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falkent\Desktop\Opacity\OAL data documents\"/>
    </mc:Choice>
  </mc:AlternateContent>
  <bookViews>
    <workbookView xWindow="120" yWindow="45" windowWidth="23130" windowHeight="13050" tabRatio="773"/>
  </bookViews>
  <sheets>
    <sheet name="ReadMe" sheetId="8" r:id="rId1"/>
    <sheet name="EMFAC2017EI-2011Class" sheetId="1" r:id="rId2"/>
    <sheet name="T7_ReductionFactor" sheetId="5" r:id="rId3"/>
    <sheet name="T6_ReductionFactor" sheetId="7" r:id="rId4"/>
    <sheet name="HD_Odo" sheetId="6" r:id="rId5"/>
    <sheet name="1994-2006" sheetId="9" r:id="rId6"/>
    <sheet name="2007-2013+" sheetId="10" r:id="rId7"/>
    <sheet name="Repair" sheetId="11" r:id="rId8"/>
  </sheets>
  <definedNames>
    <definedName name="_xlnm._FilterDatabase" localSheetId="1" hidden="1">'EMFAC2017EI-2011Class'!$B$8:$K$3590</definedName>
  </definedNames>
  <calcPr calcId="162913"/>
  <pivotCaches>
    <pivotCache cacheId="0" r:id="rId9"/>
  </pivotCaches>
</workbook>
</file>

<file path=xl/calcChain.xml><?xml version="1.0" encoding="utf-8"?>
<calcChain xmlns="http://schemas.openxmlformats.org/spreadsheetml/2006/main">
  <c r="CN27" i="9" l="1"/>
  <c r="CM27" i="9"/>
  <c r="CB27" i="9"/>
  <c r="CA27" i="9"/>
  <c r="BP27" i="9"/>
  <c r="BO27" i="9"/>
  <c r="BD27" i="9"/>
  <c r="BC27" i="9"/>
  <c r="AR27" i="9"/>
  <c r="AQ27" i="9"/>
  <c r="AF27" i="9"/>
  <c r="AE27" i="9"/>
  <c r="T27" i="9"/>
  <c r="S27" i="9"/>
  <c r="N27" i="9"/>
  <c r="M27" i="9"/>
  <c r="P67" i="10" l="1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CS23" i="9" l="1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G23" i="9"/>
  <c r="CG22" i="9"/>
  <c r="CG21" i="9"/>
  <c r="CG20" i="9"/>
  <c r="CG19" i="9"/>
  <c r="CG18" i="9"/>
  <c r="CG17" i="9"/>
  <c r="CG16" i="9"/>
  <c r="CG15" i="9"/>
  <c r="CG14" i="9"/>
  <c r="CG13" i="9"/>
  <c r="CG12" i="9"/>
  <c r="CG11" i="9"/>
  <c r="CG10" i="9"/>
  <c r="CG9" i="9"/>
  <c r="CG8" i="9"/>
  <c r="CG7" i="9"/>
  <c r="CG6" i="9"/>
  <c r="CG5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CD5" i="9"/>
  <c r="BU23" i="9"/>
  <c r="BU22" i="9"/>
  <c r="BU21" i="9"/>
  <c r="BU20" i="9"/>
  <c r="BU19" i="9"/>
  <c r="BU18" i="9"/>
  <c r="BU17" i="9"/>
  <c r="BU16" i="9"/>
  <c r="BU15" i="9"/>
  <c r="BU14" i="9"/>
  <c r="BU13" i="9"/>
  <c r="BU12" i="9"/>
  <c r="BU11" i="9"/>
  <c r="BU10" i="9"/>
  <c r="BU9" i="9"/>
  <c r="BU8" i="9"/>
  <c r="BU7" i="9"/>
  <c r="BU6" i="9"/>
  <c r="BU5" i="9"/>
  <c r="BR23" i="9"/>
  <c r="BR22" i="9"/>
  <c r="BR21" i="9"/>
  <c r="BR20" i="9"/>
  <c r="BR19" i="9"/>
  <c r="BR18" i="9"/>
  <c r="BR17" i="9"/>
  <c r="BR16" i="9"/>
  <c r="BR15" i="9"/>
  <c r="BR14" i="9"/>
  <c r="BR13" i="9"/>
  <c r="BR12" i="9"/>
  <c r="BR11" i="9"/>
  <c r="BR10" i="9"/>
  <c r="BR9" i="9"/>
  <c r="BR8" i="9"/>
  <c r="BR7" i="9"/>
  <c r="BR6" i="9"/>
  <c r="BR5" i="9"/>
  <c r="AW23" i="9"/>
  <c r="AW22" i="9"/>
  <c r="AW21" i="9"/>
  <c r="AW20" i="9"/>
  <c r="AW19" i="9"/>
  <c r="AW18" i="9"/>
  <c r="AW17" i="9"/>
  <c r="AW16" i="9"/>
  <c r="AW15" i="9"/>
  <c r="AW14" i="9"/>
  <c r="AW13" i="9"/>
  <c r="AW12" i="9"/>
  <c r="AW11" i="9"/>
  <c r="AW10" i="9"/>
  <c r="AW9" i="9"/>
  <c r="AW8" i="9"/>
  <c r="AW7" i="9"/>
  <c r="AW6" i="9"/>
  <c r="AW5" i="9"/>
  <c r="BI23" i="9"/>
  <c r="BI22" i="9"/>
  <c r="BI21" i="9"/>
  <c r="BI20" i="9"/>
  <c r="BI19" i="9"/>
  <c r="BI18" i="9"/>
  <c r="BI17" i="9"/>
  <c r="BI16" i="9"/>
  <c r="BI15" i="9"/>
  <c r="BI14" i="9"/>
  <c r="BI13" i="9"/>
  <c r="BI12" i="9"/>
  <c r="BI11" i="9"/>
  <c r="BI10" i="9"/>
  <c r="BI9" i="9"/>
  <c r="BI8" i="9"/>
  <c r="BI7" i="9"/>
  <c r="BI6" i="9"/>
  <c r="BI5" i="9"/>
  <c r="BF23" i="9"/>
  <c r="BF22" i="9"/>
  <c r="BF21" i="9"/>
  <c r="BF20" i="9"/>
  <c r="BF19" i="9"/>
  <c r="BF18" i="9"/>
  <c r="BF17" i="9"/>
  <c r="BF16" i="9"/>
  <c r="BF15" i="9"/>
  <c r="BF14" i="9"/>
  <c r="BF13" i="9"/>
  <c r="BF12" i="9"/>
  <c r="BF11" i="9"/>
  <c r="BF10" i="9"/>
  <c r="BF9" i="9"/>
  <c r="BF8" i="9"/>
  <c r="BF7" i="9"/>
  <c r="BF6" i="9"/>
  <c r="BF5" i="9"/>
  <c r="AT23" i="9"/>
  <c r="AT22" i="9"/>
  <c r="AT21" i="9"/>
  <c r="AT20" i="9"/>
  <c r="AT19" i="9"/>
  <c r="AT18" i="9"/>
  <c r="AT17" i="9"/>
  <c r="AT16" i="9"/>
  <c r="AT15" i="9"/>
  <c r="AT14" i="9"/>
  <c r="AT13" i="9"/>
  <c r="AT12" i="9"/>
  <c r="AT11" i="9"/>
  <c r="AT10" i="9"/>
  <c r="AT9" i="9"/>
  <c r="AT8" i="9"/>
  <c r="AT7" i="9"/>
  <c r="AT6" i="9"/>
  <c r="AT5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L5" i="9"/>
  <c r="CK5" i="9"/>
  <c r="BZ23" i="9"/>
  <c r="BZ22" i="9"/>
  <c r="BZ21" i="9"/>
  <c r="BZ20" i="9"/>
  <c r="BZ19" i="9"/>
  <c r="BZ18" i="9"/>
  <c r="BZ17" i="9"/>
  <c r="BZ16" i="9"/>
  <c r="BZ15" i="9"/>
  <c r="BZ14" i="9"/>
  <c r="BZ13" i="9"/>
  <c r="BZ12" i="9"/>
  <c r="BZ11" i="9"/>
  <c r="BZ10" i="9"/>
  <c r="BZ9" i="9"/>
  <c r="BZ8" i="9"/>
  <c r="BZ7" i="9"/>
  <c r="BZ6" i="9"/>
  <c r="BY23" i="9"/>
  <c r="BY22" i="9"/>
  <c r="BY21" i="9"/>
  <c r="BY20" i="9"/>
  <c r="BY19" i="9"/>
  <c r="BY18" i="9"/>
  <c r="BY17" i="9"/>
  <c r="BY16" i="9"/>
  <c r="BY15" i="9"/>
  <c r="BY14" i="9"/>
  <c r="BY13" i="9"/>
  <c r="BY12" i="9"/>
  <c r="BY11" i="9"/>
  <c r="BY10" i="9"/>
  <c r="BY9" i="9"/>
  <c r="BY8" i="9"/>
  <c r="BY7" i="9"/>
  <c r="BY6" i="9"/>
  <c r="BZ5" i="9"/>
  <c r="BY5" i="9"/>
  <c r="BN23" i="9"/>
  <c r="BN22" i="9"/>
  <c r="BN21" i="9"/>
  <c r="BN20" i="9"/>
  <c r="BN19" i="9"/>
  <c r="BN18" i="9"/>
  <c r="BN17" i="9"/>
  <c r="BN16" i="9"/>
  <c r="BN15" i="9"/>
  <c r="BN14" i="9"/>
  <c r="BN13" i="9"/>
  <c r="BN12" i="9"/>
  <c r="BN11" i="9"/>
  <c r="BN10" i="9"/>
  <c r="BN9" i="9"/>
  <c r="BN8" i="9"/>
  <c r="BN7" i="9"/>
  <c r="BN6" i="9"/>
  <c r="BM23" i="9"/>
  <c r="BM22" i="9"/>
  <c r="BM21" i="9"/>
  <c r="BM20" i="9"/>
  <c r="BM19" i="9"/>
  <c r="BM18" i="9"/>
  <c r="BM17" i="9"/>
  <c r="BM16" i="9"/>
  <c r="BM15" i="9"/>
  <c r="BM14" i="9"/>
  <c r="BM13" i="9"/>
  <c r="BM12" i="9"/>
  <c r="BM11" i="9"/>
  <c r="BM10" i="9"/>
  <c r="BM9" i="9"/>
  <c r="BM8" i="9"/>
  <c r="BM7" i="9"/>
  <c r="BM6" i="9"/>
  <c r="BN5" i="9"/>
  <c r="BM5" i="9"/>
  <c r="BB23" i="9"/>
  <c r="BB22" i="9"/>
  <c r="BB21" i="9"/>
  <c r="BB20" i="9"/>
  <c r="BB19" i="9"/>
  <c r="BB18" i="9"/>
  <c r="BB17" i="9"/>
  <c r="BB16" i="9"/>
  <c r="BB15" i="9"/>
  <c r="BB14" i="9"/>
  <c r="BB13" i="9"/>
  <c r="BB12" i="9"/>
  <c r="BB11" i="9"/>
  <c r="BB10" i="9"/>
  <c r="BB9" i="9"/>
  <c r="BB8" i="9"/>
  <c r="BB7" i="9"/>
  <c r="BB6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BA6" i="9"/>
  <c r="BB5" i="9"/>
  <c r="BA5" i="9"/>
  <c r="AP23" i="9"/>
  <c r="AP22" i="9"/>
  <c r="AP21" i="9"/>
  <c r="AP20" i="9"/>
  <c r="AP19" i="9"/>
  <c r="AP18" i="9"/>
  <c r="AP17" i="9"/>
  <c r="AP16" i="9"/>
  <c r="AP15" i="9"/>
  <c r="AP14" i="9"/>
  <c r="AP13" i="9"/>
  <c r="AP12" i="9"/>
  <c r="AP11" i="9"/>
  <c r="AP10" i="9"/>
  <c r="AP9" i="9"/>
  <c r="AP8" i="9"/>
  <c r="AP7" i="9"/>
  <c r="AP6" i="9"/>
  <c r="AO23" i="9"/>
  <c r="AO22" i="9"/>
  <c r="AO21" i="9"/>
  <c r="AO20" i="9"/>
  <c r="AO19" i="9"/>
  <c r="AO18" i="9"/>
  <c r="AO17" i="9"/>
  <c r="AO16" i="9"/>
  <c r="AO15" i="9"/>
  <c r="AO14" i="9"/>
  <c r="AO13" i="9"/>
  <c r="AO12" i="9"/>
  <c r="AO11" i="9"/>
  <c r="AO10" i="9"/>
  <c r="AO9" i="9"/>
  <c r="AO8" i="9"/>
  <c r="AO7" i="9"/>
  <c r="AO6" i="9"/>
  <c r="AP5" i="9"/>
  <c r="AO5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D8" i="9"/>
  <c r="AD7" i="9"/>
  <c r="AD6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C8" i="9"/>
  <c r="AC7" i="9"/>
  <c r="AC6" i="9"/>
  <c r="AD5" i="9"/>
  <c r="AC5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Q23" i="9"/>
  <c r="Q22" i="9"/>
  <c r="Q21" i="9"/>
  <c r="Q20" i="9"/>
  <c r="Q19" i="9"/>
  <c r="Q18" i="9"/>
  <c r="Q17" i="9"/>
  <c r="Q16" i="9"/>
  <c r="Q15" i="9"/>
  <c r="Q14" i="9"/>
  <c r="Q13" i="9"/>
  <c r="Q12" i="9"/>
  <c r="Q11" i="9"/>
  <c r="Q10" i="9"/>
  <c r="Q9" i="9"/>
  <c r="Q8" i="9"/>
  <c r="Q7" i="9"/>
  <c r="Q6" i="9"/>
  <c r="R5" i="9"/>
  <c r="Q5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L5" i="9"/>
  <c r="K5" i="9"/>
  <c r="X5" i="9"/>
  <c r="AG5" i="9"/>
  <c r="AJ5" i="9"/>
  <c r="CR23" i="9" l="1"/>
  <c r="CO23" i="9"/>
  <c r="CF23" i="9"/>
  <c r="CC23" i="9"/>
  <c r="BT23" i="9"/>
  <c r="BQ23" i="9"/>
  <c r="BH23" i="9"/>
  <c r="BE23" i="9"/>
  <c r="AV23" i="9"/>
  <c r="AS23" i="9"/>
  <c r="AJ23" i="9"/>
  <c r="AG23" i="9"/>
  <c r="X23" i="9"/>
  <c r="U23" i="9"/>
  <c r="N23" i="9"/>
  <c r="M23" i="9"/>
  <c r="H23" i="9"/>
  <c r="G23" i="9"/>
  <c r="CR22" i="9"/>
  <c r="CO22" i="9"/>
  <c r="CF22" i="9"/>
  <c r="CC22" i="9"/>
  <c r="BT22" i="9"/>
  <c r="BQ22" i="9"/>
  <c r="BH22" i="9"/>
  <c r="BE22" i="9"/>
  <c r="AV22" i="9"/>
  <c r="AS22" i="9"/>
  <c r="AJ22" i="9"/>
  <c r="AG22" i="9"/>
  <c r="X22" i="9"/>
  <c r="U22" i="9"/>
  <c r="N22" i="9"/>
  <c r="M22" i="9"/>
  <c r="H22" i="9"/>
  <c r="G22" i="9"/>
  <c r="CR21" i="9"/>
  <c r="CO21" i="9"/>
  <c r="CF21" i="9"/>
  <c r="CC21" i="9"/>
  <c r="BT21" i="9"/>
  <c r="BQ21" i="9"/>
  <c r="BH21" i="9"/>
  <c r="BE21" i="9"/>
  <c r="AV21" i="9"/>
  <c r="AS21" i="9"/>
  <c r="AJ21" i="9"/>
  <c r="AG21" i="9"/>
  <c r="X21" i="9"/>
  <c r="U21" i="9"/>
  <c r="N21" i="9"/>
  <c r="M21" i="9"/>
  <c r="H21" i="9"/>
  <c r="G21" i="9"/>
  <c r="CR20" i="9"/>
  <c r="CO20" i="9"/>
  <c r="CF20" i="9"/>
  <c r="CC20" i="9"/>
  <c r="BT20" i="9"/>
  <c r="BQ20" i="9"/>
  <c r="BH20" i="9"/>
  <c r="BE20" i="9"/>
  <c r="AV20" i="9"/>
  <c r="AS20" i="9"/>
  <c r="AJ20" i="9"/>
  <c r="AG20" i="9"/>
  <c r="X20" i="9"/>
  <c r="U20" i="9"/>
  <c r="N20" i="9"/>
  <c r="M20" i="9"/>
  <c r="H20" i="9"/>
  <c r="G20" i="9"/>
  <c r="CR19" i="9"/>
  <c r="CO19" i="9"/>
  <c r="CF19" i="9"/>
  <c r="CC19" i="9"/>
  <c r="BT19" i="9"/>
  <c r="BQ19" i="9"/>
  <c r="BH19" i="9"/>
  <c r="BE19" i="9"/>
  <c r="AV19" i="9"/>
  <c r="AS19" i="9"/>
  <c r="AJ19" i="9"/>
  <c r="AG19" i="9"/>
  <c r="X19" i="9"/>
  <c r="U19" i="9"/>
  <c r="N19" i="9"/>
  <c r="M19" i="9"/>
  <c r="H19" i="9"/>
  <c r="G19" i="9"/>
  <c r="CR18" i="9"/>
  <c r="CO18" i="9"/>
  <c r="CF18" i="9"/>
  <c r="CC18" i="9"/>
  <c r="BT18" i="9"/>
  <c r="BQ18" i="9"/>
  <c r="BH18" i="9"/>
  <c r="BE18" i="9"/>
  <c r="AV18" i="9"/>
  <c r="AS18" i="9"/>
  <c r="AJ18" i="9"/>
  <c r="AG18" i="9"/>
  <c r="X18" i="9"/>
  <c r="U18" i="9"/>
  <c r="N18" i="9"/>
  <c r="M18" i="9"/>
  <c r="H18" i="9"/>
  <c r="G18" i="9"/>
  <c r="CR17" i="9"/>
  <c r="CO17" i="9"/>
  <c r="CF17" i="9"/>
  <c r="CC17" i="9"/>
  <c r="BT17" i="9"/>
  <c r="BQ17" i="9"/>
  <c r="BH17" i="9"/>
  <c r="BE17" i="9"/>
  <c r="AV17" i="9"/>
  <c r="AS17" i="9"/>
  <c r="AJ17" i="9"/>
  <c r="AG17" i="9"/>
  <c r="X17" i="9"/>
  <c r="U17" i="9"/>
  <c r="N17" i="9"/>
  <c r="M17" i="9"/>
  <c r="H17" i="9"/>
  <c r="G17" i="9"/>
  <c r="CR16" i="9"/>
  <c r="CO16" i="9"/>
  <c r="CF16" i="9"/>
  <c r="CC16" i="9"/>
  <c r="BT16" i="9"/>
  <c r="BQ16" i="9"/>
  <c r="BH16" i="9"/>
  <c r="BE16" i="9"/>
  <c r="AV16" i="9"/>
  <c r="AS16" i="9"/>
  <c r="AJ16" i="9"/>
  <c r="AG16" i="9"/>
  <c r="X16" i="9"/>
  <c r="U16" i="9"/>
  <c r="N16" i="9"/>
  <c r="M16" i="9"/>
  <c r="H16" i="9"/>
  <c r="G16" i="9"/>
  <c r="CR15" i="9"/>
  <c r="CO15" i="9"/>
  <c r="CF15" i="9"/>
  <c r="CC15" i="9"/>
  <c r="BT15" i="9"/>
  <c r="BQ15" i="9"/>
  <c r="BH15" i="9"/>
  <c r="BE15" i="9"/>
  <c r="AV15" i="9"/>
  <c r="AS15" i="9"/>
  <c r="AJ15" i="9"/>
  <c r="AG15" i="9"/>
  <c r="X15" i="9"/>
  <c r="U15" i="9"/>
  <c r="N15" i="9"/>
  <c r="M15" i="9"/>
  <c r="H15" i="9"/>
  <c r="G15" i="9"/>
  <c r="CR14" i="9"/>
  <c r="CO14" i="9"/>
  <c r="CF14" i="9"/>
  <c r="CC14" i="9"/>
  <c r="BT14" i="9"/>
  <c r="BQ14" i="9"/>
  <c r="BH14" i="9"/>
  <c r="BE14" i="9"/>
  <c r="AV14" i="9"/>
  <c r="AS14" i="9"/>
  <c r="AJ14" i="9"/>
  <c r="AG14" i="9"/>
  <c r="X14" i="9"/>
  <c r="U14" i="9"/>
  <c r="N14" i="9"/>
  <c r="M14" i="9"/>
  <c r="H14" i="9"/>
  <c r="G14" i="9"/>
  <c r="CR13" i="9"/>
  <c r="CO13" i="9"/>
  <c r="CF13" i="9"/>
  <c r="CC13" i="9"/>
  <c r="BT13" i="9"/>
  <c r="BQ13" i="9"/>
  <c r="BH13" i="9"/>
  <c r="BE13" i="9"/>
  <c r="AV13" i="9"/>
  <c r="AS13" i="9"/>
  <c r="AJ13" i="9"/>
  <c r="AG13" i="9"/>
  <c r="X13" i="9"/>
  <c r="U13" i="9"/>
  <c r="N13" i="9"/>
  <c r="M13" i="9"/>
  <c r="H13" i="9"/>
  <c r="G13" i="9"/>
  <c r="CR12" i="9"/>
  <c r="CO12" i="9"/>
  <c r="CF12" i="9"/>
  <c r="CC12" i="9"/>
  <c r="BT12" i="9"/>
  <c r="BQ12" i="9"/>
  <c r="BH12" i="9"/>
  <c r="BE12" i="9"/>
  <c r="AV12" i="9"/>
  <c r="AS12" i="9"/>
  <c r="AJ12" i="9"/>
  <c r="AG12" i="9"/>
  <c r="X12" i="9"/>
  <c r="U12" i="9"/>
  <c r="N12" i="9"/>
  <c r="M12" i="9"/>
  <c r="H12" i="9"/>
  <c r="G12" i="9"/>
  <c r="CR11" i="9"/>
  <c r="CO11" i="9"/>
  <c r="CF11" i="9"/>
  <c r="CC11" i="9"/>
  <c r="BT11" i="9"/>
  <c r="BQ11" i="9"/>
  <c r="BH11" i="9"/>
  <c r="BE11" i="9"/>
  <c r="AV11" i="9"/>
  <c r="AS11" i="9"/>
  <c r="AJ11" i="9"/>
  <c r="AG11" i="9"/>
  <c r="X11" i="9"/>
  <c r="U11" i="9"/>
  <c r="N11" i="9"/>
  <c r="M11" i="9"/>
  <c r="H11" i="9"/>
  <c r="G11" i="9"/>
  <c r="CR10" i="9"/>
  <c r="CO10" i="9"/>
  <c r="CF10" i="9"/>
  <c r="CC10" i="9"/>
  <c r="BT10" i="9"/>
  <c r="BQ10" i="9"/>
  <c r="BH10" i="9"/>
  <c r="BE10" i="9"/>
  <c r="AV10" i="9"/>
  <c r="AS10" i="9"/>
  <c r="AJ10" i="9"/>
  <c r="AG10" i="9"/>
  <c r="X10" i="9"/>
  <c r="U10" i="9"/>
  <c r="N10" i="9"/>
  <c r="M10" i="9"/>
  <c r="H10" i="9"/>
  <c r="G10" i="9"/>
  <c r="CR9" i="9"/>
  <c r="CO9" i="9"/>
  <c r="CF9" i="9"/>
  <c r="CC9" i="9"/>
  <c r="BT9" i="9"/>
  <c r="BQ9" i="9"/>
  <c r="BH9" i="9"/>
  <c r="BE9" i="9"/>
  <c r="AV9" i="9"/>
  <c r="AS9" i="9"/>
  <c r="AJ9" i="9"/>
  <c r="AG9" i="9"/>
  <c r="X9" i="9"/>
  <c r="U9" i="9"/>
  <c r="N9" i="9"/>
  <c r="M9" i="9"/>
  <c r="H9" i="9"/>
  <c r="G9" i="9"/>
  <c r="CR8" i="9"/>
  <c r="CO8" i="9"/>
  <c r="CF8" i="9"/>
  <c r="CC8" i="9"/>
  <c r="BT8" i="9"/>
  <c r="BQ8" i="9"/>
  <c r="BH8" i="9"/>
  <c r="BE8" i="9"/>
  <c r="AV8" i="9"/>
  <c r="AS8" i="9"/>
  <c r="AJ8" i="9"/>
  <c r="AG8" i="9"/>
  <c r="X8" i="9"/>
  <c r="U8" i="9"/>
  <c r="N8" i="9"/>
  <c r="M8" i="9"/>
  <c r="H8" i="9"/>
  <c r="G8" i="9"/>
  <c r="CR7" i="9"/>
  <c r="CO7" i="9"/>
  <c r="CF7" i="9"/>
  <c r="CC7" i="9"/>
  <c r="BT7" i="9"/>
  <c r="BQ7" i="9"/>
  <c r="BH7" i="9"/>
  <c r="BE7" i="9"/>
  <c r="AV7" i="9"/>
  <c r="AS7" i="9"/>
  <c r="AJ7" i="9"/>
  <c r="AG7" i="9"/>
  <c r="X7" i="9"/>
  <c r="U7" i="9"/>
  <c r="N7" i="9"/>
  <c r="M7" i="9"/>
  <c r="H7" i="9"/>
  <c r="G7" i="9"/>
  <c r="CR6" i="9"/>
  <c r="CO6" i="9"/>
  <c r="CF6" i="9"/>
  <c r="CC6" i="9"/>
  <c r="BT6" i="9"/>
  <c r="BQ6" i="9"/>
  <c r="BH6" i="9"/>
  <c r="BE6" i="9"/>
  <c r="AV6" i="9"/>
  <c r="AS6" i="9"/>
  <c r="AJ6" i="9"/>
  <c r="AG6" i="9"/>
  <c r="X6" i="9"/>
  <c r="U6" i="9"/>
  <c r="N6" i="9"/>
  <c r="M6" i="9"/>
  <c r="H6" i="9"/>
  <c r="G6" i="9"/>
  <c r="CR5" i="9"/>
  <c r="CP25" i="9"/>
  <c r="CQ19" i="9" s="1"/>
  <c r="CI19" i="9" s="1"/>
  <c r="CM19" i="9" s="1"/>
  <c r="CO5" i="9"/>
  <c r="CF5" i="9"/>
  <c r="CC5" i="9"/>
  <c r="BT5" i="9"/>
  <c r="BQ5" i="9"/>
  <c r="BH5" i="9"/>
  <c r="BE5" i="9"/>
  <c r="AW25" i="9"/>
  <c r="AX16" i="9" s="1"/>
  <c r="AN16" i="9" s="1"/>
  <c r="AR16" i="9" s="1"/>
  <c r="AV5" i="9"/>
  <c r="AS5" i="9"/>
  <c r="U5" i="9"/>
  <c r="N5" i="9"/>
  <c r="M5" i="9"/>
  <c r="H5" i="9"/>
  <c r="G5" i="9"/>
  <c r="G25" i="9" s="1"/>
  <c r="AK7" i="9" l="1"/>
  <c r="Y7" i="9"/>
  <c r="AK9" i="9"/>
  <c r="Y9" i="9"/>
  <c r="AK11" i="9"/>
  <c r="Y11" i="9"/>
  <c r="AK13" i="9"/>
  <c r="Y13" i="9"/>
  <c r="AK15" i="9"/>
  <c r="Y15" i="9"/>
  <c r="AK17" i="9"/>
  <c r="Y17" i="9"/>
  <c r="AK19" i="9"/>
  <c r="Y19" i="9"/>
  <c r="AK21" i="9"/>
  <c r="Y21" i="9"/>
  <c r="AK23" i="9"/>
  <c r="Y23" i="9"/>
  <c r="AK6" i="9"/>
  <c r="Y6" i="9"/>
  <c r="AK8" i="9"/>
  <c r="Y8" i="9"/>
  <c r="AK10" i="9"/>
  <c r="Y10" i="9"/>
  <c r="AK12" i="9"/>
  <c r="Y12" i="9"/>
  <c r="AK14" i="9"/>
  <c r="Y14" i="9"/>
  <c r="AK16" i="9"/>
  <c r="Y16" i="9"/>
  <c r="AK18" i="9"/>
  <c r="Y18" i="9"/>
  <c r="AK20" i="9"/>
  <c r="Y20" i="9"/>
  <c r="AK22" i="9"/>
  <c r="Y22" i="9"/>
  <c r="AH11" i="9"/>
  <c r="V11" i="9"/>
  <c r="AH13" i="9"/>
  <c r="V13" i="9"/>
  <c r="V15" i="9"/>
  <c r="AH15" i="9"/>
  <c r="V19" i="9"/>
  <c r="AH19" i="9"/>
  <c r="AH23" i="9"/>
  <c r="V23" i="9"/>
  <c r="V6" i="9"/>
  <c r="AH6" i="9"/>
  <c r="AH25" i="9" s="1"/>
  <c r="V8" i="9"/>
  <c r="AH8" i="9"/>
  <c r="AH10" i="9"/>
  <c r="V10" i="9"/>
  <c r="V12" i="9"/>
  <c r="AH12" i="9"/>
  <c r="V14" i="9"/>
  <c r="AH14" i="9"/>
  <c r="V16" i="9"/>
  <c r="AH16" i="9"/>
  <c r="AH18" i="9"/>
  <c r="V18" i="9"/>
  <c r="V20" i="9"/>
  <c r="AH20" i="9"/>
  <c r="V22" i="9"/>
  <c r="AH22" i="9"/>
  <c r="V7" i="9"/>
  <c r="AH7" i="9"/>
  <c r="AH9" i="9"/>
  <c r="V9" i="9"/>
  <c r="V25" i="9" s="1"/>
  <c r="AH17" i="9"/>
  <c r="V17" i="9"/>
  <c r="AH21" i="9"/>
  <c r="V21" i="9"/>
  <c r="N25" i="9"/>
  <c r="AK5" i="9"/>
  <c r="Y5" i="9"/>
  <c r="M25" i="9"/>
  <c r="AH5" i="9"/>
  <c r="V5" i="9"/>
  <c r="CQ8" i="9"/>
  <c r="CI8" i="9" s="1"/>
  <c r="CM8" i="9" s="1"/>
  <c r="CQ12" i="9"/>
  <c r="CI12" i="9" s="1"/>
  <c r="CM12" i="9" s="1"/>
  <c r="AX5" i="9"/>
  <c r="BU25" i="9"/>
  <c r="BV7" i="9" s="1"/>
  <c r="BL7" i="9" s="1"/>
  <c r="BP7" i="9" s="1"/>
  <c r="CQ6" i="9"/>
  <c r="CI6" i="9" s="1"/>
  <c r="CM6" i="9" s="1"/>
  <c r="CQ7" i="9"/>
  <c r="CI7" i="9" s="1"/>
  <c r="CM7" i="9" s="1"/>
  <c r="CQ10" i="9"/>
  <c r="CI10" i="9" s="1"/>
  <c r="CM10" i="9" s="1"/>
  <c r="AK25" i="9"/>
  <c r="AL19" i="9" s="1"/>
  <c r="AB19" i="9" s="1"/>
  <c r="AF19" i="9" s="1"/>
  <c r="AX6" i="9"/>
  <c r="AN6" i="9" s="1"/>
  <c r="AR6" i="9" s="1"/>
  <c r="CQ5" i="9"/>
  <c r="CI5" i="9" s="1"/>
  <c r="CM5" i="9" s="1"/>
  <c r="BI25" i="9"/>
  <c r="BJ18" i="9" s="1"/>
  <c r="AZ18" i="9" s="1"/>
  <c r="BD18" i="9" s="1"/>
  <c r="CG25" i="9"/>
  <c r="CH18" i="9" s="1"/>
  <c r="BX18" i="9" s="1"/>
  <c r="CB18" i="9" s="1"/>
  <c r="AT25" i="9"/>
  <c r="AU11" i="9" s="1"/>
  <c r="AM11" i="9" s="1"/>
  <c r="AQ11" i="9" s="1"/>
  <c r="BF25" i="9"/>
  <c r="BG11" i="9" s="1"/>
  <c r="AY11" i="9" s="1"/>
  <c r="BC11" i="9" s="1"/>
  <c r="CD25" i="9"/>
  <c r="CE12" i="9" s="1"/>
  <c r="BW12" i="9" s="1"/>
  <c r="CA12" i="9" s="1"/>
  <c r="CS25" i="9"/>
  <c r="CT15" i="9" s="1"/>
  <c r="CJ15" i="9" s="1"/>
  <c r="CN15" i="9" s="1"/>
  <c r="AX7" i="9"/>
  <c r="AN7" i="9" s="1"/>
  <c r="AR7" i="9" s="1"/>
  <c r="CQ9" i="9"/>
  <c r="CI9" i="9" s="1"/>
  <c r="CM9" i="9" s="1"/>
  <c r="CQ11" i="9"/>
  <c r="CI11" i="9" s="1"/>
  <c r="CM11" i="9" s="1"/>
  <c r="H25" i="9"/>
  <c r="AL16" i="9"/>
  <c r="AB16" i="9" s="1"/>
  <c r="AF16" i="9" s="1"/>
  <c r="AL15" i="9"/>
  <c r="AB15" i="9" s="1"/>
  <c r="AF15" i="9" s="1"/>
  <c r="AX19" i="9"/>
  <c r="AN19" i="9" s="1"/>
  <c r="AR19" i="9" s="1"/>
  <c r="AX18" i="9"/>
  <c r="AN18" i="9" s="1"/>
  <c r="AR18" i="9" s="1"/>
  <c r="AX17" i="9"/>
  <c r="AN17" i="9" s="1"/>
  <c r="AR17" i="9" s="1"/>
  <c r="AX15" i="9"/>
  <c r="AN15" i="9" s="1"/>
  <c r="AR15" i="9" s="1"/>
  <c r="AX14" i="9"/>
  <c r="AN14" i="9" s="1"/>
  <c r="AR14" i="9" s="1"/>
  <c r="AX13" i="9"/>
  <c r="AN13" i="9" s="1"/>
  <c r="AR13" i="9" s="1"/>
  <c r="BJ19" i="9"/>
  <c r="AZ19" i="9" s="1"/>
  <c r="BD19" i="9" s="1"/>
  <c r="BJ15" i="9"/>
  <c r="AZ15" i="9" s="1"/>
  <c r="BD15" i="9" s="1"/>
  <c r="BV17" i="9"/>
  <c r="BL17" i="9" s="1"/>
  <c r="BP17" i="9" s="1"/>
  <c r="BV14" i="9"/>
  <c r="BL14" i="9" s="1"/>
  <c r="BP14" i="9" s="1"/>
  <c r="CQ16" i="9"/>
  <c r="CI16" i="9" s="1"/>
  <c r="CM16" i="9" s="1"/>
  <c r="BG18" i="9"/>
  <c r="AY18" i="9" s="1"/>
  <c r="BC18" i="9" s="1"/>
  <c r="BR25" i="9"/>
  <c r="BS16" i="9" s="1"/>
  <c r="BK16" i="9" s="1"/>
  <c r="BO16" i="9" s="1"/>
  <c r="CQ15" i="9"/>
  <c r="CI15" i="9" s="1"/>
  <c r="CM15" i="9" s="1"/>
  <c r="CQ14" i="9"/>
  <c r="CI14" i="9" s="1"/>
  <c r="CM14" i="9" s="1"/>
  <c r="CQ13" i="9"/>
  <c r="CI13" i="9" s="1"/>
  <c r="CM13" i="9" s="1"/>
  <c r="CQ17" i="9"/>
  <c r="CI17" i="9" s="1"/>
  <c r="CM17" i="9" s="1"/>
  <c r="CQ18" i="9"/>
  <c r="CI18" i="9" s="1"/>
  <c r="CM18" i="9" s="1"/>
  <c r="AL8" i="9"/>
  <c r="AB8" i="9" s="1"/>
  <c r="AF8" i="9" s="1"/>
  <c r="AX8" i="9"/>
  <c r="AN8" i="9" s="1"/>
  <c r="AR8" i="9" s="1"/>
  <c r="AX9" i="9"/>
  <c r="AN9" i="9" s="1"/>
  <c r="AR9" i="9" s="1"/>
  <c r="BJ9" i="9"/>
  <c r="AZ9" i="9" s="1"/>
  <c r="BD9" i="9" s="1"/>
  <c r="BV9" i="9"/>
  <c r="BL9" i="9" s="1"/>
  <c r="BP9" i="9" s="1"/>
  <c r="AX10" i="9"/>
  <c r="AN10" i="9" s="1"/>
  <c r="AR10" i="9" s="1"/>
  <c r="BV10" i="9"/>
  <c r="BL10" i="9" s="1"/>
  <c r="BP10" i="9" s="1"/>
  <c r="AX11" i="9"/>
  <c r="AN11" i="9" s="1"/>
  <c r="AR11" i="9" s="1"/>
  <c r="BV11" i="9"/>
  <c r="BL11" i="9" s="1"/>
  <c r="BP11" i="9" s="1"/>
  <c r="AX12" i="9"/>
  <c r="AN12" i="9" s="1"/>
  <c r="AR12" i="9" s="1"/>
  <c r="BV16" i="9"/>
  <c r="BL16" i="9" s="1"/>
  <c r="BP16" i="9" s="1"/>
  <c r="CQ20" i="9"/>
  <c r="CI20" i="9" s="1"/>
  <c r="CM20" i="9" s="1"/>
  <c r="AX21" i="9"/>
  <c r="AN21" i="9" s="1"/>
  <c r="AR21" i="9" s="1"/>
  <c r="BV21" i="9"/>
  <c r="BL21" i="9" s="1"/>
  <c r="BP21" i="9" s="1"/>
  <c r="CQ22" i="9"/>
  <c r="CI22" i="9" s="1"/>
  <c r="CM22" i="9" s="1"/>
  <c r="AX23" i="9"/>
  <c r="AN23" i="9" s="1"/>
  <c r="AR23" i="9" s="1"/>
  <c r="BV23" i="9"/>
  <c r="BL23" i="9" s="1"/>
  <c r="BP23" i="9" s="1"/>
  <c r="CE23" i="9"/>
  <c r="BW23" i="9" s="1"/>
  <c r="CA23" i="9" s="1"/>
  <c r="AX20" i="9"/>
  <c r="AN20" i="9" s="1"/>
  <c r="AR20" i="9" s="1"/>
  <c r="BV20" i="9"/>
  <c r="BL20" i="9" s="1"/>
  <c r="BP20" i="9" s="1"/>
  <c r="BJ20" i="9"/>
  <c r="AZ20" i="9" s="1"/>
  <c r="BD20" i="9" s="1"/>
  <c r="CE20" i="9"/>
  <c r="BW20" i="9" s="1"/>
  <c r="CA20" i="9" s="1"/>
  <c r="BJ21" i="9"/>
  <c r="AZ21" i="9" s="1"/>
  <c r="BD21" i="9" s="1"/>
  <c r="CQ21" i="9"/>
  <c r="CI21" i="9" s="1"/>
  <c r="CM21" i="9" s="1"/>
  <c r="AX22" i="9"/>
  <c r="AN22" i="9" s="1"/>
  <c r="AR22" i="9" s="1"/>
  <c r="BV22" i="9"/>
  <c r="BL22" i="9" s="1"/>
  <c r="BP22" i="9" s="1"/>
  <c r="CQ23" i="9"/>
  <c r="CI23" i="9" s="1"/>
  <c r="CM23" i="9" s="1"/>
  <c r="CT21" i="9" l="1"/>
  <c r="CJ21" i="9" s="1"/>
  <c r="CN21" i="9" s="1"/>
  <c r="CT13" i="9"/>
  <c r="CJ13" i="9" s="1"/>
  <c r="CN13" i="9" s="1"/>
  <c r="CT11" i="9"/>
  <c r="CJ11" i="9" s="1"/>
  <c r="CN11" i="9" s="1"/>
  <c r="CE16" i="9"/>
  <c r="BW16" i="9" s="1"/>
  <c r="CA16" i="9" s="1"/>
  <c r="CE6" i="9"/>
  <c r="BW6" i="9" s="1"/>
  <c r="CA6" i="9" s="1"/>
  <c r="CE22" i="9"/>
  <c r="BW22" i="9" s="1"/>
  <c r="CA22" i="9" s="1"/>
  <c r="CE13" i="9"/>
  <c r="BW13" i="9" s="1"/>
  <c r="CA13" i="9" s="1"/>
  <c r="CE21" i="9"/>
  <c r="BW21" i="9" s="1"/>
  <c r="CA21" i="9" s="1"/>
  <c r="CE18" i="9"/>
  <c r="BW18" i="9" s="1"/>
  <c r="CA18" i="9" s="1"/>
  <c r="CE14" i="9"/>
  <c r="BW14" i="9" s="1"/>
  <c r="CA14" i="9" s="1"/>
  <c r="CE17" i="9"/>
  <c r="BW17" i="9" s="1"/>
  <c r="CA17" i="9" s="1"/>
  <c r="CE19" i="9"/>
  <c r="BW19" i="9" s="1"/>
  <c r="CA19" i="9" s="1"/>
  <c r="CE15" i="9"/>
  <c r="BW15" i="9" s="1"/>
  <c r="CA15" i="9" s="1"/>
  <c r="BV12" i="9"/>
  <c r="BL12" i="9" s="1"/>
  <c r="BP12" i="9" s="1"/>
  <c r="BV13" i="9"/>
  <c r="BL13" i="9" s="1"/>
  <c r="BP13" i="9" s="1"/>
  <c r="BV5" i="9"/>
  <c r="BL5" i="9" s="1"/>
  <c r="BP5" i="9" s="1"/>
  <c r="BV8" i="9"/>
  <c r="BL8" i="9" s="1"/>
  <c r="BP8" i="9" s="1"/>
  <c r="BV15" i="9"/>
  <c r="BL15" i="9" s="1"/>
  <c r="BP15" i="9" s="1"/>
  <c r="BV19" i="9"/>
  <c r="BL19" i="9" s="1"/>
  <c r="BP19" i="9" s="1"/>
  <c r="BV18" i="9"/>
  <c r="BL18" i="9" s="1"/>
  <c r="BP18" i="9" s="1"/>
  <c r="BV6" i="9"/>
  <c r="BL6" i="9" s="1"/>
  <c r="BP6" i="9" s="1"/>
  <c r="BP25" i="9" s="1"/>
  <c r="BS23" i="9"/>
  <c r="BK23" i="9" s="1"/>
  <c r="BO23" i="9" s="1"/>
  <c r="AN5" i="9"/>
  <c r="AR5" i="9" s="1"/>
  <c r="AR25" i="9" s="1"/>
  <c r="BJ13" i="9"/>
  <c r="AZ13" i="9" s="1"/>
  <c r="BD13" i="9" s="1"/>
  <c r="BJ12" i="9"/>
  <c r="AZ12" i="9" s="1"/>
  <c r="BD12" i="9" s="1"/>
  <c r="BJ11" i="9"/>
  <c r="AZ11" i="9" s="1"/>
  <c r="BD11" i="9" s="1"/>
  <c r="BJ17" i="9"/>
  <c r="AZ17" i="9" s="1"/>
  <c r="BD17" i="9" s="1"/>
  <c r="BJ22" i="9"/>
  <c r="AZ22" i="9" s="1"/>
  <c r="BD22" i="9" s="1"/>
  <c r="BJ10" i="9"/>
  <c r="AZ10" i="9" s="1"/>
  <c r="BD10" i="9" s="1"/>
  <c r="BJ16" i="9"/>
  <c r="AZ16" i="9" s="1"/>
  <c r="BD16" i="9" s="1"/>
  <c r="BJ23" i="9"/>
  <c r="AZ23" i="9" s="1"/>
  <c r="BD23" i="9" s="1"/>
  <c r="BJ8" i="9"/>
  <c r="AZ8" i="9" s="1"/>
  <c r="BD8" i="9" s="1"/>
  <c r="BJ14" i="9"/>
  <c r="AZ14" i="9" s="1"/>
  <c r="BD14" i="9" s="1"/>
  <c r="BG16" i="9"/>
  <c r="AY16" i="9" s="1"/>
  <c r="BC16" i="9" s="1"/>
  <c r="BG21" i="9"/>
  <c r="AY21" i="9" s="1"/>
  <c r="BC21" i="9" s="1"/>
  <c r="BG22" i="9"/>
  <c r="AY22" i="9" s="1"/>
  <c r="BC22" i="9" s="1"/>
  <c r="BG13" i="9"/>
  <c r="AY13" i="9" s="1"/>
  <c r="BC13" i="9" s="1"/>
  <c r="BG17" i="9"/>
  <c r="AY17" i="9" s="1"/>
  <c r="BC17" i="9" s="1"/>
  <c r="BG14" i="9"/>
  <c r="AY14" i="9" s="1"/>
  <c r="BC14" i="9" s="1"/>
  <c r="BG23" i="9"/>
  <c r="AY23" i="9" s="1"/>
  <c r="BC23" i="9" s="1"/>
  <c r="BG19" i="9"/>
  <c r="AY19" i="9" s="1"/>
  <c r="BC19" i="9" s="1"/>
  <c r="BG15" i="9"/>
  <c r="AY15" i="9" s="1"/>
  <c r="BC15" i="9" s="1"/>
  <c r="AU14" i="9"/>
  <c r="AM14" i="9" s="1"/>
  <c r="AQ14" i="9" s="1"/>
  <c r="Z9" i="9"/>
  <c r="P9" i="9" s="1"/>
  <c r="T9" i="9" s="1"/>
  <c r="Y25" i="9"/>
  <c r="W14" i="9"/>
  <c r="O14" i="9" s="1"/>
  <c r="S14" i="9" s="1"/>
  <c r="W15" i="9"/>
  <c r="O15" i="9" s="1"/>
  <c r="S15" i="9" s="1"/>
  <c r="W23" i="9"/>
  <c r="O23" i="9" s="1"/>
  <c r="S23" i="9" s="1"/>
  <c r="W18" i="9"/>
  <c r="O18" i="9" s="1"/>
  <c r="S18" i="9" s="1"/>
  <c r="W22" i="9"/>
  <c r="O22" i="9" s="1"/>
  <c r="S22" i="9" s="1"/>
  <c r="AL11" i="9"/>
  <c r="AB11" i="9" s="1"/>
  <c r="AF11" i="9" s="1"/>
  <c r="Z17" i="9"/>
  <c r="P17" i="9" s="1"/>
  <c r="T17" i="9" s="1"/>
  <c r="W20" i="9"/>
  <c r="O20" i="9" s="1"/>
  <c r="S20" i="9" s="1"/>
  <c r="W17" i="9"/>
  <c r="O17" i="9" s="1"/>
  <c r="S17" i="9" s="1"/>
  <c r="W21" i="9"/>
  <c r="O21" i="9" s="1"/>
  <c r="S21" i="9" s="1"/>
  <c r="W19" i="9"/>
  <c r="O19" i="9" s="1"/>
  <c r="S19" i="9" s="1"/>
  <c r="AL6" i="9"/>
  <c r="AB6" i="9" s="1"/>
  <c r="AF6" i="9" s="1"/>
  <c r="AL5" i="9"/>
  <c r="AB5" i="9" s="1"/>
  <c r="AF5" i="9" s="1"/>
  <c r="AI16" i="9"/>
  <c r="AA16" i="9" s="1"/>
  <c r="AE16" i="9" s="1"/>
  <c r="AI5" i="9"/>
  <c r="AA5" i="9" s="1"/>
  <c r="AE5" i="9" s="1"/>
  <c r="W11" i="9"/>
  <c r="O11" i="9" s="1"/>
  <c r="S11" i="9" s="1"/>
  <c r="W5" i="9"/>
  <c r="W16" i="9"/>
  <c r="O16" i="9" s="1"/>
  <c r="S16" i="9" s="1"/>
  <c r="AU21" i="9"/>
  <c r="AM21" i="9" s="1"/>
  <c r="AQ21" i="9" s="1"/>
  <c r="AU15" i="9"/>
  <c r="AM15" i="9" s="1"/>
  <c r="AQ15" i="9" s="1"/>
  <c r="AU23" i="9"/>
  <c r="AM23" i="9" s="1"/>
  <c r="AQ23" i="9" s="1"/>
  <c r="AL21" i="9"/>
  <c r="AB21" i="9" s="1"/>
  <c r="AF21" i="9" s="1"/>
  <c r="AL22" i="9"/>
  <c r="AB22" i="9" s="1"/>
  <c r="AF22" i="9" s="1"/>
  <c r="AL12" i="9"/>
  <c r="AB12" i="9" s="1"/>
  <c r="AF12" i="9" s="1"/>
  <c r="CH10" i="9"/>
  <c r="BX10" i="9" s="1"/>
  <c r="CB10" i="9" s="1"/>
  <c r="AL10" i="9"/>
  <c r="AB10" i="9" s="1"/>
  <c r="AF10" i="9" s="1"/>
  <c r="AU17" i="9"/>
  <c r="AM17" i="9" s="1"/>
  <c r="AQ17" i="9" s="1"/>
  <c r="AU20" i="9"/>
  <c r="AM20" i="9" s="1"/>
  <c r="AQ20" i="9" s="1"/>
  <c r="CT18" i="9"/>
  <c r="CJ18" i="9" s="1"/>
  <c r="CN18" i="9" s="1"/>
  <c r="AL13" i="9"/>
  <c r="AB13" i="9" s="1"/>
  <c r="AF13" i="9" s="1"/>
  <c r="AL17" i="9"/>
  <c r="AB17" i="9" s="1"/>
  <c r="AF17" i="9" s="1"/>
  <c r="AI17" i="9"/>
  <c r="AA17" i="9" s="1"/>
  <c r="AE17" i="9" s="1"/>
  <c r="AL7" i="9"/>
  <c r="AB7" i="9" s="1"/>
  <c r="AF7" i="9" s="1"/>
  <c r="AU22" i="9"/>
  <c r="AM22" i="9" s="1"/>
  <c r="AQ22" i="9" s="1"/>
  <c r="AU18" i="9"/>
  <c r="AM18" i="9" s="1"/>
  <c r="AQ18" i="9" s="1"/>
  <c r="AL23" i="9"/>
  <c r="AB23" i="9" s="1"/>
  <c r="AF23" i="9" s="1"/>
  <c r="BS21" i="9"/>
  <c r="BK21" i="9" s="1"/>
  <c r="BO21" i="9" s="1"/>
  <c r="BS22" i="9"/>
  <c r="BK22" i="9" s="1"/>
  <c r="BO22" i="9" s="1"/>
  <c r="CH20" i="9"/>
  <c r="BX20" i="9" s="1"/>
  <c r="CB20" i="9" s="1"/>
  <c r="AL9" i="9"/>
  <c r="AB9" i="9" s="1"/>
  <c r="AF9" i="9" s="1"/>
  <c r="AU13" i="9"/>
  <c r="AM13" i="9" s="1"/>
  <c r="AQ13" i="9" s="1"/>
  <c r="AI15" i="9"/>
  <c r="AA15" i="9" s="1"/>
  <c r="AE15" i="9" s="1"/>
  <c r="AU16" i="9"/>
  <c r="AM16" i="9" s="1"/>
  <c r="AQ16" i="9" s="1"/>
  <c r="CH17" i="9"/>
  <c r="BX17" i="9" s="1"/>
  <c r="CB17" i="9" s="1"/>
  <c r="AL14" i="9"/>
  <c r="AB14" i="9" s="1"/>
  <c r="AF14" i="9" s="1"/>
  <c r="AL18" i="9"/>
  <c r="AB18" i="9" s="1"/>
  <c r="AF18" i="9" s="1"/>
  <c r="AL20" i="9"/>
  <c r="AB20" i="9" s="1"/>
  <c r="AF20" i="9" s="1"/>
  <c r="AU9" i="9"/>
  <c r="AM9" i="9" s="1"/>
  <c r="AQ9" i="9" s="1"/>
  <c r="CH21" i="9"/>
  <c r="BX21" i="9" s="1"/>
  <c r="CB21" i="9" s="1"/>
  <c r="CH19" i="9"/>
  <c r="BX19" i="9" s="1"/>
  <c r="CB19" i="9" s="1"/>
  <c r="AI21" i="9"/>
  <c r="AA21" i="9" s="1"/>
  <c r="AE21" i="9" s="1"/>
  <c r="CT12" i="9"/>
  <c r="CJ12" i="9" s="1"/>
  <c r="CN12" i="9" s="1"/>
  <c r="CH11" i="9"/>
  <c r="BX11" i="9" s="1"/>
  <c r="CB11" i="9" s="1"/>
  <c r="CT8" i="9"/>
  <c r="CJ8" i="9" s="1"/>
  <c r="CN8" i="9" s="1"/>
  <c r="AI20" i="9"/>
  <c r="AA20" i="9" s="1"/>
  <c r="AE20" i="9" s="1"/>
  <c r="CT14" i="9"/>
  <c r="CJ14" i="9" s="1"/>
  <c r="CN14" i="9" s="1"/>
  <c r="CH13" i="9"/>
  <c r="BX13" i="9" s="1"/>
  <c r="CB13" i="9" s="1"/>
  <c r="CE11" i="9"/>
  <c r="BW11" i="9" s="1"/>
  <c r="CA11" i="9" s="1"/>
  <c r="CE9" i="9"/>
  <c r="BW9" i="9" s="1"/>
  <c r="CA9" i="9" s="1"/>
  <c r="CE5" i="9"/>
  <c r="BW5" i="9" s="1"/>
  <c r="CA5" i="9" s="1"/>
  <c r="O5" i="9"/>
  <c r="S5" i="9" s="1"/>
  <c r="CT7" i="9"/>
  <c r="CJ7" i="9" s="1"/>
  <c r="CN7" i="9" s="1"/>
  <c r="W6" i="9"/>
  <c r="O6" i="9" s="1"/>
  <c r="S6" i="9" s="1"/>
  <c r="W9" i="9"/>
  <c r="O9" i="9" s="1"/>
  <c r="S9" i="9" s="1"/>
  <c r="CH15" i="9"/>
  <c r="BX15" i="9" s="1"/>
  <c r="CB15" i="9" s="1"/>
  <c r="CH5" i="9"/>
  <c r="BX5" i="9" s="1"/>
  <c r="CB5" i="9" s="1"/>
  <c r="CH7" i="9"/>
  <c r="BX7" i="9" s="1"/>
  <c r="CB7" i="9" s="1"/>
  <c r="CH6" i="9"/>
  <c r="BX6" i="9" s="1"/>
  <c r="CB6" i="9" s="1"/>
  <c r="AI18" i="9"/>
  <c r="AA18" i="9" s="1"/>
  <c r="AE18" i="9" s="1"/>
  <c r="AI12" i="9"/>
  <c r="AA12" i="9" s="1"/>
  <c r="AE12" i="9" s="1"/>
  <c r="AI10" i="9"/>
  <c r="AA10" i="9" s="1"/>
  <c r="AE10" i="9" s="1"/>
  <c r="AI8" i="9"/>
  <c r="AA8" i="9" s="1"/>
  <c r="AE8" i="9" s="1"/>
  <c r="AI7" i="9"/>
  <c r="AA7" i="9" s="1"/>
  <c r="AE7" i="9" s="1"/>
  <c r="AI6" i="9"/>
  <c r="AA6" i="9" s="1"/>
  <c r="AE6" i="9" s="1"/>
  <c r="AI9" i="9"/>
  <c r="AA9" i="9" s="1"/>
  <c r="AE9" i="9" s="1"/>
  <c r="CM25" i="9"/>
  <c r="AI22" i="9"/>
  <c r="AA22" i="9" s="1"/>
  <c r="AE22" i="9" s="1"/>
  <c r="CT19" i="9"/>
  <c r="CJ19" i="9" s="1"/>
  <c r="CN19" i="9" s="1"/>
  <c r="CT23" i="9"/>
  <c r="CJ23" i="9" s="1"/>
  <c r="CN23" i="9" s="1"/>
  <c r="CH22" i="9"/>
  <c r="BX22" i="9" s="1"/>
  <c r="CB22" i="9" s="1"/>
  <c r="CH12" i="9"/>
  <c r="BX12" i="9" s="1"/>
  <c r="CB12" i="9" s="1"/>
  <c r="CT9" i="9"/>
  <c r="CJ9" i="9" s="1"/>
  <c r="CN9" i="9" s="1"/>
  <c r="CH8" i="9"/>
  <c r="BX8" i="9" s="1"/>
  <c r="CB8" i="9" s="1"/>
  <c r="AI13" i="9"/>
  <c r="AA13" i="9" s="1"/>
  <c r="AE13" i="9" s="1"/>
  <c r="AI19" i="9"/>
  <c r="AA19" i="9" s="1"/>
  <c r="AE19" i="9" s="1"/>
  <c r="CH14" i="9"/>
  <c r="BX14" i="9" s="1"/>
  <c r="CB14" i="9" s="1"/>
  <c r="BG20" i="9"/>
  <c r="AY20" i="9" s="1"/>
  <c r="BC20" i="9" s="1"/>
  <c r="BG12" i="9"/>
  <c r="AY12" i="9" s="1"/>
  <c r="BC12" i="9" s="1"/>
  <c r="BG10" i="9"/>
  <c r="AY10" i="9" s="1"/>
  <c r="BC10" i="9" s="1"/>
  <c r="BG8" i="9"/>
  <c r="AY8" i="9" s="1"/>
  <c r="BC8" i="9" s="1"/>
  <c r="BG5" i="9"/>
  <c r="AY5" i="9" s="1"/>
  <c r="BC5" i="9" s="1"/>
  <c r="BJ5" i="9"/>
  <c r="AZ5" i="9" s="1"/>
  <c r="BD5" i="9" s="1"/>
  <c r="BJ6" i="9"/>
  <c r="AZ6" i="9" s="1"/>
  <c r="BD6" i="9" s="1"/>
  <c r="BJ7" i="9"/>
  <c r="AZ7" i="9" s="1"/>
  <c r="BD7" i="9" s="1"/>
  <c r="AI11" i="9"/>
  <c r="AA11" i="9" s="1"/>
  <c r="AE11" i="9" s="1"/>
  <c r="CE7" i="9"/>
  <c r="BW7" i="9" s="1"/>
  <c r="CA7" i="9" s="1"/>
  <c r="BG6" i="9"/>
  <c r="AY6" i="9" s="1"/>
  <c r="BC6" i="9" s="1"/>
  <c r="CE8" i="9"/>
  <c r="BW8" i="9" s="1"/>
  <c r="CA8" i="9" s="1"/>
  <c r="CT16" i="9"/>
  <c r="CJ16" i="9" s="1"/>
  <c r="CN16" i="9" s="1"/>
  <c r="CT5" i="9"/>
  <c r="CJ5" i="9" s="1"/>
  <c r="CN5" i="9" s="1"/>
  <c r="CT22" i="9"/>
  <c r="CJ22" i="9" s="1"/>
  <c r="CN22" i="9" s="1"/>
  <c r="CH23" i="9"/>
  <c r="BX23" i="9" s="1"/>
  <c r="CB23" i="9" s="1"/>
  <c r="CT20" i="9"/>
  <c r="CJ20" i="9" s="1"/>
  <c r="CN20" i="9" s="1"/>
  <c r="AI23" i="9"/>
  <c r="AA23" i="9" s="1"/>
  <c r="AE23" i="9" s="1"/>
  <c r="CT10" i="9"/>
  <c r="CJ10" i="9" s="1"/>
  <c r="CN10" i="9" s="1"/>
  <c r="CH9" i="9"/>
  <c r="BX9" i="9" s="1"/>
  <c r="CB9" i="9" s="1"/>
  <c r="AI14" i="9"/>
  <c r="AA14" i="9" s="1"/>
  <c r="AE14" i="9" s="1"/>
  <c r="CT17" i="9"/>
  <c r="CJ17" i="9" s="1"/>
  <c r="CN17" i="9" s="1"/>
  <c r="CH16" i="9"/>
  <c r="BX16" i="9" s="1"/>
  <c r="CB16" i="9" s="1"/>
  <c r="AU19" i="9"/>
  <c r="AM19" i="9" s="1"/>
  <c r="AQ19" i="9" s="1"/>
  <c r="AU12" i="9"/>
  <c r="AM12" i="9" s="1"/>
  <c r="AQ12" i="9" s="1"/>
  <c r="AU10" i="9"/>
  <c r="AM10" i="9" s="1"/>
  <c r="AQ10" i="9" s="1"/>
  <c r="AU8" i="9"/>
  <c r="AM8" i="9" s="1"/>
  <c r="AQ8" i="9" s="1"/>
  <c r="AU6" i="9"/>
  <c r="AM6" i="9" s="1"/>
  <c r="AQ6" i="9" s="1"/>
  <c r="AU7" i="9"/>
  <c r="AM7" i="9" s="1"/>
  <c r="AQ7" i="9" s="1"/>
  <c r="AU5" i="9"/>
  <c r="W12" i="9"/>
  <c r="O12" i="9" s="1"/>
  <c r="S12" i="9" s="1"/>
  <c r="W10" i="9"/>
  <c r="O10" i="9" s="1"/>
  <c r="S10" i="9" s="1"/>
  <c r="W8" i="9"/>
  <c r="O8" i="9" s="1"/>
  <c r="S8" i="9" s="1"/>
  <c r="W7" i="9"/>
  <c r="O7" i="9" s="1"/>
  <c r="S7" i="9" s="1"/>
  <c r="BG9" i="9"/>
  <c r="AY9" i="9" s="1"/>
  <c r="BC9" i="9" s="1"/>
  <c r="BG7" i="9"/>
  <c r="AY7" i="9" s="1"/>
  <c r="BC7" i="9" s="1"/>
  <c r="W13" i="9"/>
  <c r="O13" i="9" s="1"/>
  <c r="S13" i="9" s="1"/>
  <c r="CE10" i="9"/>
  <c r="BW10" i="9" s="1"/>
  <c r="CA10" i="9" s="1"/>
  <c r="CT6" i="9"/>
  <c r="CJ6" i="9" s="1"/>
  <c r="CN6" i="9" s="1"/>
  <c r="BS20" i="9"/>
  <c r="BK20" i="9" s="1"/>
  <c r="BO20" i="9" s="1"/>
  <c r="BS18" i="9"/>
  <c r="BK18" i="9" s="1"/>
  <c r="BO18" i="9" s="1"/>
  <c r="BS15" i="9"/>
  <c r="BK15" i="9" s="1"/>
  <c r="BO15" i="9" s="1"/>
  <c r="BS14" i="9"/>
  <c r="BK14" i="9" s="1"/>
  <c r="BO14" i="9" s="1"/>
  <c r="BS13" i="9"/>
  <c r="BK13" i="9" s="1"/>
  <c r="BO13" i="9" s="1"/>
  <c r="BS19" i="9"/>
  <c r="BK19" i="9" s="1"/>
  <c r="BO19" i="9" s="1"/>
  <c r="BS9" i="9"/>
  <c r="BK9" i="9" s="1"/>
  <c r="BO9" i="9" s="1"/>
  <c r="BS6" i="9"/>
  <c r="BK6" i="9" s="1"/>
  <c r="BO6" i="9" s="1"/>
  <c r="BS5" i="9"/>
  <c r="BS12" i="9"/>
  <c r="BK12" i="9" s="1"/>
  <c r="BO12" i="9" s="1"/>
  <c r="BS10" i="9"/>
  <c r="BK10" i="9" s="1"/>
  <c r="BO10" i="9" s="1"/>
  <c r="BS17" i="9"/>
  <c r="BK17" i="9" s="1"/>
  <c r="BO17" i="9" s="1"/>
  <c r="BS11" i="9"/>
  <c r="BK11" i="9" s="1"/>
  <c r="BO11" i="9" s="1"/>
  <c r="BS8" i="9"/>
  <c r="BK8" i="9" s="1"/>
  <c r="BO8" i="9" s="1"/>
  <c r="BS7" i="9"/>
  <c r="BK7" i="9" s="1"/>
  <c r="BO7" i="9" s="1"/>
  <c r="AX25" i="9"/>
  <c r="CQ25" i="9"/>
  <c r="CH25" i="9" l="1"/>
  <c r="BV25" i="9"/>
  <c r="AM5" i="9"/>
  <c r="AQ5" i="9" s="1"/>
  <c r="AQ25" i="9" s="1"/>
  <c r="CA25" i="9"/>
  <c r="Z5" i="9"/>
  <c r="Z7" i="9"/>
  <c r="P7" i="9" s="1"/>
  <c r="T7" i="9" s="1"/>
  <c r="Z21" i="9"/>
  <c r="P21" i="9" s="1"/>
  <c r="T21" i="9" s="1"/>
  <c r="Z22" i="9"/>
  <c r="P22" i="9" s="1"/>
  <c r="T22" i="9" s="1"/>
  <c r="Z19" i="9"/>
  <c r="P19" i="9" s="1"/>
  <c r="T19" i="9" s="1"/>
  <c r="Z8" i="9"/>
  <c r="P8" i="9" s="1"/>
  <c r="T8" i="9" s="1"/>
  <c r="Z11" i="9"/>
  <c r="P11" i="9" s="1"/>
  <c r="T11" i="9" s="1"/>
  <c r="Z12" i="9"/>
  <c r="P12" i="9" s="1"/>
  <c r="T12" i="9" s="1"/>
  <c r="Z23" i="9"/>
  <c r="P23" i="9" s="1"/>
  <c r="T23" i="9" s="1"/>
  <c r="Z15" i="9"/>
  <c r="P15" i="9" s="1"/>
  <c r="T15" i="9" s="1"/>
  <c r="Z16" i="9"/>
  <c r="P16" i="9" s="1"/>
  <c r="T16" i="9" s="1"/>
  <c r="Z20" i="9"/>
  <c r="P20" i="9" s="1"/>
  <c r="T20" i="9" s="1"/>
  <c r="Z13" i="9"/>
  <c r="P13" i="9" s="1"/>
  <c r="T13" i="9" s="1"/>
  <c r="Z10" i="9"/>
  <c r="P10" i="9" s="1"/>
  <c r="T10" i="9" s="1"/>
  <c r="Z6" i="9"/>
  <c r="P6" i="9" s="1"/>
  <c r="T6" i="9" s="1"/>
  <c r="Z14" i="9"/>
  <c r="P14" i="9" s="1"/>
  <c r="T14" i="9" s="1"/>
  <c r="Z18" i="9"/>
  <c r="P18" i="9" s="1"/>
  <c r="T18" i="9" s="1"/>
  <c r="AF25" i="9"/>
  <c r="AE25" i="9"/>
  <c r="W25" i="9"/>
  <c r="AL25" i="9"/>
  <c r="BG25" i="9"/>
  <c r="BC25" i="9"/>
  <c r="BD25" i="9"/>
  <c r="S25" i="9"/>
  <c r="AU25" i="9"/>
  <c r="CT25" i="9"/>
  <c r="AI25" i="9"/>
  <c r="CE25" i="9"/>
  <c r="CN25" i="9"/>
  <c r="CB25" i="9"/>
  <c r="BJ25" i="9"/>
  <c r="BS25" i="9"/>
  <c r="BK5" i="9"/>
  <c r="BO5" i="9" s="1"/>
  <c r="BO25" i="9" s="1"/>
  <c r="P5" i="9" l="1"/>
  <c r="T5" i="9" s="1"/>
  <c r="T25" i="9" s="1"/>
  <c r="Z25" i="9"/>
  <c r="Q67" i="10" l="1"/>
  <c r="O67" i="10"/>
  <c r="M67" i="10"/>
  <c r="K67" i="10"/>
  <c r="I67" i="10"/>
  <c r="G67" i="10"/>
  <c r="E67" i="10"/>
  <c r="C67" i="10"/>
  <c r="Q66" i="10"/>
  <c r="M66" i="10"/>
  <c r="I66" i="10"/>
  <c r="E66" i="10"/>
  <c r="C66" i="10"/>
  <c r="Q65" i="10"/>
  <c r="M65" i="10"/>
  <c r="K65" i="10"/>
  <c r="G65" i="10"/>
  <c r="C65" i="10"/>
  <c r="O64" i="10"/>
  <c r="K64" i="10"/>
  <c r="G64" i="10"/>
  <c r="C64" i="10"/>
  <c r="Q63" i="10"/>
  <c r="O63" i="10"/>
  <c r="M63" i="10"/>
  <c r="K63" i="10"/>
  <c r="I63" i="10"/>
  <c r="G63" i="10"/>
  <c r="E63" i="10"/>
  <c r="C63" i="10"/>
  <c r="Q62" i="10"/>
  <c r="M62" i="10"/>
  <c r="I62" i="10"/>
  <c r="E62" i="10"/>
  <c r="C62" i="10"/>
  <c r="I61" i="10"/>
  <c r="C61" i="10"/>
  <c r="O60" i="10"/>
  <c r="K60" i="10"/>
  <c r="G60" i="10"/>
  <c r="C60" i="10"/>
  <c r="Q59" i="10"/>
  <c r="O59" i="10"/>
  <c r="M59" i="10"/>
  <c r="K59" i="10"/>
  <c r="I59" i="10"/>
  <c r="G59" i="10"/>
  <c r="E59" i="10"/>
  <c r="C59" i="10"/>
  <c r="Q58" i="10"/>
  <c r="M58" i="10"/>
  <c r="I58" i="10"/>
  <c r="E58" i="10"/>
  <c r="C58" i="10"/>
  <c r="Q57" i="10"/>
  <c r="M57" i="10"/>
  <c r="K57" i="10"/>
  <c r="G57" i="10"/>
  <c r="E57" i="10"/>
  <c r="C57" i="10"/>
  <c r="O56" i="10"/>
  <c r="K56" i="10"/>
  <c r="G56" i="10"/>
  <c r="C56" i="10"/>
  <c r="Q55" i="10"/>
  <c r="O55" i="10"/>
  <c r="M55" i="10"/>
  <c r="K55" i="10"/>
  <c r="I55" i="10"/>
  <c r="G55" i="10"/>
  <c r="E55" i="10"/>
  <c r="Q54" i="10"/>
  <c r="O54" i="10"/>
  <c r="M54" i="10"/>
  <c r="K54" i="10"/>
  <c r="I54" i="10"/>
  <c r="G54" i="10"/>
  <c r="E54" i="10"/>
  <c r="Q53" i="10"/>
  <c r="O53" i="10"/>
  <c r="M53" i="10"/>
  <c r="K53" i="10"/>
  <c r="I53" i="10"/>
  <c r="G53" i="10"/>
  <c r="E53" i="10"/>
  <c r="Q52" i="10"/>
  <c r="O52" i="10"/>
  <c r="M52" i="10"/>
  <c r="K52" i="10"/>
  <c r="I52" i="10"/>
  <c r="G52" i="10"/>
  <c r="E52" i="10"/>
  <c r="Q51" i="10"/>
  <c r="O51" i="10"/>
  <c r="M51" i="10"/>
  <c r="K51" i="10"/>
  <c r="I51" i="10"/>
  <c r="G51" i="10"/>
  <c r="E51" i="10"/>
  <c r="C51" i="10"/>
  <c r="Q50" i="10"/>
  <c r="M50" i="10"/>
  <c r="I50" i="10"/>
  <c r="E50" i="10"/>
  <c r="C50" i="10"/>
  <c r="Q49" i="10"/>
  <c r="O49" i="10"/>
  <c r="M49" i="10"/>
  <c r="K49" i="10"/>
  <c r="I49" i="10"/>
  <c r="G49" i="10"/>
  <c r="E49" i="10"/>
  <c r="O44" i="10"/>
  <c r="M44" i="10"/>
  <c r="G44" i="10"/>
  <c r="E44" i="10"/>
  <c r="C44" i="10"/>
  <c r="K44" i="10" s="1"/>
  <c r="O43" i="10"/>
  <c r="M43" i="10"/>
  <c r="G43" i="10"/>
  <c r="E43" i="10"/>
  <c r="C43" i="10"/>
  <c r="K43" i="10" s="1"/>
  <c r="O42" i="10"/>
  <c r="M42" i="10"/>
  <c r="G42" i="10"/>
  <c r="E42" i="10"/>
  <c r="C42" i="10"/>
  <c r="K42" i="10" s="1"/>
  <c r="O41" i="10"/>
  <c r="M41" i="10"/>
  <c r="G41" i="10"/>
  <c r="E41" i="10"/>
  <c r="C41" i="10"/>
  <c r="K41" i="10" s="1"/>
  <c r="O40" i="10"/>
  <c r="M40" i="10"/>
  <c r="G40" i="10"/>
  <c r="E40" i="10"/>
  <c r="C40" i="10"/>
  <c r="K40" i="10" s="1"/>
  <c r="O39" i="10"/>
  <c r="M39" i="10"/>
  <c r="G39" i="10"/>
  <c r="E39" i="10"/>
  <c r="C39" i="10"/>
  <c r="K39" i="10" s="1"/>
  <c r="O38" i="10"/>
  <c r="M38" i="10"/>
  <c r="G38" i="10"/>
  <c r="E38" i="10"/>
  <c r="C38" i="10"/>
  <c r="K38" i="10" s="1"/>
  <c r="O37" i="10"/>
  <c r="M37" i="10"/>
  <c r="G37" i="10"/>
  <c r="E37" i="10"/>
  <c r="C37" i="10"/>
  <c r="K37" i="10" s="1"/>
  <c r="O36" i="10"/>
  <c r="M36" i="10"/>
  <c r="G36" i="10"/>
  <c r="E36" i="10"/>
  <c r="C36" i="10"/>
  <c r="K36" i="10" s="1"/>
  <c r="O35" i="10"/>
  <c r="M35" i="10"/>
  <c r="G35" i="10"/>
  <c r="E35" i="10"/>
  <c r="C35" i="10"/>
  <c r="K35" i="10" s="1"/>
  <c r="O34" i="10"/>
  <c r="M34" i="10"/>
  <c r="G34" i="10"/>
  <c r="E34" i="10"/>
  <c r="C34" i="10"/>
  <c r="K34" i="10" s="1"/>
  <c r="O33" i="10"/>
  <c r="M33" i="10"/>
  <c r="G33" i="10"/>
  <c r="E33" i="10"/>
  <c r="C33" i="10"/>
  <c r="K33" i="10" s="1"/>
  <c r="Q32" i="10"/>
  <c r="O32" i="10"/>
  <c r="M32" i="10"/>
  <c r="K32" i="10"/>
  <c r="I32" i="10"/>
  <c r="G32" i="10"/>
  <c r="E32" i="10"/>
  <c r="Q30" i="10"/>
  <c r="O30" i="10"/>
  <c r="M30" i="10"/>
  <c r="K30" i="10"/>
  <c r="I30" i="10"/>
  <c r="G30" i="10"/>
  <c r="E30" i="10"/>
  <c r="Q29" i="10"/>
  <c r="O29" i="10"/>
  <c r="M29" i="10"/>
  <c r="K29" i="10"/>
  <c r="I29" i="10"/>
  <c r="G29" i="10"/>
  <c r="E29" i="10"/>
  <c r="M28" i="10"/>
  <c r="C28" i="10"/>
  <c r="M27" i="10"/>
  <c r="C27" i="10"/>
  <c r="E27" i="10" s="1"/>
  <c r="Q26" i="10"/>
  <c r="O26" i="10"/>
  <c r="M26" i="10"/>
  <c r="K26" i="10"/>
  <c r="I26" i="10"/>
  <c r="G26" i="10"/>
  <c r="E26" i="10"/>
  <c r="D31" i="10"/>
  <c r="E31" i="10" s="1"/>
  <c r="O21" i="10"/>
  <c r="M21" i="10"/>
  <c r="G21" i="10"/>
  <c r="E21" i="10"/>
  <c r="C21" i="10"/>
  <c r="K21" i="10" s="1"/>
  <c r="O20" i="10"/>
  <c r="M20" i="10"/>
  <c r="G20" i="10"/>
  <c r="E20" i="10"/>
  <c r="C20" i="10"/>
  <c r="K20" i="10" s="1"/>
  <c r="O19" i="10"/>
  <c r="M19" i="10"/>
  <c r="G19" i="10"/>
  <c r="E19" i="10"/>
  <c r="C19" i="10"/>
  <c r="K19" i="10" s="1"/>
  <c r="I18" i="10"/>
  <c r="G18" i="10"/>
  <c r="C18" i="10"/>
  <c r="Q17" i="10"/>
  <c r="O17" i="10"/>
  <c r="I17" i="10"/>
  <c r="G17" i="10"/>
  <c r="C17" i="10"/>
  <c r="M17" i="10" s="1"/>
  <c r="Q16" i="10"/>
  <c r="O16" i="10"/>
  <c r="I16" i="10"/>
  <c r="G16" i="10"/>
  <c r="C16" i="10"/>
  <c r="M16" i="10" s="1"/>
  <c r="Q15" i="10"/>
  <c r="O15" i="10"/>
  <c r="I15" i="10"/>
  <c r="G15" i="10"/>
  <c r="C15" i="10"/>
  <c r="M15" i="10" s="1"/>
  <c r="Q14" i="10"/>
  <c r="O14" i="10"/>
  <c r="I14" i="10"/>
  <c r="G14" i="10"/>
  <c r="C14" i="10"/>
  <c r="M14" i="10" s="1"/>
  <c r="Q13" i="10"/>
  <c r="O13" i="10"/>
  <c r="I13" i="10"/>
  <c r="G13" i="10"/>
  <c r="C13" i="10"/>
  <c r="M13" i="10" s="1"/>
  <c r="Q12" i="10"/>
  <c r="O12" i="10"/>
  <c r="I12" i="10"/>
  <c r="G12" i="10"/>
  <c r="C12" i="10"/>
  <c r="M12" i="10" s="1"/>
  <c r="Q11" i="10"/>
  <c r="O11" i="10"/>
  <c r="I11" i="10"/>
  <c r="G11" i="10"/>
  <c r="C11" i="10"/>
  <c r="M11" i="10" s="1"/>
  <c r="Q10" i="10"/>
  <c r="O10" i="10"/>
  <c r="I10" i="10"/>
  <c r="G10" i="10"/>
  <c r="C10" i="10"/>
  <c r="M10" i="10" s="1"/>
  <c r="Q9" i="10"/>
  <c r="O9" i="10"/>
  <c r="M9" i="10"/>
  <c r="K9" i="10"/>
  <c r="I9" i="10"/>
  <c r="G9" i="10"/>
  <c r="E9" i="10"/>
  <c r="Q7" i="10"/>
  <c r="O7" i="10"/>
  <c r="M7" i="10"/>
  <c r="K7" i="10"/>
  <c r="I7" i="10"/>
  <c r="G7" i="10"/>
  <c r="E7" i="10"/>
  <c r="Q6" i="10"/>
  <c r="O6" i="10"/>
  <c r="M6" i="10"/>
  <c r="K6" i="10"/>
  <c r="I6" i="10"/>
  <c r="G6" i="10"/>
  <c r="E6" i="10"/>
  <c r="O5" i="10"/>
  <c r="M5" i="10"/>
  <c r="G5" i="10"/>
  <c r="E5" i="10"/>
  <c r="C5" i="10"/>
  <c r="K5" i="10" s="1"/>
  <c r="O4" i="10"/>
  <c r="M4" i="10"/>
  <c r="G4" i="10"/>
  <c r="E4" i="10"/>
  <c r="C4" i="10"/>
  <c r="K4" i="10" s="1"/>
  <c r="Q3" i="10"/>
  <c r="O3" i="10"/>
  <c r="M3" i="10"/>
  <c r="K3" i="10"/>
  <c r="I3" i="10"/>
  <c r="G3" i="10"/>
  <c r="E3" i="10"/>
  <c r="I34" i="11"/>
  <c r="H34" i="11"/>
  <c r="G34" i="11"/>
  <c r="F34" i="11"/>
  <c r="E34" i="11"/>
  <c r="D34" i="11"/>
  <c r="C34" i="11"/>
  <c r="I32" i="11"/>
  <c r="H32" i="11"/>
  <c r="G32" i="11"/>
  <c r="F32" i="11"/>
  <c r="E32" i="11"/>
  <c r="D32" i="11"/>
  <c r="C32" i="11"/>
  <c r="M6" i="11" s="1"/>
  <c r="D25" i="10" s="1"/>
  <c r="B32" i="11"/>
  <c r="I31" i="11"/>
  <c r="H31" i="11"/>
  <c r="G31" i="11"/>
  <c r="F31" i="11"/>
  <c r="E31" i="11"/>
  <c r="D31" i="11"/>
  <c r="C31" i="11"/>
  <c r="B31" i="11"/>
  <c r="I30" i="11"/>
  <c r="H30" i="11"/>
  <c r="G30" i="11"/>
  <c r="F30" i="11"/>
  <c r="E30" i="11"/>
  <c r="D30" i="11"/>
  <c r="C30" i="11"/>
  <c r="B30" i="11"/>
  <c r="I29" i="11"/>
  <c r="H29" i="11"/>
  <c r="G29" i="11"/>
  <c r="F29" i="11"/>
  <c r="E29" i="11"/>
  <c r="D29" i="11"/>
  <c r="C29" i="11"/>
  <c r="B29" i="11"/>
  <c r="B28" i="11"/>
  <c r="B27" i="11"/>
  <c r="B26" i="11"/>
  <c r="B25" i="11"/>
  <c r="B24" i="11"/>
  <c r="B23" i="11"/>
  <c r="B22" i="11"/>
  <c r="B21" i="11"/>
  <c r="I20" i="11"/>
  <c r="H20" i="11"/>
  <c r="G20" i="11"/>
  <c r="F20" i="11"/>
  <c r="E20" i="11"/>
  <c r="D20" i="11"/>
  <c r="C20" i="11"/>
  <c r="I16" i="11"/>
  <c r="H16" i="11"/>
  <c r="G16" i="11"/>
  <c r="F16" i="11"/>
  <c r="E16" i="11"/>
  <c r="D16" i="11"/>
  <c r="C16" i="11"/>
  <c r="M5" i="11"/>
  <c r="M4" i="11"/>
  <c r="M3" i="11"/>
  <c r="O58" i="10" l="1"/>
  <c r="O57" i="10"/>
  <c r="M9" i="11"/>
  <c r="M10" i="11"/>
  <c r="D2" i="10"/>
  <c r="D8" i="10" s="1"/>
  <c r="E8" i="10" s="1"/>
  <c r="M8" i="11"/>
  <c r="O65" i="10"/>
  <c r="O50" i="10"/>
  <c r="G61" i="10"/>
  <c r="O62" i="10"/>
  <c r="O66" i="10"/>
  <c r="Q28" i="10"/>
  <c r="I28" i="10"/>
  <c r="O28" i="10"/>
  <c r="G28" i="10"/>
  <c r="E61" i="10"/>
  <c r="I4" i="10"/>
  <c r="Q4" i="10"/>
  <c r="I5" i="10"/>
  <c r="Q5" i="10"/>
  <c r="K10" i="10"/>
  <c r="K11" i="10"/>
  <c r="K12" i="10"/>
  <c r="K13" i="10"/>
  <c r="K14" i="10"/>
  <c r="K15" i="10"/>
  <c r="K16" i="10"/>
  <c r="K17" i="10"/>
  <c r="K18" i="10"/>
  <c r="Q18" i="10"/>
  <c r="M18" i="10"/>
  <c r="E28" i="10"/>
  <c r="E45" i="10" s="1"/>
  <c r="L15" i="5" s="1"/>
  <c r="I57" i="10"/>
  <c r="K61" i="10"/>
  <c r="Q61" i="10"/>
  <c r="I65" i="10"/>
  <c r="Q27" i="10"/>
  <c r="I27" i="10"/>
  <c r="O27" i="10"/>
  <c r="G27" i="10"/>
  <c r="Q60" i="10"/>
  <c r="M60" i="10"/>
  <c r="I60" i="10"/>
  <c r="E60" i="10"/>
  <c r="O61" i="10"/>
  <c r="E10" i="10"/>
  <c r="E11" i="10"/>
  <c r="E12" i="10"/>
  <c r="E13" i="10"/>
  <c r="E14" i="10"/>
  <c r="E15" i="10"/>
  <c r="E16" i="10"/>
  <c r="E17" i="10"/>
  <c r="E18" i="10"/>
  <c r="O18" i="10"/>
  <c r="K27" i="10"/>
  <c r="K28" i="10"/>
  <c r="Q56" i="10"/>
  <c r="M56" i="10"/>
  <c r="I56" i="10"/>
  <c r="E56" i="10"/>
  <c r="M61" i="10"/>
  <c r="Q64" i="10"/>
  <c r="M64" i="10"/>
  <c r="I64" i="10"/>
  <c r="E64" i="10"/>
  <c r="E65" i="10"/>
  <c r="I19" i="10"/>
  <c r="Q19" i="10"/>
  <c r="I20" i="10"/>
  <c r="Q20" i="10"/>
  <c r="I21" i="10"/>
  <c r="Q21" i="10"/>
  <c r="I33" i="10"/>
  <c r="Q33" i="10"/>
  <c r="I34" i="10"/>
  <c r="Q34" i="10"/>
  <c r="I35" i="10"/>
  <c r="Q35" i="10"/>
  <c r="I36" i="10"/>
  <c r="Q36" i="10"/>
  <c r="I37" i="10"/>
  <c r="Q37" i="10"/>
  <c r="I38" i="10"/>
  <c r="Q38" i="10"/>
  <c r="I39" i="10"/>
  <c r="Q39" i="10"/>
  <c r="I40" i="10"/>
  <c r="Q40" i="10"/>
  <c r="I41" i="10"/>
  <c r="Q41" i="10"/>
  <c r="I42" i="10"/>
  <c r="Q42" i="10"/>
  <c r="I43" i="10"/>
  <c r="Q43" i="10"/>
  <c r="I44" i="10"/>
  <c r="Q44" i="10"/>
  <c r="G50" i="10"/>
  <c r="K50" i="10"/>
  <c r="G58" i="10"/>
  <c r="K58" i="10"/>
  <c r="G62" i="10"/>
  <c r="K62" i="10"/>
  <c r="G66" i="10"/>
  <c r="K66" i="10"/>
  <c r="M11" i="11"/>
  <c r="F25" i="10" s="1"/>
  <c r="F31" i="10" s="1"/>
  <c r="G31" i="10" s="1"/>
  <c r="M7" i="11"/>
  <c r="D48" i="10" s="1"/>
  <c r="M68" i="10" l="1"/>
  <c r="P16" i="5" s="1"/>
  <c r="I68" i="10"/>
  <c r="N16" i="5" s="1"/>
  <c r="N16" i="7" s="1"/>
  <c r="Q68" i="10"/>
  <c r="R16" i="5" s="1"/>
  <c r="R16" i="7" s="1"/>
  <c r="M13" i="11"/>
  <c r="E22" i="10"/>
  <c r="L14" i="5" s="1"/>
  <c r="L14" i="7" s="1"/>
  <c r="L12" i="5"/>
  <c r="L12" i="7" s="1"/>
  <c r="M15" i="11"/>
  <c r="F2" i="10"/>
  <c r="F8" i="10" s="1"/>
  <c r="G8" i="10" s="1"/>
  <c r="G22" i="10" s="1"/>
  <c r="M14" i="5" s="1"/>
  <c r="M14" i="7" s="1"/>
  <c r="M14" i="11"/>
  <c r="K68" i="10"/>
  <c r="O16" i="5" s="1"/>
  <c r="O16" i="7" s="1"/>
  <c r="G68" i="10"/>
  <c r="M16" i="5" s="1"/>
  <c r="M16" i="7" s="1"/>
  <c r="E68" i="10"/>
  <c r="L16" i="5" s="1"/>
  <c r="L16" i="7" s="1"/>
  <c r="O68" i="10"/>
  <c r="Q16" i="5" s="1"/>
  <c r="Q16" i="7" s="1"/>
  <c r="G45" i="10"/>
  <c r="M15" i="5" s="1"/>
  <c r="M15" i="7" s="1"/>
  <c r="M12" i="11"/>
  <c r="F48" i="10" s="1"/>
  <c r="M16" i="11"/>
  <c r="H25" i="10" s="1"/>
  <c r="H31" i="10" s="1"/>
  <c r="I31" i="10" s="1"/>
  <c r="I45" i="10" s="1"/>
  <c r="N15" i="5" s="1"/>
  <c r="N15" i="7" s="1"/>
  <c r="R11" i="7"/>
  <c r="Q11" i="7"/>
  <c r="P11" i="7"/>
  <c r="O11" i="7"/>
  <c r="N11" i="7"/>
  <c r="M11" i="7"/>
  <c r="L11" i="7"/>
  <c r="P16" i="7"/>
  <c r="K16" i="7"/>
  <c r="L15" i="7"/>
  <c r="K15" i="7"/>
  <c r="K14" i="7"/>
  <c r="K13" i="7"/>
  <c r="K12" i="7"/>
  <c r="M20" i="11" l="1"/>
  <c r="H2" i="10"/>
  <c r="H8" i="10" s="1"/>
  <c r="I8" i="10" s="1"/>
  <c r="I22" i="10" s="1"/>
  <c r="N14" i="5" s="1"/>
  <c r="N14" i="7" s="1"/>
  <c r="M19" i="11"/>
  <c r="L13" i="5"/>
  <c r="L13" i="7" s="1"/>
  <c r="M18" i="11"/>
  <c r="M21" i="11"/>
  <c r="J25" i="10" s="1"/>
  <c r="J31" i="10" s="1"/>
  <c r="K31" i="10" s="1"/>
  <c r="K45" i="10" s="1"/>
  <c r="O15" i="5" s="1"/>
  <c r="O15" i="7" s="1"/>
  <c r="M17" i="11"/>
  <c r="H48" i="10" s="1"/>
  <c r="C2922" i="7"/>
  <c r="C2921" i="7"/>
  <c r="C2920" i="7"/>
  <c r="C2919" i="7"/>
  <c r="C2918" i="7"/>
  <c r="C2917" i="7"/>
  <c r="C2916" i="7"/>
  <c r="C2915" i="7"/>
  <c r="C2914" i="7"/>
  <c r="C2913" i="7"/>
  <c r="C2912" i="7"/>
  <c r="C2911" i="7"/>
  <c r="C2910" i="7"/>
  <c r="C2909" i="7"/>
  <c r="C2908" i="7"/>
  <c r="C2907" i="7"/>
  <c r="H2907" i="7" s="1"/>
  <c r="C2906" i="7"/>
  <c r="H2906" i="7" s="1"/>
  <c r="C2905" i="7"/>
  <c r="H2905" i="7" s="1"/>
  <c r="C2904" i="7"/>
  <c r="H2904" i="7" s="1"/>
  <c r="C2903" i="7"/>
  <c r="H2903" i="7" s="1"/>
  <c r="C2902" i="7"/>
  <c r="H2902" i="7" s="1"/>
  <c r="C2901" i="7"/>
  <c r="H2901" i="7" s="1"/>
  <c r="C2900" i="7"/>
  <c r="H2900" i="7" s="1"/>
  <c r="C2899" i="7"/>
  <c r="H2899" i="7" s="1"/>
  <c r="C2898" i="7"/>
  <c r="H2898" i="7" s="1"/>
  <c r="C2897" i="7"/>
  <c r="H2897" i="7" s="1"/>
  <c r="C2896" i="7"/>
  <c r="H2896" i="7" s="1"/>
  <c r="C2895" i="7"/>
  <c r="H2895" i="7" s="1"/>
  <c r="C2894" i="7"/>
  <c r="C2893" i="7"/>
  <c r="C2892" i="7"/>
  <c r="C2891" i="7"/>
  <c r="C2890" i="7"/>
  <c r="C2889" i="7"/>
  <c r="C2888" i="7"/>
  <c r="C2887" i="7"/>
  <c r="C2886" i="7"/>
  <c r="C2885" i="7"/>
  <c r="C2884" i="7"/>
  <c r="C2883" i="7"/>
  <c r="C2882" i="7"/>
  <c r="C2881" i="7"/>
  <c r="C2880" i="7"/>
  <c r="C2879" i="7"/>
  <c r="C2878" i="7"/>
  <c r="C2877" i="7"/>
  <c r="C2876" i="7"/>
  <c r="C2875" i="7"/>
  <c r="C2874" i="7"/>
  <c r="C2873" i="7"/>
  <c r="C2872" i="7"/>
  <c r="C2871" i="7"/>
  <c r="C2870" i="7"/>
  <c r="C2869" i="7"/>
  <c r="C2868" i="7"/>
  <c r="C2867" i="7"/>
  <c r="C2866" i="7"/>
  <c r="C2865" i="7"/>
  <c r="C2864" i="7"/>
  <c r="C2863" i="7"/>
  <c r="C2862" i="7"/>
  <c r="C2861" i="7"/>
  <c r="H2861" i="7" s="1"/>
  <c r="C2860" i="7"/>
  <c r="H2860" i="7" s="1"/>
  <c r="C2859" i="7"/>
  <c r="H2859" i="7" s="1"/>
  <c r="C2858" i="7"/>
  <c r="H2858" i="7" s="1"/>
  <c r="C2857" i="7"/>
  <c r="H2857" i="7" s="1"/>
  <c r="C2856" i="7"/>
  <c r="H2856" i="7" s="1"/>
  <c r="C2855" i="7"/>
  <c r="H2855" i="7" s="1"/>
  <c r="C2854" i="7"/>
  <c r="H2854" i="7" s="1"/>
  <c r="C2853" i="7"/>
  <c r="H2853" i="7" s="1"/>
  <c r="C2852" i="7"/>
  <c r="H2852" i="7" s="1"/>
  <c r="C2851" i="7"/>
  <c r="H2851" i="7" s="1"/>
  <c r="C2850" i="7"/>
  <c r="H2850" i="7" s="1"/>
  <c r="C2849" i="7"/>
  <c r="H2849" i="7" s="1"/>
  <c r="C2848" i="7"/>
  <c r="C2847" i="7"/>
  <c r="C2846" i="7"/>
  <c r="C2845" i="7"/>
  <c r="C2844" i="7"/>
  <c r="C2843" i="7"/>
  <c r="C2842" i="7"/>
  <c r="C2841" i="7"/>
  <c r="C2840" i="7"/>
  <c r="C2839" i="7"/>
  <c r="C2838" i="7"/>
  <c r="C2837" i="7"/>
  <c r="C2836" i="7"/>
  <c r="C2835" i="7"/>
  <c r="C2834" i="7"/>
  <c r="C2833" i="7"/>
  <c r="C2832" i="7"/>
  <c r="C2831" i="7"/>
  <c r="C2830" i="7"/>
  <c r="C2829" i="7"/>
  <c r="C2828" i="7"/>
  <c r="C2827" i="7"/>
  <c r="C2826" i="7"/>
  <c r="C2825" i="7"/>
  <c r="C2824" i="7"/>
  <c r="C2823" i="7"/>
  <c r="C2822" i="7"/>
  <c r="C2821" i="7"/>
  <c r="C2820" i="7"/>
  <c r="C2819" i="7"/>
  <c r="C2818" i="7"/>
  <c r="C2817" i="7"/>
  <c r="C2816" i="7"/>
  <c r="C2815" i="7"/>
  <c r="C2814" i="7"/>
  <c r="C2813" i="7"/>
  <c r="C2812" i="7"/>
  <c r="C2811" i="7"/>
  <c r="C2810" i="7"/>
  <c r="C2809" i="7"/>
  <c r="C2808" i="7"/>
  <c r="C2807" i="7"/>
  <c r="C2806" i="7"/>
  <c r="C2805" i="7"/>
  <c r="C2804" i="7"/>
  <c r="C2803" i="7"/>
  <c r="C2802" i="7"/>
  <c r="C2801" i="7"/>
  <c r="C2800" i="7"/>
  <c r="C2799" i="7"/>
  <c r="C2798" i="7"/>
  <c r="C2797" i="7"/>
  <c r="C2796" i="7"/>
  <c r="C2795" i="7"/>
  <c r="C2794" i="7"/>
  <c r="C2793" i="7"/>
  <c r="C2792" i="7"/>
  <c r="C2791" i="7"/>
  <c r="C2790" i="7"/>
  <c r="C2789" i="7"/>
  <c r="C2788" i="7"/>
  <c r="C2787" i="7"/>
  <c r="C2786" i="7"/>
  <c r="C2785" i="7"/>
  <c r="H2785" i="7" s="1"/>
  <c r="C2784" i="7"/>
  <c r="H2784" i="7" s="1"/>
  <c r="C2783" i="7"/>
  <c r="H2783" i="7" s="1"/>
  <c r="C2782" i="7"/>
  <c r="H2782" i="7" s="1"/>
  <c r="C2781" i="7"/>
  <c r="H2781" i="7" s="1"/>
  <c r="C2780" i="7"/>
  <c r="H2780" i="7" s="1"/>
  <c r="C2779" i="7"/>
  <c r="H2779" i="7" s="1"/>
  <c r="C2778" i="7"/>
  <c r="H2778" i="7" s="1"/>
  <c r="C2777" i="7"/>
  <c r="H2777" i="7" s="1"/>
  <c r="C2776" i="7"/>
  <c r="H2776" i="7" s="1"/>
  <c r="C2775" i="7"/>
  <c r="H2775" i="7" s="1"/>
  <c r="C2774" i="7"/>
  <c r="H2774" i="7" s="1"/>
  <c r="C2773" i="7"/>
  <c r="H2773" i="7" s="1"/>
  <c r="C2772" i="7"/>
  <c r="C2771" i="7"/>
  <c r="C2770" i="7"/>
  <c r="C2769" i="7"/>
  <c r="C2768" i="7"/>
  <c r="C2767" i="7"/>
  <c r="C2766" i="7"/>
  <c r="C2765" i="7"/>
  <c r="C2764" i="7"/>
  <c r="C2763" i="7"/>
  <c r="C2762" i="7"/>
  <c r="C2761" i="7"/>
  <c r="C2760" i="7"/>
  <c r="C2759" i="7"/>
  <c r="C2758" i="7"/>
  <c r="C2757" i="7"/>
  <c r="C2756" i="7"/>
  <c r="C2755" i="7"/>
  <c r="C2754" i="7"/>
  <c r="C2753" i="7"/>
  <c r="C2752" i="7"/>
  <c r="C2751" i="7"/>
  <c r="C2750" i="7"/>
  <c r="C2749" i="7"/>
  <c r="C2748" i="7"/>
  <c r="C2747" i="7"/>
  <c r="C2746" i="7"/>
  <c r="C2745" i="7"/>
  <c r="C2744" i="7"/>
  <c r="C2743" i="7"/>
  <c r="C2742" i="7"/>
  <c r="C2741" i="7"/>
  <c r="C2740" i="7"/>
  <c r="C2739" i="7"/>
  <c r="H2739" i="7" s="1"/>
  <c r="C2738" i="7"/>
  <c r="H2738" i="7" s="1"/>
  <c r="C2737" i="7"/>
  <c r="H2737" i="7" s="1"/>
  <c r="C2736" i="7"/>
  <c r="H2736" i="7" s="1"/>
  <c r="C2735" i="7"/>
  <c r="H2735" i="7" s="1"/>
  <c r="C2734" i="7"/>
  <c r="H2734" i="7" s="1"/>
  <c r="C2733" i="7"/>
  <c r="H2733" i="7" s="1"/>
  <c r="C2732" i="7"/>
  <c r="H2732" i="7" s="1"/>
  <c r="C2731" i="7"/>
  <c r="H2731" i="7" s="1"/>
  <c r="C2730" i="7"/>
  <c r="H2730" i="7" s="1"/>
  <c r="C2729" i="7"/>
  <c r="H2729" i="7" s="1"/>
  <c r="C2728" i="7"/>
  <c r="H2728" i="7" s="1"/>
  <c r="C2727" i="7"/>
  <c r="H2727" i="7" s="1"/>
  <c r="C2726" i="7"/>
  <c r="C2725" i="7"/>
  <c r="C2724" i="7"/>
  <c r="C2723" i="7"/>
  <c r="C2722" i="7"/>
  <c r="C2721" i="7"/>
  <c r="C2720" i="7"/>
  <c r="C2719" i="7"/>
  <c r="C2718" i="7"/>
  <c r="C2717" i="7"/>
  <c r="C2716" i="7"/>
  <c r="C2715" i="7"/>
  <c r="C2714" i="7"/>
  <c r="C2713" i="7"/>
  <c r="C2712" i="7"/>
  <c r="C2711" i="7"/>
  <c r="C2710" i="7"/>
  <c r="C2709" i="7"/>
  <c r="C2708" i="7"/>
  <c r="C2707" i="7"/>
  <c r="C2706" i="7"/>
  <c r="C2705" i="7"/>
  <c r="C2704" i="7"/>
  <c r="C2703" i="7"/>
  <c r="C2702" i="7"/>
  <c r="C2701" i="7"/>
  <c r="C2700" i="7"/>
  <c r="C2699" i="7"/>
  <c r="C2698" i="7"/>
  <c r="C2697" i="7"/>
  <c r="C2696" i="7"/>
  <c r="C2695" i="7"/>
  <c r="C2694" i="7"/>
  <c r="C2693" i="7"/>
  <c r="H2693" i="7" s="1"/>
  <c r="C2692" i="7"/>
  <c r="H2692" i="7" s="1"/>
  <c r="C2691" i="7"/>
  <c r="H2691" i="7" s="1"/>
  <c r="C2690" i="7"/>
  <c r="H2690" i="7" s="1"/>
  <c r="C2689" i="7"/>
  <c r="H2689" i="7" s="1"/>
  <c r="C2688" i="7"/>
  <c r="H2688" i="7" s="1"/>
  <c r="C2687" i="7"/>
  <c r="H2687" i="7" s="1"/>
  <c r="C2686" i="7"/>
  <c r="H2686" i="7" s="1"/>
  <c r="C2685" i="7"/>
  <c r="H2685" i="7" s="1"/>
  <c r="C2684" i="7"/>
  <c r="H2684" i="7" s="1"/>
  <c r="C2683" i="7"/>
  <c r="H2683" i="7" s="1"/>
  <c r="C2682" i="7"/>
  <c r="H2682" i="7" s="1"/>
  <c r="C2681" i="7"/>
  <c r="H2681" i="7" s="1"/>
  <c r="C2680" i="7"/>
  <c r="C2679" i="7"/>
  <c r="C2678" i="7"/>
  <c r="C2677" i="7"/>
  <c r="C2676" i="7"/>
  <c r="C2675" i="7"/>
  <c r="C2674" i="7"/>
  <c r="C2673" i="7"/>
  <c r="C2672" i="7"/>
  <c r="C2671" i="7"/>
  <c r="C2670" i="7"/>
  <c r="C2669" i="7"/>
  <c r="C2668" i="7"/>
  <c r="C2667" i="7"/>
  <c r="C2666" i="7"/>
  <c r="C2665" i="7"/>
  <c r="C2664" i="7"/>
  <c r="C2663" i="7"/>
  <c r="C2662" i="7"/>
  <c r="C2661" i="7"/>
  <c r="C2660" i="7"/>
  <c r="C2659" i="7"/>
  <c r="C2658" i="7"/>
  <c r="C2657" i="7"/>
  <c r="C2656" i="7"/>
  <c r="C2655" i="7"/>
  <c r="C2654" i="7"/>
  <c r="C2653" i="7"/>
  <c r="C2652" i="7"/>
  <c r="C2651" i="7"/>
  <c r="C2650" i="7"/>
  <c r="C2649" i="7"/>
  <c r="C2648" i="7"/>
  <c r="C2647" i="7"/>
  <c r="H2647" i="7" s="1"/>
  <c r="C2646" i="7"/>
  <c r="H2646" i="7" s="1"/>
  <c r="C2645" i="7"/>
  <c r="H2645" i="7" s="1"/>
  <c r="C2644" i="7"/>
  <c r="H2644" i="7" s="1"/>
  <c r="C2643" i="7"/>
  <c r="H2643" i="7" s="1"/>
  <c r="C2642" i="7"/>
  <c r="H2642" i="7" s="1"/>
  <c r="C2641" i="7"/>
  <c r="H2641" i="7" s="1"/>
  <c r="C2640" i="7"/>
  <c r="H2640" i="7" s="1"/>
  <c r="C2639" i="7"/>
  <c r="H2639" i="7" s="1"/>
  <c r="C2638" i="7"/>
  <c r="H2638" i="7" s="1"/>
  <c r="C2637" i="7"/>
  <c r="H2637" i="7" s="1"/>
  <c r="C2636" i="7"/>
  <c r="H2636" i="7" s="1"/>
  <c r="C2635" i="7"/>
  <c r="H2635" i="7" s="1"/>
  <c r="C2634" i="7"/>
  <c r="C2633" i="7"/>
  <c r="C2632" i="7"/>
  <c r="C2631" i="7"/>
  <c r="C2630" i="7"/>
  <c r="C2629" i="7"/>
  <c r="C2628" i="7"/>
  <c r="C2627" i="7"/>
  <c r="C2626" i="7"/>
  <c r="C2625" i="7"/>
  <c r="C2624" i="7"/>
  <c r="C2623" i="7"/>
  <c r="C2622" i="7"/>
  <c r="C2621" i="7"/>
  <c r="C2620" i="7"/>
  <c r="C2619" i="7"/>
  <c r="C2618" i="7"/>
  <c r="C2617" i="7"/>
  <c r="C2616" i="7"/>
  <c r="C2615" i="7"/>
  <c r="C2614" i="7"/>
  <c r="C2613" i="7"/>
  <c r="C2612" i="7"/>
  <c r="C2611" i="7"/>
  <c r="C2610" i="7"/>
  <c r="C2609" i="7"/>
  <c r="C2608" i="7"/>
  <c r="C2607" i="7"/>
  <c r="C2606" i="7"/>
  <c r="C2605" i="7"/>
  <c r="C2604" i="7"/>
  <c r="C2603" i="7"/>
  <c r="C2602" i="7"/>
  <c r="C2601" i="7"/>
  <c r="C2600" i="7"/>
  <c r="C2599" i="7"/>
  <c r="C2598" i="7"/>
  <c r="C2597" i="7"/>
  <c r="C2596" i="7"/>
  <c r="C2595" i="7"/>
  <c r="C2594" i="7"/>
  <c r="C2593" i="7"/>
  <c r="C2592" i="7"/>
  <c r="C2591" i="7"/>
  <c r="C2590" i="7"/>
  <c r="C2589" i="7"/>
  <c r="C2588" i="7"/>
  <c r="C2587" i="7"/>
  <c r="C2586" i="7"/>
  <c r="C2585" i="7"/>
  <c r="C2584" i="7"/>
  <c r="C2583" i="7"/>
  <c r="C2582" i="7"/>
  <c r="C2581" i="7"/>
  <c r="C2580" i="7"/>
  <c r="C2579" i="7"/>
  <c r="C2578" i="7"/>
  <c r="C2577" i="7"/>
  <c r="C2576" i="7"/>
  <c r="C2575" i="7"/>
  <c r="C2574" i="7"/>
  <c r="C2573" i="7"/>
  <c r="C2572" i="7"/>
  <c r="C2571" i="7"/>
  <c r="C2570" i="7"/>
  <c r="C2569" i="7"/>
  <c r="C2568" i="7"/>
  <c r="C2567" i="7"/>
  <c r="C2566" i="7"/>
  <c r="C2565" i="7"/>
  <c r="C2564" i="7"/>
  <c r="C2563" i="7"/>
  <c r="C2562" i="7"/>
  <c r="C2561" i="7"/>
  <c r="C2560" i="7"/>
  <c r="C2559" i="7"/>
  <c r="C2558" i="7"/>
  <c r="C2557" i="7"/>
  <c r="C2556" i="7"/>
  <c r="C2555" i="7"/>
  <c r="C2554" i="7"/>
  <c r="C2553" i="7"/>
  <c r="C2552" i="7"/>
  <c r="C2551" i="7"/>
  <c r="C2550" i="7"/>
  <c r="C2549" i="7"/>
  <c r="C2548" i="7"/>
  <c r="C2547" i="7"/>
  <c r="C2546" i="7"/>
  <c r="C2545" i="7"/>
  <c r="C2544" i="7"/>
  <c r="C2543" i="7"/>
  <c r="C2542" i="7"/>
  <c r="C2541" i="7"/>
  <c r="C2540" i="7"/>
  <c r="C2539" i="7"/>
  <c r="C2538" i="7"/>
  <c r="C2537" i="7"/>
  <c r="C2536" i="7"/>
  <c r="C2535" i="7"/>
  <c r="H2535" i="7" s="1"/>
  <c r="C2534" i="7"/>
  <c r="H2534" i="7" s="1"/>
  <c r="C2533" i="7"/>
  <c r="H2533" i="7" s="1"/>
  <c r="C2532" i="7"/>
  <c r="H2532" i="7" s="1"/>
  <c r="C2531" i="7"/>
  <c r="H2531" i="7" s="1"/>
  <c r="C2530" i="7"/>
  <c r="H2530" i="7" s="1"/>
  <c r="C2529" i="7"/>
  <c r="H2529" i="7" s="1"/>
  <c r="C2528" i="7"/>
  <c r="H2528" i="7" s="1"/>
  <c r="C2527" i="7"/>
  <c r="H2527" i="7" s="1"/>
  <c r="C2526" i="7"/>
  <c r="H2526" i="7" s="1"/>
  <c r="C2525" i="7"/>
  <c r="H2525" i="7" s="1"/>
  <c r="C2524" i="7"/>
  <c r="H2524" i="7" s="1"/>
  <c r="C2523" i="7"/>
  <c r="H2523" i="7" s="1"/>
  <c r="C2522" i="7"/>
  <c r="C2521" i="7"/>
  <c r="C2520" i="7"/>
  <c r="C2519" i="7"/>
  <c r="C2518" i="7"/>
  <c r="C2517" i="7"/>
  <c r="C2516" i="7"/>
  <c r="C2515" i="7"/>
  <c r="C2514" i="7"/>
  <c r="C2513" i="7"/>
  <c r="C2512" i="7"/>
  <c r="C2511" i="7"/>
  <c r="C2510" i="7"/>
  <c r="C2509" i="7"/>
  <c r="C2508" i="7"/>
  <c r="C2507" i="7"/>
  <c r="C2506" i="7"/>
  <c r="C2505" i="7"/>
  <c r="C2504" i="7"/>
  <c r="C2503" i="7"/>
  <c r="C2502" i="7"/>
  <c r="C2501" i="7"/>
  <c r="C2500" i="7"/>
  <c r="C2499" i="7"/>
  <c r="C2498" i="7"/>
  <c r="C2497" i="7"/>
  <c r="C2496" i="7"/>
  <c r="C2495" i="7"/>
  <c r="C2494" i="7"/>
  <c r="C2493" i="7"/>
  <c r="C2492" i="7"/>
  <c r="C2491" i="7"/>
  <c r="C2490" i="7"/>
  <c r="H2490" i="7" s="1"/>
  <c r="C2489" i="7"/>
  <c r="H2489" i="7" s="1"/>
  <c r="C2488" i="7"/>
  <c r="H2488" i="7" s="1"/>
  <c r="C2487" i="7"/>
  <c r="H2487" i="7" s="1"/>
  <c r="C2486" i="7"/>
  <c r="H2486" i="7" s="1"/>
  <c r="C2485" i="7"/>
  <c r="H2485" i="7" s="1"/>
  <c r="C2484" i="7"/>
  <c r="H2484" i="7" s="1"/>
  <c r="C2483" i="7"/>
  <c r="H2483" i="7" s="1"/>
  <c r="C2482" i="7"/>
  <c r="H2482" i="7" s="1"/>
  <c r="C2481" i="7"/>
  <c r="H2481" i="7" s="1"/>
  <c r="C2480" i="7"/>
  <c r="H2480" i="7" s="1"/>
  <c r="C2479" i="7"/>
  <c r="H2479" i="7" s="1"/>
  <c r="C2478" i="7"/>
  <c r="H2478" i="7" s="1"/>
  <c r="C2477" i="7"/>
  <c r="H2477" i="7" s="1"/>
  <c r="C2476" i="7"/>
  <c r="C2475" i="7"/>
  <c r="C2474" i="7"/>
  <c r="C2473" i="7"/>
  <c r="C2472" i="7"/>
  <c r="C2471" i="7"/>
  <c r="C2470" i="7"/>
  <c r="C2469" i="7"/>
  <c r="C2468" i="7"/>
  <c r="C2467" i="7"/>
  <c r="C2466" i="7"/>
  <c r="C2465" i="7"/>
  <c r="C2464" i="7"/>
  <c r="C2463" i="7"/>
  <c r="C2462" i="7"/>
  <c r="C2461" i="7"/>
  <c r="C2460" i="7"/>
  <c r="C2459" i="7"/>
  <c r="C2458" i="7"/>
  <c r="C2457" i="7"/>
  <c r="C2456" i="7"/>
  <c r="C2455" i="7"/>
  <c r="C2454" i="7"/>
  <c r="C2453" i="7"/>
  <c r="C2452" i="7"/>
  <c r="C2451" i="7"/>
  <c r="C2450" i="7"/>
  <c r="C2449" i="7"/>
  <c r="C2448" i="7"/>
  <c r="C2447" i="7"/>
  <c r="C2446" i="7"/>
  <c r="C2445" i="7"/>
  <c r="C2444" i="7"/>
  <c r="C2443" i="7"/>
  <c r="C2442" i="7"/>
  <c r="C2441" i="7"/>
  <c r="C2440" i="7"/>
  <c r="C2439" i="7"/>
  <c r="C2438" i="7"/>
  <c r="C2437" i="7"/>
  <c r="C2436" i="7"/>
  <c r="C2435" i="7"/>
  <c r="C2434" i="7"/>
  <c r="C2433" i="7"/>
  <c r="C2432" i="7"/>
  <c r="C2431" i="7"/>
  <c r="C2430" i="7"/>
  <c r="C2429" i="7"/>
  <c r="C2428" i="7"/>
  <c r="C2427" i="7"/>
  <c r="C2426" i="7"/>
  <c r="C2425" i="7"/>
  <c r="C2424" i="7"/>
  <c r="C2423" i="7"/>
  <c r="C2422" i="7"/>
  <c r="C2421" i="7"/>
  <c r="C2420" i="7"/>
  <c r="C2419" i="7"/>
  <c r="C2418" i="7"/>
  <c r="C2417" i="7"/>
  <c r="C2416" i="7"/>
  <c r="H2416" i="7" s="1"/>
  <c r="C2415" i="7"/>
  <c r="H2415" i="7" s="1"/>
  <c r="C2414" i="7"/>
  <c r="H2414" i="7" s="1"/>
  <c r="C2413" i="7"/>
  <c r="H2413" i="7" s="1"/>
  <c r="C2412" i="7"/>
  <c r="H2412" i="7" s="1"/>
  <c r="C2411" i="7"/>
  <c r="H2411" i="7" s="1"/>
  <c r="C2410" i="7"/>
  <c r="H2410" i="7" s="1"/>
  <c r="C2409" i="7"/>
  <c r="H2409" i="7" s="1"/>
  <c r="C2408" i="7"/>
  <c r="H2408" i="7" s="1"/>
  <c r="C2407" i="7"/>
  <c r="H2407" i="7" s="1"/>
  <c r="C2406" i="7"/>
  <c r="H2406" i="7" s="1"/>
  <c r="C2405" i="7"/>
  <c r="H2405" i="7" s="1"/>
  <c r="C2404" i="7"/>
  <c r="H2404" i="7" s="1"/>
  <c r="C2403" i="7"/>
  <c r="C2402" i="7"/>
  <c r="C2401" i="7"/>
  <c r="C2400" i="7"/>
  <c r="C2399" i="7"/>
  <c r="C2398" i="7"/>
  <c r="C2397" i="7"/>
  <c r="C2396" i="7"/>
  <c r="C2395" i="7"/>
  <c r="C2394" i="7"/>
  <c r="C2393" i="7"/>
  <c r="C2392" i="7"/>
  <c r="C2391" i="7"/>
  <c r="C2390" i="7"/>
  <c r="C2389" i="7"/>
  <c r="C2388" i="7"/>
  <c r="C2387" i="7"/>
  <c r="C2386" i="7"/>
  <c r="C2385" i="7"/>
  <c r="C2384" i="7"/>
  <c r="C2383" i="7"/>
  <c r="C2382" i="7"/>
  <c r="C2381" i="7"/>
  <c r="C2380" i="7"/>
  <c r="C2379" i="7"/>
  <c r="C2378" i="7"/>
  <c r="C2377" i="7"/>
  <c r="C2376" i="7"/>
  <c r="C2375" i="7"/>
  <c r="C2374" i="7"/>
  <c r="C2373" i="7"/>
  <c r="C2372" i="7"/>
  <c r="C2371" i="7"/>
  <c r="H2371" i="7" s="1"/>
  <c r="C2370" i="7"/>
  <c r="H2370" i="7" s="1"/>
  <c r="C2369" i="7"/>
  <c r="H2369" i="7" s="1"/>
  <c r="C2368" i="7"/>
  <c r="H2368" i="7" s="1"/>
  <c r="C2367" i="7"/>
  <c r="H2367" i="7" s="1"/>
  <c r="C2366" i="7"/>
  <c r="H2366" i="7" s="1"/>
  <c r="C2365" i="7"/>
  <c r="H2365" i="7" s="1"/>
  <c r="C2364" i="7"/>
  <c r="H2364" i="7" s="1"/>
  <c r="C2363" i="7"/>
  <c r="H2363" i="7" s="1"/>
  <c r="C2362" i="7"/>
  <c r="H2362" i="7" s="1"/>
  <c r="C2361" i="7"/>
  <c r="H2361" i="7" s="1"/>
  <c r="C2360" i="7"/>
  <c r="H2360" i="7" s="1"/>
  <c r="C2359" i="7"/>
  <c r="H2359" i="7" s="1"/>
  <c r="C2358" i="7"/>
  <c r="H2358" i="7" s="1"/>
  <c r="C2357" i="7"/>
  <c r="C2356" i="7"/>
  <c r="C2355" i="7"/>
  <c r="C2354" i="7"/>
  <c r="C2353" i="7"/>
  <c r="C2352" i="7"/>
  <c r="C2351" i="7"/>
  <c r="C2350" i="7"/>
  <c r="C2349" i="7"/>
  <c r="C2348" i="7"/>
  <c r="C2347" i="7"/>
  <c r="C2346" i="7"/>
  <c r="C2345" i="7"/>
  <c r="C2344" i="7"/>
  <c r="C2343" i="7"/>
  <c r="C2342" i="7"/>
  <c r="C2341" i="7"/>
  <c r="C2340" i="7"/>
  <c r="C2339" i="7"/>
  <c r="C2338" i="7"/>
  <c r="C2337" i="7"/>
  <c r="C2336" i="7"/>
  <c r="C2335" i="7"/>
  <c r="C2334" i="7"/>
  <c r="C2333" i="7"/>
  <c r="C2332" i="7"/>
  <c r="C2331" i="7"/>
  <c r="C2330" i="7"/>
  <c r="C2329" i="7"/>
  <c r="C2328" i="7"/>
  <c r="C2327" i="7"/>
  <c r="C2326" i="7"/>
  <c r="C2325" i="7"/>
  <c r="H2325" i="7" s="1"/>
  <c r="C2324" i="7"/>
  <c r="H2324" i="7" s="1"/>
  <c r="C2323" i="7"/>
  <c r="H2323" i="7" s="1"/>
  <c r="C2322" i="7"/>
  <c r="H2322" i="7" s="1"/>
  <c r="C2321" i="7"/>
  <c r="H2321" i="7" s="1"/>
  <c r="C2320" i="7"/>
  <c r="H2320" i="7" s="1"/>
  <c r="C2319" i="7"/>
  <c r="H2319" i="7" s="1"/>
  <c r="C2318" i="7"/>
  <c r="H2318" i="7" s="1"/>
  <c r="C2317" i="7"/>
  <c r="H2317" i="7" s="1"/>
  <c r="C2316" i="7"/>
  <c r="H2316" i="7" s="1"/>
  <c r="C2315" i="7"/>
  <c r="H2315" i="7" s="1"/>
  <c r="C2314" i="7"/>
  <c r="H2314" i="7" s="1"/>
  <c r="C2313" i="7"/>
  <c r="H2313" i="7" s="1"/>
  <c r="C2312" i="7"/>
  <c r="C2311" i="7"/>
  <c r="C2310" i="7"/>
  <c r="C2309" i="7"/>
  <c r="C2308" i="7"/>
  <c r="C2307" i="7"/>
  <c r="C2306" i="7"/>
  <c r="C2305" i="7"/>
  <c r="C2304" i="7"/>
  <c r="C2303" i="7"/>
  <c r="C2302" i="7"/>
  <c r="C2301" i="7"/>
  <c r="C2300" i="7"/>
  <c r="C2299" i="7"/>
  <c r="C2298" i="7"/>
  <c r="C2297" i="7"/>
  <c r="C2296" i="7"/>
  <c r="C2295" i="7"/>
  <c r="C2294" i="7"/>
  <c r="C2293" i="7"/>
  <c r="C2292" i="7"/>
  <c r="C2291" i="7"/>
  <c r="C2290" i="7"/>
  <c r="C2289" i="7"/>
  <c r="C2288" i="7"/>
  <c r="C2287" i="7"/>
  <c r="C2286" i="7"/>
  <c r="C2285" i="7"/>
  <c r="C2284" i="7"/>
  <c r="C2283" i="7"/>
  <c r="C2282" i="7"/>
  <c r="C2281" i="7"/>
  <c r="C2280" i="7"/>
  <c r="H2280" i="7" s="1"/>
  <c r="C2279" i="7"/>
  <c r="H2279" i="7" s="1"/>
  <c r="C2278" i="7"/>
  <c r="H2278" i="7" s="1"/>
  <c r="C2277" i="7"/>
  <c r="H2277" i="7" s="1"/>
  <c r="C2276" i="7"/>
  <c r="H2276" i="7" s="1"/>
  <c r="C2275" i="7"/>
  <c r="H2275" i="7" s="1"/>
  <c r="C2274" i="7"/>
  <c r="H2274" i="7" s="1"/>
  <c r="C2273" i="7"/>
  <c r="H2273" i="7" s="1"/>
  <c r="C2272" i="7"/>
  <c r="H2272" i="7" s="1"/>
  <c r="C2271" i="7"/>
  <c r="H2271" i="7" s="1"/>
  <c r="C2270" i="7"/>
  <c r="H2270" i="7" s="1"/>
  <c r="C2269" i="7"/>
  <c r="H2269" i="7" s="1"/>
  <c r="C2268" i="7"/>
  <c r="H2268" i="7" s="1"/>
  <c r="C2267" i="7"/>
  <c r="H2267" i="7" s="1"/>
  <c r="C2266" i="7"/>
  <c r="C2265" i="7"/>
  <c r="C2264" i="7"/>
  <c r="C2263" i="7"/>
  <c r="C2262" i="7"/>
  <c r="C2261" i="7"/>
  <c r="C2260" i="7"/>
  <c r="C2259" i="7"/>
  <c r="C2258" i="7"/>
  <c r="C2257" i="7"/>
  <c r="C2256" i="7"/>
  <c r="C2255" i="7"/>
  <c r="C2254" i="7"/>
  <c r="C2253" i="7"/>
  <c r="C2252" i="7"/>
  <c r="C2251" i="7"/>
  <c r="C2250" i="7"/>
  <c r="C2249" i="7"/>
  <c r="C2248" i="7"/>
  <c r="C2247" i="7"/>
  <c r="C2246" i="7"/>
  <c r="C2245" i="7"/>
  <c r="C2244" i="7"/>
  <c r="C2243" i="7"/>
  <c r="C2242" i="7"/>
  <c r="C2241" i="7"/>
  <c r="C2240" i="7"/>
  <c r="C2239" i="7"/>
  <c r="C2238" i="7"/>
  <c r="C2237" i="7"/>
  <c r="C2236" i="7"/>
  <c r="C2235" i="7"/>
  <c r="C2234" i="7"/>
  <c r="C2233" i="7"/>
  <c r="C2232" i="7"/>
  <c r="C2231" i="7"/>
  <c r="C2230" i="7"/>
  <c r="C2229" i="7"/>
  <c r="C2228" i="7"/>
  <c r="C2227" i="7"/>
  <c r="C2226" i="7"/>
  <c r="C2225" i="7"/>
  <c r="C2224" i="7"/>
  <c r="C2223" i="7"/>
  <c r="C2222" i="7"/>
  <c r="C2221" i="7"/>
  <c r="C2220" i="7"/>
  <c r="C2219" i="7"/>
  <c r="C2218" i="7"/>
  <c r="C2217" i="7"/>
  <c r="C2216" i="7"/>
  <c r="C2215" i="7"/>
  <c r="C2214" i="7"/>
  <c r="C2213" i="7"/>
  <c r="C2212" i="7"/>
  <c r="C2211" i="7"/>
  <c r="C2210" i="7"/>
  <c r="C2209" i="7"/>
  <c r="C2208" i="7"/>
  <c r="C2207" i="7"/>
  <c r="C2206" i="7"/>
  <c r="C2205" i="7"/>
  <c r="C2204" i="7"/>
  <c r="C2203" i="7"/>
  <c r="C2202" i="7"/>
  <c r="C2201" i="7"/>
  <c r="C2200" i="7"/>
  <c r="C2199" i="7"/>
  <c r="C2198" i="7"/>
  <c r="C2197" i="7"/>
  <c r="C2196" i="7"/>
  <c r="C2195" i="7"/>
  <c r="C2194" i="7"/>
  <c r="C2193" i="7"/>
  <c r="C2192" i="7"/>
  <c r="C2191" i="7"/>
  <c r="C2190" i="7"/>
  <c r="C2189" i="7"/>
  <c r="C2188" i="7"/>
  <c r="C2187" i="7"/>
  <c r="C2186" i="7"/>
  <c r="C2185" i="7"/>
  <c r="C2184" i="7"/>
  <c r="C2183" i="7"/>
  <c r="C2182" i="7"/>
  <c r="C2181" i="7"/>
  <c r="C2180" i="7"/>
  <c r="C2179" i="7"/>
  <c r="C2178" i="7"/>
  <c r="C2177" i="7"/>
  <c r="C2176" i="7"/>
  <c r="C2175" i="7"/>
  <c r="C2174" i="7"/>
  <c r="C2173" i="7"/>
  <c r="H2173" i="7" s="1"/>
  <c r="C2172" i="7"/>
  <c r="H2172" i="7" s="1"/>
  <c r="C2171" i="7"/>
  <c r="H2171" i="7" s="1"/>
  <c r="C2170" i="7"/>
  <c r="H2170" i="7" s="1"/>
  <c r="C2169" i="7"/>
  <c r="H2169" i="7" s="1"/>
  <c r="C2168" i="7"/>
  <c r="H2168" i="7" s="1"/>
  <c r="C2167" i="7"/>
  <c r="H2167" i="7" s="1"/>
  <c r="C2166" i="7"/>
  <c r="H2166" i="7" s="1"/>
  <c r="C2165" i="7"/>
  <c r="H2165" i="7" s="1"/>
  <c r="C2164" i="7"/>
  <c r="H2164" i="7" s="1"/>
  <c r="C2163" i="7"/>
  <c r="H2163" i="7" s="1"/>
  <c r="C2162" i="7"/>
  <c r="H2162" i="7" s="1"/>
  <c r="C2161" i="7"/>
  <c r="H2161" i="7" s="1"/>
  <c r="C2160" i="7"/>
  <c r="C2159" i="7"/>
  <c r="C2158" i="7"/>
  <c r="C2157" i="7"/>
  <c r="C2156" i="7"/>
  <c r="C2155" i="7"/>
  <c r="C2154" i="7"/>
  <c r="C2153" i="7"/>
  <c r="C2152" i="7"/>
  <c r="C2151" i="7"/>
  <c r="C2150" i="7"/>
  <c r="C2149" i="7"/>
  <c r="C2148" i="7"/>
  <c r="C2147" i="7"/>
  <c r="C2146" i="7"/>
  <c r="C2145" i="7"/>
  <c r="C2144" i="7"/>
  <c r="C2143" i="7"/>
  <c r="C2142" i="7"/>
  <c r="C2141" i="7"/>
  <c r="C2140" i="7"/>
  <c r="C2139" i="7"/>
  <c r="C2138" i="7"/>
  <c r="C2137" i="7"/>
  <c r="C2136" i="7"/>
  <c r="C2135" i="7"/>
  <c r="C2134" i="7"/>
  <c r="C2133" i="7"/>
  <c r="C2132" i="7"/>
  <c r="C2131" i="7"/>
  <c r="C2130" i="7"/>
  <c r="C2129" i="7"/>
  <c r="H2129" i="7" s="1"/>
  <c r="C2128" i="7"/>
  <c r="H2128" i="7" s="1"/>
  <c r="C2127" i="7"/>
  <c r="H2127" i="7" s="1"/>
  <c r="C2126" i="7"/>
  <c r="H2126" i="7" s="1"/>
  <c r="C2125" i="7"/>
  <c r="H2125" i="7" s="1"/>
  <c r="C2124" i="7"/>
  <c r="H2124" i="7" s="1"/>
  <c r="C2123" i="7"/>
  <c r="H2123" i="7" s="1"/>
  <c r="C2122" i="7"/>
  <c r="H2122" i="7" s="1"/>
  <c r="C2121" i="7"/>
  <c r="H2121" i="7" s="1"/>
  <c r="C2120" i="7"/>
  <c r="H2120" i="7" s="1"/>
  <c r="C2119" i="7"/>
  <c r="H2119" i="7" s="1"/>
  <c r="C2118" i="7"/>
  <c r="H2118" i="7" s="1"/>
  <c r="C2117" i="7"/>
  <c r="H2117" i="7" s="1"/>
  <c r="C2116" i="7"/>
  <c r="H2116" i="7" s="1"/>
  <c r="C2115" i="7"/>
  <c r="H2115" i="7" s="1"/>
  <c r="C2114" i="7"/>
  <c r="C2113" i="7"/>
  <c r="C2112" i="7"/>
  <c r="C2111" i="7"/>
  <c r="C2110" i="7"/>
  <c r="C2109" i="7"/>
  <c r="C2108" i="7"/>
  <c r="C2107" i="7"/>
  <c r="C2106" i="7"/>
  <c r="C2105" i="7"/>
  <c r="C2104" i="7"/>
  <c r="C2103" i="7"/>
  <c r="C2102" i="7"/>
  <c r="C2101" i="7"/>
  <c r="C2100" i="7"/>
  <c r="C2099" i="7"/>
  <c r="C2098" i="7"/>
  <c r="C2097" i="7"/>
  <c r="C2096" i="7"/>
  <c r="C2095" i="7"/>
  <c r="C2094" i="7"/>
  <c r="C2093" i="7"/>
  <c r="C2092" i="7"/>
  <c r="C2091" i="7"/>
  <c r="C2090" i="7"/>
  <c r="C2089" i="7"/>
  <c r="C2088" i="7"/>
  <c r="C2087" i="7"/>
  <c r="C2086" i="7"/>
  <c r="C2085" i="7"/>
  <c r="C2084" i="7"/>
  <c r="C2083" i="7"/>
  <c r="C2082" i="7"/>
  <c r="C2081" i="7"/>
  <c r="C2080" i="7"/>
  <c r="C2079" i="7"/>
  <c r="C2078" i="7"/>
  <c r="C2077" i="7"/>
  <c r="C2076" i="7"/>
  <c r="C2075" i="7"/>
  <c r="C2074" i="7"/>
  <c r="C2073" i="7"/>
  <c r="C2072" i="7"/>
  <c r="C2071" i="7"/>
  <c r="C2070" i="7"/>
  <c r="C2069" i="7"/>
  <c r="C2068" i="7"/>
  <c r="C2067" i="7"/>
  <c r="C2066" i="7"/>
  <c r="C2065" i="7"/>
  <c r="C2064" i="7"/>
  <c r="C2063" i="7"/>
  <c r="C2062" i="7"/>
  <c r="C2061" i="7"/>
  <c r="C2060" i="7"/>
  <c r="C2059" i="7"/>
  <c r="C2058" i="7"/>
  <c r="C2057" i="7"/>
  <c r="H2057" i="7" s="1"/>
  <c r="C2056" i="7"/>
  <c r="H2056" i="7" s="1"/>
  <c r="C2055" i="7"/>
  <c r="H2055" i="7" s="1"/>
  <c r="C2054" i="7"/>
  <c r="H2054" i="7" s="1"/>
  <c r="C2053" i="7"/>
  <c r="H2053" i="7" s="1"/>
  <c r="C2052" i="7"/>
  <c r="H2052" i="7" s="1"/>
  <c r="C2051" i="7"/>
  <c r="H2051" i="7" s="1"/>
  <c r="C2050" i="7"/>
  <c r="H2050" i="7" s="1"/>
  <c r="C2049" i="7"/>
  <c r="H2049" i="7" s="1"/>
  <c r="C2048" i="7"/>
  <c r="H2048" i="7" s="1"/>
  <c r="C2047" i="7"/>
  <c r="H2047" i="7" s="1"/>
  <c r="C2046" i="7"/>
  <c r="H2046" i="7" s="1"/>
  <c r="C2045" i="7"/>
  <c r="H2045" i="7" s="1"/>
  <c r="C2044" i="7"/>
  <c r="H2044" i="7" s="1"/>
  <c r="C2043" i="7"/>
  <c r="C2042" i="7"/>
  <c r="C2041" i="7"/>
  <c r="C2040" i="7"/>
  <c r="C2039" i="7"/>
  <c r="C2038" i="7"/>
  <c r="C2037" i="7"/>
  <c r="C2036" i="7"/>
  <c r="C2035" i="7"/>
  <c r="C2034" i="7"/>
  <c r="C2033" i="7"/>
  <c r="C2032" i="7"/>
  <c r="C2031" i="7"/>
  <c r="C2030" i="7"/>
  <c r="C2029" i="7"/>
  <c r="C2028" i="7"/>
  <c r="C2027" i="7"/>
  <c r="C2026" i="7"/>
  <c r="C2025" i="7"/>
  <c r="C2024" i="7"/>
  <c r="C2023" i="7"/>
  <c r="C2022" i="7"/>
  <c r="C2021" i="7"/>
  <c r="C2020" i="7"/>
  <c r="C2019" i="7"/>
  <c r="C2018" i="7"/>
  <c r="C2017" i="7"/>
  <c r="C2016" i="7"/>
  <c r="C2015" i="7"/>
  <c r="C2014" i="7"/>
  <c r="C2013" i="7"/>
  <c r="C2012" i="7"/>
  <c r="H2012" i="7" s="1"/>
  <c r="C2011" i="7"/>
  <c r="H2011" i="7" s="1"/>
  <c r="C2010" i="7"/>
  <c r="H2010" i="7" s="1"/>
  <c r="C2009" i="7"/>
  <c r="H2009" i="7" s="1"/>
  <c r="C2008" i="7"/>
  <c r="H2008" i="7" s="1"/>
  <c r="C2007" i="7"/>
  <c r="H2007" i="7" s="1"/>
  <c r="C2006" i="7"/>
  <c r="H2006" i="7" s="1"/>
  <c r="C2005" i="7"/>
  <c r="H2005" i="7" s="1"/>
  <c r="C2004" i="7"/>
  <c r="H2004" i="7" s="1"/>
  <c r="C2003" i="7"/>
  <c r="H2003" i="7" s="1"/>
  <c r="C2002" i="7"/>
  <c r="H2002" i="7" s="1"/>
  <c r="C2001" i="7"/>
  <c r="H2001" i="7" s="1"/>
  <c r="C2000" i="7"/>
  <c r="H2000" i="7" s="1"/>
  <c r="C1999" i="7"/>
  <c r="H1999" i="7" s="1"/>
  <c r="C1998" i="7"/>
  <c r="H1998" i="7" s="1"/>
  <c r="C1997" i="7"/>
  <c r="C1996" i="7"/>
  <c r="C1995" i="7"/>
  <c r="C1994" i="7"/>
  <c r="C1993" i="7"/>
  <c r="C1992" i="7"/>
  <c r="C1991" i="7"/>
  <c r="C1990" i="7"/>
  <c r="C1989" i="7"/>
  <c r="C1988" i="7"/>
  <c r="C1987" i="7"/>
  <c r="C1986" i="7"/>
  <c r="C1985" i="7"/>
  <c r="C1984" i="7"/>
  <c r="C1983" i="7"/>
  <c r="C1982" i="7"/>
  <c r="C1981" i="7"/>
  <c r="C1980" i="7"/>
  <c r="C1979" i="7"/>
  <c r="C1978" i="7"/>
  <c r="C1977" i="7"/>
  <c r="C1976" i="7"/>
  <c r="C1975" i="7"/>
  <c r="C1974" i="7"/>
  <c r="C1973" i="7"/>
  <c r="C1972" i="7"/>
  <c r="C1971" i="7"/>
  <c r="C1970" i="7"/>
  <c r="C1969" i="7"/>
  <c r="C1968" i="7"/>
  <c r="C1967" i="7"/>
  <c r="C1966" i="7"/>
  <c r="H1966" i="7" s="1"/>
  <c r="C1965" i="7"/>
  <c r="H1965" i="7" s="1"/>
  <c r="C1964" i="7"/>
  <c r="H1964" i="7" s="1"/>
  <c r="C1963" i="7"/>
  <c r="H1963" i="7" s="1"/>
  <c r="C1962" i="7"/>
  <c r="H1962" i="7" s="1"/>
  <c r="C1961" i="7"/>
  <c r="H1961" i="7" s="1"/>
  <c r="C1960" i="7"/>
  <c r="H1960" i="7" s="1"/>
  <c r="C1959" i="7"/>
  <c r="H1959" i="7" s="1"/>
  <c r="C1958" i="7"/>
  <c r="H1958" i="7" s="1"/>
  <c r="C1957" i="7"/>
  <c r="H1957" i="7" s="1"/>
  <c r="C1956" i="7"/>
  <c r="H1956" i="7" s="1"/>
  <c r="C1955" i="7"/>
  <c r="H1955" i="7" s="1"/>
  <c r="C1954" i="7"/>
  <c r="H1954" i="7" s="1"/>
  <c r="C1953" i="7"/>
  <c r="H1953" i="7" s="1"/>
  <c r="C1952" i="7"/>
  <c r="C1951" i="7"/>
  <c r="C1950" i="7"/>
  <c r="C1949" i="7"/>
  <c r="C1948" i="7"/>
  <c r="C1947" i="7"/>
  <c r="C1946" i="7"/>
  <c r="C1945" i="7"/>
  <c r="C1944" i="7"/>
  <c r="C1943" i="7"/>
  <c r="C1942" i="7"/>
  <c r="C1941" i="7"/>
  <c r="C1940" i="7"/>
  <c r="C1939" i="7"/>
  <c r="C1938" i="7"/>
  <c r="C1937" i="7"/>
  <c r="C1936" i="7"/>
  <c r="C1935" i="7"/>
  <c r="C1934" i="7"/>
  <c r="C1933" i="7"/>
  <c r="C1932" i="7"/>
  <c r="C1931" i="7"/>
  <c r="C1930" i="7"/>
  <c r="C1929" i="7"/>
  <c r="C1928" i="7"/>
  <c r="C1927" i="7"/>
  <c r="C1926" i="7"/>
  <c r="C1925" i="7"/>
  <c r="C1924" i="7"/>
  <c r="C1923" i="7"/>
  <c r="C1922" i="7"/>
  <c r="C1921" i="7"/>
  <c r="H1921" i="7" s="1"/>
  <c r="C1920" i="7"/>
  <c r="H1920" i="7" s="1"/>
  <c r="C1919" i="7"/>
  <c r="H1919" i="7" s="1"/>
  <c r="C1918" i="7"/>
  <c r="H1918" i="7" s="1"/>
  <c r="C1917" i="7"/>
  <c r="H1917" i="7" s="1"/>
  <c r="C1916" i="7"/>
  <c r="H1916" i="7" s="1"/>
  <c r="C1915" i="7"/>
  <c r="H1915" i="7" s="1"/>
  <c r="C1914" i="7"/>
  <c r="H1914" i="7" s="1"/>
  <c r="C1913" i="7"/>
  <c r="H1913" i="7" s="1"/>
  <c r="C1912" i="7"/>
  <c r="H1912" i="7" s="1"/>
  <c r="C1911" i="7"/>
  <c r="H1911" i="7" s="1"/>
  <c r="C1910" i="7"/>
  <c r="H1910" i="7" s="1"/>
  <c r="C1909" i="7"/>
  <c r="H1909" i="7" s="1"/>
  <c r="C1908" i="7"/>
  <c r="H1908" i="7" s="1"/>
  <c r="C1907" i="7"/>
  <c r="H1907" i="7" s="1"/>
  <c r="C1906" i="7"/>
  <c r="C1905" i="7"/>
  <c r="C1904" i="7"/>
  <c r="C1903" i="7"/>
  <c r="C1902" i="7"/>
  <c r="C1901" i="7"/>
  <c r="C1900" i="7"/>
  <c r="C1899" i="7"/>
  <c r="C1898" i="7"/>
  <c r="C1897" i="7"/>
  <c r="C1896" i="7"/>
  <c r="C1895" i="7"/>
  <c r="C1894" i="7"/>
  <c r="C1893" i="7"/>
  <c r="C1892" i="7"/>
  <c r="C1891" i="7"/>
  <c r="C1890" i="7"/>
  <c r="C1889" i="7"/>
  <c r="C1888" i="7"/>
  <c r="C1887" i="7"/>
  <c r="C1886" i="7"/>
  <c r="C1885" i="7"/>
  <c r="C1884" i="7"/>
  <c r="C1883" i="7"/>
  <c r="C1882" i="7"/>
  <c r="C1881" i="7"/>
  <c r="C1880" i="7"/>
  <c r="C1879" i="7"/>
  <c r="C1878" i="7"/>
  <c r="C1877" i="7"/>
  <c r="C1876" i="7"/>
  <c r="C1875" i="7"/>
  <c r="C1874" i="7"/>
  <c r="C1873" i="7"/>
  <c r="C1872" i="7"/>
  <c r="C1871" i="7"/>
  <c r="C1870" i="7"/>
  <c r="C1869" i="7"/>
  <c r="C1868" i="7"/>
  <c r="C1867" i="7"/>
  <c r="C1866" i="7"/>
  <c r="C1865" i="7"/>
  <c r="C1864" i="7"/>
  <c r="C1863" i="7"/>
  <c r="C1862" i="7"/>
  <c r="C1861" i="7"/>
  <c r="C1860" i="7"/>
  <c r="C1859" i="7"/>
  <c r="C1858" i="7"/>
  <c r="C1857" i="7"/>
  <c r="C1856" i="7"/>
  <c r="C1855" i="7"/>
  <c r="C1854" i="7"/>
  <c r="C1853" i="7"/>
  <c r="C1852" i="7"/>
  <c r="C1851" i="7"/>
  <c r="C1850" i="7"/>
  <c r="C1849" i="7"/>
  <c r="C1848" i="7"/>
  <c r="C1847" i="7"/>
  <c r="C1846" i="7"/>
  <c r="C1845" i="7"/>
  <c r="C1844" i="7"/>
  <c r="C1843" i="7"/>
  <c r="C1842" i="7"/>
  <c r="C1841" i="7"/>
  <c r="C1840" i="7"/>
  <c r="C1839" i="7"/>
  <c r="C1838" i="7"/>
  <c r="C1837" i="7"/>
  <c r="C1836" i="7"/>
  <c r="C1835" i="7"/>
  <c r="C1834" i="7"/>
  <c r="C1833" i="7"/>
  <c r="C1832" i="7"/>
  <c r="C1831" i="7"/>
  <c r="C1830" i="7"/>
  <c r="C1829" i="7"/>
  <c r="C1828" i="7"/>
  <c r="C1827" i="7"/>
  <c r="C1826" i="7"/>
  <c r="C1825" i="7"/>
  <c r="C1824" i="7"/>
  <c r="C1823" i="7"/>
  <c r="C1822" i="7"/>
  <c r="C1821" i="7"/>
  <c r="C1820" i="7"/>
  <c r="C1819" i="7"/>
  <c r="H1819" i="7" s="1"/>
  <c r="C1818" i="7"/>
  <c r="H1818" i="7" s="1"/>
  <c r="C1817" i="7"/>
  <c r="H1817" i="7" s="1"/>
  <c r="C1816" i="7"/>
  <c r="H1816" i="7" s="1"/>
  <c r="C1815" i="7"/>
  <c r="H1815" i="7" s="1"/>
  <c r="C1814" i="7"/>
  <c r="H1814" i="7" s="1"/>
  <c r="C1813" i="7"/>
  <c r="H1813" i="7" s="1"/>
  <c r="C1812" i="7"/>
  <c r="H1812" i="7" s="1"/>
  <c r="C1811" i="7"/>
  <c r="H1811" i="7" s="1"/>
  <c r="C1810" i="7"/>
  <c r="H1810" i="7" s="1"/>
  <c r="C1809" i="7"/>
  <c r="H1809" i="7" s="1"/>
  <c r="C1808" i="7"/>
  <c r="H1808" i="7" s="1"/>
  <c r="C1807" i="7"/>
  <c r="H1807" i="7" s="1"/>
  <c r="C1806" i="7"/>
  <c r="H1806" i="7" s="1"/>
  <c r="C1805" i="7"/>
  <c r="C1804" i="7"/>
  <c r="C1803" i="7"/>
  <c r="C1802" i="7"/>
  <c r="C1801" i="7"/>
  <c r="C1800" i="7"/>
  <c r="C1799" i="7"/>
  <c r="C1798" i="7"/>
  <c r="C1797" i="7"/>
  <c r="C1796" i="7"/>
  <c r="C1795" i="7"/>
  <c r="C1794" i="7"/>
  <c r="C1793" i="7"/>
  <c r="C1792" i="7"/>
  <c r="C1791" i="7"/>
  <c r="C1790" i="7"/>
  <c r="C1789" i="7"/>
  <c r="C1788" i="7"/>
  <c r="C1787" i="7"/>
  <c r="C1786" i="7"/>
  <c r="C1785" i="7"/>
  <c r="C1784" i="7"/>
  <c r="C1783" i="7"/>
  <c r="C1782" i="7"/>
  <c r="C1781" i="7"/>
  <c r="C1780" i="7"/>
  <c r="C1779" i="7"/>
  <c r="C1778" i="7"/>
  <c r="C1777" i="7"/>
  <c r="C1776" i="7"/>
  <c r="C1775" i="7"/>
  <c r="H1775" i="7" s="1"/>
  <c r="C1774" i="7"/>
  <c r="H1774" i="7" s="1"/>
  <c r="C1773" i="7"/>
  <c r="H1773" i="7" s="1"/>
  <c r="C1772" i="7"/>
  <c r="H1772" i="7" s="1"/>
  <c r="C1771" i="7"/>
  <c r="H1771" i="7" s="1"/>
  <c r="C1770" i="7"/>
  <c r="H1770" i="7" s="1"/>
  <c r="C1769" i="7"/>
  <c r="H1769" i="7" s="1"/>
  <c r="C1768" i="7"/>
  <c r="H1768" i="7" s="1"/>
  <c r="C1767" i="7"/>
  <c r="H1767" i="7" s="1"/>
  <c r="C1766" i="7"/>
  <c r="H1766" i="7" s="1"/>
  <c r="C1765" i="7"/>
  <c r="H1765" i="7" s="1"/>
  <c r="C1764" i="7"/>
  <c r="H1764" i="7" s="1"/>
  <c r="C1763" i="7"/>
  <c r="H1763" i="7" s="1"/>
  <c r="C1762" i="7"/>
  <c r="H1762" i="7" s="1"/>
  <c r="C1761" i="7"/>
  <c r="H1761" i="7" s="1"/>
  <c r="C1760" i="7"/>
  <c r="H1760" i="7" s="1"/>
  <c r="C1759" i="7"/>
  <c r="C1758" i="7"/>
  <c r="C1757" i="7"/>
  <c r="C1756" i="7"/>
  <c r="C1755" i="7"/>
  <c r="C1754" i="7"/>
  <c r="C1753" i="7"/>
  <c r="C1752" i="7"/>
  <c r="C1751" i="7"/>
  <c r="C1750" i="7"/>
  <c r="C1749" i="7"/>
  <c r="C1748" i="7"/>
  <c r="C1747" i="7"/>
  <c r="C1746" i="7"/>
  <c r="C1745" i="7"/>
  <c r="C1744" i="7"/>
  <c r="C1743" i="7"/>
  <c r="C1742" i="7"/>
  <c r="C1741" i="7"/>
  <c r="C1740" i="7"/>
  <c r="C1739" i="7"/>
  <c r="C1738" i="7"/>
  <c r="C1737" i="7"/>
  <c r="C1736" i="7"/>
  <c r="C1735" i="7"/>
  <c r="C1734" i="7"/>
  <c r="C1733" i="7"/>
  <c r="C1732" i="7"/>
  <c r="C1731" i="7"/>
  <c r="C1730" i="7"/>
  <c r="C1729" i="7"/>
  <c r="C1728" i="7"/>
  <c r="C1727" i="7"/>
  <c r="C1726" i="7"/>
  <c r="C1725" i="7"/>
  <c r="C1724" i="7"/>
  <c r="C1723" i="7"/>
  <c r="C1722" i="7"/>
  <c r="C1721" i="7"/>
  <c r="C1720" i="7"/>
  <c r="C1719" i="7"/>
  <c r="C1718" i="7"/>
  <c r="C1717" i="7"/>
  <c r="C1716" i="7"/>
  <c r="C1715" i="7"/>
  <c r="C1714" i="7"/>
  <c r="C1713" i="7"/>
  <c r="C1712" i="7"/>
  <c r="C1711" i="7"/>
  <c r="C1710" i="7"/>
  <c r="C1709" i="7"/>
  <c r="C1708" i="7"/>
  <c r="C1707" i="7"/>
  <c r="C1706" i="7"/>
  <c r="C1705" i="7"/>
  <c r="C1704" i="7"/>
  <c r="C1703" i="7"/>
  <c r="C1702" i="7"/>
  <c r="C1701" i="7"/>
  <c r="C1700" i="7"/>
  <c r="C1699" i="7"/>
  <c r="C1698" i="7"/>
  <c r="C1697" i="7"/>
  <c r="C1696" i="7"/>
  <c r="C1695" i="7"/>
  <c r="C1694" i="7"/>
  <c r="C1693" i="7"/>
  <c r="H1693" i="7" s="1"/>
  <c r="C1692" i="7"/>
  <c r="H1692" i="7" s="1"/>
  <c r="C1691" i="7"/>
  <c r="H1691" i="7" s="1"/>
  <c r="C1690" i="7"/>
  <c r="H1690" i="7" s="1"/>
  <c r="C1689" i="7"/>
  <c r="H1689" i="7" s="1"/>
  <c r="C1688" i="7"/>
  <c r="H1688" i="7" s="1"/>
  <c r="C1687" i="7"/>
  <c r="H1687" i="7" s="1"/>
  <c r="C1686" i="7"/>
  <c r="H1686" i="7" s="1"/>
  <c r="C1685" i="7"/>
  <c r="H1685" i="7" s="1"/>
  <c r="C1684" i="7"/>
  <c r="H1684" i="7" s="1"/>
  <c r="C1683" i="7"/>
  <c r="H1683" i="7" s="1"/>
  <c r="C1682" i="7"/>
  <c r="H1682" i="7" s="1"/>
  <c r="C1681" i="7"/>
  <c r="H1681" i="7" s="1"/>
  <c r="C1680" i="7"/>
  <c r="H1680" i="7" s="1"/>
  <c r="C1679" i="7"/>
  <c r="H1679" i="7" s="1"/>
  <c r="C1678" i="7"/>
  <c r="C1677" i="7"/>
  <c r="C1676" i="7"/>
  <c r="C1675" i="7"/>
  <c r="C1674" i="7"/>
  <c r="C1673" i="7"/>
  <c r="C1672" i="7"/>
  <c r="C1671" i="7"/>
  <c r="C1670" i="7"/>
  <c r="C1669" i="7"/>
  <c r="C1668" i="7"/>
  <c r="C1667" i="7"/>
  <c r="C1666" i="7"/>
  <c r="C1665" i="7"/>
  <c r="C1664" i="7"/>
  <c r="C1663" i="7"/>
  <c r="C1662" i="7"/>
  <c r="C1661" i="7"/>
  <c r="C1660" i="7"/>
  <c r="C1659" i="7"/>
  <c r="C1658" i="7"/>
  <c r="C1657" i="7"/>
  <c r="C1656" i="7"/>
  <c r="C1655" i="7"/>
  <c r="C1654" i="7"/>
  <c r="C1653" i="7"/>
  <c r="C1652" i="7"/>
  <c r="C1651" i="7"/>
  <c r="C1650" i="7"/>
  <c r="C1649" i="7"/>
  <c r="C1648" i="7"/>
  <c r="H1648" i="7" s="1"/>
  <c r="C1647" i="7"/>
  <c r="H1647" i="7" s="1"/>
  <c r="C1646" i="7"/>
  <c r="H1646" i="7" s="1"/>
  <c r="C1645" i="7"/>
  <c r="H1645" i="7" s="1"/>
  <c r="C1644" i="7"/>
  <c r="H1644" i="7" s="1"/>
  <c r="C1643" i="7"/>
  <c r="H1643" i="7" s="1"/>
  <c r="C1642" i="7"/>
  <c r="H1642" i="7" s="1"/>
  <c r="C1641" i="7"/>
  <c r="H1641" i="7" s="1"/>
  <c r="C1640" i="7"/>
  <c r="H1640" i="7" s="1"/>
  <c r="C1639" i="7"/>
  <c r="H1639" i="7" s="1"/>
  <c r="C1638" i="7"/>
  <c r="H1638" i="7" s="1"/>
  <c r="C1637" i="7"/>
  <c r="H1637" i="7" s="1"/>
  <c r="C1636" i="7"/>
  <c r="H1636" i="7" s="1"/>
  <c r="C1635" i="7"/>
  <c r="H1635" i="7" s="1"/>
  <c r="C1634" i="7"/>
  <c r="H1634" i="7" s="1"/>
  <c r="C1633" i="7"/>
  <c r="H1633" i="7" s="1"/>
  <c r="C1632" i="7"/>
  <c r="C1631" i="7"/>
  <c r="C1630" i="7"/>
  <c r="C1629" i="7"/>
  <c r="C1628" i="7"/>
  <c r="C1627" i="7"/>
  <c r="C1626" i="7"/>
  <c r="C1625" i="7"/>
  <c r="C1624" i="7"/>
  <c r="C1623" i="7"/>
  <c r="C1622" i="7"/>
  <c r="C1621" i="7"/>
  <c r="C1620" i="7"/>
  <c r="C1619" i="7"/>
  <c r="C1618" i="7"/>
  <c r="C1617" i="7"/>
  <c r="C1616" i="7"/>
  <c r="C1615" i="7"/>
  <c r="C1614" i="7"/>
  <c r="C1613" i="7"/>
  <c r="C1612" i="7"/>
  <c r="C1611" i="7"/>
  <c r="C1610" i="7"/>
  <c r="C1609" i="7"/>
  <c r="C1608" i="7"/>
  <c r="C1607" i="7"/>
  <c r="C1606" i="7"/>
  <c r="C1605" i="7"/>
  <c r="C1604" i="7"/>
  <c r="C1603" i="7"/>
  <c r="C1602" i="7"/>
  <c r="H1602" i="7" s="1"/>
  <c r="C1601" i="7"/>
  <c r="H1601" i="7" s="1"/>
  <c r="C1600" i="7"/>
  <c r="H1600" i="7" s="1"/>
  <c r="C1599" i="7"/>
  <c r="H1599" i="7" s="1"/>
  <c r="C1598" i="7"/>
  <c r="H1598" i="7" s="1"/>
  <c r="C1597" i="7"/>
  <c r="H1597" i="7" s="1"/>
  <c r="C1596" i="7"/>
  <c r="H1596" i="7" s="1"/>
  <c r="C1595" i="7"/>
  <c r="H1595" i="7" s="1"/>
  <c r="C1594" i="7"/>
  <c r="H1594" i="7" s="1"/>
  <c r="C1593" i="7"/>
  <c r="H1593" i="7" s="1"/>
  <c r="C1592" i="7"/>
  <c r="H1592" i="7" s="1"/>
  <c r="C1591" i="7"/>
  <c r="H1591" i="7" s="1"/>
  <c r="C1590" i="7"/>
  <c r="H1590" i="7" s="1"/>
  <c r="C1589" i="7"/>
  <c r="H1589" i="7" s="1"/>
  <c r="C1588" i="7"/>
  <c r="H1588" i="7" s="1"/>
  <c r="C1587" i="7"/>
  <c r="C1586" i="7"/>
  <c r="C1585" i="7"/>
  <c r="C1584" i="7"/>
  <c r="C1583" i="7"/>
  <c r="C1582" i="7"/>
  <c r="C1581" i="7"/>
  <c r="C1580" i="7"/>
  <c r="C1579" i="7"/>
  <c r="C1578" i="7"/>
  <c r="C1577" i="7"/>
  <c r="C1576" i="7"/>
  <c r="C1575" i="7"/>
  <c r="C1574" i="7"/>
  <c r="C1573" i="7"/>
  <c r="C1572" i="7"/>
  <c r="C1571" i="7"/>
  <c r="C1570" i="7"/>
  <c r="C1569" i="7"/>
  <c r="C1568" i="7"/>
  <c r="C1567" i="7"/>
  <c r="C1566" i="7"/>
  <c r="C1565" i="7"/>
  <c r="C1564" i="7"/>
  <c r="C1563" i="7"/>
  <c r="C1562" i="7"/>
  <c r="C1561" i="7"/>
  <c r="C1560" i="7"/>
  <c r="C1559" i="7"/>
  <c r="C1558" i="7"/>
  <c r="C1557" i="7"/>
  <c r="H1557" i="7" s="1"/>
  <c r="C1556" i="7"/>
  <c r="H1556" i="7" s="1"/>
  <c r="C1555" i="7"/>
  <c r="H1555" i="7" s="1"/>
  <c r="C1554" i="7"/>
  <c r="H1554" i="7" s="1"/>
  <c r="C1553" i="7"/>
  <c r="H1553" i="7" s="1"/>
  <c r="C1552" i="7"/>
  <c r="H1552" i="7" s="1"/>
  <c r="C1551" i="7"/>
  <c r="H1551" i="7" s="1"/>
  <c r="C1550" i="7"/>
  <c r="H1550" i="7" s="1"/>
  <c r="C1549" i="7"/>
  <c r="H1549" i="7" s="1"/>
  <c r="C1548" i="7"/>
  <c r="H1548" i="7" s="1"/>
  <c r="C1547" i="7"/>
  <c r="H1547" i="7" s="1"/>
  <c r="C1546" i="7"/>
  <c r="H1546" i="7" s="1"/>
  <c r="C1545" i="7"/>
  <c r="H1545" i="7" s="1"/>
  <c r="C1544" i="7"/>
  <c r="H1544" i="7" s="1"/>
  <c r="C1543" i="7"/>
  <c r="H1543" i="7" s="1"/>
  <c r="C1542" i="7"/>
  <c r="H1542" i="7" s="1"/>
  <c r="C1541" i="7"/>
  <c r="C1540" i="7"/>
  <c r="C1539" i="7"/>
  <c r="C1538" i="7"/>
  <c r="C1537" i="7"/>
  <c r="C1536" i="7"/>
  <c r="C1535" i="7"/>
  <c r="C1534" i="7"/>
  <c r="C1533" i="7"/>
  <c r="C1532" i="7"/>
  <c r="C1531" i="7"/>
  <c r="C1530" i="7"/>
  <c r="C1529" i="7"/>
  <c r="C1528" i="7"/>
  <c r="C1527" i="7"/>
  <c r="C1526" i="7"/>
  <c r="C1525" i="7"/>
  <c r="C1524" i="7"/>
  <c r="C1523" i="7"/>
  <c r="C1522" i="7"/>
  <c r="C1521" i="7"/>
  <c r="C1520" i="7"/>
  <c r="C1519" i="7"/>
  <c r="C1518" i="7"/>
  <c r="C1517" i="7"/>
  <c r="C1516" i="7"/>
  <c r="C1515" i="7"/>
  <c r="C1514" i="7"/>
  <c r="C1513" i="7"/>
  <c r="C1512" i="7"/>
  <c r="C1511" i="7"/>
  <c r="C1510" i="7"/>
  <c r="C1509" i="7"/>
  <c r="C1508" i="7"/>
  <c r="C1507" i="7"/>
  <c r="C1506" i="7"/>
  <c r="C1505" i="7"/>
  <c r="C1504" i="7"/>
  <c r="C1503" i="7"/>
  <c r="C1502" i="7"/>
  <c r="C1501" i="7"/>
  <c r="C1500" i="7"/>
  <c r="C1499" i="7"/>
  <c r="C1498" i="7"/>
  <c r="C1497" i="7"/>
  <c r="C1496" i="7"/>
  <c r="C1495" i="7"/>
  <c r="C1494" i="7"/>
  <c r="C1493" i="7"/>
  <c r="C1492" i="7"/>
  <c r="C1491" i="7"/>
  <c r="C1490" i="7"/>
  <c r="C1489" i="7"/>
  <c r="C1488" i="7"/>
  <c r="C1487" i="7"/>
  <c r="C1486" i="7"/>
  <c r="C1485" i="7"/>
  <c r="C1484" i="7"/>
  <c r="C1483" i="7"/>
  <c r="C1482" i="7"/>
  <c r="C1481" i="7"/>
  <c r="C1480" i="7"/>
  <c r="C1479" i="7"/>
  <c r="C1478" i="7"/>
  <c r="C1477" i="7"/>
  <c r="C1476" i="7"/>
  <c r="C1475" i="7"/>
  <c r="C1474" i="7"/>
  <c r="C1473" i="7"/>
  <c r="C1472" i="7"/>
  <c r="C1471" i="7"/>
  <c r="C1470" i="7"/>
  <c r="C1469" i="7"/>
  <c r="C1468" i="7"/>
  <c r="C1467" i="7"/>
  <c r="C1466" i="7"/>
  <c r="C1465" i="7"/>
  <c r="C1464" i="7"/>
  <c r="C1463" i="7"/>
  <c r="C1462" i="7"/>
  <c r="C1461" i="7"/>
  <c r="C1460" i="7"/>
  <c r="C1459" i="7"/>
  <c r="C1458" i="7"/>
  <c r="C1457" i="7"/>
  <c r="C1456" i="7"/>
  <c r="C1455" i="7"/>
  <c r="C1454" i="7"/>
  <c r="C1453" i="7"/>
  <c r="C1452" i="7"/>
  <c r="C1451" i="7"/>
  <c r="C1450" i="7"/>
  <c r="C1449" i="7"/>
  <c r="C1448" i="7"/>
  <c r="C1447" i="7"/>
  <c r="C1446" i="7"/>
  <c r="C1445" i="7"/>
  <c r="C1444" i="7"/>
  <c r="C1443" i="7"/>
  <c r="C1442" i="7"/>
  <c r="H1442" i="7" s="1"/>
  <c r="C1441" i="7"/>
  <c r="H1441" i="7" s="1"/>
  <c r="C1440" i="7"/>
  <c r="H1440" i="7" s="1"/>
  <c r="C1439" i="7"/>
  <c r="H1439" i="7" s="1"/>
  <c r="C1438" i="7"/>
  <c r="H1438" i="7" s="1"/>
  <c r="C1437" i="7"/>
  <c r="H1437" i="7" s="1"/>
  <c r="C1436" i="7"/>
  <c r="H1436" i="7" s="1"/>
  <c r="C1435" i="7"/>
  <c r="H1435" i="7" s="1"/>
  <c r="C1434" i="7"/>
  <c r="H1434" i="7" s="1"/>
  <c r="C1433" i="7"/>
  <c r="H1433" i="7" s="1"/>
  <c r="C1432" i="7"/>
  <c r="H1432" i="7" s="1"/>
  <c r="C1431" i="7"/>
  <c r="H1431" i="7" s="1"/>
  <c r="C1430" i="7"/>
  <c r="H1430" i="7" s="1"/>
  <c r="C1429" i="7"/>
  <c r="H1429" i="7" s="1"/>
  <c r="C1428" i="7"/>
  <c r="H1428" i="7" s="1"/>
  <c r="C1427" i="7"/>
  <c r="H1427" i="7" s="1"/>
  <c r="C1426" i="7"/>
  <c r="C1425" i="7"/>
  <c r="C1424" i="7"/>
  <c r="C1423" i="7"/>
  <c r="C1422" i="7"/>
  <c r="C1421" i="7"/>
  <c r="C1420" i="7"/>
  <c r="C1419" i="7"/>
  <c r="C1418" i="7"/>
  <c r="C1417" i="7"/>
  <c r="C1416" i="7"/>
  <c r="C1415" i="7"/>
  <c r="C1414" i="7"/>
  <c r="C1413" i="7"/>
  <c r="C1412" i="7"/>
  <c r="C1411" i="7"/>
  <c r="C1410" i="7"/>
  <c r="C1409" i="7"/>
  <c r="C1408" i="7"/>
  <c r="C1407" i="7"/>
  <c r="C1406" i="7"/>
  <c r="C1405" i="7"/>
  <c r="C1404" i="7"/>
  <c r="C1403" i="7"/>
  <c r="C1402" i="7"/>
  <c r="C1401" i="7"/>
  <c r="C1400" i="7"/>
  <c r="C1399" i="7"/>
  <c r="C1398" i="7"/>
  <c r="C1397" i="7"/>
  <c r="C1396" i="7"/>
  <c r="C1395" i="7"/>
  <c r="C1394" i="7"/>
  <c r="C1393" i="7"/>
  <c r="C1392" i="7"/>
  <c r="C1391" i="7"/>
  <c r="C1390" i="7"/>
  <c r="C1389" i="7"/>
  <c r="C1388" i="7"/>
  <c r="C1387" i="7"/>
  <c r="C1386" i="7"/>
  <c r="C1385" i="7"/>
  <c r="C1384" i="7"/>
  <c r="C1383" i="7"/>
  <c r="C1382" i="7"/>
  <c r="C1381" i="7"/>
  <c r="C1380" i="7"/>
  <c r="C1379" i="7"/>
  <c r="C1378" i="7"/>
  <c r="C1377" i="7"/>
  <c r="C1376" i="7"/>
  <c r="C1375" i="7"/>
  <c r="C1374" i="7"/>
  <c r="C1373" i="7"/>
  <c r="C1372" i="7"/>
  <c r="C1371" i="7"/>
  <c r="C1370" i="7"/>
  <c r="C1369" i="7"/>
  <c r="C1368" i="7"/>
  <c r="C1367" i="7"/>
  <c r="C1366" i="7"/>
  <c r="C1365" i="7"/>
  <c r="C1364" i="7"/>
  <c r="C1363" i="7"/>
  <c r="C1362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26" i="7"/>
  <c r="C1325" i="7"/>
  <c r="C1324" i="7"/>
  <c r="C1323" i="7"/>
  <c r="C1322" i="7"/>
  <c r="C1321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7" i="7"/>
  <c r="C1306" i="7"/>
  <c r="C1305" i="7"/>
  <c r="C1304" i="7"/>
  <c r="C1303" i="7"/>
  <c r="C1302" i="7"/>
  <c r="C1301" i="7"/>
  <c r="C1300" i="7"/>
  <c r="C1299" i="7"/>
  <c r="C1298" i="7"/>
  <c r="C1297" i="7"/>
  <c r="C1296" i="7"/>
  <c r="C1295" i="7"/>
  <c r="C1294" i="7"/>
  <c r="C1293" i="7"/>
  <c r="C1292" i="7"/>
  <c r="C1291" i="7"/>
  <c r="C1290" i="7"/>
  <c r="C1289" i="7"/>
  <c r="C1288" i="7"/>
  <c r="C1287" i="7"/>
  <c r="C1286" i="7"/>
  <c r="C1285" i="7"/>
  <c r="C1284" i="7"/>
  <c r="C1283" i="7"/>
  <c r="C1282" i="7"/>
  <c r="C1281" i="7"/>
  <c r="C1280" i="7"/>
  <c r="C1279" i="7"/>
  <c r="C1278" i="7"/>
  <c r="C1277" i="7"/>
  <c r="C1276" i="7"/>
  <c r="C1275" i="7"/>
  <c r="C1274" i="7"/>
  <c r="C1273" i="7"/>
  <c r="C1272" i="7"/>
  <c r="C1271" i="7"/>
  <c r="C1270" i="7"/>
  <c r="C1269" i="7"/>
  <c r="C1268" i="7"/>
  <c r="C1267" i="7"/>
  <c r="C1266" i="7"/>
  <c r="C1265" i="7"/>
  <c r="C1264" i="7"/>
  <c r="C1263" i="7"/>
  <c r="C1262" i="7"/>
  <c r="C1261" i="7"/>
  <c r="C1260" i="7"/>
  <c r="C1259" i="7"/>
  <c r="C1258" i="7"/>
  <c r="C1257" i="7"/>
  <c r="C1256" i="7"/>
  <c r="C1255" i="7"/>
  <c r="C1254" i="7"/>
  <c r="C1253" i="7"/>
  <c r="C1252" i="7"/>
  <c r="C1251" i="7"/>
  <c r="C1250" i="7"/>
  <c r="C1249" i="7"/>
  <c r="C1248" i="7"/>
  <c r="C1247" i="7"/>
  <c r="C1246" i="7"/>
  <c r="C1245" i="7"/>
  <c r="C1244" i="7"/>
  <c r="C1243" i="7"/>
  <c r="C1242" i="7"/>
  <c r="C1241" i="7"/>
  <c r="C1240" i="7"/>
  <c r="C1239" i="7"/>
  <c r="C1238" i="7"/>
  <c r="C1237" i="7"/>
  <c r="C1236" i="7"/>
  <c r="C1235" i="7"/>
  <c r="C1234" i="7"/>
  <c r="C1233" i="7"/>
  <c r="C1232" i="7"/>
  <c r="C1231" i="7"/>
  <c r="C1230" i="7"/>
  <c r="C1229" i="7"/>
  <c r="C1228" i="7"/>
  <c r="C1227" i="7"/>
  <c r="C1226" i="7"/>
  <c r="C1225" i="7"/>
  <c r="C1224" i="7"/>
  <c r="C1223" i="7"/>
  <c r="C1222" i="7"/>
  <c r="C1221" i="7"/>
  <c r="C1220" i="7"/>
  <c r="C1219" i="7"/>
  <c r="C121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1195" i="7"/>
  <c r="C1194" i="7"/>
  <c r="C1193" i="7"/>
  <c r="C1192" i="7"/>
  <c r="C1191" i="7"/>
  <c r="C1190" i="7"/>
  <c r="C1189" i="7"/>
  <c r="C1188" i="7"/>
  <c r="C1187" i="7"/>
  <c r="C1186" i="7"/>
  <c r="C1185" i="7"/>
  <c r="C1184" i="7"/>
  <c r="C1183" i="7"/>
  <c r="C1182" i="7"/>
  <c r="C1181" i="7"/>
  <c r="C1180" i="7"/>
  <c r="C1179" i="7"/>
  <c r="C1178" i="7"/>
  <c r="C1177" i="7"/>
  <c r="C1176" i="7"/>
  <c r="C1175" i="7"/>
  <c r="C1174" i="7"/>
  <c r="C1173" i="7"/>
  <c r="C1172" i="7"/>
  <c r="C1171" i="7"/>
  <c r="C1170" i="7"/>
  <c r="C1169" i="7"/>
  <c r="C1168" i="7"/>
  <c r="C1167" i="7"/>
  <c r="C1166" i="7"/>
  <c r="C1165" i="7"/>
  <c r="C1164" i="7"/>
  <c r="C1163" i="7"/>
  <c r="C1162" i="7"/>
  <c r="C1161" i="7"/>
  <c r="C1160" i="7"/>
  <c r="C1159" i="7"/>
  <c r="C1158" i="7"/>
  <c r="C1157" i="7"/>
  <c r="C1156" i="7"/>
  <c r="C1155" i="7"/>
  <c r="C1154" i="7"/>
  <c r="C1153" i="7"/>
  <c r="C1152" i="7"/>
  <c r="C1151" i="7"/>
  <c r="C1150" i="7"/>
  <c r="C1149" i="7"/>
  <c r="C1148" i="7"/>
  <c r="C1147" i="7"/>
  <c r="C1146" i="7"/>
  <c r="C1145" i="7"/>
  <c r="C1144" i="7"/>
  <c r="C1143" i="7"/>
  <c r="C1142" i="7"/>
  <c r="C1141" i="7"/>
  <c r="C1140" i="7"/>
  <c r="C1139" i="7"/>
  <c r="C1138" i="7"/>
  <c r="C1137" i="7"/>
  <c r="C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H937" i="7" s="1"/>
  <c r="C936" i="7"/>
  <c r="H936" i="7" s="1"/>
  <c r="C935" i="7"/>
  <c r="H935" i="7" s="1"/>
  <c r="C934" i="7"/>
  <c r="H934" i="7" s="1"/>
  <c r="C933" i="7"/>
  <c r="H933" i="7" s="1"/>
  <c r="C932" i="7"/>
  <c r="H932" i="7" s="1"/>
  <c r="C931" i="7"/>
  <c r="H931" i="7" s="1"/>
  <c r="C930" i="7"/>
  <c r="H930" i="7" s="1"/>
  <c r="C929" i="7"/>
  <c r="H929" i="7" s="1"/>
  <c r="C928" i="7"/>
  <c r="H928" i="7" s="1"/>
  <c r="C927" i="7"/>
  <c r="H927" i="7" s="1"/>
  <c r="C926" i="7"/>
  <c r="H926" i="7" s="1"/>
  <c r="C925" i="7"/>
  <c r="H925" i="7" s="1"/>
  <c r="C924" i="7"/>
  <c r="H924" i="7" s="1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H895" i="7" s="1"/>
  <c r="C894" i="7"/>
  <c r="H894" i="7" s="1"/>
  <c r="C893" i="7"/>
  <c r="H893" i="7" s="1"/>
  <c r="C892" i="7"/>
  <c r="H892" i="7" s="1"/>
  <c r="C891" i="7"/>
  <c r="H891" i="7" s="1"/>
  <c r="C890" i="7"/>
  <c r="H890" i="7" s="1"/>
  <c r="C889" i="7"/>
  <c r="H889" i="7" s="1"/>
  <c r="C888" i="7"/>
  <c r="H888" i="7" s="1"/>
  <c r="C887" i="7"/>
  <c r="H887" i="7" s="1"/>
  <c r="C886" i="7"/>
  <c r="H886" i="7" s="1"/>
  <c r="C885" i="7"/>
  <c r="H885" i="7" s="1"/>
  <c r="C884" i="7"/>
  <c r="H884" i="7" s="1"/>
  <c r="C883" i="7"/>
  <c r="H883" i="7" s="1"/>
  <c r="C882" i="7"/>
  <c r="H882" i="7" s="1"/>
  <c r="C881" i="7"/>
  <c r="H881" i="7" s="1"/>
  <c r="C880" i="7"/>
  <c r="H880" i="7" s="1"/>
  <c r="C879" i="7"/>
  <c r="H879" i="7" s="1"/>
  <c r="C878" i="7"/>
  <c r="H878" i="7" s="1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H804" i="7" s="1"/>
  <c r="C803" i="7"/>
  <c r="H803" i="7" s="1"/>
  <c r="C802" i="7"/>
  <c r="H802" i="7" s="1"/>
  <c r="C801" i="7"/>
  <c r="H801" i="7" s="1"/>
  <c r="C800" i="7"/>
  <c r="H800" i="7" s="1"/>
  <c r="C799" i="7"/>
  <c r="H799" i="7" s="1"/>
  <c r="C798" i="7"/>
  <c r="H798" i="7" s="1"/>
  <c r="C797" i="7"/>
  <c r="H797" i="7" s="1"/>
  <c r="C796" i="7"/>
  <c r="H796" i="7" s="1"/>
  <c r="C795" i="7"/>
  <c r="H795" i="7" s="1"/>
  <c r="C794" i="7"/>
  <c r="H794" i="7" s="1"/>
  <c r="C793" i="7"/>
  <c r="H793" i="7" s="1"/>
  <c r="C792" i="7"/>
  <c r="H792" i="7" s="1"/>
  <c r="C791" i="7"/>
  <c r="H791" i="7" s="1"/>
  <c r="C790" i="7"/>
  <c r="H790" i="7" s="1"/>
  <c r="C789" i="7"/>
  <c r="H789" i="7" s="1"/>
  <c r="C788" i="7"/>
  <c r="H788" i="7" s="1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H759" i="7" s="1"/>
  <c r="C758" i="7"/>
  <c r="H758" i="7" s="1"/>
  <c r="C757" i="7"/>
  <c r="H757" i="7" s="1"/>
  <c r="C756" i="7"/>
  <c r="H756" i="7" s="1"/>
  <c r="C755" i="7"/>
  <c r="H755" i="7" s="1"/>
  <c r="C754" i="7"/>
  <c r="H754" i="7" s="1"/>
  <c r="C753" i="7"/>
  <c r="H753" i="7" s="1"/>
  <c r="C752" i="7"/>
  <c r="H752" i="7" s="1"/>
  <c r="C751" i="7"/>
  <c r="H751" i="7" s="1"/>
  <c r="C750" i="7"/>
  <c r="H750" i="7" s="1"/>
  <c r="C749" i="7"/>
  <c r="H749" i="7" s="1"/>
  <c r="C748" i="7"/>
  <c r="H748" i="7" s="1"/>
  <c r="C747" i="7"/>
  <c r="H747" i="7" s="1"/>
  <c r="C746" i="7"/>
  <c r="H746" i="7" s="1"/>
  <c r="C745" i="7"/>
  <c r="H745" i="7" s="1"/>
  <c r="C744" i="7"/>
  <c r="H744" i="7" s="1"/>
  <c r="C743" i="7"/>
  <c r="H743" i="7" s="1"/>
  <c r="C742" i="7"/>
  <c r="H742" i="7" s="1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H713" i="7" s="1"/>
  <c r="C712" i="7"/>
  <c r="H712" i="7" s="1"/>
  <c r="C711" i="7"/>
  <c r="H711" i="7" s="1"/>
  <c r="C710" i="7"/>
  <c r="H710" i="7" s="1"/>
  <c r="C709" i="7"/>
  <c r="H709" i="7" s="1"/>
  <c r="C708" i="7"/>
  <c r="H708" i="7" s="1"/>
  <c r="C707" i="7"/>
  <c r="H707" i="7" s="1"/>
  <c r="C706" i="7"/>
  <c r="H706" i="7" s="1"/>
  <c r="C705" i="7"/>
  <c r="H705" i="7" s="1"/>
  <c r="C704" i="7"/>
  <c r="H704" i="7" s="1"/>
  <c r="C703" i="7"/>
  <c r="H703" i="7" s="1"/>
  <c r="C702" i="7"/>
  <c r="H702" i="7" s="1"/>
  <c r="C701" i="7"/>
  <c r="H701" i="7" s="1"/>
  <c r="C700" i="7"/>
  <c r="H700" i="7" s="1"/>
  <c r="C699" i="7"/>
  <c r="H699" i="7" s="1"/>
  <c r="C698" i="7"/>
  <c r="H698" i="7" s="1"/>
  <c r="C697" i="7"/>
  <c r="H697" i="7" s="1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H668" i="7" s="1"/>
  <c r="C667" i="7"/>
  <c r="H667" i="7" s="1"/>
  <c r="C666" i="7"/>
  <c r="H666" i="7" s="1"/>
  <c r="C665" i="7"/>
  <c r="H665" i="7" s="1"/>
  <c r="C664" i="7"/>
  <c r="H664" i="7" s="1"/>
  <c r="C663" i="7"/>
  <c r="H663" i="7" s="1"/>
  <c r="C662" i="7"/>
  <c r="H662" i="7" s="1"/>
  <c r="C661" i="7"/>
  <c r="H661" i="7" s="1"/>
  <c r="C660" i="7"/>
  <c r="H660" i="7" s="1"/>
  <c r="C659" i="7"/>
  <c r="H659" i="7" s="1"/>
  <c r="C658" i="7"/>
  <c r="H658" i="7" s="1"/>
  <c r="C657" i="7"/>
  <c r="H657" i="7" s="1"/>
  <c r="C656" i="7"/>
  <c r="H656" i="7" s="1"/>
  <c r="C655" i="7"/>
  <c r="H655" i="7" s="1"/>
  <c r="C654" i="7"/>
  <c r="H654" i="7" s="1"/>
  <c r="C653" i="7"/>
  <c r="H653" i="7" s="1"/>
  <c r="C652" i="7"/>
  <c r="H652" i="7" s="1"/>
  <c r="C651" i="7"/>
  <c r="H651" i="7" s="1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H548" i="7" s="1"/>
  <c r="C547" i="7"/>
  <c r="H547" i="7" s="1"/>
  <c r="C546" i="7"/>
  <c r="H546" i="7" s="1"/>
  <c r="C545" i="7"/>
  <c r="H545" i="7" s="1"/>
  <c r="C544" i="7"/>
  <c r="H544" i="7" s="1"/>
  <c r="C543" i="7"/>
  <c r="H543" i="7" s="1"/>
  <c r="C542" i="7"/>
  <c r="H542" i="7" s="1"/>
  <c r="C541" i="7"/>
  <c r="H541" i="7" s="1"/>
  <c r="C540" i="7"/>
  <c r="H540" i="7" s="1"/>
  <c r="C539" i="7"/>
  <c r="H539" i="7" s="1"/>
  <c r="C538" i="7"/>
  <c r="H538" i="7" s="1"/>
  <c r="C537" i="7"/>
  <c r="H537" i="7" s="1"/>
  <c r="C536" i="7"/>
  <c r="H536" i="7" s="1"/>
  <c r="C535" i="7"/>
  <c r="H535" i="7" s="1"/>
  <c r="C534" i="7"/>
  <c r="H534" i="7" s="1"/>
  <c r="C533" i="7"/>
  <c r="H533" i="7" s="1"/>
  <c r="C532" i="7"/>
  <c r="H532" i="7" s="1"/>
  <c r="C531" i="7"/>
  <c r="H531" i="7" s="1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H481" i="7" s="1"/>
  <c r="C480" i="7"/>
  <c r="H480" i="7" s="1"/>
  <c r="C479" i="7"/>
  <c r="H479" i="7" s="1"/>
  <c r="C478" i="7"/>
  <c r="H478" i="7" s="1"/>
  <c r="C477" i="7"/>
  <c r="H477" i="7" s="1"/>
  <c r="C476" i="7"/>
  <c r="H476" i="7" s="1"/>
  <c r="C475" i="7"/>
  <c r="H475" i="7" s="1"/>
  <c r="C474" i="7"/>
  <c r="H474" i="7" s="1"/>
  <c r="C473" i="7"/>
  <c r="H473" i="7" s="1"/>
  <c r="C472" i="7"/>
  <c r="H472" i="7" s="1"/>
  <c r="C471" i="7"/>
  <c r="H471" i="7" s="1"/>
  <c r="C470" i="7"/>
  <c r="H470" i="7" s="1"/>
  <c r="C469" i="7"/>
  <c r="H469" i="7" s="1"/>
  <c r="C468" i="7"/>
  <c r="H468" i="7" s="1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H440" i="7" s="1"/>
  <c r="C439" i="7"/>
  <c r="H439" i="7" s="1"/>
  <c r="C438" i="7"/>
  <c r="H438" i="7" s="1"/>
  <c r="C437" i="7"/>
  <c r="H437" i="7" s="1"/>
  <c r="C436" i="7"/>
  <c r="H436" i="7" s="1"/>
  <c r="C435" i="7"/>
  <c r="H435" i="7" s="1"/>
  <c r="C434" i="7"/>
  <c r="H434" i="7" s="1"/>
  <c r="C433" i="7"/>
  <c r="H433" i="7" s="1"/>
  <c r="C432" i="7"/>
  <c r="H432" i="7" s="1"/>
  <c r="C431" i="7"/>
  <c r="H431" i="7" s="1"/>
  <c r="C430" i="7"/>
  <c r="H430" i="7" s="1"/>
  <c r="C429" i="7"/>
  <c r="H429" i="7" s="1"/>
  <c r="C428" i="7"/>
  <c r="H428" i="7" s="1"/>
  <c r="C427" i="7"/>
  <c r="H427" i="7" s="1"/>
  <c r="C426" i="7"/>
  <c r="H426" i="7" s="1"/>
  <c r="C425" i="7"/>
  <c r="H425" i="7" s="1"/>
  <c r="C424" i="7"/>
  <c r="H424" i="7" s="1"/>
  <c r="C423" i="7"/>
  <c r="H423" i="7" s="1"/>
  <c r="C422" i="7"/>
  <c r="H422" i="7" s="1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H371" i="7" s="1"/>
  <c r="C370" i="7"/>
  <c r="H370" i="7" s="1"/>
  <c r="C369" i="7"/>
  <c r="H369" i="7" s="1"/>
  <c r="C368" i="7"/>
  <c r="H368" i="7" s="1"/>
  <c r="C367" i="7"/>
  <c r="H367" i="7" s="1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H339" i="7" s="1"/>
  <c r="C338" i="7"/>
  <c r="H338" i="7" s="1"/>
  <c r="C337" i="7"/>
  <c r="H337" i="7" s="1"/>
  <c r="C336" i="7"/>
  <c r="H336" i="7" s="1"/>
  <c r="C335" i="7"/>
  <c r="H335" i="7" s="1"/>
  <c r="C334" i="7"/>
  <c r="H334" i="7" s="1"/>
  <c r="C333" i="7"/>
  <c r="H333" i="7" s="1"/>
  <c r="C332" i="7"/>
  <c r="H332" i="7" s="1"/>
  <c r="C331" i="7"/>
  <c r="H331" i="7" s="1"/>
  <c r="C330" i="7"/>
  <c r="H330" i="7" s="1"/>
  <c r="C329" i="7"/>
  <c r="H329" i="7" s="1"/>
  <c r="C328" i="7"/>
  <c r="H328" i="7" s="1"/>
  <c r="C327" i="7"/>
  <c r="H327" i="7" s="1"/>
  <c r="C326" i="7"/>
  <c r="H326" i="7" s="1"/>
  <c r="C325" i="7"/>
  <c r="H325" i="7" s="1"/>
  <c r="C324" i="7"/>
  <c r="H324" i="7" s="1"/>
  <c r="C323" i="7"/>
  <c r="H323" i="7" s="1"/>
  <c r="C322" i="7"/>
  <c r="H322" i="7" s="1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H294" i="7" s="1"/>
  <c r="C293" i="7"/>
  <c r="H293" i="7" s="1"/>
  <c r="C292" i="7"/>
  <c r="H292" i="7" s="1"/>
  <c r="C291" i="7"/>
  <c r="H291" i="7" s="1"/>
  <c r="C290" i="7"/>
  <c r="H290" i="7" s="1"/>
  <c r="C289" i="7"/>
  <c r="H289" i="7" s="1"/>
  <c r="C288" i="7"/>
  <c r="H288" i="7" s="1"/>
  <c r="C287" i="7"/>
  <c r="H287" i="7" s="1"/>
  <c r="C286" i="7"/>
  <c r="H286" i="7" s="1"/>
  <c r="C285" i="7"/>
  <c r="H285" i="7" s="1"/>
  <c r="C284" i="7"/>
  <c r="H284" i="7" s="1"/>
  <c r="C283" i="7"/>
  <c r="H283" i="7" s="1"/>
  <c r="C282" i="7"/>
  <c r="H282" i="7" s="1"/>
  <c r="C281" i="7"/>
  <c r="H281" i="7" s="1"/>
  <c r="C280" i="7"/>
  <c r="H280" i="7" s="1"/>
  <c r="C279" i="7"/>
  <c r="H279" i="7" s="1"/>
  <c r="C278" i="7"/>
  <c r="H278" i="7" s="1"/>
  <c r="C277" i="7"/>
  <c r="H277" i="7" s="1"/>
  <c r="C276" i="7"/>
  <c r="H276" i="7" s="1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H248" i="7" s="1"/>
  <c r="C247" i="7"/>
  <c r="H247" i="7" s="1"/>
  <c r="C246" i="7"/>
  <c r="H246" i="7" s="1"/>
  <c r="C245" i="7"/>
  <c r="H245" i="7" s="1"/>
  <c r="C244" i="7"/>
  <c r="H244" i="7" s="1"/>
  <c r="C243" i="7"/>
  <c r="H243" i="7" s="1"/>
  <c r="C242" i="7"/>
  <c r="H242" i="7" s="1"/>
  <c r="C241" i="7"/>
  <c r="H241" i="7" s="1"/>
  <c r="C240" i="7"/>
  <c r="H240" i="7" s="1"/>
  <c r="C239" i="7"/>
  <c r="H239" i="7" s="1"/>
  <c r="C238" i="7"/>
  <c r="H238" i="7" s="1"/>
  <c r="C237" i="7"/>
  <c r="H237" i="7" s="1"/>
  <c r="C236" i="7"/>
  <c r="H236" i="7" s="1"/>
  <c r="C235" i="7"/>
  <c r="H235" i="7" s="1"/>
  <c r="C234" i="7"/>
  <c r="H234" i="7" s="1"/>
  <c r="C233" i="7"/>
  <c r="H233" i="7" s="1"/>
  <c r="C232" i="7"/>
  <c r="H232" i="7" s="1"/>
  <c r="C231" i="7"/>
  <c r="H231" i="7" s="1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H203" i="7" s="1"/>
  <c r="C202" i="7"/>
  <c r="H202" i="7" s="1"/>
  <c r="C201" i="7"/>
  <c r="H201" i="7" s="1"/>
  <c r="C200" i="7"/>
  <c r="H200" i="7" s="1"/>
  <c r="C199" i="7"/>
  <c r="H199" i="7" s="1"/>
  <c r="C198" i="7"/>
  <c r="H198" i="7" s="1"/>
  <c r="C197" i="7"/>
  <c r="H197" i="7" s="1"/>
  <c r="C196" i="7"/>
  <c r="H196" i="7" s="1"/>
  <c r="C195" i="7"/>
  <c r="H195" i="7" s="1"/>
  <c r="C194" i="7"/>
  <c r="H194" i="7" s="1"/>
  <c r="C193" i="7"/>
  <c r="H193" i="7" s="1"/>
  <c r="C192" i="7"/>
  <c r="H192" i="7" s="1"/>
  <c r="C191" i="7"/>
  <c r="H191" i="7" s="1"/>
  <c r="C190" i="7"/>
  <c r="H190" i="7" s="1"/>
  <c r="C189" i="7"/>
  <c r="H189" i="7" s="1"/>
  <c r="C188" i="7"/>
  <c r="H188" i="7" s="1"/>
  <c r="C187" i="7"/>
  <c r="H187" i="7" s="1"/>
  <c r="C186" i="7"/>
  <c r="H186" i="7" s="1"/>
  <c r="C185" i="7"/>
  <c r="H185" i="7" s="1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H134" i="7" s="1"/>
  <c r="C133" i="7"/>
  <c r="H133" i="7" s="1"/>
  <c r="C132" i="7"/>
  <c r="H132" i="7" s="1"/>
  <c r="C131" i="7"/>
  <c r="H131" i="7" s="1"/>
  <c r="C130" i="7"/>
  <c r="H130" i="7" s="1"/>
  <c r="C129" i="7"/>
  <c r="H129" i="7" s="1"/>
  <c r="C128" i="7"/>
  <c r="H128" i="7" s="1"/>
  <c r="C127" i="7"/>
  <c r="H127" i="7" s="1"/>
  <c r="C126" i="7"/>
  <c r="H126" i="7" s="1"/>
  <c r="C125" i="7"/>
  <c r="H125" i="7" s="1"/>
  <c r="C124" i="7"/>
  <c r="H124" i="7" s="1"/>
  <c r="C123" i="7"/>
  <c r="H123" i="7" s="1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H95" i="7" s="1"/>
  <c r="C94" i="7"/>
  <c r="H94" i="7" s="1"/>
  <c r="C93" i="7"/>
  <c r="H93" i="7" s="1"/>
  <c r="C92" i="7"/>
  <c r="H92" i="7" s="1"/>
  <c r="C91" i="7"/>
  <c r="H91" i="7" s="1"/>
  <c r="C90" i="7"/>
  <c r="H90" i="7" s="1"/>
  <c r="C89" i="7"/>
  <c r="H89" i="7" s="1"/>
  <c r="C88" i="7"/>
  <c r="H88" i="7" s="1"/>
  <c r="C87" i="7"/>
  <c r="H87" i="7" s="1"/>
  <c r="C86" i="7"/>
  <c r="H86" i="7" s="1"/>
  <c r="C85" i="7"/>
  <c r="H85" i="7" s="1"/>
  <c r="C84" i="7"/>
  <c r="H84" i="7" s="1"/>
  <c r="C83" i="7"/>
  <c r="H83" i="7" s="1"/>
  <c r="C82" i="7"/>
  <c r="H82" i="7" s="1"/>
  <c r="C81" i="7"/>
  <c r="H81" i="7" s="1"/>
  <c r="C80" i="7"/>
  <c r="H80" i="7" s="1"/>
  <c r="C79" i="7"/>
  <c r="H79" i="7" s="1"/>
  <c r="C78" i="7"/>
  <c r="H78" i="7" s="1"/>
  <c r="C77" i="7"/>
  <c r="H77" i="7" s="1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H50" i="7" s="1"/>
  <c r="C49" i="7"/>
  <c r="H49" i="7" s="1"/>
  <c r="C48" i="7"/>
  <c r="H48" i="7" s="1"/>
  <c r="C47" i="7"/>
  <c r="H47" i="7" s="1"/>
  <c r="C46" i="7"/>
  <c r="H46" i="7" s="1"/>
  <c r="C45" i="7"/>
  <c r="H45" i="7" s="1"/>
  <c r="C44" i="7"/>
  <c r="H44" i="7" s="1"/>
  <c r="C43" i="7"/>
  <c r="H43" i="7" s="1"/>
  <c r="C42" i="7"/>
  <c r="H42" i="7" s="1"/>
  <c r="C41" i="7"/>
  <c r="H41" i="7" s="1"/>
  <c r="C40" i="7"/>
  <c r="H40" i="7" s="1"/>
  <c r="C39" i="7"/>
  <c r="H39" i="7" s="1"/>
  <c r="C38" i="7"/>
  <c r="H38" i="7" s="1"/>
  <c r="C37" i="7"/>
  <c r="H37" i="7" s="1"/>
  <c r="C36" i="7"/>
  <c r="H36" i="7" s="1"/>
  <c r="C35" i="7"/>
  <c r="H35" i="7" s="1"/>
  <c r="C34" i="7"/>
  <c r="H34" i="7" s="1"/>
  <c r="C33" i="7"/>
  <c r="H33" i="7" s="1"/>
  <c r="C32" i="7"/>
  <c r="H32" i="7" s="1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B2922" i="7"/>
  <c r="B2921" i="7"/>
  <c r="B2920" i="7"/>
  <c r="B2919" i="7"/>
  <c r="B2918" i="7"/>
  <c r="B2917" i="7"/>
  <c r="B2916" i="7"/>
  <c r="B2915" i="7"/>
  <c r="B2914" i="7"/>
  <c r="B2913" i="7"/>
  <c r="B2912" i="7"/>
  <c r="B2911" i="7"/>
  <c r="B2910" i="7"/>
  <c r="B2909" i="7"/>
  <c r="B2908" i="7"/>
  <c r="B2907" i="7"/>
  <c r="B2906" i="7"/>
  <c r="B2905" i="7"/>
  <c r="B2904" i="7"/>
  <c r="B2903" i="7"/>
  <c r="B2902" i="7"/>
  <c r="B2901" i="7"/>
  <c r="B2900" i="7"/>
  <c r="B2899" i="7"/>
  <c r="B2898" i="7"/>
  <c r="B2897" i="7"/>
  <c r="B2896" i="7"/>
  <c r="B2895" i="7"/>
  <c r="B2894" i="7"/>
  <c r="B2893" i="7"/>
  <c r="B2892" i="7"/>
  <c r="B2891" i="7"/>
  <c r="B2890" i="7"/>
  <c r="B2889" i="7"/>
  <c r="B2888" i="7"/>
  <c r="B2887" i="7"/>
  <c r="B2886" i="7"/>
  <c r="B2885" i="7"/>
  <c r="B2884" i="7"/>
  <c r="B2883" i="7"/>
  <c r="B2882" i="7"/>
  <c r="B2881" i="7"/>
  <c r="B2880" i="7"/>
  <c r="B2879" i="7"/>
  <c r="B2878" i="7"/>
  <c r="B2877" i="7"/>
  <c r="B2876" i="7"/>
  <c r="B2875" i="7"/>
  <c r="B2874" i="7"/>
  <c r="B2873" i="7"/>
  <c r="B2872" i="7"/>
  <c r="B2871" i="7"/>
  <c r="B2870" i="7"/>
  <c r="B2869" i="7"/>
  <c r="B2868" i="7"/>
  <c r="B2867" i="7"/>
  <c r="B2866" i="7"/>
  <c r="B2865" i="7"/>
  <c r="B2864" i="7"/>
  <c r="B2863" i="7"/>
  <c r="B2862" i="7"/>
  <c r="B2861" i="7"/>
  <c r="B2860" i="7"/>
  <c r="B2859" i="7"/>
  <c r="B2858" i="7"/>
  <c r="B2857" i="7"/>
  <c r="B2856" i="7"/>
  <c r="B2855" i="7"/>
  <c r="B2854" i="7"/>
  <c r="B2853" i="7"/>
  <c r="B2852" i="7"/>
  <c r="B2851" i="7"/>
  <c r="B2850" i="7"/>
  <c r="B2849" i="7"/>
  <c r="B2848" i="7"/>
  <c r="B2847" i="7"/>
  <c r="B2846" i="7"/>
  <c r="B2845" i="7"/>
  <c r="B2844" i="7"/>
  <c r="B2843" i="7"/>
  <c r="B2842" i="7"/>
  <c r="B2841" i="7"/>
  <c r="B2840" i="7"/>
  <c r="B2839" i="7"/>
  <c r="B2838" i="7"/>
  <c r="B2837" i="7"/>
  <c r="B2836" i="7"/>
  <c r="B2835" i="7"/>
  <c r="B2834" i="7"/>
  <c r="B2833" i="7"/>
  <c r="B2832" i="7"/>
  <c r="B2831" i="7"/>
  <c r="B2830" i="7"/>
  <c r="B2829" i="7"/>
  <c r="B2828" i="7"/>
  <c r="B2827" i="7"/>
  <c r="B2826" i="7"/>
  <c r="B2825" i="7"/>
  <c r="B2824" i="7"/>
  <c r="B2823" i="7"/>
  <c r="B2822" i="7"/>
  <c r="B2821" i="7"/>
  <c r="B2820" i="7"/>
  <c r="B2819" i="7"/>
  <c r="B2818" i="7"/>
  <c r="B2817" i="7"/>
  <c r="B2816" i="7"/>
  <c r="B2815" i="7"/>
  <c r="B2814" i="7"/>
  <c r="B2813" i="7"/>
  <c r="B2812" i="7"/>
  <c r="B2811" i="7"/>
  <c r="B2810" i="7"/>
  <c r="B2809" i="7"/>
  <c r="B2808" i="7"/>
  <c r="B2807" i="7"/>
  <c r="B2806" i="7"/>
  <c r="B2805" i="7"/>
  <c r="B2804" i="7"/>
  <c r="B2803" i="7"/>
  <c r="B2802" i="7"/>
  <c r="B2801" i="7"/>
  <c r="B2800" i="7"/>
  <c r="B2799" i="7"/>
  <c r="B2798" i="7"/>
  <c r="B2797" i="7"/>
  <c r="B2796" i="7"/>
  <c r="B2795" i="7"/>
  <c r="B2794" i="7"/>
  <c r="B2793" i="7"/>
  <c r="B2792" i="7"/>
  <c r="B2791" i="7"/>
  <c r="B2790" i="7"/>
  <c r="B2789" i="7"/>
  <c r="B2788" i="7"/>
  <c r="B2787" i="7"/>
  <c r="B2786" i="7"/>
  <c r="B2785" i="7"/>
  <c r="B2784" i="7"/>
  <c r="B2783" i="7"/>
  <c r="B2782" i="7"/>
  <c r="B2781" i="7"/>
  <c r="B2780" i="7"/>
  <c r="B2779" i="7"/>
  <c r="B2778" i="7"/>
  <c r="B2777" i="7"/>
  <c r="B2776" i="7"/>
  <c r="B2775" i="7"/>
  <c r="B2774" i="7"/>
  <c r="B2773" i="7"/>
  <c r="B2772" i="7"/>
  <c r="B2771" i="7"/>
  <c r="B2770" i="7"/>
  <c r="B2769" i="7"/>
  <c r="B2768" i="7"/>
  <c r="B2767" i="7"/>
  <c r="B2766" i="7"/>
  <c r="B2765" i="7"/>
  <c r="B2764" i="7"/>
  <c r="B2763" i="7"/>
  <c r="B2762" i="7"/>
  <c r="B2761" i="7"/>
  <c r="B2760" i="7"/>
  <c r="B2759" i="7"/>
  <c r="B2758" i="7"/>
  <c r="B2757" i="7"/>
  <c r="B2756" i="7"/>
  <c r="B2755" i="7"/>
  <c r="B2754" i="7"/>
  <c r="B2753" i="7"/>
  <c r="B2752" i="7"/>
  <c r="B2751" i="7"/>
  <c r="B2750" i="7"/>
  <c r="B2749" i="7"/>
  <c r="B2748" i="7"/>
  <c r="B2747" i="7"/>
  <c r="B2746" i="7"/>
  <c r="B2745" i="7"/>
  <c r="B2744" i="7"/>
  <c r="B2743" i="7"/>
  <c r="B2742" i="7"/>
  <c r="B2741" i="7"/>
  <c r="B2740" i="7"/>
  <c r="B2739" i="7"/>
  <c r="B2738" i="7"/>
  <c r="B2737" i="7"/>
  <c r="B2736" i="7"/>
  <c r="B2735" i="7"/>
  <c r="B2734" i="7"/>
  <c r="B2733" i="7"/>
  <c r="B2732" i="7"/>
  <c r="B2731" i="7"/>
  <c r="B2730" i="7"/>
  <c r="B2729" i="7"/>
  <c r="B2728" i="7"/>
  <c r="B2727" i="7"/>
  <c r="B2726" i="7"/>
  <c r="B2725" i="7"/>
  <c r="B2724" i="7"/>
  <c r="B2723" i="7"/>
  <c r="B2722" i="7"/>
  <c r="B2721" i="7"/>
  <c r="B2720" i="7"/>
  <c r="B2719" i="7"/>
  <c r="B2718" i="7"/>
  <c r="B2717" i="7"/>
  <c r="B2716" i="7"/>
  <c r="B2715" i="7"/>
  <c r="B2714" i="7"/>
  <c r="B2713" i="7"/>
  <c r="B2712" i="7"/>
  <c r="B2711" i="7"/>
  <c r="B2710" i="7"/>
  <c r="B2709" i="7"/>
  <c r="B2708" i="7"/>
  <c r="B2707" i="7"/>
  <c r="B2706" i="7"/>
  <c r="B2705" i="7"/>
  <c r="B2704" i="7"/>
  <c r="B2703" i="7"/>
  <c r="B2702" i="7"/>
  <c r="B2701" i="7"/>
  <c r="B2700" i="7"/>
  <c r="B2699" i="7"/>
  <c r="B2698" i="7"/>
  <c r="B2697" i="7"/>
  <c r="B2696" i="7"/>
  <c r="B2695" i="7"/>
  <c r="B2694" i="7"/>
  <c r="B2693" i="7"/>
  <c r="B2692" i="7"/>
  <c r="B2691" i="7"/>
  <c r="B2690" i="7"/>
  <c r="B2689" i="7"/>
  <c r="B2688" i="7"/>
  <c r="B2687" i="7"/>
  <c r="B2686" i="7"/>
  <c r="B2685" i="7"/>
  <c r="B2684" i="7"/>
  <c r="B2683" i="7"/>
  <c r="B2682" i="7"/>
  <c r="B2681" i="7"/>
  <c r="B2680" i="7"/>
  <c r="B2679" i="7"/>
  <c r="B2678" i="7"/>
  <c r="B2677" i="7"/>
  <c r="B2676" i="7"/>
  <c r="B2675" i="7"/>
  <c r="B2674" i="7"/>
  <c r="B2673" i="7"/>
  <c r="B2672" i="7"/>
  <c r="B2671" i="7"/>
  <c r="B2670" i="7"/>
  <c r="B2669" i="7"/>
  <c r="B2668" i="7"/>
  <c r="B2667" i="7"/>
  <c r="B2666" i="7"/>
  <c r="B2665" i="7"/>
  <c r="B2664" i="7"/>
  <c r="B2663" i="7"/>
  <c r="B2662" i="7"/>
  <c r="B2661" i="7"/>
  <c r="B2660" i="7"/>
  <c r="B2659" i="7"/>
  <c r="B2658" i="7"/>
  <c r="B2657" i="7"/>
  <c r="B2656" i="7"/>
  <c r="B2655" i="7"/>
  <c r="B2654" i="7"/>
  <c r="B2653" i="7"/>
  <c r="B2652" i="7"/>
  <c r="B2651" i="7"/>
  <c r="B2650" i="7"/>
  <c r="B2649" i="7"/>
  <c r="B2648" i="7"/>
  <c r="B2647" i="7"/>
  <c r="B2646" i="7"/>
  <c r="B2645" i="7"/>
  <c r="B2644" i="7"/>
  <c r="B2643" i="7"/>
  <c r="B2642" i="7"/>
  <c r="B2641" i="7"/>
  <c r="B2640" i="7"/>
  <c r="B2639" i="7"/>
  <c r="B2638" i="7"/>
  <c r="B2637" i="7"/>
  <c r="B2636" i="7"/>
  <c r="B2635" i="7"/>
  <c r="B2634" i="7"/>
  <c r="B2633" i="7"/>
  <c r="B2632" i="7"/>
  <c r="B2631" i="7"/>
  <c r="B2630" i="7"/>
  <c r="B2629" i="7"/>
  <c r="B2628" i="7"/>
  <c r="B2627" i="7"/>
  <c r="B2626" i="7"/>
  <c r="B2625" i="7"/>
  <c r="B2624" i="7"/>
  <c r="B2623" i="7"/>
  <c r="B2622" i="7"/>
  <c r="B2621" i="7"/>
  <c r="B2620" i="7"/>
  <c r="B2619" i="7"/>
  <c r="B2618" i="7"/>
  <c r="B2617" i="7"/>
  <c r="B2616" i="7"/>
  <c r="B2615" i="7"/>
  <c r="B2614" i="7"/>
  <c r="B2613" i="7"/>
  <c r="B2612" i="7"/>
  <c r="B2611" i="7"/>
  <c r="B2610" i="7"/>
  <c r="B2609" i="7"/>
  <c r="B2608" i="7"/>
  <c r="B2607" i="7"/>
  <c r="B2606" i="7"/>
  <c r="B2605" i="7"/>
  <c r="B2604" i="7"/>
  <c r="B2603" i="7"/>
  <c r="B2602" i="7"/>
  <c r="B2601" i="7"/>
  <c r="B2600" i="7"/>
  <c r="B2599" i="7"/>
  <c r="B2598" i="7"/>
  <c r="B2597" i="7"/>
  <c r="B2596" i="7"/>
  <c r="B2595" i="7"/>
  <c r="B2594" i="7"/>
  <c r="B2593" i="7"/>
  <c r="B2592" i="7"/>
  <c r="B2591" i="7"/>
  <c r="B2590" i="7"/>
  <c r="B2589" i="7"/>
  <c r="B2588" i="7"/>
  <c r="B2587" i="7"/>
  <c r="B2586" i="7"/>
  <c r="B2585" i="7"/>
  <c r="B2584" i="7"/>
  <c r="B2583" i="7"/>
  <c r="B2582" i="7"/>
  <c r="B2581" i="7"/>
  <c r="B2580" i="7"/>
  <c r="B2579" i="7"/>
  <c r="B2578" i="7"/>
  <c r="B2577" i="7"/>
  <c r="B2576" i="7"/>
  <c r="B2575" i="7"/>
  <c r="B2574" i="7"/>
  <c r="B2573" i="7"/>
  <c r="B2572" i="7"/>
  <c r="B2571" i="7"/>
  <c r="B2570" i="7"/>
  <c r="B2569" i="7"/>
  <c r="B2568" i="7"/>
  <c r="B2567" i="7"/>
  <c r="B2566" i="7"/>
  <c r="B2565" i="7"/>
  <c r="B2564" i="7"/>
  <c r="B2563" i="7"/>
  <c r="B2562" i="7"/>
  <c r="B2561" i="7"/>
  <c r="B2560" i="7"/>
  <c r="B2559" i="7"/>
  <c r="B2558" i="7"/>
  <c r="B2557" i="7"/>
  <c r="B2556" i="7"/>
  <c r="B2555" i="7"/>
  <c r="B2554" i="7"/>
  <c r="B2553" i="7"/>
  <c r="B2552" i="7"/>
  <c r="B2551" i="7"/>
  <c r="B2550" i="7"/>
  <c r="B2549" i="7"/>
  <c r="B2548" i="7"/>
  <c r="B2547" i="7"/>
  <c r="B2546" i="7"/>
  <c r="B2545" i="7"/>
  <c r="B2544" i="7"/>
  <c r="B2543" i="7"/>
  <c r="B2542" i="7"/>
  <c r="B2541" i="7"/>
  <c r="B2540" i="7"/>
  <c r="B2539" i="7"/>
  <c r="B2538" i="7"/>
  <c r="B2537" i="7"/>
  <c r="B2536" i="7"/>
  <c r="B2535" i="7"/>
  <c r="B2534" i="7"/>
  <c r="B2533" i="7"/>
  <c r="B2532" i="7"/>
  <c r="B2531" i="7"/>
  <c r="B2530" i="7"/>
  <c r="B2529" i="7"/>
  <c r="B2528" i="7"/>
  <c r="B2527" i="7"/>
  <c r="B2526" i="7"/>
  <c r="B2525" i="7"/>
  <c r="B2524" i="7"/>
  <c r="B2523" i="7"/>
  <c r="B2522" i="7"/>
  <c r="B2521" i="7"/>
  <c r="B2520" i="7"/>
  <c r="B2519" i="7"/>
  <c r="B2518" i="7"/>
  <c r="B2517" i="7"/>
  <c r="B2516" i="7"/>
  <c r="B2515" i="7"/>
  <c r="B2514" i="7"/>
  <c r="B2513" i="7"/>
  <c r="B2512" i="7"/>
  <c r="B2511" i="7"/>
  <c r="B2510" i="7"/>
  <c r="B2509" i="7"/>
  <c r="B2508" i="7"/>
  <c r="B2507" i="7"/>
  <c r="B2506" i="7"/>
  <c r="B2505" i="7"/>
  <c r="B2504" i="7"/>
  <c r="B2503" i="7"/>
  <c r="B2502" i="7"/>
  <c r="B2501" i="7"/>
  <c r="B2500" i="7"/>
  <c r="B2499" i="7"/>
  <c r="B2498" i="7"/>
  <c r="B2497" i="7"/>
  <c r="B2496" i="7"/>
  <c r="B2495" i="7"/>
  <c r="B2494" i="7"/>
  <c r="B2493" i="7"/>
  <c r="B2492" i="7"/>
  <c r="B2491" i="7"/>
  <c r="B2490" i="7"/>
  <c r="B2489" i="7"/>
  <c r="B2488" i="7"/>
  <c r="B2487" i="7"/>
  <c r="B2486" i="7"/>
  <c r="B2485" i="7"/>
  <c r="B2484" i="7"/>
  <c r="B2483" i="7"/>
  <c r="B2482" i="7"/>
  <c r="B2481" i="7"/>
  <c r="B2480" i="7"/>
  <c r="B2479" i="7"/>
  <c r="B2478" i="7"/>
  <c r="B2477" i="7"/>
  <c r="B2476" i="7"/>
  <c r="B2475" i="7"/>
  <c r="B2474" i="7"/>
  <c r="B2473" i="7"/>
  <c r="B2472" i="7"/>
  <c r="B2471" i="7"/>
  <c r="B2470" i="7"/>
  <c r="B2469" i="7"/>
  <c r="B2468" i="7"/>
  <c r="B2467" i="7"/>
  <c r="B2466" i="7"/>
  <c r="B2465" i="7"/>
  <c r="B2464" i="7"/>
  <c r="B2463" i="7"/>
  <c r="B2462" i="7"/>
  <c r="B2461" i="7"/>
  <c r="B2460" i="7"/>
  <c r="B2459" i="7"/>
  <c r="B2458" i="7"/>
  <c r="B2457" i="7"/>
  <c r="B2456" i="7"/>
  <c r="B2455" i="7"/>
  <c r="B2454" i="7"/>
  <c r="B2453" i="7"/>
  <c r="B2452" i="7"/>
  <c r="B2451" i="7"/>
  <c r="B2450" i="7"/>
  <c r="B2449" i="7"/>
  <c r="B2448" i="7"/>
  <c r="B2447" i="7"/>
  <c r="B2446" i="7"/>
  <c r="B2445" i="7"/>
  <c r="B2444" i="7"/>
  <c r="B2443" i="7"/>
  <c r="B2442" i="7"/>
  <c r="B2441" i="7"/>
  <c r="B2440" i="7"/>
  <c r="B2439" i="7"/>
  <c r="B2438" i="7"/>
  <c r="B2437" i="7"/>
  <c r="B2436" i="7"/>
  <c r="B2435" i="7"/>
  <c r="B2434" i="7"/>
  <c r="B2433" i="7"/>
  <c r="B2432" i="7"/>
  <c r="B2431" i="7"/>
  <c r="B2430" i="7"/>
  <c r="B2429" i="7"/>
  <c r="B2428" i="7"/>
  <c r="B2427" i="7"/>
  <c r="B2426" i="7"/>
  <c r="B2425" i="7"/>
  <c r="B2424" i="7"/>
  <c r="B2423" i="7"/>
  <c r="B2422" i="7"/>
  <c r="B2421" i="7"/>
  <c r="B2420" i="7"/>
  <c r="B2419" i="7"/>
  <c r="B2418" i="7"/>
  <c r="B2417" i="7"/>
  <c r="B2416" i="7"/>
  <c r="B2415" i="7"/>
  <c r="B2414" i="7"/>
  <c r="B2413" i="7"/>
  <c r="B2412" i="7"/>
  <c r="B2411" i="7"/>
  <c r="B2410" i="7"/>
  <c r="B2409" i="7"/>
  <c r="B2408" i="7"/>
  <c r="B2407" i="7"/>
  <c r="B2406" i="7"/>
  <c r="B2405" i="7"/>
  <c r="B2404" i="7"/>
  <c r="B2403" i="7"/>
  <c r="B2402" i="7"/>
  <c r="B2401" i="7"/>
  <c r="B2400" i="7"/>
  <c r="B2399" i="7"/>
  <c r="B2398" i="7"/>
  <c r="B2397" i="7"/>
  <c r="B2396" i="7"/>
  <c r="B2395" i="7"/>
  <c r="B2394" i="7"/>
  <c r="B2393" i="7"/>
  <c r="B2392" i="7"/>
  <c r="B2391" i="7"/>
  <c r="B2390" i="7"/>
  <c r="B2389" i="7"/>
  <c r="B2388" i="7"/>
  <c r="B2387" i="7"/>
  <c r="B2386" i="7"/>
  <c r="B2385" i="7"/>
  <c r="B2384" i="7"/>
  <c r="B2383" i="7"/>
  <c r="B2382" i="7"/>
  <c r="B2381" i="7"/>
  <c r="B2380" i="7"/>
  <c r="B2379" i="7"/>
  <c r="B2378" i="7"/>
  <c r="B2377" i="7"/>
  <c r="B2376" i="7"/>
  <c r="B2375" i="7"/>
  <c r="B2374" i="7"/>
  <c r="B2373" i="7"/>
  <c r="B2372" i="7"/>
  <c r="B2371" i="7"/>
  <c r="B2370" i="7"/>
  <c r="B2369" i="7"/>
  <c r="B2368" i="7"/>
  <c r="B2367" i="7"/>
  <c r="B2366" i="7"/>
  <c r="B2365" i="7"/>
  <c r="B2364" i="7"/>
  <c r="B2363" i="7"/>
  <c r="B2362" i="7"/>
  <c r="B2361" i="7"/>
  <c r="B2360" i="7"/>
  <c r="B2359" i="7"/>
  <c r="B2358" i="7"/>
  <c r="B2357" i="7"/>
  <c r="B2356" i="7"/>
  <c r="B2355" i="7"/>
  <c r="B2354" i="7"/>
  <c r="B2353" i="7"/>
  <c r="B2352" i="7"/>
  <c r="B2351" i="7"/>
  <c r="B2350" i="7"/>
  <c r="B2349" i="7"/>
  <c r="B2348" i="7"/>
  <c r="B2347" i="7"/>
  <c r="B2346" i="7"/>
  <c r="B2345" i="7"/>
  <c r="B2344" i="7"/>
  <c r="B2343" i="7"/>
  <c r="B2342" i="7"/>
  <c r="B2341" i="7"/>
  <c r="B2340" i="7"/>
  <c r="B2339" i="7"/>
  <c r="B2338" i="7"/>
  <c r="B2337" i="7"/>
  <c r="B2336" i="7"/>
  <c r="B2335" i="7"/>
  <c r="B2334" i="7"/>
  <c r="B2333" i="7"/>
  <c r="B2332" i="7"/>
  <c r="B2331" i="7"/>
  <c r="B2330" i="7"/>
  <c r="B2329" i="7"/>
  <c r="B2328" i="7"/>
  <c r="B2327" i="7"/>
  <c r="B2326" i="7"/>
  <c r="B2325" i="7"/>
  <c r="B2324" i="7"/>
  <c r="B2323" i="7"/>
  <c r="B2322" i="7"/>
  <c r="B2321" i="7"/>
  <c r="B2320" i="7"/>
  <c r="B2319" i="7"/>
  <c r="B2318" i="7"/>
  <c r="B2317" i="7"/>
  <c r="B2316" i="7"/>
  <c r="B2315" i="7"/>
  <c r="B2314" i="7"/>
  <c r="B2313" i="7"/>
  <c r="B2312" i="7"/>
  <c r="B2311" i="7"/>
  <c r="B2310" i="7"/>
  <c r="B2309" i="7"/>
  <c r="B2308" i="7"/>
  <c r="B2307" i="7"/>
  <c r="B2306" i="7"/>
  <c r="B2305" i="7"/>
  <c r="B2304" i="7"/>
  <c r="B2303" i="7"/>
  <c r="B2302" i="7"/>
  <c r="B2301" i="7"/>
  <c r="B2300" i="7"/>
  <c r="B2299" i="7"/>
  <c r="B2298" i="7"/>
  <c r="B2297" i="7"/>
  <c r="B2296" i="7"/>
  <c r="B2295" i="7"/>
  <c r="B2294" i="7"/>
  <c r="B2293" i="7"/>
  <c r="B2292" i="7"/>
  <c r="B2291" i="7"/>
  <c r="B2290" i="7"/>
  <c r="B2289" i="7"/>
  <c r="B2288" i="7"/>
  <c r="B2287" i="7"/>
  <c r="B2286" i="7"/>
  <c r="B2285" i="7"/>
  <c r="B2284" i="7"/>
  <c r="B2283" i="7"/>
  <c r="B2282" i="7"/>
  <c r="B2281" i="7"/>
  <c r="B2280" i="7"/>
  <c r="B2279" i="7"/>
  <c r="B2278" i="7"/>
  <c r="B2277" i="7"/>
  <c r="B2276" i="7"/>
  <c r="B2275" i="7"/>
  <c r="B2274" i="7"/>
  <c r="B2273" i="7"/>
  <c r="B2272" i="7"/>
  <c r="B2271" i="7"/>
  <c r="B2270" i="7"/>
  <c r="B2269" i="7"/>
  <c r="B2268" i="7"/>
  <c r="B2267" i="7"/>
  <c r="B2266" i="7"/>
  <c r="B2265" i="7"/>
  <c r="B2264" i="7"/>
  <c r="B2263" i="7"/>
  <c r="B2262" i="7"/>
  <c r="B2261" i="7"/>
  <c r="B2260" i="7"/>
  <c r="B2259" i="7"/>
  <c r="B2258" i="7"/>
  <c r="B2257" i="7"/>
  <c r="B2256" i="7"/>
  <c r="B2255" i="7"/>
  <c r="B2254" i="7"/>
  <c r="B2253" i="7"/>
  <c r="B2252" i="7"/>
  <c r="B2251" i="7"/>
  <c r="B2250" i="7"/>
  <c r="B2249" i="7"/>
  <c r="B2248" i="7"/>
  <c r="B2247" i="7"/>
  <c r="B2246" i="7"/>
  <c r="B2245" i="7"/>
  <c r="B2244" i="7"/>
  <c r="B2243" i="7"/>
  <c r="B2242" i="7"/>
  <c r="B2241" i="7"/>
  <c r="B2240" i="7"/>
  <c r="B2239" i="7"/>
  <c r="B2238" i="7"/>
  <c r="B2237" i="7"/>
  <c r="B2236" i="7"/>
  <c r="B2235" i="7"/>
  <c r="B2234" i="7"/>
  <c r="B2233" i="7"/>
  <c r="B2232" i="7"/>
  <c r="B2231" i="7"/>
  <c r="B2230" i="7"/>
  <c r="B2229" i="7"/>
  <c r="B2228" i="7"/>
  <c r="B2227" i="7"/>
  <c r="B2226" i="7"/>
  <c r="B2225" i="7"/>
  <c r="B2224" i="7"/>
  <c r="B2223" i="7"/>
  <c r="B2222" i="7"/>
  <c r="B2221" i="7"/>
  <c r="B2220" i="7"/>
  <c r="B2219" i="7"/>
  <c r="B2218" i="7"/>
  <c r="B2217" i="7"/>
  <c r="B2216" i="7"/>
  <c r="B2215" i="7"/>
  <c r="B2214" i="7"/>
  <c r="B2213" i="7"/>
  <c r="B2212" i="7"/>
  <c r="B2211" i="7"/>
  <c r="B2210" i="7"/>
  <c r="B2209" i="7"/>
  <c r="B2208" i="7"/>
  <c r="B2207" i="7"/>
  <c r="B2206" i="7"/>
  <c r="B2205" i="7"/>
  <c r="B2204" i="7"/>
  <c r="B2203" i="7"/>
  <c r="B2202" i="7"/>
  <c r="B2201" i="7"/>
  <c r="B2200" i="7"/>
  <c r="B2199" i="7"/>
  <c r="B2198" i="7"/>
  <c r="B2197" i="7"/>
  <c r="B2196" i="7"/>
  <c r="B2195" i="7"/>
  <c r="B2194" i="7"/>
  <c r="B2193" i="7"/>
  <c r="B2192" i="7"/>
  <c r="B2191" i="7"/>
  <c r="B2190" i="7"/>
  <c r="B2189" i="7"/>
  <c r="B2188" i="7"/>
  <c r="B2187" i="7"/>
  <c r="B2186" i="7"/>
  <c r="B2185" i="7"/>
  <c r="B2184" i="7"/>
  <c r="B2183" i="7"/>
  <c r="B2182" i="7"/>
  <c r="B2181" i="7"/>
  <c r="B2180" i="7"/>
  <c r="B2179" i="7"/>
  <c r="B2178" i="7"/>
  <c r="B2177" i="7"/>
  <c r="B2176" i="7"/>
  <c r="B2175" i="7"/>
  <c r="B2174" i="7"/>
  <c r="B2173" i="7"/>
  <c r="B2172" i="7"/>
  <c r="B2171" i="7"/>
  <c r="B2170" i="7"/>
  <c r="B2169" i="7"/>
  <c r="B2168" i="7"/>
  <c r="B2167" i="7"/>
  <c r="B2166" i="7"/>
  <c r="B2165" i="7"/>
  <c r="B2164" i="7"/>
  <c r="B2163" i="7"/>
  <c r="B2162" i="7"/>
  <c r="B2161" i="7"/>
  <c r="B2160" i="7"/>
  <c r="B2159" i="7"/>
  <c r="B2158" i="7"/>
  <c r="B2157" i="7"/>
  <c r="B2156" i="7"/>
  <c r="B2155" i="7"/>
  <c r="B2154" i="7"/>
  <c r="B2153" i="7"/>
  <c r="B2152" i="7"/>
  <c r="B2151" i="7"/>
  <c r="B2150" i="7"/>
  <c r="B2149" i="7"/>
  <c r="B2148" i="7"/>
  <c r="B2147" i="7"/>
  <c r="B2146" i="7"/>
  <c r="B2145" i="7"/>
  <c r="B2144" i="7"/>
  <c r="B2143" i="7"/>
  <c r="B2142" i="7"/>
  <c r="B2141" i="7"/>
  <c r="B2140" i="7"/>
  <c r="B2139" i="7"/>
  <c r="B2138" i="7"/>
  <c r="B2137" i="7"/>
  <c r="B2136" i="7"/>
  <c r="B2135" i="7"/>
  <c r="B2134" i="7"/>
  <c r="B2133" i="7"/>
  <c r="B2132" i="7"/>
  <c r="B2131" i="7"/>
  <c r="B2130" i="7"/>
  <c r="B2129" i="7"/>
  <c r="B2128" i="7"/>
  <c r="B2127" i="7"/>
  <c r="B2126" i="7"/>
  <c r="B2125" i="7"/>
  <c r="B2124" i="7"/>
  <c r="B2123" i="7"/>
  <c r="B2122" i="7"/>
  <c r="B2121" i="7"/>
  <c r="B2120" i="7"/>
  <c r="B2119" i="7"/>
  <c r="B2118" i="7"/>
  <c r="B2117" i="7"/>
  <c r="B2116" i="7"/>
  <c r="B2115" i="7"/>
  <c r="B2114" i="7"/>
  <c r="B2113" i="7"/>
  <c r="B2112" i="7"/>
  <c r="B2111" i="7"/>
  <c r="B2110" i="7"/>
  <c r="B2109" i="7"/>
  <c r="B2108" i="7"/>
  <c r="B2107" i="7"/>
  <c r="B2106" i="7"/>
  <c r="B2105" i="7"/>
  <c r="B2104" i="7"/>
  <c r="B2103" i="7"/>
  <c r="B2102" i="7"/>
  <c r="B2101" i="7"/>
  <c r="B2100" i="7"/>
  <c r="B2099" i="7"/>
  <c r="B2098" i="7"/>
  <c r="B2097" i="7"/>
  <c r="B2096" i="7"/>
  <c r="B2095" i="7"/>
  <c r="B2094" i="7"/>
  <c r="B2093" i="7"/>
  <c r="B2092" i="7"/>
  <c r="B2091" i="7"/>
  <c r="B2090" i="7"/>
  <c r="B2089" i="7"/>
  <c r="B2088" i="7"/>
  <c r="B2087" i="7"/>
  <c r="B2086" i="7"/>
  <c r="B2085" i="7"/>
  <c r="B2084" i="7"/>
  <c r="B2083" i="7"/>
  <c r="B2082" i="7"/>
  <c r="B2081" i="7"/>
  <c r="B2080" i="7"/>
  <c r="B2079" i="7"/>
  <c r="B2078" i="7"/>
  <c r="B2077" i="7"/>
  <c r="B2076" i="7"/>
  <c r="B2075" i="7"/>
  <c r="B2074" i="7"/>
  <c r="B2073" i="7"/>
  <c r="B2072" i="7"/>
  <c r="B2071" i="7"/>
  <c r="B2070" i="7"/>
  <c r="B2069" i="7"/>
  <c r="B2068" i="7"/>
  <c r="B2067" i="7"/>
  <c r="B2066" i="7"/>
  <c r="B2065" i="7"/>
  <c r="B2064" i="7"/>
  <c r="B2063" i="7"/>
  <c r="B2062" i="7"/>
  <c r="B2061" i="7"/>
  <c r="B2060" i="7"/>
  <c r="B2059" i="7"/>
  <c r="B2058" i="7"/>
  <c r="B2057" i="7"/>
  <c r="B2056" i="7"/>
  <c r="B2055" i="7"/>
  <c r="B2054" i="7"/>
  <c r="B2053" i="7"/>
  <c r="B2052" i="7"/>
  <c r="B2051" i="7"/>
  <c r="B2050" i="7"/>
  <c r="B2049" i="7"/>
  <c r="B2048" i="7"/>
  <c r="B2047" i="7"/>
  <c r="B2046" i="7"/>
  <c r="B2045" i="7"/>
  <c r="B2044" i="7"/>
  <c r="B2043" i="7"/>
  <c r="B2042" i="7"/>
  <c r="B2041" i="7"/>
  <c r="B2040" i="7"/>
  <c r="B2039" i="7"/>
  <c r="B2038" i="7"/>
  <c r="B2037" i="7"/>
  <c r="B2036" i="7"/>
  <c r="B2035" i="7"/>
  <c r="B2034" i="7"/>
  <c r="B2033" i="7"/>
  <c r="B2032" i="7"/>
  <c r="B2031" i="7"/>
  <c r="B2030" i="7"/>
  <c r="B2029" i="7"/>
  <c r="B2028" i="7"/>
  <c r="B2027" i="7"/>
  <c r="B2026" i="7"/>
  <c r="B2025" i="7"/>
  <c r="B2024" i="7"/>
  <c r="B2023" i="7"/>
  <c r="B2022" i="7"/>
  <c r="B2021" i="7"/>
  <c r="B2020" i="7"/>
  <c r="B2019" i="7"/>
  <c r="B2018" i="7"/>
  <c r="B2017" i="7"/>
  <c r="B2016" i="7"/>
  <c r="B2015" i="7"/>
  <c r="B2014" i="7"/>
  <c r="B2013" i="7"/>
  <c r="B2012" i="7"/>
  <c r="B2011" i="7"/>
  <c r="B2010" i="7"/>
  <c r="B2009" i="7"/>
  <c r="B2008" i="7"/>
  <c r="B2007" i="7"/>
  <c r="B2006" i="7"/>
  <c r="B2005" i="7"/>
  <c r="B2004" i="7"/>
  <c r="B2003" i="7"/>
  <c r="B2002" i="7"/>
  <c r="B2001" i="7"/>
  <c r="B2000" i="7"/>
  <c r="B1999" i="7"/>
  <c r="B1998" i="7"/>
  <c r="B1997" i="7"/>
  <c r="B1996" i="7"/>
  <c r="B1995" i="7"/>
  <c r="B1994" i="7"/>
  <c r="B1993" i="7"/>
  <c r="B1992" i="7"/>
  <c r="B1991" i="7"/>
  <c r="B1990" i="7"/>
  <c r="B1989" i="7"/>
  <c r="B1988" i="7"/>
  <c r="B1987" i="7"/>
  <c r="B1986" i="7"/>
  <c r="B1985" i="7"/>
  <c r="B1984" i="7"/>
  <c r="B1983" i="7"/>
  <c r="B1982" i="7"/>
  <c r="B1981" i="7"/>
  <c r="B1980" i="7"/>
  <c r="B1979" i="7"/>
  <c r="B1978" i="7"/>
  <c r="B1977" i="7"/>
  <c r="B1976" i="7"/>
  <c r="B1975" i="7"/>
  <c r="B1974" i="7"/>
  <c r="B1973" i="7"/>
  <c r="B1972" i="7"/>
  <c r="B1971" i="7"/>
  <c r="B1970" i="7"/>
  <c r="B1969" i="7"/>
  <c r="B1968" i="7"/>
  <c r="B1967" i="7"/>
  <c r="B1966" i="7"/>
  <c r="B1965" i="7"/>
  <c r="B1964" i="7"/>
  <c r="B1963" i="7"/>
  <c r="B1962" i="7"/>
  <c r="B1961" i="7"/>
  <c r="B1960" i="7"/>
  <c r="B1959" i="7"/>
  <c r="B1958" i="7"/>
  <c r="B1957" i="7"/>
  <c r="B1956" i="7"/>
  <c r="B1955" i="7"/>
  <c r="B1954" i="7"/>
  <c r="B1953" i="7"/>
  <c r="B1952" i="7"/>
  <c r="B1951" i="7"/>
  <c r="B1950" i="7"/>
  <c r="B1949" i="7"/>
  <c r="B1948" i="7"/>
  <c r="B1947" i="7"/>
  <c r="B1946" i="7"/>
  <c r="B1945" i="7"/>
  <c r="B1944" i="7"/>
  <c r="B1943" i="7"/>
  <c r="B1942" i="7"/>
  <c r="B1941" i="7"/>
  <c r="B1940" i="7"/>
  <c r="B1939" i="7"/>
  <c r="B1938" i="7"/>
  <c r="B1937" i="7"/>
  <c r="B1936" i="7"/>
  <c r="B1935" i="7"/>
  <c r="B1934" i="7"/>
  <c r="B1933" i="7"/>
  <c r="B1932" i="7"/>
  <c r="B1931" i="7"/>
  <c r="B1930" i="7"/>
  <c r="B1929" i="7"/>
  <c r="B1928" i="7"/>
  <c r="B1927" i="7"/>
  <c r="B1926" i="7"/>
  <c r="B1925" i="7"/>
  <c r="B1924" i="7"/>
  <c r="B1923" i="7"/>
  <c r="B1922" i="7"/>
  <c r="B1921" i="7"/>
  <c r="B1920" i="7"/>
  <c r="B1919" i="7"/>
  <c r="B1918" i="7"/>
  <c r="B1917" i="7"/>
  <c r="B1916" i="7"/>
  <c r="B1915" i="7"/>
  <c r="B1914" i="7"/>
  <c r="B1913" i="7"/>
  <c r="B1912" i="7"/>
  <c r="B1911" i="7"/>
  <c r="B1910" i="7"/>
  <c r="B1909" i="7"/>
  <c r="B1908" i="7"/>
  <c r="B1907" i="7"/>
  <c r="B1906" i="7"/>
  <c r="B1905" i="7"/>
  <c r="B1904" i="7"/>
  <c r="B1903" i="7"/>
  <c r="B1902" i="7"/>
  <c r="B1901" i="7"/>
  <c r="B1900" i="7"/>
  <c r="B1899" i="7"/>
  <c r="B1898" i="7"/>
  <c r="B1897" i="7"/>
  <c r="B1896" i="7"/>
  <c r="B1895" i="7"/>
  <c r="B1894" i="7"/>
  <c r="B1893" i="7"/>
  <c r="B1892" i="7"/>
  <c r="B1891" i="7"/>
  <c r="B1890" i="7"/>
  <c r="B1889" i="7"/>
  <c r="B1888" i="7"/>
  <c r="B1887" i="7"/>
  <c r="B1886" i="7"/>
  <c r="B1885" i="7"/>
  <c r="B1884" i="7"/>
  <c r="B1883" i="7"/>
  <c r="B1882" i="7"/>
  <c r="B1881" i="7"/>
  <c r="B1880" i="7"/>
  <c r="B1879" i="7"/>
  <c r="B1878" i="7"/>
  <c r="B1877" i="7"/>
  <c r="B1876" i="7"/>
  <c r="B1875" i="7"/>
  <c r="B1874" i="7"/>
  <c r="B1873" i="7"/>
  <c r="B1872" i="7"/>
  <c r="B1871" i="7"/>
  <c r="B1870" i="7"/>
  <c r="B1869" i="7"/>
  <c r="B1868" i="7"/>
  <c r="B1867" i="7"/>
  <c r="B1866" i="7"/>
  <c r="B1865" i="7"/>
  <c r="B1864" i="7"/>
  <c r="B1863" i="7"/>
  <c r="B1862" i="7"/>
  <c r="B1861" i="7"/>
  <c r="B1860" i="7"/>
  <c r="B1859" i="7"/>
  <c r="B1858" i="7"/>
  <c r="B1857" i="7"/>
  <c r="B1856" i="7"/>
  <c r="B1855" i="7"/>
  <c r="B1854" i="7"/>
  <c r="B1853" i="7"/>
  <c r="B1852" i="7"/>
  <c r="B1851" i="7"/>
  <c r="B1850" i="7"/>
  <c r="B1849" i="7"/>
  <c r="B1848" i="7"/>
  <c r="B1847" i="7"/>
  <c r="B1846" i="7"/>
  <c r="B1845" i="7"/>
  <c r="B1844" i="7"/>
  <c r="B1843" i="7"/>
  <c r="B1842" i="7"/>
  <c r="B1841" i="7"/>
  <c r="B1840" i="7"/>
  <c r="B1839" i="7"/>
  <c r="B1838" i="7"/>
  <c r="B1837" i="7"/>
  <c r="B1836" i="7"/>
  <c r="B1835" i="7"/>
  <c r="B1834" i="7"/>
  <c r="B1833" i="7"/>
  <c r="B1832" i="7"/>
  <c r="B1831" i="7"/>
  <c r="B1830" i="7"/>
  <c r="B1829" i="7"/>
  <c r="B1828" i="7"/>
  <c r="B1827" i="7"/>
  <c r="B1826" i="7"/>
  <c r="B1825" i="7"/>
  <c r="B1824" i="7"/>
  <c r="B1823" i="7"/>
  <c r="B1822" i="7"/>
  <c r="B1821" i="7"/>
  <c r="B1820" i="7"/>
  <c r="B1819" i="7"/>
  <c r="B1818" i="7"/>
  <c r="B1817" i="7"/>
  <c r="B1816" i="7"/>
  <c r="B1815" i="7"/>
  <c r="B1814" i="7"/>
  <c r="B1813" i="7"/>
  <c r="B1812" i="7"/>
  <c r="B1811" i="7"/>
  <c r="B1810" i="7"/>
  <c r="B1809" i="7"/>
  <c r="B1808" i="7"/>
  <c r="B1807" i="7"/>
  <c r="B1806" i="7"/>
  <c r="B1805" i="7"/>
  <c r="B1804" i="7"/>
  <c r="B1803" i="7"/>
  <c r="B1802" i="7"/>
  <c r="B1801" i="7"/>
  <c r="B1800" i="7"/>
  <c r="B1799" i="7"/>
  <c r="B1798" i="7"/>
  <c r="B1797" i="7"/>
  <c r="B1796" i="7"/>
  <c r="B1795" i="7"/>
  <c r="B1794" i="7"/>
  <c r="B1793" i="7"/>
  <c r="B1792" i="7"/>
  <c r="B1791" i="7"/>
  <c r="B1790" i="7"/>
  <c r="B1789" i="7"/>
  <c r="B1788" i="7"/>
  <c r="B1787" i="7"/>
  <c r="B1786" i="7"/>
  <c r="B1785" i="7"/>
  <c r="B1784" i="7"/>
  <c r="B1783" i="7"/>
  <c r="B1782" i="7"/>
  <c r="B1781" i="7"/>
  <c r="B1780" i="7"/>
  <c r="B1779" i="7"/>
  <c r="B1778" i="7"/>
  <c r="B1777" i="7"/>
  <c r="B1776" i="7"/>
  <c r="B1775" i="7"/>
  <c r="B1774" i="7"/>
  <c r="B1773" i="7"/>
  <c r="B1772" i="7"/>
  <c r="B1771" i="7"/>
  <c r="B1770" i="7"/>
  <c r="B1769" i="7"/>
  <c r="B1768" i="7"/>
  <c r="B1767" i="7"/>
  <c r="B1766" i="7"/>
  <c r="B1765" i="7"/>
  <c r="B1764" i="7"/>
  <c r="B1763" i="7"/>
  <c r="B1762" i="7"/>
  <c r="B1761" i="7"/>
  <c r="B1760" i="7"/>
  <c r="B1759" i="7"/>
  <c r="B1758" i="7"/>
  <c r="B1757" i="7"/>
  <c r="B1756" i="7"/>
  <c r="B1755" i="7"/>
  <c r="B1754" i="7"/>
  <c r="B1753" i="7"/>
  <c r="B1752" i="7"/>
  <c r="B1751" i="7"/>
  <c r="B1750" i="7"/>
  <c r="B1749" i="7"/>
  <c r="B1748" i="7"/>
  <c r="B1747" i="7"/>
  <c r="B1746" i="7"/>
  <c r="B1745" i="7"/>
  <c r="B1744" i="7"/>
  <c r="B1743" i="7"/>
  <c r="B1742" i="7"/>
  <c r="B1741" i="7"/>
  <c r="B1740" i="7"/>
  <c r="B1739" i="7"/>
  <c r="B1738" i="7"/>
  <c r="B1737" i="7"/>
  <c r="B1736" i="7"/>
  <c r="B1735" i="7"/>
  <c r="B1734" i="7"/>
  <c r="B1733" i="7"/>
  <c r="B1732" i="7"/>
  <c r="B1731" i="7"/>
  <c r="B1730" i="7"/>
  <c r="B1729" i="7"/>
  <c r="B1728" i="7"/>
  <c r="B1727" i="7"/>
  <c r="B1726" i="7"/>
  <c r="B1725" i="7"/>
  <c r="B1724" i="7"/>
  <c r="B1723" i="7"/>
  <c r="B1722" i="7"/>
  <c r="B1721" i="7"/>
  <c r="B1720" i="7"/>
  <c r="B1719" i="7"/>
  <c r="B1718" i="7"/>
  <c r="B1717" i="7"/>
  <c r="B1716" i="7"/>
  <c r="B1715" i="7"/>
  <c r="B1714" i="7"/>
  <c r="B1713" i="7"/>
  <c r="B1712" i="7"/>
  <c r="B1711" i="7"/>
  <c r="B1710" i="7"/>
  <c r="B1709" i="7"/>
  <c r="B1708" i="7"/>
  <c r="B1707" i="7"/>
  <c r="B1706" i="7"/>
  <c r="B1705" i="7"/>
  <c r="B1704" i="7"/>
  <c r="B1703" i="7"/>
  <c r="B1702" i="7"/>
  <c r="B1701" i="7"/>
  <c r="B1700" i="7"/>
  <c r="B1699" i="7"/>
  <c r="B1698" i="7"/>
  <c r="B1697" i="7"/>
  <c r="B1696" i="7"/>
  <c r="B1695" i="7"/>
  <c r="B1694" i="7"/>
  <c r="B1693" i="7"/>
  <c r="B1692" i="7"/>
  <c r="B1691" i="7"/>
  <c r="B1690" i="7"/>
  <c r="B1689" i="7"/>
  <c r="B1688" i="7"/>
  <c r="B1687" i="7"/>
  <c r="B1686" i="7"/>
  <c r="B1685" i="7"/>
  <c r="B1684" i="7"/>
  <c r="B1683" i="7"/>
  <c r="B1682" i="7"/>
  <c r="B1681" i="7"/>
  <c r="B1680" i="7"/>
  <c r="B1679" i="7"/>
  <c r="B1678" i="7"/>
  <c r="B1677" i="7"/>
  <c r="B1676" i="7"/>
  <c r="B1675" i="7"/>
  <c r="B1674" i="7"/>
  <c r="B1673" i="7"/>
  <c r="B1672" i="7"/>
  <c r="B1671" i="7"/>
  <c r="B1670" i="7"/>
  <c r="B1669" i="7"/>
  <c r="B1668" i="7"/>
  <c r="B1667" i="7"/>
  <c r="B1666" i="7"/>
  <c r="B1665" i="7"/>
  <c r="B1664" i="7"/>
  <c r="B1663" i="7"/>
  <c r="B1662" i="7"/>
  <c r="B1661" i="7"/>
  <c r="B1660" i="7"/>
  <c r="B1659" i="7"/>
  <c r="B1658" i="7"/>
  <c r="B1657" i="7"/>
  <c r="B1656" i="7"/>
  <c r="B1655" i="7"/>
  <c r="B1654" i="7"/>
  <c r="B1653" i="7"/>
  <c r="B1652" i="7"/>
  <c r="B1651" i="7"/>
  <c r="B1650" i="7"/>
  <c r="B1649" i="7"/>
  <c r="B1648" i="7"/>
  <c r="B1647" i="7"/>
  <c r="B1646" i="7"/>
  <c r="B1645" i="7"/>
  <c r="B1644" i="7"/>
  <c r="B1643" i="7"/>
  <c r="B1642" i="7"/>
  <c r="B1641" i="7"/>
  <c r="B1640" i="7"/>
  <c r="B1639" i="7"/>
  <c r="B1638" i="7"/>
  <c r="B1637" i="7"/>
  <c r="B1636" i="7"/>
  <c r="B1635" i="7"/>
  <c r="B1634" i="7"/>
  <c r="B1633" i="7"/>
  <c r="B1632" i="7"/>
  <c r="B1631" i="7"/>
  <c r="B1630" i="7"/>
  <c r="B1629" i="7"/>
  <c r="B1628" i="7"/>
  <c r="B1627" i="7"/>
  <c r="B1626" i="7"/>
  <c r="B1625" i="7"/>
  <c r="B1624" i="7"/>
  <c r="B1623" i="7"/>
  <c r="B1622" i="7"/>
  <c r="B1621" i="7"/>
  <c r="B1620" i="7"/>
  <c r="B1619" i="7"/>
  <c r="B1618" i="7"/>
  <c r="B1617" i="7"/>
  <c r="B1616" i="7"/>
  <c r="B1615" i="7"/>
  <c r="B1614" i="7"/>
  <c r="B1613" i="7"/>
  <c r="B1612" i="7"/>
  <c r="B1611" i="7"/>
  <c r="B1610" i="7"/>
  <c r="B1609" i="7"/>
  <c r="B1608" i="7"/>
  <c r="B1607" i="7"/>
  <c r="B1606" i="7"/>
  <c r="B1605" i="7"/>
  <c r="B1604" i="7"/>
  <c r="B1603" i="7"/>
  <c r="B1602" i="7"/>
  <c r="B1601" i="7"/>
  <c r="B1600" i="7"/>
  <c r="B1599" i="7"/>
  <c r="B1598" i="7"/>
  <c r="B1597" i="7"/>
  <c r="B1596" i="7"/>
  <c r="B1595" i="7"/>
  <c r="B1594" i="7"/>
  <c r="B1593" i="7"/>
  <c r="B1592" i="7"/>
  <c r="B1591" i="7"/>
  <c r="B1590" i="7"/>
  <c r="B1589" i="7"/>
  <c r="B1588" i="7"/>
  <c r="B1587" i="7"/>
  <c r="B1586" i="7"/>
  <c r="B1585" i="7"/>
  <c r="B1584" i="7"/>
  <c r="B1583" i="7"/>
  <c r="B1582" i="7"/>
  <c r="B1581" i="7"/>
  <c r="B1580" i="7"/>
  <c r="B1579" i="7"/>
  <c r="B1578" i="7"/>
  <c r="B1577" i="7"/>
  <c r="B1576" i="7"/>
  <c r="B1575" i="7"/>
  <c r="B1574" i="7"/>
  <c r="B1573" i="7"/>
  <c r="B1572" i="7"/>
  <c r="B1571" i="7"/>
  <c r="B1570" i="7"/>
  <c r="B1569" i="7"/>
  <c r="B1568" i="7"/>
  <c r="B1567" i="7"/>
  <c r="B1566" i="7"/>
  <c r="B1565" i="7"/>
  <c r="B1564" i="7"/>
  <c r="B1563" i="7"/>
  <c r="B1562" i="7"/>
  <c r="B1561" i="7"/>
  <c r="B1560" i="7"/>
  <c r="B1559" i="7"/>
  <c r="B1558" i="7"/>
  <c r="B1557" i="7"/>
  <c r="B1556" i="7"/>
  <c r="B1555" i="7"/>
  <c r="B1554" i="7"/>
  <c r="B1553" i="7"/>
  <c r="B1552" i="7"/>
  <c r="B1551" i="7"/>
  <c r="B1550" i="7"/>
  <c r="B1549" i="7"/>
  <c r="B1548" i="7"/>
  <c r="B1547" i="7"/>
  <c r="B1546" i="7"/>
  <c r="B1545" i="7"/>
  <c r="B1544" i="7"/>
  <c r="B1543" i="7"/>
  <c r="B1542" i="7"/>
  <c r="B1541" i="7"/>
  <c r="B1540" i="7"/>
  <c r="B1539" i="7"/>
  <c r="B1538" i="7"/>
  <c r="B1537" i="7"/>
  <c r="B1536" i="7"/>
  <c r="B1535" i="7"/>
  <c r="B1534" i="7"/>
  <c r="B1533" i="7"/>
  <c r="B1532" i="7"/>
  <c r="B1531" i="7"/>
  <c r="B1530" i="7"/>
  <c r="B1529" i="7"/>
  <c r="B1528" i="7"/>
  <c r="B1527" i="7"/>
  <c r="B1526" i="7"/>
  <c r="B1525" i="7"/>
  <c r="B1524" i="7"/>
  <c r="B1523" i="7"/>
  <c r="B1522" i="7"/>
  <c r="B1521" i="7"/>
  <c r="B1520" i="7"/>
  <c r="B1519" i="7"/>
  <c r="B1518" i="7"/>
  <c r="B1517" i="7"/>
  <c r="B1516" i="7"/>
  <c r="B1515" i="7"/>
  <c r="B1514" i="7"/>
  <c r="B1513" i="7"/>
  <c r="B1512" i="7"/>
  <c r="B1511" i="7"/>
  <c r="B1510" i="7"/>
  <c r="B1509" i="7"/>
  <c r="B1508" i="7"/>
  <c r="B1507" i="7"/>
  <c r="B1506" i="7"/>
  <c r="B1505" i="7"/>
  <c r="B1504" i="7"/>
  <c r="B1503" i="7"/>
  <c r="B1502" i="7"/>
  <c r="B1501" i="7"/>
  <c r="B1500" i="7"/>
  <c r="B1499" i="7"/>
  <c r="B1498" i="7"/>
  <c r="B1497" i="7"/>
  <c r="B1496" i="7"/>
  <c r="B1495" i="7"/>
  <c r="B1494" i="7"/>
  <c r="B1493" i="7"/>
  <c r="B1492" i="7"/>
  <c r="B1491" i="7"/>
  <c r="B1490" i="7"/>
  <c r="B1489" i="7"/>
  <c r="B1488" i="7"/>
  <c r="B1487" i="7"/>
  <c r="B1486" i="7"/>
  <c r="B1485" i="7"/>
  <c r="B1484" i="7"/>
  <c r="B1483" i="7"/>
  <c r="B1482" i="7"/>
  <c r="B1481" i="7"/>
  <c r="B1480" i="7"/>
  <c r="B1479" i="7"/>
  <c r="B1478" i="7"/>
  <c r="B1477" i="7"/>
  <c r="B1476" i="7"/>
  <c r="B1475" i="7"/>
  <c r="B1474" i="7"/>
  <c r="B1473" i="7"/>
  <c r="B1472" i="7"/>
  <c r="B1471" i="7"/>
  <c r="B1470" i="7"/>
  <c r="B1469" i="7"/>
  <c r="B1468" i="7"/>
  <c r="B1467" i="7"/>
  <c r="B1466" i="7"/>
  <c r="B1465" i="7"/>
  <c r="B1464" i="7"/>
  <c r="B1463" i="7"/>
  <c r="B1462" i="7"/>
  <c r="B1461" i="7"/>
  <c r="B1460" i="7"/>
  <c r="B1459" i="7"/>
  <c r="B1458" i="7"/>
  <c r="B1457" i="7"/>
  <c r="B1456" i="7"/>
  <c r="B1455" i="7"/>
  <c r="B1454" i="7"/>
  <c r="B1453" i="7"/>
  <c r="B1452" i="7"/>
  <c r="B1451" i="7"/>
  <c r="B1450" i="7"/>
  <c r="B1449" i="7"/>
  <c r="B1448" i="7"/>
  <c r="B1447" i="7"/>
  <c r="B1446" i="7"/>
  <c r="B1445" i="7"/>
  <c r="B1444" i="7"/>
  <c r="B1443" i="7"/>
  <c r="B1442" i="7"/>
  <c r="B1441" i="7"/>
  <c r="B1440" i="7"/>
  <c r="B1439" i="7"/>
  <c r="B1438" i="7"/>
  <c r="B1437" i="7"/>
  <c r="B1436" i="7"/>
  <c r="B1435" i="7"/>
  <c r="B1434" i="7"/>
  <c r="B1433" i="7"/>
  <c r="B1432" i="7"/>
  <c r="B1431" i="7"/>
  <c r="B1430" i="7"/>
  <c r="B1429" i="7"/>
  <c r="B1428" i="7"/>
  <c r="B1427" i="7"/>
  <c r="B1426" i="7"/>
  <c r="B1425" i="7"/>
  <c r="B1424" i="7"/>
  <c r="B1423" i="7"/>
  <c r="B1422" i="7"/>
  <c r="B1421" i="7"/>
  <c r="B1420" i="7"/>
  <c r="B1419" i="7"/>
  <c r="B1418" i="7"/>
  <c r="B1417" i="7"/>
  <c r="B1416" i="7"/>
  <c r="B1415" i="7"/>
  <c r="B1414" i="7"/>
  <c r="B1413" i="7"/>
  <c r="B1412" i="7"/>
  <c r="B1411" i="7"/>
  <c r="B1410" i="7"/>
  <c r="B1409" i="7"/>
  <c r="B1408" i="7"/>
  <c r="B1407" i="7"/>
  <c r="B1406" i="7"/>
  <c r="B1405" i="7"/>
  <c r="B1404" i="7"/>
  <c r="B1403" i="7"/>
  <c r="B1402" i="7"/>
  <c r="B1401" i="7"/>
  <c r="B1400" i="7"/>
  <c r="B1399" i="7"/>
  <c r="B1398" i="7"/>
  <c r="B1397" i="7"/>
  <c r="B1396" i="7"/>
  <c r="B1395" i="7"/>
  <c r="B1394" i="7"/>
  <c r="B1393" i="7"/>
  <c r="B1392" i="7"/>
  <c r="B1391" i="7"/>
  <c r="B1390" i="7"/>
  <c r="B1389" i="7"/>
  <c r="B1388" i="7"/>
  <c r="B1387" i="7"/>
  <c r="B1386" i="7"/>
  <c r="B1385" i="7"/>
  <c r="B1384" i="7"/>
  <c r="B1383" i="7"/>
  <c r="B1382" i="7"/>
  <c r="B1381" i="7"/>
  <c r="B1380" i="7"/>
  <c r="B1379" i="7"/>
  <c r="B1378" i="7"/>
  <c r="B1377" i="7"/>
  <c r="B1376" i="7"/>
  <c r="B1375" i="7"/>
  <c r="B1374" i="7"/>
  <c r="B1373" i="7"/>
  <c r="B1372" i="7"/>
  <c r="B1371" i="7"/>
  <c r="B1370" i="7"/>
  <c r="B1369" i="7"/>
  <c r="B1368" i="7"/>
  <c r="B1367" i="7"/>
  <c r="B1366" i="7"/>
  <c r="B1365" i="7"/>
  <c r="B1364" i="7"/>
  <c r="B1363" i="7"/>
  <c r="B1362" i="7"/>
  <c r="B1361" i="7"/>
  <c r="B1360" i="7"/>
  <c r="B1359" i="7"/>
  <c r="B1358" i="7"/>
  <c r="B1357" i="7"/>
  <c r="B1356" i="7"/>
  <c r="B1355" i="7"/>
  <c r="B1354" i="7"/>
  <c r="B1353" i="7"/>
  <c r="B1352" i="7"/>
  <c r="B1351" i="7"/>
  <c r="B1350" i="7"/>
  <c r="B1349" i="7"/>
  <c r="B1348" i="7"/>
  <c r="B1347" i="7"/>
  <c r="B1346" i="7"/>
  <c r="B1345" i="7"/>
  <c r="B1344" i="7"/>
  <c r="B1343" i="7"/>
  <c r="B1342" i="7"/>
  <c r="B1341" i="7"/>
  <c r="B1340" i="7"/>
  <c r="B1339" i="7"/>
  <c r="B1338" i="7"/>
  <c r="B1337" i="7"/>
  <c r="B1336" i="7"/>
  <c r="B1335" i="7"/>
  <c r="B1334" i="7"/>
  <c r="B1333" i="7"/>
  <c r="B1332" i="7"/>
  <c r="B1331" i="7"/>
  <c r="B1330" i="7"/>
  <c r="B1329" i="7"/>
  <c r="B1328" i="7"/>
  <c r="B1327" i="7"/>
  <c r="B1326" i="7"/>
  <c r="B1325" i="7"/>
  <c r="B1324" i="7"/>
  <c r="B1323" i="7"/>
  <c r="B1322" i="7"/>
  <c r="B1321" i="7"/>
  <c r="B1320" i="7"/>
  <c r="B1319" i="7"/>
  <c r="B1318" i="7"/>
  <c r="B1317" i="7"/>
  <c r="B1316" i="7"/>
  <c r="B1315" i="7"/>
  <c r="B1314" i="7"/>
  <c r="B1313" i="7"/>
  <c r="B1312" i="7"/>
  <c r="B1311" i="7"/>
  <c r="B1310" i="7"/>
  <c r="B1309" i="7"/>
  <c r="B1308" i="7"/>
  <c r="B1307" i="7"/>
  <c r="B1306" i="7"/>
  <c r="B1305" i="7"/>
  <c r="B1304" i="7"/>
  <c r="B1303" i="7"/>
  <c r="B1302" i="7"/>
  <c r="B1301" i="7"/>
  <c r="B1300" i="7"/>
  <c r="B1299" i="7"/>
  <c r="B1298" i="7"/>
  <c r="B1297" i="7"/>
  <c r="B1296" i="7"/>
  <c r="B1295" i="7"/>
  <c r="B1294" i="7"/>
  <c r="B1293" i="7"/>
  <c r="B1292" i="7"/>
  <c r="B1291" i="7"/>
  <c r="B1290" i="7"/>
  <c r="B1289" i="7"/>
  <c r="B1288" i="7"/>
  <c r="B1287" i="7"/>
  <c r="B1286" i="7"/>
  <c r="B1285" i="7"/>
  <c r="B1284" i="7"/>
  <c r="B1283" i="7"/>
  <c r="B1282" i="7"/>
  <c r="B1281" i="7"/>
  <c r="B1280" i="7"/>
  <c r="B1279" i="7"/>
  <c r="B1278" i="7"/>
  <c r="B1277" i="7"/>
  <c r="B1276" i="7"/>
  <c r="B1275" i="7"/>
  <c r="B1274" i="7"/>
  <c r="B1273" i="7"/>
  <c r="B1272" i="7"/>
  <c r="B1271" i="7"/>
  <c r="B1270" i="7"/>
  <c r="B1269" i="7"/>
  <c r="B1268" i="7"/>
  <c r="B1267" i="7"/>
  <c r="B1266" i="7"/>
  <c r="B1265" i="7"/>
  <c r="B1264" i="7"/>
  <c r="B1263" i="7"/>
  <c r="B1262" i="7"/>
  <c r="B1261" i="7"/>
  <c r="B1260" i="7"/>
  <c r="B1259" i="7"/>
  <c r="B1258" i="7"/>
  <c r="B1257" i="7"/>
  <c r="B1256" i="7"/>
  <c r="B1255" i="7"/>
  <c r="B1254" i="7"/>
  <c r="B1253" i="7"/>
  <c r="B1252" i="7"/>
  <c r="B1251" i="7"/>
  <c r="B1250" i="7"/>
  <c r="B1249" i="7"/>
  <c r="B1248" i="7"/>
  <c r="B1247" i="7"/>
  <c r="B1246" i="7"/>
  <c r="B1245" i="7"/>
  <c r="B1244" i="7"/>
  <c r="B1243" i="7"/>
  <c r="B1242" i="7"/>
  <c r="B1241" i="7"/>
  <c r="B1240" i="7"/>
  <c r="B1239" i="7"/>
  <c r="B1238" i="7"/>
  <c r="B1237" i="7"/>
  <c r="B1236" i="7"/>
  <c r="B1235" i="7"/>
  <c r="B1234" i="7"/>
  <c r="B1233" i="7"/>
  <c r="B1232" i="7"/>
  <c r="B1231" i="7"/>
  <c r="B1230" i="7"/>
  <c r="B1229" i="7"/>
  <c r="B1228" i="7"/>
  <c r="B1227" i="7"/>
  <c r="B1226" i="7"/>
  <c r="B1225" i="7"/>
  <c r="B1224" i="7"/>
  <c r="B1223" i="7"/>
  <c r="B1222" i="7"/>
  <c r="B1221" i="7"/>
  <c r="B1220" i="7"/>
  <c r="B1219" i="7"/>
  <c r="B1218" i="7"/>
  <c r="B1217" i="7"/>
  <c r="B1216" i="7"/>
  <c r="B1215" i="7"/>
  <c r="B1214" i="7"/>
  <c r="B1213" i="7"/>
  <c r="B1212" i="7"/>
  <c r="B1211" i="7"/>
  <c r="B1210" i="7"/>
  <c r="B1209" i="7"/>
  <c r="B1208" i="7"/>
  <c r="B1207" i="7"/>
  <c r="B1206" i="7"/>
  <c r="B1205" i="7"/>
  <c r="B1204" i="7"/>
  <c r="B1203" i="7"/>
  <c r="B1202" i="7"/>
  <c r="B1201" i="7"/>
  <c r="B1200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82" i="7"/>
  <c r="B1181" i="7"/>
  <c r="B1180" i="7"/>
  <c r="B1179" i="7"/>
  <c r="B1178" i="7"/>
  <c r="B1177" i="7"/>
  <c r="B1176" i="7"/>
  <c r="B1175" i="7"/>
  <c r="B1174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58" i="7"/>
  <c r="B1157" i="7"/>
  <c r="B1156" i="7"/>
  <c r="B1155" i="7"/>
  <c r="B1154" i="7"/>
  <c r="B1153" i="7"/>
  <c r="B1152" i="7"/>
  <c r="B1151" i="7"/>
  <c r="B1150" i="7"/>
  <c r="B1149" i="7"/>
  <c r="B1148" i="7"/>
  <c r="B1147" i="7"/>
  <c r="B1146" i="7"/>
  <c r="B1145" i="7"/>
  <c r="B1144" i="7"/>
  <c r="B1143" i="7"/>
  <c r="B1142" i="7"/>
  <c r="B1141" i="7"/>
  <c r="B1140" i="7"/>
  <c r="B1139" i="7"/>
  <c r="B1138" i="7"/>
  <c r="B1137" i="7"/>
  <c r="B1136" i="7"/>
  <c r="B1135" i="7"/>
  <c r="B1134" i="7"/>
  <c r="B1133" i="7"/>
  <c r="B1132" i="7"/>
  <c r="B1131" i="7"/>
  <c r="B1130" i="7"/>
  <c r="B1129" i="7"/>
  <c r="B1128" i="7"/>
  <c r="B1127" i="7"/>
  <c r="B1126" i="7"/>
  <c r="B1125" i="7"/>
  <c r="B1124" i="7"/>
  <c r="B1123" i="7"/>
  <c r="B1122" i="7"/>
  <c r="B1121" i="7"/>
  <c r="B1120" i="7"/>
  <c r="B1119" i="7"/>
  <c r="B1118" i="7"/>
  <c r="B1117" i="7"/>
  <c r="B1116" i="7"/>
  <c r="B1115" i="7"/>
  <c r="B1114" i="7"/>
  <c r="B1113" i="7"/>
  <c r="B1112" i="7"/>
  <c r="B1111" i="7"/>
  <c r="B1110" i="7"/>
  <c r="B1109" i="7"/>
  <c r="B1108" i="7"/>
  <c r="B1107" i="7"/>
  <c r="B1106" i="7"/>
  <c r="B1105" i="7"/>
  <c r="B1104" i="7"/>
  <c r="B1103" i="7"/>
  <c r="B1102" i="7"/>
  <c r="B1101" i="7"/>
  <c r="B1100" i="7"/>
  <c r="B1099" i="7"/>
  <c r="B1098" i="7"/>
  <c r="B1097" i="7"/>
  <c r="B1096" i="7"/>
  <c r="B1095" i="7"/>
  <c r="B1094" i="7"/>
  <c r="B1093" i="7"/>
  <c r="B1092" i="7"/>
  <c r="B1091" i="7"/>
  <c r="B1090" i="7"/>
  <c r="B1089" i="7"/>
  <c r="B1088" i="7"/>
  <c r="B1087" i="7"/>
  <c r="B1086" i="7"/>
  <c r="B1085" i="7"/>
  <c r="B1084" i="7"/>
  <c r="B1083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4" i="7"/>
  <c r="B1033" i="7"/>
  <c r="B1032" i="7"/>
  <c r="B1031" i="7"/>
  <c r="B1030" i="7"/>
  <c r="B1029" i="7"/>
  <c r="B1028" i="7"/>
  <c r="B1027" i="7"/>
  <c r="B1026" i="7"/>
  <c r="B1025" i="7"/>
  <c r="B1024" i="7"/>
  <c r="B1023" i="7"/>
  <c r="B1022" i="7"/>
  <c r="B1021" i="7"/>
  <c r="B1020" i="7"/>
  <c r="B1019" i="7"/>
  <c r="B1018" i="7"/>
  <c r="B1017" i="7"/>
  <c r="B1016" i="7"/>
  <c r="B1015" i="7"/>
  <c r="B1014" i="7"/>
  <c r="B1013" i="7"/>
  <c r="B1012" i="7"/>
  <c r="B1011" i="7"/>
  <c r="B1010" i="7"/>
  <c r="B1009" i="7"/>
  <c r="B1008" i="7"/>
  <c r="B1007" i="7"/>
  <c r="B1006" i="7"/>
  <c r="B1005" i="7"/>
  <c r="B1004" i="7"/>
  <c r="B1003" i="7"/>
  <c r="B1002" i="7"/>
  <c r="B1001" i="7"/>
  <c r="B1000" i="7"/>
  <c r="B999" i="7"/>
  <c r="B998" i="7"/>
  <c r="B997" i="7"/>
  <c r="B996" i="7"/>
  <c r="B995" i="7"/>
  <c r="B994" i="7"/>
  <c r="B993" i="7"/>
  <c r="B992" i="7"/>
  <c r="B991" i="7"/>
  <c r="B990" i="7"/>
  <c r="B989" i="7"/>
  <c r="B988" i="7"/>
  <c r="B987" i="7"/>
  <c r="B986" i="7"/>
  <c r="B985" i="7"/>
  <c r="B984" i="7"/>
  <c r="B983" i="7"/>
  <c r="B982" i="7"/>
  <c r="B981" i="7"/>
  <c r="B980" i="7"/>
  <c r="B979" i="7"/>
  <c r="B978" i="7"/>
  <c r="B977" i="7"/>
  <c r="B976" i="7"/>
  <c r="B975" i="7"/>
  <c r="B974" i="7"/>
  <c r="B973" i="7"/>
  <c r="B972" i="7"/>
  <c r="B971" i="7"/>
  <c r="B970" i="7"/>
  <c r="B969" i="7"/>
  <c r="B968" i="7"/>
  <c r="B967" i="7"/>
  <c r="B966" i="7"/>
  <c r="B965" i="7"/>
  <c r="B964" i="7"/>
  <c r="B963" i="7"/>
  <c r="B962" i="7"/>
  <c r="B961" i="7"/>
  <c r="B960" i="7"/>
  <c r="B959" i="7"/>
  <c r="B958" i="7"/>
  <c r="B957" i="7"/>
  <c r="B956" i="7"/>
  <c r="B955" i="7"/>
  <c r="B954" i="7"/>
  <c r="B953" i="7"/>
  <c r="B952" i="7"/>
  <c r="B951" i="7"/>
  <c r="B950" i="7"/>
  <c r="B949" i="7"/>
  <c r="B948" i="7"/>
  <c r="B947" i="7"/>
  <c r="B946" i="7"/>
  <c r="B945" i="7"/>
  <c r="B944" i="7"/>
  <c r="B943" i="7"/>
  <c r="B942" i="7"/>
  <c r="B941" i="7"/>
  <c r="B940" i="7"/>
  <c r="B939" i="7"/>
  <c r="B938" i="7"/>
  <c r="B937" i="7"/>
  <c r="B936" i="7"/>
  <c r="B935" i="7"/>
  <c r="B934" i="7"/>
  <c r="B933" i="7"/>
  <c r="B932" i="7"/>
  <c r="B931" i="7"/>
  <c r="B930" i="7"/>
  <c r="B929" i="7"/>
  <c r="B928" i="7"/>
  <c r="B927" i="7"/>
  <c r="B926" i="7"/>
  <c r="B925" i="7"/>
  <c r="B924" i="7"/>
  <c r="B923" i="7"/>
  <c r="B922" i="7"/>
  <c r="B921" i="7"/>
  <c r="B920" i="7"/>
  <c r="B919" i="7"/>
  <c r="B918" i="7"/>
  <c r="B917" i="7"/>
  <c r="B916" i="7"/>
  <c r="B915" i="7"/>
  <c r="B914" i="7"/>
  <c r="B913" i="7"/>
  <c r="B912" i="7"/>
  <c r="B911" i="7"/>
  <c r="B910" i="7"/>
  <c r="B909" i="7"/>
  <c r="B908" i="7"/>
  <c r="B907" i="7"/>
  <c r="B906" i="7"/>
  <c r="B905" i="7"/>
  <c r="B904" i="7"/>
  <c r="B903" i="7"/>
  <c r="B902" i="7"/>
  <c r="B901" i="7"/>
  <c r="B900" i="7"/>
  <c r="B899" i="7"/>
  <c r="B898" i="7"/>
  <c r="B897" i="7"/>
  <c r="B896" i="7"/>
  <c r="B895" i="7"/>
  <c r="B894" i="7"/>
  <c r="B893" i="7"/>
  <c r="B892" i="7"/>
  <c r="B891" i="7"/>
  <c r="B890" i="7"/>
  <c r="B889" i="7"/>
  <c r="B888" i="7"/>
  <c r="B887" i="7"/>
  <c r="B886" i="7"/>
  <c r="B885" i="7"/>
  <c r="B884" i="7"/>
  <c r="B883" i="7"/>
  <c r="B882" i="7"/>
  <c r="B881" i="7"/>
  <c r="B880" i="7"/>
  <c r="B879" i="7"/>
  <c r="B878" i="7"/>
  <c r="B877" i="7"/>
  <c r="B876" i="7"/>
  <c r="B875" i="7"/>
  <c r="B874" i="7"/>
  <c r="B873" i="7"/>
  <c r="B872" i="7"/>
  <c r="B871" i="7"/>
  <c r="B870" i="7"/>
  <c r="B869" i="7"/>
  <c r="B868" i="7"/>
  <c r="B867" i="7"/>
  <c r="B866" i="7"/>
  <c r="B865" i="7"/>
  <c r="B864" i="7"/>
  <c r="B863" i="7"/>
  <c r="B862" i="7"/>
  <c r="B861" i="7"/>
  <c r="B860" i="7"/>
  <c r="B859" i="7"/>
  <c r="B858" i="7"/>
  <c r="B857" i="7"/>
  <c r="B856" i="7"/>
  <c r="B855" i="7"/>
  <c r="B854" i="7"/>
  <c r="B853" i="7"/>
  <c r="B852" i="7"/>
  <c r="B851" i="7"/>
  <c r="B850" i="7"/>
  <c r="B849" i="7"/>
  <c r="B848" i="7"/>
  <c r="B847" i="7"/>
  <c r="B846" i="7"/>
  <c r="B845" i="7"/>
  <c r="B844" i="7"/>
  <c r="B843" i="7"/>
  <c r="B842" i="7"/>
  <c r="B841" i="7"/>
  <c r="B840" i="7"/>
  <c r="B839" i="7"/>
  <c r="B838" i="7"/>
  <c r="B837" i="7"/>
  <c r="B836" i="7"/>
  <c r="B835" i="7"/>
  <c r="B834" i="7"/>
  <c r="B833" i="7"/>
  <c r="B832" i="7"/>
  <c r="B831" i="7"/>
  <c r="B830" i="7"/>
  <c r="B829" i="7"/>
  <c r="B828" i="7"/>
  <c r="B827" i="7"/>
  <c r="B826" i="7"/>
  <c r="B825" i="7"/>
  <c r="B824" i="7"/>
  <c r="B823" i="7"/>
  <c r="B822" i="7"/>
  <c r="B821" i="7"/>
  <c r="B820" i="7"/>
  <c r="B819" i="7"/>
  <c r="B818" i="7"/>
  <c r="B817" i="7"/>
  <c r="B816" i="7"/>
  <c r="B815" i="7"/>
  <c r="B814" i="7"/>
  <c r="B813" i="7"/>
  <c r="B812" i="7"/>
  <c r="B811" i="7"/>
  <c r="B810" i="7"/>
  <c r="B809" i="7"/>
  <c r="B808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B794" i="7"/>
  <c r="B793" i="7"/>
  <c r="B792" i="7"/>
  <c r="B791" i="7"/>
  <c r="B790" i="7"/>
  <c r="B789" i="7"/>
  <c r="B788" i="7"/>
  <c r="B787" i="7"/>
  <c r="B786" i="7"/>
  <c r="B785" i="7"/>
  <c r="B784" i="7"/>
  <c r="B783" i="7"/>
  <c r="B782" i="7"/>
  <c r="B781" i="7"/>
  <c r="B780" i="7"/>
  <c r="B779" i="7"/>
  <c r="B778" i="7"/>
  <c r="B777" i="7"/>
  <c r="B776" i="7"/>
  <c r="B775" i="7"/>
  <c r="B774" i="7"/>
  <c r="B773" i="7"/>
  <c r="B772" i="7"/>
  <c r="B771" i="7"/>
  <c r="B770" i="7"/>
  <c r="B769" i="7"/>
  <c r="B768" i="7"/>
  <c r="B767" i="7"/>
  <c r="B766" i="7"/>
  <c r="B765" i="7"/>
  <c r="B764" i="7"/>
  <c r="B763" i="7"/>
  <c r="B762" i="7"/>
  <c r="B761" i="7"/>
  <c r="B760" i="7"/>
  <c r="B759" i="7"/>
  <c r="B758" i="7"/>
  <c r="B757" i="7"/>
  <c r="B756" i="7"/>
  <c r="B755" i="7"/>
  <c r="B754" i="7"/>
  <c r="B753" i="7"/>
  <c r="B752" i="7"/>
  <c r="B751" i="7"/>
  <c r="B750" i="7"/>
  <c r="B749" i="7"/>
  <c r="B748" i="7"/>
  <c r="B747" i="7"/>
  <c r="B746" i="7"/>
  <c r="B745" i="7"/>
  <c r="B744" i="7"/>
  <c r="B743" i="7"/>
  <c r="B742" i="7"/>
  <c r="B741" i="7"/>
  <c r="B740" i="7"/>
  <c r="B739" i="7"/>
  <c r="B738" i="7"/>
  <c r="B737" i="7"/>
  <c r="B736" i="7"/>
  <c r="B735" i="7"/>
  <c r="B734" i="7"/>
  <c r="B733" i="7"/>
  <c r="B732" i="7"/>
  <c r="B731" i="7"/>
  <c r="B730" i="7"/>
  <c r="B729" i="7"/>
  <c r="B728" i="7"/>
  <c r="B727" i="7"/>
  <c r="B726" i="7"/>
  <c r="B725" i="7"/>
  <c r="B724" i="7"/>
  <c r="B723" i="7"/>
  <c r="B722" i="7"/>
  <c r="B721" i="7"/>
  <c r="B720" i="7"/>
  <c r="B719" i="7"/>
  <c r="B718" i="7"/>
  <c r="B717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A2922" i="7"/>
  <c r="A2921" i="7"/>
  <c r="A2920" i="7"/>
  <c r="A2919" i="7"/>
  <c r="A2918" i="7"/>
  <c r="A2917" i="7"/>
  <c r="A2916" i="7"/>
  <c r="A2915" i="7"/>
  <c r="A2914" i="7"/>
  <c r="A2913" i="7"/>
  <c r="A2912" i="7"/>
  <c r="A2911" i="7"/>
  <c r="A2910" i="7"/>
  <c r="A2909" i="7"/>
  <c r="A2908" i="7"/>
  <c r="A2907" i="7"/>
  <c r="A2906" i="7"/>
  <c r="A2905" i="7"/>
  <c r="A2904" i="7"/>
  <c r="A2903" i="7"/>
  <c r="A2902" i="7"/>
  <c r="A2901" i="7"/>
  <c r="A2900" i="7"/>
  <c r="A2899" i="7"/>
  <c r="A2898" i="7"/>
  <c r="A2897" i="7"/>
  <c r="A2896" i="7"/>
  <c r="A2895" i="7"/>
  <c r="A2894" i="7"/>
  <c r="A2893" i="7"/>
  <c r="A2892" i="7"/>
  <c r="A2891" i="7"/>
  <c r="A2890" i="7"/>
  <c r="A2889" i="7"/>
  <c r="A2888" i="7"/>
  <c r="A2887" i="7"/>
  <c r="A2886" i="7"/>
  <c r="A2885" i="7"/>
  <c r="A2884" i="7"/>
  <c r="A2883" i="7"/>
  <c r="A2882" i="7"/>
  <c r="A2881" i="7"/>
  <c r="A2880" i="7"/>
  <c r="A2879" i="7"/>
  <c r="A2878" i="7"/>
  <c r="A2877" i="7"/>
  <c r="A2876" i="7"/>
  <c r="A2875" i="7"/>
  <c r="A2874" i="7"/>
  <c r="A2873" i="7"/>
  <c r="A2872" i="7"/>
  <c r="A2871" i="7"/>
  <c r="A2870" i="7"/>
  <c r="A2869" i="7"/>
  <c r="A2868" i="7"/>
  <c r="A2867" i="7"/>
  <c r="A2866" i="7"/>
  <c r="A2865" i="7"/>
  <c r="A2864" i="7"/>
  <c r="A2863" i="7"/>
  <c r="A2862" i="7"/>
  <c r="A2861" i="7"/>
  <c r="A2860" i="7"/>
  <c r="A2859" i="7"/>
  <c r="A2858" i="7"/>
  <c r="A2857" i="7"/>
  <c r="A2856" i="7"/>
  <c r="A2855" i="7"/>
  <c r="A2854" i="7"/>
  <c r="A2853" i="7"/>
  <c r="A2852" i="7"/>
  <c r="A2851" i="7"/>
  <c r="A2850" i="7"/>
  <c r="A2849" i="7"/>
  <c r="A2848" i="7"/>
  <c r="A2847" i="7"/>
  <c r="A2846" i="7"/>
  <c r="A2845" i="7"/>
  <c r="A2844" i="7"/>
  <c r="A2843" i="7"/>
  <c r="A2842" i="7"/>
  <c r="A2841" i="7"/>
  <c r="A2840" i="7"/>
  <c r="A2839" i="7"/>
  <c r="A2838" i="7"/>
  <c r="A2837" i="7"/>
  <c r="A2836" i="7"/>
  <c r="A2835" i="7"/>
  <c r="A2834" i="7"/>
  <c r="A2833" i="7"/>
  <c r="A2832" i="7"/>
  <c r="A2831" i="7"/>
  <c r="A2830" i="7"/>
  <c r="A2829" i="7"/>
  <c r="A2828" i="7"/>
  <c r="A2827" i="7"/>
  <c r="A2826" i="7"/>
  <c r="A2825" i="7"/>
  <c r="A2824" i="7"/>
  <c r="A2823" i="7"/>
  <c r="A2822" i="7"/>
  <c r="A2821" i="7"/>
  <c r="A2820" i="7"/>
  <c r="A2819" i="7"/>
  <c r="A2818" i="7"/>
  <c r="A2817" i="7"/>
  <c r="A2816" i="7"/>
  <c r="A2815" i="7"/>
  <c r="A2814" i="7"/>
  <c r="A2813" i="7"/>
  <c r="A2812" i="7"/>
  <c r="A2811" i="7"/>
  <c r="A2810" i="7"/>
  <c r="A2809" i="7"/>
  <c r="A2808" i="7"/>
  <c r="A2807" i="7"/>
  <c r="A2806" i="7"/>
  <c r="A2805" i="7"/>
  <c r="A2804" i="7"/>
  <c r="A2803" i="7"/>
  <c r="A2802" i="7"/>
  <c r="A2801" i="7"/>
  <c r="A2800" i="7"/>
  <c r="A2799" i="7"/>
  <c r="A2798" i="7"/>
  <c r="A2797" i="7"/>
  <c r="A2796" i="7"/>
  <c r="A2795" i="7"/>
  <c r="A2794" i="7"/>
  <c r="A2793" i="7"/>
  <c r="A2792" i="7"/>
  <c r="A2791" i="7"/>
  <c r="A2790" i="7"/>
  <c r="A2789" i="7"/>
  <c r="A2788" i="7"/>
  <c r="A2787" i="7"/>
  <c r="A2786" i="7"/>
  <c r="A2785" i="7"/>
  <c r="A2784" i="7"/>
  <c r="A2783" i="7"/>
  <c r="A2782" i="7"/>
  <c r="A2781" i="7"/>
  <c r="A2780" i="7"/>
  <c r="A2779" i="7"/>
  <c r="A2778" i="7"/>
  <c r="A2777" i="7"/>
  <c r="A2776" i="7"/>
  <c r="A2775" i="7"/>
  <c r="A2774" i="7"/>
  <c r="A2773" i="7"/>
  <c r="A2772" i="7"/>
  <c r="A2771" i="7"/>
  <c r="A2770" i="7"/>
  <c r="A2769" i="7"/>
  <c r="A2768" i="7"/>
  <c r="A2767" i="7"/>
  <c r="A2766" i="7"/>
  <c r="A2765" i="7"/>
  <c r="A2764" i="7"/>
  <c r="A2763" i="7"/>
  <c r="A2762" i="7"/>
  <c r="A2761" i="7"/>
  <c r="A2760" i="7"/>
  <c r="A2759" i="7"/>
  <c r="A2758" i="7"/>
  <c r="A2757" i="7"/>
  <c r="A2756" i="7"/>
  <c r="A2755" i="7"/>
  <c r="A2754" i="7"/>
  <c r="A2753" i="7"/>
  <c r="A2752" i="7"/>
  <c r="A2751" i="7"/>
  <c r="A2750" i="7"/>
  <c r="A2749" i="7"/>
  <c r="A2748" i="7"/>
  <c r="A2747" i="7"/>
  <c r="A2746" i="7"/>
  <c r="A2745" i="7"/>
  <c r="A2744" i="7"/>
  <c r="A2743" i="7"/>
  <c r="A2742" i="7"/>
  <c r="A2741" i="7"/>
  <c r="A2740" i="7"/>
  <c r="A2739" i="7"/>
  <c r="A2738" i="7"/>
  <c r="A2737" i="7"/>
  <c r="A2736" i="7"/>
  <c r="A2735" i="7"/>
  <c r="A2734" i="7"/>
  <c r="A2733" i="7"/>
  <c r="A2732" i="7"/>
  <c r="A2731" i="7"/>
  <c r="A2730" i="7"/>
  <c r="A2729" i="7"/>
  <c r="A2728" i="7"/>
  <c r="A2727" i="7"/>
  <c r="A2726" i="7"/>
  <c r="A2725" i="7"/>
  <c r="A2724" i="7"/>
  <c r="A2723" i="7"/>
  <c r="A2722" i="7"/>
  <c r="A2721" i="7"/>
  <c r="A2720" i="7"/>
  <c r="A2719" i="7"/>
  <c r="A2718" i="7"/>
  <c r="A2717" i="7"/>
  <c r="A2716" i="7"/>
  <c r="A2715" i="7"/>
  <c r="A2714" i="7"/>
  <c r="A2713" i="7"/>
  <c r="A2712" i="7"/>
  <c r="A2711" i="7"/>
  <c r="A2710" i="7"/>
  <c r="A2709" i="7"/>
  <c r="A2708" i="7"/>
  <c r="A2707" i="7"/>
  <c r="A2706" i="7"/>
  <c r="A2705" i="7"/>
  <c r="A2704" i="7"/>
  <c r="A2703" i="7"/>
  <c r="A2702" i="7"/>
  <c r="A2701" i="7"/>
  <c r="A2700" i="7"/>
  <c r="A2699" i="7"/>
  <c r="A2698" i="7"/>
  <c r="A2697" i="7"/>
  <c r="A2696" i="7"/>
  <c r="A2695" i="7"/>
  <c r="A2694" i="7"/>
  <c r="A2693" i="7"/>
  <c r="A2692" i="7"/>
  <c r="A2691" i="7"/>
  <c r="A2690" i="7"/>
  <c r="A2689" i="7"/>
  <c r="A2688" i="7"/>
  <c r="A2687" i="7"/>
  <c r="A2686" i="7"/>
  <c r="A2685" i="7"/>
  <c r="A2684" i="7"/>
  <c r="A2683" i="7"/>
  <c r="A2682" i="7"/>
  <c r="A2681" i="7"/>
  <c r="A2680" i="7"/>
  <c r="A2679" i="7"/>
  <c r="A2678" i="7"/>
  <c r="A2677" i="7"/>
  <c r="A2676" i="7"/>
  <c r="A2675" i="7"/>
  <c r="A2674" i="7"/>
  <c r="A2673" i="7"/>
  <c r="A2672" i="7"/>
  <c r="A2671" i="7"/>
  <c r="A2670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93" i="7"/>
  <c r="A2592" i="7"/>
  <c r="A2591" i="7"/>
  <c r="A2590" i="7"/>
  <c r="A2589" i="7"/>
  <c r="A2588" i="7"/>
  <c r="A2587" i="7"/>
  <c r="A2586" i="7"/>
  <c r="A2585" i="7"/>
  <c r="A2584" i="7"/>
  <c r="A2583" i="7"/>
  <c r="A2582" i="7"/>
  <c r="A2581" i="7"/>
  <c r="A2580" i="7"/>
  <c r="A2579" i="7"/>
  <c r="A2578" i="7"/>
  <c r="A2577" i="7"/>
  <c r="A2576" i="7"/>
  <c r="A2575" i="7"/>
  <c r="A2574" i="7"/>
  <c r="A2573" i="7"/>
  <c r="A2572" i="7"/>
  <c r="A2571" i="7"/>
  <c r="A2570" i="7"/>
  <c r="A2569" i="7"/>
  <c r="A2568" i="7"/>
  <c r="A2567" i="7"/>
  <c r="A2566" i="7"/>
  <c r="A2565" i="7"/>
  <c r="A2564" i="7"/>
  <c r="A2563" i="7"/>
  <c r="A2562" i="7"/>
  <c r="A2561" i="7"/>
  <c r="A2560" i="7"/>
  <c r="A2559" i="7"/>
  <c r="A2558" i="7"/>
  <c r="A2557" i="7"/>
  <c r="A2556" i="7"/>
  <c r="A2555" i="7"/>
  <c r="A2554" i="7"/>
  <c r="A2553" i="7"/>
  <c r="A2552" i="7"/>
  <c r="A2551" i="7"/>
  <c r="A2550" i="7"/>
  <c r="A2549" i="7"/>
  <c r="A2548" i="7"/>
  <c r="A2547" i="7"/>
  <c r="A2546" i="7"/>
  <c r="A2545" i="7"/>
  <c r="A2544" i="7"/>
  <c r="A2543" i="7"/>
  <c r="A2542" i="7"/>
  <c r="A2541" i="7"/>
  <c r="A2540" i="7"/>
  <c r="A2539" i="7"/>
  <c r="A2538" i="7"/>
  <c r="A2537" i="7"/>
  <c r="A2536" i="7"/>
  <c r="A2535" i="7"/>
  <c r="A2534" i="7"/>
  <c r="A2533" i="7"/>
  <c r="A2532" i="7"/>
  <c r="A2531" i="7"/>
  <c r="A2530" i="7"/>
  <c r="A2529" i="7"/>
  <c r="A2528" i="7"/>
  <c r="A2527" i="7"/>
  <c r="A2526" i="7"/>
  <c r="A2525" i="7"/>
  <c r="A2524" i="7"/>
  <c r="A2523" i="7"/>
  <c r="A2522" i="7"/>
  <c r="A2521" i="7"/>
  <c r="A2520" i="7"/>
  <c r="A2519" i="7"/>
  <c r="A2518" i="7"/>
  <c r="A2517" i="7"/>
  <c r="A2516" i="7"/>
  <c r="A2515" i="7"/>
  <c r="A2514" i="7"/>
  <c r="A2513" i="7"/>
  <c r="A2512" i="7"/>
  <c r="A2511" i="7"/>
  <c r="A2510" i="7"/>
  <c r="A2509" i="7"/>
  <c r="A2508" i="7"/>
  <c r="A2507" i="7"/>
  <c r="A2506" i="7"/>
  <c r="A2505" i="7"/>
  <c r="A2504" i="7"/>
  <c r="A2503" i="7"/>
  <c r="A2502" i="7"/>
  <c r="A2501" i="7"/>
  <c r="A2500" i="7"/>
  <c r="A2499" i="7"/>
  <c r="A2498" i="7"/>
  <c r="A2497" i="7"/>
  <c r="A2496" i="7"/>
  <c r="A2495" i="7"/>
  <c r="A2494" i="7"/>
  <c r="A2493" i="7"/>
  <c r="A2492" i="7"/>
  <c r="A2491" i="7"/>
  <c r="A2490" i="7"/>
  <c r="A2489" i="7"/>
  <c r="A2488" i="7"/>
  <c r="A2487" i="7"/>
  <c r="A2486" i="7"/>
  <c r="A2485" i="7"/>
  <c r="A2484" i="7"/>
  <c r="A2483" i="7"/>
  <c r="A2482" i="7"/>
  <c r="A2481" i="7"/>
  <c r="A2480" i="7"/>
  <c r="A2479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460" i="7"/>
  <c r="A2459" i="7"/>
  <c r="A2458" i="7"/>
  <c r="A2457" i="7"/>
  <c r="A2456" i="7"/>
  <c r="A2455" i="7"/>
  <c r="A2454" i="7"/>
  <c r="A2453" i="7"/>
  <c r="A2452" i="7"/>
  <c r="A2451" i="7"/>
  <c r="A2450" i="7"/>
  <c r="A2449" i="7"/>
  <c r="A2448" i="7"/>
  <c r="A2447" i="7"/>
  <c r="A2446" i="7"/>
  <c r="A2445" i="7"/>
  <c r="A2444" i="7"/>
  <c r="A2443" i="7"/>
  <c r="A2442" i="7"/>
  <c r="A2441" i="7"/>
  <c r="A2440" i="7"/>
  <c r="A2439" i="7"/>
  <c r="A2438" i="7"/>
  <c r="A2437" i="7"/>
  <c r="A2436" i="7"/>
  <c r="A2435" i="7"/>
  <c r="A2434" i="7"/>
  <c r="A2433" i="7"/>
  <c r="A2432" i="7"/>
  <c r="A2431" i="7"/>
  <c r="A2430" i="7"/>
  <c r="A2429" i="7"/>
  <c r="A2428" i="7"/>
  <c r="A2427" i="7"/>
  <c r="A2426" i="7"/>
  <c r="A2425" i="7"/>
  <c r="A2424" i="7"/>
  <c r="A2423" i="7"/>
  <c r="A2422" i="7"/>
  <c r="A2421" i="7"/>
  <c r="A2420" i="7"/>
  <c r="A2419" i="7"/>
  <c r="A2418" i="7"/>
  <c r="A2417" i="7"/>
  <c r="A2416" i="7"/>
  <c r="A2415" i="7"/>
  <c r="A2414" i="7"/>
  <c r="A2413" i="7"/>
  <c r="A2412" i="7"/>
  <c r="A2411" i="7"/>
  <c r="A2410" i="7"/>
  <c r="A2409" i="7"/>
  <c r="A2408" i="7"/>
  <c r="A2407" i="7"/>
  <c r="A2406" i="7"/>
  <c r="A2405" i="7"/>
  <c r="A2404" i="7"/>
  <c r="A2403" i="7"/>
  <c r="A2402" i="7"/>
  <c r="A2401" i="7"/>
  <c r="A2400" i="7"/>
  <c r="A2399" i="7"/>
  <c r="A2398" i="7"/>
  <c r="A2397" i="7"/>
  <c r="A2396" i="7"/>
  <c r="A2395" i="7"/>
  <c r="A2394" i="7"/>
  <c r="A2393" i="7"/>
  <c r="A2392" i="7"/>
  <c r="A2391" i="7"/>
  <c r="A2390" i="7"/>
  <c r="A2389" i="7"/>
  <c r="A2388" i="7"/>
  <c r="A2387" i="7"/>
  <c r="A2386" i="7"/>
  <c r="A2385" i="7"/>
  <c r="A2384" i="7"/>
  <c r="A2383" i="7"/>
  <c r="A2382" i="7"/>
  <c r="A2381" i="7"/>
  <c r="A2380" i="7"/>
  <c r="A2379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366" i="7"/>
  <c r="A2365" i="7"/>
  <c r="A2364" i="7"/>
  <c r="A2363" i="7"/>
  <c r="A2362" i="7"/>
  <c r="A2361" i="7"/>
  <c r="A2360" i="7"/>
  <c r="A2359" i="7"/>
  <c r="A2358" i="7"/>
  <c r="A2357" i="7"/>
  <c r="A2356" i="7"/>
  <c r="A2355" i="7"/>
  <c r="A2354" i="7"/>
  <c r="A2353" i="7"/>
  <c r="A2352" i="7"/>
  <c r="A2351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338" i="7"/>
  <c r="A2337" i="7"/>
  <c r="A2336" i="7"/>
  <c r="A2335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315" i="7"/>
  <c r="A2314" i="7"/>
  <c r="A2313" i="7"/>
  <c r="A2312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298" i="7"/>
  <c r="A2297" i="7"/>
  <c r="A2296" i="7"/>
  <c r="A2295" i="7"/>
  <c r="A2294" i="7"/>
  <c r="A2293" i="7"/>
  <c r="A2292" i="7"/>
  <c r="A2291" i="7"/>
  <c r="A2290" i="7"/>
  <c r="A2289" i="7"/>
  <c r="A2288" i="7"/>
  <c r="A2287" i="7"/>
  <c r="A2286" i="7"/>
  <c r="A2285" i="7"/>
  <c r="A2284" i="7"/>
  <c r="A2283" i="7"/>
  <c r="A2282" i="7"/>
  <c r="A2281" i="7"/>
  <c r="A2280" i="7"/>
  <c r="A2279" i="7"/>
  <c r="A2278" i="7"/>
  <c r="A2277" i="7"/>
  <c r="A2276" i="7"/>
  <c r="A2275" i="7"/>
  <c r="A2274" i="7"/>
  <c r="A2273" i="7"/>
  <c r="A2272" i="7"/>
  <c r="A2271" i="7"/>
  <c r="A2270" i="7"/>
  <c r="A2269" i="7"/>
  <c r="A2268" i="7"/>
  <c r="A2267" i="7"/>
  <c r="A2266" i="7"/>
  <c r="A2265" i="7"/>
  <c r="A2264" i="7"/>
  <c r="A2263" i="7"/>
  <c r="A2262" i="7"/>
  <c r="A2261" i="7"/>
  <c r="A2260" i="7"/>
  <c r="A2259" i="7"/>
  <c r="A2258" i="7"/>
  <c r="A2257" i="7"/>
  <c r="A2256" i="7"/>
  <c r="A2255" i="7"/>
  <c r="A2254" i="7"/>
  <c r="A2253" i="7"/>
  <c r="A2252" i="7"/>
  <c r="A2251" i="7"/>
  <c r="A2250" i="7"/>
  <c r="A2249" i="7"/>
  <c r="A2248" i="7"/>
  <c r="A2247" i="7"/>
  <c r="A2246" i="7"/>
  <c r="A2245" i="7"/>
  <c r="A2244" i="7"/>
  <c r="A2243" i="7"/>
  <c r="A2242" i="7"/>
  <c r="A2241" i="7"/>
  <c r="A2240" i="7"/>
  <c r="A2239" i="7"/>
  <c r="A2238" i="7"/>
  <c r="A2237" i="7"/>
  <c r="A2236" i="7"/>
  <c r="A2235" i="7"/>
  <c r="A2234" i="7"/>
  <c r="A2233" i="7"/>
  <c r="A2232" i="7"/>
  <c r="A2231" i="7"/>
  <c r="A2230" i="7"/>
  <c r="A2229" i="7"/>
  <c r="A2228" i="7"/>
  <c r="A2227" i="7"/>
  <c r="A2226" i="7"/>
  <c r="A2225" i="7"/>
  <c r="A2224" i="7"/>
  <c r="A2223" i="7"/>
  <c r="A2222" i="7"/>
  <c r="A2221" i="7"/>
  <c r="A2220" i="7"/>
  <c r="A2219" i="7"/>
  <c r="A2218" i="7"/>
  <c r="A2217" i="7"/>
  <c r="A2216" i="7"/>
  <c r="A2215" i="7"/>
  <c r="A2214" i="7"/>
  <c r="A2213" i="7"/>
  <c r="A2212" i="7"/>
  <c r="A2211" i="7"/>
  <c r="A2210" i="7"/>
  <c r="A2209" i="7"/>
  <c r="A2208" i="7"/>
  <c r="A2207" i="7"/>
  <c r="A2206" i="7"/>
  <c r="A2205" i="7"/>
  <c r="A2204" i="7"/>
  <c r="A2203" i="7"/>
  <c r="A2202" i="7"/>
  <c r="A2201" i="7"/>
  <c r="A2200" i="7"/>
  <c r="A2199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F6503" i="1"/>
  <c r="H6503" i="1" s="1"/>
  <c r="G2922" i="7" s="1"/>
  <c r="F6502" i="1"/>
  <c r="H6502" i="1" s="1"/>
  <c r="G2921" i="7" s="1"/>
  <c r="F6501" i="1"/>
  <c r="H6501" i="1" s="1"/>
  <c r="G2920" i="7" s="1"/>
  <c r="F6500" i="1"/>
  <c r="H6500" i="1" s="1"/>
  <c r="G2919" i="7" s="1"/>
  <c r="F6499" i="1"/>
  <c r="H6499" i="1" s="1"/>
  <c r="G2918" i="7" s="1"/>
  <c r="F6498" i="1"/>
  <c r="H6498" i="1" s="1"/>
  <c r="G2917" i="7" s="1"/>
  <c r="F6497" i="1"/>
  <c r="H6497" i="1" s="1"/>
  <c r="G2916" i="7" s="1"/>
  <c r="F6496" i="1"/>
  <c r="H6496" i="1" s="1"/>
  <c r="G2915" i="7" s="1"/>
  <c r="F6495" i="1"/>
  <c r="H6495" i="1" s="1"/>
  <c r="G2914" i="7" s="1"/>
  <c r="F6494" i="1"/>
  <c r="H6494" i="1" s="1"/>
  <c r="G2913" i="7" s="1"/>
  <c r="F6493" i="1"/>
  <c r="H6493" i="1" s="1"/>
  <c r="G2912" i="7" s="1"/>
  <c r="F6492" i="1"/>
  <c r="H6492" i="1" s="1"/>
  <c r="G2911" i="7" s="1"/>
  <c r="F6491" i="1"/>
  <c r="H6491" i="1" s="1"/>
  <c r="G2910" i="7" s="1"/>
  <c r="F6490" i="1"/>
  <c r="H6490" i="1" s="1"/>
  <c r="G2909" i="7" s="1"/>
  <c r="F6489" i="1"/>
  <c r="H6489" i="1" s="1"/>
  <c r="G2908" i="7" s="1"/>
  <c r="F6488" i="1"/>
  <c r="H6488" i="1" s="1"/>
  <c r="G2907" i="7" s="1"/>
  <c r="F6487" i="1"/>
  <c r="H6487" i="1" s="1"/>
  <c r="G2906" i="7" s="1"/>
  <c r="F6486" i="1"/>
  <c r="H6486" i="1" s="1"/>
  <c r="G2905" i="7" s="1"/>
  <c r="F6485" i="1"/>
  <c r="H6485" i="1" s="1"/>
  <c r="G2904" i="7" s="1"/>
  <c r="F6484" i="1"/>
  <c r="H6484" i="1" s="1"/>
  <c r="G2903" i="7" s="1"/>
  <c r="F6483" i="1"/>
  <c r="H6483" i="1" s="1"/>
  <c r="G2902" i="7" s="1"/>
  <c r="F6482" i="1"/>
  <c r="H6482" i="1" s="1"/>
  <c r="G2901" i="7" s="1"/>
  <c r="F6481" i="1"/>
  <c r="H6481" i="1" s="1"/>
  <c r="G2900" i="7" s="1"/>
  <c r="F6480" i="1"/>
  <c r="H6480" i="1" s="1"/>
  <c r="G2899" i="7" s="1"/>
  <c r="F6479" i="1"/>
  <c r="H6479" i="1" s="1"/>
  <c r="G2898" i="7" s="1"/>
  <c r="F6478" i="1"/>
  <c r="F6477" i="1"/>
  <c r="H6477" i="1" s="1"/>
  <c r="G2896" i="7" s="1"/>
  <c r="F6476" i="1"/>
  <c r="H6476" i="1" s="1"/>
  <c r="G2895" i="7" s="1"/>
  <c r="F6475" i="1"/>
  <c r="H6475" i="1" s="1"/>
  <c r="G2894" i="7" s="1"/>
  <c r="F6474" i="1"/>
  <c r="H6474" i="1" s="1"/>
  <c r="G2893" i="7" s="1"/>
  <c r="F6473" i="1"/>
  <c r="H6473" i="1" s="1"/>
  <c r="G2892" i="7" s="1"/>
  <c r="F6472" i="1"/>
  <c r="H6472" i="1" s="1"/>
  <c r="G2891" i="7" s="1"/>
  <c r="F6471" i="1"/>
  <c r="H6471" i="1" s="1"/>
  <c r="G2890" i="7" s="1"/>
  <c r="F6470" i="1"/>
  <c r="H6470" i="1" s="1"/>
  <c r="G2889" i="7" s="1"/>
  <c r="F6469" i="1"/>
  <c r="H6469" i="1" s="1"/>
  <c r="G2888" i="7" s="1"/>
  <c r="F6468" i="1"/>
  <c r="H6468" i="1" s="1"/>
  <c r="G2887" i="7" s="1"/>
  <c r="F6467" i="1"/>
  <c r="H6467" i="1" s="1"/>
  <c r="G2886" i="7" s="1"/>
  <c r="F6466" i="1"/>
  <c r="H6466" i="1" s="1"/>
  <c r="G2885" i="7" s="1"/>
  <c r="F6465" i="1"/>
  <c r="H6465" i="1" s="1"/>
  <c r="G2884" i="7" s="1"/>
  <c r="F6464" i="1"/>
  <c r="H6464" i="1" s="1"/>
  <c r="G2883" i="7" s="1"/>
  <c r="F6463" i="1"/>
  <c r="H6463" i="1" s="1"/>
  <c r="G2882" i="7" s="1"/>
  <c r="F6462" i="1"/>
  <c r="H6462" i="1" s="1"/>
  <c r="G2881" i="7" s="1"/>
  <c r="F6461" i="1"/>
  <c r="H6461" i="1" s="1"/>
  <c r="G2880" i="7" s="1"/>
  <c r="F6460" i="1"/>
  <c r="H6460" i="1" s="1"/>
  <c r="G2879" i="7" s="1"/>
  <c r="F6459" i="1"/>
  <c r="H6459" i="1" s="1"/>
  <c r="G2878" i="7" s="1"/>
  <c r="F6458" i="1"/>
  <c r="H6458" i="1" s="1"/>
  <c r="G2877" i="7" s="1"/>
  <c r="F6457" i="1"/>
  <c r="H6457" i="1" s="1"/>
  <c r="G2876" i="7" s="1"/>
  <c r="F6456" i="1"/>
  <c r="H6456" i="1" s="1"/>
  <c r="G2875" i="7" s="1"/>
  <c r="F6455" i="1"/>
  <c r="H6455" i="1" s="1"/>
  <c r="G2874" i="7" s="1"/>
  <c r="F6454" i="1"/>
  <c r="H6454" i="1" s="1"/>
  <c r="G2873" i="7" s="1"/>
  <c r="F6453" i="1"/>
  <c r="H6453" i="1" s="1"/>
  <c r="G2872" i="7" s="1"/>
  <c r="F6452" i="1"/>
  <c r="H6452" i="1" s="1"/>
  <c r="G2871" i="7" s="1"/>
  <c r="F6451" i="1"/>
  <c r="H6451" i="1" s="1"/>
  <c r="G2870" i="7" s="1"/>
  <c r="F6450" i="1"/>
  <c r="H6450" i="1" s="1"/>
  <c r="G2869" i="7" s="1"/>
  <c r="F6449" i="1"/>
  <c r="H6449" i="1" s="1"/>
  <c r="G2868" i="7" s="1"/>
  <c r="F6448" i="1"/>
  <c r="H6448" i="1" s="1"/>
  <c r="G2867" i="7" s="1"/>
  <c r="F6447" i="1"/>
  <c r="H6447" i="1" s="1"/>
  <c r="G2866" i="7" s="1"/>
  <c r="F6446" i="1"/>
  <c r="F6445" i="1"/>
  <c r="H6445" i="1" s="1"/>
  <c r="G2864" i="7" s="1"/>
  <c r="F6444" i="1"/>
  <c r="H6444" i="1" s="1"/>
  <c r="G2863" i="7" s="1"/>
  <c r="F6443" i="1"/>
  <c r="H6443" i="1" s="1"/>
  <c r="G2862" i="7" s="1"/>
  <c r="F6442" i="1"/>
  <c r="H6442" i="1" s="1"/>
  <c r="G2861" i="7" s="1"/>
  <c r="F6441" i="1"/>
  <c r="H6441" i="1" s="1"/>
  <c r="G2860" i="7" s="1"/>
  <c r="F6440" i="1"/>
  <c r="H6440" i="1" s="1"/>
  <c r="G2859" i="7" s="1"/>
  <c r="F6439" i="1"/>
  <c r="H6439" i="1" s="1"/>
  <c r="G2858" i="7" s="1"/>
  <c r="F6438" i="1"/>
  <c r="H6438" i="1" s="1"/>
  <c r="G2857" i="7" s="1"/>
  <c r="F6437" i="1"/>
  <c r="H6437" i="1" s="1"/>
  <c r="G2856" i="7" s="1"/>
  <c r="F6436" i="1"/>
  <c r="H6436" i="1" s="1"/>
  <c r="G2855" i="7" s="1"/>
  <c r="F6435" i="1"/>
  <c r="H6435" i="1" s="1"/>
  <c r="G2854" i="7" s="1"/>
  <c r="F6434" i="1"/>
  <c r="H6434" i="1" s="1"/>
  <c r="G2853" i="7" s="1"/>
  <c r="F6433" i="1"/>
  <c r="H6433" i="1" s="1"/>
  <c r="G2852" i="7" s="1"/>
  <c r="F6432" i="1"/>
  <c r="H6432" i="1" s="1"/>
  <c r="G2851" i="7" s="1"/>
  <c r="F6431" i="1"/>
  <c r="H6431" i="1" s="1"/>
  <c r="G2850" i="7" s="1"/>
  <c r="F6430" i="1"/>
  <c r="H6430" i="1" s="1"/>
  <c r="G2849" i="7" s="1"/>
  <c r="F6429" i="1"/>
  <c r="H6429" i="1" s="1"/>
  <c r="G2848" i="7" s="1"/>
  <c r="F6428" i="1"/>
  <c r="H6428" i="1" s="1"/>
  <c r="G2847" i="7" s="1"/>
  <c r="F6427" i="1"/>
  <c r="H6427" i="1" s="1"/>
  <c r="G2846" i="7" s="1"/>
  <c r="F6426" i="1"/>
  <c r="H6426" i="1" s="1"/>
  <c r="G2845" i="7" s="1"/>
  <c r="F6425" i="1"/>
  <c r="H6425" i="1" s="1"/>
  <c r="G2844" i="7" s="1"/>
  <c r="F6424" i="1"/>
  <c r="H6424" i="1" s="1"/>
  <c r="G2843" i="7" s="1"/>
  <c r="F6423" i="1"/>
  <c r="H6423" i="1" s="1"/>
  <c r="G2842" i="7" s="1"/>
  <c r="F6422" i="1"/>
  <c r="H6422" i="1" s="1"/>
  <c r="G2841" i="7" s="1"/>
  <c r="F6421" i="1"/>
  <c r="H6421" i="1" s="1"/>
  <c r="G2840" i="7" s="1"/>
  <c r="F6420" i="1"/>
  <c r="H6420" i="1" s="1"/>
  <c r="G2839" i="7" s="1"/>
  <c r="F6419" i="1"/>
  <c r="H6419" i="1" s="1"/>
  <c r="G2838" i="7" s="1"/>
  <c r="F6418" i="1"/>
  <c r="H6418" i="1" s="1"/>
  <c r="G2837" i="7" s="1"/>
  <c r="F6417" i="1"/>
  <c r="H6417" i="1" s="1"/>
  <c r="G2836" i="7" s="1"/>
  <c r="F6416" i="1"/>
  <c r="H6416" i="1" s="1"/>
  <c r="G2835" i="7" s="1"/>
  <c r="F6415" i="1"/>
  <c r="H6415" i="1" s="1"/>
  <c r="G2834" i="7" s="1"/>
  <c r="F6414" i="1"/>
  <c r="F6413" i="1"/>
  <c r="H6413" i="1" s="1"/>
  <c r="G2832" i="7" s="1"/>
  <c r="F6412" i="1"/>
  <c r="H6412" i="1" s="1"/>
  <c r="G2831" i="7" s="1"/>
  <c r="F6411" i="1"/>
  <c r="H6411" i="1" s="1"/>
  <c r="G2830" i="7" s="1"/>
  <c r="F6410" i="1"/>
  <c r="H6410" i="1" s="1"/>
  <c r="G2829" i="7" s="1"/>
  <c r="F6409" i="1"/>
  <c r="H6409" i="1" s="1"/>
  <c r="G2828" i="7" s="1"/>
  <c r="F6408" i="1"/>
  <c r="H6408" i="1" s="1"/>
  <c r="G2827" i="7" s="1"/>
  <c r="F6407" i="1"/>
  <c r="H6407" i="1" s="1"/>
  <c r="G2826" i="7" s="1"/>
  <c r="F6406" i="1"/>
  <c r="H6406" i="1" s="1"/>
  <c r="G2825" i="7" s="1"/>
  <c r="F6405" i="1"/>
  <c r="H6405" i="1" s="1"/>
  <c r="G2824" i="7" s="1"/>
  <c r="F6404" i="1"/>
  <c r="H6404" i="1" s="1"/>
  <c r="G2823" i="7" s="1"/>
  <c r="F6403" i="1"/>
  <c r="H6403" i="1" s="1"/>
  <c r="G2822" i="7" s="1"/>
  <c r="F6402" i="1"/>
  <c r="H6402" i="1" s="1"/>
  <c r="G2821" i="7" s="1"/>
  <c r="F6401" i="1"/>
  <c r="H6401" i="1" s="1"/>
  <c r="G2820" i="7" s="1"/>
  <c r="F6400" i="1"/>
  <c r="H6400" i="1" s="1"/>
  <c r="G2819" i="7" s="1"/>
  <c r="F6399" i="1"/>
  <c r="H6399" i="1" s="1"/>
  <c r="G2818" i="7" s="1"/>
  <c r="F6398" i="1"/>
  <c r="H6398" i="1" s="1"/>
  <c r="G2817" i="7" s="1"/>
  <c r="F6397" i="1"/>
  <c r="H6397" i="1" s="1"/>
  <c r="G2816" i="7" s="1"/>
  <c r="F6396" i="1"/>
  <c r="H6396" i="1" s="1"/>
  <c r="G2815" i="7" s="1"/>
  <c r="F6395" i="1"/>
  <c r="H6395" i="1" s="1"/>
  <c r="G2814" i="7" s="1"/>
  <c r="F6394" i="1"/>
  <c r="H6394" i="1" s="1"/>
  <c r="G2813" i="7" s="1"/>
  <c r="F6393" i="1"/>
  <c r="H6393" i="1" s="1"/>
  <c r="G2812" i="7" s="1"/>
  <c r="F6392" i="1"/>
  <c r="H6392" i="1" s="1"/>
  <c r="G2811" i="7" s="1"/>
  <c r="F6391" i="1"/>
  <c r="H6391" i="1" s="1"/>
  <c r="G2810" i="7" s="1"/>
  <c r="F6390" i="1"/>
  <c r="H6390" i="1" s="1"/>
  <c r="G2809" i="7" s="1"/>
  <c r="F6389" i="1"/>
  <c r="H6389" i="1" s="1"/>
  <c r="G2808" i="7" s="1"/>
  <c r="F6388" i="1"/>
  <c r="H6388" i="1" s="1"/>
  <c r="G2807" i="7" s="1"/>
  <c r="F6387" i="1"/>
  <c r="H6387" i="1" s="1"/>
  <c r="G2806" i="7" s="1"/>
  <c r="F6386" i="1"/>
  <c r="H6386" i="1" s="1"/>
  <c r="G2805" i="7" s="1"/>
  <c r="F6385" i="1"/>
  <c r="H6385" i="1" s="1"/>
  <c r="G2804" i="7" s="1"/>
  <c r="F6384" i="1"/>
  <c r="H6384" i="1" s="1"/>
  <c r="G2803" i="7" s="1"/>
  <c r="F6383" i="1"/>
  <c r="H6383" i="1" s="1"/>
  <c r="G2802" i="7" s="1"/>
  <c r="F6382" i="1"/>
  <c r="F6381" i="1"/>
  <c r="H6381" i="1" s="1"/>
  <c r="G2800" i="7" s="1"/>
  <c r="F6380" i="1"/>
  <c r="H6380" i="1" s="1"/>
  <c r="G2799" i="7" s="1"/>
  <c r="F6379" i="1"/>
  <c r="H6379" i="1" s="1"/>
  <c r="G2798" i="7" s="1"/>
  <c r="F6378" i="1"/>
  <c r="H6378" i="1" s="1"/>
  <c r="G2797" i="7" s="1"/>
  <c r="F6377" i="1"/>
  <c r="H6377" i="1" s="1"/>
  <c r="G2796" i="7" s="1"/>
  <c r="F6376" i="1"/>
  <c r="H6376" i="1" s="1"/>
  <c r="G2795" i="7" s="1"/>
  <c r="F6375" i="1"/>
  <c r="H6375" i="1" s="1"/>
  <c r="G2794" i="7" s="1"/>
  <c r="F6374" i="1"/>
  <c r="H6374" i="1" s="1"/>
  <c r="G2793" i="7" s="1"/>
  <c r="F6373" i="1"/>
  <c r="H6373" i="1" s="1"/>
  <c r="G2792" i="7" s="1"/>
  <c r="F6372" i="1"/>
  <c r="H6372" i="1" s="1"/>
  <c r="G2791" i="7" s="1"/>
  <c r="F6371" i="1"/>
  <c r="H6371" i="1" s="1"/>
  <c r="G2790" i="7" s="1"/>
  <c r="F6370" i="1"/>
  <c r="H6370" i="1" s="1"/>
  <c r="G2789" i="7" s="1"/>
  <c r="F6369" i="1"/>
  <c r="H6369" i="1" s="1"/>
  <c r="G2788" i="7" s="1"/>
  <c r="F6368" i="1"/>
  <c r="H6368" i="1" s="1"/>
  <c r="G2787" i="7" s="1"/>
  <c r="F6367" i="1"/>
  <c r="H6367" i="1" s="1"/>
  <c r="G2786" i="7" s="1"/>
  <c r="F6366" i="1"/>
  <c r="F6365" i="1"/>
  <c r="H6365" i="1" s="1"/>
  <c r="G2784" i="7" s="1"/>
  <c r="F6364" i="1"/>
  <c r="H6364" i="1" s="1"/>
  <c r="G2783" i="7" s="1"/>
  <c r="F6363" i="1"/>
  <c r="H6363" i="1" s="1"/>
  <c r="G2782" i="7" s="1"/>
  <c r="F6362" i="1"/>
  <c r="H6362" i="1" s="1"/>
  <c r="G2781" i="7" s="1"/>
  <c r="F6361" i="1"/>
  <c r="H6361" i="1" s="1"/>
  <c r="G2780" i="7" s="1"/>
  <c r="F6360" i="1"/>
  <c r="H6360" i="1" s="1"/>
  <c r="G2779" i="7" s="1"/>
  <c r="F6359" i="1"/>
  <c r="H6359" i="1" s="1"/>
  <c r="G2778" i="7" s="1"/>
  <c r="F6358" i="1"/>
  <c r="H6358" i="1" s="1"/>
  <c r="G2777" i="7" s="1"/>
  <c r="F6357" i="1"/>
  <c r="H6357" i="1" s="1"/>
  <c r="G2776" i="7" s="1"/>
  <c r="F6356" i="1"/>
  <c r="H6356" i="1" s="1"/>
  <c r="G2775" i="7" s="1"/>
  <c r="F6355" i="1"/>
  <c r="H6355" i="1" s="1"/>
  <c r="G2774" i="7" s="1"/>
  <c r="F6354" i="1"/>
  <c r="H6354" i="1" s="1"/>
  <c r="G2773" i="7" s="1"/>
  <c r="F6353" i="1"/>
  <c r="H6353" i="1" s="1"/>
  <c r="G2772" i="7" s="1"/>
  <c r="F6352" i="1"/>
  <c r="H6352" i="1" s="1"/>
  <c r="G2771" i="7" s="1"/>
  <c r="F6351" i="1"/>
  <c r="H6351" i="1" s="1"/>
  <c r="G2770" i="7" s="1"/>
  <c r="F6350" i="1"/>
  <c r="F6349" i="1"/>
  <c r="H6349" i="1" s="1"/>
  <c r="G2768" i="7" s="1"/>
  <c r="F6348" i="1"/>
  <c r="H6348" i="1" s="1"/>
  <c r="G2767" i="7" s="1"/>
  <c r="F6347" i="1"/>
  <c r="H6347" i="1" s="1"/>
  <c r="G2766" i="7" s="1"/>
  <c r="F6346" i="1"/>
  <c r="H6346" i="1" s="1"/>
  <c r="G2765" i="7" s="1"/>
  <c r="F6345" i="1"/>
  <c r="H6345" i="1" s="1"/>
  <c r="G2764" i="7" s="1"/>
  <c r="F6344" i="1"/>
  <c r="H6344" i="1" s="1"/>
  <c r="G2763" i="7" s="1"/>
  <c r="F6343" i="1"/>
  <c r="H6343" i="1" s="1"/>
  <c r="G2762" i="7" s="1"/>
  <c r="F6342" i="1"/>
  <c r="H6342" i="1" s="1"/>
  <c r="G2761" i="7" s="1"/>
  <c r="F6341" i="1"/>
  <c r="H6341" i="1" s="1"/>
  <c r="G2760" i="7" s="1"/>
  <c r="F6340" i="1"/>
  <c r="H6340" i="1" s="1"/>
  <c r="G2759" i="7" s="1"/>
  <c r="F6339" i="1"/>
  <c r="H6339" i="1" s="1"/>
  <c r="G2758" i="7" s="1"/>
  <c r="F6338" i="1"/>
  <c r="H6338" i="1" s="1"/>
  <c r="G2757" i="7" s="1"/>
  <c r="F6337" i="1"/>
  <c r="H6337" i="1" s="1"/>
  <c r="G2756" i="7" s="1"/>
  <c r="F6336" i="1"/>
  <c r="H6336" i="1" s="1"/>
  <c r="G2755" i="7" s="1"/>
  <c r="F6335" i="1"/>
  <c r="H6335" i="1" s="1"/>
  <c r="G2754" i="7" s="1"/>
  <c r="F6334" i="1"/>
  <c r="F6333" i="1"/>
  <c r="H6333" i="1" s="1"/>
  <c r="G2752" i="7" s="1"/>
  <c r="F6332" i="1"/>
  <c r="H6332" i="1" s="1"/>
  <c r="G2751" i="7" s="1"/>
  <c r="F6331" i="1"/>
  <c r="H6331" i="1" s="1"/>
  <c r="G2750" i="7" s="1"/>
  <c r="F6330" i="1"/>
  <c r="H6330" i="1" s="1"/>
  <c r="G2749" i="7" s="1"/>
  <c r="F6329" i="1"/>
  <c r="H6329" i="1" s="1"/>
  <c r="G2748" i="7" s="1"/>
  <c r="F6328" i="1"/>
  <c r="H6328" i="1" s="1"/>
  <c r="G2747" i="7" s="1"/>
  <c r="F6327" i="1"/>
  <c r="H6327" i="1" s="1"/>
  <c r="G2746" i="7" s="1"/>
  <c r="F6326" i="1"/>
  <c r="H6326" i="1" s="1"/>
  <c r="G2745" i="7" s="1"/>
  <c r="F6325" i="1"/>
  <c r="H6325" i="1" s="1"/>
  <c r="G2744" i="7" s="1"/>
  <c r="F6324" i="1"/>
  <c r="H6324" i="1" s="1"/>
  <c r="G2743" i="7" s="1"/>
  <c r="F6323" i="1"/>
  <c r="H6323" i="1" s="1"/>
  <c r="G2742" i="7" s="1"/>
  <c r="F6322" i="1"/>
  <c r="H6322" i="1" s="1"/>
  <c r="G2741" i="7" s="1"/>
  <c r="F6321" i="1"/>
  <c r="H6321" i="1" s="1"/>
  <c r="G2740" i="7" s="1"/>
  <c r="F6320" i="1"/>
  <c r="H6320" i="1" s="1"/>
  <c r="G2739" i="7" s="1"/>
  <c r="F6319" i="1"/>
  <c r="H6319" i="1" s="1"/>
  <c r="G2738" i="7" s="1"/>
  <c r="F6318" i="1"/>
  <c r="F6317" i="1"/>
  <c r="H6317" i="1" s="1"/>
  <c r="G2736" i="7" s="1"/>
  <c r="F6316" i="1"/>
  <c r="H6316" i="1" s="1"/>
  <c r="G2735" i="7" s="1"/>
  <c r="F6315" i="1"/>
  <c r="H6315" i="1" s="1"/>
  <c r="G2734" i="7" s="1"/>
  <c r="F6314" i="1"/>
  <c r="H6314" i="1" s="1"/>
  <c r="G2733" i="7" s="1"/>
  <c r="F6313" i="1"/>
  <c r="H6313" i="1" s="1"/>
  <c r="G2732" i="7" s="1"/>
  <c r="F6312" i="1"/>
  <c r="H6312" i="1" s="1"/>
  <c r="G2731" i="7" s="1"/>
  <c r="F6311" i="1"/>
  <c r="H6311" i="1" s="1"/>
  <c r="G2730" i="7" s="1"/>
  <c r="F6310" i="1"/>
  <c r="H6310" i="1" s="1"/>
  <c r="G2729" i="7" s="1"/>
  <c r="F6309" i="1"/>
  <c r="H6309" i="1" s="1"/>
  <c r="G2728" i="7" s="1"/>
  <c r="F6308" i="1"/>
  <c r="H6308" i="1" s="1"/>
  <c r="G2727" i="7" s="1"/>
  <c r="F6307" i="1"/>
  <c r="H6307" i="1" s="1"/>
  <c r="G2726" i="7" s="1"/>
  <c r="F6306" i="1"/>
  <c r="H6306" i="1" s="1"/>
  <c r="G2725" i="7" s="1"/>
  <c r="F6305" i="1"/>
  <c r="H6305" i="1" s="1"/>
  <c r="G2724" i="7" s="1"/>
  <c r="F6304" i="1"/>
  <c r="H6304" i="1" s="1"/>
  <c r="G2723" i="7" s="1"/>
  <c r="F6303" i="1"/>
  <c r="H6303" i="1" s="1"/>
  <c r="G2722" i="7" s="1"/>
  <c r="F6302" i="1"/>
  <c r="F6301" i="1"/>
  <c r="H6301" i="1" s="1"/>
  <c r="G2720" i="7" s="1"/>
  <c r="F6300" i="1"/>
  <c r="H6300" i="1" s="1"/>
  <c r="G2719" i="7" s="1"/>
  <c r="F6299" i="1"/>
  <c r="H6299" i="1" s="1"/>
  <c r="G2718" i="7" s="1"/>
  <c r="F6298" i="1"/>
  <c r="H6298" i="1" s="1"/>
  <c r="G2717" i="7" s="1"/>
  <c r="F6297" i="1"/>
  <c r="H6297" i="1" s="1"/>
  <c r="G2716" i="7" s="1"/>
  <c r="F6296" i="1"/>
  <c r="H6296" i="1" s="1"/>
  <c r="G2715" i="7" s="1"/>
  <c r="F6295" i="1"/>
  <c r="H6295" i="1" s="1"/>
  <c r="G2714" i="7" s="1"/>
  <c r="F6294" i="1"/>
  <c r="H6294" i="1" s="1"/>
  <c r="G2713" i="7" s="1"/>
  <c r="F6293" i="1"/>
  <c r="H6293" i="1" s="1"/>
  <c r="G2712" i="7" s="1"/>
  <c r="F6292" i="1"/>
  <c r="H6292" i="1" s="1"/>
  <c r="G2711" i="7" s="1"/>
  <c r="F6291" i="1"/>
  <c r="H6291" i="1" s="1"/>
  <c r="G2710" i="7" s="1"/>
  <c r="F6290" i="1"/>
  <c r="H6290" i="1" s="1"/>
  <c r="G2709" i="7" s="1"/>
  <c r="F6289" i="1"/>
  <c r="H6289" i="1" s="1"/>
  <c r="G2708" i="7" s="1"/>
  <c r="F6288" i="1"/>
  <c r="H6288" i="1" s="1"/>
  <c r="G2707" i="7" s="1"/>
  <c r="F6287" i="1"/>
  <c r="H6287" i="1" s="1"/>
  <c r="G2706" i="7" s="1"/>
  <c r="F6286" i="1"/>
  <c r="F6285" i="1"/>
  <c r="H6285" i="1" s="1"/>
  <c r="G2704" i="7" s="1"/>
  <c r="F6284" i="1"/>
  <c r="H6284" i="1" s="1"/>
  <c r="G2703" i="7" s="1"/>
  <c r="F6283" i="1"/>
  <c r="H6283" i="1" s="1"/>
  <c r="G2702" i="7" s="1"/>
  <c r="F6282" i="1"/>
  <c r="H6282" i="1" s="1"/>
  <c r="G2701" i="7" s="1"/>
  <c r="F6281" i="1"/>
  <c r="H6281" i="1" s="1"/>
  <c r="G2700" i="7" s="1"/>
  <c r="F6280" i="1"/>
  <c r="H6280" i="1" s="1"/>
  <c r="G2699" i="7" s="1"/>
  <c r="F6279" i="1"/>
  <c r="H6279" i="1" s="1"/>
  <c r="G2698" i="7" s="1"/>
  <c r="F6278" i="1"/>
  <c r="H6278" i="1" s="1"/>
  <c r="G2697" i="7" s="1"/>
  <c r="F6277" i="1"/>
  <c r="H6277" i="1" s="1"/>
  <c r="G2696" i="7" s="1"/>
  <c r="F6276" i="1"/>
  <c r="H6276" i="1" s="1"/>
  <c r="G2695" i="7" s="1"/>
  <c r="F6275" i="1"/>
  <c r="H6275" i="1" s="1"/>
  <c r="G2694" i="7" s="1"/>
  <c r="F6274" i="1"/>
  <c r="H6274" i="1" s="1"/>
  <c r="G2693" i="7" s="1"/>
  <c r="F6273" i="1"/>
  <c r="H6273" i="1" s="1"/>
  <c r="G2692" i="7" s="1"/>
  <c r="F6272" i="1"/>
  <c r="H6272" i="1" s="1"/>
  <c r="G2691" i="7" s="1"/>
  <c r="F6271" i="1"/>
  <c r="H6271" i="1" s="1"/>
  <c r="G2690" i="7" s="1"/>
  <c r="F6270" i="1"/>
  <c r="F6269" i="1"/>
  <c r="H6269" i="1" s="1"/>
  <c r="G2688" i="7" s="1"/>
  <c r="F6268" i="1"/>
  <c r="H6268" i="1" s="1"/>
  <c r="G2687" i="7" s="1"/>
  <c r="F6267" i="1"/>
  <c r="H6267" i="1" s="1"/>
  <c r="G2686" i="7" s="1"/>
  <c r="F6266" i="1"/>
  <c r="H6266" i="1" s="1"/>
  <c r="G2685" i="7" s="1"/>
  <c r="F6265" i="1"/>
  <c r="H6265" i="1" s="1"/>
  <c r="G2684" i="7" s="1"/>
  <c r="F6264" i="1"/>
  <c r="H6264" i="1" s="1"/>
  <c r="G2683" i="7" s="1"/>
  <c r="F6263" i="1"/>
  <c r="H6263" i="1" s="1"/>
  <c r="G2682" i="7" s="1"/>
  <c r="F6262" i="1"/>
  <c r="H6262" i="1" s="1"/>
  <c r="G2681" i="7" s="1"/>
  <c r="F6261" i="1"/>
  <c r="H6261" i="1" s="1"/>
  <c r="G2680" i="7" s="1"/>
  <c r="F6260" i="1"/>
  <c r="H6260" i="1" s="1"/>
  <c r="G2679" i="7" s="1"/>
  <c r="F6259" i="1"/>
  <c r="H6259" i="1" s="1"/>
  <c r="G2678" i="7" s="1"/>
  <c r="F6258" i="1"/>
  <c r="H6258" i="1" s="1"/>
  <c r="G2677" i="7" s="1"/>
  <c r="F6257" i="1"/>
  <c r="H6257" i="1" s="1"/>
  <c r="G2676" i="7" s="1"/>
  <c r="F6256" i="1"/>
  <c r="H6256" i="1" s="1"/>
  <c r="G2675" i="7" s="1"/>
  <c r="F6255" i="1"/>
  <c r="H6255" i="1" s="1"/>
  <c r="G2674" i="7" s="1"/>
  <c r="F6254" i="1"/>
  <c r="F6253" i="1"/>
  <c r="H6253" i="1" s="1"/>
  <c r="G2672" i="7" s="1"/>
  <c r="F6252" i="1"/>
  <c r="H6252" i="1" s="1"/>
  <c r="G2671" i="7" s="1"/>
  <c r="F6251" i="1"/>
  <c r="H6251" i="1" s="1"/>
  <c r="G2670" i="7" s="1"/>
  <c r="F6250" i="1"/>
  <c r="H6250" i="1" s="1"/>
  <c r="G2669" i="7" s="1"/>
  <c r="F6249" i="1"/>
  <c r="H6249" i="1" s="1"/>
  <c r="G2668" i="7" s="1"/>
  <c r="F6248" i="1"/>
  <c r="H6248" i="1" s="1"/>
  <c r="G2667" i="7" s="1"/>
  <c r="F6247" i="1"/>
  <c r="H6247" i="1" s="1"/>
  <c r="G2666" i="7" s="1"/>
  <c r="F6246" i="1"/>
  <c r="H6246" i="1" s="1"/>
  <c r="G2665" i="7" s="1"/>
  <c r="F6245" i="1"/>
  <c r="H6245" i="1" s="1"/>
  <c r="G2664" i="7" s="1"/>
  <c r="F6244" i="1"/>
  <c r="H6244" i="1" s="1"/>
  <c r="G2663" i="7" s="1"/>
  <c r="F6243" i="1"/>
  <c r="H6243" i="1" s="1"/>
  <c r="G2662" i="7" s="1"/>
  <c r="F6242" i="1"/>
  <c r="H6242" i="1" s="1"/>
  <c r="G2661" i="7" s="1"/>
  <c r="F6241" i="1"/>
  <c r="H6241" i="1" s="1"/>
  <c r="G2660" i="7" s="1"/>
  <c r="F6240" i="1"/>
  <c r="H6240" i="1" s="1"/>
  <c r="G2659" i="7" s="1"/>
  <c r="F6239" i="1"/>
  <c r="H6239" i="1" s="1"/>
  <c r="G2658" i="7" s="1"/>
  <c r="F6238" i="1"/>
  <c r="F6237" i="1"/>
  <c r="H6237" i="1" s="1"/>
  <c r="G2656" i="7" s="1"/>
  <c r="F6236" i="1"/>
  <c r="H6236" i="1" s="1"/>
  <c r="G2655" i="7" s="1"/>
  <c r="F6235" i="1"/>
  <c r="H6235" i="1" s="1"/>
  <c r="G2654" i="7" s="1"/>
  <c r="F6234" i="1"/>
  <c r="H6234" i="1" s="1"/>
  <c r="G2653" i="7" s="1"/>
  <c r="F6233" i="1"/>
  <c r="H6233" i="1" s="1"/>
  <c r="G2652" i="7" s="1"/>
  <c r="F6232" i="1"/>
  <c r="H6232" i="1" s="1"/>
  <c r="G2651" i="7" s="1"/>
  <c r="F6231" i="1"/>
  <c r="H6231" i="1" s="1"/>
  <c r="G2650" i="7" s="1"/>
  <c r="F6230" i="1"/>
  <c r="H6230" i="1" s="1"/>
  <c r="G2649" i="7" s="1"/>
  <c r="F6229" i="1"/>
  <c r="H6229" i="1" s="1"/>
  <c r="G2648" i="7" s="1"/>
  <c r="F6228" i="1"/>
  <c r="H6228" i="1" s="1"/>
  <c r="G2647" i="7" s="1"/>
  <c r="F6227" i="1"/>
  <c r="H6227" i="1" s="1"/>
  <c r="G2646" i="7" s="1"/>
  <c r="F6226" i="1"/>
  <c r="H6226" i="1" s="1"/>
  <c r="G2645" i="7" s="1"/>
  <c r="F6225" i="1"/>
  <c r="H6225" i="1" s="1"/>
  <c r="G2644" i="7" s="1"/>
  <c r="F6224" i="1"/>
  <c r="H6224" i="1" s="1"/>
  <c r="G2643" i="7" s="1"/>
  <c r="F6223" i="1"/>
  <c r="H6223" i="1" s="1"/>
  <c r="G2642" i="7" s="1"/>
  <c r="F6222" i="1"/>
  <c r="F6221" i="1"/>
  <c r="H6221" i="1" s="1"/>
  <c r="G2640" i="7" s="1"/>
  <c r="F6220" i="1"/>
  <c r="H6220" i="1" s="1"/>
  <c r="G2639" i="7" s="1"/>
  <c r="F6219" i="1"/>
  <c r="H6219" i="1" s="1"/>
  <c r="G2638" i="7" s="1"/>
  <c r="F6218" i="1"/>
  <c r="H6218" i="1" s="1"/>
  <c r="G2637" i="7" s="1"/>
  <c r="F6217" i="1"/>
  <c r="H6217" i="1" s="1"/>
  <c r="G2636" i="7" s="1"/>
  <c r="F6216" i="1"/>
  <c r="H6216" i="1" s="1"/>
  <c r="G2635" i="7" s="1"/>
  <c r="F6215" i="1"/>
  <c r="H6215" i="1" s="1"/>
  <c r="G2634" i="7" s="1"/>
  <c r="F6214" i="1"/>
  <c r="H6214" i="1" s="1"/>
  <c r="G2633" i="7" s="1"/>
  <c r="F6213" i="1"/>
  <c r="H6213" i="1" s="1"/>
  <c r="G2632" i="7" s="1"/>
  <c r="F6212" i="1"/>
  <c r="H6212" i="1" s="1"/>
  <c r="G2631" i="7" s="1"/>
  <c r="F6211" i="1"/>
  <c r="H6211" i="1" s="1"/>
  <c r="G2630" i="7" s="1"/>
  <c r="F6210" i="1"/>
  <c r="H6210" i="1" s="1"/>
  <c r="G2629" i="7" s="1"/>
  <c r="F6209" i="1"/>
  <c r="H6209" i="1" s="1"/>
  <c r="G2628" i="7" s="1"/>
  <c r="F6208" i="1"/>
  <c r="H6208" i="1" s="1"/>
  <c r="G2627" i="7" s="1"/>
  <c r="F6207" i="1"/>
  <c r="H6207" i="1" s="1"/>
  <c r="G2626" i="7" s="1"/>
  <c r="F6206" i="1"/>
  <c r="F6205" i="1"/>
  <c r="H6205" i="1" s="1"/>
  <c r="G2624" i="7" s="1"/>
  <c r="F6204" i="1"/>
  <c r="H6204" i="1" s="1"/>
  <c r="G2623" i="7" s="1"/>
  <c r="F6203" i="1"/>
  <c r="H6203" i="1" s="1"/>
  <c r="G2622" i="7" s="1"/>
  <c r="F6202" i="1"/>
  <c r="H6202" i="1" s="1"/>
  <c r="G2621" i="7" s="1"/>
  <c r="F6201" i="1"/>
  <c r="H6201" i="1" s="1"/>
  <c r="G2620" i="7" s="1"/>
  <c r="F6200" i="1"/>
  <c r="H6200" i="1" s="1"/>
  <c r="G2619" i="7" s="1"/>
  <c r="F6199" i="1"/>
  <c r="H6199" i="1" s="1"/>
  <c r="G2618" i="7" s="1"/>
  <c r="F6198" i="1"/>
  <c r="H6198" i="1" s="1"/>
  <c r="G2617" i="7" s="1"/>
  <c r="F6197" i="1"/>
  <c r="H6197" i="1" s="1"/>
  <c r="G2616" i="7" s="1"/>
  <c r="F6196" i="1"/>
  <c r="H6196" i="1" s="1"/>
  <c r="G2615" i="7" s="1"/>
  <c r="F6195" i="1"/>
  <c r="H6195" i="1" s="1"/>
  <c r="G2614" i="7" s="1"/>
  <c r="F6194" i="1"/>
  <c r="H6194" i="1" s="1"/>
  <c r="G2613" i="7" s="1"/>
  <c r="F6193" i="1"/>
  <c r="H6193" i="1" s="1"/>
  <c r="G2612" i="7" s="1"/>
  <c r="F6192" i="1"/>
  <c r="H6192" i="1" s="1"/>
  <c r="G2611" i="7" s="1"/>
  <c r="F6191" i="1"/>
  <c r="H6191" i="1" s="1"/>
  <c r="G2610" i="7" s="1"/>
  <c r="F6190" i="1"/>
  <c r="F6189" i="1"/>
  <c r="H6189" i="1" s="1"/>
  <c r="G2608" i="7" s="1"/>
  <c r="F6188" i="1"/>
  <c r="H6188" i="1" s="1"/>
  <c r="G2607" i="7" s="1"/>
  <c r="F6187" i="1"/>
  <c r="H6187" i="1" s="1"/>
  <c r="G2606" i="7" s="1"/>
  <c r="F6186" i="1"/>
  <c r="H6186" i="1" s="1"/>
  <c r="G2605" i="7" s="1"/>
  <c r="F6185" i="1"/>
  <c r="H6185" i="1" s="1"/>
  <c r="G2604" i="7" s="1"/>
  <c r="F6184" i="1"/>
  <c r="H6184" i="1" s="1"/>
  <c r="G2603" i="7" s="1"/>
  <c r="F6183" i="1"/>
  <c r="H6183" i="1" s="1"/>
  <c r="G2602" i="7" s="1"/>
  <c r="F6182" i="1"/>
  <c r="H6182" i="1" s="1"/>
  <c r="G2601" i="7" s="1"/>
  <c r="F6181" i="1"/>
  <c r="H6181" i="1" s="1"/>
  <c r="G2600" i="7" s="1"/>
  <c r="F6180" i="1"/>
  <c r="H6180" i="1" s="1"/>
  <c r="G2599" i="7" s="1"/>
  <c r="F6179" i="1"/>
  <c r="H6179" i="1" s="1"/>
  <c r="G2598" i="7" s="1"/>
  <c r="F6178" i="1"/>
  <c r="H6178" i="1" s="1"/>
  <c r="G2597" i="7" s="1"/>
  <c r="F6177" i="1"/>
  <c r="H6177" i="1" s="1"/>
  <c r="G2596" i="7" s="1"/>
  <c r="F6176" i="1"/>
  <c r="H6176" i="1" s="1"/>
  <c r="G2595" i="7" s="1"/>
  <c r="F6175" i="1"/>
  <c r="H6175" i="1" s="1"/>
  <c r="G2594" i="7" s="1"/>
  <c r="F6174" i="1"/>
  <c r="F6173" i="1"/>
  <c r="H6173" i="1" s="1"/>
  <c r="G2592" i="7" s="1"/>
  <c r="F6172" i="1"/>
  <c r="H6172" i="1" s="1"/>
  <c r="G2591" i="7" s="1"/>
  <c r="F6171" i="1"/>
  <c r="H6171" i="1" s="1"/>
  <c r="G2590" i="7" s="1"/>
  <c r="F6170" i="1"/>
  <c r="H6170" i="1" s="1"/>
  <c r="G2589" i="7" s="1"/>
  <c r="F6169" i="1"/>
  <c r="H6169" i="1" s="1"/>
  <c r="G2588" i="7" s="1"/>
  <c r="F6168" i="1"/>
  <c r="H6168" i="1" s="1"/>
  <c r="G2587" i="7" s="1"/>
  <c r="F6167" i="1"/>
  <c r="H6167" i="1" s="1"/>
  <c r="G2586" i="7" s="1"/>
  <c r="F6166" i="1"/>
  <c r="H6166" i="1" s="1"/>
  <c r="G2585" i="7" s="1"/>
  <c r="F6165" i="1"/>
  <c r="H6165" i="1" s="1"/>
  <c r="G2584" i="7" s="1"/>
  <c r="F6164" i="1"/>
  <c r="H6164" i="1" s="1"/>
  <c r="G2583" i="7" s="1"/>
  <c r="F6163" i="1"/>
  <c r="H6163" i="1" s="1"/>
  <c r="G2582" i="7" s="1"/>
  <c r="F6162" i="1"/>
  <c r="H6162" i="1" s="1"/>
  <c r="G2581" i="7" s="1"/>
  <c r="F6161" i="1"/>
  <c r="H6161" i="1" s="1"/>
  <c r="G2580" i="7" s="1"/>
  <c r="F6160" i="1"/>
  <c r="H6160" i="1" s="1"/>
  <c r="G2579" i="7" s="1"/>
  <c r="F6159" i="1"/>
  <c r="H6159" i="1" s="1"/>
  <c r="G2578" i="7" s="1"/>
  <c r="F6158" i="1"/>
  <c r="F6157" i="1"/>
  <c r="H6157" i="1" s="1"/>
  <c r="G2576" i="7" s="1"/>
  <c r="F6156" i="1"/>
  <c r="H6156" i="1" s="1"/>
  <c r="G2575" i="7" s="1"/>
  <c r="F6155" i="1"/>
  <c r="H6155" i="1" s="1"/>
  <c r="G2574" i="7" s="1"/>
  <c r="F6154" i="1"/>
  <c r="H6154" i="1" s="1"/>
  <c r="G2573" i="7" s="1"/>
  <c r="F6153" i="1"/>
  <c r="H6153" i="1" s="1"/>
  <c r="G2572" i="7" s="1"/>
  <c r="F6152" i="1"/>
  <c r="H6152" i="1" s="1"/>
  <c r="G2571" i="7" s="1"/>
  <c r="F6151" i="1"/>
  <c r="H6151" i="1" s="1"/>
  <c r="G2570" i="7" s="1"/>
  <c r="F6150" i="1"/>
  <c r="H6150" i="1" s="1"/>
  <c r="G2569" i="7" s="1"/>
  <c r="F6149" i="1"/>
  <c r="H6149" i="1" s="1"/>
  <c r="G2568" i="7" s="1"/>
  <c r="F6148" i="1"/>
  <c r="H6148" i="1" s="1"/>
  <c r="G2567" i="7" s="1"/>
  <c r="F6147" i="1"/>
  <c r="H6147" i="1" s="1"/>
  <c r="G2566" i="7" s="1"/>
  <c r="F6146" i="1"/>
  <c r="H6146" i="1" s="1"/>
  <c r="G2565" i="7" s="1"/>
  <c r="F6145" i="1"/>
  <c r="H6145" i="1" s="1"/>
  <c r="G2564" i="7" s="1"/>
  <c r="F6144" i="1"/>
  <c r="H6144" i="1" s="1"/>
  <c r="G2563" i="7" s="1"/>
  <c r="F6143" i="1"/>
  <c r="H6143" i="1" s="1"/>
  <c r="G2562" i="7" s="1"/>
  <c r="F6142" i="1"/>
  <c r="F6141" i="1"/>
  <c r="H6141" i="1" s="1"/>
  <c r="G2560" i="7" s="1"/>
  <c r="F6140" i="1"/>
  <c r="H6140" i="1" s="1"/>
  <c r="G2559" i="7" s="1"/>
  <c r="F6139" i="1"/>
  <c r="H6139" i="1" s="1"/>
  <c r="G2558" i="7" s="1"/>
  <c r="F6138" i="1"/>
  <c r="H6138" i="1" s="1"/>
  <c r="G2557" i="7" s="1"/>
  <c r="F6137" i="1"/>
  <c r="H6137" i="1" s="1"/>
  <c r="G2556" i="7" s="1"/>
  <c r="F6136" i="1"/>
  <c r="H6136" i="1" s="1"/>
  <c r="G2555" i="7" s="1"/>
  <c r="F6135" i="1"/>
  <c r="H6135" i="1" s="1"/>
  <c r="G2554" i="7" s="1"/>
  <c r="F6134" i="1"/>
  <c r="H6134" i="1" s="1"/>
  <c r="G2553" i="7" s="1"/>
  <c r="F6133" i="1"/>
  <c r="H6133" i="1" s="1"/>
  <c r="G2552" i="7" s="1"/>
  <c r="F6132" i="1"/>
  <c r="H6132" i="1" s="1"/>
  <c r="G2551" i="7" s="1"/>
  <c r="F6131" i="1"/>
  <c r="H6131" i="1" s="1"/>
  <c r="G2550" i="7" s="1"/>
  <c r="F6130" i="1"/>
  <c r="H6130" i="1" s="1"/>
  <c r="G2549" i="7" s="1"/>
  <c r="F6129" i="1"/>
  <c r="H6129" i="1" s="1"/>
  <c r="G2548" i="7" s="1"/>
  <c r="F6128" i="1"/>
  <c r="H6128" i="1" s="1"/>
  <c r="G2547" i="7" s="1"/>
  <c r="F6127" i="1"/>
  <c r="H6127" i="1" s="1"/>
  <c r="G2546" i="7" s="1"/>
  <c r="F6126" i="1"/>
  <c r="F6125" i="1"/>
  <c r="H6125" i="1" s="1"/>
  <c r="G2544" i="7" s="1"/>
  <c r="F6124" i="1"/>
  <c r="H6124" i="1" s="1"/>
  <c r="G2543" i="7" s="1"/>
  <c r="F6123" i="1"/>
  <c r="H6123" i="1" s="1"/>
  <c r="G2542" i="7" s="1"/>
  <c r="F6122" i="1"/>
  <c r="H6122" i="1" s="1"/>
  <c r="G2541" i="7" s="1"/>
  <c r="F6121" i="1"/>
  <c r="H6121" i="1" s="1"/>
  <c r="G2540" i="7" s="1"/>
  <c r="F6120" i="1"/>
  <c r="H6120" i="1" s="1"/>
  <c r="G2539" i="7" s="1"/>
  <c r="F6119" i="1"/>
  <c r="H6119" i="1" s="1"/>
  <c r="G2538" i="7" s="1"/>
  <c r="F6118" i="1"/>
  <c r="H6118" i="1" s="1"/>
  <c r="G2537" i="7" s="1"/>
  <c r="F6117" i="1"/>
  <c r="H6117" i="1" s="1"/>
  <c r="G2536" i="7" s="1"/>
  <c r="F6116" i="1"/>
  <c r="H6116" i="1" s="1"/>
  <c r="G2535" i="7" s="1"/>
  <c r="F6115" i="1"/>
  <c r="H6115" i="1" s="1"/>
  <c r="G2534" i="7" s="1"/>
  <c r="F6114" i="1"/>
  <c r="F6113" i="1"/>
  <c r="H6113" i="1" s="1"/>
  <c r="G2532" i="7" s="1"/>
  <c r="F6112" i="1"/>
  <c r="H6112" i="1" s="1"/>
  <c r="G2531" i="7" s="1"/>
  <c r="F6111" i="1"/>
  <c r="H6111" i="1" s="1"/>
  <c r="G2530" i="7" s="1"/>
  <c r="F6110" i="1"/>
  <c r="H6110" i="1" s="1"/>
  <c r="G2529" i="7" s="1"/>
  <c r="F6109" i="1"/>
  <c r="H6109" i="1" s="1"/>
  <c r="G2528" i="7" s="1"/>
  <c r="F6108" i="1"/>
  <c r="H6108" i="1" s="1"/>
  <c r="G2527" i="7" s="1"/>
  <c r="F6107" i="1"/>
  <c r="H6107" i="1" s="1"/>
  <c r="G2526" i="7" s="1"/>
  <c r="F6106" i="1"/>
  <c r="F6105" i="1"/>
  <c r="H6105" i="1" s="1"/>
  <c r="G2524" i="7" s="1"/>
  <c r="F6104" i="1"/>
  <c r="H6104" i="1" s="1"/>
  <c r="G2523" i="7" s="1"/>
  <c r="F6103" i="1"/>
  <c r="H6103" i="1" s="1"/>
  <c r="G2522" i="7" s="1"/>
  <c r="F6102" i="1"/>
  <c r="H6102" i="1" s="1"/>
  <c r="G2521" i="7" s="1"/>
  <c r="F6101" i="1"/>
  <c r="H6101" i="1" s="1"/>
  <c r="G2520" i="7" s="1"/>
  <c r="F6100" i="1"/>
  <c r="H6100" i="1" s="1"/>
  <c r="G2519" i="7" s="1"/>
  <c r="F6099" i="1"/>
  <c r="H6099" i="1" s="1"/>
  <c r="G2518" i="7" s="1"/>
  <c r="F6098" i="1"/>
  <c r="F6097" i="1"/>
  <c r="H6097" i="1" s="1"/>
  <c r="G2516" i="7" s="1"/>
  <c r="F6096" i="1"/>
  <c r="H6096" i="1" s="1"/>
  <c r="G2515" i="7" s="1"/>
  <c r="F6095" i="1"/>
  <c r="H6095" i="1" s="1"/>
  <c r="G2514" i="7" s="1"/>
  <c r="F6094" i="1"/>
  <c r="H6094" i="1" s="1"/>
  <c r="G2513" i="7" s="1"/>
  <c r="F6093" i="1"/>
  <c r="H6093" i="1" s="1"/>
  <c r="G2512" i="7" s="1"/>
  <c r="F6092" i="1"/>
  <c r="H6092" i="1" s="1"/>
  <c r="G2511" i="7" s="1"/>
  <c r="F6091" i="1"/>
  <c r="F6090" i="1"/>
  <c r="H6090" i="1" s="1"/>
  <c r="G2509" i="7" s="1"/>
  <c r="F6089" i="1"/>
  <c r="H6089" i="1" s="1"/>
  <c r="G2508" i="7" s="1"/>
  <c r="F6088" i="1"/>
  <c r="H6088" i="1" s="1"/>
  <c r="G2507" i="7" s="1"/>
  <c r="F6087" i="1"/>
  <c r="H6087" i="1" s="1"/>
  <c r="G2506" i="7" s="1"/>
  <c r="F6086" i="1"/>
  <c r="F6085" i="1"/>
  <c r="H6085" i="1" s="1"/>
  <c r="G2504" i="7" s="1"/>
  <c r="F6084" i="1"/>
  <c r="H6084" i="1" s="1"/>
  <c r="G2503" i="7" s="1"/>
  <c r="F6083" i="1"/>
  <c r="H6083" i="1" s="1"/>
  <c r="G2502" i="7" s="1"/>
  <c r="F6082" i="1"/>
  <c r="H6082" i="1" s="1"/>
  <c r="G2501" i="7" s="1"/>
  <c r="F6081" i="1"/>
  <c r="H6081" i="1" s="1"/>
  <c r="G2500" i="7" s="1"/>
  <c r="F6080" i="1"/>
  <c r="F6079" i="1"/>
  <c r="H6079" i="1" s="1"/>
  <c r="G2498" i="7" s="1"/>
  <c r="F6078" i="1"/>
  <c r="H6078" i="1" s="1"/>
  <c r="G2497" i="7" s="1"/>
  <c r="F6077" i="1"/>
  <c r="H6077" i="1" s="1"/>
  <c r="G2496" i="7" s="1"/>
  <c r="F6076" i="1"/>
  <c r="H6076" i="1" s="1"/>
  <c r="G2495" i="7" s="1"/>
  <c r="F6075" i="1"/>
  <c r="F6074" i="1"/>
  <c r="H6074" i="1" s="1"/>
  <c r="G2493" i="7" s="1"/>
  <c r="F6073" i="1"/>
  <c r="H6073" i="1" s="1"/>
  <c r="G2492" i="7" s="1"/>
  <c r="F6072" i="1"/>
  <c r="H6072" i="1" s="1"/>
  <c r="G2491" i="7" s="1"/>
  <c r="F6071" i="1"/>
  <c r="H6071" i="1" s="1"/>
  <c r="G2490" i="7" s="1"/>
  <c r="F6070" i="1"/>
  <c r="F6069" i="1"/>
  <c r="H6069" i="1" s="1"/>
  <c r="G2488" i="7" s="1"/>
  <c r="F6068" i="1"/>
  <c r="H6068" i="1" s="1"/>
  <c r="G2487" i="7" s="1"/>
  <c r="F6067" i="1"/>
  <c r="H6067" i="1" s="1"/>
  <c r="G2486" i="7" s="1"/>
  <c r="F6066" i="1"/>
  <c r="F6065" i="1"/>
  <c r="H6065" i="1" s="1"/>
  <c r="G2484" i="7" s="1"/>
  <c r="F6064" i="1"/>
  <c r="H6064" i="1" s="1"/>
  <c r="G2483" i="7" s="1"/>
  <c r="F6063" i="1"/>
  <c r="H6063" i="1" s="1"/>
  <c r="G2482" i="7" s="1"/>
  <c r="F6062" i="1"/>
  <c r="F6061" i="1"/>
  <c r="H6061" i="1" s="1"/>
  <c r="G2480" i="7" s="1"/>
  <c r="F6060" i="1"/>
  <c r="H6060" i="1" s="1"/>
  <c r="G2479" i="7" s="1"/>
  <c r="F6059" i="1"/>
  <c r="H6059" i="1" s="1"/>
  <c r="G2478" i="7" s="1"/>
  <c r="F6058" i="1"/>
  <c r="F6057" i="1"/>
  <c r="H6057" i="1" s="1"/>
  <c r="G2476" i="7" s="1"/>
  <c r="F6056" i="1"/>
  <c r="H6056" i="1" s="1"/>
  <c r="G2475" i="7" s="1"/>
  <c r="F6055" i="1"/>
  <c r="H6055" i="1" s="1"/>
  <c r="G2474" i="7" s="1"/>
  <c r="F6054" i="1"/>
  <c r="F6053" i="1"/>
  <c r="H6053" i="1" s="1"/>
  <c r="G2472" i="7" s="1"/>
  <c r="F6052" i="1"/>
  <c r="H6052" i="1" s="1"/>
  <c r="G2471" i="7" s="1"/>
  <c r="F6051" i="1"/>
  <c r="H6051" i="1" s="1"/>
  <c r="G2470" i="7" s="1"/>
  <c r="F6050" i="1"/>
  <c r="F6049" i="1"/>
  <c r="H6049" i="1" s="1"/>
  <c r="G2468" i="7" s="1"/>
  <c r="F6048" i="1"/>
  <c r="H6048" i="1" s="1"/>
  <c r="G2467" i="7" s="1"/>
  <c r="F6047" i="1"/>
  <c r="H6047" i="1" s="1"/>
  <c r="G2466" i="7" s="1"/>
  <c r="F6046" i="1"/>
  <c r="F6045" i="1"/>
  <c r="H6045" i="1" s="1"/>
  <c r="G2464" i="7" s="1"/>
  <c r="F6044" i="1"/>
  <c r="H6044" i="1" s="1"/>
  <c r="G2463" i="7" s="1"/>
  <c r="F6043" i="1"/>
  <c r="H6043" i="1" s="1"/>
  <c r="G2462" i="7" s="1"/>
  <c r="F6042" i="1"/>
  <c r="F6041" i="1"/>
  <c r="H6041" i="1" s="1"/>
  <c r="G2460" i="7" s="1"/>
  <c r="F6040" i="1"/>
  <c r="H6040" i="1" s="1"/>
  <c r="G2459" i="7" s="1"/>
  <c r="F6039" i="1"/>
  <c r="H6039" i="1" s="1"/>
  <c r="G2458" i="7" s="1"/>
  <c r="F6038" i="1"/>
  <c r="F6037" i="1"/>
  <c r="H6037" i="1" s="1"/>
  <c r="G2456" i="7" s="1"/>
  <c r="F6036" i="1"/>
  <c r="H6036" i="1" s="1"/>
  <c r="G2455" i="7" s="1"/>
  <c r="F6035" i="1"/>
  <c r="H6035" i="1" s="1"/>
  <c r="G2454" i="7" s="1"/>
  <c r="F6034" i="1"/>
  <c r="F6033" i="1"/>
  <c r="H6033" i="1" s="1"/>
  <c r="G2452" i="7" s="1"/>
  <c r="F6032" i="1"/>
  <c r="H6032" i="1" s="1"/>
  <c r="G2451" i="7" s="1"/>
  <c r="F6031" i="1"/>
  <c r="H6031" i="1" s="1"/>
  <c r="G2450" i="7" s="1"/>
  <c r="F6030" i="1"/>
  <c r="F6029" i="1"/>
  <c r="H6029" i="1" s="1"/>
  <c r="G2448" i="7" s="1"/>
  <c r="F6028" i="1"/>
  <c r="H6028" i="1" s="1"/>
  <c r="G2447" i="7" s="1"/>
  <c r="F6027" i="1"/>
  <c r="H6027" i="1" s="1"/>
  <c r="G2446" i="7" s="1"/>
  <c r="F6026" i="1"/>
  <c r="F6025" i="1"/>
  <c r="H6025" i="1" s="1"/>
  <c r="G2444" i="7" s="1"/>
  <c r="F6024" i="1"/>
  <c r="H6024" i="1" s="1"/>
  <c r="G2443" i="7" s="1"/>
  <c r="F6023" i="1"/>
  <c r="H6023" i="1" s="1"/>
  <c r="G2442" i="7" s="1"/>
  <c r="F6022" i="1"/>
  <c r="F6021" i="1"/>
  <c r="H6021" i="1" s="1"/>
  <c r="G2440" i="7" s="1"/>
  <c r="F6020" i="1"/>
  <c r="H6020" i="1" s="1"/>
  <c r="G2439" i="7" s="1"/>
  <c r="F6019" i="1"/>
  <c r="H6019" i="1" s="1"/>
  <c r="G2438" i="7" s="1"/>
  <c r="F6018" i="1"/>
  <c r="F6017" i="1"/>
  <c r="H6017" i="1" s="1"/>
  <c r="G2436" i="7" s="1"/>
  <c r="F6016" i="1"/>
  <c r="H6016" i="1" s="1"/>
  <c r="G2435" i="7" s="1"/>
  <c r="F6015" i="1"/>
  <c r="H6015" i="1" s="1"/>
  <c r="G2434" i="7" s="1"/>
  <c r="F6014" i="1"/>
  <c r="F6013" i="1"/>
  <c r="H6013" i="1" s="1"/>
  <c r="G2432" i="7" s="1"/>
  <c r="F6012" i="1"/>
  <c r="H6012" i="1" s="1"/>
  <c r="G2431" i="7" s="1"/>
  <c r="F6011" i="1"/>
  <c r="H6011" i="1" s="1"/>
  <c r="G2430" i="7" s="1"/>
  <c r="F6010" i="1"/>
  <c r="F6009" i="1"/>
  <c r="H6009" i="1" s="1"/>
  <c r="G2428" i="7" s="1"/>
  <c r="F6008" i="1"/>
  <c r="H6008" i="1" s="1"/>
  <c r="G2427" i="7" s="1"/>
  <c r="F6007" i="1"/>
  <c r="H6007" i="1" s="1"/>
  <c r="G2426" i="7" s="1"/>
  <c r="F6006" i="1"/>
  <c r="F6005" i="1"/>
  <c r="H6005" i="1" s="1"/>
  <c r="G2424" i="7" s="1"/>
  <c r="F6004" i="1"/>
  <c r="H6004" i="1" s="1"/>
  <c r="G2423" i="7" s="1"/>
  <c r="F6003" i="1"/>
  <c r="H6003" i="1" s="1"/>
  <c r="G2422" i="7" s="1"/>
  <c r="F6002" i="1"/>
  <c r="F6001" i="1"/>
  <c r="H6001" i="1" s="1"/>
  <c r="G2420" i="7" s="1"/>
  <c r="F6000" i="1"/>
  <c r="H6000" i="1" s="1"/>
  <c r="G2419" i="7" s="1"/>
  <c r="F5999" i="1"/>
  <c r="H5999" i="1" s="1"/>
  <c r="G2418" i="7" s="1"/>
  <c r="F5998" i="1"/>
  <c r="F5997" i="1"/>
  <c r="H5997" i="1" s="1"/>
  <c r="G2416" i="7" s="1"/>
  <c r="F5996" i="1"/>
  <c r="H5996" i="1" s="1"/>
  <c r="G2415" i="7" s="1"/>
  <c r="F5995" i="1"/>
  <c r="H5995" i="1" s="1"/>
  <c r="G2414" i="7" s="1"/>
  <c r="F5994" i="1"/>
  <c r="F5993" i="1"/>
  <c r="H5993" i="1" s="1"/>
  <c r="G2412" i="7" s="1"/>
  <c r="F5992" i="1"/>
  <c r="H5992" i="1" s="1"/>
  <c r="G2411" i="7" s="1"/>
  <c r="F5991" i="1"/>
  <c r="H5991" i="1" s="1"/>
  <c r="G2410" i="7" s="1"/>
  <c r="F5990" i="1"/>
  <c r="F5989" i="1"/>
  <c r="H5989" i="1" s="1"/>
  <c r="G2408" i="7" s="1"/>
  <c r="F5988" i="1"/>
  <c r="H5988" i="1" s="1"/>
  <c r="G2407" i="7" s="1"/>
  <c r="F5987" i="1"/>
  <c r="H5987" i="1" s="1"/>
  <c r="G2406" i="7" s="1"/>
  <c r="F5986" i="1"/>
  <c r="F5985" i="1"/>
  <c r="H5985" i="1" s="1"/>
  <c r="G2404" i="7" s="1"/>
  <c r="F5984" i="1"/>
  <c r="H5984" i="1" s="1"/>
  <c r="G2403" i="7" s="1"/>
  <c r="F5983" i="1"/>
  <c r="H5983" i="1" s="1"/>
  <c r="G2402" i="7" s="1"/>
  <c r="F5982" i="1"/>
  <c r="F5981" i="1"/>
  <c r="H5981" i="1" s="1"/>
  <c r="G2400" i="7" s="1"/>
  <c r="F5980" i="1"/>
  <c r="H5980" i="1" s="1"/>
  <c r="G2399" i="7" s="1"/>
  <c r="F5979" i="1"/>
  <c r="H5979" i="1" s="1"/>
  <c r="G2398" i="7" s="1"/>
  <c r="F5978" i="1"/>
  <c r="F5977" i="1"/>
  <c r="H5977" i="1" s="1"/>
  <c r="G2396" i="7" s="1"/>
  <c r="F5976" i="1"/>
  <c r="H5976" i="1" s="1"/>
  <c r="G2395" i="7" s="1"/>
  <c r="F5975" i="1"/>
  <c r="H5975" i="1" s="1"/>
  <c r="G2394" i="7" s="1"/>
  <c r="F5974" i="1"/>
  <c r="F5973" i="1"/>
  <c r="H5973" i="1" s="1"/>
  <c r="G2392" i="7" s="1"/>
  <c r="F5972" i="1"/>
  <c r="H5972" i="1" s="1"/>
  <c r="G2391" i="7" s="1"/>
  <c r="F5971" i="1"/>
  <c r="H5971" i="1" s="1"/>
  <c r="G2390" i="7" s="1"/>
  <c r="F5970" i="1"/>
  <c r="F5969" i="1"/>
  <c r="H5969" i="1" s="1"/>
  <c r="G2388" i="7" s="1"/>
  <c r="F5968" i="1"/>
  <c r="H5968" i="1" s="1"/>
  <c r="G2387" i="7" s="1"/>
  <c r="F5967" i="1"/>
  <c r="H5967" i="1" s="1"/>
  <c r="G2386" i="7" s="1"/>
  <c r="F5966" i="1"/>
  <c r="F5965" i="1"/>
  <c r="H5965" i="1" s="1"/>
  <c r="G2384" i="7" s="1"/>
  <c r="F5964" i="1"/>
  <c r="H5964" i="1" s="1"/>
  <c r="G2383" i="7" s="1"/>
  <c r="F5963" i="1"/>
  <c r="H5963" i="1" s="1"/>
  <c r="G2382" i="7" s="1"/>
  <c r="F5962" i="1"/>
  <c r="F5961" i="1"/>
  <c r="H5961" i="1" s="1"/>
  <c r="G2380" i="7" s="1"/>
  <c r="F5960" i="1"/>
  <c r="H5960" i="1" s="1"/>
  <c r="G2379" i="7" s="1"/>
  <c r="F5959" i="1"/>
  <c r="H5959" i="1" s="1"/>
  <c r="G2378" i="7" s="1"/>
  <c r="F5958" i="1"/>
  <c r="F5957" i="1"/>
  <c r="H5957" i="1" s="1"/>
  <c r="G2376" i="7" s="1"/>
  <c r="F5956" i="1"/>
  <c r="H5956" i="1" s="1"/>
  <c r="G2375" i="7" s="1"/>
  <c r="F5955" i="1"/>
  <c r="H5955" i="1" s="1"/>
  <c r="G2374" i="7" s="1"/>
  <c r="F5954" i="1"/>
  <c r="F5953" i="1"/>
  <c r="H5953" i="1" s="1"/>
  <c r="G2372" i="7" s="1"/>
  <c r="F5952" i="1"/>
  <c r="H5952" i="1" s="1"/>
  <c r="G2371" i="7" s="1"/>
  <c r="F5951" i="1"/>
  <c r="H5951" i="1" s="1"/>
  <c r="G2370" i="7" s="1"/>
  <c r="F5950" i="1"/>
  <c r="F5949" i="1"/>
  <c r="H5949" i="1" s="1"/>
  <c r="G2368" i="7" s="1"/>
  <c r="F5948" i="1"/>
  <c r="H5948" i="1" s="1"/>
  <c r="G2367" i="7" s="1"/>
  <c r="F5947" i="1"/>
  <c r="H5947" i="1" s="1"/>
  <c r="G2366" i="7" s="1"/>
  <c r="F5946" i="1"/>
  <c r="F5945" i="1"/>
  <c r="H5945" i="1" s="1"/>
  <c r="G2364" i="7" s="1"/>
  <c r="F5944" i="1"/>
  <c r="H5944" i="1" s="1"/>
  <c r="G2363" i="7" s="1"/>
  <c r="F5943" i="1"/>
  <c r="H5943" i="1" s="1"/>
  <c r="G2362" i="7" s="1"/>
  <c r="F5942" i="1"/>
  <c r="F5941" i="1"/>
  <c r="H5941" i="1" s="1"/>
  <c r="G2360" i="7" s="1"/>
  <c r="F5940" i="1"/>
  <c r="H5940" i="1" s="1"/>
  <c r="G2359" i="7" s="1"/>
  <c r="F5939" i="1"/>
  <c r="H5939" i="1" s="1"/>
  <c r="G2358" i="7" s="1"/>
  <c r="F5938" i="1"/>
  <c r="F5937" i="1"/>
  <c r="H5937" i="1" s="1"/>
  <c r="G2356" i="7" s="1"/>
  <c r="F5936" i="1"/>
  <c r="H5936" i="1" s="1"/>
  <c r="G2355" i="7" s="1"/>
  <c r="F5935" i="1"/>
  <c r="H5935" i="1" s="1"/>
  <c r="G2354" i="7" s="1"/>
  <c r="F5934" i="1"/>
  <c r="F5933" i="1"/>
  <c r="H5933" i="1" s="1"/>
  <c r="G2352" i="7" s="1"/>
  <c r="F5932" i="1"/>
  <c r="H5932" i="1" s="1"/>
  <c r="G2351" i="7" s="1"/>
  <c r="F5931" i="1"/>
  <c r="H5931" i="1" s="1"/>
  <c r="G2350" i="7" s="1"/>
  <c r="F5930" i="1"/>
  <c r="F5929" i="1"/>
  <c r="H5929" i="1" s="1"/>
  <c r="G2348" i="7" s="1"/>
  <c r="F5928" i="1"/>
  <c r="H5928" i="1" s="1"/>
  <c r="G2347" i="7" s="1"/>
  <c r="F5927" i="1"/>
  <c r="H5927" i="1" s="1"/>
  <c r="G2346" i="7" s="1"/>
  <c r="F5926" i="1"/>
  <c r="F5925" i="1"/>
  <c r="H5925" i="1" s="1"/>
  <c r="G2344" i="7" s="1"/>
  <c r="F5924" i="1"/>
  <c r="H5924" i="1" s="1"/>
  <c r="G2343" i="7" s="1"/>
  <c r="F5923" i="1"/>
  <c r="H5923" i="1" s="1"/>
  <c r="G2342" i="7" s="1"/>
  <c r="F5922" i="1"/>
  <c r="F5921" i="1"/>
  <c r="H5921" i="1" s="1"/>
  <c r="G2340" i="7" s="1"/>
  <c r="F5920" i="1"/>
  <c r="H5920" i="1" s="1"/>
  <c r="G2339" i="7" s="1"/>
  <c r="F5919" i="1"/>
  <c r="H5919" i="1" s="1"/>
  <c r="G2338" i="7" s="1"/>
  <c r="F5918" i="1"/>
  <c r="F5917" i="1"/>
  <c r="H5917" i="1" s="1"/>
  <c r="G2336" i="7" s="1"/>
  <c r="F5916" i="1"/>
  <c r="H5916" i="1" s="1"/>
  <c r="G2335" i="7" s="1"/>
  <c r="F5915" i="1"/>
  <c r="H5915" i="1" s="1"/>
  <c r="G2334" i="7" s="1"/>
  <c r="F5914" i="1"/>
  <c r="F5913" i="1"/>
  <c r="H5913" i="1" s="1"/>
  <c r="G2332" i="7" s="1"/>
  <c r="F5912" i="1"/>
  <c r="H5912" i="1" s="1"/>
  <c r="G2331" i="7" s="1"/>
  <c r="F5911" i="1"/>
  <c r="H5911" i="1" s="1"/>
  <c r="G2330" i="7" s="1"/>
  <c r="F5910" i="1"/>
  <c r="F5909" i="1"/>
  <c r="H5909" i="1" s="1"/>
  <c r="G2328" i="7" s="1"/>
  <c r="F5908" i="1"/>
  <c r="H5908" i="1" s="1"/>
  <c r="G2327" i="7" s="1"/>
  <c r="F5907" i="1"/>
  <c r="H5907" i="1" s="1"/>
  <c r="G2326" i="7" s="1"/>
  <c r="F5906" i="1"/>
  <c r="F5905" i="1"/>
  <c r="H5905" i="1" s="1"/>
  <c r="G2324" i="7" s="1"/>
  <c r="F5904" i="1"/>
  <c r="H5904" i="1" s="1"/>
  <c r="G2323" i="7" s="1"/>
  <c r="F5903" i="1"/>
  <c r="H5903" i="1" s="1"/>
  <c r="G2322" i="7" s="1"/>
  <c r="F5902" i="1"/>
  <c r="F5901" i="1"/>
  <c r="H5901" i="1" s="1"/>
  <c r="G2320" i="7" s="1"/>
  <c r="F5900" i="1"/>
  <c r="H5900" i="1" s="1"/>
  <c r="G2319" i="7" s="1"/>
  <c r="F5899" i="1"/>
  <c r="H5899" i="1" s="1"/>
  <c r="G2318" i="7" s="1"/>
  <c r="F5898" i="1"/>
  <c r="F5897" i="1"/>
  <c r="H5897" i="1" s="1"/>
  <c r="G2316" i="7" s="1"/>
  <c r="F5896" i="1"/>
  <c r="H5896" i="1" s="1"/>
  <c r="G2315" i="7" s="1"/>
  <c r="F5895" i="1"/>
  <c r="H5895" i="1" s="1"/>
  <c r="G2314" i="7" s="1"/>
  <c r="F5894" i="1"/>
  <c r="F5893" i="1"/>
  <c r="H5893" i="1" s="1"/>
  <c r="G2312" i="7" s="1"/>
  <c r="F5892" i="1"/>
  <c r="H5892" i="1" s="1"/>
  <c r="G2311" i="7" s="1"/>
  <c r="F5891" i="1"/>
  <c r="H5891" i="1" s="1"/>
  <c r="G2310" i="7" s="1"/>
  <c r="F5890" i="1"/>
  <c r="F5889" i="1"/>
  <c r="H5889" i="1" s="1"/>
  <c r="G2308" i="7" s="1"/>
  <c r="F5888" i="1"/>
  <c r="H5888" i="1" s="1"/>
  <c r="G2307" i="7" s="1"/>
  <c r="F5887" i="1"/>
  <c r="H5887" i="1" s="1"/>
  <c r="G2306" i="7" s="1"/>
  <c r="F5886" i="1"/>
  <c r="F5885" i="1"/>
  <c r="H5885" i="1" s="1"/>
  <c r="G2304" i="7" s="1"/>
  <c r="F5884" i="1"/>
  <c r="H5884" i="1" s="1"/>
  <c r="G2303" i="7" s="1"/>
  <c r="F5883" i="1"/>
  <c r="H5883" i="1" s="1"/>
  <c r="G2302" i="7" s="1"/>
  <c r="F5882" i="1"/>
  <c r="F5881" i="1"/>
  <c r="H5881" i="1" s="1"/>
  <c r="G2300" i="7" s="1"/>
  <c r="F5880" i="1"/>
  <c r="H5880" i="1" s="1"/>
  <c r="G2299" i="7" s="1"/>
  <c r="F5879" i="1"/>
  <c r="H5879" i="1" s="1"/>
  <c r="G2298" i="7" s="1"/>
  <c r="F5878" i="1"/>
  <c r="F5877" i="1"/>
  <c r="H5877" i="1" s="1"/>
  <c r="G2296" i="7" s="1"/>
  <c r="F5876" i="1"/>
  <c r="H5876" i="1" s="1"/>
  <c r="G2295" i="7" s="1"/>
  <c r="F5875" i="1"/>
  <c r="H5875" i="1" s="1"/>
  <c r="G2294" i="7" s="1"/>
  <c r="F5874" i="1"/>
  <c r="F5873" i="1"/>
  <c r="H5873" i="1" s="1"/>
  <c r="G2292" i="7" s="1"/>
  <c r="F5872" i="1"/>
  <c r="H5872" i="1" s="1"/>
  <c r="G2291" i="7" s="1"/>
  <c r="F5871" i="1"/>
  <c r="H5871" i="1" s="1"/>
  <c r="G2290" i="7" s="1"/>
  <c r="F5870" i="1"/>
  <c r="F5869" i="1"/>
  <c r="H5869" i="1" s="1"/>
  <c r="G2288" i="7" s="1"/>
  <c r="F5868" i="1"/>
  <c r="H5868" i="1" s="1"/>
  <c r="G2287" i="7" s="1"/>
  <c r="F5867" i="1"/>
  <c r="H5867" i="1" s="1"/>
  <c r="G2286" i="7" s="1"/>
  <c r="F5866" i="1"/>
  <c r="F5865" i="1"/>
  <c r="H5865" i="1" s="1"/>
  <c r="G2284" i="7" s="1"/>
  <c r="F5864" i="1"/>
  <c r="H5864" i="1" s="1"/>
  <c r="G2283" i="7" s="1"/>
  <c r="F5863" i="1"/>
  <c r="H5863" i="1" s="1"/>
  <c r="G2282" i="7" s="1"/>
  <c r="F5862" i="1"/>
  <c r="F5861" i="1"/>
  <c r="H5861" i="1" s="1"/>
  <c r="G2280" i="7" s="1"/>
  <c r="F5860" i="1"/>
  <c r="H5860" i="1" s="1"/>
  <c r="G2279" i="7" s="1"/>
  <c r="F5859" i="1"/>
  <c r="H5859" i="1" s="1"/>
  <c r="G2278" i="7" s="1"/>
  <c r="F5858" i="1"/>
  <c r="F5857" i="1"/>
  <c r="H5857" i="1" s="1"/>
  <c r="G2276" i="7" s="1"/>
  <c r="F5856" i="1"/>
  <c r="H5856" i="1" s="1"/>
  <c r="G2275" i="7" s="1"/>
  <c r="F5855" i="1"/>
  <c r="H5855" i="1" s="1"/>
  <c r="G2274" i="7" s="1"/>
  <c r="F5854" i="1"/>
  <c r="F5853" i="1"/>
  <c r="H5853" i="1" s="1"/>
  <c r="G2272" i="7" s="1"/>
  <c r="F5852" i="1"/>
  <c r="H5852" i="1" s="1"/>
  <c r="G2271" i="7" s="1"/>
  <c r="F5851" i="1"/>
  <c r="H5851" i="1" s="1"/>
  <c r="G2270" i="7" s="1"/>
  <c r="F5850" i="1"/>
  <c r="F5849" i="1"/>
  <c r="H5849" i="1" s="1"/>
  <c r="G2268" i="7" s="1"/>
  <c r="F5848" i="1"/>
  <c r="H5848" i="1" s="1"/>
  <c r="G2267" i="7" s="1"/>
  <c r="F5847" i="1"/>
  <c r="H5847" i="1" s="1"/>
  <c r="G2266" i="7" s="1"/>
  <c r="F5846" i="1"/>
  <c r="F5845" i="1"/>
  <c r="H5845" i="1" s="1"/>
  <c r="G2264" i="7" s="1"/>
  <c r="F5844" i="1"/>
  <c r="H5844" i="1" s="1"/>
  <c r="G2263" i="7" s="1"/>
  <c r="F5843" i="1"/>
  <c r="H5843" i="1" s="1"/>
  <c r="G2262" i="7" s="1"/>
  <c r="F5842" i="1"/>
  <c r="F5841" i="1"/>
  <c r="H5841" i="1" s="1"/>
  <c r="G2260" i="7" s="1"/>
  <c r="F5840" i="1"/>
  <c r="H5840" i="1" s="1"/>
  <c r="G2259" i="7" s="1"/>
  <c r="F5839" i="1"/>
  <c r="H5839" i="1" s="1"/>
  <c r="G2258" i="7" s="1"/>
  <c r="F5838" i="1"/>
  <c r="F5837" i="1"/>
  <c r="H5837" i="1" s="1"/>
  <c r="G2256" i="7" s="1"/>
  <c r="F5836" i="1"/>
  <c r="H5836" i="1" s="1"/>
  <c r="G2255" i="7" s="1"/>
  <c r="F5835" i="1"/>
  <c r="H5835" i="1" s="1"/>
  <c r="G2254" i="7" s="1"/>
  <c r="F5834" i="1"/>
  <c r="F5833" i="1"/>
  <c r="H5833" i="1" s="1"/>
  <c r="G2252" i="7" s="1"/>
  <c r="F5832" i="1"/>
  <c r="H5832" i="1" s="1"/>
  <c r="G2251" i="7" s="1"/>
  <c r="F5831" i="1"/>
  <c r="H5831" i="1" s="1"/>
  <c r="G2250" i="7" s="1"/>
  <c r="F5830" i="1"/>
  <c r="F5829" i="1"/>
  <c r="H5829" i="1" s="1"/>
  <c r="G2248" i="7" s="1"/>
  <c r="F5828" i="1"/>
  <c r="H5828" i="1" s="1"/>
  <c r="G2247" i="7" s="1"/>
  <c r="F5827" i="1"/>
  <c r="H5827" i="1" s="1"/>
  <c r="G2246" i="7" s="1"/>
  <c r="F5826" i="1"/>
  <c r="F5825" i="1"/>
  <c r="H5825" i="1" s="1"/>
  <c r="G2244" i="7" s="1"/>
  <c r="F5824" i="1"/>
  <c r="H5824" i="1" s="1"/>
  <c r="G2243" i="7" s="1"/>
  <c r="F5823" i="1"/>
  <c r="H5823" i="1" s="1"/>
  <c r="G2242" i="7" s="1"/>
  <c r="F5822" i="1"/>
  <c r="F5821" i="1"/>
  <c r="H5821" i="1" s="1"/>
  <c r="G2240" i="7" s="1"/>
  <c r="F5820" i="1"/>
  <c r="H5820" i="1" s="1"/>
  <c r="G2239" i="7" s="1"/>
  <c r="F5819" i="1"/>
  <c r="H5819" i="1" s="1"/>
  <c r="G2238" i="7" s="1"/>
  <c r="F5818" i="1"/>
  <c r="F5817" i="1"/>
  <c r="H5817" i="1" s="1"/>
  <c r="G2236" i="7" s="1"/>
  <c r="F5816" i="1"/>
  <c r="H5816" i="1" s="1"/>
  <c r="G2235" i="7" s="1"/>
  <c r="F5815" i="1"/>
  <c r="H5815" i="1" s="1"/>
  <c r="G2234" i="7" s="1"/>
  <c r="F5814" i="1"/>
  <c r="F5813" i="1"/>
  <c r="H5813" i="1" s="1"/>
  <c r="G2232" i="7" s="1"/>
  <c r="F5812" i="1"/>
  <c r="H5812" i="1" s="1"/>
  <c r="G2231" i="7" s="1"/>
  <c r="F5811" i="1"/>
  <c r="H5811" i="1" s="1"/>
  <c r="G2230" i="7" s="1"/>
  <c r="F5810" i="1"/>
  <c r="F5809" i="1"/>
  <c r="H5809" i="1" s="1"/>
  <c r="G2228" i="7" s="1"/>
  <c r="F5808" i="1"/>
  <c r="H5808" i="1" s="1"/>
  <c r="G2227" i="7" s="1"/>
  <c r="F5807" i="1"/>
  <c r="H5807" i="1" s="1"/>
  <c r="G2226" i="7" s="1"/>
  <c r="F5806" i="1"/>
  <c r="F5805" i="1"/>
  <c r="H5805" i="1" s="1"/>
  <c r="G2224" i="7" s="1"/>
  <c r="F5804" i="1"/>
  <c r="H5804" i="1" s="1"/>
  <c r="G2223" i="7" s="1"/>
  <c r="F5803" i="1"/>
  <c r="H5803" i="1" s="1"/>
  <c r="G2222" i="7" s="1"/>
  <c r="F5802" i="1"/>
  <c r="F5801" i="1"/>
  <c r="H5801" i="1" s="1"/>
  <c r="G2220" i="7" s="1"/>
  <c r="F5800" i="1"/>
  <c r="H5800" i="1" s="1"/>
  <c r="G2219" i="7" s="1"/>
  <c r="F5799" i="1"/>
  <c r="H5799" i="1" s="1"/>
  <c r="G2218" i="7" s="1"/>
  <c r="F5798" i="1"/>
  <c r="F5797" i="1"/>
  <c r="H5797" i="1" s="1"/>
  <c r="G2216" i="7" s="1"/>
  <c r="F5796" i="1"/>
  <c r="H5796" i="1" s="1"/>
  <c r="G2215" i="7" s="1"/>
  <c r="F5795" i="1"/>
  <c r="H5795" i="1" s="1"/>
  <c r="G2214" i="7" s="1"/>
  <c r="F5794" i="1"/>
  <c r="F5793" i="1"/>
  <c r="H5793" i="1" s="1"/>
  <c r="G2212" i="7" s="1"/>
  <c r="F5792" i="1"/>
  <c r="H5792" i="1" s="1"/>
  <c r="G2211" i="7" s="1"/>
  <c r="F5791" i="1"/>
  <c r="H5791" i="1" s="1"/>
  <c r="G2210" i="7" s="1"/>
  <c r="F5790" i="1"/>
  <c r="F5789" i="1"/>
  <c r="H5789" i="1" s="1"/>
  <c r="G2208" i="7" s="1"/>
  <c r="F5788" i="1"/>
  <c r="H5788" i="1" s="1"/>
  <c r="G2207" i="7" s="1"/>
  <c r="F5787" i="1"/>
  <c r="H5787" i="1" s="1"/>
  <c r="G2206" i="7" s="1"/>
  <c r="F5786" i="1"/>
  <c r="F5785" i="1"/>
  <c r="H5785" i="1" s="1"/>
  <c r="G2204" i="7" s="1"/>
  <c r="F5784" i="1"/>
  <c r="H5784" i="1" s="1"/>
  <c r="G2203" i="7" s="1"/>
  <c r="F5783" i="1"/>
  <c r="H5783" i="1" s="1"/>
  <c r="G2202" i="7" s="1"/>
  <c r="F5782" i="1"/>
  <c r="F5781" i="1"/>
  <c r="H5781" i="1" s="1"/>
  <c r="G2200" i="7" s="1"/>
  <c r="F5780" i="1"/>
  <c r="H5780" i="1" s="1"/>
  <c r="G2199" i="7" s="1"/>
  <c r="F5779" i="1"/>
  <c r="H5779" i="1" s="1"/>
  <c r="G2198" i="7" s="1"/>
  <c r="F5778" i="1"/>
  <c r="F5777" i="1"/>
  <c r="H5777" i="1" s="1"/>
  <c r="G2196" i="7" s="1"/>
  <c r="F5776" i="1"/>
  <c r="H5776" i="1" s="1"/>
  <c r="G2195" i="7" s="1"/>
  <c r="F5775" i="1"/>
  <c r="H5775" i="1" s="1"/>
  <c r="G2194" i="7" s="1"/>
  <c r="F5774" i="1"/>
  <c r="F5773" i="1"/>
  <c r="H5773" i="1" s="1"/>
  <c r="G2192" i="7" s="1"/>
  <c r="F5772" i="1"/>
  <c r="H5772" i="1" s="1"/>
  <c r="G2191" i="7" s="1"/>
  <c r="F5771" i="1"/>
  <c r="H5771" i="1" s="1"/>
  <c r="G2190" i="7" s="1"/>
  <c r="F5770" i="1"/>
  <c r="F5769" i="1"/>
  <c r="H5769" i="1" s="1"/>
  <c r="G2188" i="7" s="1"/>
  <c r="F5768" i="1"/>
  <c r="H5768" i="1" s="1"/>
  <c r="G2187" i="7" s="1"/>
  <c r="F5767" i="1"/>
  <c r="H5767" i="1" s="1"/>
  <c r="G2186" i="7" s="1"/>
  <c r="F5766" i="1"/>
  <c r="F5765" i="1"/>
  <c r="H5765" i="1" s="1"/>
  <c r="G2184" i="7" s="1"/>
  <c r="F5764" i="1"/>
  <c r="H5764" i="1" s="1"/>
  <c r="G2183" i="7" s="1"/>
  <c r="F5763" i="1"/>
  <c r="H5763" i="1" s="1"/>
  <c r="G2182" i="7" s="1"/>
  <c r="F5762" i="1"/>
  <c r="F5761" i="1"/>
  <c r="H5761" i="1" s="1"/>
  <c r="G2180" i="7" s="1"/>
  <c r="F5760" i="1"/>
  <c r="H5760" i="1" s="1"/>
  <c r="G2179" i="7" s="1"/>
  <c r="F5759" i="1"/>
  <c r="H5759" i="1" s="1"/>
  <c r="G2178" i="7" s="1"/>
  <c r="F5758" i="1"/>
  <c r="F5757" i="1"/>
  <c r="H5757" i="1" s="1"/>
  <c r="G2176" i="7" s="1"/>
  <c r="F5756" i="1"/>
  <c r="H5756" i="1" s="1"/>
  <c r="G2175" i="7" s="1"/>
  <c r="F5755" i="1"/>
  <c r="H5755" i="1" s="1"/>
  <c r="G2174" i="7" s="1"/>
  <c r="F5754" i="1"/>
  <c r="F5753" i="1"/>
  <c r="H5753" i="1" s="1"/>
  <c r="G2172" i="7" s="1"/>
  <c r="F5752" i="1"/>
  <c r="H5752" i="1" s="1"/>
  <c r="G2171" i="7" s="1"/>
  <c r="F5751" i="1"/>
  <c r="H5751" i="1" s="1"/>
  <c r="G2170" i="7" s="1"/>
  <c r="F5750" i="1"/>
  <c r="F5749" i="1"/>
  <c r="H5749" i="1" s="1"/>
  <c r="G2168" i="7" s="1"/>
  <c r="F5748" i="1"/>
  <c r="H5748" i="1" s="1"/>
  <c r="G2167" i="7" s="1"/>
  <c r="F5747" i="1"/>
  <c r="H5747" i="1" s="1"/>
  <c r="G2166" i="7" s="1"/>
  <c r="F5746" i="1"/>
  <c r="F5745" i="1"/>
  <c r="H5745" i="1" s="1"/>
  <c r="G2164" i="7" s="1"/>
  <c r="F5744" i="1"/>
  <c r="H5744" i="1" s="1"/>
  <c r="G2163" i="7" s="1"/>
  <c r="F5743" i="1"/>
  <c r="H5743" i="1" s="1"/>
  <c r="G2162" i="7" s="1"/>
  <c r="F5742" i="1"/>
  <c r="F5741" i="1"/>
  <c r="H5741" i="1" s="1"/>
  <c r="G2160" i="7" s="1"/>
  <c r="F5740" i="1"/>
  <c r="H5740" i="1" s="1"/>
  <c r="G2159" i="7" s="1"/>
  <c r="F5739" i="1"/>
  <c r="H5739" i="1" s="1"/>
  <c r="G2158" i="7" s="1"/>
  <c r="F5738" i="1"/>
  <c r="F5737" i="1"/>
  <c r="H5737" i="1" s="1"/>
  <c r="G2156" i="7" s="1"/>
  <c r="F5736" i="1"/>
  <c r="H5736" i="1" s="1"/>
  <c r="G2155" i="7" s="1"/>
  <c r="F5735" i="1"/>
  <c r="H5735" i="1" s="1"/>
  <c r="G2154" i="7" s="1"/>
  <c r="F5734" i="1"/>
  <c r="F5733" i="1"/>
  <c r="H5733" i="1" s="1"/>
  <c r="G2152" i="7" s="1"/>
  <c r="F5732" i="1"/>
  <c r="H5732" i="1" s="1"/>
  <c r="G2151" i="7" s="1"/>
  <c r="F5731" i="1"/>
  <c r="H5731" i="1" s="1"/>
  <c r="G2150" i="7" s="1"/>
  <c r="F5730" i="1"/>
  <c r="F5729" i="1"/>
  <c r="H5729" i="1" s="1"/>
  <c r="G2148" i="7" s="1"/>
  <c r="F5728" i="1"/>
  <c r="H5728" i="1" s="1"/>
  <c r="G2147" i="7" s="1"/>
  <c r="F5727" i="1"/>
  <c r="H5727" i="1" s="1"/>
  <c r="G2146" i="7" s="1"/>
  <c r="F5726" i="1"/>
  <c r="F5725" i="1"/>
  <c r="H5725" i="1" s="1"/>
  <c r="G2144" i="7" s="1"/>
  <c r="F5724" i="1"/>
  <c r="H5724" i="1" s="1"/>
  <c r="G2143" i="7" s="1"/>
  <c r="F5723" i="1"/>
  <c r="H5723" i="1" s="1"/>
  <c r="G2142" i="7" s="1"/>
  <c r="F5722" i="1"/>
  <c r="F5721" i="1"/>
  <c r="H5721" i="1" s="1"/>
  <c r="G2140" i="7" s="1"/>
  <c r="F5720" i="1"/>
  <c r="H5720" i="1" s="1"/>
  <c r="G2139" i="7" s="1"/>
  <c r="F5719" i="1"/>
  <c r="H5719" i="1" s="1"/>
  <c r="G2138" i="7" s="1"/>
  <c r="F5718" i="1"/>
  <c r="F5717" i="1"/>
  <c r="H5717" i="1" s="1"/>
  <c r="G2136" i="7" s="1"/>
  <c r="F5716" i="1"/>
  <c r="H5716" i="1" s="1"/>
  <c r="G2135" i="7" s="1"/>
  <c r="F5715" i="1"/>
  <c r="H5715" i="1" s="1"/>
  <c r="G2134" i="7" s="1"/>
  <c r="F5714" i="1"/>
  <c r="F5713" i="1"/>
  <c r="H5713" i="1" s="1"/>
  <c r="G2132" i="7" s="1"/>
  <c r="F5712" i="1"/>
  <c r="H5712" i="1" s="1"/>
  <c r="G2131" i="7" s="1"/>
  <c r="F5711" i="1"/>
  <c r="H5711" i="1" s="1"/>
  <c r="G2130" i="7" s="1"/>
  <c r="F5710" i="1"/>
  <c r="F5709" i="1"/>
  <c r="H5709" i="1" s="1"/>
  <c r="G2128" i="7" s="1"/>
  <c r="F5708" i="1"/>
  <c r="H5708" i="1" s="1"/>
  <c r="G2127" i="7" s="1"/>
  <c r="F5707" i="1"/>
  <c r="H5707" i="1" s="1"/>
  <c r="G2126" i="7" s="1"/>
  <c r="F5706" i="1"/>
  <c r="F5705" i="1"/>
  <c r="H5705" i="1" s="1"/>
  <c r="G2124" i="7" s="1"/>
  <c r="F5704" i="1"/>
  <c r="H5704" i="1" s="1"/>
  <c r="G2123" i="7" s="1"/>
  <c r="F5703" i="1"/>
  <c r="H5703" i="1" s="1"/>
  <c r="G2122" i="7" s="1"/>
  <c r="F5702" i="1"/>
  <c r="F5701" i="1"/>
  <c r="H5701" i="1" s="1"/>
  <c r="G2120" i="7" s="1"/>
  <c r="F5700" i="1"/>
  <c r="H5700" i="1" s="1"/>
  <c r="G2119" i="7" s="1"/>
  <c r="F5699" i="1"/>
  <c r="H5699" i="1" s="1"/>
  <c r="G2118" i="7" s="1"/>
  <c r="F5698" i="1"/>
  <c r="F5697" i="1"/>
  <c r="H5697" i="1" s="1"/>
  <c r="G2116" i="7" s="1"/>
  <c r="F5696" i="1"/>
  <c r="H5696" i="1" s="1"/>
  <c r="G2115" i="7" s="1"/>
  <c r="F5695" i="1"/>
  <c r="H5695" i="1" s="1"/>
  <c r="G2114" i="7" s="1"/>
  <c r="F5694" i="1"/>
  <c r="F5693" i="1"/>
  <c r="H5693" i="1" s="1"/>
  <c r="G2112" i="7" s="1"/>
  <c r="F5692" i="1"/>
  <c r="H5692" i="1" s="1"/>
  <c r="G2111" i="7" s="1"/>
  <c r="F5691" i="1"/>
  <c r="H5691" i="1" s="1"/>
  <c r="G2110" i="7" s="1"/>
  <c r="F5690" i="1"/>
  <c r="F5689" i="1"/>
  <c r="H5689" i="1" s="1"/>
  <c r="G2108" i="7" s="1"/>
  <c r="F5688" i="1"/>
  <c r="H5688" i="1" s="1"/>
  <c r="G2107" i="7" s="1"/>
  <c r="F5687" i="1"/>
  <c r="H5687" i="1" s="1"/>
  <c r="G2106" i="7" s="1"/>
  <c r="F5686" i="1"/>
  <c r="F5685" i="1"/>
  <c r="H5685" i="1" s="1"/>
  <c r="G2104" i="7" s="1"/>
  <c r="F5684" i="1"/>
  <c r="H5684" i="1" s="1"/>
  <c r="G2103" i="7" s="1"/>
  <c r="F5683" i="1"/>
  <c r="H5683" i="1" s="1"/>
  <c r="G2102" i="7" s="1"/>
  <c r="F5682" i="1"/>
  <c r="F5681" i="1"/>
  <c r="H5681" i="1" s="1"/>
  <c r="G2100" i="7" s="1"/>
  <c r="F5680" i="1"/>
  <c r="H5680" i="1" s="1"/>
  <c r="G2099" i="7" s="1"/>
  <c r="F5679" i="1"/>
  <c r="H5679" i="1" s="1"/>
  <c r="G2098" i="7" s="1"/>
  <c r="F5678" i="1"/>
  <c r="F5677" i="1"/>
  <c r="H5677" i="1" s="1"/>
  <c r="G2096" i="7" s="1"/>
  <c r="F5676" i="1"/>
  <c r="H5676" i="1" s="1"/>
  <c r="G2095" i="7" s="1"/>
  <c r="F5675" i="1"/>
  <c r="H5675" i="1" s="1"/>
  <c r="G2094" i="7" s="1"/>
  <c r="F5674" i="1"/>
  <c r="F5673" i="1"/>
  <c r="H5673" i="1" s="1"/>
  <c r="G2092" i="7" s="1"/>
  <c r="F5672" i="1"/>
  <c r="H5672" i="1" s="1"/>
  <c r="G2091" i="7" s="1"/>
  <c r="F5671" i="1"/>
  <c r="H5671" i="1" s="1"/>
  <c r="G2090" i="7" s="1"/>
  <c r="F5670" i="1"/>
  <c r="F5669" i="1"/>
  <c r="H5669" i="1" s="1"/>
  <c r="G2088" i="7" s="1"/>
  <c r="F5668" i="1"/>
  <c r="H5668" i="1" s="1"/>
  <c r="G2087" i="7" s="1"/>
  <c r="F5667" i="1"/>
  <c r="H5667" i="1" s="1"/>
  <c r="G2086" i="7" s="1"/>
  <c r="F5666" i="1"/>
  <c r="F5665" i="1"/>
  <c r="H5665" i="1" s="1"/>
  <c r="G2084" i="7" s="1"/>
  <c r="F5664" i="1"/>
  <c r="H5664" i="1" s="1"/>
  <c r="G2083" i="7" s="1"/>
  <c r="F5663" i="1"/>
  <c r="H5663" i="1" s="1"/>
  <c r="G2082" i="7" s="1"/>
  <c r="F5662" i="1"/>
  <c r="F5661" i="1"/>
  <c r="H5661" i="1" s="1"/>
  <c r="G2080" i="7" s="1"/>
  <c r="F5660" i="1"/>
  <c r="H5660" i="1" s="1"/>
  <c r="G2079" i="7" s="1"/>
  <c r="F5659" i="1"/>
  <c r="H5659" i="1" s="1"/>
  <c r="G2078" i="7" s="1"/>
  <c r="F5658" i="1"/>
  <c r="F5657" i="1"/>
  <c r="H5657" i="1" s="1"/>
  <c r="G2076" i="7" s="1"/>
  <c r="F5656" i="1"/>
  <c r="H5656" i="1" s="1"/>
  <c r="G2075" i="7" s="1"/>
  <c r="F5655" i="1"/>
  <c r="H5655" i="1" s="1"/>
  <c r="G2074" i="7" s="1"/>
  <c r="F5654" i="1"/>
  <c r="F5653" i="1"/>
  <c r="H5653" i="1" s="1"/>
  <c r="G2072" i="7" s="1"/>
  <c r="F5652" i="1"/>
  <c r="H5652" i="1" s="1"/>
  <c r="G2071" i="7" s="1"/>
  <c r="F5651" i="1"/>
  <c r="H5651" i="1" s="1"/>
  <c r="G2070" i="7" s="1"/>
  <c r="F5650" i="1"/>
  <c r="F5649" i="1"/>
  <c r="H5649" i="1" s="1"/>
  <c r="G2068" i="7" s="1"/>
  <c r="F5648" i="1"/>
  <c r="H5648" i="1" s="1"/>
  <c r="G2067" i="7" s="1"/>
  <c r="F5647" i="1"/>
  <c r="H5647" i="1" s="1"/>
  <c r="G2066" i="7" s="1"/>
  <c r="F5646" i="1"/>
  <c r="F5645" i="1"/>
  <c r="H5645" i="1" s="1"/>
  <c r="G2064" i="7" s="1"/>
  <c r="F5644" i="1"/>
  <c r="H5644" i="1" s="1"/>
  <c r="G2063" i="7" s="1"/>
  <c r="F5643" i="1"/>
  <c r="H5643" i="1" s="1"/>
  <c r="G2062" i="7" s="1"/>
  <c r="F5642" i="1"/>
  <c r="F5641" i="1"/>
  <c r="H5641" i="1" s="1"/>
  <c r="G2060" i="7" s="1"/>
  <c r="F5640" i="1"/>
  <c r="H5640" i="1" s="1"/>
  <c r="G2059" i="7" s="1"/>
  <c r="F5639" i="1"/>
  <c r="H5639" i="1" s="1"/>
  <c r="G2058" i="7" s="1"/>
  <c r="F5638" i="1"/>
  <c r="F5637" i="1"/>
  <c r="H5637" i="1" s="1"/>
  <c r="G2056" i="7" s="1"/>
  <c r="F5636" i="1"/>
  <c r="H5636" i="1" s="1"/>
  <c r="G2055" i="7" s="1"/>
  <c r="F5635" i="1"/>
  <c r="H5635" i="1" s="1"/>
  <c r="G2054" i="7" s="1"/>
  <c r="F5634" i="1"/>
  <c r="F5633" i="1"/>
  <c r="H5633" i="1" s="1"/>
  <c r="G2052" i="7" s="1"/>
  <c r="F5632" i="1"/>
  <c r="H5632" i="1" s="1"/>
  <c r="G2051" i="7" s="1"/>
  <c r="F5631" i="1"/>
  <c r="H5631" i="1" s="1"/>
  <c r="G2050" i="7" s="1"/>
  <c r="F5630" i="1"/>
  <c r="F5629" i="1"/>
  <c r="H5629" i="1" s="1"/>
  <c r="G2048" i="7" s="1"/>
  <c r="F5628" i="1"/>
  <c r="H5628" i="1" s="1"/>
  <c r="G2047" i="7" s="1"/>
  <c r="F5627" i="1"/>
  <c r="H5627" i="1" s="1"/>
  <c r="G2046" i="7" s="1"/>
  <c r="F5626" i="1"/>
  <c r="F5625" i="1"/>
  <c r="H5625" i="1" s="1"/>
  <c r="G2044" i="7" s="1"/>
  <c r="F5624" i="1"/>
  <c r="H5624" i="1" s="1"/>
  <c r="G2043" i="7" s="1"/>
  <c r="F5623" i="1"/>
  <c r="H5623" i="1" s="1"/>
  <c r="G2042" i="7" s="1"/>
  <c r="F5622" i="1"/>
  <c r="F5621" i="1"/>
  <c r="H5621" i="1" s="1"/>
  <c r="G2040" i="7" s="1"/>
  <c r="F5620" i="1"/>
  <c r="H5620" i="1" s="1"/>
  <c r="G2039" i="7" s="1"/>
  <c r="F5619" i="1"/>
  <c r="H5619" i="1" s="1"/>
  <c r="G2038" i="7" s="1"/>
  <c r="F5618" i="1"/>
  <c r="F5617" i="1"/>
  <c r="H5617" i="1" s="1"/>
  <c r="G2036" i="7" s="1"/>
  <c r="F5616" i="1"/>
  <c r="H5616" i="1" s="1"/>
  <c r="G2035" i="7" s="1"/>
  <c r="F5615" i="1"/>
  <c r="H5615" i="1" s="1"/>
  <c r="G2034" i="7" s="1"/>
  <c r="F5614" i="1"/>
  <c r="F5613" i="1"/>
  <c r="H5613" i="1" s="1"/>
  <c r="G2032" i="7" s="1"/>
  <c r="F5612" i="1"/>
  <c r="H5612" i="1" s="1"/>
  <c r="G2031" i="7" s="1"/>
  <c r="F5611" i="1"/>
  <c r="H5611" i="1" s="1"/>
  <c r="G2030" i="7" s="1"/>
  <c r="F5610" i="1"/>
  <c r="F5609" i="1"/>
  <c r="H5609" i="1" s="1"/>
  <c r="G2028" i="7" s="1"/>
  <c r="F5608" i="1"/>
  <c r="H5608" i="1" s="1"/>
  <c r="G2027" i="7" s="1"/>
  <c r="F5607" i="1"/>
  <c r="H5607" i="1" s="1"/>
  <c r="G2026" i="7" s="1"/>
  <c r="F5606" i="1"/>
  <c r="F5605" i="1"/>
  <c r="H5605" i="1" s="1"/>
  <c r="G2024" i="7" s="1"/>
  <c r="F5604" i="1"/>
  <c r="H5604" i="1" s="1"/>
  <c r="G2023" i="7" s="1"/>
  <c r="F5603" i="1"/>
  <c r="H5603" i="1" s="1"/>
  <c r="G2022" i="7" s="1"/>
  <c r="F5602" i="1"/>
  <c r="F5601" i="1"/>
  <c r="H5601" i="1" s="1"/>
  <c r="G2020" i="7" s="1"/>
  <c r="F5600" i="1"/>
  <c r="H5600" i="1" s="1"/>
  <c r="G2019" i="7" s="1"/>
  <c r="F5599" i="1"/>
  <c r="H5599" i="1" s="1"/>
  <c r="G2018" i="7" s="1"/>
  <c r="F5598" i="1"/>
  <c r="F5597" i="1"/>
  <c r="H5597" i="1" s="1"/>
  <c r="G2016" i="7" s="1"/>
  <c r="F5596" i="1"/>
  <c r="H5596" i="1" s="1"/>
  <c r="G2015" i="7" s="1"/>
  <c r="F5595" i="1"/>
  <c r="H5595" i="1" s="1"/>
  <c r="G2014" i="7" s="1"/>
  <c r="F5594" i="1"/>
  <c r="F5593" i="1"/>
  <c r="H5593" i="1" s="1"/>
  <c r="G2012" i="7" s="1"/>
  <c r="F5592" i="1"/>
  <c r="H5592" i="1" s="1"/>
  <c r="G2011" i="7" s="1"/>
  <c r="F5591" i="1"/>
  <c r="H5591" i="1" s="1"/>
  <c r="G2010" i="7" s="1"/>
  <c r="F5590" i="1"/>
  <c r="F5589" i="1"/>
  <c r="H5589" i="1" s="1"/>
  <c r="G2008" i="7" s="1"/>
  <c r="F5588" i="1"/>
  <c r="H5588" i="1" s="1"/>
  <c r="G2007" i="7" s="1"/>
  <c r="F5587" i="1"/>
  <c r="H5587" i="1" s="1"/>
  <c r="G2006" i="7" s="1"/>
  <c r="F5586" i="1"/>
  <c r="F5585" i="1"/>
  <c r="H5585" i="1" s="1"/>
  <c r="G2004" i="7" s="1"/>
  <c r="F5584" i="1"/>
  <c r="H5584" i="1" s="1"/>
  <c r="G2003" i="7" s="1"/>
  <c r="F5583" i="1"/>
  <c r="H5583" i="1" s="1"/>
  <c r="G2002" i="7" s="1"/>
  <c r="F5582" i="1"/>
  <c r="F5581" i="1"/>
  <c r="H5581" i="1" s="1"/>
  <c r="G2000" i="7" s="1"/>
  <c r="F5580" i="1"/>
  <c r="H5580" i="1" s="1"/>
  <c r="G1999" i="7" s="1"/>
  <c r="F5579" i="1"/>
  <c r="H5579" i="1" s="1"/>
  <c r="G1998" i="7" s="1"/>
  <c r="F5578" i="1"/>
  <c r="F5577" i="1"/>
  <c r="H5577" i="1" s="1"/>
  <c r="G1996" i="7" s="1"/>
  <c r="F5576" i="1"/>
  <c r="H5576" i="1" s="1"/>
  <c r="G1995" i="7" s="1"/>
  <c r="F5575" i="1"/>
  <c r="H5575" i="1" s="1"/>
  <c r="G1994" i="7" s="1"/>
  <c r="F5574" i="1"/>
  <c r="F5573" i="1"/>
  <c r="H5573" i="1" s="1"/>
  <c r="G1992" i="7" s="1"/>
  <c r="F5572" i="1"/>
  <c r="H5572" i="1" s="1"/>
  <c r="G1991" i="7" s="1"/>
  <c r="F5571" i="1"/>
  <c r="H5571" i="1" s="1"/>
  <c r="G1990" i="7" s="1"/>
  <c r="F5570" i="1"/>
  <c r="F5569" i="1"/>
  <c r="H5569" i="1" s="1"/>
  <c r="G1988" i="7" s="1"/>
  <c r="F5568" i="1"/>
  <c r="H5568" i="1" s="1"/>
  <c r="G1987" i="7" s="1"/>
  <c r="F5567" i="1"/>
  <c r="H5567" i="1" s="1"/>
  <c r="G1986" i="7" s="1"/>
  <c r="F5566" i="1"/>
  <c r="F5565" i="1"/>
  <c r="H5565" i="1" s="1"/>
  <c r="G1984" i="7" s="1"/>
  <c r="F5564" i="1"/>
  <c r="H5564" i="1" s="1"/>
  <c r="G1983" i="7" s="1"/>
  <c r="F5563" i="1"/>
  <c r="H5563" i="1" s="1"/>
  <c r="G1982" i="7" s="1"/>
  <c r="F5562" i="1"/>
  <c r="F5561" i="1"/>
  <c r="H5561" i="1" s="1"/>
  <c r="G1980" i="7" s="1"/>
  <c r="F5560" i="1"/>
  <c r="H5560" i="1" s="1"/>
  <c r="G1979" i="7" s="1"/>
  <c r="F5559" i="1"/>
  <c r="H5559" i="1" s="1"/>
  <c r="G1978" i="7" s="1"/>
  <c r="F5558" i="1"/>
  <c r="F5557" i="1"/>
  <c r="H5557" i="1" s="1"/>
  <c r="G1976" i="7" s="1"/>
  <c r="F5556" i="1"/>
  <c r="H5556" i="1" s="1"/>
  <c r="G1975" i="7" s="1"/>
  <c r="F5555" i="1"/>
  <c r="H5555" i="1" s="1"/>
  <c r="G1974" i="7" s="1"/>
  <c r="F5554" i="1"/>
  <c r="F5553" i="1"/>
  <c r="H5553" i="1" s="1"/>
  <c r="G1972" i="7" s="1"/>
  <c r="F5552" i="1"/>
  <c r="H5552" i="1" s="1"/>
  <c r="G1971" i="7" s="1"/>
  <c r="F5551" i="1"/>
  <c r="H5551" i="1" s="1"/>
  <c r="G1970" i="7" s="1"/>
  <c r="F5550" i="1"/>
  <c r="F5549" i="1"/>
  <c r="H5549" i="1" s="1"/>
  <c r="G1968" i="7" s="1"/>
  <c r="F5548" i="1"/>
  <c r="H5548" i="1" s="1"/>
  <c r="G1967" i="7" s="1"/>
  <c r="F5547" i="1"/>
  <c r="H5547" i="1" s="1"/>
  <c r="G1966" i="7" s="1"/>
  <c r="F5546" i="1"/>
  <c r="F5545" i="1"/>
  <c r="H5545" i="1" s="1"/>
  <c r="G1964" i="7" s="1"/>
  <c r="F5544" i="1"/>
  <c r="H5544" i="1" s="1"/>
  <c r="G1963" i="7" s="1"/>
  <c r="F5543" i="1"/>
  <c r="H5543" i="1" s="1"/>
  <c r="G1962" i="7" s="1"/>
  <c r="F5542" i="1"/>
  <c r="F5541" i="1"/>
  <c r="H5541" i="1" s="1"/>
  <c r="G1960" i="7" s="1"/>
  <c r="F5540" i="1"/>
  <c r="H5540" i="1" s="1"/>
  <c r="G1959" i="7" s="1"/>
  <c r="F5539" i="1"/>
  <c r="H5539" i="1" s="1"/>
  <c r="G1958" i="7" s="1"/>
  <c r="F5538" i="1"/>
  <c r="F5537" i="1"/>
  <c r="H5537" i="1" s="1"/>
  <c r="G1956" i="7" s="1"/>
  <c r="F5536" i="1"/>
  <c r="H5536" i="1" s="1"/>
  <c r="G1955" i="7" s="1"/>
  <c r="F5535" i="1"/>
  <c r="H5535" i="1" s="1"/>
  <c r="G1954" i="7" s="1"/>
  <c r="F5534" i="1"/>
  <c r="F5533" i="1"/>
  <c r="H5533" i="1" s="1"/>
  <c r="G1952" i="7" s="1"/>
  <c r="F5532" i="1"/>
  <c r="H5532" i="1" s="1"/>
  <c r="G1951" i="7" s="1"/>
  <c r="F5531" i="1"/>
  <c r="H5531" i="1" s="1"/>
  <c r="G1950" i="7" s="1"/>
  <c r="F5530" i="1"/>
  <c r="F5529" i="1"/>
  <c r="H5529" i="1" s="1"/>
  <c r="G1948" i="7" s="1"/>
  <c r="F5528" i="1"/>
  <c r="H5528" i="1" s="1"/>
  <c r="G1947" i="7" s="1"/>
  <c r="F5527" i="1"/>
  <c r="H5527" i="1" s="1"/>
  <c r="G1946" i="7" s="1"/>
  <c r="F5526" i="1"/>
  <c r="F5525" i="1"/>
  <c r="H5525" i="1" s="1"/>
  <c r="G1944" i="7" s="1"/>
  <c r="F5524" i="1"/>
  <c r="H5524" i="1" s="1"/>
  <c r="G1943" i="7" s="1"/>
  <c r="F5523" i="1"/>
  <c r="H5523" i="1" s="1"/>
  <c r="G1942" i="7" s="1"/>
  <c r="F5522" i="1"/>
  <c r="F5521" i="1"/>
  <c r="H5521" i="1" s="1"/>
  <c r="G1940" i="7" s="1"/>
  <c r="F5520" i="1"/>
  <c r="H5520" i="1" s="1"/>
  <c r="G1939" i="7" s="1"/>
  <c r="F5519" i="1"/>
  <c r="H5519" i="1" s="1"/>
  <c r="G1938" i="7" s="1"/>
  <c r="F5518" i="1"/>
  <c r="F5517" i="1"/>
  <c r="H5517" i="1" s="1"/>
  <c r="G1936" i="7" s="1"/>
  <c r="F5516" i="1"/>
  <c r="H5516" i="1" s="1"/>
  <c r="G1935" i="7" s="1"/>
  <c r="F5515" i="1"/>
  <c r="H5515" i="1" s="1"/>
  <c r="G1934" i="7" s="1"/>
  <c r="F5514" i="1"/>
  <c r="F5513" i="1"/>
  <c r="H5513" i="1" s="1"/>
  <c r="G1932" i="7" s="1"/>
  <c r="F5512" i="1"/>
  <c r="H5512" i="1" s="1"/>
  <c r="G1931" i="7" s="1"/>
  <c r="F5511" i="1"/>
  <c r="H5511" i="1" s="1"/>
  <c r="G1930" i="7" s="1"/>
  <c r="F5510" i="1"/>
  <c r="F5509" i="1"/>
  <c r="H5509" i="1" s="1"/>
  <c r="G1928" i="7" s="1"/>
  <c r="F5508" i="1"/>
  <c r="H5508" i="1" s="1"/>
  <c r="G1927" i="7" s="1"/>
  <c r="F5507" i="1"/>
  <c r="H5507" i="1" s="1"/>
  <c r="G1926" i="7" s="1"/>
  <c r="F5506" i="1"/>
  <c r="F5505" i="1"/>
  <c r="H5505" i="1" s="1"/>
  <c r="G1924" i="7" s="1"/>
  <c r="F5504" i="1"/>
  <c r="H5504" i="1" s="1"/>
  <c r="G1923" i="7" s="1"/>
  <c r="F5503" i="1"/>
  <c r="H5503" i="1" s="1"/>
  <c r="G1922" i="7" s="1"/>
  <c r="F5502" i="1"/>
  <c r="F5501" i="1"/>
  <c r="H5501" i="1" s="1"/>
  <c r="G1920" i="7" s="1"/>
  <c r="F5500" i="1"/>
  <c r="H5500" i="1" s="1"/>
  <c r="G1919" i="7" s="1"/>
  <c r="F5499" i="1"/>
  <c r="H5499" i="1" s="1"/>
  <c r="G1918" i="7" s="1"/>
  <c r="F5498" i="1"/>
  <c r="F5497" i="1"/>
  <c r="H5497" i="1" s="1"/>
  <c r="G1916" i="7" s="1"/>
  <c r="F5496" i="1"/>
  <c r="H5496" i="1" s="1"/>
  <c r="G1915" i="7" s="1"/>
  <c r="F5495" i="1"/>
  <c r="H5495" i="1" s="1"/>
  <c r="G1914" i="7" s="1"/>
  <c r="F5494" i="1"/>
  <c r="F5493" i="1"/>
  <c r="H5493" i="1" s="1"/>
  <c r="G1912" i="7" s="1"/>
  <c r="F5492" i="1"/>
  <c r="H5492" i="1" s="1"/>
  <c r="G1911" i="7" s="1"/>
  <c r="F5491" i="1"/>
  <c r="H5491" i="1" s="1"/>
  <c r="G1910" i="7" s="1"/>
  <c r="F5490" i="1"/>
  <c r="F5489" i="1"/>
  <c r="H5489" i="1" s="1"/>
  <c r="G1908" i="7" s="1"/>
  <c r="F5488" i="1"/>
  <c r="H5488" i="1" s="1"/>
  <c r="G1907" i="7" s="1"/>
  <c r="F5487" i="1"/>
  <c r="H5487" i="1" s="1"/>
  <c r="G1906" i="7" s="1"/>
  <c r="F5486" i="1"/>
  <c r="F5485" i="1"/>
  <c r="H5485" i="1" s="1"/>
  <c r="G1904" i="7" s="1"/>
  <c r="F5484" i="1"/>
  <c r="H5484" i="1" s="1"/>
  <c r="G1903" i="7" s="1"/>
  <c r="F5483" i="1"/>
  <c r="H5483" i="1" s="1"/>
  <c r="G1902" i="7" s="1"/>
  <c r="F5482" i="1"/>
  <c r="F5481" i="1"/>
  <c r="H5481" i="1" s="1"/>
  <c r="G1900" i="7" s="1"/>
  <c r="F5480" i="1"/>
  <c r="H5480" i="1" s="1"/>
  <c r="G1899" i="7" s="1"/>
  <c r="F5479" i="1"/>
  <c r="H5479" i="1" s="1"/>
  <c r="G1898" i="7" s="1"/>
  <c r="F5478" i="1"/>
  <c r="F5477" i="1"/>
  <c r="H5477" i="1" s="1"/>
  <c r="G1896" i="7" s="1"/>
  <c r="F5476" i="1"/>
  <c r="H5476" i="1" s="1"/>
  <c r="G1895" i="7" s="1"/>
  <c r="F5475" i="1"/>
  <c r="H5475" i="1" s="1"/>
  <c r="G1894" i="7" s="1"/>
  <c r="F5474" i="1"/>
  <c r="F5473" i="1"/>
  <c r="H5473" i="1" s="1"/>
  <c r="G1892" i="7" s="1"/>
  <c r="F5472" i="1"/>
  <c r="H5472" i="1" s="1"/>
  <c r="G1891" i="7" s="1"/>
  <c r="F5471" i="1"/>
  <c r="H5471" i="1" s="1"/>
  <c r="G1890" i="7" s="1"/>
  <c r="F5470" i="1"/>
  <c r="F5469" i="1"/>
  <c r="H5469" i="1" s="1"/>
  <c r="G1888" i="7" s="1"/>
  <c r="F5468" i="1"/>
  <c r="H5468" i="1" s="1"/>
  <c r="G1887" i="7" s="1"/>
  <c r="F5467" i="1"/>
  <c r="H5467" i="1" s="1"/>
  <c r="G1886" i="7" s="1"/>
  <c r="F5466" i="1"/>
  <c r="F5465" i="1"/>
  <c r="H5465" i="1" s="1"/>
  <c r="G1884" i="7" s="1"/>
  <c r="F5464" i="1"/>
  <c r="H5464" i="1" s="1"/>
  <c r="G1883" i="7" s="1"/>
  <c r="F5463" i="1"/>
  <c r="H5463" i="1" s="1"/>
  <c r="G1882" i="7" s="1"/>
  <c r="F5462" i="1"/>
  <c r="F5461" i="1"/>
  <c r="H5461" i="1" s="1"/>
  <c r="G1880" i="7" s="1"/>
  <c r="F5460" i="1"/>
  <c r="H5460" i="1" s="1"/>
  <c r="G1879" i="7" s="1"/>
  <c r="F5459" i="1"/>
  <c r="H5459" i="1" s="1"/>
  <c r="G1878" i="7" s="1"/>
  <c r="F5458" i="1"/>
  <c r="F5457" i="1"/>
  <c r="H5457" i="1" s="1"/>
  <c r="G1876" i="7" s="1"/>
  <c r="F5456" i="1"/>
  <c r="H5456" i="1" s="1"/>
  <c r="G1875" i="7" s="1"/>
  <c r="F5455" i="1"/>
  <c r="H5455" i="1" s="1"/>
  <c r="G1874" i="7" s="1"/>
  <c r="F5454" i="1"/>
  <c r="F5453" i="1"/>
  <c r="H5453" i="1" s="1"/>
  <c r="G1872" i="7" s="1"/>
  <c r="F5452" i="1"/>
  <c r="H5452" i="1" s="1"/>
  <c r="G1871" i="7" s="1"/>
  <c r="F5451" i="1"/>
  <c r="H5451" i="1" s="1"/>
  <c r="G1870" i="7" s="1"/>
  <c r="F5450" i="1"/>
  <c r="F5449" i="1"/>
  <c r="H5449" i="1" s="1"/>
  <c r="G1868" i="7" s="1"/>
  <c r="F5448" i="1"/>
  <c r="H5448" i="1" s="1"/>
  <c r="G1867" i="7" s="1"/>
  <c r="F5447" i="1"/>
  <c r="H5447" i="1" s="1"/>
  <c r="G1866" i="7" s="1"/>
  <c r="F5446" i="1"/>
  <c r="F5445" i="1"/>
  <c r="H5445" i="1" s="1"/>
  <c r="G1864" i="7" s="1"/>
  <c r="F5444" i="1"/>
  <c r="H5444" i="1" s="1"/>
  <c r="G1863" i="7" s="1"/>
  <c r="F5443" i="1"/>
  <c r="H5443" i="1" s="1"/>
  <c r="G1862" i="7" s="1"/>
  <c r="F5442" i="1"/>
  <c r="F5441" i="1"/>
  <c r="H5441" i="1" s="1"/>
  <c r="G1860" i="7" s="1"/>
  <c r="F5440" i="1"/>
  <c r="H5440" i="1" s="1"/>
  <c r="G1859" i="7" s="1"/>
  <c r="F5439" i="1"/>
  <c r="H5439" i="1" s="1"/>
  <c r="G1858" i="7" s="1"/>
  <c r="F5438" i="1"/>
  <c r="F5437" i="1"/>
  <c r="H5437" i="1" s="1"/>
  <c r="G1856" i="7" s="1"/>
  <c r="F5436" i="1"/>
  <c r="H5436" i="1" s="1"/>
  <c r="G1855" i="7" s="1"/>
  <c r="F5435" i="1"/>
  <c r="H5435" i="1" s="1"/>
  <c r="G1854" i="7" s="1"/>
  <c r="F5434" i="1"/>
  <c r="F5433" i="1"/>
  <c r="H5433" i="1" s="1"/>
  <c r="G1852" i="7" s="1"/>
  <c r="F5432" i="1"/>
  <c r="H5432" i="1" s="1"/>
  <c r="G1851" i="7" s="1"/>
  <c r="F5431" i="1"/>
  <c r="H5431" i="1" s="1"/>
  <c r="G1850" i="7" s="1"/>
  <c r="F5430" i="1"/>
  <c r="F5429" i="1"/>
  <c r="H5429" i="1" s="1"/>
  <c r="G1848" i="7" s="1"/>
  <c r="F5428" i="1"/>
  <c r="H5428" i="1" s="1"/>
  <c r="G1847" i="7" s="1"/>
  <c r="F5427" i="1"/>
  <c r="H5427" i="1" s="1"/>
  <c r="G1846" i="7" s="1"/>
  <c r="F5426" i="1"/>
  <c r="F5425" i="1"/>
  <c r="H5425" i="1" s="1"/>
  <c r="G1844" i="7" s="1"/>
  <c r="F5424" i="1"/>
  <c r="H5424" i="1" s="1"/>
  <c r="G1843" i="7" s="1"/>
  <c r="F5423" i="1"/>
  <c r="H5423" i="1" s="1"/>
  <c r="G1842" i="7" s="1"/>
  <c r="F5422" i="1"/>
  <c r="F5421" i="1"/>
  <c r="H5421" i="1" s="1"/>
  <c r="G1840" i="7" s="1"/>
  <c r="F5420" i="1"/>
  <c r="H5420" i="1" s="1"/>
  <c r="G1839" i="7" s="1"/>
  <c r="F5419" i="1"/>
  <c r="H5419" i="1" s="1"/>
  <c r="G1838" i="7" s="1"/>
  <c r="F5418" i="1"/>
  <c r="F5417" i="1"/>
  <c r="H5417" i="1" s="1"/>
  <c r="G1836" i="7" s="1"/>
  <c r="F5416" i="1"/>
  <c r="H5416" i="1" s="1"/>
  <c r="G1835" i="7" s="1"/>
  <c r="F5415" i="1"/>
  <c r="H5415" i="1" s="1"/>
  <c r="G1834" i="7" s="1"/>
  <c r="F5414" i="1"/>
  <c r="F5413" i="1"/>
  <c r="H5413" i="1" s="1"/>
  <c r="G1832" i="7" s="1"/>
  <c r="F5412" i="1"/>
  <c r="H5412" i="1" s="1"/>
  <c r="G1831" i="7" s="1"/>
  <c r="F5411" i="1"/>
  <c r="H5411" i="1" s="1"/>
  <c r="G1830" i="7" s="1"/>
  <c r="F5410" i="1"/>
  <c r="F5409" i="1"/>
  <c r="H5409" i="1" s="1"/>
  <c r="G1828" i="7" s="1"/>
  <c r="F5408" i="1"/>
  <c r="H5408" i="1" s="1"/>
  <c r="G1827" i="7" s="1"/>
  <c r="F5407" i="1"/>
  <c r="H5407" i="1" s="1"/>
  <c r="G1826" i="7" s="1"/>
  <c r="F5406" i="1"/>
  <c r="F5405" i="1"/>
  <c r="H5405" i="1" s="1"/>
  <c r="G1824" i="7" s="1"/>
  <c r="F5404" i="1"/>
  <c r="H5404" i="1" s="1"/>
  <c r="G1823" i="7" s="1"/>
  <c r="F5403" i="1"/>
  <c r="H5403" i="1" s="1"/>
  <c r="G1822" i="7" s="1"/>
  <c r="F5402" i="1"/>
  <c r="F5401" i="1"/>
  <c r="H5401" i="1" s="1"/>
  <c r="G1820" i="7" s="1"/>
  <c r="F5400" i="1"/>
  <c r="H5400" i="1" s="1"/>
  <c r="G1819" i="7" s="1"/>
  <c r="F5399" i="1"/>
  <c r="H5399" i="1" s="1"/>
  <c r="G1818" i="7" s="1"/>
  <c r="F5398" i="1"/>
  <c r="F5397" i="1"/>
  <c r="H5397" i="1" s="1"/>
  <c r="G1816" i="7" s="1"/>
  <c r="F5396" i="1"/>
  <c r="H5396" i="1" s="1"/>
  <c r="G1815" i="7" s="1"/>
  <c r="F5395" i="1"/>
  <c r="H5395" i="1" s="1"/>
  <c r="G1814" i="7" s="1"/>
  <c r="F5394" i="1"/>
  <c r="F5393" i="1"/>
  <c r="H5393" i="1" s="1"/>
  <c r="G1812" i="7" s="1"/>
  <c r="F5392" i="1"/>
  <c r="H5392" i="1" s="1"/>
  <c r="G1811" i="7" s="1"/>
  <c r="F5391" i="1"/>
  <c r="H5391" i="1" s="1"/>
  <c r="G1810" i="7" s="1"/>
  <c r="F5390" i="1"/>
  <c r="F5389" i="1"/>
  <c r="H5389" i="1" s="1"/>
  <c r="G1808" i="7" s="1"/>
  <c r="F5388" i="1"/>
  <c r="H5388" i="1" s="1"/>
  <c r="G1807" i="7" s="1"/>
  <c r="F5387" i="1"/>
  <c r="H5387" i="1" s="1"/>
  <c r="G1806" i="7" s="1"/>
  <c r="F5386" i="1"/>
  <c r="F5385" i="1"/>
  <c r="H5385" i="1" s="1"/>
  <c r="G1804" i="7" s="1"/>
  <c r="F5384" i="1"/>
  <c r="H5384" i="1" s="1"/>
  <c r="G1803" i="7" s="1"/>
  <c r="F5383" i="1"/>
  <c r="H5383" i="1" s="1"/>
  <c r="G1802" i="7" s="1"/>
  <c r="F5382" i="1"/>
  <c r="F5381" i="1"/>
  <c r="H5381" i="1" s="1"/>
  <c r="G1800" i="7" s="1"/>
  <c r="F5380" i="1"/>
  <c r="H5380" i="1" s="1"/>
  <c r="G1799" i="7" s="1"/>
  <c r="F5379" i="1"/>
  <c r="H5379" i="1" s="1"/>
  <c r="G1798" i="7" s="1"/>
  <c r="F5378" i="1"/>
  <c r="F5377" i="1"/>
  <c r="H5377" i="1" s="1"/>
  <c r="G1796" i="7" s="1"/>
  <c r="F5376" i="1"/>
  <c r="H5376" i="1" s="1"/>
  <c r="G1795" i="7" s="1"/>
  <c r="F5375" i="1"/>
  <c r="H5375" i="1" s="1"/>
  <c r="G1794" i="7" s="1"/>
  <c r="F5374" i="1"/>
  <c r="F5373" i="1"/>
  <c r="H5373" i="1" s="1"/>
  <c r="G1792" i="7" s="1"/>
  <c r="F5372" i="1"/>
  <c r="H5372" i="1" s="1"/>
  <c r="G1791" i="7" s="1"/>
  <c r="F5371" i="1"/>
  <c r="H5371" i="1" s="1"/>
  <c r="G1790" i="7" s="1"/>
  <c r="F5370" i="1"/>
  <c r="F5369" i="1"/>
  <c r="H5369" i="1" s="1"/>
  <c r="G1788" i="7" s="1"/>
  <c r="F5368" i="1"/>
  <c r="H5368" i="1" s="1"/>
  <c r="G1787" i="7" s="1"/>
  <c r="F5367" i="1"/>
  <c r="H5367" i="1" s="1"/>
  <c r="G1786" i="7" s="1"/>
  <c r="F5366" i="1"/>
  <c r="F5365" i="1"/>
  <c r="H5365" i="1" s="1"/>
  <c r="G1784" i="7" s="1"/>
  <c r="F5364" i="1"/>
  <c r="H5364" i="1" s="1"/>
  <c r="G1783" i="7" s="1"/>
  <c r="F5363" i="1"/>
  <c r="H5363" i="1" s="1"/>
  <c r="G1782" i="7" s="1"/>
  <c r="F5362" i="1"/>
  <c r="F5361" i="1"/>
  <c r="H5361" i="1" s="1"/>
  <c r="G1780" i="7" s="1"/>
  <c r="F5360" i="1"/>
  <c r="H5360" i="1" s="1"/>
  <c r="G1779" i="7" s="1"/>
  <c r="F5359" i="1"/>
  <c r="H5359" i="1" s="1"/>
  <c r="G1778" i="7" s="1"/>
  <c r="F5358" i="1"/>
  <c r="F5357" i="1"/>
  <c r="H5357" i="1" s="1"/>
  <c r="G1776" i="7" s="1"/>
  <c r="F5356" i="1"/>
  <c r="H5356" i="1" s="1"/>
  <c r="G1775" i="7" s="1"/>
  <c r="F5355" i="1"/>
  <c r="H5355" i="1" s="1"/>
  <c r="G1774" i="7" s="1"/>
  <c r="F5354" i="1"/>
  <c r="F5353" i="1"/>
  <c r="H5353" i="1" s="1"/>
  <c r="G1772" i="7" s="1"/>
  <c r="F5352" i="1"/>
  <c r="H5352" i="1" s="1"/>
  <c r="G1771" i="7" s="1"/>
  <c r="F5351" i="1"/>
  <c r="H5351" i="1" s="1"/>
  <c r="G1770" i="7" s="1"/>
  <c r="F5350" i="1"/>
  <c r="F5349" i="1"/>
  <c r="H5349" i="1" s="1"/>
  <c r="G1768" i="7" s="1"/>
  <c r="F5348" i="1"/>
  <c r="H5348" i="1" s="1"/>
  <c r="G1767" i="7" s="1"/>
  <c r="F5347" i="1"/>
  <c r="H5347" i="1" s="1"/>
  <c r="G1766" i="7" s="1"/>
  <c r="F5346" i="1"/>
  <c r="F5345" i="1"/>
  <c r="H5345" i="1" s="1"/>
  <c r="G1764" i="7" s="1"/>
  <c r="F5344" i="1"/>
  <c r="H5344" i="1" s="1"/>
  <c r="G1763" i="7" s="1"/>
  <c r="F5343" i="1"/>
  <c r="H5343" i="1" s="1"/>
  <c r="G1762" i="7" s="1"/>
  <c r="F5342" i="1"/>
  <c r="F5341" i="1"/>
  <c r="H5341" i="1" s="1"/>
  <c r="G1760" i="7" s="1"/>
  <c r="F5340" i="1"/>
  <c r="H5340" i="1" s="1"/>
  <c r="G1759" i="7" s="1"/>
  <c r="F5339" i="1"/>
  <c r="H5339" i="1" s="1"/>
  <c r="G1758" i="7" s="1"/>
  <c r="F5338" i="1"/>
  <c r="F5337" i="1"/>
  <c r="H5337" i="1" s="1"/>
  <c r="G1756" i="7" s="1"/>
  <c r="F5336" i="1"/>
  <c r="H5336" i="1" s="1"/>
  <c r="G1755" i="7" s="1"/>
  <c r="F5335" i="1"/>
  <c r="H5335" i="1" s="1"/>
  <c r="G1754" i="7" s="1"/>
  <c r="F5334" i="1"/>
  <c r="F5333" i="1"/>
  <c r="H5333" i="1" s="1"/>
  <c r="G1752" i="7" s="1"/>
  <c r="F5332" i="1"/>
  <c r="H5332" i="1" s="1"/>
  <c r="G1751" i="7" s="1"/>
  <c r="F5331" i="1"/>
  <c r="H5331" i="1" s="1"/>
  <c r="G1750" i="7" s="1"/>
  <c r="F5330" i="1"/>
  <c r="F5329" i="1"/>
  <c r="H5329" i="1" s="1"/>
  <c r="G1748" i="7" s="1"/>
  <c r="F5328" i="1"/>
  <c r="H5328" i="1" s="1"/>
  <c r="G1747" i="7" s="1"/>
  <c r="F5327" i="1"/>
  <c r="H5327" i="1" s="1"/>
  <c r="G1746" i="7" s="1"/>
  <c r="F5326" i="1"/>
  <c r="F5325" i="1"/>
  <c r="H5325" i="1" s="1"/>
  <c r="G1744" i="7" s="1"/>
  <c r="F5324" i="1"/>
  <c r="H5324" i="1" s="1"/>
  <c r="G1743" i="7" s="1"/>
  <c r="F5323" i="1"/>
  <c r="H5323" i="1" s="1"/>
  <c r="G1742" i="7" s="1"/>
  <c r="F5322" i="1"/>
  <c r="F5321" i="1"/>
  <c r="H5321" i="1" s="1"/>
  <c r="G1740" i="7" s="1"/>
  <c r="F5320" i="1"/>
  <c r="H5320" i="1" s="1"/>
  <c r="G1739" i="7" s="1"/>
  <c r="F5319" i="1"/>
  <c r="H5319" i="1" s="1"/>
  <c r="G1738" i="7" s="1"/>
  <c r="F5318" i="1"/>
  <c r="F5317" i="1"/>
  <c r="H5317" i="1" s="1"/>
  <c r="G1736" i="7" s="1"/>
  <c r="F5316" i="1"/>
  <c r="H5316" i="1" s="1"/>
  <c r="G1735" i="7" s="1"/>
  <c r="F5315" i="1"/>
  <c r="H5315" i="1" s="1"/>
  <c r="G1734" i="7" s="1"/>
  <c r="F5314" i="1"/>
  <c r="F5313" i="1"/>
  <c r="H5313" i="1" s="1"/>
  <c r="G1732" i="7" s="1"/>
  <c r="F5312" i="1"/>
  <c r="H5312" i="1" s="1"/>
  <c r="G1731" i="7" s="1"/>
  <c r="F5311" i="1"/>
  <c r="H5311" i="1" s="1"/>
  <c r="G1730" i="7" s="1"/>
  <c r="F5310" i="1"/>
  <c r="F5309" i="1"/>
  <c r="H5309" i="1" s="1"/>
  <c r="G1728" i="7" s="1"/>
  <c r="F5308" i="1"/>
  <c r="H5308" i="1" s="1"/>
  <c r="G1727" i="7" s="1"/>
  <c r="F5307" i="1"/>
  <c r="H5307" i="1" s="1"/>
  <c r="G1726" i="7" s="1"/>
  <c r="F5306" i="1"/>
  <c r="F5305" i="1"/>
  <c r="H5305" i="1" s="1"/>
  <c r="G1724" i="7" s="1"/>
  <c r="F5304" i="1"/>
  <c r="H5304" i="1" s="1"/>
  <c r="G1723" i="7" s="1"/>
  <c r="F5303" i="1"/>
  <c r="H5303" i="1" s="1"/>
  <c r="G1722" i="7" s="1"/>
  <c r="F5302" i="1"/>
  <c r="F5301" i="1"/>
  <c r="H5301" i="1" s="1"/>
  <c r="G1720" i="7" s="1"/>
  <c r="F5300" i="1"/>
  <c r="H5300" i="1" s="1"/>
  <c r="G1719" i="7" s="1"/>
  <c r="F5299" i="1"/>
  <c r="H5299" i="1" s="1"/>
  <c r="G1718" i="7" s="1"/>
  <c r="F5298" i="1"/>
  <c r="F5297" i="1"/>
  <c r="H5297" i="1" s="1"/>
  <c r="G1716" i="7" s="1"/>
  <c r="F5296" i="1"/>
  <c r="H5296" i="1" s="1"/>
  <c r="G1715" i="7" s="1"/>
  <c r="F5295" i="1"/>
  <c r="H5295" i="1" s="1"/>
  <c r="G1714" i="7" s="1"/>
  <c r="F5294" i="1"/>
  <c r="F5293" i="1"/>
  <c r="H5293" i="1" s="1"/>
  <c r="G1712" i="7" s="1"/>
  <c r="F5292" i="1"/>
  <c r="H5292" i="1" s="1"/>
  <c r="G1711" i="7" s="1"/>
  <c r="F5291" i="1"/>
  <c r="H5291" i="1" s="1"/>
  <c r="G1710" i="7" s="1"/>
  <c r="F5290" i="1"/>
  <c r="F5289" i="1"/>
  <c r="H5289" i="1" s="1"/>
  <c r="G1708" i="7" s="1"/>
  <c r="F5288" i="1"/>
  <c r="H5288" i="1" s="1"/>
  <c r="G1707" i="7" s="1"/>
  <c r="F5287" i="1"/>
  <c r="H5287" i="1" s="1"/>
  <c r="G1706" i="7" s="1"/>
  <c r="F5286" i="1"/>
  <c r="F5285" i="1"/>
  <c r="H5285" i="1" s="1"/>
  <c r="G1704" i="7" s="1"/>
  <c r="F5284" i="1"/>
  <c r="H5284" i="1" s="1"/>
  <c r="G1703" i="7" s="1"/>
  <c r="F5283" i="1"/>
  <c r="H5283" i="1" s="1"/>
  <c r="G1702" i="7" s="1"/>
  <c r="F5282" i="1"/>
  <c r="F5281" i="1"/>
  <c r="H5281" i="1" s="1"/>
  <c r="G1700" i="7" s="1"/>
  <c r="F5280" i="1"/>
  <c r="H5280" i="1" s="1"/>
  <c r="G1699" i="7" s="1"/>
  <c r="F5279" i="1"/>
  <c r="H5279" i="1" s="1"/>
  <c r="G1698" i="7" s="1"/>
  <c r="F5278" i="1"/>
  <c r="F5277" i="1"/>
  <c r="H5277" i="1" s="1"/>
  <c r="G1696" i="7" s="1"/>
  <c r="F5276" i="1"/>
  <c r="H5276" i="1" s="1"/>
  <c r="G1695" i="7" s="1"/>
  <c r="F5275" i="1"/>
  <c r="H5275" i="1" s="1"/>
  <c r="G1694" i="7" s="1"/>
  <c r="F5274" i="1"/>
  <c r="F5273" i="1"/>
  <c r="H5273" i="1" s="1"/>
  <c r="G1692" i="7" s="1"/>
  <c r="F5272" i="1"/>
  <c r="H5272" i="1" s="1"/>
  <c r="G1691" i="7" s="1"/>
  <c r="F5271" i="1"/>
  <c r="H5271" i="1" s="1"/>
  <c r="G1690" i="7" s="1"/>
  <c r="F5270" i="1"/>
  <c r="F5269" i="1"/>
  <c r="H5269" i="1" s="1"/>
  <c r="G1688" i="7" s="1"/>
  <c r="F5268" i="1"/>
  <c r="H5268" i="1" s="1"/>
  <c r="G1687" i="7" s="1"/>
  <c r="F5267" i="1"/>
  <c r="H5267" i="1" s="1"/>
  <c r="G1686" i="7" s="1"/>
  <c r="F5266" i="1"/>
  <c r="F5265" i="1"/>
  <c r="H5265" i="1" s="1"/>
  <c r="G1684" i="7" s="1"/>
  <c r="F5264" i="1"/>
  <c r="H5264" i="1" s="1"/>
  <c r="G1683" i="7" s="1"/>
  <c r="F5263" i="1"/>
  <c r="H5263" i="1" s="1"/>
  <c r="G1682" i="7" s="1"/>
  <c r="F5262" i="1"/>
  <c r="F5261" i="1"/>
  <c r="H5261" i="1" s="1"/>
  <c r="G1680" i="7" s="1"/>
  <c r="F5260" i="1"/>
  <c r="H5260" i="1" s="1"/>
  <c r="G1679" i="7" s="1"/>
  <c r="F5259" i="1"/>
  <c r="H5259" i="1" s="1"/>
  <c r="G1678" i="7" s="1"/>
  <c r="F5258" i="1"/>
  <c r="F5257" i="1"/>
  <c r="H5257" i="1" s="1"/>
  <c r="G1676" i="7" s="1"/>
  <c r="F5256" i="1"/>
  <c r="H5256" i="1" s="1"/>
  <c r="G1675" i="7" s="1"/>
  <c r="F5255" i="1"/>
  <c r="H5255" i="1" s="1"/>
  <c r="G1674" i="7" s="1"/>
  <c r="F5254" i="1"/>
  <c r="F5253" i="1"/>
  <c r="H5253" i="1" s="1"/>
  <c r="G1672" i="7" s="1"/>
  <c r="F5252" i="1"/>
  <c r="H5252" i="1" s="1"/>
  <c r="G1671" i="7" s="1"/>
  <c r="F5251" i="1"/>
  <c r="H5251" i="1" s="1"/>
  <c r="G1670" i="7" s="1"/>
  <c r="F5250" i="1"/>
  <c r="F5249" i="1"/>
  <c r="H5249" i="1" s="1"/>
  <c r="G1668" i="7" s="1"/>
  <c r="F5248" i="1"/>
  <c r="H5248" i="1" s="1"/>
  <c r="G1667" i="7" s="1"/>
  <c r="F5247" i="1"/>
  <c r="H5247" i="1" s="1"/>
  <c r="G1666" i="7" s="1"/>
  <c r="F5246" i="1"/>
  <c r="F5245" i="1"/>
  <c r="H5245" i="1" s="1"/>
  <c r="G1664" i="7" s="1"/>
  <c r="F5244" i="1"/>
  <c r="H5244" i="1" s="1"/>
  <c r="G1663" i="7" s="1"/>
  <c r="F5243" i="1"/>
  <c r="H5243" i="1" s="1"/>
  <c r="G1662" i="7" s="1"/>
  <c r="F5242" i="1"/>
  <c r="F5241" i="1"/>
  <c r="H5241" i="1" s="1"/>
  <c r="G1660" i="7" s="1"/>
  <c r="F5240" i="1"/>
  <c r="H5240" i="1" s="1"/>
  <c r="G1659" i="7" s="1"/>
  <c r="F5239" i="1"/>
  <c r="H5239" i="1" s="1"/>
  <c r="G1658" i="7" s="1"/>
  <c r="F5238" i="1"/>
  <c r="F5237" i="1"/>
  <c r="H5237" i="1" s="1"/>
  <c r="G1656" i="7" s="1"/>
  <c r="F5236" i="1"/>
  <c r="H5236" i="1" s="1"/>
  <c r="G1655" i="7" s="1"/>
  <c r="F5235" i="1"/>
  <c r="H5235" i="1" s="1"/>
  <c r="G1654" i="7" s="1"/>
  <c r="F5234" i="1"/>
  <c r="F5233" i="1"/>
  <c r="H5233" i="1" s="1"/>
  <c r="G1652" i="7" s="1"/>
  <c r="F5232" i="1"/>
  <c r="H5232" i="1" s="1"/>
  <c r="G1651" i="7" s="1"/>
  <c r="F5231" i="1"/>
  <c r="H5231" i="1" s="1"/>
  <c r="G1650" i="7" s="1"/>
  <c r="F5230" i="1"/>
  <c r="F5229" i="1"/>
  <c r="H5229" i="1" s="1"/>
  <c r="G1648" i="7" s="1"/>
  <c r="F5228" i="1"/>
  <c r="H5228" i="1" s="1"/>
  <c r="G1647" i="7" s="1"/>
  <c r="F5227" i="1"/>
  <c r="H5227" i="1" s="1"/>
  <c r="G1646" i="7" s="1"/>
  <c r="F5226" i="1"/>
  <c r="F5225" i="1"/>
  <c r="H5225" i="1" s="1"/>
  <c r="G1644" i="7" s="1"/>
  <c r="F5224" i="1"/>
  <c r="H5224" i="1" s="1"/>
  <c r="G1643" i="7" s="1"/>
  <c r="F5223" i="1"/>
  <c r="H5223" i="1" s="1"/>
  <c r="G1642" i="7" s="1"/>
  <c r="F5222" i="1"/>
  <c r="F5221" i="1"/>
  <c r="H5221" i="1" s="1"/>
  <c r="G1640" i="7" s="1"/>
  <c r="F5220" i="1"/>
  <c r="H5220" i="1" s="1"/>
  <c r="G1639" i="7" s="1"/>
  <c r="F5219" i="1"/>
  <c r="H5219" i="1" s="1"/>
  <c r="G1638" i="7" s="1"/>
  <c r="F5218" i="1"/>
  <c r="F5217" i="1"/>
  <c r="H5217" i="1" s="1"/>
  <c r="G1636" i="7" s="1"/>
  <c r="F5216" i="1"/>
  <c r="H5216" i="1" s="1"/>
  <c r="G1635" i="7" s="1"/>
  <c r="F5215" i="1"/>
  <c r="H5215" i="1" s="1"/>
  <c r="G1634" i="7" s="1"/>
  <c r="F5214" i="1"/>
  <c r="F5213" i="1"/>
  <c r="H5213" i="1" s="1"/>
  <c r="G1632" i="7" s="1"/>
  <c r="F5212" i="1"/>
  <c r="H5212" i="1" s="1"/>
  <c r="G1631" i="7" s="1"/>
  <c r="F5211" i="1"/>
  <c r="H5211" i="1" s="1"/>
  <c r="G1630" i="7" s="1"/>
  <c r="F5210" i="1"/>
  <c r="F5209" i="1"/>
  <c r="H5209" i="1" s="1"/>
  <c r="G1628" i="7" s="1"/>
  <c r="F5208" i="1"/>
  <c r="H5208" i="1" s="1"/>
  <c r="G1627" i="7" s="1"/>
  <c r="F5207" i="1"/>
  <c r="H5207" i="1" s="1"/>
  <c r="G1626" i="7" s="1"/>
  <c r="F5206" i="1"/>
  <c r="F5205" i="1"/>
  <c r="H5205" i="1" s="1"/>
  <c r="G1624" i="7" s="1"/>
  <c r="F5204" i="1"/>
  <c r="H5204" i="1" s="1"/>
  <c r="G1623" i="7" s="1"/>
  <c r="F5203" i="1"/>
  <c r="H5203" i="1" s="1"/>
  <c r="G1622" i="7" s="1"/>
  <c r="F5202" i="1"/>
  <c r="F5201" i="1"/>
  <c r="H5201" i="1" s="1"/>
  <c r="G1620" i="7" s="1"/>
  <c r="F5200" i="1"/>
  <c r="H5200" i="1" s="1"/>
  <c r="G1619" i="7" s="1"/>
  <c r="F5199" i="1"/>
  <c r="H5199" i="1" s="1"/>
  <c r="G1618" i="7" s="1"/>
  <c r="F5198" i="1"/>
  <c r="F5197" i="1"/>
  <c r="H5197" i="1" s="1"/>
  <c r="G1616" i="7" s="1"/>
  <c r="F5196" i="1"/>
  <c r="H5196" i="1" s="1"/>
  <c r="G1615" i="7" s="1"/>
  <c r="F5195" i="1"/>
  <c r="H5195" i="1" s="1"/>
  <c r="G1614" i="7" s="1"/>
  <c r="F5194" i="1"/>
  <c r="F5193" i="1"/>
  <c r="H5193" i="1" s="1"/>
  <c r="G1612" i="7" s="1"/>
  <c r="F5192" i="1"/>
  <c r="H5192" i="1" s="1"/>
  <c r="G1611" i="7" s="1"/>
  <c r="F5191" i="1"/>
  <c r="H5191" i="1" s="1"/>
  <c r="G1610" i="7" s="1"/>
  <c r="F5190" i="1"/>
  <c r="F5189" i="1"/>
  <c r="H5189" i="1" s="1"/>
  <c r="G1608" i="7" s="1"/>
  <c r="F5188" i="1"/>
  <c r="H5188" i="1" s="1"/>
  <c r="G1607" i="7" s="1"/>
  <c r="F5187" i="1"/>
  <c r="H5187" i="1" s="1"/>
  <c r="G1606" i="7" s="1"/>
  <c r="F5186" i="1"/>
  <c r="F5185" i="1"/>
  <c r="H5185" i="1" s="1"/>
  <c r="G1604" i="7" s="1"/>
  <c r="F5184" i="1"/>
  <c r="H5184" i="1" s="1"/>
  <c r="G1603" i="7" s="1"/>
  <c r="F5183" i="1"/>
  <c r="H5183" i="1" s="1"/>
  <c r="G1602" i="7" s="1"/>
  <c r="F5182" i="1"/>
  <c r="F5181" i="1"/>
  <c r="H5181" i="1" s="1"/>
  <c r="G1600" i="7" s="1"/>
  <c r="F5180" i="1"/>
  <c r="H5180" i="1" s="1"/>
  <c r="G1599" i="7" s="1"/>
  <c r="F5179" i="1"/>
  <c r="H5179" i="1" s="1"/>
  <c r="G1598" i="7" s="1"/>
  <c r="F5178" i="1"/>
  <c r="F5177" i="1"/>
  <c r="H5177" i="1" s="1"/>
  <c r="G1596" i="7" s="1"/>
  <c r="F5176" i="1"/>
  <c r="H5176" i="1" s="1"/>
  <c r="G1595" i="7" s="1"/>
  <c r="F5175" i="1"/>
  <c r="H5175" i="1" s="1"/>
  <c r="G1594" i="7" s="1"/>
  <c r="F5174" i="1"/>
  <c r="F5173" i="1"/>
  <c r="H5173" i="1" s="1"/>
  <c r="G1592" i="7" s="1"/>
  <c r="F5172" i="1"/>
  <c r="H5172" i="1" s="1"/>
  <c r="G1591" i="7" s="1"/>
  <c r="F5171" i="1"/>
  <c r="H5171" i="1" s="1"/>
  <c r="G1590" i="7" s="1"/>
  <c r="F5170" i="1"/>
  <c r="F5169" i="1"/>
  <c r="H5169" i="1" s="1"/>
  <c r="G1588" i="7" s="1"/>
  <c r="F5168" i="1"/>
  <c r="H5168" i="1" s="1"/>
  <c r="G1587" i="7" s="1"/>
  <c r="F5167" i="1"/>
  <c r="H5167" i="1" s="1"/>
  <c r="G1586" i="7" s="1"/>
  <c r="F5166" i="1"/>
  <c r="F5165" i="1"/>
  <c r="H5165" i="1" s="1"/>
  <c r="G1584" i="7" s="1"/>
  <c r="F5164" i="1"/>
  <c r="H5164" i="1" s="1"/>
  <c r="G1583" i="7" s="1"/>
  <c r="F5163" i="1"/>
  <c r="H5163" i="1" s="1"/>
  <c r="G1582" i="7" s="1"/>
  <c r="F5162" i="1"/>
  <c r="F5161" i="1"/>
  <c r="H5161" i="1" s="1"/>
  <c r="G1580" i="7" s="1"/>
  <c r="F5160" i="1"/>
  <c r="H5160" i="1" s="1"/>
  <c r="G1579" i="7" s="1"/>
  <c r="F5159" i="1"/>
  <c r="H5159" i="1" s="1"/>
  <c r="G1578" i="7" s="1"/>
  <c r="F5158" i="1"/>
  <c r="F5157" i="1"/>
  <c r="H5157" i="1" s="1"/>
  <c r="G1576" i="7" s="1"/>
  <c r="F5156" i="1"/>
  <c r="H5156" i="1" s="1"/>
  <c r="G1575" i="7" s="1"/>
  <c r="F5155" i="1"/>
  <c r="H5155" i="1" s="1"/>
  <c r="G1574" i="7" s="1"/>
  <c r="F5154" i="1"/>
  <c r="F5153" i="1"/>
  <c r="H5153" i="1" s="1"/>
  <c r="G1572" i="7" s="1"/>
  <c r="F5152" i="1"/>
  <c r="H5152" i="1" s="1"/>
  <c r="G1571" i="7" s="1"/>
  <c r="F5151" i="1"/>
  <c r="H5151" i="1" s="1"/>
  <c r="G1570" i="7" s="1"/>
  <c r="F5150" i="1"/>
  <c r="F5149" i="1"/>
  <c r="H5149" i="1" s="1"/>
  <c r="G1568" i="7" s="1"/>
  <c r="F5148" i="1"/>
  <c r="H5148" i="1" s="1"/>
  <c r="G1567" i="7" s="1"/>
  <c r="F5147" i="1"/>
  <c r="H5147" i="1" s="1"/>
  <c r="G1566" i="7" s="1"/>
  <c r="F5146" i="1"/>
  <c r="F5145" i="1"/>
  <c r="H5145" i="1" s="1"/>
  <c r="G1564" i="7" s="1"/>
  <c r="F5144" i="1"/>
  <c r="H5144" i="1" s="1"/>
  <c r="G1563" i="7" s="1"/>
  <c r="F5143" i="1"/>
  <c r="H5143" i="1" s="1"/>
  <c r="G1562" i="7" s="1"/>
  <c r="F5142" i="1"/>
  <c r="F5141" i="1"/>
  <c r="H5141" i="1" s="1"/>
  <c r="G1560" i="7" s="1"/>
  <c r="F5140" i="1"/>
  <c r="H5140" i="1" s="1"/>
  <c r="G1559" i="7" s="1"/>
  <c r="F5139" i="1"/>
  <c r="H5139" i="1" s="1"/>
  <c r="G1558" i="7" s="1"/>
  <c r="F5138" i="1"/>
  <c r="F5137" i="1"/>
  <c r="H5137" i="1" s="1"/>
  <c r="G1556" i="7" s="1"/>
  <c r="F5136" i="1"/>
  <c r="H5136" i="1" s="1"/>
  <c r="G1555" i="7" s="1"/>
  <c r="F5135" i="1"/>
  <c r="H5135" i="1" s="1"/>
  <c r="G1554" i="7" s="1"/>
  <c r="F5134" i="1"/>
  <c r="F5133" i="1"/>
  <c r="H5133" i="1" s="1"/>
  <c r="G1552" i="7" s="1"/>
  <c r="F5132" i="1"/>
  <c r="H5132" i="1" s="1"/>
  <c r="G1551" i="7" s="1"/>
  <c r="F5131" i="1"/>
  <c r="H5131" i="1" s="1"/>
  <c r="G1550" i="7" s="1"/>
  <c r="F5130" i="1"/>
  <c r="F5129" i="1"/>
  <c r="H5129" i="1" s="1"/>
  <c r="G1548" i="7" s="1"/>
  <c r="F5128" i="1"/>
  <c r="H5128" i="1" s="1"/>
  <c r="G1547" i="7" s="1"/>
  <c r="F5127" i="1"/>
  <c r="H5127" i="1" s="1"/>
  <c r="G1546" i="7" s="1"/>
  <c r="F5126" i="1"/>
  <c r="F5125" i="1"/>
  <c r="H5125" i="1" s="1"/>
  <c r="G1544" i="7" s="1"/>
  <c r="F5124" i="1"/>
  <c r="H5124" i="1" s="1"/>
  <c r="G1543" i="7" s="1"/>
  <c r="F5123" i="1"/>
  <c r="H5123" i="1" s="1"/>
  <c r="G1542" i="7" s="1"/>
  <c r="F5122" i="1"/>
  <c r="F5121" i="1"/>
  <c r="H5121" i="1" s="1"/>
  <c r="G1540" i="7" s="1"/>
  <c r="F5120" i="1"/>
  <c r="H5120" i="1" s="1"/>
  <c r="G1539" i="7" s="1"/>
  <c r="F5119" i="1"/>
  <c r="H5119" i="1" s="1"/>
  <c r="G1538" i="7" s="1"/>
  <c r="F5118" i="1"/>
  <c r="F5117" i="1"/>
  <c r="H5117" i="1" s="1"/>
  <c r="G1536" i="7" s="1"/>
  <c r="F5116" i="1"/>
  <c r="H5116" i="1" s="1"/>
  <c r="G1535" i="7" s="1"/>
  <c r="F5115" i="1"/>
  <c r="H5115" i="1" s="1"/>
  <c r="G1534" i="7" s="1"/>
  <c r="F5114" i="1"/>
  <c r="F5113" i="1"/>
  <c r="H5113" i="1" s="1"/>
  <c r="G1532" i="7" s="1"/>
  <c r="F5112" i="1"/>
  <c r="H5112" i="1" s="1"/>
  <c r="G1531" i="7" s="1"/>
  <c r="F5111" i="1"/>
  <c r="H5111" i="1" s="1"/>
  <c r="G1530" i="7" s="1"/>
  <c r="F5110" i="1"/>
  <c r="F5109" i="1"/>
  <c r="H5109" i="1" s="1"/>
  <c r="G1528" i="7" s="1"/>
  <c r="F5108" i="1"/>
  <c r="H5108" i="1" s="1"/>
  <c r="G1527" i="7" s="1"/>
  <c r="F5107" i="1"/>
  <c r="H5107" i="1" s="1"/>
  <c r="G1526" i="7" s="1"/>
  <c r="F5106" i="1"/>
  <c r="F5105" i="1"/>
  <c r="H5105" i="1" s="1"/>
  <c r="G1524" i="7" s="1"/>
  <c r="F5104" i="1"/>
  <c r="H5104" i="1" s="1"/>
  <c r="G1523" i="7" s="1"/>
  <c r="F5103" i="1"/>
  <c r="H5103" i="1" s="1"/>
  <c r="G1522" i="7" s="1"/>
  <c r="F5102" i="1"/>
  <c r="F5101" i="1"/>
  <c r="H5101" i="1" s="1"/>
  <c r="G1520" i="7" s="1"/>
  <c r="F5100" i="1"/>
  <c r="H5100" i="1" s="1"/>
  <c r="G1519" i="7" s="1"/>
  <c r="F5099" i="1"/>
  <c r="H5099" i="1" s="1"/>
  <c r="G1518" i="7" s="1"/>
  <c r="F5098" i="1"/>
  <c r="F5097" i="1"/>
  <c r="H5097" i="1" s="1"/>
  <c r="G1516" i="7" s="1"/>
  <c r="F5096" i="1"/>
  <c r="H5096" i="1" s="1"/>
  <c r="G1515" i="7" s="1"/>
  <c r="F5095" i="1"/>
  <c r="H5095" i="1" s="1"/>
  <c r="G1514" i="7" s="1"/>
  <c r="F5094" i="1"/>
  <c r="F5093" i="1"/>
  <c r="H5093" i="1" s="1"/>
  <c r="G1512" i="7" s="1"/>
  <c r="F5092" i="1"/>
  <c r="H5092" i="1" s="1"/>
  <c r="G1511" i="7" s="1"/>
  <c r="F5091" i="1"/>
  <c r="H5091" i="1" s="1"/>
  <c r="G1510" i="7" s="1"/>
  <c r="F5090" i="1"/>
  <c r="F5089" i="1"/>
  <c r="H5089" i="1" s="1"/>
  <c r="G1508" i="7" s="1"/>
  <c r="F5088" i="1"/>
  <c r="H5088" i="1" s="1"/>
  <c r="G1507" i="7" s="1"/>
  <c r="F5087" i="1"/>
  <c r="H5087" i="1" s="1"/>
  <c r="G1506" i="7" s="1"/>
  <c r="F5086" i="1"/>
  <c r="F5085" i="1"/>
  <c r="H5085" i="1" s="1"/>
  <c r="G1504" i="7" s="1"/>
  <c r="F5084" i="1"/>
  <c r="H5084" i="1" s="1"/>
  <c r="G1503" i="7" s="1"/>
  <c r="F5083" i="1"/>
  <c r="H5083" i="1" s="1"/>
  <c r="G1502" i="7" s="1"/>
  <c r="F5082" i="1"/>
  <c r="F5081" i="1"/>
  <c r="H5081" i="1" s="1"/>
  <c r="G1500" i="7" s="1"/>
  <c r="F5080" i="1"/>
  <c r="H5080" i="1" s="1"/>
  <c r="G1499" i="7" s="1"/>
  <c r="F5079" i="1"/>
  <c r="H5079" i="1" s="1"/>
  <c r="G1498" i="7" s="1"/>
  <c r="F5078" i="1"/>
  <c r="F5077" i="1"/>
  <c r="H5077" i="1" s="1"/>
  <c r="G1496" i="7" s="1"/>
  <c r="F5076" i="1"/>
  <c r="H5076" i="1" s="1"/>
  <c r="G1495" i="7" s="1"/>
  <c r="F5075" i="1"/>
  <c r="H5075" i="1" s="1"/>
  <c r="G1494" i="7" s="1"/>
  <c r="F5074" i="1"/>
  <c r="F5073" i="1"/>
  <c r="H5073" i="1" s="1"/>
  <c r="G1492" i="7" s="1"/>
  <c r="F5072" i="1"/>
  <c r="H5072" i="1" s="1"/>
  <c r="G1491" i="7" s="1"/>
  <c r="F5071" i="1"/>
  <c r="H5071" i="1" s="1"/>
  <c r="G1490" i="7" s="1"/>
  <c r="F5070" i="1"/>
  <c r="F5069" i="1"/>
  <c r="H5069" i="1" s="1"/>
  <c r="G1488" i="7" s="1"/>
  <c r="F5068" i="1"/>
  <c r="H5068" i="1" s="1"/>
  <c r="G1487" i="7" s="1"/>
  <c r="F5067" i="1"/>
  <c r="H5067" i="1" s="1"/>
  <c r="G1486" i="7" s="1"/>
  <c r="F5066" i="1"/>
  <c r="F5065" i="1"/>
  <c r="H5065" i="1" s="1"/>
  <c r="G1484" i="7" s="1"/>
  <c r="F5064" i="1"/>
  <c r="H5064" i="1" s="1"/>
  <c r="G1483" i="7" s="1"/>
  <c r="F5063" i="1"/>
  <c r="H5063" i="1" s="1"/>
  <c r="G1482" i="7" s="1"/>
  <c r="F5062" i="1"/>
  <c r="F5061" i="1"/>
  <c r="H5061" i="1" s="1"/>
  <c r="G1480" i="7" s="1"/>
  <c r="F5060" i="1"/>
  <c r="H5060" i="1" s="1"/>
  <c r="G1479" i="7" s="1"/>
  <c r="F5059" i="1"/>
  <c r="H5059" i="1" s="1"/>
  <c r="G1478" i="7" s="1"/>
  <c r="F5058" i="1"/>
  <c r="F5057" i="1"/>
  <c r="H5057" i="1" s="1"/>
  <c r="G1476" i="7" s="1"/>
  <c r="F5056" i="1"/>
  <c r="H5056" i="1" s="1"/>
  <c r="G1475" i="7" s="1"/>
  <c r="F5055" i="1"/>
  <c r="H5055" i="1" s="1"/>
  <c r="G1474" i="7" s="1"/>
  <c r="F5054" i="1"/>
  <c r="F5053" i="1"/>
  <c r="H5053" i="1" s="1"/>
  <c r="G1472" i="7" s="1"/>
  <c r="F5052" i="1"/>
  <c r="H5052" i="1" s="1"/>
  <c r="G1471" i="7" s="1"/>
  <c r="F5051" i="1"/>
  <c r="H5051" i="1" s="1"/>
  <c r="G1470" i="7" s="1"/>
  <c r="F5050" i="1"/>
  <c r="F5049" i="1"/>
  <c r="H5049" i="1" s="1"/>
  <c r="G1468" i="7" s="1"/>
  <c r="F5048" i="1"/>
  <c r="H5048" i="1" s="1"/>
  <c r="G1467" i="7" s="1"/>
  <c r="F5047" i="1"/>
  <c r="H5047" i="1" s="1"/>
  <c r="G1466" i="7" s="1"/>
  <c r="F5046" i="1"/>
  <c r="F5045" i="1"/>
  <c r="H5045" i="1" s="1"/>
  <c r="G1464" i="7" s="1"/>
  <c r="F5044" i="1"/>
  <c r="H5044" i="1" s="1"/>
  <c r="G1463" i="7" s="1"/>
  <c r="F5043" i="1"/>
  <c r="H5043" i="1" s="1"/>
  <c r="G1462" i="7" s="1"/>
  <c r="F5042" i="1"/>
  <c r="F5041" i="1"/>
  <c r="H5041" i="1" s="1"/>
  <c r="G1460" i="7" s="1"/>
  <c r="F5040" i="1"/>
  <c r="H5040" i="1" s="1"/>
  <c r="G1459" i="7" s="1"/>
  <c r="F5039" i="1"/>
  <c r="H5039" i="1" s="1"/>
  <c r="G1458" i="7" s="1"/>
  <c r="F5038" i="1"/>
  <c r="F5037" i="1"/>
  <c r="H5037" i="1" s="1"/>
  <c r="G1456" i="7" s="1"/>
  <c r="F5036" i="1"/>
  <c r="H5036" i="1" s="1"/>
  <c r="G1455" i="7" s="1"/>
  <c r="F5035" i="1"/>
  <c r="H5035" i="1" s="1"/>
  <c r="G1454" i="7" s="1"/>
  <c r="F5034" i="1"/>
  <c r="F5033" i="1"/>
  <c r="H5033" i="1" s="1"/>
  <c r="G1452" i="7" s="1"/>
  <c r="F5032" i="1"/>
  <c r="H5032" i="1" s="1"/>
  <c r="G1451" i="7" s="1"/>
  <c r="F5031" i="1"/>
  <c r="H5031" i="1" s="1"/>
  <c r="G1450" i="7" s="1"/>
  <c r="F5030" i="1"/>
  <c r="F5029" i="1"/>
  <c r="H5029" i="1" s="1"/>
  <c r="G1448" i="7" s="1"/>
  <c r="F5028" i="1"/>
  <c r="H5028" i="1" s="1"/>
  <c r="G1447" i="7" s="1"/>
  <c r="F5027" i="1"/>
  <c r="H5027" i="1" s="1"/>
  <c r="G1446" i="7" s="1"/>
  <c r="F5026" i="1"/>
  <c r="F5025" i="1"/>
  <c r="H5025" i="1" s="1"/>
  <c r="G1444" i="7" s="1"/>
  <c r="F5024" i="1"/>
  <c r="H5024" i="1" s="1"/>
  <c r="G1443" i="7" s="1"/>
  <c r="F5023" i="1"/>
  <c r="H5023" i="1" s="1"/>
  <c r="G1442" i="7" s="1"/>
  <c r="F5022" i="1"/>
  <c r="F5021" i="1"/>
  <c r="H5021" i="1" s="1"/>
  <c r="G1440" i="7" s="1"/>
  <c r="F5020" i="1"/>
  <c r="H5020" i="1" s="1"/>
  <c r="G1439" i="7" s="1"/>
  <c r="F5019" i="1"/>
  <c r="H5019" i="1" s="1"/>
  <c r="G1438" i="7" s="1"/>
  <c r="F5018" i="1"/>
  <c r="F5017" i="1"/>
  <c r="H5017" i="1" s="1"/>
  <c r="G1436" i="7" s="1"/>
  <c r="F5016" i="1"/>
  <c r="H5016" i="1" s="1"/>
  <c r="G1435" i="7" s="1"/>
  <c r="F5015" i="1"/>
  <c r="H5015" i="1" s="1"/>
  <c r="G1434" i="7" s="1"/>
  <c r="F5014" i="1"/>
  <c r="F5013" i="1"/>
  <c r="H5013" i="1" s="1"/>
  <c r="G1432" i="7" s="1"/>
  <c r="F5012" i="1"/>
  <c r="H5012" i="1" s="1"/>
  <c r="G1431" i="7" s="1"/>
  <c r="F5011" i="1"/>
  <c r="H5011" i="1" s="1"/>
  <c r="G1430" i="7" s="1"/>
  <c r="F5010" i="1"/>
  <c r="F5009" i="1"/>
  <c r="H5009" i="1" s="1"/>
  <c r="G1428" i="7" s="1"/>
  <c r="F5008" i="1"/>
  <c r="H5008" i="1" s="1"/>
  <c r="G1427" i="7" s="1"/>
  <c r="F5007" i="1"/>
  <c r="F5006" i="1"/>
  <c r="F5005" i="1"/>
  <c r="H5005" i="1" s="1"/>
  <c r="G1424" i="7" s="1"/>
  <c r="F5004" i="1"/>
  <c r="H5004" i="1" s="1"/>
  <c r="G1423" i="7" s="1"/>
  <c r="F5003" i="1"/>
  <c r="F5002" i="1"/>
  <c r="F5001" i="1"/>
  <c r="H5001" i="1" s="1"/>
  <c r="G1420" i="7" s="1"/>
  <c r="F5000" i="1"/>
  <c r="H5000" i="1" s="1"/>
  <c r="G1419" i="7" s="1"/>
  <c r="F4999" i="1"/>
  <c r="F4998" i="1"/>
  <c r="F4997" i="1"/>
  <c r="H4997" i="1" s="1"/>
  <c r="G1416" i="7" s="1"/>
  <c r="F4996" i="1"/>
  <c r="H4996" i="1" s="1"/>
  <c r="G1415" i="7" s="1"/>
  <c r="F4995" i="1"/>
  <c r="F4994" i="1"/>
  <c r="F4993" i="1"/>
  <c r="H4993" i="1" s="1"/>
  <c r="G1412" i="7" s="1"/>
  <c r="F4992" i="1"/>
  <c r="H4992" i="1" s="1"/>
  <c r="G1411" i="7" s="1"/>
  <c r="F4991" i="1"/>
  <c r="F4990" i="1"/>
  <c r="F4989" i="1"/>
  <c r="F4988" i="1"/>
  <c r="H4988" i="1" s="1"/>
  <c r="G1407" i="7" s="1"/>
  <c r="F4987" i="1"/>
  <c r="F4986" i="1"/>
  <c r="F4985" i="1"/>
  <c r="F4984" i="1"/>
  <c r="H4984" i="1" s="1"/>
  <c r="G1403" i="7" s="1"/>
  <c r="F4983" i="1"/>
  <c r="F4982" i="1"/>
  <c r="F4981" i="1"/>
  <c r="F4980" i="1"/>
  <c r="H4980" i="1" s="1"/>
  <c r="G1399" i="7" s="1"/>
  <c r="F4979" i="1"/>
  <c r="F4978" i="1"/>
  <c r="F4977" i="1"/>
  <c r="F4976" i="1"/>
  <c r="H4976" i="1" s="1"/>
  <c r="G1395" i="7" s="1"/>
  <c r="F4975" i="1"/>
  <c r="F4974" i="1"/>
  <c r="F4973" i="1"/>
  <c r="F4972" i="1"/>
  <c r="H4972" i="1" s="1"/>
  <c r="G1391" i="7" s="1"/>
  <c r="F4971" i="1"/>
  <c r="F4970" i="1"/>
  <c r="F4969" i="1"/>
  <c r="F4968" i="1"/>
  <c r="H4968" i="1" s="1"/>
  <c r="G1387" i="7" s="1"/>
  <c r="F4967" i="1"/>
  <c r="F4966" i="1"/>
  <c r="F4965" i="1"/>
  <c r="F4964" i="1"/>
  <c r="H4964" i="1" s="1"/>
  <c r="G1383" i="7" s="1"/>
  <c r="F4963" i="1"/>
  <c r="F4962" i="1"/>
  <c r="F4961" i="1"/>
  <c r="F4960" i="1"/>
  <c r="H4960" i="1" s="1"/>
  <c r="G1379" i="7" s="1"/>
  <c r="F4959" i="1"/>
  <c r="F4958" i="1"/>
  <c r="F4957" i="1"/>
  <c r="F4956" i="1"/>
  <c r="H4956" i="1" s="1"/>
  <c r="G1375" i="7" s="1"/>
  <c r="F4955" i="1"/>
  <c r="F4954" i="1"/>
  <c r="F4953" i="1"/>
  <c r="F4952" i="1"/>
  <c r="H4952" i="1" s="1"/>
  <c r="G1371" i="7" s="1"/>
  <c r="F4951" i="1"/>
  <c r="F4950" i="1"/>
  <c r="F4949" i="1"/>
  <c r="F4948" i="1"/>
  <c r="H4948" i="1" s="1"/>
  <c r="G1367" i="7" s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M12" i="5" l="1"/>
  <c r="M12" i="7" s="1"/>
  <c r="M23" i="11"/>
  <c r="M24" i="11"/>
  <c r="M13" i="5"/>
  <c r="M13" i="7" s="1"/>
  <c r="L4" i="7" s="1"/>
  <c r="M25" i="11"/>
  <c r="J2" i="10"/>
  <c r="J8" i="10" s="1"/>
  <c r="K8" i="10" s="1"/>
  <c r="K22" i="10" s="1"/>
  <c r="O14" i="5" s="1"/>
  <c r="O14" i="7" s="1"/>
  <c r="M26" i="11"/>
  <c r="L25" i="10" s="1"/>
  <c r="L31" i="10" s="1"/>
  <c r="M31" i="10" s="1"/>
  <c r="M45" i="10" s="1"/>
  <c r="P15" i="5" s="1"/>
  <c r="P15" i="7" s="1"/>
  <c r="M22" i="11"/>
  <c r="J48" i="10" s="1"/>
  <c r="D14" i="7"/>
  <c r="H3595" i="1"/>
  <c r="G14" i="7" s="1"/>
  <c r="D30" i="7"/>
  <c r="H3611" i="1"/>
  <c r="G30" i="7" s="1"/>
  <c r="D46" i="7"/>
  <c r="H3627" i="1"/>
  <c r="G46" i="7" s="1"/>
  <c r="D54" i="7"/>
  <c r="H3635" i="1"/>
  <c r="G54" i="7" s="1"/>
  <c r="D70" i="7"/>
  <c r="H3651" i="1"/>
  <c r="G70" i="7" s="1"/>
  <c r="D82" i="7"/>
  <c r="H3663" i="1"/>
  <c r="G82" i="7" s="1"/>
  <c r="D90" i="7"/>
  <c r="H3671" i="1"/>
  <c r="G90" i="7" s="1"/>
  <c r="D106" i="7"/>
  <c r="E106" i="7" s="1"/>
  <c r="H3687" i="1"/>
  <c r="G106" i="7" s="1"/>
  <c r="D122" i="7"/>
  <c r="H3703" i="1"/>
  <c r="G122" i="7" s="1"/>
  <c r="D134" i="7"/>
  <c r="H3715" i="1"/>
  <c r="G134" i="7" s="1"/>
  <c r="D146" i="7"/>
  <c r="H3727" i="1"/>
  <c r="G146" i="7" s="1"/>
  <c r="D158" i="7"/>
  <c r="H3739" i="1"/>
  <c r="G158" i="7" s="1"/>
  <c r="D174" i="7"/>
  <c r="H3755" i="1"/>
  <c r="G174" i="7" s="1"/>
  <c r="D182" i="7"/>
  <c r="H3763" i="1"/>
  <c r="G182" i="7" s="1"/>
  <c r="D198" i="7"/>
  <c r="H3779" i="1"/>
  <c r="G198" i="7" s="1"/>
  <c r="D214" i="7"/>
  <c r="H3795" i="1"/>
  <c r="G214" i="7" s="1"/>
  <c r="D230" i="7"/>
  <c r="H3811" i="1"/>
  <c r="G230" i="7" s="1"/>
  <c r="D246" i="7"/>
  <c r="H3827" i="1"/>
  <c r="G246" i="7" s="1"/>
  <c r="D262" i="7"/>
  <c r="H3843" i="1"/>
  <c r="G262" i="7" s="1"/>
  <c r="D278" i="7"/>
  <c r="H3859" i="1"/>
  <c r="G278" i="7" s="1"/>
  <c r="D294" i="7"/>
  <c r="H3875" i="1"/>
  <c r="G294" i="7" s="1"/>
  <c r="D310" i="7"/>
  <c r="H3891" i="1"/>
  <c r="G310" i="7" s="1"/>
  <c r="D326" i="7"/>
  <c r="H3907" i="1"/>
  <c r="G326" i="7" s="1"/>
  <c r="D334" i="7"/>
  <c r="H3915" i="1"/>
  <c r="G334" i="7" s="1"/>
  <c r="D346" i="7"/>
  <c r="H3927" i="1"/>
  <c r="G346" i="7" s="1"/>
  <c r="D366" i="7"/>
  <c r="H3947" i="1"/>
  <c r="G366" i="7" s="1"/>
  <c r="D382" i="7"/>
  <c r="H3963" i="1"/>
  <c r="G382" i="7" s="1"/>
  <c r="D394" i="7"/>
  <c r="H3975" i="1"/>
  <c r="G394" i="7" s="1"/>
  <c r="D410" i="7"/>
  <c r="H3991" i="1"/>
  <c r="G410" i="7" s="1"/>
  <c r="D426" i="7"/>
  <c r="H4007" i="1"/>
  <c r="G426" i="7" s="1"/>
  <c r="D434" i="7"/>
  <c r="H4015" i="1"/>
  <c r="G434" i="7" s="1"/>
  <c r="D450" i="7"/>
  <c r="H4031" i="1"/>
  <c r="G450" i="7" s="1"/>
  <c r="D462" i="7"/>
  <c r="H4043" i="1"/>
  <c r="G462" i="7" s="1"/>
  <c r="D478" i="7"/>
  <c r="H4059" i="1"/>
  <c r="G478" i="7" s="1"/>
  <c r="D494" i="7"/>
  <c r="H4075" i="1"/>
  <c r="G494" i="7" s="1"/>
  <c r="D510" i="7"/>
  <c r="H4091" i="1"/>
  <c r="G510" i="7" s="1"/>
  <c r="D522" i="7"/>
  <c r="H4103" i="1"/>
  <c r="G522" i="7" s="1"/>
  <c r="D538" i="7"/>
  <c r="H4119" i="1"/>
  <c r="G538" i="7" s="1"/>
  <c r="D550" i="7"/>
  <c r="H4131" i="1"/>
  <c r="G550" i="7" s="1"/>
  <c r="D562" i="7"/>
  <c r="H4143" i="1"/>
  <c r="G562" i="7" s="1"/>
  <c r="D578" i="7"/>
  <c r="H4159" i="1"/>
  <c r="G578" i="7" s="1"/>
  <c r="D594" i="7"/>
  <c r="H4175" i="1"/>
  <c r="G594" i="7" s="1"/>
  <c r="D606" i="7"/>
  <c r="H4187" i="1"/>
  <c r="G606" i="7" s="1"/>
  <c r="D622" i="7"/>
  <c r="H4203" i="1"/>
  <c r="G622" i="7" s="1"/>
  <c r="D638" i="7"/>
  <c r="H4219" i="1"/>
  <c r="G638" i="7" s="1"/>
  <c r="D650" i="7"/>
  <c r="H4231" i="1"/>
  <c r="G650" i="7" s="1"/>
  <c r="D666" i="7"/>
  <c r="H4247" i="1"/>
  <c r="G666" i="7" s="1"/>
  <c r="D694" i="7"/>
  <c r="H4275" i="1"/>
  <c r="G694" i="7" s="1"/>
  <c r="D790" i="7"/>
  <c r="H4371" i="1"/>
  <c r="G790" i="7" s="1"/>
  <c r="D15" i="7"/>
  <c r="E15" i="7" s="1"/>
  <c r="H3596" i="1"/>
  <c r="G15" i="7" s="1"/>
  <c r="D27" i="7"/>
  <c r="H3608" i="1"/>
  <c r="G27" i="7" s="1"/>
  <c r="D39" i="7"/>
  <c r="H3620" i="1"/>
  <c r="G39" i="7" s="1"/>
  <c r="D47" i="7"/>
  <c r="H3628" i="1"/>
  <c r="G47" i="7" s="1"/>
  <c r="D59" i="7"/>
  <c r="H3640" i="1"/>
  <c r="G59" i="7" s="1"/>
  <c r="D71" i="7"/>
  <c r="H3652" i="1"/>
  <c r="G71" i="7" s="1"/>
  <c r="D87" i="7"/>
  <c r="H3668" i="1"/>
  <c r="G87" i="7" s="1"/>
  <c r="D99" i="7"/>
  <c r="H3680" i="1"/>
  <c r="G99" i="7" s="1"/>
  <c r="D111" i="7"/>
  <c r="H3692" i="1"/>
  <c r="G111" i="7" s="1"/>
  <c r="D123" i="7"/>
  <c r="H3704" i="1"/>
  <c r="G123" i="7" s="1"/>
  <c r="D131" i="7"/>
  <c r="H3712" i="1"/>
  <c r="G131" i="7" s="1"/>
  <c r="D143" i="7"/>
  <c r="H3724" i="1"/>
  <c r="G143" i="7" s="1"/>
  <c r="D155" i="7"/>
  <c r="H3736" i="1"/>
  <c r="G155" i="7" s="1"/>
  <c r="D167" i="7"/>
  <c r="H3748" i="1"/>
  <c r="G167" i="7" s="1"/>
  <c r="D175" i="7"/>
  <c r="H3756" i="1"/>
  <c r="G175" i="7" s="1"/>
  <c r="D187" i="7"/>
  <c r="H3768" i="1"/>
  <c r="G187" i="7" s="1"/>
  <c r="D199" i="7"/>
  <c r="H3780" i="1"/>
  <c r="G199" i="7" s="1"/>
  <c r="D207" i="7"/>
  <c r="H3788" i="1"/>
  <c r="G207" i="7" s="1"/>
  <c r="D219" i="7"/>
  <c r="H3800" i="1"/>
  <c r="G219" i="7" s="1"/>
  <c r="D231" i="7"/>
  <c r="H3812" i="1"/>
  <c r="G231" i="7" s="1"/>
  <c r="D243" i="7"/>
  <c r="H3824" i="1"/>
  <c r="G243" i="7" s="1"/>
  <c r="D255" i="7"/>
  <c r="H3836" i="1"/>
  <c r="G255" i="7" s="1"/>
  <c r="D263" i="7"/>
  <c r="H3844" i="1"/>
  <c r="G263" i="7" s="1"/>
  <c r="D275" i="7"/>
  <c r="H3856" i="1"/>
  <c r="G275" i="7" s="1"/>
  <c r="D287" i="7"/>
  <c r="H3868" i="1"/>
  <c r="G287" i="7" s="1"/>
  <c r="D299" i="7"/>
  <c r="H3880" i="1"/>
  <c r="G299" i="7" s="1"/>
  <c r="D311" i="7"/>
  <c r="H3892" i="1"/>
  <c r="G311" i="7" s="1"/>
  <c r="D319" i="7"/>
  <c r="H3900" i="1"/>
  <c r="G319" i="7" s="1"/>
  <c r="D331" i="7"/>
  <c r="H3912" i="1"/>
  <c r="G331" i="7" s="1"/>
  <c r="D347" i="7"/>
  <c r="H3928" i="1"/>
  <c r="G347" i="7" s="1"/>
  <c r="D359" i="7"/>
  <c r="H3940" i="1"/>
  <c r="G359" i="7" s="1"/>
  <c r="D371" i="7"/>
  <c r="H3952" i="1"/>
  <c r="G371" i="7" s="1"/>
  <c r="D383" i="7"/>
  <c r="H3964" i="1"/>
  <c r="G383" i="7" s="1"/>
  <c r="D395" i="7"/>
  <c r="H3976" i="1"/>
  <c r="G395" i="7" s="1"/>
  <c r="D407" i="7"/>
  <c r="H3988" i="1"/>
  <c r="G407" i="7" s="1"/>
  <c r="D415" i="7"/>
  <c r="H3996" i="1"/>
  <c r="G415" i="7" s="1"/>
  <c r="D423" i="7"/>
  <c r="H4004" i="1"/>
  <c r="G423" i="7" s="1"/>
  <c r="D435" i="7"/>
  <c r="H4016" i="1"/>
  <c r="G435" i="7" s="1"/>
  <c r="D447" i="7"/>
  <c r="H4028" i="1"/>
  <c r="G447" i="7" s="1"/>
  <c r="D459" i="7"/>
  <c r="H4040" i="1"/>
  <c r="G459" i="7" s="1"/>
  <c r="D467" i="7"/>
  <c r="H4048" i="1"/>
  <c r="G467" i="7" s="1"/>
  <c r="D479" i="7"/>
  <c r="H4060" i="1"/>
  <c r="G479" i="7" s="1"/>
  <c r="D491" i="7"/>
  <c r="H4072" i="1"/>
  <c r="G491" i="7" s="1"/>
  <c r="D503" i="7"/>
  <c r="H4084" i="1"/>
  <c r="G503" i="7" s="1"/>
  <c r="D511" i="7"/>
  <c r="H4092" i="1"/>
  <c r="G511" i="7" s="1"/>
  <c r="D523" i="7"/>
  <c r="H4104" i="1"/>
  <c r="G523" i="7" s="1"/>
  <c r="D539" i="7"/>
  <c r="H4120" i="1"/>
  <c r="G539" i="7" s="1"/>
  <c r="D551" i="7"/>
  <c r="H4132" i="1"/>
  <c r="G551" i="7" s="1"/>
  <c r="D563" i="7"/>
  <c r="H4144" i="1"/>
  <c r="G563" i="7" s="1"/>
  <c r="D575" i="7"/>
  <c r="H4156" i="1"/>
  <c r="G575" i="7" s="1"/>
  <c r="D587" i="7"/>
  <c r="H4168" i="1"/>
  <c r="G587" i="7" s="1"/>
  <c r="D595" i="7"/>
  <c r="H4176" i="1"/>
  <c r="G595" i="7" s="1"/>
  <c r="D607" i="7"/>
  <c r="H4188" i="1"/>
  <c r="G607" i="7" s="1"/>
  <c r="D619" i="7"/>
  <c r="H4200" i="1"/>
  <c r="G619" i="7" s="1"/>
  <c r="D631" i="7"/>
  <c r="H4212" i="1"/>
  <c r="G631" i="7" s="1"/>
  <c r="D639" i="7"/>
  <c r="H4220" i="1"/>
  <c r="G639" i="7" s="1"/>
  <c r="D651" i="7"/>
  <c r="H4232" i="1"/>
  <c r="G651" i="7" s="1"/>
  <c r="D663" i="7"/>
  <c r="H4244" i="1"/>
  <c r="G663" i="7" s="1"/>
  <c r="D675" i="7"/>
  <c r="H4256" i="1"/>
  <c r="G675" i="7" s="1"/>
  <c r="D687" i="7"/>
  <c r="H4268" i="1"/>
  <c r="G687" i="7" s="1"/>
  <c r="D703" i="7"/>
  <c r="H4284" i="1"/>
  <c r="G703" i="7" s="1"/>
  <c r="D715" i="7"/>
  <c r="H4296" i="1"/>
  <c r="G715" i="7" s="1"/>
  <c r="D723" i="7"/>
  <c r="H4304" i="1"/>
  <c r="G723" i="7" s="1"/>
  <c r="D735" i="7"/>
  <c r="H4316" i="1"/>
  <c r="G735" i="7" s="1"/>
  <c r="D747" i="7"/>
  <c r="H4328" i="1"/>
  <c r="G747" i="7" s="1"/>
  <c r="D759" i="7"/>
  <c r="H4340" i="1"/>
  <c r="G759" i="7" s="1"/>
  <c r="D771" i="7"/>
  <c r="H4352" i="1"/>
  <c r="G771" i="7" s="1"/>
  <c r="D783" i="7"/>
  <c r="H4364" i="1"/>
  <c r="G783" i="7" s="1"/>
  <c r="D799" i="7"/>
  <c r="H4380" i="1"/>
  <c r="G799" i="7" s="1"/>
  <c r="D811" i="7"/>
  <c r="H4392" i="1"/>
  <c r="G811" i="7" s="1"/>
  <c r="D819" i="7"/>
  <c r="H4400" i="1"/>
  <c r="G819" i="7" s="1"/>
  <c r="D831" i="7"/>
  <c r="H4412" i="1"/>
  <c r="G831" i="7" s="1"/>
  <c r="D843" i="7"/>
  <c r="H4424" i="1"/>
  <c r="G843" i="7" s="1"/>
  <c r="D855" i="7"/>
  <c r="H4436" i="1"/>
  <c r="G855" i="7" s="1"/>
  <c r="D863" i="7"/>
  <c r="H4444" i="1"/>
  <c r="G863" i="7" s="1"/>
  <c r="D875" i="7"/>
  <c r="H4456" i="1"/>
  <c r="G875" i="7" s="1"/>
  <c r="D887" i="7"/>
  <c r="H4468" i="1"/>
  <c r="G887" i="7" s="1"/>
  <c r="D899" i="7"/>
  <c r="H4480" i="1"/>
  <c r="G899" i="7" s="1"/>
  <c r="D911" i="7"/>
  <c r="H4492" i="1"/>
  <c r="G911" i="7" s="1"/>
  <c r="D923" i="7"/>
  <c r="H4504" i="1"/>
  <c r="G923" i="7" s="1"/>
  <c r="D935" i="7"/>
  <c r="H4516" i="1"/>
  <c r="G935" i="7" s="1"/>
  <c r="D947" i="7"/>
  <c r="H4528" i="1"/>
  <c r="G947" i="7" s="1"/>
  <c r="D959" i="7"/>
  <c r="H4540" i="1"/>
  <c r="G959" i="7" s="1"/>
  <c r="D971" i="7"/>
  <c r="H4552" i="1"/>
  <c r="G971" i="7" s="1"/>
  <c r="D983" i="7"/>
  <c r="H4564" i="1"/>
  <c r="G983" i="7" s="1"/>
  <c r="D991" i="7"/>
  <c r="H4572" i="1"/>
  <c r="G991" i="7" s="1"/>
  <c r="D1003" i="7"/>
  <c r="H4584" i="1"/>
  <c r="G1003" i="7" s="1"/>
  <c r="D1015" i="7"/>
  <c r="H4596" i="1"/>
  <c r="G1015" i="7" s="1"/>
  <c r="D1027" i="7"/>
  <c r="H4608" i="1"/>
  <c r="G1027" i="7" s="1"/>
  <c r="D1039" i="7"/>
  <c r="H4620" i="1"/>
  <c r="G1039" i="7" s="1"/>
  <c r="D1055" i="7"/>
  <c r="H4636" i="1"/>
  <c r="G1055" i="7" s="1"/>
  <c r="D1067" i="7"/>
  <c r="H4648" i="1"/>
  <c r="G1067" i="7" s="1"/>
  <c r="D1079" i="7"/>
  <c r="H4660" i="1"/>
  <c r="G1079" i="7" s="1"/>
  <c r="D1091" i="7"/>
  <c r="H4672" i="1"/>
  <c r="G1091" i="7" s="1"/>
  <c r="D1107" i="7"/>
  <c r="H4688" i="1"/>
  <c r="G1107" i="7" s="1"/>
  <c r="D1119" i="7"/>
  <c r="H4700" i="1"/>
  <c r="G1119" i="7" s="1"/>
  <c r="D1131" i="7"/>
  <c r="H4712" i="1"/>
  <c r="G1131" i="7" s="1"/>
  <c r="D1139" i="7"/>
  <c r="H4720" i="1"/>
  <c r="G1139" i="7" s="1"/>
  <c r="D1151" i="7"/>
  <c r="H4732" i="1"/>
  <c r="G1151" i="7" s="1"/>
  <c r="D1159" i="7"/>
  <c r="H4740" i="1"/>
  <c r="G1159" i="7" s="1"/>
  <c r="D1167" i="7"/>
  <c r="H4748" i="1"/>
  <c r="G1167" i="7" s="1"/>
  <c r="D1179" i="7"/>
  <c r="H4760" i="1"/>
  <c r="G1179" i="7" s="1"/>
  <c r="D1195" i="7"/>
  <c r="H4776" i="1"/>
  <c r="G1195" i="7" s="1"/>
  <c r="D1203" i="7"/>
  <c r="H4784" i="1"/>
  <c r="G1203" i="7" s="1"/>
  <c r="D1215" i="7"/>
  <c r="H4796" i="1"/>
  <c r="G1215" i="7" s="1"/>
  <c r="D1227" i="7"/>
  <c r="H4808" i="1"/>
  <c r="G1227" i="7" s="1"/>
  <c r="D1243" i="7"/>
  <c r="H4824" i="1"/>
  <c r="G1243" i="7" s="1"/>
  <c r="D1255" i="7"/>
  <c r="H4836" i="1"/>
  <c r="G1255" i="7" s="1"/>
  <c r="D1267" i="7"/>
  <c r="H4848" i="1"/>
  <c r="G1267" i="7" s="1"/>
  <c r="D1279" i="7"/>
  <c r="H4860" i="1"/>
  <c r="G1279" i="7" s="1"/>
  <c r="D1291" i="7"/>
  <c r="H4872" i="1"/>
  <c r="G1291" i="7" s="1"/>
  <c r="D1307" i="7"/>
  <c r="H4888" i="1"/>
  <c r="G1307" i="7" s="1"/>
  <c r="D1319" i="7"/>
  <c r="H4900" i="1"/>
  <c r="G1319" i="7" s="1"/>
  <c r="D1331" i="7"/>
  <c r="H4912" i="1"/>
  <c r="G1331" i="7" s="1"/>
  <c r="D1339" i="7"/>
  <c r="H4920" i="1"/>
  <c r="G1339" i="7" s="1"/>
  <c r="D1347" i="7"/>
  <c r="H4928" i="1"/>
  <c r="G1347" i="7" s="1"/>
  <c r="D1355" i="7"/>
  <c r="H4936" i="1"/>
  <c r="G1355" i="7" s="1"/>
  <c r="D1359" i="7"/>
  <c r="H4940" i="1"/>
  <c r="G1359" i="7" s="1"/>
  <c r="D1363" i="7"/>
  <c r="H4944" i="1"/>
  <c r="G1363" i="7" s="1"/>
  <c r="D2499" i="7"/>
  <c r="H6080" i="1"/>
  <c r="G2499" i="7" s="1"/>
  <c r="D22" i="7"/>
  <c r="H3603" i="1"/>
  <c r="G22" i="7" s="1"/>
  <c r="D42" i="7"/>
  <c r="E42" i="7" s="1"/>
  <c r="H3623" i="1"/>
  <c r="G42" i="7" s="1"/>
  <c r="D62" i="7"/>
  <c r="H3643" i="1"/>
  <c r="G62" i="7" s="1"/>
  <c r="D74" i="7"/>
  <c r="E74" i="7" s="1"/>
  <c r="H3655" i="1"/>
  <c r="G74" i="7" s="1"/>
  <c r="D94" i="7"/>
  <c r="H3675" i="1"/>
  <c r="G94" i="7" s="1"/>
  <c r="D118" i="7"/>
  <c r="H3699" i="1"/>
  <c r="G118" i="7" s="1"/>
  <c r="D138" i="7"/>
  <c r="H3719" i="1"/>
  <c r="G138" i="7" s="1"/>
  <c r="D154" i="7"/>
  <c r="E154" i="7" s="1"/>
  <c r="H3735" i="1"/>
  <c r="G154" i="7" s="1"/>
  <c r="D170" i="7"/>
  <c r="H3751" i="1"/>
  <c r="G170" i="7" s="1"/>
  <c r="D186" i="7"/>
  <c r="E186" i="7" s="1"/>
  <c r="H3767" i="1"/>
  <c r="G186" i="7" s="1"/>
  <c r="D202" i="7"/>
  <c r="H3783" i="1"/>
  <c r="G202" i="7" s="1"/>
  <c r="D210" i="7"/>
  <c r="H3791" i="1"/>
  <c r="G210" i="7" s="1"/>
  <c r="D222" i="7"/>
  <c r="H3803" i="1"/>
  <c r="G222" i="7" s="1"/>
  <c r="D238" i="7"/>
  <c r="H3819" i="1"/>
  <c r="G238" i="7" s="1"/>
  <c r="D254" i="7"/>
  <c r="H3835" i="1"/>
  <c r="G254" i="7" s="1"/>
  <c r="D270" i="7"/>
  <c r="H3851" i="1"/>
  <c r="G270" i="7" s="1"/>
  <c r="D286" i="7"/>
  <c r="H3867" i="1"/>
  <c r="G286" i="7" s="1"/>
  <c r="D302" i="7"/>
  <c r="H3883" i="1"/>
  <c r="G302" i="7" s="1"/>
  <c r="D322" i="7"/>
  <c r="H3903" i="1"/>
  <c r="G322" i="7" s="1"/>
  <c r="D342" i="7"/>
  <c r="H3923" i="1"/>
  <c r="G342" i="7" s="1"/>
  <c r="D358" i="7"/>
  <c r="H3939" i="1"/>
  <c r="G358" i="7" s="1"/>
  <c r="D374" i="7"/>
  <c r="H3955" i="1"/>
  <c r="G374" i="7" s="1"/>
  <c r="D386" i="7"/>
  <c r="H3967" i="1"/>
  <c r="G386" i="7" s="1"/>
  <c r="D406" i="7"/>
  <c r="H3987" i="1"/>
  <c r="G406" i="7" s="1"/>
  <c r="D422" i="7"/>
  <c r="H4003" i="1"/>
  <c r="G422" i="7" s="1"/>
  <c r="D442" i="7"/>
  <c r="E442" i="7" s="1"/>
  <c r="H4023" i="1"/>
  <c r="G442" i="7" s="1"/>
  <c r="D458" i="7"/>
  <c r="H4039" i="1"/>
  <c r="G458" i="7" s="1"/>
  <c r="D474" i="7"/>
  <c r="E474" i="7" s="1"/>
  <c r="H4055" i="1"/>
  <c r="G474" i="7" s="1"/>
  <c r="D490" i="7"/>
  <c r="H4071" i="1"/>
  <c r="G490" i="7" s="1"/>
  <c r="D506" i="7"/>
  <c r="E506" i="7" s="1"/>
  <c r="H4087" i="1"/>
  <c r="G506" i="7" s="1"/>
  <c r="D526" i="7"/>
  <c r="H4107" i="1"/>
  <c r="G526" i="7" s="1"/>
  <c r="D542" i="7"/>
  <c r="H4123" i="1"/>
  <c r="G542" i="7" s="1"/>
  <c r="D558" i="7"/>
  <c r="H4139" i="1"/>
  <c r="G558" i="7" s="1"/>
  <c r="D574" i="7"/>
  <c r="H4155" i="1"/>
  <c r="G574" i="7" s="1"/>
  <c r="D586" i="7"/>
  <c r="H4167" i="1"/>
  <c r="G586" i="7" s="1"/>
  <c r="D602" i="7"/>
  <c r="E602" i="7" s="1"/>
  <c r="H4183" i="1"/>
  <c r="G602" i="7" s="1"/>
  <c r="D614" i="7"/>
  <c r="H4195" i="1"/>
  <c r="G614" i="7" s="1"/>
  <c r="D626" i="7"/>
  <c r="H4207" i="1"/>
  <c r="G626" i="7" s="1"/>
  <c r="D646" i="7"/>
  <c r="H4227" i="1"/>
  <c r="G646" i="7" s="1"/>
  <c r="D662" i="7"/>
  <c r="H4243" i="1"/>
  <c r="G662" i="7" s="1"/>
  <c r="D678" i="7"/>
  <c r="H4259" i="1"/>
  <c r="G678" i="7" s="1"/>
  <c r="D682" i="7"/>
  <c r="E682" i="7" s="1"/>
  <c r="H4263" i="1"/>
  <c r="G682" i="7" s="1"/>
  <c r="D698" i="7"/>
  <c r="H4279" i="1"/>
  <c r="G698" i="7" s="1"/>
  <c r="D710" i="7"/>
  <c r="H4291" i="1"/>
  <c r="G710" i="7" s="1"/>
  <c r="D798" i="7"/>
  <c r="H4379" i="1"/>
  <c r="G798" i="7" s="1"/>
  <c r="D19" i="7"/>
  <c r="H3600" i="1"/>
  <c r="G19" i="7" s="1"/>
  <c r="D35" i="7"/>
  <c r="H3616" i="1"/>
  <c r="G35" i="7" s="1"/>
  <c r="D55" i="7"/>
  <c r="H3636" i="1"/>
  <c r="G55" i="7" s="1"/>
  <c r="D67" i="7"/>
  <c r="H3648" i="1"/>
  <c r="G67" i="7" s="1"/>
  <c r="D79" i="7"/>
  <c r="E79" i="7" s="1"/>
  <c r="H3660" i="1"/>
  <c r="G79" i="7" s="1"/>
  <c r="D91" i="7"/>
  <c r="H3672" i="1"/>
  <c r="G91" i="7" s="1"/>
  <c r="D107" i="7"/>
  <c r="H3688" i="1"/>
  <c r="G107" i="7" s="1"/>
  <c r="D119" i="7"/>
  <c r="H3700" i="1"/>
  <c r="G119" i="7" s="1"/>
  <c r="D139" i="7"/>
  <c r="H3720" i="1"/>
  <c r="G139" i="7" s="1"/>
  <c r="D151" i="7"/>
  <c r="H3732" i="1"/>
  <c r="G151" i="7" s="1"/>
  <c r="D163" i="7"/>
  <c r="H3744" i="1"/>
  <c r="G163" i="7" s="1"/>
  <c r="D183" i="7"/>
  <c r="H3764" i="1"/>
  <c r="G183" i="7" s="1"/>
  <c r="D195" i="7"/>
  <c r="H3776" i="1"/>
  <c r="G195" i="7" s="1"/>
  <c r="D215" i="7"/>
  <c r="H3796" i="1"/>
  <c r="G215" i="7" s="1"/>
  <c r="D227" i="7"/>
  <c r="H3808" i="1"/>
  <c r="G227" i="7" s="1"/>
  <c r="D239" i="7"/>
  <c r="H3820" i="1"/>
  <c r="G239" i="7" s="1"/>
  <c r="D251" i="7"/>
  <c r="H3832" i="1"/>
  <c r="G251" i="7" s="1"/>
  <c r="D267" i="7"/>
  <c r="H3848" i="1"/>
  <c r="G267" i="7" s="1"/>
  <c r="D279" i="7"/>
  <c r="H3860" i="1"/>
  <c r="G279" i="7" s="1"/>
  <c r="D295" i="7"/>
  <c r="H3876" i="1"/>
  <c r="G295" i="7" s="1"/>
  <c r="D307" i="7"/>
  <c r="H3888" i="1"/>
  <c r="G307" i="7" s="1"/>
  <c r="D327" i="7"/>
  <c r="H3908" i="1"/>
  <c r="G327" i="7" s="1"/>
  <c r="D339" i="7"/>
  <c r="H3920" i="1"/>
  <c r="G339" i="7" s="1"/>
  <c r="D351" i="7"/>
  <c r="H3932" i="1"/>
  <c r="G351" i="7" s="1"/>
  <c r="D367" i="7"/>
  <c r="H3948" i="1"/>
  <c r="G367" i="7" s="1"/>
  <c r="D379" i="7"/>
  <c r="H3960" i="1"/>
  <c r="G379" i="7" s="1"/>
  <c r="D387" i="7"/>
  <c r="H3968" i="1"/>
  <c r="G387" i="7" s="1"/>
  <c r="D403" i="7"/>
  <c r="H3984" i="1"/>
  <c r="G403" i="7" s="1"/>
  <c r="D419" i="7"/>
  <c r="H4000" i="1"/>
  <c r="G419" i="7" s="1"/>
  <c r="D431" i="7"/>
  <c r="H4012" i="1"/>
  <c r="G431" i="7" s="1"/>
  <c r="D443" i="7"/>
  <c r="H4024" i="1"/>
  <c r="G443" i="7" s="1"/>
  <c r="D455" i="7"/>
  <c r="H4036" i="1"/>
  <c r="G455" i="7" s="1"/>
  <c r="D475" i="7"/>
  <c r="H4056" i="1"/>
  <c r="G475" i="7" s="1"/>
  <c r="D487" i="7"/>
  <c r="H4068" i="1"/>
  <c r="G487" i="7" s="1"/>
  <c r="D499" i="7"/>
  <c r="H4080" i="1"/>
  <c r="G499" i="7" s="1"/>
  <c r="D519" i="7"/>
  <c r="H4100" i="1"/>
  <c r="G519" i="7" s="1"/>
  <c r="D531" i="7"/>
  <c r="H4112" i="1"/>
  <c r="G531" i="7" s="1"/>
  <c r="D543" i="7"/>
  <c r="H4124" i="1"/>
  <c r="G543" i="7" s="1"/>
  <c r="D559" i="7"/>
  <c r="H4140" i="1"/>
  <c r="G559" i="7" s="1"/>
  <c r="D571" i="7"/>
  <c r="H4152" i="1"/>
  <c r="G571" i="7" s="1"/>
  <c r="D583" i="7"/>
  <c r="H4164" i="1"/>
  <c r="G583" i="7" s="1"/>
  <c r="D599" i="7"/>
  <c r="H4180" i="1"/>
  <c r="G599" i="7" s="1"/>
  <c r="D615" i="7"/>
  <c r="H4196" i="1"/>
  <c r="G615" i="7" s="1"/>
  <c r="D627" i="7"/>
  <c r="H4208" i="1"/>
  <c r="G627" i="7" s="1"/>
  <c r="D647" i="7"/>
  <c r="H4228" i="1"/>
  <c r="G647" i="7" s="1"/>
  <c r="D659" i="7"/>
  <c r="H4240" i="1"/>
  <c r="G659" i="7" s="1"/>
  <c r="D671" i="7"/>
  <c r="H4252" i="1"/>
  <c r="G671" i="7" s="1"/>
  <c r="D683" i="7"/>
  <c r="H4264" i="1"/>
  <c r="G683" i="7" s="1"/>
  <c r="D695" i="7"/>
  <c r="H4276" i="1"/>
  <c r="G695" i="7" s="1"/>
  <c r="D711" i="7"/>
  <c r="H4292" i="1"/>
  <c r="G711" i="7" s="1"/>
  <c r="D727" i="7"/>
  <c r="H4308" i="1"/>
  <c r="G727" i="7" s="1"/>
  <c r="D739" i="7"/>
  <c r="H4320" i="1"/>
  <c r="G739" i="7" s="1"/>
  <c r="D751" i="7"/>
  <c r="H4332" i="1"/>
  <c r="G751" i="7" s="1"/>
  <c r="D763" i="7"/>
  <c r="H4344" i="1"/>
  <c r="G763" i="7" s="1"/>
  <c r="D775" i="7"/>
  <c r="H4356" i="1"/>
  <c r="G775" i="7" s="1"/>
  <c r="D791" i="7"/>
  <c r="H4372" i="1"/>
  <c r="G791" i="7" s="1"/>
  <c r="D803" i="7"/>
  <c r="H4384" i="1"/>
  <c r="G803" i="7" s="1"/>
  <c r="D823" i="7"/>
  <c r="H4404" i="1"/>
  <c r="G823" i="7" s="1"/>
  <c r="D835" i="7"/>
  <c r="H4416" i="1"/>
  <c r="G835" i="7" s="1"/>
  <c r="D851" i="7"/>
  <c r="H4432" i="1"/>
  <c r="G851" i="7" s="1"/>
  <c r="D871" i="7"/>
  <c r="H4452" i="1"/>
  <c r="G871" i="7" s="1"/>
  <c r="D883" i="7"/>
  <c r="H4464" i="1"/>
  <c r="G883" i="7" s="1"/>
  <c r="D895" i="7"/>
  <c r="H4476" i="1"/>
  <c r="G895" i="7" s="1"/>
  <c r="D907" i="7"/>
  <c r="H4488" i="1"/>
  <c r="G907" i="7" s="1"/>
  <c r="D919" i="7"/>
  <c r="H4500" i="1"/>
  <c r="G919" i="7" s="1"/>
  <c r="D931" i="7"/>
  <c r="H4512" i="1"/>
  <c r="G931" i="7" s="1"/>
  <c r="D943" i="7"/>
  <c r="H4524" i="1"/>
  <c r="G943" i="7" s="1"/>
  <c r="D955" i="7"/>
  <c r="H4536" i="1"/>
  <c r="G955" i="7" s="1"/>
  <c r="D967" i="7"/>
  <c r="H4548" i="1"/>
  <c r="G967" i="7" s="1"/>
  <c r="D979" i="7"/>
  <c r="H4560" i="1"/>
  <c r="G979" i="7" s="1"/>
  <c r="D995" i="7"/>
  <c r="H4576" i="1"/>
  <c r="G995" i="7" s="1"/>
  <c r="D1011" i="7"/>
  <c r="H4592" i="1"/>
  <c r="G1011" i="7" s="1"/>
  <c r="D1023" i="7"/>
  <c r="H4604" i="1"/>
  <c r="G1023" i="7" s="1"/>
  <c r="D1035" i="7"/>
  <c r="H4616" i="1"/>
  <c r="G1035" i="7" s="1"/>
  <c r="D1047" i="7"/>
  <c r="H4628" i="1"/>
  <c r="G1047" i="7" s="1"/>
  <c r="D1059" i="7"/>
  <c r="H4640" i="1"/>
  <c r="G1059" i="7" s="1"/>
  <c r="D1071" i="7"/>
  <c r="H4652" i="1"/>
  <c r="G1071" i="7" s="1"/>
  <c r="D1087" i="7"/>
  <c r="H4668" i="1"/>
  <c r="G1087" i="7" s="1"/>
  <c r="D1099" i="7"/>
  <c r="H4680" i="1"/>
  <c r="G1099" i="7" s="1"/>
  <c r="D1111" i="7"/>
  <c r="H4692" i="1"/>
  <c r="G1111" i="7" s="1"/>
  <c r="D1123" i="7"/>
  <c r="H4704" i="1"/>
  <c r="G1123" i="7" s="1"/>
  <c r="D1135" i="7"/>
  <c r="H4716" i="1"/>
  <c r="G1135" i="7" s="1"/>
  <c r="D1147" i="7"/>
  <c r="H4728" i="1"/>
  <c r="G1147" i="7" s="1"/>
  <c r="D1163" i="7"/>
  <c r="H4744" i="1"/>
  <c r="G1163" i="7" s="1"/>
  <c r="D1175" i="7"/>
  <c r="H4756" i="1"/>
  <c r="G1175" i="7" s="1"/>
  <c r="D1187" i="7"/>
  <c r="H4768" i="1"/>
  <c r="G1187" i="7" s="1"/>
  <c r="D1199" i="7"/>
  <c r="H4780" i="1"/>
  <c r="G1199" i="7" s="1"/>
  <c r="D1211" i="7"/>
  <c r="H4792" i="1"/>
  <c r="G1211" i="7" s="1"/>
  <c r="D1223" i="7"/>
  <c r="H4804" i="1"/>
  <c r="G1223" i="7" s="1"/>
  <c r="D1235" i="7"/>
  <c r="H4816" i="1"/>
  <c r="G1235" i="7" s="1"/>
  <c r="D1247" i="7"/>
  <c r="H4828" i="1"/>
  <c r="G1247" i="7" s="1"/>
  <c r="D1263" i="7"/>
  <c r="H4844" i="1"/>
  <c r="G1263" i="7" s="1"/>
  <c r="D1275" i="7"/>
  <c r="H4856" i="1"/>
  <c r="G1275" i="7" s="1"/>
  <c r="D1287" i="7"/>
  <c r="H4868" i="1"/>
  <c r="G1287" i="7" s="1"/>
  <c r="D1299" i="7"/>
  <c r="H4880" i="1"/>
  <c r="G1299" i="7" s="1"/>
  <c r="D1315" i="7"/>
  <c r="H4896" i="1"/>
  <c r="G1315" i="7" s="1"/>
  <c r="D1327" i="7"/>
  <c r="H4908" i="1"/>
  <c r="G1327" i="7" s="1"/>
  <c r="D1343" i="7"/>
  <c r="H4924" i="1"/>
  <c r="G1343" i="7" s="1"/>
  <c r="D16" i="7"/>
  <c r="E16" i="7" s="1"/>
  <c r="H3597" i="1"/>
  <c r="G16" i="7" s="1"/>
  <c r="D24" i="7"/>
  <c r="E24" i="7" s="1"/>
  <c r="H3605" i="1"/>
  <c r="G24" i="7" s="1"/>
  <c r="D32" i="7"/>
  <c r="E32" i="7" s="1"/>
  <c r="H3613" i="1"/>
  <c r="G32" i="7" s="1"/>
  <c r="D40" i="7"/>
  <c r="E40" i="7" s="1"/>
  <c r="H3621" i="1"/>
  <c r="G40" i="7" s="1"/>
  <c r="D48" i="7"/>
  <c r="E48" i="7" s="1"/>
  <c r="H3629" i="1"/>
  <c r="G48" i="7" s="1"/>
  <c r="D60" i="7"/>
  <c r="E60" i="7" s="1"/>
  <c r="H3641" i="1"/>
  <c r="G60" i="7" s="1"/>
  <c r="D68" i="7"/>
  <c r="E68" i="7" s="1"/>
  <c r="H3649" i="1"/>
  <c r="G68" i="7" s="1"/>
  <c r="D76" i="7"/>
  <c r="H3657" i="1"/>
  <c r="G76" i="7" s="1"/>
  <c r="D88" i="7"/>
  <c r="H3669" i="1"/>
  <c r="G88" i="7" s="1"/>
  <c r="D96" i="7"/>
  <c r="H3677" i="1"/>
  <c r="G96" i="7" s="1"/>
  <c r="D108" i="7"/>
  <c r="E108" i="7" s="1"/>
  <c r="H3689" i="1"/>
  <c r="G108" i="7" s="1"/>
  <c r="D116" i="7"/>
  <c r="H3697" i="1"/>
  <c r="G116" i="7" s="1"/>
  <c r="D124" i="7"/>
  <c r="E124" i="7" s="1"/>
  <c r="H3705" i="1"/>
  <c r="G124" i="7" s="1"/>
  <c r="D136" i="7"/>
  <c r="H3717" i="1"/>
  <c r="G136" i="7" s="1"/>
  <c r="D144" i="7"/>
  <c r="H3725" i="1"/>
  <c r="G144" i="7" s="1"/>
  <c r="D152" i="7"/>
  <c r="H3733" i="1"/>
  <c r="G152" i="7" s="1"/>
  <c r="D160" i="7"/>
  <c r="H3741" i="1"/>
  <c r="G160" i="7" s="1"/>
  <c r="D168" i="7"/>
  <c r="H3749" i="1"/>
  <c r="G168" i="7" s="1"/>
  <c r="D180" i="7"/>
  <c r="H3761" i="1"/>
  <c r="G180" i="7" s="1"/>
  <c r="D188" i="7"/>
  <c r="H3769" i="1"/>
  <c r="G188" i="7" s="1"/>
  <c r="D200" i="7"/>
  <c r="H3781" i="1"/>
  <c r="G200" i="7" s="1"/>
  <c r="D208" i="7"/>
  <c r="H3789" i="1"/>
  <c r="G208" i="7" s="1"/>
  <c r="D220" i="7"/>
  <c r="E220" i="7" s="1"/>
  <c r="H3801" i="1"/>
  <c r="G220" i="7" s="1"/>
  <c r="D228" i="7"/>
  <c r="H3809" i="1"/>
  <c r="G228" i="7" s="1"/>
  <c r="D236" i="7"/>
  <c r="E236" i="7" s="1"/>
  <c r="H3817" i="1"/>
  <c r="G236" i="7" s="1"/>
  <c r="D244" i="7"/>
  <c r="H3825" i="1"/>
  <c r="G244" i="7" s="1"/>
  <c r="D252" i="7"/>
  <c r="E252" i="7" s="1"/>
  <c r="H3833" i="1"/>
  <c r="G252" i="7" s="1"/>
  <c r="D264" i="7"/>
  <c r="H3845" i="1"/>
  <c r="G264" i="7" s="1"/>
  <c r="D272" i="7"/>
  <c r="H3853" i="1"/>
  <c r="G272" i="7" s="1"/>
  <c r="D280" i="7"/>
  <c r="H3861" i="1"/>
  <c r="G280" i="7" s="1"/>
  <c r="D288" i="7"/>
  <c r="H3869" i="1"/>
  <c r="G288" i="7" s="1"/>
  <c r="D300" i="7"/>
  <c r="H3881" i="1"/>
  <c r="G300" i="7" s="1"/>
  <c r="D308" i="7"/>
  <c r="H3889" i="1"/>
  <c r="G308" i="7" s="1"/>
  <c r="D320" i="7"/>
  <c r="H3901" i="1"/>
  <c r="G320" i="7" s="1"/>
  <c r="D328" i="7"/>
  <c r="H3909" i="1"/>
  <c r="G328" i="7" s="1"/>
  <c r="D336" i="7"/>
  <c r="H3917" i="1"/>
  <c r="G336" i="7" s="1"/>
  <c r="D344" i="7"/>
  <c r="H3925" i="1"/>
  <c r="G344" i="7" s="1"/>
  <c r="D352" i="7"/>
  <c r="H3933" i="1"/>
  <c r="G352" i="7" s="1"/>
  <c r="D360" i="7"/>
  <c r="H3941" i="1"/>
  <c r="G360" i="7" s="1"/>
  <c r="D368" i="7"/>
  <c r="H3949" i="1"/>
  <c r="G368" i="7" s="1"/>
  <c r="D376" i="7"/>
  <c r="H3957" i="1"/>
  <c r="G376" i="7" s="1"/>
  <c r="D384" i="7"/>
  <c r="H3965" i="1"/>
  <c r="G384" i="7" s="1"/>
  <c r="D392" i="7"/>
  <c r="H3973" i="1"/>
  <c r="G392" i="7" s="1"/>
  <c r="D400" i="7"/>
  <c r="H3981" i="1"/>
  <c r="G400" i="7" s="1"/>
  <c r="D412" i="7"/>
  <c r="E412" i="7" s="1"/>
  <c r="H3993" i="1"/>
  <c r="G412" i="7" s="1"/>
  <c r="D420" i="7"/>
  <c r="H4001" i="1"/>
  <c r="G420" i="7" s="1"/>
  <c r="D428" i="7"/>
  <c r="E428" i="7" s="1"/>
  <c r="H4009" i="1"/>
  <c r="G428" i="7" s="1"/>
  <c r="D436" i="7"/>
  <c r="H4017" i="1"/>
  <c r="G436" i="7" s="1"/>
  <c r="D444" i="7"/>
  <c r="E444" i="7" s="1"/>
  <c r="H4025" i="1"/>
  <c r="G444" i="7" s="1"/>
  <c r="D452" i="7"/>
  <c r="H4033" i="1"/>
  <c r="G452" i="7" s="1"/>
  <c r="D464" i="7"/>
  <c r="H4045" i="1"/>
  <c r="G464" i="7" s="1"/>
  <c r="D472" i="7"/>
  <c r="H4053" i="1"/>
  <c r="G472" i="7" s="1"/>
  <c r="D480" i="7"/>
  <c r="H4061" i="1"/>
  <c r="G480" i="7" s="1"/>
  <c r="D488" i="7"/>
  <c r="H4069" i="1"/>
  <c r="G488" i="7" s="1"/>
  <c r="D496" i="7"/>
  <c r="H4077" i="1"/>
  <c r="G496" i="7" s="1"/>
  <c r="D508" i="7"/>
  <c r="H4089" i="1"/>
  <c r="G508" i="7" s="1"/>
  <c r="D516" i="7"/>
  <c r="H4097" i="1"/>
  <c r="G516" i="7" s="1"/>
  <c r="D524" i="7"/>
  <c r="H4105" i="1"/>
  <c r="G524" i="7" s="1"/>
  <c r="D532" i="7"/>
  <c r="H4113" i="1"/>
  <c r="G532" i="7" s="1"/>
  <c r="D540" i="7"/>
  <c r="H4121" i="1"/>
  <c r="G540" i="7" s="1"/>
  <c r="D548" i="7"/>
  <c r="H4129" i="1"/>
  <c r="G548" i="7" s="1"/>
  <c r="D556" i="7"/>
  <c r="H4137" i="1"/>
  <c r="G556" i="7" s="1"/>
  <c r="D564" i="7"/>
  <c r="H4145" i="1"/>
  <c r="G564" i="7" s="1"/>
  <c r="D572" i="7"/>
  <c r="H4153" i="1"/>
  <c r="G572" i="7" s="1"/>
  <c r="D584" i="7"/>
  <c r="H4165" i="1"/>
  <c r="G584" i="7" s="1"/>
  <c r="D592" i="7"/>
  <c r="H4173" i="1"/>
  <c r="G592" i="7" s="1"/>
  <c r="D600" i="7"/>
  <c r="H4181" i="1"/>
  <c r="G600" i="7" s="1"/>
  <c r="D612" i="7"/>
  <c r="H4193" i="1"/>
  <c r="G612" i="7" s="1"/>
  <c r="D620" i="7"/>
  <c r="E620" i="7" s="1"/>
  <c r="H4201" i="1"/>
  <c r="G620" i="7" s="1"/>
  <c r="D632" i="7"/>
  <c r="H4213" i="1"/>
  <c r="G632" i="7" s="1"/>
  <c r="D640" i="7"/>
  <c r="H4221" i="1"/>
  <c r="G640" i="7" s="1"/>
  <c r="D648" i="7"/>
  <c r="H4229" i="1"/>
  <c r="G648" i="7" s="1"/>
  <c r="D656" i="7"/>
  <c r="H4237" i="1"/>
  <c r="G656" i="7" s="1"/>
  <c r="D664" i="7"/>
  <c r="H4245" i="1"/>
  <c r="G664" i="7" s="1"/>
  <c r="D676" i="7"/>
  <c r="H4257" i="1"/>
  <c r="G676" i="7" s="1"/>
  <c r="D684" i="7"/>
  <c r="H4265" i="1"/>
  <c r="G684" i="7" s="1"/>
  <c r="D692" i="7"/>
  <c r="H4273" i="1"/>
  <c r="G692" i="7" s="1"/>
  <c r="D700" i="7"/>
  <c r="H4281" i="1"/>
  <c r="G700" i="7" s="1"/>
  <c r="D708" i="7"/>
  <c r="H4289" i="1"/>
  <c r="G708" i="7" s="1"/>
  <c r="D716" i="7"/>
  <c r="H4297" i="1"/>
  <c r="G716" i="7" s="1"/>
  <c r="D728" i="7"/>
  <c r="H4309" i="1"/>
  <c r="G728" i="7" s="1"/>
  <c r="D736" i="7"/>
  <c r="H4317" i="1"/>
  <c r="G736" i="7" s="1"/>
  <c r="D744" i="7"/>
  <c r="H4325" i="1"/>
  <c r="G744" i="7" s="1"/>
  <c r="D752" i="7"/>
  <c r="H4333" i="1"/>
  <c r="G752" i="7" s="1"/>
  <c r="D764" i="7"/>
  <c r="E764" i="7" s="1"/>
  <c r="H4345" i="1"/>
  <c r="G764" i="7" s="1"/>
  <c r="D772" i="7"/>
  <c r="H4353" i="1"/>
  <c r="G772" i="7" s="1"/>
  <c r="D780" i="7"/>
  <c r="E780" i="7" s="1"/>
  <c r="H4361" i="1"/>
  <c r="G780" i="7" s="1"/>
  <c r="D792" i="7"/>
  <c r="H4373" i="1"/>
  <c r="G792" i="7" s="1"/>
  <c r="D800" i="7"/>
  <c r="H4381" i="1"/>
  <c r="G800" i="7" s="1"/>
  <c r="D812" i="7"/>
  <c r="H4393" i="1"/>
  <c r="G812" i="7" s="1"/>
  <c r="D820" i="7"/>
  <c r="H4401" i="1"/>
  <c r="G820" i="7" s="1"/>
  <c r="D828" i="7"/>
  <c r="H4409" i="1"/>
  <c r="G828" i="7" s="1"/>
  <c r="D836" i="7"/>
  <c r="H4417" i="1"/>
  <c r="G836" i="7" s="1"/>
  <c r="D844" i="7"/>
  <c r="H4425" i="1"/>
  <c r="G844" i="7" s="1"/>
  <c r="D856" i="7"/>
  <c r="H4437" i="1"/>
  <c r="G856" i="7" s="1"/>
  <c r="D864" i="7"/>
  <c r="H4445" i="1"/>
  <c r="G864" i="7" s="1"/>
  <c r="D876" i="7"/>
  <c r="E876" i="7" s="1"/>
  <c r="H4457" i="1"/>
  <c r="G876" i="7" s="1"/>
  <c r="D884" i="7"/>
  <c r="H4465" i="1"/>
  <c r="G884" i="7" s="1"/>
  <c r="D892" i="7"/>
  <c r="E892" i="7" s="1"/>
  <c r="H4473" i="1"/>
  <c r="G892" i="7" s="1"/>
  <c r="D900" i="7"/>
  <c r="H4481" i="1"/>
  <c r="G900" i="7" s="1"/>
  <c r="D912" i="7"/>
  <c r="H4493" i="1"/>
  <c r="G912" i="7" s="1"/>
  <c r="D920" i="7"/>
  <c r="H4501" i="1"/>
  <c r="G920" i="7" s="1"/>
  <c r="D932" i="7"/>
  <c r="H4513" i="1"/>
  <c r="G932" i="7" s="1"/>
  <c r="D944" i="7"/>
  <c r="H4525" i="1"/>
  <c r="G944" i="7" s="1"/>
  <c r="D952" i="7"/>
  <c r="H4533" i="1"/>
  <c r="G952" i="7" s="1"/>
  <c r="D960" i="7"/>
  <c r="H4541" i="1"/>
  <c r="G960" i="7" s="1"/>
  <c r="D968" i="7"/>
  <c r="H4549" i="1"/>
  <c r="G968" i="7" s="1"/>
  <c r="D980" i="7"/>
  <c r="H4561" i="1"/>
  <c r="G980" i="7" s="1"/>
  <c r="D988" i="7"/>
  <c r="E988" i="7" s="1"/>
  <c r="H4569" i="1"/>
  <c r="G988" i="7" s="1"/>
  <c r="D996" i="7"/>
  <c r="H4577" i="1"/>
  <c r="G996" i="7" s="1"/>
  <c r="D1008" i="7"/>
  <c r="H4589" i="1"/>
  <c r="G1008" i="7" s="1"/>
  <c r="D1016" i="7"/>
  <c r="H4597" i="1"/>
  <c r="G1016" i="7" s="1"/>
  <c r="D1024" i="7"/>
  <c r="H4605" i="1"/>
  <c r="G1024" i="7" s="1"/>
  <c r="D1036" i="7"/>
  <c r="H4617" i="1"/>
  <c r="G1036" i="7" s="1"/>
  <c r="D1044" i="7"/>
  <c r="H4625" i="1"/>
  <c r="G1044" i="7" s="1"/>
  <c r="D1056" i="7"/>
  <c r="H4637" i="1"/>
  <c r="G1056" i="7" s="1"/>
  <c r="D1064" i="7"/>
  <c r="H4645" i="1"/>
  <c r="G1064" i="7" s="1"/>
  <c r="D1072" i="7"/>
  <c r="H4653" i="1"/>
  <c r="G1072" i="7" s="1"/>
  <c r="D1080" i="7"/>
  <c r="H4661" i="1"/>
  <c r="G1080" i="7" s="1"/>
  <c r="D1088" i="7"/>
  <c r="H4669" i="1"/>
  <c r="G1088" i="7" s="1"/>
  <c r="D1096" i="7"/>
  <c r="H4677" i="1"/>
  <c r="G1096" i="7" s="1"/>
  <c r="D1104" i="7"/>
  <c r="H4685" i="1"/>
  <c r="G1104" i="7" s="1"/>
  <c r="D1112" i="7"/>
  <c r="H4693" i="1"/>
  <c r="G1112" i="7" s="1"/>
  <c r="D1120" i="7"/>
  <c r="H4701" i="1"/>
  <c r="G1120" i="7" s="1"/>
  <c r="D1132" i="7"/>
  <c r="E1132" i="7" s="1"/>
  <c r="H4713" i="1"/>
  <c r="G1132" i="7" s="1"/>
  <c r="D1140" i="7"/>
  <c r="H4721" i="1"/>
  <c r="G1140" i="7" s="1"/>
  <c r="D1148" i="7"/>
  <c r="E1148" i="7" s="1"/>
  <c r="H4729" i="1"/>
  <c r="G1148" i="7" s="1"/>
  <c r="D1160" i="7"/>
  <c r="H4741" i="1"/>
  <c r="G1160" i="7" s="1"/>
  <c r="D1168" i="7"/>
  <c r="H4749" i="1"/>
  <c r="G1168" i="7" s="1"/>
  <c r="D1176" i="7"/>
  <c r="H4757" i="1"/>
  <c r="G1176" i="7" s="1"/>
  <c r="D1184" i="7"/>
  <c r="H4765" i="1"/>
  <c r="G1184" i="7" s="1"/>
  <c r="D1196" i="7"/>
  <c r="H4777" i="1"/>
  <c r="G1196" i="7" s="1"/>
  <c r="D1204" i="7"/>
  <c r="H4785" i="1"/>
  <c r="G1204" i="7" s="1"/>
  <c r="D1212" i="7"/>
  <c r="H4793" i="1"/>
  <c r="G1212" i="7" s="1"/>
  <c r="D1220" i="7"/>
  <c r="H4801" i="1"/>
  <c r="G1220" i="7" s="1"/>
  <c r="D1228" i="7"/>
  <c r="H4809" i="1"/>
  <c r="G1228" i="7" s="1"/>
  <c r="D1240" i="7"/>
  <c r="H4821" i="1"/>
  <c r="G1240" i="7" s="1"/>
  <c r="D1248" i="7"/>
  <c r="H4829" i="1"/>
  <c r="G1248" i="7" s="1"/>
  <c r="D1260" i="7"/>
  <c r="E1260" i="7" s="1"/>
  <c r="H4841" i="1"/>
  <c r="G1260" i="7" s="1"/>
  <c r="D1268" i="7"/>
  <c r="H4849" i="1"/>
  <c r="G1268" i="7" s="1"/>
  <c r="D1272" i="7"/>
  <c r="H4853" i="1"/>
  <c r="G1272" i="7" s="1"/>
  <c r="D1276" i="7"/>
  <c r="H4857" i="1"/>
  <c r="G1276" i="7" s="1"/>
  <c r="D1284" i="7"/>
  <c r="H4865" i="1"/>
  <c r="G1284" i="7" s="1"/>
  <c r="D1292" i="7"/>
  <c r="H4873" i="1"/>
  <c r="G1292" i="7" s="1"/>
  <c r="D1300" i="7"/>
  <c r="H4881" i="1"/>
  <c r="G1300" i="7" s="1"/>
  <c r="D1308" i="7"/>
  <c r="H4889" i="1"/>
  <c r="G1308" i="7" s="1"/>
  <c r="D1320" i="7"/>
  <c r="H4901" i="1"/>
  <c r="G1320" i="7" s="1"/>
  <c r="D1332" i="7"/>
  <c r="H4913" i="1"/>
  <c r="G1332" i="7" s="1"/>
  <c r="D1340" i="7"/>
  <c r="E1340" i="7" s="1"/>
  <c r="H4921" i="1"/>
  <c r="G1340" i="7" s="1"/>
  <c r="D1348" i="7"/>
  <c r="H4929" i="1"/>
  <c r="G1348" i="7" s="1"/>
  <c r="D1356" i="7"/>
  <c r="E1356" i="7" s="1"/>
  <c r="H4937" i="1"/>
  <c r="G1356" i="7" s="1"/>
  <c r="D1360" i="7"/>
  <c r="H4941" i="1"/>
  <c r="G1360" i="7" s="1"/>
  <c r="D1372" i="7"/>
  <c r="E1372" i="7" s="1"/>
  <c r="H4953" i="1"/>
  <c r="G1372" i="7" s="1"/>
  <c r="D1380" i="7"/>
  <c r="H4961" i="1"/>
  <c r="G1380" i="7" s="1"/>
  <c r="D1388" i="7"/>
  <c r="E1388" i="7" s="1"/>
  <c r="H4969" i="1"/>
  <c r="G1388" i="7" s="1"/>
  <c r="D1396" i="7"/>
  <c r="H4977" i="1"/>
  <c r="G1396" i="7" s="1"/>
  <c r="D1408" i="7"/>
  <c r="H4989" i="1"/>
  <c r="G1408" i="7" s="1"/>
  <c r="D18" i="7"/>
  <c r="H3599" i="1"/>
  <c r="G18" i="7" s="1"/>
  <c r="D38" i="7"/>
  <c r="H3619" i="1"/>
  <c r="G38" i="7" s="1"/>
  <c r="D58" i="7"/>
  <c r="H3639" i="1"/>
  <c r="G58" i="7" s="1"/>
  <c r="D78" i="7"/>
  <c r="H3659" i="1"/>
  <c r="G78" i="7" s="1"/>
  <c r="D98" i="7"/>
  <c r="H3679" i="1"/>
  <c r="G98" i="7" s="1"/>
  <c r="D114" i="7"/>
  <c r="H3695" i="1"/>
  <c r="G114" i="7" s="1"/>
  <c r="D130" i="7"/>
  <c r="H3711" i="1"/>
  <c r="G130" i="7" s="1"/>
  <c r="D150" i="7"/>
  <c r="H3731" i="1"/>
  <c r="G150" i="7" s="1"/>
  <c r="D166" i="7"/>
  <c r="H3747" i="1"/>
  <c r="G166" i="7" s="1"/>
  <c r="D194" i="7"/>
  <c r="H3775" i="1"/>
  <c r="G194" i="7" s="1"/>
  <c r="D226" i="7"/>
  <c r="H3807" i="1"/>
  <c r="G226" i="7" s="1"/>
  <c r="D242" i="7"/>
  <c r="H3823" i="1"/>
  <c r="G242" i="7" s="1"/>
  <c r="D258" i="7"/>
  <c r="H3839" i="1"/>
  <c r="G258" i="7" s="1"/>
  <c r="D274" i="7"/>
  <c r="H3855" i="1"/>
  <c r="G274" i="7" s="1"/>
  <c r="D290" i="7"/>
  <c r="H3871" i="1"/>
  <c r="G290" i="7" s="1"/>
  <c r="D306" i="7"/>
  <c r="H3887" i="1"/>
  <c r="G306" i="7" s="1"/>
  <c r="D314" i="7"/>
  <c r="H3895" i="1"/>
  <c r="G314" i="7" s="1"/>
  <c r="D330" i="7"/>
  <c r="E330" i="7" s="1"/>
  <c r="H3911" i="1"/>
  <c r="G330" i="7" s="1"/>
  <c r="D350" i="7"/>
  <c r="H3931" i="1"/>
  <c r="G350" i="7" s="1"/>
  <c r="D362" i="7"/>
  <c r="E362" i="7" s="1"/>
  <c r="H3943" i="1"/>
  <c r="G362" i="7" s="1"/>
  <c r="D378" i="7"/>
  <c r="H3959" i="1"/>
  <c r="G378" i="7" s="1"/>
  <c r="D398" i="7"/>
  <c r="H3979" i="1"/>
  <c r="G398" i="7" s="1"/>
  <c r="D414" i="7"/>
  <c r="H3995" i="1"/>
  <c r="G414" i="7" s="1"/>
  <c r="D430" i="7"/>
  <c r="H4011" i="1"/>
  <c r="G430" i="7" s="1"/>
  <c r="D446" i="7"/>
  <c r="H4027" i="1"/>
  <c r="G446" i="7" s="1"/>
  <c r="D466" i="7"/>
  <c r="H4047" i="1"/>
  <c r="G466" i="7" s="1"/>
  <c r="D482" i="7"/>
  <c r="H4063" i="1"/>
  <c r="G482" i="7" s="1"/>
  <c r="D498" i="7"/>
  <c r="H4079" i="1"/>
  <c r="G498" i="7" s="1"/>
  <c r="D514" i="7"/>
  <c r="H4095" i="1"/>
  <c r="G514" i="7" s="1"/>
  <c r="D530" i="7"/>
  <c r="H4111" i="1"/>
  <c r="G530" i="7" s="1"/>
  <c r="D546" i="7"/>
  <c r="H4127" i="1"/>
  <c r="G546" i="7" s="1"/>
  <c r="D566" i="7"/>
  <c r="H4147" i="1"/>
  <c r="G566" i="7" s="1"/>
  <c r="D590" i="7"/>
  <c r="H4171" i="1"/>
  <c r="G590" i="7" s="1"/>
  <c r="D618" i="7"/>
  <c r="E618" i="7" s="1"/>
  <c r="H4199" i="1"/>
  <c r="G618" i="7" s="1"/>
  <c r="D634" i="7"/>
  <c r="H4215" i="1"/>
  <c r="G634" i="7" s="1"/>
  <c r="D654" i="7"/>
  <c r="H4235" i="1"/>
  <c r="G654" i="7" s="1"/>
  <c r="D670" i="7"/>
  <c r="H4251" i="1"/>
  <c r="G670" i="7" s="1"/>
  <c r="D690" i="7"/>
  <c r="H4271" i="1"/>
  <c r="G690" i="7" s="1"/>
  <c r="D786" i="7"/>
  <c r="H4367" i="1"/>
  <c r="G786" i="7" s="1"/>
  <c r="D11" i="7"/>
  <c r="H3592" i="1"/>
  <c r="G11" i="7" s="1"/>
  <c r="D23" i="7"/>
  <c r="H3604" i="1"/>
  <c r="G23" i="7" s="1"/>
  <c r="D31" i="7"/>
  <c r="E31" i="7" s="1"/>
  <c r="H3612" i="1"/>
  <c r="G31" i="7" s="1"/>
  <c r="D43" i="7"/>
  <c r="H3624" i="1"/>
  <c r="G43" i="7" s="1"/>
  <c r="D51" i="7"/>
  <c r="H3632" i="1"/>
  <c r="G51" i="7" s="1"/>
  <c r="D63" i="7"/>
  <c r="H3644" i="1"/>
  <c r="G63" i="7" s="1"/>
  <c r="D75" i="7"/>
  <c r="H3656" i="1"/>
  <c r="G75" i="7" s="1"/>
  <c r="D83" i="7"/>
  <c r="H3664" i="1"/>
  <c r="G83" i="7" s="1"/>
  <c r="D95" i="7"/>
  <c r="E95" i="7" s="1"/>
  <c r="H3676" i="1"/>
  <c r="G95" i="7" s="1"/>
  <c r="D103" i="7"/>
  <c r="H3684" i="1"/>
  <c r="G103" i="7" s="1"/>
  <c r="D115" i="7"/>
  <c r="H3696" i="1"/>
  <c r="G115" i="7" s="1"/>
  <c r="D127" i="7"/>
  <c r="H3708" i="1"/>
  <c r="G127" i="7" s="1"/>
  <c r="D135" i="7"/>
  <c r="H3716" i="1"/>
  <c r="G135" i="7" s="1"/>
  <c r="D147" i="7"/>
  <c r="H3728" i="1"/>
  <c r="G147" i="7" s="1"/>
  <c r="D159" i="7"/>
  <c r="E159" i="7" s="1"/>
  <c r="H3740" i="1"/>
  <c r="G159" i="7" s="1"/>
  <c r="D171" i="7"/>
  <c r="H3752" i="1"/>
  <c r="G171" i="7" s="1"/>
  <c r="D179" i="7"/>
  <c r="H3760" i="1"/>
  <c r="G179" i="7" s="1"/>
  <c r="D191" i="7"/>
  <c r="H3772" i="1"/>
  <c r="G191" i="7" s="1"/>
  <c r="D203" i="7"/>
  <c r="H3784" i="1"/>
  <c r="G203" i="7" s="1"/>
  <c r="D211" i="7"/>
  <c r="H3792" i="1"/>
  <c r="G211" i="7" s="1"/>
  <c r="D223" i="7"/>
  <c r="H3804" i="1"/>
  <c r="G223" i="7" s="1"/>
  <c r="D235" i="7"/>
  <c r="H3816" i="1"/>
  <c r="G235" i="7" s="1"/>
  <c r="D247" i="7"/>
  <c r="H3828" i="1"/>
  <c r="G247" i="7" s="1"/>
  <c r="D259" i="7"/>
  <c r="H3840" i="1"/>
  <c r="G259" i="7" s="1"/>
  <c r="D271" i="7"/>
  <c r="H3852" i="1"/>
  <c r="G271" i="7" s="1"/>
  <c r="D283" i="7"/>
  <c r="H3864" i="1"/>
  <c r="G283" i="7" s="1"/>
  <c r="D291" i="7"/>
  <c r="H3872" i="1"/>
  <c r="G291" i="7" s="1"/>
  <c r="D303" i="7"/>
  <c r="H3884" i="1"/>
  <c r="G303" i="7" s="1"/>
  <c r="D315" i="7"/>
  <c r="H3896" i="1"/>
  <c r="G315" i="7" s="1"/>
  <c r="D323" i="7"/>
  <c r="H3904" i="1"/>
  <c r="G323" i="7" s="1"/>
  <c r="D335" i="7"/>
  <c r="H3916" i="1"/>
  <c r="G335" i="7" s="1"/>
  <c r="D343" i="7"/>
  <c r="H3924" i="1"/>
  <c r="G343" i="7" s="1"/>
  <c r="D355" i="7"/>
  <c r="H3936" i="1"/>
  <c r="G355" i="7" s="1"/>
  <c r="D363" i="7"/>
  <c r="H3944" i="1"/>
  <c r="G363" i="7" s="1"/>
  <c r="D375" i="7"/>
  <c r="H3956" i="1"/>
  <c r="G375" i="7" s="1"/>
  <c r="D391" i="7"/>
  <c r="H3972" i="1"/>
  <c r="G391" i="7" s="1"/>
  <c r="D399" i="7"/>
  <c r="H3980" i="1"/>
  <c r="G399" i="7" s="1"/>
  <c r="D411" i="7"/>
  <c r="H3992" i="1"/>
  <c r="G411" i="7" s="1"/>
  <c r="D427" i="7"/>
  <c r="H4008" i="1"/>
  <c r="G427" i="7" s="1"/>
  <c r="D439" i="7"/>
  <c r="H4020" i="1"/>
  <c r="G439" i="7" s="1"/>
  <c r="D451" i="7"/>
  <c r="H4032" i="1"/>
  <c r="G451" i="7" s="1"/>
  <c r="D463" i="7"/>
  <c r="H4044" i="1"/>
  <c r="G463" i="7" s="1"/>
  <c r="D471" i="7"/>
  <c r="H4052" i="1"/>
  <c r="G471" i="7" s="1"/>
  <c r="D483" i="7"/>
  <c r="H4064" i="1"/>
  <c r="G483" i="7" s="1"/>
  <c r="D495" i="7"/>
  <c r="H4076" i="1"/>
  <c r="G495" i="7" s="1"/>
  <c r="D507" i="7"/>
  <c r="H4088" i="1"/>
  <c r="G507" i="7" s="1"/>
  <c r="D515" i="7"/>
  <c r="H4096" i="1"/>
  <c r="G515" i="7" s="1"/>
  <c r="D527" i="7"/>
  <c r="H4108" i="1"/>
  <c r="G527" i="7" s="1"/>
  <c r="D535" i="7"/>
  <c r="H4116" i="1"/>
  <c r="G535" i="7" s="1"/>
  <c r="D547" i="7"/>
  <c r="H4128" i="1"/>
  <c r="G547" i="7" s="1"/>
  <c r="D555" i="7"/>
  <c r="H4136" i="1"/>
  <c r="G555" i="7" s="1"/>
  <c r="D567" i="7"/>
  <c r="H4148" i="1"/>
  <c r="G567" i="7" s="1"/>
  <c r="D579" i="7"/>
  <c r="H4160" i="1"/>
  <c r="G579" i="7" s="1"/>
  <c r="D591" i="7"/>
  <c r="H4172" i="1"/>
  <c r="G591" i="7" s="1"/>
  <c r="D603" i="7"/>
  <c r="H4184" i="1"/>
  <c r="G603" i="7" s="1"/>
  <c r="D611" i="7"/>
  <c r="H4192" i="1"/>
  <c r="G611" i="7" s="1"/>
  <c r="D623" i="7"/>
  <c r="H4204" i="1"/>
  <c r="G623" i="7" s="1"/>
  <c r="D635" i="7"/>
  <c r="H4216" i="1"/>
  <c r="G635" i="7" s="1"/>
  <c r="D643" i="7"/>
  <c r="H4224" i="1"/>
  <c r="G643" i="7" s="1"/>
  <c r="D655" i="7"/>
  <c r="H4236" i="1"/>
  <c r="G655" i="7" s="1"/>
  <c r="D667" i="7"/>
  <c r="H4248" i="1"/>
  <c r="G667" i="7" s="1"/>
  <c r="D679" i="7"/>
  <c r="H4260" i="1"/>
  <c r="G679" i="7" s="1"/>
  <c r="D691" i="7"/>
  <c r="H4272" i="1"/>
  <c r="G691" i="7" s="1"/>
  <c r="D699" i="7"/>
  <c r="H4280" i="1"/>
  <c r="G699" i="7" s="1"/>
  <c r="D707" i="7"/>
  <c r="H4288" i="1"/>
  <c r="G707" i="7" s="1"/>
  <c r="D719" i="7"/>
  <c r="H4300" i="1"/>
  <c r="G719" i="7" s="1"/>
  <c r="D731" i="7"/>
  <c r="H4312" i="1"/>
  <c r="G731" i="7" s="1"/>
  <c r="D743" i="7"/>
  <c r="H4324" i="1"/>
  <c r="G743" i="7" s="1"/>
  <c r="D755" i="7"/>
  <c r="H4336" i="1"/>
  <c r="G755" i="7" s="1"/>
  <c r="D767" i="7"/>
  <c r="H4348" i="1"/>
  <c r="G767" i="7" s="1"/>
  <c r="D779" i="7"/>
  <c r="H4360" i="1"/>
  <c r="G779" i="7" s="1"/>
  <c r="D787" i="7"/>
  <c r="H4368" i="1"/>
  <c r="G787" i="7" s="1"/>
  <c r="D795" i="7"/>
  <c r="H4376" i="1"/>
  <c r="G795" i="7" s="1"/>
  <c r="D807" i="7"/>
  <c r="H4388" i="1"/>
  <c r="G807" i="7" s="1"/>
  <c r="D815" i="7"/>
  <c r="H4396" i="1"/>
  <c r="G815" i="7" s="1"/>
  <c r="D827" i="7"/>
  <c r="H4408" i="1"/>
  <c r="G827" i="7" s="1"/>
  <c r="D839" i="7"/>
  <c r="H4420" i="1"/>
  <c r="G839" i="7" s="1"/>
  <c r="D847" i="7"/>
  <c r="H4428" i="1"/>
  <c r="G847" i="7" s="1"/>
  <c r="D859" i="7"/>
  <c r="H4440" i="1"/>
  <c r="G859" i="7" s="1"/>
  <c r="D867" i="7"/>
  <c r="H4448" i="1"/>
  <c r="G867" i="7" s="1"/>
  <c r="D879" i="7"/>
  <c r="H4460" i="1"/>
  <c r="G879" i="7" s="1"/>
  <c r="D891" i="7"/>
  <c r="H4472" i="1"/>
  <c r="G891" i="7" s="1"/>
  <c r="D903" i="7"/>
  <c r="H4484" i="1"/>
  <c r="G903" i="7" s="1"/>
  <c r="D915" i="7"/>
  <c r="H4496" i="1"/>
  <c r="G915" i="7" s="1"/>
  <c r="D927" i="7"/>
  <c r="H4508" i="1"/>
  <c r="G927" i="7" s="1"/>
  <c r="D939" i="7"/>
  <c r="H4520" i="1"/>
  <c r="G939" i="7" s="1"/>
  <c r="D951" i="7"/>
  <c r="H4532" i="1"/>
  <c r="G951" i="7" s="1"/>
  <c r="D963" i="7"/>
  <c r="H4544" i="1"/>
  <c r="G963" i="7" s="1"/>
  <c r="D975" i="7"/>
  <c r="H4556" i="1"/>
  <c r="G975" i="7" s="1"/>
  <c r="D987" i="7"/>
  <c r="H4568" i="1"/>
  <c r="G987" i="7" s="1"/>
  <c r="D999" i="7"/>
  <c r="H4580" i="1"/>
  <c r="G999" i="7" s="1"/>
  <c r="D1007" i="7"/>
  <c r="H4588" i="1"/>
  <c r="G1007" i="7" s="1"/>
  <c r="D1019" i="7"/>
  <c r="H4600" i="1"/>
  <c r="G1019" i="7" s="1"/>
  <c r="D1031" i="7"/>
  <c r="H4612" i="1"/>
  <c r="G1031" i="7" s="1"/>
  <c r="D1043" i="7"/>
  <c r="H4624" i="1"/>
  <c r="G1043" i="7" s="1"/>
  <c r="D1051" i="7"/>
  <c r="H4632" i="1"/>
  <c r="G1051" i="7" s="1"/>
  <c r="D1063" i="7"/>
  <c r="H4644" i="1"/>
  <c r="G1063" i="7" s="1"/>
  <c r="D1075" i="7"/>
  <c r="H4656" i="1"/>
  <c r="G1075" i="7" s="1"/>
  <c r="D1083" i="7"/>
  <c r="H4664" i="1"/>
  <c r="G1083" i="7" s="1"/>
  <c r="D1095" i="7"/>
  <c r="H4676" i="1"/>
  <c r="G1095" i="7" s="1"/>
  <c r="D1103" i="7"/>
  <c r="H4684" i="1"/>
  <c r="G1103" i="7" s="1"/>
  <c r="D1115" i="7"/>
  <c r="H4696" i="1"/>
  <c r="G1115" i="7" s="1"/>
  <c r="D1127" i="7"/>
  <c r="H4708" i="1"/>
  <c r="G1127" i="7" s="1"/>
  <c r="D1143" i="7"/>
  <c r="H4724" i="1"/>
  <c r="G1143" i="7" s="1"/>
  <c r="D1155" i="7"/>
  <c r="H4736" i="1"/>
  <c r="G1155" i="7" s="1"/>
  <c r="D1171" i="7"/>
  <c r="H4752" i="1"/>
  <c r="G1171" i="7" s="1"/>
  <c r="D1183" i="7"/>
  <c r="H4764" i="1"/>
  <c r="G1183" i="7" s="1"/>
  <c r="D1191" i="7"/>
  <c r="H4772" i="1"/>
  <c r="G1191" i="7" s="1"/>
  <c r="D1207" i="7"/>
  <c r="H4788" i="1"/>
  <c r="G1207" i="7" s="1"/>
  <c r="D1219" i="7"/>
  <c r="H4800" i="1"/>
  <c r="G1219" i="7" s="1"/>
  <c r="D1231" i="7"/>
  <c r="H4812" i="1"/>
  <c r="G1231" i="7" s="1"/>
  <c r="D1239" i="7"/>
  <c r="H4820" i="1"/>
  <c r="G1239" i="7" s="1"/>
  <c r="D1251" i="7"/>
  <c r="H4832" i="1"/>
  <c r="G1251" i="7" s="1"/>
  <c r="D1259" i="7"/>
  <c r="H4840" i="1"/>
  <c r="G1259" i="7" s="1"/>
  <c r="D1271" i="7"/>
  <c r="H4852" i="1"/>
  <c r="G1271" i="7" s="1"/>
  <c r="D1283" i="7"/>
  <c r="H4864" i="1"/>
  <c r="G1283" i="7" s="1"/>
  <c r="D1295" i="7"/>
  <c r="H4876" i="1"/>
  <c r="G1295" i="7" s="1"/>
  <c r="D1303" i="7"/>
  <c r="H4884" i="1"/>
  <c r="G1303" i="7" s="1"/>
  <c r="D1311" i="7"/>
  <c r="H4892" i="1"/>
  <c r="G1311" i="7" s="1"/>
  <c r="D1323" i="7"/>
  <c r="H4904" i="1"/>
  <c r="G1323" i="7" s="1"/>
  <c r="D1335" i="7"/>
  <c r="H4916" i="1"/>
  <c r="G1335" i="7" s="1"/>
  <c r="D1351" i="7"/>
  <c r="H4932" i="1"/>
  <c r="G1351" i="7" s="1"/>
  <c r="D12" i="7"/>
  <c r="E12" i="7" s="1"/>
  <c r="H3593" i="1"/>
  <c r="G12" i="7" s="1"/>
  <c r="D20" i="7"/>
  <c r="E20" i="7" s="1"/>
  <c r="H3601" i="1"/>
  <c r="G20" i="7" s="1"/>
  <c r="D28" i="7"/>
  <c r="E28" i="7" s="1"/>
  <c r="H3609" i="1"/>
  <c r="G28" i="7" s="1"/>
  <c r="D36" i="7"/>
  <c r="E36" i="7" s="1"/>
  <c r="H3617" i="1"/>
  <c r="G36" i="7" s="1"/>
  <c r="D44" i="7"/>
  <c r="E44" i="7" s="1"/>
  <c r="H3625" i="1"/>
  <c r="G44" i="7" s="1"/>
  <c r="D52" i="7"/>
  <c r="E52" i="7" s="1"/>
  <c r="H3633" i="1"/>
  <c r="G52" i="7" s="1"/>
  <c r="D56" i="7"/>
  <c r="E56" i="7" s="1"/>
  <c r="H3637" i="1"/>
  <c r="G56" i="7" s="1"/>
  <c r="D64" i="7"/>
  <c r="E64" i="7" s="1"/>
  <c r="H3645" i="1"/>
  <c r="G64" i="7" s="1"/>
  <c r="D72" i="7"/>
  <c r="E72" i="7" s="1"/>
  <c r="H3653" i="1"/>
  <c r="G72" i="7" s="1"/>
  <c r="D80" i="7"/>
  <c r="H3661" i="1"/>
  <c r="G80" i="7" s="1"/>
  <c r="D84" i="7"/>
  <c r="H3665" i="1"/>
  <c r="G84" i="7" s="1"/>
  <c r="D92" i="7"/>
  <c r="H3673" i="1"/>
  <c r="G92" i="7" s="1"/>
  <c r="D100" i="7"/>
  <c r="H3681" i="1"/>
  <c r="G100" i="7" s="1"/>
  <c r="D104" i="7"/>
  <c r="H3685" i="1"/>
  <c r="G104" i="7" s="1"/>
  <c r="D112" i="7"/>
  <c r="H3693" i="1"/>
  <c r="G112" i="7" s="1"/>
  <c r="D120" i="7"/>
  <c r="H3701" i="1"/>
  <c r="G120" i="7" s="1"/>
  <c r="D128" i="7"/>
  <c r="H3709" i="1"/>
  <c r="G128" i="7" s="1"/>
  <c r="D132" i="7"/>
  <c r="H3713" i="1"/>
  <c r="G132" i="7" s="1"/>
  <c r="D140" i="7"/>
  <c r="E140" i="7" s="1"/>
  <c r="H3721" i="1"/>
  <c r="G140" i="7" s="1"/>
  <c r="D148" i="7"/>
  <c r="H3729" i="1"/>
  <c r="G148" i="7" s="1"/>
  <c r="D156" i="7"/>
  <c r="E156" i="7" s="1"/>
  <c r="H3737" i="1"/>
  <c r="G156" i="7" s="1"/>
  <c r="D164" i="7"/>
  <c r="H3745" i="1"/>
  <c r="G164" i="7" s="1"/>
  <c r="D172" i="7"/>
  <c r="E172" i="7" s="1"/>
  <c r="H3753" i="1"/>
  <c r="G172" i="7" s="1"/>
  <c r="D176" i="7"/>
  <c r="H3757" i="1"/>
  <c r="G176" i="7" s="1"/>
  <c r="D184" i="7"/>
  <c r="H3765" i="1"/>
  <c r="G184" i="7" s="1"/>
  <c r="D192" i="7"/>
  <c r="H3773" i="1"/>
  <c r="G192" i="7" s="1"/>
  <c r="D196" i="7"/>
  <c r="H3777" i="1"/>
  <c r="G196" i="7" s="1"/>
  <c r="D204" i="7"/>
  <c r="H3785" i="1"/>
  <c r="G204" i="7" s="1"/>
  <c r="D212" i="7"/>
  <c r="H3793" i="1"/>
  <c r="G212" i="7" s="1"/>
  <c r="D216" i="7"/>
  <c r="H3797" i="1"/>
  <c r="G216" i="7" s="1"/>
  <c r="D224" i="7"/>
  <c r="H3805" i="1"/>
  <c r="G224" i="7" s="1"/>
  <c r="D232" i="7"/>
  <c r="H3813" i="1"/>
  <c r="G232" i="7" s="1"/>
  <c r="D240" i="7"/>
  <c r="H3821" i="1"/>
  <c r="G240" i="7" s="1"/>
  <c r="D248" i="7"/>
  <c r="H3829" i="1"/>
  <c r="G248" i="7" s="1"/>
  <c r="D256" i="7"/>
  <c r="H3837" i="1"/>
  <c r="G256" i="7" s="1"/>
  <c r="D260" i="7"/>
  <c r="H3841" i="1"/>
  <c r="G260" i="7" s="1"/>
  <c r="D268" i="7"/>
  <c r="E268" i="7" s="1"/>
  <c r="H3849" i="1"/>
  <c r="G268" i="7" s="1"/>
  <c r="D276" i="7"/>
  <c r="H3857" i="1"/>
  <c r="G276" i="7" s="1"/>
  <c r="D284" i="7"/>
  <c r="E284" i="7" s="1"/>
  <c r="H3865" i="1"/>
  <c r="G284" i="7" s="1"/>
  <c r="D292" i="7"/>
  <c r="H3873" i="1"/>
  <c r="G292" i="7" s="1"/>
  <c r="D296" i="7"/>
  <c r="H3877" i="1"/>
  <c r="G296" i="7" s="1"/>
  <c r="D304" i="7"/>
  <c r="H3885" i="1"/>
  <c r="G304" i="7" s="1"/>
  <c r="D312" i="7"/>
  <c r="H3893" i="1"/>
  <c r="G312" i="7" s="1"/>
  <c r="D316" i="7"/>
  <c r="H3897" i="1"/>
  <c r="G316" i="7" s="1"/>
  <c r="D324" i="7"/>
  <c r="H3905" i="1"/>
  <c r="G324" i="7" s="1"/>
  <c r="D332" i="7"/>
  <c r="H3913" i="1"/>
  <c r="G332" i="7" s="1"/>
  <c r="D340" i="7"/>
  <c r="H3921" i="1"/>
  <c r="G340" i="7" s="1"/>
  <c r="D348" i="7"/>
  <c r="H3929" i="1"/>
  <c r="G348" i="7" s="1"/>
  <c r="D356" i="7"/>
  <c r="H3937" i="1"/>
  <c r="G356" i="7" s="1"/>
  <c r="D364" i="7"/>
  <c r="H3945" i="1"/>
  <c r="G364" i="7" s="1"/>
  <c r="D372" i="7"/>
  <c r="H3953" i="1"/>
  <c r="G372" i="7" s="1"/>
  <c r="D380" i="7"/>
  <c r="H3961" i="1"/>
  <c r="G380" i="7" s="1"/>
  <c r="D388" i="7"/>
  <c r="H3969" i="1"/>
  <c r="G388" i="7" s="1"/>
  <c r="D396" i="7"/>
  <c r="H3977" i="1"/>
  <c r="G396" i="7" s="1"/>
  <c r="D404" i="7"/>
  <c r="H3985" i="1"/>
  <c r="G404" i="7" s="1"/>
  <c r="D408" i="7"/>
  <c r="H3989" i="1"/>
  <c r="G408" i="7" s="1"/>
  <c r="D416" i="7"/>
  <c r="H3997" i="1"/>
  <c r="G416" i="7" s="1"/>
  <c r="D424" i="7"/>
  <c r="H4005" i="1"/>
  <c r="G424" i="7" s="1"/>
  <c r="D432" i="7"/>
  <c r="H4013" i="1"/>
  <c r="G432" i="7" s="1"/>
  <c r="D440" i="7"/>
  <c r="H4021" i="1"/>
  <c r="G440" i="7" s="1"/>
  <c r="D448" i="7"/>
  <c r="H4029" i="1"/>
  <c r="G448" i="7" s="1"/>
  <c r="D456" i="7"/>
  <c r="H4037" i="1"/>
  <c r="G456" i="7" s="1"/>
  <c r="D460" i="7"/>
  <c r="E460" i="7" s="1"/>
  <c r="H4041" i="1"/>
  <c r="G460" i="7" s="1"/>
  <c r="D468" i="7"/>
  <c r="H4049" i="1"/>
  <c r="G468" i="7" s="1"/>
  <c r="D476" i="7"/>
  <c r="E476" i="7" s="1"/>
  <c r="H4057" i="1"/>
  <c r="G476" i="7" s="1"/>
  <c r="D484" i="7"/>
  <c r="H4065" i="1"/>
  <c r="G484" i="7" s="1"/>
  <c r="D492" i="7"/>
  <c r="E492" i="7" s="1"/>
  <c r="H4073" i="1"/>
  <c r="G492" i="7" s="1"/>
  <c r="D500" i="7"/>
  <c r="H4081" i="1"/>
  <c r="G500" i="7" s="1"/>
  <c r="D504" i="7"/>
  <c r="H4085" i="1"/>
  <c r="G504" i="7" s="1"/>
  <c r="D512" i="7"/>
  <c r="H4093" i="1"/>
  <c r="G512" i="7" s="1"/>
  <c r="D520" i="7"/>
  <c r="H4101" i="1"/>
  <c r="G520" i="7" s="1"/>
  <c r="D528" i="7"/>
  <c r="H4109" i="1"/>
  <c r="G528" i="7" s="1"/>
  <c r="D536" i="7"/>
  <c r="H4117" i="1"/>
  <c r="G536" i="7" s="1"/>
  <c r="D544" i="7"/>
  <c r="H4125" i="1"/>
  <c r="G544" i="7" s="1"/>
  <c r="D552" i="7"/>
  <c r="H4133" i="1"/>
  <c r="G552" i="7" s="1"/>
  <c r="D560" i="7"/>
  <c r="H4141" i="1"/>
  <c r="G560" i="7" s="1"/>
  <c r="D568" i="7"/>
  <c r="H4149" i="1"/>
  <c r="G568" i="7" s="1"/>
  <c r="D576" i="7"/>
  <c r="H4157" i="1"/>
  <c r="G576" i="7" s="1"/>
  <c r="D580" i="7"/>
  <c r="H4161" i="1"/>
  <c r="G580" i="7" s="1"/>
  <c r="D588" i="7"/>
  <c r="H4169" i="1"/>
  <c r="G588" i="7" s="1"/>
  <c r="D596" i="7"/>
  <c r="H4177" i="1"/>
  <c r="G596" i="7" s="1"/>
  <c r="D604" i="7"/>
  <c r="H4185" i="1"/>
  <c r="G604" i="7" s="1"/>
  <c r="D608" i="7"/>
  <c r="H4189" i="1"/>
  <c r="G608" i="7" s="1"/>
  <c r="D616" i="7"/>
  <c r="H4197" i="1"/>
  <c r="G616" i="7" s="1"/>
  <c r="D624" i="7"/>
  <c r="H4205" i="1"/>
  <c r="G624" i="7" s="1"/>
  <c r="D628" i="7"/>
  <c r="H4209" i="1"/>
  <c r="G628" i="7" s="1"/>
  <c r="D636" i="7"/>
  <c r="E636" i="7" s="1"/>
  <c r="H4217" i="1"/>
  <c r="G636" i="7" s="1"/>
  <c r="D644" i="7"/>
  <c r="H4225" i="1"/>
  <c r="G644" i="7" s="1"/>
  <c r="D652" i="7"/>
  <c r="E652" i="7" s="1"/>
  <c r="H4233" i="1"/>
  <c r="G652" i="7" s="1"/>
  <c r="D660" i="7"/>
  <c r="H4241" i="1"/>
  <c r="G660" i="7" s="1"/>
  <c r="D668" i="7"/>
  <c r="E668" i="7" s="1"/>
  <c r="H4249" i="1"/>
  <c r="G668" i="7" s="1"/>
  <c r="D672" i="7"/>
  <c r="H4253" i="1"/>
  <c r="G672" i="7" s="1"/>
  <c r="D680" i="7"/>
  <c r="H4261" i="1"/>
  <c r="G680" i="7" s="1"/>
  <c r="D688" i="7"/>
  <c r="H4269" i="1"/>
  <c r="G688" i="7" s="1"/>
  <c r="D696" i="7"/>
  <c r="H4277" i="1"/>
  <c r="G696" i="7" s="1"/>
  <c r="D704" i="7"/>
  <c r="H4285" i="1"/>
  <c r="G704" i="7" s="1"/>
  <c r="D712" i="7"/>
  <c r="H4293" i="1"/>
  <c r="G712" i="7" s="1"/>
  <c r="D720" i="7"/>
  <c r="H4301" i="1"/>
  <c r="G720" i="7" s="1"/>
  <c r="D724" i="7"/>
  <c r="H4305" i="1"/>
  <c r="G724" i="7" s="1"/>
  <c r="D732" i="7"/>
  <c r="H4313" i="1"/>
  <c r="G732" i="7" s="1"/>
  <c r="D740" i="7"/>
  <c r="H4321" i="1"/>
  <c r="G740" i="7" s="1"/>
  <c r="D748" i="7"/>
  <c r="H4329" i="1"/>
  <c r="G748" i="7" s="1"/>
  <c r="D756" i="7"/>
  <c r="H4337" i="1"/>
  <c r="G756" i="7" s="1"/>
  <c r="D760" i="7"/>
  <c r="H4341" i="1"/>
  <c r="G760" i="7" s="1"/>
  <c r="D768" i="7"/>
  <c r="H4349" i="1"/>
  <c r="G768" i="7" s="1"/>
  <c r="D776" i="7"/>
  <c r="H4357" i="1"/>
  <c r="G776" i="7" s="1"/>
  <c r="D784" i="7"/>
  <c r="H4365" i="1"/>
  <c r="G784" i="7" s="1"/>
  <c r="D788" i="7"/>
  <c r="H4369" i="1"/>
  <c r="G788" i="7" s="1"/>
  <c r="D796" i="7"/>
  <c r="E796" i="7" s="1"/>
  <c r="H4377" i="1"/>
  <c r="G796" i="7" s="1"/>
  <c r="D804" i="7"/>
  <c r="H4385" i="1"/>
  <c r="G804" i="7" s="1"/>
  <c r="D808" i="7"/>
  <c r="H4389" i="1"/>
  <c r="G808" i="7" s="1"/>
  <c r="D816" i="7"/>
  <c r="H4397" i="1"/>
  <c r="G816" i="7" s="1"/>
  <c r="D824" i="7"/>
  <c r="H4405" i="1"/>
  <c r="G824" i="7" s="1"/>
  <c r="D832" i="7"/>
  <c r="H4413" i="1"/>
  <c r="G832" i="7" s="1"/>
  <c r="D840" i="7"/>
  <c r="H4421" i="1"/>
  <c r="G840" i="7" s="1"/>
  <c r="D848" i="7"/>
  <c r="H4429" i="1"/>
  <c r="G848" i="7" s="1"/>
  <c r="D852" i="7"/>
  <c r="H4433" i="1"/>
  <c r="G852" i="7" s="1"/>
  <c r="D860" i="7"/>
  <c r="H4441" i="1"/>
  <c r="G860" i="7" s="1"/>
  <c r="D868" i="7"/>
  <c r="H4449" i="1"/>
  <c r="G868" i="7" s="1"/>
  <c r="D872" i="7"/>
  <c r="H4453" i="1"/>
  <c r="G872" i="7" s="1"/>
  <c r="D880" i="7"/>
  <c r="H4461" i="1"/>
  <c r="G880" i="7" s="1"/>
  <c r="D888" i="7"/>
  <c r="H4469" i="1"/>
  <c r="G888" i="7" s="1"/>
  <c r="D896" i="7"/>
  <c r="H4477" i="1"/>
  <c r="G896" i="7" s="1"/>
  <c r="D904" i="7"/>
  <c r="H4485" i="1"/>
  <c r="G904" i="7" s="1"/>
  <c r="D908" i="7"/>
  <c r="E908" i="7" s="1"/>
  <c r="H4489" i="1"/>
  <c r="G908" i="7" s="1"/>
  <c r="D916" i="7"/>
  <c r="H4497" i="1"/>
  <c r="G916" i="7" s="1"/>
  <c r="D924" i="7"/>
  <c r="E924" i="7" s="1"/>
  <c r="H4505" i="1"/>
  <c r="G924" i="7" s="1"/>
  <c r="D928" i="7"/>
  <c r="H4509" i="1"/>
  <c r="G928" i="7" s="1"/>
  <c r="D936" i="7"/>
  <c r="H4517" i="1"/>
  <c r="G936" i="7" s="1"/>
  <c r="D940" i="7"/>
  <c r="H4521" i="1"/>
  <c r="G940" i="7" s="1"/>
  <c r="D948" i="7"/>
  <c r="H4529" i="1"/>
  <c r="G948" i="7" s="1"/>
  <c r="D956" i="7"/>
  <c r="H4537" i="1"/>
  <c r="G956" i="7" s="1"/>
  <c r="D964" i="7"/>
  <c r="H4545" i="1"/>
  <c r="G964" i="7" s="1"/>
  <c r="D972" i="7"/>
  <c r="H4553" i="1"/>
  <c r="G972" i="7" s="1"/>
  <c r="D976" i="7"/>
  <c r="H4557" i="1"/>
  <c r="G976" i="7" s="1"/>
  <c r="D984" i="7"/>
  <c r="H4565" i="1"/>
  <c r="G984" i="7" s="1"/>
  <c r="D992" i="7"/>
  <c r="H4573" i="1"/>
  <c r="G992" i="7" s="1"/>
  <c r="D1000" i="7"/>
  <c r="H4581" i="1"/>
  <c r="G1000" i="7" s="1"/>
  <c r="D1004" i="7"/>
  <c r="E1004" i="7" s="1"/>
  <c r="H4585" i="1"/>
  <c r="G1004" i="7" s="1"/>
  <c r="D1012" i="7"/>
  <c r="H4593" i="1"/>
  <c r="G1012" i="7" s="1"/>
  <c r="D1020" i="7"/>
  <c r="E1020" i="7" s="1"/>
  <c r="H4601" i="1"/>
  <c r="G1020" i="7" s="1"/>
  <c r="D1028" i="7"/>
  <c r="H4609" i="1"/>
  <c r="G1028" i="7" s="1"/>
  <c r="D1032" i="7"/>
  <c r="H4613" i="1"/>
  <c r="G1032" i="7" s="1"/>
  <c r="D1040" i="7"/>
  <c r="H4621" i="1"/>
  <c r="G1040" i="7" s="1"/>
  <c r="D1048" i="7"/>
  <c r="H4629" i="1"/>
  <c r="G1048" i="7" s="1"/>
  <c r="D1052" i="7"/>
  <c r="H4633" i="1"/>
  <c r="G1052" i="7" s="1"/>
  <c r="D1060" i="7"/>
  <c r="H4641" i="1"/>
  <c r="G1060" i="7" s="1"/>
  <c r="D1068" i="7"/>
  <c r="H4649" i="1"/>
  <c r="G1068" i="7" s="1"/>
  <c r="D1076" i="7"/>
  <c r="H4657" i="1"/>
  <c r="G1076" i="7" s="1"/>
  <c r="D1084" i="7"/>
  <c r="H4665" i="1"/>
  <c r="G1084" i="7" s="1"/>
  <c r="D1092" i="7"/>
  <c r="H4673" i="1"/>
  <c r="G1092" i="7" s="1"/>
  <c r="D1100" i="7"/>
  <c r="H4681" i="1"/>
  <c r="G1100" i="7" s="1"/>
  <c r="D1108" i="7"/>
  <c r="H4689" i="1"/>
  <c r="G1108" i="7" s="1"/>
  <c r="D1116" i="7"/>
  <c r="H4697" i="1"/>
  <c r="G1116" i="7" s="1"/>
  <c r="D1124" i="7"/>
  <c r="H4705" i="1"/>
  <c r="G1124" i="7" s="1"/>
  <c r="D1128" i="7"/>
  <c r="H4709" i="1"/>
  <c r="G1128" i="7" s="1"/>
  <c r="D1136" i="7"/>
  <c r="H4717" i="1"/>
  <c r="G1136" i="7" s="1"/>
  <c r="D1144" i="7"/>
  <c r="H4725" i="1"/>
  <c r="G1144" i="7" s="1"/>
  <c r="D1152" i="7"/>
  <c r="H4733" i="1"/>
  <c r="G1152" i="7" s="1"/>
  <c r="D1156" i="7"/>
  <c r="H4737" i="1"/>
  <c r="G1156" i="7" s="1"/>
  <c r="D1164" i="7"/>
  <c r="E1164" i="7" s="1"/>
  <c r="H4745" i="1"/>
  <c r="G1164" i="7" s="1"/>
  <c r="D1172" i="7"/>
  <c r="H4753" i="1"/>
  <c r="G1172" i="7" s="1"/>
  <c r="D1180" i="7"/>
  <c r="E1180" i="7" s="1"/>
  <c r="H4761" i="1"/>
  <c r="G1180" i="7" s="1"/>
  <c r="D1188" i="7"/>
  <c r="H4769" i="1"/>
  <c r="G1188" i="7" s="1"/>
  <c r="D1192" i="7"/>
  <c r="H4773" i="1"/>
  <c r="G1192" i="7" s="1"/>
  <c r="D1200" i="7"/>
  <c r="H4781" i="1"/>
  <c r="G1200" i="7" s="1"/>
  <c r="D1208" i="7"/>
  <c r="H4789" i="1"/>
  <c r="G1208" i="7" s="1"/>
  <c r="D1216" i="7"/>
  <c r="H4797" i="1"/>
  <c r="G1216" i="7" s="1"/>
  <c r="D1224" i="7"/>
  <c r="H4805" i="1"/>
  <c r="G1224" i="7" s="1"/>
  <c r="D1232" i="7"/>
  <c r="H4813" i="1"/>
  <c r="G1232" i="7" s="1"/>
  <c r="D1236" i="7"/>
  <c r="H4817" i="1"/>
  <c r="G1236" i="7" s="1"/>
  <c r="D1244" i="7"/>
  <c r="H4825" i="1"/>
  <c r="G1244" i="7" s="1"/>
  <c r="D1252" i="7"/>
  <c r="H4833" i="1"/>
  <c r="G1252" i="7" s="1"/>
  <c r="D1256" i="7"/>
  <c r="H4837" i="1"/>
  <c r="G1256" i="7" s="1"/>
  <c r="D1264" i="7"/>
  <c r="H4845" i="1"/>
  <c r="G1264" i="7" s="1"/>
  <c r="D1280" i="7"/>
  <c r="H4861" i="1"/>
  <c r="G1280" i="7" s="1"/>
  <c r="D1288" i="7"/>
  <c r="H4869" i="1"/>
  <c r="G1288" i="7" s="1"/>
  <c r="D1296" i="7"/>
  <c r="H4877" i="1"/>
  <c r="G1296" i="7" s="1"/>
  <c r="D1304" i="7"/>
  <c r="H4885" i="1"/>
  <c r="G1304" i="7" s="1"/>
  <c r="D1312" i="7"/>
  <c r="H4893" i="1"/>
  <c r="G1312" i="7" s="1"/>
  <c r="D1316" i="7"/>
  <c r="H4897" i="1"/>
  <c r="G1316" i="7" s="1"/>
  <c r="D1324" i="7"/>
  <c r="H4905" i="1"/>
  <c r="G1324" i="7" s="1"/>
  <c r="D1328" i="7"/>
  <c r="H4909" i="1"/>
  <c r="G1328" i="7" s="1"/>
  <c r="D1336" i="7"/>
  <c r="H4917" i="1"/>
  <c r="G1336" i="7" s="1"/>
  <c r="D1344" i="7"/>
  <c r="H4925" i="1"/>
  <c r="G1344" i="7" s="1"/>
  <c r="D1352" i="7"/>
  <c r="H4933" i="1"/>
  <c r="G1352" i="7" s="1"/>
  <c r="D1364" i="7"/>
  <c r="H4945" i="1"/>
  <c r="G1364" i="7" s="1"/>
  <c r="D1368" i="7"/>
  <c r="H4949" i="1"/>
  <c r="G1368" i="7" s="1"/>
  <c r="D1376" i="7"/>
  <c r="H4957" i="1"/>
  <c r="G1376" i="7" s="1"/>
  <c r="D1384" i="7"/>
  <c r="H4965" i="1"/>
  <c r="G1384" i="7" s="1"/>
  <c r="D1392" i="7"/>
  <c r="H4973" i="1"/>
  <c r="G1392" i="7" s="1"/>
  <c r="D1400" i="7"/>
  <c r="H4981" i="1"/>
  <c r="G1400" i="7" s="1"/>
  <c r="D1404" i="7"/>
  <c r="E1404" i="7" s="1"/>
  <c r="H4985" i="1"/>
  <c r="G1404" i="7" s="1"/>
  <c r="D13" i="7"/>
  <c r="H3594" i="1"/>
  <c r="G13" i="7" s="1"/>
  <c r="D17" i="7"/>
  <c r="H3598" i="1"/>
  <c r="G17" i="7" s="1"/>
  <c r="D21" i="7"/>
  <c r="H3602" i="1"/>
  <c r="G21" i="7" s="1"/>
  <c r="D25" i="7"/>
  <c r="H3606" i="1"/>
  <c r="G25" i="7" s="1"/>
  <c r="D29" i="7"/>
  <c r="H3610" i="1"/>
  <c r="G29" i="7" s="1"/>
  <c r="D33" i="7"/>
  <c r="H3614" i="1"/>
  <c r="G33" i="7" s="1"/>
  <c r="D37" i="7"/>
  <c r="H3618" i="1"/>
  <c r="G37" i="7" s="1"/>
  <c r="D41" i="7"/>
  <c r="H3622" i="1"/>
  <c r="G41" i="7" s="1"/>
  <c r="D45" i="7"/>
  <c r="H3626" i="1"/>
  <c r="G45" i="7" s="1"/>
  <c r="D49" i="7"/>
  <c r="H3630" i="1"/>
  <c r="G49" i="7" s="1"/>
  <c r="D53" i="7"/>
  <c r="H3634" i="1"/>
  <c r="G53" i="7" s="1"/>
  <c r="D57" i="7"/>
  <c r="H3638" i="1"/>
  <c r="G57" i="7" s="1"/>
  <c r="D61" i="7"/>
  <c r="H3642" i="1"/>
  <c r="G61" i="7" s="1"/>
  <c r="D65" i="7"/>
  <c r="H3646" i="1"/>
  <c r="G65" i="7" s="1"/>
  <c r="D69" i="7"/>
  <c r="H3650" i="1"/>
  <c r="G69" i="7" s="1"/>
  <c r="D73" i="7"/>
  <c r="H3654" i="1"/>
  <c r="G73" i="7" s="1"/>
  <c r="D77" i="7"/>
  <c r="H3658" i="1"/>
  <c r="G77" i="7" s="1"/>
  <c r="D81" i="7"/>
  <c r="H3662" i="1"/>
  <c r="G81" i="7" s="1"/>
  <c r="D85" i="7"/>
  <c r="H3666" i="1"/>
  <c r="G85" i="7" s="1"/>
  <c r="D89" i="7"/>
  <c r="H3670" i="1"/>
  <c r="G89" i="7" s="1"/>
  <c r="D93" i="7"/>
  <c r="H3674" i="1"/>
  <c r="G93" i="7" s="1"/>
  <c r="D97" i="7"/>
  <c r="H3678" i="1"/>
  <c r="G97" i="7" s="1"/>
  <c r="D101" i="7"/>
  <c r="H3682" i="1"/>
  <c r="G101" i="7" s="1"/>
  <c r="D105" i="7"/>
  <c r="H3686" i="1"/>
  <c r="G105" i="7" s="1"/>
  <c r="D109" i="7"/>
  <c r="H3690" i="1"/>
  <c r="G109" i="7" s="1"/>
  <c r="D113" i="7"/>
  <c r="H3694" i="1"/>
  <c r="G113" i="7" s="1"/>
  <c r="D117" i="7"/>
  <c r="H3698" i="1"/>
  <c r="G117" i="7" s="1"/>
  <c r="D121" i="7"/>
  <c r="H3702" i="1"/>
  <c r="G121" i="7" s="1"/>
  <c r="D125" i="7"/>
  <c r="H3706" i="1"/>
  <c r="G125" i="7" s="1"/>
  <c r="D129" i="7"/>
  <c r="H3710" i="1"/>
  <c r="G129" i="7" s="1"/>
  <c r="D133" i="7"/>
  <c r="H3714" i="1"/>
  <c r="G133" i="7" s="1"/>
  <c r="D137" i="7"/>
  <c r="H3718" i="1"/>
  <c r="G137" i="7" s="1"/>
  <c r="D141" i="7"/>
  <c r="H3722" i="1"/>
  <c r="G141" i="7" s="1"/>
  <c r="D145" i="7"/>
  <c r="H3726" i="1"/>
  <c r="G145" i="7" s="1"/>
  <c r="D149" i="7"/>
  <c r="H3730" i="1"/>
  <c r="G149" i="7" s="1"/>
  <c r="D153" i="7"/>
  <c r="H3734" i="1"/>
  <c r="G153" i="7" s="1"/>
  <c r="D157" i="7"/>
  <c r="H3738" i="1"/>
  <c r="G157" i="7" s="1"/>
  <c r="D161" i="7"/>
  <c r="H3742" i="1"/>
  <c r="G161" i="7" s="1"/>
  <c r="D165" i="7"/>
  <c r="H3746" i="1"/>
  <c r="G165" i="7" s="1"/>
  <c r="D169" i="7"/>
  <c r="H3750" i="1"/>
  <c r="G169" i="7" s="1"/>
  <c r="D173" i="7"/>
  <c r="H3754" i="1"/>
  <c r="G173" i="7" s="1"/>
  <c r="D177" i="7"/>
  <c r="H3758" i="1"/>
  <c r="G177" i="7" s="1"/>
  <c r="D181" i="7"/>
  <c r="H3762" i="1"/>
  <c r="G181" i="7" s="1"/>
  <c r="D185" i="7"/>
  <c r="H3766" i="1"/>
  <c r="G185" i="7" s="1"/>
  <c r="D189" i="7"/>
  <c r="H3770" i="1"/>
  <c r="G189" i="7" s="1"/>
  <c r="D193" i="7"/>
  <c r="H3774" i="1"/>
  <c r="G193" i="7" s="1"/>
  <c r="D197" i="7"/>
  <c r="H3778" i="1"/>
  <c r="G197" i="7" s="1"/>
  <c r="D201" i="7"/>
  <c r="H3782" i="1"/>
  <c r="G201" i="7" s="1"/>
  <c r="D205" i="7"/>
  <c r="H3786" i="1"/>
  <c r="G205" i="7" s="1"/>
  <c r="D209" i="7"/>
  <c r="H3790" i="1"/>
  <c r="G209" i="7" s="1"/>
  <c r="D213" i="7"/>
  <c r="H3794" i="1"/>
  <c r="G213" i="7" s="1"/>
  <c r="D217" i="7"/>
  <c r="H3798" i="1"/>
  <c r="G217" i="7" s="1"/>
  <c r="D221" i="7"/>
  <c r="H3802" i="1"/>
  <c r="G221" i="7" s="1"/>
  <c r="D225" i="7"/>
  <c r="H3806" i="1"/>
  <c r="G225" i="7" s="1"/>
  <c r="D229" i="7"/>
  <c r="H3810" i="1"/>
  <c r="G229" i="7" s="1"/>
  <c r="D233" i="7"/>
  <c r="H3814" i="1"/>
  <c r="G233" i="7" s="1"/>
  <c r="D237" i="7"/>
  <c r="H3818" i="1"/>
  <c r="G237" i="7" s="1"/>
  <c r="D241" i="7"/>
  <c r="H3822" i="1"/>
  <c r="G241" i="7" s="1"/>
  <c r="D245" i="7"/>
  <c r="H3826" i="1"/>
  <c r="G245" i="7" s="1"/>
  <c r="D249" i="7"/>
  <c r="H3830" i="1"/>
  <c r="G249" i="7" s="1"/>
  <c r="D253" i="7"/>
  <c r="H3834" i="1"/>
  <c r="G253" i="7" s="1"/>
  <c r="D257" i="7"/>
  <c r="H3838" i="1"/>
  <c r="G257" i="7" s="1"/>
  <c r="D261" i="7"/>
  <c r="H3842" i="1"/>
  <c r="G261" i="7" s="1"/>
  <c r="D265" i="7"/>
  <c r="H3846" i="1"/>
  <c r="G265" i="7" s="1"/>
  <c r="D269" i="7"/>
  <c r="H3850" i="1"/>
  <c r="G269" i="7" s="1"/>
  <c r="D273" i="7"/>
  <c r="H3854" i="1"/>
  <c r="G273" i="7" s="1"/>
  <c r="D277" i="7"/>
  <c r="H3858" i="1"/>
  <c r="G277" i="7" s="1"/>
  <c r="D281" i="7"/>
  <c r="H3862" i="1"/>
  <c r="G281" i="7" s="1"/>
  <c r="D285" i="7"/>
  <c r="H3866" i="1"/>
  <c r="G285" i="7" s="1"/>
  <c r="D289" i="7"/>
  <c r="H3870" i="1"/>
  <c r="G289" i="7" s="1"/>
  <c r="D293" i="7"/>
  <c r="H3874" i="1"/>
  <c r="G293" i="7" s="1"/>
  <c r="D297" i="7"/>
  <c r="H3878" i="1"/>
  <c r="G297" i="7" s="1"/>
  <c r="D301" i="7"/>
  <c r="H3882" i="1"/>
  <c r="G301" i="7" s="1"/>
  <c r="D305" i="7"/>
  <c r="H3886" i="1"/>
  <c r="G305" i="7" s="1"/>
  <c r="D309" i="7"/>
  <c r="H3890" i="1"/>
  <c r="G309" i="7" s="1"/>
  <c r="D313" i="7"/>
  <c r="H3894" i="1"/>
  <c r="G313" i="7" s="1"/>
  <c r="D317" i="7"/>
  <c r="H3898" i="1"/>
  <c r="G317" i="7" s="1"/>
  <c r="D321" i="7"/>
  <c r="H3902" i="1"/>
  <c r="G321" i="7" s="1"/>
  <c r="D325" i="7"/>
  <c r="H3906" i="1"/>
  <c r="G325" i="7" s="1"/>
  <c r="D329" i="7"/>
  <c r="H3910" i="1"/>
  <c r="G329" i="7" s="1"/>
  <c r="D333" i="7"/>
  <c r="H3914" i="1"/>
  <c r="G333" i="7" s="1"/>
  <c r="D337" i="7"/>
  <c r="H3918" i="1"/>
  <c r="G337" i="7" s="1"/>
  <c r="D341" i="7"/>
  <c r="H3922" i="1"/>
  <c r="G341" i="7" s="1"/>
  <c r="D345" i="7"/>
  <c r="H3926" i="1"/>
  <c r="G345" i="7" s="1"/>
  <c r="D349" i="7"/>
  <c r="H3930" i="1"/>
  <c r="G349" i="7" s="1"/>
  <c r="D353" i="7"/>
  <c r="H3934" i="1"/>
  <c r="G353" i="7" s="1"/>
  <c r="D357" i="7"/>
  <c r="H3938" i="1"/>
  <c r="G357" i="7" s="1"/>
  <c r="D361" i="7"/>
  <c r="H3942" i="1"/>
  <c r="G361" i="7" s="1"/>
  <c r="D365" i="7"/>
  <c r="H3946" i="1"/>
  <c r="G365" i="7" s="1"/>
  <c r="D369" i="7"/>
  <c r="H3950" i="1"/>
  <c r="G369" i="7" s="1"/>
  <c r="D373" i="7"/>
  <c r="H3954" i="1"/>
  <c r="G373" i="7" s="1"/>
  <c r="D377" i="7"/>
  <c r="H3958" i="1"/>
  <c r="G377" i="7" s="1"/>
  <c r="D381" i="7"/>
  <c r="H3962" i="1"/>
  <c r="G381" i="7" s="1"/>
  <c r="D385" i="7"/>
  <c r="H3966" i="1"/>
  <c r="G385" i="7" s="1"/>
  <c r="D389" i="7"/>
  <c r="H3970" i="1"/>
  <c r="G389" i="7" s="1"/>
  <c r="D393" i="7"/>
  <c r="H3974" i="1"/>
  <c r="G393" i="7" s="1"/>
  <c r="D397" i="7"/>
  <c r="H3978" i="1"/>
  <c r="G397" i="7" s="1"/>
  <c r="D401" i="7"/>
  <c r="H3982" i="1"/>
  <c r="G401" i="7" s="1"/>
  <c r="D405" i="7"/>
  <c r="H3986" i="1"/>
  <c r="G405" i="7" s="1"/>
  <c r="D409" i="7"/>
  <c r="H3990" i="1"/>
  <c r="G409" i="7" s="1"/>
  <c r="D413" i="7"/>
  <c r="H3994" i="1"/>
  <c r="G413" i="7" s="1"/>
  <c r="D417" i="7"/>
  <c r="H3998" i="1"/>
  <c r="G417" i="7" s="1"/>
  <c r="D421" i="7"/>
  <c r="H4002" i="1"/>
  <c r="G421" i="7" s="1"/>
  <c r="D425" i="7"/>
  <c r="H4006" i="1"/>
  <c r="G425" i="7" s="1"/>
  <c r="D429" i="7"/>
  <c r="H4010" i="1"/>
  <c r="G429" i="7" s="1"/>
  <c r="D433" i="7"/>
  <c r="H4014" i="1"/>
  <c r="G433" i="7" s="1"/>
  <c r="D437" i="7"/>
  <c r="H4018" i="1"/>
  <c r="G437" i="7" s="1"/>
  <c r="D441" i="7"/>
  <c r="H4022" i="1"/>
  <c r="G441" i="7" s="1"/>
  <c r="D445" i="7"/>
  <c r="H4026" i="1"/>
  <c r="G445" i="7" s="1"/>
  <c r="D449" i="7"/>
  <c r="H4030" i="1"/>
  <c r="G449" i="7" s="1"/>
  <c r="D453" i="7"/>
  <c r="H4034" i="1"/>
  <c r="G453" i="7" s="1"/>
  <c r="D457" i="7"/>
  <c r="H4038" i="1"/>
  <c r="G457" i="7" s="1"/>
  <c r="D461" i="7"/>
  <c r="H4042" i="1"/>
  <c r="G461" i="7" s="1"/>
  <c r="D465" i="7"/>
  <c r="H4046" i="1"/>
  <c r="G465" i="7" s="1"/>
  <c r="D469" i="7"/>
  <c r="H4050" i="1"/>
  <c r="G469" i="7" s="1"/>
  <c r="D473" i="7"/>
  <c r="H4054" i="1"/>
  <c r="G473" i="7" s="1"/>
  <c r="D477" i="7"/>
  <c r="H4058" i="1"/>
  <c r="G477" i="7" s="1"/>
  <c r="D481" i="7"/>
  <c r="H4062" i="1"/>
  <c r="G481" i="7" s="1"/>
  <c r="D485" i="7"/>
  <c r="H4066" i="1"/>
  <c r="G485" i="7" s="1"/>
  <c r="D489" i="7"/>
  <c r="H4070" i="1"/>
  <c r="G489" i="7" s="1"/>
  <c r="D493" i="7"/>
  <c r="H4074" i="1"/>
  <c r="G493" i="7" s="1"/>
  <c r="D497" i="7"/>
  <c r="H4078" i="1"/>
  <c r="G497" i="7" s="1"/>
  <c r="D501" i="7"/>
  <c r="H4082" i="1"/>
  <c r="G501" i="7" s="1"/>
  <c r="D505" i="7"/>
  <c r="H4086" i="1"/>
  <c r="G505" i="7" s="1"/>
  <c r="D509" i="7"/>
  <c r="H4090" i="1"/>
  <c r="G509" i="7" s="1"/>
  <c r="D513" i="7"/>
  <c r="H4094" i="1"/>
  <c r="G513" i="7" s="1"/>
  <c r="D517" i="7"/>
  <c r="H4098" i="1"/>
  <c r="G517" i="7" s="1"/>
  <c r="D521" i="7"/>
  <c r="H4102" i="1"/>
  <c r="G521" i="7" s="1"/>
  <c r="D525" i="7"/>
  <c r="H4106" i="1"/>
  <c r="G525" i="7" s="1"/>
  <c r="D529" i="7"/>
  <c r="H4110" i="1"/>
  <c r="G529" i="7" s="1"/>
  <c r="D533" i="7"/>
  <c r="H4114" i="1"/>
  <c r="G533" i="7" s="1"/>
  <c r="D537" i="7"/>
  <c r="H4118" i="1"/>
  <c r="G537" i="7" s="1"/>
  <c r="D541" i="7"/>
  <c r="H4122" i="1"/>
  <c r="G541" i="7" s="1"/>
  <c r="D545" i="7"/>
  <c r="H4126" i="1"/>
  <c r="G545" i="7" s="1"/>
  <c r="D549" i="7"/>
  <c r="H4130" i="1"/>
  <c r="G549" i="7" s="1"/>
  <c r="D553" i="7"/>
  <c r="H4134" i="1"/>
  <c r="G553" i="7" s="1"/>
  <c r="D557" i="7"/>
  <c r="H4138" i="1"/>
  <c r="G557" i="7" s="1"/>
  <c r="D561" i="7"/>
  <c r="H4142" i="1"/>
  <c r="G561" i="7" s="1"/>
  <c r="D565" i="7"/>
  <c r="H4146" i="1"/>
  <c r="G565" i="7" s="1"/>
  <c r="D569" i="7"/>
  <c r="H4150" i="1"/>
  <c r="G569" i="7" s="1"/>
  <c r="D573" i="7"/>
  <c r="H4154" i="1"/>
  <c r="G573" i="7" s="1"/>
  <c r="D577" i="7"/>
  <c r="H4158" i="1"/>
  <c r="G577" i="7" s="1"/>
  <c r="D581" i="7"/>
  <c r="H4162" i="1"/>
  <c r="G581" i="7" s="1"/>
  <c r="D585" i="7"/>
  <c r="H4166" i="1"/>
  <c r="G585" i="7" s="1"/>
  <c r="D589" i="7"/>
  <c r="H4170" i="1"/>
  <c r="G589" i="7" s="1"/>
  <c r="D593" i="7"/>
  <c r="H4174" i="1"/>
  <c r="G593" i="7" s="1"/>
  <c r="D597" i="7"/>
  <c r="H4178" i="1"/>
  <c r="G597" i="7" s="1"/>
  <c r="D601" i="7"/>
  <c r="H4182" i="1"/>
  <c r="G601" i="7" s="1"/>
  <c r="D605" i="7"/>
  <c r="H4186" i="1"/>
  <c r="G605" i="7" s="1"/>
  <c r="D609" i="7"/>
  <c r="H4190" i="1"/>
  <c r="G609" i="7" s="1"/>
  <c r="D613" i="7"/>
  <c r="H4194" i="1"/>
  <c r="G613" i="7" s="1"/>
  <c r="D617" i="7"/>
  <c r="H4198" i="1"/>
  <c r="G617" i="7" s="1"/>
  <c r="D621" i="7"/>
  <c r="H4202" i="1"/>
  <c r="G621" i="7" s="1"/>
  <c r="D625" i="7"/>
  <c r="H4206" i="1"/>
  <c r="G625" i="7" s="1"/>
  <c r="D629" i="7"/>
  <c r="H4210" i="1"/>
  <c r="G629" i="7" s="1"/>
  <c r="D633" i="7"/>
  <c r="H4214" i="1"/>
  <c r="G633" i="7" s="1"/>
  <c r="D637" i="7"/>
  <c r="H4218" i="1"/>
  <c r="G637" i="7" s="1"/>
  <c r="D641" i="7"/>
  <c r="H4222" i="1"/>
  <c r="G641" i="7" s="1"/>
  <c r="D645" i="7"/>
  <c r="H4226" i="1"/>
  <c r="G645" i="7" s="1"/>
  <c r="D649" i="7"/>
  <c r="H4230" i="1"/>
  <c r="G649" i="7" s="1"/>
  <c r="D653" i="7"/>
  <c r="H4234" i="1"/>
  <c r="G653" i="7" s="1"/>
  <c r="D657" i="7"/>
  <c r="H4238" i="1"/>
  <c r="G657" i="7" s="1"/>
  <c r="D661" i="7"/>
  <c r="H4242" i="1"/>
  <c r="G661" i="7" s="1"/>
  <c r="D665" i="7"/>
  <c r="H4246" i="1"/>
  <c r="G665" i="7" s="1"/>
  <c r="D669" i="7"/>
  <c r="H4250" i="1"/>
  <c r="G669" i="7" s="1"/>
  <c r="D673" i="7"/>
  <c r="H4254" i="1"/>
  <c r="G673" i="7" s="1"/>
  <c r="D677" i="7"/>
  <c r="H4258" i="1"/>
  <c r="G677" i="7" s="1"/>
  <c r="D681" i="7"/>
  <c r="H4262" i="1"/>
  <c r="G681" i="7" s="1"/>
  <c r="D685" i="7"/>
  <c r="H4266" i="1"/>
  <c r="G685" i="7" s="1"/>
  <c r="D689" i="7"/>
  <c r="H4270" i="1"/>
  <c r="G689" i="7" s="1"/>
  <c r="D693" i="7"/>
  <c r="H4274" i="1"/>
  <c r="G693" i="7" s="1"/>
  <c r="D697" i="7"/>
  <c r="H4278" i="1"/>
  <c r="G697" i="7" s="1"/>
  <c r="D701" i="7"/>
  <c r="H4282" i="1"/>
  <c r="G701" i="7" s="1"/>
  <c r="D705" i="7"/>
  <c r="H4286" i="1"/>
  <c r="G705" i="7" s="1"/>
  <c r="D709" i="7"/>
  <c r="H4290" i="1"/>
  <c r="G709" i="7" s="1"/>
  <c r="D713" i="7"/>
  <c r="H4294" i="1"/>
  <c r="G713" i="7" s="1"/>
  <c r="D717" i="7"/>
  <c r="H4298" i="1"/>
  <c r="G717" i="7" s="1"/>
  <c r="D721" i="7"/>
  <c r="H4302" i="1"/>
  <c r="G721" i="7" s="1"/>
  <c r="D725" i="7"/>
  <c r="H4306" i="1"/>
  <c r="G725" i="7" s="1"/>
  <c r="D729" i="7"/>
  <c r="H4310" i="1"/>
  <c r="G729" i="7" s="1"/>
  <c r="D733" i="7"/>
  <c r="H4314" i="1"/>
  <c r="G733" i="7" s="1"/>
  <c r="D737" i="7"/>
  <c r="H4318" i="1"/>
  <c r="G737" i="7" s="1"/>
  <c r="D741" i="7"/>
  <c r="H4322" i="1"/>
  <c r="G741" i="7" s="1"/>
  <c r="D745" i="7"/>
  <c r="H4326" i="1"/>
  <c r="G745" i="7" s="1"/>
  <c r="D749" i="7"/>
  <c r="H4330" i="1"/>
  <c r="G749" i="7" s="1"/>
  <c r="D753" i="7"/>
  <c r="H4334" i="1"/>
  <c r="G753" i="7" s="1"/>
  <c r="D757" i="7"/>
  <c r="H4338" i="1"/>
  <c r="G757" i="7" s="1"/>
  <c r="D761" i="7"/>
  <c r="H4342" i="1"/>
  <c r="G761" i="7" s="1"/>
  <c r="D765" i="7"/>
  <c r="H4346" i="1"/>
  <c r="G765" i="7" s="1"/>
  <c r="D769" i="7"/>
  <c r="H4350" i="1"/>
  <c r="G769" i="7" s="1"/>
  <c r="D773" i="7"/>
  <c r="H4354" i="1"/>
  <c r="G773" i="7" s="1"/>
  <c r="D777" i="7"/>
  <c r="H4358" i="1"/>
  <c r="G777" i="7" s="1"/>
  <c r="D781" i="7"/>
  <c r="H4362" i="1"/>
  <c r="G781" i="7" s="1"/>
  <c r="D785" i="7"/>
  <c r="H4366" i="1"/>
  <c r="G785" i="7" s="1"/>
  <c r="D789" i="7"/>
  <c r="H4370" i="1"/>
  <c r="G789" i="7" s="1"/>
  <c r="D793" i="7"/>
  <c r="H4374" i="1"/>
  <c r="G793" i="7" s="1"/>
  <c r="D797" i="7"/>
  <c r="H4378" i="1"/>
  <c r="G797" i="7" s="1"/>
  <c r="D801" i="7"/>
  <c r="H4382" i="1"/>
  <c r="G801" i="7" s="1"/>
  <c r="D805" i="7"/>
  <c r="H4386" i="1"/>
  <c r="G805" i="7" s="1"/>
  <c r="D809" i="7"/>
  <c r="H4390" i="1"/>
  <c r="G809" i="7" s="1"/>
  <c r="D813" i="7"/>
  <c r="H4394" i="1"/>
  <c r="G813" i="7" s="1"/>
  <c r="D817" i="7"/>
  <c r="H4398" i="1"/>
  <c r="G817" i="7" s="1"/>
  <c r="D821" i="7"/>
  <c r="H4402" i="1"/>
  <c r="G821" i="7" s="1"/>
  <c r="D825" i="7"/>
  <c r="H4406" i="1"/>
  <c r="G825" i="7" s="1"/>
  <c r="D829" i="7"/>
  <c r="H4410" i="1"/>
  <c r="G829" i="7" s="1"/>
  <c r="D833" i="7"/>
  <c r="H4414" i="1"/>
  <c r="G833" i="7" s="1"/>
  <c r="D837" i="7"/>
  <c r="H4418" i="1"/>
  <c r="G837" i="7" s="1"/>
  <c r="D841" i="7"/>
  <c r="H4422" i="1"/>
  <c r="G841" i="7" s="1"/>
  <c r="D845" i="7"/>
  <c r="H4426" i="1"/>
  <c r="G845" i="7" s="1"/>
  <c r="D849" i="7"/>
  <c r="H4430" i="1"/>
  <c r="G849" i="7" s="1"/>
  <c r="D853" i="7"/>
  <c r="H4434" i="1"/>
  <c r="G853" i="7" s="1"/>
  <c r="D857" i="7"/>
  <c r="H4438" i="1"/>
  <c r="G857" i="7" s="1"/>
  <c r="D861" i="7"/>
  <c r="H4442" i="1"/>
  <c r="G861" i="7" s="1"/>
  <c r="D865" i="7"/>
  <c r="H4446" i="1"/>
  <c r="G865" i="7" s="1"/>
  <c r="D869" i="7"/>
  <c r="H4450" i="1"/>
  <c r="G869" i="7" s="1"/>
  <c r="D873" i="7"/>
  <c r="H4454" i="1"/>
  <c r="G873" i="7" s="1"/>
  <c r="D877" i="7"/>
  <c r="H4458" i="1"/>
  <c r="G877" i="7" s="1"/>
  <c r="D881" i="7"/>
  <c r="H4462" i="1"/>
  <c r="G881" i="7" s="1"/>
  <c r="D885" i="7"/>
  <c r="H4466" i="1"/>
  <c r="G885" i="7" s="1"/>
  <c r="D889" i="7"/>
  <c r="H4470" i="1"/>
  <c r="G889" i="7" s="1"/>
  <c r="D893" i="7"/>
  <c r="H4474" i="1"/>
  <c r="G893" i="7" s="1"/>
  <c r="D897" i="7"/>
  <c r="H4478" i="1"/>
  <c r="G897" i="7" s="1"/>
  <c r="D901" i="7"/>
  <c r="H4482" i="1"/>
  <c r="G901" i="7" s="1"/>
  <c r="D905" i="7"/>
  <c r="H4486" i="1"/>
  <c r="G905" i="7" s="1"/>
  <c r="D909" i="7"/>
  <c r="H4490" i="1"/>
  <c r="G909" i="7" s="1"/>
  <c r="D913" i="7"/>
  <c r="H4494" i="1"/>
  <c r="G913" i="7" s="1"/>
  <c r="D917" i="7"/>
  <c r="H4498" i="1"/>
  <c r="G917" i="7" s="1"/>
  <c r="D921" i="7"/>
  <c r="H4502" i="1"/>
  <c r="G921" i="7" s="1"/>
  <c r="D925" i="7"/>
  <c r="H4506" i="1"/>
  <c r="G925" i="7" s="1"/>
  <c r="D929" i="7"/>
  <c r="H4510" i="1"/>
  <c r="G929" i="7" s="1"/>
  <c r="D933" i="7"/>
  <c r="H4514" i="1"/>
  <c r="G933" i="7" s="1"/>
  <c r="D937" i="7"/>
  <c r="H4518" i="1"/>
  <c r="G937" i="7" s="1"/>
  <c r="D941" i="7"/>
  <c r="H4522" i="1"/>
  <c r="G941" i="7" s="1"/>
  <c r="D945" i="7"/>
  <c r="H4526" i="1"/>
  <c r="G945" i="7" s="1"/>
  <c r="D949" i="7"/>
  <c r="H4530" i="1"/>
  <c r="G949" i="7" s="1"/>
  <c r="D953" i="7"/>
  <c r="H4534" i="1"/>
  <c r="G953" i="7" s="1"/>
  <c r="D957" i="7"/>
  <c r="H4538" i="1"/>
  <c r="G957" i="7" s="1"/>
  <c r="D961" i="7"/>
  <c r="H4542" i="1"/>
  <c r="G961" i="7" s="1"/>
  <c r="D965" i="7"/>
  <c r="H4546" i="1"/>
  <c r="G965" i="7" s="1"/>
  <c r="D969" i="7"/>
  <c r="H4550" i="1"/>
  <c r="G969" i="7" s="1"/>
  <c r="D973" i="7"/>
  <c r="H4554" i="1"/>
  <c r="G973" i="7" s="1"/>
  <c r="D977" i="7"/>
  <c r="H4558" i="1"/>
  <c r="G977" i="7" s="1"/>
  <c r="D981" i="7"/>
  <c r="H4562" i="1"/>
  <c r="G981" i="7" s="1"/>
  <c r="D985" i="7"/>
  <c r="H4566" i="1"/>
  <c r="G985" i="7" s="1"/>
  <c r="D989" i="7"/>
  <c r="H4570" i="1"/>
  <c r="G989" i="7" s="1"/>
  <c r="D993" i="7"/>
  <c r="H4574" i="1"/>
  <c r="G993" i="7" s="1"/>
  <c r="D997" i="7"/>
  <c r="H4578" i="1"/>
  <c r="G997" i="7" s="1"/>
  <c r="D1001" i="7"/>
  <c r="H4582" i="1"/>
  <c r="G1001" i="7" s="1"/>
  <c r="D1005" i="7"/>
  <c r="H4586" i="1"/>
  <c r="G1005" i="7" s="1"/>
  <c r="D1009" i="7"/>
  <c r="H4590" i="1"/>
  <c r="G1009" i="7" s="1"/>
  <c r="D1013" i="7"/>
  <c r="H4594" i="1"/>
  <c r="G1013" i="7" s="1"/>
  <c r="D1017" i="7"/>
  <c r="H4598" i="1"/>
  <c r="G1017" i="7" s="1"/>
  <c r="D1021" i="7"/>
  <c r="H4602" i="1"/>
  <c r="G1021" i="7" s="1"/>
  <c r="D1025" i="7"/>
  <c r="H4606" i="1"/>
  <c r="G1025" i="7" s="1"/>
  <c r="D1029" i="7"/>
  <c r="H4610" i="1"/>
  <c r="G1029" i="7" s="1"/>
  <c r="D1033" i="7"/>
  <c r="H4614" i="1"/>
  <c r="G1033" i="7" s="1"/>
  <c r="D1037" i="7"/>
  <c r="H4618" i="1"/>
  <c r="G1037" i="7" s="1"/>
  <c r="D1041" i="7"/>
  <c r="H4622" i="1"/>
  <c r="G1041" i="7" s="1"/>
  <c r="D1045" i="7"/>
  <c r="H4626" i="1"/>
  <c r="G1045" i="7" s="1"/>
  <c r="D1049" i="7"/>
  <c r="H4630" i="1"/>
  <c r="G1049" i="7" s="1"/>
  <c r="D1053" i="7"/>
  <c r="H4634" i="1"/>
  <c r="G1053" i="7" s="1"/>
  <c r="D1057" i="7"/>
  <c r="H4638" i="1"/>
  <c r="G1057" i="7" s="1"/>
  <c r="D1061" i="7"/>
  <c r="H4642" i="1"/>
  <c r="G1061" i="7" s="1"/>
  <c r="D1065" i="7"/>
  <c r="H4646" i="1"/>
  <c r="G1065" i="7" s="1"/>
  <c r="D1069" i="7"/>
  <c r="H4650" i="1"/>
  <c r="G1069" i="7" s="1"/>
  <c r="D1073" i="7"/>
  <c r="H4654" i="1"/>
  <c r="G1073" i="7" s="1"/>
  <c r="D1077" i="7"/>
  <c r="H4658" i="1"/>
  <c r="G1077" i="7" s="1"/>
  <c r="D1081" i="7"/>
  <c r="H4662" i="1"/>
  <c r="G1081" i="7" s="1"/>
  <c r="D1085" i="7"/>
  <c r="H4666" i="1"/>
  <c r="G1085" i="7" s="1"/>
  <c r="D1089" i="7"/>
  <c r="H4670" i="1"/>
  <c r="G1089" i="7" s="1"/>
  <c r="D1093" i="7"/>
  <c r="H4674" i="1"/>
  <c r="G1093" i="7" s="1"/>
  <c r="D1097" i="7"/>
  <c r="H4678" i="1"/>
  <c r="G1097" i="7" s="1"/>
  <c r="D1101" i="7"/>
  <c r="H4682" i="1"/>
  <c r="G1101" i="7" s="1"/>
  <c r="D1105" i="7"/>
  <c r="H4686" i="1"/>
  <c r="G1105" i="7" s="1"/>
  <c r="D1109" i="7"/>
  <c r="H4690" i="1"/>
  <c r="G1109" i="7" s="1"/>
  <c r="D1113" i="7"/>
  <c r="H4694" i="1"/>
  <c r="G1113" i="7" s="1"/>
  <c r="D1117" i="7"/>
  <c r="H4698" i="1"/>
  <c r="G1117" i="7" s="1"/>
  <c r="D1121" i="7"/>
  <c r="H4702" i="1"/>
  <c r="G1121" i="7" s="1"/>
  <c r="D1125" i="7"/>
  <c r="H4706" i="1"/>
  <c r="G1125" i="7" s="1"/>
  <c r="D1129" i="7"/>
  <c r="H4710" i="1"/>
  <c r="G1129" i="7" s="1"/>
  <c r="D1133" i="7"/>
  <c r="H4714" i="1"/>
  <c r="G1133" i="7" s="1"/>
  <c r="D1137" i="7"/>
  <c r="H4718" i="1"/>
  <c r="G1137" i="7" s="1"/>
  <c r="D1141" i="7"/>
  <c r="H4722" i="1"/>
  <c r="G1141" i="7" s="1"/>
  <c r="D1145" i="7"/>
  <c r="H4726" i="1"/>
  <c r="G1145" i="7" s="1"/>
  <c r="D1149" i="7"/>
  <c r="H4730" i="1"/>
  <c r="G1149" i="7" s="1"/>
  <c r="D1153" i="7"/>
  <c r="H4734" i="1"/>
  <c r="G1153" i="7" s="1"/>
  <c r="D1157" i="7"/>
  <c r="H4738" i="1"/>
  <c r="G1157" i="7" s="1"/>
  <c r="D1161" i="7"/>
  <c r="H4742" i="1"/>
  <c r="G1161" i="7" s="1"/>
  <c r="D1165" i="7"/>
  <c r="H4746" i="1"/>
  <c r="G1165" i="7" s="1"/>
  <c r="D1169" i="7"/>
  <c r="H4750" i="1"/>
  <c r="G1169" i="7" s="1"/>
  <c r="D1173" i="7"/>
  <c r="H4754" i="1"/>
  <c r="G1173" i="7" s="1"/>
  <c r="D1177" i="7"/>
  <c r="H4758" i="1"/>
  <c r="G1177" i="7" s="1"/>
  <c r="D1181" i="7"/>
  <c r="H4762" i="1"/>
  <c r="G1181" i="7" s="1"/>
  <c r="D1185" i="7"/>
  <c r="H4766" i="1"/>
  <c r="G1185" i="7" s="1"/>
  <c r="D1189" i="7"/>
  <c r="H4770" i="1"/>
  <c r="G1189" i="7" s="1"/>
  <c r="D1193" i="7"/>
  <c r="H4774" i="1"/>
  <c r="G1193" i="7" s="1"/>
  <c r="D1197" i="7"/>
  <c r="H4778" i="1"/>
  <c r="G1197" i="7" s="1"/>
  <c r="D1201" i="7"/>
  <c r="H4782" i="1"/>
  <c r="G1201" i="7" s="1"/>
  <c r="D1205" i="7"/>
  <c r="H4786" i="1"/>
  <c r="G1205" i="7" s="1"/>
  <c r="D1209" i="7"/>
  <c r="H4790" i="1"/>
  <c r="G1209" i="7" s="1"/>
  <c r="D1213" i="7"/>
  <c r="H4794" i="1"/>
  <c r="G1213" i="7" s="1"/>
  <c r="D1217" i="7"/>
  <c r="H4798" i="1"/>
  <c r="G1217" i="7" s="1"/>
  <c r="D1221" i="7"/>
  <c r="H4802" i="1"/>
  <c r="G1221" i="7" s="1"/>
  <c r="D1225" i="7"/>
  <c r="H4806" i="1"/>
  <c r="G1225" i="7" s="1"/>
  <c r="D1229" i="7"/>
  <c r="H4810" i="1"/>
  <c r="G1229" i="7" s="1"/>
  <c r="D1233" i="7"/>
  <c r="H4814" i="1"/>
  <c r="G1233" i="7" s="1"/>
  <c r="D1237" i="7"/>
  <c r="H4818" i="1"/>
  <c r="G1237" i="7" s="1"/>
  <c r="D1241" i="7"/>
  <c r="H4822" i="1"/>
  <c r="G1241" i="7" s="1"/>
  <c r="D1245" i="7"/>
  <c r="H4826" i="1"/>
  <c r="G1245" i="7" s="1"/>
  <c r="D1249" i="7"/>
  <c r="H4830" i="1"/>
  <c r="G1249" i="7" s="1"/>
  <c r="D1253" i="7"/>
  <c r="H4834" i="1"/>
  <c r="G1253" i="7" s="1"/>
  <c r="D1257" i="7"/>
  <c r="H4838" i="1"/>
  <c r="G1257" i="7" s="1"/>
  <c r="D1261" i="7"/>
  <c r="H4842" i="1"/>
  <c r="G1261" i="7" s="1"/>
  <c r="D1265" i="7"/>
  <c r="H4846" i="1"/>
  <c r="G1265" i="7" s="1"/>
  <c r="D1269" i="7"/>
  <c r="H4850" i="1"/>
  <c r="G1269" i="7" s="1"/>
  <c r="D1273" i="7"/>
  <c r="H4854" i="1"/>
  <c r="G1273" i="7" s="1"/>
  <c r="D1277" i="7"/>
  <c r="H4858" i="1"/>
  <c r="G1277" i="7" s="1"/>
  <c r="D1281" i="7"/>
  <c r="H4862" i="1"/>
  <c r="G1281" i="7" s="1"/>
  <c r="D1285" i="7"/>
  <c r="H4866" i="1"/>
  <c r="G1285" i="7" s="1"/>
  <c r="D1289" i="7"/>
  <c r="H4870" i="1"/>
  <c r="G1289" i="7" s="1"/>
  <c r="D1293" i="7"/>
  <c r="H4874" i="1"/>
  <c r="G1293" i="7" s="1"/>
  <c r="D1297" i="7"/>
  <c r="H4878" i="1"/>
  <c r="G1297" i="7" s="1"/>
  <c r="D1301" i="7"/>
  <c r="H4882" i="1"/>
  <c r="G1301" i="7" s="1"/>
  <c r="D1305" i="7"/>
  <c r="H4886" i="1"/>
  <c r="G1305" i="7" s="1"/>
  <c r="D1309" i="7"/>
  <c r="H4890" i="1"/>
  <c r="G1309" i="7" s="1"/>
  <c r="D1313" i="7"/>
  <c r="H4894" i="1"/>
  <c r="G1313" i="7" s="1"/>
  <c r="D1317" i="7"/>
  <c r="H4898" i="1"/>
  <c r="G1317" i="7" s="1"/>
  <c r="D1321" i="7"/>
  <c r="H4902" i="1"/>
  <c r="G1321" i="7" s="1"/>
  <c r="D1325" i="7"/>
  <c r="H4906" i="1"/>
  <c r="G1325" i="7" s="1"/>
  <c r="D1329" i="7"/>
  <c r="H4910" i="1"/>
  <c r="G1329" i="7" s="1"/>
  <c r="D1333" i="7"/>
  <c r="H4914" i="1"/>
  <c r="G1333" i="7" s="1"/>
  <c r="D1337" i="7"/>
  <c r="H4918" i="1"/>
  <c r="G1337" i="7" s="1"/>
  <c r="D1341" i="7"/>
  <c r="H4922" i="1"/>
  <c r="G1341" i="7" s="1"/>
  <c r="D1345" i="7"/>
  <c r="H4926" i="1"/>
  <c r="G1345" i="7" s="1"/>
  <c r="D1349" i="7"/>
  <c r="H4930" i="1"/>
  <c r="G1349" i="7" s="1"/>
  <c r="D1353" i="7"/>
  <c r="H4934" i="1"/>
  <c r="G1353" i="7" s="1"/>
  <c r="D1357" i="7"/>
  <c r="H4938" i="1"/>
  <c r="G1357" i="7" s="1"/>
  <c r="D1361" i="7"/>
  <c r="H4942" i="1"/>
  <c r="G1361" i="7" s="1"/>
  <c r="D1365" i="7"/>
  <c r="H4946" i="1"/>
  <c r="G1365" i="7" s="1"/>
  <c r="D1369" i="7"/>
  <c r="H4950" i="1"/>
  <c r="G1369" i="7" s="1"/>
  <c r="D1373" i="7"/>
  <c r="H4954" i="1"/>
  <c r="G1373" i="7" s="1"/>
  <c r="D1377" i="7"/>
  <c r="H4958" i="1"/>
  <c r="G1377" i="7" s="1"/>
  <c r="D1381" i="7"/>
  <c r="H4962" i="1"/>
  <c r="G1381" i="7" s="1"/>
  <c r="D1385" i="7"/>
  <c r="H4966" i="1"/>
  <c r="G1385" i="7" s="1"/>
  <c r="D1389" i="7"/>
  <c r="H4970" i="1"/>
  <c r="G1389" i="7" s="1"/>
  <c r="D1393" i="7"/>
  <c r="H4974" i="1"/>
  <c r="G1393" i="7" s="1"/>
  <c r="D1397" i="7"/>
  <c r="H4978" i="1"/>
  <c r="G1397" i="7" s="1"/>
  <c r="D1401" i="7"/>
  <c r="H4982" i="1"/>
  <c r="G1401" i="7" s="1"/>
  <c r="D1405" i="7"/>
  <c r="H4986" i="1"/>
  <c r="G1405" i="7" s="1"/>
  <c r="D1409" i="7"/>
  <c r="H4990" i="1"/>
  <c r="G1409" i="7" s="1"/>
  <c r="D1413" i="7"/>
  <c r="H4994" i="1"/>
  <c r="G1413" i="7" s="1"/>
  <c r="D1417" i="7"/>
  <c r="H4998" i="1"/>
  <c r="G1417" i="7" s="1"/>
  <c r="D1421" i="7"/>
  <c r="H5002" i="1"/>
  <c r="G1421" i="7" s="1"/>
  <c r="D1425" i="7"/>
  <c r="H5006" i="1"/>
  <c r="G1425" i="7" s="1"/>
  <c r="D1429" i="7"/>
  <c r="H5010" i="1"/>
  <c r="G1429" i="7" s="1"/>
  <c r="D1433" i="7"/>
  <c r="H5014" i="1"/>
  <c r="G1433" i="7" s="1"/>
  <c r="D1437" i="7"/>
  <c r="H5018" i="1"/>
  <c r="G1437" i="7" s="1"/>
  <c r="D1441" i="7"/>
  <c r="H5022" i="1"/>
  <c r="G1441" i="7" s="1"/>
  <c r="D1445" i="7"/>
  <c r="H5026" i="1"/>
  <c r="G1445" i="7" s="1"/>
  <c r="D1449" i="7"/>
  <c r="H5030" i="1"/>
  <c r="G1449" i="7" s="1"/>
  <c r="D1453" i="7"/>
  <c r="H5034" i="1"/>
  <c r="G1453" i="7" s="1"/>
  <c r="D1457" i="7"/>
  <c r="H5038" i="1"/>
  <c r="G1457" i="7" s="1"/>
  <c r="D1461" i="7"/>
  <c r="H5042" i="1"/>
  <c r="G1461" i="7" s="1"/>
  <c r="D1465" i="7"/>
  <c r="H5046" i="1"/>
  <c r="G1465" i="7" s="1"/>
  <c r="D1469" i="7"/>
  <c r="H5050" i="1"/>
  <c r="G1469" i="7" s="1"/>
  <c r="D1473" i="7"/>
  <c r="H5054" i="1"/>
  <c r="G1473" i="7" s="1"/>
  <c r="D1477" i="7"/>
  <c r="H5058" i="1"/>
  <c r="G1477" i="7" s="1"/>
  <c r="D1481" i="7"/>
  <c r="H5062" i="1"/>
  <c r="G1481" i="7" s="1"/>
  <c r="D1485" i="7"/>
  <c r="H5066" i="1"/>
  <c r="G1485" i="7" s="1"/>
  <c r="D1489" i="7"/>
  <c r="H5070" i="1"/>
  <c r="G1489" i="7" s="1"/>
  <c r="D1493" i="7"/>
  <c r="H5074" i="1"/>
  <c r="G1493" i="7" s="1"/>
  <c r="D1497" i="7"/>
  <c r="H5078" i="1"/>
  <c r="G1497" i="7" s="1"/>
  <c r="D1501" i="7"/>
  <c r="H5082" i="1"/>
  <c r="G1501" i="7" s="1"/>
  <c r="D1505" i="7"/>
  <c r="H5086" i="1"/>
  <c r="G1505" i="7" s="1"/>
  <c r="D1509" i="7"/>
  <c r="H5090" i="1"/>
  <c r="G1509" i="7" s="1"/>
  <c r="D1513" i="7"/>
  <c r="H5094" i="1"/>
  <c r="G1513" i="7" s="1"/>
  <c r="D1517" i="7"/>
  <c r="H5098" i="1"/>
  <c r="G1517" i="7" s="1"/>
  <c r="D1521" i="7"/>
  <c r="H5102" i="1"/>
  <c r="G1521" i="7" s="1"/>
  <c r="D1525" i="7"/>
  <c r="H5106" i="1"/>
  <c r="G1525" i="7" s="1"/>
  <c r="D1529" i="7"/>
  <c r="H5110" i="1"/>
  <c r="G1529" i="7" s="1"/>
  <c r="D1533" i="7"/>
  <c r="H5114" i="1"/>
  <c r="G1533" i="7" s="1"/>
  <c r="D1537" i="7"/>
  <c r="H5118" i="1"/>
  <c r="G1537" i="7" s="1"/>
  <c r="D1541" i="7"/>
  <c r="H5122" i="1"/>
  <c r="G1541" i="7" s="1"/>
  <c r="D1545" i="7"/>
  <c r="H5126" i="1"/>
  <c r="G1545" i="7" s="1"/>
  <c r="D1549" i="7"/>
  <c r="H5130" i="1"/>
  <c r="G1549" i="7" s="1"/>
  <c r="D1553" i="7"/>
  <c r="H5134" i="1"/>
  <c r="G1553" i="7" s="1"/>
  <c r="D1557" i="7"/>
  <c r="H5138" i="1"/>
  <c r="G1557" i="7" s="1"/>
  <c r="D1561" i="7"/>
  <c r="H5142" i="1"/>
  <c r="G1561" i="7" s="1"/>
  <c r="D1565" i="7"/>
  <c r="H5146" i="1"/>
  <c r="G1565" i="7" s="1"/>
  <c r="D1569" i="7"/>
  <c r="H5150" i="1"/>
  <c r="G1569" i="7" s="1"/>
  <c r="D1573" i="7"/>
  <c r="H5154" i="1"/>
  <c r="G1573" i="7" s="1"/>
  <c r="D1577" i="7"/>
  <c r="H5158" i="1"/>
  <c r="G1577" i="7" s="1"/>
  <c r="D1581" i="7"/>
  <c r="H5162" i="1"/>
  <c r="G1581" i="7" s="1"/>
  <c r="D1585" i="7"/>
  <c r="H5166" i="1"/>
  <c r="G1585" i="7" s="1"/>
  <c r="D1589" i="7"/>
  <c r="H5170" i="1"/>
  <c r="G1589" i="7" s="1"/>
  <c r="D1593" i="7"/>
  <c r="H5174" i="1"/>
  <c r="G1593" i="7" s="1"/>
  <c r="D1597" i="7"/>
  <c r="H5178" i="1"/>
  <c r="G1597" i="7" s="1"/>
  <c r="D1601" i="7"/>
  <c r="H5182" i="1"/>
  <c r="G1601" i="7" s="1"/>
  <c r="D1605" i="7"/>
  <c r="H5186" i="1"/>
  <c r="G1605" i="7" s="1"/>
  <c r="D1609" i="7"/>
  <c r="H5190" i="1"/>
  <c r="G1609" i="7" s="1"/>
  <c r="D1613" i="7"/>
  <c r="H5194" i="1"/>
  <c r="G1613" i="7" s="1"/>
  <c r="D1617" i="7"/>
  <c r="H5198" i="1"/>
  <c r="G1617" i="7" s="1"/>
  <c r="D1621" i="7"/>
  <c r="H5202" i="1"/>
  <c r="G1621" i="7" s="1"/>
  <c r="D1625" i="7"/>
  <c r="H5206" i="1"/>
  <c r="G1625" i="7" s="1"/>
  <c r="D1629" i="7"/>
  <c r="H5210" i="1"/>
  <c r="G1629" i="7" s="1"/>
  <c r="D1633" i="7"/>
  <c r="H5214" i="1"/>
  <c r="G1633" i="7" s="1"/>
  <c r="D1637" i="7"/>
  <c r="H5218" i="1"/>
  <c r="G1637" i="7" s="1"/>
  <c r="D1641" i="7"/>
  <c r="H5222" i="1"/>
  <c r="G1641" i="7" s="1"/>
  <c r="D1645" i="7"/>
  <c r="H5226" i="1"/>
  <c r="G1645" i="7" s="1"/>
  <c r="D1649" i="7"/>
  <c r="H5230" i="1"/>
  <c r="G1649" i="7" s="1"/>
  <c r="D1653" i="7"/>
  <c r="H5234" i="1"/>
  <c r="G1653" i="7" s="1"/>
  <c r="D1657" i="7"/>
  <c r="H5238" i="1"/>
  <c r="G1657" i="7" s="1"/>
  <c r="D1661" i="7"/>
  <c r="H5242" i="1"/>
  <c r="G1661" i="7" s="1"/>
  <c r="D1665" i="7"/>
  <c r="H5246" i="1"/>
  <c r="G1665" i="7" s="1"/>
  <c r="D1669" i="7"/>
  <c r="H5250" i="1"/>
  <c r="G1669" i="7" s="1"/>
  <c r="D1673" i="7"/>
  <c r="H5254" i="1"/>
  <c r="G1673" i="7" s="1"/>
  <c r="D1677" i="7"/>
  <c r="H5258" i="1"/>
  <c r="G1677" i="7" s="1"/>
  <c r="D1681" i="7"/>
  <c r="H5262" i="1"/>
  <c r="G1681" i="7" s="1"/>
  <c r="D1685" i="7"/>
  <c r="H5266" i="1"/>
  <c r="G1685" i="7" s="1"/>
  <c r="D1689" i="7"/>
  <c r="H5270" i="1"/>
  <c r="G1689" i="7" s="1"/>
  <c r="D1693" i="7"/>
  <c r="H5274" i="1"/>
  <c r="G1693" i="7" s="1"/>
  <c r="D1697" i="7"/>
  <c r="H5278" i="1"/>
  <c r="G1697" i="7" s="1"/>
  <c r="D1701" i="7"/>
  <c r="H5282" i="1"/>
  <c r="G1701" i="7" s="1"/>
  <c r="D1705" i="7"/>
  <c r="H5286" i="1"/>
  <c r="G1705" i="7" s="1"/>
  <c r="D1709" i="7"/>
  <c r="H5290" i="1"/>
  <c r="G1709" i="7" s="1"/>
  <c r="D1713" i="7"/>
  <c r="H5294" i="1"/>
  <c r="G1713" i="7" s="1"/>
  <c r="D1717" i="7"/>
  <c r="H5298" i="1"/>
  <c r="G1717" i="7" s="1"/>
  <c r="D1721" i="7"/>
  <c r="H5302" i="1"/>
  <c r="G1721" i="7" s="1"/>
  <c r="D1725" i="7"/>
  <c r="H5306" i="1"/>
  <c r="G1725" i="7" s="1"/>
  <c r="D1729" i="7"/>
  <c r="H5310" i="1"/>
  <c r="G1729" i="7" s="1"/>
  <c r="D1733" i="7"/>
  <c r="H5314" i="1"/>
  <c r="G1733" i="7" s="1"/>
  <c r="D1737" i="7"/>
  <c r="H5318" i="1"/>
  <c r="G1737" i="7" s="1"/>
  <c r="D1741" i="7"/>
  <c r="H5322" i="1"/>
  <c r="G1741" i="7" s="1"/>
  <c r="D1745" i="7"/>
  <c r="H5326" i="1"/>
  <c r="G1745" i="7" s="1"/>
  <c r="D1749" i="7"/>
  <c r="H5330" i="1"/>
  <c r="G1749" i="7" s="1"/>
  <c r="D1753" i="7"/>
  <c r="H5334" i="1"/>
  <c r="G1753" i="7" s="1"/>
  <c r="D1757" i="7"/>
  <c r="H5338" i="1"/>
  <c r="G1757" i="7" s="1"/>
  <c r="D1761" i="7"/>
  <c r="H5342" i="1"/>
  <c r="G1761" i="7" s="1"/>
  <c r="D1765" i="7"/>
  <c r="H5346" i="1"/>
  <c r="G1765" i="7" s="1"/>
  <c r="D1769" i="7"/>
  <c r="H5350" i="1"/>
  <c r="G1769" i="7" s="1"/>
  <c r="D1773" i="7"/>
  <c r="H5354" i="1"/>
  <c r="G1773" i="7" s="1"/>
  <c r="D1777" i="7"/>
  <c r="H5358" i="1"/>
  <c r="G1777" i="7" s="1"/>
  <c r="D1781" i="7"/>
  <c r="H5362" i="1"/>
  <c r="G1781" i="7" s="1"/>
  <c r="D1785" i="7"/>
  <c r="H5366" i="1"/>
  <c r="G1785" i="7" s="1"/>
  <c r="D1789" i="7"/>
  <c r="H5370" i="1"/>
  <c r="G1789" i="7" s="1"/>
  <c r="D1793" i="7"/>
  <c r="H5374" i="1"/>
  <c r="G1793" i="7" s="1"/>
  <c r="D1797" i="7"/>
  <c r="H5378" i="1"/>
  <c r="G1797" i="7" s="1"/>
  <c r="D1801" i="7"/>
  <c r="H5382" i="1"/>
  <c r="G1801" i="7" s="1"/>
  <c r="D1805" i="7"/>
  <c r="H5386" i="1"/>
  <c r="G1805" i="7" s="1"/>
  <c r="D1809" i="7"/>
  <c r="H5390" i="1"/>
  <c r="G1809" i="7" s="1"/>
  <c r="D1813" i="7"/>
  <c r="H5394" i="1"/>
  <c r="G1813" i="7" s="1"/>
  <c r="D1817" i="7"/>
  <c r="H5398" i="1"/>
  <c r="G1817" i="7" s="1"/>
  <c r="D1821" i="7"/>
  <c r="H5402" i="1"/>
  <c r="G1821" i="7" s="1"/>
  <c r="D1825" i="7"/>
  <c r="H5406" i="1"/>
  <c r="G1825" i="7" s="1"/>
  <c r="D1829" i="7"/>
  <c r="H5410" i="1"/>
  <c r="G1829" i="7" s="1"/>
  <c r="D1833" i="7"/>
  <c r="H5414" i="1"/>
  <c r="G1833" i="7" s="1"/>
  <c r="D1837" i="7"/>
  <c r="H5418" i="1"/>
  <c r="G1837" i="7" s="1"/>
  <c r="D1841" i="7"/>
  <c r="H5422" i="1"/>
  <c r="G1841" i="7" s="1"/>
  <c r="D1845" i="7"/>
  <c r="H5426" i="1"/>
  <c r="G1845" i="7" s="1"/>
  <c r="D1849" i="7"/>
  <c r="H5430" i="1"/>
  <c r="G1849" i="7" s="1"/>
  <c r="D1853" i="7"/>
  <c r="H5434" i="1"/>
  <c r="G1853" i="7" s="1"/>
  <c r="D1857" i="7"/>
  <c r="H5438" i="1"/>
  <c r="G1857" i="7" s="1"/>
  <c r="D1861" i="7"/>
  <c r="H5442" i="1"/>
  <c r="G1861" i="7" s="1"/>
  <c r="D1865" i="7"/>
  <c r="H5446" i="1"/>
  <c r="G1865" i="7" s="1"/>
  <c r="D1869" i="7"/>
  <c r="H5450" i="1"/>
  <c r="G1869" i="7" s="1"/>
  <c r="D1873" i="7"/>
  <c r="H5454" i="1"/>
  <c r="G1873" i="7" s="1"/>
  <c r="D1877" i="7"/>
  <c r="H5458" i="1"/>
  <c r="G1877" i="7" s="1"/>
  <c r="D1881" i="7"/>
  <c r="H5462" i="1"/>
  <c r="G1881" i="7" s="1"/>
  <c r="D1885" i="7"/>
  <c r="H5466" i="1"/>
  <c r="G1885" i="7" s="1"/>
  <c r="D1889" i="7"/>
  <c r="H5470" i="1"/>
  <c r="G1889" i="7" s="1"/>
  <c r="D1893" i="7"/>
  <c r="H5474" i="1"/>
  <c r="G1893" i="7" s="1"/>
  <c r="D1897" i="7"/>
  <c r="H5478" i="1"/>
  <c r="G1897" i="7" s="1"/>
  <c r="D1901" i="7"/>
  <c r="H5482" i="1"/>
  <c r="G1901" i="7" s="1"/>
  <c r="D1905" i="7"/>
  <c r="H5486" i="1"/>
  <c r="G1905" i="7" s="1"/>
  <c r="D1909" i="7"/>
  <c r="H5490" i="1"/>
  <c r="G1909" i="7" s="1"/>
  <c r="D1913" i="7"/>
  <c r="H5494" i="1"/>
  <c r="G1913" i="7" s="1"/>
  <c r="D1917" i="7"/>
  <c r="H5498" i="1"/>
  <c r="G1917" i="7" s="1"/>
  <c r="D1921" i="7"/>
  <c r="H5502" i="1"/>
  <c r="G1921" i="7" s="1"/>
  <c r="D1925" i="7"/>
  <c r="H5506" i="1"/>
  <c r="G1925" i="7" s="1"/>
  <c r="D1929" i="7"/>
  <c r="H5510" i="1"/>
  <c r="G1929" i="7" s="1"/>
  <c r="D1933" i="7"/>
  <c r="H5514" i="1"/>
  <c r="G1933" i="7" s="1"/>
  <c r="D1937" i="7"/>
  <c r="H5518" i="1"/>
  <c r="G1937" i="7" s="1"/>
  <c r="D1941" i="7"/>
  <c r="H5522" i="1"/>
  <c r="G1941" i="7" s="1"/>
  <c r="D1945" i="7"/>
  <c r="H5526" i="1"/>
  <c r="G1945" i="7" s="1"/>
  <c r="D1949" i="7"/>
  <c r="H5530" i="1"/>
  <c r="G1949" i="7" s="1"/>
  <c r="D1953" i="7"/>
  <c r="H5534" i="1"/>
  <c r="G1953" i="7" s="1"/>
  <c r="D1957" i="7"/>
  <c r="H5538" i="1"/>
  <c r="G1957" i="7" s="1"/>
  <c r="D1961" i="7"/>
  <c r="H5542" i="1"/>
  <c r="G1961" i="7" s="1"/>
  <c r="D1965" i="7"/>
  <c r="H5546" i="1"/>
  <c r="G1965" i="7" s="1"/>
  <c r="D1969" i="7"/>
  <c r="H5550" i="1"/>
  <c r="G1969" i="7" s="1"/>
  <c r="D1973" i="7"/>
  <c r="H5554" i="1"/>
  <c r="G1973" i="7" s="1"/>
  <c r="D1977" i="7"/>
  <c r="H5558" i="1"/>
  <c r="G1977" i="7" s="1"/>
  <c r="D1981" i="7"/>
  <c r="H5562" i="1"/>
  <c r="G1981" i="7" s="1"/>
  <c r="D1985" i="7"/>
  <c r="H5566" i="1"/>
  <c r="G1985" i="7" s="1"/>
  <c r="D1989" i="7"/>
  <c r="H5570" i="1"/>
  <c r="G1989" i="7" s="1"/>
  <c r="D1993" i="7"/>
  <c r="H5574" i="1"/>
  <c r="G1993" i="7" s="1"/>
  <c r="D1997" i="7"/>
  <c r="H5578" i="1"/>
  <c r="G1997" i="7" s="1"/>
  <c r="D2001" i="7"/>
  <c r="H5582" i="1"/>
  <c r="G2001" i="7" s="1"/>
  <c r="D2005" i="7"/>
  <c r="H5586" i="1"/>
  <c r="G2005" i="7" s="1"/>
  <c r="D2009" i="7"/>
  <c r="H5590" i="1"/>
  <c r="G2009" i="7" s="1"/>
  <c r="D2013" i="7"/>
  <c r="H5594" i="1"/>
  <c r="G2013" i="7" s="1"/>
  <c r="D2017" i="7"/>
  <c r="H5598" i="1"/>
  <c r="G2017" i="7" s="1"/>
  <c r="D2021" i="7"/>
  <c r="H5602" i="1"/>
  <c r="G2021" i="7" s="1"/>
  <c r="D2025" i="7"/>
  <c r="H5606" i="1"/>
  <c r="G2025" i="7" s="1"/>
  <c r="D2029" i="7"/>
  <c r="H5610" i="1"/>
  <c r="G2029" i="7" s="1"/>
  <c r="D2033" i="7"/>
  <c r="H5614" i="1"/>
  <c r="G2033" i="7" s="1"/>
  <c r="D2037" i="7"/>
  <c r="H5618" i="1"/>
  <c r="G2037" i="7" s="1"/>
  <c r="D2041" i="7"/>
  <c r="H5622" i="1"/>
  <c r="G2041" i="7" s="1"/>
  <c r="D2045" i="7"/>
  <c r="H5626" i="1"/>
  <c r="G2045" i="7" s="1"/>
  <c r="D2049" i="7"/>
  <c r="H5630" i="1"/>
  <c r="G2049" i="7" s="1"/>
  <c r="D2053" i="7"/>
  <c r="H5634" i="1"/>
  <c r="G2053" i="7" s="1"/>
  <c r="D2057" i="7"/>
  <c r="H5638" i="1"/>
  <c r="G2057" i="7" s="1"/>
  <c r="D2061" i="7"/>
  <c r="H5642" i="1"/>
  <c r="G2061" i="7" s="1"/>
  <c r="D2065" i="7"/>
  <c r="H5646" i="1"/>
  <c r="G2065" i="7" s="1"/>
  <c r="D2069" i="7"/>
  <c r="H5650" i="1"/>
  <c r="G2069" i="7" s="1"/>
  <c r="D2073" i="7"/>
  <c r="H5654" i="1"/>
  <c r="G2073" i="7" s="1"/>
  <c r="D2077" i="7"/>
  <c r="H5658" i="1"/>
  <c r="G2077" i="7" s="1"/>
  <c r="D2081" i="7"/>
  <c r="H5662" i="1"/>
  <c r="G2081" i="7" s="1"/>
  <c r="D2085" i="7"/>
  <c r="H5666" i="1"/>
  <c r="G2085" i="7" s="1"/>
  <c r="D2089" i="7"/>
  <c r="H5670" i="1"/>
  <c r="G2089" i="7" s="1"/>
  <c r="D2093" i="7"/>
  <c r="H5674" i="1"/>
  <c r="G2093" i="7" s="1"/>
  <c r="D2097" i="7"/>
  <c r="H5678" i="1"/>
  <c r="G2097" i="7" s="1"/>
  <c r="D2101" i="7"/>
  <c r="H5682" i="1"/>
  <c r="G2101" i="7" s="1"/>
  <c r="D2105" i="7"/>
  <c r="H5686" i="1"/>
  <c r="G2105" i="7" s="1"/>
  <c r="D2109" i="7"/>
  <c r="H5690" i="1"/>
  <c r="G2109" i="7" s="1"/>
  <c r="D2113" i="7"/>
  <c r="H5694" i="1"/>
  <c r="G2113" i="7" s="1"/>
  <c r="D2117" i="7"/>
  <c r="H5698" i="1"/>
  <c r="G2117" i="7" s="1"/>
  <c r="D2121" i="7"/>
  <c r="H5702" i="1"/>
  <c r="G2121" i="7" s="1"/>
  <c r="D2125" i="7"/>
  <c r="H5706" i="1"/>
  <c r="G2125" i="7" s="1"/>
  <c r="D2129" i="7"/>
  <c r="H5710" i="1"/>
  <c r="G2129" i="7" s="1"/>
  <c r="D2133" i="7"/>
  <c r="H5714" i="1"/>
  <c r="G2133" i="7" s="1"/>
  <c r="D2137" i="7"/>
  <c r="H5718" i="1"/>
  <c r="G2137" i="7" s="1"/>
  <c r="D2141" i="7"/>
  <c r="H5722" i="1"/>
  <c r="G2141" i="7" s="1"/>
  <c r="D2145" i="7"/>
  <c r="H5726" i="1"/>
  <c r="G2145" i="7" s="1"/>
  <c r="D2149" i="7"/>
  <c r="H5730" i="1"/>
  <c r="G2149" i="7" s="1"/>
  <c r="D2153" i="7"/>
  <c r="H5734" i="1"/>
  <c r="G2153" i="7" s="1"/>
  <c r="D2157" i="7"/>
  <c r="H5738" i="1"/>
  <c r="G2157" i="7" s="1"/>
  <c r="D2161" i="7"/>
  <c r="H5742" i="1"/>
  <c r="G2161" i="7" s="1"/>
  <c r="D2165" i="7"/>
  <c r="H5746" i="1"/>
  <c r="G2165" i="7" s="1"/>
  <c r="D2169" i="7"/>
  <c r="H5750" i="1"/>
  <c r="G2169" i="7" s="1"/>
  <c r="D2173" i="7"/>
  <c r="H5754" i="1"/>
  <c r="G2173" i="7" s="1"/>
  <c r="D2177" i="7"/>
  <c r="H5758" i="1"/>
  <c r="G2177" i="7" s="1"/>
  <c r="D2181" i="7"/>
  <c r="H5762" i="1"/>
  <c r="G2181" i="7" s="1"/>
  <c r="D2185" i="7"/>
  <c r="H5766" i="1"/>
  <c r="G2185" i="7" s="1"/>
  <c r="D2189" i="7"/>
  <c r="H5770" i="1"/>
  <c r="G2189" i="7" s="1"/>
  <c r="D2193" i="7"/>
  <c r="H5774" i="1"/>
  <c r="G2193" i="7" s="1"/>
  <c r="D2197" i="7"/>
  <c r="H5778" i="1"/>
  <c r="G2197" i="7" s="1"/>
  <c r="D2201" i="7"/>
  <c r="H5782" i="1"/>
  <c r="G2201" i="7" s="1"/>
  <c r="D2205" i="7"/>
  <c r="H5786" i="1"/>
  <c r="G2205" i="7" s="1"/>
  <c r="D2209" i="7"/>
  <c r="H5790" i="1"/>
  <c r="G2209" i="7" s="1"/>
  <c r="D2213" i="7"/>
  <c r="H5794" i="1"/>
  <c r="G2213" i="7" s="1"/>
  <c r="D2217" i="7"/>
  <c r="H5798" i="1"/>
  <c r="G2217" i="7" s="1"/>
  <c r="D2221" i="7"/>
  <c r="H5802" i="1"/>
  <c r="G2221" i="7" s="1"/>
  <c r="D2225" i="7"/>
  <c r="H5806" i="1"/>
  <c r="G2225" i="7" s="1"/>
  <c r="D2229" i="7"/>
  <c r="H5810" i="1"/>
  <c r="G2229" i="7" s="1"/>
  <c r="D2233" i="7"/>
  <c r="H5814" i="1"/>
  <c r="G2233" i="7" s="1"/>
  <c r="D2237" i="7"/>
  <c r="H5818" i="1"/>
  <c r="G2237" i="7" s="1"/>
  <c r="D2241" i="7"/>
  <c r="H5822" i="1"/>
  <c r="G2241" i="7" s="1"/>
  <c r="D2245" i="7"/>
  <c r="H5826" i="1"/>
  <c r="G2245" i="7" s="1"/>
  <c r="D2249" i="7"/>
  <c r="H5830" i="1"/>
  <c r="G2249" i="7" s="1"/>
  <c r="D2253" i="7"/>
  <c r="H5834" i="1"/>
  <c r="G2253" i="7" s="1"/>
  <c r="D2257" i="7"/>
  <c r="H5838" i="1"/>
  <c r="G2257" i="7" s="1"/>
  <c r="D2261" i="7"/>
  <c r="H5842" i="1"/>
  <c r="G2261" i="7" s="1"/>
  <c r="D2265" i="7"/>
  <c r="H5846" i="1"/>
  <c r="G2265" i="7" s="1"/>
  <c r="D2269" i="7"/>
  <c r="H5850" i="1"/>
  <c r="G2269" i="7" s="1"/>
  <c r="D2273" i="7"/>
  <c r="H5854" i="1"/>
  <c r="G2273" i="7" s="1"/>
  <c r="D2277" i="7"/>
  <c r="H5858" i="1"/>
  <c r="G2277" i="7" s="1"/>
  <c r="D2281" i="7"/>
  <c r="H5862" i="1"/>
  <c r="G2281" i="7" s="1"/>
  <c r="D2285" i="7"/>
  <c r="H5866" i="1"/>
  <c r="G2285" i="7" s="1"/>
  <c r="D2289" i="7"/>
  <c r="H5870" i="1"/>
  <c r="G2289" i="7" s="1"/>
  <c r="D2293" i="7"/>
  <c r="H5874" i="1"/>
  <c r="G2293" i="7" s="1"/>
  <c r="D2297" i="7"/>
  <c r="H5878" i="1"/>
  <c r="G2297" i="7" s="1"/>
  <c r="D2301" i="7"/>
  <c r="H5882" i="1"/>
  <c r="G2301" i="7" s="1"/>
  <c r="D2305" i="7"/>
  <c r="H5886" i="1"/>
  <c r="G2305" i="7" s="1"/>
  <c r="D2309" i="7"/>
  <c r="H5890" i="1"/>
  <c r="G2309" i="7" s="1"/>
  <c r="D2313" i="7"/>
  <c r="H5894" i="1"/>
  <c r="G2313" i="7" s="1"/>
  <c r="D2317" i="7"/>
  <c r="H5898" i="1"/>
  <c r="G2317" i="7" s="1"/>
  <c r="D2321" i="7"/>
  <c r="H5902" i="1"/>
  <c r="G2321" i="7" s="1"/>
  <c r="D2325" i="7"/>
  <c r="H5906" i="1"/>
  <c r="G2325" i="7" s="1"/>
  <c r="D2329" i="7"/>
  <c r="H5910" i="1"/>
  <c r="G2329" i="7" s="1"/>
  <c r="D2333" i="7"/>
  <c r="H5914" i="1"/>
  <c r="G2333" i="7" s="1"/>
  <c r="D2337" i="7"/>
  <c r="H5918" i="1"/>
  <c r="G2337" i="7" s="1"/>
  <c r="D2341" i="7"/>
  <c r="H5922" i="1"/>
  <c r="G2341" i="7" s="1"/>
  <c r="D2345" i="7"/>
  <c r="H5926" i="1"/>
  <c r="G2345" i="7" s="1"/>
  <c r="D2349" i="7"/>
  <c r="H5930" i="1"/>
  <c r="G2349" i="7" s="1"/>
  <c r="D2353" i="7"/>
  <c r="H5934" i="1"/>
  <c r="G2353" i="7" s="1"/>
  <c r="D2357" i="7"/>
  <c r="H5938" i="1"/>
  <c r="G2357" i="7" s="1"/>
  <c r="D2361" i="7"/>
  <c r="H5942" i="1"/>
  <c r="G2361" i="7" s="1"/>
  <c r="D2365" i="7"/>
  <c r="H5946" i="1"/>
  <c r="G2365" i="7" s="1"/>
  <c r="D2369" i="7"/>
  <c r="H5950" i="1"/>
  <c r="G2369" i="7" s="1"/>
  <c r="D2373" i="7"/>
  <c r="H5954" i="1"/>
  <c r="G2373" i="7" s="1"/>
  <c r="D2377" i="7"/>
  <c r="H5958" i="1"/>
  <c r="G2377" i="7" s="1"/>
  <c r="D2381" i="7"/>
  <c r="H5962" i="1"/>
  <c r="G2381" i="7" s="1"/>
  <c r="D2385" i="7"/>
  <c r="H5966" i="1"/>
  <c r="G2385" i="7" s="1"/>
  <c r="D2389" i="7"/>
  <c r="H5970" i="1"/>
  <c r="G2389" i="7" s="1"/>
  <c r="D2393" i="7"/>
  <c r="H5974" i="1"/>
  <c r="G2393" i="7" s="1"/>
  <c r="D2397" i="7"/>
  <c r="H5978" i="1"/>
  <c r="G2397" i="7" s="1"/>
  <c r="D2401" i="7"/>
  <c r="H5982" i="1"/>
  <c r="G2401" i="7" s="1"/>
  <c r="D2405" i="7"/>
  <c r="H5986" i="1"/>
  <c r="G2405" i="7" s="1"/>
  <c r="D2409" i="7"/>
  <c r="H5990" i="1"/>
  <c r="G2409" i="7" s="1"/>
  <c r="D2413" i="7"/>
  <c r="H5994" i="1"/>
  <c r="G2413" i="7" s="1"/>
  <c r="D2417" i="7"/>
  <c r="H5998" i="1"/>
  <c r="G2417" i="7" s="1"/>
  <c r="D2421" i="7"/>
  <c r="H6002" i="1"/>
  <c r="G2421" i="7" s="1"/>
  <c r="D2425" i="7"/>
  <c r="H6006" i="1"/>
  <c r="G2425" i="7" s="1"/>
  <c r="D2429" i="7"/>
  <c r="H6010" i="1"/>
  <c r="G2429" i="7" s="1"/>
  <c r="D2433" i="7"/>
  <c r="H6014" i="1"/>
  <c r="G2433" i="7" s="1"/>
  <c r="D2437" i="7"/>
  <c r="H6018" i="1"/>
  <c r="G2437" i="7" s="1"/>
  <c r="D2441" i="7"/>
  <c r="H6022" i="1"/>
  <c r="G2441" i="7" s="1"/>
  <c r="D2445" i="7"/>
  <c r="H6026" i="1"/>
  <c r="G2445" i="7" s="1"/>
  <c r="D2449" i="7"/>
  <c r="H6030" i="1"/>
  <c r="G2449" i="7" s="1"/>
  <c r="D2453" i="7"/>
  <c r="H6034" i="1"/>
  <c r="G2453" i="7" s="1"/>
  <c r="D2457" i="7"/>
  <c r="H6038" i="1"/>
  <c r="G2457" i="7" s="1"/>
  <c r="D2461" i="7"/>
  <c r="H6042" i="1"/>
  <c r="G2461" i="7" s="1"/>
  <c r="D2465" i="7"/>
  <c r="H6046" i="1"/>
  <c r="G2465" i="7" s="1"/>
  <c r="D2469" i="7"/>
  <c r="H6050" i="1"/>
  <c r="G2469" i="7" s="1"/>
  <c r="D2473" i="7"/>
  <c r="H6054" i="1"/>
  <c r="G2473" i="7" s="1"/>
  <c r="D2477" i="7"/>
  <c r="H6058" i="1"/>
  <c r="G2477" i="7" s="1"/>
  <c r="D2481" i="7"/>
  <c r="H6062" i="1"/>
  <c r="G2481" i="7" s="1"/>
  <c r="D2485" i="7"/>
  <c r="H6066" i="1"/>
  <c r="G2485" i="7" s="1"/>
  <c r="D2489" i="7"/>
  <c r="H6070" i="1"/>
  <c r="G2489" i="7" s="1"/>
  <c r="D2505" i="7"/>
  <c r="H6086" i="1"/>
  <c r="G2505" i="7" s="1"/>
  <c r="D2517" i="7"/>
  <c r="H6098" i="1"/>
  <c r="G2517" i="7" s="1"/>
  <c r="D2525" i="7"/>
  <c r="H6106" i="1"/>
  <c r="G2525" i="7" s="1"/>
  <c r="D2533" i="7"/>
  <c r="H6114" i="1"/>
  <c r="G2533" i="7" s="1"/>
  <c r="D2545" i="7"/>
  <c r="H6126" i="1"/>
  <c r="G2545" i="7" s="1"/>
  <c r="D2561" i="7"/>
  <c r="H6142" i="1"/>
  <c r="G2561" i="7" s="1"/>
  <c r="D2577" i="7"/>
  <c r="H6158" i="1"/>
  <c r="G2577" i="7" s="1"/>
  <c r="D2593" i="7"/>
  <c r="H6174" i="1"/>
  <c r="G2593" i="7" s="1"/>
  <c r="D2609" i="7"/>
  <c r="H6190" i="1"/>
  <c r="G2609" i="7" s="1"/>
  <c r="D2625" i="7"/>
  <c r="H6206" i="1"/>
  <c r="G2625" i="7" s="1"/>
  <c r="D2641" i="7"/>
  <c r="H6222" i="1"/>
  <c r="G2641" i="7" s="1"/>
  <c r="D2657" i="7"/>
  <c r="H6238" i="1"/>
  <c r="G2657" i="7" s="1"/>
  <c r="D2673" i="7"/>
  <c r="H6254" i="1"/>
  <c r="G2673" i="7" s="1"/>
  <c r="D2689" i="7"/>
  <c r="H6270" i="1"/>
  <c r="G2689" i="7" s="1"/>
  <c r="D2705" i="7"/>
  <c r="H6286" i="1"/>
  <c r="G2705" i="7" s="1"/>
  <c r="D2721" i="7"/>
  <c r="H6302" i="1"/>
  <c r="G2721" i="7" s="1"/>
  <c r="D2737" i="7"/>
  <c r="H6318" i="1"/>
  <c r="G2737" i="7" s="1"/>
  <c r="D2753" i="7"/>
  <c r="H6334" i="1"/>
  <c r="G2753" i="7" s="1"/>
  <c r="D2769" i="7"/>
  <c r="H6350" i="1"/>
  <c r="G2769" i="7" s="1"/>
  <c r="D2785" i="7"/>
  <c r="H6366" i="1"/>
  <c r="G2785" i="7" s="1"/>
  <c r="D2801" i="7"/>
  <c r="H6382" i="1"/>
  <c r="G2801" i="7" s="1"/>
  <c r="D2833" i="7"/>
  <c r="H6414" i="1"/>
  <c r="G2833" i="7" s="1"/>
  <c r="D2865" i="7"/>
  <c r="H6446" i="1"/>
  <c r="G2865" i="7" s="1"/>
  <c r="D2897" i="7"/>
  <c r="H6478" i="1"/>
  <c r="G2897" i="7" s="1"/>
  <c r="D10" i="7"/>
  <c r="H3591" i="1"/>
  <c r="G10" i="7" s="1"/>
  <c r="D26" i="7"/>
  <c r="E26" i="7" s="1"/>
  <c r="H3607" i="1"/>
  <c r="G26" i="7" s="1"/>
  <c r="D34" i="7"/>
  <c r="H3615" i="1"/>
  <c r="G34" i="7" s="1"/>
  <c r="D50" i="7"/>
  <c r="E50" i="7" s="1"/>
  <c r="H3631" i="1"/>
  <c r="G50" i="7" s="1"/>
  <c r="D66" i="7"/>
  <c r="H3647" i="1"/>
  <c r="G66" i="7" s="1"/>
  <c r="D86" i="7"/>
  <c r="E86" i="7" s="1"/>
  <c r="H3667" i="1"/>
  <c r="G86" i="7" s="1"/>
  <c r="D102" i="7"/>
  <c r="H3683" i="1"/>
  <c r="G102" i="7" s="1"/>
  <c r="D110" i="7"/>
  <c r="H3691" i="1"/>
  <c r="G110" i="7" s="1"/>
  <c r="D126" i="7"/>
  <c r="H3707" i="1"/>
  <c r="G126" i="7" s="1"/>
  <c r="D142" i="7"/>
  <c r="H3723" i="1"/>
  <c r="G142" i="7" s="1"/>
  <c r="D162" i="7"/>
  <c r="H3743" i="1"/>
  <c r="G162" i="7" s="1"/>
  <c r="D178" i="7"/>
  <c r="H3759" i="1"/>
  <c r="G178" i="7" s="1"/>
  <c r="D190" i="7"/>
  <c r="H3771" i="1"/>
  <c r="G190" i="7" s="1"/>
  <c r="D206" i="7"/>
  <c r="H3787" i="1"/>
  <c r="G206" i="7" s="1"/>
  <c r="D218" i="7"/>
  <c r="H3799" i="1"/>
  <c r="G218" i="7" s="1"/>
  <c r="D234" i="7"/>
  <c r="E234" i="7" s="1"/>
  <c r="H3815" i="1"/>
  <c r="G234" i="7" s="1"/>
  <c r="D250" i="7"/>
  <c r="H3831" i="1"/>
  <c r="G250" i="7" s="1"/>
  <c r="D266" i="7"/>
  <c r="E266" i="7" s="1"/>
  <c r="H3847" i="1"/>
  <c r="G266" i="7" s="1"/>
  <c r="D282" i="7"/>
  <c r="H3863" i="1"/>
  <c r="G282" i="7" s="1"/>
  <c r="D298" i="7"/>
  <c r="E298" i="7" s="1"/>
  <c r="H3879" i="1"/>
  <c r="G298" i="7" s="1"/>
  <c r="D318" i="7"/>
  <c r="H3899" i="1"/>
  <c r="G318" i="7" s="1"/>
  <c r="D338" i="7"/>
  <c r="H3919" i="1"/>
  <c r="G338" i="7" s="1"/>
  <c r="D354" i="7"/>
  <c r="H3935" i="1"/>
  <c r="G354" i="7" s="1"/>
  <c r="D370" i="7"/>
  <c r="H3951" i="1"/>
  <c r="G370" i="7" s="1"/>
  <c r="D390" i="7"/>
  <c r="H3971" i="1"/>
  <c r="G390" i="7" s="1"/>
  <c r="D402" i="7"/>
  <c r="H3983" i="1"/>
  <c r="G402" i="7" s="1"/>
  <c r="D418" i="7"/>
  <c r="H3999" i="1"/>
  <c r="G418" i="7" s="1"/>
  <c r="D438" i="7"/>
  <c r="H4019" i="1"/>
  <c r="G438" i="7" s="1"/>
  <c r="D454" i="7"/>
  <c r="H4035" i="1"/>
  <c r="G454" i="7" s="1"/>
  <c r="D470" i="7"/>
  <c r="H4051" i="1"/>
  <c r="G470" i="7" s="1"/>
  <c r="D486" i="7"/>
  <c r="H4067" i="1"/>
  <c r="G486" i="7" s="1"/>
  <c r="D502" i="7"/>
  <c r="H4083" i="1"/>
  <c r="G502" i="7" s="1"/>
  <c r="D518" i="7"/>
  <c r="H4099" i="1"/>
  <c r="G518" i="7" s="1"/>
  <c r="D534" i="7"/>
  <c r="H4115" i="1"/>
  <c r="G534" i="7" s="1"/>
  <c r="D554" i="7"/>
  <c r="H4135" i="1"/>
  <c r="G554" i="7" s="1"/>
  <c r="D570" i="7"/>
  <c r="E570" i="7" s="1"/>
  <c r="H4151" i="1"/>
  <c r="G570" i="7" s="1"/>
  <c r="D582" i="7"/>
  <c r="H4163" i="1"/>
  <c r="G582" i="7" s="1"/>
  <c r="D598" i="7"/>
  <c r="H4179" i="1"/>
  <c r="G598" i="7" s="1"/>
  <c r="D610" i="7"/>
  <c r="H4191" i="1"/>
  <c r="G610" i="7" s="1"/>
  <c r="D630" i="7"/>
  <c r="H4211" i="1"/>
  <c r="G630" i="7" s="1"/>
  <c r="D642" i="7"/>
  <c r="H4223" i="1"/>
  <c r="G642" i="7" s="1"/>
  <c r="D658" i="7"/>
  <c r="H4239" i="1"/>
  <c r="G658" i="7" s="1"/>
  <c r="D674" i="7"/>
  <c r="H4255" i="1"/>
  <c r="G674" i="7" s="1"/>
  <c r="D686" i="7"/>
  <c r="H4267" i="1"/>
  <c r="G686" i="7" s="1"/>
  <c r="D702" i="7"/>
  <c r="H4283" i="1"/>
  <c r="G702" i="7" s="1"/>
  <c r="D706" i="7"/>
  <c r="H4287" i="1"/>
  <c r="G706" i="7" s="1"/>
  <c r="D714" i="7"/>
  <c r="H4295" i="1"/>
  <c r="G714" i="7" s="1"/>
  <c r="D718" i="7"/>
  <c r="H4299" i="1"/>
  <c r="G718" i="7" s="1"/>
  <c r="D722" i="7"/>
  <c r="H4303" i="1"/>
  <c r="G722" i="7" s="1"/>
  <c r="D726" i="7"/>
  <c r="H4307" i="1"/>
  <c r="G726" i="7" s="1"/>
  <c r="D730" i="7"/>
  <c r="H4311" i="1"/>
  <c r="G730" i="7" s="1"/>
  <c r="D734" i="7"/>
  <c r="H4315" i="1"/>
  <c r="G734" i="7" s="1"/>
  <c r="D738" i="7"/>
  <c r="H4319" i="1"/>
  <c r="G738" i="7" s="1"/>
  <c r="D742" i="7"/>
  <c r="H4323" i="1"/>
  <c r="G742" i="7" s="1"/>
  <c r="D746" i="7"/>
  <c r="H4327" i="1"/>
  <c r="G746" i="7" s="1"/>
  <c r="D750" i="7"/>
  <c r="H4331" i="1"/>
  <c r="G750" i="7" s="1"/>
  <c r="D754" i="7"/>
  <c r="H4335" i="1"/>
  <c r="G754" i="7" s="1"/>
  <c r="D758" i="7"/>
  <c r="H4339" i="1"/>
  <c r="G758" i="7" s="1"/>
  <c r="D762" i="7"/>
  <c r="H4343" i="1"/>
  <c r="G762" i="7" s="1"/>
  <c r="D766" i="7"/>
  <c r="H4347" i="1"/>
  <c r="G766" i="7" s="1"/>
  <c r="D770" i="7"/>
  <c r="H4351" i="1"/>
  <c r="G770" i="7" s="1"/>
  <c r="D774" i="7"/>
  <c r="H4355" i="1"/>
  <c r="G774" i="7" s="1"/>
  <c r="D778" i="7"/>
  <c r="H4359" i="1"/>
  <c r="G778" i="7" s="1"/>
  <c r="D782" i="7"/>
  <c r="H4363" i="1"/>
  <c r="G782" i="7" s="1"/>
  <c r="D794" i="7"/>
  <c r="H4375" i="1"/>
  <c r="G794" i="7" s="1"/>
  <c r="D802" i="7"/>
  <c r="H4383" i="1"/>
  <c r="G802" i="7" s="1"/>
  <c r="D806" i="7"/>
  <c r="H4387" i="1"/>
  <c r="G806" i="7" s="1"/>
  <c r="D810" i="7"/>
  <c r="E810" i="7" s="1"/>
  <c r="H4391" i="1"/>
  <c r="G810" i="7" s="1"/>
  <c r="D814" i="7"/>
  <c r="H4395" i="1"/>
  <c r="G814" i="7" s="1"/>
  <c r="D818" i="7"/>
  <c r="H4399" i="1"/>
  <c r="G818" i="7" s="1"/>
  <c r="D822" i="7"/>
  <c r="H4403" i="1"/>
  <c r="G822" i="7" s="1"/>
  <c r="D826" i="7"/>
  <c r="E826" i="7" s="1"/>
  <c r="H4407" i="1"/>
  <c r="G826" i="7" s="1"/>
  <c r="D830" i="7"/>
  <c r="H4411" i="1"/>
  <c r="G830" i="7" s="1"/>
  <c r="D834" i="7"/>
  <c r="H4415" i="1"/>
  <c r="G834" i="7" s="1"/>
  <c r="D838" i="7"/>
  <c r="H4419" i="1"/>
  <c r="G838" i="7" s="1"/>
  <c r="D842" i="7"/>
  <c r="E842" i="7" s="1"/>
  <c r="H4423" i="1"/>
  <c r="G842" i="7" s="1"/>
  <c r="D846" i="7"/>
  <c r="H4427" i="1"/>
  <c r="G846" i="7" s="1"/>
  <c r="D850" i="7"/>
  <c r="H4431" i="1"/>
  <c r="G850" i="7" s="1"/>
  <c r="D854" i="7"/>
  <c r="H4435" i="1"/>
  <c r="G854" i="7" s="1"/>
  <c r="D858" i="7"/>
  <c r="E858" i="7" s="1"/>
  <c r="H4439" i="1"/>
  <c r="G858" i="7" s="1"/>
  <c r="D862" i="7"/>
  <c r="H4443" i="1"/>
  <c r="G862" i="7" s="1"/>
  <c r="D866" i="7"/>
  <c r="H4447" i="1"/>
  <c r="G866" i="7" s="1"/>
  <c r="D870" i="7"/>
  <c r="H4451" i="1"/>
  <c r="G870" i="7" s="1"/>
  <c r="D874" i="7"/>
  <c r="E874" i="7" s="1"/>
  <c r="H4455" i="1"/>
  <c r="G874" i="7" s="1"/>
  <c r="D878" i="7"/>
  <c r="H4459" i="1"/>
  <c r="G878" i="7" s="1"/>
  <c r="D882" i="7"/>
  <c r="H4463" i="1"/>
  <c r="G882" i="7" s="1"/>
  <c r="D886" i="7"/>
  <c r="H4467" i="1"/>
  <c r="G886" i="7" s="1"/>
  <c r="D890" i="7"/>
  <c r="E890" i="7" s="1"/>
  <c r="H4471" i="1"/>
  <c r="G890" i="7" s="1"/>
  <c r="D894" i="7"/>
  <c r="H4475" i="1"/>
  <c r="G894" i="7" s="1"/>
  <c r="D898" i="7"/>
  <c r="H4479" i="1"/>
  <c r="G898" i="7" s="1"/>
  <c r="D902" i="7"/>
  <c r="H4483" i="1"/>
  <c r="G902" i="7" s="1"/>
  <c r="D906" i="7"/>
  <c r="E906" i="7" s="1"/>
  <c r="H4487" i="1"/>
  <c r="G906" i="7" s="1"/>
  <c r="D910" i="7"/>
  <c r="H4491" i="1"/>
  <c r="G910" i="7" s="1"/>
  <c r="D914" i="7"/>
  <c r="H4495" i="1"/>
  <c r="G914" i="7" s="1"/>
  <c r="D918" i="7"/>
  <c r="H4499" i="1"/>
  <c r="G918" i="7" s="1"/>
  <c r="D922" i="7"/>
  <c r="E922" i="7" s="1"/>
  <c r="H4503" i="1"/>
  <c r="G922" i="7" s="1"/>
  <c r="D926" i="7"/>
  <c r="H4507" i="1"/>
  <c r="G926" i="7" s="1"/>
  <c r="D930" i="7"/>
  <c r="H4511" i="1"/>
  <c r="G930" i="7" s="1"/>
  <c r="D934" i="7"/>
  <c r="H4515" i="1"/>
  <c r="G934" i="7" s="1"/>
  <c r="D938" i="7"/>
  <c r="E938" i="7" s="1"/>
  <c r="H4519" i="1"/>
  <c r="G938" i="7" s="1"/>
  <c r="D942" i="7"/>
  <c r="H4523" i="1"/>
  <c r="G942" i="7" s="1"/>
  <c r="D946" i="7"/>
  <c r="H4527" i="1"/>
  <c r="G946" i="7" s="1"/>
  <c r="D950" i="7"/>
  <c r="H4531" i="1"/>
  <c r="G950" i="7" s="1"/>
  <c r="D954" i="7"/>
  <c r="E954" i="7" s="1"/>
  <c r="H4535" i="1"/>
  <c r="G954" i="7" s="1"/>
  <c r="D958" i="7"/>
  <c r="H4539" i="1"/>
  <c r="G958" i="7" s="1"/>
  <c r="D962" i="7"/>
  <c r="H4543" i="1"/>
  <c r="G962" i="7" s="1"/>
  <c r="D966" i="7"/>
  <c r="H4547" i="1"/>
  <c r="G966" i="7" s="1"/>
  <c r="D970" i="7"/>
  <c r="E970" i="7" s="1"/>
  <c r="H4551" i="1"/>
  <c r="G970" i="7" s="1"/>
  <c r="D974" i="7"/>
  <c r="H4555" i="1"/>
  <c r="G974" i="7" s="1"/>
  <c r="D978" i="7"/>
  <c r="H4559" i="1"/>
  <c r="G978" i="7" s="1"/>
  <c r="D982" i="7"/>
  <c r="H4563" i="1"/>
  <c r="G982" i="7" s="1"/>
  <c r="D986" i="7"/>
  <c r="E986" i="7" s="1"/>
  <c r="H4567" i="1"/>
  <c r="G986" i="7" s="1"/>
  <c r="D990" i="7"/>
  <c r="H4571" i="1"/>
  <c r="G990" i="7" s="1"/>
  <c r="D994" i="7"/>
  <c r="H4575" i="1"/>
  <c r="G994" i="7" s="1"/>
  <c r="D998" i="7"/>
  <c r="H4579" i="1"/>
  <c r="G998" i="7" s="1"/>
  <c r="D1002" i="7"/>
  <c r="E1002" i="7" s="1"/>
  <c r="H4583" i="1"/>
  <c r="G1002" i="7" s="1"/>
  <c r="D1006" i="7"/>
  <c r="H4587" i="1"/>
  <c r="G1006" i="7" s="1"/>
  <c r="D1010" i="7"/>
  <c r="H4591" i="1"/>
  <c r="G1010" i="7" s="1"/>
  <c r="D1014" i="7"/>
  <c r="H4595" i="1"/>
  <c r="G1014" i="7" s="1"/>
  <c r="D1018" i="7"/>
  <c r="E1018" i="7" s="1"/>
  <c r="H4599" i="1"/>
  <c r="G1018" i="7" s="1"/>
  <c r="D1022" i="7"/>
  <c r="H4603" i="1"/>
  <c r="G1022" i="7" s="1"/>
  <c r="D1026" i="7"/>
  <c r="H4607" i="1"/>
  <c r="G1026" i="7" s="1"/>
  <c r="D1030" i="7"/>
  <c r="H4611" i="1"/>
  <c r="G1030" i="7" s="1"/>
  <c r="D1034" i="7"/>
  <c r="E1034" i="7" s="1"/>
  <c r="H4615" i="1"/>
  <c r="G1034" i="7" s="1"/>
  <c r="D1038" i="7"/>
  <c r="H4619" i="1"/>
  <c r="G1038" i="7" s="1"/>
  <c r="D1042" i="7"/>
  <c r="H4623" i="1"/>
  <c r="G1042" i="7" s="1"/>
  <c r="D1046" i="7"/>
  <c r="H4627" i="1"/>
  <c r="G1046" i="7" s="1"/>
  <c r="D1050" i="7"/>
  <c r="E1050" i="7" s="1"/>
  <c r="H4631" i="1"/>
  <c r="G1050" i="7" s="1"/>
  <c r="D1054" i="7"/>
  <c r="H4635" i="1"/>
  <c r="G1054" i="7" s="1"/>
  <c r="D1058" i="7"/>
  <c r="H4639" i="1"/>
  <c r="G1058" i="7" s="1"/>
  <c r="D1062" i="7"/>
  <c r="H4643" i="1"/>
  <c r="G1062" i="7" s="1"/>
  <c r="D1066" i="7"/>
  <c r="E1066" i="7" s="1"/>
  <c r="H4647" i="1"/>
  <c r="G1066" i="7" s="1"/>
  <c r="D1070" i="7"/>
  <c r="H4651" i="1"/>
  <c r="G1070" i="7" s="1"/>
  <c r="D1074" i="7"/>
  <c r="H4655" i="1"/>
  <c r="G1074" i="7" s="1"/>
  <c r="D1078" i="7"/>
  <c r="H4659" i="1"/>
  <c r="G1078" i="7" s="1"/>
  <c r="D1082" i="7"/>
  <c r="E1082" i="7" s="1"/>
  <c r="H4663" i="1"/>
  <c r="G1082" i="7" s="1"/>
  <c r="D1086" i="7"/>
  <c r="H4667" i="1"/>
  <c r="G1086" i="7" s="1"/>
  <c r="D1090" i="7"/>
  <c r="H4671" i="1"/>
  <c r="G1090" i="7" s="1"/>
  <c r="D1094" i="7"/>
  <c r="H4675" i="1"/>
  <c r="G1094" i="7" s="1"/>
  <c r="D1098" i="7"/>
  <c r="E1098" i="7" s="1"/>
  <c r="H4679" i="1"/>
  <c r="G1098" i="7" s="1"/>
  <c r="D1102" i="7"/>
  <c r="H4683" i="1"/>
  <c r="G1102" i="7" s="1"/>
  <c r="D1106" i="7"/>
  <c r="H4687" i="1"/>
  <c r="G1106" i="7" s="1"/>
  <c r="D1110" i="7"/>
  <c r="H4691" i="1"/>
  <c r="G1110" i="7" s="1"/>
  <c r="D1114" i="7"/>
  <c r="E1114" i="7" s="1"/>
  <c r="H4695" i="1"/>
  <c r="G1114" i="7" s="1"/>
  <c r="D1118" i="7"/>
  <c r="H4699" i="1"/>
  <c r="G1118" i="7" s="1"/>
  <c r="D1122" i="7"/>
  <c r="H4703" i="1"/>
  <c r="G1122" i="7" s="1"/>
  <c r="D1126" i="7"/>
  <c r="H4707" i="1"/>
  <c r="G1126" i="7" s="1"/>
  <c r="D1130" i="7"/>
  <c r="E1130" i="7" s="1"/>
  <c r="H4711" i="1"/>
  <c r="G1130" i="7" s="1"/>
  <c r="D1134" i="7"/>
  <c r="H4715" i="1"/>
  <c r="G1134" i="7" s="1"/>
  <c r="D1138" i="7"/>
  <c r="H4719" i="1"/>
  <c r="G1138" i="7" s="1"/>
  <c r="D1142" i="7"/>
  <c r="H4723" i="1"/>
  <c r="G1142" i="7" s="1"/>
  <c r="D1146" i="7"/>
  <c r="E1146" i="7" s="1"/>
  <c r="H4727" i="1"/>
  <c r="G1146" i="7" s="1"/>
  <c r="D1150" i="7"/>
  <c r="H4731" i="1"/>
  <c r="G1150" i="7" s="1"/>
  <c r="D1154" i="7"/>
  <c r="H4735" i="1"/>
  <c r="G1154" i="7" s="1"/>
  <c r="D1158" i="7"/>
  <c r="H4739" i="1"/>
  <c r="G1158" i="7" s="1"/>
  <c r="D1162" i="7"/>
  <c r="H4743" i="1"/>
  <c r="G1162" i="7" s="1"/>
  <c r="D1166" i="7"/>
  <c r="H4747" i="1"/>
  <c r="G1166" i="7" s="1"/>
  <c r="D1170" i="7"/>
  <c r="H4751" i="1"/>
  <c r="G1170" i="7" s="1"/>
  <c r="D1174" i="7"/>
  <c r="H4755" i="1"/>
  <c r="G1174" i="7" s="1"/>
  <c r="D1178" i="7"/>
  <c r="H4759" i="1"/>
  <c r="G1178" i="7" s="1"/>
  <c r="D1182" i="7"/>
  <c r="H4763" i="1"/>
  <c r="G1182" i="7" s="1"/>
  <c r="D1186" i="7"/>
  <c r="H4767" i="1"/>
  <c r="G1186" i="7" s="1"/>
  <c r="D1190" i="7"/>
  <c r="H4771" i="1"/>
  <c r="G1190" i="7" s="1"/>
  <c r="D1194" i="7"/>
  <c r="H4775" i="1"/>
  <c r="G1194" i="7" s="1"/>
  <c r="D1198" i="7"/>
  <c r="H4779" i="1"/>
  <c r="G1198" i="7" s="1"/>
  <c r="D1202" i="7"/>
  <c r="H4783" i="1"/>
  <c r="G1202" i="7" s="1"/>
  <c r="D1206" i="7"/>
  <c r="H4787" i="1"/>
  <c r="G1206" i="7" s="1"/>
  <c r="D1210" i="7"/>
  <c r="H4791" i="1"/>
  <c r="G1210" i="7" s="1"/>
  <c r="D1214" i="7"/>
  <c r="H4795" i="1"/>
  <c r="G1214" i="7" s="1"/>
  <c r="D1218" i="7"/>
  <c r="H4799" i="1"/>
  <c r="G1218" i="7" s="1"/>
  <c r="D1222" i="7"/>
  <c r="H4803" i="1"/>
  <c r="G1222" i="7" s="1"/>
  <c r="D1226" i="7"/>
  <c r="H4807" i="1"/>
  <c r="G1226" i="7" s="1"/>
  <c r="D1230" i="7"/>
  <c r="H4811" i="1"/>
  <c r="G1230" i="7" s="1"/>
  <c r="D1234" i="7"/>
  <c r="H4815" i="1"/>
  <c r="G1234" i="7" s="1"/>
  <c r="D1238" i="7"/>
  <c r="H4819" i="1"/>
  <c r="G1238" i="7" s="1"/>
  <c r="D1242" i="7"/>
  <c r="H4823" i="1"/>
  <c r="G1242" i="7" s="1"/>
  <c r="D1246" i="7"/>
  <c r="H4827" i="1"/>
  <c r="G1246" i="7" s="1"/>
  <c r="D1250" i="7"/>
  <c r="H4831" i="1"/>
  <c r="G1250" i="7" s="1"/>
  <c r="D1254" i="7"/>
  <c r="H4835" i="1"/>
  <c r="G1254" i="7" s="1"/>
  <c r="D1258" i="7"/>
  <c r="H4839" i="1"/>
  <c r="G1258" i="7" s="1"/>
  <c r="D1262" i="7"/>
  <c r="H4843" i="1"/>
  <c r="G1262" i="7" s="1"/>
  <c r="D1266" i="7"/>
  <c r="H4847" i="1"/>
  <c r="G1266" i="7" s="1"/>
  <c r="D1270" i="7"/>
  <c r="H4851" i="1"/>
  <c r="G1270" i="7" s="1"/>
  <c r="D1274" i="7"/>
  <c r="H4855" i="1"/>
  <c r="G1274" i="7" s="1"/>
  <c r="D1278" i="7"/>
  <c r="H4859" i="1"/>
  <c r="G1278" i="7" s="1"/>
  <c r="D1282" i="7"/>
  <c r="H4863" i="1"/>
  <c r="G1282" i="7" s="1"/>
  <c r="D1286" i="7"/>
  <c r="H4867" i="1"/>
  <c r="G1286" i="7" s="1"/>
  <c r="D1290" i="7"/>
  <c r="H4871" i="1"/>
  <c r="G1290" i="7" s="1"/>
  <c r="D1294" i="7"/>
  <c r="H4875" i="1"/>
  <c r="G1294" i="7" s="1"/>
  <c r="D1298" i="7"/>
  <c r="H4879" i="1"/>
  <c r="G1298" i="7" s="1"/>
  <c r="D1302" i="7"/>
  <c r="H4883" i="1"/>
  <c r="G1302" i="7" s="1"/>
  <c r="D1306" i="7"/>
  <c r="H4887" i="1"/>
  <c r="G1306" i="7" s="1"/>
  <c r="D1310" i="7"/>
  <c r="H4891" i="1"/>
  <c r="G1310" i="7" s="1"/>
  <c r="D1314" i="7"/>
  <c r="H4895" i="1"/>
  <c r="G1314" i="7" s="1"/>
  <c r="D1318" i="7"/>
  <c r="H4899" i="1"/>
  <c r="G1318" i="7" s="1"/>
  <c r="D1322" i="7"/>
  <c r="H4903" i="1"/>
  <c r="G1322" i="7" s="1"/>
  <c r="D1326" i="7"/>
  <c r="H4907" i="1"/>
  <c r="G1326" i="7" s="1"/>
  <c r="D1330" i="7"/>
  <c r="H4911" i="1"/>
  <c r="G1330" i="7" s="1"/>
  <c r="D1334" i="7"/>
  <c r="H4915" i="1"/>
  <c r="G1334" i="7" s="1"/>
  <c r="D1338" i="7"/>
  <c r="H4919" i="1"/>
  <c r="G1338" i="7" s="1"/>
  <c r="D1342" i="7"/>
  <c r="H4923" i="1"/>
  <c r="G1342" i="7" s="1"/>
  <c r="D1346" i="7"/>
  <c r="H4927" i="1"/>
  <c r="G1346" i="7" s="1"/>
  <c r="D1350" i="7"/>
  <c r="H4931" i="1"/>
  <c r="G1350" i="7" s="1"/>
  <c r="D1354" i="7"/>
  <c r="H4935" i="1"/>
  <c r="G1354" i="7" s="1"/>
  <c r="D1358" i="7"/>
  <c r="H4939" i="1"/>
  <c r="G1358" i="7" s="1"/>
  <c r="D1362" i="7"/>
  <c r="H4943" i="1"/>
  <c r="G1362" i="7" s="1"/>
  <c r="D1366" i="7"/>
  <c r="H4947" i="1"/>
  <c r="G1366" i="7" s="1"/>
  <c r="D1370" i="7"/>
  <c r="H4951" i="1"/>
  <c r="G1370" i="7" s="1"/>
  <c r="D1374" i="7"/>
  <c r="H4955" i="1"/>
  <c r="G1374" i="7" s="1"/>
  <c r="D1378" i="7"/>
  <c r="H4959" i="1"/>
  <c r="G1378" i="7" s="1"/>
  <c r="D1382" i="7"/>
  <c r="H4963" i="1"/>
  <c r="G1382" i="7" s="1"/>
  <c r="D1386" i="7"/>
  <c r="H4967" i="1"/>
  <c r="G1386" i="7" s="1"/>
  <c r="D1390" i="7"/>
  <c r="H4971" i="1"/>
  <c r="G1390" i="7" s="1"/>
  <c r="D1394" i="7"/>
  <c r="H4975" i="1"/>
  <c r="G1394" i="7" s="1"/>
  <c r="D1398" i="7"/>
  <c r="H4979" i="1"/>
  <c r="G1398" i="7" s="1"/>
  <c r="D1402" i="7"/>
  <c r="H4983" i="1"/>
  <c r="G1402" i="7" s="1"/>
  <c r="D1406" i="7"/>
  <c r="H4987" i="1"/>
  <c r="G1406" i="7" s="1"/>
  <c r="D1410" i="7"/>
  <c r="H4991" i="1"/>
  <c r="G1410" i="7" s="1"/>
  <c r="D1414" i="7"/>
  <c r="H4995" i="1"/>
  <c r="G1414" i="7" s="1"/>
  <c r="D1418" i="7"/>
  <c r="H4999" i="1"/>
  <c r="G1418" i="7" s="1"/>
  <c r="D1422" i="7"/>
  <c r="H5003" i="1"/>
  <c r="G1422" i="7" s="1"/>
  <c r="D1426" i="7"/>
  <c r="H5007" i="1"/>
  <c r="G1426" i="7" s="1"/>
  <c r="D2494" i="7"/>
  <c r="H6075" i="1"/>
  <c r="G2494" i="7" s="1"/>
  <c r="D2510" i="7"/>
  <c r="H6091" i="1"/>
  <c r="G2510" i="7" s="1"/>
  <c r="E76" i="7"/>
  <c r="E80" i="7"/>
  <c r="E84" i="7"/>
  <c r="E88" i="7"/>
  <c r="E92" i="7"/>
  <c r="E96" i="7"/>
  <c r="E100" i="7"/>
  <c r="E104" i="7"/>
  <c r="E112" i="7"/>
  <c r="E116" i="7"/>
  <c r="E120" i="7"/>
  <c r="E128" i="7"/>
  <c r="E132" i="7"/>
  <c r="E136" i="7"/>
  <c r="E144" i="7"/>
  <c r="E148" i="7"/>
  <c r="E152" i="7"/>
  <c r="E160" i="7"/>
  <c r="E164" i="7"/>
  <c r="E168" i="7"/>
  <c r="E176" i="7"/>
  <c r="E180" i="7"/>
  <c r="E184" i="7"/>
  <c r="E188" i="7"/>
  <c r="E192" i="7"/>
  <c r="E196" i="7"/>
  <c r="E200" i="7"/>
  <c r="E204" i="7"/>
  <c r="E208" i="7"/>
  <c r="E212" i="7"/>
  <c r="E216" i="7"/>
  <c r="E224" i="7"/>
  <c r="E228" i="7"/>
  <c r="E232" i="7"/>
  <c r="E240" i="7"/>
  <c r="E244" i="7"/>
  <c r="E248" i="7"/>
  <c r="E256" i="7"/>
  <c r="E260" i="7"/>
  <c r="E264" i="7"/>
  <c r="E272" i="7"/>
  <c r="E276" i="7"/>
  <c r="E280" i="7"/>
  <c r="E288" i="7"/>
  <c r="E292" i="7"/>
  <c r="E296" i="7"/>
  <c r="E300" i="7"/>
  <c r="E304" i="7"/>
  <c r="E308" i="7"/>
  <c r="E312" i="7"/>
  <c r="E316" i="7"/>
  <c r="E320" i="7"/>
  <c r="E324" i="7"/>
  <c r="E328" i="7"/>
  <c r="E332" i="7"/>
  <c r="E336" i="7"/>
  <c r="E340" i="7"/>
  <c r="E344" i="7"/>
  <c r="E348" i="7"/>
  <c r="E352" i="7"/>
  <c r="E356" i="7"/>
  <c r="E360" i="7"/>
  <c r="E364" i="7"/>
  <c r="E368" i="7"/>
  <c r="E372" i="7"/>
  <c r="E376" i="7"/>
  <c r="E380" i="7"/>
  <c r="E384" i="7"/>
  <c r="E388" i="7"/>
  <c r="E392" i="7"/>
  <c r="E396" i="7"/>
  <c r="E400" i="7"/>
  <c r="E404" i="7"/>
  <c r="E408" i="7"/>
  <c r="E416" i="7"/>
  <c r="E420" i="7"/>
  <c r="E424" i="7"/>
  <c r="E432" i="7"/>
  <c r="E436" i="7"/>
  <c r="E440" i="7"/>
  <c r="E448" i="7"/>
  <c r="E452" i="7"/>
  <c r="E456" i="7"/>
  <c r="E464" i="7"/>
  <c r="E468" i="7"/>
  <c r="E472" i="7"/>
  <c r="E480" i="7"/>
  <c r="E484" i="7"/>
  <c r="E488" i="7"/>
  <c r="E496" i="7"/>
  <c r="E500" i="7"/>
  <c r="E504" i="7"/>
  <c r="E508" i="7"/>
  <c r="E512" i="7"/>
  <c r="E516" i="7"/>
  <c r="E520" i="7"/>
  <c r="E524" i="7"/>
  <c r="E528" i="7"/>
  <c r="E532" i="7"/>
  <c r="E536" i="7"/>
  <c r="E540" i="7"/>
  <c r="E544" i="7"/>
  <c r="E548" i="7"/>
  <c r="E552" i="7"/>
  <c r="E556" i="7"/>
  <c r="E560" i="7"/>
  <c r="E564" i="7"/>
  <c r="E568" i="7"/>
  <c r="E572" i="7"/>
  <c r="E576" i="7"/>
  <c r="E580" i="7"/>
  <c r="E584" i="7"/>
  <c r="E588" i="7"/>
  <c r="E592" i="7"/>
  <c r="E596" i="7"/>
  <c r="E600" i="7"/>
  <c r="E604" i="7"/>
  <c r="E608" i="7"/>
  <c r="E612" i="7"/>
  <c r="E616" i="7"/>
  <c r="E624" i="7"/>
  <c r="E628" i="7"/>
  <c r="E632" i="7"/>
  <c r="E640" i="7"/>
  <c r="E644" i="7"/>
  <c r="E648" i="7"/>
  <c r="E656" i="7"/>
  <c r="E660" i="7"/>
  <c r="E664" i="7"/>
  <c r="E672" i="7"/>
  <c r="E676" i="7"/>
  <c r="E680" i="7"/>
  <c r="E684" i="7"/>
  <c r="E688" i="7"/>
  <c r="E692" i="7"/>
  <c r="E696" i="7"/>
  <c r="E700" i="7"/>
  <c r="E704" i="7"/>
  <c r="E708" i="7"/>
  <c r="E712" i="7"/>
  <c r="E716" i="7"/>
  <c r="E720" i="7"/>
  <c r="E724" i="7"/>
  <c r="E728" i="7"/>
  <c r="E732" i="7"/>
  <c r="E736" i="7"/>
  <c r="E740" i="7"/>
  <c r="E744" i="7"/>
  <c r="E748" i="7"/>
  <c r="E752" i="7"/>
  <c r="E756" i="7"/>
  <c r="E760" i="7"/>
  <c r="E768" i="7"/>
  <c r="E772" i="7"/>
  <c r="E776" i="7"/>
  <c r="E784" i="7"/>
  <c r="E788" i="7"/>
  <c r="E792" i="7"/>
  <c r="E800" i="7"/>
  <c r="E804" i="7"/>
  <c r="E808" i="7"/>
  <c r="E812" i="7"/>
  <c r="E816" i="7"/>
  <c r="E820" i="7"/>
  <c r="E824" i="7"/>
  <c r="E828" i="7"/>
  <c r="E832" i="7"/>
  <c r="E836" i="7"/>
  <c r="E840" i="7"/>
  <c r="E844" i="7"/>
  <c r="E848" i="7"/>
  <c r="E852" i="7"/>
  <c r="E856" i="7"/>
  <c r="E860" i="7"/>
  <c r="E864" i="7"/>
  <c r="E868" i="7"/>
  <c r="E872" i="7"/>
  <c r="E880" i="7"/>
  <c r="E884" i="7"/>
  <c r="E888" i="7"/>
  <c r="E896" i="7"/>
  <c r="E900" i="7"/>
  <c r="E904" i="7"/>
  <c r="E912" i="7"/>
  <c r="E916" i="7"/>
  <c r="E920" i="7"/>
  <c r="E928" i="7"/>
  <c r="E932" i="7"/>
  <c r="E936" i="7"/>
  <c r="E940" i="7"/>
  <c r="E944" i="7"/>
  <c r="E948" i="7"/>
  <c r="E952" i="7"/>
  <c r="E956" i="7"/>
  <c r="E960" i="7"/>
  <c r="E964" i="7"/>
  <c r="E968" i="7"/>
  <c r="E972" i="7"/>
  <c r="E976" i="7"/>
  <c r="E980" i="7"/>
  <c r="E984" i="7"/>
  <c r="E992" i="7"/>
  <c r="E996" i="7"/>
  <c r="E1000" i="7"/>
  <c r="E1008" i="7"/>
  <c r="E1012" i="7"/>
  <c r="E1016" i="7"/>
  <c r="E1024" i="7"/>
  <c r="E1028" i="7"/>
  <c r="E1032" i="7"/>
  <c r="E1036" i="7"/>
  <c r="E1040" i="7"/>
  <c r="E1044" i="7"/>
  <c r="E1048" i="7"/>
  <c r="E1052" i="7"/>
  <c r="E1056" i="7"/>
  <c r="E1060" i="7"/>
  <c r="E1064" i="7"/>
  <c r="E1068" i="7"/>
  <c r="E1072" i="7"/>
  <c r="E1076" i="7"/>
  <c r="E1080" i="7"/>
  <c r="E1084" i="7"/>
  <c r="E1088" i="7"/>
  <c r="E1092" i="7"/>
  <c r="E1096" i="7"/>
  <c r="E1100" i="7"/>
  <c r="E1104" i="7"/>
  <c r="E1108" i="7"/>
  <c r="E1112" i="7"/>
  <c r="E1116" i="7"/>
  <c r="E1120" i="7"/>
  <c r="E1124" i="7"/>
  <c r="E1128" i="7"/>
  <c r="E1136" i="7"/>
  <c r="E1140" i="7"/>
  <c r="E1144" i="7"/>
  <c r="E1152" i="7"/>
  <c r="E1156" i="7"/>
  <c r="E1160" i="7"/>
  <c r="E1168" i="7"/>
  <c r="E1172" i="7"/>
  <c r="E1176" i="7"/>
  <c r="E1184" i="7"/>
  <c r="E1188" i="7"/>
  <c r="E1192" i="7"/>
  <c r="E1196" i="7"/>
  <c r="E1200" i="7"/>
  <c r="E1204" i="7"/>
  <c r="E1208" i="7"/>
  <c r="E1212" i="7"/>
  <c r="E1216" i="7"/>
  <c r="E1220" i="7"/>
  <c r="E1224" i="7"/>
  <c r="E1228" i="7"/>
  <c r="E1232" i="7"/>
  <c r="E1236" i="7"/>
  <c r="E1240" i="7"/>
  <c r="E1244" i="7"/>
  <c r="E1248" i="7"/>
  <c r="E1252" i="7"/>
  <c r="E1256" i="7"/>
  <c r="E1264" i="7"/>
  <c r="E1268" i="7"/>
  <c r="E1272" i="7"/>
  <c r="E1276" i="7"/>
  <c r="E1280" i="7"/>
  <c r="E1284" i="7"/>
  <c r="E1288" i="7"/>
  <c r="E1292" i="7"/>
  <c r="E1296" i="7"/>
  <c r="E1300" i="7"/>
  <c r="E1304" i="7"/>
  <c r="E1308" i="7"/>
  <c r="E1312" i="7"/>
  <c r="E1316" i="7"/>
  <c r="E1320" i="7"/>
  <c r="E1324" i="7"/>
  <c r="E1328" i="7"/>
  <c r="E1332" i="7"/>
  <c r="E1336" i="7"/>
  <c r="E1344" i="7"/>
  <c r="E1348" i="7"/>
  <c r="E1352" i="7"/>
  <c r="E1360" i="7"/>
  <c r="E1364" i="7"/>
  <c r="E1368" i="7"/>
  <c r="E1376" i="7"/>
  <c r="E1380" i="7"/>
  <c r="E1384" i="7"/>
  <c r="E1392" i="7"/>
  <c r="E1396" i="7"/>
  <c r="E1400" i="7"/>
  <c r="E1408" i="7"/>
  <c r="E13" i="7"/>
  <c r="E17" i="7"/>
  <c r="E21" i="7"/>
  <c r="E25" i="7"/>
  <c r="E29" i="7"/>
  <c r="E33" i="7"/>
  <c r="E37" i="7"/>
  <c r="E41" i="7"/>
  <c r="E45" i="7"/>
  <c r="E49" i="7"/>
  <c r="E53" i="7"/>
  <c r="E57" i="7"/>
  <c r="E61" i="7"/>
  <c r="E65" i="7"/>
  <c r="E69" i="7"/>
  <c r="E73" i="7"/>
  <c r="E77" i="7"/>
  <c r="E81" i="7"/>
  <c r="E85" i="7"/>
  <c r="E89" i="7"/>
  <c r="E93" i="7"/>
  <c r="E97" i="7"/>
  <c r="E101" i="7"/>
  <c r="E105" i="7"/>
  <c r="E109" i="7"/>
  <c r="E113" i="7"/>
  <c r="E117" i="7"/>
  <c r="E121" i="7"/>
  <c r="E125" i="7"/>
  <c r="E129" i="7"/>
  <c r="E133" i="7"/>
  <c r="E137" i="7"/>
  <c r="E141" i="7"/>
  <c r="E145" i="7"/>
  <c r="E149" i="7"/>
  <c r="E153" i="7"/>
  <c r="E157" i="7"/>
  <c r="E161" i="7"/>
  <c r="E165" i="7"/>
  <c r="E169" i="7"/>
  <c r="E173" i="7"/>
  <c r="E177" i="7"/>
  <c r="E181" i="7"/>
  <c r="E185" i="7"/>
  <c r="E189" i="7"/>
  <c r="E193" i="7"/>
  <c r="E197" i="7"/>
  <c r="E201" i="7"/>
  <c r="E205" i="7"/>
  <c r="E209" i="7"/>
  <c r="E10" i="7"/>
  <c r="E14" i="7"/>
  <c r="E18" i="7"/>
  <c r="E22" i="7"/>
  <c r="E30" i="7"/>
  <c r="E34" i="7"/>
  <c r="E38" i="7"/>
  <c r="E46" i="7"/>
  <c r="E54" i="7"/>
  <c r="E58" i="7"/>
  <c r="E62" i="7"/>
  <c r="E66" i="7"/>
  <c r="E70" i="7"/>
  <c r="E78" i="7"/>
  <c r="E82" i="7"/>
  <c r="E90" i="7"/>
  <c r="E94" i="7"/>
  <c r="E98" i="7"/>
  <c r="E102" i="7"/>
  <c r="E110" i="7"/>
  <c r="E114" i="7"/>
  <c r="E118" i="7"/>
  <c r="E122" i="7"/>
  <c r="E126" i="7"/>
  <c r="E130" i="7"/>
  <c r="E134" i="7"/>
  <c r="E138" i="7"/>
  <c r="E142" i="7"/>
  <c r="E146" i="7"/>
  <c r="E150" i="7"/>
  <c r="E158" i="7"/>
  <c r="E162" i="7"/>
  <c r="E166" i="7"/>
  <c r="E170" i="7"/>
  <c r="E174" i="7"/>
  <c r="E178" i="7"/>
  <c r="E182" i="7"/>
  <c r="E190" i="7"/>
  <c r="E194" i="7"/>
  <c r="E198" i="7"/>
  <c r="E202" i="7"/>
  <c r="E206" i="7"/>
  <c r="E210" i="7"/>
  <c r="E11" i="7"/>
  <c r="E19" i="7"/>
  <c r="E23" i="7"/>
  <c r="E27" i="7"/>
  <c r="E35" i="7"/>
  <c r="E39" i="7"/>
  <c r="E43" i="7"/>
  <c r="E47" i="7"/>
  <c r="E51" i="7"/>
  <c r="E55" i="7"/>
  <c r="E59" i="7"/>
  <c r="E63" i="7"/>
  <c r="E67" i="7"/>
  <c r="E71" i="7"/>
  <c r="E75" i="7"/>
  <c r="E83" i="7"/>
  <c r="E87" i="7"/>
  <c r="E91" i="7"/>
  <c r="E99" i="7"/>
  <c r="E103" i="7"/>
  <c r="E107" i="7"/>
  <c r="E111" i="7"/>
  <c r="E115" i="7"/>
  <c r="E119" i="7"/>
  <c r="E123" i="7"/>
  <c r="E127" i="7"/>
  <c r="E131" i="7"/>
  <c r="E135" i="7"/>
  <c r="E139" i="7"/>
  <c r="E143" i="7"/>
  <c r="E147" i="7"/>
  <c r="E151" i="7"/>
  <c r="E155" i="7"/>
  <c r="E163" i="7"/>
  <c r="E167" i="7"/>
  <c r="E171" i="7"/>
  <c r="E175" i="7"/>
  <c r="E179" i="7"/>
  <c r="E183" i="7"/>
  <c r="E187" i="7"/>
  <c r="E191" i="7"/>
  <c r="E195" i="7"/>
  <c r="E199" i="7"/>
  <c r="E203" i="7"/>
  <c r="E207" i="7"/>
  <c r="E211" i="7"/>
  <c r="E213" i="7"/>
  <c r="E217" i="7"/>
  <c r="E221" i="7"/>
  <c r="E225" i="7"/>
  <c r="E229" i="7"/>
  <c r="E233" i="7"/>
  <c r="E237" i="7"/>
  <c r="E241" i="7"/>
  <c r="E245" i="7"/>
  <c r="E249" i="7"/>
  <c r="E253" i="7"/>
  <c r="E257" i="7"/>
  <c r="E261" i="7"/>
  <c r="E265" i="7"/>
  <c r="E269" i="7"/>
  <c r="E273" i="7"/>
  <c r="E277" i="7"/>
  <c r="E281" i="7"/>
  <c r="E285" i="7"/>
  <c r="E289" i="7"/>
  <c r="E293" i="7"/>
  <c r="E297" i="7"/>
  <c r="E301" i="7"/>
  <c r="E305" i="7"/>
  <c r="E309" i="7"/>
  <c r="E313" i="7"/>
  <c r="E317" i="7"/>
  <c r="E321" i="7"/>
  <c r="E325" i="7"/>
  <c r="E329" i="7"/>
  <c r="E333" i="7"/>
  <c r="E337" i="7"/>
  <c r="E341" i="7"/>
  <c r="E345" i="7"/>
  <c r="E349" i="7"/>
  <c r="E353" i="7"/>
  <c r="E357" i="7"/>
  <c r="E361" i="7"/>
  <c r="E365" i="7"/>
  <c r="E369" i="7"/>
  <c r="E373" i="7"/>
  <c r="E377" i="7"/>
  <c r="E381" i="7"/>
  <c r="E385" i="7"/>
  <c r="E389" i="7"/>
  <c r="E393" i="7"/>
  <c r="E397" i="7"/>
  <c r="E401" i="7"/>
  <c r="E405" i="7"/>
  <c r="E409" i="7"/>
  <c r="E413" i="7"/>
  <c r="E417" i="7"/>
  <c r="E421" i="7"/>
  <c r="E425" i="7"/>
  <c r="E429" i="7"/>
  <c r="E433" i="7"/>
  <c r="E437" i="7"/>
  <c r="E441" i="7"/>
  <c r="E445" i="7"/>
  <c r="E449" i="7"/>
  <c r="E453" i="7"/>
  <c r="E457" i="7"/>
  <c r="E461" i="7"/>
  <c r="E465" i="7"/>
  <c r="E469" i="7"/>
  <c r="E473" i="7"/>
  <c r="E477" i="7"/>
  <c r="E481" i="7"/>
  <c r="E485" i="7"/>
  <c r="E489" i="7"/>
  <c r="E493" i="7"/>
  <c r="E497" i="7"/>
  <c r="E501" i="7"/>
  <c r="E505" i="7"/>
  <c r="E509" i="7"/>
  <c r="E513" i="7"/>
  <c r="E517" i="7"/>
  <c r="E521" i="7"/>
  <c r="E525" i="7"/>
  <c r="E529" i="7"/>
  <c r="E533" i="7"/>
  <c r="E537" i="7"/>
  <c r="E541" i="7"/>
  <c r="E545" i="7"/>
  <c r="E549" i="7"/>
  <c r="E553" i="7"/>
  <c r="E557" i="7"/>
  <c r="E561" i="7"/>
  <c r="E565" i="7"/>
  <c r="E569" i="7"/>
  <c r="E573" i="7"/>
  <c r="E577" i="7"/>
  <c r="E581" i="7"/>
  <c r="E585" i="7"/>
  <c r="E589" i="7"/>
  <c r="E593" i="7"/>
  <c r="E597" i="7"/>
  <c r="E601" i="7"/>
  <c r="E605" i="7"/>
  <c r="E609" i="7"/>
  <c r="E613" i="7"/>
  <c r="E617" i="7"/>
  <c r="E621" i="7"/>
  <c r="E625" i="7"/>
  <c r="E629" i="7"/>
  <c r="E633" i="7"/>
  <c r="E637" i="7"/>
  <c r="E641" i="7"/>
  <c r="E645" i="7"/>
  <c r="E649" i="7"/>
  <c r="E653" i="7"/>
  <c r="E657" i="7"/>
  <c r="E661" i="7"/>
  <c r="E665" i="7"/>
  <c r="E669" i="7"/>
  <c r="E673" i="7"/>
  <c r="E677" i="7"/>
  <c r="E681" i="7"/>
  <c r="E685" i="7"/>
  <c r="E689" i="7"/>
  <c r="E693" i="7"/>
  <c r="E697" i="7"/>
  <c r="E701" i="7"/>
  <c r="E705" i="7"/>
  <c r="E709" i="7"/>
  <c r="E713" i="7"/>
  <c r="E717" i="7"/>
  <c r="E721" i="7"/>
  <c r="E725" i="7"/>
  <c r="E729" i="7"/>
  <c r="E733" i="7"/>
  <c r="E737" i="7"/>
  <c r="E741" i="7"/>
  <c r="E745" i="7"/>
  <c r="E749" i="7"/>
  <c r="E753" i="7"/>
  <c r="E757" i="7"/>
  <c r="E761" i="7"/>
  <c r="E765" i="7"/>
  <c r="E769" i="7"/>
  <c r="E773" i="7"/>
  <c r="E777" i="7"/>
  <c r="E781" i="7"/>
  <c r="E785" i="7"/>
  <c r="E789" i="7"/>
  <c r="E793" i="7"/>
  <c r="E797" i="7"/>
  <c r="E801" i="7"/>
  <c r="E805" i="7"/>
  <c r="E809" i="7"/>
  <c r="E813" i="7"/>
  <c r="E817" i="7"/>
  <c r="E821" i="7"/>
  <c r="E825" i="7"/>
  <c r="E829" i="7"/>
  <c r="E833" i="7"/>
  <c r="E837" i="7"/>
  <c r="E841" i="7"/>
  <c r="E845" i="7"/>
  <c r="E849" i="7"/>
  <c r="E853" i="7"/>
  <c r="E857" i="7"/>
  <c r="E861" i="7"/>
  <c r="E865" i="7"/>
  <c r="E869" i="7"/>
  <c r="E873" i="7"/>
  <c r="E877" i="7"/>
  <c r="E881" i="7"/>
  <c r="E885" i="7"/>
  <c r="E889" i="7"/>
  <c r="E893" i="7"/>
  <c r="E897" i="7"/>
  <c r="E901" i="7"/>
  <c r="E905" i="7"/>
  <c r="E909" i="7"/>
  <c r="E913" i="7"/>
  <c r="E917" i="7"/>
  <c r="E921" i="7"/>
  <c r="E925" i="7"/>
  <c r="E929" i="7"/>
  <c r="E933" i="7"/>
  <c r="E937" i="7"/>
  <c r="E941" i="7"/>
  <c r="E945" i="7"/>
  <c r="E949" i="7"/>
  <c r="E953" i="7"/>
  <c r="E957" i="7"/>
  <c r="E961" i="7"/>
  <c r="E965" i="7"/>
  <c r="E969" i="7"/>
  <c r="E973" i="7"/>
  <c r="E977" i="7"/>
  <c r="E981" i="7"/>
  <c r="E985" i="7"/>
  <c r="E989" i="7"/>
  <c r="E993" i="7"/>
  <c r="E997" i="7"/>
  <c r="E1001" i="7"/>
  <c r="E1005" i="7"/>
  <c r="E1009" i="7"/>
  <c r="E1013" i="7"/>
  <c r="E1017" i="7"/>
  <c r="E1021" i="7"/>
  <c r="E1025" i="7"/>
  <c r="E1029" i="7"/>
  <c r="E1033" i="7"/>
  <c r="E1037" i="7"/>
  <c r="E1041" i="7"/>
  <c r="E1045" i="7"/>
  <c r="E1049" i="7"/>
  <c r="E1053" i="7"/>
  <c r="E1057" i="7"/>
  <c r="E1061" i="7"/>
  <c r="E1065" i="7"/>
  <c r="E1069" i="7"/>
  <c r="E1073" i="7"/>
  <c r="E1077" i="7"/>
  <c r="E1081" i="7"/>
  <c r="E1085" i="7"/>
  <c r="E1089" i="7"/>
  <c r="E1093" i="7"/>
  <c r="E1097" i="7"/>
  <c r="E1101" i="7"/>
  <c r="E1105" i="7"/>
  <c r="E1109" i="7"/>
  <c r="E1113" i="7"/>
  <c r="E1117" i="7"/>
  <c r="E1121" i="7"/>
  <c r="E1125" i="7"/>
  <c r="E1129" i="7"/>
  <c r="E1133" i="7"/>
  <c r="E1137" i="7"/>
  <c r="E1141" i="7"/>
  <c r="E1145" i="7"/>
  <c r="E1149" i="7"/>
  <c r="E1153" i="7"/>
  <c r="E1157" i="7"/>
  <c r="E1161" i="7"/>
  <c r="E1165" i="7"/>
  <c r="E1169" i="7"/>
  <c r="E1173" i="7"/>
  <c r="E1177" i="7"/>
  <c r="E1181" i="7"/>
  <c r="E1185" i="7"/>
  <c r="E1189" i="7"/>
  <c r="E1193" i="7"/>
  <c r="E1197" i="7"/>
  <c r="E1201" i="7"/>
  <c r="E1205" i="7"/>
  <c r="E1209" i="7"/>
  <c r="E1213" i="7"/>
  <c r="E1217" i="7"/>
  <c r="E1221" i="7"/>
  <c r="E1225" i="7"/>
  <c r="E1229" i="7"/>
  <c r="E1233" i="7"/>
  <c r="E1237" i="7"/>
  <c r="E1241" i="7"/>
  <c r="E1245" i="7"/>
  <c r="E1249" i="7"/>
  <c r="E1253" i="7"/>
  <c r="E1257" i="7"/>
  <c r="E1261" i="7"/>
  <c r="E1265" i="7"/>
  <c r="E1269" i="7"/>
  <c r="E1273" i="7"/>
  <c r="E1277" i="7"/>
  <c r="E1281" i="7"/>
  <c r="E1285" i="7"/>
  <c r="E1289" i="7"/>
  <c r="E1293" i="7"/>
  <c r="E1297" i="7"/>
  <c r="E1301" i="7"/>
  <c r="E1305" i="7"/>
  <c r="E1309" i="7"/>
  <c r="E1313" i="7"/>
  <c r="E1317" i="7"/>
  <c r="E1321" i="7"/>
  <c r="E1325" i="7"/>
  <c r="E1329" i="7"/>
  <c r="E1333" i="7"/>
  <c r="E1337" i="7"/>
  <c r="E1341" i="7"/>
  <c r="E1345" i="7"/>
  <c r="E1349" i="7"/>
  <c r="E1353" i="7"/>
  <c r="E1357" i="7"/>
  <c r="E1361" i="7"/>
  <c r="E1365" i="7"/>
  <c r="E1369" i="7"/>
  <c r="E1373" i="7"/>
  <c r="E1377" i="7"/>
  <c r="E1381" i="7"/>
  <c r="E1385" i="7"/>
  <c r="E1389" i="7"/>
  <c r="E1393" i="7"/>
  <c r="E1397" i="7"/>
  <c r="E1401" i="7"/>
  <c r="E1405" i="7"/>
  <c r="E1409" i="7"/>
  <c r="E1413" i="7"/>
  <c r="E1417" i="7"/>
  <c r="E1421" i="7"/>
  <c r="E1425" i="7"/>
  <c r="E1429" i="7"/>
  <c r="E1433" i="7"/>
  <c r="E1437" i="7"/>
  <c r="E1441" i="7"/>
  <c r="E1445" i="7"/>
  <c r="E1449" i="7"/>
  <c r="E1453" i="7"/>
  <c r="E1457" i="7"/>
  <c r="E1461" i="7"/>
  <c r="E1465" i="7"/>
  <c r="E1469" i="7"/>
  <c r="E1473" i="7"/>
  <c r="E1477" i="7"/>
  <c r="E1481" i="7"/>
  <c r="E1485" i="7"/>
  <c r="E1489" i="7"/>
  <c r="E1493" i="7"/>
  <c r="E1497" i="7"/>
  <c r="E1501" i="7"/>
  <c r="E1505" i="7"/>
  <c r="E1509" i="7"/>
  <c r="E1513" i="7"/>
  <c r="E1517" i="7"/>
  <c r="E1521" i="7"/>
  <c r="E1525" i="7"/>
  <c r="E1529" i="7"/>
  <c r="E1533" i="7"/>
  <c r="E1537" i="7"/>
  <c r="E1541" i="7"/>
  <c r="E1545" i="7"/>
  <c r="E1549" i="7"/>
  <c r="E1553" i="7"/>
  <c r="E1557" i="7"/>
  <c r="E214" i="7"/>
  <c r="E218" i="7"/>
  <c r="E222" i="7"/>
  <c r="E226" i="7"/>
  <c r="E230" i="7"/>
  <c r="E238" i="7"/>
  <c r="E242" i="7"/>
  <c r="E246" i="7"/>
  <c r="E250" i="7"/>
  <c r="E254" i="7"/>
  <c r="E258" i="7"/>
  <c r="E262" i="7"/>
  <c r="E270" i="7"/>
  <c r="E274" i="7"/>
  <c r="E278" i="7"/>
  <c r="E282" i="7"/>
  <c r="E286" i="7"/>
  <c r="E290" i="7"/>
  <c r="E294" i="7"/>
  <c r="E302" i="7"/>
  <c r="E306" i="7"/>
  <c r="E310" i="7"/>
  <c r="E314" i="7"/>
  <c r="E318" i="7"/>
  <c r="E322" i="7"/>
  <c r="E326" i="7"/>
  <c r="E334" i="7"/>
  <c r="E338" i="7"/>
  <c r="E342" i="7"/>
  <c r="E346" i="7"/>
  <c r="E350" i="7"/>
  <c r="E354" i="7"/>
  <c r="E358" i="7"/>
  <c r="E366" i="7"/>
  <c r="E370" i="7"/>
  <c r="E374" i="7"/>
  <c r="E378" i="7"/>
  <c r="E382" i="7"/>
  <c r="E386" i="7"/>
  <c r="E390" i="7"/>
  <c r="E394" i="7"/>
  <c r="E398" i="7"/>
  <c r="E402" i="7"/>
  <c r="E406" i="7"/>
  <c r="E410" i="7"/>
  <c r="E414" i="7"/>
  <c r="E418" i="7"/>
  <c r="E422" i="7"/>
  <c r="E426" i="7"/>
  <c r="E430" i="7"/>
  <c r="E434" i="7"/>
  <c r="E438" i="7"/>
  <c r="E446" i="7"/>
  <c r="E450" i="7"/>
  <c r="E454" i="7"/>
  <c r="E458" i="7"/>
  <c r="E462" i="7"/>
  <c r="E466" i="7"/>
  <c r="E470" i="7"/>
  <c r="E478" i="7"/>
  <c r="E482" i="7"/>
  <c r="E486" i="7"/>
  <c r="E490" i="7"/>
  <c r="E494" i="7"/>
  <c r="E498" i="7"/>
  <c r="E502" i="7"/>
  <c r="E510" i="7"/>
  <c r="E514" i="7"/>
  <c r="E518" i="7"/>
  <c r="E522" i="7"/>
  <c r="E526" i="7"/>
  <c r="E530" i="7"/>
  <c r="E534" i="7"/>
  <c r="E538" i="7"/>
  <c r="E542" i="7"/>
  <c r="E546" i="7"/>
  <c r="E550" i="7"/>
  <c r="E554" i="7"/>
  <c r="E558" i="7"/>
  <c r="E562" i="7"/>
  <c r="E566" i="7"/>
  <c r="E574" i="7"/>
  <c r="E578" i="7"/>
  <c r="E582" i="7"/>
  <c r="E586" i="7"/>
  <c r="E590" i="7"/>
  <c r="E594" i="7"/>
  <c r="E598" i="7"/>
  <c r="E606" i="7"/>
  <c r="E610" i="7"/>
  <c r="E614" i="7"/>
  <c r="E622" i="7"/>
  <c r="E626" i="7"/>
  <c r="E630" i="7"/>
  <c r="E634" i="7"/>
  <c r="E638" i="7"/>
  <c r="E642" i="7"/>
  <c r="E646" i="7"/>
  <c r="E650" i="7"/>
  <c r="E654" i="7"/>
  <c r="E658" i="7"/>
  <c r="E662" i="7"/>
  <c r="E666" i="7"/>
  <c r="E670" i="7"/>
  <c r="E674" i="7"/>
  <c r="E678" i="7"/>
  <c r="E686" i="7"/>
  <c r="E690" i="7"/>
  <c r="E694" i="7"/>
  <c r="E698" i="7"/>
  <c r="E702" i="7"/>
  <c r="E706" i="7"/>
  <c r="E710" i="7"/>
  <c r="E714" i="7"/>
  <c r="E718" i="7"/>
  <c r="E722" i="7"/>
  <c r="E726" i="7"/>
  <c r="E730" i="7"/>
  <c r="E734" i="7"/>
  <c r="E738" i="7"/>
  <c r="E742" i="7"/>
  <c r="E746" i="7"/>
  <c r="E750" i="7"/>
  <c r="E754" i="7"/>
  <c r="E758" i="7"/>
  <c r="E762" i="7"/>
  <c r="E766" i="7"/>
  <c r="E770" i="7"/>
  <c r="E774" i="7"/>
  <c r="E778" i="7"/>
  <c r="E782" i="7"/>
  <c r="E786" i="7"/>
  <c r="E790" i="7"/>
  <c r="E794" i="7"/>
  <c r="E798" i="7"/>
  <c r="E802" i="7"/>
  <c r="E806" i="7"/>
  <c r="E814" i="7"/>
  <c r="E818" i="7"/>
  <c r="E822" i="7"/>
  <c r="E830" i="7"/>
  <c r="E834" i="7"/>
  <c r="E838" i="7"/>
  <c r="E846" i="7"/>
  <c r="E850" i="7"/>
  <c r="E854" i="7"/>
  <c r="E862" i="7"/>
  <c r="E866" i="7"/>
  <c r="E870" i="7"/>
  <c r="E878" i="7"/>
  <c r="E882" i="7"/>
  <c r="E886" i="7"/>
  <c r="E894" i="7"/>
  <c r="E898" i="7"/>
  <c r="E902" i="7"/>
  <c r="E910" i="7"/>
  <c r="E914" i="7"/>
  <c r="E918" i="7"/>
  <c r="E926" i="7"/>
  <c r="E930" i="7"/>
  <c r="E934" i="7"/>
  <c r="E942" i="7"/>
  <c r="E946" i="7"/>
  <c r="E950" i="7"/>
  <c r="E958" i="7"/>
  <c r="E962" i="7"/>
  <c r="E966" i="7"/>
  <c r="E974" i="7"/>
  <c r="E978" i="7"/>
  <c r="E982" i="7"/>
  <c r="E990" i="7"/>
  <c r="E994" i="7"/>
  <c r="E998" i="7"/>
  <c r="E1006" i="7"/>
  <c r="E1010" i="7"/>
  <c r="E1014" i="7"/>
  <c r="E1022" i="7"/>
  <c r="E1026" i="7"/>
  <c r="E1030" i="7"/>
  <c r="E1038" i="7"/>
  <c r="E1042" i="7"/>
  <c r="E1046" i="7"/>
  <c r="E1054" i="7"/>
  <c r="E1058" i="7"/>
  <c r="E1062" i="7"/>
  <c r="E1070" i="7"/>
  <c r="E1074" i="7"/>
  <c r="E1078" i="7"/>
  <c r="E1086" i="7"/>
  <c r="E1090" i="7"/>
  <c r="E1094" i="7"/>
  <c r="E1102" i="7"/>
  <c r="E1106" i="7"/>
  <c r="E1110" i="7"/>
  <c r="E1118" i="7"/>
  <c r="E1122" i="7"/>
  <c r="E1126" i="7"/>
  <c r="E1134" i="7"/>
  <c r="E1138" i="7"/>
  <c r="E1142" i="7"/>
  <c r="E1150" i="7"/>
  <c r="E1154" i="7"/>
  <c r="E1158" i="7"/>
  <c r="E1162" i="7"/>
  <c r="E1166" i="7"/>
  <c r="E1170" i="7"/>
  <c r="E1174" i="7"/>
  <c r="E1178" i="7"/>
  <c r="E1182" i="7"/>
  <c r="E1186" i="7"/>
  <c r="E1190" i="7"/>
  <c r="E1194" i="7"/>
  <c r="E1198" i="7"/>
  <c r="E1202" i="7"/>
  <c r="E1206" i="7"/>
  <c r="E1210" i="7"/>
  <c r="E1214" i="7"/>
  <c r="E1218" i="7"/>
  <c r="E1222" i="7"/>
  <c r="E1226" i="7"/>
  <c r="E1230" i="7"/>
  <c r="E1234" i="7"/>
  <c r="E1238" i="7"/>
  <c r="E1242" i="7"/>
  <c r="E1246" i="7"/>
  <c r="E1250" i="7"/>
  <c r="E1254" i="7"/>
  <c r="E1258" i="7"/>
  <c r="E1262" i="7"/>
  <c r="E1266" i="7"/>
  <c r="E1270" i="7"/>
  <c r="E1274" i="7"/>
  <c r="E1278" i="7"/>
  <c r="E1282" i="7"/>
  <c r="E1286" i="7"/>
  <c r="E1290" i="7"/>
  <c r="E1294" i="7"/>
  <c r="E1298" i="7"/>
  <c r="E1302" i="7"/>
  <c r="E1306" i="7"/>
  <c r="E1310" i="7"/>
  <c r="E1314" i="7"/>
  <c r="E1318" i="7"/>
  <c r="E1322" i="7"/>
  <c r="E1326" i="7"/>
  <c r="E1330" i="7"/>
  <c r="E1334" i="7"/>
  <c r="E1338" i="7"/>
  <c r="E1342" i="7"/>
  <c r="E1346" i="7"/>
  <c r="E1350" i="7"/>
  <c r="E1354" i="7"/>
  <c r="E1358" i="7"/>
  <c r="E1362" i="7"/>
  <c r="E1366" i="7"/>
  <c r="E1370" i="7"/>
  <c r="E1374" i="7"/>
  <c r="E1378" i="7"/>
  <c r="E1382" i="7"/>
  <c r="E1386" i="7"/>
  <c r="E1390" i="7"/>
  <c r="E1394" i="7"/>
  <c r="E1398" i="7"/>
  <c r="E1402" i="7"/>
  <c r="E1406" i="7"/>
  <c r="E1410" i="7"/>
  <c r="E1414" i="7"/>
  <c r="E1418" i="7"/>
  <c r="E1422" i="7"/>
  <c r="E1426" i="7"/>
  <c r="E215" i="7"/>
  <c r="E219" i="7"/>
  <c r="E223" i="7"/>
  <c r="E227" i="7"/>
  <c r="E231" i="7"/>
  <c r="E235" i="7"/>
  <c r="E239" i="7"/>
  <c r="E243" i="7"/>
  <c r="E247" i="7"/>
  <c r="E251" i="7"/>
  <c r="E255" i="7"/>
  <c r="E259" i="7"/>
  <c r="E263" i="7"/>
  <c r="E267" i="7"/>
  <c r="E271" i="7"/>
  <c r="E275" i="7"/>
  <c r="E279" i="7"/>
  <c r="E283" i="7"/>
  <c r="E287" i="7"/>
  <c r="E291" i="7"/>
  <c r="E295" i="7"/>
  <c r="E299" i="7"/>
  <c r="E303" i="7"/>
  <c r="E307" i="7"/>
  <c r="E311" i="7"/>
  <c r="E315" i="7"/>
  <c r="E319" i="7"/>
  <c r="E323" i="7"/>
  <c r="E327" i="7"/>
  <c r="E331" i="7"/>
  <c r="E335" i="7"/>
  <c r="E339" i="7"/>
  <c r="E343" i="7"/>
  <c r="E347" i="7"/>
  <c r="E351" i="7"/>
  <c r="E355" i="7"/>
  <c r="E359" i="7"/>
  <c r="E363" i="7"/>
  <c r="E367" i="7"/>
  <c r="E371" i="7"/>
  <c r="E375" i="7"/>
  <c r="E379" i="7"/>
  <c r="E383" i="7"/>
  <c r="E387" i="7"/>
  <c r="E391" i="7"/>
  <c r="E395" i="7"/>
  <c r="E399" i="7"/>
  <c r="E403" i="7"/>
  <c r="E407" i="7"/>
  <c r="E411" i="7"/>
  <c r="E415" i="7"/>
  <c r="E419" i="7"/>
  <c r="E423" i="7"/>
  <c r="E427" i="7"/>
  <c r="E431" i="7"/>
  <c r="E435" i="7"/>
  <c r="E439" i="7"/>
  <c r="E443" i="7"/>
  <c r="E447" i="7"/>
  <c r="E451" i="7"/>
  <c r="E455" i="7"/>
  <c r="E459" i="7"/>
  <c r="E463" i="7"/>
  <c r="E467" i="7"/>
  <c r="E471" i="7"/>
  <c r="E475" i="7"/>
  <c r="E479" i="7"/>
  <c r="E483" i="7"/>
  <c r="E487" i="7"/>
  <c r="E491" i="7"/>
  <c r="E495" i="7"/>
  <c r="E499" i="7"/>
  <c r="E503" i="7"/>
  <c r="E507" i="7"/>
  <c r="E511" i="7"/>
  <c r="E515" i="7"/>
  <c r="E519" i="7"/>
  <c r="E523" i="7"/>
  <c r="E527" i="7"/>
  <c r="E531" i="7"/>
  <c r="E535" i="7"/>
  <c r="E539" i="7"/>
  <c r="E543" i="7"/>
  <c r="E547" i="7"/>
  <c r="E551" i="7"/>
  <c r="E555" i="7"/>
  <c r="E559" i="7"/>
  <c r="E563" i="7"/>
  <c r="E567" i="7"/>
  <c r="E571" i="7"/>
  <c r="E575" i="7"/>
  <c r="E579" i="7"/>
  <c r="E583" i="7"/>
  <c r="E587" i="7"/>
  <c r="E591" i="7"/>
  <c r="E595" i="7"/>
  <c r="E599" i="7"/>
  <c r="E603" i="7"/>
  <c r="E607" i="7"/>
  <c r="E611" i="7"/>
  <c r="E615" i="7"/>
  <c r="E619" i="7"/>
  <c r="E623" i="7"/>
  <c r="E627" i="7"/>
  <c r="E631" i="7"/>
  <c r="E635" i="7"/>
  <c r="E639" i="7"/>
  <c r="E643" i="7"/>
  <c r="E647" i="7"/>
  <c r="E651" i="7"/>
  <c r="E655" i="7"/>
  <c r="E659" i="7"/>
  <c r="E663" i="7"/>
  <c r="E667" i="7"/>
  <c r="E671" i="7"/>
  <c r="E675" i="7"/>
  <c r="E679" i="7"/>
  <c r="E683" i="7"/>
  <c r="E687" i="7"/>
  <c r="E691" i="7"/>
  <c r="E695" i="7"/>
  <c r="E699" i="7"/>
  <c r="E703" i="7"/>
  <c r="E707" i="7"/>
  <c r="E711" i="7"/>
  <c r="E715" i="7"/>
  <c r="E719" i="7"/>
  <c r="E723" i="7"/>
  <c r="E727" i="7"/>
  <c r="E731" i="7"/>
  <c r="E735" i="7"/>
  <c r="E739" i="7"/>
  <c r="E743" i="7"/>
  <c r="E747" i="7"/>
  <c r="E751" i="7"/>
  <c r="E755" i="7"/>
  <c r="E759" i="7"/>
  <c r="E763" i="7"/>
  <c r="E767" i="7"/>
  <c r="E771" i="7"/>
  <c r="E775" i="7"/>
  <c r="E779" i="7"/>
  <c r="E783" i="7"/>
  <c r="E787" i="7"/>
  <c r="E791" i="7"/>
  <c r="E795" i="7"/>
  <c r="E799" i="7"/>
  <c r="E803" i="7"/>
  <c r="E807" i="7"/>
  <c r="E811" i="7"/>
  <c r="E815" i="7"/>
  <c r="E819" i="7"/>
  <c r="E823" i="7"/>
  <c r="E827" i="7"/>
  <c r="E831" i="7"/>
  <c r="E835" i="7"/>
  <c r="E839" i="7"/>
  <c r="E843" i="7"/>
  <c r="E847" i="7"/>
  <c r="E851" i="7"/>
  <c r="E855" i="7"/>
  <c r="E859" i="7"/>
  <c r="E863" i="7"/>
  <c r="E867" i="7"/>
  <c r="E871" i="7"/>
  <c r="E875" i="7"/>
  <c r="E879" i="7"/>
  <c r="E883" i="7"/>
  <c r="E887" i="7"/>
  <c r="E891" i="7"/>
  <c r="E895" i="7"/>
  <c r="E899" i="7"/>
  <c r="E903" i="7"/>
  <c r="E907" i="7"/>
  <c r="E911" i="7"/>
  <c r="E915" i="7"/>
  <c r="E919" i="7"/>
  <c r="E923" i="7"/>
  <c r="E927" i="7"/>
  <c r="E931" i="7"/>
  <c r="E935" i="7"/>
  <c r="E939" i="7"/>
  <c r="E943" i="7"/>
  <c r="E947" i="7"/>
  <c r="E951" i="7"/>
  <c r="E955" i="7"/>
  <c r="E959" i="7"/>
  <c r="E963" i="7"/>
  <c r="E967" i="7"/>
  <c r="E971" i="7"/>
  <c r="E975" i="7"/>
  <c r="E979" i="7"/>
  <c r="E983" i="7"/>
  <c r="E987" i="7"/>
  <c r="E991" i="7"/>
  <c r="E995" i="7"/>
  <c r="E999" i="7"/>
  <c r="E1003" i="7"/>
  <c r="E1007" i="7"/>
  <c r="E1011" i="7"/>
  <c r="E1015" i="7"/>
  <c r="E1019" i="7"/>
  <c r="E1023" i="7"/>
  <c r="E1027" i="7"/>
  <c r="E1031" i="7"/>
  <c r="E1035" i="7"/>
  <c r="E1039" i="7"/>
  <c r="E1043" i="7"/>
  <c r="E1047" i="7"/>
  <c r="E1051" i="7"/>
  <c r="E1055" i="7"/>
  <c r="E1059" i="7"/>
  <c r="E1063" i="7"/>
  <c r="E1067" i="7"/>
  <c r="E1071" i="7"/>
  <c r="E1075" i="7"/>
  <c r="E1079" i="7"/>
  <c r="E1083" i="7"/>
  <c r="E1087" i="7"/>
  <c r="E1091" i="7"/>
  <c r="E1095" i="7"/>
  <c r="E1099" i="7"/>
  <c r="E1103" i="7"/>
  <c r="E1107" i="7"/>
  <c r="E1111" i="7"/>
  <c r="E1115" i="7"/>
  <c r="E1119" i="7"/>
  <c r="E1123" i="7"/>
  <c r="E1127" i="7"/>
  <c r="E1131" i="7"/>
  <c r="E1135" i="7"/>
  <c r="E1139" i="7"/>
  <c r="E1143" i="7"/>
  <c r="E1147" i="7"/>
  <c r="E1151" i="7"/>
  <c r="E1155" i="7"/>
  <c r="E1159" i="7"/>
  <c r="E1163" i="7"/>
  <c r="E1167" i="7"/>
  <c r="E1171" i="7"/>
  <c r="E1175" i="7"/>
  <c r="E1179" i="7"/>
  <c r="E1183" i="7"/>
  <c r="E1187" i="7"/>
  <c r="E1191" i="7"/>
  <c r="E1195" i="7"/>
  <c r="E1199" i="7"/>
  <c r="E1203" i="7"/>
  <c r="E1207" i="7"/>
  <c r="E1211" i="7"/>
  <c r="E1215" i="7"/>
  <c r="E1219" i="7"/>
  <c r="E1223" i="7"/>
  <c r="E1227" i="7"/>
  <c r="E1231" i="7"/>
  <c r="E1235" i="7"/>
  <c r="E1239" i="7"/>
  <c r="E1243" i="7"/>
  <c r="E1247" i="7"/>
  <c r="E1251" i="7"/>
  <c r="E1255" i="7"/>
  <c r="E1259" i="7"/>
  <c r="E1263" i="7"/>
  <c r="E1267" i="7"/>
  <c r="E1271" i="7"/>
  <c r="E1275" i="7"/>
  <c r="E1279" i="7"/>
  <c r="E1283" i="7"/>
  <c r="E1287" i="7"/>
  <c r="E1291" i="7"/>
  <c r="E1295" i="7"/>
  <c r="E1299" i="7"/>
  <c r="E1303" i="7"/>
  <c r="E1307" i="7"/>
  <c r="E1311" i="7"/>
  <c r="E1315" i="7"/>
  <c r="E1319" i="7"/>
  <c r="E1323" i="7"/>
  <c r="E1327" i="7"/>
  <c r="E1331" i="7"/>
  <c r="E1335" i="7"/>
  <c r="E1339" i="7"/>
  <c r="E1343" i="7"/>
  <c r="E1347" i="7"/>
  <c r="E1351" i="7"/>
  <c r="E1355" i="7"/>
  <c r="E1359" i="7"/>
  <c r="E1363" i="7"/>
  <c r="E1561" i="7"/>
  <c r="E1565" i="7"/>
  <c r="E1569" i="7"/>
  <c r="E1573" i="7"/>
  <c r="E1577" i="7"/>
  <c r="E1581" i="7"/>
  <c r="E1585" i="7"/>
  <c r="E1589" i="7"/>
  <c r="E1593" i="7"/>
  <c r="E1597" i="7"/>
  <c r="E1601" i="7"/>
  <c r="E1605" i="7"/>
  <c r="E1609" i="7"/>
  <c r="E1613" i="7"/>
  <c r="E1617" i="7"/>
  <c r="E1621" i="7"/>
  <c r="E1625" i="7"/>
  <c r="E1629" i="7"/>
  <c r="E1633" i="7"/>
  <c r="E1637" i="7"/>
  <c r="E1641" i="7"/>
  <c r="E1645" i="7"/>
  <c r="E1649" i="7"/>
  <c r="E1653" i="7"/>
  <c r="E1657" i="7"/>
  <c r="E1661" i="7"/>
  <c r="E1665" i="7"/>
  <c r="E1669" i="7"/>
  <c r="E1673" i="7"/>
  <c r="E1677" i="7"/>
  <c r="E1681" i="7"/>
  <c r="E1685" i="7"/>
  <c r="E1689" i="7"/>
  <c r="E1693" i="7"/>
  <c r="E1697" i="7"/>
  <c r="E1701" i="7"/>
  <c r="E1705" i="7"/>
  <c r="E1709" i="7"/>
  <c r="E1713" i="7"/>
  <c r="E1717" i="7"/>
  <c r="E1721" i="7"/>
  <c r="E1725" i="7"/>
  <c r="E1729" i="7"/>
  <c r="E1733" i="7"/>
  <c r="E1737" i="7"/>
  <c r="E1741" i="7"/>
  <c r="E1745" i="7"/>
  <c r="E1749" i="7"/>
  <c r="E1753" i="7"/>
  <c r="E1757" i="7"/>
  <c r="E1761" i="7"/>
  <c r="E1765" i="7"/>
  <c r="E1769" i="7"/>
  <c r="E1773" i="7"/>
  <c r="E1777" i="7"/>
  <c r="E1781" i="7"/>
  <c r="E1785" i="7"/>
  <c r="E1789" i="7"/>
  <c r="E1793" i="7"/>
  <c r="E1797" i="7"/>
  <c r="E1801" i="7"/>
  <c r="E1805" i="7"/>
  <c r="E1809" i="7"/>
  <c r="E1813" i="7"/>
  <c r="E1817" i="7"/>
  <c r="E1821" i="7"/>
  <c r="E1825" i="7"/>
  <c r="E1829" i="7"/>
  <c r="E1833" i="7"/>
  <c r="E1837" i="7"/>
  <c r="E1841" i="7"/>
  <c r="E1845" i="7"/>
  <c r="E1849" i="7"/>
  <c r="E1853" i="7"/>
  <c r="E1857" i="7"/>
  <c r="E1861" i="7"/>
  <c r="E1865" i="7"/>
  <c r="E1869" i="7"/>
  <c r="E1873" i="7"/>
  <c r="E1877" i="7"/>
  <c r="E1881" i="7"/>
  <c r="E1885" i="7"/>
  <c r="E1889" i="7"/>
  <c r="E1893" i="7"/>
  <c r="E1897" i="7"/>
  <c r="E1901" i="7"/>
  <c r="E1905" i="7"/>
  <c r="E1909" i="7"/>
  <c r="E1913" i="7"/>
  <c r="E1917" i="7"/>
  <c r="E1921" i="7"/>
  <c r="E1925" i="7"/>
  <c r="E1929" i="7"/>
  <c r="E1933" i="7"/>
  <c r="E1937" i="7"/>
  <c r="E1941" i="7"/>
  <c r="E1945" i="7"/>
  <c r="E1949" i="7"/>
  <c r="E1953" i="7"/>
  <c r="E1957" i="7"/>
  <c r="E1961" i="7"/>
  <c r="E1965" i="7"/>
  <c r="E1969" i="7"/>
  <c r="E1973" i="7"/>
  <c r="E1977" i="7"/>
  <c r="E1981" i="7"/>
  <c r="E1985" i="7"/>
  <c r="E1989" i="7"/>
  <c r="E1993" i="7"/>
  <c r="E1997" i="7"/>
  <c r="E2001" i="7"/>
  <c r="E2005" i="7"/>
  <c r="E2009" i="7"/>
  <c r="E2013" i="7"/>
  <c r="E2017" i="7"/>
  <c r="E2021" i="7"/>
  <c r="E2025" i="7"/>
  <c r="E2029" i="7"/>
  <c r="E2033" i="7"/>
  <c r="E2037" i="7"/>
  <c r="E2041" i="7"/>
  <c r="E2045" i="7"/>
  <c r="E2049" i="7"/>
  <c r="E2053" i="7"/>
  <c r="E2057" i="7"/>
  <c r="E2061" i="7"/>
  <c r="E2065" i="7"/>
  <c r="E2069" i="7"/>
  <c r="E2073" i="7"/>
  <c r="E2077" i="7"/>
  <c r="E2081" i="7"/>
  <c r="E2085" i="7"/>
  <c r="E2089" i="7"/>
  <c r="E2093" i="7"/>
  <c r="E2097" i="7"/>
  <c r="E2101" i="7"/>
  <c r="E2105" i="7"/>
  <c r="E2109" i="7"/>
  <c r="E2113" i="7"/>
  <c r="E2117" i="7"/>
  <c r="E2121" i="7"/>
  <c r="E2125" i="7"/>
  <c r="E2129" i="7"/>
  <c r="E2133" i="7"/>
  <c r="E2137" i="7"/>
  <c r="E2141" i="7"/>
  <c r="E2145" i="7"/>
  <c r="E2149" i="7"/>
  <c r="E2153" i="7"/>
  <c r="E2157" i="7"/>
  <c r="E2161" i="7"/>
  <c r="E2165" i="7"/>
  <c r="E2169" i="7"/>
  <c r="E2173" i="7"/>
  <c r="E2177" i="7"/>
  <c r="E2181" i="7"/>
  <c r="E2185" i="7"/>
  <c r="E2189" i="7"/>
  <c r="E2193" i="7"/>
  <c r="E2197" i="7"/>
  <c r="E2201" i="7"/>
  <c r="E2205" i="7"/>
  <c r="E2209" i="7"/>
  <c r="E2213" i="7"/>
  <c r="E2217" i="7"/>
  <c r="E2221" i="7"/>
  <c r="E2225" i="7"/>
  <c r="E2229" i="7"/>
  <c r="E2233" i="7"/>
  <c r="E2237" i="7"/>
  <c r="E2241" i="7"/>
  <c r="E2245" i="7"/>
  <c r="E2249" i="7"/>
  <c r="E2253" i="7"/>
  <c r="E2257" i="7"/>
  <c r="E2261" i="7"/>
  <c r="E2265" i="7"/>
  <c r="E2269" i="7"/>
  <c r="E2273" i="7"/>
  <c r="E2277" i="7"/>
  <c r="E2281" i="7"/>
  <c r="E2285" i="7"/>
  <c r="E2289" i="7"/>
  <c r="E2293" i="7"/>
  <c r="E2297" i="7"/>
  <c r="E2301" i="7"/>
  <c r="E2305" i="7"/>
  <c r="E2309" i="7"/>
  <c r="E2313" i="7"/>
  <c r="E2317" i="7"/>
  <c r="E2321" i="7"/>
  <c r="E2325" i="7"/>
  <c r="E2329" i="7"/>
  <c r="E2333" i="7"/>
  <c r="E2337" i="7"/>
  <c r="E2341" i="7"/>
  <c r="E2345" i="7"/>
  <c r="E2349" i="7"/>
  <c r="E2353" i="7"/>
  <c r="E2357" i="7"/>
  <c r="E2361" i="7"/>
  <c r="E2365" i="7"/>
  <c r="E2369" i="7"/>
  <c r="E2373" i="7"/>
  <c r="E2377" i="7"/>
  <c r="E2381" i="7"/>
  <c r="E2385" i="7"/>
  <c r="E2389" i="7"/>
  <c r="E2393" i="7"/>
  <c r="E2397" i="7"/>
  <c r="E2401" i="7"/>
  <c r="E2405" i="7"/>
  <c r="E2409" i="7"/>
  <c r="E2413" i="7"/>
  <c r="E2417" i="7"/>
  <c r="E2421" i="7"/>
  <c r="E2425" i="7"/>
  <c r="E2429" i="7"/>
  <c r="E2433" i="7"/>
  <c r="E2437" i="7"/>
  <c r="E2441" i="7"/>
  <c r="E2445" i="7"/>
  <c r="E2449" i="7"/>
  <c r="E2453" i="7"/>
  <c r="E2457" i="7"/>
  <c r="E2461" i="7"/>
  <c r="E2465" i="7"/>
  <c r="E2469" i="7"/>
  <c r="E2473" i="7"/>
  <c r="E2477" i="7"/>
  <c r="E2481" i="7"/>
  <c r="E2485" i="7"/>
  <c r="E2489" i="7"/>
  <c r="E2505" i="7"/>
  <c r="E2517" i="7"/>
  <c r="E2525" i="7"/>
  <c r="E2533" i="7"/>
  <c r="E2545" i="7"/>
  <c r="E2561" i="7"/>
  <c r="E2577" i="7"/>
  <c r="E2593" i="7"/>
  <c r="E2609" i="7"/>
  <c r="E2625" i="7"/>
  <c r="E2641" i="7"/>
  <c r="E2657" i="7"/>
  <c r="E2673" i="7"/>
  <c r="E2689" i="7"/>
  <c r="E2705" i="7"/>
  <c r="E2721" i="7"/>
  <c r="E2737" i="7"/>
  <c r="E2753" i="7"/>
  <c r="E2769" i="7"/>
  <c r="E2785" i="7"/>
  <c r="E2801" i="7"/>
  <c r="E2833" i="7"/>
  <c r="E2865" i="7"/>
  <c r="E2897" i="7"/>
  <c r="E2494" i="7"/>
  <c r="E2510" i="7"/>
  <c r="E2499" i="7"/>
  <c r="D1438" i="7"/>
  <c r="E1438" i="7" s="1"/>
  <c r="D1454" i="7"/>
  <c r="E1454" i="7" s="1"/>
  <c r="D1470" i="7"/>
  <c r="E1470" i="7" s="1"/>
  <c r="D1486" i="7"/>
  <c r="E1486" i="7" s="1"/>
  <c r="D1498" i="7"/>
  <c r="E1498" i="7" s="1"/>
  <c r="D1514" i="7"/>
  <c r="E1514" i="7" s="1"/>
  <c r="D1530" i="7"/>
  <c r="E1530" i="7" s="1"/>
  <c r="D1546" i="7"/>
  <c r="E1546" i="7" s="1"/>
  <c r="D1558" i="7"/>
  <c r="E1558" i="7" s="1"/>
  <c r="D1574" i="7"/>
  <c r="E1574" i="7" s="1"/>
  <c r="D1590" i="7"/>
  <c r="E1590" i="7" s="1"/>
  <c r="D1606" i="7"/>
  <c r="E1606" i="7" s="1"/>
  <c r="D1622" i="7"/>
  <c r="E1622" i="7" s="1"/>
  <c r="D1638" i="7"/>
  <c r="E1638" i="7" s="1"/>
  <c r="D1654" i="7"/>
  <c r="E1654" i="7" s="1"/>
  <c r="D1666" i="7"/>
  <c r="E1666" i="7" s="1"/>
  <c r="D1682" i="7"/>
  <c r="E1682" i="7" s="1"/>
  <c r="D1698" i="7"/>
  <c r="E1698" i="7" s="1"/>
  <c r="D1710" i="7"/>
  <c r="E1710" i="7" s="1"/>
  <c r="D1726" i="7"/>
  <c r="E1726" i="7" s="1"/>
  <c r="D1738" i="7"/>
  <c r="E1738" i="7" s="1"/>
  <c r="D1750" i="7"/>
  <c r="E1750" i="7" s="1"/>
  <c r="D1766" i="7"/>
  <c r="E1766" i="7" s="1"/>
  <c r="D1782" i="7"/>
  <c r="E1782" i="7" s="1"/>
  <c r="D1798" i="7"/>
  <c r="E1798" i="7" s="1"/>
  <c r="D1814" i="7"/>
  <c r="E1814" i="7" s="1"/>
  <c r="D1830" i="7"/>
  <c r="E1830" i="7" s="1"/>
  <c r="D1846" i="7"/>
  <c r="E1846" i="7" s="1"/>
  <c r="D1862" i="7"/>
  <c r="E1862" i="7" s="1"/>
  <c r="D1878" i="7"/>
  <c r="E1878" i="7" s="1"/>
  <c r="D1894" i="7"/>
  <c r="E1894" i="7" s="1"/>
  <c r="D1910" i="7"/>
  <c r="E1910" i="7" s="1"/>
  <c r="D1922" i="7"/>
  <c r="E1922" i="7" s="1"/>
  <c r="D1938" i="7"/>
  <c r="E1938" i="7" s="1"/>
  <c r="D1954" i="7"/>
  <c r="E1954" i="7" s="1"/>
  <c r="D1970" i="7"/>
  <c r="E1970" i="7" s="1"/>
  <c r="D1982" i="7"/>
  <c r="E1982" i="7" s="1"/>
  <c r="D1998" i="7"/>
  <c r="E1998" i="7" s="1"/>
  <c r="D2014" i="7"/>
  <c r="E2014" i="7" s="1"/>
  <c r="D2026" i="7"/>
  <c r="E2026" i="7" s="1"/>
  <c r="D2042" i="7"/>
  <c r="E2042" i="7" s="1"/>
  <c r="D2058" i="7"/>
  <c r="E2058" i="7" s="1"/>
  <c r="D2078" i="7"/>
  <c r="E2078" i="7" s="1"/>
  <c r="D2094" i="7"/>
  <c r="E2094" i="7" s="1"/>
  <c r="D2106" i="7"/>
  <c r="E2106" i="7" s="1"/>
  <c r="D2118" i="7"/>
  <c r="E2118" i="7" s="1"/>
  <c r="D2134" i="7"/>
  <c r="E2134" i="7" s="1"/>
  <c r="D2150" i="7"/>
  <c r="E2150" i="7" s="1"/>
  <c r="D2162" i="7"/>
  <c r="E2162" i="7" s="1"/>
  <c r="D2174" i="7"/>
  <c r="E2174" i="7" s="1"/>
  <c r="D2190" i="7"/>
  <c r="E2190" i="7" s="1"/>
  <c r="D2206" i="7"/>
  <c r="E2206" i="7" s="1"/>
  <c r="D2222" i="7"/>
  <c r="E2222" i="7" s="1"/>
  <c r="D2238" i="7"/>
  <c r="E2238" i="7" s="1"/>
  <c r="D2258" i="7"/>
  <c r="E2258" i="7" s="1"/>
  <c r="D2278" i="7"/>
  <c r="E2278" i="7" s="1"/>
  <c r="D2326" i="7"/>
  <c r="E2326" i="7" s="1"/>
  <c r="D2446" i="7"/>
  <c r="E2446" i="7" s="1"/>
  <c r="D2493" i="7"/>
  <c r="E2493" i="7" s="1"/>
  <c r="D2497" i="7"/>
  <c r="E2497" i="7" s="1"/>
  <c r="D2501" i="7"/>
  <c r="E2501" i="7" s="1"/>
  <c r="D2509" i="7"/>
  <c r="E2509" i="7" s="1"/>
  <c r="D2513" i="7"/>
  <c r="E2513" i="7" s="1"/>
  <c r="D2521" i="7"/>
  <c r="E2521" i="7" s="1"/>
  <c r="D2529" i="7"/>
  <c r="E2529" i="7" s="1"/>
  <c r="D2537" i="7"/>
  <c r="E2537" i="7" s="1"/>
  <c r="D2541" i="7"/>
  <c r="E2541" i="7" s="1"/>
  <c r="D2549" i="7"/>
  <c r="E2549" i="7" s="1"/>
  <c r="D2553" i="7"/>
  <c r="E2553" i="7" s="1"/>
  <c r="D2557" i="7"/>
  <c r="E2557" i="7" s="1"/>
  <c r="D2565" i="7"/>
  <c r="E2565" i="7" s="1"/>
  <c r="D2569" i="7"/>
  <c r="E2569" i="7" s="1"/>
  <c r="D2573" i="7"/>
  <c r="E2573" i="7" s="1"/>
  <c r="D2581" i="7"/>
  <c r="E2581" i="7" s="1"/>
  <c r="D2585" i="7"/>
  <c r="E2585" i="7" s="1"/>
  <c r="D2589" i="7"/>
  <c r="E2589" i="7" s="1"/>
  <c r="D2597" i="7"/>
  <c r="E2597" i="7" s="1"/>
  <c r="D2601" i="7"/>
  <c r="E2601" i="7" s="1"/>
  <c r="D2605" i="7"/>
  <c r="E2605" i="7" s="1"/>
  <c r="D2613" i="7"/>
  <c r="E2613" i="7" s="1"/>
  <c r="D2617" i="7"/>
  <c r="E2617" i="7" s="1"/>
  <c r="D2621" i="7"/>
  <c r="E2621" i="7" s="1"/>
  <c r="D2629" i="7"/>
  <c r="E2629" i="7" s="1"/>
  <c r="D2633" i="7"/>
  <c r="E2633" i="7" s="1"/>
  <c r="D2637" i="7"/>
  <c r="E2637" i="7" s="1"/>
  <c r="D2645" i="7"/>
  <c r="E2645" i="7" s="1"/>
  <c r="D2649" i="7"/>
  <c r="E2649" i="7" s="1"/>
  <c r="D2653" i="7"/>
  <c r="E2653" i="7" s="1"/>
  <c r="D2661" i="7"/>
  <c r="E2661" i="7" s="1"/>
  <c r="D2665" i="7"/>
  <c r="E2665" i="7" s="1"/>
  <c r="D2669" i="7"/>
  <c r="E2669" i="7" s="1"/>
  <c r="D2677" i="7"/>
  <c r="E2677" i="7" s="1"/>
  <c r="D2681" i="7"/>
  <c r="E2681" i="7" s="1"/>
  <c r="D2685" i="7"/>
  <c r="E2685" i="7" s="1"/>
  <c r="D2693" i="7"/>
  <c r="E2693" i="7" s="1"/>
  <c r="D2697" i="7"/>
  <c r="E2697" i="7" s="1"/>
  <c r="D2701" i="7"/>
  <c r="E2701" i="7" s="1"/>
  <c r="D2709" i="7"/>
  <c r="E2709" i="7" s="1"/>
  <c r="D2713" i="7"/>
  <c r="E2713" i="7" s="1"/>
  <c r="D2717" i="7"/>
  <c r="E2717" i="7" s="1"/>
  <c r="D2725" i="7"/>
  <c r="E2725" i="7" s="1"/>
  <c r="D2729" i="7"/>
  <c r="E2729" i="7" s="1"/>
  <c r="D2733" i="7"/>
  <c r="E2733" i="7" s="1"/>
  <c r="D2741" i="7"/>
  <c r="E2741" i="7" s="1"/>
  <c r="D2745" i="7"/>
  <c r="E2745" i="7" s="1"/>
  <c r="D2749" i="7"/>
  <c r="E2749" i="7" s="1"/>
  <c r="D2757" i="7"/>
  <c r="E2757" i="7" s="1"/>
  <c r="D2761" i="7"/>
  <c r="E2761" i="7" s="1"/>
  <c r="D2765" i="7"/>
  <c r="E2765" i="7" s="1"/>
  <c r="D2773" i="7"/>
  <c r="E2773" i="7" s="1"/>
  <c r="D2777" i="7"/>
  <c r="E2777" i="7" s="1"/>
  <c r="D2781" i="7"/>
  <c r="E2781" i="7" s="1"/>
  <c r="D2789" i="7"/>
  <c r="E2789" i="7" s="1"/>
  <c r="D2793" i="7"/>
  <c r="E2793" i="7" s="1"/>
  <c r="D2797" i="7"/>
  <c r="E2797" i="7" s="1"/>
  <c r="D2805" i="7"/>
  <c r="E2805" i="7" s="1"/>
  <c r="D2809" i="7"/>
  <c r="E2809" i="7" s="1"/>
  <c r="D2813" i="7"/>
  <c r="E2813" i="7" s="1"/>
  <c r="D2817" i="7"/>
  <c r="E2817" i="7" s="1"/>
  <c r="D2821" i="7"/>
  <c r="E2821" i="7" s="1"/>
  <c r="D2825" i="7"/>
  <c r="E2825" i="7" s="1"/>
  <c r="D2829" i="7"/>
  <c r="E2829" i="7" s="1"/>
  <c r="D2837" i="7"/>
  <c r="E2837" i="7" s="1"/>
  <c r="D2841" i="7"/>
  <c r="E2841" i="7" s="1"/>
  <c r="D2845" i="7"/>
  <c r="E2845" i="7" s="1"/>
  <c r="D2849" i="7"/>
  <c r="E2849" i="7" s="1"/>
  <c r="D2853" i="7"/>
  <c r="E2853" i="7" s="1"/>
  <c r="D2857" i="7"/>
  <c r="E2857" i="7" s="1"/>
  <c r="D2861" i="7"/>
  <c r="E2861" i="7" s="1"/>
  <c r="D2869" i="7"/>
  <c r="E2869" i="7" s="1"/>
  <c r="D2873" i="7"/>
  <c r="E2873" i="7" s="1"/>
  <c r="D2877" i="7"/>
  <c r="E2877" i="7" s="1"/>
  <c r="D2881" i="7"/>
  <c r="E2881" i="7" s="1"/>
  <c r="D2885" i="7"/>
  <c r="E2885" i="7" s="1"/>
  <c r="D2889" i="7"/>
  <c r="E2889" i="7" s="1"/>
  <c r="D2893" i="7"/>
  <c r="E2893" i="7" s="1"/>
  <c r="D2901" i="7"/>
  <c r="E2901" i="7" s="1"/>
  <c r="D2905" i="7"/>
  <c r="E2905" i="7" s="1"/>
  <c r="D2909" i="7"/>
  <c r="E2909" i="7" s="1"/>
  <c r="D2913" i="7"/>
  <c r="E2913" i="7" s="1"/>
  <c r="D2917" i="7"/>
  <c r="E2917" i="7" s="1"/>
  <c r="D2921" i="7"/>
  <c r="E2921" i="7" s="1"/>
  <c r="D1442" i="7"/>
  <c r="E1442" i="7" s="1"/>
  <c r="D1462" i="7"/>
  <c r="E1462" i="7" s="1"/>
  <c r="D1482" i="7"/>
  <c r="E1482" i="7" s="1"/>
  <c r="D1502" i="7"/>
  <c r="E1502" i="7" s="1"/>
  <c r="D1522" i="7"/>
  <c r="E1522" i="7" s="1"/>
  <c r="D1538" i="7"/>
  <c r="E1538" i="7" s="1"/>
  <c r="D1562" i="7"/>
  <c r="E1562" i="7" s="1"/>
  <c r="D1578" i="7"/>
  <c r="E1578" i="7" s="1"/>
  <c r="D1594" i="7"/>
  <c r="E1594" i="7" s="1"/>
  <c r="D1610" i="7"/>
  <c r="E1610" i="7" s="1"/>
  <c r="D1626" i="7"/>
  <c r="E1626" i="7" s="1"/>
  <c r="D1642" i="7"/>
  <c r="E1642" i="7" s="1"/>
  <c r="D1658" i="7"/>
  <c r="E1658" i="7" s="1"/>
  <c r="D1674" i="7"/>
  <c r="E1674" i="7" s="1"/>
  <c r="D1694" i="7"/>
  <c r="E1694" i="7" s="1"/>
  <c r="D1714" i="7"/>
  <c r="E1714" i="7" s="1"/>
  <c r="D1734" i="7"/>
  <c r="E1734" i="7" s="1"/>
  <c r="D1758" i="7"/>
  <c r="E1758" i="7" s="1"/>
  <c r="D1770" i="7"/>
  <c r="E1770" i="7" s="1"/>
  <c r="D1786" i="7"/>
  <c r="E1786" i="7" s="1"/>
  <c r="D1802" i="7"/>
  <c r="E1802" i="7" s="1"/>
  <c r="D1818" i="7"/>
  <c r="E1818" i="7" s="1"/>
  <c r="D1834" i="7"/>
  <c r="E1834" i="7" s="1"/>
  <c r="D1850" i="7"/>
  <c r="E1850" i="7" s="1"/>
  <c r="D1866" i="7"/>
  <c r="E1866" i="7" s="1"/>
  <c r="D1886" i="7"/>
  <c r="E1886" i="7" s="1"/>
  <c r="D1902" i="7"/>
  <c r="E1902" i="7" s="1"/>
  <c r="D1926" i="7"/>
  <c r="E1926" i="7" s="1"/>
  <c r="D1946" i="7"/>
  <c r="E1946" i="7" s="1"/>
  <c r="D1966" i="7"/>
  <c r="E1966" i="7" s="1"/>
  <c r="D1986" i="7"/>
  <c r="E1986" i="7" s="1"/>
  <c r="D2006" i="7"/>
  <c r="E2006" i="7" s="1"/>
  <c r="D2018" i="7"/>
  <c r="E2018" i="7" s="1"/>
  <c r="D2034" i="7"/>
  <c r="E2034" i="7" s="1"/>
  <c r="D2050" i="7"/>
  <c r="E2050" i="7" s="1"/>
  <c r="D2066" i="7"/>
  <c r="E2066" i="7" s="1"/>
  <c r="D2082" i="7"/>
  <c r="E2082" i="7" s="1"/>
  <c r="D2098" i="7"/>
  <c r="E2098" i="7" s="1"/>
  <c r="D2122" i="7"/>
  <c r="E2122" i="7" s="1"/>
  <c r="D2142" i="7"/>
  <c r="E2142" i="7" s="1"/>
  <c r="D2166" i="7"/>
  <c r="E2166" i="7" s="1"/>
  <c r="D2182" i="7"/>
  <c r="E2182" i="7" s="1"/>
  <c r="D2202" i="7"/>
  <c r="E2202" i="7" s="1"/>
  <c r="D2226" i="7"/>
  <c r="E2226" i="7" s="1"/>
  <c r="D2242" i="7"/>
  <c r="E2242" i="7" s="1"/>
  <c r="D2262" i="7"/>
  <c r="E2262" i="7" s="1"/>
  <c r="D2274" i="7"/>
  <c r="E2274" i="7" s="1"/>
  <c r="D2290" i="7"/>
  <c r="E2290" i="7" s="1"/>
  <c r="D2302" i="7"/>
  <c r="E2302" i="7" s="1"/>
  <c r="D2314" i="7"/>
  <c r="E2314" i="7" s="1"/>
  <c r="D2330" i="7"/>
  <c r="E2330" i="7" s="1"/>
  <c r="D2342" i="7"/>
  <c r="E2342" i="7" s="1"/>
  <c r="D2354" i="7"/>
  <c r="E2354" i="7" s="1"/>
  <c r="D2366" i="7"/>
  <c r="E2366" i="7" s="1"/>
  <c r="D2378" i="7"/>
  <c r="E2378" i="7" s="1"/>
  <c r="D2390" i="7"/>
  <c r="E2390" i="7" s="1"/>
  <c r="D2402" i="7"/>
  <c r="E2402" i="7" s="1"/>
  <c r="D2414" i="7"/>
  <c r="E2414" i="7" s="1"/>
  <c r="D2426" i="7"/>
  <c r="E2426" i="7" s="1"/>
  <c r="D2442" i="7"/>
  <c r="E2442" i="7" s="1"/>
  <c r="D2458" i="7"/>
  <c r="E2458" i="7" s="1"/>
  <c r="D2470" i="7"/>
  <c r="E2470" i="7" s="1"/>
  <c r="D2506" i="7"/>
  <c r="E2506" i="7" s="1"/>
  <c r="D2518" i="7"/>
  <c r="E2518" i="7" s="1"/>
  <c r="D2530" i="7"/>
  <c r="E2530" i="7" s="1"/>
  <c r="D2542" i="7"/>
  <c r="E2542" i="7" s="1"/>
  <c r="D2550" i="7"/>
  <c r="E2550" i="7" s="1"/>
  <c r="D2562" i="7"/>
  <c r="E2562" i="7" s="1"/>
  <c r="D2578" i="7"/>
  <c r="E2578" i="7" s="1"/>
  <c r="D2590" i="7"/>
  <c r="E2590" i="7" s="1"/>
  <c r="D2602" i="7"/>
  <c r="E2602" i="7" s="1"/>
  <c r="D2614" i="7"/>
  <c r="E2614" i="7" s="1"/>
  <c r="D2626" i="7"/>
  <c r="E2626" i="7" s="1"/>
  <c r="D2642" i="7"/>
  <c r="E2642" i="7" s="1"/>
  <c r="D2654" i="7"/>
  <c r="E2654" i="7" s="1"/>
  <c r="D2670" i="7"/>
  <c r="E2670" i="7" s="1"/>
  <c r="D2682" i="7"/>
  <c r="E2682" i="7" s="1"/>
  <c r="D2694" i="7"/>
  <c r="E2694" i="7" s="1"/>
  <c r="D2702" i="7"/>
  <c r="E2702" i="7" s="1"/>
  <c r="D2714" i="7"/>
  <c r="E2714" i="7" s="1"/>
  <c r="D2730" i="7"/>
  <c r="E2730" i="7" s="1"/>
  <c r="D2742" i="7"/>
  <c r="E2742" i="7" s="1"/>
  <c r="D2754" i="7"/>
  <c r="E2754" i="7" s="1"/>
  <c r="D2770" i="7"/>
  <c r="E2770" i="7" s="1"/>
  <c r="D2782" i="7"/>
  <c r="E2782" i="7" s="1"/>
  <c r="D2794" i="7"/>
  <c r="E2794" i="7" s="1"/>
  <c r="D2810" i="7"/>
  <c r="E2810" i="7" s="1"/>
  <c r="D2818" i="7"/>
  <c r="E2818" i="7" s="1"/>
  <c r="D2830" i="7"/>
  <c r="E2830" i="7" s="1"/>
  <c r="D2842" i="7"/>
  <c r="E2842" i="7" s="1"/>
  <c r="D2850" i="7"/>
  <c r="E2850" i="7" s="1"/>
  <c r="D2866" i="7"/>
  <c r="E2866" i="7" s="1"/>
  <c r="D2878" i="7"/>
  <c r="E2878" i="7" s="1"/>
  <c r="D2890" i="7"/>
  <c r="E2890" i="7" s="1"/>
  <c r="D2898" i="7"/>
  <c r="E2898" i="7" s="1"/>
  <c r="D2910" i="7"/>
  <c r="E2910" i="7" s="1"/>
  <c r="D2918" i="7"/>
  <c r="E2918" i="7" s="1"/>
  <c r="D1434" i="7"/>
  <c r="E1434" i="7" s="1"/>
  <c r="D1450" i="7"/>
  <c r="E1450" i="7" s="1"/>
  <c r="D1466" i="7"/>
  <c r="E1466" i="7" s="1"/>
  <c r="D1478" i="7"/>
  <c r="E1478" i="7" s="1"/>
  <c r="D1494" i="7"/>
  <c r="E1494" i="7" s="1"/>
  <c r="D1510" i="7"/>
  <c r="E1510" i="7" s="1"/>
  <c r="D1526" i="7"/>
  <c r="E1526" i="7" s="1"/>
  <c r="D1542" i="7"/>
  <c r="E1542" i="7" s="1"/>
  <c r="D1554" i="7"/>
  <c r="E1554" i="7" s="1"/>
  <c r="D1570" i="7"/>
  <c r="E1570" i="7" s="1"/>
  <c r="D1586" i="7"/>
  <c r="E1586" i="7" s="1"/>
  <c r="D1602" i="7"/>
  <c r="E1602" i="7" s="1"/>
  <c r="D1618" i="7"/>
  <c r="E1618" i="7" s="1"/>
  <c r="D1634" i="7"/>
  <c r="E1634" i="7" s="1"/>
  <c r="D1650" i="7"/>
  <c r="E1650" i="7" s="1"/>
  <c r="D1670" i="7"/>
  <c r="E1670" i="7" s="1"/>
  <c r="D1686" i="7"/>
  <c r="E1686" i="7" s="1"/>
  <c r="D1702" i="7"/>
  <c r="E1702" i="7" s="1"/>
  <c r="D1718" i="7"/>
  <c r="E1718" i="7" s="1"/>
  <c r="D1730" i="7"/>
  <c r="E1730" i="7" s="1"/>
  <c r="D1746" i="7"/>
  <c r="E1746" i="7" s="1"/>
  <c r="D1762" i="7"/>
  <c r="E1762" i="7" s="1"/>
  <c r="D1778" i="7"/>
  <c r="E1778" i="7" s="1"/>
  <c r="D1794" i="7"/>
  <c r="E1794" i="7" s="1"/>
  <c r="D1810" i="7"/>
  <c r="E1810" i="7" s="1"/>
  <c r="D1826" i="7"/>
  <c r="E1826" i="7" s="1"/>
  <c r="D1842" i="7"/>
  <c r="E1842" i="7" s="1"/>
  <c r="D1858" i="7"/>
  <c r="E1858" i="7" s="1"/>
  <c r="D1874" i="7"/>
  <c r="E1874" i="7" s="1"/>
  <c r="D1890" i="7"/>
  <c r="E1890" i="7" s="1"/>
  <c r="D1906" i="7"/>
  <c r="E1906" i="7" s="1"/>
  <c r="D1918" i="7"/>
  <c r="E1918" i="7" s="1"/>
  <c r="D1934" i="7"/>
  <c r="E1934" i="7" s="1"/>
  <c r="D1950" i="7"/>
  <c r="E1950" i="7" s="1"/>
  <c r="D1962" i="7"/>
  <c r="E1962" i="7" s="1"/>
  <c r="D1978" i="7"/>
  <c r="E1978" i="7" s="1"/>
  <c r="D1994" i="7"/>
  <c r="E1994" i="7" s="1"/>
  <c r="D2010" i="7"/>
  <c r="E2010" i="7" s="1"/>
  <c r="D2030" i="7"/>
  <c r="E2030" i="7" s="1"/>
  <c r="D2046" i="7"/>
  <c r="E2046" i="7" s="1"/>
  <c r="D2062" i="7"/>
  <c r="E2062" i="7" s="1"/>
  <c r="D2074" i="7"/>
  <c r="E2074" i="7" s="1"/>
  <c r="D2090" i="7"/>
  <c r="E2090" i="7" s="1"/>
  <c r="D2102" i="7"/>
  <c r="E2102" i="7" s="1"/>
  <c r="D2114" i="7"/>
  <c r="E2114" i="7" s="1"/>
  <c r="D2130" i="7"/>
  <c r="E2130" i="7" s="1"/>
  <c r="D2146" i="7"/>
  <c r="E2146" i="7" s="1"/>
  <c r="D2158" i="7"/>
  <c r="E2158" i="7" s="1"/>
  <c r="D2178" i="7"/>
  <c r="E2178" i="7" s="1"/>
  <c r="D2194" i="7"/>
  <c r="E2194" i="7" s="1"/>
  <c r="D2210" i="7"/>
  <c r="E2210" i="7" s="1"/>
  <c r="D2218" i="7"/>
  <c r="E2218" i="7" s="1"/>
  <c r="D2234" i="7"/>
  <c r="E2234" i="7" s="1"/>
  <c r="D2250" i="7"/>
  <c r="E2250" i="7" s="1"/>
  <c r="D2266" i="7"/>
  <c r="E2266" i="7" s="1"/>
  <c r="D2282" i="7"/>
  <c r="E2282" i="7" s="1"/>
  <c r="D2298" i="7"/>
  <c r="E2298" i="7" s="1"/>
  <c r="D2310" i="7"/>
  <c r="E2310" i="7" s="1"/>
  <c r="D2322" i="7"/>
  <c r="E2322" i="7" s="1"/>
  <c r="D2338" i="7"/>
  <c r="E2338" i="7" s="1"/>
  <c r="D2350" i="7"/>
  <c r="E2350" i="7" s="1"/>
  <c r="D2362" i="7"/>
  <c r="E2362" i="7" s="1"/>
  <c r="D2374" i="7"/>
  <c r="E2374" i="7" s="1"/>
  <c r="D2386" i="7"/>
  <c r="E2386" i="7" s="1"/>
  <c r="D2398" i="7"/>
  <c r="E2398" i="7" s="1"/>
  <c r="D2410" i="7"/>
  <c r="E2410" i="7" s="1"/>
  <c r="D2422" i="7"/>
  <c r="E2422" i="7" s="1"/>
  <c r="D2434" i="7"/>
  <c r="E2434" i="7" s="1"/>
  <c r="D2454" i="7"/>
  <c r="E2454" i="7" s="1"/>
  <c r="D2466" i="7"/>
  <c r="E2466" i="7" s="1"/>
  <c r="D2482" i="7"/>
  <c r="E2482" i="7" s="1"/>
  <c r="D2522" i="7"/>
  <c r="E2522" i="7" s="1"/>
  <c r="D2538" i="7"/>
  <c r="E2538" i="7" s="1"/>
  <c r="D2554" i="7"/>
  <c r="E2554" i="7" s="1"/>
  <c r="D2570" i="7"/>
  <c r="E2570" i="7" s="1"/>
  <c r="D2582" i="7"/>
  <c r="E2582" i="7" s="1"/>
  <c r="D2594" i="7"/>
  <c r="E2594" i="7" s="1"/>
  <c r="D2610" i="7"/>
  <c r="E2610" i="7" s="1"/>
  <c r="D2622" i="7"/>
  <c r="E2622" i="7" s="1"/>
  <c r="D2634" i="7"/>
  <c r="E2634" i="7" s="1"/>
  <c r="D2646" i="7"/>
  <c r="E2646" i="7" s="1"/>
  <c r="D2658" i="7"/>
  <c r="E2658" i="7" s="1"/>
  <c r="D2674" i="7"/>
  <c r="E2674" i="7" s="1"/>
  <c r="D2690" i="7"/>
  <c r="E2690" i="7" s="1"/>
  <c r="D2706" i="7"/>
  <c r="E2706" i="7" s="1"/>
  <c r="D2722" i="7"/>
  <c r="E2722" i="7" s="1"/>
  <c r="D2734" i="7"/>
  <c r="E2734" i="7" s="1"/>
  <c r="D2746" i="7"/>
  <c r="E2746" i="7" s="1"/>
  <c r="D2762" i="7"/>
  <c r="E2762" i="7" s="1"/>
  <c r="D2774" i="7"/>
  <c r="E2774" i="7" s="1"/>
  <c r="D2786" i="7"/>
  <c r="E2786" i="7" s="1"/>
  <c r="D2802" i="7"/>
  <c r="E2802" i="7" s="1"/>
  <c r="D2822" i="7"/>
  <c r="E2822" i="7" s="1"/>
  <c r="D2838" i="7"/>
  <c r="E2838" i="7" s="1"/>
  <c r="D2858" i="7"/>
  <c r="E2858" i="7" s="1"/>
  <c r="D2870" i="7"/>
  <c r="E2870" i="7" s="1"/>
  <c r="D2886" i="7"/>
  <c r="E2886" i="7" s="1"/>
  <c r="D2906" i="7"/>
  <c r="E2906" i="7" s="1"/>
  <c r="D1367" i="7"/>
  <c r="E1367" i="7" s="1"/>
  <c r="D1371" i="7"/>
  <c r="E1371" i="7" s="1"/>
  <c r="D1375" i="7"/>
  <c r="E1375" i="7" s="1"/>
  <c r="D1379" i="7"/>
  <c r="E1379" i="7" s="1"/>
  <c r="D1383" i="7"/>
  <c r="E1383" i="7" s="1"/>
  <c r="D1387" i="7"/>
  <c r="E1387" i="7" s="1"/>
  <c r="D1391" i="7"/>
  <c r="E1391" i="7" s="1"/>
  <c r="D1395" i="7"/>
  <c r="E1395" i="7" s="1"/>
  <c r="D1399" i="7"/>
  <c r="E1399" i="7" s="1"/>
  <c r="D1403" i="7"/>
  <c r="E1403" i="7" s="1"/>
  <c r="D1407" i="7"/>
  <c r="E1407" i="7" s="1"/>
  <c r="D1411" i="7"/>
  <c r="E1411" i="7" s="1"/>
  <c r="D1415" i="7"/>
  <c r="E1415" i="7" s="1"/>
  <c r="D1419" i="7"/>
  <c r="E1419" i="7" s="1"/>
  <c r="D1423" i="7"/>
  <c r="E1423" i="7" s="1"/>
  <c r="D1427" i="7"/>
  <c r="E1427" i="7" s="1"/>
  <c r="D1431" i="7"/>
  <c r="E1431" i="7" s="1"/>
  <c r="D1435" i="7"/>
  <c r="E1435" i="7" s="1"/>
  <c r="D1439" i="7"/>
  <c r="E1439" i="7" s="1"/>
  <c r="D1443" i="7"/>
  <c r="E1443" i="7" s="1"/>
  <c r="D1447" i="7"/>
  <c r="E1447" i="7" s="1"/>
  <c r="D1451" i="7"/>
  <c r="E1451" i="7" s="1"/>
  <c r="D1455" i="7"/>
  <c r="E1455" i="7" s="1"/>
  <c r="D1459" i="7"/>
  <c r="E1459" i="7" s="1"/>
  <c r="D1463" i="7"/>
  <c r="E1463" i="7" s="1"/>
  <c r="D1467" i="7"/>
  <c r="E1467" i="7" s="1"/>
  <c r="D1471" i="7"/>
  <c r="E1471" i="7" s="1"/>
  <c r="D1475" i="7"/>
  <c r="E1475" i="7" s="1"/>
  <c r="D1479" i="7"/>
  <c r="E1479" i="7" s="1"/>
  <c r="D1483" i="7"/>
  <c r="E1483" i="7" s="1"/>
  <c r="D1487" i="7"/>
  <c r="E1487" i="7" s="1"/>
  <c r="D1491" i="7"/>
  <c r="E1491" i="7" s="1"/>
  <c r="D1495" i="7"/>
  <c r="E1495" i="7" s="1"/>
  <c r="D1499" i="7"/>
  <c r="E1499" i="7" s="1"/>
  <c r="D1503" i="7"/>
  <c r="E1503" i="7" s="1"/>
  <c r="D1507" i="7"/>
  <c r="E1507" i="7" s="1"/>
  <c r="D1511" i="7"/>
  <c r="E1511" i="7" s="1"/>
  <c r="D1515" i="7"/>
  <c r="E1515" i="7" s="1"/>
  <c r="D1519" i="7"/>
  <c r="E1519" i="7" s="1"/>
  <c r="D1523" i="7"/>
  <c r="E1523" i="7" s="1"/>
  <c r="D1527" i="7"/>
  <c r="E1527" i="7" s="1"/>
  <c r="D1531" i="7"/>
  <c r="E1531" i="7" s="1"/>
  <c r="D1535" i="7"/>
  <c r="E1535" i="7" s="1"/>
  <c r="D1539" i="7"/>
  <c r="E1539" i="7" s="1"/>
  <c r="D1543" i="7"/>
  <c r="E1543" i="7" s="1"/>
  <c r="D1547" i="7"/>
  <c r="E1547" i="7" s="1"/>
  <c r="D1551" i="7"/>
  <c r="E1551" i="7" s="1"/>
  <c r="D1555" i="7"/>
  <c r="E1555" i="7" s="1"/>
  <c r="D1559" i="7"/>
  <c r="E1559" i="7" s="1"/>
  <c r="D1563" i="7"/>
  <c r="E1563" i="7" s="1"/>
  <c r="D1567" i="7"/>
  <c r="E1567" i="7" s="1"/>
  <c r="D1571" i="7"/>
  <c r="E1571" i="7" s="1"/>
  <c r="D1575" i="7"/>
  <c r="E1575" i="7" s="1"/>
  <c r="D1579" i="7"/>
  <c r="E1579" i="7" s="1"/>
  <c r="D1583" i="7"/>
  <c r="E1583" i="7" s="1"/>
  <c r="D1587" i="7"/>
  <c r="E1587" i="7" s="1"/>
  <c r="D1591" i="7"/>
  <c r="E1591" i="7" s="1"/>
  <c r="D1595" i="7"/>
  <c r="E1595" i="7" s="1"/>
  <c r="D1599" i="7"/>
  <c r="E1599" i="7" s="1"/>
  <c r="D1603" i="7"/>
  <c r="E1603" i="7" s="1"/>
  <c r="D1607" i="7"/>
  <c r="E1607" i="7" s="1"/>
  <c r="D1611" i="7"/>
  <c r="E1611" i="7" s="1"/>
  <c r="D1615" i="7"/>
  <c r="E1615" i="7" s="1"/>
  <c r="D1619" i="7"/>
  <c r="E1619" i="7" s="1"/>
  <c r="D1623" i="7"/>
  <c r="E1623" i="7" s="1"/>
  <c r="D1627" i="7"/>
  <c r="E1627" i="7" s="1"/>
  <c r="D1631" i="7"/>
  <c r="E1631" i="7" s="1"/>
  <c r="D1635" i="7"/>
  <c r="E1635" i="7" s="1"/>
  <c r="D1639" i="7"/>
  <c r="E1639" i="7" s="1"/>
  <c r="D1643" i="7"/>
  <c r="E1643" i="7" s="1"/>
  <c r="D1647" i="7"/>
  <c r="E1647" i="7" s="1"/>
  <c r="D1651" i="7"/>
  <c r="E1651" i="7" s="1"/>
  <c r="D1655" i="7"/>
  <c r="E1655" i="7" s="1"/>
  <c r="D1659" i="7"/>
  <c r="E1659" i="7" s="1"/>
  <c r="D1663" i="7"/>
  <c r="E1663" i="7" s="1"/>
  <c r="D1667" i="7"/>
  <c r="E1667" i="7" s="1"/>
  <c r="D1671" i="7"/>
  <c r="E1671" i="7" s="1"/>
  <c r="D1675" i="7"/>
  <c r="E1675" i="7" s="1"/>
  <c r="D1679" i="7"/>
  <c r="E1679" i="7" s="1"/>
  <c r="D1683" i="7"/>
  <c r="E1683" i="7" s="1"/>
  <c r="D1687" i="7"/>
  <c r="E1687" i="7" s="1"/>
  <c r="D1691" i="7"/>
  <c r="E1691" i="7" s="1"/>
  <c r="D1695" i="7"/>
  <c r="E1695" i="7" s="1"/>
  <c r="D1699" i="7"/>
  <c r="E1699" i="7" s="1"/>
  <c r="D1703" i="7"/>
  <c r="E1703" i="7" s="1"/>
  <c r="D1707" i="7"/>
  <c r="E1707" i="7" s="1"/>
  <c r="D1711" i="7"/>
  <c r="E1711" i="7" s="1"/>
  <c r="D1715" i="7"/>
  <c r="E1715" i="7" s="1"/>
  <c r="D1719" i="7"/>
  <c r="E1719" i="7" s="1"/>
  <c r="D1723" i="7"/>
  <c r="E1723" i="7" s="1"/>
  <c r="D1727" i="7"/>
  <c r="E1727" i="7" s="1"/>
  <c r="D1731" i="7"/>
  <c r="E1731" i="7" s="1"/>
  <c r="D1735" i="7"/>
  <c r="E1735" i="7" s="1"/>
  <c r="D1739" i="7"/>
  <c r="E1739" i="7" s="1"/>
  <c r="D1743" i="7"/>
  <c r="E1743" i="7" s="1"/>
  <c r="D1747" i="7"/>
  <c r="E1747" i="7" s="1"/>
  <c r="D1751" i="7"/>
  <c r="E1751" i="7" s="1"/>
  <c r="D1755" i="7"/>
  <c r="E1755" i="7" s="1"/>
  <c r="D1759" i="7"/>
  <c r="E1759" i="7" s="1"/>
  <c r="D1763" i="7"/>
  <c r="E1763" i="7" s="1"/>
  <c r="D1767" i="7"/>
  <c r="E1767" i="7" s="1"/>
  <c r="D1771" i="7"/>
  <c r="E1771" i="7" s="1"/>
  <c r="D1775" i="7"/>
  <c r="E1775" i="7" s="1"/>
  <c r="D1779" i="7"/>
  <c r="E1779" i="7" s="1"/>
  <c r="D1783" i="7"/>
  <c r="E1783" i="7" s="1"/>
  <c r="D1787" i="7"/>
  <c r="E1787" i="7" s="1"/>
  <c r="D1791" i="7"/>
  <c r="E1791" i="7" s="1"/>
  <c r="D1795" i="7"/>
  <c r="E1795" i="7" s="1"/>
  <c r="D1799" i="7"/>
  <c r="E1799" i="7" s="1"/>
  <c r="D1803" i="7"/>
  <c r="E1803" i="7" s="1"/>
  <c r="D1807" i="7"/>
  <c r="E1807" i="7" s="1"/>
  <c r="D1811" i="7"/>
  <c r="E1811" i="7" s="1"/>
  <c r="D1815" i="7"/>
  <c r="E1815" i="7" s="1"/>
  <c r="D1819" i="7"/>
  <c r="E1819" i="7" s="1"/>
  <c r="D1823" i="7"/>
  <c r="E1823" i="7" s="1"/>
  <c r="D1827" i="7"/>
  <c r="E1827" i="7" s="1"/>
  <c r="D1831" i="7"/>
  <c r="E1831" i="7" s="1"/>
  <c r="D1835" i="7"/>
  <c r="E1835" i="7" s="1"/>
  <c r="D1839" i="7"/>
  <c r="E1839" i="7" s="1"/>
  <c r="D1843" i="7"/>
  <c r="E1843" i="7" s="1"/>
  <c r="D1847" i="7"/>
  <c r="E1847" i="7" s="1"/>
  <c r="D1851" i="7"/>
  <c r="E1851" i="7" s="1"/>
  <c r="D1855" i="7"/>
  <c r="E1855" i="7" s="1"/>
  <c r="D1859" i="7"/>
  <c r="E1859" i="7" s="1"/>
  <c r="D1863" i="7"/>
  <c r="E1863" i="7" s="1"/>
  <c r="D1867" i="7"/>
  <c r="E1867" i="7" s="1"/>
  <c r="D1871" i="7"/>
  <c r="E1871" i="7" s="1"/>
  <c r="D1875" i="7"/>
  <c r="E1875" i="7" s="1"/>
  <c r="D1879" i="7"/>
  <c r="E1879" i="7" s="1"/>
  <c r="D1883" i="7"/>
  <c r="E1883" i="7" s="1"/>
  <c r="D1887" i="7"/>
  <c r="E1887" i="7" s="1"/>
  <c r="D1891" i="7"/>
  <c r="E1891" i="7" s="1"/>
  <c r="D1895" i="7"/>
  <c r="E1895" i="7" s="1"/>
  <c r="D1899" i="7"/>
  <c r="E1899" i="7" s="1"/>
  <c r="D1903" i="7"/>
  <c r="E1903" i="7" s="1"/>
  <c r="D1907" i="7"/>
  <c r="E1907" i="7" s="1"/>
  <c r="D1911" i="7"/>
  <c r="E1911" i="7" s="1"/>
  <c r="D1915" i="7"/>
  <c r="E1915" i="7" s="1"/>
  <c r="D1919" i="7"/>
  <c r="E1919" i="7" s="1"/>
  <c r="D1923" i="7"/>
  <c r="E1923" i="7" s="1"/>
  <c r="D1927" i="7"/>
  <c r="E1927" i="7" s="1"/>
  <c r="D1931" i="7"/>
  <c r="E1931" i="7" s="1"/>
  <c r="D1935" i="7"/>
  <c r="E1935" i="7" s="1"/>
  <c r="D1939" i="7"/>
  <c r="E1939" i="7" s="1"/>
  <c r="D1943" i="7"/>
  <c r="E1943" i="7" s="1"/>
  <c r="D1947" i="7"/>
  <c r="E1947" i="7" s="1"/>
  <c r="D1951" i="7"/>
  <c r="E1951" i="7" s="1"/>
  <c r="D1955" i="7"/>
  <c r="E1955" i="7" s="1"/>
  <c r="D1959" i="7"/>
  <c r="E1959" i="7" s="1"/>
  <c r="D1963" i="7"/>
  <c r="E1963" i="7" s="1"/>
  <c r="D1967" i="7"/>
  <c r="E1967" i="7" s="1"/>
  <c r="D1971" i="7"/>
  <c r="E1971" i="7" s="1"/>
  <c r="D1975" i="7"/>
  <c r="E1975" i="7" s="1"/>
  <c r="D1979" i="7"/>
  <c r="E1979" i="7" s="1"/>
  <c r="D1983" i="7"/>
  <c r="E1983" i="7" s="1"/>
  <c r="D1987" i="7"/>
  <c r="E1987" i="7" s="1"/>
  <c r="D1991" i="7"/>
  <c r="E1991" i="7" s="1"/>
  <c r="D1995" i="7"/>
  <c r="E1995" i="7" s="1"/>
  <c r="D1999" i="7"/>
  <c r="E1999" i="7" s="1"/>
  <c r="D2003" i="7"/>
  <c r="E2003" i="7" s="1"/>
  <c r="D2007" i="7"/>
  <c r="E2007" i="7" s="1"/>
  <c r="D2011" i="7"/>
  <c r="E2011" i="7" s="1"/>
  <c r="D2015" i="7"/>
  <c r="E2015" i="7" s="1"/>
  <c r="D2019" i="7"/>
  <c r="E2019" i="7" s="1"/>
  <c r="D2023" i="7"/>
  <c r="E2023" i="7" s="1"/>
  <c r="D2027" i="7"/>
  <c r="E2027" i="7" s="1"/>
  <c r="D2031" i="7"/>
  <c r="E2031" i="7" s="1"/>
  <c r="D2035" i="7"/>
  <c r="E2035" i="7" s="1"/>
  <c r="D2039" i="7"/>
  <c r="E2039" i="7" s="1"/>
  <c r="D2043" i="7"/>
  <c r="E2043" i="7" s="1"/>
  <c r="D2047" i="7"/>
  <c r="E2047" i="7" s="1"/>
  <c r="D2051" i="7"/>
  <c r="E2051" i="7" s="1"/>
  <c r="D2055" i="7"/>
  <c r="E2055" i="7" s="1"/>
  <c r="D2059" i="7"/>
  <c r="E2059" i="7" s="1"/>
  <c r="D2063" i="7"/>
  <c r="E2063" i="7" s="1"/>
  <c r="D2067" i="7"/>
  <c r="E2067" i="7" s="1"/>
  <c r="D2071" i="7"/>
  <c r="E2071" i="7" s="1"/>
  <c r="D2075" i="7"/>
  <c r="E2075" i="7" s="1"/>
  <c r="D2079" i="7"/>
  <c r="E2079" i="7" s="1"/>
  <c r="D2083" i="7"/>
  <c r="E2083" i="7" s="1"/>
  <c r="D2087" i="7"/>
  <c r="E2087" i="7" s="1"/>
  <c r="D2091" i="7"/>
  <c r="E2091" i="7" s="1"/>
  <c r="D2095" i="7"/>
  <c r="E2095" i="7" s="1"/>
  <c r="D2099" i="7"/>
  <c r="E2099" i="7" s="1"/>
  <c r="D2103" i="7"/>
  <c r="E2103" i="7" s="1"/>
  <c r="D2107" i="7"/>
  <c r="E2107" i="7" s="1"/>
  <c r="D2111" i="7"/>
  <c r="E2111" i="7" s="1"/>
  <c r="D2115" i="7"/>
  <c r="E2115" i="7" s="1"/>
  <c r="D2119" i="7"/>
  <c r="E2119" i="7" s="1"/>
  <c r="D2123" i="7"/>
  <c r="E2123" i="7" s="1"/>
  <c r="D2127" i="7"/>
  <c r="E2127" i="7" s="1"/>
  <c r="D2131" i="7"/>
  <c r="E2131" i="7" s="1"/>
  <c r="D2135" i="7"/>
  <c r="E2135" i="7" s="1"/>
  <c r="D2139" i="7"/>
  <c r="E2139" i="7" s="1"/>
  <c r="D2143" i="7"/>
  <c r="E2143" i="7" s="1"/>
  <c r="D2147" i="7"/>
  <c r="E2147" i="7" s="1"/>
  <c r="D2151" i="7"/>
  <c r="E2151" i="7" s="1"/>
  <c r="D2155" i="7"/>
  <c r="E2155" i="7" s="1"/>
  <c r="D2159" i="7"/>
  <c r="E2159" i="7" s="1"/>
  <c r="D2163" i="7"/>
  <c r="E2163" i="7" s="1"/>
  <c r="D2167" i="7"/>
  <c r="E2167" i="7" s="1"/>
  <c r="D2171" i="7"/>
  <c r="E2171" i="7" s="1"/>
  <c r="D2175" i="7"/>
  <c r="E2175" i="7" s="1"/>
  <c r="D2179" i="7"/>
  <c r="E2179" i="7" s="1"/>
  <c r="D2183" i="7"/>
  <c r="E2183" i="7" s="1"/>
  <c r="D2187" i="7"/>
  <c r="E2187" i="7" s="1"/>
  <c r="D2191" i="7"/>
  <c r="E2191" i="7" s="1"/>
  <c r="D2195" i="7"/>
  <c r="E2195" i="7" s="1"/>
  <c r="D2199" i="7"/>
  <c r="E2199" i="7" s="1"/>
  <c r="D2203" i="7"/>
  <c r="E2203" i="7" s="1"/>
  <c r="D2207" i="7"/>
  <c r="E2207" i="7" s="1"/>
  <c r="D2211" i="7"/>
  <c r="E2211" i="7" s="1"/>
  <c r="D2215" i="7"/>
  <c r="E2215" i="7" s="1"/>
  <c r="D2219" i="7"/>
  <c r="E2219" i="7" s="1"/>
  <c r="D2223" i="7"/>
  <c r="E2223" i="7" s="1"/>
  <c r="D2227" i="7"/>
  <c r="E2227" i="7" s="1"/>
  <c r="D2231" i="7"/>
  <c r="E2231" i="7" s="1"/>
  <c r="D2235" i="7"/>
  <c r="E2235" i="7" s="1"/>
  <c r="D2239" i="7"/>
  <c r="E2239" i="7" s="1"/>
  <c r="D2243" i="7"/>
  <c r="E2243" i="7" s="1"/>
  <c r="D2247" i="7"/>
  <c r="E2247" i="7" s="1"/>
  <c r="D2251" i="7"/>
  <c r="E2251" i="7" s="1"/>
  <c r="D2255" i="7"/>
  <c r="E2255" i="7" s="1"/>
  <c r="D2259" i="7"/>
  <c r="E2259" i="7" s="1"/>
  <c r="D2263" i="7"/>
  <c r="E2263" i="7" s="1"/>
  <c r="D2267" i="7"/>
  <c r="E2267" i="7" s="1"/>
  <c r="D2271" i="7"/>
  <c r="E2271" i="7" s="1"/>
  <c r="D2275" i="7"/>
  <c r="E2275" i="7" s="1"/>
  <c r="D2279" i="7"/>
  <c r="E2279" i="7" s="1"/>
  <c r="D2283" i="7"/>
  <c r="E2283" i="7" s="1"/>
  <c r="D2287" i="7"/>
  <c r="E2287" i="7" s="1"/>
  <c r="D2291" i="7"/>
  <c r="E2291" i="7" s="1"/>
  <c r="D2295" i="7"/>
  <c r="E2295" i="7" s="1"/>
  <c r="D2299" i="7"/>
  <c r="E2299" i="7" s="1"/>
  <c r="D2303" i="7"/>
  <c r="E2303" i="7" s="1"/>
  <c r="D2307" i="7"/>
  <c r="E2307" i="7" s="1"/>
  <c r="D2311" i="7"/>
  <c r="E2311" i="7" s="1"/>
  <c r="D2315" i="7"/>
  <c r="E2315" i="7" s="1"/>
  <c r="D2319" i="7"/>
  <c r="E2319" i="7" s="1"/>
  <c r="D2323" i="7"/>
  <c r="E2323" i="7" s="1"/>
  <c r="D2327" i="7"/>
  <c r="E2327" i="7" s="1"/>
  <c r="D2331" i="7"/>
  <c r="E2331" i="7" s="1"/>
  <c r="D2335" i="7"/>
  <c r="E2335" i="7" s="1"/>
  <c r="D2339" i="7"/>
  <c r="E2339" i="7" s="1"/>
  <c r="D2343" i="7"/>
  <c r="E2343" i="7" s="1"/>
  <c r="D2347" i="7"/>
  <c r="E2347" i="7" s="1"/>
  <c r="D2351" i="7"/>
  <c r="E2351" i="7" s="1"/>
  <c r="D2355" i="7"/>
  <c r="E2355" i="7" s="1"/>
  <c r="D2359" i="7"/>
  <c r="E2359" i="7" s="1"/>
  <c r="D2363" i="7"/>
  <c r="E2363" i="7" s="1"/>
  <c r="D2367" i="7"/>
  <c r="E2367" i="7" s="1"/>
  <c r="D2371" i="7"/>
  <c r="E2371" i="7" s="1"/>
  <c r="D2375" i="7"/>
  <c r="E2375" i="7" s="1"/>
  <c r="D2379" i="7"/>
  <c r="E2379" i="7" s="1"/>
  <c r="D2383" i="7"/>
  <c r="E2383" i="7" s="1"/>
  <c r="D2387" i="7"/>
  <c r="E2387" i="7" s="1"/>
  <c r="D2391" i="7"/>
  <c r="E2391" i="7" s="1"/>
  <c r="D2395" i="7"/>
  <c r="E2395" i="7" s="1"/>
  <c r="D2399" i="7"/>
  <c r="E2399" i="7" s="1"/>
  <c r="D2403" i="7"/>
  <c r="E2403" i="7" s="1"/>
  <c r="D2407" i="7"/>
  <c r="E2407" i="7" s="1"/>
  <c r="D2411" i="7"/>
  <c r="E2411" i="7" s="1"/>
  <c r="D2415" i="7"/>
  <c r="E2415" i="7" s="1"/>
  <c r="D2419" i="7"/>
  <c r="E2419" i="7" s="1"/>
  <c r="D2423" i="7"/>
  <c r="E2423" i="7" s="1"/>
  <c r="D2427" i="7"/>
  <c r="E2427" i="7" s="1"/>
  <c r="D2431" i="7"/>
  <c r="E2431" i="7" s="1"/>
  <c r="D2435" i="7"/>
  <c r="E2435" i="7" s="1"/>
  <c r="D2439" i="7"/>
  <c r="E2439" i="7" s="1"/>
  <c r="D2443" i="7"/>
  <c r="E2443" i="7" s="1"/>
  <c r="D2447" i="7"/>
  <c r="E2447" i="7" s="1"/>
  <c r="D2451" i="7"/>
  <c r="E2451" i="7" s="1"/>
  <c r="D2455" i="7"/>
  <c r="E2455" i="7" s="1"/>
  <c r="D2459" i="7"/>
  <c r="E2459" i="7" s="1"/>
  <c r="D2463" i="7"/>
  <c r="E2463" i="7" s="1"/>
  <c r="D2467" i="7"/>
  <c r="E2467" i="7" s="1"/>
  <c r="D2471" i="7"/>
  <c r="E2471" i="7" s="1"/>
  <c r="D2475" i="7"/>
  <c r="E2475" i="7" s="1"/>
  <c r="D2479" i="7"/>
  <c r="E2479" i="7" s="1"/>
  <c r="D2483" i="7"/>
  <c r="E2483" i="7" s="1"/>
  <c r="D2487" i="7"/>
  <c r="E2487" i="7" s="1"/>
  <c r="D2491" i="7"/>
  <c r="E2491" i="7" s="1"/>
  <c r="D2495" i="7"/>
  <c r="E2495" i="7" s="1"/>
  <c r="D2503" i="7"/>
  <c r="E2503" i="7" s="1"/>
  <c r="D2507" i="7"/>
  <c r="E2507" i="7" s="1"/>
  <c r="D2511" i="7"/>
  <c r="E2511" i="7" s="1"/>
  <c r="D2515" i="7"/>
  <c r="E2515" i="7" s="1"/>
  <c r="D2519" i="7"/>
  <c r="E2519" i="7" s="1"/>
  <c r="D2523" i="7"/>
  <c r="E2523" i="7" s="1"/>
  <c r="D2527" i="7"/>
  <c r="E2527" i="7" s="1"/>
  <c r="D2531" i="7"/>
  <c r="E2531" i="7" s="1"/>
  <c r="D2535" i="7"/>
  <c r="E2535" i="7" s="1"/>
  <c r="D2539" i="7"/>
  <c r="E2539" i="7" s="1"/>
  <c r="D2543" i="7"/>
  <c r="E2543" i="7" s="1"/>
  <c r="D2547" i="7"/>
  <c r="E2547" i="7" s="1"/>
  <c r="D2551" i="7"/>
  <c r="E2551" i="7" s="1"/>
  <c r="D2555" i="7"/>
  <c r="E2555" i="7" s="1"/>
  <c r="D2559" i="7"/>
  <c r="E2559" i="7" s="1"/>
  <c r="D2563" i="7"/>
  <c r="E2563" i="7" s="1"/>
  <c r="D2567" i="7"/>
  <c r="E2567" i="7" s="1"/>
  <c r="D2571" i="7"/>
  <c r="E2571" i="7" s="1"/>
  <c r="D2575" i="7"/>
  <c r="E2575" i="7" s="1"/>
  <c r="D2579" i="7"/>
  <c r="E2579" i="7" s="1"/>
  <c r="D2583" i="7"/>
  <c r="E2583" i="7" s="1"/>
  <c r="D2587" i="7"/>
  <c r="E2587" i="7" s="1"/>
  <c r="D2591" i="7"/>
  <c r="E2591" i="7" s="1"/>
  <c r="D2595" i="7"/>
  <c r="E2595" i="7" s="1"/>
  <c r="D2599" i="7"/>
  <c r="E2599" i="7" s="1"/>
  <c r="D2603" i="7"/>
  <c r="E2603" i="7" s="1"/>
  <c r="D2607" i="7"/>
  <c r="E2607" i="7" s="1"/>
  <c r="D2611" i="7"/>
  <c r="E2611" i="7" s="1"/>
  <c r="D2615" i="7"/>
  <c r="E2615" i="7" s="1"/>
  <c r="D2619" i="7"/>
  <c r="E2619" i="7" s="1"/>
  <c r="D2623" i="7"/>
  <c r="E2623" i="7" s="1"/>
  <c r="D2627" i="7"/>
  <c r="E2627" i="7" s="1"/>
  <c r="D2631" i="7"/>
  <c r="E2631" i="7" s="1"/>
  <c r="D2635" i="7"/>
  <c r="E2635" i="7" s="1"/>
  <c r="D2639" i="7"/>
  <c r="E2639" i="7" s="1"/>
  <c r="D2643" i="7"/>
  <c r="E2643" i="7" s="1"/>
  <c r="D2647" i="7"/>
  <c r="E2647" i="7" s="1"/>
  <c r="D2651" i="7"/>
  <c r="E2651" i="7" s="1"/>
  <c r="D2655" i="7"/>
  <c r="E2655" i="7" s="1"/>
  <c r="D2659" i="7"/>
  <c r="E2659" i="7" s="1"/>
  <c r="D2663" i="7"/>
  <c r="E2663" i="7" s="1"/>
  <c r="D2667" i="7"/>
  <c r="E2667" i="7" s="1"/>
  <c r="D2671" i="7"/>
  <c r="E2671" i="7" s="1"/>
  <c r="D2675" i="7"/>
  <c r="E2675" i="7" s="1"/>
  <c r="D2679" i="7"/>
  <c r="E2679" i="7" s="1"/>
  <c r="D2683" i="7"/>
  <c r="E2683" i="7" s="1"/>
  <c r="D2687" i="7"/>
  <c r="E2687" i="7" s="1"/>
  <c r="D2691" i="7"/>
  <c r="E2691" i="7" s="1"/>
  <c r="D2695" i="7"/>
  <c r="E2695" i="7" s="1"/>
  <c r="D2699" i="7"/>
  <c r="E2699" i="7" s="1"/>
  <c r="D2703" i="7"/>
  <c r="E2703" i="7" s="1"/>
  <c r="D2707" i="7"/>
  <c r="E2707" i="7" s="1"/>
  <c r="D2711" i="7"/>
  <c r="E2711" i="7" s="1"/>
  <c r="D2715" i="7"/>
  <c r="E2715" i="7" s="1"/>
  <c r="D2719" i="7"/>
  <c r="E2719" i="7" s="1"/>
  <c r="D2723" i="7"/>
  <c r="E2723" i="7" s="1"/>
  <c r="D2727" i="7"/>
  <c r="E2727" i="7" s="1"/>
  <c r="D2731" i="7"/>
  <c r="E2731" i="7" s="1"/>
  <c r="D2735" i="7"/>
  <c r="E2735" i="7" s="1"/>
  <c r="D2739" i="7"/>
  <c r="E2739" i="7" s="1"/>
  <c r="D2743" i="7"/>
  <c r="E2743" i="7" s="1"/>
  <c r="D2747" i="7"/>
  <c r="E2747" i="7" s="1"/>
  <c r="D2751" i="7"/>
  <c r="E2751" i="7" s="1"/>
  <c r="D2755" i="7"/>
  <c r="E2755" i="7" s="1"/>
  <c r="D2759" i="7"/>
  <c r="E2759" i="7" s="1"/>
  <c r="D2763" i="7"/>
  <c r="E2763" i="7" s="1"/>
  <c r="D2767" i="7"/>
  <c r="E2767" i="7" s="1"/>
  <c r="D2771" i="7"/>
  <c r="E2771" i="7" s="1"/>
  <c r="D2775" i="7"/>
  <c r="E2775" i="7" s="1"/>
  <c r="D2779" i="7"/>
  <c r="E2779" i="7" s="1"/>
  <c r="D2783" i="7"/>
  <c r="E2783" i="7" s="1"/>
  <c r="D2787" i="7"/>
  <c r="E2787" i="7" s="1"/>
  <c r="D2791" i="7"/>
  <c r="E2791" i="7" s="1"/>
  <c r="D2795" i="7"/>
  <c r="E2795" i="7" s="1"/>
  <c r="D2799" i="7"/>
  <c r="E2799" i="7" s="1"/>
  <c r="D2803" i="7"/>
  <c r="E2803" i="7" s="1"/>
  <c r="D2807" i="7"/>
  <c r="E2807" i="7" s="1"/>
  <c r="D2811" i="7"/>
  <c r="E2811" i="7" s="1"/>
  <c r="D2815" i="7"/>
  <c r="E2815" i="7" s="1"/>
  <c r="D2819" i="7"/>
  <c r="E2819" i="7" s="1"/>
  <c r="D2823" i="7"/>
  <c r="E2823" i="7" s="1"/>
  <c r="D2827" i="7"/>
  <c r="E2827" i="7" s="1"/>
  <c r="D2831" i="7"/>
  <c r="E2831" i="7" s="1"/>
  <c r="D2835" i="7"/>
  <c r="E2835" i="7" s="1"/>
  <c r="D2839" i="7"/>
  <c r="E2839" i="7" s="1"/>
  <c r="D2843" i="7"/>
  <c r="E2843" i="7" s="1"/>
  <c r="D2847" i="7"/>
  <c r="E2847" i="7" s="1"/>
  <c r="D2851" i="7"/>
  <c r="E2851" i="7" s="1"/>
  <c r="D2855" i="7"/>
  <c r="E2855" i="7" s="1"/>
  <c r="D2859" i="7"/>
  <c r="E2859" i="7" s="1"/>
  <c r="D2863" i="7"/>
  <c r="E2863" i="7" s="1"/>
  <c r="D2867" i="7"/>
  <c r="E2867" i="7" s="1"/>
  <c r="D2871" i="7"/>
  <c r="E2871" i="7" s="1"/>
  <c r="D2875" i="7"/>
  <c r="E2875" i="7" s="1"/>
  <c r="D2879" i="7"/>
  <c r="E2879" i="7" s="1"/>
  <c r="D2883" i="7"/>
  <c r="E2883" i="7" s="1"/>
  <c r="D2887" i="7"/>
  <c r="E2887" i="7" s="1"/>
  <c r="D2891" i="7"/>
  <c r="E2891" i="7" s="1"/>
  <c r="D2895" i="7"/>
  <c r="E2895" i="7" s="1"/>
  <c r="D2899" i="7"/>
  <c r="E2899" i="7" s="1"/>
  <c r="D2903" i="7"/>
  <c r="E2903" i="7" s="1"/>
  <c r="D2907" i="7"/>
  <c r="E2907" i="7" s="1"/>
  <c r="D2911" i="7"/>
  <c r="E2911" i="7" s="1"/>
  <c r="D2915" i="7"/>
  <c r="E2915" i="7" s="1"/>
  <c r="D2919" i="7"/>
  <c r="E2919" i="7" s="1"/>
  <c r="D1430" i="7"/>
  <c r="E1430" i="7" s="1"/>
  <c r="D1446" i="7"/>
  <c r="E1446" i="7" s="1"/>
  <c r="D1458" i="7"/>
  <c r="E1458" i="7" s="1"/>
  <c r="D1474" i="7"/>
  <c r="E1474" i="7" s="1"/>
  <c r="D1490" i="7"/>
  <c r="E1490" i="7" s="1"/>
  <c r="D1506" i="7"/>
  <c r="E1506" i="7" s="1"/>
  <c r="D1518" i="7"/>
  <c r="E1518" i="7" s="1"/>
  <c r="D1534" i="7"/>
  <c r="E1534" i="7" s="1"/>
  <c r="D1550" i="7"/>
  <c r="E1550" i="7" s="1"/>
  <c r="D1566" i="7"/>
  <c r="E1566" i="7" s="1"/>
  <c r="D1582" i="7"/>
  <c r="E1582" i="7" s="1"/>
  <c r="D1598" i="7"/>
  <c r="E1598" i="7" s="1"/>
  <c r="D1614" i="7"/>
  <c r="E1614" i="7" s="1"/>
  <c r="D1630" i="7"/>
  <c r="E1630" i="7" s="1"/>
  <c r="D1646" i="7"/>
  <c r="E1646" i="7" s="1"/>
  <c r="D1662" i="7"/>
  <c r="E1662" i="7" s="1"/>
  <c r="D1678" i="7"/>
  <c r="E1678" i="7" s="1"/>
  <c r="D1690" i="7"/>
  <c r="E1690" i="7" s="1"/>
  <c r="D1706" i="7"/>
  <c r="E1706" i="7" s="1"/>
  <c r="D1722" i="7"/>
  <c r="E1722" i="7" s="1"/>
  <c r="D1742" i="7"/>
  <c r="E1742" i="7" s="1"/>
  <c r="D1754" i="7"/>
  <c r="E1754" i="7" s="1"/>
  <c r="D1774" i="7"/>
  <c r="E1774" i="7" s="1"/>
  <c r="D1790" i="7"/>
  <c r="E1790" i="7" s="1"/>
  <c r="D1806" i="7"/>
  <c r="E1806" i="7" s="1"/>
  <c r="D1822" i="7"/>
  <c r="E1822" i="7" s="1"/>
  <c r="D1838" i="7"/>
  <c r="E1838" i="7" s="1"/>
  <c r="D1854" i="7"/>
  <c r="E1854" i="7" s="1"/>
  <c r="D1870" i="7"/>
  <c r="E1870" i="7" s="1"/>
  <c r="D1882" i="7"/>
  <c r="E1882" i="7" s="1"/>
  <c r="D1898" i="7"/>
  <c r="E1898" i="7" s="1"/>
  <c r="D1914" i="7"/>
  <c r="E1914" i="7" s="1"/>
  <c r="D1930" i="7"/>
  <c r="E1930" i="7" s="1"/>
  <c r="D1942" i="7"/>
  <c r="E1942" i="7" s="1"/>
  <c r="D1958" i="7"/>
  <c r="E1958" i="7" s="1"/>
  <c r="D1974" i="7"/>
  <c r="E1974" i="7" s="1"/>
  <c r="D1990" i="7"/>
  <c r="E1990" i="7" s="1"/>
  <c r="D2002" i="7"/>
  <c r="E2002" i="7" s="1"/>
  <c r="D2022" i="7"/>
  <c r="E2022" i="7" s="1"/>
  <c r="D2038" i="7"/>
  <c r="E2038" i="7" s="1"/>
  <c r="D2054" i="7"/>
  <c r="E2054" i="7" s="1"/>
  <c r="D2070" i="7"/>
  <c r="E2070" i="7" s="1"/>
  <c r="D2086" i="7"/>
  <c r="E2086" i="7" s="1"/>
  <c r="D2110" i="7"/>
  <c r="E2110" i="7" s="1"/>
  <c r="D2126" i="7"/>
  <c r="E2126" i="7" s="1"/>
  <c r="D2138" i="7"/>
  <c r="E2138" i="7" s="1"/>
  <c r="D2154" i="7"/>
  <c r="E2154" i="7" s="1"/>
  <c r="D2170" i="7"/>
  <c r="E2170" i="7" s="1"/>
  <c r="D2186" i="7"/>
  <c r="E2186" i="7" s="1"/>
  <c r="D2198" i="7"/>
  <c r="E2198" i="7" s="1"/>
  <c r="D2214" i="7"/>
  <c r="E2214" i="7" s="1"/>
  <c r="D2230" i="7"/>
  <c r="E2230" i="7" s="1"/>
  <c r="D2246" i="7"/>
  <c r="E2246" i="7" s="1"/>
  <c r="D2254" i="7"/>
  <c r="E2254" i="7" s="1"/>
  <c r="D2270" i="7"/>
  <c r="E2270" i="7" s="1"/>
  <c r="D2286" i="7"/>
  <c r="E2286" i="7" s="1"/>
  <c r="D2294" i="7"/>
  <c r="E2294" i="7" s="1"/>
  <c r="D2306" i="7"/>
  <c r="E2306" i="7" s="1"/>
  <c r="D2318" i="7"/>
  <c r="E2318" i="7" s="1"/>
  <c r="D2334" i="7"/>
  <c r="E2334" i="7" s="1"/>
  <c r="D2346" i="7"/>
  <c r="E2346" i="7" s="1"/>
  <c r="D2358" i="7"/>
  <c r="E2358" i="7" s="1"/>
  <c r="D2370" i="7"/>
  <c r="E2370" i="7" s="1"/>
  <c r="D2382" i="7"/>
  <c r="E2382" i="7" s="1"/>
  <c r="D2394" i="7"/>
  <c r="E2394" i="7" s="1"/>
  <c r="D2406" i="7"/>
  <c r="E2406" i="7" s="1"/>
  <c r="D2418" i="7"/>
  <c r="E2418" i="7" s="1"/>
  <c r="D2430" i="7"/>
  <c r="E2430" i="7" s="1"/>
  <c r="D2438" i="7"/>
  <c r="E2438" i="7" s="1"/>
  <c r="D2450" i="7"/>
  <c r="E2450" i="7" s="1"/>
  <c r="D2462" i="7"/>
  <c r="E2462" i="7" s="1"/>
  <c r="D2474" i="7"/>
  <c r="E2474" i="7" s="1"/>
  <c r="D2478" i="7"/>
  <c r="E2478" i="7" s="1"/>
  <c r="D2486" i="7"/>
  <c r="E2486" i="7" s="1"/>
  <c r="D2490" i="7"/>
  <c r="E2490" i="7" s="1"/>
  <c r="D2498" i="7"/>
  <c r="E2498" i="7" s="1"/>
  <c r="D2502" i="7"/>
  <c r="E2502" i="7" s="1"/>
  <c r="D2514" i="7"/>
  <c r="E2514" i="7" s="1"/>
  <c r="D2526" i="7"/>
  <c r="E2526" i="7" s="1"/>
  <c r="D2534" i="7"/>
  <c r="E2534" i="7" s="1"/>
  <c r="D2546" i="7"/>
  <c r="E2546" i="7" s="1"/>
  <c r="D2558" i="7"/>
  <c r="E2558" i="7" s="1"/>
  <c r="D2566" i="7"/>
  <c r="E2566" i="7" s="1"/>
  <c r="D2574" i="7"/>
  <c r="E2574" i="7" s="1"/>
  <c r="D2586" i="7"/>
  <c r="E2586" i="7" s="1"/>
  <c r="D2598" i="7"/>
  <c r="E2598" i="7" s="1"/>
  <c r="D2606" i="7"/>
  <c r="E2606" i="7" s="1"/>
  <c r="D2618" i="7"/>
  <c r="E2618" i="7" s="1"/>
  <c r="D2630" i="7"/>
  <c r="E2630" i="7" s="1"/>
  <c r="D2638" i="7"/>
  <c r="E2638" i="7" s="1"/>
  <c r="D2650" i="7"/>
  <c r="E2650" i="7" s="1"/>
  <c r="D2662" i="7"/>
  <c r="E2662" i="7" s="1"/>
  <c r="D2666" i="7"/>
  <c r="E2666" i="7" s="1"/>
  <c r="D2678" i="7"/>
  <c r="E2678" i="7" s="1"/>
  <c r="D2686" i="7"/>
  <c r="E2686" i="7" s="1"/>
  <c r="D2698" i="7"/>
  <c r="E2698" i="7" s="1"/>
  <c r="D2710" i="7"/>
  <c r="E2710" i="7" s="1"/>
  <c r="D2718" i="7"/>
  <c r="E2718" i="7" s="1"/>
  <c r="D2726" i="7"/>
  <c r="E2726" i="7" s="1"/>
  <c r="D2738" i="7"/>
  <c r="E2738" i="7" s="1"/>
  <c r="D2750" i="7"/>
  <c r="E2750" i="7" s="1"/>
  <c r="D2758" i="7"/>
  <c r="E2758" i="7" s="1"/>
  <c r="D2766" i="7"/>
  <c r="E2766" i="7" s="1"/>
  <c r="D2778" i="7"/>
  <c r="E2778" i="7" s="1"/>
  <c r="D2790" i="7"/>
  <c r="E2790" i="7" s="1"/>
  <c r="D2798" i="7"/>
  <c r="E2798" i="7" s="1"/>
  <c r="D2806" i="7"/>
  <c r="E2806" i="7" s="1"/>
  <c r="D2814" i="7"/>
  <c r="E2814" i="7" s="1"/>
  <c r="D2826" i="7"/>
  <c r="E2826" i="7" s="1"/>
  <c r="D2834" i="7"/>
  <c r="E2834" i="7" s="1"/>
  <c r="D2846" i="7"/>
  <c r="E2846" i="7" s="1"/>
  <c r="D2854" i="7"/>
  <c r="E2854" i="7" s="1"/>
  <c r="D2862" i="7"/>
  <c r="E2862" i="7" s="1"/>
  <c r="D2874" i="7"/>
  <c r="E2874" i="7" s="1"/>
  <c r="D2882" i="7"/>
  <c r="E2882" i="7" s="1"/>
  <c r="D2894" i="7"/>
  <c r="E2894" i="7" s="1"/>
  <c r="D2902" i="7"/>
  <c r="E2902" i="7" s="1"/>
  <c r="D2914" i="7"/>
  <c r="E2914" i="7" s="1"/>
  <c r="D2922" i="7"/>
  <c r="E2922" i="7" s="1"/>
  <c r="D1412" i="7"/>
  <c r="E1412" i="7" s="1"/>
  <c r="D1416" i="7"/>
  <c r="E1416" i="7" s="1"/>
  <c r="D1420" i="7"/>
  <c r="E1420" i="7" s="1"/>
  <c r="D1424" i="7"/>
  <c r="E1424" i="7" s="1"/>
  <c r="D1428" i="7"/>
  <c r="E1428" i="7" s="1"/>
  <c r="D1432" i="7"/>
  <c r="E1432" i="7" s="1"/>
  <c r="D1436" i="7"/>
  <c r="E1436" i="7" s="1"/>
  <c r="D1440" i="7"/>
  <c r="E1440" i="7" s="1"/>
  <c r="D1444" i="7"/>
  <c r="E1444" i="7" s="1"/>
  <c r="D1448" i="7"/>
  <c r="E1448" i="7" s="1"/>
  <c r="D1452" i="7"/>
  <c r="E1452" i="7" s="1"/>
  <c r="D1456" i="7"/>
  <c r="E1456" i="7" s="1"/>
  <c r="D1460" i="7"/>
  <c r="E1460" i="7" s="1"/>
  <c r="D1464" i="7"/>
  <c r="E1464" i="7" s="1"/>
  <c r="D1468" i="7"/>
  <c r="E1468" i="7" s="1"/>
  <c r="D1472" i="7"/>
  <c r="E1472" i="7" s="1"/>
  <c r="D1476" i="7"/>
  <c r="E1476" i="7" s="1"/>
  <c r="D1480" i="7"/>
  <c r="E1480" i="7" s="1"/>
  <c r="D1484" i="7"/>
  <c r="E1484" i="7" s="1"/>
  <c r="D1488" i="7"/>
  <c r="E1488" i="7" s="1"/>
  <c r="D1492" i="7"/>
  <c r="E1492" i="7" s="1"/>
  <c r="D1496" i="7"/>
  <c r="E1496" i="7" s="1"/>
  <c r="D1500" i="7"/>
  <c r="E1500" i="7" s="1"/>
  <c r="D1504" i="7"/>
  <c r="E1504" i="7" s="1"/>
  <c r="D1508" i="7"/>
  <c r="E1508" i="7" s="1"/>
  <c r="D1512" i="7"/>
  <c r="E1512" i="7" s="1"/>
  <c r="D1516" i="7"/>
  <c r="E1516" i="7" s="1"/>
  <c r="D1520" i="7"/>
  <c r="E1520" i="7" s="1"/>
  <c r="D1524" i="7"/>
  <c r="E1524" i="7" s="1"/>
  <c r="D1528" i="7"/>
  <c r="E1528" i="7" s="1"/>
  <c r="D1532" i="7"/>
  <c r="E1532" i="7" s="1"/>
  <c r="D1536" i="7"/>
  <c r="E1536" i="7" s="1"/>
  <c r="D1540" i="7"/>
  <c r="E1540" i="7" s="1"/>
  <c r="D1544" i="7"/>
  <c r="E1544" i="7" s="1"/>
  <c r="D1548" i="7"/>
  <c r="E1548" i="7" s="1"/>
  <c r="D1552" i="7"/>
  <c r="E1552" i="7" s="1"/>
  <c r="D1556" i="7"/>
  <c r="E1556" i="7" s="1"/>
  <c r="D1560" i="7"/>
  <c r="E1560" i="7" s="1"/>
  <c r="D1564" i="7"/>
  <c r="E1564" i="7" s="1"/>
  <c r="D1568" i="7"/>
  <c r="E1568" i="7" s="1"/>
  <c r="D1572" i="7"/>
  <c r="E1572" i="7" s="1"/>
  <c r="D1576" i="7"/>
  <c r="E1576" i="7" s="1"/>
  <c r="D1580" i="7"/>
  <c r="E1580" i="7" s="1"/>
  <c r="D1584" i="7"/>
  <c r="E1584" i="7" s="1"/>
  <c r="D1588" i="7"/>
  <c r="E1588" i="7" s="1"/>
  <c r="D1592" i="7"/>
  <c r="E1592" i="7" s="1"/>
  <c r="D1596" i="7"/>
  <c r="E1596" i="7" s="1"/>
  <c r="D1600" i="7"/>
  <c r="E1600" i="7" s="1"/>
  <c r="D1604" i="7"/>
  <c r="E1604" i="7" s="1"/>
  <c r="D1608" i="7"/>
  <c r="E1608" i="7" s="1"/>
  <c r="D1612" i="7"/>
  <c r="E1612" i="7" s="1"/>
  <c r="D1616" i="7"/>
  <c r="E1616" i="7" s="1"/>
  <c r="D1620" i="7"/>
  <c r="E1620" i="7" s="1"/>
  <c r="D1624" i="7"/>
  <c r="E1624" i="7" s="1"/>
  <c r="D1628" i="7"/>
  <c r="E1628" i="7" s="1"/>
  <c r="D1632" i="7"/>
  <c r="E1632" i="7" s="1"/>
  <c r="D1636" i="7"/>
  <c r="E1636" i="7" s="1"/>
  <c r="D1640" i="7"/>
  <c r="E1640" i="7" s="1"/>
  <c r="D1644" i="7"/>
  <c r="E1644" i="7" s="1"/>
  <c r="D1648" i="7"/>
  <c r="E1648" i="7" s="1"/>
  <c r="D1652" i="7"/>
  <c r="E1652" i="7" s="1"/>
  <c r="D1656" i="7"/>
  <c r="E1656" i="7" s="1"/>
  <c r="D1660" i="7"/>
  <c r="E1660" i="7" s="1"/>
  <c r="D1664" i="7"/>
  <c r="E1664" i="7" s="1"/>
  <c r="D1668" i="7"/>
  <c r="E1668" i="7" s="1"/>
  <c r="D1672" i="7"/>
  <c r="E1672" i="7" s="1"/>
  <c r="D1676" i="7"/>
  <c r="E1676" i="7" s="1"/>
  <c r="D1680" i="7"/>
  <c r="E1680" i="7" s="1"/>
  <c r="D1684" i="7"/>
  <c r="E1684" i="7" s="1"/>
  <c r="D1688" i="7"/>
  <c r="E1688" i="7" s="1"/>
  <c r="D1692" i="7"/>
  <c r="E1692" i="7" s="1"/>
  <c r="D1696" i="7"/>
  <c r="E1696" i="7" s="1"/>
  <c r="D1700" i="7"/>
  <c r="E1700" i="7" s="1"/>
  <c r="D1704" i="7"/>
  <c r="E1704" i="7" s="1"/>
  <c r="D1708" i="7"/>
  <c r="E1708" i="7" s="1"/>
  <c r="D1712" i="7"/>
  <c r="E1712" i="7" s="1"/>
  <c r="D1716" i="7"/>
  <c r="E1716" i="7" s="1"/>
  <c r="D1720" i="7"/>
  <c r="E1720" i="7" s="1"/>
  <c r="D1724" i="7"/>
  <c r="E1724" i="7" s="1"/>
  <c r="D1728" i="7"/>
  <c r="E1728" i="7" s="1"/>
  <c r="D1732" i="7"/>
  <c r="E1732" i="7" s="1"/>
  <c r="D1736" i="7"/>
  <c r="E1736" i="7" s="1"/>
  <c r="D1740" i="7"/>
  <c r="E1740" i="7" s="1"/>
  <c r="D1744" i="7"/>
  <c r="E1744" i="7" s="1"/>
  <c r="D1748" i="7"/>
  <c r="E1748" i="7" s="1"/>
  <c r="D1752" i="7"/>
  <c r="E1752" i="7" s="1"/>
  <c r="D1756" i="7"/>
  <c r="E1756" i="7" s="1"/>
  <c r="D1760" i="7"/>
  <c r="E1760" i="7" s="1"/>
  <c r="D1764" i="7"/>
  <c r="E1764" i="7" s="1"/>
  <c r="D1768" i="7"/>
  <c r="E1768" i="7" s="1"/>
  <c r="D1772" i="7"/>
  <c r="E1772" i="7" s="1"/>
  <c r="D1776" i="7"/>
  <c r="E1776" i="7" s="1"/>
  <c r="D1780" i="7"/>
  <c r="E1780" i="7" s="1"/>
  <c r="D1784" i="7"/>
  <c r="E1784" i="7" s="1"/>
  <c r="D1788" i="7"/>
  <c r="E1788" i="7" s="1"/>
  <c r="D1792" i="7"/>
  <c r="E1792" i="7" s="1"/>
  <c r="D1796" i="7"/>
  <c r="E1796" i="7" s="1"/>
  <c r="D1800" i="7"/>
  <c r="E1800" i="7" s="1"/>
  <c r="D1804" i="7"/>
  <c r="E1804" i="7" s="1"/>
  <c r="D1808" i="7"/>
  <c r="E1808" i="7" s="1"/>
  <c r="D1812" i="7"/>
  <c r="E1812" i="7" s="1"/>
  <c r="D1816" i="7"/>
  <c r="E1816" i="7" s="1"/>
  <c r="D1820" i="7"/>
  <c r="E1820" i="7" s="1"/>
  <c r="D1824" i="7"/>
  <c r="E1824" i="7" s="1"/>
  <c r="D1828" i="7"/>
  <c r="E1828" i="7" s="1"/>
  <c r="D1832" i="7"/>
  <c r="E1832" i="7" s="1"/>
  <c r="D1836" i="7"/>
  <c r="E1836" i="7" s="1"/>
  <c r="D1840" i="7"/>
  <c r="E1840" i="7" s="1"/>
  <c r="D1844" i="7"/>
  <c r="E1844" i="7" s="1"/>
  <c r="D1848" i="7"/>
  <c r="E1848" i="7" s="1"/>
  <c r="D1852" i="7"/>
  <c r="E1852" i="7" s="1"/>
  <c r="D1856" i="7"/>
  <c r="E1856" i="7" s="1"/>
  <c r="D1860" i="7"/>
  <c r="E1860" i="7" s="1"/>
  <c r="D1864" i="7"/>
  <c r="E1864" i="7" s="1"/>
  <c r="D1868" i="7"/>
  <c r="E1868" i="7" s="1"/>
  <c r="D1872" i="7"/>
  <c r="E1872" i="7" s="1"/>
  <c r="D1876" i="7"/>
  <c r="E1876" i="7" s="1"/>
  <c r="D1880" i="7"/>
  <c r="E1880" i="7" s="1"/>
  <c r="D1884" i="7"/>
  <c r="E1884" i="7" s="1"/>
  <c r="D1888" i="7"/>
  <c r="E1888" i="7" s="1"/>
  <c r="D1892" i="7"/>
  <c r="E1892" i="7" s="1"/>
  <c r="D1896" i="7"/>
  <c r="E1896" i="7" s="1"/>
  <c r="D1900" i="7"/>
  <c r="E1900" i="7" s="1"/>
  <c r="D1904" i="7"/>
  <c r="E1904" i="7" s="1"/>
  <c r="D1908" i="7"/>
  <c r="E1908" i="7" s="1"/>
  <c r="D1912" i="7"/>
  <c r="E1912" i="7" s="1"/>
  <c r="D1916" i="7"/>
  <c r="E1916" i="7" s="1"/>
  <c r="D1920" i="7"/>
  <c r="E1920" i="7" s="1"/>
  <c r="D1924" i="7"/>
  <c r="E1924" i="7" s="1"/>
  <c r="D1928" i="7"/>
  <c r="E1928" i="7" s="1"/>
  <c r="D1932" i="7"/>
  <c r="E1932" i="7" s="1"/>
  <c r="D1936" i="7"/>
  <c r="E1936" i="7" s="1"/>
  <c r="D1940" i="7"/>
  <c r="E1940" i="7" s="1"/>
  <c r="D1944" i="7"/>
  <c r="E1944" i="7" s="1"/>
  <c r="D1948" i="7"/>
  <c r="E1948" i="7" s="1"/>
  <c r="D1952" i="7"/>
  <c r="E1952" i="7" s="1"/>
  <c r="D1956" i="7"/>
  <c r="E1956" i="7" s="1"/>
  <c r="D1960" i="7"/>
  <c r="E1960" i="7" s="1"/>
  <c r="D1964" i="7"/>
  <c r="E1964" i="7" s="1"/>
  <c r="D1968" i="7"/>
  <c r="E1968" i="7" s="1"/>
  <c r="D1972" i="7"/>
  <c r="E1972" i="7" s="1"/>
  <c r="D1976" i="7"/>
  <c r="E1976" i="7" s="1"/>
  <c r="D1980" i="7"/>
  <c r="E1980" i="7" s="1"/>
  <c r="D1984" i="7"/>
  <c r="E1984" i="7" s="1"/>
  <c r="D1988" i="7"/>
  <c r="E1988" i="7" s="1"/>
  <c r="D1992" i="7"/>
  <c r="E1992" i="7" s="1"/>
  <c r="D1996" i="7"/>
  <c r="E1996" i="7" s="1"/>
  <c r="D2000" i="7"/>
  <c r="E2000" i="7" s="1"/>
  <c r="D2004" i="7"/>
  <c r="E2004" i="7" s="1"/>
  <c r="D2008" i="7"/>
  <c r="E2008" i="7" s="1"/>
  <c r="D2012" i="7"/>
  <c r="E2012" i="7" s="1"/>
  <c r="D2016" i="7"/>
  <c r="E2016" i="7" s="1"/>
  <c r="D2020" i="7"/>
  <c r="E2020" i="7" s="1"/>
  <c r="D2024" i="7"/>
  <c r="E2024" i="7" s="1"/>
  <c r="D2028" i="7"/>
  <c r="E2028" i="7" s="1"/>
  <c r="D2032" i="7"/>
  <c r="E2032" i="7" s="1"/>
  <c r="D2036" i="7"/>
  <c r="E2036" i="7" s="1"/>
  <c r="D2040" i="7"/>
  <c r="E2040" i="7" s="1"/>
  <c r="D2044" i="7"/>
  <c r="E2044" i="7" s="1"/>
  <c r="D2048" i="7"/>
  <c r="E2048" i="7" s="1"/>
  <c r="D2052" i="7"/>
  <c r="E2052" i="7" s="1"/>
  <c r="D2056" i="7"/>
  <c r="E2056" i="7" s="1"/>
  <c r="D2060" i="7"/>
  <c r="E2060" i="7" s="1"/>
  <c r="D2064" i="7"/>
  <c r="E2064" i="7" s="1"/>
  <c r="D2068" i="7"/>
  <c r="E2068" i="7" s="1"/>
  <c r="D2072" i="7"/>
  <c r="E2072" i="7" s="1"/>
  <c r="D2076" i="7"/>
  <c r="E2076" i="7" s="1"/>
  <c r="D2080" i="7"/>
  <c r="E2080" i="7" s="1"/>
  <c r="D2084" i="7"/>
  <c r="E2084" i="7" s="1"/>
  <c r="D2088" i="7"/>
  <c r="E2088" i="7" s="1"/>
  <c r="D2092" i="7"/>
  <c r="E2092" i="7" s="1"/>
  <c r="D2096" i="7"/>
  <c r="E2096" i="7" s="1"/>
  <c r="D2100" i="7"/>
  <c r="E2100" i="7" s="1"/>
  <c r="D2104" i="7"/>
  <c r="E2104" i="7" s="1"/>
  <c r="D2108" i="7"/>
  <c r="E2108" i="7" s="1"/>
  <c r="D2112" i="7"/>
  <c r="E2112" i="7" s="1"/>
  <c r="D2116" i="7"/>
  <c r="E2116" i="7" s="1"/>
  <c r="D2120" i="7"/>
  <c r="E2120" i="7" s="1"/>
  <c r="D2124" i="7"/>
  <c r="E2124" i="7" s="1"/>
  <c r="D2128" i="7"/>
  <c r="E2128" i="7" s="1"/>
  <c r="D2132" i="7"/>
  <c r="E2132" i="7" s="1"/>
  <c r="D2136" i="7"/>
  <c r="E2136" i="7" s="1"/>
  <c r="D2140" i="7"/>
  <c r="E2140" i="7" s="1"/>
  <c r="D2144" i="7"/>
  <c r="E2144" i="7" s="1"/>
  <c r="D2148" i="7"/>
  <c r="E2148" i="7" s="1"/>
  <c r="D2152" i="7"/>
  <c r="E2152" i="7" s="1"/>
  <c r="D2156" i="7"/>
  <c r="E2156" i="7" s="1"/>
  <c r="D2160" i="7"/>
  <c r="E2160" i="7" s="1"/>
  <c r="D2164" i="7"/>
  <c r="E2164" i="7" s="1"/>
  <c r="D2168" i="7"/>
  <c r="E2168" i="7" s="1"/>
  <c r="D2172" i="7"/>
  <c r="E2172" i="7" s="1"/>
  <c r="D2176" i="7"/>
  <c r="E2176" i="7" s="1"/>
  <c r="D2180" i="7"/>
  <c r="E2180" i="7" s="1"/>
  <c r="D2184" i="7"/>
  <c r="E2184" i="7" s="1"/>
  <c r="D2188" i="7"/>
  <c r="E2188" i="7" s="1"/>
  <c r="D2192" i="7"/>
  <c r="E2192" i="7" s="1"/>
  <c r="D2196" i="7"/>
  <c r="E2196" i="7" s="1"/>
  <c r="D2200" i="7"/>
  <c r="E2200" i="7" s="1"/>
  <c r="D2204" i="7"/>
  <c r="E2204" i="7" s="1"/>
  <c r="D2208" i="7"/>
  <c r="E2208" i="7" s="1"/>
  <c r="D2212" i="7"/>
  <c r="E2212" i="7" s="1"/>
  <c r="D2216" i="7"/>
  <c r="E2216" i="7" s="1"/>
  <c r="D2220" i="7"/>
  <c r="E2220" i="7" s="1"/>
  <c r="D2224" i="7"/>
  <c r="E2224" i="7" s="1"/>
  <c r="D2228" i="7"/>
  <c r="E2228" i="7" s="1"/>
  <c r="D2232" i="7"/>
  <c r="E2232" i="7" s="1"/>
  <c r="D2236" i="7"/>
  <c r="E2236" i="7" s="1"/>
  <c r="D2240" i="7"/>
  <c r="E2240" i="7" s="1"/>
  <c r="D2244" i="7"/>
  <c r="E2244" i="7" s="1"/>
  <c r="D2248" i="7"/>
  <c r="E2248" i="7" s="1"/>
  <c r="D2252" i="7"/>
  <c r="E2252" i="7" s="1"/>
  <c r="D2256" i="7"/>
  <c r="E2256" i="7" s="1"/>
  <c r="D2260" i="7"/>
  <c r="E2260" i="7" s="1"/>
  <c r="D2264" i="7"/>
  <c r="E2264" i="7" s="1"/>
  <c r="D2268" i="7"/>
  <c r="E2268" i="7" s="1"/>
  <c r="D2272" i="7"/>
  <c r="E2272" i="7" s="1"/>
  <c r="D2276" i="7"/>
  <c r="E2276" i="7" s="1"/>
  <c r="D2280" i="7"/>
  <c r="E2280" i="7" s="1"/>
  <c r="D2284" i="7"/>
  <c r="E2284" i="7" s="1"/>
  <c r="D2288" i="7"/>
  <c r="E2288" i="7" s="1"/>
  <c r="D2292" i="7"/>
  <c r="E2292" i="7" s="1"/>
  <c r="D2296" i="7"/>
  <c r="E2296" i="7" s="1"/>
  <c r="D2300" i="7"/>
  <c r="E2300" i="7" s="1"/>
  <c r="D2304" i="7"/>
  <c r="E2304" i="7" s="1"/>
  <c r="D2308" i="7"/>
  <c r="E2308" i="7" s="1"/>
  <c r="D2312" i="7"/>
  <c r="E2312" i="7" s="1"/>
  <c r="D2316" i="7"/>
  <c r="E2316" i="7" s="1"/>
  <c r="D2320" i="7"/>
  <c r="E2320" i="7" s="1"/>
  <c r="D2324" i="7"/>
  <c r="E2324" i="7" s="1"/>
  <c r="D2328" i="7"/>
  <c r="E2328" i="7" s="1"/>
  <c r="D2332" i="7"/>
  <c r="E2332" i="7" s="1"/>
  <c r="D2336" i="7"/>
  <c r="E2336" i="7" s="1"/>
  <c r="D2340" i="7"/>
  <c r="E2340" i="7" s="1"/>
  <c r="D2344" i="7"/>
  <c r="E2344" i="7" s="1"/>
  <c r="D2348" i="7"/>
  <c r="E2348" i="7" s="1"/>
  <c r="D2352" i="7"/>
  <c r="E2352" i="7" s="1"/>
  <c r="D2356" i="7"/>
  <c r="E2356" i="7" s="1"/>
  <c r="D2360" i="7"/>
  <c r="E2360" i="7" s="1"/>
  <c r="D2364" i="7"/>
  <c r="E2364" i="7" s="1"/>
  <c r="D2368" i="7"/>
  <c r="E2368" i="7" s="1"/>
  <c r="D2372" i="7"/>
  <c r="E2372" i="7" s="1"/>
  <c r="D2376" i="7"/>
  <c r="E2376" i="7" s="1"/>
  <c r="D2380" i="7"/>
  <c r="E2380" i="7" s="1"/>
  <c r="D2384" i="7"/>
  <c r="E2384" i="7" s="1"/>
  <c r="D2388" i="7"/>
  <c r="E2388" i="7" s="1"/>
  <c r="D2392" i="7"/>
  <c r="E2392" i="7" s="1"/>
  <c r="D2396" i="7"/>
  <c r="E2396" i="7" s="1"/>
  <c r="D2400" i="7"/>
  <c r="E2400" i="7" s="1"/>
  <c r="D2404" i="7"/>
  <c r="E2404" i="7" s="1"/>
  <c r="D2408" i="7"/>
  <c r="E2408" i="7" s="1"/>
  <c r="D2412" i="7"/>
  <c r="E2412" i="7" s="1"/>
  <c r="D2416" i="7"/>
  <c r="E2416" i="7" s="1"/>
  <c r="D2420" i="7"/>
  <c r="E2420" i="7" s="1"/>
  <c r="D2424" i="7"/>
  <c r="E2424" i="7" s="1"/>
  <c r="D2428" i="7"/>
  <c r="E2428" i="7" s="1"/>
  <c r="D2432" i="7"/>
  <c r="E2432" i="7" s="1"/>
  <c r="D2436" i="7"/>
  <c r="E2436" i="7" s="1"/>
  <c r="D2440" i="7"/>
  <c r="E2440" i="7" s="1"/>
  <c r="D2444" i="7"/>
  <c r="E2444" i="7" s="1"/>
  <c r="D2448" i="7"/>
  <c r="E2448" i="7" s="1"/>
  <c r="D2452" i="7"/>
  <c r="E2452" i="7" s="1"/>
  <c r="D2456" i="7"/>
  <c r="E2456" i="7" s="1"/>
  <c r="D2460" i="7"/>
  <c r="E2460" i="7" s="1"/>
  <c r="D2464" i="7"/>
  <c r="E2464" i="7" s="1"/>
  <c r="D2468" i="7"/>
  <c r="E2468" i="7" s="1"/>
  <c r="D2472" i="7"/>
  <c r="E2472" i="7" s="1"/>
  <c r="D2476" i="7"/>
  <c r="E2476" i="7" s="1"/>
  <c r="D2480" i="7"/>
  <c r="E2480" i="7" s="1"/>
  <c r="D2484" i="7"/>
  <c r="E2484" i="7" s="1"/>
  <c r="D2488" i="7"/>
  <c r="E2488" i="7" s="1"/>
  <c r="D2492" i="7"/>
  <c r="E2492" i="7" s="1"/>
  <c r="D2496" i="7"/>
  <c r="E2496" i="7" s="1"/>
  <c r="D2500" i="7"/>
  <c r="E2500" i="7" s="1"/>
  <c r="D2504" i="7"/>
  <c r="E2504" i="7" s="1"/>
  <c r="D2508" i="7"/>
  <c r="E2508" i="7" s="1"/>
  <c r="D2512" i="7"/>
  <c r="E2512" i="7" s="1"/>
  <c r="D2516" i="7"/>
  <c r="E2516" i="7" s="1"/>
  <c r="D2520" i="7"/>
  <c r="E2520" i="7" s="1"/>
  <c r="D2524" i="7"/>
  <c r="E2524" i="7" s="1"/>
  <c r="D2528" i="7"/>
  <c r="E2528" i="7" s="1"/>
  <c r="D2532" i="7"/>
  <c r="E2532" i="7" s="1"/>
  <c r="D2536" i="7"/>
  <c r="E2536" i="7" s="1"/>
  <c r="D2540" i="7"/>
  <c r="E2540" i="7" s="1"/>
  <c r="D2544" i="7"/>
  <c r="E2544" i="7" s="1"/>
  <c r="D2548" i="7"/>
  <c r="E2548" i="7" s="1"/>
  <c r="D2552" i="7"/>
  <c r="E2552" i="7" s="1"/>
  <c r="D2556" i="7"/>
  <c r="E2556" i="7" s="1"/>
  <c r="D2560" i="7"/>
  <c r="E2560" i="7" s="1"/>
  <c r="D2564" i="7"/>
  <c r="E2564" i="7" s="1"/>
  <c r="D2568" i="7"/>
  <c r="E2568" i="7" s="1"/>
  <c r="D2572" i="7"/>
  <c r="E2572" i="7" s="1"/>
  <c r="D2576" i="7"/>
  <c r="E2576" i="7" s="1"/>
  <c r="D2580" i="7"/>
  <c r="E2580" i="7" s="1"/>
  <c r="D2584" i="7"/>
  <c r="E2584" i="7" s="1"/>
  <c r="D2588" i="7"/>
  <c r="E2588" i="7" s="1"/>
  <c r="D2592" i="7"/>
  <c r="E2592" i="7" s="1"/>
  <c r="D2596" i="7"/>
  <c r="E2596" i="7" s="1"/>
  <c r="D2600" i="7"/>
  <c r="E2600" i="7" s="1"/>
  <c r="D2604" i="7"/>
  <c r="E2604" i="7" s="1"/>
  <c r="D2608" i="7"/>
  <c r="E2608" i="7" s="1"/>
  <c r="D2612" i="7"/>
  <c r="E2612" i="7" s="1"/>
  <c r="D2616" i="7"/>
  <c r="E2616" i="7" s="1"/>
  <c r="D2620" i="7"/>
  <c r="E2620" i="7" s="1"/>
  <c r="D2624" i="7"/>
  <c r="E2624" i="7" s="1"/>
  <c r="D2628" i="7"/>
  <c r="E2628" i="7" s="1"/>
  <c r="D2632" i="7"/>
  <c r="E2632" i="7" s="1"/>
  <c r="D2636" i="7"/>
  <c r="E2636" i="7" s="1"/>
  <c r="D2640" i="7"/>
  <c r="E2640" i="7" s="1"/>
  <c r="D2644" i="7"/>
  <c r="E2644" i="7" s="1"/>
  <c r="D2648" i="7"/>
  <c r="E2648" i="7" s="1"/>
  <c r="D2652" i="7"/>
  <c r="E2652" i="7" s="1"/>
  <c r="D2656" i="7"/>
  <c r="E2656" i="7" s="1"/>
  <c r="D2660" i="7"/>
  <c r="E2660" i="7" s="1"/>
  <c r="D2664" i="7"/>
  <c r="E2664" i="7" s="1"/>
  <c r="D2668" i="7"/>
  <c r="E2668" i="7" s="1"/>
  <c r="D2672" i="7"/>
  <c r="E2672" i="7" s="1"/>
  <c r="D2676" i="7"/>
  <c r="E2676" i="7" s="1"/>
  <c r="D2680" i="7"/>
  <c r="E2680" i="7" s="1"/>
  <c r="D2684" i="7"/>
  <c r="E2684" i="7" s="1"/>
  <c r="D2688" i="7"/>
  <c r="E2688" i="7" s="1"/>
  <c r="D2692" i="7"/>
  <c r="E2692" i="7" s="1"/>
  <c r="D2696" i="7"/>
  <c r="E2696" i="7" s="1"/>
  <c r="D2700" i="7"/>
  <c r="E2700" i="7" s="1"/>
  <c r="D2704" i="7"/>
  <c r="E2704" i="7" s="1"/>
  <c r="D2708" i="7"/>
  <c r="E2708" i="7" s="1"/>
  <c r="D2712" i="7"/>
  <c r="E2712" i="7" s="1"/>
  <c r="D2716" i="7"/>
  <c r="E2716" i="7" s="1"/>
  <c r="D2720" i="7"/>
  <c r="E2720" i="7" s="1"/>
  <c r="D2724" i="7"/>
  <c r="E2724" i="7" s="1"/>
  <c r="D2728" i="7"/>
  <c r="E2728" i="7" s="1"/>
  <c r="D2732" i="7"/>
  <c r="E2732" i="7" s="1"/>
  <c r="D2736" i="7"/>
  <c r="E2736" i="7" s="1"/>
  <c r="D2740" i="7"/>
  <c r="E2740" i="7" s="1"/>
  <c r="D2744" i="7"/>
  <c r="E2744" i="7" s="1"/>
  <c r="D2748" i="7"/>
  <c r="E2748" i="7" s="1"/>
  <c r="D2752" i="7"/>
  <c r="E2752" i="7" s="1"/>
  <c r="D2756" i="7"/>
  <c r="E2756" i="7" s="1"/>
  <c r="D2760" i="7"/>
  <c r="E2760" i="7" s="1"/>
  <c r="D2764" i="7"/>
  <c r="E2764" i="7" s="1"/>
  <c r="D2768" i="7"/>
  <c r="E2768" i="7" s="1"/>
  <c r="D2772" i="7"/>
  <c r="E2772" i="7" s="1"/>
  <c r="D2776" i="7"/>
  <c r="E2776" i="7" s="1"/>
  <c r="D2780" i="7"/>
  <c r="E2780" i="7" s="1"/>
  <c r="D2784" i="7"/>
  <c r="E2784" i="7" s="1"/>
  <c r="D2788" i="7"/>
  <c r="E2788" i="7" s="1"/>
  <c r="D2792" i="7"/>
  <c r="E2792" i="7" s="1"/>
  <c r="D2796" i="7"/>
  <c r="E2796" i="7" s="1"/>
  <c r="D2800" i="7"/>
  <c r="E2800" i="7" s="1"/>
  <c r="D2804" i="7"/>
  <c r="E2804" i="7" s="1"/>
  <c r="D2808" i="7"/>
  <c r="E2808" i="7" s="1"/>
  <c r="D2812" i="7"/>
  <c r="E2812" i="7" s="1"/>
  <c r="D2816" i="7"/>
  <c r="E2816" i="7" s="1"/>
  <c r="D2820" i="7"/>
  <c r="E2820" i="7" s="1"/>
  <c r="D2824" i="7"/>
  <c r="E2824" i="7" s="1"/>
  <c r="D2828" i="7"/>
  <c r="E2828" i="7" s="1"/>
  <c r="D2832" i="7"/>
  <c r="E2832" i="7" s="1"/>
  <c r="D2836" i="7"/>
  <c r="E2836" i="7" s="1"/>
  <c r="D2840" i="7"/>
  <c r="E2840" i="7" s="1"/>
  <c r="D2844" i="7"/>
  <c r="E2844" i="7" s="1"/>
  <c r="D2848" i="7"/>
  <c r="E2848" i="7" s="1"/>
  <c r="D2852" i="7"/>
  <c r="E2852" i="7" s="1"/>
  <c r="D2856" i="7"/>
  <c r="E2856" i="7" s="1"/>
  <c r="D2860" i="7"/>
  <c r="E2860" i="7" s="1"/>
  <c r="D2864" i="7"/>
  <c r="E2864" i="7" s="1"/>
  <c r="D2868" i="7"/>
  <c r="E2868" i="7" s="1"/>
  <c r="D2872" i="7"/>
  <c r="E2872" i="7" s="1"/>
  <c r="D2876" i="7"/>
  <c r="E2876" i="7" s="1"/>
  <c r="D2880" i="7"/>
  <c r="E2880" i="7" s="1"/>
  <c r="D2884" i="7"/>
  <c r="E2884" i="7" s="1"/>
  <c r="D2888" i="7"/>
  <c r="E2888" i="7" s="1"/>
  <c r="D2892" i="7"/>
  <c r="E2892" i="7" s="1"/>
  <c r="D2896" i="7"/>
  <c r="E2896" i="7" s="1"/>
  <c r="D2900" i="7"/>
  <c r="E2900" i="7" s="1"/>
  <c r="D2904" i="7"/>
  <c r="E2904" i="7" s="1"/>
  <c r="D2908" i="7"/>
  <c r="E2908" i="7" s="1"/>
  <c r="D2912" i="7"/>
  <c r="E2912" i="7" s="1"/>
  <c r="D2916" i="7"/>
  <c r="E2916" i="7" s="1"/>
  <c r="D2920" i="7"/>
  <c r="E2920" i="7" s="1"/>
  <c r="AF7" i="7"/>
  <c r="AB7" i="7"/>
  <c r="X7" i="7"/>
  <c r="P7" i="7"/>
  <c r="L7" i="7"/>
  <c r="X6" i="7"/>
  <c r="T6" i="7"/>
  <c r="P6" i="7"/>
  <c r="L6" i="7"/>
  <c r="T5" i="7"/>
  <c r="P5" i="7"/>
  <c r="L5" i="7"/>
  <c r="L3" i="7"/>
  <c r="H7" i="7"/>
  <c r="H6" i="7"/>
  <c r="H5" i="7"/>
  <c r="H4" i="7"/>
  <c r="H3" i="7"/>
  <c r="T7" i="7"/>
  <c r="E9" i="7"/>
  <c r="D9" i="7"/>
  <c r="C9" i="7"/>
  <c r="A9" i="7"/>
  <c r="E6" i="7"/>
  <c r="E5" i="7"/>
  <c r="E4" i="7"/>
  <c r="E3" i="7"/>
  <c r="M30" i="11" l="1"/>
  <c r="L2" i="10"/>
  <c r="L8" i="10" s="1"/>
  <c r="M8" i="10" s="1"/>
  <c r="M22" i="10" s="1"/>
  <c r="P14" i="5" s="1"/>
  <c r="P14" i="7" s="1"/>
  <c r="X5" i="7" s="1"/>
  <c r="M29" i="11"/>
  <c r="N13" i="5"/>
  <c r="N13" i="7" s="1"/>
  <c r="P4" i="7" s="1"/>
  <c r="N12" i="5"/>
  <c r="N12" i="7" s="1"/>
  <c r="P3" i="7" s="1"/>
  <c r="M28" i="11"/>
  <c r="M31" i="11"/>
  <c r="N25" i="10" s="1"/>
  <c r="N31" i="10" s="1"/>
  <c r="O31" i="10" s="1"/>
  <c r="O45" i="10" s="1"/>
  <c r="Q15" i="5" s="1"/>
  <c r="Q15" i="7" s="1"/>
  <c r="AB6" i="7" s="1"/>
  <c r="M27" i="11"/>
  <c r="L48" i="10" s="1"/>
  <c r="AG3" i="7"/>
  <c r="AG4" i="7"/>
  <c r="E7" i="7"/>
  <c r="F6" i="7"/>
  <c r="F7" i="7" s="1"/>
  <c r="F3" i="7"/>
  <c r="AG5" i="7"/>
  <c r="F5" i="7"/>
  <c r="AC6" i="7"/>
  <c r="M6" i="7"/>
  <c r="M4" i="7"/>
  <c r="AC4" i="7"/>
  <c r="U6" i="7"/>
  <c r="U4" i="7"/>
  <c r="I4" i="7"/>
  <c r="Y4" i="7"/>
  <c r="Q6" i="7"/>
  <c r="AG6" i="7"/>
  <c r="I7" i="7"/>
  <c r="F4" i="7"/>
  <c r="Q4" i="7"/>
  <c r="I6" i="7"/>
  <c r="Y6" i="7"/>
  <c r="I3" i="7"/>
  <c r="M3" i="7"/>
  <c r="Q3" i="7"/>
  <c r="U3" i="7"/>
  <c r="Y3" i="7"/>
  <c r="AC3" i="7"/>
  <c r="I5" i="7"/>
  <c r="M5" i="7"/>
  <c r="Q5" i="7"/>
  <c r="U5" i="7"/>
  <c r="Y5" i="7"/>
  <c r="AC5" i="7"/>
  <c r="C10" i="5"/>
  <c r="M35" i="11" l="1"/>
  <c r="P2" i="10" s="1"/>
  <c r="P8" i="10" s="1"/>
  <c r="Q8" i="10" s="1"/>
  <c r="Q22" i="10" s="1"/>
  <c r="R14" i="5" s="1"/>
  <c r="R14" i="7" s="1"/>
  <c r="AF5" i="7" s="1"/>
  <c r="N2" i="10"/>
  <c r="N8" i="10" s="1"/>
  <c r="O8" i="10" s="1"/>
  <c r="O22" i="10" s="1"/>
  <c r="Q14" i="5" s="1"/>
  <c r="Q14" i="7" s="1"/>
  <c r="AB5" i="7" s="1"/>
  <c r="O13" i="5"/>
  <c r="O13" i="7" s="1"/>
  <c r="T4" i="7" s="1"/>
  <c r="M33" i="11"/>
  <c r="O12" i="5"/>
  <c r="O12" i="7" s="1"/>
  <c r="T3" i="7" s="1"/>
  <c r="M34" i="11"/>
  <c r="M32" i="11"/>
  <c r="N48" i="10" s="1"/>
  <c r="M36" i="11"/>
  <c r="U7" i="7"/>
  <c r="M7" i="7"/>
  <c r="Y7" i="7"/>
  <c r="AC7" i="7"/>
  <c r="AG7" i="7"/>
  <c r="J6479" i="1"/>
  <c r="J6318" i="1"/>
  <c r="J6272" i="1"/>
  <c r="J6432" i="1"/>
  <c r="J6319" i="1"/>
  <c r="J6225" i="1"/>
  <c r="J6481" i="1"/>
  <c r="J6366" i="1"/>
  <c r="J6486" i="1"/>
  <c r="J6308" i="1"/>
  <c r="J6436" i="1"/>
  <c r="J6483" i="1"/>
  <c r="J6357" i="1"/>
  <c r="J6485" i="1"/>
  <c r="J6311" i="1"/>
  <c r="J6218" i="1"/>
  <c r="J6262" i="1"/>
  <c r="J6315" i="1"/>
  <c r="J6439" i="1"/>
  <c r="J6216" i="1"/>
  <c r="J6431" i="1"/>
  <c r="J6270" i="1"/>
  <c r="J6274" i="1"/>
  <c r="J6314" i="1"/>
  <c r="J6358" i="1"/>
  <c r="J6434" i="1"/>
  <c r="J6227" i="1"/>
  <c r="J6263" i="1"/>
  <c r="J6363" i="1"/>
  <c r="J6442" i="1"/>
  <c r="J6482" i="1"/>
  <c r="J6264" i="1"/>
  <c r="J6312" i="1"/>
  <c r="J6440" i="1"/>
  <c r="J6265" i="1"/>
  <c r="J6361" i="1"/>
  <c r="J6224" i="1"/>
  <c r="J6320" i="1"/>
  <c r="J6480" i="1"/>
  <c r="J6359" i="1"/>
  <c r="J6435" i="1"/>
  <c r="J6273" i="1"/>
  <c r="J6433" i="1"/>
  <c r="J6360" i="1"/>
  <c r="J6488" i="1"/>
  <c r="J6219" i="1"/>
  <c r="J6217" i="1"/>
  <c r="J6313" i="1"/>
  <c r="J6441" i="1"/>
  <c r="J6223" i="1"/>
  <c r="J6226" i="1"/>
  <c r="J6266" i="1"/>
  <c r="J6310" i="1"/>
  <c r="J6354" i="1"/>
  <c r="J6430" i="1"/>
  <c r="J6362" i="1"/>
  <c r="J6438" i="1"/>
  <c r="J6222" i="1"/>
  <c r="J6478" i="1"/>
  <c r="J6220" i="1"/>
  <c r="J6316" i="1"/>
  <c r="J6476" i="1"/>
  <c r="J6355" i="1"/>
  <c r="J6487" i="1"/>
  <c r="J6228" i="1"/>
  <c r="J6356" i="1"/>
  <c r="J6484" i="1"/>
  <c r="J6271" i="1"/>
  <c r="J6268" i="1"/>
  <c r="J6364" i="1"/>
  <c r="J6267" i="1"/>
  <c r="J6269" i="1"/>
  <c r="J6365" i="1"/>
  <c r="J6309" i="1"/>
  <c r="J6437" i="1"/>
  <c r="J6221" i="1"/>
  <c r="J6317" i="1"/>
  <c r="J6477" i="1"/>
  <c r="G6" i="7"/>
  <c r="J6" i="7" s="1"/>
  <c r="AA6" i="7"/>
  <c r="AD6" i="7" s="1"/>
  <c r="O6" i="7"/>
  <c r="R6" i="7" s="1"/>
  <c r="K4" i="7"/>
  <c r="N4" i="7" s="1"/>
  <c r="Q7" i="7"/>
  <c r="O4" i="7"/>
  <c r="R4" i="7" s="1"/>
  <c r="G4" i="7"/>
  <c r="J4" i="7" s="1"/>
  <c r="K6" i="7"/>
  <c r="N6" i="7" s="1"/>
  <c r="AE5" i="7"/>
  <c r="AH5" i="7" s="1"/>
  <c r="O5" i="7"/>
  <c r="G3" i="7"/>
  <c r="J3" i="7" s="1"/>
  <c r="AA5" i="7"/>
  <c r="K5" i="7"/>
  <c r="S3" i="7"/>
  <c r="V3" i="7" s="1"/>
  <c r="W5" i="7"/>
  <c r="G5" i="7"/>
  <c r="O3" i="7"/>
  <c r="R3" i="7" s="1"/>
  <c r="S5" i="7"/>
  <c r="K3" i="7"/>
  <c r="N3" i="7" s="1"/>
  <c r="S6" i="7"/>
  <c r="W6" i="7"/>
  <c r="S4" i="7"/>
  <c r="V4" i="7" s="1"/>
  <c r="C3591" i="5"/>
  <c r="C3590" i="5"/>
  <c r="C3589" i="5"/>
  <c r="C3588" i="5"/>
  <c r="C3587" i="5"/>
  <c r="C3586" i="5"/>
  <c r="C3585" i="5"/>
  <c r="C3584" i="5"/>
  <c r="C3583" i="5"/>
  <c r="C3582" i="5"/>
  <c r="C3581" i="5"/>
  <c r="C3580" i="5"/>
  <c r="C3579" i="5"/>
  <c r="C3578" i="5"/>
  <c r="C3577" i="5"/>
  <c r="H3577" i="5" s="1"/>
  <c r="C3576" i="5"/>
  <c r="H3576" i="5" s="1"/>
  <c r="C3575" i="5"/>
  <c r="H3575" i="5" s="1"/>
  <c r="C3574" i="5"/>
  <c r="H3574" i="5" s="1"/>
  <c r="C3573" i="5"/>
  <c r="H3573" i="5" s="1"/>
  <c r="C3572" i="5"/>
  <c r="H3572" i="5" s="1"/>
  <c r="C3571" i="5"/>
  <c r="H3571" i="5" s="1"/>
  <c r="C3570" i="5"/>
  <c r="H3570" i="5" s="1"/>
  <c r="C3569" i="5"/>
  <c r="H3569" i="5" s="1"/>
  <c r="C3568" i="5"/>
  <c r="H3568" i="5" s="1"/>
  <c r="C3567" i="5"/>
  <c r="H3567" i="5" s="1"/>
  <c r="C3566" i="5"/>
  <c r="H3566" i="5" s="1"/>
  <c r="C3565" i="5"/>
  <c r="H3565" i="5" s="1"/>
  <c r="C3564" i="5"/>
  <c r="C3563" i="5"/>
  <c r="C3562" i="5"/>
  <c r="C3561" i="5"/>
  <c r="C3560" i="5"/>
  <c r="C3559" i="5"/>
  <c r="C3558" i="5"/>
  <c r="C3557" i="5"/>
  <c r="C3556" i="5"/>
  <c r="C3555" i="5"/>
  <c r="C3554" i="5"/>
  <c r="C3553" i="5"/>
  <c r="C3552" i="5"/>
  <c r="C3551" i="5"/>
  <c r="C3550" i="5"/>
  <c r="C3549" i="5"/>
  <c r="C3548" i="5"/>
  <c r="C3547" i="5"/>
  <c r="C3546" i="5"/>
  <c r="C3545" i="5"/>
  <c r="C3544" i="5"/>
  <c r="C3543" i="5"/>
  <c r="C3542" i="5"/>
  <c r="C3541" i="5"/>
  <c r="C3540" i="5"/>
  <c r="C3539" i="5"/>
  <c r="C3538" i="5"/>
  <c r="C3537" i="5"/>
  <c r="C3536" i="5"/>
  <c r="C3535" i="5"/>
  <c r="C3534" i="5"/>
  <c r="C3533" i="5"/>
  <c r="C3532" i="5"/>
  <c r="C3531" i="5"/>
  <c r="H3531" i="5" s="1"/>
  <c r="C3530" i="5"/>
  <c r="H3530" i="5" s="1"/>
  <c r="C3529" i="5"/>
  <c r="H3529" i="5" s="1"/>
  <c r="C3528" i="5"/>
  <c r="H3528" i="5" s="1"/>
  <c r="C3527" i="5"/>
  <c r="H3527" i="5" s="1"/>
  <c r="C3526" i="5"/>
  <c r="H3526" i="5" s="1"/>
  <c r="C3525" i="5"/>
  <c r="H3525" i="5" s="1"/>
  <c r="C3524" i="5"/>
  <c r="H3524" i="5" s="1"/>
  <c r="C3523" i="5"/>
  <c r="H3523" i="5" s="1"/>
  <c r="C3522" i="5"/>
  <c r="H3522" i="5" s="1"/>
  <c r="C3521" i="5"/>
  <c r="H3521" i="5" s="1"/>
  <c r="C3520" i="5"/>
  <c r="H3520" i="5" s="1"/>
  <c r="C3519" i="5"/>
  <c r="H3519" i="5" s="1"/>
  <c r="C3518" i="5"/>
  <c r="C3517" i="5"/>
  <c r="C3516" i="5"/>
  <c r="C3515" i="5"/>
  <c r="C3514" i="5"/>
  <c r="C3513" i="5"/>
  <c r="C3512" i="5"/>
  <c r="C3511" i="5"/>
  <c r="C3510" i="5"/>
  <c r="C3509" i="5"/>
  <c r="C3508" i="5"/>
  <c r="C3507" i="5"/>
  <c r="C3506" i="5"/>
  <c r="C3505" i="5"/>
  <c r="C3504" i="5"/>
  <c r="C3503" i="5"/>
  <c r="C3502" i="5"/>
  <c r="C3501" i="5"/>
  <c r="C3500" i="5"/>
  <c r="C3499" i="5"/>
  <c r="C3498" i="5"/>
  <c r="C3497" i="5"/>
  <c r="C3496" i="5"/>
  <c r="C3495" i="5"/>
  <c r="C3494" i="5"/>
  <c r="C3493" i="5"/>
  <c r="C3492" i="5"/>
  <c r="C3491" i="5"/>
  <c r="C3490" i="5"/>
  <c r="C3489" i="5"/>
  <c r="C3488" i="5"/>
  <c r="C3487" i="5"/>
  <c r="C3486" i="5"/>
  <c r="C3485" i="5"/>
  <c r="H3485" i="5" s="1"/>
  <c r="C3484" i="5"/>
  <c r="H3484" i="5" s="1"/>
  <c r="C3483" i="5"/>
  <c r="H3483" i="5" s="1"/>
  <c r="C3482" i="5"/>
  <c r="H3482" i="5" s="1"/>
  <c r="C3481" i="5"/>
  <c r="H3481" i="5" s="1"/>
  <c r="C3480" i="5"/>
  <c r="H3480" i="5" s="1"/>
  <c r="C3479" i="5"/>
  <c r="H3479" i="5" s="1"/>
  <c r="C3478" i="5"/>
  <c r="H3478" i="5" s="1"/>
  <c r="C3477" i="5"/>
  <c r="H3477" i="5" s="1"/>
  <c r="C3476" i="5"/>
  <c r="H3476" i="5" s="1"/>
  <c r="C3475" i="5"/>
  <c r="H3475" i="5" s="1"/>
  <c r="C3474" i="5"/>
  <c r="H3474" i="5" s="1"/>
  <c r="C3473" i="5"/>
  <c r="H3473" i="5" s="1"/>
  <c r="C3472" i="5"/>
  <c r="C3471" i="5"/>
  <c r="C3470" i="5"/>
  <c r="C3469" i="5"/>
  <c r="C3468" i="5"/>
  <c r="C3467" i="5"/>
  <c r="C3466" i="5"/>
  <c r="C3465" i="5"/>
  <c r="C3464" i="5"/>
  <c r="C3463" i="5"/>
  <c r="C3462" i="5"/>
  <c r="C3461" i="5"/>
  <c r="C3460" i="5"/>
  <c r="C3459" i="5"/>
  <c r="C3458" i="5"/>
  <c r="C3457" i="5"/>
  <c r="C3456" i="5"/>
  <c r="C3455" i="5"/>
  <c r="C3454" i="5"/>
  <c r="C3453" i="5"/>
  <c r="C3452" i="5"/>
  <c r="C3451" i="5"/>
  <c r="C3450" i="5"/>
  <c r="C3449" i="5"/>
  <c r="C3448" i="5"/>
  <c r="C3447" i="5"/>
  <c r="C3446" i="5"/>
  <c r="C3445" i="5"/>
  <c r="C3444" i="5"/>
  <c r="C3443" i="5"/>
  <c r="C3442" i="5"/>
  <c r="C3441" i="5"/>
  <c r="C3440" i="5"/>
  <c r="C3439" i="5"/>
  <c r="H3439" i="5" s="1"/>
  <c r="C3438" i="5"/>
  <c r="H3438" i="5" s="1"/>
  <c r="C3437" i="5"/>
  <c r="H3437" i="5" s="1"/>
  <c r="C3436" i="5"/>
  <c r="H3436" i="5" s="1"/>
  <c r="C3435" i="5"/>
  <c r="H3435" i="5" s="1"/>
  <c r="C3434" i="5"/>
  <c r="H3434" i="5" s="1"/>
  <c r="C3433" i="5"/>
  <c r="H3433" i="5" s="1"/>
  <c r="C3432" i="5"/>
  <c r="H3432" i="5" s="1"/>
  <c r="C3431" i="5"/>
  <c r="H3431" i="5" s="1"/>
  <c r="C3430" i="5"/>
  <c r="H3430" i="5" s="1"/>
  <c r="C3429" i="5"/>
  <c r="H3429" i="5" s="1"/>
  <c r="C3428" i="5"/>
  <c r="H3428" i="5" s="1"/>
  <c r="C3427" i="5"/>
  <c r="H3427" i="5" s="1"/>
  <c r="C3426" i="5"/>
  <c r="C3425" i="5"/>
  <c r="C3424" i="5"/>
  <c r="C3423" i="5"/>
  <c r="C3422" i="5"/>
  <c r="C3421" i="5"/>
  <c r="C3420" i="5"/>
  <c r="C3419" i="5"/>
  <c r="C3418" i="5"/>
  <c r="C3417" i="5"/>
  <c r="C3416" i="5"/>
  <c r="C3415" i="5"/>
  <c r="C3414" i="5"/>
  <c r="C3413" i="5"/>
  <c r="C3412" i="5"/>
  <c r="C3411" i="5"/>
  <c r="C3410" i="5"/>
  <c r="C3409" i="5"/>
  <c r="C3408" i="5"/>
  <c r="C3407" i="5"/>
  <c r="C3406" i="5"/>
  <c r="C3405" i="5"/>
  <c r="C3404" i="5"/>
  <c r="C3403" i="5"/>
  <c r="C3402" i="5"/>
  <c r="C3401" i="5"/>
  <c r="C3400" i="5"/>
  <c r="C3399" i="5"/>
  <c r="C3398" i="5"/>
  <c r="C3397" i="5"/>
  <c r="C3396" i="5"/>
  <c r="C3395" i="5"/>
  <c r="C3394" i="5"/>
  <c r="C3393" i="5"/>
  <c r="H3393" i="5" s="1"/>
  <c r="C3392" i="5"/>
  <c r="H3392" i="5" s="1"/>
  <c r="C3391" i="5"/>
  <c r="H3391" i="5" s="1"/>
  <c r="C3390" i="5"/>
  <c r="H3390" i="5" s="1"/>
  <c r="C3389" i="5"/>
  <c r="H3389" i="5" s="1"/>
  <c r="C3388" i="5"/>
  <c r="H3388" i="5" s="1"/>
  <c r="C3387" i="5"/>
  <c r="H3387" i="5" s="1"/>
  <c r="C3386" i="5"/>
  <c r="H3386" i="5" s="1"/>
  <c r="C3385" i="5"/>
  <c r="H3385" i="5" s="1"/>
  <c r="C3384" i="5"/>
  <c r="H3384" i="5" s="1"/>
  <c r="C3383" i="5"/>
  <c r="H3383" i="5" s="1"/>
  <c r="C3382" i="5"/>
  <c r="H3382" i="5" s="1"/>
  <c r="C3381" i="5"/>
  <c r="H3381" i="5" s="1"/>
  <c r="C3380" i="5"/>
  <c r="C3379" i="5"/>
  <c r="C3378" i="5"/>
  <c r="C3377" i="5"/>
  <c r="C3376" i="5"/>
  <c r="C3375" i="5"/>
  <c r="C3374" i="5"/>
  <c r="C3373" i="5"/>
  <c r="C3372" i="5"/>
  <c r="C3371" i="5"/>
  <c r="C3370" i="5"/>
  <c r="C3369" i="5"/>
  <c r="C3368" i="5"/>
  <c r="C3367" i="5"/>
  <c r="C3366" i="5"/>
  <c r="C3365" i="5"/>
  <c r="C3364" i="5"/>
  <c r="C3363" i="5"/>
  <c r="C3362" i="5"/>
  <c r="C3361" i="5"/>
  <c r="C3360" i="5"/>
  <c r="C3359" i="5"/>
  <c r="C3358" i="5"/>
  <c r="C3357" i="5"/>
  <c r="C3356" i="5"/>
  <c r="C3355" i="5"/>
  <c r="C3354" i="5"/>
  <c r="C3353" i="5"/>
  <c r="C3352" i="5"/>
  <c r="C3351" i="5"/>
  <c r="C3350" i="5"/>
  <c r="C3349" i="5"/>
  <c r="C3348" i="5"/>
  <c r="C3347" i="5"/>
  <c r="H3347" i="5" s="1"/>
  <c r="C3346" i="5"/>
  <c r="H3346" i="5" s="1"/>
  <c r="C3345" i="5"/>
  <c r="H3345" i="5" s="1"/>
  <c r="C3344" i="5"/>
  <c r="H3344" i="5" s="1"/>
  <c r="C3343" i="5"/>
  <c r="H3343" i="5" s="1"/>
  <c r="C3342" i="5"/>
  <c r="H3342" i="5" s="1"/>
  <c r="C3341" i="5"/>
  <c r="H3341" i="5" s="1"/>
  <c r="C3340" i="5"/>
  <c r="H3340" i="5" s="1"/>
  <c r="C3339" i="5"/>
  <c r="H3339" i="5" s="1"/>
  <c r="C3338" i="5"/>
  <c r="H3338" i="5" s="1"/>
  <c r="C3337" i="5"/>
  <c r="H3337" i="5" s="1"/>
  <c r="C3336" i="5"/>
  <c r="H3336" i="5" s="1"/>
  <c r="C3335" i="5"/>
  <c r="H3335" i="5" s="1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H3301" i="5" s="1"/>
  <c r="C3300" i="5"/>
  <c r="H3300" i="5" s="1"/>
  <c r="C3299" i="5"/>
  <c r="H3299" i="5" s="1"/>
  <c r="C3298" i="5"/>
  <c r="H3298" i="5" s="1"/>
  <c r="C3297" i="5"/>
  <c r="H3297" i="5" s="1"/>
  <c r="C3296" i="5"/>
  <c r="H3296" i="5" s="1"/>
  <c r="C3295" i="5"/>
  <c r="H3295" i="5" s="1"/>
  <c r="C3294" i="5"/>
  <c r="H3294" i="5" s="1"/>
  <c r="C3293" i="5"/>
  <c r="H3293" i="5" s="1"/>
  <c r="C3292" i="5"/>
  <c r="H3292" i="5" s="1"/>
  <c r="C3291" i="5"/>
  <c r="H3291" i="5" s="1"/>
  <c r="C3290" i="5"/>
  <c r="H3290" i="5" s="1"/>
  <c r="C3289" i="5"/>
  <c r="H3289" i="5" s="1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H3116" i="5" s="1"/>
  <c r="C3115" i="5"/>
  <c r="H3115" i="5" s="1"/>
  <c r="C3114" i="5"/>
  <c r="H3114" i="5" s="1"/>
  <c r="C3113" i="5"/>
  <c r="H3113" i="5" s="1"/>
  <c r="C3112" i="5"/>
  <c r="H3112" i="5" s="1"/>
  <c r="C3111" i="5"/>
  <c r="H3111" i="5" s="1"/>
  <c r="C3110" i="5"/>
  <c r="H3110" i="5" s="1"/>
  <c r="C3109" i="5"/>
  <c r="H3109" i="5" s="1"/>
  <c r="C3108" i="5"/>
  <c r="H3108" i="5" s="1"/>
  <c r="C3107" i="5"/>
  <c r="H3107" i="5" s="1"/>
  <c r="C3106" i="5"/>
  <c r="H3106" i="5" s="1"/>
  <c r="C3105" i="5"/>
  <c r="H3105" i="5" s="1"/>
  <c r="C3104" i="5"/>
  <c r="H3104" i="5" s="1"/>
  <c r="C3103" i="5"/>
  <c r="H3103" i="5" s="1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H3070" i="5" s="1"/>
  <c r="C3069" i="5"/>
  <c r="H3069" i="5" s="1"/>
  <c r="C3068" i="5"/>
  <c r="H3068" i="5" s="1"/>
  <c r="C3067" i="5"/>
  <c r="H3067" i="5" s="1"/>
  <c r="C3066" i="5"/>
  <c r="H3066" i="5" s="1"/>
  <c r="C3065" i="5"/>
  <c r="H3065" i="5" s="1"/>
  <c r="C3064" i="5"/>
  <c r="H3064" i="5" s="1"/>
  <c r="C3063" i="5"/>
  <c r="H3063" i="5" s="1"/>
  <c r="C3062" i="5"/>
  <c r="H3062" i="5" s="1"/>
  <c r="C3061" i="5"/>
  <c r="H3061" i="5" s="1"/>
  <c r="C3060" i="5"/>
  <c r="H3060" i="5" s="1"/>
  <c r="C3059" i="5"/>
  <c r="H3059" i="5" s="1"/>
  <c r="C3058" i="5"/>
  <c r="H3058" i="5" s="1"/>
  <c r="C3057" i="5"/>
  <c r="H3057" i="5" s="1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H3024" i="5" s="1"/>
  <c r="C3023" i="5"/>
  <c r="H3023" i="5" s="1"/>
  <c r="C3022" i="5"/>
  <c r="H3022" i="5" s="1"/>
  <c r="C3021" i="5"/>
  <c r="H3021" i="5" s="1"/>
  <c r="C3020" i="5"/>
  <c r="H3020" i="5" s="1"/>
  <c r="C3019" i="5"/>
  <c r="H3019" i="5" s="1"/>
  <c r="C3018" i="5"/>
  <c r="H3018" i="5" s="1"/>
  <c r="C3017" i="5"/>
  <c r="H3017" i="5" s="1"/>
  <c r="C3016" i="5"/>
  <c r="H3016" i="5" s="1"/>
  <c r="C3015" i="5"/>
  <c r="H3015" i="5" s="1"/>
  <c r="C3014" i="5"/>
  <c r="H3014" i="5" s="1"/>
  <c r="C3013" i="5"/>
  <c r="H3013" i="5" s="1"/>
  <c r="C3012" i="5"/>
  <c r="H3012" i="5" s="1"/>
  <c r="C3011" i="5"/>
  <c r="H3011" i="5" s="1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H2978" i="5" s="1"/>
  <c r="C2977" i="5"/>
  <c r="H2977" i="5" s="1"/>
  <c r="C2976" i="5"/>
  <c r="H2976" i="5" s="1"/>
  <c r="C2975" i="5"/>
  <c r="H2975" i="5" s="1"/>
  <c r="C2974" i="5"/>
  <c r="H2974" i="5" s="1"/>
  <c r="C2973" i="5"/>
  <c r="H2973" i="5" s="1"/>
  <c r="C2972" i="5"/>
  <c r="H2972" i="5" s="1"/>
  <c r="C2971" i="5"/>
  <c r="H2971" i="5" s="1"/>
  <c r="C2970" i="5"/>
  <c r="H2970" i="5" s="1"/>
  <c r="C2969" i="5"/>
  <c r="H2969" i="5" s="1"/>
  <c r="C2968" i="5"/>
  <c r="H2968" i="5" s="1"/>
  <c r="C2967" i="5"/>
  <c r="H2967" i="5" s="1"/>
  <c r="C2966" i="5"/>
  <c r="H2966" i="5" s="1"/>
  <c r="C2965" i="5"/>
  <c r="H2965" i="5" s="1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H2932" i="5" s="1"/>
  <c r="C2931" i="5"/>
  <c r="H2931" i="5" s="1"/>
  <c r="C2930" i="5"/>
  <c r="H2930" i="5" s="1"/>
  <c r="C2929" i="5"/>
  <c r="H2929" i="5" s="1"/>
  <c r="C2928" i="5"/>
  <c r="H2928" i="5" s="1"/>
  <c r="C2927" i="5"/>
  <c r="H2927" i="5" s="1"/>
  <c r="C2926" i="5"/>
  <c r="H2926" i="5" s="1"/>
  <c r="C2925" i="5"/>
  <c r="H2925" i="5" s="1"/>
  <c r="C2924" i="5"/>
  <c r="H2924" i="5" s="1"/>
  <c r="C2923" i="5"/>
  <c r="H2923" i="5" s="1"/>
  <c r="C2922" i="5"/>
  <c r="H2922" i="5" s="1"/>
  <c r="C2921" i="5"/>
  <c r="H2921" i="5" s="1"/>
  <c r="C2920" i="5"/>
  <c r="H2920" i="5" s="1"/>
  <c r="C2919" i="5"/>
  <c r="H2919" i="5" s="1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H2886" i="5" s="1"/>
  <c r="C2885" i="5"/>
  <c r="H2885" i="5" s="1"/>
  <c r="C2884" i="5"/>
  <c r="H2884" i="5" s="1"/>
  <c r="C2883" i="5"/>
  <c r="H2883" i="5" s="1"/>
  <c r="C2882" i="5"/>
  <c r="H2882" i="5" s="1"/>
  <c r="C2881" i="5"/>
  <c r="H2881" i="5" s="1"/>
  <c r="C2880" i="5"/>
  <c r="H2880" i="5" s="1"/>
  <c r="C2879" i="5"/>
  <c r="H2879" i="5" s="1"/>
  <c r="C2878" i="5"/>
  <c r="H2878" i="5" s="1"/>
  <c r="C2877" i="5"/>
  <c r="H2877" i="5" s="1"/>
  <c r="C2876" i="5"/>
  <c r="H2876" i="5" s="1"/>
  <c r="C2875" i="5"/>
  <c r="H2875" i="5" s="1"/>
  <c r="C2874" i="5"/>
  <c r="H2874" i="5" s="1"/>
  <c r="C2873" i="5"/>
  <c r="H2873" i="5" s="1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H2840" i="5" s="1"/>
  <c r="C2839" i="5"/>
  <c r="H2839" i="5" s="1"/>
  <c r="C2838" i="5"/>
  <c r="H2838" i="5" s="1"/>
  <c r="C2837" i="5"/>
  <c r="H2837" i="5" s="1"/>
  <c r="C2836" i="5"/>
  <c r="H2836" i="5" s="1"/>
  <c r="C2835" i="5"/>
  <c r="H2835" i="5" s="1"/>
  <c r="C2834" i="5"/>
  <c r="H2834" i="5" s="1"/>
  <c r="C2833" i="5"/>
  <c r="H2833" i="5" s="1"/>
  <c r="C2832" i="5"/>
  <c r="H2832" i="5" s="1"/>
  <c r="C2831" i="5"/>
  <c r="H2831" i="5" s="1"/>
  <c r="C2830" i="5"/>
  <c r="H2830" i="5" s="1"/>
  <c r="C2829" i="5"/>
  <c r="H2829" i="5" s="1"/>
  <c r="C2828" i="5"/>
  <c r="H2828" i="5" s="1"/>
  <c r="C2827" i="5"/>
  <c r="H2827" i="5" s="1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H2665" i="5" s="1"/>
  <c r="C2664" i="5"/>
  <c r="H2664" i="5" s="1"/>
  <c r="C2663" i="5"/>
  <c r="H2663" i="5" s="1"/>
  <c r="C2662" i="5"/>
  <c r="H2662" i="5" s="1"/>
  <c r="C2661" i="5"/>
  <c r="H2661" i="5" s="1"/>
  <c r="C2660" i="5"/>
  <c r="H2660" i="5" s="1"/>
  <c r="C2659" i="5"/>
  <c r="H2659" i="5" s="1"/>
  <c r="C2658" i="5"/>
  <c r="H2658" i="5" s="1"/>
  <c r="C2657" i="5"/>
  <c r="H2657" i="5" s="1"/>
  <c r="C2656" i="5"/>
  <c r="H2656" i="5" s="1"/>
  <c r="C2655" i="5"/>
  <c r="H2655" i="5" s="1"/>
  <c r="C2654" i="5"/>
  <c r="H2654" i="5" s="1"/>
  <c r="C2653" i="5"/>
  <c r="H2653" i="5" s="1"/>
  <c r="C2652" i="5"/>
  <c r="H2652" i="5" s="1"/>
  <c r="C2651" i="5"/>
  <c r="H2651" i="5" s="1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H2619" i="5" s="1"/>
  <c r="C2618" i="5"/>
  <c r="H2618" i="5" s="1"/>
  <c r="C2617" i="5"/>
  <c r="H2617" i="5" s="1"/>
  <c r="C2616" i="5"/>
  <c r="H2616" i="5" s="1"/>
  <c r="C2615" i="5"/>
  <c r="H2615" i="5" s="1"/>
  <c r="C2614" i="5"/>
  <c r="H2614" i="5" s="1"/>
  <c r="C2613" i="5"/>
  <c r="H2613" i="5" s="1"/>
  <c r="C2612" i="5"/>
  <c r="H2612" i="5" s="1"/>
  <c r="C2611" i="5"/>
  <c r="H2611" i="5" s="1"/>
  <c r="C2610" i="5"/>
  <c r="H2610" i="5" s="1"/>
  <c r="C2609" i="5"/>
  <c r="H2609" i="5" s="1"/>
  <c r="C2608" i="5"/>
  <c r="H2608" i="5" s="1"/>
  <c r="C2607" i="5"/>
  <c r="H2607" i="5" s="1"/>
  <c r="C2606" i="5"/>
  <c r="H2606" i="5" s="1"/>
  <c r="C2605" i="5"/>
  <c r="H2605" i="5" s="1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H2573" i="5" s="1"/>
  <c r="C2572" i="5"/>
  <c r="H2572" i="5" s="1"/>
  <c r="C2571" i="5"/>
  <c r="H2571" i="5" s="1"/>
  <c r="C2570" i="5"/>
  <c r="H2570" i="5" s="1"/>
  <c r="C2569" i="5"/>
  <c r="H2569" i="5" s="1"/>
  <c r="C2568" i="5"/>
  <c r="H2568" i="5" s="1"/>
  <c r="C2567" i="5"/>
  <c r="H2567" i="5" s="1"/>
  <c r="C2566" i="5"/>
  <c r="H2566" i="5" s="1"/>
  <c r="C2565" i="5"/>
  <c r="H2565" i="5" s="1"/>
  <c r="C2564" i="5"/>
  <c r="H2564" i="5" s="1"/>
  <c r="C2563" i="5"/>
  <c r="H2563" i="5" s="1"/>
  <c r="C2562" i="5"/>
  <c r="H2562" i="5" s="1"/>
  <c r="C2561" i="5"/>
  <c r="H2561" i="5" s="1"/>
  <c r="C2560" i="5"/>
  <c r="H2560" i="5" s="1"/>
  <c r="C2559" i="5"/>
  <c r="H2559" i="5" s="1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H2527" i="5" s="1"/>
  <c r="C2526" i="5"/>
  <c r="H2526" i="5" s="1"/>
  <c r="C2525" i="5"/>
  <c r="H2525" i="5" s="1"/>
  <c r="C2524" i="5"/>
  <c r="H2524" i="5" s="1"/>
  <c r="C2523" i="5"/>
  <c r="H2523" i="5" s="1"/>
  <c r="C2522" i="5"/>
  <c r="H2522" i="5" s="1"/>
  <c r="C2521" i="5"/>
  <c r="H2521" i="5" s="1"/>
  <c r="C2520" i="5"/>
  <c r="H2520" i="5" s="1"/>
  <c r="C2519" i="5"/>
  <c r="H2519" i="5" s="1"/>
  <c r="C2518" i="5"/>
  <c r="H2518" i="5" s="1"/>
  <c r="C2517" i="5"/>
  <c r="H2517" i="5" s="1"/>
  <c r="C2516" i="5"/>
  <c r="H2516" i="5" s="1"/>
  <c r="C2515" i="5"/>
  <c r="H2515" i="5" s="1"/>
  <c r="C2514" i="5"/>
  <c r="H2514" i="5" s="1"/>
  <c r="C2513" i="5"/>
  <c r="H2513" i="5" s="1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H2481" i="5" s="1"/>
  <c r="C2480" i="5"/>
  <c r="H2480" i="5" s="1"/>
  <c r="C2479" i="5"/>
  <c r="H2479" i="5" s="1"/>
  <c r="C2478" i="5"/>
  <c r="H2478" i="5" s="1"/>
  <c r="C2477" i="5"/>
  <c r="H2477" i="5" s="1"/>
  <c r="C2476" i="5"/>
  <c r="H2476" i="5" s="1"/>
  <c r="C2475" i="5"/>
  <c r="H2475" i="5" s="1"/>
  <c r="C2474" i="5"/>
  <c r="H2474" i="5" s="1"/>
  <c r="C2473" i="5"/>
  <c r="H2473" i="5" s="1"/>
  <c r="C2472" i="5"/>
  <c r="H2472" i="5" s="1"/>
  <c r="C2471" i="5"/>
  <c r="H2471" i="5" s="1"/>
  <c r="C2470" i="5"/>
  <c r="H2470" i="5" s="1"/>
  <c r="C2469" i="5"/>
  <c r="H2469" i="5" s="1"/>
  <c r="C2468" i="5"/>
  <c r="H2468" i="5" s="1"/>
  <c r="C2467" i="5"/>
  <c r="H2467" i="5" s="1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H2435" i="5" s="1"/>
  <c r="C2434" i="5"/>
  <c r="H2434" i="5" s="1"/>
  <c r="C2433" i="5"/>
  <c r="H2433" i="5" s="1"/>
  <c r="C2432" i="5"/>
  <c r="H2432" i="5" s="1"/>
  <c r="C2431" i="5"/>
  <c r="H2431" i="5" s="1"/>
  <c r="C2430" i="5"/>
  <c r="H2430" i="5" s="1"/>
  <c r="C2429" i="5"/>
  <c r="H2429" i="5" s="1"/>
  <c r="C2428" i="5"/>
  <c r="H2428" i="5" s="1"/>
  <c r="C2427" i="5"/>
  <c r="H2427" i="5" s="1"/>
  <c r="C2426" i="5"/>
  <c r="H2426" i="5" s="1"/>
  <c r="C2425" i="5"/>
  <c r="H2425" i="5" s="1"/>
  <c r="C2424" i="5"/>
  <c r="H2424" i="5" s="1"/>
  <c r="C2423" i="5"/>
  <c r="H2423" i="5" s="1"/>
  <c r="C2422" i="5"/>
  <c r="H2422" i="5" s="1"/>
  <c r="C2421" i="5"/>
  <c r="H2421" i="5" s="1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H2389" i="5" s="1"/>
  <c r="C2388" i="5"/>
  <c r="H2388" i="5" s="1"/>
  <c r="C2387" i="5"/>
  <c r="H2387" i="5" s="1"/>
  <c r="C2386" i="5"/>
  <c r="H2386" i="5" s="1"/>
  <c r="C2385" i="5"/>
  <c r="H2385" i="5" s="1"/>
  <c r="C2384" i="5"/>
  <c r="H2384" i="5" s="1"/>
  <c r="C2383" i="5"/>
  <c r="H2383" i="5" s="1"/>
  <c r="C2382" i="5"/>
  <c r="H2382" i="5" s="1"/>
  <c r="C2381" i="5"/>
  <c r="H2381" i="5" s="1"/>
  <c r="C2380" i="5"/>
  <c r="H2380" i="5" s="1"/>
  <c r="C2379" i="5"/>
  <c r="H2379" i="5" s="1"/>
  <c r="C2378" i="5"/>
  <c r="H2378" i="5" s="1"/>
  <c r="C2377" i="5"/>
  <c r="H2377" i="5" s="1"/>
  <c r="C2376" i="5"/>
  <c r="H2376" i="5" s="1"/>
  <c r="C2375" i="5"/>
  <c r="H2375" i="5" s="1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H2224" i="5" s="1"/>
  <c r="C2223" i="5"/>
  <c r="H2223" i="5" s="1"/>
  <c r="C2222" i="5"/>
  <c r="H2222" i="5" s="1"/>
  <c r="C2221" i="5"/>
  <c r="H2221" i="5" s="1"/>
  <c r="C2220" i="5"/>
  <c r="H2220" i="5" s="1"/>
  <c r="C2219" i="5"/>
  <c r="H2219" i="5" s="1"/>
  <c r="C2218" i="5"/>
  <c r="H2218" i="5" s="1"/>
  <c r="C2217" i="5"/>
  <c r="H2217" i="5" s="1"/>
  <c r="C2216" i="5"/>
  <c r="H2216" i="5" s="1"/>
  <c r="C2215" i="5"/>
  <c r="H2215" i="5" s="1"/>
  <c r="C2214" i="5"/>
  <c r="H2214" i="5" s="1"/>
  <c r="C2213" i="5"/>
  <c r="H2213" i="5" s="1"/>
  <c r="C2212" i="5"/>
  <c r="H2212" i="5" s="1"/>
  <c r="C2211" i="5"/>
  <c r="H2211" i="5" s="1"/>
  <c r="C2210" i="5"/>
  <c r="H2210" i="5" s="1"/>
  <c r="C2209" i="5"/>
  <c r="H2209" i="5" s="1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H2178" i="5" s="1"/>
  <c r="C2177" i="5"/>
  <c r="H2177" i="5" s="1"/>
  <c r="C2176" i="5"/>
  <c r="H2176" i="5" s="1"/>
  <c r="C2175" i="5"/>
  <c r="H2175" i="5" s="1"/>
  <c r="C2174" i="5"/>
  <c r="H2174" i="5" s="1"/>
  <c r="C2173" i="5"/>
  <c r="H2173" i="5" s="1"/>
  <c r="C2172" i="5"/>
  <c r="H2172" i="5" s="1"/>
  <c r="C2171" i="5"/>
  <c r="H2171" i="5" s="1"/>
  <c r="C2170" i="5"/>
  <c r="H2170" i="5" s="1"/>
  <c r="C2169" i="5"/>
  <c r="H2169" i="5" s="1"/>
  <c r="C2168" i="5"/>
  <c r="H2168" i="5" s="1"/>
  <c r="C2167" i="5"/>
  <c r="H2167" i="5" s="1"/>
  <c r="C2166" i="5"/>
  <c r="H2166" i="5" s="1"/>
  <c r="C2165" i="5"/>
  <c r="H2165" i="5" s="1"/>
  <c r="C2164" i="5"/>
  <c r="H2164" i="5" s="1"/>
  <c r="C2163" i="5"/>
  <c r="H2163" i="5" s="1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H2132" i="5" s="1"/>
  <c r="C2131" i="5"/>
  <c r="H2131" i="5" s="1"/>
  <c r="C2130" i="5"/>
  <c r="H2130" i="5" s="1"/>
  <c r="C2129" i="5"/>
  <c r="H2129" i="5" s="1"/>
  <c r="C2128" i="5"/>
  <c r="H2128" i="5" s="1"/>
  <c r="C2127" i="5"/>
  <c r="H2127" i="5" s="1"/>
  <c r="C2126" i="5"/>
  <c r="H2126" i="5" s="1"/>
  <c r="C2125" i="5"/>
  <c r="H2125" i="5" s="1"/>
  <c r="C2124" i="5"/>
  <c r="H2124" i="5" s="1"/>
  <c r="C2123" i="5"/>
  <c r="H2123" i="5" s="1"/>
  <c r="C2122" i="5"/>
  <c r="H2122" i="5" s="1"/>
  <c r="C2121" i="5"/>
  <c r="H2121" i="5" s="1"/>
  <c r="C2120" i="5"/>
  <c r="H2120" i="5" s="1"/>
  <c r="C2119" i="5"/>
  <c r="H2119" i="5" s="1"/>
  <c r="C2118" i="5"/>
  <c r="H2118" i="5" s="1"/>
  <c r="C2117" i="5"/>
  <c r="H2117" i="5" s="1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H2086" i="5" s="1"/>
  <c r="C2085" i="5"/>
  <c r="H2085" i="5" s="1"/>
  <c r="C2084" i="5"/>
  <c r="H2084" i="5" s="1"/>
  <c r="C2083" i="5"/>
  <c r="H2083" i="5" s="1"/>
  <c r="C2082" i="5"/>
  <c r="H2082" i="5" s="1"/>
  <c r="C2081" i="5"/>
  <c r="H2081" i="5" s="1"/>
  <c r="C2080" i="5"/>
  <c r="H2080" i="5" s="1"/>
  <c r="C2079" i="5"/>
  <c r="H2079" i="5" s="1"/>
  <c r="C2078" i="5"/>
  <c r="H2078" i="5" s="1"/>
  <c r="C2077" i="5"/>
  <c r="H2077" i="5" s="1"/>
  <c r="C2076" i="5"/>
  <c r="H2076" i="5" s="1"/>
  <c r="C2075" i="5"/>
  <c r="H2075" i="5" s="1"/>
  <c r="C2074" i="5"/>
  <c r="H2074" i="5" s="1"/>
  <c r="C2073" i="5"/>
  <c r="H2073" i="5" s="1"/>
  <c r="C2072" i="5"/>
  <c r="H2072" i="5" s="1"/>
  <c r="C2071" i="5"/>
  <c r="H2071" i="5" s="1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H2040" i="5" s="1"/>
  <c r="C2039" i="5"/>
  <c r="H2039" i="5" s="1"/>
  <c r="C2038" i="5"/>
  <c r="H2038" i="5" s="1"/>
  <c r="C2037" i="5"/>
  <c r="H2037" i="5" s="1"/>
  <c r="C2036" i="5"/>
  <c r="H2036" i="5" s="1"/>
  <c r="C2035" i="5"/>
  <c r="H2035" i="5" s="1"/>
  <c r="C2034" i="5"/>
  <c r="H2034" i="5" s="1"/>
  <c r="C2033" i="5"/>
  <c r="H2033" i="5" s="1"/>
  <c r="C2032" i="5"/>
  <c r="H2032" i="5" s="1"/>
  <c r="C2031" i="5"/>
  <c r="H2031" i="5" s="1"/>
  <c r="C2030" i="5"/>
  <c r="H2030" i="5" s="1"/>
  <c r="C2029" i="5"/>
  <c r="H2029" i="5" s="1"/>
  <c r="C2028" i="5"/>
  <c r="H2028" i="5" s="1"/>
  <c r="C2027" i="5"/>
  <c r="H2027" i="5" s="1"/>
  <c r="C2026" i="5"/>
  <c r="H2026" i="5" s="1"/>
  <c r="C2025" i="5"/>
  <c r="H2025" i="5" s="1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H1994" i="5" s="1"/>
  <c r="C1993" i="5"/>
  <c r="H1993" i="5" s="1"/>
  <c r="C1992" i="5"/>
  <c r="H1992" i="5" s="1"/>
  <c r="C1991" i="5"/>
  <c r="H1991" i="5" s="1"/>
  <c r="C1990" i="5"/>
  <c r="H1990" i="5" s="1"/>
  <c r="C1989" i="5"/>
  <c r="H1989" i="5" s="1"/>
  <c r="C1988" i="5"/>
  <c r="H1988" i="5" s="1"/>
  <c r="C1987" i="5"/>
  <c r="H1987" i="5" s="1"/>
  <c r="C1986" i="5"/>
  <c r="H1986" i="5" s="1"/>
  <c r="C1985" i="5"/>
  <c r="H1985" i="5" s="1"/>
  <c r="C1984" i="5"/>
  <c r="H1984" i="5" s="1"/>
  <c r="C1983" i="5"/>
  <c r="H1983" i="5" s="1"/>
  <c r="C1982" i="5"/>
  <c r="H1982" i="5" s="1"/>
  <c r="C1981" i="5"/>
  <c r="H1981" i="5" s="1"/>
  <c r="C1980" i="5"/>
  <c r="H1980" i="5" s="1"/>
  <c r="C1979" i="5"/>
  <c r="H1979" i="5" s="1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H1948" i="5" s="1"/>
  <c r="C1947" i="5"/>
  <c r="H1947" i="5" s="1"/>
  <c r="C1946" i="5"/>
  <c r="H1946" i="5" s="1"/>
  <c r="C1945" i="5"/>
  <c r="H1945" i="5" s="1"/>
  <c r="C1944" i="5"/>
  <c r="H1944" i="5" s="1"/>
  <c r="C1943" i="5"/>
  <c r="H1943" i="5" s="1"/>
  <c r="C1942" i="5"/>
  <c r="H1942" i="5" s="1"/>
  <c r="C1941" i="5"/>
  <c r="H1941" i="5" s="1"/>
  <c r="C1940" i="5"/>
  <c r="H1940" i="5" s="1"/>
  <c r="C1939" i="5"/>
  <c r="H1939" i="5" s="1"/>
  <c r="C1938" i="5"/>
  <c r="H1938" i="5" s="1"/>
  <c r="C1937" i="5"/>
  <c r="H1937" i="5" s="1"/>
  <c r="C1936" i="5"/>
  <c r="H1936" i="5" s="1"/>
  <c r="C1935" i="5"/>
  <c r="H1935" i="5" s="1"/>
  <c r="C1934" i="5"/>
  <c r="H1934" i="5" s="1"/>
  <c r="C1933" i="5"/>
  <c r="H1933" i="5" s="1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H1747" i="5" s="1"/>
  <c r="C1746" i="5"/>
  <c r="H1746" i="5" s="1"/>
  <c r="C1745" i="5"/>
  <c r="H1745" i="5" s="1"/>
  <c r="C1744" i="5"/>
  <c r="H1744" i="5" s="1"/>
  <c r="C1743" i="5"/>
  <c r="H1743" i="5" s="1"/>
  <c r="C1742" i="5"/>
  <c r="H1742" i="5" s="1"/>
  <c r="C1741" i="5"/>
  <c r="H1741" i="5" s="1"/>
  <c r="C1740" i="5"/>
  <c r="H1740" i="5" s="1"/>
  <c r="C1739" i="5"/>
  <c r="H1739" i="5" s="1"/>
  <c r="C1738" i="5"/>
  <c r="H1738" i="5" s="1"/>
  <c r="C1737" i="5"/>
  <c r="H1737" i="5" s="1"/>
  <c r="C1736" i="5"/>
  <c r="H1736" i="5" s="1"/>
  <c r="C1735" i="5"/>
  <c r="H1735" i="5" s="1"/>
  <c r="C1734" i="5"/>
  <c r="H1734" i="5" s="1"/>
  <c r="C1733" i="5"/>
  <c r="H1733" i="5" s="1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H1184" i="5" s="1"/>
  <c r="C1183" i="5"/>
  <c r="H1183" i="5" s="1"/>
  <c r="C1182" i="5"/>
  <c r="H1182" i="5" s="1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H1155" i="5" s="1"/>
  <c r="C1154" i="5"/>
  <c r="H1154" i="5" s="1"/>
  <c r="C1153" i="5"/>
  <c r="H1153" i="5" s="1"/>
  <c r="C1152" i="5"/>
  <c r="H1152" i="5" s="1"/>
  <c r="C1151" i="5"/>
  <c r="H1151" i="5" s="1"/>
  <c r="C1150" i="5"/>
  <c r="H1150" i="5" s="1"/>
  <c r="C1149" i="5"/>
  <c r="H1149" i="5" s="1"/>
  <c r="C1148" i="5"/>
  <c r="H1148" i="5" s="1"/>
  <c r="C1147" i="5"/>
  <c r="H1147" i="5" s="1"/>
  <c r="C1146" i="5"/>
  <c r="H1146" i="5" s="1"/>
  <c r="C1145" i="5"/>
  <c r="H1145" i="5" s="1"/>
  <c r="C1144" i="5"/>
  <c r="H1144" i="5" s="1"/>
  <c r="C1143" i="5"/>
  <c r="H1143" i="5" s="1"/>
  <c r="C1142" i="5"/>
  <c r="H1142" i="5" s="1"/>
  <c r="C1141" i="5"/>
  <c r="H1141" i="5" s="1"/>
  <c r="C1140" i="5"/>
  <c r="H1140" i="5" s="1"/>
  <c r="C1139" i="5"/>
  <c r="H1139" i="5" s="1"/>
  <c r="C1138" i="5"/>
  <c r="H1138" i="5" s="1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H1109" i="5" s="1"/>
  <c r="C1108" i="5"/>
  <c r="H1108" i="5" s="1"/>
  <c r="C1107" i="5"/>
  <c r="H1107" i="5" s="1"/>
  <c r="C1106" i="5"/>
  <c r="H1106" i="5" s="1"/>
  <c r="C1105" i="5"/>
  <c r="H1105" i="5" s="1"/>
  <c r="C1104" i="5"/>
  <c r="H1104" i="5" s="1"/>
  <c r="C1103" i="5"/>
  <c r="H1103" i="5" s="1"/>
  <c r="C1102" i="5"/>
  <c r="H1102" i="5" s="1"/>
  <c r="C1101" i="5"/>
  <c r="H1101" i="5" s="1"/>
  <c r="C1100" i="5"/>
  <c r="H1100" i="5" s="1"/>
  <c r="C1099" i="5"/>
  <c r="H1099" i="5" s="1"/>
  <c r="C1098" i="5"/>
  <c r="H1098" i="5" s="1"/>
  <c r="C1097" i="5"/>
  <c r="H1097" i="5" s="1"/>
  <c r="C1096" i="5"/>
  <c r="H1096" i="5" s="1"/>
  <c r="C1095" i="5"/>
  <c r="H1095" i="5" s="1"/>
  <c r="C1094" i="5"/>
  <c r="H1094" i="5" s="1"/>
  <c r="C1093" i="5"/>
  <c r="H1093" i="5" s="1"/>
  <c r="C1092" i="5"/>
  <c r="H1092" i="5" s="1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H1063" i="5" s="1"/>
  <c r="C1062" i="5"/>
  <c r="H1062" i="5" s="1"/>
  <c r="C1061" i="5"/>
  <c r="H1061" i="5" s="1"/>
  <c r="C1060" i="5"/>
  <c r="H1060" i="5" s="1"/>
  <c r="C1059" i="5"/>
  <c r="H1059" i="5" s="1"/>
  <c r="C1058" i="5"/>
  <c r="H1058" i="5" s="1"/>
  <c r="C1057" i="5"/>
  <c r="H1057" i="5" s="1"/>
  <c r="C1056" i="5"/>
  <c r="H1056" i="5" s="1"/>
  <c r="C1055" i="5"/>
  <c r="H1055" i="5" s="1"/>
  <c r="C1054" i="5"/>
  <c r="H1054" i="5" s="1"/>
  <c r="C1053" i="5"/>
  <c r="H1053" i="5" s="1"/>
  <c r="C1052" i="5"/>
  <c r="H1052" i="5" s="1"/>
  <c r="C1051" i="5"/>
  <c r="H1051" i="5" s="1"/>
  <c r="C1050" i="5"/>
  <c r="H1050" i="5" s="1"/>
  <c r="C1049" i="5"/>
  <c r="H1049" i="5" s="1"/>
  <c r="C1048" i="5"/>
  <c r="H1048" i="5" s="1"/>
  <c r="C1047" i="5"/>
  <c r="H1047" i="5" s="1"/>
  <c r="C1046" i="5"/>
  <c r="H1046" i="5" s="1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H1017" i="5" s="1"/>
  <c r="C1016" i="5"/>
  <c r="H1016" i="5" s="1"/>
  <c r="C1015" i="5"/>
  <c r="H1015" i="5" s="1"/>
  <c r="C1014" i="5"/>
  <c r="H1014" i="5" s="1"/>
  <c r="C1013" i="5"/>
  <c r="H1013" i="5" s="1"/>
  <c r="C1012" i="5"/>
  <c r="H1012" i="5" s="1"/>
  <c r="C1011" i="5"/>
  <c r="H1011" i="5" s="1"/>
  <c r="C1010" i="5"/>
  <c r="H1010" i="5" s="1"/>
  <c r="C1009" i="5"/>
  <c r="H1009" i="5" s="1"/>
  <c r="C1008" i="5"/>
  <c r="H1008" i="5" s="1"/>
  <c r="C1007" i="5"/>
  <c r="H1007" i="5" s="1"/>
  <c r="C1006" i="5"/>
  <c r="H1006" i="5" s="1"/>
  <c r="C1005" i="5"/>
  <c r="H1005" i="5" s="1"/>
  <c r="C1004" i="5"/>
  <c r="H1004" i="5" s="1"/>
  <c r="C1003" i="5"/>
  <c r="H1003" i="5" s="1"/>
  <c r="C1002" i="5"/>
  <c r="H1002" i="5" s="1"/>
  <c r="C1001" i="5"/>
  <c r="H1001" i="5" s="1"/>
  <c r="C1000" i="5"/>
  <c r="H1000" i="5" s="1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H971" i="5" s="1"/>
  <c r="C970" i="5"/>
  <c r="H970" i="5" s="1"/>
  <c r="C969" i="5"/>
  <c r="H969" i="5" s="1"/>
  <c r="C968" i="5"/>
  <c r="H968" i="5" s="1"/>
  <c r="C967" i="5"/>
  <c r="H967" i="5" s="1"/>
  <c r="C966" i="5"/>
  <c r="H966" i="5" s="1"/>
  <c r="C965" i="5"/>
  <c r="H965" i="5" s="1"/>
  <c r="C964" i="5"/>
  <c r="H964" i="5" s="1"/>
  <c r="C963" i="5"/>
  <c r="H963" i="5" s="1"/>
  <c r="C962" i="5"/>
  <c r="H962" i="5" s="1"/>
  <c r="C961" i="5"/>
  <c r="H961" i="5" s="1"/>
  <c r="C960" i="5"/>
  <c r="H960" i="5" s="1"/>
  <c r="C959" i="5"/>
  <c r="H959" i="5" s="1"/>
  <c r="C958" i="5"/>
  <c r="H958" i="5" s="1"/>
  <c r="C957" i="5"/>
  <c r="H957" i="5" s="1"/>
  <c r="C956" i="5"/>
  <c r="H956" i="5" s="1"/>
  <c r="C955" i="5"/>
  <c r="H955" i="5" s="1"/>
  <c r="C954" i="5"/>
  <c r="H954" i="5" s="1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H925" i="5" s="1"/>
  <c r="C924" i="5"/>
  <c r="H924" i="5" s="1"/>
  <c r="C923" i="5"/>
  <c r="H923" i="5" s="1"/>
  <c r="C922" i="5"/>
  <c r="H922" i="5" s="1"/>
  <c r="C921" i="5"/>
  <c r="H921" i="5" s="1"/>
  <c r="C920" i="5"/>
  <c r="H920" i="5" s="1"/>
  <c r="C919" i="5"/>
  <c r="H919" i="5" s="1"/>
  <c r="C918" i="5"/>
  <c r="H918" i="5" s="1"/>
  <c r="C917" i="5"/>
  <c r="H917" i="5" s="1"/>
  <c r="C916" i="5"/>
  <c r="H916" i="5" s="1"/>
  <c r="C915" i="5"/>
  <c r="H915" i="5" s="1"/>
  <c r="C914" i="5"/>
  <c r="H914" i="5" s="1"/>
  <c r="C913" i="5"/>
  <c r="H913" i="5" s="1"/>
  <c r="C912" i="5"/>
  <c r="H912" i="5" s="1"/>
  <c r="C911" i="5"/>
  <c r="H911" i="5" s="1"/>
  <c r="C910" i="5"/>
  <c r="H910" i="5" s="1"/>
  <c r="C909" i="5"/>
  <c r="H909" i="5" s="1"/>
  <c r="C908" i="5"/>
  <c r="H908" i="5" s="1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H879" i="5" s="1"/>
  <c r="C878" i="5"/>
  <c r="H878" i="5" s="1"/>
  <c r="C877" i="5"/>
  <c r="H877" i="5" s="1"/>
  <c r="C876" i="5"/>
  <c r="H876" i="5" s="1"/>
  <c r="C875" i="5"/>
  <c r="H875" i="5" s="1"/>
  <c r="C874" i="5"/>
  <c r="H874" i="5" s="1"/>
  <c r="C873" i="5"/>
  <c r="H873" i="5" s="1"/>
  <c r="C872" i="5"/>
  <c r="H872" i="5" s="1"/>
  <c r="C871" i="5"/>
  <c r="H871" i="5" s="1"/>
  <c r="C870" i="5"/>
  <c r="H870" i="5" s="1"/>
  <c r="C869" i="5"/>
  <c r="H869" i="5" s="1"/>
  <c r="C868" i="5"/>
  <c r="H868" i="5" s="1"/>
  <c r="C867" i="5"/>
  <c r="H867" i="5" s="1"/>
  <c r="C866" i="5"/>
  <c r="H866" i="5" s="1"/>
  <c r="C865" i="5"/>
  <c r="H865" i="5" s="1"/>
  <c r="C864" i="5"/>
  <c r="H864" i="5" s="1"/>
  <c r="C863" i="5"/>
  <c r="H863" i="5" s="1"/>
  <c r="C862" i="5"/>
  <c r="H862" i="5" s="1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H669" i="5" s="1"/>
  <c r="C668" i="5"/>
  <c r="H668" i="5" s="1"/>
  <c r="C667" i="5"/>
  <c r="H667" i="5" s="1"/>
  <c r="C666" i="5"/>
  <c r="H666" i="5" s="1"/>
  <c r="C665" i="5"/>
  <c r="H665" i="5" s="1"/>
  <c r="C664" i="5"/>
  <c r="H664" i="5" s="1"/>
  <c r="C663" i="5"/>
  <c r="H663" i="5" s="1"/>
  <c r="C662" i="5"/>
  <c r="H662" i="5" s="1"/>
  <c r="C661" i="5"/>
  <c r="H661" i="5" s="1"/>
  <c r="C660" i="5"/>
  <c r="H660" i="5" s="1"/>
  <c r="C659" i="5"/>
  <c r="H659" i="5" s="1"/>
  <c r="C658" i="5"/>
  <c r="H658" i="5" s="1"/>
  <c r="C657" i="5"/>
  <c r="H657" i="5" s="1"/>
  <c r="C656" i="5"/>
  <c r="H656" i="5" s="1"/>
  <c r="C655" i="5"/>
  <c r="H655" i="5" s="1"/>
  <c r="C654" i="5"/>
  <c r="H654" i="5" s="1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H635" i="5" s="1"/>
  <c r="C634" i="5"/>
  <c r="H634" i="5" s="1"/>
  <c r="C633" i="5"/>
  <c r="H633" i="5" s="1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H607" i="5" s="1"/>
  <c r="C606" i="5"/>
  <c r="H606" i="5" s="1"/>
  <c r="C605" i="5"/>
  <c r="H605" i="5" s="1"/>
  <c r="C604" i="5"/>
  <c r="H604" i="5" s="1"/>
  <c r="C603" i="5"/>
  <c r="H603" i="5" s="1"/>
  <c r="C602" i="5"/>
  <c r="H602" i="5" s="1"/>
  <c r="C601" i="5"/>
  <c r="H601" i="5" s="1"/>
  <c r="C600" i="5"/>
  <c r="H600" i="5" s="1"/>
  <c r="C599" i="5"/>
  <c r="H599" i="5" s="1"/>
  <c r="C598" i="5"/>
  <c r="H598" i="5" s="1"/>
  <c r="C597" i="5"/>
  <c r="H597" i="5" s="1"/>
  <c r="C596" i="5"/>
  <c r="H596" i="5" s="1"/>
  <c r="C595" i="5"/>
  <c r="H595" i="5" s="1"/>
  <c r="C594" i="5"/>
  <c r="H594" i="5" s="1"/>
  <c r="C593" i="5"/>
  <c r="H593" i="5" s="1"/>
  <c r="C592" i="5"/>
  <c r="H592" i="5" s="1"/>
  <c r="C591" i="5"/>
  <c r="H591" i="5" s="1"/>
  <c r="C590" i="5"/>
  <c r="H590" i="5" s="1"/>
  <c r="C589" i="5"/>
  <c r="H589" i="5" s="1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H561" i="5" s="1"/>
  <c r="C560" i="5"/>
  <c r="H560" i="5" s="1"/>
  <c r="C559" i="5"/>
  <c r="H559" i="5" s="1"/>
  <c r="C558" i="5"/>
  <c r="H558" i="5" s="1"/>
  <c r="C557" i="5"/>
  <c r="H557" i="5" s="1"/>
  <c r="C556" i="5"/>
  <c r="H556" i="5" s="1"/>
  <c r="C555" i="5"/>
  <c r="H555" i="5" s="1"/>
  <c r="C554" i="5"/>
  <c r="H554" i="5" s="1"/>
  <c r="C553" i="5"/>
  <c r="H553" i="5" s="1"/>
  <c r="C552" i="5"/>
  <c r="H552" i="5" s="1"/>
  <c r="C551" i="5"/>
  <c r="H551" i="5" s="1"/>
  <c r="C550" i="5"/>
  <c r="H550" i="5" s="1"/>
  <c r="C549" i="5"/>
  <c r="H549" i="5" s="1"/>
  <c r="C548" i="5"/>
  <c r="H548" i="5" s="1"/>
  <c r="C547" i="5"/>
  <c r="H547" i="5" s="1"/>
  <c r="C546" i="5"/>
  <c r="H546" i="5" s="1"/>
  <c r="C545" i="5"/>
  <c r="H545" i="5" s="1"/>
  <c r="C544" i="5"/>
  <c r="H544" i="5" s="1"/>
  <c r="C543" i="5"/>
  <c r="H543" i="5" s="1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H515" i="5" s="1"/>
  <c r="C514" i="5"/>
  <c r="H514" i="5" s="1"/>
  <c r="C513" i="5"/>
  <c r="H513" i="5" s="1"/>
  <c r="C512" i="5"/>
  <c r="H512" i="5" s="1"/>
  <c r="C511" i="5"/>
  <c r="H511" i="5" s="1"/>
  <c r="C510" i="5"/>
  <c r="H510" i="5" s="1"/>
  <c r="C509" i="5"/>
  <c r="H509" i="5" s="1"/>
  <c r="C508" i="5"/>
  <c r="H508" i="5" s="1"/>
  <c r="C507" i="5"/>
  <c r="H507" i="5" s="1"/>
  <c r="C506" i="5"/>
  <c r="H506" i="5" s="1"/>
  <c r="C505" i="5"/>
  <c r="H505" i="5" s="1"/>
  <c r="C504" i="5"/>
  <c r="H504" i="5" s="1"/>
  <c r="C503" i="5"/>
  <c r="H503" i="5" s="1"/>
  <c r="C502" i="5"/>
  <c r="H502" i="5" s="1"/>
  <c r="C501" i="5"/>
  <c r="H501" i="5" s="1"/>
  <c r="C500" i="5"/>
  <c r="H500" i="5" s="1"/>
  <c r="C499" i="5"/>
  <c r="H499" i="5" s="1"/>
  <c r="C498" i="5"/>
  <c r="H498" i="5" s="1"/>
  <c r="C497" i="5"/>
  <c r="H497" i="5" s="1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H469" i="5" s="1"/>
  <c r="C468" i="5"/>
  <c r="H468" i="5" s="1"/>
  <c r="C467" i="5"/>
  <c r="H467" i="5" s="1"/>
  <c r="C466" i="5"/>
  <c r="H466" i="5" s="1"/>
  <c r="C465" i="5"/>
  <c r="H465" i="5" s="1"/>
  <c r="C464" i="5"/>
  <c r="H464" i="5" s="1"/>
  <c r="C463" i="5"/>
  <c r="H463" i="5" s="1"/>
  <c r="C462" i="5"/>
  <c r="H462" i="5" s="1"/>
  <c r="C461" i="5"/>
  <c r="H461" i="5" s="1"/>
  <c r="C460" i="5"/>
  <c r="H460" i="5" s="1"/>
  <c r="C459" i="5"/>
  <c r="H459" i="5" s="1"/>
  <c r="C458" i="5"/>
  <c r="H458" i="5" s="1"/>
  <c r="C457" i="5"/>
  <c r="H457" i="5" s="1"/>
  <c r="C456" i="5"/>
  <c r="H456" i="5" s="1"/>
  <c r="C455" i="5"/>
  <c r="H455" i="5" s="1"/>
  <c r="C454" i="5"/>
  <c r="H454" i="5" s="1"/>
  <c r="C453" i="5"/>
  <c r="H453" i="5" s="1"/>
  <c r="C452" i="5"/>
  <c r="H452" i="5" s="1"/>
  <c r="C451" i="5"/>
  <c r="H451" i="5" s="1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H423" i="5" s="1"/>
  <c r="C422" i="5"/>
  <c r="H422" i="5" s="1"/>
  <c r="C421" i="5"/>
  <c r="H421" i="5" s="1"/>
  <c r="C420" i="5"/>
  <c r="H420" i="5" s="1"/>
  <c r="C419" i="5"/>
  <c r="H419" i="5" s="1"/>
  <c r="C418" i="5"/>
  <c r="H418" i="5" s="1"/>
  <c r="C417" i="5"/>
  <c r="H417" i="5" s="1"/>
  <c r="C416" i="5"/>
  <c r="H416" i="5" s="1"/>
  <c r="C415" i="5"/>
  <c r="H415" i="5" s="1"/>
  <c r="C414" i="5"/>
  <c r="H414" i="5" s="1"/>
  <c r="C413" i="5"/>
  <c r="H413" i="5" s="1"/>
  <c r="C412" i="5"/>
  <c r="H412" i="5" s="1"/>
  <c r="C411" i="5"/>
  <c r="H411" i="5" s="1"/>
  <c r="C410" i="5"/>
  <c r="H410" i="5" s="1"/>
  <c r="C409" i="5"/>
  <c r="H409" i="5" s="1"/>
  <c r="C408" i="5"/>
  <c r="H408" i="5" s="1"/>
  <c r="C407" i="5"/>
  <c r="H407" i="5" s="1"/>
  <c r="C406" i="5"/>
  <c r="H406" i="5" s="1"/>
  <c r="C405" i="5"/>
  <c r="H405" i="5" s="1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H377" i="5" s="1"/>
  <c r="C376" i="5"/>
  <c r="H376" i="5" s="1"/>
  <c r="C375" i="5"/>
  <c r="H375" i="5" s="1"/>
  <c r="C374" i="5"/>
  <c r="H374" i="5" s="1"/>
  <c r="C373" i="5"/>
  <c r="H373" i="5" s="1"/>
  <c r="C372" i="5"/>
  <c r="H372" i="5" s="1"/>
  <c r="C371" i="5"/>
  <c r="H371" i="5" s="1"/>
  <c r="C370" i="5"/>
  <c r="H370" i="5" s="1"/>
  <c r="C369" i="5"/>
  <c r="H369" i="5" s="1"/>
  <c r="C368" i="5"/>
  <c r="H368" i="5" s="1"/>
  <c r="C367" i="5"/>
  <c r="H367" i="5" s="1"/>
  <c r="C366" i="5"/>
  <c r="H366" i="5" s="1"/>
  <c r="C365" i="5"/>
  <c r="H365" i="5" s="1"/>
  <c r="C364" i="5"/>
  <c r="H364" i="5" s="1"/>
  <c r="C363" i="5"/>
  <c r="H363" i="5" s="1"/>
  <c r="C362" i="5"/>
  <c r="H362" i="5" s="1"/>
  <c r="C361" i="5"/>
  <c r="H361" i="5" s="1"/>
  <c r="C360" i="5"/>
  <c r="H360" i="5" s="1"/>
  <c r="C359" i="5"/>
  <c r="H359" i="5" s="1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H331" i="5" s="1"/>
  <c r="C330" i="5"/>
  <c r="H330" i="5" s="1"/>
  <c r="C329" i="5"/>
  <c r="H329" i="5" s="1"/>
  <c r="C328" i="5"/>
  <c r="H328" i="5" s="1"/>
  <c r="C327" i="5"/>
  <c r="H327" i="5" s="1"/>
  <c r="C326" i="5"/>
  <c r="H326" i="5" s="1"/>
  <c r="C325" i="5"/>
  <c r="H325" i="5" s="1"/>
  <c r="C324" i="5"/>
  <c r="H324" i="5" s="1"/>
  <c r="C323" i="5"/>
  <c r="H323" i="5" s="1"/>
  <c r="C322" i="5"/>
  <c r="H322" i="5" s="1"/>
  <c r="C321" i="5"/>
  <c r="H321" i="5" s="1"/>
  <c r="C320" i="5"/>
  <c r="H320" i="5" s="1"/>
  <c r="C319" i="5"/>
  <c r="H319" i="5" s="1"/>
  <c r="C318" i="5"/>
  <c r="H318" i="5" s="1"/>
  <c r="C317" i="5"/>
  <c r="H317" i="5" s="1"/>
  <c r="C316" i="5"/>
  <c r="H316" i="5" s="1"/>
  <c r="C315" i="5"/>
  <c r="H315" i="5" s="1"/>
  <c r="C314" i="5"/>
  <c r="H314" i="5" s="1"/>
  <c r="C313" i="5"/>
  <c r="H313" i="5" s="1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H246" i="5" s="1"/>
  <c r="C245" i="5"/>
  <c r="H245" i="5" s="1"/>
  <c r="C244" i="5"/>
  <c r="H244" i="5" s="1"/>
  <c r="C243" i="5"/>
  <c r="H243" i="5" s="1"/>
  <c r="C242" i="5"/>
  <c r="H242" i="5" s="1"/>
  <c r="C241" i="5"/>
  <c r="H241" i="5" s="1"/>
  <c r="C240" i="5"/>
  <c r="H240" i="5" s="1"/>
  <c r="C239" i="5"/>
  <c r="H239" i="5" s="1"/>
  <c r="C238" i="5"/>
  <c r="H238" i="5" s="1"/>
  <c r="C237" i="5"/>
  <c r="H237" i="5" s="1"/>
  <c r="C236" i="5"/>
  <c r="H236" i="5" s="1"/>
  <c r="C235" i="5"/>
  <c r="H235" i="5" s="1"/>
  <c r="C234" i="5"/>
  <c r="H234" i="5" s="1"/>
  <c r="C233" i="5"/>
  <c r="H233" i="5" s="1"/>
  <c r="C232" i="5"/>
  <c r="H232" i="5" s="1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H204" i="5" s="1"/>
  <c r="C203" i="5"/>
  <c r="H203" i="5" s="1"/>
  <c r="C202" i="5"/>
  <c r="H202" i="5" s="1"/>
  <c r="C201" i="5"/>
  <c r="H201" i="5" s="1"/>
  <c r="C200" i="5"/>
  <c r="H200" i="5" s="1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H172" i="5" s="1"/>
  <c r="C171" i="5"/>
  <c r="H171" i="5" s="1"/>
  <c r="C170" i="5"/>
  <c r="H170" i="5" s="1"/>
  <c r="C169" i="5"/>
  <c r="H169" i="5" s="1"/>
  <c r="C168" i="5"/>
  <c r="H168" i="5" s="1"/>
  <c r="C167" i="5"/>
  <c r="H167" i="5" s="1"/>
  <c r="C166" i="5"/>
  <c r="H166" i="5" s="1"/>
  <c r="C165" i="5"/>
  <c r="H165" i="5" s="1"/>
  <c r="C164" i="5"/>
  <c r="H164" i="5" s="1"/>
  <c r="C163" i="5"/>
  <c r="H163" i="5" s="1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H135" i="5" s="1"/>
  <c r="C134" i="5"/>
  <c r="H134" i="5" s="1"/>
  <c r="C133" i="5"/>
  <c r="H133" i="5" s="1"/>
  <c r="C132" i="5"/>
  <c r="H132" i="5" s="1"/>
  <c r="C131" i="5"/>
  <c r="H131" i="5" s="1"/>
  <c r="C130" i="5"/>
  <c r="H130" i="5" s="1"/>
  <c r="C129" i="5"/>
  <c r="H129" i="5" s="1"/>
  <c r="C128" i="5"/>
  <c r="H128" i="5" s="1"/>
  <c r="C127" i="5"/>
  <c r="H127" i="5" s="1"/>
  <c r="C126" i="5"/>
  <c r="H126" i="5" s="1"/>
  <c r="C125" i="5"/>
  <c r="H125" i="5" s="1"/>
  <c r="C124" i="5"/>
  <c r="H124" i="5" s="1"/>
  <c r="C123" i="5"/>
  <c r="H123" i="5" s="1"/>
  <c r="C122" i="5"/>
  <c r="H122" i="5" s="1"/>
  <c r="C121" i="5"/>
  <c r="H121" i="5" s="1"/>
  <c r="C120" i="5"/>
  <c r="H120" i="5" s="1"/>
  <c r="C119" i="5"/>
  <c r="H119" i="5" s="1"/>
  <c r="C118" i="5"/>
  <c r="H118" i="5" s="1"/>
  <c r="C117" i="5"/>
  <c r="H117" i="5" s="1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H89" i="5" s="1"/>
  <c r="C88" i="5"/>
  <c r="H88" i="5" s="1"/>
  <c r="C87" i="5"/>
  <c r="H87" i="5" s="1"/>
  <c r="C86" i="5"/>
  <c r="H86" i="5" s="1"/>
  <c r="C85" i="5"/>
  <c r="H85" i="5" s="1"/>
  <c r="C84" i="5"/>
  <c r="H84" i="5" s="1"/>
  <c r="C83" i="5"/>
  <c r="H83" i="5" s="1"/>
  <c r="C82" i="5"/>
  <c r="H82" i="5" s="1"/>
  <c r="C81" i="5"/>
  <c r="H81" i="5" s="1"/>
  <c r="C80" i="5"/>
  <c r="H80" i="5" s="1"/>
  <c r="C79" i="5"/>
  <c r="H79" i="5" s="1"/>
  <c r="C78" i="5"/>
  <c r="H78" i="5" s="1"/>
  <c r="C77" i="5"/>
  <c r="H77" i="5" s="1"/>
  <c r="C76" i="5"/>
  <c r="H76" i="5" s="1"/>
  <c r="C75" i="5"/>
  <c r="H75" i="5" s="1"/>
  <c r="C74" i="5"/>
  <c r="H74" i="5" s="1"/>
  <c r="C73" i="5"/>
  <c r="H73" i="5" s="1"/>
  <c r="C72" i="5"/>
  <c r="H72" i="5" s="1"/>
  <c r="C71" i="5"/>
  <c r="H71" i="5" s="1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H43" i="5" s="1"/>
  <c r="C42" i="5"/>
  <c r="H42" i="5" s="1"/>
  <c r="C41" i="5"/>
  <c r="H41" i="5" s="1"/>
  <c r="C40" i="5"/>
  <c r="H40" i="5" s="1"/>
  <c r="C39" i="5"/>
  <c r="H39" i="5" s="1"/>
  <c r="C38" i="5"/>
  <c r="H38" i="5" s="1"/>
  <c r="C37" i="5"/>
  <c r="H37" i="5" s="1"/>
  <c r="C36" i="5"/>
  <c r="H36" i="5" s="1"/>
  <c r="C35" i="5"/>
  <c r="H35" i="5" s="1"/>
  <c r="C34" i="5"/>
  <c r="H34" i="5" s="1"/>
  <c r="C33" i="5"/>
  <c r="H33" i="5" s="1"/>
  <c r="C32" i="5"/>
  <c r="H32" i="5" s="1"/>
  <c r="C31" i="5"/>
  <c r="H31" i="5" s="1"/>
  <c r="C30" i="5"/>
  <c r="H30" i="5" s="1"/>
  <c r="C29" i="5"/>
  <c r="H29" i="5" s="1"/>
  <c r="C28" i="5"/>
  <c r="H28" i="5" s="1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M37" i="11" l="1"/>
  <c r="P48" i="10" s="1"/>
  <c r="P25" i="10"/>
  <c r="P31" i="10" s="1"/>
  <c r="Q31" i="10" s="1"/>
  <c r="Q45" i="10" s="1"/>
  <c r="R15" i="5" s="1"/>
  <c r="R15" i="7" s="1"/>
  <c r="AF6" i="7" s="1"/>
  <c r="AE6" i="7" s="1"/>
  <c r="AH6" i="7" s="1"/>
  <c r="P13" i="5"/>
  <c r="P13" i="7" s="1"/>
  <c r="X4" i="7" s="1"/>
  <c r="W4" i="7" s="1"/>
  <c r="Z4" i="7" s="1"/>
  <c r="P12" i="5"/>
  <c r="P12" i="7" s="1"/>
  <c r="X3" i="7" s="1"/>
  <c r="W3" i="7" s="1"/>
  <c r="Z3" i="7" s="1"/>
  <c r="J3663" i="1"/>
  <c r="K3663" i="1" s="1"/>
  <c r="J5636" i="1"/>
  <c r="J4332" i="1"/>
  <c r="J5229" i="1"/>
  <c r="J5129" i="1"/>
  <c r="J5124" i="1"/>
  <c r="J5017" i="1"/>
  <c r="J5546" i="1"/>
  <c r="J5387" i="1"/>
  <c r="J4466" i="1"/>
  <c r="J4371" i="1"/>
  <c r="J5125" i="1"/>
  <c r="J4278" i="1"/>
  <c r="J5176" i="1"/>
  <c r="J4518" i="1"/>
  <c r="K4518" i="1" s="1"/>
  <c r="J5586" i="1"/>
  <c r="J5342" i="1"/>
  <c r="J5634" i="1"/>
  <c r="J4337" i="1"/>
  <c r="J4115" i="1"/>
  <c r="J5637" i="1"/>
  <c r="J5629" i="1"/>
  <c r="J5227" i="1"/>
  <c r="J5579" i="1"/>
  <c r="J4513" i="1"/>
  <c r="J5214" i="1"/>
  <c r="J4462" i="1"/>
  <c r="J5537" i="1"/>
  <c r="J4238" i="1"/>
  <c r="J5356" i="1"/>
  <c r="J4121" i="1"/>
  <c r="J5395" i="1"/>
  <c r="J5750" i="1"/>
  <c r="J5501" i="1"/>
  <c r="J5174" i="1"/>
  <c r="J5704" i="1"/>
  <c r="J5499" i="1"/>
  <c r="J5742" i="1"/>
  <c r="J4475" i="1"/>
  <c r="J4327" i="1"/>
  <c r="J4117" i="1"/>
  <c r="J4284" i="1"/>
  <c r="J4472" i="1"/>
  <c r="J4469" i="1"/>
  <c r="J5855" i="1"/>
  <c r="J5952" i="1"/>
  <c r="J5950" i="1"/>
  <c r="J5898" i="1"/>
  <c r="J6070" i="1"/>
  <c r="J6112" i="1"/>
  <c r="J5941" i="1"/>
  <c r="J6066" i="1"/>
  <c r="J5900" i="1"/>
  <c r="J5903" i="1"/>
  <c r="J5940" i="1"/>
  <c r="J6068" i="1"/>
  <c r="J5945" i="1"/>
  <c r="J5857" i="1"/>
  <c r="J5985" i="1"/>
  <c r="J6113" i="1"/>
  <c r="J5894" i="1"/>
  <c r="J6111" i="1"/>
  <c r="J5852" i="1"/>
  <c r="J5905" i="1"/>
  <c r="J6116" i="1"/>
  <c r="J6060" i="1"/>
  <c r="J5946" i="1"/>
  <c r="J5902" i="1"/>
  <c r="J6104" i="1"/>
  <c r="J5849" i="1"/>
  <c r="J6105" i="1"/>
  <c r="J5854" i="1"/>
  <c r="J5947" i="1"/>
  <c r="J5906" i="1"/>
  <c r="J6065" i="1"/>
  <c r="J5948" i="1"/>
  <c r="J6069" i="1"/>
  <c r="J6063" i="1"/>
  <c r="J5860" i="1"/>
  <c r="J5988" i="1"/>
  <c r="J6110" i="1"/>
  <c r="J5858" i="1"/>
  <c r="J5996" i="1"/>
  <c r="J5987" i="1"/>
  <c r="J5992" i="1"/>
  <c r="J5991" i="1"/>
  <c r="J5848" i="1"/>
  <c r="J6108" i="1"/>
  <c r="J5851" i="1"/>
  <c r="J5994" i="1"/>
  <c r="J5899" i="1"/>
  <c r="J5901" i="1"/>
  <c r="J5943" i="1"/>
  <c r="J6106" i="1"/>
  <c r="J5939" i="1"/>
  <c r="J6067" i="1"/>
  <c r="J5895" i="1"/>
  <c r="J6114" i="1"/>
  <c r="J5850" i="1"/>
  <c r="J5990" i="1"/>
  <c r="J5896" i="1"/>
  <c r="J5951" i="1"/>
  <c r="J5949" i="1"/>
  <c r="J6059" i="1"/>
  <c r="J6058" i="1"/>
  <c r="J6061" i="1"/>
  <c r="J5856" i="1"/>
  <c r="J5993" i="1"/>
  <c r="J5995" i="1"/>
  <c r="J5904" i="1"/>
  <c r="J5853" i="1"/>
  <c r="J6109" i="1"/>
  <c r="J5861" i="1"/>
  <c r="J5989" i="1"/>
  <c r="J6071" i="1"/>
  <c r="J5897" i="1"/>
  <c r="J6062" i="1"/>
  <c r="J5997" i="1"/>
  <c r="J5986" i="1"/>
  <c r="K6486" i="1"/>
  <c r="J5859" i="1"/>
  <c r="J5942" i="1"/>
  <c r="J6107" i="1"/>
  <c r="J5944" i="1"/>
  <c r="J6064" i="1"/>
  <c r="J5179" i="1"/>
  <c r="J5009" i="1"/>
  <c r="J5223" i="1"/>
  <c r="J5397" i="1"/>
  <c r="J5137" i="1"/>
  <c r="J5215" i="1"/>
  <c r="J5020" i="1"/>
  <c r="J5173" i="1"/>
  <c r="J5267" i="1"/>
  <c r="J5132" i="1"/>
  <c r="J5260" i="1"/>
  <c r="J5388" i="1"/>
  <c r="J5263" i="1"/>
  <c r="J5172" i="1"/>
  <c r="J5177" i="1"/>
  <c r="J5217" i="1"/>
  <c r="J5345" i="1"/>
  <c r="J5126" i="1"/>
  <c r="J5394" i="1"/>
  <c r="J5182" i="1"/>
  <c r="J5023" i="1"/>
  <c r="J5180" i="1"/>
  <c r="J5022" i="1"/>
  <c r="J5343" i="1"/>
  <c r="J5344" i="1"/>
  <c r="J5269" i="1"/>
  <c r="J5391" i="1"/>
  <c r="J5170" i="1"/>
  <c r="J5399" i="1"/>
  <c r="J5171" i="1"/>
  <c r="J5270" i="1"/>
  <c r="J5175" i="1"/>
  <c r="J5130" i="1"/>
  <c r="J5346" i="1"/>
  <c r="J5351" i="1"/>
  <c r="J5169" i="1"/>
  <c r="J5013" i="1"/>
  <c r="J5220" i="1"/>
  <c r="J5348" i="1"/>
  <c r="J5347" i="1"/>
  <c r="J5015" i="1"/>
  <c r="J5178" i="1"/>
  <c r="J5019" i="1"/>
  <c r="J5134" i="1"/>
  <c r="J5754" i="1"/>
  <c r="J5749" i="1"/>
  <c r="J5632" i="1"/>
  <c r="J5493" i="1"/>
  <c r="J5631" i="1"/>
  <c r="J5534" i="1"/>
  <c r="J5540" i="1"/>
  <c r="J5698" i="1"/>
  <c r="J5743" i="1"/>
  <c r="J5583" i="1"/>
  <c r="J5751" i="1"/>
  <c r="J5542" i="1"/>
  <c r="J5696" i="1"/>
  <c r="J5502" i="1"/>
  <c r="J5489" i="1"/>
  <c r="J5702" i="1"/>
  <c r="J5700" i="1"/>
  <c r="J5626" i="1"/>
  <c r="J5582" i="1"/>
  <c r="J5543" i="1"/>
  <c r="J5588" i="1"/>
  <c r="J5590" i="1"/>
  <c r="J5593" i="1"/>
  <c r="J5633" i="1"/>
  <c r="J5703" i="1"/>
  <c r="J5638" i="1"/>
  <c r="J5490" i="1"/>
  <c r="J5707" i="1"/>
  <c r="J5589" i="1"/>
  <c r="J5747" i="1"/>
  <c r="J5591" i="1"/>
  <c r="J5628" i="1"/>
  <c r="J5585" i="1"/>
  <c r="J5580" i="1"/>
  <c r="J5708" i="1"/>
  <c r="J5492" i="1"/>
  <c r="J5748" i="1"/>
  <c r="J5497" i="1"/>
  <c r="J5625" i="1"/>
  <c r="J5753" i="1"/>
  <c r="J5354" i="1"/>
  <c r="J5709" i="1"/>
  <c r="J5581" i="1"/>
  <c r="J5494" i="1"/>
  <c r="J4291" i="1"/>
  <c r="J5349" i="1"/>
  <c r="J5221" i="1"/>
  <c r="J4339" i="1"/>
  <c r="J5341" i="1"/>
  <c r="J4470" i="1"/>
  <c r="J5400" i="1"/>
  <c r="J5272" i="1"/>
  <c r="J5016" i="1"/>
  <c r="J5392" i="1"/>
  <c r="J5264" i="1"/>
  <c r="J5136" i="1"/>
  <c r="J5008" i="1"/>
  <c r="J4246" i="1"/>
  <c r="J5544" i="1"/>
  <c r="J4372" i="1"/>
  <c r="J4116" i="1"/>
  <c r="J4383" i="1"/>
  <c r="J4127" i="1"/>
  <c r="J5222" i="1"/>
  <c r="J4239" i="1"/>
  <c r="J4340" i="1"/>
  <c r="J5350" i="1"/>
  <c r="J4464" i="1"/>
  <c r="J5353" i="1"/>
  <c r="J5225" i="1"/>
  <c r="J5271" i="1"/>
  <c r="J5266" i="1"/>
  <c r="J4285" i="1"/>
  <c r="J5587" i="1"/>
  <c r="J4512" i="1"/>
  <c r="J5697" i="1"/>
  <c r="J5547" i="1"/>
  <c r="J5706" i="1"/>
  <c r="J4459" i="1"/>
  <c r="J5012" i="1"/>
  <c r="J4234" i="1"/>
  <c r="J5228" i="1"/>
  <c r="J5135" i="1"/>
  <c r="J4329" i="1"/>
  <c r="J5262" i="1"/>
  <c r="J5014" i="1"/>
  <c r="J5216" i="1"/>
  <c r="J5745" i="1"/>
  <c r="J5265" i="1"/>
  <c r="J5746" i="1"/>
  <c r="J4243" i="1"/>
  <c r="J5539" i="1"/>
  <c r="J5701" i="1"/>
  <c r="J5635" i="1"/>
  <c r="J5131" i="1"/>
  <c r="J5226" i="1"/>
  <c r="J5181" i="1"/>
  <c r="J5752" i="1"/>
  <c r="J5496" i="1"/>
  <c r="J5183" i="1"/>
  <c r="J5744" i="1"/>
  <c r="J5488" i="1"/>
  <c r="J5128" i="1"/>
  <c r="J5538" i="1"/>
  <c r="J5127" i="1"/>
  <c r="J4465" i="1"/>
  <c r="J4385" i="1"/>
  <c r="J4129" i="1"/>
  <c r="J5274" i="1"/>
  <c r="J4287" i="1"/>
  <c r="J4338" i="1"/>
  <c r="J4237" i="1"/>
  <c r="J5705" i="1"/>
  <c r="J4334" i="1"/>
  <c r="J5010" i="1"/>
  <c r="J5398" i="1"/>
  <c r="J4242" i="1"/>
  <c r="J5273" i="1"/>
  <c r="J5396" i="1"/>
  <c r="J4236" i="1"/>
  <c r="J4247" i="1"/>
  <c r="J5536" i="1"/>
  <c r="J4294" i="1"/>
  <c r="J5138" i="1"/>
  <c r="J5393" i="1"/>
  <c r="J5498" i="1"/>
  <c r="J5630" i="1"/>
  <c r="J4279" i="1"/>
  <c r="J4460" i="1"/>
  <c r="J4233" i="1"/>
  <c r="J4379" i="1"/>
  <c r="J4515" i="1"/>
  <c r="J4509" i="1"/>
  <c r="J4290" i="1"/>
  <c r="J4280" i="1"/>
  <c r="J4335" i="1"/>
  <c r="J4330" i="1"/>
  <c r="J4474" i="1"/>
  <c r="J4124" i="1"/>
  <c r="J4380" i="1"/>
  <c r="J4473" i="1"/>
  <c r="J4112" i="1"/>
  <c r="J4461" i="1"/>
  <c r="J4126" i="1"/>
  <c r="J4382" i="1"/>
  <c r="J4471" i="1"/>
  <c r="J4120" i="1"/>
  <c r="J4506" i="1"/>
  <c r="J4248" i="1"/>
  <c r="J4378" i="1"/>
  <c r="J4286" i="1"/>
  <c r="J4507" i="1"/>
  <c r="J4381" i="1"/>
  <c r="J4241" i="1"/>
  <c r="J4293" i="1"/>
  <c r="J4288" i="1"/>
  <c r="J4113" i="1"/>
  <c r="J4463" i="1"/>
  <c r="J4324" i="1"/>
  <c r="J4232" i="1"/>
  <c r="J4249" i="1"/>
  <c r="J4505" i="1"/>
  <c r="J4245" i="1"/>
  <c r="J4282" i="1"/>
  <c r="J4119" i="1"/>
  <c r="J4375" i="1"/>
  <c r="J4517" i="1"/>
  <c r="J4281" i="1"/>
  <c r="J4331" i="1"/>
  <c r="J4114" i="1"/>
  <c r="J4370" i="1"/>
  <c r="J4376" i="1"/>
  <c r="J4125" i="1"/>
  <c r="J4323" i="1"/>
  <c r="J4123" i="1"/>
  <c r="J4369" i="1"/>
  <c r="J4476" i="1"/>
  <c r="J4325" i="1"/>
  <c r="J4508" i="1"/>
  <c r="J5389" i="1"/>
  <c r="J5261" i="1"/>
  <c r="J5133" i="1"/>
  <c r="J5541" i="1"/>
  <c r="J5011" i="1"/>
  <c r="J4467" i="1"/>
  <c r="J5021" i="1"/>
  <c r="J5355" i="1"/>
  <c r="J5592" i="1"/>
  <c r="J4326" i="1"/>
  <c r="J5584" i="1"/>
  <c r="J5218" i="1"/>
  <c r="J4374" i="1"/>
  <c r="J4118" i="1"/>
  <c r="J5352" i="1"/>
  <c r="J5224" i="1"/>
  <c r="J5627" i="1"/>
  <c r="J5123" i="1"/>
  <c r="J4289" i="1"/>
  <c r="J4244" i="1"/>
  <c r="J5491" i="1"/>
  <c r="J4511" i="1"/>
  <c r="J4292" i="1"/>
  <c r="J5699" i="1"/>
  <c r="J5219" i="1"/>
  <c r="J4514" i="1"/>
  <c r="J4468" i="1"/>
  <c r="J5018" i="1"/>
  <c r="J4336" i="1"/>
  <c r="J4235" i="1"/>
  <c r="J5545" i="1"/>
  <c r="J4384" i="1"/>
  <c r="J4128" i="1"/>
  <c r="J4283" i="1"/>
  <c r="J5495" i="1"/>
  <c r="J4510" i="1"/>
  <c r="J4333" i="1"/>
  <c r="J4240" i="1"/>
  <c r="J5268" i="1"/>
  <c r="J5390" i="1"/>
  <c r="J4373" i="1"/>
  <c r="J4377" i="1"/>
  <c r="J4328" i="1"/>
  <c r="J4516" i="1"/>
  <c r="J5500" i="1"/>
  <c r="J5710" i="1"/>
  <c r="J4122" i="1"/>
  <c r="J5535" i="1"/>
  <c r="J4006" i="1"/>
  <c r="J3766" i="1"/>
  <c r="J4013" i="1"/>
  <c r="J3661" i="1"/>
  <c r="J4056" i="1"/>
  <c r="J3912" i="1"/>
  <c r="J3816" i="1"/>
  <c r="J3704" i="1"/>
  <c r="J3907" i="1"/>
  <c r="J3715" i="1"/>
  <c r="J3631" i="1"/>
  <c r="K3631" i="1" s="1"/>
  <c r="J3874" i="1"/>
  <c r="J3778" i="1"/>
  <c r="J3666" i="1"/>
  <c r="J4057" i="1"/>
  <c r="J3705" i="1"/>
  <c r="J3828" i="1"/>
  <c r="J3707" i="1"/>
  <c r="J3918" i="1"/>
  <c r="J3822" i="1"/>
  <c r="J3710" i="1"/>
  <c r="J3614" i="1"/>
  <c r="K3614" i="1" s="1"/>
  <c r="J4053" i="1"/>
  <c r="J3829" i="1"/>
  <c r="J3621" i="1"/>
  <c r="K3621" i="1" s="1"/>
  <c r="J3872" i="1"/>
  <c r="J3776" i="1"/>
  <c r="J3664" i="1"/>
  <c r="J3819" i="1"/>
  <c r="J3659" i="1"/>
  <c r="J4058" i="1"/>
  <c r="J3626" i="1"/>
  <c r="K3626" i="1" s="1"/>
  <c r="J3825" i="1"/>
  <c r="J3713" i="1"/>
  <c r="J3617" i="1"/>
  <c r="K3617" i="1" s="1"/>
  <c r="J3916" i="1"/>
  <c r="J3820" i="1"/>
  <c r="J3708" i="1"/>
  <c r="J3671" i="1"/>
  <c r="J3919" i="1"/>
  <c r="J3862" i="1"/>
  <c r="J3622" i="1"/>
  <c r="K3622" i="1" s="1"/>
  <c r="J3869" i="1"/>
  <c r="J3773" i="1"/>
  <c r="J3629" i="1"/>
  <c r="K3629" i="1" s="1"/>
  <c r="J3784" i="1"/>
  <c r="J3672" i="1"/>
  <c r="J3667" i="1"/>
  <c r="J3823" i="1"/>
  <c r="J3775" i="1"/>
  <c r="J3858" i="1"/>
  <c r="J3913" i="1"/>
  <c r="J3817" i="1"/>
  <c r="J3673" i="1"/>
  <c r="J4052" i="1"/>
  <c r="J3812" i="1"/>
  <c r="J3668" i="1"/>
  <c r="J4014" i="1"/>
  <c r="J4021" i="1"/>
  <c r="J3909" i="1"/>
  <c r="J3813" i="1"/>
  <c r="J3952" i="1"/>
  <c r="J4015" i="1"/>
  <c r="J3619" i="1"/>
  <c r="K3619" i="1" s="1"/>
  <c r="J3871" i="1"/>
  <c r="J3914" i="1"/>
  <c r="J3818" i="1"/>
  <c r="J3706" i="1"/>
  <c r="J3905" i="1"/>
  <c r="J4012" i="1"/>
  <c r="J3676" i="1"/>
  <c r="J4019" i="1"/>
  <c r="J4059" i="1"/>
  <c r="J3814" i="1"/>
  <c r="J4061" i="1"/>
  <c r="J3949" i="1"/>
  <c r="J3613" i="1"/>
  <c r="K3613" i="1" s="1"/>
  <c r="J4008" i="1"/>
  <c r="J3864" i="1"/>
  <c r="J3768" i="1"/>
  <c r="J3783" i="1"/>
  <c r="J4011" i="1"/>
  <c r="J3711" i="1"/>
  <c r="J4050" i="1"/>
  <c r="J3826" i="1"/>
  <c r="J3714" i="1"/>
  <c r="J3618" i="1"/>
  <c r="K3618" i="1" s="1"/>
  <c r="J4009" i="1"/>
  <c r="J3769" i="1"/>
  <c r="J4020" i="1"/>
  <c r="J3908" i="1"/>
  <c r="J3780" i="1"/>
  <c r="J3771" i="1"/>
  <c r="J3827" i="1"/>
  <c r="J3870" i="1"/>
  <c r="J3774" i="1"/>
  <c r="J3662" i="1"/>
  <c r="J4005" i="1"/>
  <c r="J3781" i="1"/>
  <c r="J3669" i="1"/>
  <c r="J3920" i="1"/>
  <c r="J3824" i="1"/>
  <c r="J3712" i="1"/>
  <c r="J3616" i="1"/>
  <c r="K3616" i="1" s="1"/>
  <c r="J4003" i="1"/>
  <c r="J3859" i="1"/>
  <c r="J4010" i="1"/>
  <c r="J3674" i="1"/>
  <c r="J4049" i="1"/>
  <c r="J3873" i="1"/>
  <c r="J3777" i="1"/>
  <c r="J3665" i="1"/>
  <c r="J3868" i="1"/>
  <c r="J3772" i="1"/>
  <c r="J3660" i="1"/>
  <c r="J3903" i="1"/>
  <c r="J3863" i="1"/>
  <c r="J4054" i="1"/>
  <c r="J3910" i="1"/>
  <c r="J3782" i="1"/>
  <c r="J3670" i="1"/>
  <c r="J3917" i="1"/>
  <c r="J3821" i="1"/>
  <c r="J3709" i="1"/>
  <c r="J3624" i="1"/>
  <c r="K3624" i="1" s="1"/>
  <c r="J3915" i="1"/>
  <c r="J3951" i="1"/>
  <c r="J3911" i="1"/>
  <c r="J4018" i="1"/>
  <c r="J3906" i="1"/>
  <c r="J3865" i="1"/>
  <c r="J3625" i="1"/>
  <c r="K3625" i="1" s="1"/>
  <c r="J4004" i="1"/>
  <c r="J3860" i="1"/>
  <c r="J3620" i="1"/>
  <c r="K3620" i="1" s="1"/>
  <c r="J3767" i="1"/>
  <c r="J4051" i="1"/>
  <c r="J3623" i="1"/>
  <c r="K3623" i="1" s="1"/>
  <c r="J3627" i="1"/>
  <c r="K3627" i="1" s="1"/>
  <c r="J4062" i="1"/>
  <c r="J3950" i="1"/>
  <c r="J3630" i="1"/>
  <c r="K3630" i="1" s="1"/>
  <c r="J3861" i="1"/>
  <c r="J4016" i="1"/>
  <c r="J3904" i="1"/>
  <c r="J3875" i="1"/>
  <c r="J3815" i="1"/>
  <c r="J4007" i="1"/>
  <c r="J3615" i="1"/>
  <c r="K3615" i="1" s="1"/>
  <c r="J3866" i="1"/>
  <c r="J3770" i="1"/>
  <c r="J3658" i="1"/>
  <c r="J4017" i="1"/>
  <c r="J3857" i="1"/>
  <c r="J4060" i="1"/>
  <c r="J3948" i="1"/>
  <c r="J3628" i="1"/>
  <c r="K3628" i="1" s="1"/>
  <c r="J3867" i="1"/>
  <c r="J4055" i="1"/>
  <c r="J3675" i="1"/>
  <c r="J3779" i="1"/>
  <c r="Z6" i="7"/>
  <c r="AD7" i="7"/>
  <c r="R7" i="7"/>
  <c r="V6" i="7"/>
  <c r="J7" i="7"/>
  <c r="N7" i="7"/>
  <c r="J5" i="7"/>
  <c r="V5" i="7"/>
  <c r="N5" i="7"/>
  <c r="Z5" i="7"/>
  <c r="AD5" i="7"/>
  <c r="R5" i="7"/>
  <c r="Z7" i="7"/>
  <c r="AH7" i="7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Q12" i="5" l="1"/>
  <c r="Q12" i="7" s="1"/>
  <c r="AB3" i="7" s="1"/>
  <c r="AA3" i="7" s="1"/>
  <c r="AD3" i="7" s="1"/>
  <c r="R12" i="5"/>
  <c r="R12" i="7" s="1"/>
  <c r="AF3" i="7" s="1"/>
  <c r="AE3" i="7" s="1"/>
  <c r="AH3" i="7" s="1"/>
  <c r="R13" i="5"/>
  <c r="R13" i="7" s="1"/>
  <c r="AF4" i="7" s="1"/>
  <c r="AE4" i="7" s="1"/>
  <c r="AH4" i="7" s="1"/>
  <c r="Q13" i="5"/>
  <c r="Q13" i="7" s="1"/>
  <c r="AB4" i="7" s="1"/>
  <c r="AA4" i="7" s="1"/>
  <c r="AD4" i="7" s="1"/>
  <c r="F2413" i="7"/>
  <c r="F2157" i="7"/>
  <c r="H2157" i="7" s="1"/>
  <c r="J5738" i="1" s="1"/>
  <c r="F1901" i="7"/>
  <c r="H1901" i="7" s="1"/>
  <c r="J5482" i="1" s="1"/>
  <c r="F1645" i="7"/>
  <c r="F1409" i="7"/>
  <c r="F1334" i="7"/>
  <c r="H1334" i="7" s="1"/>
  <c r="J4915" i="1" s="1"/>
  <c r="F1270" i="7"/>
  <c r="F1206" i="7"/>
  <c r="H1206" i="7" s="1"/>
  <c r="J4787" i="1" s="1"/>
  <c r="F1142" i="7"/>
  <c r="H1142" i="7" s="1"/>
  <c r="J4723" i="1" s="1"/>
  <c r="F1078" i="7"/>
  <c r="H1078" i="7" s="1"/>
  <c r="J4659" i="1" s="1"/>
  <c r="F1014" i="7"/>
  <c r="H1014" i="7" s="1"/>
  <c r="J4595" i="1" s="1"/>
  <c r="F950" i="7"/>
  <c r="F886" i="7"/>
  <c r="F822" i="7"/>
  <c r="H822" i="7" s="1"/>
  <c r="J4403" i="1" s="1"/>
  <c r="F758" i="7"/>
  <c r="F694" i="7"/>
  <c r="H694" i="7" s="1"/>
  <c r="J4275" i="1" s="1"/>
  <c r="F630" i="7"/>
  <c r="F566" i="7"/>
  <c r="H566" i="7" s="1"/>
  <c r="J4147" i="1" s="1"/>
  <c r="F502" i="7"/>
  <c r="H502" i="7" s="1"/>
  <c r="J4083" i="1" s="1"/>
  <c r="F438" i="7"/>
  <c r="F374" i="7"/>
  <c r="F310" i="7"/>
  <c r="H310" i="7" s="1"/>
  <c r="J3891" i="1" s="1"/>
  <c r="F246" i="7"/>
  <c r="F182" i="7"/>
  <c r="H182" i="7" s="1"/>
  <c r="J3763" i="1" s="1"/>
  <c r="F118" i="7"/>
  <c r="H118" i="7" s="1"/>
  <c r="J3699" i="1" s="1"/>
  <c r="F54" i="7"/>
  <c r="F2912" i="7"/>
  <c r="F2880" i="7"/>
  <c r="H2880" i="7" s="1"/>
  <c r="J6461" i="1" s="1"/>
  <c r="F2848" i="7"/>
  <c r="F2816" i="7"/>
  <c r="F2784" i="7"/>
  <c r="F2752" i="7"/>
  <c r="F2720" i="7"/>
  <c r="F2688" i="7"/>
  <c r="F2656" i="7"/>
  <c r="F2624" i="7"/>
  <c r="H2624" i="7" s="1"/>
  <c r="J6205" i="1" s="1"/>
  <c r="F2592" i="7"/>
  <c r="F2560" i="7"/>
  <c r="F2528" i="7"/>
  <c r="F2496" i="7"/>
  <c r="F2464" i="7"/>
  <c r="F2432" i="7"/>
  <c r="F2400" i="7"/>
  <c r="H2400" i="7" s="1"/>
  <c r="J5981" i="1" s="1"/>
  <c r="F2368" i="7"/>
  <c r="F2336" i="7"/>
  <c r="F2304" i="7"/>
  <c r="H2304" i="7" s="1"/>
  <c r="J5885" i="1" s="1"/>
  <c r="F2272" i="7"/>
  <c r="F2240" i="7"/>
  <c r="F2208" i="7"/>
  <c r="F2176" i="7"/>
  <c r="F2144" i="7"/>
  <c r="F2112" i="7"/>
  <c r="H2112" i="7" s="1"/>
  <c r="J5693" i="1" s="1"/>
  <c r="F2080" i="7"/>
  <c r="F2048" i="7"/>
  <c r="F2016" i="7"/>
  <c r="F1984" i="7"/>
  <c r="H1984" i="7" s="1"/>
  <c r="J5565" i="1" s="1"/>
  <c r="F1952" i="7"/>
  <c r="H1952" i="7" s="1"/>
  <c r="J5533" i="1" s="1"/>
  <c r="F1920" i="7"/>
  <c r="F1888" i="7"/>
  <c r="F1856" i="7"/>
  <c r="F1824" i="7"/>
  <c r="F1792" i="7"/>
  <c r="H1792" i="7" s="1"/>
  <c r="J5373" i="1" s="1"/>
  <c r="F1760" i="7"/>
  <c r="F1728" i="7"/>
  <c r="H1728" i="7" s="1"/>
  <c r="J5309" i="1" s="1"/>
  <c r="F1696" i="7"/>
  <c r="F1664" i="7"/>
  <c r="F1632" i="7"/>
  <c r="H1632" i="7" s="1"/>
  <c r="J5213" i="1" s="1"/>
  <c r="F1600" i="7"/>
  <c r="F1568" i="7"/>
  <c r="F1536" i="7"/>
  <c r="H1536" i="7" s="1"/>
  <c r="J5117" i="1" s="1"/>
  <c r="F1504" i="7"/>
  <c r="F1472" i="7"/>
  <c r="F1440" i="7"/>
  <c r="F2922" i="7"/>
  <c r="H2922" i="7" s="1"/>
  <c r="J6503" i="1" s="1"/>
  <c r="F2846" i="7"/>
  <c r="F2766" i="7"/>
  <c r="F2686" i="7"/>
  <c r="F2606" i="7"/>
  <c r="F2526" i="7"/>
  <c r="F2462" i="7"/>
  <c r="F2370" i="7"/>
  <c r="F2270" i="7"/>
  <c r="F2154" i="7"/>
  <c r="H2154" i="7" s="1"/>
  <c r="J5735" i="1" s="1"/>
  <c r="F2022" i="7"/>
  <c r="F1898" i="7"/>
  <c r="H1898" i="7" s="1"/>
  <c r="J5479" i="1" s="1"/>
  <c r="F2349" i="7"/>
  <c r="H2349" i="7" s="1"/>
  <c r="J5930" i="1" s="1"/>
  <c r="F2093" i="7"/>
  <c r="F1837" i="7"/>
  <c r="F1581" i="7"/>
  <c r="H1581" i="7" s="1"/>
  <c r="J5162" i="1" s="1"/>
  <c r="F1388" i="7"/>
  <c r="H1388" i="7" s="1"/>
  <c r="J4969" i="1" s="1"/>
  <c r="F1318" i="7"/>
  <c r="F1254" i="7"/>
  <c r="H1254" i="7" s="1"/>
  <c r="J4835" i="1" s="1"/>
  <c r="F1190" i="7"/>
  <c r="H1190" i="7" s="1"/>
  <c r="J4771" i="1" s="1"/>
  <c r="F1126" i="7"/>
  <c r="F1062" i="7"/>
  <c r="F998" i="7"/>
  <c r="H998" i="7" s="1"/>
  <c r="J4579" i="1" s="1"/>
  <c r="F934" i="7"/>
  <c r="F870" i="7"/>
  <c r="H870" i="7" s="1"/>
  <c r="J4451" i="1" s="1"/>
  <c r="F806" i="7"/>
  <c r="F742" i="7"/>
  <c r="F678" i="7"/>
  <c r="H678" i="7" s="1"/>
  <c r="J4259" i="1" s="1"/>
  <c r="F614" i="7"/>
  <c r="H614" i="7" s="1"/>
  <c r="J4195" i="1" s="1"/>
  <c r="F550" i="7"/>
  <c r="F486" i="7"/>
  <c r="F422" i="7"/>
  <c r="F358" i="7"/>
  <c r="H358" i="7" s="1"/>
  <c r="J3939" i="1" s="1"/>
  <c r="F294" i="7"/>
  <c r="F230" i="7"/>
  <c r="H230" i="7" s="1"/>
  <c r="J3811" i="1" s="1"/>
  <c r="F166" i="7"/>
  <c r="H166" i="7" s="1"/>
  <c r="J3747" i="1" s="1"/>
  <c r="F102" i="7"/>
  <c r="F38" i="7"/>
  <c r="F2904" i="7"/>
  <c r="F2872" i="7"/>
  <c r="F2840" i="7"/>
  <c r="H2840" i="7" s="1"/>
  <c r="J6421" i="1" s="1"/>
  <c r="F2808" i="7"/>
  <c r="F2776" i="7"/>
  <c r="F2744" i="7"/>
  <c r="F2712" i="7"/>
  <c r="H2712" i="7" s="1"/>
  <c r="J6293" i="1" s="1"/>
  <c r="F2680" i="7"/>
  <c r="F2648" i="7"/>
  <c r="F2616" i="7"/>
  <c r="H2616" i="7" s="1"/>
  <c r="J6197" i="1" s="1"/>
  <c r="K6197" i="1" s="1"/>
  <c r="F2584" i="7"/>
  <c r="F2552" i="7"/>
  <c r="F2520" i="7"/>
  <c r="H2520" i="7" s="1"/>
  <c r="J6101" i="1" s="1"/>
  <c r="F2488" i="7"/>
  <c r="F2456" i="7"/>
  <c r="F2424" i="7"/>
  <c r="F2392" i="7"/>
  <c r="H2392" i="7" s="1"/>
  <c r="J5973" i="1" s="1"/>
  <c r="F2360" i="7"/>
  <c r="F2328" i="7"/>
  <c r="F2296" i="7"/>
  <c r="F2264" i="7"/>
  <c r="H2264" i="7" s="1"/>
  <c r="J5845" i="1" s="1"/>
  <c r="F2232" i="7"/>
  <c r="F2200" i="7"/>
  <c r="F2168" i="7"/>
  <c r="F2136" i="7"/>
  <c r="F2104" i="7"/>
  <c r="H2104" i="7" s="1"/>
  <c r="J5685" i="1" s="1"/>
  <c r="F2072" i="7"/>
  <c r="F2040" i="7"/>
  <c r="H2040" i="7" s="1"/>
  <c r="J5621" i="1" s="1"/>
  <c r="F2008" i="7"/>
  <c r="F1976" i="7"/>
  <c r="F1944" i="7"/>
  <c r="H1944" i="7" s="1"/>
  <c r="J5525" i="1" s="1"/>
  <c r="F1912" i="7"/>
  <c r="F1880" i="7"/>
  <c r="F1848" i="7"/>
  <c r="F1816" i="7"/>
  <c r="F1784" i="7"/>
  <c r="F1752" i="7"/>
  <c r="H1752" i="7" s="1"/>
  <c r="J5333" i="1" s="1"/>
  <c r="F1720" i="7"/>
  <c r="F1688" i="7"/>
  <c r="F1656" i="7"/>
  <c r="F1624" i="7"/>
  <c r="H1624" i="7" s="1"/>
  <c r="J5205" i="1" s="1"/>
  <c r="F1592" i="7"/>
  <c r="F1560" i="7"/>
  <c r="F1528" i="7"/>
  <c r="H1528" i="7" s="1"/>
  <c r="F1496" i="7"/>
  <c r="F1464" i="7"/>
  <c r="H1464" i="7" s="1"/>
  <c r="J5045" i="1" s="1"/>
  <c r="F1432" i="7"/>
  <c r="F2902" i="7"/>
  <c r="F2826" i="7"/>
  <c r="F2750" i="7"/>
  <c r="F2666" i="7"/>
  <c r="H2666" i="7" s="1"/>
  <c r="J6247" i="1" s="1"/>
  <c r="F2586" i="7"/>
  <c r="H2586" i="7" s="1"/>
  <c r="J6167" i="1" s="1"/>
  <c r="F2502" i="7"/>
  <c r="F2438" i="7"/>
  <c r="F2346" i="7"/>
  <c r="F2246" i="7"/>
  <c r="F2126" i="7"/>
  <c r="F1990" i="7"/>
  <c r="H1990" i="7" s="1"/>
  <c r="J5571" i="1" s="1"/>
  <c r="F2625" i="7"/>
  <c r="H2625" i="7" s="1"/>
  <c r="J6206" i="1" s="1"/>
  <c r="F2285" i="7"/>
  <c r="F2029" i="7"/>
  <c r="F1773" i="7"/>
  <c r="F1517" i="7"/>
  <c r="F1366" i="7"/>
  <c r="H1366" i="7" s="1"/>
  <c r="J4947" i="1" s="1"/>
  <c r="F1302" i="7"/>
  <c r="H1302" i="7" s="1"/>
  <c r="J4883" i="1" s="1"/>
  <c r="F1238" i="7"/>
  <c r="H1238" i="7" s="1"/>
  <c r="J4819" i="1" s="1"/>
  <c r="F1174" i="7"/>
  <c r="F1110" i="7"/>
  <c r="H1110" i="7" s="1"/>
  <c r="J4691" i="1" s="1"/>
  <c r="F1046" i="7"/>
  <c r="H1046" i="7" s="1"/>
  <c r="J4627" i="1" s="1"/>
  <c r="F982" i="7"/>
  <c r="H982" i="7" s="1"/>
  <c r="J4563" i="1" s="1"/>
  <c r="F918" i="7"/>
  <c r="H918" i="7" s="1"/>
  <c r="J4499" i="1" s="1"/>
  <c r="F854" i="7"/>
  <c r="F790" i="7"/>
  <c r="F726" i="7"/>
  <c r="F662" i="7"/>
  <c r="F598" i="7"/>
  <c r="H598" i="7" s="1"/>
  <c r="J4179" i="1" s="1"/>
  <c r="F534" i="7"/>
  <c r="F470" i="7"/>
  <c r="F406" i="7"/>
  <c r="F342" i="7"/>
  <c r="F278" i="7"/>
  <c r="F214" i="7"/>
  <c r="F150" i="7"/>
  <c r="H150" i="7" s="1"/>
  <c r="J3731" i="1" s="1"/>
  <c r="F86" i="7"/>
  <c r="F22" i="7"/>
  <c r="H22" i="7" s="1"/>
  <c r="J3603" i="1" s="1"/>
  <c r="K3603" i="1" s="1"/>
  <c r="F2896" i="7"/>
  <c r="F2864" i="7"/>
  <c r="F2832" i="7"/>
  <c r="H2832" i="7" s="1"/>
  <c r="F2800" i="7"/>
  <c r="H2800" i="7" s="1"/>
  <c r="J6381" i="1" s="1"/>
  <c r="F2768" i="7"/>
  <c r="H2768" i="7" s="1"/>
  <c r="J6349" i="1" s="1"/>
  <c r="F2736" i="7"/>
  <c r="F2704" i="7"/>
  <c r="F2672" i="7"/>
  <c r="F2640" i="7"/>
  <c r="F2608" i="7"/>
  <c r="F2576" i="7"/>
  <c r="F2544" i="7"/>
  <c r="F2512" i="7"/>
  <c r="F2480" i="7"/>
  <c r="F2448" i="7"/>
  <c r="F2416" i="7"/>
  <c r="F2384" i="7"/>
  <c r="H2384" i="7" s="1"/>
  <c r="J5965" i="1" s="1"/>
  <c r="F2352" i="7"/>
  <c r="H2352" i="7" s="1"/>
  <c r="J5933" i="1" s="1"/>
  <c r="F2320" i="7"/>
  <c r="F2288" i="7"/>
  <c r="F2256" i="7"/>
  <c r="F2224" i="7"/>
  <c r="F2192" i="7"/>
  <c r="H2192" i="7" s="1"/>
  <c r="J5773" i="1" s="1"/>
  <c r="F2160" i="7"/>
  <c r="H2160" i="7" s="1"/>
  <c r="J5741" i="1" s="1"/>
  <c r="F2128" i="7"/>
  <c r="F2096" i="7"/>
  <c r="F2064" i="7"/>
  <c r="F2032" i="7"/>
  <c r="H2032" i="7" s="1"/>
  <c r="J5613" i="1" s="1"/>
  <c r="F2000" i="7"/>
  <c r="F1968" i="7"/>
  <c r="F1936" i="7"/>
  <c r="F1904" i="7"/>
  <c r="H1904" i="7" s="1"/>
  <c r="J5485" i="1" s="1"/>
  <c r="F1872" i="7"/>
  <c r="F1840" i="7"/>
  <c r="F1808" i="7"/>
  <c r="F1776" i="7"/>
  <c r="F1744" i="7"/>
  <c r="F1712" i="7"/>
  <c r="F1680" i="7"/>
  <c r="F1648" i="7"/>
  <c r="F1616" i="7"/>
  <c r="F1584" i="7"/>
  <c r="H1584" i="7" s="1"/>
  <c r="J5165" i="1" s="1"/>
  <c r="F1552" i="7"/>
  <c r="F1520" i="7"/>
  <c r="F1488" i="7"/>
  <c r="H1488" i="7" s="1"/>
  <c r="J5069" i="1" s="1"/>
  <c r="F1456" i="7"/>
  <c r="F1424" i="7"/>
  <c r="H1424" i="7" s="1"/>
  <c r="J5005" i="1" s="1"/>
  <c r="F2882" i="7"/>
  <c r="H2882" i="7" s="1"/>
  <c r="J6463" i="1" s="1"/>
  <c r="F2806" i="7"/>
  <c r="F2726" i="7"/>
  <c r="H2726" i="7" s="1"/>
  <c r="J6307" i="1" s="1"/>
  <c r="F2650" i="7"/>
  <c r="F2566" i="7"/>
  <c r="F2490" i="7"/>
  <c r="F2418" i="7"/>
  <c r="F2318" i="7"/>
  <c r="F2214" i="7"/>
  <c r="F2086" i="7"/>
  <c r="F1958" i="7"/>
  <c r="F2477" i="7"/>
  <c r="F2221" i="7"/>
  <c r="F1965" i="7"/>
  <c r="F1709" i="7"/>
  <c r="F1453" i="7"/>
  <c r="F1350" i="7"/>
  <c r="F1286" i="7"/>
  <c r="F1222" i="7"/>
  <c r="F1158" i="7"/>
  <c r="H1158" i="7" s="1"/>
  <c r="J4739" i="1" s="1"/>
  <c r="F1094" i="7"/>
  <c r="F1030" i="7"/>
  <c r="F966" i="7"/>
  <c r="F902" i="7"/>
  <c r="F838" i="7"/>
  <c r="F774" i="7"/>
  <c r="H774" i="7" s="1"/>
  <c r="J4355" i="1" s="1"/>
  <c r="F710" i="7"/>
  <c r="F646" i="7"/>
  <c r="H646" i="7" s="1"/>
  <c r="J4227" i="1" s="1"/>
  <c r="F582" i="7"/>
  <c r="H582" i="7" s="1"/>
  <c r="J4163" i="1" s="1"/>
  <c r="F518" i="7"/>
  <c r="H518" i="7" s="1"/>
  <c r="J4099" i="1" s="1"/>
  <c r="K4099" i="1" s="1"/>
  <c r="F454" i="7"/>
  <c r="H454" i="7" s="1"/>
  <c r="J4035" i="1" s="1"/>
  <c r="F390" i="7"/>
  <c r="H390" i="7" s="1"/>
  <c r="J3971" i="1" s="1"/>
  <c r="F326" i="7"/>
  <c r="F262" i="7"/>
  <c r="H262" i="7" s="1"/>
  <c r="J3843" i="1" s="1"/>
  <c r="F198" i="7"/>
  <c r="F134" i="7"/>
  <c r="F70" i="7"/>
  <c r="H70" i="7" s="1"/>
  <c r="J3651" i="1" s="1"/>
  <c r="F2920" i="7"/>
  <c r="F2888" i="7"/>
  <c r="H2888" i="7" s="1"/>
  <c r="J6469" i="1" s="1"/>
  <c r="F2856" i="7"/>
  <c r="F2824" i="7"/>
  <c r="F2792" i="7"/>
  <c r="F2760" i="7"/>
  <c r="H2760" i="7" s="1"/>
  <c r="J6341" i="1" s="1"/>
  <c r="F2728" i="7"/>
  <c r="F2696" i="7"/>
  <c r="F2664" i="7"/>
  <c r="H2664" i="7" s="1"/>
  <c r="J6245" i="1" s="1"/>
  <c r="F2632" i="7"/>
  <c r="H2632" i="7" s="1"/>
  <c r="J6213" i="1" s="1"/>
  <c r="F2600" i="7"/>
  <c r="H2600" i="7" s="1"/>
  <c r="J6181" i="1" s="1"/>
  <c r="F2568" i="7"/>
  <c r="F2536" i="7"/>
  <c r="F2504" i="7"/>
  <c r="H2504" i="7" s="1"/>
  <c r="J6085" i="1" s="1"/>
  <c r="F2472" i="7"/>
  <c r="H2472" i="7" s="1"/>
  <c r="J6053" i="1" s="1"/>
  <c r="F2440" i="7"/>
  <c r="F2408" i="7"/>
  <c r="F2376" i="7"/>
  <c r="F2344" i="7"/>
  <c r="H2344" i="7" s="1"/>
  <c r="J5925" i="1" s="1"/>
  <c r="F2312" i="7"/>
  <c r="H2312" i="7" s="1"/>
  <c r="J5893" i="1" s="1"/>
  <c r="F2280" i="7"/>
  <c r="F2248" i="7"/>
  <c r="H2248" i="7" s="1"/>
  <c r="J5829" i="1" s="1"/>
  <c r="F2216" i="7"/>
  <c r="F2184" i="7"/>
  <c r="F2152" i="7"/>
  <c r="H2152" i="7" s="1"/>
  <c r="J5733" i="1" s="1"/>
  <c r="F2120" i="7"/>
  <c r="F2088" i="7"/>
  <c r="F2056" i="7"/>
  <c r="F2024" i="7"/>
  <c r="F1992" i="7"/>
  <c r="H1992" i="7" s="1"/>
  <c r="J5573" i="1" s="1"/>
  <c r="F1960" i="7"/>
  <c r="F1928" i="7"/>
  <c r="F1896" i="7"/>
  <c r="H1896" i="7" s="1"/>
  <c r="J5477" i="1" s="1"/>
  <c r="F1864" i="7"/>
  <c r="F1832" i="7"/>
  <c r="F1800" i="7"/>
  <c r="H1800" i="7" s="1"/>
  <c r="J5381" i="1" s="1"/>
  <c r="F1768" i="7"/>
  <c r="F1736" i="7"/>
  <c r="F1704" i="7"/>
  <c r="F1672" i="7"/>
  <c r="H1672" i="7" s="1"/>
  <c r="J5253" i="1" s="1"/>
  <c r="F1640" i="7"/>
  <c r="F1608" i="7"/>
  <c r="F1576" i="7"/>
  <c r="H1576" i="7" s="1"/>
  <c r="J5157" i="1" s="1"/>
  <c r="F1544" i="7"/>
  <c r="F1512" i="7"/>
  <c r="F1480" i="7"/>
  <c r="F1448" i="7"/>
  <c r="F1416" i="7"/>
  <c r="H1416" i="7" s="1"/>
  <c r="J4997" i="1" s="1"/>
  <c r="F2862" i="7"/>
  <c r="F2790" i="7"/>
  <c r="F2710" i="7"/>
  <c r="H2710" i="7" s="1"/>
  <c r="J6291" i="1" s="1"/>
  <c r="F2630" i="7"/>
  <c r="H2630" i="7" s="1"/>
  <c r="J6211" i="1" s="1"/>
  <c r="F2546" i="7"/>
  <c r="F2478" i="7"/>
  <c r="F2394" i="7"/>
  <c r="H2394" i="7" s="1"/>
  <c r="J5975" i="1" s="1"/>
  <c r="F2294" i="7"/>
  <c r="H2294" i="7" s="1"/>
  <c r="J5875" i="1" s="1"/>
  <c r="K5875" i="1" s="1"/>
  <c r="F2186" i="7"/>
  <c r="F2054" i="7"/>
  <c r="F1930" i="7"/>
  <c r="F1806" i="7"/>
  <c r="F1678" i="7"/>
  <c r="H1678" i="7" s="1"/>
  <c r="J5259" i="1" s="1"/>
  <c r="F1550" i="7"/>
  <c r="F1430" i="7"/>
  <c r="F2361" i="7"/>
  <c r="F2105" i="7"/>
  <c r="H2105" i="7" s="1"/>
  <c r="J5686" i="1" s="1"/>
  <c r="F1849" i="7"/>
  <c r="F1593" i="7"/>
  <c r="F1392" i="7"/>
  <c r="H1392" i="7" s="1"/>
  <c r="J4973" i="1" s="1"/>
  <c r="F1321" i="7"/>
  <c r="H1321" i="7" s="1"/>
  <c r="J4902" i="1" s="1"/>
  <c r="F1257" i="7"/>
  <c r="H1257" i="7" s="1"/>
  <c r="J4838" i="1" s="1"/>
  <c r="F1193" i="7"/>
  <c r="H1193" i="7" s="1"/>
  <c r="J4774" i="1" s="1"/>
  <c r="F1129" i="7"/>
  <c r="F1065" i="7"/>
  <c r="F1001" i="7"/>
  <c r="H1001" i="7" s="1"/>
  <c r="J4582" i="1" s="1"/>
  <c r="F937" i="7"/>
  <c r="F873" i="7"/>
  <c r="H873" i="7" s="1"/>
  <c r="J4454" i="1" s="1"/>
  <c r="F809" i="7"/>
  <c r="F745" i="7"/>
  <c r="F681" i="7"/>
  <c r="F617" i="7"/>
  <c r="H617" i="7" s="1"/>
  <c r="J4198" i="1" s="1"/>
  <c r="F553" i="7"/>
  <c r="F489" i="7"/>
  <c r="H489" i="7" s="1"/>
  <c r="J4070" i="1" s="1"/>
  <c r="F425" i="7"/>
  <c r="F361" i="7"/>
  <c r="H361" i="7" s="1"/>
  <c r="J3942" i="1" s="1"/>
  <c r="F297" i="7"/>
  <c r="F233" i="7"/>
  <c r="F169" i="7"/>
  <c r="F105" i="7"/>
  <c r="H105" i="7" s="1"/>
  <c r="J3686" i="1" s="1"/>
  <c r="F41" i="7"/>
  <c r="F2903" i="7"/>
  <c r="F2871" i="7"/>
  <c r="F2839" i="7"/>
  <c r="H2839" i="7" s="1"/>
  <c r="J6420" i="1" s="1"/>
  <c r="F2807" i="7"/>
  <c r="F2775" i="7"/>
  <c r="F2743" i="7"/>
  <c r="F2711" i="7"/>
  <c r="H2711" i="7" s="1"/>
  <c r="J6292" i="1" s="1"/>
  <c r="F2679" i="7"/>
  <c r="H2679" i="7" s="1"/>
  <c r="J6260" i="1" s="1"/>
  <c r="F2647" i="7"/>
  <c r="F2615" i="7"/>
  <c r="H2615" i="7" s="1"/>
  <c r="J6196" i="1" s="1"/>
  <c r="F2583" i="7"/>
  <c r="F2551" i="7"/>
  <c r="F2519" i="7"/>
  <c r="H2519" i="7" s="1"/>
  <c r="J6100" i="1" s="1"/>
  <c r="F2483" i="7"/>
  <c r="F2451" i="7"/>
  <c r="F2419" i="7"/>
  <c r="F2387" i="7"/>
  <c r="F2355" i="7"/>
  <c r="H2355" i="7" s="1"/>
  <c r="J5936" i="1" s="1"/>
  <c r="F2323" i="7"/>
  <c r="F2291" i="7"/>
  <c r="F2259" i="7"/>
  <c r="H2259" i="7" s="1"/>
  <c r="J5840" i="1" s="1"/>
  <c r="F2227" i="7"/>
  <c r="F2195" i="7"/>
  <c r="F2163" i="7"/>
  <c r="F2131" i="7"/>
  <c r="F2099" i="7"/>
  <c r="F2067" i="7"/>
  <c r="F2035" i="7"/>
  <c r="H2035" i="7" s="1"/>
  <c r="J5616" i="1" s="1"/>
  <c r="F2003" i="7"/>
  <c r="F1971" i="7"/>
  <c r="F1939" i="7"/>
  <c r="H1939" i="7" s="1"/>
  <c r="J5520" i="1" s="1"/>
  <c r="F1907" i="7"/>
  <c r="F1875" i="7"/>
  <c r="F1843" i="7"/>
  <c r="F1811" i="7"/>
  <c r="F1779" i="7"/>
  <c r="F1747" i="7"/>
  <c r="H1747" i="7" s="1"/>
  <c r="J5328" i="1" s="1"/>
  <c r="F1715" i="7"/>
  <c r="F1774" i="7"/>
  <c r="F1646" i="7"/>
  <c r="F1518" i="7"/>
  <c r="F2673" i="7"/>
  <c r="H2673" i="7" s="1"/>
  <c r="J6254" i="1" s="1"/>
  <c r="F2297" i="7"/>
  <c r="F2041" i="7"/>
  <c r="H2041" i="7" s="1"/>
  <c r="J5622" i="1" s="1"/>
  <c r="F1785" i="7"/>
  <c r="F1529" i="7"/>
  <c r="H1529" i="7" s="1"/>
  <c r="J5110" i="1" s="1"/>
  <c r="F1370" i="7"/>
  <c r="H1370" i="7" s="1"/>
  <c r="J4951" i="1" s="1"/>
  <c r="F1305" i="7"/>
  <c r="F1241" i="7"/>
  <c r="H1241" i="7" s="1"/>
  <c r="J4822" i="1" s="1"/>
  <c r="F1177" i="7"/>
  <c r="F1113" i="7"/>
  <c r="H1113" i="7" s="1"/>
  <c r="J4694" i="1" s="1"/>
  <c r="F1049" i="7"/>
  <c r="H1049" i="7" s="1"/>
  <c r="J4630" i="1" s="1"/>
  <c r="F985" i="7"/>
  <c r="H985" i="7" s="1"/>
  <c r="J4566" i="1" s="1"/>
  <c r="F921" i="7"/>
  <c r="H921" i="7" s="1"/>
  <c r="J4502" i="1" s="1"/>
  <c r="F857" i="7"/>
  <c r="F793" i="7"/>
  <c r="F729" i="7"/>
  <c r="H729" i="7" s="1"/>
  <c r="J4310" i="1" s="1"/>
  <c r="F665" i="7"/>
  <c r="F601" i="7"/>
  <c r="F537" i="7"/>
  <c r="F473" i="7"/>
  <c r="F409" i="7"/>
  <c r="H409" i="7" s="1"/>
  <c r="J3990" i="1" s="1"/>
  <c r="F345" i="7"/>
  <c r="F281" i="7"/>
  <c r="F217" i="7"/>
  <c r="H217" i="7" s="1"/>
  <c r="J3798" i="1" s="1"/>
  <c r="K3798" i="1" s="1"/>
  <c r="F153" i="7"/>
  <c r="H153" i="7" s="1"/>
  <c r="J3734" i="1" s="1"/>
  <c r="F89" i="7"/>
  <c r="F25" i="7"/>
  <c r="H25" i="7" s="1"/>
  <c r="J3606" i="1" s="1"/>
  <c r="K3606" i="1" s="1"/>
  <c r="F2895" i="7"/>
  <c r="F2863" i="7"/>
  <c r="F2831" i="7"/>
  <c r="H2831" i="7" s="1"/>
  <c r="J6412" i="1" s="1"/>
  <c r="F2799" i="7"/>
  <c r="H2799" i="7" s="1"/>
  <c r="F2767" i="7"/>
  <c r="H2767" i="7" s="1"/>
  <c r="J6348" i="1" s="1"/>
  <c r="F2735" i="7"/>
  <c r="F2703" i="7"/>
  <c r="F2671" i="7"/>
  <c r="H2671" i="7" s="1"/>
  <c r="J6252" i="1" s="1"/>
  <c r="F2639" i="7"/>
  <c r="F2607" i="7"/>
  <c r="F2575" i="7"/>
  <c r="F2543" i="7"/>
  <c r="F2511" i="7"/>
  <c r="H2511" i="7" s="1"/>
  <c r="J6092" i="1" s="1"/>
  <c r="F2475" i="7"/>
  <c r="H2475" i="7" s="1"/>
  <c r="J6056" i="1" s="1"/>
  <c r="F2443" i="7"/>
  <c r="H2443" i="7" s="1"/>
  <c r="J6024" i="1" s="1"/>
  <c r="F2411" i="7"/>
  <c r="F2379" i="7"/>
  <c r="F2347" i="7"/>
  <c r="H2347" i="7" s="1"/>
  <c r="J5928" i="1" s="1"/>
  <c r="F2315" i="7"/>
  <c r="F2283" i="7"/>
  <c r="F2251" i="7"/>
  <c r="F2219" i="7"/>
  <c r="H2219" i="7" s="1"/>
  <c r="J5800" i="1" s="1"/>
  <c r="F2187" i="7"/>
  <c r="F2155" i="7"/>
  <c r="H2155" i="7" s="1"/>
  <c r="J5736" i="1" s="1"/>
  <c r="F2123" i="7"/>
  <c r="F2091" i="7"/>
  <c r="F2059" i="7"/>
  <c r="F2027" i="7"/>
  <c r="F1995" i="7"/>
  <c r="H1995" i="7" s="1"/>
  <c r="J5576" i="1" s="1"/>
  <c r="F1963" i="7"/>
  <c r="F1931" i="7"/>
  <c r="F1899" i="7"/>
  <c r="H1899" i="7" s="1"/>
  <c r="J5480" i="1" s="1"/>
  <c r="F1867" i="7"/>
  <c r="F1835" i="7"/>
  <c r="F1803" i="7"/>
  <c r="H1803" i="7" s="1"/>
  <c r="J5384" i="1" s="1"/>
  <c r="F1771" i="7"/>
  <c r="F1739" i="7"/>
  <c r="F1707" i="7"/>
  <c r="F1675" i="7"/>
  <c r="H1675" i="7" s="1"/>
  <c r="J5256" i="1" s="1"/>
  <c r="F1643" i="7"/>
  <c r="F1611" i="7"/>
  <c r="F1579" i="7"/>
  <c r="H1579" i="7" s="1"/>
  <c r="J5160" i="1" s="1"/>
  <c r="F1547" i="7"/>
  <c r="F1515" i="7"/>
  <c r="F1483" i="7"/>
  <c r="H1483" i="7" s="1"/>
  <c r="J5064" i="1" s="1"/>
  <c r="F1451" i="7"/>
  <c r="F1419" i="7"/>
  <c r="H1419" i="7" s="1"/>
  <c r="J5000" i="1" s="1"/>
  <c r="F1387" i="7"/>
  <c r="H1387" i="7" s="1"/>
  <c r="J4968" i="1" s="1"/>
  <c r="F2870" i="7"/>
  <c r="F2746" i="7"/>
  <c r="F2634" i="7"/>
  <c r="H2634" i="7" s="1"/>
  <c r="J6215" i="1" s="1"/>
  <c r="F2522" i="7"/>
  <c r="H2522" i="7" s="1"/>
  <c r="J6103" i="1" s="1"/>
  <c r="F2386" i="7"/>
  <c r="H2386" i="7" s="1"/>
  <c r="J5967" i="1" s="1"/>
  <c r="F2282" i="7"/>
  <c r="F2158" i="7"/>
  <c r="H2158" i="7" s="1"/>
  <c r="J5739" i="1" s="1"/>
  <c r="F1870" i="7"/>
  <c r="F1742" i="7"/>
  <c r="F1614" i="7"/>
  <c r="F1490" i="7"/>
  <c r="H1490" i="7" s="1"/>
  <c r="J5071" i="1" s="1"/>
  <c r="F2489" i="7"/>
  <c r="F2233" i="7"/>
  <c r="H2233" i="7" s="1"/>
  <c r="J5814" i="1" s="1"/>
  <c r="F1977" i="7"/>
  <c r="F1721" i="7"/>
  <c r="F1465" i="7"/>
  <c r="H1465" i="7" s="1"/>
  <c r="J5046" i="1" s="1"/>
  <c r="F1353" i="7"/>
  <c r="F1289" i="7"/>
  <c r="F1225" i="7"/>
  <c r="F1161" i="7"/>
  <c r="H1161" i="7" s="1"/>
  <c r="J4742" i="1" s="1"/>
  <c r="F1097" i="7"/>
  <c r="H1097" i="7" s="1"/>
  <c r="J4678" i="1" s="1"/>
  <c r="F1033" i="7"/>
  <c r="F969" i="7"/>
  <c r="H969" i="7" s="1"/>
  <c r="J4550" i="1" s="1"/>
  <c r="F905" i="7"/>
  <c r="H905" i="7" s="1"/>
  <c r="J4486" i="1" s="1"/>
  <c r="F841" i="7"/>
  <c r="H841" i="7" s="1"/>
  <c r="J4422" i="1" s="1"/>
  <c r="K4422" i="1" s="1"/>
  <c r="F777" i="7"/>
  <c r="H777" i="7" s="1"/>
  <c r="J4358" i="1" s="1"/>
  <c r="F713" i="7"/>
  <c r="F649" i="7"/>
  <c r="H649" i="7" s="1"/>
  <c r="J4230" i="1" s="1"/>
  <c r="F585" i="7"/>
  <c r="F521" i="7"/>
  <c r="H521" i="7" s="1"/>
  <c r="J4102" i="1" s="1"/>
  <c r="F457" i="7"/>
  <c r="H457" i="7" s="1"/>
  <c r="J4038" i="1" s="1"/>
  <c r="F393" i="7"/>
  <c r="H393" i="7" s="1"/>
  <c r="J3974" i="1" s="1"/>
  <c r="F329" i="7"/>
  <c r="F265" i="7"/>
  <c r="H265" i="7" s="1"/>
  <c r="J3846" i="1" s="1"/>
  <c r="F201" i="7"/>
  <c r="F137" i="7"/>
  <c r="F73" i="7"/>
  <c r="H73" i="7" s="1"/>
  <c r="J3654" i="1" s="1"/>
  <c r="F2919" i="7"/>
  <c r="F2887" i="7"/>
  <c r="H2887" i="7" s="1"/>
  <c r="J6468" i="1" s="1"/>
  <c r="F2855" i="7"/>
  <c r="F2823" i="7"/>
  <c r="F2791" i="7"/>
  <c r="F2759" i="7"/>
  <c r="H2759" i="7" s="1"/>
  <c r="J6340" i="1" s="1"/>
  <c r="F2727" i="7"/>
  <c r="F2695" i="7"/>
  <c r="F2663" i="7"/>
  <c r="H2663" i="7" s="1"/>
  <c r="J6244" i="1" s="1"/>
  <c r="F2631" i="7"/>
  <c r="H2631" i="7" s="1"/>
  <c r="J6212" i="1" s="1"/>
  <c r="F2599" i="7"/>
  <c r="F2567" i="7"/>
  <c r="F2535" i="7"/>
  <c r="F2503" i="7"/>
  <c r="H2503" i="7" s="1"/>
  <c r="J6084" i="1" s="1"/>
  <c r="F2467" i="7"/>
  <c r="H2467" i="7" s="1"/>
  <c r="J6048" i="1" s="1"/>
  <c r="F2435" i="7"/>
  <c r="F2403" i="7"/>
  <c r="H2403" i="7" s="1"/>
  <c r="J5984" i="1" s="1"/>
  <c r="F2371" i="7"/>
  <c r="F2339" i="7"/>
  <c r="H2339" i="7" s="1"/>
  <c r="J5920" i="1" s="1"/>
  <c r="F2307" i="7"/>
  <c r="H2307" i="7" s="1"/>
  <c r="J5888" i="1" s="1"/>
  <c r="F2275" i="7"/>
  <c r="F2243" i="7"/>
  <c r="F2211" i="7"/>
  <c r="F2179" i="7"/>
  <c r="F2147" i="7"/>
  <c r="H2147" i="7" s="1"/>
  <c r="J5728" i="1" s="1"/>
  <c r="F2115" i="7"/>
  <c r="F2083" i="7"/>
  <c r="F2051" i="7"/>
  <c r="F2019" i="7"/>
  <c r="F1987" i="7"/>
  <c r="H1987" i="7" s="1"/>
  <c r="J5568" i="1" s="1"/>
  <c r="F1955" i="7"/>
  <c r="F1923" i="7"/>
  <c r="F1891" i="7"/>
  <c r="F1859" i="7"/>
  <c r="F1827" i="7"/>
  <c r="F1795" i="7"/>
  <c r="H1795" i="7" s="1"/>
  <c r="J5376" i="1" s="1"/>
  <c r="F1763" i="7"/>
  <c r="F1731" i="7"/>
  <c r="F1699" i="7"/>
  <c r="F1838" i="7"/>
  <c r="F1706" i="7"/>
  <c r="F1582" i="7"/>
  <c r="H1582" i="7" s="1"/>
  <c r="J5163" i="1" s="1"/>
  <c r="F1458" i="7"/>
  <c r="H1458" i="7" s="1"/>
  <c r="J5039" i="1" s="1"/>
  <c r="F2425" i="7"/>
  <c r="F2169" i="7"/>
  <c r="F1913" i="7"/>
  <c r="F1657" i="7"/>
  <c r="F1414" i="7"/>
  <c r="H1414" i="7" s="1"/>
  <c r="J4995" i="1" s="1"/>
  <c r="F1337" i="7"/>
  <c r="H1337" i="7" s="1"/>
  <c r="J4918" i="1" s="1"/>
  <c r="F1273" i="7"/>
  <c r="H1273" i="7" s="1"/>
  <c r="J4854" i="1" s="1"/>
  <c r="F1209" i="7"/>
  <c r="H1209" i="7" s="1"/>
  <c r="J4790" i="1" s="1"/>
  <c r="F1145" i="7"/>
  <c r="H1145" i="7" s="1"/>
  <c r="J4726" i="1" s="1"/>
  <c r="F1081" i="7"/>
  <c r="F1017" i="7"/>
  <c r="F953" i="7"/>
  <c r="H953" i="7" s="1"/>
  <c r="J4534" i="1" s="1"/>
  <c r="F889" i="7"/>
  <c r="F825" i="7"/>
  <c r="H825" i="7" s="1"/>
  <c r="J4406" i="1" s="1"/>
  <c r="F761" i="7"/>
  <c r="F697" i="7"/>
  <c r="F633" i="7"/>
  <c r="H633" i="7" s="1"/>
  <c r="J4214" i="1" s="1"/>
  <c r="F569" i="7"/>
  <c r="H569" i="7" s="1"/>
  <c r="J4150" i="1" s="1"/>
  <c r="F505" i="7"/>
  <c r="H505" i="7" s="1"/>
  <c r="J4086" i="1" s="1"/>
  <c r="F441" i="7"/>
  <c r="F377" i="7"/>
  <c r="F313" i="7"/>
  <c r="H313" i="7" s="1"/>
  <c r="J3894" i="1" s="1"/>
  <c r="F249" i="7"/>
  <c r="F185" i="7"/>
  <c r="F121" i="7"/>
  <c r="H121" i="7" s="1"/>
  <c r="J3702" i="1" s="1"/>
  <c r="F57" i="7"/>
  <c r="H57" i="7" s="1"/>
  <c r="J3638" i="1" s="1"/>
  <c r="F2911" i="7"/>
  <c r="F2879" i="7"/>
  <c r="H2879" i="7" s="1"/>
  <c r="J6460" i="1" s="1"/>
  <c r="F2847" i="7"/>
  <c r="H2847" i="7" s="1"/>
  <c r="J6428" i="1" s="1"/>
  <c r="F2815" i="7"/>
  <c r="H2815" i="7" s="1"/>
  <c r="J6396" i="1" s="1"/>
  <c r="K6396" i="1" s="1"/>
  <c r="F2783" i="7"/>
  <c r="F2751" i="7"/>
  <c r="F2719" i="7"/>
  <c r="H2719" i="7" s="1"/>
  <c r="J6300" i="1" s="1"/>
  <c r="F2687" i="7"/>
  <c r="F2655" i="7"/>
  <c r="F2623" i="7"/>
  <c r="H2623" i="7" s="1"/>
  <c r="J6204" i="1" s="1"/>
  <c r="F2591" i="7"/>
  <c r="F2559" i="7"/>
  <c r="F2527" i="7"/>
  <c r="F2491" i="7"/>
  <c r="F2459" i="7"/>
  <c r="H2459" i="7" s="1"/>
  <c r="J6040" i="1" s="1"/>
  <c r="F2427" i="7"/>
  <c r="F2395" i="7"/>
  <c r="H2395" i="7" s="1"/>
  <c r="J5976" i="1" s="1"/>
  <c r="F2363" i="7"/>
  <c r="F2331" i="7"/>
  <c r="F2299" i="7"/>
  <c r="H2299" i="7" s="1"/>
  <c r="J5880" i="1" s="1"/>
  <c r="F2267" i="7"/>
  <c r="F2235" i="7"/>
  <c r="F2203" i="7"/>
  <c r="F2171" i="7"/>
  <c r="F2139" i="7"/>
  <c r="F2107" i="7"/>
  <c r="H2107" i="7" s="1"/>
  <c r="J5688" i="1" s="1"/>
  <c r="F2075" i="7"/>
  <c r="F2043" i="7"/>
  <c r="H2043" i="7" s="1"/>
  <c r="J5624" i="1" s="1"/>
  <c r="F2011" i="7"/>
  <c r="F1979" i="7"/>
  <c r="F1947" i="7"/>
  <c r="H1947" i="7" s="1"/>
  <c r="J5528" i="1" s="1"/>
  <c r="F1915" i="7"/>
  <c r="F1883" i="7"/>
  <c r="F1851" i="7"/>
  <c r="F1819" i="7"/>
  <c r="F1787" i="7"/>
  <c r="F1755" i="7"/>
  <c r="H1755" i="7" s="1"/>
  <c r="J5336" i="1" s="1"/>
  <c r="F1723" i="7"/>
  <c r="F1691" i="7"/>
  <c r="F1659" i="7"/>
  <c r="F1627" i="7"/>
  <c r="H1627" i="7" s="1"/>
  <c r="J5208" i="1" s="1"/>
  <c r="F1595" i="7"/>
  <c r="F1563" i="7"/>
  <c r="F1531" i="7"/>
  <c r="H1531" i="7" s="1"/>
  <c r="J5112" i="1" s="1"/>
  <c r="F1499" i="7"/>
  <c r="F1467" i="7"/>
  <c r="F1435" i="7"/>
  <c r="F1403" i="7"/>
  <c r="H1403" i="7" s="1"/>
  <c r="J4984" i="1" s="1"/>
  <c r="F1371" i="7"/>
  <c r="H1371" i="7" s="1"/>
  <c r="J4952" i="1" s="1"/>
  <c r="F2802" i="7"/>
  <c r="F2690" i="7"/>
  <c r="F2582" i="7"/>
  <c r="F2434" i="7"/>
  <c r="F2338" i="7"/>
  <c r="H2338" i="7" s="1"/>
  <c r="J5919" i="1" s="1"/>
  <c r="F2218" i="7"/>
  <c r="F2102" i="7"/>
  <c r="H2102" i="7" s="1"/>
  <c r="J5683" i="1" s="1"/>
  <c r="F1651" i="7"/>
  <c r="F1587" i="7"/>
  <c r="H1587" i="7" s="1"/>
  <c r="J5168" i="1" s="1"/>
  <c r="F1523" i="7"/>
  <c r="F1459" i="7"/>
  <c r="H1459" i="7" s="1"/>
  <c r="J5040" i="1" s="1"/>
  <c r="F1395" i="7"/>
  <c r="F2774" i="7"/>
  <c r="F2554" i="7"/>
  <c r="F2310" i="7"/>
  <c r="H2310" i="7" s="1"/>
  <c r="J5891" i="1" s="1"/>
  <c r="F2074" i="7"/>
  <c r="F1950" i="7"/>
  <c r="H1950" i="7" s="1"/>
  <c r="J5531" i="1" s="1"/>
  <c r="F1826" i="7"/>
  <c r="F1702" i="7"/>
  <c r="F1570" i="7"/>
  <c r="F1450" i="7"/>
  <c r="F2405" i="7"/>
  <c r="F2149" i="7"/>
  <c r="H2149" i="7" s="1"/>
  <c r="J5730" i="1" s="1"/>
  <c r="F1893" i="7"/>
  <c r="H1893" i="7" s="1"/>
  <c r="J5474" i="1" s="1"/>
  <c r="F1637" i="7"/>
  <c r="F1406" i="7"/>
  <c r="F1332" i="7"/>
  <c r="H1332" i="7" s="1"/>
  <c r="J4913" i="1" s="1"/>
  <c r="F1268" i="7"/>
  <c r="F1204" i="7"/>
  <c r="H1204" i="7" s="1"/>
  <c r="J4785" i="1" s="1"/>
  <c r="F1140" i="7"/>
  <c r="F1076" i="7"/>
  <c r="H1076" i="7" s="1"/>
  <c r="J4657" i="1" s="1"/>
  <c r="F1012" i="7"/>
  <c r="H1012" i="7" s="1"/>
  <c r="J4593" i="1" s="1"/>
  <c r="F948" i="7"/>
  <c r="H948" i="7" s="1"/>
  <c r="J4529" i="1" s="1"/>
  <c r="F884" i="7"/>
  <c r="F820" i="7"/>
  <c r="H820" i="7" s="1"/>
  <c r="J4401" i="1" s="1"/>
  <c r="F756" i="7"/>
  <c r="F692" i="7"/>
  <c r="H692" i="7" s="1"/>
  <c r="J4273" i="1" s="1"/>
  <c r="F628" i="7"/>
  <c r="F564" i="7"/>
  <c r="H564" i="7" s="1"/>
  <c r="J4145" i="1" s="1"/>
  <c r="F500" i="7"/>
  <c r="H500" i="7" s="1"/>
  <c r="J4081" i="1" s="1"/>
  <c r="F436" i="7"/>
  <c r="F372" i="7"/>
  <c r="F308" i="7"/>
  <c r="H308" i="7" s="1"/>
  <c r="J3889" i="1" s="1"/>
  <c r="F244" i="7"/>
  <c r="F180" i="7"/>
  <c r="H180" i="7" s="1"/>
  <c r="J3761" i="1" s="1"/>
  <c r="F116" i="7"/>
  <c r="H116" i="7" s="1"/>
  <c r="J3697" i="1" s="1"/>
  <c r="F52" i="7"/>
  <c r="F2481" i="7"/>
  <c r="F2225" i="7"/>
  <c r="F1969" i="7"/>
  <c r="F1713" i="7"/>
  <c r="F1457" i="7"/>
  <c r="F1351" i="7"/>
  <c r="F1287" i="7"/>
  <c r="F1223" i="7"/>
  <c r="F1159" i="7"/>
  <c r="H1159" i="7" s="1"/>
  <c r="J4740" i="1" s="1"/>
  <c r="F1095" i="7"/>
  <c r="H1095" i="7" s="1"/>
  <c r="J4676" i="1" s="1"/>
  <c r="F1031" i="7"/>
  <c r="F967" i="7"/>
  <c r="H967" i="7" s="1"/>
  <c r="J4548" i="1" s="1"/>
  <c r="F903" i="7"/>
  <c r="F839" i="7"/>
  <c r="F775" i="7"/>
  <c r="H775" i="7" s="1"/>
  <c r="J4356" i="1" s="1"/>
  <c r="F711" i="7"/>
  <c r="F647" i="7"/>
  <c r="H647" i="7" s="1"/>
  <c r="J4228" i="1" s="1"/>
  <c r="F583" i="7"/>
  <c r="H583" i="7" s="1"/>
  <c r="J4164" i="1" s="1"/>
  <c r="F519" i="7"/>
  <c r="H519" i="7" s="1"/>
  <c r="J4100" i="1" s="1"/>
  <c r="F455" i="7"/>
  <c r="H455" i="7" s="1"/>
  <c r="J4036" i="1" s="1"/>
  <c r="F391" i="7"/>
  <c r="H391" i="7" s="1"/>
  <c r="J3972" i="1" s="1"/>
  <c r="F327" i="7"/>
  <c r="F263" i="7"/>
  <c r="H263" i="7" s="1"/>
  <c r="J3844" i="1" s="1"/>
  <c r="F199" i="7"/>
  <c r="F135" i="7"/>
  <c r="F71" i="7"/>
  <c r="H71" i="7" s="1"/>
  <c r="J3652" i="1" s="1"/>
  <c r="F2921" i="7"/>
  <c r="H2921" i="7" s="1"/>
  <c r="J6502" i="1" s="1"/>
  <c r="F2885" i="7"/>
  <c r="H2885" i="7" s="1"/>
  <c r="J6466" i="1" s="1"/>
  <c r="F2849" i="7"/>
  <c r="F2813" i="7"/>
  <c r="F2773" i="7"/>
  <c r="F2729" i="7"/>
  <c r="F1635" i="7"/>
  <c r="F1571" i="7"/>
  <c r="F1507" i="7"/>
  <c r="F1443" i="7"/>
  <c r="F1379" i="7"/>
  <c r="H1379" i="7" s="1"/>
  <c r="J4960" i="1" s="1"/>
  <c r="F2722" i="7"/>
  <c r="H2722" i="7" s="1"/>
  <c r="J6303" i="1" s="1"/>
  <c r="F2466" i="7"/>
  <c r="H2466" i="7" s="1"/>
  <c r="J6047" i="1" s="1"/>
  <c r="F2250" i="7"/>
  <c r="F2046" i="7"/>
  <c r="F1918" i="7"/>
  <c r="F1794" i="7"/>
  <c r="H1794" i="7" s="1"/>
  <c r="J5375" i="1" s="1"/>
  <c r="F1670" i="7"/>
  <c r="H1670" i="7" s="1"/>
  <c r="J5251" i="1" s="1"/>
  <c r="F1542" i="7"/>
  <c r="F2897" i="7"/>
  <c r="F2341" i="7"/>
  <c r="F2085" i="7"/>
  <c r="F1829" i="7"/>
  <c r="F1573" i="7"/>
  <c r="F1385" i="7"/>
  <c r="H1385" i="7" s="1"/>
  <c r="J4966" i="1" s="1"/>
  <c r="F1316" i="7"/>
  <c r="F1252" i="7"/>
  <c r="H1252" i="7" s="1"/>
  <c r="J4833" i="1" s="1"/>
  <c r="F1188" i="7"/>
  <c r="H1188" i="7" s="1"/>
  <c r="J4769" i="1" s="1"/>
  <c r="F1124" i="7"/>
  <c r="H1124" i="7" s="1"/>
  <c r="J4705" i="1" s="1"/>
  <c r="F1060" i="7"/>
  <c r="F996" i="7"/>
  <c r="H996" i="7" s="1"/>
  <c r="J4577" i="1" s="1"/>
  <c r="F932" i="7"/>
  <c r="F868" i="7"/>
  <c r="H868" i="7" s="1"/>
  <c r="J4449" i="1" s="1"/>
  <c r="F804" i="7"/>
  <c r="F740" i="7"/>
  <c r="H740" i="7" s="1"/>
  <c r="J4321" i="1" s="1"/>
  <c r="F676" i="7"/>
  <c r="F612" i="7"/>
  <c r="F548" i="7"/>
  <c r="F484" i="7"/>
  <c r="F420" i="7"/>
  <c r="H420" i="7" s="1"/>
  <c r="J4001" i="1" s="1"/>
  <c r="F356" i="7"/>
  <c r="H356" i="7" s="1"/>
  <c r="J3937" i="1" s="1"/>
  <c r="F292" i="7"/>
  <c r="F228" i="7"/>
  <c r="H228" i="7" s="1"/>
  <c r="J3809" i="1" s="1"/>
  <c r="F164" i="7"/>
  <c r="F100" i="7"/>
  <c r="F36" i="7"/>
  <c r="F2417" i="7"/>
  <c r="F2161" i="7"/>
  <c r="F1905" i="7"/>
  <c r="H1905" i="7" s="1"/>
  <c r="J5486" i="1" s="1"/>
  <c r="F1649" i="7"/>
  <c r="F1410" i="7"/>
  <c r="F1335" i="7"/>
  <c r="H1335" i="7" s="1"/>
  <c r="J4916" i="1" s="1"/>
  <c r="F1271" i="7"/>
  <c r="H1271" i="7" s="1"/>
  <c r="J4852" i="1" s="1"/>
  <c r="F1207" i="7"/>
  <c r="H1207" i="7" s="1"/>
  <c r="J4788" i="1" s="1"/>
  <c r="F1143" i="7"/>
  <c r="H1143" i="7" s="1"/>
  <c r="J4724" i="1" s="1"/>
  <c r="F1079" i="7"/>
  <c r="H1079" i="7" s="1"/>
  <c r="J4660" i="1" s="1"/>
  <c r="F1015" i="7"/>
  <c r="F951" i="7"/>
  <c r="F887" i="7"/>
  <c r="F823" i="7"/>
  <c r="H823" i="7" s="1"/>
  <c r="J4404" i="1" s="1"/>
  <c r="F759" i="7"/>
  <c r="F695" i="7"/>
  <c r="H695" i="7" s="1"/>
  <c r="J4276" i="1" s="1"/>
  <c r="F631" i="7"/>
  <c r="H631" i="7" s="1"/>
  <c r="J4212" i="1" s="1"/>
  <c r="F567" i="7"/>
  <c r="H567" i="7" s="1"/>
  <c r="J4148" i="1" s="1"/>
  <c r="F503" i="7"/>
  <c r="H503" i="7" s="1"/>
  <c r="J4084" i="1" s="1"/>
  <c r="F439" i="7"/>
  <c r="F375" i="7"/>
  <c r="F311" i="7"/>
  <c r="H311" i="7" s="1"/>
  <c r="J3892" i="1" s="1"/>
  <c r="K3892" i="1" s="1"/>
  <c r="F247" i="7"/>
  <c r="F183" i="7"/>
  <c r="H183" i="7" s="1"/>
  <c r="J3764" i="1" s="1"/>
  <c r="F119" i="7"/>
  <c r="H119" i="7" s="1"/>
  <c r="J3700" i="1" s="1"/>
  <c r="F55" i="7"/>
  <c r="F2913" i="7"/>
  <c r="F2877" i="7"/>
  <c r="H2877" i="7" s="1"/>
  <c r="F2841" i="7"/>
  <c r="H2841" i="7" s="1"/>
  <c r="J6422" i="1" s="1"/>
  <c r="F2805" i="7"/>
  <c r="F2761" i="7"/>
  <c r="H2761" i="7" s="1"/>
  <c r="J6342" i="1" s="1"/>
  <c r="F2717" i="7"/>
  <c r="H2717" i="7" s="1"/>
  <c r="J6298" i="1" s="1"/>
  <c r="F1683" i="7"/>
  <c r="F1619" i="7"/>
  <c r="H1619" i="7" s="1"/>
  <c r="J5200" i="1" s="1"/>
  <c r="F1555" i="7"/>
  <c r="F1491" i="7"/>
  <c r="H1491" i="7" s="1"/>
  <c r="J5072" i="1" s="1"/>
  <c r="F1427" i="7"/>
  <c r="F2906" i="7"/>
  <c r="F2658" i="7"/>
  <c r="F2410" i="7"/>
  <c r="F2194" i="7"/>
  <c r="F2010" i="7"/>
  <c r="F1890" i="7"/>
  <c r="F1762" i="7"/>
  <c r="F1634" i="7"/>
  <c r="F1510" i="7"/>
  <c r="H1510" i="7" s="1"/>
  <c r="J5091" i="1" s="1"/>
  <c r="F2593" i="7"/>
  <c r="F2277" i="7"/>
  <c r="F2021" i="7"/>
  <c r="F1765" i="7"/>
  <c r="F1509" i="7"/>
  <c r="H1509" i="7" s="1"/>
  <c r="J5090" i="1" s="1"/>
  <c r="F1364" i="7"/>
  <c r="F1300" i="7"/>
  <c r="H1300" i="7" s="1"/>
  <c r="J4881" i="1" s="1"/>
  <c r="F1236" i="7"/>
  <c r="H1236" i="7" s="1"/>
  <c r="J4817" i="1" s="1"/>
  <c r="F1172" i="7"/>
  <c r="F1108" i="7"/>
  <c r="H1108" i="7" s="1"/>
  <c r="J4689" i="1" s="1"/>
  <c r="F1044" i="7"/>
  <c r="F980" i="7"/>
  <c r="H980" i="7" s="1"/>
  <c r="J4561" i="1" s="1"/>
  <c r="F916" i="7"/>
  <c r="H916" i="7" s="1"/>
  <c r="J4497" i="1" s="1"/>
  <c r="F852" i="7"/>
  <c r="F788" i="7"/>
  <c r="F724" i="7"/>
  <c r="H724" i="7" s="1"/>
  <c r="J4305" i="1" s="1"/>
  <c r="F660" i="7"/>
  <c r="F596" i="7"/>
  <c r="H596" i="7" s="1"/>
  <c r="J4177" i="1" s="1"/>
  <c r="F532" i="7"/>
  <c r="F468" i="7"/>
  <c r="F404" i="7"/>
  <c r="H404" i="7" s="1"/>
  <c r="J3985" i="1" s="1"/>
  <c r="F340" i="7"/>
  <c r="F276" i="7"/>
  <c r="F212" i="7"/>
  <c r="H212" i="7" s="1"/>
  <c r="J3793" i="1" s="1"/>
  <c r="F148" i="7"/>
  <c r="H148" i="7" s="1"/>
  <c r="J3729" i="1" s="1"/>
  <c r="F84" i="7"/>
  <c r="F20" i="7"/>
  <c r="H20" i="7" s="1"/>
  <c r="F2353" i="7"/>
  <c r="H2353" i="7" s="1"/>
  <c r="J5934" i="1" s="1"/>
  <c r="F2097" i="7"/>
  <c r="F1841" i="7"/>
  <c r="F1585" i="7"/>
  <c r="H1585" i="7" s="1"/>
  <c r="J5166" i="1" s="1"/>
  <c r="F1389" i="7"/>
  <c r="H1389" i="7" s="1"/>
  <c r="J4970" i="1" s="1"/>
  <c r="F1319" i="7"/>
  <c r="H1319" i="7" s="1"/>
  <c r="J4900" i="1" s="1"/>
  <c r="F1255" i="7"/>
  <c r="H1255" i="7" s="1"/>
  <c r="J4836" i="1" s="1"/>
  <c r="F1191" i="7"/>
  <c r="H1191" i="7" s="1"/>
  <c r="J4772" i="1" s="1"/>
  <c r="F1127" i="7"/>
  <c r="F1063" i="7"/>
  <c r="F999" i="7"/>
  <c r="H999" i="7" s="1"/>
  <c r="J4580" i="1" s="1"/>
  <c r="F935" i="7"/>
  <c r="F871" i="7"/>
  <c r="H871" i="7" s="1"/>
  <c r="J4452" i="1" s="1"/>
  <c r="F807" i="7"/>
  <c r="F743" i="7"/>
  <c r="F679" i="7"/>
  <c r="H679" i="7" s="1"/>
  <c r="J4260" i="1" s="1"/>
  <c r="F615" i="7"/>
  <c r="H615" i="7" s="1"/>
  <c r="J4196" i="1" s="1"/>
  <c r="F551" i="7"/>
  <c r="F487" i="7"/>
  <c r="F423" i="7"/>
  <c r="F359" i="7"/>
  <c r="H359" i="7" s="1"/>
  <c r="J3940" i="1" s="1"/>
  <c r="F295" i="7"/>
  <c r="F231" i="7"/>
  <c r="F167" i="7"/>
  <c r="H167" i="7" s="1"/>
  <c r="J3748" i="1" s="1"/>
  <c r="F103" i="7"/>
  <c r="H103" i="7" s="1"/>
  <c r="J3684" i="1" s="1"/>
  <c r="F39" i="7"/>
  <c r="F2905" i="7"/>
  <c r="F2869" i="7"/>
  <c r="F2829" i="7"/>
  <c r="H2829" i="7" s="1"/>
  <c r="J6410" i="1" s="1"/>
  <c r="F2793" i="7"/>
  <c r="F2749" i="7"/>
  <c r="F2709" i="7"/>
  <c r="H2709" i="7" s="1"/>
  <c r="J6290" i="1" s="1"/>
  <c r="F2665" i="7"/>
  <c r="H2665" i="7" s="1"/>
  <c r="J6246" i="1" s="1"/>
  <c r="F2621" i="7"/>
  <c r="H2621" i="7" s="1"/>
  <c r="J6202" i="1" s="1"/>
  <c r="F2581" i="7"/>
  <c r="F2537" i="7"/>
  <c r="F2446" i="7"/>
  <c r="F2174" i="7"/>
  <c r="F2058" i="7"/>
  <c r="F1938" i="7"/>
  <c r="F1814" i="7"/>
  <c r="F1698" i="7"/>
  <c r="F1574" i="7"/>
  <c r="H1574" i="7" s="1"/>
  <c r="J5155" i="1" s="1"/>
  <c r="F1454" i="7"/>
  <c r="F1667" i="7"/>
  <c r="H1667" i="7" s="1"/>
  <c r="J5248" i="1" s="1"/>
  <c r="F1603" i="7"/>
  <c r="F1539" i="7"/>
  <c r="H1539" i="7" s="1"/>
  <c r="J5120" i="1" s="1"/>
  <c r="F1475" i="7"/>
  <c r="F1411" i="7"/>
  <c r="F2838" i="7"/>
  <c r="H2838" i="7" s="1"/>
  <c r="J6419" i="1" s="1"/>
  <c r="F2610" i="7"/>
  <c r="F2362" i="7"/>
  <c r="F2130" i="7"/>
  <c r="F1978" i="7"/>
  <c r="F1858" i="7"/>
  <c r="F1730" i="7"/>
  <c r="F1602" i="7"/>
  <c r="F1478" i="7"/>
  <c r="F2469" i="7"/>
  <c r="H2469" i="7" s="1"/>
  <c r="J6050" i="1" s="1"/>
  <c r="F2213" i="7"/>
  <c r="F1957" i="7"/>
  <c r="F1701" i="7"/>
  <c r="F1445" i="7"/>
  <c r="F1348" i="7"/>
  <c r="H1348" i="7" s="1"/>
  <c r="J4929" i="1" s="1"/>
  <c r="F1284" i="7"/>
  <c r="F1220" i="7"/>
  <c r="F1156" i="7"/>
  <c r="H1156" i="7" s="1"/>
  <c r="J4737" i="1" s="1"/>
  <c r="F1092" i="7"/>
  <c r="F1028" i="7"/>
  <c r="H1028" i="7" s="1"/>
  <c r="J4609" i="1" s="1"/>
  <c r="F964" i="7"/>
  <c r="H964" i="7" s="1"/>
  <c r="J4545" i="1" s="1"/>
  <c r="F900" i="7"/>
  <c r="F836" i="7"/>
  <c r="H836" i="7" s="1"/>
  <c r="J4417" i="1" s="1"/>
  <c r="F772" i="7"/>
  <c r="F708" i="7"/>
  <c r="F644" i="7"/>
  <c r="H644" i="7" s="1"/>
  <c r="J4225" i="1" s="1"/>
  <c r="F580" i="7"/>
  <c r="F516" i="7"/>
  <c r="F452" i="7"/>
  <c r="F388" i="7"/>
  <c r="H388" i="7" s="1"/>
  <c r="J3969" i="1" s="1"/>
  <c r="F324" i="7"/>
  <c r="F260" i="7"/>
  <c r="F196" i="7"/>
  <c r="F132" i="7"/>
  <c r="F68" i="7"/>
  <c r="H68" i="7" s="1"/>
  <c r="J3649" i="1" s="1"/>
  <c r="F2641" i="7"/>
  <c r="F2289" i="7"/>
  <c r="F2033" i="7"/>
  <c r="H2033" i="7" s="1"/>
  <c r="J5614" i="1" s="1"/>
  <c r="F1777" i="7"/>
  <c r="F1521" i="7"/>
  <c r="F1368" i="7"/>
  <c r="H1368" i="7" s="1"/>
  <c r="J4949" i="1" s="1"/>
  <c r="F1303" i="7"/>
  <c r="H1303" i="7" s="1"/>
  <c r="J4884" i="1" s="1"/>
  <c r="F1239" i="7"/>
  <c r="H1239" i="7" s="1"/>
  <c r="J4820" i="1" s="1"/>
  <c r="F1175" i="7"/>
  <c r="F1111" i="7"/>
  <c r="H1111" i="7" s="1"/>
  <c r="J4692" i="1" s="1"/>
  <c r="F1047" i="7"/>
  <c r="H1047" i="7" s="1"/>
  <c r="J4628" i="1" s="1"/>
  <c r="F983" i="7"/>
  <c r="H983" i="7" s="1"/>
  <c r="J4564" i="1" s="1"/>
  <c r="F919" i="7"/>
  <c r="H919" i="7" s="1"/>
  <c r="J4500" i="1" s="1"/>
  <c r="F855" i="7"/>
  <c r="F791" i="7"/>
  <c r="F727" i="7"/>
  <c r="F663" i="7"/>
  <c r="F599" i="7"/>
  <c r="H599" i="7" s="1"/>
  <c r="J4180" i="1" s="1"/>
  <c r="F535" i="7"/>
  <c r="F471" i="7"/>
  <c r="F407" i="7"/>
  <c r="F343" i="7"/>
  <c r="F279" i="7"/>
  <c r="F215" i="7"/>
  <c r="F151" i="7"/>
  <c r="H151" i="7" s="1"/>
  <c r="J3732" i="1" s="1"/>
  <c r="F87" i="7"/>
  <c r="F23" i="7"/>
  <c r="H23" i="7" s="1"/>
  <c r="J3604" i="1" s="1"/>
  <c r="K3604" i="1" s="1"/>
  <c r="F2893" i="7"/>
  <c r="H2893" i="7" s="1"/>
  <c r="J6474" i="1" s="1"/>
  <c r="F2857" i="7"/>
  <c r="F2821" i="7"/>
  <c r="F2781" i="7"/>
  <c r="F2741" i="7"/>
  <c r="F2697" i="7"/>
  <c r="F2653" i="7"/>
  <c r="F2613" i="7"/>
  <c r="F2569" i="7"/>
  <c r="F2521" i="7"/>
  <c r="H2521" i="7" s="1"/>
  <c r="J6102" i="1" s="1"/>
  <c r="F2278" i="7"/>
  <c r="F2150" i="7"/>
  <c r="H2150" i="7" s="1"/>
  <c r="J5731" i="1" s="1"/>
  <c r="F2026" i="7"/>
  <c r="F1910" i="7"/>
  <c r="F1782" i="7"/>
  <c r="F1666" i="7"/>
  <c r="H1666" i="7" s="1"/>
  <c r="J5247" i="1" s="1"/>
  <c r="F1546" i="7"/>
  <c r="F2833" i="7"/>
  <c r="H2833" i="7" s="1"/>
  <c r="J6414" i="1" s="1"/>
  <c r="F2333" i="7"/>
  <c r="F2645" i="7"/>
  <c r="F2557" i="7"/>
  <c r="H2557" i="7" s="1"/>
  <c r="J6138" i="1" s="1"/>
  <c r="F2238" i="7"/>
  <c r="F1998" i="7"/>
  <c r="F1750" i="7"/>
  <c r="H1750" i="7" s="1"/>
  <c r="J5331" i="1" s="1"/>
  <c r="F1514" i="7"/>
  <c r="F2397" i="7"/>
  <c r="H2397" i="7" s="1"/>
  <c r="J5978" i="1" s="1"/>
  <c r="F2077" i="7"/>
  <c r="F1821" i="7"/>
  <c r="F1565" i="7"/>
  <c r="F1382" i="7"/>
  <c r="H1382" i="7" s="1"/>
  <c r="J4963" i="1" s="1"/>
  <c r="F1314" i="7"/>
  <c r="H1314" i="7" s="1"/>
  <c r="J4895" i="1" s="1"/>
  <c r="F1250" i="7"/>
  <c r="H1250" i="7" s="1"/>
  <c r="J4831" i="1" s="1"/>
  <c r="F1186" i="7"/>
  <c r="H1186" i="7" s="1"/>
  <c r="J4767" i="1" s="1"/>
  <c r="F1122" i="7"/>
  <c r="H1122" i="7" s="1"/>
  <c r="J4703" i="1" s="1"/>
  <c r="F1058" i="7"/>
  <c r="F994" i="7"/>
  <c r="H994" i="7" s="1"/>
  <c r="J4575" i="1" s="1"/>
  <c r="F930" i="7"/>
  <c r="F866" i="7"/>
  <c r="H866" i="7" s="1"/>
  <c r="J4447" i="1" s="1"/>
  <c r="K4447" i="1" s="1"/>
  <c r="F802" i="7"/>
  <c r="F738" i="7"/>
  <c r="H738" i="7" s="1"/>
  <c r="J4319" i="1" s="1"/>
  <c r="F674" i="7"/>
  <c r="F610" i="7"/>
  <c r="H610" i="7" s="1"/>
  <c r="J4191" i="1" s="1"/>
  <c r="F546" i="7"/>
  <c r="F482" i="7"/>
  <c r="F418" i="7"/>
  <c r="H418" i="7" s="1"/>
  <c r="J3999" i="1" s="1"/>
  <c r="F354" i="7"/>
  <c r="H354" i="7" s="1"/>
  <c r="J3935" i="1" s="1"/>
  <c r="F290" i="7"/>
  <c r="F226" i="7"/>
  <c r="H226" i="7" s="1"/>
  <c r="J3807" i="1" s="1"/>
  <c r="F162" i="7"/>
  <c r="F98" i="7"/>
  <c r="F34" i="7"/>
  <c r="F2409" i="7"/>
  <c r="F2153" i="7"/>
  <c r="H2153" i="7" s="1"/>
  <c r="J5734" i="1" s="1"/>
  <c r="F1897" i="7"/>
  <c r="H1897" i="7" s="1"/>
  <c r="J5478" i="1" s="1"/>
  <c r="F1641" i="7"/>
  <c r="F1408" i="7"/>
  <c r="F1333" i="7"/>
  <c r="H1333" i="7" s="1"/>
  <c r="J4914" i="1" s="1"/>
  <c r="F1269" i="7"/>
  <c r="F1205" i="7"/>
  <c r="H1205" i="7" s="1"/>
  <c r="J4786" i="1" s="1"/>
  <c r="F1141" i="7"/>
  <c r="H1141" i="7" s="1"/>
  <c r="J4722" i="1" s="1"/>
  <c r="F1077" i="7"/>
  <c r="H1077" i="7" s="1"/>
  <c r="J4658" i="1" s="1"/>
  <c r="F1013" i="7"/>
  <c r="H1013" i="7" s="1"/>
  <c r="J4594" i="1" s="1"/>
  <c r="F949" i="7"/>
  <c r="F885" i="7"/>
  <c r="F821" i="7"/>
  <c r="H821" i="7" s="1"/>
  <c r="J4402" i="1" s="1"/>
  <c r="F757" i="7"/>
  <c r="F693" i="7"/>
  <c r="H693" i="7" s="1"/>
  <c r="J4274" i="1" s="1"/>
  <c r="F629" i="7"/>
  <c r="F565" i="7"/>
  <c r="H565" i="7" s="1"/>
  <c r="J4146" i="1" s="1"/>
  <c r="F501" i="7"/>
  <c r="H501" i="7" s="1"/>
  <c r="J4082" i="1" s="1"/>
  <c r="F437" i="7"/>
  <c r="F373" i="7"/>
  <c r="F309" i="7"/>
  <c r="H309" i="7" s="1"/>
  <c r="J3890" i="1" s="1"/>
  <c r="F245" i="7"/>
  <c r="F181" i="7"/>
  <c r="H181" i="7" s="1"/>
  <c r="J3762" i="1" s="1"/>
  <c r="F117" i="7"/>
  <c r="H117" i="7" s="1"/>
  <c r="J3698" i="1" s="1"/>
  <c r="F53" i="7"/>
  <c r="F2533" i="7"/>
  <c r="F2261" i="7"/>
  <c r="H2261" i="7" s="1"/>
  <c r="J5842" i="1" s="1"/>
  <c r="F2005" i="7"/>
  <c r="F1749" i="7"/>
  <c r="H1749" i="7" s="1"/>
  <c r="J5330" i="1" s="1"/>
  <c r="F1493" i="7"/>
  <c r="F1360" i="7"/>
  <c r="H1360" i="7" s="1"/>
  <c r="J4941" i="1" s="1"/>
  <c r="F1296" i="7"/>
  <c r="H1296" i="7" s="1"/>
  <c r="J4877" i="1" s="1"/>
  <c r="K4877" i="1" s="1"/>
  <c r="F1232" i="7"/>
  <c r="H1232" i="7" s="1"/>
  <c r="J4813" i="1" s="1"/>
  <c r="F1168" i="7"/>
  <c r="H1168" i="7" s="1"/>
  <c r="J4749" i="1" s="1"/>
  <c r="F1104" i="7"/>
  <c r="H1104" i="7" s="1"/>
  <c r="J4685" i="1" s="1"/>
  <c r="F1040" i="7"/>
  <c r="H1040" i="7" s="1"/>
  <c r="J4621" i="1" s="1"/>
  <c r="F976" i="7"/>
  <c r="H976" i="7" s="1"/>
  <c r="J4557" i="1" s="1"/>
  <c r="F912" i="7"/>
  <c r="H912" i="7" s="1"/>
  <c r="J4493" i="1" s="1"/>
  <c r="F848" i="7"/>
  <c r="H848" i="7" s="1"/>
  <c r="J4429" i="1" s="1"/>
  <c r="F784" i="7"/>
  <c r="H784" i="7" s="1"/>
  <c r="J4365" i="1" s="1"/>
  <c r="F720" i="7"/>
  <c r="F656" i="7"/>
  <c r="F592" i="7"/>
  <c r="H592" i="7" s="1"/>
  <c r="J4173" i="1" s="1"/>
  <c r="F528" i="7"/>
  <c r="H528" i="7" s="1"/>
  <c r="J4109" i="1" s="1"/>
  <c r="F464" i="7"/>
  <c r="H464" i="7" s="1"/>
  <c r="J4045" i="1" s="1"/>
  <c r="F400" i="7"/>
  <c r="F336" i="7"/>
  <c r="F272" i="7"/>
  <c r="H272" i="7" s="1"/>
  <c r="J3853" i="1" s="1"/>
  <c r="F208" i="7"/>
  <c r="F144" i="7"/>
  <c r="H144" i="7" s="1"/>
  <c r="J3725" i="1" s="1"/>
  <c r="F80" i="7"/>
  <c r="F16" i="7"/>
  <c r="F2633" i="7"/>
  <c r="H2633" i="7" s="1"/>
  <c r="J6214" i="1" s="1"/>
  <c r="F2549" i="7"/>
  <c r="H2549" i="7" s="1"/>
  <c r="J6130" i="1" s="1"/>
  <c r="F2206" i="7"/>
  <c r="H2206" i="7" s="1"/>
  <c r="J5787" i="1" s="1"/>
  <c r="F1970" i="7"/>
  <c r="F1726" i="7"/>
  <c r="H1726" i="7" s="1"/>
  <c r="J5307" i="1" s="1"/>
  <c r="K5307" i="1" s="1"/>
  <c r="F1486" i="7"/>
  <c r="H1486" i="7" s="1"/>
  <c r="J5067" i="1" s="1"/>
  <c r="F2269" i="7"/>
  <c r="F2013" i="7"/>
  <c r="F1757" i="7"/>
  <c r="H1757" i="7" s="1"/>
  <c r="J5338" i="1" s="1"/>
  <c r="F1501" i="7"/>
  <c r="F1362" i="7"/>
  <c r="F1298" i="7"/>
  <c r="H1298" i="7" s="1"/>
  <c r="J4879" i="1" s="1"/>
  <c r="F1234" i="7"/>
  <c r="H1234" i="7" s="1"/>
  <c r="J4815" i="1" s="1"/>
  <c r="F1170" i="7"/>
  <c r="H1170" i="7" s="1"/>
  <c r="J4751" i="1" s="1"/>
  <c r="F1106" i="7"/>
  <c r="H1106" i="7" s="1"/>
  <c r="J4687" i="1" s="1"/>
  <c r="F1042" i="7"/>
  <c r="F978" i="7"/>
  <c r="H978" i="7" s="1"/>
  <c r="J4559" i="1" s="1"/>
  <c r="F914" i="7"/>
  <c r="H914" i="7" s="1"/>
  <c r="J4495" i="1" s="1"/>
  <c r="F850" i="7"/>
  <c r="F786" i="7"/>
  <c r="H786" i="7" s="1"/>
  <c r="J4367" i="1" s="1"/>
  <c r="F722" i="7"/>
  <c r="H722" i="7" s="1"/>
  <c r="J4303" i="1" s="1"/>
  <c r="F658" i="7"/>
  <c r="F594" i="7"/>
  <c r="H594" i="7" s="1"/>
  <c r="J4175" i="1" s="1"/>
  <c r="F530" i="7"/>
  <c r="H530" i="7" s="1"/>
  <c r="J4111" i="1" s="1"/>
  <c r="F466" i="7"/>
  <c r="H466" i="7" s="1"/>
  <c r="J4047" i="1" s="1"/>
  <c r="F402" i="7"/>
  <c r="H402" i="7" s="1"/>
  <c r="J3983" i="1" s="1"/>
  <c r="F338" i="7"/>
  <c r="F274" i="7"/>
  <c r="H274" i="7" s="1"/>
  <c r="J3855" i="1" s="1"/>
  <c r="F210" i="7"/>
  <c r="F146" i="7"/>
  <c r="F82" i="7"/>
  <c r="F18" i="7"/>
  <c r="H18" i="7" s="1"/>
  <c r="J3599" i="1" s="1"/>
  <c r="K3599" i="1" s="1"/>
  <c r="F2345" i="7"/>
  <c r="H2345" i="7" s="1"/>
  <c r="J5926" i="1" s="1"/>
  <c r="F2089" i="7"/>
  <c r="F1833" i="7"/>
  <c r="F1577" i="7"/>
  <c r="H1577" i="7" s="1"/>
  <c r="J5158" i="1" s="1"/>
  <c r="F1386" i="7"/>
  <c r="H1386" i="7" s="1"/>
  <c r="J4967" i="1" s="1"/>
  <c r="F1317" i="7"/>
  <c r="F1253" i="7"/>
  <c r="H1253" i="7" s="1"/>
  <c r="J4834" i="1" s="1"/>
  <c r="F1189" i="7"/>
  <c r="H1189" i="7" s="1"/>
  <c r="J4770" i="1" s="1"/>
  <c r="F1125" i="7"/>
  <c r="H1125" i="7" s="1"/>
  <c r="J4706" i="1" s="1"/>
  <c r="F1061" i="7"/>
  <c r="F997" i="7"/>
  <c r="H997" i="7" s="1"/>
  <c r="J4578" i="1" s="1"/>
  <c r="F933" i="7"/>
  <c r="F869" i="7"/>
  <c r="H869" i="7" s="1"/>
  <c r="J4450" i="1" s="1"/>
  <c r="F805" i="7"/>
  <c r="F741" i="7"/>
  <c r="H741" i="7" s="1"/>
  <c r="J4322" i="1" s="1"/>
  <c r="F677" i="7"/>
  <c r="H677" i="7" s="1"/>
  <c r="J4258" i="1" s="1"/>
  <c r="F613" i="7"/>
  <c r="F549" i="7"/>
  <c r="F485" i="7"/>
  <c r="F421" i="7"/>
  <c r="H421" i="7" s="1"/>
  <c r="J4002" i="1" s="1"/>
  <c r="F357" i="7"/>
  <c r="H357" i="7" s="1"/>
  <c r="J3938" i="1" s="1"/>
  <c r="F293" i="7"/>
  <c r="F229" i="7"/>
  <c r="H229" i="7" s="1"/>
  <c r="J3810" i="1" s="1"/>
  <c r="F165" i="7"/>
  <c r="H165" i="7" s="1"/>
  <c r="J3746" i="1" s="1"/>
  <c r="F101" i="7"/>
  <c r="F37" i="7"/>
  <c r="F2453" i="7"/>
  <c r="F2197" i="7"/>
  <c r="F1941" i="7"/>
  <c r="H1941" i="7" s="1"/>
  <c r="J5522" i="1" s="1"/>
  <c r="F1685" i="7"/>
  <c r="F1429" i="7"/>
  <c r="F1344" i="7"/>
  <c r="H1344" i="7" s="1"/>
  <c r="J4925" i="1" s="1"/>
  <c r="F1280" i="7"/>
  <c r="H1280" i="7" s="1"/>
  <c r="J4861" i="1" s="1"/>
  <c r="F1216" i="7"/>
  <c r="H1216" i="7" s="1"/>
  <c r="J4797" i="1" s="1"/>
  <c r="F1152" i="7"/>
  <c r="H1152" i="7" s="1"/>
  <c r="J4733" i="1" s="1"/>
  <c r="F1088" i="7"/>
  <c r="F1024" i="7"/>
  <c r="H1024" i="7" s="1"/>
  <c r="J4605" i="1" s="1"/>
  <c r="F960" i="7"/>
  <c r="H960" i="7" s="1"/>
  <c r="J4541" i="1" s="1"/>
  <c r="F896" i="7"/>
  <c r="F832" i="7"/>
  <c r="F768" i="7"/>
  <c r="H768" i="7" s="1"/>
  <c r="J4349" i="1" s="1"/>
  <c r="K4349" i="1" s="1"/>
  <c r="F704" i="7"/>
  <c r="F640" i="7"/>
  <c r="H640" i="7" s="1"/>
  <c r="J4221" i="1" s="1"/>
  <c r="F576" i="7"/>
  <c r="F512" i="7"/>
  <c r="H512" i="7" s="1"/>
  <c r="J4093" i="1" s="1"/>
  <c r="F448" i="7"/>
  <c r="H448" i="7" s="1"/>
  <c r="J4029" i="1" s="1"/>
  <c r="F384" i="7"/>
  <c r="F320" i="7"/>
  <c r="H320" i="7" s="1"/>
  <c r="J3901" i="1" s="1"/>
  <c r="F256" i="7"/>
  <c r="H256" i="7" s="1"/>
  <c r="J3837" i="1" s="1"/>
  <c r="F192" i="7"/>
  <c r="F128" i="7"/>
  <c r="F64" i="7"/>
  <c r="H64" i="7" s="1"/>
  <c r="J3645" i="1" s="1"/>
  <c r="F2910" i="7"/>
  <c r="F2818" i="7"/>
  <c r="F2685" i="7"/>
  <c r="F2601" i="7"/>
  <c r="H2601" i="7" s="1"/>
  <c r="J6182" i="1" s="1"/>
  <c r="F2509" i="7"/>
  <c r="H2509" i="7" s="1"/>
  <c r="J6090" i="1" s="1"/>
  <c r="F2118" i="7"/>
  <c r="F1878" i="7"/>
  <c r="F1638" i="7"/>
  <c r="F2561" i="7"/>
  <c r="F2205" i="7"/>
  <c r="H2205" i="7" s="1"/>
  <c r="J5786" i="1" s="1"/>
  <c r="F1949" i="7"/>
  <c r="H1949" i="7" s="1"/>
  <c r="J5530" i="1" s="1"/>
  <c r="F1693" i="7"/>
  <c r="F1437" i="7"/>
  <c r="F1346" i="7"/>
  <c r="H1346" i="7" s="1"/>
  <c r="J4927" i="1" s="1"/>
  <c r="F1282" i="7"/>
  <c r="F1218" i="7"/>
  <c r="F1154" i="7"/>
  <c r="H1154" i="7" s="1"/>
  <c r="J4735" i="1" s="1"/>
  <c r="F1090" i="7"/>
  <c r="H1090" i="7" s="1"/>
  <c r="J4671" i="1" s="1"/>
  <c r="F1026" i="7"/>
  <c r="H1026" i="7" s="1"/>
  <c r="J4607" i="1" s="1"/>
  <c r="F962" i="7"/>
  <c r="H962" i="7" s="1"/>
  <c r="J4543" i="1" s="1"/>
  <c r="F898" i="7"/>
  <c r="F834" i="7"/>
  <c r="F770" i="7"/>
  <c r="H770" i="7" s="1"/>
  <c r="J4351" i="1" s="1"/>
  <c r="F706" i="7"/>
  <c r="F642" i="7"/>
  <c r="H642" i="7" s="1"/>
  <c r="J4223" i="1" s="1"/>
  <c r="F578" i="7"/>
  <c r="F514" i="7"/>
  <c r="F450" i="7"/>
  <c r="H450" i="7" s="1"/>
  <c r="J4031" i="1" s="1"/>
  <c r="F386" i="7"/>
  <c r="H386" i="7" s="1"/>
  <c r="J3967" i="1" s="1"/>
  <c r="K3967" i="1" s="1"/>
  <c r="F322" i="7"/>
  <c r="F258" i="7"/>
  <c r="H258" i="7" s="1"/>
  <c r="J3839" i="1" s="1"/>
  <c r="F194" i="7"/>
  <c r="F130" i="7"/>
  <c r="F66" i="7"/>
  <c r="H66" i="7" s="1"/>
  <c r="J3647" i="1" s="1"/>
  <c r="F2609" i="7"/>
  <c r="F2281" i="7"/>
  <c r="F2025" i="7"/>
  <c r="F1769" i="7"/>
  <c r="F1513" i="7"/>
  <c r="F1365" i="7"/>
  <c r="H1365" i="7" s="1"/>
  <c r="J4946" i="1" s="1"/>
  <c r="F1301" i="7"/>
  <c r="H1301" i="7" s="1"/>
  <c r="J4882" i="1" s="1"/>
  <c r="F1237" i="7"/>
  <c r="H1237" i="7" s="1"/>
  <c r="J4818" i="1" s="1"/>
  <c r="F1173" i="7"/>
  <c r="F1109" i="7"/>
  <c r="H1109" i="7" s="1"/>
  <c r="J4690" i="1" s="1"/>
  <c r="F1045" i="7"/>
  <c r="H1045" i="7" s="1"/>
  <c r="J4626" i="1" s="1"/>
  <c r="F981" i="7"/>
  <c r="H981" i="7" s="1"/>
  <c r="J4562" i="1" s="1"/>
  <c r="F917" i="7"/>
  <c r="H917" i="7" s="1"/>
  <c r="J4498" i="1" s="1"/>
  <c r="F853" i="7"/>
  <c r="F789" i="7"/>
  <c r="F725" i="7"/>
  <c r="F661" i="7"/>
  <c r="F597" i="7"/>
  <c r="H597" i="7" s="1"/>
  <c r="J4178" i="1" s="1"/>
  <c r="F533" i="7"/>
  <c r="F469" i="7"/>
  <c r="F405" i="7"/>
  <c r="F341" i="7"/>
  <c r="F277" i="7"/>
  <c r="F213" i="7"/>
  <c r="H213" i="7" s="1"/>
  <c r="J3794" i="1" s="1"/>
  <c r="F149" i="7"/>
  <c r="H149" i="7" s="1"/>
  <c r="J3730" i="1" s="1"/>
  <c r="F85" i="7"/>
  <c r="F21" i="7"/>
  <c r="H21" i="7" s="1"/>
  <c r="J3602" i="1" s="1"/>
  <c r="K3602" i="1" s="1"/>
  <c r="F2389" i="7"/>
  <c r="F2133" i="7"/>
  <c r="F1877" i="7"/>
  <c r="F1621" i="7"/>
  <c r="H1621" i="7" s="1"/>
  <c r="J5202" i="1" s="1"/>
  <c r="F1401" i="7"/>
  <c r="F1328" i="7"/>
  <c r="H1328" i="7" s="1"/>
  <c r="J4909" i="1" s="1"/>
  <c r="F1264" i="7"/>
  <c r="F1200" i="7"/>
  <c r="H1200" i="7" s="1"/>
  <c r="J4781" i="1" s="1"/>
  <c r="F1136" i="7"/>
  <c r="H1136" i="7" s="1"/>
  <c r="J4717" i="1" s="1"/>
  <c r="F1072" i="7"/>
  <c r="H1072" i="7" s="1"/>
  <c r="J4653" i="1" s="1"/>
  <c r="F1008" i="7"/>
  <c r="F944" i="7"/>
  <c r="F880" i="7"/>
  <c r="F816" i="7"/>
  <c r="F752" i="7"/>
  <c r="F688" i="7"/>
  <c r="H688" i="7" s="1"/>
  <c r="J4269" i="1" s="1"/>
  <c r="F624" i="7"/>
  <c r="F560" i="7"/>
  <c r="F496" i="7"/>
  <c r="H496" i="7" s="1"/>
  <c r="J4077" i="1" s="1"/>
  <c r="F432" i="7"/>
  <c r="F368" i="7"/>
  <c r="F304" i="7"/>
  <c r="H304" i="7" s="1"/>
  <c r="J3885" i="1" s="1"/>
  <c r="F240" i="7"/>
  <c r="F176" i="7"/>
  <c r="H176" i="7" s="1"/>
  <c r="J3757" i="1" s="1"/>
  <c r="F112" i="7"/>
  <c r="H112" i="7" s="1"/>
  <c r="J3693" i="1" s="1"/>
  <c r="F48" i="7"/>
  <c r="F2890" i="7"/>
  <c r="H2890" i="7" s="1"/>
  <c r="J6471" i="1" s="1"/>
  <c r="F2794" i="7"/>
  <c r="F2677" i="7"/>
  <c r="H2677" i="7" s="1"/>
  <c r="J6258" i="1" s="1"/>
  <c r="F2589" i="7"/>
  <c r="F2497" i="7"/>
  <c r="F2094" i="7"/>
  <c r="F1846" i="7"/>
  <c r="F1606" i="7"/>
  <c r="F2461" i="7"/>
  <c r="F2141" i="7"/>
  <c r="F1885" i="7"/>
  <c r="F1629" i="7"/>
  <c r="H1629" i="7" s="1"/>
  <c r="J5210" i="1" s="1"/>
  <c r="F1404" i="7"/>
  <c r="F1330" i="7"/>
  <c r="H1330" i="7" s="1"/>
  <c r="J4911" i="1" s="1"/>
  <c r="F1266" i="7"/>
  <c r="F1202" i="7"/>
  <c r="H1202" i="7" s="1"/>
  <c r="J4783" i="1" s="1"/>
  <c r="F1138" i="7"/>
  <c r="F1074" i="7"/>
  <c r="H1074" i="7" s="1"/>
  <c r="J4655" i="1" s="1"/>
  <c r="F1010" i="7"/>
  <c r="F946" i="7"/>
  <c r="H946" i="7" s="1"/>
  <c r="J4527" i="1" s="1"/>
  <c r="F882" i="7"/>
  <c r="F818" i="7"/>
  <c r="F754" i="7"/>
  <c r="F690" i="7"/>
  <c r="H690" i="7" s="1"/>
  <c r="J4271" i="1" s="1"/>
  <c r="F626" i="7"/>
  <c r="F562" i="7"/>
  <c r="H562" i="7" s="1"/>
  <c r="J4143" i="1" s="1"/>
  <c r="F498" i="7"/>
  <c r="H498" i="7" s="1"/>
  <c r="J4079" i="1" s="1"/>
  <c r="F434" i="7"/>
  <c r="F370" i="7"/>
  <c r="F306" i="7"/>
  <c r="F242" i="7"/>
  <c r="F178" i="7"/>
  <c r="H178" i="7" s="1"/>
  <c r="J3759" i="1" s="1"/>
  <c r="F114" i="7"/>
  <c r="H114" i="7" s="1"/>
  <c r="J3695" i="1" s="1"/>
  <c r="F50" i="7"/>
  <c r="F2473" i="7"/>
  <c r="H2473" i="7" s="1"/>
  <c r="J6054" i="1" s="1"/>
  <c r="F2217" i="7"/>
  <c r="F1961" i="7"/>
  <c r="F1705" i="7"/>
  <c r="F1449" i="7"/>
  <c r="F1349" i="7"/>
  <c r="H1349" i="7" s="1"/>
  <c r="J4930" i="1" s="1"/>
  <c r="F1285" i="7"/>
  <c r="F1221" i="7"/>
  <c r="F1157" i="7"/>
  <c r="H1157" i="7" s="1"/>
  <c r="J4738" i="1" s="1"/>
  <c r="F1093" i="7"/>
  <c r="F1029" i="7"/>
  <c r="H1029" i="7" s="1"/>
  <c r="J4610" i="1" s="1"/>
  <c r="F965" i="7"/>
  <c r="F901" i="7"/>
  <c r="F837" i="7"/>
  <c r="H837" i="7" s="1"/>
  <c r="J4418" i="1" s="1"/>
  <c r="F773" i="7"/>
  <c r="F709" i="7"/>
  <c r="F645" i="7"/>
  <c r="H645" i="7" s="1"/>
  <c r="J4226" i="1" s="1"/>
  <c r="F581" i="7"/>
  <c r="F517" i="7"/>
  <c r="H517" i="7" s="1"/>
  <c r="J4098" i="1" s="1"/>
  <c r="F453" i="7"/>
  <c r="F389" i="7"/>
  <c r="H389" i="7" s="1"/>
  <c r="J3970" i="1" s="1"/>
  <c r="F325" i="7"/>
  <c r="F261" i="7"/>
  <c r="F197" i="7"/>
  <c r="F133" i="7"/>
  <c r="F69" i="7"/>
  <c r="H69" i="7" s="1"/>
  <c r="J3650" i="1" s="1"/>
  <c r="F2785" i="7"/>
  <c r="F2325" i="7"/>
  <c r="F2069" i="7"/>
  <c r="F1813" i="7"/>
  <c r="F1557" i="7"/>
  <c r="F1380" i="7"/>
  <c r="H1380" i="7" s="1"/>
  <c r="J4961" i="1" s="1"/>
  <c r="F1312" i="7"/>
  <c r="F1248" i="7"/>
  <c r="H1248" i="7" s="1"/>
  <c r="J4829" i="1" s="1"/>
  <c r="F1184" i="7"/>
  <c r="F1120" i="7"/>
  <c r="H1120" i="7" s="1"/>
  <c r="J4701" i="1" s="1"/>
  <c r="F1056" i="7"/>
  <c r="H1056" i="7" s="1"/>
  <c r="J4637" i="1" s="1"/>
  <c r="F992" i="7"/>
  <c r="H992" i="7" s="1"/>
  <c r="J4573" i="1" s="1"/>
  <c r="F928" i="7"/>
  <c r="F864" i="7"/>
  <c r="H864" i="7" s="1"/>
  <c r="J4445" i="1" s="1"/>
  <c r="F800" i="7"/>
  <c r="F736" i="7"/>
  <c r="H736" i="7" s="1"/>
  <c r="J4317" i="1" s="1"/>
  <c r="F672" i="7"/>
  <c r="F608" i="7"/>
  <c r="H608" i="7" s="1"/>
  <c r="J4189" i="1" s="1"/>
  <c r="F544" i="7"/>
  <c r="F480" i="7"/>
  <c r="F416" i="7"/>
  <c r="H416" i="7" s="1"/>
  <c r="J3997" i="1" s="1"/>
  <c r="F352" i="7"/>
  <c r="F288" i="7"/>
  <c r="F224" i="7"/>
  <c r="H224" i="7" s="1"/>
  <c r="J3805" i="1" s="1"/>
  <c r="F160" i="7"/>
  <c r="F96" i="7"/>
  <c r="F32" i="7"/>
  <c r="F2866" i="7"/>
  <c r="F2742" i="7"/>
  <c r="F2642" i="7"/>
  <c r="F2542" i="7"/>
  <c r="F2414" i="7"/>
  <c r="F2314" i="7"/>
  <c r="F2182" i="7"/>
  <c r="F2034" i="7"/>
  <c r="H2034" i="7" s="1"/>
  <c r="J5615" i="1" s="1"/>
  <c r="F1886" i="7"/>
  <c r="F1758" i="7"/>
  <c r="H1758" i="7" s="1"/>
  <c r="J5339" i="1" s="1"/>
  <c r="F1610" i="7"/>
  <c r="F1462" i="7"/>
  <c r="H1462" i="7" s="1"/>
  <c r="J5043" i="1" s="1"/>
  <c r="F2401" i="7"/>
  <c r="H2401" i="7" s="1"/>
  <c r="J5982" i="1" s="1"/>
  <c r="F2145" i="7"/>
  <c r="F1889" i="7"/>
  <c r="F1633" i="7"/>
  <c r="F1405" i="7"/>
  <c r="F1331" i="7"/>
  <c r="H1331" i="7" s="1"/>
  <c r="J4912" i="1" s="1"/>
  <c r="F1267" i="7"/>
  <c r="F1203" i="7"/>
  <c r="H1203" i="7" s="1"/>
  <c r="J4784" i="1" s="1"/>
  <c r="F1139" i="7"/>
  <c r="F1075" i="7"/>
  <c r="H1075" i="7" s="1"/>
  <c r="J4656" i="1" s="1"/>
  <c r="F1011" i="7"/>
  <c r="F947" i="7"/>
  <c r="H947" i="7" s="1"/>
  <c r="J4528" i="1" s="1"/>
  <c r="F883" i="7"/>
  <c r="F819" i="7"/>
  <c r="H819" i="7" s="1"/>
  <c r="J4400" i="1" s="1"/>
  <c r="F755" i="7"/>
  <c r="F691" i="7"/>
  <c r="H691" i="7" s="1"/>
  <c r="J4272" i="1" s="1"/>
  <c r="F627" i="7"/>
  <c r="F563" i="7"/>
  <c r="H563" i="7" s="1"/>
  <c r="J4144" i="1" s="1"/>
  <c r="F499" i="7"/>
  <c r="H499" i="7" s="1"/>
  <c r="J4080" i="1" s="1"/>
  <c r="F435" i="7"/>
  <c r="F371" i="7"/>
  <c r="F307" i="7"/>
  <c r="F243" i="7"/>
  <c r="F179" i="7"/>
  <c r="H179" i="7" s="1"/>
  <c r="J3760" i="1" s="1"/>
  <c r="F115" i="7"/>
  <c r="H115" i="7" s="1"/>
  <c r="J3696" i="1" s="1"/>
  <c r="F51" i="7"/>
  <c r="F2517" i="7"/>
  <c r="H2517" i="7" s="1"/>
  <c r="J6098" i="1" s="1"/>
  <c r="F2253" i="7"/>
  <c r="H2253" i="7" s="1"/>
  <c r="J5834" i="1" s="1"/>
  <c r="F1997" i="7"/>
  <c r="H1997" i="7" s="1"/>
  <c r="J5578" i="1" s="1"/>
  <c r="F1741" i="7"/>
  <c r="F1485" i="7"/>
  <c r="H1485" i="7" s="1"/>
  <c r="J5066" i="1" s="1"/>
  <c r="F1358" i="7"/>
  <c r="F1294" i="7"/>
  <c r="F1230" i="7"/>
  <c r="F1166" i="7"/>
  <c r="H1166" i="7" s="1"/>
  <c r="J4747" i="1" s="1"/>
  <c r="F1102" i="7"/>
  <c r="H1102" i="7" s="1"/>
  <c r="J4683" i="1" s="1"/>
  <c r="F1038" i="7"/>
  <c r="F974" i="7"/>
  <c r="H974" i="7" s="1"/>
  <c r="J4555" i="1" s="1"/>
  <c r="F910" i="7"/>
  <c r="H910" i="7" s="1"/>
  <c r="J4491" i="1" s="1"/>
  <c r="F846" i="7"/>
  <c r="H846" i="7" s="1"/>
  <c r="J4427" i="1" s="1"/>
  <c r="F782" i="7"/>
  <c r="H782" i="7" s="1"/>
  <c r="J4363" i="1" s="1"/>
  <c r="F718" i="7"/>
  <c r="F654" i="7"/>
  <c r="F590" i="7"/>
  <c r="H590" i="7" s="1"/>
  <c r="J4171" i="1" s="1"/>
  <c r="F526" i="7"/>
  <c r="H526" i="7" s="1"/>
  <c r="J4107" i="1" s="1"/>
  <c r="F462" i="7"/>
  <c r="H462" i="7" s="1"/>
  <c r="J4043" i="1" s="1"/>
  <c r="F398" i="7"/>
  <c r="F334" i="7"/>
  <c r="F270" i="7"/>
  <c r="H270" i="7" s="1"/>
  <c r="J3851" i="1" s="1"/>
  <c r="F206" i="7"/>
  <c r="F142" i="7"/>
  <c r="H142" i="7" s="1"/>
  <c r="J3723" i="1" s="1"/>
  <c r="F78" i="7"/>
  <c r="F14" i="7"/>
  <c r="H14" i="7" s="1"/>
  <c r="J3595" i="1" s="1"/>
  <c r="K3595" i="1" s="1"/>
  <c r="F2892" i="7"/>
  <c r="H2892" i="7" s="1"/>
  <c r="J6473" i="1" s="1"/>
  <c r="F2860" i="7"/>
  <c r="F2828" i="7"/>
  <c r="F2796" i="7"/>
  <c r="F2764" i="7"/>
  <c r="H2764" i="7" s="1"/>
  <c r="J6345" i="1" s="1"/>
  <c r="F2732" i="7"/>
  <c r="F2700" i="7"/>
  <c r="F2668" i="7"/>
  <c r="H2668" i="7" s="1"/>
  <c r="J6249" i="1" s="1"/>
  <c r="F2636" i="7"/>
  <c r="F2604" i="7"/>
  <c r="F2572" i="7"/>
  <c r="F2540" i="7"/>
  <c r="F2508" i="7"/>
  <c r="F2476" i="7"/>
  <c r="H2476" i="7" s="1"/>
  <c r="J6057" i="1" s="1"/>
  <c r="F2444" i="7"/>
  <c r="H2444" i="7" s="1"/>
  <c r="J6025" i="1" s="1"/>
  <c r="F2412" i="7"/>
  <c r="F2380" i="7"/>
  <c r="F2348" i="7"/>
  <c r="H2348" i="7" s="1"/>
  <c r="J5929" i="1" s="1"/>
  <c r="F2316" i="7"/>
  <c r="F2284" i="7"/>
  <c r="F2252" i="7"/>
  <c r="F2220" i="7"/>
  <c r="H2220" i="7" s="1"/>
  <c r="J5801" i="1" s="1"/>
  <c r="F2188" i="7"/>
  <c r="F2156" i="7"/>
  <c r="H2156" i="7" s="1"/>
  <c r="J5737" i="1" s="1"/>
  <c r="F2124" i="7"/>
  <c r="F2092" i="7"/>
  <c r="F2060" i="7"/>
  <c r="F2028" i="7"/>
  <c r="F1996" i="7"/>
  <c r="H1996" i="7" s="1"/>
  <c r="J5577" i="1" s="1"/>
  <c r="F1964" i="7"/>
  <c r="F1932" i="7"/>
  <c r="F1900" i="7"/>
  <c r="H1900" i="7" s="1"/>
  <c r="J5481" i="1" s="1"/>
  <c r="F1868" i="7"/>
  <c r="F1836" i="7"/>
  <c r="F1804" i="7"/>
  <c r="H1804" i="7" s="1"/>
  <c r="J5385" i="1" s="1"/>
  <c r="F1772" i="7"/>
  <c r="F1740" i="7"/>
  <c r="F1708" i="7"/>
  <c r="F1676" i="7"/>
  <c r="H1676" i="7" s="1"/>
  <c r="J5257" i="1" s="1"/>
  <c r="F1644" i="7"/>
  <c r="F1612" i="7"/>
  <c r="F1580" i="7"/>
  <c r="H1580" i="7" s="1"/>
  <c r="J5161" i="1" s="1"/>
  <c r="F1548" i="7"/>
  <c r="F1516" i="7"/>
  <c r="F1484" i="7"/>
  <c r="H1484" i="7" s="1"/>
  <c r="J5065" i="1" s="1"/>
  <c r="F1452" i="7"/>
  <c r="F1420" i="7"/>
  <c r="H1420" i="7" s="1"/>
  <c r="J5001" i="1" s="1"/>
  <c r="F2874" i="7"/>
  <c r="F2798" i="7"/>
  <c r="F2718" i="7"/>
  <c r="H2718" i="7" s="1"/>
  <c r="J6299" i="1" s="1"/>
  <c r="F2638" i="7"/>
  <c r="F2558" i="7"/>
  <c r="F2486" i="7"/>
  <c r="F2406" i="7"/>
  <c r="F2306" i="7"/>
  <c r="H2306" i="7" s="1"/>
  <c r="J5887" i="1" s="1"/>
  <c r="F2198" i="7"/>
  <c r="F2070" i="7"/>
  <c r="F1942" i="7"/>
  <c r="H1942" i="7" s="1"/>
  <c r="J5523" i="1" s="1"/>
  <c r="F1822" i="7"/>
  <c r="F1690" i="7"/>
  <c r="F1566" i="7"/>
  <c r="F1446" i="7"/>
  <c r="F2393" i="7"/>
  <c r="H2393" i="7" s="1"/>
  <c r="J5974" i="1" s="1"/>
  <c r="F2137" i="7"/>
  <c r="F1881" i="7"/>
  <c r="F1625" i="7"/>
  <c r="H1625" i="7" s="1"/>
  <c r="J5206" i="1" s="1"/>
  <c r="F1402" i="7"/>
  <c r="H1402" i="7" s="1"/>
  <c r="J4983" i="1" s="1"/>
  <c r="F1329" i="7"/>
  <c r="H1329" i="7" s="1"/>
  <c r="J4910" i="1" s="1"/>
  <c r="F1265" i="7"/>
  <c r="F1201" i="7"/>
  <c r="H1201" i="7" s="1"/>
  <c r="J4782" i="1" s="1"/>
  <c r="F1137" i="7"/>
  <c r="H1137" i="7" s="1"/>
  <c r="J4718" i="1" s="1"/>
  <c r="F1073" i="7"/>
  <c r="H1073" i="7" s="1"/>
  <c r="J4654" i="1" s="1"/>
  <c r="F1009" i="7"/>
  <c r="F945" i="7"/>
  <c r="F881" i="7"/>
  <c r="F817" i="7"/>
  <c r="F753" i="7"/>
  <c r="F689" i="7"/>
  <c r="H689" i="7" s="1"/>
  <c r="J4270" i="1" s="1"/>
  <c r="F625" i="7"/>
  <c r="F561" i="7"/>
  <c r="F497" i="7"/>
  <c r="H497" i="7" s="1"/>
  <c r="J4078" i="1" s="1"/>
  <c r="F433" i="7"/>
  <c r="F369" i="7"/>
  <c r="F305" i="7"/>
  <c r="F241" i="7"/>
  <c r="F177" i="7"/>
  <c r="H177" i="7" s="1"/>
  <c r="J3758" i="1" s="1"/>
  <c r="F113" i="7"/>
  <c r="H113" i="7" s="1"/>
  <c r="J3694" i="1" s="1"/>
  <c r="F49" i="7"/>
  <c r="F2907" i="7"/>
  <c r="F2875" i="7"/>
  <c r="H2875" i="7" s="1"/>
  <c r="J6456" i="1" s="1"/>
  <c r="F2843" i="7"/>
  <c r="H2843" i="7" s="1"/>
  <c r="J6424" i="1" s="1"/>
  <c r="F2811" i="7"/>
  <c r="F2779" i="7"/>
  <c r="F2747" i="7"/>
  <c r="F2715" i="7"/>
  <c r="H2715" i="7" s="1"/>
  <c r="J6296" i="1" s="1"/>
  <c r="F2683" i="7"/>
  <c r="F2651" i="7"/>
  <c r="F2619" i="7"/>
  <c r="H2619" i="7" s="1"/>
  <c r="J6200" i="1" s="1"/>
  <c r="F2587" i="7"/>
  <c r="F2555" i="7"/>
  <c r="F2523" i="7"/>
  <c r="F2487" i="7"/>
  <c r="F2455" i="7"/>
  <c r="F2423" i="7"/>
  <c r="F2391" i="7"/>
  <c r="H2391" i="7" s="1"/>
  <c r="J5972" i="1" s="1"/>
  <c r="F2359" i="7"/>
  <c r="F2714" i="7"/>
  <c r="H2714" i="7" s="1"/>
  <c r="J6295" i="1" s="1"/>
  <c r="F2614" i="7"/>
  <c r="F2518" i="7"/>
  <c r="H2518" i="7" s="1"/>
  <c r="J6099" i="1" s="1"/>
  <c r="F2390" i="7"/>
  <c r="H2390" i="7" s="1"/>
  <c r="J5971" i="1" s="1"/>
  <c r="F2290" i="7"/>
  <c r="F2142" i="7"/>
  <c r="F2006" i="7"/>
  <c r="F1850" i="7"/>
  <c r="F1714" i="7"/>
  <c r="F1578" i="7"/>
  <c r="H1578" i="7" s="1"/>
  <c r="J5159" i="1" s="1"/>
  <c r="F2865" i="7"/>
  <c r="F2337" i="7"/>
  <c r="F2081" i="7"/>
  <c r="F1825" i="7"/>
  <c r="F1569" i="7"/>
  <c r="F1384" i="7"/>
  <c r="H1384" i="7" s="1"/>
  <c r="J4965" i="1" s="1"/>
  <c r="F1315" i="7"/>
  <c r="H1315" i="7" s="1"/>
  <c r="J4896" i="1" s="1"/>
  <c r="F1251" i="7"/>
  <c r="H1251" i="7" s="1"/>
  <c r="J4832" i="1" s="1"/>
  <c r="F1187" i="7"/>
  <c r="H1187" i="7" s="1"/>
  <c r="J4768" i="1" s="1"/>
  <c r="F1123" i="7"/>
  <c r="H1123" i="7" s="1"/>
  <c r="J4704" i="1" s="1"/>
  <c r="F1059" i="7"/>
  <c r="F995" i="7"/>
  <c r="H995" i="7" s="1"/>
  <c r="J4576" i="1" s="1"/>
  <c r="F931" i="7"/>
  <c r="F867" i="7"/>
  <c r="H867" i="7" s="1"/>
  <c r="J4448" i="1" s="1"/>
  <c r="F803" i="7"/>
  <c r="F739" i="7"/>
  <c r="H739" i="7" s="1"/>
  <c r="J4320" i="1" s="1"/>
  <c r="F675" i="7"/>
  <c r="F611" i="7"/>
  <c r="F547" i="7"/>
  <c r="F483" i="7"/>
  <c r="F419" i="7"/>
  <c r="H419" i="7" s="1"/>
  <c r="J4000" i="1" s="1"/>
  <c r="F355" i="7"/>
  <c r="H355" i="7" s="1"/>
  <c r="J3936" i="1" s="1"/>
  <c r="F291" i="7"/>
  <c r="F227" i="7"/>
  <c r="H227" i="7" s="1"/>
  <c r="J3808" i="1" s="1"/>
  <c r="F163" i="7"/>
  <c r="F99" i="7"/>
  <c r="F35" i="7"/>
  <c r="F2445" i="7"/>
  <c r="F2189" i="7"/>
  <c r="F1933" i="7"/>
  <c r="F1677" i="7"/>
  <c r="H1677" i="7" s="1"/>
  <c r="J5258" i="1" s="1"/>
  <c r="F1425" i="7"/>
  <c r="H1425" i="7" s="1"/>
  <c r="J5006" i="1" s="1"/>
  <c r="F1342" i="7"/>
  <c r="H1342" i="7" s="1"/>
  <c r="J4923" i="1" s="1"/>
  <c r="F1278" i="7"/>
  <c r="H1278" i="7" s="1"/>
  <c r="J4859" i="1" s="1"/>
  <c r="F1214" i="7"/>
  <c r="H1214" i="7" s="1"/>
  <c r="J4795" i="1" s="1"/>
  <c r="F1150" i="7"/>
  <c r="H1150" i="7" s="1"/>
  <c r="J4731" i="1" s="1"/>
  <c r="F1086" i="7"/>
  <c r="F1022" i="7"/>
  <c r="H1022" i="7" s="1"/>
  <c r="J4603" i="1" s="1"/>
  <c r="F958" i="7"/>
  <c r="H958" i="7" s="1"/>
  <c r="J4539" i="1" s="1"/>
  <c r="F894" i="7"/>
  <c r="F830" i="7"/>
  <c r="F766" i="7"/>
  <c r="F702" i="7"/>
  <c r="F638" i="7"/>
  <c r="H638" i="7" s="1"/>
  <c r="J4219" i="1" s="1"/>
  <c r="F574" i="7"/>
  <c r="F510" i="7"/>
  <c r="F446" i="7"/>
  <c r="F382" i="7"/>
  <c r="F318" i="7"/>
  <c r="H318" i="7" s="1"/>
  <c r="J3899" i="1" s="1"/>
  <c r="F254" i="7"/>
  <c r="F190" i="7"/>
  <c r="F126" i="7"/>
  <c r="F62" i="7"/>
  <c r="F2916" i="7"/>
  <c r="F2884" i="7"/>
  <c r="H2884" i="7" s="1"/>
  <c r="J6465" i="1" s="1"/>
  <c r="F2852" i="7"/>
  <c r="F2820" i="7"/>
  <c r="F2788" i="7"/>
  <c r="F2756" i="7"/>
  <c r="H2756" i="7" s="1"/>
  <c r="J6337" i="1" s="1"/>
  <c r="K6337" i="1" s="1"/>
  <c r="F2724" i="7"/>
  <c r="H2724" i="7" s="1"/>
  <c r="J6305" i="1" s="1"/>
  <c r="F2692" i="7"/>
  <c r="F2660" i="7"/>
  <c r="F2628" i="7"/>
  <c r="H2628" i="7" s="1"/>
  <c r="J6209" i="1" s="1"/>
  <c r="F2596" i="7"/>
  <c r="F2564" i="7"/>
  <c r="F2532" i="7"/>
  <c r="F2500" i="7"/>
  <c r="F2468" i="7"/>
  <c r="H2468" i="7" s="1"/>
  <c r="J6049" i="1" s="1"/>
  <c r="F2436" i="7"/>
  <c r="F2404" i="7"/>
  <c r="F2372" i="7"/>
  <c r="F2340" i="7"/>
  <c r="H2340" i="7" s="1"/>
  <c r="J5921" i="1" s="1"/>
  <c r="F2308" i="7"/>
  <c r="H2308" i="7" s="1"/>
  <c r="J5889" i="1" s="1"/>
  <c r="F2276" i="7"/>
  <c r="F2244" i="7"/>
  <c r="F2212" i="7"/>
  <c r="F2180" i="7"/>
  <c r="F2148" i="7"/>
  <c r="H2148" i="7" s="1"/>
  <c r="J5729" i="1" s="1"/>
  <c r="K5729" i="1" s="1"/>
  <c r="F2116" i="7"/>
  <c r="F2084" i="7"/>
  <c r="F2052" i="7"/>
  <c r="F2020" i="7"/>
  <c r="F1988" i="7"/>
  <c r="H1988" i="7" s="1"/>
  <c r="J5569" i="1" s="1"/>
  <c r="F1956" i="7"/>
  <c r="F1924" i="7"/>
  <c r="F1892" i="7"/>
  <c r="F1860" i="7"/>
  <c r="F1828" i="7"/>
  <c r="F1796" i="7"/>
  <c r="H1796" i="7" s="1"/>
  <c r="J5377" i="1" s="1"/>
  <c r="F1764" i="7"/>
  <c r="F1732" i="7"/>
  <c r="F1700" i="7"/>
  <c r="F1668" i="7"/>
  <c r="H1668" i="7" s="1"/>
  <c r="J5249" i="1" s="1"/>
  <c r="F1636" i="7"/>
  <c r="F1604" i="7"/>
  <c r="F1572" i="7"/>
  <c r="F1540" i="7"/>
  <c r="H1540" i="7" s="1"/>
  <c r="J5121" i="1" s="1"/>
  <c r="F1508" i="7"/>
  <c r="H1508" i="7" s="1"/>
  <c r="J5089" i="1" s="1"/>
  <c r="F1476" i="7"/>
  <c r="F1444" i="7"/>
  <c r="F1412" i="7"/>
  <c r="F2854" i="7"/>
  <c r="F2778" i="7"/>
  <c r="F2698" i="7"/>
  <c r="F2618" i="7"/>
  <c r="H2618" i="7" s="1"/>
  <c r="J6199" i="1" s="1"/>
  <c r="K6199" i="1" s="1"/>
  <c r="F2534" i="7"/>
  <c r="F2474" i="7"/>
  <c r="H2474" i="7" s="1"/>
  <c r="J6055" i="1" s="1"/>
  <c r="F2382" i="7"/>
  <c r="F2286" i="7"/>
  <c r="F2170" i="7"/>
  <c r="F2038" i="7"/>
  <c r="H2038" i="7" s="1"/>
  <c r="J5619" i="1" s="1"/>
  <c r="F1914" i="7"/>
  <c r="F1790" i="7"/>
  <c r="F1662" i="7"/>
  <c r="F1534" i="7"/>
  <c r="H1534" i="7" s="1"/>
  <c r="J5115" i="1" s="1"/>
  <c r="F2801" i="7"/>
  <c r="F2329" i="7"/>
  <c r="F2073" i="7"/>
  <c r="F1817" i="7"/>
  <c r="F1561" i="7"/>
  <c r="F1381" i="7"/>
  <c r="H1381" i="7" s="1"/>
  <c r="J4962" i="1" s="1"/>
  <c r="F1313" i="7"/>
  <c r="H1313" i="7" s="1"/>
  <c r="J4894" i="1" s="1"/>
  <c r="F1249" i="7"/>
  <c r="H1249" i="7" s="1"/>
  <c r="J4830" i="1" s="1"/>
  <c r="F1185" i="7"/>
  <c r="F1121" i="7"/>
  <c r="H1121" i="7" s="1"/>
  <c r="J4702" i="1" s="1"/>
  <c r="F1057" i="7"/>
  <c r="F993" i="7"/>
  <c r="H993" i="7" s="1"/>
  <c r="J4574" i="1" s="1"/>
  <c r="F929" i="7"/>
  <c r="F865" i="7"/>
  <c r="H865" i="7" s="1"/>
  <c r="J4446" i="1" s="1"/>
  <c r="F801" i="7"/>
  <c r="F737" i="7"/>
  <c r="H737" i="7" s="1"/>
  <c r="J4318" i="1" s="1"/>
  <c r="F673" i="7"/>
  <c r="F609" i="7"/>
  <c r="H609" i="7" s="1"/>
  <c r="J4190" i="1" s="1"/>
  <c r="F545" i="7"/>
  <c r="F481" i="7"/>
  <c r="F417" i="7"/>
  <c r="H417" i="7" s="1"/>
  <c r="J3998" i="1" s="1"/>
  <c r="F353" i="7"/>
  <c r="H353" i="7" s="1"/>
  <c r="J3934" i="1" s="1"/>
  <c r="K3934" i="1" s="1"/>
  <c r="F289" i="7"/>
  <c r="F225" i="7"/>
  <c r="H225" i="7" s="1"/>
  <c r="J3806" i="1" s="1"/>
  <c r="F161" i="7"/>
  <c r="F97" i="7"/>
  <c r="F33" i="7"/>
  <c r="F2899" i="7"/>
  <c r="F2867" i="7"/>
  <c r="F2835" i="7"/>
  <c r="H2835" i="7" s="1"/>
  <c r="J6416" i="1" s="1"/>
  <c r="F2803" i="7"/>
  <c r="F2771" i="7"/>
  <c r="H2771" i="7" s="1"/>
  <c r="J6352" i="1" s="1"/>
  <c r="F2739" i="7"/>
  <c r="F2707" i="7"/>
  <c r="H2707" i="7" s="1"/>
  <c r="J6288" i="1" s="1"/>
  <c r="F2675" i="7"/>
  <c r="H2675" i="7" s="1"/>
  <c r="J6256" i="1" s="1"/>
  <c r="K6256" i="1" s="1"/>
  <c r="F2643" i="7"/>
  <c r="F2611" i="7"/>
  <c r="F2579" i="7"/>
  <c r="F2547" i="7"/>
  <c r="F2515" i="7"/>
  <c r="H2515" i="7" s="1"/>
  <c r="J6096" i="1" s="1"/>
  <c r="F2479" i="7"/>
  <c r="F2447" i="7"/>
  <c r="F2415" i="7"/>
  <c r="F2383" i="7"/>
  <c r="F2351" i="7"/>
  <c r="H2351" i="7" s="1"/>
  <c r="J5932" i="1" s="1"/>
  <c r="F2842" i="7"/>
  <c r="H2842" i="7" s="1"/>
  <c r="J6423" i="1" s="1"/>
  <c r="F2694" i="7"/>
  <c r="F2590" i="7"/>
  <c r="F2470" i="7"/>
  <c r="H2470" i="7" s="1"/>
  <c r="J6051" i="1" s="1"/>
  <c r="F2366" i="7"/>
  <c r="F2262" i="7"/>
  <c r="H2262" i="7" s="1"/>
  <c r="J5843" i="1" s="1"/>
  <c r="K5843" i="1" s="1"/>
  <c r="F2098" i="7"/>
  <c r="F1966" i="7"/>
  <c r="F1818" i="7"/>
  <c r="F1674" i="7"/>
  <c r="H1674" i="7" s="1"/>
  <c r="J5255" i="1" s="1"/>
  <c r="K5255" i="1" s="1"/>
  <c r="F1538" i="7"/>
  <c r="H1538" i="7" s="1"/>
  <c r="J5119" i="1" s="1"/>
  <c r="F2577" i="7"/>
  <c r="F2273" i="7"/>
  <c r="F2017" i="7"/>
  <c r="F1761" i="7"/>
  <c r="F1505" i="7"/>
  <c r="F1363" i="7"/>
  <c r="F1299" i="7"/>
  <c r="H1299" i="7" s="1"/>
  <c r="J4880" i="1" s="1"/>
  <c r="F1235" i="7"/>
  <c r="H1235" i="7" s="1"/>
  <c r="J4816" i="1" s="1"/>
  <c r="F1171" i="7"/>
  <c r="F1107" i="7"/>
  <c r="H1107" i="7" s="1"/>
  <c r="J4688" i="1" s="1"/>
  <c r="F1043" i="7"/>
  <c r="F979" i="7"/>
  <c r="H979" i="7" s="1"/>
  <c r="J4560" i="1" s="1"/>
  <c r="F915" i="7"/>
  <c r="H915" i="7" s="1"/>
  <c r="J4496" i="1" s="1"/>
  <c r="F851" i="7"/>
  <c r="F787" i="7"/>
  <c r="H787" i="7" s="1"/>
  <c r="J4368" i="1" s="1"/>
  <c r="F723" i="7"/>
  <c r="H723" i="7" s="1"/>
  <c r="J4304" i="1" s="1"/>
  <c r="F659" i="7"/>
  <c r="F595" i="7"/>
  <c r="H595" i="7" s="1"/>
  <c r="J4176" i="1" s="1"/>
  <c r="F531" i="7"/>
  <c r="F467" i="7"/>
  <c r="H467" i="7" s="1"/>
  <c r="J4048" i="1" s="1"/>
  <c r="F403" i="7"/>
  <c r="H403" i="7" s="1"/>
  <c r="J3984" i="1" s="1"/>
  <c r="F339" i="7"/>
  <c r="F275" i="7"/>
  <c r="H275" i="7" s="1"/>
  <c r="J3856" i="1" s="1"/>
  <c r="F211" i="7"/>
  <c r="H211" i="7" s="1"/>
  <c r="J3792" i="1" s="1"/>
  <c r="F147" i="7"/>
  <c r="F83" i="7"/>
  <c r="F19" i="7"/>
  <c r="H19" i="7" s="1"/>
  <c r="J3600" i="1" s="1"/>
  <c r="K3600" i="1" s="1"/>
  <c r="F2381" i="7"/>
  <c r="F2125" i="7"/>
  <c r="F1869" i="7"/>
  <c r="F1613" i="7"/>
  <c r="F1398" i="7"/>
  <c r="F1326" i="7"/>
  <c r="H1326" i="7" s="1"/>
  <c r="J4907" i="1" s="1"/>
  <c r="F1262" i="7"/>
  <c r="F1198" i="7"/>
  <c r="H1198" i="7" s="1"/>
  <c r="J4779" i="1" s="1"/>
  <c r="F1134" i="7"/>
  <c r="F1070" i="7"/>
  <c r="F1006" i="7"/>
  <c r="F942" i="7"/>
  <c r="F878" i="7"/>
  <c r="F814" i="7"/>
  <c r="H814" i="7" s="1"/>
  <c r="J4395" i="1" s="1"/>
  <c r="F750" i="7"/>
  <c r="F686" i="7"/>
  <c r="H686" i="7" s="1"/>
  <c r="J4267" i="1" s="1"/>
  <c r="K4267" i="1" s="1"/>
  <c r="F622" i="7"/>
  <c r="H622" i="7" s="1"/>
  <c r="J4203" i="1" s="1"/>
  <c r="F558" i="7"/>
  <c r="H558" i="7" s="1"/>
  <c r="J4139" i="1" s="1"/>
  <c r="F494" i="7"/>
  <c r="F430" i="7"/>
  <c r="F366" i="7"/>
  <c r="H366" i="7" s="1"/>
  <c r="J3947" i="1" s="1"/>
  <c r="F302" i="7"/>
  <c r="H302" i="7" s="1"/>
  <c r="J3883" i="1" s="1"/>
  <c r="F238" i="7"/>
  <c r="F174" i="7"/>
  <c r="H174" i="7" s="1"/>
  <c r="J3755" i="1" s="1"/>
  <c r="K3755" i="1" s="1"/>
  <c r="F110" i="7"/>
  <c r="H110" i="7" s="1"/>
  <c r="J3691" i="1" s="1"/>
  <c r="F46" i="7"/>
  <c r="F2908" i="7"/>
  <c r="F2876" i="7"/>
  <c r="H2876" i="7" s="1"/>
  <c r="J6457" i="1" s="1"/>
  <c r="F2844" i="7"/>
  <c r="H2844" i="7" s="1"/>
  <c r="J6425" i="1" s="1"/>
  <c r="F2812" i="7"/>
  <c r="F2780" i="7"/>
  <c r="F2748" i="7"/>
  <c r="F2716" i="7"/>
  <c r="H2716" i="7" s="1"/>
  <c r="J6297" i="1" s="1"/>
  <c r="F2684" i="7"/>
  <c r="F2652" i="7"/>
  <c r="F2620" i="7"/>
  <c r="H2620" i="7" s="1"/>
  <c r="J6201" i="1" s="1"/>
  <c r="F2588" i="7"/>
  <c r="F2556" i="7"/>
  <c r="H2556" i="7" s="1"/>
  <c r="F2524" i="7"/>
  <c r="F2492" i="7"/>
  <c r="F2460" i="7"/>
  <c r="F2428" i="7"/>
  <c r="F2396" i="7"/>
  <c r="H2396" i="7" s="1"/>
  <c r="J5977" i="1" s="1"/>
  <c r="F2364" i="7"/>
  <c r="F2332" i="7"/>
  <c r="F2300" i="7"/>
  <c r="H2300" i="7" s="1"/>
  <c r="J5881" i="1" s="1"/>
  <c r="F2268" i="7"/>
  <c r="F2236" i="7"/>
  <c r="F2204" i="7"/>
  <c r="F2172" i="7"/>
  <c r="F2140" i="7"/>
  <c r="F2108" i="7"/>
  <c r="H2108" i="7" s="1"/>
  <c r="J5689" i="1" s="1"/>
  <c r="F2076" i="7"/>
  <c r="F2044" i="7"/>
  <c r="F2012" i="7"/>
  <c r="F1980" i="7"/>
  <c r="F1948" i="7"/>
  <c r="H1948" i="7" s="1"/>
  <c r="J5529" i="1" s="1"/>
  <c r="F1916" i="7"/>
  <c r="F1884" i="7"/>
  <c r="F1852" i="7"/>
  <c r="F1820" i="7"/>
  <c r="F1788" i="7"/>
  <c r="F1756" i="7"/>
  <c r="H1756" i="7" s="1"/>
  <c r="J5337" i="1" s="1"/>
  <c r="F1724" i="7"/>
  <c r="F1692" i="7"/>
  <c r="F1660" i="7"/>
  <c r="F1628" i="7"/>
  <c r="H1628" i="7" s="1"/>
  <c r="J5209" i="1" s="1"/>
  <c r="F1596" i="7"/>
  <c r="F1564" i="7"/>
  <c r="F1532" i="7"/>
  <c r="H1532" i="7" s="1"/>
  <c r="J5113" i="1" s="1"/>
  <c r="F1500" i="7"/>
  <c r="F1468" i="7"/>
  <c r="F1436" i="7"/>
  <c r="F2914" i="7"/>
  <c r="F2834" i="7"/>
  <c r="H2834" i="7" s="1"/>
  <c r="J6415" i="1" s="1"/>
  <c r="F2758" i="7"/>
  <c r="H2758" i="7" s="1"/>
  <c r="J6339" i="1" s="1"/>
  <c r="K6339" i="1" s="1"/>
  <c r="F2678" i="7"/>
  <c r="H2678" i="7" s="1"/>
  <c r="J6259" i="1" s="1"/>
  <c r="F2598" i="7"/>
  <c r="F2514" i="7"/>
  <c r="H2514" i="7" s="1"/>
  <c r="J6095" i="1" s="1"/>
  <c r="F2450" i="7"/>
  <c r="F2358" i="7"/>
  <c r="F2254" i="7"/>
  <c r="H2254" i="7" s="1"/>
  <c r="J5835" i="1" s="1"/>
  <c r="F2138" i="7"/>
  <c r="F2002" i="7"/>
  <c r="F1882" i="7"/>
  <c r="F1754" i="7"/>
  <c r="H1754" i="7" s="1"/>
  <c r="J5335" i="1" s="1"/>
  <c r="F1630" i="7"/>
  <c r="H1630" i="7" s="1"/>
  <c r="J5211" i="1" s="1"/>
  <c r="F1506" i="7"/>
  <c r="F2545" i="7"/>
  <c r="F2265" i="7"/>
  <c r="H2265" i="7" s="1"/>
  <c r="J5846" i="1" s="1"/>
  <c r="F2009" i="7"/>
  <c r="F1753" i="7"/>
  <c r="H1753" i="7" s="1"/>
  <c r="J5334" i="1" s="1"/>
  <c r="K5334" i="1" s="1"/>
  <c r="F1497" i="7"/>
  <c r="F1361" i="7"/>
  <c r="H1361" i="7" s="1"/>
  <c r="J4942" i="1" s="1"/>
  <c r="F1297" i="7"/>
  <c r="H1297" i="7" s="1"/>
  <c r="F1233" i="7"/>
  <c r="H1233" i="7" s="1"/>
  <c r="J4814" i="1" s="1"/>
  <c r="K4814" i="1" s="1"/>
  <c r="F1169" i="7"/>
  <c r="H1169" i="7" s="1"/>
  <c r="J4750" i="1" s="1"/>
  <c r="F1105" i="7"/>
  <c r="H1105" i="7" s="1"/>
  <c r="J4686" i="1" s="1"/>
  <c r="F1041" i="7"/>
  <c r="H1041" i="7" s="1"/>
  <c r="J4622" i="1" s="1"/>
  <c r="F977" i="7"/>
  <c r="H977" i="7" s="1"/>
  <c r="J4558" i="1" s="1"/>
  <c r="K4558" i="1" s="1"/>
  <c r="F913" i="7"/>
  <c r="H913" i="7" s="1"/>
  <c r="J4494" i="1" s="1"/>
  <c r="F849" i="7"/>
  <c r="H849" i="7" s="1"/>
  <c r="J4430" i="1" s="1"/>
  <c r="F785" i="7"/>
  <c r="H785" i="7" s="1"/>
  <c r="J4366" i="1" s="1"/>
  <c r="F721" i="7"/>
  <c r="H721" i="7" s="1"/>
  <c r="J4302" i="1" s="1"/>
  <c r="K4302" i="1" s="1"/>
  <c r="F657" i="7"/>
  <c r="F593" i="7"/>
  <c r="H593" i="7" s="1"/>
  <c r="J4174" i="1" s="1"/>
  <c r="F529" i="7"/>
  <c r="H529" i="7" s="1"/>
  <c r="J4110" i="1" s="1"/>
  <c r="F465" i="7"/>
  <c r="H465" i="7" s="1"/>
  <c r="J4046" i="1" s="1"/>
  <c r="F401" i="7"/>
  <c r="F337" i="7"/>
  <c r="F273" i="7"/>
  <c r="H273" i="7" s="1"/>
  <c r="J3854" i="1" s="1"/>
  <c r="F209" i="7"/>
  <c r="H209" i="7" s="1"/>
  <c r="F145" i="7"/>
  <c r="F81" i="7"/>
  <c r="F17" i="7"/>
  <c r="F2891" i="7"/>
  <c r="H2891" i="7" s="1"/>
  <c r="J6472" i="1" s="1"/>
  <c r="F2859" i="7"/>
  <c r="F2827" i="7"/>
  <c r="F2795" i="7"/>
  <c r="F2763" i="7"/>
  <c r="H2763" i="7" s="1"/>
  <c r="J6344" i="1" s="1"/>
  <c r="F2731" i="7"/>
  <c r="F2699" i="7"/>
  <c r="F2667" i="7"/>
  <c r="H2667" i="7" s="1"/>
  <c r="J6248" i="1" s="1"/>
  <c r="F2635" i="7"/>
  <c r="F2603" i="7"/>
  <c r="F2571" i="7"/>
  <c r="H2571" i="7" s="1"/>
  <c r="J6152" i="1" s="1"/>
  <c r="F2539" i="7"/>
  <c r="F2507" i="7"/>
  <c r="H2507" i="7" s="1"/>
  <c r="J6088" i="1" s="1"/>
  <c r="F2471" i="7"/>
  <c r="H2471" i="7" s="1"/>
  <c r="J6052" i="1" s="1"/>
  <c r="F2439" i="7"/>
  <c r="F2407" i="7"/>
  <c r="F2375" i="7"/>
  <c r="H2375" i="7" s="1"/>
  <c r="F2770" i="7"/>
  <c r="H2770" i="7" s="1"/>
  <c r="J6351" i="1" s="1"/>
  <c r="F2670" i="7"/>
  <c r="H2670" i="7" s="1"/>
  <c r="J6251" i="1" s="1"/>
  <c r="F2562" i="7"/>
  <c r="F2442" i="7"/>
  <c r="F2342" i="7"/>
  <c r="F2226" i="7"/>
  <c r="F2066" i="7"/>
  <c r="F1926" i="7"/>
  <c r="F1786" i="7"/>
  <c r="F1642" i="7"/>
  <c r="F1502" i="7"/>
  <c r="F2465" i="7"/>
  <c r="H2465" i="7" s="1"/>
  <c r="J6046" i="1" s="1"/>
  <c r="K6046" i="1" s="1"/>
  <c r="F2209" i="7"/>
  <c r="F1953" i="7"/>
  <c r="F1697" i="7"/>
  <c r="F1441" i="7"/>
  <c r="F1347" i="7"/>
  <c r="H1347" i="7" s="1"/>
  <c r="J4928" i="1" s="1"/>
  <c r="F1283" i="7"/>
  <c r="F1219" i="7"/>
  <c r="F1155" i="7"/>
  <c r="H1155" i="7" s="1"/>
  <c r="J4736" i="1" s="1"/>
  <c r="F1091" i="7"/>
  <c r="H1091" i="7" s="1"/>
  <c r="J4672" i="1" s="1"/>
  <c r="F1027" i="7"/>
  <c r="H1027" i="7" s="1"/>
  <c r="J4608" i="1" s="1"/>
  <c r="F963" i="7"/>
  <c r="H963" i="7" s="1"/>
  <c r="J4544" i="1" s="1"/>
  <c r="F899" i="7"/>
  <c r="F835" i="7"/>
  <c r="H835" i="7" s="1"/>
  <c r="J4416" i="1" s="1"/>
  <c r="F771" i="7"/>
  <c r="F707" i="7"/>
  <c r="F643" i="7"/>
  <c r="H643" i="7" s="1"/>
  <c r="J4224" i="1" s="1"/>
  <c r="K4224" i="1" s="1"/>
  <c r="F579" i="7"/>
  <c r="F515" i="7"/>
  <c r="F451" i="7"/>
  <c r="F387" i="7"/>
  <c r="H387" i="7" s="1"/>
  <c r="F323" i="7"/>
  <c r="F259" i="7"/>
  <c r="F195" i="7"/>
  <c r="F131" i="7"/>
  <c r="F67" i="7"/>
  <c r="H67" i="7" s="1"/>
  <c r="J3648" i="1" s="1"/>
  <c r="F2753" i="7"/>
  <c r="H2753" i="7" s="1"/>
  <c r="J6334" i="1" s="1"/>
  <c r="F2317" i="7"/>
  <c r="F2061" i="7"/>
  <c r="H2061" i="7" s="1"/>
  <c r="F1805" i="7"/>
  <c r="H1805" i="7" s="1"/>
  <c r="J5386" i="1" s="1"/>
  <c r="F1549" i="7"/>
  <c r="F1377" i="7"/>
  <c r="H1377" i="7" s="1"/>
  <c r="J4958" i="1" s="1"/>
  <c r="F1310" i="7"/>
  <c r="F1246" i="7"/>
  <c r="H1246" i="7" s="1"/>
  <c r="J4827" i="1" s="1"/>
  <c r="F1182" i="7"/>
  <c r="H1182" i="7" s="1"/>
  <c r="J4763" i="1" s="1"/>
  <c r="F1118" i="7"/>
  <c r="H1118" i="7" s="1"/>
  <c r="J4699" i="1" s="1"/>
  <c r="F1054" i="7"/>
  <c r="H1054" i="7" s="1"/>
  <c r="J4635" i="1" s="1"/>
  <c r="F990" i="7"/>
  <c r="H990" i="7" s="1"/>
  <c r="J4571" i="1" s="1"/>
  <c r="F926" i="7"/>
  <c r="F862" i="7"/>
  <c r="F798" i="7"/>
  <c r="F734" i="7"/>
  <c r="H734" i="7" s="1"/>
  <c r="J4315" i="1" s="1"/>
  <c r="F670" i="7"/>
  <c r="F606" i="7"/>
  <c r="F542" i="7"/>
  <c r="F478" i="7"/>
  <c r="F414" i="7"/>
  <c r="H414" i="7" s="1"/>
  <c r="J3995" i="1" s="1"/>
  <c r="F350" i="7"/>
  <c r="F286" i="7"/>
  <c r="F222" i="7"/>
  <c r="H222" i="7" s="1"/>
  <c r="J3803" i="1" s="1"/>
  <c r="F158" i="7"/>
  <c r="F94" i="7"/>
  <c r="F30" i="7"/>
  <c r="H30" i="7" s="1"/>
  <c r="J3611" i="1" s="1"/>
  <c r="K3611" i="1" s="1"/>
  <c r="F2900" i="7"/>
  <c r="F2868" i="7"/>
  <c r="F2836" i="7"/>
  <c r="H2836" i="7" s="1"/>
  <c r="J6417" i="1" s="1"/>
  <c r="F2804" i="7"/>
  <c r="F2772" i="7"/>
  <c r="H2772" i="7" s="1"/>
  <c r="J6353" i="1" s="1"/>
  <c r="F2740" i="7"/>
  <c r="F2708" i="7"/>
  <c r="H2708" i="7" s="1"/>
  <c r="J6289" i="1" s="1"/>
  <c r="F2676" i="7"/>
  <c r="H2676" i="7" s="1"/>
  <c r="J6257" i="1" s="1"/>
  <c r="F2644" i="7"/>
  <c r="F2612" i="7"/>
  <c r="F2580" i="7"/>
  <c r="F2548" i="7"/>
  <c r="H2548" i="7" s="1"/>
  <c r="J6129" i="1" s="1"/>
  <c r="F2516" i="7"/>
  <c r="H2516" i="7" s="1"/>
  <c r="J6097" i="1" s="1"/>
  <c r="F2484" i="7"/>
  <c r="F2452" i="7"/>
  <c r="F2420" i="7"/>
  <c r="H2420" i="7" s="1"/>
  <c r="F2388" i="7"/>
  <c r="F2356" i="7"/>
  <c r="H2356" i="7" s="1"/>
  <c r="J5937" i="1" s="1"/>
  <c r="F2324" i="7"/>
  <c r="F2292" i="7"/>
  <c r="F2260" i="7"/>
  <c r="H2260" i="7" s="1"/>
  <c r="J5841" i="1" s="1"/>
  <c r="F2228" i="7"/>
  <c r="F2196" i="7"/>
  <c r="F2164" i="7"/>
  <c r="F2132" i="7"/>
  <c r="F2100" i="7"/>
  <c r="F2068" i="7"/>
  <c r="F2036" i="7"/>
  <c r="H2036" i="7" s="1"/>
  <c r="J5617" i="1" s="1"/>
  <c r="K5617" i="1" s="1"/>
  <c r="F2004" i="7"/>
  <c r="F1972" i="7"/>
  <c r="F1940" i="7"/>
  <c r="H1940" i="7" s="1"/>
  <c r="J5521" i="1" s="1"/>
  <c r="F1908" i="7"/>
  <c r="F1876" i="7"/>
  <c r="F1844" i="7"/>
  <c r="F1812" i="7"/>
  <c r="F1780" i="7"/>
  <c r="F1748" i="7"/>
  <c r="H1748" i="7" s="1"/>
  <c r="J5329" i="1" s="1"/>
  <c r="F1716" i="7"/>
  <c r="F1684" i="7"/>
  <c r="F1652" i="7"/>
  <c r="F1620" i="7"/>
  <c r="H1620" i="7" s="1"/>
  <c r="J5201" i="1" s="1"/>
  <c r="F1588" i="7"/>
  <c r="F1556" i="7"/>
  <c r="F1524" i="7"/>
  <c r="F1492" i="7"/>
  <c r="F1460" i="7"/>
  <c r="H1460" i="7" s="1"/>
  <c r="J5041" i="1" s="1"/>
  <c r="F1428" i="7"/>
  <c r="F2894" i="7"/>
  <c r="H2894" i="7" s="1"/>
  <c r="J6475" i="1" s="1"/>
  <c r="K6475" i="1" s="1"/>
  <c r="F2814" i="7"/>
  <c r="H2814" i="7" s="1"/>
  <c r="J6395" i="1" s="1"/>
  <c r="F2738" i="7"/>
  <c r="F2662" i="7"/>
  <c r="H2662" i="7" s="1"/>
  <c r="J6243" i="1" s="1"/>
  <c r="F2574" i="7"/>
  <c r="F2498" i="7"/>
  <c r="F2430" i="7"/>
  <c r="H2430" i="7" s="1"/>
  <c r="J6011" i="1" s="1"/>
  <c r="K6011" i="1" s="1"/>
  <c r="F2334" i="7"/>
  <c r="F2230" i="7"/>
  <c r="H2230" i="7" s="1"/>
  <c r="F2110" i="7"/>
  <c r="H2110" i="7" s="1"/>
  <c r="J5691" i="1" s="1"/>
  <c r="F1974" i="7"/>
  <c r="F1854" i="7"/>
  <c r="F1722" i="7"/>
  <c r="H1722" i="7" s="1"/>
  <c r="J5303" i="1" s="1"/>
  <c r="F1598" i="7"/>
  <c r="F1474" i="7"/>
  <c r="F2457" i="7"/>
  <c r="H2457" i="7" s="1"/>
  <c r="J6038" i="1" s="1"/>
  <c r="F2201" i="7"/>
  <c r="H2201" i="7" s="1"/>
  <c r="F1945" i="7"/>
  <c r="H1945" i="7" s="1"/>
  <c r="J5526" i="1" s="1"/>
  <c r="F1689" i="7"/>
  <c r="F1433" i="7"/>
  <c r="F1345" i="7"/>
  <c r="H1345" i="7" s="1"/>
  <c r="J4926" i="1" s="1"/>
  <c r="K4926" i="1" s="1"/>
  <c r="F1281" i="7"/>
  <c r="F1217" i="7"/>
  <c r="F1153" i="7"/>
  <c r="H1153" i="7" s="1"/>
  <c r="J4734" i="1" s="1"/>
  <c r="F1089" i="7"/>
  <c r="H1089" i="7" s="1"/>
  <c r="J4670" i="1" s="1"/>
  <c r="K4670" i="1" s="1"/>
  <c r="F1025" i="7"/>
  <c r="H1025" i="7" s="1"/>
  <c r="J4606" i="1" s="1"/>
  <c r="F961" i="7"/>
  <c r="H961" i="7" s="1"/>
  <c r="J4542" i="1" s="1"/>
  <c r="F897" i="7"/>
  <c r="F833" i="7"/>
  <c r="F769" i="7"/>
  <c r="H769" i="7" s="1"/>
  <c r="J4350" i="1" s="1"/>
  <c r="F705" i="7"/>
  <c r="F641" i="7"/>
  <c r="H641" i="7" s="1"/>
  <c r="J4222" i="1" s="1"/>
  <c r="F577" i="7"/>
  <c r="H577" i="7" s="1"/>
  <c r="F513" i="7"/>
  <c r="H513" i="7" s="1"/>
  <c r="J4094" i="1" s="1"/>
  <c r="F449" i="7"/>
  <c r="H449" i="7" s="1"/>
  <c r="J4030" i="1" s="1"/>
  <c r="F385" i="7"/>
  <c r="H385" i="7" s="1"/>
  <c r="J3966" i="1" s="1"/>
  <c r="F321" i="7"/>
  <c r="H321" i="7" s="1"/>
  <c r="J3902" i="1" s="1"/>
  <c r="K3902" i="1" s="1"/>
  <c r="F257" i="7"/>
  <c r="H257" i="7" s="1"/>
  <c r="J3838" i="1" s="1"/>
  <c r="F193" i="7"/>
  <c r="F129" i="7"/>
  <c r="F65" i="7"/>
  <c r="H65" i="7" s="1"/>
  <c r="J3646" i="1" s="1"/>
  <c r="F2915" i="7"/>
  <c r="F2883" i="7"/>
  <c r="H2883" i="7" s="1"/>
  <c r="J6464" i="1" s="1"/>
  <c r="F2851" i="7"/>
  <c r="F2819" i="7"/>
  <c r="H2819" i="7" s="1"/>
  <c r="J6400" i="1" s="1"/>
  <c r="F2787" i="7"/>
  <c r="F2755" i="7"/>
  <c r="H2755" i="7" s="1"/>
  <c r="J6336" i="1" s="1"/>
  <c r="F2723" i="7"/>
  <c r="H2723" i="7" s="1"/>
  <c r="J6304" i="1" s="1"/>
  <c r="F2691" i="7"/>
  <c r="F2659" i="7"/>
  <c r="F2627" i="7"/>
  <c r="H2627" i="7" s="1"/>
  <c r="J6208" i="1" s="1"/>
  <c r="F2595" i="7"/>
  <c r="F2563" i="7"/>
  <c r="H2563" i="7" s="1"/>
  <c r="J6144" i="1" s="1"/>
  <c r="F2531" i="7"/>
  <c r="F2495" i="7"/>
  <c r="F2463" i="7"/>
  <c r="H2463" i="7" s="1"/>
  <c r="J6044" i="1" s="1"/>
  <c r="F2431" i="7"/>
  <c r="H2431" i="7" s="1"/>
  <c r="F2399" i="7"/>
  <c r="H2399" i="7" s="1"/>
  <c r="J5980" i="1" s="1"/>
  <c r="F2367" i="7"/>
  <c r="F2327" i="7"/>
  <c r="F2295" i="7"/>
  <c r="H2295" i="7" s="1"/>
  <c r="J5876" i="1" s="1"/>
  <c r="K5876" i="1" s="1"/>
  <c r="F2263" i="7"/>
  <c r="H2263" i="7" s="1"/>
  <c r="J5844" i="1" s="1"/>
  <c r="F2231" i="7"/>
  <c r="F2199" i="7"/>
  <c r="F2167" i="7"/>
  <c r="F2135" i="7"/>
  <c r="F2103" i="7"/>
  <c r="H2103" i="7" s="1"/>
  <c r="J5684" i="1" s="1"/>
  <c r="F2071" i="7"/>
  <c r="F2039" i="7"/>
  <c r="H2039" i="7" s="1"/>
  <c r="J5620" i="1" s="1"/>
  <c r="K5620" i="1" s="1"/>
  <c r="F2007" i="7"/>
  <c r="F1975" i="7"/>
  <c r="F1943" i="7"/>
  <c r="H1943" i="7" s="1"/>
  <c r="J5524" i="1" s="1"/>
  <c r="F1911" i="7"/>
  <c r="F1879" i="7"/>
  <c r="F1847" i="7"/>
  <c r="F1815" i="7"/>
  <c r="F1783" i="7"/>
  <c r="F1751" i="7"/>
  <c r="H1751" i="7" s="1"/>
  <c r="J5332" i="1" s="1"/>
  <c r="F1719" i="7"/>
  <c r="F1687" i="7"/>
  <c r="F1655" i="7"/>
  <c r="F1623" i="7"/>
  <c r="H1623" i="7" s="1"/>
  <c r="J5204" i="1" s="1"/>
  <c r="F1591" i="7"/>
  <c r="F1559" i="7"/>
  <c r="F1527" i="7"/>
  <c r="H1527" i="7" s="1"/>
  <c r="J5108" i="1" s="1"/>
  <c r="K5108" i="1" s="1"/>
  <c r="F1495" i="7"/>
  <c r="F1463" i="7"/>
  <c r="H1463" i="7" s="1"/>
  <c r="J5044" i="1" s="1"/>
  <c r="F1431" i="7"/>
  <c r="F1399" i="7"/>
  <c r="F1367" i="7"/>
  <c r="H1367" i="7" s="1"/>
  <c r="J4948" i="1" s="1"/>
  <c r="F2786" i="7"/>
  <c r="F2674" i="7"/>
  <c r="H2674" i="7" s="1"/>
  <c r="J6255" i="1" s="1"/>
  <c r="F2570" i="7"/>
  <c r="H2570" i="7" s="1"/>
  <c r="J6151" i="1" s="1"/>
  <c r="K6151" i="1" s="1"/>
  <c r="F2422" i="7"/>
  <c r="F2322" i="7"/>
  <c r="F2210" i="7"/>
  <c r="F2090" i="7"/>
  <c r="H2090" i="7" s="1"/>
  <c r="J5671" i="1" s="1"/>
  <c r="F1962" i="7"/>
  <c r="F1842" i="7"/>
  <c r="F1718" i="7"/>
  <c r="F1586" i="7"/>
  <c r="H1586" i="7" s="1"/>
  <c r="J5167" i="1" s="1"/>
  <c r="K5167" i="1" s="1"/>
  <c r="F1466" i="7"/>
  <c r="H1466" i="7" s="1"/>
  <c r="J5047" i="1" s="1"/>
  <c r="F2437" i="7"/>
  <c r="F2181" i="7"/>
  <c r="F1925" i="7"/>
  <c r="H1925" i="7" s="1"/>
  <c r="J5506" i="1" s="1"/>
  <c r="F1669" i="7"/>
  <c r="H1669" i="7" s="1"/>
  <c r="J5250" i="1" s="1"/>
  <c r="F1421" i="7"/>
  <c r="H1421" i="7" s="1"/>
  <c r="J5002" i="1" s="1"/>
  <c r="F1340" i="7"/>
  <c r="H1340" i="7" s="1"/>
  <c r="J4921" i="1" s="1"/>
  <c r="F1276" i="7"/>
  <c r="H1276" i="7" s="1"/>
  <c r="J4857" i="1" s="1"/>
  <c r="K4857" i="1" s="1"/>
  <c r="F1212" i="7"/>
  <c r="H1212" i="7" s="1"/>
  <c r="J4793" i="1" s="1"/>
  <c r="F1148" i="7"/>
  <c r="H1148" i="7" s="1"/>
  <c r="J4729" i="1" s="1"/>
  <c r="F1084" i="7"/>
  <c r="F1020" i="7"/>
  <c r="H1020" i="7" s="1"/>
  <c r="J4601" i="1" s="1"/>
  <c r="K4601" i="1" s="1"/>
  <c r="F956" i="7"/>
  <c r="H956" i="7" s="1"/>
  <c r="J4537" i="1" s="1"/>
  <c r="F892" i="7"/>
  <c r="F828" i="7"/>
  <c r="F764" i="7"/>
  <c r="F700" i="7"/>
  <c r="F636" i="7"/>
  <c r="F572" i="7"/>
  <c r="H572" i="7" s="1"/>
  <c r="J4153" i="1" s="1"/>
  <c r="F508" i="7"/>
  <c r="H508" i="7" s="1"/>
  <c r="J4089" i="1" s="1"/>
  <c r="K4089" i="1" s="1"/>
  <c r="F444" i="7"/>
  <c r="F380" i="7"/>
  <c r="H380" i="7" s="1"/>
  <c r="J3961" i="1" s="1"/>
  <c r="F316" i="7"/>
  <c r="H316" i="7" s="1"/>
  <c r="J3897" i="1" s="1"/>
  <c r="F252" i="7"/>
  <c r="H252" i="7" s="1"/>
  <c r="F188" i="7"/>
  <c r="F124" i="7"/>
  <c r="F60" i="7"/>
  <c r="F2769" i="7"/>
  <c r="H2769" i="7" s="1"/>
  <c r="J6350" i="1" s="1"/>
  <c r="F2321" i="7"/>
  <c r="F2065" i="7"/>
  <c r="F1809" i="7"/>
  <c r="F1553" i="7"/>
  <c r="F1378" i="7"/>
  <c r="H1378" i="7" s="1"/>
  <c r="J4959" i="1" s="1"/>
  <c r="F1311" i="7"/>
  <c r="F1247" i="7"/>
  <c r="H1247" i="7" s="1"/>
  <c r="J4828" i="1" s="1"/>
  <c r="F1183" i="7"/>
  <c r="H1183" i="7" s="1"/>
  <c r="J4764" i="1" s="1"/>
  <c r="F1119" i="7"/>
  <c r="H1119" i="7" s="1"/>
  <c r="J4700" i="1" s="1"/>
  <c r="F1055" i="7"/>
  <c r="H1055" i="7" s="1"/>
  <c r="J4636" i="1" s="1"/>
  <c r="F991" i="7"/>
  <c r="H991" i="7" s="1"/>
  <c r="J4572" i="1" s="1"/>
  <c r="F927" i="7"/>
  <c r="F863" i="7"/>
  <c r="F799" i="7"/>
  <c r="F735" i="7"/>
  <c r="H735" i="7" s="1"/>
  <c r="J4316" i="1" s="1"/>
  <c r="F671" i="7"/>
  <c r="H671" i="7" s="1"/>
  <c r="F607" i="7"/>
  <c r="F543" i="7"/>
  <c r="F479" i="7"/>
  <c r="F415" i="7"/>
  <c r="H415" i="7" s="1"/>
  <c r="J3996" i="1" s="1"/>
  <c r="K3996" i="1" s="1"/>
  <c r="F351" i="7"/>
  <c r="F287" i="7"/>
  <c r="F223" i="7"/>
  <c r="H223" i="7" s="1"/>
  <c r="J3804" i="1" s="1"/>
  <c r="F159" i="7"/>
  <c r="H159" i="7" s="1"/>
  <c r="F95" i="7"/>
  <c r="F31" i="7"/>
  <c r="H31" i="7" s="1"/>
  <c r="J3612" i="1" s="1"/>
  <c r="K3612" i="1" s="1"/>
  <c r="F2901" i="7"/>
  <c r="F2861" i="7"/>
  <c r="F2825" i="7"/>
  <c r="F2789" i="7"/>
  <c r="F2745" i="7"/>
  <c r="F2701" i="7"/>
  <c r="H2701" i="7" s="1"/>
  <c r="J6282" i="1" s="1"/>
  <c r="K6282" i="1" s="1"/>
  <c r="F2661" i="7"/>
  <c r="H2661" i="7" s="1"/>
  <c r="J6242" i="1" s="1"/>
  <c r="F2617" i="7"/>
  <c r="H2617" i="7" s="1"/>
  <c r="J6198" i="1" s="1"/>
  <c r="F2573" i="7"/>
  <c r="F2529" i="7"/>
  <c r="F2326" i="7"/>
  <c r="F2162" i="7"/>
  <c r="F2042" i="7"/>
  <c r="H2042" i="7" s="1"/>
  <c r="J5623" i="1" s="1"/>
  <c r="F1922" i="7"/>
  <c r="H1922" i="7" s="1"/>
  <c r="J5503" i="1" s="1"/>
  <c r="F1798" i="7"/>
  <c r="H1798" i="7" s="1"/>
  <c r="J5379" i="1" s="1"/>
  <c r="F1682" i="7"/>
  <c r="F1558" i="7"/>
  <c r="F1438" i="7"/>
  <c r="F2365" i="7"/>
  <c r="F2109" i="7"/>
  <c r="H2109" i="7" s="1"/>
  <c r="J5690" i="1" s="1"/>
  <c r="F1853" i="7"/>
  <c r="F1597" i="7"/>
  <c r="F1393" i="7"/>
  <c r="F1322" i="7"/>
  <c r="H1322" i="7" s="1"/>
  <c r="J4903" i="1" s="1"/>
  <c r="F1258" i="7"/>
  <c r="H1258" i="7" s="1"/>
  <c r="J4839" i="1" s="1"/>
  <c r="F1194" i="7"/>
  <c r="H1194" i="7" s="1"/>
  <c r="J4775" i="1" s="1"/>
  <c r="K4775" i="1" s="1"/>
  <c r="F1130" i="7"/>
  <c r="F1066" i="7"/>
  <c r="H1066" i="7" s="1"/>
  <c r="J4647" i="1" s="1"/>
  <c r="F1002" i="7"/>
  <c r="H1002" i="7" s="1"/>
  <c r="J4583" i="1" s="1"/>
  <c r="F938" i="7"/>
  <c r="F874" i="7"/>
  <c r="H874" i="7" s="1"/>
  <c r="J4455" i="1" s="1"/>
  <c r="F810" i="7"/>
  <c r="F746" i="7"/>
  <c r="F682" i="7"/>
  <c r="H682" i="7" s="1"/>
  <c r="J4263" i="1" s="1"/>
  <c r="F618" i="7"/>
  <c r="H618" i="7" s="1"/>
  <c r="J4199" i="1" s="1"/>
  <c r="F554" i="7"/>
  <c r="F490" i="7"/>
  <c r="H490" i="7" s="1"/>
  <c r="J4071" i="1" s="1"/>
  <c r="F426" i="7"/>
  <c r="F362" i="7"/>
  <c r="H362" i="7" s="1"/>
  <c r="J3943" i="1" s="1"/>
  <c r="F298" i="7"/>
  <c r="F234" i="7"/>
  <c r="F170" i="7"/>
  <c r="F106" i="7"/>
  <c r="F42" i="7"/>
  <c r="F2510" i="7"/>
  <c r="H2510" i="7" s="1"/>
  <c r="J6091" i="1" s="1"/>
  <c r="F2249" i="7"/>
  <c r="H2249" i="7" s="1"/>
  <c r="J5830" i="1" s="1"/>
  <c r="K5830" i="1" s="1"/>
  <c r="F1993" i="7"/>
  <c r="H1993" i="7" s="1"/>
  <c r="J5574" i="1" s="1"/>
  <c r="F1737" i="7"/>
  <c r="F1481" i="7"/>
  <c r="F1357" i="7"/>
  <c r="H1357" i="7" s="1"/>
  <c r="J4938" i="1" s="1"/>
  <c r="K4938" i="1" s="1"/>
  <c r="F1293" i="7"/>
  <c r="F1229" i="7"/>
  <c r="F1165" i="7"/>
  <c r="H1165" i="7" s="1"/>
  <c r="J4746" i="1" s="1"/>
  <c r="F1101" i="7"/>
  <c r="H1101" i="7" s="1"/>
  <c r="J4682" i="1" s="1"/>
  <c r="F1037" i="7"/>
  <c r="F973" i="7"/>
  <c r="H973" i="7" s="1"/>
  <c r="J4554" i="1" s="1"/>
  <c r="F909" i="7"/>
  <c r="F845" i="7"/>
  <c r="H845" i="7" s="1"/>
  <c r="J4426" i="1" s="1"/>
  <c r="K4426" i="1" s="1"/>
  <c r="F781" i="7"/>
  <c r="H781" i="7" s="1"/>
  <c r="J4362" i="1" s="1"/>
  <c r="F717" i="7"/>
  <c r="F653" i="7"/>
  <c r="F589" i="7"/>
  <c r="H589" i="7" s="1"/>
  <c r="J4170" i="1" s="1"/>
  <c r="K4170" i="1" s="1"/>
  <c r="F525" i="7"/>
  <c r="H525" i="7" s="1"/>
  <c r="J4106" i="1" s="1"/>
  <c r="F461" i="7"/>
  <c r="H461" i="7" s="1"/>
  <c r="J4042" i="1" s="1"/>
  <c r="F397" i="7"/>
  <c r="F333" i="7"/>
  <c r="F269" i="7"/>
  <c r="H269" i="7" s="1"/>
  <c r="J3850" i="1" s="1"/>
  <c r="F205" i="7"/>
  <c r="F141" i="7"/>
  <c r="F77" i="7"/>
  <c r="F13" i="7"/>
  <c r="H13" i="7" s="1"/>
  <c r="J3594" i="1" s="1"/>
  <c r="K3594" i="1" s="1"/>
  <c r="F2357" i="7"/>
  <c r="H2357" i="7" s="1"/>
  <c r="J5938" i="1" s="1"/>
  <c r="F2101" i="7"/>
  <c r="H2101" i="7" s="1"/>
  <c r="J5682" i="1" s="1"/>
  <c r="F1845" i="7"/>
  <c r="F2319" i="7"/>
  <c r="F2287" i="7"/>
  <c r="F2255" i="7"/>
  <c r="H2255" i="7" s="1"/>
  <c r="J5836" i="1" s="1"/>
  <c r="F2223" i="7"/>
  <c r="H2223" i="7" s="1"/>
  <c r="F2191" i="7"/>
  <c r="F2159" i="7"/>
  <c r="H2159" i="7" s="1"/>
  <c r="J5740" i="1" s="1"/>
  <c r="F2127" i="7"/>
  <c r="F2095" i="7"/>
  <c r="H2095" i="7" s="1"/>
  <c r="J5676" i="1" s="1"/>
  <c r="F2063" i="7"/>
  <c r="F2031" i="7"/>
  <c r="H2031" i="7" s="1"/>
  <c r="J5612" i="1" s="1"/>
  <c r="F1999" i="7"/>
  <c r="F1967" i="7"/>
  <c r="H1967" i="7" s="1"/>
  <c r="J5548" i="1" s="1"/>
  <c r="F1935" i="7"/>
  <c r="F1903" i="7"/>
  <c r="H1903" i="7" s="1"/>
  <c r="J5484" i="1" s="1"/>
  <c r="F1871" i="7"/>
  <c r="F1839" i="7"/>
  <c r="H1839" i="7" s="1"/>
  <c r="J5420" i="1" s="1"/>
  <c r="F1807" i="7"/>
  <c r="F1775" i="7"/>
  <c r="F1743" i="7"/>
  <c r="F1711" i="7"/>
  <c r="F1679" i="7"/>
  <c r="F1647" i="7"/>
  <c r="F1615" i="7"/>
  <c r="F1583" i="7"/>
  <c r="H1583" i="7" s="1"/>
  <c r="J5164" i="1" s="1"/>
  <c r="K5164" i="1" s="1"/>
  <c r="F1551" i="7"/>
  <c r="F1519" i="7"/>
  <c r="F1487" i="7"/>
  <c r="H1487" i="7" s="1"/>
  <c r="J5068" i="1" s="1"/>
  <c r="F1455" i="7"/>
  <c r="F1423" i="7"/>
  <c r="H1423" i="7" s="1"/>
  <c r="J5004" i="1" s="1"/>
  <c r="F1391" i="7"/>
  <c r="H1391" i="7" s="1"/>
  <c r="J4972" i="1" s="1"/>
  <c r="F2886" i="7"/>
  <c r="H2886" i="7" s="1"/>
  <c r="J6467" i="1" s="1"/>
  <c r="F2762" i="7"/>
  <c r="H2762" i="7" s="1"/>
  <c r="J6343" i="1" s="1"/>
  <c r="K6343" i="1" s="1"/>
  <c r="F2646" i="7"/>
  <c r="F2538" i="7"/>
  <c r="F2398" i="7"/>
  <c r="H2398" i="7" s="1"/>
  <c r="J5979" i="1" s="1"/>
  <c r="F2298" i="7"/>
  <c r="F2178" i="7"/>
  <c r="F2062" i="7"/>
  <c r="F1934" i="7"/>
  <c r="F1810" i="7"/>
  <c r="F1686" i="7"/>
  <c r="F1554" i="7"/>
  <c r="F1434" i="7"/>
  <c r="F2373" i="7"/>
  <c r="H2373" i="7" s="1"/>
  <c r="F2117" i="7"/>
  <c r="F1861" i="7"/>
  <c r="F1605" i="7"/>
  <c r="F1396" i="7"/>
  <c r="H1396" i="7" s="1"/>
  <c r="J4977" i="1" s="1"/>
  <c r="F1324" i="7"/>
  <c r="H1324" i="7" s="1"/>
  <c r="J4905" i="1" s="1"/>
  <c r="F1260" i="7"/>
  <c r="H1260" i="7" s="1"/>
  <c r="J4841" i="1" s="1"/>
  <c r="F1196" i="7"/>
  <c r="H1196" i="7" s="1"/>
  <c r="J4777" i="1" s="1"/>
  <c r="F1132" i="7"/>
  <c r="F1068" i="7"/>
  <c r="H1068" i="7" s="1"/>
  <c r="J4649" i="1" s="1"/>
  <c r="F1004" i="7"/>
  <c r="F940" i="7"/>
  <c r="F876" i="7"/>
  <c r="H876" i="7" s="1"/>
  <c r="J4457" i="1" s="1"/>
  <c r="F812" i="7"/>
  <c r="F748" i="7"/>
  <c r="F684" i="7"/>
  <c r="H684" i="7" s="1"/>
  <c r="J4265" i="1" s="1"/>
  <c r="F620" i="7"/>
  <c r="H620" i="7" s="1"/>
  <c r="J4201" i="1" s="1"/>
  <c r="K4201" i="1" s="1"/>
  <c r="F556" i="7"/>
  <c r="H556" i="7" s="1"/>
  <c r="J4137" i="1" s="1"/>
  <c r="F492" i="7"/>
  <c r="F428" i="7"/>
  <c r="F364" i="7"/>
  <c r="H364" i="7" s="1"/>
  <c r="J3945" i="1" s="1"/>
  <c r="K3945" i="1" s="1"/>
  <c r="F300" i="7"/>
  <c r="F236" i="7"/>
  <c r="F172" i="7"/>
  <c r="H172" i="7" s="1"/>
  <c r="J3753" i="1" s="1"/>
  <c r="K3753" i="1" s="1"/>
  <c r="F108" i="7"/>
  <c r="F44" i="7"/>
  <c r="F2525" i="7"/>
  <c r="F2257" i="7"/>
  <c r="H2257" i="7" s="1"/>
  <c r="J5838" i="1" s="1"/>
  <c r="F2001" i="7"/>
  <c r="F1745" i="7"/>
  <c r="F1489" i="7"/>
  <c r="H1489" i="7" s="1"/>
  <c r="J5070" i="1" s="1"/>
  <c r="F1359" i="7"/>
  <c r="H1359" i="7" s="1"/>
  <c r="J4940" i="1" s="1"/>
  <c r="F1295" i="7"/>
  <c r="H1295" i="7" s="1"/>
  <c r="J4876" i="1" s="1"/>
  <c r="F1231" i="7"/>
  <c r="F1167" i="7"/>
  <c r="H1167" i="7" s="1"/>
  <c r="J4748" i="1" s="1"/>
  <c r="F1103" i="7"/>
  <c r="H1103" i="7" s="1"/>
  <c r="J4684" i="1" s="1"/>
  <c r="F1039" i="7"/>
  <c r="H1039" i="7" s="1"/>
  <c r="J4620" i="1" s="1"/>
  <c r="K4620" i="1" s="1"/>
  <c r="F975" i="7"/>
  <c r="H975" i="7" s="1"/>
  <c r="J4556" i="1" s="1"/>
  <c r="F911" i="7"/>
  <c r="H911" i="7" s="1"/>
  <c r="J4492" i="1" s="1"/>
  <c r="K4492" i="1" s="1"/>
  <c r="F847" i="7"/>
  <c r="H847" i="7" s="1"/>
  <c r="J4428" i="1" s="1"/>
  <c r="F783" i="7"/>
  <c r="H783" i="7" s="1"/>
  <c r="J4364" i="1" s="1"/>
  <c r="K4364" i="1" s="1"/>
  <c r="F719" i="7"/>
  <c r="F655" i="7"/>
  <c r="F591" i="7"/>
  <c r="H591" i="7" s="1"/>
  <c r="J4172" i="1" s="1"/>
  <c r="F527" i="7"/>
  <c r="H527" i="7" s="1"/>
  <c r="J4108" i="1" s="1"/>
  <c r="K4108" i="1" s="1"/>
  <c r="F463" i="7"/>
  <c r="H463" i="7" s="1"/>
  <c r="J4044" i="1" s="1"/>
  <c r="F399" i="7"/>
  <c r="F335" i="7"/>
  <c r="F271" i="7"/>
  <c r="H271" i="7" s="1"/>
  <c r="J3852" i="1" s="1"/>
  <c r="K3852" i="1" s="1"/>
  <c r="F207" i="7"/>
  <c r="F143" i="7"/>
  <c r="H143" i="7" s="1"/>
  <c r="J3724" i="1" s="1"/>
  <c r="F79" i="7"/>
  <c r="F15" i="7"/>
  <c r="H15" i="7" s="1"/>
  <c r="F2889" i="7"/>
  <c r="H2889" i="7" s="1"/>
  <c r="J6470" i="1" s="1"/>
  <c r="F2853" i="7"/>
  <c r="F2817" i="7"/>
  <c r="F2777" i="7"/>
  <c r="F2733" i="7"/>
  <c r="F2693" i="7"/>
  <c r="F2649" i="7"/>
  <c r="F2605" i="7"/>
  <c r="F2565" i="7"/>
  <c r="F2513" i="7"/>
  <c r="H2513" i="7" s="1"/>
  <c r="J6094" i="1" s="1"/>
  <c r="F2258" i="7"/>
  <c r="H2258" i="7" s="1"/>
  <c r="J5839" i="1" s="1"/>
  <c r="F2134" i="7"/>
  <c r="H2134" i="7" s="1"/>
  <c r="J5715" i="1" s="1"/>
  <c r="F2014" i="7"/>
  <c r="F1894" i="7"/>
  <c r="H1894" i="7" s="1"/>
  <c r="J5475" i="1" s="1"/>
  <c r="F1766" i="7"/>
  <c r="F1654" i="7"/>
  <c r="F1530" i="7"/>
  <c r="H1530" i="7" s="1"/>
  <c r="J5111" i="1" s="1"/>
  <c r="F2689" i="7"/>
  <c r="F2301" i="7"/>
  <c r="H2301" i="7" s="1"/>
  <c r="J5882" i="1" s="1"/>
  <c r="F2045" i="7"/>
  <c r="F1789" i="7"/>
  <c r="F1533" i="7"/>
  <c r="H1533" i="7" s="1"/>
  <c r="J5114" i="1" s="1"/>
  <c r="F1372" i="7"/>
  <c r="H1372" i="7" s="1"/>
  <c r="J4953" i="1" s="1"/>
  <c r="F1306" i="7"/>
  <c r="H1306" i="7" s="1"/>
  <c r="J4887" i="1" s="1"/>
  <c r="F1242" i="7"/>
  <c r="H1242" i="7" s="1"/>
  <c r="J4823" i="1" s="1"/>
  <c r="F1178" i="7"/>
  <c r="F1114" i="7"/>
  <c r="H1114" i="7" s="1"/>
  <c r="J4695" i="1" s="1"/>
  <c r="F1050" i="7"/>
  <c r="H1050" i="7" s="1"/>
  <c r="J4631" i="1" s="1"/>
  <c r="K4631" i="1" s="1"/>
  <c r="F986" i="7"/>
  <c r="H986" i="7" s="1"/>
  <c r="J4567" i="1" s="1"/>
  <c r="F922" i="7"/>
  <c r="H922" i="7" s="1"/>
  <c r="J4503" i="1" s="1"/>
  <c r="F858" i="7"/>
  <c r="H858" i="7" s="1"/>
  <c r="J4439" i="1" s="1"/>
  <c r="F794" i="7"/>
  <c r="F730" i="7"/>
  <c r="H730" i="7" s="1"/>
  <c r="J4311" i="1" s="1"/>
  <c r="F666" i="7"/>
  <c r="F602" i="7"/>
  <c r="F538" i="7"/>
  <c r="F474" i="7"/>
  <c r="F410" i="7"/>
  <c r="H410" i="7" s="1"/>
  <c r="J3991" i="1" s="1"/>
  <c r="F346" i="7"/>
  <c r="F282" i="7"/>
  <c r="F218" i="7"/>
  <c r="H218" i="7" s="1"/>
  <c r="J3799" i="1" s="1"/>
  <c r="F154" i="7"/>
  <c r="H154" i="7" s="1"/>
  <c r="J3735" i="1" s="1"/>
  <c r="F90" i="7"/>
  <c r="F26" i="7"/>
  <c r="H26" i="7" s="1"/>
  <c r="J3607" i="1" s="1"/>
  <c r="K3607" i="1" s="1"/>
  <c r="F2441" i="7"/>
  <c r="F2185" i="7"/>
  <c r="F1929" i="7"/>
  <c r="F1673" i="7"/>
  <c r="H1673" i="7" s="1"/>
  <c r="J5254" i="1" s="1"/>
  <c r="K5254" i="1" s="1"/>
  <c r="F1422" i="7"/>
  <c r="H1422" i="7" s="1"/>
  <c r="J5003" i="1" s="1"/>
  <c r="F1341" i="7"/>
  <c r="H1341" i="7" s="1"/>
  <c r="J4922" i="1" s="1"/>
  <c r="F1277" i="7"/>
  <c r="H1277" i="7" s="1"/>
  <c r="J4858" i="1" s="1"/>
  <c r="F1213" i="7"/>
  <c r="H1213" i="7" s="1"/>
  <c r="J4794" i="1" s="1"/>
  <c r="K4794" i="1" s="1"/>
  <c r="F1149" i="7"/>
  <c r="H1149" i="7" s="1"/>
  <c r="J4730" i="1" s="1"/>
  <c r="F1085" i="7"/>
  <c r="F1021" i="7"/>
  <c r="H1021" i="7" s="1"/>
  <c r="J4602" i="1" s="1"/>
  <c r="F957" i="7"/>
  <c r="H957" i="7" s="1"/>
  <c r="J4538" i="1" s="1"/>
  <c r="K4538" i="1" s="1"/>
  <c r="F893" i="7"/>
  <c r="F829" i="7"/>
  <c r="F765" i="7"/>
  <c r="F701" i="7"/>
  <c r="F637" i="7"/>
  <c r="H637" i="7" s="1"/>
  <c r="J4218" i="1" s="1"/>
  <c r="K4218" i="1" s="1"/>
  <c r="F573" i="7"/>
  <c r="H573" i="7" s="1"/>
  <c r="J4154" i="1" s="1"/>
  <c r="F509" i="7"/>
  <c r="F445" i="7"/>
  <c r="H445" i="7" s="1"/>
  <c r="F381" i="7"/>
  <c r="H381" i="7" s="1"/>
  <c r="J3962" i="1" s="1"/>
  <c r="F317" i="7"/>
  <c r="H317" i="7" s="1"/>
  <c r="J3898" i="1" s="1"/>
  <c r="F253" i="7"/>
  <c r="F189" i="7"/>
  <c r="F125" i="7"/>
  <c r="F61" i="7"/>
  <c r="F2657" i="7"/>
  <c r="F2293" i="7"/>
  <c r="H2293" i="7" s="1"/>
  <c r="J5874" i="1" s="1"/>
  <c r="F2037" i="7"/>
  <c r="H2037" i="7" s="1"/>
  <c r="J5618" i="1" s="1"/>
  <c r="F1781" i="7"/>
  <c r="F2343" i="7"/>
  <c r="F2311" i="7"/>
  <c r="H2311" i="7" s="1"/>
  <c r="J5892" i="1" s="1"/>
  <c r="K5892" i="1" s="1"/>
  <c r="F2279" i="7"/>
  <c r="F2247" i="7"/>
  <c r="H2247" i="7" s="1"/>
  <c r="J5828" i="1" s="1"/>
  <c r="F2215" i="7"/>
  <c r="F2183" i="7"/>
  <c r="H2183" i="7" s="1"/>
  <c r="J5764" i="1" s="1"/>
  <c r="K5764" i="1" s="1"/>
  <c r="F2151" i="7"/>
  <c r="H2151" i="7" s="1"/>
  <c r="J5732" i="1" s="1"/>
  <c r="F2119" i="7"/>
  <c r="F2087" i="7"/>
  <c r="F2055" i="7"/>
  <c r="F2023" i="7"/>
  <c r="F1991" i="7"/>
  <c r="H1991" i="7" s="1"/>
  <c r="J5572" i="1" s="1"/>
  <c r="F1959" i="7"/>
  <c r="F1927" i="7"/>
  <c r="H1927" i="7" s="1"/>
  <c r="J5508" i="1" s="1"/>
  <c r="F1895" i="7"/>
  <c r="H1895" i="7" s="1"/>
  <c r="J5476" i="1" s="1"/>
  <c r="F1863" i="7"/>
  <c r="F1831" i="7"/>
  <c r="F1799" i="7"/>
  <c r="H1799" i="7" s="1"/>
  <c r="J5380" i="1" s="1"/>
  <c r="K5380" i="1" s="1"/>
  <c r="F1767" i="7"/>
  <c r="F1735" i="7"/>
  <c r="F1703" i="7"/>
  <c r="F1671" i="7"/>
  <c r="H1671" i="7" s="1"/>
  <c r="J5252" i="1" s="1"/>
  <c r="K5252" i="1" s="1"/>
  <c r="F1639" i="7"/>
  <c r="F1607" i="7"/>
  <c r="F1575" i="7"/>
  <c r="H1575" i="7" s="1"/>
  <c r="J5156" i="1" s="1"/>
  <c r="F1543" i="7"/>
  <c r="F1511" i="7"/>
  <c r="H1511" i="7" s="1"/>
  <c r="J5092" i="1" s="1"/>
  <c r="F1479" i="7"/>
  <c r="F1447" i="7"/>
  <c r="F1415" i="7"/>
  <c r="H1415" i="7" s="1"/>
  <c r="J4996" i="1" s="1"/>
  <c r="K4996" i="1" s="1"/>
  <c r="F1383" i="7"/>
  <c r="H1383" i="7" s="1"/>
  <c r="J4964" i="1" s="1"/>
  <c r="F2858" i="7"/>
  <c r="F2734" i="7"/>
  <c r="F2622" i="7"/>
  <c r="H2622" i="7" s="1"/>
  <c r="J6203" i="1" s="1"/>
  <c r="K6203" i="1" s="1"/>
  <c r="F2482" i="7"/>
  <c r="F2374" i="7"/>
  <c r="F2266" i="7"/>
  <c r="H2266" i="7" s="1"/>
  <c r="J5847" i="1" s="1"/>
  <c r="F2146" i="7"/>
  <c r="H2146" i="7" s="1"/>
  <c r="J5727" i="1" s="1"/>
  <c r="K5727" i="1" s="1"/>
  <c r="F2030" i="7"/>
  <c r="H2030" i="7" s="1"/>
  <c r="J5611" i="1" s="1"/>
  <c r="F1906" i="7"/>
  <c r="H1906" i="7" s="1"/>
  <c r="J5487" i="1" s="1"/>
  <c r="F1778" i="7"/>
  <c r="F1650" i="7"/>
  <c r="F1526" i="7"/>
  <c r="F2721" i="7"/>
  <c r="H2721" i="7" s="1"/>
  <c r="J6302" i="1" s="1"/>
  <c r="F2309" i="7"/>
  <c r="H2309" i="7" s="1"/>
  <c r="J5890" i="1" s="1"/>
  <c r="F2053" i="7"/>
  <c r="F1797" i="7"/>
  <c r="H1797" i="7" s="1"/>
  <c r="J5378" i="1" s="1"/>
  <c r="F1541" i="7"/>
  <c r="H1541" i="7" s="1"/>
  <c r="J5122" i="1" s="1"/>
  <c r="F1374" i="7"/>
  <c r="H1374" i="7" s="1"/>
  <c r="J4955" i="1" s="1"/>
  <c r="F1308" i="7"/>
  <c r="H1308" i="7" s="1"/>
  <c r="J4889" i="1" s="1"/>
  <c r="F1244" i="7"/>
  <c r="H1244" i="7" s="1"/>
  <c r="J4825" i="1" s="1"/>
  <c r="F1180" i="7"/>
  <c r="H1180" i="7" s="1"/>
  <c r="J4761" i="1" s="1"/>
  <c r="F1116" i="7"/>
  <c r="H1116" i="7" s="1"/>
  <c r="J4697" i="1" s="1"/>
  <c r="F1052" i="7"/>
  <c r="H1052" i="7" s="1"/>
  <c r="J4633" i="1" s="1"/>
  <c r="K4633" i="1" s="1"/>
  <c r="F988" i="7"/>
  <c r="H988" i="7" s="1"/>
  <c r="J4569" i="1" s="1"/>
  <c r="F924" i="7"/>
  <c r="F860" i="7"/>
  <c r="H860" i="7" s="1"/>
  <c r="J4441" i="1" s="1"/>
  <c r="F796" i="7"/>
  <c r="F732" i="7"/>
  <c r="H732" i="7" s="1"/>
  <c r="J4313" i="1" s="1"/>
  <c r="F668" i="7"/>
  <c r="F604" i="7"/>
  <c r="F540" i="7"/>
  <c r="F476" i="7"/>
  <c r="F412" i="7"/>
  <c r="H412" i="7" s="1"/>
  <c r="J3993" i="1" s="1"/>
  <c r="F348" i="7"/>
  <c r="H348" i="7" s="1"/>
  <c r="J3929" i="1" s="1"/>
  <c r="F284" i="7"/>
  <c r="F220" i="7"/>
  <c r="H220" i="7" s="1"/>
  <c r="J3801" i="1" s="1"/>
  <c r="F156" i="7"/>
  <c r="H156" i="7" s="1"/>
  <c r="J3737" i="1" s="1"/>
  <c r="F92" i="7"/>
  <c r="F28" i="7"/>
  <c r="H28" i="7" s="1"/>
  <c r="J3609" i="1" s="1"/>
  <c r="K3609" i="1" s="1"/>
  <c r="F2449" i="7"/>
  <c r="F2193" i="7"/>
  <c r="H2193" i="7" s="1"/>
  <c r="J5774" i="1" s="1"/>
  <c r="K5774" i="1" s="1"/>
  <c r="F1937" i="7"/>
  <c r="F1681" i="7"/>
  <c r="F1426" i="7"/>
  <c r="H1426" i="7" s="1"/>
  <c r="J5007" i="1" s="1"/>
  <c r="F1343" i="7"/>
  <c r="H1343" i="7" s="1"/>
  <c r="J4924" i="1" s="1"/>
  <c r="F1279" i="7"/>
  <c r="H1279" i="7" s="1"/>
  <c r="J4860" i="1" s="1"/>
  <c r="F1215" i="7"/>
  <c r="H1215" i="7" s="1"/>
  <c r="J4796" i="1" s="1"/>
  <c r="F1151" i="7"/>
  <c r="H1151" i="7" s="1"/>
  <c r="J4732" i="1" s="1"/>
  <c r="F1087" i="7"/>
  <c r="F1023" i="7"/>
  <c r="H1023" i="7" s="1"/>
  <c r="J4604" i="1" s="1"/>
  <c r="K4604" i="1" s="1"/>
  <c r="F959" i="7"/>
  <c r="H959" i="7" s="1"/>
  <c r="J4540" i="1" s="1"/>
  <c r="K4540" i="1" s="1"/>
  <c r="F895" i="7"/>
  <c r="F831" i="7"/>
  <c r="F767" i="7"/>
  <c r="F703" i="7"/>
  <c r="F639" i="7"/>
  <c r="H639" i="7" s="1"/>
  <c r="J4220" i="1" s="1"/>
  <c r="K4220" i="1" s="1"/>
  <c r="F575" i="7"/>
  <c r="F511" i="7"/>
  <c r="H511" i="7" s="1"/>
  <c r="J4092" i="1" s="1"/>
  <c r="F447" i="7"/>
  <c r="H447" i="7" s="1"/>
  <c r="F383" i="7"/>
  <c r="F319" i="7"/>
  <c r="H319" i="7" s="1"/>
  <c r="J3900" i="1" s="1"/>
  <c r="F255" i="7"/>
  <c r="F191" i="7"/>
  <c r="F127" i="7"/>
  <c r="F63" i="7"/>
  <c r="H63" i="7" s="1"/>
  <c r="J3644" i="1" s="1"/>
  <c r="F2917" i="7"/>
  <c r="F2881" i="7"/>
  <c r="H2881" i="7" s="1"/>
  <c r="J6462" i="1" s="1"/>
  <c r="K6462" i="1" s="1"/>
  <c r="F2845" i="7"/>
  <c r="H2845" i="7" s="1"/>
  <c r="J6426" i="1" s="1"/>
  <c r="F2809" i="7"/>
  <c r="F2765" i="7"/>
  <c r="H2765" i="7" s="1"/>
  <c r="J6346" i="1" s="1"/>
  <c r="F2725" i="7"/>
  <c r="H2725" i="7" s="1"/>
  <c r="J6306" i="1" s="1"/>
  <c r="K6306" i="1" s="1"/>
  <c r="F2681" i="7"/>
  <c r="F2637" i="7"/>
  <c r="F2597" i="7"/>
  <c r="F2553" i="7"/>
  <c r="H2553" i="7" s="1"/>
  <c r="J6134" i="1" s="1"/>
  <c r="K6134" i="1" s="1"/>
  <c r="F2501" i="7"/>
  <c r="F2222" i="7"/>
  <c r="F2106" i="7"/>
  <c r="H2106" i="7" s="1"/>
  <c r="J5687" i="1" s="1"/>
  <c r="F1982" i="7"/>
  <c r="H1982" i="7" s="1"/>
  <c r="J5563" i="1" s="1"/>
  <c r="K5563" i="1" s="1"/>
  <c r="F1862" i="7"/>
  <c r="F1738" i="7"/>
  <c r="F1622" i="7"/>
  <c r="H1622" i="7" s="1"/>
  <c r="J5203" i="1" s="1"/>
  <c r="F1498" i="7"/>
  <c r="F2494" i="7"/>
  <c r="F2237" i="7"/>
  <c r="F1981" i="7"/>
  <c r="F1725" i="7"/>
  <c r="H1725" i="7" s="1"/>
  <c r="J5306" i="1" s="1"/>
  <c r="F1469" i="7"/>
  <c r="F1354" i="7"/>
  <c r="F1290" i="7"/>
  <c r="H1290" i="7" s="1"/>
  <c r="J4871" i="1" s="1"/>
  <c r="K4871" i="1" s="1"/>
  <c r="F1226" i="7"/>
  <c r="H1226" i="7" s="1"/>
  <c r="J4807" i="1" s="1"/>
  <c r="K4807" i="1" s="1"/>
  <c r="F1162" i="7"/>
  <c r="H1162" i="7" s="1"/>
  <c r="J4743" i="1" s="1"/>
  <c r="F1098" i="7"/>
  <c r="H1098" i="7" s="1"/>
  <c r="J4679" i="1" s="1"/>
  <c r="F1034" i="7"/>
  <c r="F970" i="7"/>
  <c r="H970" i="7" s="1"/>
  <c r="J4551" i="1" s="1"/>
  <c r="F906" i="7"/>
  <c r="H906" i="7" s="1"/>
  <c r="J4487" i="1" s="1"/>
  <c r="F842" i="7"/>
  <c r="H842" i="7" s="1"/>
  <c r="J4423" i="1" s="1"/>
  <c r="K4423" i="1" s="1"/>
  <c r="F778" i="7"/>
  <c r="H778" i="7" s="1"/>
  <c r="J4359" i="1" s="1"/>
  <c r="F714" i="7"/>
  <c r="H714" i="7" s="1"/>
  <c r="F650" i="7"/>
  <c r="H650" i="7" s="1"/>
  <c r="J4231" i="1" s="1"/>
  <c r="F586" i="7"/>
  <c r="F522" i="7"/>
  <c r="H522" i="7" s="1"/>
  <c r="J4103" i="1" s="1"/>
  <c r="F458" i="7"/>
  <c r="H458" i="7" s="1"/>
  <c r="J4039" i="1" s="1"/>
  <c r="K4039" i="1" s="1"/>
  <c r="F394" i="7"/>
  <c r="H394" i="7" s="1"/>
  <c r="J3975" i="1" s="1"/>
  <c r="F330" i="7"/>
  <c r="F266" i="7"/>
  <c r="H266" i="7" s="1"/>
  <c r="J3847" i="1" s="1"/>
  <c r="F202" i="7"/>
  <c r="F138" i="7"/>
  <c r="F74" i="7"/>
  <c r="H74" i="7" s="1"/>
  <c r="J3655" i="1" s="1"/>
  <c r="F10" i="7"/>
  <c r="F2377" i="7"/>
  <c r="H2377" i="7" s="1"/>
  <c r="J5958" i="1" s="1"/>
  <c r="F2121" i="7"/>
  <c r="F1865" i="7"/>
  <c r="F1609" i="7"/>
  <c r="F1397" i="7"/>
  <c r="H1397" i="7" s="1"/>
  <c r="J4978" i="1" s="1"/>
  <c r="F1325" i="7"/>
  <c r="H1325" i="7" s="1"/>
  <c r="J4906" i="1" s="1"/>
  <c r="F1261" i="7"/>
  <c r="H1261" i="7" s="1"/>
  <c r="J4842" i="1" s="1"/>
  <c r="F1197" i="7"/>
  <c r="H1197" i="7" s="1"/>
  <c r="J4778" i="1" s="1"/>
  <c r="F1133" i="7"/>
  <c r="H1133" i="7" s="1"/>
  <c r="J4714" i="1" s="1"/>
  <c r="K4714" i="1" s="1"/>
  <c r="F1069" i="7"/>
  <c r="F1005" i="7"/>
  <c r="F941" i="7"/>
  <c r="F877" i="7"/>
  <c r="H877" i="7" s="1"/>
  <c r="J4458" i="1" s="1"/>
  <c r="K4458" i="1" s="1"/>
  <c r="F813" i="7"/>
  <c r="H813" i="7" s="1"/>
  <c r="J4394" i="1" s="1"/>
  <c r="F749" i="7"/>
  <c r="F685" i="7"/>
  <c r="H685" i="7" s="1"/>
  <c r="J4266" i="1" s="1"/>
  <c r="K4266" i="1" s="1"/>
  <c r="F621" i="7"/>
  <c r="H621" i="7" s="1"/>
  <c r="J4202" i="1" s="1"/>
  <c r="K4202" i="1" s="1"/>
  <c r="F557" i="7"/>
  <c r="H557" i="7" s="1"/>
  <c r="J4138" i="1" s="1"/>
  <c r="F493" i="7"/>
  <c r="F429" i="7"/>
  <c r="F365" i="7"/>
  <c r="H365" i="7" s="1"/>
  <c r="J3946" i="1" s="1"/>
  <c r="K3946" i="1" s="1"/>
  <c r="F301" i="7"/>
  <c r="F237" i="7"/>
  <c r="F173" i="7"/>
  <c r="H173" i="7" s="1"/>
  <c r="J3754" i="1" s="1"/>
  <c r="F109" i="7"/>
  <c r="H109" i="7" s="1"/>
  <c r="J3690" i="1" s="1"/>
  <c r="K3690" i="1" s="1"/>
  <c r="F45" i="7"/>
  <c r="F2485" i="7"/>
  <c r="F2229" i="7"/>
  <c r="F1973" i="7"/>
  <c r="H1973" i="7" s="1"/>
  <c r="J5554" i="1" s="1"/>
  <c r="F1717" i="7"/>
  <c r="F2335" i="7"/>
  <c r="F2303" i="7"/>
  <c r="H2303" i="7" s="1"/>
  <c r="J5884" i="1" s="1"/>
  <c r="K5884" i="1" s="1"/>
  <c r="F2271" i="7"/>
  <c r="F2239" i="7"/>
  <c r="F2207" i="7"/>
  <c r="F2175" i="7"/>
  <c r="F2143" i="7"/>
  <c r="H2143" i="7" s="1"/>
  <c r="J5724" i="1" s="1"/>
  <c r="K5724" i="1" s="1"/>
  <c r="F2111" i="7"/>
  <c r="H2111" i="7" s="1"/>
  <c r="J5692" i="1" s="1"/>
  <c r="F2079" i="7"/>
  <c r="F2047" i="7"/>
  <c r="F2015" i="7"/>
  <c r="F1983" i="7"/>
  <c r="F1951" i="7"/>
  <c r="H1951" i="7" s="1"/>
  <c r="J5532" i="1" s="1"/>
  <c r="F1919" i="7"/>
  <c r="F1887" i="7"/>
  <c r="H1887" i="7" s="1"/>
  <c r="J5468" i="1" s="1"/>
  <c r="F1855" i="7"/>
  <c r="F1823" i="7"/>
  <c r="F1791" i="7"/>
  <c r="F1759" i="7"/>
  <c r="H1759" i="7" s="1"/>
  <c r="J5340" i="1" s="1"/>
  <c r="K5340" i="1" s="1"/>
  <c r="F1727" i="7"/>
  <c r="H1727" i="7" s="1"/>
  <c r="J5308" i="1" s="1"/>
  <c r="F1695" i="7"/>
  <c r="F1663" i="7"/>
  <c r="F1631" i="7"/>
  <c r="H1631" i="7" s="1"/>
  <c r="J5212" i="1" s="1"/>
  <c r="K5212" i="1" s="1"/>
  <c r="F1599" i="7"/>
  <c r="F1567" i="7"/>
  <c r="F1535" i="7"/>
  <c r="H1535" i="7" s="1"/>
  <c r="J5116" i="1" s="1"/>
  <c r="F1503" i="7"/>
  <c r="H1503" i="7" s="1"/>
  <c r="J5084" i="1" s="1"/>
  <c r="F1471" i="7"/>
  <c r="F1439" i="7"/>
  <c r="F1407" i="7"/>
  <c r="F1375" i="7"/>
  <c r="H1375" i="7" s="1"/>
  <c r="J4956" i="1" s="1"/>
  <c r="K4956" i="1" s="1"/>
  <c r="F2822" i="7"/>
  <c r="F2706" i="7"/>
  <c r="F2594" i="7"/>
  <c r="F2454" i="7"/>
  <c r="H2454" i="7" s="1"/>
  <c r="F2350" i="7"/>
  <c r="H2350" i="7" s="1"/>
  <c r="J5931" i="1" s="1"/>
  <c r="F2234" i="7"/>
  <c r="H2234" i="7" s="1"/>
  <c r="J5815" i="1" s="1"/>
  <c r="F2114" i="7"/>
  <c r="H2114" i="7" s="1"/>
  <c r="J5695" i="1" s="1"/>
  <c r="F1994" i="7"/>
  <c r="H1994" i="7" s="1"/>
  <c r="J5575" i="1" s="1"/>
  <c r="K5575" i="1" s="1"/>
  <c r="F1874" i="7"/>
  <c r="F1746" i="7"/>
  <c r="H1746" i="7" s="1"/>
  <c r="J5327" i="1" s="1"/>
  <c r="K5327" i="1" s="1"/>
  <c r="F1618" i="7"/>
  <c r="F1494" i="7"/>
  <c r="F2505" i="7"/>
  <c r="H2505" i="7" s="1"/>
  <c r="J6086" i="1" s="1"/>
  <c r="F2245" i="7"/>
  <c r="F1989" i="7"/>
  <c r="H1989" i="7" s="1"/>
  <c r="J5570" i="1" s="1"/>
  <c r="F1733" i="7"/>
  <c r="F1477" i="7"/>
  <c r="F1356" i="7"/>
  <c r="F1292" i="7"/>
  <c r="H1292" i="7" s="1"/>
  <c r="J4873" i="1" s="1"/>
  <c r="F1228" i="7"/>
  <c r="H1228" i="7" s="1"/>
  <c r="J4809" i="1" s="1"/>
  <c r="F1164" i="7"/>
  <c r="H1164" i="7" s="1"/>
  <c r="J4745" i="1" s="1"/>
  <c r="F1100" i="7"/>
  <c r="H1100" i="7" s="1"/>
  <c r="J4681" i="1" s="1"/>
  <c r="F1036" i="7"/>
  <c r="F972" i="7"/>
  <c r="H972" i="7" s="1"/>
  <c r="J4553" i="1" s="1"/>
  <c r="K4553" i="1" s="1"/>
  <c r="F908" i="7"/>
  <c r="F844" i="7"/>
  <c r="H844" i="7" s="1"/>
  <c r="J4425" i="1" s="1"/>
  <c r="F780" i="7"/>
  <c r="H780" i="7" s="1"/>
  <c r="J4361" i="1" s="1"/>
  <c r="K4361" i="1" s="1"/>
  <c r="F716" i="7"/>
  <c r="H716" i="7" s="1"/>
  <c r="J4297" i="1" s="1"/>
  <c r="F652" i="7"/>
  <c r="F588" i="7"/>
  <c r="H588" i="7" s="1"/>
  <c r="J4169" i="1" s="1"/>
  <c r="F524" i="7"/>
  <c r="H524" i="7" s="1"/>
  <c r="J4105" i="1" s="1"/>
  <c r="F460" i="7"/>
  <c r="H460" i="7" s="1"/>
  <c r="J4041" i="1" s="1"/>
  <c r="K4041" i="1" s="1"/>
  <c r="F396" i="7"/>
  <c r="F332" i="7"/>
  <c r="F268" i="7"/>
  <c r="H268" i="7" s="1"/>
  <c r="J3849" i="1" s="1"/>
  <c r="K3849" i="1" s="1"/>
  <c r="F204" i="7"/>
  <c r="H204" i="7" s="1"/>
  <c r="F140" i="7"/>
  <c r="F76" i="7"/>
  <c r="H76" i="7" s="1"/>
  <c r="J3657" i="1" s="1"/>
  <c r="F12" i="7"/>
  <c r="H12" i="7" s="1"/>
  <c r="J3593" i="1" s="1"/>
  <c r="K3593" i="1" s="1"/>
  <c r="F2385" i="7"/>
  <c r="H2385" i="7" s="1"/>
  <c r="J5966" i="1" s="1"/>
  <c r="K5966" i="1" s="1"/>
  <c r="F2129" i="7"/>
  <c r="F1873" i="7"/>
  <c r="F1617" i="7"/>
  <c r="F1400" i="7"/>
  <c r="H1400" i="7" s="1"/>
  <c r="J4981" i="1" s="1"/>
  <c r="K4981" i="1" s="1"/>
  <c r="F1327" i="7"/>
  <c r="H1327" i="7" s="1"/>
  <c r="J4908" i="1" s="1"/>
  <c r="F1263" i="7"/>
  <c r="F1199" i="7"/>
  <c r="H1199" i="7" s="1"/>
  <c r="J4780" i="1" s="1"/>
  <c r="K4780" i="1" s="1"/>
  <c r="F1135" i="7"/>
  <c r="H1135" i="7" s="1"/>
  <c r="J4716" i="1" s="1"/>
  <c r="K4716" i="1" s="1"/>
  <c r="F1071" i="7"/>
  <c r="F1007" i="7"/>
  <c r="F943" i="7"/>
  <c r="F879" i="7"/>
  <c r="F815" i="7"/>
  <c r="H815" i="7" s="1"/>
  <c r="J4396" i="1" s="1"/>
  <c r="F751" i="7"/>
  <c r="F687" i="7"/>
  <c r="H687" i="7" s="1"/>
  <c r="J4268" i="1" s="1"/>
  <c r="K4268" i="1" s="1"/>
  <c r="F623" i="7"/>
  <c r="H623" i="7" s="1"/>
  <c r="J4204" i="1" s="1"/>
  <c r="F559" i="7"/>
  <c r="F495" i="7"/>
  <c r="H495" i="7" s="1"/>
  <c r="J4076" i="1" s="1"/>
  <c r="F431" i="7"/>
  <c r="F367" i="7"/>
  <c r="F303" i="7"/>
  <c r="H303" i="7" s="1"/>
  <c r="J3884" i="1" s="1"/>
  <c r="K3884" i="1" s="1"/>
  <c r="F239" i="7"/>
  <c r="F175" i="7"/>
  <c r="H175" i="7" s="1"/>
  <c r="J3756" i="1" s="1"/>
  <c r="K3756" i="1" s="1"/>
  <c r="F111" i="7"/>
  <c r="H111" i="7" s="1"/>
  <c r="J3692" i="1" s="1"/>
  <c r="K3692" i="1" s="1"/>
  <c r="F47" i="7"/>
  <c r="F2909" i="7"/>
  <c r="F2873" i="7"/>
  <c r="F2837" i="7"/>
  <c r="H2837" i="7" s="1"/>
  <c r="J6418" i="1" s="1"/>
  <c r="K6418" i="1" s="1"/>
  <c r="F2797" i="7"/>
  <c r="F2757" i="7"/>
  <c r="H2757" i="7" s="1"/>
  <c r="J6338" i="1" s="1"/>
  <c r="F2713" i="7"/>
  <c r="H2713" i="7" s="1"/>
  <c r="J6294" i="1" s="1"/>
  <c r="K6294" i="1" s="1"/>
  <c r="F2669" i="7"/>
  <c r="H2669" i="7" s="1"/>
  <c r="J6250" i="1" s="1"/>
  <c r="K6250" i="1" s="1"/>
  <c r="F2629" i="7"/>
  <c r="H2629" i="7" s="1"/>
  <c r="J6210" i="1" s="1"/>
  <c r="F2585" i="7"/>
  <c r="H2585" i="7" s="1"/>
  <c r="J6166" i="1" s="1"/>
  <c r="F2541" i="7"/>
  <c r="F2493" i="7"/>
  <c r="F2190" i="7"/>
  <c r="F2078" i="7"/>
  <c r="F1954" i="7"/>
  <c r="F1830" i="7"/>
  <c r="H1830" i="7" s="1"/>
  <c r="J5411" i="1" s="1"/>
  <c r="F1710" i="7"/>
  <c r="F1590" i="7"/>
  <c r="F1470" i="7"/>
  <c r="F2429" i="7"/>
  <c r="H2429" i="7" s="1"/>
  <c r="J6010" i="1" s="1"/>
  <c r="F2173" i="7"/>
  <c r="F1917" i="7"/>
  <c r="F1661" i="7"/>
  <c r="F1417" i="7"/>
  <c r="H1417" i="7" s="1"/>
  <c r="J4998" i="1" s="1"/>
  <c r="K4998" i="1" s="1"/>
  <c r="F1338" i="7"/>
  <c r="H1338" i="7" s="1"/>
  <c r="J4919" i="1" s="1"/>
  <c r="F1274" i="7"/>
  <c r="F1210" i="7"/>
  <c r="H1210" i="7" s="1"/>
  <c r="J4791" i="1" s="1"/>
  <c r="K4791" i="1" s="1"/>
  <c r="F1146" i="7"/>
  <c r="H1146" i="7" s="1"/>
  <c r="J4727" i="1" s="1"/>
  <c r="K4727" i="1" s="1"/>
  <c r="F1082" i="7"/>
  <c r="F1018" i="7"/>
  <c r="H1018" i="7" s="1"/>
  <c r="J4599" i="1" s="1"/>
  <c r="F954" i="7"/>
  <c r="H954" i="7" s="1"/>
  <c r="J4535" i="1" s="1"/>
  <c r="F890" i="7"/>
  <c r="F826" i="7"/>
  <c r="H826" i="7" s="1"/>
  <c r="J4407" i="1" s="1"/>
  <c r="F762" i="7"/>
  <c r="F698" i="7"/>
  <c r="F634" i="7"/>
  <c r="H634" i="7" s="1"/>
  <c r="J4215" i="1" s="1"/>
  <c r="F570" i="7"/>
  <c r="H570" i="7" s="1"/>
  <c r="J4151" i="1" s="1"/>
  <c r="F506" i="7"/>
  <c r="H506" i="7" s="1"/>
  <c r="J4087" i="1" s="1"/>
  <c r="F442" i="7"/>
  <c r="F378" i="7"/>
  <c r="H378" i="7" s="1"/>
  <c r="F314" i="7"/>
  <c r="H314" i="7" s="1"/>
  <c r="J3895" i="1" s="1"/>
  <c r="F250" i="7"/>
  <c r="F186" i="7"/>
  <c r="F122" i="7"/>
  <c r="H122" i="7" s="1"/>
  <c r="J3703" i="1" s="1"/>
  <c r="K3703" i="1" s="1"/>
  <c r="F58" i="7"/>
  <c r="H58" i="7" s="1"/>
  <c r="J3639" i="1" s="1"/>
  <c r="F2737" i="7"/>
  <c r="F2313" i="7"/>
  <c r="F2057" i="7"/>
  <c r="F1801" i="7"/>
  <c r="H1801" i="7" s="1"/>
  <c r="J5382" i="1" s="1"/>
  <c r="F1545" i="7"/>
  <c r="F1376" i="7"/>
  <c r="H1376" i="7" s="1"/>
  <c r="J4957" i="1" s="1"/>
  <c r="F1309" i="7"/>
  <c r="H1309" i="7" s="1"/>
  <c r="J4890" i="1" s="1"/>
  <c r="F1245" i="7"/>
  <c r="H1245" i="7" s="1"/>
  <c r="J4826" i="1" s="1"/>
  <c r="F1181" i="7"/>
  <c r="H1181" i="7" s="1"/>
  <c r="J4762" i="1" s="1"/>
  <c r="F1117" i="7"/>
  <c r="H1117" i="7" s="1"/>
  <c r="J4698" i="1" s="1"/>
  <c r="K4698" i="1" s="1"/>
  <c r="F1053" i="7"/>
  <c r="H1053" i="7" s="1"/>
  <c r="J4634" i="1" s="1"/>
  <c r="K4634" i="1" s="1"/>
  <c r="F989" i="7"/>
  <c r="H989" i="7" s="1"/>
  <c r="J4570" i="1" s="1"/>
  <c r="F925" i="7"/>
  <c r="F861" i="7"/>
  <c r="F797" i="7"/>
  <c r="F733" i="7"/>
  <c r="H733" i="7" s="1"/>
  <c r="J4314" i="1" s="1"/>
  <c r="F669" i="7"/>
  <c r="F605" i="7"/>
  <c r="F541" i="7"/>
  <c r="F477" i="7"/>
  <c r="F413" i="7"/>
  <c r="H413" i="7" s="1"/>
  <c r="J3994" i="1" s="1"/>
  <c r="F349" i="7"/>
  <c r="H349" i="7" s="1"/>
  <c r="J3930" i="1" s="1"/>
  <c r="K3930" i="1" s="1"/>
  <c r="F285" i="7"/>
  <c r="F221" i="7"/>
  <c r="H221" i="7" s="1"/>
  <c r="J3802" i="1" s="1"/>
  <c r="F157" i="7"/>
  <c r="H157" i="7" s="1"/>
  <c r="J3738" i="1" s="1"/>
  <c r="F93" i="7"/>
  <c r="F29" i="7"/>
  <c r="H29" i="7" s="1"/>
  <c r="J3610" i="1" s="1"/>
  <c r="K3610" i="1" s="1"/>
  <c r="F2421" i="7"/>
  <c r="H2421" i="7" s="1"/>
  <c r="J6002" i="1" s="1"/>
  <c r="F2165" i="7"/>
  <c r="F1909" i="7"/>
  <c r="F1525" i="7"/>
  <c r="H1525" i="7" s="1"/>
  <c r="J5106" i="1" s="1"/>
  <c r="K5106" i="1" s="1"/>
  <c r="F1369" i="7"/>
  <c r="H1369" i="7" s="1"/>
  <c r="J4950" i="1" s="1"/>
  <c r="F1304" i="7"/>
  <c r="F1240" i="7"/>
  <c r="H1240" i="7" s="1"/>
  <c r="J4821" i="1" s="1"/>
  <c r="K4821" i="1" s="1"/>
  <c r="F1176" i="7"/>
  <c r="H1176" i="7" s="1"/>
  <c r="J4757" i="1" s="1"/>
  <c r="F1112" i="7"/>
  <c r="H1112" i="7" s="1"/>
  <c r="J4693" i="1" s="1"/>
  <c r="F1048" i="7"/>
  <c r="H1048" i="7" s="1"/>
  <c r="J4629" i="1" s="1"/>
  <c r="F984" i="7"/>
  <c r="H984" i="7" s="1"/>
  <c r="J4565" i="1" s="1"/>
  <c r="K4565" i="1" s="1"/>
  <c r="F920" i="7"/>
  <c r="H920" i="7" s="1"/>
  <c r="J4501" i="1" s="1"/>
  <c r="K4501" i="1" s="1"/>
  <c r="F856" i="7"/>
  <c r="H856" i="7" s="1"/>
  <c r="J4437" i="1" s="1"/>
  <c r="F792" i="7"/>
  <c r="F728" i="7"/>
  <c r="H728" i="7" s="1"/>
  <c r="J4309" i="1" s="1"/>
  <c r="K4309" i="1" s="1"/>
  <c r="F664" i="7"/>
  <c r="F600" i="7"/>
  <c r="F536" i="7"/>
  <c r="F472" i="7"/>
  <c r="F408" i="7"/>
  <c r="H408" i="7" s="1"/>
  <c r="J3989" i="1" s="1"/>
  <c r="K3989" i="1" s="1"/>
  <c r="F344" i="7"/>
  <c r="F280" i="7"/>
  <c r="F216" i="7"/>
  <c r="F152" i="7"/>
  <c r="H152" i="7" s="1"/>
  <c r="J3733" i="1" s="1"/>
  <c r="K3733" i="1" s="1"/>
  <c r="F88" i="7"/>
  <c r="F24" i="7"/>
  <c r="H24" i="7" s="1"/>
  <c r="J3605" i="1" s="1"/>
  <c r="K3605" i="1" s="1"/>
  <c r="F2850" i="7"/>
  <c r="F2754" i="7"/>
  <c r="H2754" i="7" s="1"/>
  <c r="J6335" i="1" s="1"/>
  <c r="K6335" i="1" s="1"/>
  <c r="F2654" i="7"/>
  <c r="H2654" i="7" s="1"/>
  <c r="J6235" i="1" s="1"/>
  <c r="F2550" i="7"/>
  <c r="F2426" i="7"/>
  <c r="F2330" i="7"/>
  <c r="H2330" i="7" s="1"/>
  <c r="F2202" i="7"/>
  <c r="H2202" i="7" s="1"/>
  <c r="F2050" i="7"/>
  <c r="F1902" i="7"/>
  <c r="H1902" i="7" s="1"/>
  <c r="J5483" i="1" s="1"/>
  <c r="K5483" i="1" s="1"/>
  <c r="F1770" i="7"/>
  <c r="F1626" i="7"/>
  <c r="H1626" i="7" s="1"/>
  <c r="J5207" i="1" s="1"/>
  <c r="F1482" i="7"/>
  <c r="F2433" i="7"/>
  <c r="F2177" i="7"/>
  <c r="H2177" i="7" s="1"/>
  <c r="J5758" i="1" s="1"/>
  <c r="F1921" i="7"/>
  <c r="F1665" i="7"/>
  <c r="H1665" i="7" s="1"/>
  <c r="J5246" i="1" s="1"/>
  <c r="K5246" i="1" s="1"/>
  <c r="F1418" i="7"/>
  <c r="H1418" i="7" s="1"/>
  <c r="J4999" i="1" s="1"/>
  <c r="F1339" i="7"/>
  <c r="H1339" i="7" s="1"/>
  <c r="J4920" i="1" s="1"/>
  <c r="K4920" i="1" s="1"/>
  <c r="F1275" i="7"/>
  <c r="F1211" i="7"/>
  <c r="H1211" i="7" s="1"/>
  <c r="J4792" i="1" s="1"/>
  <c r="F1147" i="7"/>
  <c r="H1147" i="7" s="1"/>
  <c r="J4728" i="1" s="1"/>
  <c r="K4728" i="1" s="1"/>
  <c r="F1083" i="7"/>
  <c r="H1083" i="7" s="1"/>
  <c r="J4664" i="1" s="1"/>
  <c r="F1019" i="7"/>
  <c r="H1019" i="7" s="1"/>
  <c r="J4600" i="1" s="1"/>
  <c r="F955" i="7"/>
  <c r="H955" i="7" s="1"/>
  <c r="J4536" i="1" s="1"/>
  <c r="F891" i="7"/>
  <c r="F827" i="7"/>
  <c r="H827" i="7" s="1"/>
  <c r="J4408" i="1" s="1"/>
  <c r="F763" i="7"/>
  <c r="H763" i="7" s="1"/>
  <c r="J4344" i="1" s="1"/>
  <c r="F699" i="7"/>
  <c r="F635" i="7"/>
  <c r="F571" i="7"/>
  <c r="H571" i="7" s="1"/>
  <c r="J4152" i="1" s="1"/>
  <c r="K4152" i="1" s="1"/>
  <c r="F507" i="7"/>
  <c r="H507" i="7" s="1"/>
  <c r="J4088" i="1" s="1"/>
  <c r="F443" i="7"/>
  <c r="F379" i="7"/>
  <c r="H379" i="7" s="1"/>
  <c r="J3960" i="1" s="1"/>
  <c r="F315" i="7"/>
  <c r="H315" i="7" s="1"/>
  <c r="J3896" i="1" s="1"/>
  <c r="K3896" i="1" s="1"/>
  <c r="F251" i="7"/>
  <c r="F187" i="7"/>
  <c r="F123" i="7"/>
  <c r="F59" i="7"/>
  <c r="H59" i="7" s="1"/>
  <c r="J3640" i="1" s="1"/>
  <c r="K3640" i="1" s="1"/>
  <c r="F1461" i="7"/>
  <c r="H1461" i="7" s="1"/>
  <c r="J5042" i="1" s="1"/>
  <c r="F1352" i="7"/>
  <c r="F1288" i="7"/>
  <c r="F1224" i="7"/>
  <c r="H1224" i="7" s="1"/>
  <c r="J4805" i="1" s="1"/>
  <c r="K4805" i="1" s="1"/>
  <c r="F1160" i="7"/>
  <c r="H1160" i="7" s="1"/>
  <c r="J4741" i="1" s="1"/>
  <c r="F1096" i="7"/>
  <c r="H1096" i="7" s="1"/>
  <c r="J4677" i="1" s="1"/>
  <c r="F1032" i="7"/>
  <c r="F968" i="7"/>
  <c r="H968" i="7" s="1"/>
  <c r="J4549" i="1" s="1"/>
  <c r="F904" i="7"/>
  <c r="H904" i="7" s="1"/>
  <c r="J4485" i="1" s="1"/>
  <c r="F840" i="7"/>
  <c r="F776" i="7"/>
  <c r="H776" i="7" s="1"/>
  <c r="J4357" i="1" s="1"/>
  <c r="K4357" i="1" s="1"/>
  <c r="F712" i="7"/>
  <c r="F648" i="7"/>
  <c r="H648" i="7" s="1"/>
  <c r="J4229" i="1" s="1"/>
  <c r="F584" i="7"/>
  <c r="H584" i="7" s="1"/>
  <c r="J4165" i="1" s="1"/>
  <c r="F520" i="7"/>
  <c r="H520" i="7" s="1"/>
  <c r="J4101" i="1" s="1"/>
  <c r="F456" i="7"/>
  <c r="H456" i="7" s="1"/>
  <c r="J4037" i="1" s="1"/>
  <c r="K4037" i="1" s="1"/>
  <c r="F392" i="7"/>
  <c r="H392" i="7" s="1"/>
  <c r="J3973" i="1" s="1"/>
  <c r="F328" i="7"/>
  <c r="F264" i="7"/>
  <c r="H264" i="7" s="1"/>
  <c r="J3845" i="1" s="1"/>
  <c r="F200" i="7"/>
  <c r="F136" i="7"/>
  <c r="H136" i="7" s="1"/>
  <c r="J3717" i="1" s="1"/>
  <c r="F72" i="7"/>
  <c r="H72" i="7" s="1"/>
  <c r="J3653" i="1" s="1"/>
  <c r="F2918" i="7"/>
  <c r="F2830" i="7"/>
  <c r="H2830" i="7" s="1"/>
  <c r="J6411" i="1" s="1"/>
  <c r="K6411" i="1" s="1"/>
  <c r="F2730" i="7"/>
  <c r="F2626" i="7"/>
  <c r="H2626" i="7" s="1"/>
  <c r="J6207" i="1" s="1"/>
  <c r="F2530" i="7"/>
  <c r="F2402" i="7"/>
  <c r="H2402" i="7" s="1"/>
  <c r="J5983" i="1" s="1"/>
  <c r="K5983" i="1" s="1"/>
  <c r="F2302" i="7"/>
  <c r="H2302" i="7" s="1"/>
  <c r="J5883" i="1" s="1"/>
  <c r="F2166" i="7"/>
  <c r="F2018" i="7"/>
  <c r="F1866" i="7"/>
  <c r="H1866" i="7" s="1"/>
  <c r="J5447" i="1" s="1"/>
  <c r="F1734" i="7"/>
  <c r="F1594" i="7"/>
  <c r="F1442" i="7"/>
  <c r="F2369" i="7"/>
  <c r="F2113" i="7"/>
  <c r="H2113" i="7" s="1"/>
  <c r="J5694" i="1" s="1"/>
  <c r="F1857" i="7"/>
  <c r="F1601" i="7"/>
  <c r="F1394" i="7"/>
  <c r="H1394" i="7" s="1"/>
  <c r="J4975" i="1" s="1"/>
  <c r="F1323" i="7"/>
  <c r="H1323" i="7" s="1"/>
  <c r="J4904" i="1" s="1"/>
  <c r="F1259" i="7"/>
  <c r="H1259" i="7" s="1"/>
  <c r="J4840" i="1" s="1"/>
  <c r="F1195" i="7"/>
  <c r="H1195" i="7" s="1"/>
  <c r="J4776" i="1" s="1"/>
  <c r="K4776" i="1" s="1"/>
  <c r="F1131" i="7"/>
  <c r="H1131" i="7" s="1"/>
  <c r="J4712" i="1" s="1"/>
  <c r="F1067" i="7"/>
  <c r="H1067" i="7" s="1"/>
  <c r="J4648" i="1" s="1"/>
  <c r="F1003" i="7"/>
  <c r="H1003" i="7" s="1"/>
  <c r="J4584" i="1" s="1"/>
  <c r="F939" i="7"/>
  <c r="F875" i="7"/>
  <c r="H875" i="7" s="1"/>
  <c r="J4456" i="1" s="1"/>
  <c r="K4456" i="1" s="1"/>
  <c r="F811" i="7"/>
  <c r="F747" i="7"/>
  <c r="F683" i="7"/>
  <c r="H683" i="7" s="1"/>
  <c r="J4264" i="1" s="1"/>
  <c r="F619" i="7"/>
  <c r="H619" i="7" s="1"/>
  <c r="J4200" i="1" s="1"/>
  <c r="K4200" i="1" s="1"/>
  <c r="F555" i="7"/>
  <c r="H555" i="7" s="1"/>
  <c r="J4136" i="1" s="1"/>
  <c r="K4136" i="1" s="1"/>
  <c r="F491" i="7"/>
  <c r="H491" i="7" s="1"/>
  <c r="J4072" i="1" s="1"/>
  <c r="F427" i="7"/>
  <c r="F363" i="7"/>
  <c r="H363" i="7" s="1"/>
  <c r="J3944" i="1" s="1"/>
  <c r="K3944" i="1" s="1"/>
  <c r="F299" i="7"/>
  <c r="H299" i="7" s="1"/>
  <c r="J3880" i="1" s="1"/>
  <c r="F235" i="7"/>
  <c r="F171" i="7"/>
  <c r="H171" i="7" s="1"/>
  <c r="J3752" i="1" s="1"/>
  <c r="F107" i="7"/>
  <c r="H107" i="7" s="1"/>
  <c r="J3688" i="1" s="1"/>
  <c r="F43" i="7"/>
  <c r="F1653" i="7"/>
  <c r="F1413" i="7"/>
  <c r="H1413" i="7" s="1"/>
  <c r="J4994" i="1" s="1"/>
  <c r="F1336" i="7"/>
  <c r="H1336" i="7" s="1"/>
  <c r="J4917" i="1" s="1"/>
  <c r="K4917" i="1" s="1"/>
  <c r="F1272" i="7"/>
  <c r="H1272" i="7" s="1"/>
  <c r="J4853" i="1" s="1"/>
  <c r="F1208" i="7"/>
  <c r="H1208" i="7" s="1"/>
  <c r="J4789" i="1" s="1"/>
  <c r="F1144" i="7"/>
  <c r="H1144" i="7" s="1"/>
  <c r="J4725" i="1" s="1"/>
  <c r="F1080" i="7"/>
  <c r="H1080" i="7" s="1"/>
  <c r="J4661" i="1" s="1"/>
  <c r="F1016" i="7"/>
  <c r="H1016" i="7" s="1"/>
  <c r="J4597" i="1" s="1"/>
  <c r="K4597" i="1" s="1"/>
  <c r="F952" i="7"/>
  <c r="H952" i="7" s="1"/>
  <c r="J4533" i="1" s="1"/>
  <c r="F888" i="7"/>
  <c r="F824" i="7"/>
  <c r="H824" i="7" s="1"/>
  <c r="J4405" i="1" s="1"/>
  <c r="K4405" i="1" s="1"/>
  <c r="F760" i="7"/>
  <c r="H760" i="7" s="1"/>
  <c r="J4341" i="1" s="1"/>
  <c r="F696" i="7"/>
  <c r="H696" i="7" s="1"/>
  <c r="J4277" i="1" s="1"/>
  <c r="F632" i="7"/>
  <c r="H632" i="7" s="1"/>
  <c r="J4213" i="1" s="1"/>
  <c r="F568" i="7"/>
  <c r="H568" i="7" s="1"/>
  <c r="J4149" i="1" s="1"/>
  <c r="K4149" i="1" s="1"/>
  <c r="F504" i="7"/>
  <c r="H504" i="7" s="1"/>
  <c r="J4085" i="1" s="1"/>
  <c r="F440" i="7"/>
  <c r="F376" i="7"/>
  <c r="F312" i="7"/>
  <c r="H312" i="7" s="1"/>
  <c r="J3893" i="1" s="1"/>
  <c r="K3893" i="1" s="1"/>
  <c r="F248" i="7"/>
  <c r="F184" i="7"/>
  <c r="H184" i="7" s="1"/>
  <c r="J3765" i="1" s="1"/>
  <c r="F120" i="7"/>
  <c r="H120" i="7" s="1"/>
  <c r="J3701" i="1" s="1"/>
  <c r="F56" i="7"/>
  <c r="H56" i="7" s="1"/>
  <c r="J3637" i="1" s="1"/>
  <c r="F2898" i="7"/>
  <c r="F2810" i="7"/>
  <c r="F2702" i="7"/>
  <c r="F2602" i="7"/>
  <c r="H2602" i="7" s="1"/>
  <c r="J6183" i="1" s="1"/>
  <c r="F2506" i="7"/>
  <c r="H2506" i="7" s="1"/>
  <c r="J6087" i="1" s="1"/>
  <c r="F2378" i="7"/>
  <c r="F2274" i="7"/>
  <c r="F2122" i="7"/>
  <c r="F1986" i="7"/>
  <c r="H1986" i="7" s="1"/>
  <c r="J5567" i="1" s="1"/>
  <c r="F1834" i="7"/>
  <c r="F1694" i="7"/>
  <c r="F1562" i="7"/>
  <c r="F2705" i="7"/>
  <c r="H2705" i="7" s="1"/>
  <c r="J6286" i="1" s="1"/>
  <c r="F2305" i="7"/>
  <c r="H2305" i="7" s="1"/>
  <c r="J5886" i="1" s="1"/>
  <c r="F2049" i="7"/>
  <c r="F1793" i="7"/>
  <c r="H1793" i="7" s="1"/>
  <c r="J5374" i="1" s="1"/>
  <c r="K5374" i="1" s="1"/>
  <c r="F1537" i="7"/>
  <c r="H1537" i="7" s="1"/>
  <c r="J5118" i="1" s="1"/>
  <c r="F1373" i="7"/>
  <c r="H1373" i="7" s="1"/>
  <c r="J4954" i="1" s="1"/>
  <c r="F1307" i="7"/>
  <c r="H1307" i="7" s="1"/>
  <c r="J4888" i="1" s="1"/>
  <c r="F1243" i="7"/>
  <c r="H1243" i="7" s="1"/>
  <c r="J4824" i="1" s="1"/>
  <c r="K4824" i="1" s="1"/>
  <c r="F1179" i="7"/>
  <c r="H1179" i="7" s="1"/>
  <c r="J4760" i="1" s="1"/>
  <c r="K4760" i="1" s="1"/>
  <c r="F1115" i="7"/>
  <c r="H1115" i="7" s="1"/>
  <c r="J4696" i="1" s="1"/>
  <c r="F1051" i="7"/>
  <c r="H1051" i="7" s="1"/>
  <c r="J4632" i="1" s="1"/>
  <c r="K4632" i="1" s="1"/>
  <c r="F987" i="7"/>
  <c r="H987" i="7" s="1"/>
  <c r="J4568" i="1" s="1"/>
  <c r="K4568" i="1" s="1"/>
  <c r="F923" i="7"/>
  <c r="H923" i="7" s="1"/>
  <c r="J4504" i="1" s="1"/>
  <c r="K4504" i="1" s="1"/>
  <c r="F859" i="7"/>
  <c r="H859" i="7" s="1"/>
  <c r="J4440" i="1" s="1"/>
  <c r="F795" i="7"/>
  <c r="F731" i="7"/>
  <c r="H731" i="7" s="1"/>
  <c r="J4312" i="1" s="1"/>
  <c r="K4312" i="1" s="1"/>
  <c r="F667" i="7"/>
  <c r="F603" i="7"/>
  <c r="F539" i="7"/>
  <c r="F475" i="7"/>
  <c r="F411" i="7"/>
  <c r="H411" i="7" s="1"/>
  <c r="J3992" i="1" s="1"/>
  <c r="K3992" i="1" s="1"/>
  <c r="F347" i="7"/>
  <c r="H347" i="7" s="1"/>
  <c r="J3928" i="1" s="1"/>
  <c r="F283" i="7"/>
  <c r="F219" i="7"/>
  <c r="H219" i="7" s="1"/>
  <c r="J3800" i="1" s="1"/>
  <c r="K3800" i="1" s="1"/>
  <c r="F155" i="7"/>
  <c r="H155" i="7" s="1"/>
  <c r="J3736" i="1" s="1"/>
  <c r="F91" i="7"/>
  <c r="F27" i="7"/>
  <c r="H27" i="7" s="1"/>
  <c r="J3608" i="1" s="1"/>
  <c r="K3608" i="1" s="1"/>
  <c r="F1589" i="7"/>
  <c r="F1390" i="7"/>
  <c r="H1390" i="7" s="1"/>
  <c r="J4971" i="1" s="1"/>
  <c r="K4971" i="1" s="1"/>
  <c r="F1320" i="7"/>
  <c r="H1320" i="7" s="1"/>
  <c r="F1256" i="7"/>
  <c r="H1256" i="7" s="1"/>
  <c r="J4837" i="1" s="1"/>
  <c r="K4837" i="1" s="1"/>
  <c r="F1192" i="7"/>
  <c r="H1192" i="7" s="1"/>
  <c r="J4773" i="1" s="1"/>
  <c r="K4773" i="1" s="1"/>
  <c r="F1128" i="7"/>
  <c r="H1128" i="7" s="1"/>
  <c r="J4709" i="1" s="1"/>
  <c r="F1064" i="7"/>
  <c r="F1000" i="7"/>
  <c r="H1000" i="7" s="1"/>
  <c r="J4581" i="1" s="1"/>
  <c r="F936" i="7"/>
  <c r="F872" i="7"/>
  <c r="H872" i="7" s="1"/>
  <c r="J4453" i="1" s="1"/>
  <c r="F808" i="7"/>
  <c r="F744" i="7"/>
  <c r="F680" i="7"/>
  <c r="H680" i="7" s="1"/>
  <c r="J4261" i="1" s="1"/>
  <c r="F616" i="7"/>
  <c r="H616" i="7" s="1"/>
  <c r="J4197" i="1" s="1"/>
  <c r="F552" i="7"/>
  <c r="F488" i="7"/>
  <c r="F424" i="7"/>
  <c r="F360" i="7"/>
  <c r="H360" i="7" s="1"/>
  <c r="J3941" i="1" s="1"/>
  <c r="F296" i="7"/>
  <c r="F232" i="7"/>
  <c r="F168" i="7"/>
  <c r="H168" i="7" s="1"/>
  <c r="J3749" i="1" s="1"/>
  <c r="F104" i="7"/>
  <c r="H104" i="7" s="1"/>
  <c r="J3685" i="1" s="1"/>
  <c r="F40" i="7"/>
  <c r="F2878" i="7"/>
  <c r="H2878" i="7" s="1"/>
  <c r="J6459" i="1" s="1"/>
  <c r="K6459" i="1" s="1"/>
  <c r="F2782" i="7"/>
  <c r="F2682" i="7"/>
  <c r="F2578" i="7"/>
  <c r="F2458" i="7"/>
  <c r="H2458" i="7" s="1"/>
  <c r="J6039" i="1" s="1"/>
  <c r="F2354" i="7"/>
  <c r="H2354" i="7" s="1"/>
  <c r="J5935" i="1" s="1"/>
  <c r="K5935" i="1" s="1"/>
  <c r="F2242" i="7"/>
  <c r="H2242" i="7" s="1"/>
  <c r="F2082" i="7"/>
  <c r="F1946" i="7"/>
  <c r="H1946" i="7" s="1"/>
  <c r="J5527" i="1" s="1"/>
  <c r="F1802" i="7"/>
  <c r="H1802" i="7" s="1"/>
  <c r="J5383" i="1" s="1"/>
  <c r="K5383" i="1" s="1"/>
  <c r="F1658" i="7"/>
  <c r="F1522" i="7"/>
  <c r="F2499" i="7"/>
  <c r="H2499" i="7" s="1"/>
  <c r="F2241" i="7"/>
  <c r="H2241" i="7" s="1"/>
  <c r="J5822" i="1" s="1"/>
  <c r="F1985" i="7"/>
  <c r="H1985" i="7" s="1"/>
  <c r="J5566" i="1" s="1"/>
  <c r="F1729" i="7"/>
  <c r="H1729" i="7" s="1"/>
  <c r="J5310" i="1" s="1"/>
  <c r="F1473" i="7"/>
  <c r="F1355" i="7"/>
  <c r="H1355" i="7" s="1"/>
  <c r="J4936" i="1" s="1"/>
  <c r="F1291" i="7"/>
  <c r="H1291" i="7" s="1"/>
  <c r="J4872" i="1" s="1"/>
  <c r="F1227" i="7"/>
  <c r="H1227" i="7" s="1"/>
  <c r="J4808" i="1" s="1"/>
  <c r="F1163" i="7"/>
  <c r="H1163" i="7" s="1"/>
  <c r="J4744" i="1" s="1"/>
  <c r="F1099" i="7"/>
  <c r="H1099" i="7" s="1"/>
  <c r="J4680" i="1" s="1"/>
  <c r="K4680" i="1" s="1"/>
  <c r="F1035" i="7"/>
  <c r="H1035" i="7" s="1"/>
  <c r="J4616" i="1" s="1"/>
  <c r="F971" i="7"/>
  <c r="F907" i="7"/>
  <c r="F843" i="7"/>
  <c r="H843" i="7" s="1"/>
  <c r="J4424" i="1" s="1"/>
  <c r="K4424" i="1" s="1"/>
  <c r="F779" i="7"/>
  <c r="H779" i="7" s="1"/>
  <c r="J4360" i="1" s="1"/>
  <c r="K4360" i="1" s="1"/>
  <c r="F715" i="7"/>
  <c r="F651" i="7"/>
  <c r="F587" i="7"/>
  <c r="H587" i="7" s="1"/>
  <c r="J4168" i="1" s="1"/>
  <c r="K4168" i="1" s="1"/>
  <c r="F523" i="7"/>
  <c r="H523" i="7" s="1"/>
  <c r="J4104" i="1" s="1"/>
  <c r="K4104" i="1" s="1"/>
  <c r="F459" i="7"/>
  <c r="H459" i="7" s="1"/>
  <c r="J4040" i="1" s="1"/>
  <c r="F395" i="7"/>
  <c r="F331" i="7"/>
  <c r="F267" i="7"/>
  <c r="H267" i="7" s="1"/>
  <c r="J3848" i="1" s="1"/>
  <c r="F203" i="7"/>
  <c r="F139" i="7"/>
  <c r="F75" i="7"/>
  <c r="H75" i="7" s="1"/>
  <c r="J3656" i="1" s="1"/>
  <c r="K3656" i="1" s="1"/>
  <c r="F11" i="7"/>
  <c r="H11" i="7" s="1"/>
  <c r="J3592" i="1" s="1"/>
  <c r="K3592" i="1" s="1"/>
  <c r="H2387" i="7"/>
  <c r="H2343" i="7"/>
  <c r="J5924" i="1" s="1"/>
  <c r="K5924" i="1" s="1"/>
  <c r="H2251" i="7"/>
  <c r="J5832" i="1" s="1"/>
  <c r="H2462" i="7"/>
  <c r="J6043" i="1" s="1"/>
  <c r="K6043" i="1" s="1"/>
  <c r="H2342" i="7"/>
  <c r="H2298" i="7"/>
  <c r="J5879" i="1" s="1"/>
  <c r="K5879" i="1" s="1"/>
  <c r="H2250" i="7"/>
  <c r="J5831" i="1" s="1"/>
  <c r="K5831" i="1" s="1"/>
  <c r="H2461" i="7"/>
  <c r="H2389" i="7"/>
  <c r="H2341" i="7"/>
  <c r="J5922" i="1" s="1"/>
  <c r="K5922" i="1" s="1"/>
  <c r="H2297" i="7"/>
  <c r="J5878" i="1" s="1"/>
  <c r="K5878" i="1" s="1"/>
  <c r="H2460" i="7"/>
  <c r="H2252" i="7"/>
  <c r="H2508" i="7"/>
  <c r="J6089" i="1" s="1"/>
  <c r="H2388" i="7"/>
  <c r="J5969" i="1" s="1"/>
  <c r="H2296" i="7"/>
  <c r="J5877" i="1" s="1"/>
  <c r="K5877" i="1" s="1"/>
  <c r="H1401" i="7"/>
  <c r="H1393" i="7"/>
  <c r="J4974" i="1" s="1"/>
  <c r="H1358" i="7"/>
  <c r="J4939" i="1" s="1"/>
  <c r="K4939" i="1" s="1"/>
  <c r="H1354" i="7"/>
  <c r="H1350" i="7"/>
  <c r="J4931" i="1" s="1"/>
  <c r="H1310" i="7"/>
  <c r="J4891" i="1" s="1"/>
  <c r="H1286" i="7"/>
  <c r="H1282" i="7"/>
  <c r="H1270" i="7"/>
  <c r="J4851" i="1" s="1"/>
  <c r="H1266" i="7"/>
  <c r="J4847" i="1" s="1"/>
  <c r="H1262" i="7"/>
  <c r="H1222" i="7"/>
  <c r="H1218" i="7"/>
  <c r="J4799" i="1" s="1"/>
  <c r="H1178" i="7"/>
  <c r="J4759" i="1" s="1"/>
  <c r="K4759" i="1" s="1"/>
  <c r="H1174" i="7"/>
  <c r="H1134" i="7"/>
  <c r="H1130" i="7"/>
  <c r="J4711" i="1" s="1"/>
  <c r="H1126" i="7"/>
  <c r="J4707" i="1" s="1"/>
  <c r="H1086" i="7"/>
  <c r="J4667" i="1" s="1"/>
  <c r="H1082" i="7"/>
  <c r="H1062" i="7"/>
  <c r="J4643" i="1" s="1"/>
  <c r="H1058" i="7"/>
  <c r="J4639" i="1" s="1"/>
  <c r="H1038" i="7"/>
  <c r="H1034" i="7"/>
  <c r="H1030" i="7"/>
  <c r="J4611" i="1" s="1"/>
  <c r="H1010" i="7"/>
  <c r="J4591" i="1" s="1"/>
  <c r="K4591" i="1" s="1"/>
  <c r="H1006" i="7"/>
  <c r="J4587" i="1" s="1"/>
  <c r="H966" i="7"/>
  <c r="H1399" i="7"/>
  <c r="J4980" i="1" s="1"/>
  <c r="H1353" i="7"/>
  <c r="J4934" i="1" s="1"/>
  <c r="H1305" i="7"/>
  <c r="J4886" i="1" s="1"/>
  <c r="H1289" i="7"/>
  <c r="H1285" i="7"/>
  <c r="J4866" i="1" s="1"/>
  <c r="H1281" i="7"/>
  <c r="J4862" i="1" s="1"/>
  <c r="H1269" i="7"/>
  <c r="J4850" i="1" s="1"/>
  <c r="K4850" i="1" s="1"/>
  <c r="H1265" i="7"/>
  <c r="H1225" i="7"/>
  <c r="J4806" i="1" s="1"/>
  <c r="H1221" i="7"/>
  <c r="J4802" i="1" s="1"/>
  <c r="H1217" i="7"/>
  <c r="J4798" i="1" s="1"/>
  <c r="H1177" i="7"/>
  <c r="H1173" i="7"/>
  <c r="J4754" i="1" s="1"/>
  <c r="H1129" i="7"/>
  <c r="J4710" i="1" s="1"/>
  <c r="H1085" i="7"/>
  <c r="J4666" i="1" s="1"/>
  <c r="H1081" i="7"/>
  <c r="H1065" i="7"/>
  <c r="H1061" i="7"/>
  <c r="J4642" i="1" s="1"/>
  <c r="H1057" i="7"/>
  <c r="J4638" i="1" s="1"/>
  <c r="H1037" i="7"/>
  <c r="H1033" i="7"/>
  <c r="J4614" i="1" s="1"/>
  <c r="H1009" i="7"/>
  <c r="J4590" i="1" s="1"/>
  <c r="H1005" i="7"/>
  <c r="H965" i="7"/>
  <c r="H1398" i="7"/>
  <c r="H1356" i="7"/>
  <c r="J4937" i="1" s="1"/>
  <c r="H1352" i="7"/>
  <c r="J4933" i="1" s="1"/>
  <c r="H1312" i="7"/>
  <c r="H1304" i="7"/>
  <c r="J4885" i="1" s="1"/>
  <c r="H1288" i="7"/>
  <c r="J4869" i="1" s="1"/>
  <c r="K4869" i="1" s="1"/>
  <c r="H1284" i="7"/>
  <c r="J4865" i="1" s="1"/>
  <c r="H1268" i="7"/>
  <c r="H1264" i="7"/>
  <c r="J4845" i="1" s="1"/>
  <c r="H1220" i="7"/>
  <c r="J4801" i="1" s="1"/>
  <c r="H1172" i="7"/>
  <c r="J4753" i="1" s="1"/>
  <c r="H1132" i="7"/>
  <c r="H1088" i="7"/>
  <c r="J4669" i="1" s="1"/>
  <c r="K4669" i="1" s="1"/>
  <c r="H1084" i="7"/>
  <c r="J4665" i="1" s="1"/>
  <c r="H1064" i="7"/>
  <c r="J4645" i="1" s="1"/>
  <c r="K4645" i="1" s="1"/>
  <c r="H1060" i="7"/>
  <c r="H1036" i="7"/>
  <c r="J4617" i="1" s="1"/>
  <c r="H1032" i="7"/>
  <c r="J4613" i="1" s="1"/>
  <c r="H1008" i="7"/>
  <c r="J4589" i="1" s="1"/>
  <c r="H1004" i="7"/>
  <c r="J4585" i="1" s="1"/>
  <c r="H1351" i="7"/>
  <c r="J4932" i="1" s="1"/>
  <c r="H1287" i="7"/>
  <c r="J4868" i="1" s="1"/>
  <c r="H1223" i="7"/>
  <c r="J4804" i="1" s="1"/>
  <c r="H1175" i="7"/>
  <c r="J4756" i="1" s="1"/>
  <c r="H1127" i="7"/>
  <c r="J4708" i="1" s="1"/>
  <c r="H1063" i="7"/>
  <c r="J4644" i="1" s="1"/>
  <c r="H1031" i="7"/>
  <c r="J4612" i="1" s="1"/>
  <c r="H1283" i="7"/>
  <c r="H1219" i="7"/>
  <c r="H1059" i="7"/>
  <c r="J4640" i="1" s="1"/>
  <c r="H1311" i="7"/>
  <c r="J4892" i="1" s="1"/>
  <c r="K4892" i="1" s="1"/>
  <c r="H1087" i="7"/>
  <c r="H1395" i="7"/>
  <c r="J4976" i="1" s="1"/>
  <c r="H1263" i="7"/>
  <c r="J4844" i="1" s="1"/>
  <c r="H1007" i="7"/>
  <c r="J4588" i="1" s="1"/>
  <c r="H1171" i="7"/>
  <c r="H1267" i="7"/>
  <c r="H1011" i="7"/>
  <c r="J4592" i="1" s="1"/>
  <c r="K4592" i="1" s="1"/>
  <c r="H451" i="7"/>
  <c r="H407" i="7"/>
  <c r="H383" i="7"/>
  <c r="H351" i="7"/>
  <c r="J3932" i="1" s="1"/>
  <c r="H307" i="7"/>
  <c r="H259" i="7"/>
  <c r="H215" i="7"/>
  <c r="H147" i="7"/>
  <c r="J3728" i="1" s="1"/>
  <c r="H494" i="7"/>
  <c r="H406" i="7"/>
  <c r="H382" i="7"/>
  <c r="H350" i="7"/>
  <c r="J3931" i="1" s="1"/>
  <c r="H306" i="7"/>
  <c r="H214" i="7"/>
  <c r="H170" i="7"/>
  <c r="J3751" i="1" s="1"/>
  <c r="H146" i="7"/>
  <c r="H106" i="7"/>
  <c r="H62" i="7"/>
  <c r="H492" i="7"/>
  <c r="H61" i="7"/>
  <c r="J3642" i="1" s="1"/>
  <c r="H16" i="7"/>
  <c r="H453" i="7"/>
  <c r="H352" i="7"/>
  <c r="H261" i="7"/>
  <c r="J3842" i="1" s="1"/>
  <c r="H216" i="7"/>
  <c r="H60" i="7"/>
  <c r="H108" i="7"/>
  <c r="H405" i="7"/>
  <c r="J3986" i="1" s="1"/>
  <c r="H305" i="7"/>
  <c r="H145" i="7"/>
  <c r="H384" i="7"/>
  <c r="H17" i="7"/>
  <c r="J3598" i="1" s="1"/>
  <c r="K3598" i="1" s="1"/>
  <c r="H260" i="7"/>
  <c r="H169" i="7"/>
  <c r="H493" i="7"/>
  <c r="H452" i="7"/>
  <c r="J4033" i="1" s="1"/>
  <c r="H2179" i="7"/>
  <c r="J5760" i="1" s="1"/>
  <c r="H2175" i="7"/>
  <c r="J5756" i="1" s="1"/>
  <c r="H2139" i="7"/>
  <c r="J5720" i="1" s="1"/>
  <c r="K5720" i="1" s="1"/>
  <c r="H2135" i="7"/>
  <c r="J5716" i="1" s="1"/>
  <c r="H2131" i="7"/>
  <c r="J5712" i="1" s="1"/>
  <c r="H2091" i="7"/>
  <c r="J5672" i="1" s="1"/>
  <c r="K5672" i="1" s="1"/>
  <c r="H2087" i="7"/>
  <c r="J5668" i="1" s="1"/>
  <c r="H2079" i="7"/>
  <c r="J5660" i="1" s="1"/>
  <c r="K5660" i="1" s="1"/>
  <c r="H2075" i="7"/>
  <c r="J5656" i="1" s="1"/>
  <c r="H2071" i="7"/>
  <c r="J5652" i="1" s="1"/>
  <c r="H2067" i="7"/>
  <c r="J5648" i="1" s="1"/>
  <c r="K5648" i="1" s="1"/>
  <c r="H2182" i="7"/>
  <c r="J5763" i="1" s="1"/>
  <c r="K5763" i="1" s="1"/>
  <c r="H2178" i="7"/>
  <c r="J5759" i="1" s="1"/>
  <c r="H2174" i="7"/>
  <c r="J5755" i="1" s="1"/>
  <c r="H2138" i="7"/>
  <c r="J5719" i="1" s="1"/>
  <c r="K5719" i="1" s="1"/>
  <c r="H2130" i="7"/>
  <c r="J5711" i="1" s="1"/>
  <c r="H2094" i="7"/>
  <c r="J5675" i="1" s="1"/>
  <c r="H2086" i="7"/>
  <c r="H2078" i="7"/>
  <c r="J5659" i="1" s="1"/>
  <c r="K5659" i="1" s="1"/>
  <c r="H2074" i="7"/>
  <c r="J5655" i="1" s="1"/>
  <c r="H2181" i="7"/>
  <c r="J5762" i="1" s="1"/>
  <c r="K5762" i="1" s="1"/>
  <c r="H2137" i="7"/>
  <c r="H2133" i="7"/>
  <c r="J5714" i="1" s="1"/>
  <c r="H2093" i="7"/>
  <c r="J5674" i="1" s="1"/>
  <c r="K5674" i="1" s="1"/>
  <c r="H2089" i="7"/>
  <c r="J5670" i="1" s="1"/>
  <c r="H2085" i="7"/>
  <c r="J5666" i="1" s="1"/>
  <c r="H2081" i="7"/>
  <c r="J5662" i="1" s="1"/>
  <c r="H2077" i="7"/>
  <c r="J5658" i="1" s="1"/>
  <c r="H2073" i="7"/>
  <c r="J5654" i="1" s="1"/>
  <c r="H2065" i="7"/>
  <c r="J5646" i="1" s="1"/>
  <c r="K5646" i="1" s="1"/>
  <c r="H2132" i="7"/>
  <c r="J5713" i="1" s="1"/>
  <c r="H2080" i="7"/>
  <c r="J5661" i="1" s="1"/>
  <c r="K5661" i="1" s="1"/>
  <c r="H2066" i="7"/>
  <c r="J5647" i="1" s="1"/>
  <c r="K5647" i="1" s="1"/>
  <c r="H2021" i="7"/>
  <c r="J5602" i="1" s="1"/>
  <c r="H2017" i="7"/>
  <c r="J5598" i="1" s="1"/>
  <c r="H2013" i="7"/>
  <c r="J5594" i="1" s="1"/>
  <c r="H1977" i="7"/>
  <c r="J5558" i="1" s="1"/>
  <c r="H1969" i="7"/>
  <c r="J5550" i="1" s="1"/>
  <c r="H1929" i="7"/>
  <c r="J5510" i="1" s="1"/>
  <c r="K5510" i="1" s="1"/>
  <c r="H1885" i="7"/>
  <c r="J5466" i="1" s="1"/>
  <c r="K5466" i="1" s="1"/>
  <c r="H1881" i="7"/>
  <c r="J5462" i="1" s="1"/>
  <c r="H1877" i="7"/>
  <c r="J5458" i="1" s="1"/>
  <c r="H1873" i="7"/>
  <c r="J5454" i="1" s="1"/>
  <c r="H1869" i="7"/>
  <c r="J5450" i="1" s="1"/>
  <c r="H1865" i="7"/>
  <c r="J5446" i="1" s="1"/>
  <c r="H1857" i="7"/>
  <c r="J5438" i="1" s="1"/>
  <c r="K5438" i="1" s="1"/>
  <c r="H1853" i="7"/>
  <c r="J5434" i="1" s="1"/>
  <c r="H1845" i="7"/>
  <c r="J5426" i="1" s="1"/>
  <c r="K5426" i="1" s="1"/>
  <c r="H1841" i="7"/>
  <c r="J5422" i="1" s="1"/>
  <c r="H1833" i="7"/>
  <c r="J5414" i="1" s="1"/>
  <c r="K5414" i="1" s="1"/>
  <c r="H2184" i="7"/>
  <c r="J5765" i="1" s="1"/>
  <c r="H2092" i="7"/>
  <c r="J5673" i="1" s="1"/>
  <c r="K5673" i="1" s="1"/>
  <c r="H2076" i="7"/>
  <c r="J5657" i="1" s="1"/>
  <c r="H2064" i="7"/>
  <c r="H2060" i="7"/>
  <c r="J5641" i="1" s="1"/>
  <c r="H2020" i="7"/>
  <c r="J5601" i="1" s="1"/>
  <c r="H2016" i="7"/>
  <c r="J5597" i="1" s="1"/>
  <c r="H1976" i="7"/>
  <c r="H1972" i="7"/>
  <c r="J5553" i="1" s="1"/>
  <c r="H1968" i="7"/>
  <c r="J5549" i="1" s="1"/>
  <c r="H1932" i="7"/>
  <c r="J5513" i="1" s="1"/>
  <c r="H1928" i="7"/>
  <c r="J5509" i="1" s="1"/>
  <c r="H1924" i="7"/>
  <c r="J5505" i="1" s="1"/>
  <c r="H1884" i="7"/>
  <c r="J5465" i="1" s="1"/>
  <c r="K5465" i="1" s="1"/>
  <c r="H1880" i="7"/>
  <c r="J5461" i="1" s="1"/>
  <c r="H1876" i="7"/>
  <c r="J5457" i="1" s="1"/>
  <c r="H1872" i="7"/>
  <c r="J5453" i="1" s="1"/>
  <c r="K5453" i="1" s="1"/>
  <c r="H1868" i="7"/>
  <c r="J5449" i="1" s="1"/>
  <c r="H1864" i="7"/>
  <c r="J5445" i="1" s="1"/>
  <c r="H1860" i="7"/>
  <c r="H1856" i="7"/>
  <c r="J5437" i="1" s="1"/>
  <c r="H1852" i="7"/>
  <c r="J5433" i="1" s="1"/>
  <c r="H1844" i="7"/>
  <c r="J5425" i="1" s="1"/>
  <c r="K5425" i="1" s="1"/>
  <c r="H1840" i="7"/>
  <c r="H1832" i="7"/>
  <c r="J5413" i="1" s="1"/>
  <c r="H2180" i="7"/>
  <c r="J5761" i="1" s="1"/>
  <c r="H2140" i="7"/>
  <c r="J5721" i="1" s="1"/>
  <c r="H2088" i="7"/>
  <c r="J5669" i="1" s="1"/>
  <c r="H2072" i="7"/>
  <c r="J5653" i="1" s="1"/>
  <c r="H2063" i="7"/>
  <c r="J5644" i="1" s="1"/>
  <c r="H2059" i="7"/>
  <c r="J5640" i="1" s="1"/>
  <c r="H2023" i="7"/>
  <c r="J5604" i="1" s="1"/>
  <c r="H2019" i="7"/>
  <c r="J5600" i="1" s="1"/>
  <c r="H2015" i="7"/>
  <c r="J5596" i="1" s="1"/>
  <c r="H1975" i="7"/>
  <c r="J5556" i="1" s="1"/>
  <c r="K5556" i="1" s="1"/>
  <c r="H1971" i="7"/>
  <c r="J5552" i="1" s="1"/>
  <c r="H1931" i="7"/>
  <c r="J5512" i="1" s="1"/>
  <c r="K5512" i="1" s="1"/>
  <c r="H1923" i="7"/>
  <c r="J5504" i="1" s="1"/>
  <c r="H1883" i="7"/>
  <c r="J5464" i="1" s="1"/>
  <c r="K5464" i="1" s="1"/>
  <c r="H1879" i="7"/>
  <c r="J5460" i="1" s="1"/>
  <c r="H1871" i="7"/>
  <c r="J5452" i="1" s="1"/>
  <c r="K5452" i="1" s="1"/>
  <c r="H1867" i="7"/>
  <c r="J5448" i="1" s="1"/>
  <c r="H1863" i="7"/>
  <c r="J5444" i="1" s="1"/>
  <c r="H1859" i="7"/>
  <c r="J5440" i="1" s="1"/>
  <c r="K5440" i="1" s="1"/>
  <c r="H1855" i="7"/>
  <c r="J5436" i="1" s="1"/>
  <c r="H1851" i="7"/>
  <c r="J5432" i="1" s="1"/>
  <c r="H1847" i="7"/>
  <c r="J5428" i="1" s="1"/>
  <c r="H1843" i="7"/>
  <c r="J5424" i="1" s="1"/>
  <c r="H1835" i="7"/>
  <c r="J5416" i="1" s="1"/>
  <c r="H2068" i="7"/>
  <c r="J5649" i="1" s="1"/>
  <c r="H2014" i="7"/>
  <c r="J5595" i="1" s="1"/>
  <c r="H1858" i="7"/>
  <c r="H1842" i="7"/>
  <c r="J5423" i="1" s="1"/>
  <c r="H2062" i="7"/>
  <c r="J5643" i="1" s="1"/>
  <c r="H1974" i="7"/>
  <c r="J5555" i="1" s="1"/>
  <c r="K5555" i="1" s="1"/>
  <c r="H1886" i="7"/>
  <c r="J5467" i="1" s="1"/>
  <c r="H1870" i="7"/>
  <c r="J5451" i="1" s="1"/>
  <c r="K5451" i="1" s="1"/>
  <c r="H1854" i="7"/>
  <c r="J5435" i="1" s="1"/>
  <c r="H1838" i="7"/>
  <c r="J5419" i="1" s="1"/>
  <c r="H2136" i="7"/>
  <c r="J5717" i="1" s="1"/>
  <c r="H2058" i="7"/>
  <c r="J5639" i="1" s="1"/>
  <c r="H2022" i="7"/>
  <c r="J5603" i="1" s="1"/>
  <c r="K5603" i="1" s="1"/>
  <c r="H1970" i="7"/>
  <c r="J5551" i="1" s="1"/>
  <c r="H1930" i="7"/>
  <c r="J5511" i="1" s="1"/>
  <c r="K5511" i="1" s="1"/>
  <c r="H1882" i="7"/>
  <c r="J5463" i="1" s="1"/>
  <c r="H1850" i="7"/>
  <c r="J5431" i="1" s="1"/>
  <c r="H1834" i="7"/>
  <c r="J5415" i="1" s="1"/>
  <c r="K5415" i="1" s="1"/>
  <c r="H2176" i="7"/>
  <c r="J5757" i="1" s="1"/>
  <c r="H1846" i="7"/>
  <c r="J5427" i="1" s="1"/>
  <c r="K5427" i="1" s="1"/>
  <c r="H2084" i="7"/>
  <c r="J5665" i="1" s="1"/>
  <c r="H1926" i="7"/>
  <c r="J5507" i="1" s="1"/>
  <c r="H1878" i="7"/>
  <c r="H2018" i="7"/>
  <c r="J5599" i="1" s="1"/>
  <c r="H950" i="7"/>
  <c r="J4531" i="1" s="1"/>
  <c r="H862" i="7"/>
  <c r="J4443" i="1" s="1"/>
  <c r="H949" i="7"/>
  <c r="J4530" i="1" s="1"/>
  <c r="H909" i="7"/>
  <c r="J4490" i="1" s="1"/>
  <c r="K4490" i="1" s="1"/>
  <c r="H861" i="7"/>
  <c r="J4442" i="1" s="1"/>
  <c r="H908" i="7"/>
  <c r="J4489" i="1" s="1"/>
  <c r="H839" i="7"/>
  <c r="H771" i="7"/>
  <c r="J4352" i="1" s="1"/>
  <c r="H727" i="7"/>
  <c r="J4308" i="1" s="1"/>
  <c r="K4308" i="1" s="1"/>
  <c r="H635" i="7"/>
  <c r="J4216" i="1" s="1"/>
  <c r="H611" i="7"/>
  <c r="J4192" i="1" s="1"/>
  <c r="H559" i="7"/>
  <c r="J4140" i="1" s="1"/>
  <c r="H515" i="7"/>
  <c r="J4096" i="1" s="1"/>
  <c r="H951" i="7"/>
  <c r="J4532" i="1" s="1"/>
  <c r="K4532" i="1" s="1"/>
  <c r="H838" i="7"/>
  <c r="H818" i="7"/>
  <c r="J4399" i="1" s="1"/>
  <c r="H726" i="7"/>
  <c r="J4307" i="1" s="1"/>
  <c r="H586" i="7"/>
  <c r="J4167" i="1" s="1"/>
  <c r="H514" i="7"/>
  <c r="J4095" i="1" s="1"/>
  <c r="H907" i="7"/>
  <c r="J4488" i="1" s="1"/>
  <c r="H863" i="7"/>
  <c r="J4444" i="1" s="1"/>
  <c r="K4444" i="1" s="1"/>
  <c r="H772" i="7"/>
  <c r="J4353" i="1" s="1"/>
  <c r="H585" i="7"/>
  <c r="J4166" i="1" s="1"/>
  <c r="H561" i="7"/>
  <c r="H516" i="7"/>
  <c r="J4097" i="1" s="1"/>
  <c r="H817" i="7"/>
  <c r="J4398" i="1" s="1"/>
  <c r="H725" i="7"/>
  <c r="J4306" i="1" s="1"/>
  <c r="H560" i="7"/>
  <c r="J4141" i="1" s="1"/>
  <c r="H816" i="7"/>
  <c r="J4397" i="1" s="1"/>
  <c r="H773" i="7"/>
  <c r="J4354" i="1" s="1"/>
  <c r="K4354" i="1" s="1"/>
  <c r="H681" i="7"/>
  <c r="J4262" i="1" s="1"/>
  <c r="H636" i="7"/>
  <c r="J4217" i="1" s="1"/>
  <c r="K4217" i="1" s="1"/>
  <c r="H612" i="7"/>
  <c r="J4193" i="1" s="1"/>
  <c r="H840" i="7"/>
  <c r="J4421" i="1" s="1"/>
  <c r="K4421" i="1" s="1"/>
  <c r="H613" i="7"/>
  <c r="J4194" i="1" s="1"/>
  <c r="K4194" i="1" s="1"/>
  <c r="H487" i="7"/>
  <c r="J4068" i="1" s="1"/>
  <c r="H483" i="7"/>
  <c r="H443" i="7"/>
  <c r="H399" i="7"/>
  <c r="H395" i="7"/>
  <c r="J3976" i="1" s="1"/>
  <c r="H375" i="7"/>
  <c r="H343" i="7"/>
  <c r="J3924" i="1" s="1"/>
  <c r="H295" i="7"/>
  <c r="H255" i="7"/>
  <c r="J3836" i="1" s="1"/>
  <c r="H251" i="7"/>
  <c r="H207" i="7"/>
  <c r="J3788" i="1" s="1"/>
  <c r="H163" i="7"/>
  <c r="H139" i="7"/>
  <c r="J3720" i="1" s="1"/>
  <c r="H135" i="7"/>
  <c r="H99" i="7"/>
  <c r="J3680" i="1" s="1"/>
  <c r="H55" i="7"/>
  <c r="H51" i="7"/>
  <c r="J3632" i="1" s="1"/>
  <c r="H486" i="7"/>
  <c r="H482" i="7"/>
  <c r="J4063" i="1" s="1"/>
  <c r="H446" i="7"/>
  <c r="H442" i="7"/>
  <c r="J4023" i="1" s="1"/>
  <c r="H398" i="7"/>
  <c r="H374" i="7"/>
  <c r="J3955" i="1" s="1"/>
  <c r="H346" i="7"/>
  <c r="H342" i="7"/>
  <c r="J3923" i="1" s="1"/>
  <c r="H298" i="7"/>
  <c r="J3879" i="1" s="1"/>
  <c r="H254" i="7"/>
  <c r="J3835" i="1" s="1"/>
  <c r="H250" i="7"/>
  <c r="H210" i="7"/>
  <c r="J3791" i="1" s="1"/>
  <c r="H206" i="7"/>
  <c r="J3787" i="1" s="1"/>
  <c r="H162" i="7"/>
  <c r="J3743" i="1" s="1"/>
  <c r="H158" i="7"/>
  <c r="H138" i="7"/>
  <c r="J3719" i="1" s="1"/>
  <c r="H102" i="7"/>
  <c r="J3683" i="1" s="1"/>
  <c r="H98" i="7"/>
  <c r="J3679" i="1" s="1"/>
  <c r="H54" i="7"/>
  <c r="H10" i="7"/>
  <c r="J3591" i="1" s="1"/>
  <c r="K3591" i="1" s="1"/>
  <c r="H484" i="7"/>
  <c r="H396" i="7"/>
  <c r="H372" i="7"/>
  <c r="H345" i="7"/>
  <c r="J3926" i="1" s="1"/>
  <c r="H301" i="7"/>
  <c r="J3882" i="1" s="1"/>
  <c r="H141" i="7"/>
  <c r="J3722" i="1" s="1"/>
  <c r="H97" i="7"/>
  <c r="J3678" i="1" s="1"/>
  <c r="H53" i="7"/>
  <c r="J3634" i="1" s="1"/>
  <c r="H401" i="7"/>
  <c r="J3982" i="1" s="1"/>
  <c r="H377" i="7"/>
  <c r="J3958" i="1" s="1"/>
  <c r="H344" i="7"/>
  <c r="H300" i="7"/>
  <c r="J3881" i="1" s="1"/>
  <c r="H253" i="7"/>
  <c r="H208" i="7"/>
  <c r="J3789" i="1" s="1"/>
  <c r="H164" i="7"/>
  <c r="H140" i="7"/>
  <c r="J3721" i="1" s="1"/>
  <c r="H96" i="7"/>
  <c r="J3677" i="1" s="1"/>
  <c r="H52" i="7"/>
  <c r="H485" i="7"/>
  <c r="H444" i="7"/>
  <c r="J4025" i="1" s="1"/>
  <c r="H376" i="7"/>
  <c r="H296" i="7"/>
  <c r="J3877" i="1" s="1"/>
  <c r="H441" i="7"/>
  <c r="H373" i="7"/>
  <c r="J3954" i="1" s="1"/>
  <c r="H341" i="7"/>
  <c r="H161" i="7"/>
  <c r="J3742" i="1" s="1"/>
  <c r="H101" i="7"/>
  <c r="H297" i="7"/>
  <c r="J3878" i="1" s="1"/>
  <c r="H205" i="7"/>
  <c r="H100" i="7"/>
  <c r="J3681" i="1" s="1"/>
  <c r="H137" i="7"/>
  <c r="H400" i="7"/>
  <c r="J3981" i="1" s="1"/>
  <c r="H340" i="7"/>
  <c r="H249" i="7"/>
  <c r="J3830" i="1" s="1"/>
  <c r="H160" i="7"/>
  <c r="H488" i="7"/>
  <c r="J4069" i="1" s="1"/>
  <c r="H397" i="7"/>
  <c r="J3978" i="1" s="1"/>
  <c r="H2083" i="7"/>
  <c r="J5664" i="1" s="1"/>
  <c r="H2186" i="7"/>
  <c r="J5767" i="1" s="1"/>
  <c r="H2142" i="7"/>
  <c r="J5723" i="1" s="1"/>
  <c r="H2082" i="7"/>
  <c r="J5663" i="1" s="1"/>
  <c r="H2070" i="7"/>
  <c r="J5651" i="1" s="1"/>
  <c r="H2185" i="7"/>
  <c r="J5766" i="1" s="1"/>
  <c r="H2141" i="7"/>
  <c r="J5722" i="1" s="1"/>
  <c r="H2097" i="7"/>
  <c r="J5678" i="1" s="1"/>
  <c r="K5678" i="1" s="1"/>
  <c r="H2069" i="7"/>
  <c r="J5650" i="1" s="1"/>
  <c r="H2096" i="7"/>
  <c r="J5677" i="1" s="1"/>
  <c r="H2025" i="7"/>
  <c r="J5606" i="1" s="1"/>
  <c r="H1933" i="7"/>
  <c r="J5514" i="1" s="1"/>
  <c r="H1889" i="7"/>
  <c r="J5470" i="1" s="1"/>
  <c r="K5470" i="1" s="1"/>
  <c r="H1861" i="7"/>
  <c r="J5442" i="1" s="1"/>
  <c r="H1849" i="7"/>
  <c r="J5430" i="1" s="1"/>
  <c r="H1837" i="7"/>
  <c r="J5418" i="1" s="1"/>
  <c r="H2024" i="7"/>
  <c r="J5605" i="1" s="1"/>
  <c r="H1980" i="7"/>
  <c r="J5561" i="1" s="1"/>
  <c r="K5561" i="1" s="1"/>
  <c r="H1888" i="7"/>
  <c r="J5469" i="1" s="1"/>
  <c r="H1848" i="7"/>
  <c r="J5429" i="1" s="1"/>
  <c r="H1836" i="7"/>
  <c r="J5417" i="1" s="1"/>
  <c r="H1979" i="7"/>
  <c r="H1935" i="7"/>
  <c r="J5516" i="1" s="1"/>
  <c r="H1875" i="7"/>
  <c r="J5456" i="1" s="1"/>
  <c r="H1978" i="7"/>
  <c r="J5559" i="1" s="1"/>
  <c r="H1874" i="7"/>
  <c r="H2026" i="7"/>
  <c r="J5607" i="1" s="1"/>
  <c r="K5607" i="1" s="1"/>
  <c r="H1934" i="7"/>
  <c r="J5515" i="1" s="1"/>
  <c r="H1862" i="7"/>
  <c r="J5443" i="1" s="1"/>
  <c r="H2919" i="7"/>
  <c r="J6500" i="1" s="1"/>
  <c r="H2915" i="7"/>
  <c r="J6496" i="1" s="1"/>
  <c r="K6496" i="1" s="1"/>
  <c r="H2911" i="7"/>
  <c r="J6492" i="1" s="1"/>
  <c r="H2871" i="7"/>
  <c r="H2867" i="7"/>
  <c r="J6448" i="1" s="1"/>
  <c r="H2863" i="7"/>
  <c r="J6444" i="1" s="1"/>
  <c r="H2827" i="7"/>
  <c r="J6408" i="1" s="1"/>
  <c r="H2823" i="7"/>
  <c r="H2811" i="7"/>
  <c r="J6392" i="1" s="1"/>
  <c r="H2807" i="7"/>
  <c r="J6388" i="1" s="1"/>
  <c r="H2803" i="7"/>
  <c r="J6384" i="1" s="1"/>
  <c r="H2795" i="7"/>
  <c r="J6376" i="1" s="1"/>
  <c r="K6376" i="1" s="1"/>
  <c r="H2791" i="7"/>
  <c r="J6372" i="1" s="1"/>
  <c r="H2787" i="7"/>
  <c r="J6368" i="1" s="1"/>
  <c r="H2751" i="7"/>
  <c r="J6332" i="1" s="1"/>
  <c r="H2747" i="7"/>
  <c r="H2743" i="7"/>
  <c r="J6324" i="1" s="1"/>
  <c r="H2703" i="7"/>
  <c r="J6284" i="1" s="1"/>
  <c r="K6284" i="1" s="1"/>
  <c r="H2699" i="7"/>
  <c r="J6280" i="1" s="1"/>
  <c r="H2695" i="7"/>
  <c r="J6276" i="1" s="1"/>
  <c r="H2659" i="7"/>
  <c r="J6240" i="1" s="1"/>
  <c r="H2655" i="7"/>
  <c r="J6236" i="1" s="1"/>
  <c r="K6236" i="1" s="1"/>
  <c r="H2651" i="7"/>
  <c r="J6232" i="1" s="1"/>
  <c r="H2611" i="7"/>
  <c r="J6192" i="1" s="1"/>
  <c r="K6192" i="1" s="1"/>
  <c r="H2607" i="7"/>
  <c r="H2603" i="7"/>
  <c r="J6184" i="1" s="1"/>
  <c r="H2599" i="7"/>
  <c r="J6180" i="1" s="1"/>
  <c r="H2595" i="7"/>
  <c r="J6176" i="1" s="1"/>
  <c r="K6176" i="1" s="1"/>
  <c r="H2591" i="7"/>
  <c r="H2587" i="7"/>
  <c r="J6168" i="1" s="1"/>
  <c r="H2583" i="7"/>
  <c r="J6164" i="1" s="1"/>
  <c r="H2579" i="7"/>
  <c r="J6160" i="1" s="1"/>
  <c r="K6160" i="1" s="1"/>
  <c r="H2575" i="7"/>
  <c r="J6156" i="1" s="1"/>
  <c r="H2567" i="7"/>
  <c r="J6148" i="1" s="1"/>
  <c r="H2559" i="7"/>
  <c r="J6140" i="1" s="1"/>
  <c r="H2555" i="7"/>
  <c r="J6136" i="1" s="1"/>
  <c r="H2551" i="7"/>
  <c r="J6132" i="1" s="1"/>
  <c r="K6132" i="1" s="1"/>
  <c r="H2918" i="7"/>
  <c r="J6499" i="1" s="1"/>
  <c r="H2914" i="7"/>
  <c r="J6495" i="1" s="1"/>
  <c r="H2910" i="7"/>
  <c r="J6491" i="1" s="1"/>
  <c r="H2874" i="7"/>
  <c r="J6455" i="1" s="1"/>
  <c r="H2870" i="7"/>
  <c r="H2866" i="7"/>
  <c r="H2862" i="7"/>
  <c r="H2826" i="7"/>
  <c r="J6407" i="1" s="1"/>
  <c r="H2822" i="7"/>
  <c r="J6403" i="1" s="1"/>
  <c r="H2818" i="7"/>
  <c r="J6399" i="1" s="1"/>
  <c r="H2810" i="7"/>
  <c r="J6391" i="1" s="1"/>
  <c r="K6391" i="1" s="1"/>
  <c r="H2806" i="7"/>
  <c r="J6387" i="1" s="1"/>
  <c r="H2802" i="7"/>
  <c r="J6383" i="1" s="1"/>
  <c r="H2798" i="7"/>
  <c r="J6379" i="1" s="1"/>
  <c r="H2794" i="7"/>
  <c r="H2790" i="7"/>
  <c r="J6371" i="1" s="1"/>
  <c r="H2786" i="7"/>
  <c r="J6367" i="1" s="1"/>
  <c r="H2750" i="7"/>
  <c r="J6331" i="1" s="1"/>
  <c r="H2746" i="7"/>
  <c r="J6327" i="1" s="1"/>
  <c r="H2742" i="7"/>
  <c r="J6323" i="1" s="1"/>
  <c r="H2706" i="7"/>
  <c r="J6287" i="1" s="1"/>
  <c r="H2702" i="7"/>
  <c r="H2698" i="7"/>
  <c r="J6279" i="1" s="1"/>
  <c r="H2694" i="7"/>
  <c r="J6275" i="1" s="1"/>
  <c r="H2658" i="7"/>
  <c r="J6239" i="1" s="1"/>
  <c r="H2650" i="7"/>
  <c r="J6231" i="1" s="1"/>
  <c r="H2614" i="7"/>
  <c r="H2610" i="7"/>
  <c r="J6191" i="1" s="1"/>
  <c r="K6191" i="1" s="1"/>
  <c r="H2606" i="7"/>
  <c r="J6187" i="1" s="1"/>
  <c r="H2598" i="7"/>
  <c r="J6179" i="1" s="1"/>
  <c r="H2594" i="7"/>
  <c r="J6175" i="1" s="1"/>
  <c r="K6175" i="1" s="1"/>
  <c r="H2590" i="7"/>
  <c r="H2582" i="7"/>
  <c r="J6163" i="1" s="1"/>
  <c r="H2578" i="7"/>
  <c r="J6159" i="1" s="1"/>
  <c r="H2574" i="7"/>
  <c r="J6155" i="1" s="1"/>
  <c r="H2566" i="7"/>
  <c r="H2562" i="7"/>
  <c r="J6143" i="1" s="1"/>
  <c r="H2558" i="7"/>
  <c r="J6139" i="1" s="1"/>
  <c r="H2554" i="7"/>
  <c r="J6135" i="1" s="1"/>
  <c r="H2550" i="7"/>
  <c r="J6131" i="1" s="1"/>
  <c r="H2917" i="7"/>
  <c r="J6498" i="1" s="1"/>
  <c r="K6498" i="1" s="1"/>
  <c r="H2913" i="7"/>
  <c r="J6494" i="1" s="1"/>
  <c r="H2909" i="7"/>
  <c r="J6490" i="1" s="1"/>
  <c r="H2873" i="7"/>
  <c r="J6454" i="1" s="1"/>
  <c r="H2869" i="7"/>
  <c r="J6450" i="1" s="1"/>
  <c r="K6450" i="1" s="1"/>
  <c r="H2865" i="7"/>
  <c r="J6446" i="1" s="1"/>
  <c r="H2825" i="7"/>
  <c r="J6406" i="1" s="1"/>
  <c r="K6406" i="1" s="1"/>
  <c r="H2821" i="7"/>
  <c r="J6402" i="1" s="1"/>
  <c r="H2817" i="7"/>
  <c r="J6398" i="1" s="1"/>
  <c r="H2813" i="7"/>
  <c r="J6394" i="1" s="1"/>
  <c r="H2809" i="7"/>
  <c r="J6390" i="1" s="1"/>
  <c r="K6390" i="1" s="1"/>
  <c r="H2805" i="7"/>
  <c r="H2801" i="7"/>
  <c r="J6382" i="1" s="1"/>
  <c r="H2797" i="7"/>
  <c r="J6378" i="1" s="1"/>
  <c r="H2793" i="7"/>
  <c r="J6374" i="1" s="1"/>
  <c r="K6374" i="1" s="1"/>
  <c r="H2789" i="7"/>
  <c r="H2749" i="7"/>
  <c r="H2745" i="7"/>
  <c r="J6326" i="1" s="1"/>
  <c r="H2741" i="7"/>
  <c r="J6322" i="1" s="1"/>
  <c r="H2697" i="7"/>
  <c r="J6278" i="1" s="1"/>
  <c r="H2657" i="7"/>
  <c r="J6238" i="1" s="1"/>
  <c r="K6238" i="1" s="1"/>
  <c r="H2653" i="7"/>
  <c r="J6234" i="1" s="1"/>
  <c r="H2649" i="7"/>
  <c r="J6230" i="1" s="1"/>
  <c r="H2613" i="7"/>
  <c r="H2609" i="7"/>
  <c r="J6190" i="1" s="1"/>
  <c r="K6190" i="1" s="1"/>
  <c r="H2605" i="7"/>
  <c r="J6186" i="1" s="1"/>
  <c r="H2597" i="7"/>
  <c r="J6178" i="1" s="1"/>
  <c r="H2593" i="7"/>
  <c r="J6174" i="1" s="1"/>
  <c r="H2589" i="7"/>
  <c r="J6170" i="1" s="1"/>
  <c r="H2581" i="7"/>
  <c r="H2577" i="7"/>
  <c r="J6158" i="1" s="1"/>
  <c r="H2573" i="7"/>
  <c r="J6154" i="1" s="1"/>
  <c r="H2569" i="7"/>
  <c r="J6150" i="1" s="1"/>
  <c r="H2565" i="7"/>
  <c r="J6146" i="1" s="1"/>
  <c r="K6146" i="1" s="1"/>
  <c r="H2561" i="7"/>
  <c r="J6142" i="1" s="1"/>
  <c r="H2920" i="7"/>
  <c r="J6501" i="1" s="1"/>
  <c r="H2864" i="7"/>
  <c r="J6445" i="1" s="1"/>
  <c r="H2824" i="7"/>
  <c r="J6405" i="1" s="1"/>
  <c r="K6405" i="1" s="1"/>
  <c r="H2808" i="7"/>
  <c r="H2792" i="7"/>
  <c r="J6373" i="1" s="1"/>
  <c r="H2752" i="7"/>
  <c r="J6333" i="1" s="1"/>
  <c r="H2696" i="7"/>
  <c r="J6277" i="1" s="1"/>
  <c r="H2656" i="7"/>
  <c r="H2584" i="7"/>
  <c r="H2568" i="7"/>
  <c r="J6149" i="1" s="1"/>
  <c r="H2552" i="7"/>
  <c r="H2916" i="7"/>
  <c r="J6497" i="1" s="1"/>
  <c r="K6497" i="1" s="1"/>
  <c r="H2820" i="7"/>
  <c r="H2804" i="7"/>
  <c r="J6385" i="1" s="1"/>
  <c r="H2788" i="7"/>
  <c r="J6369" i="1" s="1"/>
  <c r="H2748" i="7"/>
  <c r="J6329" i="1" s="1"/>
  <c r="H2652" i="7"/>
  <c r="J6233" i="1" s="1"/>
  <c r="H2612" i="7"/>
  <c r="J6193" i="1" s="1"/>
  <c r="H2596" i="7"/>
  <c r="H2580" i="7"/>
  <c r="J6161" i="1" s="1"/>
  <c r="K6161" i="1" s="1"/>
  <c r="H2564" i="7"/>
  <c r="J6145" i="1" s="1"/>
  <c r="H2912" i="7"/>
  <c r="J6493" i="1" s="1"/>
  <c r="H2872" i="7"/>
  <c r="J6453" i="1" s="1"/>
  <c r="H2816" i="7"/>
  <c r="J6397" i="1" s="1"/>
  <c r="H2744" i="7"/>
  <c r="J6325" i="1" s="1"/>
  <c r="H2704" i="7"/>
  <c r="J6285" i="1" s="1"/>
  <c r="H2648" i="7"/>
  <c r="J6229" i="1" s="1"/>
  <c r="H2608" i="7"/>
  <c r="J6189" i="1" s="1"/>
  <c r="H2592" i="7"/>
  <c r="J6173" i="1" s="1"/>
  <c r="H2576" i="7"/>
  <c r="J6157" i="1" s="1"/>
  <c r="H2560" i="7"/>
  <c r="J6141" i="1" s="1"/>
  <c r="H2908" i="7"/>
  <c r="J6489" i="1" s="1"/>
  <c r="H2796" i="7"/>
  <c r="H2740" i="7"/>
  <c r="J6321" i="1" s="1"/>
  <c r="H2604" i="7"/>
  <c r="J6185" i="1" s="1"/>
  <c r="H2828" i="7"/>
  <c r="J6409" i="1" s="1"/>
  <c r="H2660" i="7"/>
  <c r="H2588" i="7"/>
  <c r="J6169" i="1" s="1"/>
  <c r="H2868" i="7"/>
  <c r="J6449" i="1" s="1"/>
  <c r="H2572" i="7"/>
  <c r="J6153" i="1" s="1"/>
  <c r="H2700" i="7"/>
  <c r="J6281" i="1" s="1"/>
  <c r="H2812" i="7"/>
  <c r="J6393" i="1" s="1"/>
  <c r="H2099" i="7"/>
  <c r="J5680" i="1" s="1"/>
  <c r="K5680" i="1" s="1"/>
  <c r="H2098" i="7"/>
  <c r="H2145" i="7"/>
  <c r="J5726" i="1" s="1"/>
  <c r="H2029" i="7"/>
  <c r="J5610" i="1" s="1"/>
  <c r="H1981" i="7"/>
  <c r="J5562" i="1" s="1"/>
  <c r="K5562" i="1" s="1"/>
  <c r="H1937" i="7"/>
  <c r="H2144" i="7"/>
  <c r="J5725" i="1" s="1"/>
  <c r="K5725" i="1" s="1"/>
  <c r="H2028" i="7"/>
  <c r="J5609" i="1" s="1"/>
  <c r="K5609" i="1" s="1"/>
  <c r="H1936" i="7"/>
  <c r="J5517" i="1" s="1"/>
  <c r="K5517" i="1" s="1"/>
  <c r="H1892" i="7"/>
  <c r="J5473" i="1" s="1"/>
  <c r="H2027" i="7"/>
  <c r="J5608" i="1" s="1"/>
  <c r="K5608" i="1" s="1"/>
  <c r="H1983" i="7"/>
  <c r="H1891" i="7"/>
  <c r="H1938" i="7"/>
  <c r="J5519" i="1" s="1"/>
  <c r="K5519" i="1" s="1"/>
  <c r="H1890" i="7"/>
  <c r="J5471" i="1" s="1"/>
  <c r="H2100" i="7"/>
  <c r="J5681" i="1" s="1"/>
  <c r="H942" i="7"/>
  <c r="J4523" i="1" s="1"/>
  <c r="H938" i="7"/>
  <c r="J4519" i="1" s="1"/>
  <c r="H902" i="7"/>
  <c r="J4483" i="1" s="1"/>
  <c r="H898" i="7"/>
  <c r="J4479" i="1" s="1"/>
  <c r="H854" i="7"/>
  <c r="J4435" i="1" s="1"/>
  <c r="H850" i="7"/>
  <c r="J4431" i="1" s="1"/>
  <c r="H945" i="7"/>
  <c r="J4526" i="1" s="1"/>
  <c r="K4526" i="1" s="1"/>
  <c r="H941" i="7"/>
  <c r="J4522" i="1" s="1"/>
  <c r="H901" i="7"/>
  <c r="J4482" i="1" s="1"/>
  <c r="H897" i="7"/>
  <c r="J4478" i="1" s="1"/>
  <c r="H857" i="7"/>
  <c r="H853" i="7"/>
  <c r="J4434" i="1" s="1"/>
  <c r="H944" i="7"/>
  <c r="J4525" i="1" s="1"/>
  <c r="H940" i="7"/>
  <c r="J4521" i="1" s="1"/>
  <c r="H900" i="7"/>
  <c r="J4481" i="1" s="1"/>
  <c r="H896" i="7"/>
  <c r="J4477" i="1" s="1"/>
  <c r="H852" i="7"/>
  <c r="J4433" i="1" s="1"/>
  <c r="H939" i="7"/>
  <c r="J4520" i="1" s="1"/>
  <c r="H903" i="7"/>
  <c r="H831" i="7"/>
  <c r="J4412" i="1" s="1"/>
  <c r="H811" i="7"/>
  <c r="J4392" i="1" s="1"/>
  <c r="H807" i="7"/>
  <c r="J4388" i="1" s="1"/>
  <c r="H767" i="7"/>
  <c r="H719" i="7"/>
  <c r="J4300" i="1" s="1"/>
  <c r="H715" i="7"/>
  <c r="J4296" i="1" s="1"/>
  <c r="H675" i="7"/>
  <c r="J4256" i="1" s="1"/>
  <c r="H627" i="7"/>
  <c r="J4208" i="1" s="1"/>
  <c r="H607" i="7"/>
  <c r="H603" i="7"/>
  <c r="J4184" i="1" s="1"/>
  <c r="H579" i="7"/>
  <c r="J4160" i="1" s="1"/>
  <c r="H575" i="7"/>
  <c r="J4156" i="1" s="1"/>
  <c r="H551" i="7"/>
  <c r="J4132" i="1" s="1"/>
  <c r="H899" i="7"/>
  <c r="J4480" i="1" s="1"/>
  <c r="H855" i="7"/>
  <c r="J4436" i="1" s="1"/>
  <c r="H834" i="7"/>
  <c r="H830" i="7"/>
  <c r="J4411" i="1" s="1"/>
  <c r="H810" i="7"/>
  <c r="J4391" i="1" s="1"/>
  <c r="H806" i="7"/>
  <c r="J4387" i="1" s="1"/>
  <c r="H766" i="7"/>
  <c r="J4347" i="1" s="1"/>
  <c r="H762" i="7"/>
  <c r="J4343" i="1" s="1"/>
  <c r="H718" i="7"/>
  <c r="J4299" i="1" s="1"/>
  <c r="H674" i="7"/>
  <c r="J4255" i="1" s="1"/>
  <c r="H670" i="7"/>
  <c r="J4251" i="1" s="1"/>
  <c r="H630" i="7"/>
  <c r="H626" i="7"/>
  <c r="J4207" i="1" s="1"/>
  <c r="H606" i="7"/>
  <c r="J4187" i="1" s="1"/>
  <c r="H602" i="7"/>
  <c r="J4183" i="1" s="1"/>
  <c r="H578" i="7"/>
  <c r="J4159" i="1" s="1"/>
  <c r="H574" i="7"/>
  <c r="J4155" i="1" s="1"/>
  <c r="H554" i="7"/>
  <c r="J4135" i="1" s="1"/>
  <c r="H550" i="7"/>
  <c r="J4131" i="1" s="1"/>
  <c r="H510" i="7"/>
  <c r="J4091" i="1" s="1"/>
  <c r="K4091" i="1" s="1"/>
  <c r="H828" i="7"/>
  <c r="J4409" i="1" s="1"/>
  <c r="H812" i="7"/>
  <c r="J4393" i="1" s="1"/>
  <c r="K4393" i="1" s="1"/>
  <c r="H764" i="7"/>
  <c r="J4345" i="1" s="1"/>
  <c r="H720" i="7"/>
  <c r="J4301" i="1" s="1"/>
  <c r="H672" i="7"/>
  <c r="J4253" i="1" s="1"/>
  <c r="H625" i="7"/>
  <c r="J4206" i="1" s="1"/>
  <c r="H601" i="7"/>
  <c r="J4182" i="1" s="1"/>
  <c r="H553" i="7"/>
  <c r="J4134" i="1" s="1"/>
  <c r="H851" i="7"/>
  <c r="J4432" i="1" s="1"/>
  <c r="H833" i="7"/>
  <c r="J4414" i="1" s="1"/>
  <c r="H809" i="7"/>
  <c r="J4390" i="1" s="1"/>
  <c r="H761" i="7"/>
  <c r="J4342" i="1" s="1"/>
  <c r="H717" i="7"/>
  <c r="J4298" i="1" s="1"/>
  <c r="H669" i="7"/>
  <c r="J4250" i="1" s="1"/>
  <c r="H624" i="7"/>
  <c r="J4205" i="1" s="1"/>
  <c r="H600" i="7"/>
  <c r="J4181" i="1" s="1"/>
  <c r="H576" i="7"/>
  <c r="J4157" i="1" s="1"/>
  <c r="H552" i="7"/>
  <c r="J4133" i="1" s="1"/>
  <c r="H943" i="7"/>
  <c r="J4524" i="1" s="1"/>
  <c r="H832" i="7"/>
  <c r="J4413" i="1" s="1"/>
  <c r="H605" i="7"/>
  <c r="J4186" i="1" s="1"/>
  <c r="H829" i="7"/>
  <c r="J4410" i="1" s="1"/>
  <c r="H604" i="7"/>
  <c r="J4185" i="1" s="1"/>
  <c r="H805" i="7"/>
  <c r="J4386" i="1" s="1"/>
  <c r="H765" i="7"/>
  <c r="J4346" i="1" s="1"/>
  <c r="H673" i="7"/>
  <c r="J4254" i="1" s="1"/>
  <c r="H580" i="7"/>
  <c r="J4161" i="1" s="1"/>
  <c r="H509" i="7"/>
  <c r="J4090" i="1" s="1"/>
  <c r="H629" i="7"/>
  <c r="J4210" i="1" s="1"/>
  <c r="H628" i="7"/>
  <c r="J4209" i="1" s="1"/>
  <c r="H549" i="7"/>
  <c r="J4130" i="1" s="1"/>
  <c r="H808" i="7"/>
  <c r="J4389" i="1" s="1"/>
  <c r="H676" i="7"/>
  <c r="H581" i="7"/>
  <c r="H2547" i="7"/>
  <c r="J6128" i="1" s="1"/>
  <c r="H2543" i="7"/>
  <c r="H2539" i="7"/>
  <c r="J6120" i="1" s="1"/>
  <c r="H2495" i="7"/>
  <c r="J6076" i="1" s="1"/>
  <c r="H2491" i="7"/>
  <c r="J6072" i="1" s="1"/>
  <c r="H2455" i="7"/>
  <c r="J6036" i="1" s="1"/>
  <c r="H2451" i="7"/>
  <c r="J6032" i="1" s="1"/>
  <c r="H2447" i="7"/>
  <c r="H2439" i="7"/>
  <c r="H2435" i="7"/>
  <c r="J6016" i="1" s="1"/>
  <c r="H2427" i="7"/>
  <c r="J6008" i="1" s="1"/>
  <c r="H2423" i="7"/>
  <c r="J6004" i="1" s="1"/>
  <c r="H2419" i="7"/>
  <c r="J6000" i="1" s="1"/>
  <c r="H2383" i="7"/>
  <c r="J5964" i="1" s="1"/>
  <c r="H2379" i="7"/>
  <c r="H2335" i="7"/>
  <c r="J5916" i="1" s="1"/>
  <c r="K5916" i="1" s="1"/>
  <c r="H2331" i="7"/>
  <c r="J5912" i="1" s="1"/>
  <c r="H2327" i="7"/>
  <c r="J5908" i="1" s="1"/>
  <c r="H2291" i="7"/>
  <c r="J5872" i="1" s="1"/>
  <c r="H2287" i="7"/>
  <c r="H2283" i="7"/>
  <c r="J5864" i="1" s="1"/>
  <c r="H2243" i="7"/>
  <c r="H2239" i="7"/>
  <c r="J5820" i="1" s="1"/>
  <c r="H2235" i="7"/>
  <c r="J5816" i="1" s="1"/>
  <c r="H2231" i="7"/>
  <c r="J5812" i="1" s="1"/>
  <c r="H2227" i="7"/>
  <c r="J5808" i="1" s="1"/>
  <c r="H2215" i="7"/>
  <c r="H2211" i="7"/>
  <c r="J5792" i="1" s="1"/>
  <c r="H2207" i="7"/>
  <c r="J5788" i="1" s="1"/>
  <c r="H2203" i="7"/>
  <c r="J5784" i="1" s="1"/>
  <c r="H2199" i="7"/>
  <c r="J5780" i="1" s="1"/>
  <c r="H2195" i="7"/>
  <c r="J5776" i="1" s="1"/>
  <c r="H2191" i="7"/>
  <c r="J5772" i="1" s="1"/>
  <c r="H2187" i="7"/>
  <c r="J5768" i="1" s="1"/>
  <c r="H2546" i="7"/>
  <c r="J6127" i="1" s="1"/>
  <c r="H2542" i="7"/>
  <c r="J6123" i="1" s="1"/>
  <c r="H2538" i="7"/>
  <c r="J6119" i="1" s="1"/>
  <c r="H2502" i="7"/>
  <c r="J6083" i="1" s="1"/>
  <c r="H2498" i="7"/>
  <c r="H2494" i="7"/>
  <c r="J6075" i="1" s="1"/>
  <c r="H2450" i="7"/>
  <c r="J6031" i="1" s="1"/>
  <c r="H2446" i="7"/>
  <c r="J6027" i="1" s="1"/>
  <c r="H2442" i="7"/>
  <c r="J6023" i="1" s="1"/>
  <c r="H2438" i="7"/>
  <c r="H2434" i="7"/>
  <c r="J6015" i="1" s="1"/>
  <c r="H2426" i="7"/>
  <c r="H2422" i="7"/>
  <c r="J6003" i="1" s="1"/>
  <c r="H2418" i="7"/>
  <c r="J5999" i="1" s="1"/>
  <c r="H2382" i="7"/>
  <c r="J5963" i="1" s="1"/>
  <c r="H2378" i="7"/>
  <c r="J5959" i="1" s="1"/>
  <c r="H2374" i="7"/>
  <c r="J5955" i="1" s="1"/>
  <c r="H2334" i="7"/>
  <c r="J5915" i="1" s="1"/>
  <c r="K5915" i="1" s="1"/>
  <c r="H2326" i="7"/>
  <c r="J5907" i="1" s="1"/>
  <c r="H2290" i="7"/>
  <c r="H2286" i="7"/>
  <c r="J5867" i="1" s="1"/>
  <c r="H2282" i="7"/>
  <c r="J5863" i="1" s="1"/>
  <c r="H2246" i="7"/>
  <c r="J5827" i="1" s="1"/>
  <c r="H2238" i="7"/>
  <c r="J5819" i="1" s="1"/>
  <c r="H2226" i="7"/>
  <c r="J5807" i="1" s="1"/>
  <c r="H2222" i="7"/>
  <c r="J5803" i="1" s="1"/>
  <c r="H2218" i="7"/>
  <c r="J5799" i="1" s="1"/>
  <c r="H2214" i="7"/>
  <c r="H2210" i="7"/>
  <c r="J5791" i="1" s="1"/>
  <c r="H2198" i="7"/>
  <c r="J5779" i="1" s="1"/>
  <c r="H2194" i="7"/>
  <c r="J5775" i="1" s="1"/>
  <c r="H2190" i="7"/>
  <c r="J5771" i="1" s="1"/>
  <c r="H2545" i="7"/>
  <c r="H2541" i="7"/>
  <c r="J6122" i="1" s="1"/>
  <c r="H2537" i="7"/>
  <c r="J6118" i="1" s="1"/>
  <c r="H2501" i="7"/>
  <c r="J6082" i="1" s="1"/>
  <c r="H2497" i="7"/>
  <c r="J6078" i="1" s="1"/>
  <c r="H2493" i="7"/>
  <c r="J6074" i="1" s="1"/>
  <c r="H2453" i="7"/>
  <c r="H2449" i="7"/>
  <c r="J6030" i="1" s="1"/>
  <c r="H2445" i="7"/>
  <c r="J6026" i="1" s="1"/>
  <c r="H2441" i="7"/>
  <c r="J6022" i="1" s="1"/>
  <c r="H2437" i="7"/>
  <c r="J6018" i="1" s="1"/>
  <c r="H2433" i="7"/>
  <c r="J6014" i="1" s="1"/>
  <c r="H2425" i="7"/>
  <c r="H2417" i="7"/>
  <c r="J5998" i="1" s="1"/>
  <c r="H2381" i="7"/>
  <c r="H2337" i="7"/>
  <c r="J5918" i="1" s="1"/>
  <c r="H2333" i="7"/>
  <c r="H2329" i="7"/>
  <c r="J5910" i="1" s="1"/>
  <c r="H2289" i="7"/>
  <c r="H2285" i="7"/>
  <c r="J5866" i="1" s="1"/>
  <c r="H2281" i="7"/>
  <c r="J5862" i="1" s="1"/>
  <c r="H2245" i="7"/>
  <c r="J5826" i="1" s="1"/>
  <c r="H2237" i="7"/>
  <c r="J5818" i="1" s="1"/>
  <c r="H2229" i="7"/>
  <c r="H2225" i="7"/>
  <c r="J5806" i="1" s="1"/>
  <c r="H2221" i="7"/>
  <c r="J5802" i="1" s="1"/>
  <c r="H2217" i="7"/>
  <c r="J5798" i="1" s="1"/>
  <c r="H2213" i="7"/>
  <c r="J5794" i="1" s="1"/>
  <c r="H2209" i="7"/>
  <c r="J5790" i="1" s="1"/>
  <c r="H2197" i="7"/>
  <c r="J5778" i="1" s="1"/>
  <c r="H2189" i="7"/>
  <c r="H2536" i="7"/>
  <c r="J6117" i="1" s="1"/>
  <c r="H2496" i="7"/>
  <c r="J6077" i="1" s="1"/>
  <c r="H2428" i="7"/>
  <c r="J6009" i="1" s="1"/>
  <c r="H2332" i="7"/>
  <c r="J5913" i="1" s="1"/>
  <c r="H2292" i="7"/>
  <c r="J5873" i="1" s="1"/>
  <c r="H2236" i="7"/>
  <c r="J5817" i="1" s="1"/>
  <c r="H2204" i="7"/>
  <c r="J5785" i="1" s="1"/>
  <c r="H2188" i="7"/>
  <c r="H2492" i="7"/>
  <c r="J6073" i="1" s="1"/>
  <c r="H2456" i="7"/>
  <c r="J6037" i="1" s="1"/>
  <c r="H2440" i="7"/>
  <c r="H2424" i="7"/>
  <c r="H2380" i="7"/>
  <c r="J5961" i="1" s="1"/>
  <c r="H2328" i="7"/>
  <c r="J5909" i="1" s="1"/>
  <c r="H2288" i="7"/>
  <c r="H2232" i="7"/>
  <c r="J5813" i="1" s="1"/>
  <c r="H2216" i="7"/>
  <c r="H2200" i="7"/>
  <c r="J5781" i="1" s="1"/>
  <c r="H2544" i="7"/>
  <c r="H2452" i="7"/>
  <c r="H2436" i="7"/>
  <c r="J6017" i="1" s="1"/>
  <c r="H2376" i="7"/>
  <c r="J5957" i="1" s="1"/>
  <c r="H2284" i="7"/>
  <c r="J5865" i="1" s="1"/>
  <c r="H2244" i="7"/>
  <c r="H2228" i="7"/>
  <c r="H2212" i="7"/>
  <c r="J5793" i="1" s="1"/>
  <c r="H2196" i="7"/>
  <c r="J5777" i="1" s="1"/>
  <c r="H2500" i="7"/>
  <c r="H2448" i="7"/>
  <c r="J6029" i="1" s="1"/>
  <c r="H2372" i="7"/>
  <c r="J5953" i="1" s="1"/>
  <c r="H2336" i="7"/>
  <c r="J5917" i="1" s="1"/>
  <c r="H2224" i="7"/>
  <c r="J5805" i="1" s="1"/>
  <c r="H2540" i="7"/>
  <c r="J6121" i="1" s="1"/>
  <c r="H2432" i="7"/>
  <c r="J6013" i="1" s="1"/>
  <c r="H2208" i="7"/>
  <c r="J5789" i="1" s="1"/>
  <c r="H2240" i="7"/>
  <c r="J5821" i="1" s="1"/>
  <c r="H1362" i="7"/>
  <c r="J4943" i="1" s="1"/>
  <c r="H1318" i="7"/>
  <c r="J4899" i="1" s="1"/>
  <c r="K4899" i="1" s="1"/>
  <c r="H1294" i="7"/>
  <c r="J4875" i="1" s="1"/>
  <c r="K4875" i="1" s="1"/>
  <c r="H1274" i="7"/>
  <c r="J4855" i="1" s="1"/>
  <c r="H1230" i="7"/>
  <c r="J4811" i="1" s="1"/>
  <c r="K4811" i="1" s="1"/>
  <c r="H1138" i="7"/>
  <c r="J4719" i="1" s="1"/>
  <c r="H1094" i="7"/>
  <c r="J4675" i="1" s="1"/>
  <c r="H1070" i="7"/>
  <c r="J4651" i="1" s="1"/>
  <c r="K4651" i="1" s="1"/>
  <c r="H1042" i="7"/>
  <c r="J4623" i="1" s="1"/>
  <c r="H1317" i="7"/>
  <c r="J4898" i="1" s="1"/>
  <c r="K4898" i="1" s="1"/>
  <c r="H1293" i="7"/>
  <c r="J4874" i="1" s="1"/>
  <c r="H1229" i="7"/>
  <c r="J4810" i="1" s="1"/>
  <c r="H1185" i="7"/>
  <c r="J4766" i="1" s="1"/>
  <c r="K4766" i="1" s="1"/>
  <c r="H1093" i="7"/>
  <c r="J4674" i="1" s="1"/>
  <c r="K4674" i="1" s="1"/>
  <c r="H1069" i="7"/>
  <c r="J4650" i="1" s="1"/>
  <c r="H1017" i="7"/>
  <c r="J4598" i="1" s="1"/>
  <c r="K4598" i="1" s="1"/>
  <c r="H1364" i="7"/>
  <c r="J4945" i="1" s="1"/>
  <c r="K4945" i="1" s="1"/>
  <c r="H1316" i="7"/>
  <c r="J4897" i="1" s="1"/>
  <c r="H1184" i="7"/>
  <c r="J4765" i="1" s="1"/>
  <c r="K4765" i="1" s="1"/>
  <c r="H1140" i="7"/>
  <c r="J4721" i="1" s="1"/>
  <c r="K4721" i="1" s="1"/>
  <c r="H1092" i="7"/>
  <c r="J4673" i="1" s="1"/>
  <c r="H1044" i="7"/>
  <c r="J4625" i="1" s="1"/>
  <c r="K4625" i="1" s="1"/>
  <c r="H1275" i="7"/>
  <c r="J4856" i="1" s="1"/>
  <c r="H971" i="7"/>
  <c r="J4552" i="1" s="1"/>
  <c r="H1015" i="7"/>
  <c r="J4596" i="1" s="1"/>
  <c r="H1071" i="7"/>
  <c r="J4652" i="1" s="1"/>
  <c r="H1363" i="7"/>
  <c r="J4944" i="1" s="1"/>
  <c r="K4944" i="1" s="1"/>
  <c r="H1043" i="7"/>
  <c r="J4624" i="1" s="1"/>
  <c r="K4624" i="1" s="1"/>
  <c r="H1139" i="7"/>
  <c r="J4720" i="1" s="1"/>
  <c r="H1231" i="7"/>
  <c r="J4812" i="1" s="1"/>
  <c r="K4812" i="1" s="1"/>
  <c r="H1789" i="7"/>
  <c r="J5370" i="1" s="1"/>
  <c r="K5370" i="1" s="1"/>
  <c r="H1745" i="7"/>
  <c r="J5326" i="1" s="1"/>
  <c r="K5326" i="1" s="1"/>
  <c r="H1709" i="7"/>
  <c r="J5290" i="1" s="1"/>
  <c r="K5290" i="1" s="1"/>
  <c r="H1617" i="7"/>
  <c r="J5198" i="1" s="1"/>
  <c r="K5198" i="1" s="1"/>
  <c r="H1573" i="7"/>
  <c r="J5154" i="1" s="1"/>
  <c r="K5154" i="1" s="1"/>
  <c r="H1505" i="7"/>
  <c r="J5086" i="1" s="1"/>
  <c r="K5086" i="1" s="1"/>
  <c r="H1481" i="7"/>
  <c r="J5062" i="1" s="1"/>
  <c r="K5062" i="1" s="1"/>
  <c r="H1457" i="7"/>
  <c r="J5038" i="1" s="1"/>
  <c r="K5038" i="1" s="1"/>
  <c r="H1744" i="7"/>
  <c r="J5325" i="1" s="1"/>
  <c r="K5325" i="1" s="1"/>
  <c r="H1724" i="7"/>
  <c r="J5305" i="1" s="1"/>
  <c r="H1708" i="7"/>
  <c r="J5289" i="1" s="1"/>
  <c r="K5289" i="1" s="1"/>
  <c r="H1664" i="7"/>
  <c r="J5245" i="1" s="1"/>
  <c r="K5245" i="1" s="1"/>
  <c r="H1616" i="7"/>
  <c r="J5197" i="1" s="1"/>
  <c r="K5197" i="1" s="1"/>
  <c r="H1572" i="7"/>
  <c r="J5153" i="1" s="1"/>
  <c r="K5153" i="1" s="1"/>
  <c r="H1480" i="7"/>
  <c r="J5061" i="1" s="1"/>
  <c r="K5061" i="1" s="1"/>
  <c r="H1456" i="7"/>
  <c r="J5037" i="1" s="1"/>
  <c r="K5037" i="1" s="1"/>
  <c r="H1412" i="7"/>
  <c r="J4993" i="1" s="1"/>
  <c r="H1791" i="7"/>
  <c r="J5372" i="1" s="1"/>
  <c r="H1743" i="7"/>
  <c r="J5324" i="1" s="1"/>
  <c r="K5324" i="1" s="1"/>
  <c r="H1723" i="7"/>
  <c r="J5304" i="1" s="1"/>
  <c r="K5304" i="1" s="1"/>
  <c r="H1707" i="7"/>
  <c r="J5288" i="1" s="1"/>
  <c r="H1663" i="7"/>
  <c r="J5244" i="1" s="1"/>
  <c r="K5244" i="1" s="1"/>
  <c r="H1571" i="7"/>
  <c r="J5152" i="1" s="1"/>
  <c r="H1507" i="7"/>
  <c r="J5088" i="1" s="1"/>
  <c r="K5088" i="1" s="1"/>
  <c r="H1455" i="7"/>
  <c r="J5036" i="1" s="1"/>
  <c r="H1411" i="7"/>
  <c r="J4992" i="1" s="1"/>
  <c r="K4992" i="1" s="1"/>
  <c r="H1526" i="7"/>
  <c r="J5107" i="1" s="1"/>
  <c r="H1506" i="7"/>
  <c r="J5087" i="1" s="1"/>
  <c r="K5087" i="1" s="1"/>
  <c r="H1410" i="7"/>
  <c r="J4991" i="1" s="1"/>
  <c r="H1618" i="7"/>
  <c r="J5199" i="1" s="1"/>
  <c r="K5199" i="1" s="1"/>
  <c r="H1790" i="7"/>
  <c r="J5371" i="1" s="1"/>
  <c r="K5371" i="1" s="1"/>
  <c r="H1482" i="7"/>
  <c r="J5063" i="1" s="1"/>
  <c r="K5063" i="1" s="1"/>
  <c r="H1662" i="7"/>
  <c r="J5243" i="1" s="1"/>
  <c r="K5243" i="1" s="1"/>
  <c r="V7" i="7"/>
  <c r="H1741" i="7"/>
  <c r="J5322" i="1" s="1"/>
  <c r="H1721" i="7"/>
  <c r="J5302" i="1" s="1"/>
  <c r="H1705" i="7"/>
  <c r="J5286" i="1" s="1"/>
  <c r="H1661" i="7"/>
  <c r="J5242" i="1" s="1"/>
  <c r="H1613" i="7"/>
  <c r="J5194" i="1" s="1"/>
  <c r="H1569" i="7"/>
  <c r="J5150" i="1" s="1"/>
  <c r="H1477" i="7"/>
  <c r="J5058" i="1" s="1"/>
  <c r="H1453" i="7"/>
  <c r="J5034" i="1" s="1"/>
  <c r="H1409" i="7"/>
  <c r="J4990" i="1" s="1"/>
  <c r="H1788" i="7"/>
  <c r="J5369" i="1" s="1"/>
  <c r="H1740" i="7"/>
  <c r="J5321" i="1" s="1"/>
  <c r="H1720" i="7"/>
  <c r="J5301" i="1" s="1"/>
  <c r="H1704" i="7"/>
  <c r="J5285" i="1" s="1"/>
  <c r="H1660" i="7"/>
  <c r="J5241" i="1" s="1"/>
  <c r="H1568" i="7"/>
  <c r="J5149" i="1" s="1"/>
  <c r="H1524" i="7"/>
  <c r="J5105" i="1" s="1"/>
  <c r="H1504" i="7"/>
  <c r="J5085" i="1" s="1"/>
  <c r="H1452" i="7"/>
  <c r="J5033" i="1" s="1"/>
  <c r="H1408" i="7"/>
  <c r="J4989" i="1" s="1"/>
  <c r="H1831" i="7"/>
  <c r="J5412" i="1" s="1"/>
  <c r="H1787" i="7"/>
  <c r="J5368" i="1" s="1"/>
  <c r="H1659" i="7"/>
  <c r="J5240" i="1" s="1"/>
  <c r="H1615" i="7"/>
  <c r="J5196" i="1" s="1"/>
  <c r="H1523" i="7"/>
  <c r="J5104" i="1" s="1"/>
  <c r="H1479" i="7"/>
  <c r="J5060" i="1" s="1"/>
  <c r="H1407" i="7"/>
  <c r="J4988" i="1" s="1"/>
  <c r="H1786" i="7"/>
  <c r="J5367" i="1" s="1"/>
  <c r="H1706" i="7"/>
  <c r="J5287" i="1" s="1"/>
  <c r="H1478" i="7"/>
  <c r="J5059" i="1" s="1"/>
  <c r="H1570" i="7"/>
  <c r="J5151" i="1" s="1"/>
  <c r="H1522" i="7"/>
  <c r="J5103" i="1" s="1"/>
  <c r="H1502" i="7"/>
  <c r="J5083" i="1" s="1"/>
  <c r="H1454" i="7"/>
  <c r="J5035" i="1" s="1"/>
  <c r="H1614" i="7"/>
  <c r="J5195" i="1" s="1"/>
  <c r="H1742" i="7"/>
  <c r="J5323" i="1" s="1"/>
  <c r="J6380" i="1"/>
  <c r="K6380" i="1" s="1"/>
  <c r="J4878" i="1"/>
  <c r="K4878" i="1" s="1"/>
  <c r="J4901" i="1"/>
  <c r="K4901" i="1" s="1"/>
  <c r="J6458" i="1"/>
  <c r="K6458" i="1" s="1"/>
  <c r="J6413" i="1"/>
  <c r="K6413" i="1" s="1"/>
  <c r="J6137" i="1"/>
  <c r="K6137" i="1" s="1"/>
  <c r="J5109" i="1"/>
  <c r="K5109" i="1" s="1"/>
  <c r="J6115" i="1"/>
  <c r="K6115" i="1" s="1"/>
  <c r="J3601" i="1"/>
  <c r="K3601" i="1" s="1"/>
  <c r="J3968" i="1"/>
  <c r="K3968" i="1" s="1"/>
  <c r="K3950" i="1"/>
  <c r="K3712" i="1"/>
  <c r="K3669" i="1"/>
  <c r="K3662" i="1"/>
  <c r="K3671" i="1"/>
  <c r="K3659" i="1"/>
  <c r="K3710" i="1"/>
  <c r="K3715" i="1"/>
  <c r="K4946" i="1"/>
  <c r="K3714" i="1"/>
  <c r="K3711" i="1"/>
  <c r="K3672" i="1"/>
  <c r="K3705" i="1"/>
  <c r="K3666" i="1"/>
  <c r="K3948" i="1"/>
  <c r="K3943" i="1"/>
  <c r="K3949" i="1"/>
  <c r="K3676" i="1"/>
  <c r="K3952" i="1"/>
  <c r="K3668" i="1"/>
  <c r="K3673" i="1"/>
  <c r="K3667" i="1"/>
  <c r="K3708" i="1"/>
  <c r="K3664" i="1"/>
  <c r="K3707" i="1"/>
  <c r="K5754" i="1"/>
  <c r="K3951" i="1"/>
  <c r="K3675" i="1"/>
  <c r="K3709" i="1"/>
  <c r="K3670" i="1"/>
  <c r="K3660" i="1"/>
  <c r="K3665" i="1"/>
  <c r="K3674" i="1"/>
  <c r="K3706" i="1"/>
  <c r="K3713" i="1"/>
  <c r="K3947" i="1"/>
  <c r="K3661" i="1"/>
  <c r="K3969" i="1"/>
  <c r="K6182" i="1"/>
  <c r="K4677" i="1"/>
  <c r="K6242" i="1"/>
  <c r="K4554" i="1"/>
  <c r="J5642" i="1"/>
  <c r="J5557" i="1"/>
  <c r="K5557" i="1" s="1"/>
  <c r="J5645" i="1"/>
  <c r="J5421" i="1"/>
  <c r="J5441" i="1"/>
  <c r="J5718" i="1"/>
  <c r="K5718" i="1" s="1"/>
  <c r="J5459" i="1"/>
  <c r="J5667" i="1"/>
  <c r="J5439" i="1"/>
  <c r="K5439" i="1" s="1"/>
  <c r="J4419" i="1"/>
  <c r="J4420" i="1"/>
  <c r="J5455" i="1"/>
  <c r="J5560" i="1"/>
  <c r="K3730" i="1"/>
  <c r="K3644" i="1"/>
  <c r="K6484" i="1"/>
  <c r="K4972" i="1"/>
  <c r="K6113" i="1"/>
  <c r="K5752" i="1"/>
  <c r="K5398" i="1"/>
  <c r="K5751" i="1"/>
  <c r="K5397" i="1"/>
  <c r="K4517" i="1"/>
  <c r="K6112" i="1"/>
  <c r="K6483" i="1"/>
  <c r="K6269" i="1"/>
  <c r="K5179" i="1"/>
  <c r="K5543" i="1"/>
  <c r="K5902" i="1"/>
  <c r="K4747" i="1"/>
  <c r="K4290" i="1"/>
  <c r="J5970" i="1"/>
  <c r="K5970" i="1" s="1"/>
  <c r="J6042" i="1"/>
  <c r="J5833" i="1"/>
  <c r="K5833" i="1" s="1"/>
  <c r="J6041" i="1"/>
  <c r="K6041" i="1" s="1"/>
  <c r="J4663" i="1"/>
  <c r="J4864" i="1"/>
  <c r="J4586" i="1"/>
  <c r="J4935" i="1"/>
  <c r="J4982" i="1"/>
  <c r="K4982" i="1" s="1"/>
  <c r="J4800" i="1"/>
  <c r="J4668" i="1"/>
  <c r="K4668" i="1" s="1"/>
  <c r="J4713" i="1"/>
  <c r="J4618" i="1"/>
  <c r="K4618" i="1" s="1"/>
  <c r="J4843" i="1"/>
  <c r="J4893" i="1"/>
  <c r="K4893" i="1" s="1"/>
  <c r="J4870" i="1"/>
  <c r="K4870" i="1" s="1"/>
  <c r="J4546" i="1"/>
  <c r="K4546" i="1" s="1"/>
  <c r="J4752" i="1"/>
  <c r="J4848" i="1"/>
  <c r="J4979" i="1"/>
  <c r="J4846" i="1"/>
  <c r="J4641" i="1"/>
  <c r="J4849" i="1"/>
  <c r="J4646" i="1"/>
  <c r="K4646" i="1" s="1"/>
  <c r="J4662" i="1"/>
  <c r="J4755" i="1"/>
  <c r="J4615" i="1"/>
  <c r="J4619" i="1"/>
  <c r="K4619" i="1" s="1"/>
  <c r="J4863" i="1"/>
  <c r="J4758" i="1"/>
  <c r="J4547" i="1"/>
  <c r="K4547" i="1" s="1"/>
  <c r="J4803" i="1"/>
  <c r="J4715" i="1"/>
  <c r="K4715" i="1" s="1"/>
  <c r="J4867" i="1"/>
  <c r="K6488" i="1"/>
  <c r="K5400" i="1"/>
  <c r="J6370" i="1"/>
  <c r="J6375" i="1"/>
  <c r="K6375" i="1" s="1"/>
  <c r="J6165" i="1"/>
  <c r="J6241" i="1"/>
  <c r="J6328" i="1"/>
  <c r="K6328" i="1" s="1"/>
  <c r="J6447" i="1"/>
  <c r="J6171" i="1"/>
  <c r="J6401" i="1"/>
  <c r="J6377" i="1"/>
  <c r="J6194" i="1"/>
  <c r="J6188" i="1"/>
  <c r="J6172" i="1"/>
  <c r="J6443" i="1"/>
  <c r="J6195" i="1"/>
  <c r="J6386" i="1"/>
  <c r="J4295" i="1"/>
  <c r="J4252" i="1"/>
  <c r="J4158" i="1"/>
  <c r="J6028" i="1"/>
  <c r="J6012" i="1"/>
  <c r="J5956" i="1"/>
  <c r="J5954" i="1"/>
  <c r="J5804" i="1"/>
  <c r="J5911" i="1"/>
  <c r="J5811" i="1"/>
  <c r="K5811" i="1" s="1"/>
  <c r="J6001" i="1"/>
  <c r="J5868" i="1"/>
  <c r="K4195" i="1"/>
  <c r="K5787" i="1"/>
  <c r="K5634" i="1"/>
  <c r="K6361" i="1"/>
  <c r="K4838" i="1"/>
  <c r="K4381" i="1"/>
  <c r="K5993" i="1"/>
  <c r="K5270" i="1"/>
  <c r="K6116" i="1"/>
  <c r="K6487" i="1"/>
  <c r="K4973" i="1"/>
  <c r="K6200" i="1"/>
  <c r="K4221" i="1"/>
  <c r="K5110" i="1"/>
  <c r="K4678" i="1"/>
  <c r="K5474" i="1"/>
  <c r="K4113" i="1"/>
  <c r="K5007" i="1"/>
  <c r="K4925" i="1"/>
  <c r="K6437" i="1"/>
  <c r="K4471" i="1"/>
  <c r="K5351" i="1"/>
  <c r="K5705" i="1"/>
  <c r="K6066" i="1"/>
  <c r="K4016" i="1"/>
  <c r="K6299" i="1"/>
  <c r="K5208" i="1"/>
  <c r="K5572" i="1"/>
  <c r="K3854" i="1"/>
  <c r="K5931" i="1"/>
  <c r="K4319" i="1"/>
  <c r="K4578" i="1"/>
  <c r="K5017" i="1"/>
  <c r="K4123" i="1"/>
  <c r="K4460" i="1"/>
  <c r="K4914" i="1"/>
  <c r="K6055" i="1"/>
  <c r="K4005" i="1"/>
  <c r="K6426" i="1"/>
  <c r="K5694" i="1"/>
  <c r="K5585" i="1"/>
  <c r="K5944" i="1"/>
  <c r="K4332" i="1"/>
  <c r="K6312" i="1"/>
  <c r="K3867" i="1"/>
  <c r="K5221" i="1"/>
  <c r="K4789" i="1"/>
  <c r="K5934" i="1"/>
  <c r="K4322" i="1"/>
  <c r="K3857" i="1"/>
  <c r="K6302" i="1"/>
  <c r="K4779" i="1"/>
  <c r="K5211" i="1"/>
  <c r="K4788" i="1"/>
  <c r="K3866" i="1"/>
  <c r="K5584" i="1"/>
  <c r="K6311" i="1"/>
  <c r="K5220" i="1"/>
  <c r="K4331" i="1"/>
  <c r="K5943" i="1"/>
  <c r="K3735" i="1"/>
  <c r="K4657" i="1"/>
  <c r="K5092" i="1"/>
  <c r="K3808" i="1"/>
  <c r="K5885" i="1"/>
  <c r="K5526" i="1"/>
  <c r="K4273" i="1"/>
  <c r="K6252" i="1"/>
  <c r="K4730" i="1"/>
  <c r="K5162" i="1"/>
  <c r="K3765" i="1"/>
  <c r="K5842" i="1"/>
  <c r="K4230" i="1"/>
  <c r="K6209" i="1"/>
  <c r="K4687" i="1"/>
  <c r="K5119" i="1"/>
  <c r="K4128" i="1"/>
  <c r="K5022" i="1"/>
  <c r="K4583" i="1"/>
  <c r="K5753" i="1"/>
  <c r="K6485" i="1"/>
  <c r="K4062" i="1"/>
  <c r="K6114" i="1"/>
  <c r="K5399" i="1"/>
  <c r="K4232" i="1"/>
  <c r="K5485" i="1"/>
  <c r="K3767" i="1"/>
  <c r="K5844" i="1"/>
  <c r="K5121" i="1"/>
  <c r="K6211" i="1"/>
  <c r="K4689" i="1"/>
  <c r="K6305" i="1"/>
  <c r="K4782" i="1"/>
  <c r="K3860" i="1"/>
  <c r="K4325" i="1"/>
  <c r="K5578" i="1"/>
  <c r="K5937" i="1"/>
  <c r="K5214" i="1"/>
  <c r="K5219" i="1"/>
  <c r="K3865" i="1"/>
  <c r="K4330" i="1"/>
  <c r="K4787" i="1"/>
  <c r="K6310" i="1"/>
  <c r="K5942" i="1"/>
  <c r="K5583" i="1"/>
  <c r="K3810" i="1"/>
  <c r="K6254" i="1"/>
  <c r="K4275" i="1"/>
  <c r="K4732" i="1"/>
  <c r="K5887" i="1"/>
  <c r="K5528" i="1"/>
  <c r="K5067" i="1"/>
  <c r="K3699" i="1"/>
  <c r="K4177" i="1"/>
  <c r="K6097" i="1"/>
  <c r="K4502" i="1"/>
  <c r="K4047" i="1"/>
  <c r="K5736" i="1"/>
  <c r="K5382" i="1"/>
  <c r="K6468" i="1"/>
  <c r="K5636" i="1"/>
  <c r="K3917" i="1"/>
  <c r="K6363" i="1"/>
  <c r="K4382" i="1"/>
  <c r="K5995" i="1"/>
  <c r="K5272" i="1"/>
  <c r="K4375" i="1"/>
  <c r="K4832" i="1"/>
  <c r="K6355" i="1"/>
  <c r="K5987" i="1"/>
  <c r="K5628" i="1"/>
  <c r="K3910" i="1"/>
  <c r="K5264" i="1"/>
  <c r="K4137" i="1"/>
  <c r="K3639" i="1"/>
  <c r="K4350" i="1"/>
  <c r="K3885" i="1"/>
  <c r="K6181" i="1"/>
  <c r="K3729" i="1"/>
  <c r="K5815" i="1"/>
  <c r="K4491" i="1"/>
  <c r="K6457" i="1"/>
  <c r="K4036" i="1"/>
  <c r="K6086" i="1"/>
  <c r="K3645" i="1"/>
  <c r="K6152" i="1"/>
  <c r="K4143" i="1"/>
  <c r="K5157" i="1"/>
  <c r="K3803" i="1"/>
  <c r="K4725" i="1"/>
  <c r="K5521" i="1"/>
  <c r="K6247" i="1"/>
  <c r="K5880" i="1"/>
  <c r="K4333" i="1"/>
  <c r="K3868" i="1"/>
  <c r="K6313" i="1"/>
  <c r="K5222" i="1"/>
  <c r="K4790" i="1"/>
  <c r="K5945" i="1"/>
  <c r="K5586" i="1"/>
  <c r="K3873" i="1"/>
  <c r="K5591" i="1"/>
  <c r="K5950" i="1"/>
  <c r="K4795" i="1"/>
  <c r="K4338" i="1"/>
  <c r="K5227" i="1"/>
  <c r="K6318" i="1"/>
  <c r="K5975" i="1"/>
  <c r="K5616" i="1"/>
  <c r="K4363" i="1"/>
  <c r="K3898" i="1"/>
  <c r="K4820" i="1"/>
  <c r="K6053" i="1"/>
  <c r="K4912" i="1"/>
  <c r="K5338" i="1"/>
  <c r="K5692" i="1"/>
  <c r="K4003" i="1"/>
  <c r="K6424" i="1"/>
  <c r="K5542" i="1"/>
  <c r="K3824" i="1"/>
  <c r="K4289" i="1"/>
  <c r="K6268" i="1"/>
  <c r="K4746" i="1"/>
  <c r="K5901" i="1"/>
  <c r="K5178" i="1"/>
  <c r="K6225" i="1"/>
  <c r="K3781" i="1"/>
  <c r="K4246" i="1"/>
  <c r="K4703" i="1"/>
  <c r="K5499" i="1"/>
  <c r="K5858" i="1"/>
  <c r="K5135" i="1"/>
  <c r="K5128" i="1"/>
  <c r="K5851" i="1"/>
  <c r="K4239" i="1"/>
  <c r="K5492" i="1"/>
  <c r="K3774" i="1"/>
  <c r="K6218" i="1"/>
  <c r="K4696" i="1"/>
  <c r="K4729" i="1"/>
  <c r="K5161" i="1"/>
  <c r="K6251" i="1"/>
  <c r="K4272" i="1"/>
  <c r="K3807" i="1"/>
  <c r="K5525" i="1"/>
  <c r="K5134" i="1"/>
  <c r="K6224" i="1"/>
  <c r="K4245" i="1"/>
  <c r="K5857" i="1"/>
  <c r="K4702" i="1"/>
  <c r="K3780" i="1"/>
  <c r="K5498" i="1"/>
  <c r="K5846" i="1"/>
  <c r="K5487" i="1"/>
  <c r="K6213" i="1"/>
  <c r="K3769" i="1"/>
  <c r="K5123" i="1"/>
  <c r="K4234" i="1"/>
  <c r="K4691" i="1"/>
  <c r="K3971" i="1"/>
  <c r="K5309" i="1"/>
  <c r="K4880" i="1"/>
  <c r="K5582" i="1"/>
  <c r="K6309" i="1"/>
  <c r="K4786" i="1"/>
  <c r="K5218" i="1"/>
  <c r="K4329" i="1"/>
  <c r="K3864" i="1"/>
  <c r="K5941" i="1"/>
  <c r="K6298" i="1"/>
  <c r="K5930" i="1"/>
  <c r="K4318" i="1"/>
  <c r="K5207" i="1"/>
  <c r="K5571" i="1"/>
  <c r="K3853" i="1"/>
  <c r="K4636" i="1"/>
  <c r="K4180" i="1"/>
  <c r="K5070" i="1"/>
  <c r="K3702" i="1"/>
  <c r="K4395" i="1"/>
  <c r="K4852" i="1"/>
  <c r="K3723" i="1"/>
  <c r="K6412" i="1"/>
  <c r="K3991" i="1"/>
  <c r="K4446" i="1"/>
  <c r="K4900" i="1"/>
  <c r="K5801" i="1"/>
  <c r="K6166" i="1"/>
  <c r="K4534" i="1"/>
  <c r="K4078" i="1"/>
  <c r="K3990" i="1"/>
  <c r="K4445" i="1"/>
  <c r="K6040" i="1"/>
  <c r="K4101" i="1"/>
  <c r="K4556" i="1"/>
  <c r="K4995" i="1"/>
  <c r="K6433" i="1"/>
  <c r="K5347" i="1"/>
  <c r="K5701" i="1"/>
  <c r="K4467" i="1"/>
  <c r="K4012" i="1"/>
  <c r="K6062" i="1"/>
  <c r="K4921" i="1"/>
  <c r="K4537" i="1"/>
  <c r="K4081" i="1"/>
  <c r="K6359" i="1"/>
  <c r="K5991" i="1"/>
  <c r="K4379" i="1"/>
  <c r="K5632" i="1"/>
  <c r="K5268" i="1"/>
  <c r="K4836" i="1"/>
  <c r="K3914" i="1"/>
  <c r="K4117" i="1"/>
  <c r="K5011" i="1"/>
  <c r="K4572" i="1"/>
  <c r="K5933" i="1"/>
  <c r="K4778" i="1"/>
  <c r="K5210" i="1"/>
  <c r="K5574" i="1"/>
  <c r="K3856" i="1"/>
  <c r="K4321" i="1"/>
  <c r="K4635" i="1"/>
  <c r="K5069" i="1"/>
  <c r="K3701" i="1"/>
  <c r="K4179" i="1"/>
  <c r="K4628" i="1"/>
  <c r="K4172" i="1"/>
  <c r="K3694" i="1"/>
  <c r="K5113" i="1"/>
  <c r="K5836" i="1"/>
  <c r="K3759" i="1"/>
  <c r="K4681" i="1"/>
  <c r="K5477" i="1"/>
  <c r="K4543" i="1"/>
  <c r="K4087" i="1"/>
  <c r="K6473" i="1"/>
  <c r="K5387" i="1"/>
  <c r="K4507" i="1"/>
  <c r="K4961" i="1"/>
  <c r="K4052" i="1"/>
  <c r="K6102" i="1"/>
  <c r="K5741" i="1"/>
  <c r="K4496" i="1"/>
  <c r="K5376" i="1"/>
  <c r="K4950" i="1"/>
  <c r="K5730" i="1"/>
  <c r="K6091" i="1"/>
  <c r="K4879" i="1"/>
  <c r="K4425" i="1"/>
  <c r="K3970" i="1"/>
  <c r="K5308" i="1"/>
  <c r="K5541" i="1"/>
  <c r="K6267" i="1"/>
  <c r="K4288" i="1"/>
  <c r="K3823" i="1"/>
  <c r="K5900" i="1"/>
  <c r="K4745" i="1"/>
  <c r="K5177" i="1"/>
  <c r="K4127" i="1"/>
  <c r="K4582" i="1"/>
  <c r="K5021" i="1"/>
  <c r="K5014" i="1"/>
  <c r="K4120" i="1"/>
  <c r="K4575" i="1"/>
  <c r="K4761" i="1"/>
  <c r="K4304" i="1"/>
  <c r="K3839" i="1"/>
  <c r="K3984" i="1"/>
  <c r="K4439" i="1"/>
  <c r="K3746" i="1"/>
  <c r="K3647" i="1"/>
  <c r="K4600" i="1"/>
  <c r="K4145" i="1"/>
  <c r="K4858" i="1"/>
  <c r="K3936" i="1"/>
  <c r="K4401" i="1"/>
  <c r="K5921" i="1"/>
  <c r="K3844" i="1"/>
  <c r="K6289" i="1"/>
  <c r="K5373" i="1"/>
  <c r="K4493" i="1"/>
  <c r="K6088" i="1"/>
  <c r="K4038" i="1"/>
  <c r="K4947" i="1"/>
  <c r="K5004" i="1"/>
  <c r="K4110" i="1"/>
  <c r="K4499" i="1"/>
  <c r="K4953" i="1"/>
  <c r="K6465" i="1"/>
  <c r="K5379" i="1"/>
  <c r="K6094" i="1"/>
  <c r="K5733" i="1"/>
  <c r="K4044" i="1"/>
  <c r="K6051" i="1"/>
  <c r="K5690" i="1"/>
  <c r="K5336" i="1"/>
  <c r="K4910" i="1"/>
  <c r="K6422" i="1"/>
  <c r="K4001" i="1"/>
  <c r="K5537" i="1"/>
  <c r="K4284" i="1"/>
  <c r="K5896" i="1"/>
  <c r="K6263" i="1"/>
  <c r="K4741" i="1"/>
  <c r="K3819" i="1"/>
  <c r="K5173" i="1"/>
  <c r="K5335" i="1"/>
  <c r="K6050" i="1"/>
  <c r="K6421" i="1"/>
  <c r="K4909" i="1"/>
  <c r="K4455" i="1"/>
  <c r="K5689" i="1"/>
  <c r="K4000" i="1"/>
  <c r="K3941" i="1"/>
  <c r="K4406" i="1"/>
  <c r="K4287" i="1"/>
  <c r="K5176" i="1"/>
  <c r="K5540" i="1"/>
  <c r="K3822" i="1"/>
  <c r="K4744" i="1"/>
  <c r="K6266" i="1"/>
  <c r="K5899" i="1"/>
  <c r="K6049" i="1"/>
  <c r="K5688" i="1"/>
  <c r="K3999" i="1"/>
  <c r="K6420" i="1"/>
  <c r="K4454" i="1"/>
  <c r="K4908" i="1"/>
  <c r="K5182" i="1"/>
  <c r="K4750" i="1"/>
  <c r="K3828" i="1"/>
  <c r="K6273" i="1"/>
  <c r="K4293" i="1"/>
  <c r="K5906" i="1"/>
  <c r="K5201" i="1"/>
  <c r="K3847" i="1"/>
  <c r="K6292" i="1"/>
  <c r="K4769" i="1"/>
  <c r="K5565" i="1"/>
  <c r="K5625" i="1"/>
  <c r="K5984" i="1"/>
  <c r="K4372" i="1"/>
  <c r="K6352" i="1"/>
  <c r="K4829" i="1"/>
  <c r="K3907" i="1"/>
  <c r="K5261" i="1"/>
  <c r="K4377" i="1"/>
  <c r="K6357" i="1"/>
  <c r="K4834" i="1"/>
  <c r="K5630" i="1"/>
  <c r="K3912" i="1"/>
  <c r="K5266" i="1"/>
  <c r="K5989" i="1"/>
  <c r="K3901" i="1"/>
  <c r="K5978" i="1"/>
  <c r="K5619" i="1"/>
  <c r="K6346" i="1"/>
  <c r="K4823" i="1"/>
  <c r="K4366" i="1"/>
  <c r="K3894" i="1"/>
  <c r="K4359" i="1"/>
  <c r="K4816" i="1"/>
  <c r="K5248" i="1"/>
  <c r="K5612" i="1"/>
  <c r="K5971" i="1"/>
  <c r="K4527" i="1"/>
  <c r="K4071" i="1"/>
  <c r="K3929" i="1"/>
  <c r="K4394" i="1"/>
  <c r="K4851" i="1"/>
  <c r="K4147" i="1"/>
  <c r="K4602" i="1"/>
  <c r="K3649" i="1"/>
  <c r="K6320" i="1"/>
  <c r="K5229" i="1"/>
  <c r="K4340" i="1"/>
  <c r="K3875" i="1"/>
  <c r="K4797" i="1"/>
  <c r="K5593" i="1"/>
  <c r="K5952" i="1"/>
  <c r="K4428" i="1"/>
  <c r="K4882" i="1"/>
  <c r="K3973" i="1"/>
  <c r="K4576" i="1"/>
  <c r="K4121" i="1"/>
  <c r="K5015" i="1"/>
  <c r="K4573" i="1"/>
  <c r="K4118" i="1"/>
  <c r="K5012" i="1"/>
  <c r="K4545" i="1"/>
  <c r="K5707" i="1"/>
  <c r="K4473" i="1"/>
  <c r="K6068" i="1"/>
  <c r="K4018" i="1"/>
  <c r="K4927" i="1"/>
  <c r="K6439" i="1"/>
  <c r="K5353" i="1"/>
  <c r="K4380" i="1"/>
  <c r="K5269" i="1"/>
  <c r="K6360" i="1"/>
  <c r="K5633" i="1"/>
  <c r="K5992" i="1"/>
  <c r="K3915" i="1"/>
  <c r="K4658" i="1"/>
  <c r="K3736" i="1"/>
  <c r="K4092" i="1"/>
  <c r="K4079" i="1"/>
  <c r="K4535" i="1"/>
  <c r="K4276" i="1"/>
  <c r="K3811" i="1"/>
  <c r="K5165" i="1"/>
  <c r="K4733" i="1"/>
  <c r="K5529" i="1"/>
  <c r="K5888" i="1"/>
  <c r="K6255" i="1"/>
  <c r="K5497" i="1"/>
  <c r="K5856" i="1"/>
  <c r="K6223" i="1"/>
  <c r="K3779" i="1"/>
  <c r="K4244" i="1"/>
  <c r="K4701" i="1"/>
  <c r="K5133" i="1"/>
  <c r="K5020" i="1"/>
  <c r="K4126" i="1"/>
  <c r="K4581" i="1"/>
  <c r="K6481" i="1"/>
  <c r="K5395" i="1"/>
  <c r="K6110" i="1"/>
  <c r="K5749" i="1"/>
  <c r="K4969" i="1"/>
  <c r="K4515" i="1"/>
  <c r="K4060" i="1"/>
  <c r="K5706" i="1"/>
  <c r="K4472" i="1"/>
  <c r="K4017" i="1"/>
  <c r="K6067" i="1"/>
  <c r="K6438" i="1"/>
  <c r="K5352" i="1"/>
  <c r="K5329" i="1"/>
  <c r="K4903" i="1"/>
  <c r="K4449" i="1"/>
  <c r="K3994" i="1"/>
  <c r="K5683" i="1"/>
  <c r="K6415" i="1"/>
  <c r="K6044" i="1"/>
  <c r="K4280" i="1"/>
  <c r="K4737" i="1"/>
  <c r="K6259" i="1"/>
  <c r="K5533" i="1"/>
  <c r="K5169" i="1"/>
  <c r="K3815" i="1"/>
  <c r="K3904" i="1"/>
  <c r="K5258" i="1"/>
  <c r="K4369" i="1"/>
  <c r="K6349" i="1"/>
  <c r="K5622" i="1"/>
  <c r="K5981" i="1"/>
  <c r="K4826" i="1"/>
  <c r="K5938" i="1"/>
  <c r="K3861" i="1"/>
  <c r="K4326" i="1"/>
  <c r="K4783" i="1"/>
  <c r="K5215" i="1"/>
  <c r="K5579" i="1"/>
  <c r="K5835" i="1"/>
  <c r="K3758" i="1"/>
  <c r="K5112" i="1"/>
  <c r="K5476" i="1"/>
  <c r="K4223" i="1"/>
  <c r="K6202" i="1"/>
  <c r="K5019" i="1"/>
  <c r="K4125" i="1"/>
  <c r="K4580" i="1"/>
  <c r="K4637" i="1"/>
  <c r="K5071" i="1"/>
  <c r="K6425" i="1"/>
  <c r="K4459" i="1"/>
  <c r="K4004" i="1"/>
  <c r="K5339" i="1"/>
  <c r="K5693" i="1"/>
  <c r="K6054" i="1"/>
  <c r="K4913" i="1"/>
  <c r="K5328" i="1"/>
  <c r="K3993" i="1"/>
  <c r="K4448" i="1"/>
  <c r="K4902" i="1"/>
  <c r="K6414" i="1"/>
  <c r="K5682" i="1"/>
  <c r="K6351" i="1"/>
  <c r="K3906" i="1"/>
  <c r="K4371" i="1"/>
  <c r="K5260" i="1"/>
  <c r="K4828" i="1"/>
  <c r="K5624" i="1"/>
  <c r="K4122" i="1"/>
  <c r="K4577" i="1"/>
  <c r="K5016" i="1"/>
  <c r="K4544" i="1"/>
  <c r="K4088" i="1"/>
  <c r="K4954" i="1"/>
  <c r="K4045" i="1"/>
  <c r="K6466" i="1"/>
  <c r="K6095" i="1"/>
  <c r="K5734" i="1"/>
  <c r="K4500" i="1"/>
  <c r="K4509" i="1"/>
  <c r="K5743" i="1"/>
  <c r="K4054" i="1"/>
  <c r="K6104" i="1"/>
  <c r="K4963" i="1"/>
  <c r="K5389" i="1"/>
  <c r="K4416" i="1"/>
  <c r="K3961" i="1"/>
  <c r="K3638" i="1"/>
  <c r="K6456" i="1"/>
  <c r="K6085" i="1"/>
  <c r="K4035" i="1"/>
  <c r="K4723" i="1"/>
  <c r="K6245" i="1"/>
  <c r="K3801" i="1"/>
  <c r="K5155" i="1"/>
  <c r="K6291" i="1"/>
  <c r="K3846" i="1"/>
  <c r="K5200" i="1"/>
  <c r="K4768" i="1"/>
  <c r="K4311" i="1"/>
  <c r="K5684" i="1"/>
  <c r="K4904" i="1"/>
  <c r="K6416" i="1"/>
  <c r="K4450" i="1"/>
  <c r="K3995" i="1"/>
  <c r="K5330" i="1"/>
  <c r="K6417" i="1"/>
  <c r="K5331" i="1"/>
  <c r="K4905" i="1"/>
  <c r="K5685" i="1"/>
  <c r="K4451" i="1"/>
  <c r="K5384" i="1"/>
  <c r="K5738" i="1"/>
  <c r="K4049" i="1"/>
  <c r="K4958" i="1"/>
  <c r="K6470" i="1"/>
  <c r="K6099" i="1"/>
  <c r="K6431" i="1"/>
  <c r="K6060" i="1"/>
  <c r="K5699" i="1"/>
  <c r="K4465" i="1"/>
  <c r="K4010" i="1"/>
  <c r="K5345" i="1"/>
  <c r="K4919" i="1"/>
  <c r="K5274" i="1"/>
  <c r="K4385" i="1"/>
  <c r="K5638" i="1"/>
  <c r="K6366" i="1"/>
  <c r="K4842" i="1"/>
  <c r="K3920" i="1"/>
  <c r="K4358" i="1"/>
  <c r="K5247" i="1"/>
  <c r="K4815" i="1"/>
  <c r="K5611" i="1"/>
  <c r="K6338" i="1"/>
  <c r="K6315" i="1"/>
  <c r="K5588" i="1"/>
  <c r="K3870" i="1"/>
  <c r="K5947" i="1"/>
  <c r="K5224" i="1"/>
  <c r="K4792" i="1"/>
  <c r="K4335" i="1"/>
  <c r="K6272" i="1"/>
  <c r="K4749" i="1"/>
  <c r="K5546" i="1"/>
  <c r="K5905" i="1"/>
  <c r="K4292" i="1"/>
  <c r="K3827" i="1"/>
  <c r="K5626" i="1"/>
  <c r="K5262" i="1"/>
  <c r="K6353" i="1"/>
  <c r="K4830" i="1"/>
  <c r="K3908" i="1"/>
  <c r="K5985" i="1"/>
  <c r="K4373" i="1"/>
  <c r="K5251" i="1"/>
  <c r="K6342" i="1"/>
  <c r="K4362" i="1"/>
  <c r="K4819" i="1"/>
  <c r="K3897" i="1"/>
  <c r="K5974" i="1"/>
  <c r="K5615" i="1"/>
  <c r="K5545" i="1"/>
  <c r="K4291" i="1"/>
  <c r="K3826" i="1"/>
  <c r="K5904" i="1"/>
  <c r="K6271" i="1"/>
  <c r="K5181" i="1"/>
  <c r="K4430" i="1"/>
  <c r="K4884" i="1"/>
  <c r="K3975" i="1"/>
  <c r="K3783" i="1"/>
  <c r="K5501" i="1"/>
  <c r="K4705" i="1"/>
  <c r="K4248" i="1"/>
  <c r="K5137" i="1"/>
  <c r="K6227" i="1"/>
  <c r="K5860" i="1"/>
  <c r="K6058" i="1"/>
  <c r="K4008" i="1"/>
  <c r="K4463" i="1"/>
  <c r="K5343" i="1"/>
  <c r="K5697" i="1"/>
  <c r="K5891" i="1"/>
  <c r="K5168" i="1"/>
  <c r="K3814" i="1"/>
  <c r="K4279" i="1"/>
  <c r="K4736" i="1"/>
  <c r="K5532" i="1"/>
  <c r="K6258" i="1"/>
  <c r="K4212" i="1"/>
  <c r="K3747" i="1"/>
  <c r="K4072" i="1"/>
  <c r="K4983" i="1"/>
  <c r="K4528" i="1"/>
  <c r="K4264" i="1"/>
  <c r="K3799" i="1"/>
  <c r="K6243" i="1"/>
  <c r="K3691" i="1"/>
  <c r="K6167" i="1"/>
  <c r="K4169" i="1"/>
  <c r="K4197" i="1"/>
  <c r="K5089" i="1"/>
  <c r="K3732" i="1"/>
  <c r="K4654" i="1"/>
  <c r="K4514" i="1"/>
  <c r="K4059" i="1"/>
  <c r="K6480" i="1"/>
  <c r="K5394" i="1"/>
  <c r="K4968" i="1"/>
  <c r="K6109" i="1"/>
  <c r="K5748" i="1"/>
  <c r="K3697" i="1"/>
  <c r="K4175" i="1"/>
  <c r="K5065" i="1"/>
  <c r="K5002" i="1"/>
  <c r="K4563" i="1"/>
  <c r="K4951" i="1"/>
  <c r="K4042" i="1"/>
  <c r="K5731" i="1"/>
  <c r="K6092" i="1"/>
  <c r="K5377" i="1"/>
  <c r="K4497" i="1"/>
  <c r="K6463" i="1"/>
  <c r="K4015" i="1"/>
  <c r="K5704" i="1"/>
  <c r="K6065" i="1"/>
  <c r="K4470" i="1"/>
  <c r="K4924" i="1"/>
  <c r="K5350" i="1"/>
  <c r="K6436" i="1"/>
  <c r="K4278" i="1"/>
  <c r="K5531" i="1"/>
  <c r="K5890" i="1"/>
  <c r="K6257" i="1"/>
  <c r="K3813" i="1"/>
  <c r="K4735" i="1"/>
  <c r="K5883" i="1"/>
  <c r="K3806" i="1"/>
  <c r="K5160" i="1"/>
  <c r="K4271" i="1"/>
  <c r="K5524" i="1"/>
  <c r="K3939" i="1"/>
  <c r="K4861" i="1"/>
  <c r="K4404" i="1"/>
  <c r="K5039" i="1"/>
  <c r="K3650" i="1"/>
  <c r="K4603" i="1"/>
  <c r="K4148" i="1"/>
  <c r="K4082" i="1"/>
  <c r="K5138" i="1"/>
  <c r="K4249" i="1"/>
  <c r="K5502" i="1"/>
  <c r="K6228" i="1"/>
  <c r="K5861" i="1"/>
  <c r="K4706" i="1"/>
  <c r="K3784" i="1"/>
  <c r="K5491" i="1"/>
  <c r="K4695" i="1"/>
  <c r="K5850" i="1"/>
  <c r="K4238" i="1"/>
  <c r="K6217" i="1"/>
  <c r="K3773" i="1"/>
  <c r="K5127" i="1"/>
  <c r="K5091" i="1"/>
  <c r="K3734" i="1"/>
  <c r="K4199" i="1"/>
  <c r="K4656" i="1"/>
  <c r="K4258" i="1"/>
  <c r="K3793" i="1"/>
  <c r="K3838" i="1"/>
  <c r="K4303" i="1"/>
  <c r="K4593" i="1"/>
  <c r="K4138" i="1"/>
  <c r="K3937" i="1"/>
  <c r="K4859" i="1"/>
  <c r="K4402" i="1"/>
  <c r="K6410" i="1"/>
  <c r="K6039" i="1"/>
  <c r="K4100" i="1"/>
  <c r="K4555" i="1"/>
  <c r="K4994" i="1"/>
  <c r="K5003" i="1"/>
  <c r="K4109" i="1"/>
  <c r="K4564" i="1"/>
  <c r="K5009" i="1"/>
  <c r="K4115" i="1"/>
  <c r="K4570" i="1"/>
  <c r="K4579" i="1"/>
  <c r="K4124" i="1"/>
  <c r="K5018" i="1"/>
  <c r="K4513" i="1"/>
  <c r="K5393" i="1"/>
  <c r="K6479" i="1"/>
  <c r="K6108" i="1"/>
  <c r="K4967" i="1"/>
  <c r="K5747" i="1"/>
  <c r="K4058" i="1"/>
  <c r="K4119" i="1"/>
  <c r="K4574" i="1"/>
  <c r="K5013" i="1"/>
  <c r="K5742" i="1"/>
  <c r="K4508" i="1"/>
  <c r="K5388" i="1"/>
  <c r="K4962" i="1"/>
  <c r="K6103" i="1"/>
  <c r="K6474" i="1"/>
  <c r="K4053" i="1"/>
  <c r="K4840" i="1"/>
  <c r="K3918" i="1"/>
  <c r="K4383" i="1"/>
  <c r="K6364" i="1"/>
  <c r="K5996" i="1"/>
  <c r="K5637" i="1"/>
  <c r="K4881" i="1"/>
  <c r="K3972" i="1"/>
  <c r="K5310" i="1"/>
  <c r="K4427" i="1"/>
  <c r="K5203" i="1"/>
  <c r="K5567" i="1"/>
  <c r="K5926" i="1"/>
  <c r="K4314" i="1"/>
  <c r="K4771" i="1"/>
  <c r="K5855" i="1"/>
  <c r="K4243" i="1"/>
  <c r="K4700" i="1"/>
  <c r="K5496" i="1"/>
  <c r="K6222" i="1"/>
  <c r="K5132" i="1"/>
  <c r="K3778" i="1"/>
  <c r="K4129" i="1"/>
  <c r="K5023" i="1"/>
  <c r="K4584" i="1"/>
  <c r="K5000" i="1"/>
  <c r="K4561" i="1"/>
  <c r="K4106" i="1"/>
  <c r="K5391" i="1"/>
  <c r="K5745" i="1"/>
  <c r="K6477" i="1"/>
  <c r="K4511" i="1"/>
  <c r="K6106" i="1"/>
  <c r="K4965" i="1"/>
  <c r="K4056" i="1"/>
  <c r="K6434" i="1"/>
  <c r="K4922" i="1"/>
  <c r="K5702" i="1"/>
  <c r="K6063" i="1"/>
  <c r="K5348" i="1"/>
  <c r="K4013" i="1"/>
  <c r="K4468" i="1"/>
  <c r="K4006" i="1"/>
  <c r="K4915" i="1"/>
  <c r="K4461" i="1"/>
  <c r="K6056" i="1"/>
  <c r="K5695" i="1"/>
  <c r="K5341" i="1"/>
  <c r="K3685" i="1"/>
  <c r="K4163" i="1"/>
  <c r="K3794" i="1"/>
  <c r="K4259" i="1"/>
  <c r="K4093" i="1"/>
  <c r="K4548" i="1"/>
  <c r="K5967" i="1"/>
  <c r="K3890" i="1"/>
  <c r="K4355" i="1"/>
  <c r="K6098" i="1"/>
  <c r="K5737" i="1"/>
  <c r="K6469" i="1"/>
  <c r="K4048" i="1"/>
  <c r="K4957" i="1"/>
  <c r="K4503" i="1"/>
  <c r="K6215" i="1"/>
  <c r="K3771" i="1"/>
  <c r="K4693" i="1"/>
  <c r="K5489" i="1"/>
  <c r="K5848" i="1"/>
  <c r="K4236" i="1"/>
  <c r="K5125" i="1"/>
  <c r="K5344" i="1"/>
  <c r="K4009" i="1"/>
  <c r="K6059" i="1"/>
  <c r="K4464" i="1"/>
  <c r="K6430" i="1"/>
  <c r="K5698" i="1"/>
  <c r="K4918" i="1"/>
  <c r="K6207" i="1"/>
  <c r="K5117" i="1"/>
  <c r="K4685" i="1"/>
  <c r="K3763" i="1"/>
  <c r="K5840" i="1"/>
  <c r="K5481" i="1"/>
  <c r="K4228" i="1"/>
  <c r="K4111" i="1"/>
  <c r="K5005" i="1"/>
  <c r="K4566" i="1"/>
  <c r="K3792" i="1"/>
  <c r="K5589" i="1"/>
  <c r="K4336" i="1"/>
  <c r="K3871" i="1"/>
  <c r="K5225" i="1"/>
  <c r="K6316" i="1"/>
  <c r="K4793" i="1"/>
  <c r="K5948" i="1"/>
  <c r="K3648" i="1"/>
  <c r="K4146" i="1"/>
  <c r="K4080" i="1"/>
  <c r="K4536" i="1"/>
  <c r="K6354" i="1"/>
  <c r="K5986" i="1"/>
  <c r="K5263" i="1"/>
  <c r="K3909" i="1"/>
  <c r="K5627" i="1"/>
  <c r="K4374" i="1"/>
  <c r="K4831" i="1"/>
  <c r="K4367" i="1"/>
  <c r="K5256" i="1"/>
  <c r="K5979" i="1"/>
  <c r="K5040" i="1"/>
  <c r="K3651" i="1"/>
  <c r="K3812" i="1"/>
  <c r="K5530" i="1"/>
  <c r="K5166" i="1"/>
  <c r="K4734" i="1"/>
  <c r="K4277" i="1"/>
  <c r="K5889" i="1"/>
  <c r="K4739" i="1"/>
  <c r="K5171" i="1"/>
  <c r="K4282" i="1"/>
  <c r="K5894" i="1"/>
  <c r="K5535" i="1"/>
  <c r="K3817" i="1"/>
  <c r="K4227" i="1"/>
  <c r="K3762" i="1"/>
  <c r="K6206" i="1"/>
  <c r="K5839" i="1"/>
  <c r="K4684" i="1"/>
  <c r="K5116" i="1"/>
  <c r="K5480" i="1"/>
  <c r="K4240" i="1"/>
  <c r="K3775" i="1"/>
  <c r="K5852" i="1"/>
  <c r="K4697" i="1"/>
  <c r="K5493" i="1"/>
  <c r="K6219" i="1"/>
  <c r="K5129" i="1"/>
  <c r="K5973" i="1"/>
  <c r="K5614" i="1"/>
  <c r="K4818" i="1"/>
  <c r="K6341" i="1"/>
  <c r="K5250" i="1"/>
  <c r="K5946" i="1"/>
  <c r="K4334" i="1"/>
  <c r="K3869" i="1"/>
  <c r="K6314" i="1"/>
  <c r="K5587" i="1"/>
  <c r="K5223" i="1"/>
  <c r="K5216" i="1"/>
  <c r="K6307" i="1"/>
  <c r="K5580" i="1"/>
  <c r="K5939" i="1"/>
  <c r="K3862" i="1"/>
  <c r="K4327" i="1"/>
  <c r="K4784" i="1"/>
  <c r="K3962" i="1"/>
  <c r="K4417" i="1"/>
  <c r="K3684" i="1"/>
  <c r="K4647" i="1"/>
  <c r="K3725" i="1"/>
  <c r="K4190" i="1"/>
  <c r="K4219" i="1"/>
  <c r="K6198" i="1"/>
  <c r="K4676" i="1"/>
  <c r="K3754" i="1"/>
  <c r="K4599" i="1"/>
  <c r="K3646" i="1"/>
  <c r="K4144" i="1"/>
  <c r="K6244" i="1"/>
  <c r="K4265" i="1"/>
  <c r="K4722" i="1"/>
  <c r="K4384" i="1"/>
  <c r="K3919" i="1"/>
  <c r="K5273" i="1"/>
  <c r="K5997" i="1"/>
  <c r="K4841" i="1"/>
  <c r="K6365" i="1"/>
  <c r="K5174" i="1"/>
  <c r="K4742" i="1"/>
  <c r="K4285" i="1"/>
  <c r="K6264" i="1"/>
  <c r="K5897" i="1"/>
  <c r="K3820" i="1"/>
  <c r="K5538" i="1"/>
  <c r="K4660" i="1"/>
  <c r="K4203" i="1"/>
  <c r="K3738" i="1"/>
  <c r="K5494" i="1"/>
  <c r="K3776" i="1"/>
  <c r="K5853" i="1"/>
  <c r="K5130" i="1"/>
  <c r="K4241" i="1"/>
  <c r="K6220" i="1"/>
  <c r="K4198" i="1"/>
  <c r="K4655" i="1"/>
  <c r="K5090" i="1"/>
  <c r="K5006" i="1"/>
  <c r="K4567" i="1"/>
  <c r="K4112" i="1"/>
  <c r="K6467" i="1"/>
  <c r="K6096" i="1"/>
  <c r="K4955" i="1"/>
  <c r="K4046" i="1"/>
  <c r="K5381" i="1"/>
  <c r="K5735" i="1"/>
  <c r="K4102" i="1"/>
  <c r="K4557" i="1"/>
  <c r="K4084" i="1"/>
  <c r="K4796" i="1"/>
  <c r="K5951" i="1"/>
  <c r="K5592" i="1"/>
  <c r="K5228" i="1"/>
  <c r="K3874" i="1"/>
  <c r="K4339" i="1"/>
  <c r="K6319" i="1"/>
  <c r="K4817" i="1"/>
  <c r="K5972" i="1"/>
  <c r="K5613" i="1"/>
  <c r="K5249" i="1"/>
  <c r="K3895" i="1"/>
  <c r="K6340" i="1"/>
  <c r="K5072" i="1"/>
  <c r="K3704" i="1"/>
  <c r="K4607" i="1"/>
  <c r="K3654" i="1"/>
  <c r="K5043" i="1"/>
  <c r="K3724" i="1"/>
  <c r="K4189" i="1"/>
  <c r="K4030" i="1"/>
  <c r="K4485" i="1"/>
  <c r="K3928" i="1"/>
  <c r="K5047" i="1"/>
  <c r="K3658" i="1"/>
  <c r="K4196" i="1"/>
  <c r="K3731" i="1"/>
  <c r="K4653" i="1"/>
  <c r="K4328" i="1"/>
  <c r="K3863" i="1"/>
  <c r="K5940" i="1"/>
  <c r="K4785" i="1"/>
  <c r="K5581" i="1"/>
  <c r="K6308" i="1"/>
  <c r="K5217" i="1"/>
  <c r="K5008" i="1"/>
  <c r="K4569" i="1"/>
  <c r="K4114" i="1"/>
  <c r="K3998" i="1"/>
  <c r="K4907" i="1"/>
  <c r="K5333" i="1"/>
  <c r="K4453" i="1"/>
  <c r="K6048" i="1"/>
  <c r="K5687" i="1"/>
  <c r="K6419" i="1"/>
  <c r="K4475" i="1"/>
  <c r="K4020" i="1"/>
  <c r="K5355" i="1"/>
  <c r="K6441" i="1"/>
  <c r="K5709" i="1"/>
  <c r="K4929" i="1"/>
  <c r="K6070" i="1"/>
  <c r="K4403" i="1"/>
  <c r="K4860" i="1"/>
  <c r="K3938" i="1"/>
  <c r="K4154" i="1"/>
  <c r="K5045" i="1"/>
  <c r="K4609" i="1"/>
  <c r="K4970" i="1"/>
  <c r="K5750" i="1"/>
  <c r="K4061" i="1"/>
  <c r="K4516" i="1"/>
  <c r="K6111" i="1"/>
  <c r="K6482" i="1"/>
  <c r="K5396" i="1"/>
  <c r="K3942" i="1"/>
  <c r="K4407" i="1"/>
  <c r="K4029" i="1"/>
  <c r="K6502" i="1"/>
  <c r="K6130" i="1"/>
  <c r="K4076" i="1"/>
  <c r="K4098" i="1"/>
  <c r="K6138" i="1"/>
  <c r="K6196" i="1"/>
  <c r="K3752" i="1"/>
  <c r="K5829" i="1"/>
  <c r="K4928" i="1"/>
  <c r="K4019" i="1"/>
  <c r="K5708" i="1"/>
  <c r="K6440" i="1"/>
  <c r="K5354" i="1"/>
  <c r="K4474" i="1"/>
  <c r="K6069" i="1"/>
  <c r="K5158" i="1"/>
  <c r="K5881" i="1"/>
  <c r="K5522" i="1"/>
  <c r="K6248" i="1"/>
  <c r="K4269" i="1"/>
  <c r="K3804" i="1"/>
  <c r="K4726" i="1"/>
  <c r="K4731" i="1"/>
  <c r="K4274" i="1"/>
  <c r="K5886" i="1"/>
  <c r="K5163" i="1"/>
  <c r="K5527" i="1"/>
  <c r="K3809" i="1"/>
  <c r="K5728" i="1"/>
  <c r="K6460" i="1"/>
  <c r="K4494" i="1"/>
  <c r="K4948" i="1"/>
  <c r="K6089" i="1"/>
  <c r="K4510" i="1"/>
  <c r="K5744" i="1"/>
  <c r="K4964" i="1"/>
  <c r="K6105" i="1"/>
  <c r="K5390" i="1"/>
  <c r="K6476" i="1"/>
  <c r="K4055" i="1"/>
  <c r="K4774" i="1"/>
  <c r="K5206" i="1"/>
  <c r="K5929" i="1"/>
  <c r="K6297" i="1"/>
  <c r="K5570" i="1"/>
  <c r="K4317" i="1"/>
  <c r="K5838" i="1"/>
  <c r="K5115" i="1"/>
  <c r="K3761" i="1"/>
  <c r="K5479" i="1"/>
  <c r="K4226" i="1"/>
  <c r="K4683" i="1"/>
  <c r="K6205" i="1"/>
  <c r="K5124" i="1"/>
  <c r="K4235" i="1"/>
  <c r="K5847" i="1"/>
  <c r="K4692" i="1"/>
  <c r="K6214" i="1"/>
  <c r="K5488" i="1"/>
  <c r="K3770" i="1"/>
  <c r="K6057" i="1"/>
  <c r="K5342" i="1"/>
  <c r="K4916" i="1"/>
  <c r="K4007" i="1"/>
  <c r="K5696" i="1"/>
  <c r="K4462" i="1"/>
  <c r="K6428" i="1"/>
  <c r="K4174" i="1"/>
  <c r="K5064" i="1"/>
  <c r="K4630" i="1"/>
  <c r="K3696" i="1"/>
  <c r="K4606" i="1"/>
  <c r="K3653" i="1"/>
  <c r="K5042" i="1"/>
  <c r="K4151" i="1"/>
  <c r="K4085" i="1"/>
  <c r="K4541" i="1"/>
  <c r="K5386" i="1"/>
  <c r="K4960" i="1"/>
  <c r="K6101" i="1"/>
  <c r="K4506" i="1"/>
  <c r="K4051" i="1"/>
  <c r="K5740" i="1"/>
  <c r="K6472" i="1"/>
  <c r="K4686" i="1"/>
  <c r="K3764" i="1"/>
  <c r="K5841" i="1"/>
  <c r="K4229" i="1"/>
  <c r="K5482" i="1"/>
  <c r="K5118" i="1"/>
  <c r="K6208" i="1"/>
  <c r="K4659" i="1"/>
  <c r="K3737" i="1"/>
  <c r="K5066" i="1"/>
  <c r="K4176" i="1"/>
  <c r="K3698" i="1"/>
  <c r="K5629" i="1"/>
  <c r="K3911" i="1"/>
  <c r="K6356" i="1"/>
  <c r="K5988" i="1"/>
  <c r="K4833" i="1"/>
  <c r="K4376" i="1"/>
  <c r="K5265" i="1"/>
  <c r="K5044" i="1"/>
  <c r="K4608" i="1"/>
  <c r="K4153" i="1"/>
  <c r="K3655" i="1"/>
  <c r="K4770" i="1"/>
  <c r="K5925" i="1"/>
  <c r="K3848" i="1"/>
  <c r="K5566" i="1"/>
  <c r="K6293" i="1"/>
  <c r="K4313" i="1"/>
  <c r="K5202" i="1"/>
  <c r="K6265" i="1"/>
  <c r="K3821" i="1"/>
  <c r="K5539" i="1"/>
  <c r="K5898" i="1"/>
  <c r="K4743" i="1"/>
  <c r="K4286" i="1"/>
  <c r="K5175" i="1"/>
  <c r="K6226" i="1"/>
  <c r="K5500" i="1"/>
  <c r="K4247" i="1"/>
  <c r="K5859" i="1"/>
  <c r="K4704" i="1"/>
  <c r="K5136" i="1"/>
  <c r="K3782" i="1"/>
  <c r="K3983" i="1"/>
  <c r="K3960" i="1"/>
  <c r="K4626" i="1"/>
  <c r="K6395" i="1"/>
  <c r="K3966" i="1"/>
  <c r="K6025" i="1"/>
  <c r="K3843" i="1"/>
  <c r="K6288" i="1"/>
  <c r="K5920" i="1"/>
  <c r="K5980" i="1"/>
  <c r="K4368" i="1"/>
  <c r="K3903" i="1"/>
  <c r="K5621" i="1"/>
  <c r="K6348" i="1"/>
  <c r="K4825" i="1"/>
  <c r="K5257" i="1"/>
  <c r="K3772" i="1"/>
  <c r="K4694" i="1"/>
  <c r="K5490" i="1"/>
  <c r="K4237" i="1"/>
  <c r="K5126" i="1"/>
  <c r="K5849" i="1"/>
  <c r="K6216" i="1"/>
  <c r="K5495" i="1"/>
  <c r="K5131" i="1"/>
  <c r="K4242" i="1"/>
  <c r="K3777" i="1"/>
  <c r="K6221" i="1"/>
  <c r="K4699" i="1"/>
  <c r="K5854" i="1"/>
  <c r="K6246" i="1"/>
  <c r="K5156" i="1"/>
  <c r="K5520" i="1"/>
  <c r="K4724" i="1"/>
  <c r="K3802" i="1"/>
  <c r="K5936" i="1"/>
  <c r="K6304" i="1"/>
  <c r="K4324" i="1"/>
  <c r="K5577" i="1"/>
  <c r="K3859" i="1"/>
  <c r="K4781" i="1"/>
  <c r="K5213" i="1"/>
  <c r="K4629" i="1"/>
  <c r="K3695" i="1"/>
  <c r="K4173" i="1"/>
  <c r="K3652" i="1"/>
  <c r="K4150" i="1"/>
  <c r="K4605" i="1"/>
  <c r="K5041" i="1"/>
  <c r="K4610" i="1"/>
  <c r="K3657" i="1"/>
  <c r="K5046" i="1"/>
  <c r="K4571" i="1"/>
  <c r="K4116" i="1"/>
  <c r="K5010" i="1"/>
  <c r="K6471" i="1"/>
  <c r="K5739" i="1"/>
  <c r="K6100" i="1"/>
  <c r="K4959" i="1"/>
  <c r="K4050" i="1"/>
  <c r="K5385" i="1"/>
  <c r="K4505" i="1"/>
  <c r="K5346" i="1"/>
  <c r="K6061" i="1"/>
  <c r="K4011" i="1"/>
  <c r="K6432" i="1"/>
  <c r="K4466" i="1"/>
  <c r="K5700" i="1"/>
  <c r="K4690" i="1"/>
  <c r="K5845" i="1"/>
  <c r="K3768" i="1"/>
  <c r="K5486" i="1"/>
  <c r="K5122" i="1"/>
  <c r="K4233" i="1"/>
  <c r="K6212" i="1"/>
  <c r="K4679" i="1"/>
  <c r="K6201" i="1"/>
  <c r="K5475" i="1"/>
  <c r="K5111" i="1"/>
  <c r="K3757" i="1"/>
  <c r="K5834" i="1"/>
  <c r="K4222" i="1"/>
  <c r="K4559" i="1"/>
  <c r="K4086" i="1"/>
  <c r="K4542" i="1"/>
  <c r="K4031" i="1"/>
  <c r="K4940" i="1"/>
  <c r="K4486" i="1"/>
  <c r="K4164" i="1"/>
  <c r="K3686" i="1"/>
  <c r="K3889" i="1"/>
  <c r="K6334" i="1"/>
  <c r="K4767" i="1"/>
  <c r="K6290" i="1"/>
  <c r="K3845" i="1"/>
  <c r="K4310" i="1"/>
  <c r="K3693" i="1"/>
  <c r="K4627" i="1"/>
  <c r="K4171" i="1"/>
  <c r="K5932" i="1"/>
  <c r="K4320" i="1"/>
  <c r="K3855" i="1"/>
  <c r="K4777" i="1"/>
  <c r="K5573" i="1"/>
  <c r="K5209" i="1"/>
  <c r="K6300" i="1"/>
  <c r="K3900" i="1"/>
  <c r="K6345" i="1"/>
  <c r="K5977" i="1"/>
  <c r="K5618" i="1"/>
  <c r="K4365" i="1"/>
  <c r="K4822" i="1"/>
  <c r="K4827" i="1"/>
  <c r="K6350" i="1"/>
  <c r="K5982" i="1"/>
  <c r="K5259" i="1"/>
  <c r="K4370" i="1"/>
  <c r="K5623" i="1"/>
  <c r="K3905" i="1"/>
  <c r="K5172" i="1"/>
  <c r="K3818" i="1"/>
  <c r="K5536" i="1"/>
  <c r="K4283" i="1"/>
  <c r="K5895" i="1"/>
  <c r="K4740" i="1"/>
  <c r="K6262" i="1"/>
  <c r="K4999" i="1"/>
  <c r="K4560" i="1"/>
  <c r="K4105" i="1"/>
  <c r="K4225" i="1"/>
  <c r="K6204" i="1"/>
  <c r="K5478" i="1"/>
  <c r="K4682" i="1"/>
  <c r="K5114" i="1"/>
  <c r="K3760" i="1"/>
  <c r="K4103" i="1"/>
  <c r="K4997" i="1"/>
  <c r="K4021" i="1"/>
  <c r="K4930" i="1"/>
  <c r="K6071" i="1"/>
  <c r="K6442" i="1"/>
  <c r="K5356" i="1"/>
  <c r="K4476" i="1"/>
  <c r="K5710" i="1"/>
  <c r="K6064" i="1"/>
  <c r="K4014" i="1"/>
  <c r="K6435" i="1"/>
  <c r="K5349" i="1"/>
  <c r="K5703" i="1"/>
  <c r="K4923" i="1"/>
  <c r="K4469" i="1"/>
  <c r="K6344" i="1"/>
  <c r="K5976" i="1"/>
  <c r="K3899" i="1"/>
  <c r="K5253" i="1"/>
  <c r="K3940" i="1"/>
  <c r="K6358" i="1"/>
  <c r="K4378" i="1"/>
  <c r="K4835" i="1"/>
  <c r="K5631" i="1"/>
  <c r="K5267" i="1"/>
  <c r="K5990" i="1"/>
  <c r="K3913" i="1"/>
  <c r="K4323" i="1"/>
  <c r="K6303" i="1"/>
  <c r="K3858" i="1"/>
  <c r="K5576" i="1"/>
  <c r="K4498" i="1"/>
  <c r="K4043" i="1"/>
  <c r="K4952" i="1"/>
  <c r="K5378" i="1"/>
  <c r="K5732" i="1"/>
  <c r="K6464" i="1"/>
  <c r="K5205" i="1"/>
  <c r="K3851" i="1"/>
  <c r="K5569" i="1"/>
  <c r="K5928" i="1"/>
  <c r="K4316" i="1"/>
  <c r="K6296" i="1"/>
  <c r="K5375" i="1"/>
  <c r="K4949" i="1"/>
  <c r="K4495" i="1"/>
  <c r="K6090" i="1"/>
  <c r="K4040" i="1"/>
  <c r="K6461" i="1"/>
  <c r="K3997" i="1"/>
  <c r="K4452" i="1"/>
  <c r="K6047" i="1"/>
  <c r="K5332" i="1"/>
  <c r="K5686" i="1"/>
  <c r="K4906" i="1"/>
  <c r="K4429" i="1"/>
  <c r="K3974" i="1"/>
  <c r="K4883" i="1"/>
  <c r="K3883" i="1"/>
  <c r="K5601" i="1"/>
  <c r="K4070" i="1"/>
  <c r="K4400" i="1"/>
  <c r="K3935" i="1"/>
  <c r="K6381" i="1"/>
  <c r="K4356" i="1"/>
  <c r="K3891" i="1"/>
  <c r="K4813" i="1"/>
  <c r="K6336" i="1"/>
  <c r="K4077" i="1"/>
  <c r="K6503" i="1"/>
  <c r="K4533" i="1"/>
  <c r="K6362" i="1"/>
  <c r="K5271" i="1"/>
  <c r="K3916" i="1"/>
  <c r="K5635" i="1"/>
  <c r="K5994" i="1"/>
  <c r="K4839" i="1"/>
  <c r="K5903" i="1"/>
  <c r="K5544" i="1"/>
  <c r="K6270" i="1"/>
  <c r="K4748" i="1"/>
  <c r="K3825" i="1"/>
  <c r="K5180" i="1"/>
  <c r="K4315" i="1"/>
  <c r="K6295" i="1"/>
  <c r="K4772" i="1"/>
  <c r="K3850" i="1"/>
  <c r="K5204" i="1"/>
  <c r="K5568" i="1"/>
  <c r="K6317" i="1"/>
  <c r="K5226" i="1"/>
  <c r="K3872" i="1"/>
  <c r="K4337" i="1"/>
  <c r="K5590" i="1"/>
  <c r="K5949" i="1"/>
  <c r="K5547" i="1"/>
  <c r="K5183" i="1"/>
  <c r="K3829" i="1"/>
  <c r="K6274" i="1"/>
  <c r="K4751" i="1"/>
  <c r="K4294" i="1"/>
  <c r="K4539" i="1"/>
  <c r="K4083" i="1"/>
  <c r="K4178" i="1"/>
  <c r="K5068" i="1"/>
  <c r="K3700" i="1"/>
  <c r="K4562" i="1"/>
  <c r="K4107" i="1"/>
  <c r="K5001" i="1"/>
  <c r="K5746" i="1"/>
  <c r="K4966" i="1"/>
  <c r="K4512" i="1"/>
  <c r="K5392" i="1"/>
  <c r="K4057" i="1"/>
  <c r="K6107" i="1"/>
  <c r="K6478" i="1"/>
  <c r="K4457" i="1"/>
  <c r="K4002" i="1"/>
  <c r="K5691" i="1"/>
  <c r="K6052" i="1"/>
  <c r="K5337" i="1"/>
  <c r="K4911" i="1"/>
  <c r="K6423" i="1"/>
  <c r="K5170" i="1"/>
  <c r="K4281" i="1"/>
  <c r="K6260" i="1"/>
  <c r="K4738" i="1"/>
  <c r="K5893" i="1"/>
  <c r="K3816" i="1"/>
  <c r="K5534" i="1"/>
  <c r="K5159" i="1"/>
  <c r="K4270" i="1"/>
  <c r="K5523" i="1"/>
  <c r="K5882" i="1"/>
  <c r="K3805" i="1"/>
  <c r="K6249" i="1"/>
  <c r="K3766" i="1"/>
  <c r="K5120" i="1"/>
  <c r="K5484" i="1"/>
  <c r="K4231" i="1"/>
  <c r="K4688" i="1"/>
  <c r="K6210" i="1"/>
  <c r="K4440" i="1"/>
  <c r="K4894" i="1"/>
  <c r="K3985" i="1"/>
  <c r="K4213" i="1"/>
  <c r="K3748" i="1"/>
  <c r="K3837" i="1"/>
  <c r="J3727" i="1"/>
  <c r="J4074" i="1"/>
  <c r="J3687" i="1"/>
  <c r="J4032" i="1"/>
  <c r="J3797" i="1"/>
  <c r="J3689" i="1"/>
  <c r="J4034" i="1"/>
  <c r="J3933" i="1"/>
  <c r="J3964" i="1"/>
  <c r="J4075" i="1"/>
  <c r="J3887" i="1"/>
  <c r="J3796" i="1"/>
  <c r="J4073" i="1"/>
  <c r="J3965" i="1"/>
  <c r="J3987" i="1"/>
  <c r="J3840" i="1"/>
  <c r="J3726" i="1"/>
  <c r="J3963" i="1"/>
  <c r="J3988" i="1"/>
  <c r="J3643" i="1"/>
  <c r="J3596" i="1"/>
  <c r="K3596" i="1" s="1"/>
  <c r="J3841" i="1"/>
  <c r="J3795" i="1"/>
  <c r="J3888" i="1"/>
  <c r="J3886" i="1"/>
  <c r="J3641" i="1"/>
  <c r="J3597" i="1"/>
  <c r="K3597" i="1" s="1"/>
  <c r="J3750" i="1"/>
  <c r="J3927" i="1"/>
  <c r="J3745" i="1"/>
  <c r="J3834" i="1"/>
  <c r="J3925" i="1"/>
  <c r="J4027" i="1"/>
  <c r="J3716" i="1"/>
  <c r="J3833" i="1"/>
  <c r="J3980" i="1"/>
  <c r="J3921" i="1"/>
  <c r="J3635" i="1"/>
  <c r="J3744" i="1"/>
  <c r="J3957" i="1"/>
  <c r="J3876" i="1"/>
  <c r="J4066" i="1"/>
  <c r="J4024" i="1"/>
  <c r="J3741" i="1"/>
  <c r="J3740" i="1"/>
  <c r="J4028" i="1"/>
  <c r="J3633" i="1"/>
  <c r="J3953" i="1"/>
  <c r="J4064" i="1"/>
  <c r="J3959" i="1"/>
  <c r="J3977" i="1"/>
  <c r="J3682" i="1"/>
  <c r="J4067" i="1"/>
  <c r="J3979" i="1"/>
  <c r="J3832" i="1"/>
  <c r="J3718" i="1"/>
  <c r="J3739" i="1"/>
  <c r="J4065" i="1"/>
  <c r="J3786" i="1"/>
  <c r="J4026" i="1"/>
  <c r="J3790" i="1"/>
  <c r="J3831" i="1"/>
  <c r="J3636" i="1"/>
  <c r="J3956" i="1"/>
  <c r="J3785" i="1"/>
  <c r="J3922" i="1"/>
  <c r="J4022" i="1"/>
  <c r="P21" i="1"/>
  <c r="P20" i="1"/>
  <c r="P19" i="1"/>
  <c r="P18" i="1"/>
  <c r="P17" i="1"/>
  <c r="P16" i="1"/>
  <c r="P15" i="1"/>
  <c r="H2672" i="7" l="1"/>
  <c r="J6253" i="1" s="1"/>
  <c r="K6253" i="1" s="1"/>
  <c r="H2766" i="7"/>
  <c r="J6347" i="1" s="1"/>
  <c r="K6347" i="1" s="1"/>
  <c r="H2680" i="7"/>
  <c r="J6261" i="1" s="1"/>
  <c r="K6261" i="1" s="1"/>
  <c r="H2846" i="7"/>
  <c r="J6427" i="1" s="1"/>
  <c r="K6427" i="1" s="1"/>
  <c r="H2346" i="7"/>
  <c r="J5927" i="1" s="1"/>
  <c r="K5927" i="1" s="1"/>
  <c r="H2256" i="7"/>
  <c r="J5837" i="1" s="1"/>
  <c r="K5837" i="1" s="1"/>
  <c r="H2512" i="7"/>
  <c r="J6093" i="1" s="1"/>
  <c r="K6093" i="1" s="1"/>
  <c r="H2464" i="7"/>
  <c r="J6045" i="1" s="1"/>
  <c r="K6045" i="1" s="1"/>
  <c r="H2720" i="7"/>
  <c r="J6301" i="1" s="1"/>
  <c r="K6301" i="1" s="1"/>
  <c r="H2848" i="7"/>
  <c r="J6429" i="1" s="1"/>
  <c r="K6429" i="1" s="1"/>
  <c r="H1829" i="7"/>
  <c r="J5410" i="1" s="1"/>
  <c r="K5410" i="1" s="1"/>
  <c r="H1825" i="7"/>
  <c r="J5406" i="1" s="1"/>
  <c r="K5406" i="1" s="1"/>
  <c r="H1821" i="7"/>
  <c r="J5402" i="1" s="1"/>
  <c r="H1785" i="7"/>
  <c r="J5366" i="1" s="1"/>
  <c r="K5366" i="1" s="1"/>
  <c r="H1781" i="7"/>
  <c r="J5362" i="1" s="1"/>
  <c r="H1777" i="7"/>
  <c r="J5358" i="1" s="1"/>
  <c r="H1737" i="7"/>
  <c r="J5318" i="1" s="1"/>
  <c r="K5318" i="1" s="1"/>
  <c r="H1733" i="7"/>
  <c r="J5314" i="1" s="1"/>
  <c r="K5314" i="1" s="1"/>
  <c r="H1717" i="7"/>
  <c r="J5298" i="1" s="1"/>
  <c r="K5298" i="1" s="1"/>
  <c r="H1713" i="7"/>
  <c r="J5294" i="1" s="1"/>
  <c r="K5294" i="1" s="1"/>
  <c r="H1701" i="7"/>
  <c r="J5282" i="1" s="1"/>
  <c r="K5282" i="1" s="1"/>
  <c r="H1697" i="7"/>
  <c r="J5278" i="1" s="1"/>
  <c r="K5278" i="1" s="1"/>
  <c r="H1657" i="7"/>
  <c r="J5238" i="1" s="1"/>
  <c r="H1653" i="7"/>
  <c r="J5234" i="1" s="1"/>
  <c r="K5234" i="1" s="1"/>
  <c r="H1649" i="7"/>
  <c r="J5230" i="1" s="1"/>
  <c r="H1609" i="7"/>
  <c r="J5190" i="1" s="1"/>
  <c r="K5190" i="1" s="1"/>
  <c r="H1605" i="7"/>
  <c r="J5186" i="1" s="1"/>
  <c r="H1565" i="7"/>
  <c r="J5146" i="1" s="1"/>
  <c r="K5146" i="1" s="1"/>
  <c r="H1561" i="7"/>
  <c r="J5142" i="1" s="1"/>
  <c r="H1521" i="7"/>
  <c r="J5102" i="1" s="1"/>
  <c r="K5102" i="1" s="1"/>
  <c r="H1517" i="7"/>
  <c r="J5098" i="1" s="1"/>
  <c r="H1513" i="7"/>
  <c r="J5094" i="1" s="1"/>
  <c r="K5094" i="1" s="1"/>
  <c r="H1501" i="7"/>
  <c r="J5082" i="1" s="1"/>
  <c r="K5082" i="1" s="1"/>
  <c r="H1497" i="7"/>
  <c r="J5078" i="1" s="1"/>
  <c r="K5078" i="1" s="1"/>
  <c r="H1493" i="7"/>
  <c r="J5074" i="1" s="1"/>
  <c r="H1473" i="7"/>
  <c r="J5054" i="1" s="1"/>
  <c r="K5054" i="1" s="1"/>
  <c r="H1469" i="7"/>
  <c r="J5050" i="1" s="1"/>
  <c r="H1449" i="7"/>
  <c r="J5030" i="1" s="1"/>
  <c r="K5030" i="1" s="1"/>
  <c r="H1445" i="7"/>
  <c r="J5026" i="1" s="1"/>
  <c r="H1405" i="7"/>
  <c r="J4986" i="1" s="1"/>
  <c r="K4986" i="1" s="1"/>
  <c r="H1828" i="7"/>
  <c r="J5409" i="1" s="1"/>
  <c r="K5409" i="1" s="1"/>
  <c r="H1824" i="7"/>
  <c r="J5405" i="1" s="1"/>
  <c r="K5405" i="1" s="1"/>
  <c r="H1820" i="7"/>
  <c r="J5401" i="1" s="1"/>
  <c r="H1784" i="7"/>
  <c r="J5365" i="1" s="1"/>
  <c r="K5365" i="1" s="1"/>
  <c r="H1780" i="7"/>
  <c r="J5361" i="1" s="1"/>
  <c r="H1776" i="7"/>
  <c r="J5357" i="1" s="1"/>
  <c r="K5357" i="1" s="1"/>
  <c r="H1736" i="7"/>
  <c r="J5317" i="1" s="1"/>
  <c r="H1732" i="7"/>
  <c r="J5313" i="1" s="1"/>
  <c r="K5313" i="1" s="1"/>
  <c r="H1716" i="7"/>
  <c r="J5297" i="1" s="1"/>
  <c r="H1712" i="7"/>
  <c r="J5293" i="1" s="1"/>
  <c r="K5293" i="1" s="1"/>
  <c r="H1700" i="7"/>
  <c r="J5281" i="1" s="1"/>
  <c r="H1696" i="7"/>
  <c r="J5277" i="1" s="1"/>
  <c r="K5277" i="1" s="1"/>
  <c r="H1656" i="7"/>
  <c r="J5237" i="1" s="1"/>
  <c r="K5237" i="1" s="1"/>
  <c r="H1652" i="7"/>
  <c r="J5233" i="1" s="1"/>
  <c r="K5233" i="1" s="1"/>
  <c r="H1612" i="7"/>
  <c r="J5193" i="1" s="1"/>
  <c r="K5193" i="1" s="1"/>
  <c r="H1608" i="7"/>
  <c r="J5189" i="1" s="1"/>
  <c r="K5189" i="1" s="1"/>
  <c r="H1604" i="7"/>
  <c r="J5185" i="1" s="1"/>
  <c r="H1564" i="7"/>
  <c r="J5145" i="1" s="1"/>
  <c r="K5145" i="1" s="1"/>
  <c r="H1560" i="7"/>
  <c r="J5141" i="1" s="1"/>
  <c r="H1520" i="7"/>
  <c r="J5101" i="1" s="1"/>
  <c r="K5101" i="1" s="1"/>
  <c r="H1516" i="7"/>
  <c r="J5097" i="1" s="1"/>
  <c r="H1512" i="7"/>
  <c r="J5093" i="1" s="1"/>
  <c r="K5093" i="1" s="1"/>
  <c r="H1500" i="7"/>
  <c r="J5081" i="1" s="1"/>
  <c r="K5081" i="1" s="1"/>
  <c r="H1496" i="7"/>
  <c r="J5077" i="1" s="1"/>
  <c r="K5077" i="1" s="1"/>
  <c r="H1492" i="7"/>
  <c r="J5073" i="1" s="1"/>
  <c r="H1476" i="7"/>
  <c r="J5057" i="1" s="1"/>
  <c r="K5057" i="1" s="1"/>
  <c r="H1472" i="7"/>
  <c r="J5053" i="1" s="1"/>
  <c r="K5053" i="1" s="1"/>
  <c r="H1468" i="7"/>
  <c r="J5049" i="1" s="1"/>
  <c r="K5049" i="1" s="1"/>
  <c r="H1448" i="7"/>
  <c r="J5029" i="1" s="1"/>
  <c r="H1444" i="7"/>
  <c r="J5025" i="1" s="1"/>
  <c r="K5025" i="1" s="1"/>
  <c r="H1404" i="7"/>
  <c r="J4985" i="1" s="1"/>
  <c r="K4985" i="1" s="1"/>
  <c r="H1827" i="7"/>
  <c r="J5408" i="1" s="1"/>
  <c r="K5408" i="1" s="1"/>
  <c r="H1823" i="7"/>
  <c r="J5404" i="1" s="1"/>
  <c r="H1783" i="7"/>
  <c r="J5364" i="1" s="1"/>
  <c r="K5364" i="1" s="1"/>
  <c r="H1779" i="7"/>
  <c r="J5360" i="1" s="1"/>
  <c r="K5360" i="1" s="1"/>
  <c r="H1739" i="7"/>
  <c r="J5320" i="1" s="1"/>
  <c r="K5320" i="1" s="1"/>
  <c r="H1735" i="7"/>
  <c r="J5316" i="1" s="1"/>
  <c r="K5316" i="1" s="1"/>
  <c r="H1731" i="7"/>
  <c r="J5312" i="1" s="1"/>
  <c r="K5312" i="1" s="1"/>
  <c r="H1719" i="7"/>
  <c r="J5300" i="1" s="1"/>
  <c r="K5300" i="1" s="1"/>
  <c r="H1715" i="7"/>
  <c r="J5296" i="1" s="1"/>
  <c r="K5296" i="1" s="1"/>
  <c r="H1711" i="7"/>
  <c r="J5292" i="1" s="1"/>
  <c r="H1703" i="7"/>
  <c r="J5284" i="1" s="1"/>
  <c r="K5284" i="1" s="1"/>
  <c r="H1699" i="7"/>
  <c r="J5280" i="1" s="1"/>
  <c r="H1695" i="7"/>
  <c r="J5276" i="1" s="1"/>
  <c r="H1655" i="7"/>
  <c r="J5236" i="1" s="1"/>
  <c r="H1651" i="7"/>
  <c r="J5232" i="1" s="1"/>
  <c r="K5232" i="1" s="1"/>
  <c r="H1611" i="7"/>
  <c r="J5192" i="1" s="1"/>
  <c r="K5192" i="1" s="1"/>
  <c r="H1607" i="7"/>
  <c r="J5188" i="1" s="1"/>
  <c r="K5188" i="1" s="1"/>
  <c r="H1603" i="7"/>
  <c r="J5184" i="1" s="1"/>
  <c r="H1567" i="7"/>
  <c r="J5148" i="1" s="1"/>
  <c r="K5148" i="1" s="1"/>
  <c r="H1563" i="7"/>
  <c r="J5144" i="1" s="1"/>
  <c r="K5144" i="1" s="1"/>
  <c r="H1559" i="7"/>
  <c r="J5140" i="1" s="1"/>
  <c r="K5140" i="1" s="1"/>
  <c r="H1519" i="7"/>
  <c r="J5100" i="1" s="1"/>
  <c r="K5100" i="1" s="1"/>
  <c r="H1515" i="7"/>
  <c r="J5096" i="1" s="1"/>
  <c r="K5096" i="1" s="1"/>
  <c r="H1499" i="7"/>
  <c r="J5080" i="1" s="1"/>
  <c r="K5080" i="1" s="1"/>
  <c r="H1495" i="7"/>
  <c r="J5076" i="1" s="1"/>
  <c r="K5076" i="1" s="1"/>
  <c r="H1475" i="7"/>
  <c r="J5056" i="1" s="1"/>
  <c r="K5056" i="1" s="1"/>
  <c r="H1471" i="7"/>
  <c r="J5052" i="1" s="1"/>
  <c r="K5052" i="1" s="1"/>
  <c r="H1467" i="7"/>
  <c r="J5048" i="1" s="1"/>
  <c r="K5048" i="1" s="1"/>
  <c r="H1451" i="7"/>
  <c r="J5032" i="1" s="1"/>
  <c r="K5032" i="1" s="1"/>
  <c r="H1447" i="7"/>
  <c r="J5028" i="1" s="1"/>
  <c r="H1443" i="7"/>
  <c r="J5024" i="1" s="1"/>
  <c r="K5024" i="1" s="1"/>
  <c r="H1826" i="7"/>
  <c r="J5407" i="1" s="1"/>
  <c r="K5407" i="1" s="1"/>
  <c r="H1738" i="7"/>
  <c r="J5319" i="1" s="1"/>
  <c r="K5319" i="1" s="1"/>
  <c r="H1658" i="7"/>
  <c r="J5239" i="1" s="1"/>
  <c r="K5239" i="1" s="1"/>
  <c r="H1610" i="7"/>
  <c r="J5191" i="1" s="1"/>
  <c r="K5191" i="1" s="1"/>
  <c r="H1558" i="7"/>
  <c r="J5139" i="1" s="1"/>
  <c r="K5139" i="1" s="1"/>
  <c r="H1494" i="7"/>
  <c r="J5075" i="1" s="1"/>
  <c r="K5075" i="1" s="1"/>
  <c r="H1446" i="7"/>
  <c r="J5027" i="1" s="1"/>
  <c r="H1822" i="7"/>
  <c r="J5403" i="1" s="1"/>
  <c r="K5403" i="1" s="1"/>
  <c r="H1782" i="7"/>
  <c r="J5363" i="1" s="1"/>
  <c r="K5363" i="1" s="1"/>
  <c r="H1734" i="7"/>
  <c r="J5315" i="1" s="1"/>
  <c r="K5315" i="1" s="1"/>
  <c r="H1718" i="7"/>
  <c r="J5299" i="1" s="1"/>
  <c r="K5299" i="1" s="1"/>
  <c r="H1702" i="7"/>
  <c r="J5283" i="1" s="1"/>
  <c r="K5283" i="1" s="1"/>
  <c r="H1654" i="7"/>
  <c r="J5235" i="1" s="1"/>
  <c r="K5235" i="1" s="1"/>
  <c r="H1606" i="7"/>
  <c r="J5187" i="1" s="1"/>
  <c r="K5187" i="1" s="1"/>
  <c r="H1474" i="7"/>
  <c r="J5055" i="1" s="1"/>
  <c r="K5055" i="1" s="1"/>
  <c r="H1778" i="7"/>
  <c r="J5359" i="1" s="1"/>
  <c r="K5359" i="1" s="1"/>
  <c r="H1730" i="7"/>
  <c r="J5311" i="1" s="1"/>
  <c r="K5311" i="1" s="1"/>
  <c r="H1714" i="7"/>
  <c r="J5295" i="1" s="1"/>
  <c r="K5295" i="1" s="1"/>
  <c r="H1698" i="7"/>
  <c r="J5279" i="1" s="1"/>
  <c r="K5279" i="1" s="1"/>
  <c r="H1650" i="7"/>
  <c r="J5231" i="1" s="1"/>
  <c r="K5231" i="1" s="1"/>
  <c r="H1566" i="7"/>
  <c r="J5147" i="1" s="1"/>
  <c r="K5147" i="1" s="1"/>
  <c r="H1518" i="7"/>
  <c r="J5099" i="1" s="1"/>
  <c r="K5099" i="1" s="1"/>
  <c r="H1470" i="7"/>
  <c r="J5051" i="1" s="1"/>
  <c r="K5051" i="1" s="1"/>
  <c r="H1406" i="7"/>
  <c r="J4987" i="1" s="1"/>
  <c r="K4987" i="1" s="1"/>
  <c r="H1514" i="7"/>
  <c r="J5095" i="1" s="1"/>
  <c r="K5095" i="1" s="1"/>
  <c r="H1450" i="7"/>
  <c r="J5031" i="1" s="1"/>
  <c r="K5031" i="1" s="1"/>
  <c r="H1710" i="7"/>
  <c r="J5291" i="1" s="1"/>
  <c r="K5291" i="1" s="1"/>
  <c r="H1498" i="7"/>
  <c r="J5079" i="1" s="1"/>
  <c r="K5079" i="1" s="1"/>
  <c r="H1694" i="7"/>
  <c r="J5275" i="1" s="1"/>
  <c r="K5275" i="1" s="1"/>
  <c r="H1562" i="7"/>
  <c r="J5143" i="1" s="1"/>
  <c r="K5143" i="1" s="1"/>
  <c r="J5962" i="1"/>
  <c r="K5962" i="1" s="1"/>
  <c r="J6079" i="1"/>
  <c r="K6079" i="1" s="1"/>
  <c r="J6020" i="1"/>
  <c r="K6020" i="1" s="1"/>
  <c r="J5869" i="1"/>
  <c r="K5869" i="1" s="1"/>
  <c r="J5795" i="1"/>
  <c r="K5795" i="1" s="1"/>
  <c r="J5769" i="1"/>
  <c r="K5769" i="1" s="1"/>
  <c r="J6126" i="1"/>
  <c r="K6126" i="1" s="1"/>
  <c r="J6034" i="1"/>
  <c r="K6034" i="1" s="1"/>
  <c r="J5796" i="1"/>
  <c r="K5796" i="1" s="1"/>
  <c r="J4415" i="1"/>
  <c r="K4415" i="1" s="1"/>
  <c r="J4438" i="1"/>
  <c r="K4438" i="1" s="1"/>
  <c r="J6021" i="1"/>
  <c r="K6021" i="1" s="1"/>
  <c r="J6081" i="1"/>
  <c r="K6081" i="1" s="1"/>
  <c r="J6080" i="1"/>
  <c r="K6080" i="1" s="1"/>
  <c r="J5809" i="1"/>
  <c r="K5809" i="1" s="1"/>
  <c r="J6035" i="1"/>
  <c r="K6035" i="1" s="1"/>
  <c r="J4188" i="1"/>
  <c r="K4188" i="1" s="1"/>
  <c r="J6451" i="1"/>
  <c r="K6451" i="1" s="1"/>
  <c r="J5870" i="1"/>
  <c r="K5870" i="1" s="1"/>
  <c r="J6125" i="1"/>
  <c r="K6125" i="1" s="1"/>
  <c r="J6006" i="1"/>
  <c r="K6006" i="1" s="1"/>
  <c r="J5871" i="1"/>
  <c r="K5871" i="1" s="1"/>
  <c r="J6007" i="1"/>
  <c r="K6007" i="1" s="1"/>
  <c r="J4211" i="1"/>
  <c r="K4211" i="1" s="1"/>
  <c r="J6033" i="1"/>
  <c r="K6033" i="1" s="1"/>
  <c r="J5824" i="1"/>
  <c r="K5824" i="1" s="1"/>
  <c r="J5960" i="1"/>
  <c r="K5960" i="1" s="1"/>
  <c r="J5914" i="1"/>
  <c r="K5914" i="1" s="1"/>
  <c r="J5810" i="1"/>
  <c r="K5810" i="1" s="1"/>
  <c r="J5770" i="1"/>
  <c r="K5770" i="1" s="1"/>
  <c r="J6019" i="1"/>
  <c r="K6019" i="1" s="1"/>
  <c r="J5797" i="1"/>
  <c r="K5797" i="1" s="1"/>
  <c r="J6124" i="1"/>
  <c r="K6124" i="1" s="1"/>
  <c r="J5825" i="1"/>
  <c r="K5825" i="1" s="1"/>
  <c r="J5823" i="1"/>
  <c r="K5823" i="1" s="1"/>
  <c r="J5783" i="1"/>
  <c r="K5783" i="1" s="1"/>
  <c r="J5782" i="1"/>
  <c r="K5782" i="1" s="1"/>
  <c r="J4484" i="1"/>
  <c r="K4484" i="1" s="1"/>
  <c r="J5679" i="1"/>
  <c r="K5679" i="1" s="1"/>
  <c r="J5472" i="1"/>
  <c r="K5472" i="1" s="1"/>
  <c r="J5518" i="1"/>
  <c r="K5518" i="1" s="1"/>
  <c r="J6237" i="1"/>
  <c r="K6237" i="1" s="1"/>
  <c r="J6005" i="1"/>
  <c r="K6005" i="1" s="1"/>
  <c r="J4257" i="1"/>
  <c r="K4257" i="1" s="1"/>
  <c r="J5564" i="1"/>
  <c r="K5564" i="1" s="1"/>
  <c r="J6330" i="1"/>
  <c r="K6330" i="1" s="1"/>
  <c r="J6177" i="1"/>
  <c r="K6177" i="1" s="1"/>
  <c r="J6283" i="1"/>
  <c r="K6283" i="1" s="1"/>
  <c r="J6162" i="1"/>
  <c r="K6162" i="1" s="1"/>
  <c r="J5968" i="1"/>
  <c r="K5968" i="1" s="1"/>
  <c r="J5923" i="1"/>
  <c r="K5923" i="1" s="1"/>
  <c r="J4162" i="1"/>
  <c r="K4162" i="1" s="1"/>
  <c r="J4348" i="1"/>
  <c r="K4348" i="1" s="1"/>
  <c r="J6452" i="1"/>
  <c r="K6452" i="1" s="1"/>
  <c r="J6147" i="1"/>
  <c r="K6147" i="1" s="1"/>
  <c r="J6389" i="1"/>
  <c r="K6389" i="1" s="1"/>
  <c r="J6133" i="1"/>
  <c r="K6133" i="1" s="1"/>
  <c r="J6404" i="1"/>
  <c r="K6404" i="1" s="1"/>
  <c r="J4142" i="1"/>
  <c r="K4142" i="1" s="1"/>
  <c r="K6087" i="1"/>
  <c r="K5238" i="1"/>
  <c r="K5306" i="1"/>
  <c r="K5516" i="1"/>
  <c r="K4263" i="1"/>
  <c r="K5602" i="1"/>
  <c r="K5961" i="1"/>
  <c r="K5372" i="1"/>
  <c r="K5288" i="1"/>
  <c r="K5036" i="1"/>
  <c r="K5305" i="1"/>
  <c r="K4856" i="1"/>
  <c r="K4399" i="1"/>
  <c r="K5471" i="1"/>
  <c r="K5726" i="1"/>
  <c r="K6329" i="1"/>
  <c r="K5832" i="1"/>
  <c r="K6042" i="1"/>
  <c r="K5969" i="1"/>
  <c r="K4720" i="1"/>
  <c r="K4552" i="1"/>
  <c r="K5610" i="1"/>
  <c r="K5681" i="1"/>
  <c r="K5473" i="1"/>
  <c r="K4806" i="1"/>
  <c r="K4991" i="1"/>
  <c r="K5107" i="1"/>
  <c r="K4993" i="1"/>
  <c r="K5152" i="1"/>
  <c r="K4675" i="1"/>
  <c r="K4876" i="1"/>
  <c r="K4652" i="1"/>
  <c r="K4097" i="1"/>
  <c r="K5026" i="1"/>
  <c r="K5777" i="1"/>
  <c r="K4132" i="1"/>
  <c r="K4587" i="1"/>
  <c r="K6141" i="1"/>
  <c r="K5421" i="1"/>
  <c r="K6072" i="1"/>
  <c r="K4022" i="1"/>
  <c r="K4477" i="1"/>
  <c r="K5711" i="1"/>
  <c r="K6443" i="1"/>
  <c r="K4931" i="1"/>
  <c r="K4204" i="1"/>
  <c r="K5457" i="1"/>
  <c r="K5816" i="1"/>
  <c r="K4661" i="1"/>
  <c r="K3739" i="1"/>
  <c r="K6183" i="1"/>
  <c r="K4868" i="1"/>
  <c r="K3959" i="1"/>
  <c r="K6018" i="1"/>
  <c r="K5658" i="1"/>
  <c r="K4414" i="1"/>
  <c r="K6388" i="1"/>
  <c r="K5297" i="1"/>
  <c r="K6074" i="1"/>
  <c r="K5713" i="1"/>
  <c r="K6445" i="1"/>
  <c r="K4933" i="1"/>
  <c r="K4024" i="1"/>
  <c r="K4479" i="1"/>
  <c r="K5669" i="1"/>
  <c r="K4889" i="1"/>
  <c r="K3980" i="1"/>
  <c r="K6401" i="1"/>
  <c r="K6030" i="1"/>
  <c r="K4435" i="1"/>
  <c r="K6279" i="1"/>
  <c r="K5552" i="1"/>
  <c r="K4299" i="1"/>
  <c r="K4756" i="1"/>
  <c r="K5911" i="1"/>
  <c r="K3834" i="1"/>
  <c r="K3963" i="1"/>
  <c r="K4872" i="1"/>
  <c r="K6022" i="1"/>
  <c r="K5662" i="1"/>
  <c r="K4418" i="1"/>
  <c r="K6392" i="1"/>
  <c r="K5301" i="1"/>
  <c r="K5285" i="1"/>
  <c r="K6008" i="1"/>
  <c r="K6377" i="1"/>
  <c r="K5649" i="1"/>
  <c r="K3931" i="1"/>
  <c r="K4396" i="1"/>
  <c r="K4853" i="1"/>
  <c r="K5862" i="1"/>
  <c r="K3785" i="1"/>
  <c r="K6229" i="1"/>
  <c r="K4707" i="1"/>
  <c r="K4250" i="1"/>
  <c r="K5503" i="1"/>
  <c r="K5792" i="1"/>
  <c r="K4615" i="1"/>
  <c r="K3681" i="1"/>
  <c r="K4159" i="1"/>
  <c r="K5435" i="1"/>
  <c r="K6157" i="1"/>
  <c r="K4434" i="1"/>
  <c r="K3979" i="1"/>
  <c r="K5668" i="1"/>
  <c r="K4888" i="1"/>
  <c r="K6400" i="1"/>
  <c r="K6029" i="1"/>
  <c r="K6186" i="1"/>
  <c r="K3742" i="1"/>
  <c r="K4207" i="1"/>
  <c r="K5819" i="1"/>
  <c r="K5460" i="1"/>
  <c r="K4664" i="1"/>
  <c r="K5420" i="1"/>
  <c r="K4131" i="1"/>
  <c r="K4586" i="1"/>
  <c r="K3633" i="1"/>
  <c r="K5776" i="1"/>
  <c r="K6140" i="1"/>
  <c r="K4709" i="1"/>
  <c r="K3787" i="1"/>
  <c r="K5141" i="1"/>
  <c r="K4252" i="1"/>
  <c r="K5505" i="1"/>
  <c r="K5864" i="1"/>
  <c r="K6231" i="1"/>
  <c r="K4866" i="1"/>
  <c r="K6386" i="1"/>
  <c r="K6016" i="1"/>
  <c r="K4412" i="1"/>
  <c r="K3957" i="1"/>
  <c r="K5656" i="1"/>
  <c r="K5596" i="1"/>
  <c r="K5955" i="1"/>
  <c r="K6323" i="1"/>
  <c r="K3878" i="1"/>
  <c r="K4800" i="1"/>
  <c r="K4343" i="1"/>
  <c r="K4932" i="1"/>
  <c r="K5712" i="1"/>
  <c r="K6444" i="1"/>
  <c r="K4023" i="1"/>
  <c r="K5358" i="1"/>
  <c r="K6073" i="1"/>
  <c r="K4478" i="1"/>
  <c r="K5554" i="1"/>
  <c r="K4301" i="1"/>
  <c r="K3836" i="1"/>
  <c r="K5913" i="1"/>
  <c r="K4758" i="1"/>
  <c r="K6281" i="1"/>
  <c r="K5963" i="1"/>
  <c r="K3886" i="1"/>
  <c r="K4351" i="1"/>
  <c r="K5604" i="1"/>
  <c r="K6331" i="1"/>
  <c r="K4808" i="1"/>
  <c r="K5240" i="1"/>
  <c r="K3842" i="1"/>
  <c r="K5919" i="1"/>
  <c r="K5560" i="1"/>
  <c r="K5196" i="1"/>
  <c r="K4307" i="1"/>
  <c r="K4764" i="1"/>
  <c r="K6287" i="1"/>
  <c r="K6129" i="1"/>
  <c r="K5767" i="1"/>
  <c r="K6501" i="1"/>
  <c r="K4075" i="1"/>
  <c r="K4531" i="1"/>
  <c r="K6009" i="1"/>
  <c r="K4397" i="1"/>
  <c r="K3932" i="1"/>
  <c r="K4854" i="1"/>
  <c r="K6378" i="1"/>
  <c r="K5286" i="1"/>
  <c r="K5650" i="1"/>
  <c r="K5954" i="1"/>
  <c r="K4799" i="1"/>
  <c r="K4342" i="1"/>
  <c r="K5595" i="1"/>
  <c r="K3877" i="1"/>
  <c r="K6322" i="1"/>
  <c r="K5793" i="1"/>
  <c r="K6158" i="1"/>
  <c r="K4160" i="1"/>
  <c r="K4616" i="1"/>
  <c r="K3682" i="1"/>
  <c r="K5436" i="1"/>
  <c r="K5458" i="1"/>
  <c r="K4205" i="1"/>
  <c r="K6184" i="1"/>
  <c r="K5817" i="1"/>
  <c r="K3740" i="1"/>
  <c r="K4662" i="1"/>
  <c r="K4617" i="1"/>
  <c r="K5437" i="1"/>
  <c r="K6159" i="1"/>
  <c r="K4161" i="1"/>
  <c r="K5794" i="1"/>
  <c r="K3683" i="1"/>
  <c r="K5317" i="1"/>
  <c r="K3982" i="1"/>
  <c r="K4891" i="1"/>
  <c r="K4437" i="1"/>
  <c r="K5671" i="1"/>
  <c r="K6032" i="1"/>
  <c r="K6403" i="1"/>
  <c r="K4810" i="1"/>
  <c r="K5242" i="1"/>
  <c r="K3888" i="1"/>
  <c r="K5965" i="1"/>
  <c r="K6333" i="1"/>
  <c r="K4353" i="1"/>
  <c r="K5606" i="1"/>
  <c r="K4551" i="1"/>
  <c r="K5418" i="1"/>
  <c r="K4990" i="1"/>
  <c r="K6136" i="1"/>
  <c r="K4096" i="1"/>
  <c r="K5773" i="1"/>
  <c r="K4890" i="1"/>
  <c r="K3981" i="1"/>
  <c r="K6402" i="1"/>
  <c r="K4436" i="1"/>
  <c r="K6031" i="1"/>
  <c r="K5670" i="1"/>
  <c r="K5549" i="1"/>
  <c r="K3831" i="1"/>
  <c r="K5185" i="1"/>
  <c r="K6276" i="1"/>
  <c r="K4753" i="1"/>
  <c r="K4296" i="1"/>
  <c r="K5908" i="1"/>
  <c r="K6187" i="1"/>
  <c r="K5461" i="1"/>
  <c r="K5097" i="1"/>
  <c r="K3743" i="1"/>
  <c r="K5820" i="1"/>
  <c r="K4665" i="1"/>
  <c r="K4208" i="1"/>
  <c r="K4413" i="1"/>
  <c r="K4867" i="1"/>
  <c r="K5657" i="1"/>
  <c r="K6387" i="1"/>
  <c r="K6017" i="1"/>
  <c r="K3958" i="1"/>
  <c r="K6173" i="1"/>
  <c r="K4186" i="1"/>
  <c r="K4643" i="1"/>
  <c r="K5449" i="1"/>
  <c r="K3721" i="1"/>
  <c r="K5807" i="1"/>
  <c r="K4157" i="1"/>
  <c r="K4613" i="1"/>
  <c r="K5790" i="1"/>
  <c r="K6155" i="1"/>
  <c r="K3679" i="1"/>
  <c r="K5433" i="1"/>
  <c r="K5050" i="1"/>
  <c r="K3926" i="1"/>
  <c r="K6372" i="1"/>
  <c r="K4391" i="1"/>
  <c r="K4848" i="1"/>
  <c r="K6003" i="1"/>
  <c r="K5644" i="1"/>
  <c r="K5280" i="1"/>
  <c r="K5594" i="1"/>
  <c r="K5230" i="1"/>
  <c r="K5953" i="1"/>
  <c r="K4341" i="1"/>
  <c r="K4798" i="1"/>
  <c r="K6321" i="1"/>
  <c r="K3876" i="1"/>
  <c r="K5600" i="1"/>
  <c r="K6327" i="1"/>
  <c r="K5959" i="1"/>
  <c r="K5236" i="1"/>
  <c r="K4347" i="1"/>
  <c r="K4804" i="1"/>
  <c r="K3882" i="1"/>
  <c r="K5292" i="1"/>
  <c r="K6013" i="1"/>
  <c r="K6383" i="1"/>
  <c r="K4863" i="1"/>
  <c r="K5653" i="1"/>
  <c r="K4409" i="1"/>
  <c r="K3954" i="1"/>
  <c r="K6156" i="1"/>
  <c r="K4614" i="1"/>
  <c r="K4158" i="1"/>
  <c r="K3680" i="1"/>
  <c r="K5434" i="1"/>
  <c r="K5791" i="1"/>
  <c r="K5417" i="1"/>
  <c r="K4095" i="1"/>
  <c r="K6135" i="1"/>
  <c r="K5772" i="1"/>
  <c r="K4550" i="1"/>
  <c r="K4989" i="1"/>
  <c r="K5034" i="1"/>
  <c r="K5785" i="1"/>
  <c r="K3642" i="1"/>
  <c r="K6149" i="1"/>
  <c r="K4595" i="1"/>
  <c r="K4140" i="1"/>
  <c r="K5429" i="1"/>
  <c r="K4305" i="1"/>
  <c r="K5558" i="1"/>
  <c r="K5194" i="1"/>
  <c r="K5917" i="1"/>
  <c r="K3840" i="1"/>
  <c r="K6285" i="1"/>
  <c r="K4762" i="1"/>
  <c r="K6240" i="1"/>
  <c r="K5873" i="1"/>
  <c r="K4261" i="1"/>
  <c r="K5514" i="1"/>
  <c r="K5150" i="1"/>
  <c r="K4718" i="1"/>
  <c r="K3796" i="1"/>
  <c r="K4166" i="1"/>
  <c r="K5059" i="1"/>
  <c r="K5442" i="1"/>
  <c r="K6164" i="1"/>
  <c r="K4622" i="1"/>
  <c r="K3688" i="1"/>
  <c r="K5799" i="1"/>
  <c r="K5367" i="1"/>
  <c r="K4941" i="1"/>
  <c r="K4487" i="1"/>
  <c r="K6082" i="1"/>
  <c r="K5721" i="1"/>
  <c r="K6453" i="1"/>
  <c r="K4032" i="1"/>
  <c r="K3880" i="1"/>
  <c r="K5957" i="1"/>
  <c r="K5598" i="1"/>
  <c r="K4802" i="1"/>
  <c r="K6325" i="1"/>
  <c r="K4345" i="1"/>
  <c r="K6385" i="1"/>
  <c r="K6015" i="1"/>
  <c r="K5655" i="1"/>
  <c r="K4865" i="1"/>
  <c r="K4411" i="1"/>
  <c r="K3956" i="1"/>
  <c r="K5508" i="1"/>
  <c r="K3790" i="1"/>
  <c r="K6234" i="1"/>
  <c r="K4255" i="1"/>
  <c r="K5867" i="1"/>
  <c r="K4712" i="1"/>
  <c r="K5715" i="1"/>
  <c r="K4026" i="1"/>
  <c r="K4481" i="1"/>
  <c r="K5361" i="1"/>
  <c r="K6447" i="1"/>
  <c r="K4935" i="1"/>
  <c r="K6076" i="1"/>
  <c r="K5142" i="1"/>
  <c r="K4253" i="1"/>
  <c r="K6232" i="1"/>
  <c r="K5506" i="1"/>
  <c r="K5865" i="1"/>
  <c r="K3788" i="1"/>
  <c r="K4710" i="1"/>
  <c r="K5804" i="1"/>
  <c r="K5446" i="1"/>
  <c r="K4640" i="1"/>
  <c r="K6170" i="1"/>
  <c r="K3718" i="1"/>
  <c r="K4183" i="1"/>
  <c r="K4978" i="1"/>
  <c r="K4067" i="1"/>
  <c r="K6121" i="1"/>
  <c r="K5759" i="1"/>
  <c r="K6493" i="1"/>
  <c r="K4523" i="1"/>
  <c r="K6370" i="1"/>
  <c r="K6001" i="1"/>
  <c r="K5642" i="1"/>
  <c r="K4846" i="1"/>
  <c r="K3924" i="1"/>
  <c r="K4389" i="1"/>
  <c r="K6495" i="1"/>
  <c r="K4069" i="1"/>
  <c r="K5761" i="1"/>
  <c r="K4525" i="1"/>
  <c r="K6123" i="1"/>
  <c r="K4980" i="1"/>
  <c r="K4887" i="1"/>
  <c r="K4433" i="1"/>
  <c r="K5667" i="1"/>
  <c r="K6399" i="1"/>
  <c r="K6028" i="1"/>
  <c r="K3978" i="1"/>
  <c r="K4483" i="1"/>
  <c r="K4028" i="1"/>
  <c r="K5717" i="1"/>
  <c r="K4937" i="1"/>
  <c r="K6078" i="1"/>
  <c r="K6449" i="1"/>
  <c r="K3741" i="1"/>
  <c r="K6185" i="1"/>
  <c r="K5818" i="1"/>
  <c r="K5459" i="1"/>
  <c r="K4663" i="1"/>
  <c r="K4206" i="1"/>
  <c r="K4977" i="1"/>
  <c r="K4066" i="1"/>
  <c r="K4522" i="1"/>
  <c r="K5758" i="1"/>
  <c r="K6492" i="1"/>
  <c r="K6120" i="1"/>
  <c r="K5404" i="1"/>
  <c r="K6280" i="1"/>
  <c r="K4757" i="1"/>
  <c r="K3835" i="1"/>
  <c r="K4300" i="1"/>
  <c r="K5553" i="1"/>
  <c r="K5912" i="1"/>
  <c r="K5029" i="1"/>
  <c r="K4135" i="1"/>
  <c r="K4590" i="1"/>
  <c r="K6145" i="1"/>
  <c r="K3637" i="1"/>
  <c r="K5781" i="1"/>
  <c r="K6367" i="1"/>
  <c r="K5639" i="1"/>
  <c r="K3921" i="1"/>
  <c r="K4386" i="1"/>
  <c r="K4843" i="1"/>
  <c r="K5998" i="1"/>
  <c r="K5788" i="1"/>
  <c r="K4611" i="1"/>
  <c r="K5431" i="1"/>
  <c r="K4155" i="1"/>
  <c r="K3677" i="1"/>
  <c r="K6153" i="1"/>
  <c r="K5551" i="1"/>
  <c r="K4298" i="1"/>
  <c r="K4755" i="1"/>
  <c r="K6278" i="1"/>
  <c r="K5910" i="1"/>
  <c r="K3833" i="1"/>
  <c r="K6448" i="1"/>
  <c r="K6077" i="1"/>
  <c r="K4027" i="1"/>
  <c r="K4936" i="1"/>
  <c r="K5716" i="1"/>
  <c r="K5362" i="1"/>
  <c r="K4482" i="1"/>
  <c r="K4845" i="1"/>
  <c r="K6369" i="1"/>
  <c r="K6000" i="1"/>
  <c r="K4388" i="1"/>
  <c r="K5641" i="1"/>
  <c r="K3923" i="1"/>
  <c r="K5281" i="1"/>
  <c r="K6004" i="1"/>
  <c r="K4392" i="1"/>
  <c r="K3927" i="1"/>
  <c r="K4849" i="1"/>
  <c r="K6373" i="1"/>
  <c r="K5645" i="1"/>
  <c r="K6407" i="1"/>
  <c r="K4895" i="1"/>
  <c r="K4441" i="1"/>
  <c r="K3986" i="1"/>
  <c r="K5675" i="1"/>
  <c r="K5321" i="1"/>
  <c r="K6036" i="1"/>
  <c r="K3749" i="1"/>
  <c r="K6193" i="1"/>
  <c r="K5103" i="1"/>
  <c r="K4214" i="1"/>
  <c r="K4671" i="1"/>
  <c r="K5826" i="1"/>
  <c r="K5467" i="1"/>
  <c r="K5195" i="1"/>
  <c r="K3841" i="1"/>
  <c r="K5559" i="1"/>
  <c r="K5918" i="1"/>
  <c r="K4763" i="1"/>
  <c r="K6286" i="1"/>
  <c r="K4306" i="1"/>
  <c r="K4897" i="1"/>
  <c r="K5677" i="1"/>
  <c r="K6038" i="1"/>
  <c r="K3988" i="1"/>
  <c r="K5323" i="1"/>
  <c r="K6409" i="1"/>
  <c r="K4443" i="1"/>
  <c r="K5676" i="1"/>
  <c r="K6408" i="1"/>
  <c r="K3987" i="1"/>
  <c r="K4896" i="1"/>
  <c r="K4442" i="1"/>
  <c r="K5322" i="1"/>
  <c r="K6037" i="1"/>
  <c r="K5241" i="1"/>
  <c r="K4809" i="1"/>
  <c r="K6332" i="1"/>
  <c r="K5964" i="1"/>
  <c r="K5605" i="1"/>
  <c r="K4352" i="1"/>
  <c r="K3887" i="1"/>
  <c r="K6393" i="1"/>
  <c r="K4873" i="1"/>
  <c r="K6023" i="1"/>
  <c r="K4419" i="1"/>
  <c r="K3964" i="1"/>
  <c r="K5302" i="1"/>
  <c r="K5663" i="1"/>
  <c r="K5723" i="1"/>
  <c r="K5369" i="1"/>
  <c r="K4943" i="1"/>
  <c r="K6455" i="1"/>
  <c r="K4489" i="1"/>
  <c r="K4034" i="1"/>
  <c r="K6084" i="1"/>
  <c r="K5441" i="1"/>
  <c r="K4165" i="1"/>
  <c r="K5798" i="1"/>
  <c r="K3687" i="1"/>
  <c r="K5058" i="1"/>
  <c r="K4621" i="1"/>
  <c r="K6163" i="1"/>
  <c r="K6179" i="1"/>
  <c r="K5084" i="1"/>
  <c r="K4192" i="1"/>
  <c r="K3727" i="1"/>
  <c r="K4649" i="1"/>
  <c r="K5455" i="1"/>
  <c r="K5813" i="1"/>
  <c r="K5424" i="1"/>
  <c r="K4589" i="1"/>
  <c r="K6144" i="1"/>
  <c r="K4134" i="1"/>
  <c r="K5780" i="1"/>
  <c r="K3636" i="1"/>
  <c r="K4254" i="1"/>
  <c r="K3789" i="1"/>
  <c r="K5507" i="1"/>
  <c r="K4711" i="1"/>
  <c r="K6233" i="1"/>
  <c r="K5866" i="1"/>
  <c r="K5808" i="1"/>
  <c r="K4187" i="1"/>
  <c r="K5450" i="1"/>
  <c r="K4644" i="1"/>
  <c r="K6174" i="1"/>
  <c r="K3722" i="1"/>
  <c r="K4209" i="1"/>
  <c r="K5098" i="1"/>
  <c r="K5821" i="1"/>
  <c r="K6188" i="1"/>
  <c r="K5462" i="1"/>
  <c r="K4666" i="1"/>
  <c r="K3744" i="1"/>
  <c r="K4979" i="1"/>
  <c r="K6494" i="1"/>
  <c r="K6122" i="1"/>
  <c r="K4524" i="1"/>
  <c r="K5760" i="1"/>
  <c r="K4068" i="1"/>
  <c r="K4139" i="1"/>
  <c r="K5428" i="1"/>
  <c r="K5033" i="1"/>
  <c r="K6148" i="1"/>
  <c r="K4594" i="1"/>
  <c r="K3641" i="1"/>
  <c r="K5784" i="1"/>
  <c r="K6024" i="1"/>
  <c r="K3965" i="1"/>
  <c r="K6394" i="1"/>
  <c r="K4420" i="1"/>
  <c r="K5303" i="1"/>
  <c r="K4874" i="1"/>
  <c r="K5664" i="1"/>
  <c r="K5766" i="1"/>
  <c r="K6500" i="1"/>
  <c r="K4530" i="1"/>
  <c r="K5412" i="1"/>
  <c r="K6128" i="1"/>
  <c r="K4074" i="1"/>
  <c r="K3922" i="1"/>
  <c r="K5640" i="1"/>
  <c r="K6368" i="1"/>
  <c r="K5999" i="1"/>
  <c r="K5276" i="1"/>
  <c r="K4387" i="1"/>
  <c r="K4844" i="1"/>
  <c r="K4708" i="1"/>
  <c r="K3786" i="1"/>
  <c r="K6230" i="1"/>
  <c r="K5863" i="1"/>
  <c r="K5504" i="1"/>
  <c r="K4251" i="1"/>
  <c r="K4182" i="1"/>
  <c r="K4639" i="1"/>
  <c r="K5445" i="1"/>
  <c r="K6169" i="1"/>
  <c r="K5074" i="1"/>
  <c r="K3717" i="1"/>
  <c r="K5803" i="1"/>
  <c r="K5778" i="1"/>
  <c r="K5027" i="1"/>
  <c r="K5422" i="1"/>
  <c r="K3634" i="1"/>
  <c r="K6142" i="1"/>
  <c r="K4588" i="1"/>
  <c r="K5665" i="1"/>
  <c r="K6026" i="1"/>
  <c r="K6397" i="1"/>
  <c r="K4431" i="1"/>
  <c r="K3976" i="1"/>
  <c r="K4885" i="1"/>
  <c r="K4713" i="1"/>
  <c r="K5868" i="1"/>
  <c r="K4256" i="1"/>
  <c r="K3791" i="1"/>
  <c r="K5509" i="1"/>
  <c r="K6235" i="1"/>
  <c r="K4094" i="1"/>
  <c r="K5416" i="1"/>
  <c r="K4988" i="1"/>
  <c r="K4549" i="1"/>
  <c r="K5771" i="1"/>
  <c r="K3689" i="1"/>
  <c r="K4623" i="1"/>
  <c r="K5800" i="1"/>
  <c r="K6165" i="1"/>
  <c r="K5443" i="1"/>
  <c r="K4167" i="1"/>
  <c r="K5060" i="1"/>
  <c r="K5548" i="1"/>
  <c r="K4295" i="1"/>
  <c r="K4752" i="1"/>
  <c r="K5907" i="1"/>
  <c r="K3830" i="1"/>
  <c r="K6275" i="1"/>
  <c r="K5184" i="1"/>
  <c r="K5714" i="1"/>
  <c r="K4480" i="1"/>
  <c r="K4934" i="1"/>
  <c r="K4025" i="1"/>
  <c r="K6446" i="1"/>
  <c r="K6075" i="1"/>
  <c r="K6014" i="1"/>
  <c r="K4410" i="1"/>
  <c r="K3955" i="1"/>
  <c r="K6384" i="1"/>
  <c r="K5654" i="1"/>
  <c r="K4864" i="1"/>
  <c r="K3632" i="1"/>
  <c r="K4585" i="1"/>
  <c r="K4130" i="1"/>
  <c r="K6139" i="1"/>
  <c r="K5775" i="1"/>
  <c r="K5419" i="1"/>
  <c r="K5757" i="1"/>
  <c r="K4521" i="1"/>
  <c r="K6119" i="1"/>
  <c r="K4976" i="1"/>
  <c r="K6491" i="1"/>
  <c r="K4065" i="1"/>
  <c r="K4641" i="1"/>
  <c r="K4184" i="1"/>
  <c r="K5805" i="1"/>
  <c r="K6171" i="1"/>
  <c r="K5447" i="1"/>
  <c r="K3719" i="1"/>
  <c r="K5550" i="1"/>
  <c r="K4297" i="1"/>
  <c r="K5909" i="1"/>
  <c r="K5186" i="1"/>
  <c r="K4754" i="1"/>
  <c r="K3832" i="1"/>
  <c r="K6277" i="1"/>
  <c r="K5666" i="1"/>
  <c r="K6027" i="1"/>
  <c r="K6398" i="1"/>
  <c r="K4432" i="1"/>
  <c r="K4886" i="1"/>
  <c r="K3977" i="1"/>
  <c r="K6324" i="1"/>
  <c r="K3879" i="1"/>
  <c r="K5956" i="1"/>
  <c r="K4801" i="1"/>
  <c r="K5597" i="1"/>
  <c r="K4344" i="1"/>
  <c r="K4064" i="1"/>
  <c r="K4520" i="1"/>
  <c r="K4975" i="1"/>
  <c r="K6490" i="1"/>
  <c r="K5756" i="1"/>
  <c r="K6118" i="1"/>
  <c r="K5402" i="1"/>
  <c r="K6382" i="1"/>
  <c r="K3953" i="1"/>
  <c r="K4862" i="1"/>
  <c r="K4408" i="1"/>
  <c r="K6012" i="1"/>
  <c r="K5652" i="1"/>
  <c r="K5806" i="1"/>
  <c r="K4185" i="1"/>
  <c r="K5448" i="1"/>
  <c r="K3720" i="1"/>
  <c r="K4642" i="1"/>
  <c r="K6172" i="1"/>
  <c r="K5958" i="1"/>
  <c r="K4803" i="1"/>
  <c r="K4346" i="1"/>
  <c r="K3881" i="1"/>
  <c r="K6326" i="1"/>
  <c r="K5599" i="1"/>
  <c r="K4612" i="1"/>
  <c r="K5432" i="1"/>
  <c r="K5789" i="1"/>
  <c r="K4156" i="1"/>
  <c r="K3678" i="1"/>
  <c r="K6154" i="1"/>
  <c r="K3635" i="1"/>
  <c r="K5423" i="1"/>
  <c r="K6143" i="1"/>
  <c r="K5028" i="1"/>
  <c r="K5779" i="1"/>
  <c r="K4133" i="1"/>
  <c r="K5401" i="1"/>
  <c r="K4974" i="1"/>
  <c r="K6117" i="1"/>
  <c r="K4519" i="1"/>
  <c r="K6489" i="1"/>
  <c r="K5755" i="1"/>
  <c r="K4063" i="1"/>
  <c r="K4090" i="1"/>
  <c r="K6131" i="1"/>
  <c r="K5413" i="1"/>
  <c r="K5768" i="1"/>
  <c r="K5073" i="1"/>
  <c r="K4181" i="1"/>
  <c r="K4638" i="1"/>
  <c r="K3716" i="1"/>
  <c r="K5802" i="1"/>
  <c r="K6168" i="1"/>
  <c r="K5444" i="1"/>
  <c r="K6371" i="1"/>
  <c r="K3925" i="1"/>
  <c r="K5643" i="1"/>
  <c r="K4390" i="1"/>
  <c r="K4847" i="1"/>
  <c r="K6002" i="1"/>
  <c r="K6189" i="1"/>
  <c r="K5463" i="1"/>
  <c r="K5822" i="1"/>
  <c r="K4667" i="1"/>
  <c r="K4210" i="1"/>
  <c r="K3745" i="1"/>
  <c r="K3750" i="1"/>
  <c r="K4215" i="1"/>
  <c r="K5468" i="1"/>
  <c r="K4672" i="1"/>
  <c r="K6194" i="1"/>
  <c r="K5827" i="1"/>
  <c r="K5104" i="1"/>
  <c r="K6195" i="1"/>
  <c r="K5105" i="1"/>
  <c r="K5828" i="1"/>
  <c r="K4216" i="1"/>
  <c r="K5469" i="1"/>
  <c r="K4673" i="1"/>
  <c r="K3751" i="1"/>
  <c r="K5149" i="1"/>
  <c r="K4260" i="1"/>
  <c r="K3795" i="1"/>
  <c r="K4717" i="1"/>
  <c r="K5872" i="1"/>
  <c r="K6239" i="1"/>
  <c r="K5513" i="1"/>
  <c r="K5430" i="1"/>
  <c r="K4141" i="1"/>
  <c r="K4596" i="1"/>
  <c r="K5035" i="1"/>
  <c r="K3643" i="1"/>
  <c r="K6150" i="1"/>
  <c r="K5786" i="1"/>
  <c r="K4648" i="1"/>
  <c r="K5812" i="1"/>
  <c r="K5454" i="1"/>
  <c r="K6178" i="1"/>
  <c r="K3726" i="1"/>
  <c r="K4191" i="1"/>
  <c r="K5083" i="1"/>
  <c r="K5411" i="1"/>
  <c r="K6499" i="1"/>
  <c r="K4529" i="1"/>
  <c r="K4073" i="1"/>
  <c r="K6127" i="1"/>
  <c r="K4984" i="1"/>
  <c r="K5765" i="1"/>
  <c r="K3728" i="1"/>
  <c r="K5456" i="1"/>
  <c r="K4193" i="1"/>
  <c r="K5814" i="1"/>
  <c r="K6180" i="1"/>
  <c r="K4650" i="1"/>
  <c r="K5085" i="1"/>
  <c r="K6010" i="1"/>
  <c r="K4855" i="1"/>
  <c r="K5651" i="1"/>
  <c r="K6379" i="1"/>
  <c r="K5287" i="1"/>
  <c r="K4398" i="1"/>
  <c r="K3933" i="1"/>
  <c r="K4262" i="1"/>
  <c r="K4719" i="1"/>
  <c r="K5874" i="1"/>
  <c r="K5515" i="1"/>
  <c r="K3797" i="1"/>
  <c r="K6241" i="1"/>
  <c r="K5151" i="1"/>
  <c r="K4942" i="1"/>
  <c r="K6083" i="1"/>
  <c r="K5368" i="1"/>
  <c r="K6454" i="1"/>
  <c r="K4033" i="1"/>
  <c r="K5722" i="1"/>
  <c r="K4488" i="1"/>
  <c r="E6" i="5"/>
  <c r="F6" i="5" l="1"/>
  <c r="F7" i="5" s="1"/>
  <c r="E7" i="5"/>
  <c r="AB7" i="5" l="1"/>
  <c r="AB6" i="5"/>
  <c r="AB5" i="5"/>
  <c r="AB4" i="5"/>
  <c r="AF7" i="5"/>
  <c r="AF6" i="5"/>
  <c r="AF5" i="5"/>
  <c r="AF4" i="5"/>
  <c r="AF3" i="5"/>
  <c r="AB3" i="5"/>
  <c r="X7" i="5"/>
  <c r="X6" i="5"/>
  <c r="X5" i="5"/>
  <c r="X4" i="5"/>
  <c r="X3" i="5"/>
  <c r="T7" i="5"/>
  <c r="T6" i="5"/>
  <c r="T5" i="5"/>
  <c r="T4" i="5"/>
  <c r="T3" i="5"/>
  <c r="P7" i="5"/>
  <c r="P6" i="5"/>
  <c r="P5" i="5"/>
  <c r="P4" i="5"/>
  <c r="P3" i="5"/>
  <c r="L7" i="5"/>
  <c r="L6" i="5"/>
  <c r="L5" i="5"/>
  <c r="L4" i="5"/>
  <c r="L3" i="5"/>
  <c r="H7" i="5"/>
  <c r="H6" i="5"/>
  <c r="H5" i="5"/>
  <c r="H4" i="5"/>
  <c r="H3" i="5"/>
  <c r="C9" i="5" l="1"/>
  <c r="E9" i="5" l="1"/>
  <c r="D9" i="5"/>
  <c r="A9" i="5"/>
  <c r="AG7" i="5"/>
  <c r="AG6" i="5"/>
  <c r="AC7" i="5"/>
  <c r="AC6" i="5"/>
  <c r="Y7" i="5"/>
  <c r="Y6" i="5"/>
  <c r="U7" i="5"/>
  <c r="U6" i="5"/>
  <c r="Q7" i="5"/>
  <c r="Q6" i="5"/>
  <c r="M7" i="5"/>
  <c r="M6" i="5"/>
  <c r="I7" i="5"/>
  <c r="I6" i="5"/>
  <c r="W6" i="5" l="1"/>
  <c r="Z6" i="5" s="1"/>
  <c r="Z7" i="5" s="1"/>
  <c r="K6" i="5"/>
  <c r="N6" i="5" s="1"/>
  <c r="N7" i="5" s="1"/>
  <c r="S6" i="5"/>
  <c r="V6" i="5" s="1"/>
  <c r="V7" i="5" s="1"/>
  <c r="AA6" i="5"/>
  <c r="AD6" i="5" s="1"/>
  <c r="AD7" i="5" s="1"/>
  <c r="G6" i="5"/>
  <c r="J6" i="5" s="1"/>
  <c r="J7" i="5" s="1"/>
  <c r="O6" i="5"/>
  <c r="R6" i="5" s="1"/>
  <c r="R7" i="5" s="1"/>
  <c r="AE6" i="5"/>
  <c r="AH6" i="5" s="1"/>
  <c r="AH7" i="5" s="1"/>
  <c r="E5" i="5"/>
  <c r="E4" i="5"/>
  <c r="E3" i="5"/>
  <c r="F3" i="5" l="1"/>
  <c r="M3" i="5"/>
  <c r="Q3" i="5"/>
  <c r="AC3" i="5"/>
  <c r="I3" i="5"/>
  <c r="U3" i="5"/>
  <c r="AG3" i="5"/>
  <c r="Y3" i="5"/>
  <c r="Q4" i="5"/>
  <c r="AC4" i="5"/>
  <c r="I4" i="5"/>
  <c r="U4" i="5"/>
  <c r="AG4" i="5"/>
  <c r="M4" i="5"/>
  <c r="Y4" i="5"/>
  <c r="F5" i="5"/>
  <c r="AC5" i="5"/>
  <c r="I5" i="5"/>
  <c r="U5" i="5"/>
  <c r="AG5" i="5"/>
  <c r="M5" i="5"/>
  <c r="Y5" i="5"/>
  <c r="Q5" i="5"/>
  <c r="F4" i="5"/>
  <c r="W5" i="5" l="1"/>
  <c r="Z5" i="5" s="1"/>
  <c r="AE5" i="5"/>
  <c r="AH5" i="5" s="1"/>
  <c r="S5" i="5"/>
  <c r="V5" i="5" s="1"/>
  <c r="K5" i="5"/>
  <c r="N5" i="5" s="1"/>
  <c r="G5" i="5"/>
  <c r="J5" i="5" s="1"/>
  <c r="AA5" i="5"/>
  <c r="AD5" i="5" s="1"/>
  <c r="O5" i="5"/>
  <c r="R5" i="5" s="1"/>
  <c r="G4" i="5"/>
  <c r="J4" i="5" s="1"/>
  <c r="G3" i="5" l="1"/>
  <c r="J3" i="5" s="1"/>
  <c r="K4" i="5"/>
  <c r="N4" i="5" s="1"/>
  <c r="K3" i="5" l="1"/>
  <c r="N3" i="5" s="1"/>
  <c r="O4" i="5"/>
  <c r="R4" i="5" s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O3" i="5" l="1"/>
  <c r="R3" i="5" s="1"/>
  <c r="S4" i="5"/>
  <c r="V4" i="5" s="1"/>
  <c r="W4" i="5" l="1"/>
  <c r="Z4" i="5" s="1"/>
  <c r="S3" i="5"/>
  <c r="V3" i="5" s="1"/>
  <c r="W3" i="5" l="1"/>
  <c r="Z3" i="5" s="1"/>
  <c r="AA4" i="5"/>
  <c r="AD4" i="5" s="1"/>
  <c r="AE4" i="5"/>
  <c r="AH4" i="5" s="1"/>
  <c r="F3590" i="1"/>
  <c r="H3590" i="1" s="1"/>
  <c r="G3591" i="5" s="1"/>
  <c r="F3589" i="1"/>
  <c r="H3589" i="1" s="1"/>
  <c r="G3590" i="5" s="1"/>
  <c r="F3588" i="1"/>
  <c r="H3588" i="1" s="1"/>
  <c r="G3589" i="5" s="1"/>
  <c r="F3587" i="1"/>
  <c r="H3587" i="1" s="1"/>
  <c r="G3588" i="5" s="1"/>
  <c r="F3586" i="1"/>
  <c r="H3586" i="1" s="1"/>
  <c r="G3587" i="5" s="1"/>
  <c r="F3585" i="1"/>
  <c r="H3585" i="1" s="1"/>
  <c r="G3586" i="5" s="1"/>
  <c r="F3584" i="1"/>
  <c r="H3584" i="1" s="1"/>
  <c r="G3585" i="5" s="1"/>
  <c r="F3583" i="1"/>
  <c r="H3583" i="1" s="1"/>
  <c r="G3584" i="5" s="1"/>
  <c r="F3582" i="1"/>
  <c r="H3582" i="1" s="1"/>
  <c r="G3583" i="5" s="1"/>
  <c r="F3581" i="1"/>
  <c r="H3581" i="1" s="1"/>
  <c r="G3582" i="5" s="1"/>
  <c r="F3580" i="1"/>
  <c r="H3580" i="1" s="1"/>
  <c r="G3581" i="5" s="1"/>
  <c r="F3579" i="1"/>
  <c r="H3579" i="1" s="1"/>
  <c r="G3580" i="5" s="1"/>
  <c r="F3578" i="1"/>
  <c r="H3578" i="1" s="1"/>
  <c r="G3579" i="5" s="1"/>
  <c r="F3577" i="1"/>
  <c r="H3577" i="1" s="1"/>
  <c r="G3578" i="5" s="1"/>
  <c r="F3576" i="1"/>
  <c r="H3576" i="1" s="1"/>
  <c r="G3577" i="5" s="1"/>
  <c r="F3575" i="1"/>
  <c r="H3575" i="1" s="1"/>
  <c r="G3576" i="5" s="1"/>
  <c r="F3574" i="1"/>
  <c r="H3574" i="1" s="1"/>
  <c r="G3575" i="5" s="1"/>
  <c r="F3573" i="1"/>
  <c r="H3573" i="1" s="1"/>
  <c r="G3574" i="5" s="1"/>
  <c r="F3572" i="1"/>
  <c r="H3572" i="1" s="1"/>
  <c r="G3573" i="5" s="1"/>
  <c r="F3571" i="1"/>
  <c r="H3571" i="1" s="1"/>
  <c r="G3572" i="5" s="1"/>
  <c r="F3570" i="1"/>
  <c r="H3570" i="1" s="1"/>
  <c r="G3571" i="5" s="1"/>
  <c r="F3569" i="1"/>
  <c r="H3569" i="1" s="1"/>
  <c r="G3570" i="5" s="1"/>
  <c r="F3568" i="1"/>
  <c r="H3568" i="1" s="1"/>
  <c r="G3569" i="5" s="1"/>
  <c r="F3567" i="1"/>
  <c r="H3567" i="1" s="1"/>
  <c r="G3568" i="5" s="1"/>
  <c r="F3566" i="1"/>
  <c r="H3566" i="1" s="1"/>
  <c r="G3567" i="5" s="1"/>
  <c r="F3565" i="1"/>
  <c r="H3565" i="1" s="1"/>
  <c r="G3566" i="5" s="1"/>
  <c r="F3564" i="1"/>
  <c r="H3564" i="1" s="1"/>
  <c r="G3565" i="5" s="1"/>
  <c r="F3563" i="1"/>
  <c r="H3563" i="1" s="1"/>
  <c r="G3564" i="5" s="1"/>
  <c r="F3562" i="1"/>
  <c r="H3562" i="1" s="1"/>
  <c r="G3563" i="5" s="1"/>
  <c r="F3561" i="1"/>
  <c r="H3561" i="1" s="1"/>
  <c r="G3562" i="5" s="1"/>
  <c r="F3560" i="1"/>
  <c r="H3560" i="1" s="1"/>
  <c r="G3561" i="5" s="1"/>
  <c r="F3559" i="1"/>
  <c r="H3559" i="1" s="1"/>
  <c r="G3560" i="5" s="1"/>
  <c r="F3558" i="1"/>
  <c r="H3558" i="1" s="1"/>
  <c r="G3559" i="5" s="1"/>
  <c r="F3557" i="1"/>
  <c r="H3557" i="1" s="1"/>
  <c r="G3558" i="5" s="1"/>
  <c r="F3556" i="1"/>
  <c r="H3556" i="1" s="1"/>
  <c r="G3557" i="5" s="1"/>
  <c r="F3555" i="1"/>
  <c r="H3555" i="1" s="1"/>
  <c r="G3556" i="5" s="1"/>
  <c r="F3554" i="1"/>
  <c r="H3554" i="1" s="1"/>
  <c r="G3555" i="5" s="1"/>
  <c r="F3553" i="1"/>
  <c r="H3553" i="1" s="1"/>
  <c r="G3554" i="5" s="1"/>
  <c r="F3552" i="1"/>
  <c r="H3552" i="1" s="1"/>
  <c r="G3553" i="5" s="1"/>
  <c r="F3551" i="1"/>
  <c r="H3551" i="1" s="1"/>
  <c r="G3552" i="5" s="1"/>
  <c r="F3550" i="1"/>
  <c r="H3550" i="1" s="1"/>
  <c r="G3551" i="5" s="1"/>
  <c r="F3549" i="1"/>
  <c r="H3549" i="1" s="1"/>
  <c r="G3550" i="5" s="1"/>
  <c r="F3548" i="1"/>
  <c r="H3548" i="1" s="1"/>
  <c r="G3549" i="5" s="1"/>
  <c r="F3547" i="1"/>
  <c r="H3547" i="1" s="1"/>
  <c r="G3548" i="5" s="1"/>
  <c r="F3546" i="1"/>
  <c r="H3546" i="1" s="1"/>
  <c r="G3547" i="5" s="1"/>
  <c r="F3545" i="1"/>
  <c r="H3545" i="1" s="1"/>
  <c r="G3546" i="5" s="1"/>
  <c r="F3544" i="1"/>
  <c r="H3544" i="1" s="1"/>
  <c r="G3545" i="5" s="1"/>
  <c r="F3543" i="1"/>
  <c r="H3543" i="1" s="1"/>
  <c r="G3544" i="5" s="1"/>
  <c r="F3542" i="1"/>
  <c r="H3542" i="1" s="1"/>
  <c r="G3543" i="5" s="1"/>
  <c r="F3541" i="1"/>
  <c r="H3541" i="1" s="1"/>
  <c r="G3542" i="5" s="1"/>
  <c r="F3540" i="1"/>
  <c r="H3540" i="1" s="1"/>
  <c r="G3541" i="5" s="1"/>
  <c r="F3539" i="1"/>
  <c r="H3539" i="1" s="1"/>
  <c r="G3540" i="5" s="1"/>
  <c r="F3538" i="1"/>
  <c r="H3538" i="1" s="1"/>
  <c r="G3539" i="5" s="1"/>
  <c r="F3537" i="1"/>
  <c r="H3537" i="1" s="1"/>
  <c r="G3538" i="5" s="1"/>
  <c r="F3536" i="1"/>
  <c r="H3536" i="1" s="1"/>
  <c r="G3537" i="5" s="1"/>
  <c r="F3535" i="1"/>
  <c r="H3535" i="1" s="1"/>
  <c r="G3536" i="5" s="1"/>
  <c r="F3534" i="1"/>
  <c r="H3534" i="1" s="1"/>
  <c r="G3535" i="5" s="1"/>
  <c r="F3533" i="1"/>
  <c r="H3533" i="1" s="1"/>
  <c r="G3534" i="5" s="1"/>
  <c r="F3532" i="1"/>
  <c r="H3532" i="1" s="1"/>
  <c r="G3533" i="5" s="1"/>
  <c r="F3531" i="1"/>
  <c r="H3531" i="1" s="1"/>
  <c r="G3532" i="5" s="1"/>
  <c r="F3530" i="1"/>
  <c r="H3530" i="1" s="1"/>
  <c r="G3531" i="5" s="1"/>
  <c r="F3529" i="1"/>
  <c r="H3529" i="1" s="1"/>
  <c r="G3530" i="5" s="1"/>
  <c r="F3528" i="1"/>
  <c r="H3528" i="1" s="1"/>
  <c r="G3529" i="5" s="1"/>
  <c r="F3527" i="1"/>
  <c r="H3527" i="1" s="1"/>
  <c r="G3528" i="5" s="1"/>
  <c r="F3526" i="1"/>
  <c r="H3526" i="1" s="1"/>
  <c r="G3527" i="5" s="1"/>
  <c r="F3525" i="1"/>
  <c r="H3525" i="1" s="1"/>
  <c r="G3526" i="5" s="1"/>
  <c r="F3524" i="1"/>
  <c r="H3524" i="1" s="1"/>
  <c r="G3525" i="5" s="1"/>
  <c r="F3523" i="1"/>
  <c r="H3523" i="1" s="1"/>
  <c r="G3524" i="5" s="1"/>
  <c r="F3522" i="1"/>
  <c r="H3522" i="1" s="1"/>
  <c r="G3523" i="5" s="1"/>
  <c r="F3521" i="1"/>
  <c r="H3521" i="1" s="1"/>
  <c r="G3522" i="5" s="1"/>
  <c r="F3520" i="1"/>
  <c r="H3520" i="1" s="1"/>
  <c r="G3521" i="5" s="1"/>
  <c r="F3519" i="1"/>
  <c r="H3519" i="1" s="1"/>
  <c r="G3520" i="5" s="1"/>
  <c r="F3518" i="1"/>
  <c r="H3518" i="1" s="1"/>
  <c r="G3519" i="5" s="1"/>
  <c r="F3517" i="1"/>
  <c r="H3517" i="1" s="1"/>
  <c r="G3518" i="5" s="1"/>
  <c r="F3516" i="1"/>
  <c r="H3516" i="1" s="1"/>
  <c r="G3517" i="5" s="1"/>
  <c r="F3515" i="1"/>
  <c r="H3515" i="1" s="1"/>
  <c r="G3516" i="5" s="1"/>
  <c r="F3514" i="1"/>
  <c r="H3514" i="1" s="1"/>
  <c r="G3515" i="5" s="1"/>
  <c r="F3513" i="1"/>
  <c r="H3513" i="1" s="1"/>
  <c r="G3514" i="5" s="1"/>
  <c r="F3512" i="1"/>
  <c r="H3512" i="1" s="1"/>
  <c r="G3513" i="5" s="1"/>
  <c r="F3511" i="1"/>
  <c r="H3511" i="1" s="1"/>
  <c r="G3512" i="5" s="1"/>
  <c r="F3510" i="1"/>
  <c r="H3510" i="1" s="1"/>
  <c r="G3511" i="5" s="1"/>
  <c r="F3509" i="1"/>
  <c r="H3509" i="1" s="1"/>
  <c r="G3510" i="5" s="1"/>
  <c r="F3508" i="1"/>
  <c r="H3508" i="1" s="1"/>
  <c r="G3509" i="5" s="1"/>
  <c r="F3507" i="1"/>
  <c r="H3507" i="1" s="1"/>
  <c r="G3508" i="5" s="1"/>
  <c r="F3506" i="1"/>
  <c r="H3506" i="1" s="1"/>
  <c r="G3507" i="5" s="1"/>
  <c r="F3505" i="1"/>
  <c r="H3505" i="1" s="1"/>
  <c r="G3506" i="5" s="1"/>
  <c r="F3504" i="1"/>
  <c r="H3504" i="1" s="1"/>
  <c r="G3505" i="5" s="1"/>
  <c r="F3503" i="1"/>
  <c r="H3503" i="1" s="1"/>
  <c r="G3504" i="5" s="1"/>
  <c r="F3502" i="1"/>
  <c r="H3502" i="1" s="1"/>
  <c r="G3503" i="5" s="1"/>
  <c r="F3501" i="1"/>
  <c r="H3501" i="1" s="1"/>
  <c r="G3502" i="5" s="1"/>
  <c r="F3500" i="1"/>
  <c r="H3500" i="1" s="1"/>
  <c r="G3501" i="5" s="1"/>
  <c r="F3499" i="1"/>
  <c r="H3499" i="1" s="1"/>
  <c r="G3500" i="5" s="1"/>
  <c r="F3498" i="1"/>
  <c r="H3498" i="1" s="1"/>
  <c r="G3499" i="5" s="1"/>
  <c r="F3497" i="1"/>
  <c r="H3497" i="1" s="1"/>
  <c r="G3498" i="5" s="1"/>
  <c r="F3496" i="1"/>
  <c r="H3496" i="1" s="1"/>
  <c r="G3497" i="5" s="1"/>
  <c r="F3495" i="1"/>
  <c r="H3495" i="1" s="1"/>
  <c r="G3496" i="5" s="1"/>
  <c r="F3494" i="1"/>
  <c r="H3494" i="1" s="1"/>
  <c r="G3495" i="5" s="1"/>
  <c r="F3493" i="1"/>
  <c r="H3493" i="1" s="1"/>
  <c r="G3494" i="5" s="1"/>
  <c r="F3492" i="1"/>
  <c r="H3492" i="1" s="1"/>
  <c r="G3493" i="5" s="1"/>
  <c r="F3491" i="1"/>
  <c r="H3491" i="1" s="1"/>
  <c r="G3492" i="5" s="1"/>
  <c r="F3490" i="1"/>
  <c r="H3490" i="1" s="1"/>
  <c r="G3491" i="5" s="1"/>
  <c r="F3489" i="1"/>
  <c r="H3489" i="1" s="1"/>
  <c r="G3490" i="5" s="1"/>
  <c r="F3488" i="1"/>
  <c r="H3488" i="1" s="1"/>
  <c r="G3489" i="5" s="1"/>
  <c r="F3487" i="1"/>
  <c r="H3487" i="1" s="1"/>
  <c r="G3488" i="5" s="1"/>
  <c r="F3486" i="1"/>
  <c r="H3486" i="1" s="1"/>
  <c r="G3487" i="5" s="1"/>
  <c r="F3485" i="1"/>
  <c r="H3485" i="1" s="1"/>
  <c r="G3486" i="5" s="1"/>
  <c r="F3484" i="1"/>
  <c r="H3484" i="1" s="1"/>
  <c r="G3485" i="5" s="1"/>
  <c r="F3483" i="1"/>
  <c r="H3483" i="1" s="1"/>
  <c r="G3484" i="5" s="1"/>
  <c r="F3482" i="1"/>
  <c r="H3482" i="1" s="1"/>
  <c r="G3483" i="5" s="1"/>
  <c r="F3481" i="1"/>
  <c r="H3481" i="1" s="1"/>
  <c r="G3482" i="5" s="1"/>
  <c r="F3480" i="1"/>
  <c r="H3480" i="1" s="1"/>
  <c r="G3481" i="5" s="1"/>
  <c r="F3479" i="1"/>
  <c r="H3479" i="1" s="1"/>
  <c r="G3480" i="5" s="1"/>
  <c r="F3478" i="1"/>
  <c r="H3478" i="1" s="1"/>
  <c r="G3479" i="5" s="1"/>
  <c r="F3477" i="1"/>
  <c r="H3477" i="1" s="1"/>
  <c r="G3478" i="5" s="1"/>
  <c r="F3476" i="1"/>
  <c r="H3476" i="1" s="1"/>
  <c r="G3477" i="5" s="1"/>
  <c r="F3475" i="1"/>
  <c r="H3475" i="1" s="1"/>
  <c r="G3476" i="5" s="1"/>
  <c r="F3474" i="1"/>
  <c r="H3474" i="1" s="1"/>
  <c r="G3475" i="5" s="1"/>
  <c r="F3473" i="1"/>
  <c r="H3473" i="1" s="1"/>
  <c r="G3474" i="5" s="1"/>
  <c r="F3472" i="1"/>
  <c r="H3472" i="1" s="1"/>
  <c r="G3473" i="5" s="1"/>
  <c r="F3471" i="1"/>
  <c r="H3471" i="1" s="1"/>
  <c r="G3472" i="5" s="1"/>
  <c r="F3470" i="1"/>
  <c r="H3470" i="1" s="1"/>
  <c r="G3471" i="5" s="1"/>
  <c r="F3469" i="1"/>
  <c r="H3469" i="1" s="1"/>
  <c r="G3470" i="5" s="1"/>
  <c r="F3468" i="1"/>
  <c r="H3468" i="1" s="1"/>
  <c r="G3469" i="5" s="1"/>
  <c r="F3467" i="1"/>
  <c r="H3467" i="1" s="1"/>
  <c r="G3468" i="5" s="1"/>
  <c r="F3466" i="1"/>
  <c r="H3466" i="1" s="1"/>
  <c r="G3467" i="5" s="1"/>
  <c r="F3465" i="1"/>
  <c r="H3465" i="1" s="1"/>
  <c r="G3466" i="5" s="1"/>
  <c r="F3464" i="1"/>
  <c r="H3464" i="1" s="1"/>
  <c r="G3465" i="5" s="1"/>
  <c r="F3463" i="1"/>
  <c r="H3463" i="1" s="1"/>
  <c r="G3464" i="5" s="1"/>
  <c r="F3462" i="1"/>
  <c r="H3462" i="1" s="1"/>
  <c r="G3463" i="5" s="1"/>
  <c r="F3461" i="1"/>
  <c r="H3461" i="1" s="1"/>
  <c r="G3462" i="5" s="1"/>
  <c r="F3460" i="1"/>
  <c r="H3460" i="1" s="1"/>
  <c r="G3461" i="5" s="1"/>
  <c r="F3459" i="1"/>
  <c r="H3459" i="1" s="1"/>
  <c r="G3460" i="5" s="1"/>
  <c r="F3458" i="1"/>
  <c r="H3458" i="1" s="1"/>
  <c r="G3459" i="5" s="1"/>
  <c r="F3457" i="1"/>
  <c r="H3457" i="1" s="1"/>
  <c r="G3458" i="5" s="1"/>
  <c r="F3456" i="1"/>
  <c r="H3456" i="1" s="1"/>
  <c r="G3457" i="5" s="1"/>
  <c r="F3455" i="1"/>
  <c r="H3455" i="1" s="1"/>
  <c r="G3456" i="5" s="1"/>
  <c r="F3454" i="1"/>
  <c r="H3454" i="1" s="1"/>
  <c r="G3455" i="5" s="1"/>
  <c r="F3453" i="1"/>
  <c r="H3453" i="1" s="1"/>
  <c r="G3454" i="5" s="1"/>
  <c r="F3452" i="1"/>
  <c r="H3452" i="1" s="1"/>
  <c r="G3453" i="5" s="1"/>
  <c r="F3451" i="1"/>
  <c r="H3451" i="1" s="1"/>
  <c r="G3452" i="5" s="1"/>
  <c r="F3450" i="1"/>
  <c r="H3450" i="1" s="1"/>
  <c r="G3451" i="5" s="1"/>
  <c r="F3449" i="1"/>
  <c r="H3449" i="1" s="1"/>
  <c r="G3450" i="5" s="1"/>
  <c r="F3448" i="1"/>
  <c r="H3448" i="1" s="1"/>
  <c r="G3449" i="5" s="1"/>
  <c r="F3447" i="1"/>
  <c r="H3447" i="1" s="1"/>
  <c r="G3448" i="5" s="1"/>
  <c r="F3446" i="1"/>
  <c r="H3446" i="1" s="1"/>
  <c r="G3447" i="5" s="1"/>
  <c r="F3445" i="1"/>
  <c r="H3445" i="1" s="1"/>
  <c r="G3446" i="5" s="1"/>
  <c r="F3444" i="1"/>
  <c r="H3444" i="1" s="1"/>
  <c r="G3445" i="5" s="1"/>
  <c r="F3443" i="1"/>
  <c r="H3443" i="1" s="1"/>
  <c r="G3444" i="5" s="1"/>
  <c r="F3442" i="1"/>
  <c r="H3442" i="1" s="1"/>
  <c r="G3443" i="5" s="1"/>
  <c r="F3441" i="1"/>
  <c r="H3441" i="1" s="1"/>
  <c r="G3442" i="5" s="1"/>
  <c r="F3440" i="1"/>
  <c r="H3440" i="1" s="1"/>
  <c r="G3441" i="5" s="1"/>
  <c r="F3439" i="1"/>
  <c r="H3439" i="1" s="1"/>
  <c r="G3440" i="5" s="1"/>
  <c r="F3438" i="1"/>
  <c r="H3438" i="1" s="1"/>
  <c r="G3439" i="5" s="1"/>
  <c r="F3437" i="1"/>
  <c r="H3437" i="1" s="1"/>
  <c r="G3438" i="5" s="1"/>
  <c r="F3436" i="1"/>
  <c r="H3436" i="1" s="1"/>
  <c r="G3437" i="5" s="1"/>
  <c r="F3435" i="1"/>
  <c r="H3435" i="1" s="1"/>
  <c r="G3436" i="5" s="1"/>
  <c r="F3434" i="1"/>
  <c r="H3434" i="1" s="1"/>
  <c r="G3435" i="5" s="1"/>
  <c r="F3433" i="1"/>
  <c r="H3433" i="1" s="1"/>
  <c r="G3434" i="5" s="1"/>
  <c r="F3432" i="1"/>
  <c r="H3432" i="1" s="1"/>
  <c r="G3433" i="5" s="1"/>
  <c r="F3431" i="1"/>
  <c r="H3431" i="1" s="1"/>
  <c r="G3432" i="5" s="1"/>
  <c r="F3430" i="1"/>
  <c r="H3430" i="1" s="1"/>
  <c r="G3431" i="5" s="1"/>
  <c r="F3429" i="1"/>
  <c r="H3429" i="1" s="1"/>
  <c r="G3430" i="5" s="1"/>
  <c r="F3428" i="1"/>
  <c r="H3428" i="1" s="1"/>
  <c r="G3429" i="5" s="1"/>
  <c r="F3427" i="1"/>
  <c r="H3427" i="1" s="1"/>
  <c r="G3428" i="5" s="1"/>
  <c r="F3426" i="1"/>
  <c r="H3426" i="1" s="1"/>
  <c r="G3427" i="5" s="1"/>
  <c r="F3425" i="1"/>
  <c r="H3425" i="1" s="1"/>
  <c r="G3426" i="5" s="1"/>
  <c r="F3424" i="1"/>
  <c r="H3424" i="1" s="1"/>
  <c r="G3425" i="5" s="1"/>
  <c r="F3423" i="1"/>
  <c r="H3423" i="1" s="1"/>
  <c r="G3424" i="5" s="1"/>
  <c r="F3422" i="1"/>
  <c r="H3422" i="1" s="1"/>
  <c r="G3423" i="5" s="1"/>
  <c r="F3421" i="1"/>
  <c r="H3421" i="1" s="1"/>
  <c r="G3422" i="5" s="1"/>
  <c r="F3420" i="1"/>
  <c r="H3420" i="1" s="1"/>
  <c r="G3421" i="5" s="1"/>
  <c r="F3419" i="1"/>
  <c r="H3419" i="1" s="1"/>
  <c r="G3420" i="5" s="1"/>
  <c r="F3418" i="1"/>
  <c r="H3418" i="1" s="1"/>
  <c r="G3419" i="5" s="1"/>
  <c r="F3417" i="1"/>
  <c r="H3417" i="1" s="1"/>
  <c r="G3418" i="5" s="1"/>
  <c r="F3416" i="1"/>
  <c r="H3416" i="1" s="1"/>
  <c r="G3417" i="5" s="1"/>
  <c r="F3415" i="1"/>
  <c r="H3415" i="1" s="1"/>
  <c r="G3416" i="5" s="1"/>
  <c r="F3414" i="1"/>
  <c r="H3414" i="1" s="1"/>
  <c r="G3415" i="5" s="1"/>
  <c r="F3413" i="1"/>
  <c r="H3413" i="1" s="1"/>
  <c r="G3414" i="5" s="1"/>
  <c r="F3412" i="1"/>
  <c r="H3412" i="1" s="1"/>
  <c r="G3413" i="5" s="1"/>
  <c r="F3411" i="1"/>
  <c r="H3411" i="1" s="1"/>
  <c r="G3412" i="5" s="1"/>
  <c r="F3410" i="1"/>
  <c r="H3410" i="1" s="1"/>
  <c r="G3411" i="5" s="1"/>
  <c r="F3409" i="1"/>
  <c r="H3409" i="1" s="1"/>
  <c r="G3410" i="5" s="1"/>
  <c r="F3408" i="1"/>
  <c r="H3408" i="1" s="1"/>
  <c r="G3409" i="5" s="1"/>
  <c r="F3407" i="1"/>
  <c r="H3407" i="1" s="1"/>
  <c r="G3408" i="5" s="1"/>
  <c r="F3406" i="1"/>
  <c r="H3406" i="1" s="1"/>
  <c r="G3407" i="5" s="1"/>
  <c r="F3405" i="1"/>
  <c r="H3405" i="1" s="1"/>
  <c r="G3406" i="5" s="1"/>
  <c r="F3404" i="1"/>
  <c r="H3404" i="1" s="1"/>
  <c r="G3405" i="5" s="1"/>
  <c r="F3403" i="1"/>
  <c r="H3403" i="1" s="1"/>
  <c r="G3404" i="5" s="1"/>
  <c r="F3402" i="1"/>
  <c r="H3402" i="1" s="1"/>
  <c r="G3403" i="5" s="1"/>
  <c r="F3401" i="1"/>
  <c r="H3401" i="1" s="1"/>
  <c r="G3402" i="5" s="1"/>
  <c r="F3400" i="1"/>
  <c r="H3400" i="1" s="1"/>
  <c r="G3401" i="5" s="1"/>
  <c r="F3399" i="1"/>
  <c r="H3399" i="1" s="1"/>
  <c r="G3400" i="5" s="1"/>
  <c r="F3398" i="1"/>
  <c r="H3398" i="1" s="1"/>
  <c r="G3399" i="5" s="1"/>
  <c r="F3397" i="1"/>
  <c r="H3397" i="1" s="1"/>
  <c r="G3398" i="5" s="1"/>
  <c r="F3396" i="1"/>
  <c r="H3396" i="1" s="1"/>
  <c r="G3397" i="5" s="1"/>
  <c r="F3395" i="1"/>
  <c r="H3395" i="1" s="1"/>
  <c r="G3396" i="5" s="1"/>
  <c r="F3394" i="1"/>
  <c r="H3394" i="1" s="1"/>
  <c r="G3395" i="5" s="1"/>
  <c r="F3393" i="1"/>
  <c r="H3393" i="1" s="1"/>
  <c r="G3394" i="5" s="1"/>
  <c r="F3392" i="1"/>
  <c r="H3392" i="1" s="1"/>
  <c r="G3393" i="5" s="1"/>
  <c r="F3391" i="1"/>
  <c r="H3391" i="1" s="1"/>
  <c r="G3392" i="5" s="1"/>
  <c r="F3390" i="1"/>
  <c r="H3390" i="1" s="1"/>
  <c r="G3391" i="5" s="1"/>
  <c r="F3389" i="1"/>
  <c r="H3389" i="1" s="1"/>
  <c r="G3390" i="5" s="1"/>
  <c r="F3388" i="1"/>
  <c r="H3388" i="1" s="1"/>
  <c r="G3389" i="5" s="1"/>
  <c r="F3387" i="1"/>
  <c r="H3387" i="1" s="1"/>
  <c r="G3388" i="5" s="1"/>
  <c r="F3386" i="1"/>
  <c r="H3386" i="1" s="1"/>
  <c r="G3387" i="5" s="1"/>
  <c r="F3385" i="1"/>
  <c r="H3385" i="1" s="1"/>
  <c r="G3386" i="5" s="1"/>
  <c r="F3384" i="1"/>
  <c r="H3384" i="1" s="1"/>
  <c r="G3385" i="5" s="1"/>
  <c r="F3383" i="1"/>
  <c r="H3383" i="1" s="1"/>
  <c r="G3384" i="5" s="1"/>
  <c r="F3382" i="1"/>
  <c r="H3382" i="1" s="1"/>
  <c r="G3383" i="5" s="1"/>
  <c r="F3381" i="1"/>
  <c r="H3381" i="1" s="1"/>
  <c r="G3382" i="5" s="1"/>
  <c r="F3380" i="1"/>
  <c r="H3380" i="1" s="1"/>
  <c r="G3381" i="5" s="1"/>
  <c r="F3379" i="1"/>
  <c r="H3379" i="1" s="1"/>
  <c r="G3380" i="5" s="1"/>
  <c r="F3378" i="1"/>
  <c r="H3378" i="1" s="1"/>
  <c r="G3379" i="5" s="1"/>
  <c r="F3377" i="1"/>
  <c r="H3377" i="1" s="1"/>
  <c r="G3378" i="5" s="1"/>
  <c r="F3376" i="1"/>
  <c r="H3376" i="1" s="1"/>
  <c r="G3377" i="5" s="1"/>
  <c r="F3375" i="1"/>
  <c r="H3375" i="1" s="1"/>
  <c r="G3376" i="5" s="1"/>
  <c r="F3374" i="1"/>
  <c r="H3374" i="1" s="1"/>
  <c r="G3375" i="5" s="1"/>
  <c r="F3373" i="1"/>
  <c r="H3373" i="1" s="1"/>
  <c r="G3374" i="5" s="1"/>
  <c r="F3372" i="1"/>
  <c r="H3372" i="1" s="1"/>
  <c r="G3373" i="5" s="1"/>
  <c r="F3371" i="1"/>
  <c r="H3371" i="1" s="1"/>
  <c r="G3372" i="5" s="1"/>
  <c r="F3370" i="1"/>
  <c r="H3370" i="1" s="1"/>
  <c r="G3371" i="5" s="1"/>
  <c r="F3369" i="1"/>
  <c r="H3369" i="1" s="1"/>
  <c r="G3370" i="5" s="1"/>
  <c r="F3368" i="1"/>
  <c r="H3368" i="1" s="1"/>
  <c r="G3369" i="5" s="1"/>
  <c r="F3367" i="1"/>
  <c r="H3367" i="1" s="1"/>
  <c r="G3368" i="5" s="1"/>
  <c r="F3366" i="1"/>
  <c r="H3366" i="1" s="1"/>
  <c r="G3367" i="5" s="1"/>
  <c r="F3365" i="1"/>
  <c r="H3365" i="1" s="1"/>
  <c r="G3366" i="5" s="1"/>
  <c r="F3364" i="1"/>
  <c r="H3364" i="1" s="1"/>
  <c r="G3365" i="5" s="1"/>
  <c r="F3363" i="1"/>
  <c r="H3363" i="1" s="1"/>
  <c r="G3364" i="5" s="1"/>
  <c r="F3362" i="1"/>
  <c r="H3362" i="1" s="1"/>
  <c r="G3363" i="5" s="1"/>
  <c r="F3361" i="1"/>
  <c r="H3361" i="1" s="1"/>
  <c r="G3362" i="5" s="1"/>
  <c r="F3360" i="1"/>
  <c r="H3360" i="1" s="1"/>
  <c r="G3361" i="5" s="1"/>
  <c r="F3359" i="1"/>
  <c r="H3359" i="1" s="1"/>
  <c r="G3360" i="5" s="1"/>
  <c r="F3358" i="1"/>
  <c r="H3358" i="1" s="1"/>
  <c r="G3359" i="5" s="1"/>
  <c r="F3357" i="1"/>
  <c r="H3357" i="1" s="1"/>
  <c r="G3358" i="5" s="1"/>
  <c r="F3356" i="1"/>
  <c r="H3356" i="1" s="1"/>
  <c r="G3357" i="5" s="1"/>
  <c r="F3355" i="1"/>
  <c r="H3355" i="1" s="1"/>
  <c r="G3356" i="5" s="1"/>
  <c r="F3354" i="1"/>
  <c r="H3354" i="1" s="1"/>
  <c r="G3355" i="5" s="1"/>
  <c r="F3353" i="1"/>
  <c r="H3353" i="1" s="1"/>
  <c r="G3354" i="5" s="1"/>
  <c r="F3352" i="1"/>
  <c r="H3352" i="1" s="1"/>
  <c r="G3353" i="5" s="1"/>
  <c r="F3351" i="1"/>
  <c r="H3351" i="1" s="1"/>
  <c r="G3352" i="5" s="1"/>
  <c r="F3350" i="1"/>
  <c r="H3350" i="1" s="1"/>
  <c r="G3351" i="5" s="1"/>
  <c r="F3349" i="1"/>
  <c r="H3349" i="1" s="1"/>
  <c r="G3350" i="5" s="1"/>
  <c r="F3348" i="1"/>
  <c r="H3348" i="1" s="1"/>
  <c r="G3349" i="5" s="1"/>
  <c r="F3347" i="1"/>
  <c r="H3347" i="1" s="1"/>
  <c r="G3348" i="5" s="1"/>
  <c r="F3346" i="1"/>
  <c r="H3346" i="1" s="1"/>
  <c r="G3347" i="5" s="1"/>
  <c r="F3345" i="1"/>
  <c r="H3345" i="1" s="1"/>
  <c r="G3346" i="5" s="1"/>
  <c r="F3344" i="1"/>
  <c r="H3344" i="1" s="1"/>
  <c r="G3345" i="5" s="1"/>
  <c r="F3343" i="1"/>
  <c r="H3343" i="1" s="1"/>
  <c r="G3344" i="5" s="1"/>
  <c r="F3342" i="1"/>
  <c r="H3342" i="1" s="1"/>
  <c r="G3343" i="5" s="1"/>
  <c r="F3341" i="1"/>
  <c r="H3341" i="1" s="1"/>
  <c r="G3342" i="5" s="1"/>
  <c r="F3340" i="1"/>
  <c r="H3340" i="1" s="1"/>
  <c r="G3341" i="5" s="1"/>
  <c r="F3339" i="1"/>
  <c r="H3339" i="1" s="1"/>
  <c r="G3340" i="5" s="1"/>
  <c r="F3338" i="1"/>
  <c r="H3338" i="1" s="1"/>
  <c r="G3339" i="5" s="1"/>
  <c r="F3337" i="1"/>
  <c r="H3337" i="1" s="1"/>
  <c r="G3338" i="5" s="1"/>
  <c r="F3336" i="1"/>
  <c r="H3336" i="1" s="1"/>
  <c r="G3337" i="5" s="1"/>
  <c r="F3335" i="1"/>
  <c r="H3335" i="1" s="1"/>
  <c r="G3336" i="5" s="1"/>
  <c r="F3334" i="1"/>
  <c r="H3334" i="1" s="1"/>
  <c r="G3335" i="5" s="1"/>
  <c r="F3333" i="1"/>
  <c r="H3333" i="1" s="1"/>
  <c r="G3334" i="5" s="1"/>
  <c r="F3332" i="1"/>
  <c r="H3332" i="1" s="1"/>
  <c r="G3333" i="5" s="1"/>
  <c r="F3331" i="1"/>
  <c r="H3331" i="1" s="1"/>
  <c r="G3332" i="5" s="1"/>
  <c r="F3330" i="1"/>
  <c r="H3330" i="1" s="1"/>
  <c r="G3331" i="5" s="1"/>
  <c r="F3329" i="1"/>
  <c r="H3329" i="1" s="1"/>
  <c r="G3330" i="5" s="1"/>
  <c r="F3328" i="1"/>
  <c r="H3328" i="1" s="1"/>
  <c r="G3329" i="5" s="1"/>
  <c r="F3327" i="1"/>
  <c r="H3327" i="1" s="1"/>
  <c r="G3328" i="5" s="1"/>
  <c r="F3326" i="1"/>
  <c r="H3326" i="1" s="1"/>
  <c r="G3327" i="5" s="1"/>
  <c r="F3325" i="1"/>
  <c r="H3325" i="1" s="1"/>
  <c r="G3326" i="5" s="1"/>
  <c r="F3324" i="1"/>
  <c r="H3324" i="1" s="1"/>
  <c r="G3325" i="5" s="1"/>
  <c r="F3323" i="1"/>
  <c r="H3323" i="1" s="1"/>
  <c r="G3324" i="5" s="1"/>
  <c r="F3322" i="1"/>
  <c r="H3322" i="1" s="1"/>
  <c r="G3323" i="5" s="1"/>
  <c r="F3321" i="1"/>
  <c r="H3321" i="1" s="1"/>
  <c r="G3322" i="5" s="1"/>
  <c r="F3320" i="1"/>
  <c r="H3320" i="1" s="1"/>
  <c r="G3321" i="5" s="1"/>
  <c r="F3319" i="1"/>
  <c r="H3319" i="1" s="1"/>
  <c r="G3320" i="5" s="1"/>
  <c r="F3318" i="1"/>
  <c r="H3318" i="1" s="1"/>
  <c r="G3319" i="5" s="1"/>
  <c r="F3317" i="1"/>
  <c r="H3317" i="1" s="1"/>
  <c r="G3318" i="5" s="1"/>
  <c r="F3316" i="1"/>
  <c r="H3316" i="1" s="1"/>
  <c r="G3317" i="5" s="1"/>
  <c r="F3315" i="1"/>
  <c r="H3315" i="1" s="1"/>
  <c r="G3316" i="5" s="1"/>
  <c r="F3314" i="1"/>
  <c r="H3314" i="1" s="1"/>
  <c r="G3315" i="5" s="1"/>
  <c r="F3313" i="1"/>
  <c r="H3313" i="1" s="1"/>
  <c r="G3314" i="5" s="1"/>
  <c r="F3312" i="1"/>
  <c r="H3312" i="1" s="1"/>
  <c r="G3313" i="5" s="1"/>
  <c r="F3311" i="1"/>
  <c r="H3311" i="1" s="1"/>
  <c r="G3312" i="5" s="1"/>
  <c r="F3310" i="1"/>
  <c r="H3310" i="1" s="1"/>
  <c r="G3311" i="5" s="1"/>
  <c r="F3309" i="1"/>
  <c r="H3309" i="1" s="1"/>
  <c r="G3310" i="5" s="1"/>
  <c r="F3308" i="1"/>
  <c r="H3308" i="1" s="1"/>
  <c r="G3309" i="5" s="1"/>
  <c r="F3307" i="1"/>
  <c r="H3307" i="1" s="1"/>
  <c r="G3308" i="5" s="1"/>
  <c r="F3306" i="1"/>
  <c r="H3306" i="1" s="1"/>
  <c r="G3307" i="5" s="1"/>
  <c r="F3305" i="1"/>
  <c r="H3305" i="1" s="1"/>
  <c r="G3306" i="5" s="1"/>
  <c r="F3304" i="1"/>
  <c r="H3304" i="1" s="1"/>
  <c r="G3305" i="5" s="1"/>
  <c r="F3303" i="1"/>
  <c r="H3303" i="1" s="1"/>
  <c r="G3304" i="5" s="1"/>
  <c r="F3302" i="1"/>
  <c r="H3302" i="1" s="1"/>
  <c r="G3303" i="5" s="1"/>
  <c r="F3301" i="1"/>
  <c r="H3301" i="1" s="1"/>
  <c r="G3302" i="5" s="1"/>
  <c r="F3300" i="1"/>
  <c r="H3300" i="1" s="1"/>
  <c r="G3301" i="5" s="1"/>
  <c r="F3299" i="1"/>
  <c r="H3299" i="1" s="1"/>
  <c r="G3300" i="5" s="1"/>
  <c r="F3298" i="1"/>
  <c r="H3298" i="1" s="1"/>
  <c r="G3299" i="5" s="1"/>
  <c r="F3297" i="1"/>
  <c r="H3297" i="1" s="1"/>
  <c r="G3298" i="5" s="1"/>
  <c r="F3296" i="1"/>
  <c r="H3296" i="1" s="1"/>
  <c r="G3297" i="5" s="1"/>
  <c r="F3295" i="1"/>
  <c r="H3295" i="1" s="1"/>
  <c r="G3296" i="5" s="1"/>
  <c r="F3294" i="1"/>
  <c r="H3294" i="1" s="1"/>
  <c r="G3295" i="5" s="1"/>
  <c r="F3293" i="1"/>
  <c r="H3293" i="1" s="1"/>
  <c r="G3294" i="5" s="1"/>
  <c r="F3292" i="1"/>
  <c r="H3292" i="1" s="1"/>
  <c r="G3293" i="5" s="1"/>
  <c r="F3291" i="1"/>
  <c r="H3291" i="1" s="1"/>
  <c r="G3292" i="5" s="1"/>
  <c r="F3290" i="1"/>
  <c r="H3290" i="1" s="1"/>
  <c r="G3291" i="5" s="1"/>
  <c r="F3289" i="1"/>
  <c r="H3289" i="1" s="1"/>
  <c r="G3290" i="5" s="1"/>
  <c r="F3288" i="1"/>
  <c r="H3288" i="1" s="1"/>
  <c r="G3289" i="5" s="1"/>
  <c r="F3287" i="1"/>
  <c r="H3287" i="1" s="1"/>
  <c r="G3288" i="5" s="1"/>
  <c r="F3286" i="1"/>
  <c r="H3286" i="1" s="1"/>
  <c r="G3287" i="5" s="1"/>
  <c r="F3285" i="1"/>
  <c r="H3285" i="1" s="1"/>
  <c r="G3286" i="5" s="1"/>
  <c r="F3284" i="1"/>
  <c r="H3284" i="1" s="1"/>
  <c r="G3285" i="5" s="1"/>
  <c r="F3283" i="1"/>
  <c r="H3283" i="1" s="1"/>
  <c r="G3284" i="5" s="1"/>
  <c r="F3282" i="1"/>
  <c r="H3282" i="1" s="1"/>
  <c r="G3283" i="5" s="1"/>
  <c r="F3281" i="1"/>
  <c r="H3281" i="1" s="1"/>
  <c r="G3282" i="5" s="1"/>
  <c r="F3280" i="1"/>
  <c r="H3280" i="1" s="1"/>
  <c r="G3281" i="5" s="1"/>
  <c r="F3279" i="1"/>
  <c r="H3279" i="1" s="1"/>
  <c r="G3280" i="5" s="1"/>
  <c r="F3278" i="1"/>
  <c r="H3278" i="1" s="1"/>
  <c r="G3279" i="5" s="1"/>
  <c r="F3277" i="1"/>
  <c r="H3277" i="1" s="1"/>
  <c r="G3278" i="5" s="1"/>
  <c r="F3276" i="1"/>
  <c r="H3276" i="1" s="1"/>
  <c r="G3277" i="5" s="1"/>
  <c r="F3275" i="1"/>
  <c r="H3275" i="1" s="1"/>
  <c r="G3276" i="5" s="1"/>
  <c r="F3274" i="1"/>
  <c r="H3274" i="1" s="1"/>
  <c r="G3275" i="5" s="1"/>
  <c r="F3273" i="1"/>
  <c r="H3273" i="1" s="1"/>
  <c r="G3274" i="5" s="1"/>
  <c r="F3272" i="1"/>
  <c r="H3272" i="1" s="1"/>
  <c r="G3273" i="5" s="1"/>
  <c r="F3271" i="1"/>
  <c r="H3271" i="1" s="1"/>
  <c r="G3272" i="5" s="1"/>
  <c r="F3270" i="1"/>
  <c r="H3270" i="1" s="1"/>
  <c r="G3271" i="5" s="1"/>
  <c r="F3269" i="1"/>
  <c r="H3269" i="1" s="1"/>
  <c r="G3270" i="5" s="1"/>
  <c r="F3268" i="1"/>
  <c r="H3268" i="1" s="1"/>
  <c r="G3269" i="5" s="1"/>
  <c r="F3267" i="1"/>
  <c r="H3267" i="1" s="1"/>
  <c r="G3268" i="5" s="1"/>
  <c r="F3266" i="1"/>
  <c r="H3266" i="1" s="1"/>
  <c r="G3267" i="5" s="1"/>
  <c r="F3265" i="1"/>
  <c r="H3265" i="1" s="1"/>
  <c r="G3266" i="5" s="1"/>
  <c r="F3264" i="1"/>
  <c r="H3264" i="1" s="1"/>
  <c r="G3265" i="5" s="1"/>
  <c r="F3263" i="1"/>
  <c r="H3263" i="1" s="1"/>
  <c r="G3264" i="5" s="1"/>
  <c r="F3262" i="1"/>
  <c r="H3262" i="1" s="1"/>
  <c r="G3263" i="5" s="1"/>
  <c r="F3261" i="1"/>
  <c r="H3261" i="1" s="1"/>
  <c r="G3262" i="5" s="1"/>
  <c r="F3260" i="1"/>
  <c r="H3260" i="1" s="1"/>
  <c r="G3261" i="5" s="1"/>
  <c r="F3259" i="1"/>
  <c r="H3259" i="1" s="1"/>
  <c r="G3260" i="5" s="1"/>
  <c r="F3258" i="1"/>
  <c r="H3258" i="1" s="1"/>
  <c r="G3259" i="5" s="1"/>
  <c r="F3257" i="1"/>
  <c r="H3257" i="1" s="1"/>
  <c r="G3258" i="5" s="1"/>
  <c r="F3256" i="1"/>
  <c r="H3256" i="1" s="1"/>
  <c r="G3257" i="5" s="1"/>
  <c r="F3255" i="1"/>
  <c r="H3255" i="1" s="1"/>
  <c r="G3256" i="5" s="1"/>
  <c r="F3254" i="1"/>
  <c r="H3254" i="1" s="1"/>
  <c r="G3255" i="5" s="1"/>
  <c r="F3253" i="1"/>
  <c r="H3253" i="1" s="1"/>
  <c r="G3254" i="5" s="1"/>
  <c r="F3252" i="1"/>
  <c r="H3252" i="1" s="1"/>
  <c r="G3253" i="5" s="1"/>
  <c r="F3251" i="1"/>
  <c r="H3251" i="1" s="1"/>
  <c r="G3252" i="5" s="1"/>
  <c r="F3250" i="1"/>
  <c r="H3250" i="1" s="1"/>
  <c r="G3251" i="5" s="1"/>
  <c r="F3249" i="1"/>
  <c r="H3249" i="1" s="1"/>
  <c r="G3250" i="5" s="1"/>
  <c r="F3248" i="1"/>
  <c r="H3248" i="1" s="1"/>
  <c r="G3249" i="5" s="1"/>
  <c r="F3247" i="1"/>
  <c r="H3247" i="1" s="1"/>
  <c r="G3248" i="5" s="1"/>
  <c r="F3246" i="1"/>
  <c r="H3246" i="1" s="1"/>
  <c r="G3247" i="5" s="1"/>
  <c r="F3245" i="1"/>
  <c r="H3245" i="1" s="1"/>
  <c r="G3246" i="5" s="1"/>
  <c r="F3244" i="1"/>
  <c r="H3244" i="1" s="1"/>
  <c r="G3245" i="5" s="1"/>
  <c r="F3243" i="1"/>
  <c r="H3243" i="1" s="1"/>
  <c r="G3244" i="5" s="1"/>
  <c r="F3242" i="1"/>
  <c r="H3242" i="1" s="1"/>
  <c r="G3243" i="5" s="1"/>
  <c r="F3241" i="1"/>
  <c r="H3241" i="1" s="1"/>
  <c r="G3242" i="5" s="1"/>
  <c r="F3240" i="1"/>
  <c r="H3240" i="1" s="1"/>
  <c r="G3241" i="5" s="1"/>
  <c r="F3239" i="1"/>
  <c r="H3239" i="1" s="1"/>
  <c r="G3240" i="5" s="1"/>
  <c r="F3238" i="1"/>
  <c r="H3238" i="1" s="1"/>
  <c r="G3239" i="5" s="1"/>
  <c r="F3237" i="1"/>
  <c r="H3237" i="1" s="1"/>
  <c r="G3238" i="5" s="1"/>
  <c r="F3236" i="1"/>
  <c r="H3236" i="1" s="1"/>
  <c r="G3237" i="5" s="1"/>
  <c r="F3235" i="1"/>
  <c r="H3235" i="1" s="1"/>
  <c r="G3236" i="5" s="1"/>
  <c r="F3234" i="1"/>
  <c r="H3234" i="1" s="1"/>
  <c r="G3235" i="5" s="1"/>
  <c r="F3233" i="1"/>
  <c r="H3233" i="1" s="1"/>
  <c r="G3234" i="5" s="1"/>
  <c r="F3232" i="1"/>
  <c r="H3232" i="1" s="1"/>
  <c r="G3233" i="5" s="1"/>
  <c r="F3231" i="1"/>
  <c r="H3231" i="1" s="1"/>
  <c r="G3232" i="5" s="1"/>
  <c r="F3230" i="1"/>
  <c r="H3230" i="1" s="1"/>
  <c r="G3231" i="5" s="1"/>
  <c r="F3229" i="1"/>
  <c r="H3229" i="1" s="1"/>
  <c r="G3230" i="5" s="1"/>
  <c r="F3228" i="1"/>
  <c r="H3228" i="1" s="1"/>
  <c r="G3229" i="5" s="1"/>
  <c r="F3227" i="1"/>
  <c r="H3227" i="1" s="1"/>
  <c r="G3228" i="5" s="1"/>
  <c r="F3226" i="1"/>
  <c r="H3226" i="1" s="1"/>
  <c r="G3227" i="5" s="1"/>
  <c r="F3225" i="1"/>
  <c r="H3225" i="1" s="1"/>
  <c r="G3226" i="5" s="1"/>
  <c r="F3224" i="1"/>
  <c r="H3224" i="1" s="1"/>
  <c r="G3225" i="5" s="1"/>
  <c r="F3223" i="1"/>
  <c r="H3223" i="1" s="1"/>
  <c r="G3224" i="5" s="1"/>
  <c r="F3222" i="1"/>
  <c r="H3222" i="1" s="1"/>
  <c r="G3223" i="5" s="1"/>
  <c r="F3221" i="1"/>
  <c r="H3221" i="1" s="1"/>
  <c r="G3222" i="5" s="1"/>
  <c r="F3220" i="1"/>
  <c r="H3220" i="1" s="1"/>
  <c r="G3221" i="5" s="1"/>
  <c r="F3219" i="1"/>
  <c r="H3219" i="1" s="1"/>
  <c r="G3220" i="5" s="1"/>
  <c r="F3218" i="1"/>
  <c r="H3218" i="1" s="1"/>
  <c r="G3219" i="5" s="1"/>
  <c r="F3217" i="1"/>
  <c r="H3217" i="1" s="1"/>
  <c r="G3218" i="5" s="1"/>
  <c r="F3216" i="1"/>
  <c r="H3216" i="1" s="1"/>
  <c r="G3217" i="5" s="1"/>
  <c r="F3215" i="1"/>
  <c r="H3215" i="1" s="1"/>
  <c r="G3216" i="5" s="1"/>
  <c r="F3214" i="1"/>
  <c r="H3214" i="1" s="1"/>
  <c r="G3215" i="5" s="1"/>
  <c r="F3213" i="1"/>
  <c r="H3213" i="1" s="1"/>
  <c r="G3214" i="5" s="1"/>
  <c r="F3212" i="1"/>
  <c r="H3212" i="1" s="1"/>
  <c r="G3213" i="5" s="1"/>
  <c r="F3211" i="1"/>
  <c r="H3211" i="1" s="1"/>
  <c r="G3212" i="5" s="1"/>
  <c r="F3210" i="1"/>
  <c r="H3210" i="1" s="1"/>
  <c r="G3211" i="5" s="1"/>
  <c r="F3209" i="1"/>
  <c r="H3209" i="1" s="1"/>
  <c r="G3210" i="5" s="1"/>
  <c r="F3208" i="1"/>
  <c r="H3208" i="1" s="1"/>
  <c r="G3209" i="5" s="1"/>
  <c r="F3207" i="1"/>
  <c r="H3207" i="1" s="1"/>
  <c r="G3208" i="5" s="1"/>
  <c r="F3206" i="1"/>
  <c r="H3206" i="1" s="1"/>
  <c r="G3207" i="5" s="1"/>
  <c r="F3205" i="1"/>
  <c r="H3205" i="1" s="1"/>
  <c r="G3206" i="5" s="1"/>
  <c r="F3204" i="1"/>
  <c r="H3204" i="1" s="1"/>
  <c r="G3205" i="5" s="1"/>
  <c r="F3203" i="1"/>
  <c r="H3203" i="1" s="1"/>
  <c r="G3204" i="5" s="1"/>
  <c r="F3202" i="1"/>
  <c r="H3202" i="1" s="1"/>
  <c r="G3203" i="5" s="1"/>
  <c r="F3201" i="1"/>
  <c r="H3201" i="1" s="1"/>
  <c r="G3202" i="5" s="1"/>
  <c r="F3200" i="1"/>
  <c r="H3200" i="1" s="1"/>
  <c r="G3201" i="5" s="1"/>
  <c r="F3199" i="1"/>
  <c r="H3199" i="1" s="1"/>
  <c r="G3200" i="5" s="1"/>
  <c r="F3198" i="1"/>
  <c r="H3198" i="1" s="1"/>
  <c r="G3199" i="5" s="1"/>
  <c r="F3197" i="1"/>
  <c r="H3197" i="1" s="1"/>
  <c r="G3198" i="5" s="1"/>
  <c r="F3196" i="1"/>
  <c r="H3196" i="1" s="1"/>
  <c r="G3197" i="5" s="1"/>
  <c r="F3195" i="1"/>
  <c r="H3195" i="1" s="1"/>
  <c r="G3196" i="5" s="1"/>
  <c r="F3194" i="1"/>
  <c r="H3194" i="1" s="1"/>
  <c r="G3195" i="5" s="1"/>
  <c r="F3193" i="1"/>
  <c r="H3193" i="1" s="1"/>
  <c r="G3194" i="5" s="1"/>
  <c r="F3192" i="1"/>
  <c r="H3192" i="1" s="1"/>
  <c r="G3193" i="5" s="1"/>
  <c r="F3191" i="1"/>
  <c r="H3191" i="1" s="1"/>
  <c r="G3192" i="5" s="1"/>
  <c r="F3190" i="1"/>
  <c r="H3190" i="1" s="1"/>
  <c r="G3191" i="5" s="1"/>
  <c r="F3189" i="1"/>
  <c r="H3189" i="1" s="1"/>
  <c r="G3190" i="5" s="1"/>
  <c r="F3188" i="1"/>
  <c r="H3188" i="1" s="1"/>
  <c r="G3189" i="5" s="1"/>
  <c r="F3187" i="1"/>
  <c r="H3187" i="1" s="1"/>
  <c r="G3188" i="5" s="1"/>
  <c r="F3186" i="1"/>
  <c r="H3186" i="1" s="1"/>
  <c r="G3187" i="5" s="1"/>
  <c r="F3185" i="1"/>
  <c r="H3185" i="1" s="1"/>
  <c r="G3186" i="5" s="1"/>
  <c r="F3184" i="1"/>
  <c r="H3184" i="1" s="1"/>
  <c r="G3185" i="5" s="1"/>
  <c r="F3183" i="1"/>
  <c r="H3183" i="1" s="1"/>
  <c r="G3184" i="5" s="1"/>
  <c r="F3182" i="1"/>
  <c r="H3182" i="1" s="1"/>
  <c r="G3183" i="5" s="1"/>
  <c r="F3181" i="1"/>
  <c r="H3181" i="1" s="1"/>
  <c r="G3182" i="5" s="1"/>
  <c r="F3180" i="1"/>
  <c r="H3180" i="1" s="1"/>
  <c r="G3181" i="5" s="1"/>
  <c r="F3179" i="1"/>
  <c r="H3179" i="1" s="1"/>
  <c r="G3180" i="5" s="1"/>
  <c r="F3178" i="1"/>
  <c r="H3178" i="1" s="1"/>
  <c r="G3179" i="5" s="1"/>
  <c r="F3177" i="1"/>
  <c r="H3177" i="1" s="1"/>
  <c r="G3178" i="5" s="1"/>
  <c r="F3176" i="1"/>
  <c r="H3176" i="1" s="1"/>
  <c r="G3177" i="5" s="1"/>
  <c r="F3175" i="1"/>
  <c r="H3175" i="1" s="1"/>
  <c r="G3176" i="5" s="1"/>
  <c r="F3174" i="1"/>
  <c r="H3174" i="1" s="1"/>
  <c r="G3175" i="5" s="1"/>
  <c r="F3173" i="1"/>
  <c r="H3173" i="1" s="1"/>
  <c r="G3174" i="5" s="1"/>
  <c r="F3172" i="1"/>
  <c r="H3172" i="1" s="1"/>
  <c r="G3173" i="5" s="1"/>
  <c r="F3171" i="1"/>
  <c r="H3171" i="1" s="1"/>
  <c r="G3172" i="5" s="1"/>
  <c r="F3170" i="1"/>
  <c r="H3170" i="1" s="1"/>
  <c r="G3171" i="5" s="1"/>
  <c r="F3169" i="1"/>
  <c r="H3169" i="1" s="1"/>
  <c r="G3170" i="5" s="1"/>
  <c r="F3168" i="1"/>
  <c r="H3168" i="1" s="1"/>
  <c r="G3169" i="5" s="1"/>
  <c r="F3167" i="1"/>
  <c r="H3167" i="1" s="1"/>
  <c r="G3168" i="5" s="1"/>
  <c r="F3166" i="1"/>
  <c r="H3166" i="1" s="1"/>
  <c r="G3167" i="5" s="1"/>
  <c r="F3165" i="1"/>
  <c r="H3165" i="1" s="1"/>
  <c r="G3166" i="5" s="1"/>
  <c r="F3164" i="1"/>
  <c r="H3164" i="1" s="1"/>
  <c r="G3165" i="5" s="1"/>
  <c r="F3163" i="1"/>
  <c r="H3163" i="1" s="1"/>
  <c r="G3164" i="5" s="1"/>
  <c r="F3162" i="1"/>
  <c r="H3162" i="1" s="1"/>
  <c r="G3163" i="5" s="1"/>
  <c r="F3161" i="1"/>
  <c r="H3161" i="1" s="1"/>
  <c r="G3162" i="5" s="1"/>
  <c r="F3160" i="1"/>
  <c r="H3160" i="1" s="1"/>
  <c r="G3161" i="5" s="1"/>
  <c r="F3159" i="1"/>
  <c r="H3159" i="1" s="1"/>
  <c r="G3160" i="5" s="1"/>
  <c r="F3158" i="1"/>
  <c r="H3158" i="1" s="1"/>
  <c r="G3159" i="5" s="1"/>
  <c r="F3157" i="1"/>
  <c r="H3157" i="1" s="1"/>
  <c r="G3158" i="5" s="1"/>
  <c r="F3156" i="1"/>
  <c r="H3156" i="1" s="1"/>
  <c r="G3157" i="5" s="1"/>
  <c r="F3155" i="1"/>
  <c r="H3155" i="1" s="1"/>
  <c r="G3156" i="5" s="1"/>
  <c r="F3154" i="1"/>
  <c r="H3154" i="1" s="1"/>
  <c r="G3155" i="5" s="1"/>
  <c r="F3153" i="1"/>
  <c r="H3153" i="1" s="1"/>
  <c r="G3154" i="5" s="1"/>
  <c r="F3152" i="1"/>
  <c r="H3152" i="1" s="1"/>
  <c r="G3153" i="5" s="1"/>
  <c r="F3151" i="1"/>
  <c r="H3151" i="1" s="1"/>
  <c r="G3152" i="5" s="1"/>
  <c r="F3150" i="1"/>
  <c r="H3150" i="1" s="1"/>
  <c r="G3151" i="5" s="1"/>
  <c r="F3149" i="1"/>
  <c r="H3149" i="1" s="1"/>
  <c r="G3150" i="5" s="1"/>
  <c r="F3148" i="1"/>
  <c r="H3148" i="1" s="1"/>
  <c r="G3149" i="5" s="1"/>
  <c r="F3147" i="1"/>
  <c r="H3147" i="1" s="1"/>
  <c r="G3148" i="5" s="1"/>
  <c r="F3146" i="1"/>
  <c r="H3146" i="1" s="1"/>
  <c r="G3147" i="5" s="1"/>
  <c r="F3145" i="1"/>
  <c r="H3145" i="1" s="1"/>
  <c r="G3146" i="5" s="1"/>
  <c r="F3144" i="1"/>
  <c r="H3144" i="1" s="1"/>
  <c r="G3145" i="5" s="1"/>
  <c r="F3143" i="1"/>
  <c r="H3143" i="1" s="1"/>
  <c r="G3144" i="5" s="1"/>
  <c r="F3142" i="1"/>
  <c r="H3142" i="1" s="1"/>
  <c r="G3143" i="5" s="1"/>
  <c r="F3141" i="1"/>
  <c r="H3141" i="1" s="1"/>
  <c r="G3142" i="5" s="1"/>
  <c r="F3140" i="1"/>
  <c r="H3140" i="1" s="1"/>
  <c r="G3141" i="5" s="1"/>
  <c r="F3139" i="1"/>
  <c r="H3139" i="1" s="1"/>
  <c r="G3140" i="5" s="1"/>
  <c r="F3138" i="1"/>
  <c r="H3138" i="1" s="1"/>
  <c r="G3139" i="5" s="1"/>
  <c r="F3137" i="1"/>
  <c r="H3137" i="1" s="1"/>
  <c r="G3138" i="5" s="1"/>
  <c r="F3136" i="1"/>
  <c r="H3136" i="1" s="1"/>
  <c r="G3137" i="5" s="1"/>
  <c r="F3135" i="1"/>
  <c r="H3135" i="1" s="1"/>
  <c r="G3136" i="5" s="1"/>
  <c r="F3134" i="1"/>
  <c r="H3134" i="1" s="1"/>
  <c r="G3135" i="5" s="1"/>
  <c r="F3133" i="1"/>
  <c r="H3133" i="1" s="1"/>
  <c r="G3134" i="5" s="1"/>
  <c r="F3132" i="1"/>
  <c r="H3132" i="1" s="1"/>
  <c r="G3133" i="5" s="1"/>
  <c r="F3131" i="1"/>
  <c r="H3131" i="1" s="1"/>
  <c r="G3132" i="5" s="1"/>
  <c r="F3130" i="1"/>
  <c r="H3130" i="1" s="1"/>
  <c r="G3131" i="5" s="1"/>
  <c r="F3129" i="1"/>
  <c r="H3129" i="1" s="1"/>
  <c r="G3130" i="5" s="1"/>
  <c r="F3128" i="1"/>
  <c r="H3128" i="1" s="1"/>
  <c r="G3129" i="5" s="1"/>
  <c r="F3127" i="1"/>
  <c r="H3127" i="1" s="1"/>
  <c r="G3128" i="5" s="1"/>
  <c r="F3126" i="1"/>
  <c r="H3126" i="1" s="1"/>
  <c r="G3127" i="5" s="1"/>
  <c r="F3125" i="1"/>
  <c r="H3125" i="1" s="1"/>
  <c r="G3126" i="5" s="1"/>
  <c r="F3124" i="1"/>
  <c r="H3124" i="1" s="1"/>
  <c r="G3125" i="5" s="1"/>
  <c r="F3123" i="1"/>
  <c r="H3123" i="1" s="1"/>
  <c r="G3124" i="5" s="1"/>
  <c r="F3122" i="1"/>
  <c r="H3122" i="1" s="1"/>
  <c r="G3123" i="5" s="1"/>
  <c r="F3121" i="1"/>
  <c r="H3121" i="1" s="1"/>
  <c r="G3122" i="5" s="1"/>
  <c r="F3120" i="1"/>
  <c r="H3120" i="1" s="1"/>
  <c r="G3121" i="5" s="1"/>
  <c r="F3119" i="1"/>
  <c r="H3119" i="1" s="1"/>
  <c r="G3120" i="5" s="1"/>
  <c r="F3118" i="1"/>
  <c r="H3118" i="1" s="1"/>
  <c r="G3119" i="5" s="1"/>
  <c r="F3117" i="1"/>
  <c r="H3117" i="1" s="1"/>
  <c r="G3118" i="5" s="1"/>
  <c r="F3116" i="1"/>
  <c r="H3116" i="1" s="1"/>
  <c r="G3117" i="5" s="1"/>
  <c r="F3115" i="1"/>
  <c r="H3115" i="1" s="1"/>
  <c r="G3116" i="5" s="1"/>
  <c r="F3114" i="1"/>
  <c r="H3114" i="1" s="1"/>
  <c r="G3115" i="5" s="1"/>
  <c r="F3113" i="1"/>
  <c r="H3113" i="1" s="1"/>
  <c r="G3114" i="5" s="1"/>
  <c r="F3112" i="1"/>
  <c r="H3112" i="1" s="1"/>
  <c r="G3113" i="5" s="1"/>
  <c r="F3111" i="1"/>
  <c r="H3111" i="1" s="1"/>
  <c r="G3112" i="5" s="1"/>
  <c r="F3110" i="1"/>
  <c r="H3110" i="1" s="1"/>
  <c r="G3111" i="5" s="1"/>
  <c r="F3109" i="1"/>
  <c r="H3109" i="1" s="1"/>
  <c r="G3110" i="5" s="1"/>
  <c r="F3108" i="1"/>
  <c r="H3108" i="1" s="1"/>
  <c r="G3109" i="5" s="1"/>
  <c r="F3107" i="1"/>
  <c r="H3107" i="1" s="1"/>
  <c r="G3108" i="5" s="1"/>
  <c r="F3106" i="1"/>
  <c r="H3106" i="1" s="1"/>
  <c r="G3107" i="5" s="1"/>
  <c r="F3105" i="1"/>
  <c r="H3105" i="1" s="1"/>
  <c r="G3106" i="5" s="1"/>
  <c r="F3104" i="1"/>
  <c r="H3104" i="1" s="1"/>
  <c r="G3105" i="5" s="1"/>
  <c r="F3103" i="1"/>
  <c r="H3103" i="1" s="1"/>
  <c r="G3104" i="5" s="1"/>
  <c r="F3102" i="1"/>
  <c r="H3102" i="1" s="1"/>
  <c r="G3103" i="5" s="1"/>
  <c r="F3101" i="1"/>
  <c r="H3101" i="1" s="1"/>
  <c r="G3102" i="5" s="1"/>
  <c r="F3100" i="1"/>
  <c r="H3100" i="1" s="1"/>
  <c r="G3101" i="5" s="1"/>
  <c r="F3099" i="1"/>
  <c r="H3099" i="1" s="1"/>
  <c r="G3100" i="5" s="1"/>
  <c r="F3098" i="1"/>
  <c r="H3098" i="1" s="1"/>
  <c r="G3099" i="5" s="1"/>
  <c r="F3097" i="1"/>
  <c r="H3097" i="1" s="1"/>
  <c r="G3098" i="5" s="1"/>
  <c r="F3096" i="1"/>
  <c r="H3096" i="1" s="1"/>
  <c r="G3097" i="5" s="1"/>
  <c r="F3095" i="1"/>
  <c r="H3095" i="1" s="1"/>
  <c r="G3096" i="5" s="1"/>
  <c r="F3094" i="1"/>
  <c r="H3094" i="1" s="1"/>
  <c r="G3095" i="5" s="1"/>
  <c r="F3093" i="1"/>
  <c r="H3093" i="1" s="1"/>
  <c r="G3094" i="5" s="1"/>
  <c r="F3092" i="1"/>
  <c r="H3092" i="1" s="1"/>
  <c r="G3093" i="5" s="1"/>
  <c r="F3091" i="1"/>
  <c r="H3091" i="1" s="1"/>
  <c r="G3092" i="5" s="1"/>
  <c r="F3090" i="1"/>
  <c r="H3090" i="1" s="1"/>
  <c r="G3091" i="5" s="1"/>
  <c r="F3089" i="1"/>
  <c r="H3089" i="1" s="1"/>
  <c r="G3090" i="5" s="1"/>
  <c r="F3088" i="1"/>
  <c r="H3088" i="1" s="1"/>
  <c r="G3089" i="5" s="1"/>
  <c r="F3087" i="1"/>
  <c r="H3087" i="1" s="1"/>
  <c r="G3088" i="5" s="1"/>
  <c r="F3086" i="1"/>
  <c r="H3086" i="1" s="1"/>
  <c r="G3087" i="5" s="1"/>
  <c r="F3085" i="1"/>
  <c r="H3085" i="1" s="1"/>
  <c r="G3086" i="5" s="1"/>
  <c r="F3084" i="1"/>
  <c r="H3084" i="1" s="1"/>
  <c r="G3085" i="5" s="1"/>
  <c r="F3083" i="1"/>
  <c r="H3083" i="1" s="1"/>
  <c r="G3084" i="5" s="1"/>
  <c r="F3082" i="1"/>
  <c r="H3082" i="1" s="1"/>
  <c r="G3083" i="5" s="1"/>
  <c r="F3081" i="1"/>
  <c r="H3081" i="1" s="1"/>
  <c r="G3082" i="5" s="1"/>
  <c r="F3080" i="1"/>
  <c r="H3080" i="1" s="1"/>
  <c r="G3081" i="5" s="1"/>
  <c r="F3079" i="1"/>
  <c r="H3079" i="1" s="1"/>
  <c r="G3080" i="5" s="1"/>
  <c r="F3078" i="1"/>
  <c r="H3078" i="1" s="1"/>
  <c r="G3079" i="5" s="1"/>
  <c r="F3077" i="1"/>
  <c r="H3077" i="1" s="1"/>
  <c r="G3078" i="5" s="1"/>
  <c r="F3076" i="1"/>
  <c r="H3076" i="1" s="1"/>
  <c r="G3077" i="5" s="1"/>
  <c r="F3075" i="1"/>
  <c r="H3075" i="1" s="1"/>
  <c r="G3076" i="5" s="1"/>
  <c r="F3074" i="1"/>
  <c r="H3074" i="1" s="1"/>
  <c r="G3075" i="5" s="1"/>
  <c r="F3073" i="1"/>
  <c r="H3073" i="1" s="1"/>
  <c r="G3074" i="5" s="1"/>
  <c r="F3072" i="1"/>
  <c r="H3072" i="1" s="1"/>
  <c r="G3073" i="5" s="1"/>
  <c r="F3071" i="1"/>
  <c r="H3071" i="1" s="1"/>
  <c r="G3072" i="5" s="1"/>
  <c r="F3070" i="1"/>
  <c r="H3070" i="1" s="1"/>
  <c r="G3071" i="5" s="1"/>
  <c r="F3069" i="1"/>
  <c r="H3069" i="1" s="1"/>
  <c r="G3070" i="5" s="1"/>
  <c r="F3068" i="1"/>
  <c r="H3068" i="1" s="1"/>
  <c r="G3069" i="5" s="1"/>
  <c r="F3067" i="1"/>
  <c r="H3067" i="1" s="1"/>
  <c r="G3068" i="5" s="1"/>
  <c r="F3066" i="1"/>
  <c r="H3066" i="1" s="1"/>
  <c r="G3067" i="5" s="1"/>
  <c r="F3065" i="1"/>
  <c r="H3065" i="1" s="1"/>
  <c r="G3066" i="5" s="1"/>
  <c r="F3064" i="1"/>
  <c r="H3064" i="1" s="1"/>
  <c r="G3065" i="5" s="1"/>
  <c r="F3063" i="1"/>
  <c r="H3063" i="1" s="1"/>
  <c r="G3064" i="5" s="1"/>
  <c r="F3062" i="1"/>
  <c r="H3062" i="1" s="1"/>
  <c r="G3063" i="5" s="1"/>
  <c r="F3061" i="1"/>
  <c r="H3061" i="1" s="1"/>
  <c r="G3062" i="5" s="1"/>
  <c r="F3060" i="1"/>
  <c r="H3060" i="1" s="1"/>
  <c r="G3061" i="5" s="1"/>
  <c r="F3059" i="1"/>
  <c r="H3059" i="1" s="1"/>
  <c r="G3060" i="5" s="1"/>
  <c r="F3058" i="1"/>
  <c r="H3058" i="1" s="1"/>
  <c r="G3059" i="5" s="1"/>
  <c r="F3057" i="1"/>
  <c r="H3057" i="1" s="1"/>
  <c r="G3058" i="5" s="1"/>
  <c r="F3056" i="1"/>
  <c r="H3056" i="1" s="1"/>
  <c r="G3057" i="5" s="1"/>
  <c r="F3055" i="1"/>
  <c r="H3055" i="1" s="1"/>
  <c r="G3056" i="5" s="1"/>
  <c r="F3054" i="1"/>
  <c r="H3054" i="1" s="1"/>
  <c r="G3055" i="5" s="1"/>
  <c r="F3053" i="1"/>
  <c r="H3053" i="1" s="1"/>
  <c r="G3054" i="5" s="1"/>
  <c r="F3052" i="1"/>
  <c r="H3052" i="1" s="1"/>
  <c r="G3053" i="5" s="1"/>
  <c r="F3051" i="1"/>
  <c r="H3051" i="1" s="1"/>
  <c r="G3052" i="5" s="1"/>
  <c r="F3050" i="1"/>
  <c r="H3050" i="1" s="1"/>
  <c r="G3051" i="5" s="1"/>
  <c r="F3049" i="1"/>
  <c r="H3049" i="1" s="1"/>
  <c r="G3050" i="5" s="1"/>
  <c r="F3048" i="1"/>
  <c r="H3048" i="1" s="1"/>
  <c r="G3049" i="5" s="1"/>
  <c r="F3047" i="1"/>
  <c r="H3047" i="1" s="1"/>
  <c r="G3048" i="5" s="1"/>
  <c r="F3046" i="1"/>
  <c r="H3046" i="1" s="1"/>
  <c r="G3047" i="5" s="1"/>
  <c r="F3045" i="1"/>
  <c r="H3045" i="1" s="1"/>
  <c r="G3046" i="5" s="1"/>
  <c r="F3044" i="1"/>
  <c r="H3044" i="1" s="1"/>
  <c r="G3045" i="5" s="1"/>
  <c r="F3043" i="1"/>
  <c r="H3043" i="1" s="1"/>
  <c r="G3044" i="5" s="1"/>
  <c r="F3042" i="1"/>
  <c r="H3042" i="1" s="1"/>
  <c r="G3043" i="5" s="1"/>
  <c r="F3041" i="1"/>
  <c r="H3041" i="1" s="1"/>
  <c r="G3042" i="5" s="1"/>
  <c r="F3040" i="1"/>
  <c r="H3040" i="1" s="1"/>
  <c r="G3041" i="5" s="1"/>
  <c r="F3039" i="1"/>
  <c r="H3039" i="1" s="1"/>
  <c r="G3040" i="5" s="1"/>
  <c r="F3038" i="1"/>
  <c r="H3038" i="1" s="1"/>
  <c r="G3039" i="5" s="1"/>
  <c r="F3037" i="1"/>
  <c r="H3037" i="1" s="1"/>
  <c r="G3038" i="5" s="1"/>
  <c r="F3036" i="1"/>
  <c r="H3036" i="1" s="1"/>
  <c r="G3037" i="5" s="1"/>
  <c r="F3035" i="1"/>
  <c r="H3035" i="1" s="1"/>
  <c r="G3036" i="5" s="1"/>
  <c r="F3034" i="1"/>
  <c r="H3034" i="1" s="1"/>
  <c r="G3035" i="5" s="1"/>
  <c r="F3033" i="1"/>
  <c r="H3033" i="1" s="1"/>
  <c r="G3034" i="5" s="1"/>
  <c r="F3032" i="1"/>
  <c r="H3032" i="1" s="1"/>
  <c r="G3033" i="5" s="1"/>
  <c r="F3031" i="1"/>
  <c r="H3031" i="1" s="1"/>
  <c r="G3032" i="5" s="1"/>
  <c r="F3030" i="1"/>
  <c r="H3030" i="1" s="1"/>
  <c r="G3031" i="5" s="1"/>
  <c r="F3029" i="1"/>
  <c r="H3029" i="1" s="1"/>
  <c r="G3030" i="5" s="1"/>
  <c r="F3028" i="1"/>
  <c r="H3028" i="1" s="1"/>
  <c r="G3029" i="5" s="1"/>
  <c r="F3027" i="1"/>
  <c r="H3027" i="1" s="1"/>
  <c r="G3028" i="5" s="1"/>
  <c r="F3026" i="1"/>
  <c r="H3026" i="1" s="1"/>
  <c r="G3027" i="5" s="1"/>
  <c r="F3025" i="1"/>
  <c r="H3025" i="1" s="1"/>
  <c r="G3026" i="5" s="1"/>
  <c r="F3024" i="1"/>
  <c r="H3024" i="1" s="1"/>
  <c r="G3025" i="5" s="1"/>
  <c r="F3023" i="1"/>
  <c r="H3023" i="1" s="1"/>
  <c r="G3024" i="5" s="1"/>
  <c r="F3022" i="1"/>
  <c r="H3022" i="1" s="1"/>
  <c r="G3023" i="5" s="1"/>
  <c r="F3021" i="1"/>
  <c r="H3021" i="1" s="1"/>
  <c r="G3022" i="5" s="1"/>
  <c r="F3020" i="1"/>
  <c r="H3020" i="1" s="1"/>
  <c r="G3021" i="5" s="1"/>
  <c r="F3019" i="1"/>
  <c r="H3019" i="1" s="1"/>
  <c r="G3020" i="5" s="1"/>
  <c r="F3018" i="1"/>
  <c r="H3018" i="1" s="1"/>
  <c r="G3019" i="5" s="1"/>
  <c r="F3017" i="1"/>
  <c r="H3017" i="1" s="1"/>
  <c r="G3018" i="5" s="1"/>
  <c r="F3016" i="1"/>
  <c r="H3016" i="1" s="1"/>
  <c r="G3017" i="5" s="1"/>
  <c r="F3015" i="1"/>
  <c r="H3015" i="1" s="1"/>
  <c r="G3016" i="5" s="1"/>
  <c r="F3014" i="1"/>
  <c r="H3014" i="1" s="1"/>
  <c r="G3015" i="5" s="1"/>
  <c r="F3013" i="1"/>
  <c r="H3013" i="1" s="1"/>
  <c r="G3014" i="5" s="1"/>
  <c r="F3012" i="1"/>
  <c r="H3012" i="1" s="1"/>
  <c r="G3013" i="5" s="1"/>
  <c r="F3011" i="1"/>
  <c r="H3011" i="1" s="1"/>
  <c r="G3012" i="5" s="1"/>
  <c r="F3010" i="1"/>
  <c r="H3010" i="1" s="1"/>
  <c r="G3011" i="5" s="1"/>
  <c r="F3009" i="1"/>
  <c r="H3009" i="1" s="1"/>
  <c r="G3010" i="5" s="1"/>
  <c r="F3008" i="1"/>
  <c r="H3008" i="1" s="1"/>
  <c r="G3009" i="5" s="1"/>
  <c r="F3007" i="1"/>
  <c r="H3007" i="1" s="1"/>
  <c r="G3008" i="5" s="1"/>
  <c r="F3006" i="1"/>
  <c r="H3006" i="1" s="1"/>
  <c r="G3007" i="5" s="1"/>
  <c r="F3005" i="1"/>
  <c r="H3005" i="1" s="1"/>
  <c r="G3006" i="5" s="1"/>
  <c r="F3004" i="1"/>
  <c r="H3004" i="1" s="1"/>
  <c r="G3005" i="5" s="1"/>
  <c r="F3003" i="1"/>
  <c r="H3003" i="1" s="1"/>
  <c r="G3004" i="5" s="1"/>
  <c r="F3002" i="1"/>
  <c r="H3002" i="1" s="1"/>
  <c r="G3003" i="5" s="1"/>
  <c r="F3001" i="1"/>
  <c r="H3001" i="1" s="1"/>
  <c r="G3002" i="5" s="1"/>
  <c r="F3000" i="1"/>
  <c r="H3000" i="1" s="1"/>
  <c r="G3001" i="5" s="1"/>
  <c r="F2999" i="1"/>
  <c r="H2999" i="1" s="1"/>
  <c r="G3000" i="5" s="1"/>
  <c r="F2998" i="1"/>
  <c r="H2998" i="1" s="1"/>
  <c r="G2999" i="5" s="1"/>
  <c r="F2997" i="1"/>
  <c r="H2997" i="1" s="1"/>
  <c r="G2998" i="5" s="1"/>
  <c r="F2996" i="1"/>
  <c r="H2996" i="1" s="1"/>
  <c r="G2997" i="5" s="1"/>
  <c r="F2995" i="1"/>
  <c r="H2995" i="1" s="1"/>
  <c r="G2996" i="5" s="1"/>
  <c r="F2994" i="1"/>
  <c r="H2994" i="1" s="1"/>
  <c r="G2995" i="5" s="1"/>
  <c r="F2993" i="1"/>
  <c r="H2993" i="1" s="1"/>
  <c r="G2994" i="5" s="1"/>
  <c r="F2992" i="1"/>
  <c r="H2992" i="1" s="1"/>
  <c r="G2993" i="5" s="1"/>
  <c r="F2991" i="1"/>
  <c r="H2991" i="1" s="1"/>
  <c r="G2992" i="5" s="1"/>
  <c r="F2990" i="1"/>
  <c r="H2990" i="1" s="1"/>
  <c r="G2991" i="5" s="1"/>
  <c r="F2989" i="1"/>
  <c r="H2989" i="1" s="1"/>
  <c r="G2990" i="5" s="1"/>
  <c r="F2988" i="1"/>
  <c r="H2988" i="1" s="1"/>
  <c r="G2989" i="5" s="1"/>
  <c r="F2987" i="1"/>
  <c r="H2987" i="1" s="1"/>
  <c r="G2988" i="5" s="1"/>
  <c r="F2986" i="1"/>
  <c r="H2986" i="1" s="1"/>
  <c r="G2987" i="5" s="1"/>
  <c r="F2985" i="1"/>
  <c r="H2985" i="1" s="1"/>
  <c r="G2986" i="5" s="1"/>
  <c r="F2984" i="1"/>
  <c r="H2984" i="1" s="1"/>
  <c r="G2985" i="5" s="1"/>
  <c r="F2983" i="1"/>
  <c r="H2983" i="1" s="1"/>
  <c r="G2984" i="5" s="1"/>
  <c r="F2982" i="1"/>
  <c r="H2982" i="1" s="1"/>
  <c r="G2983" i="5" s="1"/>
  <c r="F2981" i="1"/>
  <c r="H2981" i="1" s="1"/>
  <c r="G2982" i="5" s="1"/>
  <c r="F2980" i="1"/>
  <c r="H2980" i="1" s="1"/>
  <c r="G2981" i="5" s="1"/>
  <c r="F2979" i="1"/>
  <c r="H2979" i="1" s="1"/>
  <c r="G2980" i="5" s="1"/>
  <c r="F2978" i="1"/>
  <c r="H2978" i="1" s="1"/>
  <c r="G2979" i="5" s="1"/>
  <c r="F2977" i="1"/>
  <c r="H2977" i="1" s="1"/>
  <c r="G2978" i="5" s="1"/>
  <c r="F2976" i="1"/>
  <c r="H2976" i="1" s="1"/>
  <c r="G2977" i="5" s="1"/>
  <c r="F2975" i="1"/>
  <c r="H2975" i="1" s="1"/>
  <c r="G2976" i="5" s="1"/>
  <c r="F2974" i="1"/>
  <c r="H2974" i="1" s="1"/>
  <c r="G2975" i="5" s="1"/>
  <c r="F2973" i="1"/>
  <c r="H2973" i="1" s="1"/>
  <c r="G2974" i="5" s="1"/>
  <c r="F2972" i="1"/>
  <c r="H2972" i="1" s="1"/>
  <c r="G2973" i="5" s="1"/>
  <c r="F2971" i="1"/>
  <c r="H2971" i="1" s="1"/>
  <c r="G2972" i="5" s="1"/>
  <c r="F2970" i="1"/>
  <c r="H2970" i="1" s="1"/>
  <c r="G2971" i="5" s="1"/>
  <c r="F2969" i="1"/>
  <c r="H2969" i="1" s="1"/>
  <c r="G2970" i="5" s="1"/>
  <c r="F2968" i="1"/>
  <c r="H2968" i="1" s="1"/>
  <c r="G2969" i="5" s="1"/>
  <c r="F2967" i="1"/>
  <c r="H2967" i="1" s="1"/>
  <c r="G2968" i="5" s="1"/>
  <c r="F2966" i="1"/>
  <c r="H2966" i="1" s="1"/>
  <c r="G2967" i="5" s="1"/>
  <c r="F2965" i="1"/>
  <c r="H2965" i="1" s="1"/>
  <c r="G2966" i="5" s="1"/>
  <c r="F2964" i="1"/>
  <c r="H2964" i="1" s="1"/>
  <c r="G2965" i="5" s="1"/>
  <c r="F2963" i="1"/>
  <c r="H2963" i="1" s="1"/>
  <c r="G2964" i="5" s="1"/>
  <c r="F2962" i="1"/>
  <c r="H2962" i="1" s="1"/>
  <c r="G2963" i="5" s="1"/>
  <c r="F2961" i="1"/>
  <c r="H2961" i="1" s="1"/>
  <c r="G2962" i="5" s="1"/>
  <c r="F2960" i="1"/>
  <c r="H2960" i="1" s="1"/>
  <c r="G2961" i="5" s="1"/>
  <c r="F2959" i="1"/>
  <c r="H2959" i="1" s="1"/>
  <c r="G2960" i="5" s="1"/>
  <c r="F2958" i="1"/>
  <c r="H2958" i="1" s="1"/>
  <c r="G2959" i="5" s="1"/>
  <c r="F2957" i="1"/>
  <c r="H2957" i="1" s="1"/>
  <c r="G2958" i="5" s="1"/>
  <c r="F2956" i="1"/>
  <c r="H2956" i="1" s="1"/>
  <c r="G2957" i="5" s="1"/>
  <c r="F2955" i="1"/>
  <c r="H2955" i="1" s="1"/>
  <c r="G2956" i="5" s="1"/>
  <c r="F2954" i="1"/>
  <c r="H2954" i="1" s="1"/>
  <c r="G2955" i="5" s="1"/>
  <c r="F2953" i="1"/>
  <c r="H2953" i="1" s="1"/>
  <c r="G2954" i="5" s="1"/>
  <c r="F2952" i="1"/>
  <c r="H2952" i="1" s="1"/>
  <c r="G2953" i="5" s="1"/>
  <c r="F2951" i="1"/>
  <c r="H2951" i="1" s="1"/>
  <c r="G2952" i="5" s="1"/>
  <c r="F2950" i="1"/>
  <c r="H2950" i="1" s="1"/>
  <c r="G2951" i="5" s="1"/>
  <c r="F2949" i="1"/>
  <c r="H2949" i="1" s="1"/>
  <c r="G2950" i="5" s="1"/>
  <c r="F2948" i="1"/>
  <c r="H2948" i="1" s="1"/>
  <c r="G2949" i="5" s="1"/>
  <c r="F2947" i="1"/>
  <c r="H2947" i="1" s="1"/>
  <c r="G2948" i="5" s="1"/>
  <c r="F2946" i="1"/>
  <c r="H2946" i="1" s="1"/>
  <c r="G2947" i="5" s="1"/>
  <c r="F2945" i="1"/>
  <c r="H2945" i="1" s="1"/>
  <c r="G2946" i="5" s="1"/>
  <c r="F2944" i="1"/>
  <c r="H2944" i="1" s="1"/>
  <c r="G2945" i="5" s="1"/>
  <c r="F2943" i="1"/>
  <c r="H2943" i="1" s="1"/>
  <c r="G2944" i="5" s="1"/>
  <c r="F2942" i="1"/>
  <c r="H2942" i="1" s="1"/>
  <c r="G2943" i="5" s="1"/>
  <c r="F2941" i="1"/>
  <c r="H2941" i="1" s="1"/>
  <c r="G2942" i="5" s="1"/>
  <c r="F2940" i="1"/>
  <c r="H2940" i="1" s="1"/>
  <c r="G2941" i="5" s="1"/>
  <c r="F2939" i="1"/>
  <c r="H2939" i="1" s="1"/>
  <c r="G2940" i="5" s="1"/>
  <c r="F2938" i="1"/>
  <c r="H2938" i="1" s="1"/>
  <c r="G2939" i="5" s="1"/>
  <c r="F2937" i="1"/>
  <c r="H2937" i="1" s="1"/>
  <c r="G2938" i="5" s="1"/>
  <c r="F2936" i="1"/>
  <c r="H2936" i="1" s="1"/>
  <c r="G2937" i="5" s="1"/>
  <c r="F2935" i="1"/>
  <c r="H2935" i="1" s="1"/>
  <c r="G2936" i="5" s="1"/>
  <c r="F2934" i="1"/>
  <c r="H2934" i="1" s="1"/>
  <c r="G2935" i="5" s="1"/>
  <c r="F2933" i="1"/>
  <c r="H2933" i="1" s="1"/>
  <c r="G2934" i="5" s="1"/>
  <c r="F2932" i="1"/>
  <c r="H2932" i="1" s="1"/>
  <c r="G2933" i="5" s="1"/>
  <c r="F2931" i="1"/>
  <c r="H2931" i="1" s="1"/>
  <c r="G2932" i="5" s="1"/>
  <c r="F2930" i="1"/>
  <c r="H2930" i="1" s="1"/>
  <c r="G2931" i="5" s="1"/>
  <c r="F2929" i="1"/>
  <c r="H2929" i="1" s="1"/>
  <c r="G2930" i="5" s="1"/>
  <c r="F2928" i="1"/>
  <c r="H2928" i="1" s="1"/>
  <c r="G2929" i="5" s="1"/>
  <c r="F2927" i="1"/>
  <c r="H2927" i="1" s="1"/>
  <c r="G2928" i="5" s="1"/>
  <c r="F2926" i="1"/>
  <c r="H2926" i="1" s="1"/>
  <c r="G2927" i="5" s="1"/>
  <c r="F2925" i="1"/>
  <c r="H2925" i="1" s="1"/>
  <c r="G2926" i="5" s="1"/>
  <c r="F2924" i="1"/>
  <c r="H2924" i="1" s="1"/>
  <c r="G2925" i="5" s="1"/>
  <c r="F2923" i="1"/>
  <c r="H2923" i="1" s="1"/>
  <c r="G2924" i="5" s="1"/>
  <c r="F2922" i="1"/>
  <c r="H2922" i="1" s="1"/>
  <c r="G2923" i="5" s="1"/>
  <c r="F2921" i="1"/>
  <c r="H2921" i="1" s="1"/>
  <c r="G2922" i="5" s="1"/>
  <c r="F2920" i="1"/>
  <c r="H2920" i="1" s="1"/>
  <c r="G2921" i="5" s="1"/>
  <c r="F2919" i="1"/>
  <c r="H2919" i="1" s="1"/>
  <c r="G2920" i="5" s="1"/>
  <c r="F2918" i="1"/>
  <c r="H2918" i="1" s="1"/>
  <c r="G2919" i="5" s="1"/>
  <c r="F2917" i="1"/>
  <c r="H2917" i="1" s="1"/>
  <c r="G2918" i="5" s="1"/>
  <c r="F2916" i="1"/>
  <c r="H2916" i="1" s="1"/>
  <c r="G2917" i="5" s="1"/>
  <c r="F2915" i="1"/>
  <c r="H2915" i="1" s="1"/>
  <c r="G2916" i="5" s="1"/>
  <c r="F2914" i="1"/>
  <c r="H2914" i="1" s="1"/>
  <c r="G2915" i="5" s="1"/>
  <c r="F2913" i="1"/>
  <c r="H2913" i="1" s="1"/>
  <c r="G2914" i="5" s="1"/>
  <c r="F2912" i="1"/>
  <c r="H2912" i="1" s="1"/>
  <c r="G2913" i="5" s="1"/>
  <c r="F2911" i="1"/>
  <c r="H2911" i="1" s="1"/>
  <c r="G2912" i="5" s="1"/>
  <c r="F2910" i="1"/>
  <c r="H2910" i="1" s="1"/>
  <c r="G2911" i="5" s="1"/>
  <c r="F2909" i="1"/>
  <c r="H2909" i="1" s="1"/>
  <c r="G2910" i="5" s="1"/>
  <c r="F2908" i="1"/>
  <c r="H2908" i="1" s="1"/>
  <c r="G2909" i="5" s="1"/>
  <c r="F2907" i="1"/>
  <c r="H2907" i="1" s="1"/>
  <c r="G2908" i="5" s="1"/>
  <c r="F2906" i="1"/>
  <c r="H2906" i="1" s="1"/>
  <c r="G2907" i="5" s="1"/>
  <c r="F2905" i="1"/>
  <c r="H2905" i="1" s="1"/>
  <c r="G2906" i="5" s="1"/>
  <c r="F2904" i="1"/>
  <c r="H2904" i="1" s="1"/>
  <c r="G2905" i="5" s="1"/>
  <c r="F2903" i="1"/>
  <c r="H2903" i="1" s="1"/>
  <c r="G2904" i="5" s="1"/>
  <c r="F2902" i="1"/>
  <c r="H2902" i="1" s="1"/>
  <c r="G2903" i="5" s="1"/>
  <c r="F2901" i="1"/>
  <c r="H2901" i="1" s="1"/>
  <c r="G2902" i="5" s="1"/>
  <c r="F2900" i="1"/>
  <c r="H2900" i="1" s="1"/>
  <c r="G2901" i="5" s="1"/>
  <c r="F2899" i="1"/>
  <c r="H2899" i="1" s="1"/>
  <c r="G2900" i="5" s="1"/>
  <c r="F2898" i="1"/>
  <c r="H2898" i="1" s="1"/>
  <c r="G2899" i="5" s="1"/>
  <c r="F2897" i="1"/>
  <c r="H2897" i="1" s="1"/>
  <c r="G2898" i="5" s="1"/>
  <c r="F2896" i="1"/>
  <c r="H2896" i="1" s="1"/>
  <c r="G2897" i="5" s="1"/>
  <c r="F2895" i="1"/>
  <c r="H2895" i="1" s="1"/>
  <c r="G2896" i="5" s="1"/>
  <c r="F2894" i="1"/>
  <c r="H2894" i="1" s="1"/>
  <c r="G2895" i="5" s="1"/>
  <c r="F2893" i="1"/>
  <c r="H2893" i="1" s="1"/>
  <c r="G2894" i="5" s="1"/>
  <c r="F2892" i="1"/>
  <c r="H2892" i="1" s="1"/>
  <c r="G2893" i="5" s="1"/>
  <c r="F2891" i="1"/>
  <c r="H2891" i="1" s="1"/>
  <c r="G2892" i="5" s="1"/>
  <c r="F2890" i="1"/>
  <c r="H2890" i="1" s="1"/>
  <c r="G2891" i="5" s="1"/>
  <c r="F2889" i="1"/>
  <c r="H2889" i="1" s="1"/>
  <c r="G2890" i="5" s="1"/>
  <c r="F2888" i="1"/>
  <c r="H2888" i="1" s="1"/>
  <c r="G2889" i="5" s="1"/>
  <c r="F2887" i="1"/>
  <c r="H2887" i="1" s="1"/>
  <c r="G2888" i="5" s="1"/>
  <c r="F2886" i="1"/>
  <c r="H2886" i="1" s="1"/>
  <c r="G2887" i="5" s="1"/>
  <c r="F2885" i="1"/>
  <c r="H2885" i="1" s="1"/>
  <c r="G2886" i="5" s="1"/>
  <c r="F2884" i="1"/>
  <c r="H2884" i="1" s="1"/>
  <c r="G2885" i="5" s="1"/>
  <c r="F2883" i="1"/>
  <c r="H2883" i="1" s="1"/>
  <c r="G2884" i="5" s="1"/>
  <c r="F2882" i="1"/>
  <c r="H2882" i="1" s="1"/>
  <c r="G2883" i="5" s="1"/>
  <c r="F2881" i="1"/>
  <c r="H2881" i="1" s="1"/>
  <c r="G2882" i="5" s="1"/>
  <c r="F2880" i="1"/>
  <c r="H2880" i="1" s="1"/>
  <c r="G2881" i="5" s="1"/>
  <c r="F2879" i="1"/>
  <c r="H2879" i="1" s="1"/>
  <c r="G2880" i="5" s="1"/>
  <c r="F2878" i="1"/>
  <c r="H2878" i="1" s="1"/>
  <c r="G2879" i="5" s="1"/>
  <c r="F2877" i="1"/>
  <c r="H2877" i="1" s="1"/>
  <c r="G2878" i="5" s="1"/>
  <c r="F2876" i="1"/>
  <c r="H2876" i="1" s="1"/>
  <c r="G2877" i="5" s="1"/>
  <c r="F2875" i="1"/>
  <c r="H2875" i="1" s="1"/>
  <c r="G2876" i="5" s="1"/>
  <c r="F2874" i="1"/>
  <c r="H2874" i="1" s="1"/>
  <c r="G2875" i="5" s="1"/>
  <c r="F2873" i="1"/>
  <c r="H2873" i="1" s="1"/>
  <c r="G2874" i="5" s="1"/>
  <c r="F2872" i="1"/>
  <c r="H2872" i="1" s="1"/>
  <c r="G2873" i="5" s="1"/>
  <c r="F2871" i="1"/>
  <c r="H2871" i="1" s="1"/>
  <c r="G2872" i="5" s="1"/>
  <c r="F2870" i="1"/>
  <c r="H2870" i="1" s="1"/>
  <c r="G2871" i="5" s="1"/>
  <c r="F2869" i="1"/>
  <c r="H2869" i="1" s="1"/>
  <c r="G2870" i="5" s="1"/>
  <c r="F2868" i="1"/>
  <c r="H2868" i="1" s="1"/>
  <c r="G2869" i="5" s="1"/>
  <c r="F2867" i="1"/>
  <c r="H2867" i="1" s="1"/>
  <c r="G2868" i="5" s="1"/>
  <c r="F2866" i="1"/>
  <c r="H2866" i="1" s="1"/>
  <c r="G2867" i="5" s="1"/>
  <c r="F2865" i="1"/>
  <c r="H2865" i="1" s="1"/>
  <c r="G2866" i="5" s="1"/>
  <c r="F2864" i="1"/>
  <c r="H2864" i="1" s="1"/>
  <c r="G2865" i="5" s="1"/>
  <c r="F2863" i="1"/>
  <c r="H2863" i="1" s="1"/>
  <c r="G2864" i="5" s="1"/>
  <c r="F2862" i="1"/>
  <c r="H2862" i="1" s="1"/>
  <c r="G2863" i="5" s="1"/>
  <c r="F2861" i="1"/>
  <c r="H2861" i="1" s="1"/>
  <c r="G2862" i="5" s="1"/>
  <c r="F2860" i="1"/>
  <c r="H2860" i="1" s="1"/>
  <c r="G2861" i="5" s="1"/>
  <c r="F2859" i="1"/>
  <c r="H2859" i="1" s="1"/>
  <c r="G2860" i="5" s="1"/>
  <c r="F2858" i="1"/>
  <c r="H2858" i="1" s="1"/>
  <c r="G2859" i="5" s="1"/>
  <c r="F2857" i="1"/>
  <c r="H2857" i="1" s="1"/>
  <c r="G2858" i="5" s="1"/>
  <c r="F2856" i="1"/>
  <c r="H2856" i="1" s="1"/>
  <c r="G2857" i="5" s="1"/>
  <c r="F2855" i="1"/>
  <c r="H2855" i="1" s="1"/>
  <c r="G2856" i="5" s="1"/>
  <c r="F2854" i="1"/>
  <c r="H2854" i="1" s="1"/>
  <c r="G2855" i="5" s="1"/>
  <c r="F2853" i="1"/>
  <c r="H2853" i="1" s="1"/>
  <c r="G2854" i="5" s="1"/>
  <c r="F2852" i="1"/>
  <c r="H2852" i="1" s="1"/>
  <c r="G2853" i="5" s="1"/>
  <c r="F2851" i="1"/>
  <c r="H2851" i="1" s="1"/>
  <c r="G2852" i="5" s="1"/>
  <c r="F2850" i="1"/>
  <c r="H2850" i="1" s="1"/>
  <c r="G2851" i="5" s="1"/>
  <c r="F2849" i="1"/>
  <c r="H2849" i="1" s="1"/>
  <c r="G2850" i="5" s="1"/>
  <c r="F2848" i="1"/>
  <c r="H2848" i="1" s="1"/>
  <c r="G2849" i="5" s="1"/>
  <c r="F2847" i="1"/>
  <c r="H2847" i="1" s="1"/>
  <c r="G2848" i="5" s="1"/>
  <c r="F2846" i="1"/>
  <c r="H2846" i="1" s="1"/>
  <c r="G2847" i="5" s="1"/>
  <c r="F2845" i="1"/>
  <c r="H2845" i="1" s="1"/>
  <c r="G2846" i="5" s="1"/>
  <c r="F2844" i="1"/>
  <c r="H2844" i="1" s="1"/>
  <c r="G2845" i="5" s="1"/>
  <c r="F2843" i="1"/>
  <c r="H2843" i="1" s="1"/>
  <c r="G2844" i="5" s="1"/>
  <c r="F2842" i="1"/>
  <c r="H2842" i="1" s="1"/>
  <c r="G2843" i="5" s="1"/>
  <c r="F2841" i="1"/>
  <c r="H2841" i="1" s="1"/>
  <c r="G2842" i="5" s="1"/>
  <c r="F2840" i="1"/>
  <c r="H2840" i="1" s="1"/>
  <c r="G2841" i="5" s="1"/>
  <c r="F2839" i="1"/>
  <c r="H2839" i="1" s="1"/>
  <c r="G2840" i="5" s="1"/>
  <c r="F2838" i="1"/>
  <c r="H2838" i="1" s="1"/>
  <c r="G2839" i="5" s="1"/>
  <c r="F2837" i="1"/>
  <c r="H2837" i="1" s="1"/>
  <c r="G2838" i="5" s="1"/>
  <c r="F2836" i="1"/>
  <c r="H2836" i="1" s="1"/>
  <c r="G2837" i="5" s="1"/>
  <c r="F2835" i="1"/>
  <c r="H2835" i="1" s="1"/>
  <c r="G2836" i="5" s="1"/>
  <c r="F2834" i="1"/>
  <c r="H2834" i="1" s="1"/>
  <c r="G2835" i="5" s="1"/>
  <c r="F2833" i="1"/>
  <c r="H2833" i="1" s="1"/>
  <c r="G2834" i="5" s="1"/>
  <c r="F2832" i="1"/>
  <c r="H2832" i="1" s="1"/>
  <c r="G2833" i="5" s="1"/>
  <c r="F2831" i="1"/>
  <c r="H2831" i="1" s="1"/>
  <c r="G2832" i="5" s="1"/>
  <c r="F2830" i="1"/>
  <c r="H2830" i="1" s="1"/>
  <c r="G2831" i="5" s="1"/>
  <c r="F2829" i="1"/>
  <c r="H2829" i="1" s="1"/>
  <c r="G2830" i="5" s="1"/>
  <c r="F2828" i="1"/>
  <c r="H2828" i="1" s="1"/>
  <c r="G2829" i="5" s="1"/>
  <c r="F2827" i="1"/>
  <c r="H2827" i="1" s="1"/>
  <c r="G2828" i="5" s="1"/>
  <c r="F2826" i="1"/>
  <c r="H2826" i="1" s="1"/>
  <c r="G2827" i="5" s="1"/>
  <c r="F2825" i="1"/>
  <c r="H2825" i="1" s="1"/>
  <c r="G2826" i="5" s="1"/>
  <c r="F2824" i="1"/>
  <c r="H2824" i="1" s="1"/>
  <c r="G2825" i="5" s="1"/>
  <c r="F2823" i="1"/>
  <c r="H2823" i="1" s="1"/>
  <c r="G2824" i="5" s="1"/>
  <c r="F2822" i="1"/>
  <c r="H2822" i="1" s="1"/>
  <c r="G2823" i="5" s="1"/>
  <c r="F2821" i="1"/>
  <c r="H2821" i="1" s="1"/>
  <c r="G2822" i="5" s="1"/>
  <c r="F2820" i="1"/>
  <c r="H2820" i="1" s="1"/>
  <c r="G2821" i="5" s="1"/>
  <c r="F2819" i="1"/>
  <c r="H2819" i="1" s="1"/>
  <c r="G2820" i="5" s="1"/>
  <c r="F2818" i="1"/>
  <c r="H2818" i="1" s="1"/>
  <c r="G2819" i="5" s="1"/>
  <c r="F2817" i="1"/>
  <c r="H2817" i="1" s="1"/>
  <c r="G2818" i="5" s="1"/>
  <c r="F2816" i="1"/>
  <c r="H2816" i="1" s="1"/>
  <c r="G2817" i="5" s="1"/>
  <c r="F2815" i="1"/>
  <c r="H2815" i="1" s="1"/>
  <c r="G2816" i="5" s="1"/>
  <c r="F2814" i="1"/>
  <c r="H2814" i="1" s="1"/>
  <c r="G2815" i="5" s="1"/>
  <c r="F2813" i="1"/>
  <c r="H2813" i="1" s="1"/>
  <c r="G2814" i="5" s="1"/>
  <c r="F2812" i="1"/>
  <c r="H2812" i="1" s="1"/>
  <c r="G2813" i="5" s="1"/>
  <c r="F2811" i="1"/>
  <c r="H2811" i="1" s="1"/>
  <c r="G2812" i="5" s="1"/>
  <c r="F2810" i="1"/>
  <c r="H2810" i="1" s="1"/>
  <c r="G2811" i="5" s="1"/>
  <c r="F2809" i="1"/>
  <c r="H2809" i="1" s="1"/>
  <c r="G2810" i="5" s="1"/>
  <c r="F2808" i="1"/>
  <c r="H2808" i="1" s="1"/>
  <c r="G2809" i="5" s="1"/>
  <c r="F2807" i="1"/>
  <c r="H2807" i="1" s="1"/>
  <c r="G2808" i="5" s="1"/>
  <c r="F2806" i="1"/>
  <c r="H2806" i="1" s="1"/>
  <c r="G2807" i="5" s="1"/>
  <c r="F2805" i="1"/>
  <c r="H2805" i="1" s="1"/>
  <c r="G2806" i="5" s="1"/>
  <c r="F2804" i="1"/>
  <c r="H2804" i="1" s="1"/>
  <c r="G2805" i="5" s="1"/>
  <c r="F2803" i="1"/>
  <c r="H2803" i="1" s="1"/>
  <c r="G2804" i="5" s="1"/>
  <c r="F2802" i="1"/>
  <c r="H2802" i="1" s="1"/>
  <c r="G2803" i="5" s="1"/>
  <c r="F2801" i="1"/>
  <c r="H2801" i="1" s="1"/>
  <c r="G2802" i="5" s="1"/>
  <c r="F2800" i="1"/>
  <c r="H2800" i="1" s="1"/>
  <c r="G2801" i="5" s="1"/>
  <c r="F2799" i="1"/>
  <c r="H2799" i="1" s="1"/>
  <c r="G2800" i="5" s="1"/>
  <c r="F2798" i="1"/>
  <c r="H2798" i="1" s="1"/>
  <c r="G2799" i="5" s="1"/>
  <c r="F2797" i="1"/>
  <c r="H2797" i="1" s="1"/>
  <c r="G2798" i="5" s="1"/>
  <c r="F2796" i="1"/>
  <c r="H2796" i="1" s="1"/>
  <c r="G2797" i="5" s="1"/>
  <c r="F2795" i="1"/>
  <c r="H2795" i="1" s="1"/>
  <c r="G2796" i="5" s="1"/>
  <c r="F2794" i="1"/>
  <c r="H2794" i="1" s="1"/>
  <c r="G2795" i="5" s="1"/>
  <c r="F2793" i="1"/>
  <c r="H2793" i="1" s="1"/>
  <c r="G2794" i="5" s="1"/>
  <c r="F2792" i="1"/>
  <c r="H2792" i="1" s="1"/>
  <c r="G2793" i="5" s="1"/>
  <c r="F2791" i="1"/>
  <c r="H2791" i="1" s="1"/>
  <c r="G2792" i="5" s="1"/>
  <c r="F2790" i="1"/>
  <c r="H2790" i="1" s="1"/>
  <c r="G2791" i="5" s="1"/>
  <c r="F2789" i="1"/>
  <c r="H2789" i="1" s="1"/>
  <c r="G2790" i="5" s="1"/>
  <c r="F2788" i="1"/>
  <c r="H2788" i="1" s="1"/>
  <c r="G2789" i="5" s="1"/>
  <c r="F2787" i="1"/>
  <c r="H2787" i="1" s="1"/>
  <c r="G2788" i="5" s="1"/>
  <c r="F2786" i="1"/>
  <c r="H2786" i="1" s="1"/>
  <c r="G2787" i="5" s="1"/>
  <c r="F2785" i="1"/>
  <c r="H2785" i="1" s="1"/>
  <c r="G2786" i="5" s="1"/>
  <c r="F2784" i="1"/>
  <c r="H2784" i="1" s="1"/>
  <c r="G2785" i="5" s="1"/>
  <c r="F2783" i="1"/>
  <c r="H2783" i="1" s="1"/>
  <c r="G2784" i="5" s="1"/>
  <c r="F2782" i="1"/>
  <c r="H2782" i="1" s="1"/>
  <c r="G2783" i="5" s="1"/>
  <c r="F2781" i="1"/>
  <c r="H2781" i="1" s="1"/>
  <c r="G2782" i="5" s="1"/>
  <c r="F2780" i="1"/>
  <c r="H2780" i="1" s="1"/>
  <c r="G2781" i="5" s="1"/>
  <c r="F2779" i="1"/>
  <c r="H2779" i="1" s="1"/>
  <c r="G2780" i="5" s="1"/>
  <c r="F2778" i="1"/>
  <c r="H2778" i="1" s="1"/>
  <c r="G2779" i="5" s="1"/>
  <c r="F2777" i="1"/>
  <c r="H2777" i="1" s="1"/>
  <c r="G2778" i="5" s="1"/>
  <c r="F2776" i="1"/>
  <c r="H2776" i="1" s="1"/>
  <c r="G2777" i="5" s="1"/>
  <c r="F2775" i="1"/>
  <c r="H2775" i="1" s="1"/>
  <c r="G2776" i="5" s="1"/>
  <c r="F2774" i="1"/>
  <c r="H2774" i="1" s="1"/>
  <c r="G2775" i="5" s="1"/>
  <c r="F2773" i="1"/>
  <c r="H2773" i="1" s="1"/>
  <c r="G2774" i="5" s="1"/>
  <c r="F2772" i="1"/>
  <c r="H2772" i="1" s="1"/>
  <c r="G2773" i="5" s="1"/>
  <c r="F2771" i="1"/>
  <c r="H2771" i="1" s="1"/>
  <c r="G2772" i="5" s="1"/>
  <c r="F2770" i="1"/>
  <c r="H2770" i="1" s="1"/>
  <c r="G2771" i="5" s="1"/>
  <c r="F2769" i="1"/>
  <c r="H2769" i="1" s="1"/>
  <c r="G2770" i="5" s="1"/>
  <c r="F2768" i="1"/>
  <c r="H2768" i="1" s="1"/>
  <c r="G2769" i="5" s="1"/>
  <c r="F2767" i="1"/>
  <c r="H2767" i="1" s="1"/>
  <c r="G2768" i="5" s="1"/>
  <c r="F2766" i="1"/>
  <c r="H2766" i="1" s="1"/>
  <c r="G2767" i="5" s="1"/>
  <c r="F2765" i="1"/>
  <c r="H2765" i="1" s="1"/>
  <c r="G2766" i="5" s="1"/>
  <c r="F2764" i="1"/>
  <c r="H2764" i="1" s="1"/>
  <c r="G2765" i="5" s="1"/>
  <c r="F2763" i="1"/>
  <c r="H2763" i="1" s="1"/>
  <c r="G2764" i="5" s="1"/>
  <c r="F2762" i="1"/>
  <c r="H2762" i="1" s="1"/>
  <c r="G2763" i="5" s="1"/>
  <c r="F2761" i="1"/>
  <c r="H2761" i="1" s="1"/>
  <c r="G2762" i="5" s="1"/>
  <c r="F2760" i="1"/>
  <c r="H2760" i="1" s="1"/>
  <c r="G2761" i="5" s="1"/>
  <c r="F2759" i="1"/>
  <c r="H2759" i="1" s="1"/>
  <c r="G2760" i="5" s="1"/>
  <c r="F2758" i="1"/>
  <c r="H2758" i="1" s="1"/>
  <c r="G2759" i="5" s="1"/>
  <c r="F2757" i="1"/>
  <c r="H2757" i="1" s="1"/>
  <c r="G2758" i="5" s="1"/>
  <c r="F2756" i="1"/>
  <c r="H2756" i="1" s="1"/>
  <c r="G2757" i="5" s="1"/>
  <c r="F2755" i="1"/>
  <c r="H2755" i="1" s="1"/>
  <c r="G2756" i="5" s="1"/>
  <c r="F2754" i="1"/>
  <c r="H2754" i="1" s="1"/>
  <c r="G2755" i="5" s="1"/>
  <c r="F2753" i="1"/>
  <c r="H2753" i="1" s="1"/>
  <c r="G2754" i="5" s="1"/>
  <c r="F2752" i="1"/>
  <c r="H2752" i="1" s="1"/>
  <c r="G2753" i="5" s="1"/>
  <c r="F2751" i="1"/>
  <c r="H2751" i="1" s="1"/>
  <c r="G2752" i="5" s="1"/>
  <c r="F2750" i="1"/>
  <c r="H2750" i="1" s="1"/>
  <c r="G2751" i="5" s="1"/>
  <c r="F2749" i="1"/>
  <c r="H2749" i="1" s="1"/>
  <c r="G2750" i="5" s="1"/>
  <c r="F2748" i="1"/>
  <c r="H2748" i="1" s="1"/>
  <c r="G2749" i="5" s="1"/>
  <c r="F2747" i="1"/>
  <c r="H2747" i="1" s="1"/>
  <c r="G2748" i="5" s="1"/>
  <c r="F2746" i="1"/>
  <c r="H2746" i="1" s="1"/>
  <c r="G2747" i="5" s="1"/>
  <c r="F2745" i="1"/>
  <c r="H2745" i="1" s="1"/>
  <c r="G2746" i="5" s="1"/>
  <c r="F2744" i="1"/>
  <c r="H2744" i="1" s="1"/>
  <c r="G2745" i="5" s="1"/>
  <c r="F2743" i="1"/>
  <c r="H2743" i="1" s="1"/>
  <c r="G2744" i="5" s="1"/>
  <c r="F2742" i="1"/>
  <c r="H2742" i="1" s="1"/>
  <c r="G2743" i="5" s="1"/>
  <c r="F2741" i="1"/>
  <c r="H2741" i="1" s="1"/>
  <c r="G2742" i="5" s="1"/>
  <c r="F2740" i="1"/>
  <c r="H2740" i="1" s="1"/>
  <c r="G2741" i="5" s="1"/>
  <c r="F2739" i="1"/>
  <c r="H2739" i="1" s="1"/>
  <c r="G2740" i="5" s="1"/>
  <c r="F2738" i="1"/>
  <c r="H2738" i="1" s="1"/>
  <c r="G2739" i="5" s="1"/>
  <c r="F2737" i="1"/>
  <c r="H2737" i="1" s="1"/>
  <c r="G2738" i="5" s="1"/>
  <c r="F2736" i="1"/>
  <c r="H2736" i="1" s="1"/>
  <c r="G2737" i="5" s="1"/>
  <c r="F2735" i="1"/>
  <c r="H2735" i="1" s="1"/>
  <c r="G2736" i="5" s="1"/>
  <c r="F2734" i="1"/>
  <c r="H2734" i="1" s="1"/>
  <c r="G2735" i="5" s="1"/>
  <c r="F2733" i="1"/>
  <c r="H2733" i="1" s="1"/>
  <c r="G2734" i="5" s="1"/>
  <c r="F2732" i="1"/>
  <c r="H2732" i="1" s="1"/>
  <c r="G2733" i="5" s="1"/>
  <c r="F2731" i="1"/>
  <c r="H2731" i="1" s="1"/>
  <c r="G2732" i="5" s="1"/>
  <c r="F2730" i="1"/>
  <c r="H2730" i="1" s="1"/>
  <c r="G2731" i="5" s="1"/>
  <c r="F2729" i="1"/>
  <c r="H2729" i="1" s="1"/>
  <c r="G2730" i="5" s="1"/>
  <c r="F2728" i="1"/>
  <c r="H2728" i="1" s="1"/>
  <c r="G2729" i="5" s="1"/>
  <c r="F2727" i="1"/>
  <c r="H2727" i="1" s="1"/>
  <c r="G2728" i="5" s="1"/>
  <c r="F2726" i="1"/>
  <c r="H2726" i="1" s="1"/>
  <c r="G2727" i="5" s="1"/>
  <c r="F2725" i="1"/>
  <c r="H2725" i="1" s="1"/>
  <c r="G2726" i="5" s="1"/>
  <c r="F2724" i="1"/>
  <c r="H2724" i="1" s="1"/>
  <c r="G2725" i="5" s="1"/>
  <c r="F2723" i="1"/>
  <c r="H2723" i="1" s="1"/>
  <c r="G2724" i="5" s="1"/>
  <c r="F2722" i="1"/>
  <c r="H2722" i="1" s="1"/>
  <c r="G2723" i="5" s="1"/>
  <c r="F2721" i="1"/>
  <c r="H2721" i="1" s="1"/>
  <c r="G2722" i="5" s="1"/>
  <c r="F2720" i="1"/>
  <c r="H2720" i="1" s="1"/>
  <c r="G2721" i="5" s="1"/>
  <c r="F2719" i="1"/>
  <c r="H2719" i="1" s="1"/>
  <c r="G2720" i="5" s="1"/>
  <c r="F2718" i="1"/>
  <c r="H2718" i="1" s="1"/>
  <c r="G2719" i="5" s="1"/>
  <c r="F2717" i="1"/>
  <c r="H2717" i="1" s="1"/>
  <c r="G2718" i="5" s="1"/>
  <c r="F2716" i="1"/>
  <c r="H2716" i="1" s="1"/>
  <c r="G2717" i="5" s="1"/>
  <c r="F2715" i="1"/>
  <c r="H2715" i="1" s="1"/>
  <c r="G2716" i="5" s="1"/>
  <c r="F2714" i="1"/>
  <c r="H2714" i="1" s="1"/>
  <c r="G2715" i="5" s="1"/>
  <c r="F2713" i="1"/>
  <c r="H2713" i="1" s="1"/>
  <c r="G2714" i="5" s="1"/>
  <c r="F2712" i="1"/>
  <c r="H2712" i="1" s="1"/>
  <c r="G2713" i="5" s="1"/>
  <c r="F2711" i="1"/>
  <c r="H2711" i="1" s="1"/>
  <c r="G2712" i="5" s="1"/>
  <c r="F2710" i="1"/>
  <c r="H2710" i="1" s="1"/>
  <c r="G2711" i="5" s="1"/>
  <c r="F2709" i="1"/>
  <c r="H2709" i="1" s="1"/>
  <c r="G2710" i="5" s="1"/>
  <c r="F2708" i="1"/>
  <c r="H2708" i="1" s="1"/>
  <c r="G2709" i="5" s="1"/>
  <c r="F2707" i="1"/>
  <c r="H2707" i="1" s="1"/>
  <c r="G2708" i="5" s="1"/>
  <c r="F2706" i="1"/>
  <c r="H2706" i="1" s="1"/>
  <c r="G2707" i="5" s="1"/>
  <c r="F2705" i="1"/>
  <c r="H2705" i="1" s="1"/>
  <c r="G2706" i="5" s="1"/>
  <c r="F2704" i="1"/>
  <c r="H2704" i="1" s="1"/>
  <c r="G2705" i="5" s="1"/>
  <c r="F2703" i="1"/>
  <c r="H2703" i="1" s="1"/>
  <c r="G2704" i="5" s="1"/>
  <c r="F2702" i="1"/>
  <c r="H2702" i="1" s="1"/>
  <c r="G2703" i="5" s="1"/>
  <c r="F2701" i="1"/>
  <c r="H2701" i="1" s="1"/>
  <c r="G2702" i="5" s="1"/>
  <c r="F2700" i="1"/>
  <c r="H2700" i="1" s="1"/>
  <c r="G2701" i="5" s="1"/>
  <c r="F2699" i="1"/>
  <c r="H2699" i="1" s="1"/>
  <c r="G2700" i="5" s="1"/>
  <c r="F2698" i="1"/>
  <c r="H2698" i="1" s="1"/>
  <c r="G2699" i="5" s="1"/>
  <c r="F2697" i="1"/>
  <c r="H2697" i="1" s="1"/>
  <c r="G2698" i="5" s="1"/>
  <c r="F2696" i="1"/>
  <c r="H2696" i="1" s="1"/>
  <c r="G2697" i="5" s="1"/>
  <c r="F2695" i="1"/>
  <c r="H2695" i="1" s="1"/>
  <c r="G2696" i="5" s="1"/>
  <c r="F2694" i="1"/>
  <c r="H2694" i="1" s="1"/>
  <c r="G2695" i="5" s="1"/>
  <c r="F2693" i="1"/>
  <c r="H2693" i="1" s="1"/>
  <c r="G2694" i="5" s="1"/>
  <c r="F2692" i="1"/>
  <c r="H2692" i="1" s="1"/>
  <c r="G2693" i="5" s="1"/>
  <c r="F2691" i="1"/>
  <c r="H2691" i="1" s="1"/>
  <c r="G2692" i="5" s="1"/>
  <c r="F2690" i="1"/>
  <c r="H2690" i="1" s="1"/>
  <c r="G2691" i="5" s="1"/>
  <c r="F2689" i="1"/>
  <c r="H2689" i="1" s="1"/>
  <c r="G2690" i="5" s="1"/>
  <c r="F2688" i="1"/>
  <c r="H2688" i="1" s="1"/>
  <c r="G2689" i="5" s="1"/>
  <c r="F2687" i="1"/>
  <c r="H2687" i="1" s="1"/>
  <c r="G2688" i="5" s="1"/>
  <c r="F2686" i="1"/>
  <c r="H2686" i="1" s="1"/>
  <c r="G2687" i="5" s="1"/>
  <c r="F2685" i="1"/>
  <c r="H2685" i="1" s="1"/>
  <c r="G2686" i="5" s="1"/>
  <c r="F2684" i="1"/>
  <c r="H2684" i="1" s="1"/>
  <c r="G2685" i="5" s="1"/>
  <c r="F2683" i="1"/>
  <c r="H2683" i="1" s="1"/>
  <c r="G2684" i="5" s="1"/>
  <c r="F2682" i="1"/>
  <c r="H2682" i="1" s="1"/>
  <c r="G2683" i="5" s="1"/>
  <c r="F2681" i="1"/>
  <c r="H2681" i="1" s="1"/>
  <c r="G2682" i="5" s="1"/>
  <c r="F2680" i="1"/>
  <c r="H2680" i="1" s="1"/>
  <c r="G2681" i="5" s="1"/>
  <c r="F2679" i="1"/>
  <c r="H2679" i="1" s="1"/>
  <c r="G2680" i="5" s="1"/>
  <c r="F2678" i="1"/>
  <c r="H2678" i="1" s="1"/>
  <c r="G2679" i="5" s="1"/>
  <c r="F2677" i="1"/>
  <c r="H2677" i="1" s="1"/>
  <c r="G2678" i="5" s="1"/>
  <c r="F2676" i="1"/>
  <c r="H2676" i="1" s="1"/>
  <c r="G2677" i="5" s="1"/>
  <c r="F2675" i="1"/>
  <c r="H2675" i="1" s="1"/>
  <c r="G2676" i="5" s="1"/>
  <c r="F2674" i="1"/>
  <c r="H2674" i="1" s="1"/>
  <c r="G2675" i="5" s="1"/>
  <c r="F2673" i="1"/>
  <c r="H2673" i="1" s="1"/>
  <c r="G2674" i="5" s="1"/>
  <c r="F2672" i="1"/>
  <c r="H2672" i="1" s="1"/>
  <c r="G2673" i="5" s="1"/>
  <c r="F2671" i="1"/>
  <c r="H2671" i="1" s="1"/>
  <c r="G2672" i="5" s="1"/>
  <c r="F2670" i="1"/>
  <c r="H2670" i="1" s="1"/>
  <c r="G2671" i="5" s="1"/>
  <c r="F2669" i="1"/>
  <c r="H2669" i="1" s="1"/>
  <c r="G2670" i="5" s="1"/>
  <c r="F2668" i="1"/>
  <c r="H2668" i="1" s="1"/>
  <c r="G2669" i="5" s="1"/>
  <c r="F2667" i="1"/>
  <c r="H2667" i="1" s="1"/>
  <c r="G2668" i="5" s="1"/>
  <c r="F2666" i="1"/>
  <c r="H2666" i="1" s="1"/>
  <c r="G2667" i="5" s="1"/>
  <c r="F2665" i="1"/>
  <c r="H2665" i="1" s="1"/>
  <c r="G2666" i="5" s="1"/>
  <c r="F2664" i="1"/>
  <c r="H2664" i="1" s="1"/>
  <c r="G2665" i="5" s="1"/>
  <c r="F2663" i="1"/>
  <c r="H2663" i="1" s="1"/>
  <c r="G2664" i="5" s="1"/>
  <c r="F2662" i="1"/>
  <c r="H2662" i="1" s="1"/>
  <c r="G2663" i="5" s="1"/>
  <c r="F2661" i="1"/>
  <c r="H2661" i="1" s="1"/>
  <c r="G2662" i="5" s="1"/>
  <c r="F2660" i="1"/>
  <c r="H2660" i="1" s="1"/>
  <c r="G2661" i="5" s="1"/>
  <c r="F2659" i="1"/>
  <c r="H2659" i="1" s="1"/>
  <c r="G2660" i="5" s="1"/>
  <c r="F2658" i="1"/>
  <c r="H2658" i="1" s="1"/>
  <c r="G2659" i="5" s="1"/>
  <c r="F2657" i="1"/>
  <c r="H2657" i="1" s="1"/>
  <c r="G2658" i="5" s="1"/>
  <c r="F2656" i="1"/>
  <c r="H2656" i="1" s="1"/>
  <c r="G2657" i="5" s="1"/>
  <c r="F2655" i="1"/>
  <c r="H2655" i="1" s="1"/>
  <c r="G2656" i="5" s="1"/>
  <c r="F2654" i="1"/>
  <c r="H2654" i="1" s="1"/>
  <c r="G2655" i="5" s="1"/>
  <c r="F2653" i="1"/>
  <c r="H2653" i="1" s="1"/>
  <c r="G2654" i="5" s="1"/>
  <c r="F2652" i="1"/>
  <c r="H2652" i="1" s="1"/>
  <c r="G2653" i="5" s="1"/>
  <c r="F2651" i="1"/>
  <c r="H2651" i="1" s="1"/>
  <c r="G2652" i="5" s="1"/>
  <c r="F2650" i="1"/>
  <c r="H2650" i="1" s="1"/>
  <c r="G2651" i="5" s="1"/>
  <c r="F2649" i="1"/>
  <c r="H2649" i="1" s="1"/>
  <c r="G2650" i="5" s="1"/>
  <c r="F2648" i="1"/>
  <c r="H2648" i="1" s="1"/>
  <c r="G2649" i="5" s="1"/>
  <c r="F2647" i="1"/>
  <c r="H2647" i="1" s="1"/>
  <c r="G2648" i="5" s="1"/>
  <c r="F2646" i="1"/>
  <c r="H2646" i="1" s="1"/>
  <c r="G2647" i="5" s="1"/>
  <c r="F2645" i="1"/>
  <c r="H2645" i="1" s="1"/>
  <c r="G2646" i="5" s="1"/>
  <c r="F2644" i="1"/>
  <c r="H2644" i="1" s="1"/>
  <c r="G2645" i="5" s="1"/>
  <c r="F2643" i="1"/>
  <c r="H2643" i="1" s="1"/>
  <c r="G2644" i="5" s="1"/>
  <c r="F2642" i="1"/>
  <c r="H2642" i="1" s="1"/>
  <c r="G2643" i="5" s="1"/>
  <c r="F2641" i="1"/>
  <c r="H2641" i="1" s="1"/>
  <c r="G2642" i="5" s="1"/>
  <c r="F2640" i="1"/>
  <c r="H2640" i="1" s="1"/>
  <c r="G2641" i="5" s="1"/>
  <c r="F2639" i="1"/>
  <c r="H2639" i="1" s="1"/>
  <c r="G2640" i="5" s="1"/>
  <c r="F2638" i="1"/>
  <c r="H2638" i="1" s="1"/>
  <c r="G2639" i="5" s="1"/>
  <c r="F2637" i="1"/>
  <c r="H2637" i="1" s="1"/>
  <c r="G2638" i="5" s="1"/>
  <c r="F2636" i="1"/>
  <c r="H2636" i="1" s="1"/>
  <c r="G2637" i="5" s="1"/>
  <c r="F2635" i="1"/>
  <c r="H2635" i="1" s="1"/>
  <c r="G2636" i="5" s="1"/>
  <c r="F2634" i="1"/>
  <c r="H2634" i="1" s="1"/>
  <c r="G2635" i="5" s="1"/>
  <c r="F2633" i="1"/>
  <c r="H2633" i="1" s="1"/>
  <c r="G2634" i="5" s="1"/>
  <c r="F2632" i="1"/>
  <c r="H2632" i="1" s="1"/>
  <c r="G2633" i="5" s="1"/>
  <c r="F2631" i="1"/>
  <c r="H2631" i="1" s="1"/>
  <c r="G2632" i="5" s="1"/>
  <c r="F2630" i="1"/>
  <c r="H2630" i="1" s="1"/>
  <c r="G2631" i="5" s="1"/>
  <c r="F2629" i="1"/>
  <c r="H2629" i="1" s="1"/>
  <c r="G2630" i="5" s="1"/>
  <c r="F2628" i="1"/>
  <c r="H2628" i="1" s="1"/>
  <c r="G2629" i="5" s="1"/>
  <c r="F2627" i="1"/>
  <c r="H2627" i="1" s="1"/>
  <c r="G2628" i="5" s="1"/>
  <c r="F2626" i="1"/>
  <c r="H2626" i="1" s="1"/>
  <c r="G2627" i="5" s="1"/>
  <c r="F2625" i="1"/>
  <c r="H2625" i="1" s="1"/>
  <c r="G2626" i="5" s="1"/>
  <c r="F2624" i="1"/>
  <c r="H2624" i="1" s="1"/>
  <c r="G2625" i="5" s="1"/>
  <c r="F2623" i="1"/>
  <c r="H2623" i="1" s="1"/>
  <c r="G2624" i="5" s="1"/>
  <c r="F2622" i="1"/>
  <c r="H2622" i="1" s="1"/>
  <c r="G2623" i="5" s="1"/>
  <c r="F2621" i="1"/>
  <c r="H2621" i="1" s="1"/>
  <c r="G2622" i="5" s="1"/>
  <c r="F2620" i="1"/>
  <c r="H2620" i="1" s="1"/>
  <c r="G2621" i="5" s="1"/>
  <c r="F2619" i="1"/>
  <c r="H2619" i="1" s="1"/>
  <c r="G2620" i="5" s="1"/>
  <c r="F2618" i="1"/>
  <c r="H2618" i="1" s="1"/>
  <c r="G2619" i="5" s="1"/>
  <c r="F2617" i="1"/>
  <c r="H2617" i="1" s="1"/>
  <c r="G2618" i="5" s="1"/>
  <c r="F2616" i="1"/>
  <c r="H2616" i="1" s="1"/>
  <c r="G2617" i="5" s="1"/>
  <c r="F2615" i="1"/>
  <c r="H2615" i="1" s="1"/>
  <c r="G2616" i="5" s="1"/>
  <c r="F2614" i="1"/>
  <c r="H2614" i="1" s="1"/>
  <c r="G2615" i="5" s="1"/>
  <c r="F2613" i="1"/>
  <c r="H2613" i="1" s="1"/>
  <c r="G2614" i="5" s="1"/>
  <c r="F2612" i="1"/>
  <c r="H2612" i="1" s="1"/>
  <c r="G2613" i="5" s="1"/>
  <c r="F2611" i="1"/>
  <c r="H2611" i="1" s="1"/>
  <c r="G2612" i="5" s="1"/>
  <c r="F2610" i="1"/>
  <c r="H2610" i="1" s="1"/>
  <c r="G2611" i="5" s="1"/>
  <c r="F2609" i="1"/>
  <c r="H2609" i="1" s="1"/>
  <c r="G2610" i="5" s="1"/>
  <c r="F2608" i="1"/>
  <c r="H2608" i="1" s="1"/>
  <c r="G2609" i="5" s="1"/>
  <c r="F2607" i="1"/>
  <c r="H2607" i="1" s="1"/>
  <c r="G2608" i="5" s="1"/>
  <c r="F2606" i="1"/>
  <c r="H2606" i="1" s="1"/>
  <c r="G2607" i="5" s="1"/>
  <c r="F2605" i="1"/>
  <c r="H2605" i="1" s="1"/>
  <c r="G2606" i="5" s="1"/>
  <c r="F2604" i="1"/>
  <c r="H2604" i="1" s="1"/>
  <c r="G2605" i="5" s="1"/>
  <c r="F2603" i="1"/>
  <c r="H2603" i="1" s="1"/>
  <c r="G2604" i="5" s="1"/>
  <c r="F2602" i="1"/>
  <c r="H2602" i="1" s="1"/>
  <c r="G2603" i="5" s="1"/>
  <c r="F2601" i="1"/>
  <c r="H2601" i="1" s="1"/>
  <c r="G2602" i="5" s="1"/>
  <c r="F2600" i="1"/>
  <c r="H2600" i="1" s="1"/>
  <c r="G2601" i="5" s="1"/>
  <c r="F2599" i="1"/>
  <c r="H2599" i="1" s="1"/>
  <c r="G2600" i="5" s="1"/>
  <c r="F2598" i="1"/>
  <c r="H2598" i="1" s="1"/>
  <c r="G2599" i="5" s="1"/>
  <c r="F2597" i="1"/>
  <c r="H2597" i="1" s="1"/>
  <c r="G2598" i="5" s="1"/>
  <c r="F2596" i="1"/>
  <c r="H2596" i="1" s="1"/>
  <c r="G2597" i="5" s="1"/>
  <c r="F2595" i="1"/>
  <c r="H2595" i="1" s="1"/>
  <c r="G2596" i="5" s="1"/>
  <c r="F2594" i="1"/>
  <c r="H2594" i="1" s="1"/>
  <c r="G2595" i="5" s="1"/>
  <c r="F2593" i="1"/>
  <c r="H2593" i="1" s="1"/>
  <c r="G2594" i="5" s="1"/>
  <c r="F2592" i="1"/>
  <c r="H2592" i="1" s="1"/>
  <c r="G2593" i="5" s="1"/>
  <c r="F2591" i="1"/>
  <c r="H2591" i="1" s="1"/>
  <c r="G2592" i="5" s="1"/>
  <c r="F2590" i="1"/>
  <c r="H2590" i="1" s="1"/>
  <c r="G2591" i="5" s="1"/>
  <c r="F2589" i="1"/>
  <c r="H2589" i="1" s="1"/>
  <c r="G2590" i="5" s="1"/>
  <c r="F2588" i="1"/>
  <c r="H2588" i="1" s="1"/>
  <c r="G2589" i="5" s="1"/>
  <c r="F2587" i="1"/>
  <c r="H2587" i="1" s="1"/>
  <c r="G2588" i="5" s="1"/>
  <c r="F2586" i="1"/>
  <c r="H2586" i="1" s="1"/>
  <c r="G2587" i="5" s="1"/>
  <c r="F2585" i="1"/>
  <c r="H2585" i="1" s="1"/>
  <c r="G2586" i="5" s="1"/>
  <c r="F2584" i="1"/>
  <c r="H2584" i="1" s="1"/>
  <c r="G2585" i="5" s="1"/>
  <c r="F2583" i="1"/>
  <c r="H2583" i="1" s="1"/>
  <c r="G2584" i="5" s="1"/>
  <c r="F2582" i="1"/>
  <c r="H2582" i="1" s="1"/>
  <c r="G2583" i="5" s="1"/>
  <c r="F2581" i="1"/>
  <c r="H2581" i="1" s="1"/>
  <c r="G2582" i="5" s="1"/>
  <c r="F2580" i="1"/>
  <c r="H2580" i="1" s="1"/>
  <c r="G2581" i="5" s="1"/>
  <c r="F2579" i="1"/>
  <c r="H2579" i="1" s="1"/>
  <c r="G2580" i="5" s="1"/>
  <c r="F2578" i="1"/>
  <c r="H2578" i="1" s="1"/>
  <c r="G2579" i="5" s="1"/>
  <c r="F2577" i="1"/>
  <c r="H2577" i="1" s="1"/>
  <c r="G2578" i="5" s="1"/>
  <c r="F2576" i="1"/>
  <c r="H2576" i="1" s="1"/>
  <c r="G2577" i="5" s="1"/>
  <c r="F2575" i="1"/>
  <c r="H2575" i="1" s="1"/>
  <c r="G2576" i="5" s="1"/>
  <c r="F2574" i="1"/>
  <c r="H2574" i="1" s="1"/>
  <c r="G2575" i="5" s="1"/>
  <c r="F2573" i="1"/>
  <c r="H2573" i="1" s="1"/>
  <c r="G2574" i="5" s="1"/>
  <c r="F2572" i="1"/>
  <c r="H2572" i="1" s="1"/>
  <c r="G2573" i="5" s="1"/>
  <c r="F2571" i="1"/>
  <c r="H2571" i="1" s="1"/>
  <c r="G2572" i="5" s="1"/>
  <c r="F2570" i="1"/>
  <c r="H2570" i="1" s="1"/>
  <c r="G2571" i="5" s="1"/>
  <c r="F2569" i="1"/>
  <c r="H2569" i="1" s="1"/>
  <c r="G2570" i="5" s="1"/>
  <c r="F2568" i="1"/>
  <c r="H2568" i="1" s="1"/>
  <c r="G2569" i="5" s="1"/>
  <c r="F2567" i="1"/>
  <c r="H2567" i="1" s="1"/>
  <c r="G2568" i="5" s="1"/>
  <c r="F2566" i="1"/>
  <c r="H2566" i="1" s="1"/>
  <c r="G2567" i="5" s="1"/>
  <c r="F2565" i="1"/>
  <c r="H2565" i="1" s="1"/>
  <c r="G2566" i="5" s="1"/>
  <c r="F2564" i="1"/>
  <c r="H2564" i="1" s="1"/>
  <c r="G2565" i="5" s="1"/>
  <c r="F2563" i="1"/>
  <c r="H2563" i="1" s="1"/>
  <c r="G2564" i="5" s="1"/>
  <c r="F2562" i="1"/>
  <c r="H2562" i="1" s="1"/>
  <c r="G2563" i="5" s="1"/>
  <c r="F2561" i="1"/>
  <c r="H2561" i="1" s="1"/>
  <c r="G2562" i="5" s="1"/>
  <c r="F2560" i="1"/>
  <c r="H2560" i="1" s="1"/>
  <c r="G2561" i="5" s="1"/>
  <c r="F2559" i="1"/>
  <c r="H2559" i="1" s="1"/>
  <c r="G2560" i="5" s="1"/>
  <c r="F2558" i="1"/>
  <c r="H2558" i="1" s="1"/>
  <c r="G2559" i="5" s="1"/>
  <c r="F2557" i="1"/>
  <c r="H2557" i="1" s="1"/>
  <c r="G2558" i="5" s="1"/>
  <c r="F2556" i="1"/>
  <c r="H2556" i="1" s="1"/>
  <c r="G2557" i="5" s="1"/>
  <c r="F2555" i="1"/>
  <c r="H2555" i="1" s="1"/>
  <c r="G2556" i="5" s="1"/>
  <c r="F2554" i="1"/>
  <c r="H2554" i="1" s="1"/>
  <c r="G2555" i="5" s="1"/>
  <c r="F2553" i="1"/>
  <c r="H2553" i="1" s="1"/>
  <c r="G2554" i="5" s="1"/>
  <c r="F2552" i="1"/>
  <c r="H2552" i="1" s="1"/>
  <c r="G2553" i="5" s="1"/>
  <c r="F2551" i="1"/>
  <c r="H2551" i="1" s="1"/>
  <c r="G2552" i="5" s="1"/>
  <c r="F2550" i="1"/>
  <c r="H2550" i="1" s="1"/>
  <c r="G2551" i="5" s="1"/>
  <c r="F2549" i="1"/>
  <c r="H2549" i="1" s="1"/>
  <c r="G2550" i="5" s="1"/>
  <c r="F2548" i="1"/>
  <c r="H2548" i="1" s="1"/>
  <c r="G2549" i="5" s="1"/>
  <c r="F2547" i="1"/>
  <c r="H2547" i="1" s="1"/>
  <c r="G2548" i="5" s="1"/>
  <c r="F2546" i="1"/>
  <c r="H2546" i="1" s="1"/>
  <c r="G2547" i="5" s="1"/>
  <c r="F2545" i="1"/>
  <c r="H2545" i="1" s="1"/>
  <c r="G2546" i="5" s="1"/>
  <c r="F2544" i="1"/>
  <c r="H2544" i="1" s="1"/>
  <c r="G2545" i="5" s="1"/>
  <c r="F2543" i="1"/>
  <c r="H2543" i="1" s="1"/>
  <c r="G2544" i="5" s="1"/>
  <c r="F2542" i="1"/>
  <c r="H2542" i="1" s="1"/>
  <c r="G2543" i="5" s="1"/>
  <c r="F2541" i="1"/>
  <c r="H2541" i="1" s="1"/>
  <c r="G2542" i="5" s="1"/>
  <c r="F2540" i="1"/>
  <c r="H2540" i="1" s="1"/>
  <c r="G2541" i="5" s="1"/>
  <c r="F2539" i="1"/>
  <c r="H2539" i="1" s="1"/>
  <c r="G2540" i="5" s="1"/>
  <c r="F2538" i="1"/>
  <c r="H2538" i="1" s="1"/>
  <c r="G2539" i="5" s="1"/>
  <c r="F2537" i="1"/>
  <c r="H2537" i="1" s="1"/>
  <c r="G2538" i="5" s="1"/>
  <c r="F2536" i="1"/>
  <c r="H2536" i="1" s="1"/>
  <c r="G2537" i="5" s="1"/>
  <c r="F2535" i="1"/>
  <c r="H2535" i="1" s="1"/>
  <c r="G2536" i="5" s="1"/>
  <c r="F2534" i="1"/>
  <c r="H2534" i="1" s="1"/>
  <c r="G2535" i="5" s="1"/>
  <c r="F2533" i="1"/>
  <c r="H2533" i="1" s="1"/>
  <c r="G2534" i="5" s="1"/>
  <c r="F2532" i="1"/>
  <c r="H2532" i="1" s="1"/>
  <c r="G2533" i="5" s="1"/>
  <c r="F2531" i="1"/>
  <c r="H2531" i="1" s="1"/>
  <c r="G2532" i="5" s="1"/>
  <c r="F2530" i="1"/>
  <c r="H2530" i="1" s="1"/>
  <c r="G2531" i="5" s="1"/>
  <c r="F2529" i="1"/>
  <c r="H2529" i="1" s="1"/>
  <c r="G2530" i="5" s="1"/>
  <c r="F2528" i="1"/>
  <c r="H2528" i="1" s="1"/>
  <c r="G2529" i="5" s="1"/>
  <c r="F2527" i="1"/>
  <c r="H2527" i="1" s="1"/>
  <c r="G2528" i="5" s="1"/>
  <c r="F2526" i="1"/>
  <c r="H2526" i="1" s="1"/>
  <c r="G2527" i="5" s="1"/>
  <c r="F2525" i="1"/>
  <c r="H2525" i="1" s="1"/>
  <c r="G2526" i="5" s="1"/>
  <c r="F2524" i="1"/>
  <c r="H2524" i="1" s="1"/>
  <c r="G2525" i="5" s="1"/>
  <c r="F2523" i="1"/>
  <c r="H2523" i="1" s="1"/>
  <c r="G2524" i="5" s="1"/>
  <c r="F2522" i="1"/>
  <c r="H2522" i="1" s="1"/>
  <c r="G2523" i="5" s="1"/>
  <c r="F2521" i="1"/>
  <c r="H2521" i="1" s="1"/>
  <c r="G2522" i="5" s="1"/>
  <c r="F2520" i="1"/>
  <c r="H2520" i="1" s="1"/>
  <c r="G2521" i="5" s="1"/>
  <c r="F2519" i="1"/>
  <c r="H2519" i="1" s="1"/>
  <c r="G2520" i="5" s="1"/>
  <c r="F2518" i="1"/>
  <c r="H2518" i="1" s="1"/>
  <c r="G2519" i="5" s="1"/>
  <c r="F2517" i="1"/>
  <c r="H2517" i="1" s="1"/>
  <c r="G2518" i="5" s="1"/>
  <c r="F2516" i="1"/>
  <c r="H2516" i="1" s="1"/>
  <c r="G2517" i="5" s="1"/>
  <c r="F2515" i="1"/>
  <c r="H2515" i="1" s="1"/>
  <c r="G2516" i="5" s="1"/>
  <c r="F2514" i="1"/>
  <c r="H2514" i="1" s="1"/>
  <c r="G2515" i="5" s="1"/>
  <c r="F2513" i="1"/>
  <c r="H2513" i="1" s="1"/>
  <c r="G2514" i="5" s="1"/>
  <c r="F2512" i="1"/>
  <c r="H2512" i="1" s="1"/>
  <c r="G2513" i="5" s="1"/>
  <c r="F2511" i="1"/>
  <c r="H2511" i="1" s="1"/>
  <c r="G2512" i="5" s="1"/>
  <c r="F2510" i="1"/>
  <c r="H2510" i="1" s="1"/>
  <c r="G2511" i="5" s="1"/>
  <c r="F2509" i="1"/>
  <c r="H2509" i="1" s="1"/>
  <c r="G2510" i="5" s="1"/>
  <c r="F2508" i="1"/>
  <c r="H2508" i="1" s="1"/>
  <c r="G2509" i="5" s="1"/>
  <c r="F2507" i="1"/>
  <c r="H2507" i="1" s="1"/>
  <c r="G2508" i="5" s="1"/>
  <c r="F2506" i="1"/>
  <c r="H2506" i="1" s="1"/>
  <c r="G2507" i="5" s="1"/>
  <c r="F2505" i="1"/>
  <c r="H2505" i="1" s="1"/>
  <c r="G2506" i="5" s="1"/>
  <c r="F2504" i="1"/>
  <c r="H2504" i="1" s="1"/>
  <c r="G2505" i="5" s="1"/>
  <c r="F2503" i="1"/>
  <c r="H2503" i="1" s="1"/>
  <c r="G2504" i="5" s="1"/>
  <c r="F2502" i="1"/>
  <c r="H2502" i="1" s="1"/>
  <c r="G2503" i="5" s="1"/>
  <c r="F2501" i="1"/>
  <c r="H2501" i="1" s="1"/>
  <c r="G2502" i="5" s="1"/>
  <c r="F2500" i="1"/>
  <c r="H2500" i="1" s="1"/>
  <c r="G2501" i="5" s="1"/>
  <c r="F2499" i="1"/>
  <c r="H2499" i="1" s="1"/>
  <c r="G2500" i="5" s="1"/>
  <c r="F2498" i="1"/>
  <c r="H2498" i="1" s="1"/>
  <c r="G2499" i="5" s="1"/>
  <c r="F2497" i="1"/>
  <c r="H2497" i="1" s="1"/>
  <c r="G2498" i="5" s="1"/>
  <c r="F2496" i="1"/>
  <c r="H2496" i="1" s="1"/>
  <c r="G2497" i="5" s="1"/>
  <c r="F2495" i="1"/>
  <c r="H2495" i="1" s="1"/>
  <c r="G2496" i="5" s="1"/>
  <c r="F2494" i="1"/>
  <c r="H2494" i="1" s="1"/>
  <c r="G2495" i="5" s="1"/>
  <c r="F2493" i="1"/>
  <c r="H2493" i="1" s="1"/>
  <c r="G2494" i="5" s="1"/>
  <c r="F2492" i="1"/>
  <c r="H2492" i="1" s="1"/>
  <c r="G2493" i="5" s="1"/>
  <c r="F2491" i="1"/>
  <c r="H2491" i="1" s="1"/>
  <c r="G2492" i="5" s="1"/>
  <c r="F2490" i="1"/>
  <c r="H2490" i="1" s="1"/>
  <c r="G2491" i="5" s="1"/>
  <c r="F2489" i="1"/>
  <c r="H2489" i="1" s="1"/>
  <c r="G2490" i="5" s="1"/>
  <c r="F2488" i="1"/>
  <c r="H2488" i="1" s="1"/>
  <c r="G2489" i="5" s="1"/>
  <c r="F2487" i="1"/>
  <c r="H2487" i="1" s="1"/>
  <c r="G2488" i="5" s="1"/>
  <c r="F2486" i="1"/>
  <c r="H2486" i="1" s="1"/>
  <c r="G2487" i="5" s="1"/>
  <c r="F2485" i="1"/>
  <c r="H2485" i="1" s="1"/>
  <c r="G2486" i="5" s="1"/>
  <c r="F2484" i="1"/>
  <c r="H2484" i="1" s="1"/>
  <c r="G2485" i="5" s="1"/>
  <c r="F2483" i="1"/>
  <c r="H2483" i="1" s="1"/>
  <c r="G2484" i="5" s="1"/>
  <c r="F2482" i="1"/>
  <c r="H2482" i="1" s="1"/>
  <c r="G2483" i="5" s="1"/>
  <c r="F2481" i="1"/>
  <c r="H2481" i="1" s="1"/>
  <c r="G2482" i="5" s="1"/>
  <c r="F2480" i="1"/>
  <c r="H2480" i="1" s="1"/>
  <c r="G2481" i="5" s="1"/>
  <c r="F2479" i="1"/>
  <c r="H2479" i="1" s="1"/>
  <c r="G2480" i="5" s="1"/>
  <c r="F2478" i="1"/>
  <c r="H2478" i="1" s="1"/>
  <c r="G2479" i="5" s="1"/>
  <c r="F2477" i="1"/>
  <c r="H2477" i="1" s="1"/>
  <c r="G2478" i="5" s="1"/>
  <c r="F2476" i="1"/>
  <c r="H2476" i="1" s="1"/>
  <c r="G2477" i="5" s="1"/>
  <c r="F2475" i="1"/>
  <c r="H2475" i="1" s="1"/>
  <c r="G2476" i="5" s="1"/>
  <c r="F2474" i="1"/>
  <c r="H2474" i="1" s="1"/>
  <c r="G2475" i="5" s="1"/>
  <c r="F2473" i="1"/>
  <c r="H2473" i="1" s="1"/>
  <c r="G2474" i="5" s="1"/>
  <c r="F2472" i="1"/>
  <c r="H2472" i="1" s="1"/>
  <c r="G2473" i="5" s="1"/>
  <c r="F2471" i="1"/>
  <c r="H2471" i="1" s="1"/>
  <c r="G2472" i="5" s="1"/>
  <c r="F2470" i="1"/>
  <c r="H2470" i="1" s="1"/>
  <c r="G2471" i="5" s="1"/>
  <c r="F2469" i="1"/>
  <c r="H2469" i="1" s="1"/>
  <c r="G2470" i="5" s="1"/>
  <c r="F2468" i="1"/>
  <c r="H2468" i="1" s="1"/>
  <c r="G2469" i="5" s="1"/>
  <c r="F2467" i="1"/>
  <c r="H2467" i="1" s="1"/>
  <c r="G2468" i="5" s="1"/>
  <c r="F2466" i="1"/>
  <c r="H2466" i="1" s="1"/>
  <c r="G2467" i="5" s="1"/>
  <c r="F2465" i="1"/>
  <c r="H2465" i="1" s="1"/>
  <c r="G2466" i="5" s="1"/>
  <c r="F2464" i="1"/>
  <c r="H2464" i="1" s="1"/>
  <c r="G2465" i="5" s="1"/>
  <c r="F2463" i="1"/>
  <c r="H2463" i="1" s="1"/>
  <c r="G2464" i="5" s="1"/>
  <c r="F2462" i="1"/>
  <c r="H2462" i="1" s="1"/>
  <c r="G2463" i="5" s="1"/>
  <c r="F2461" i="1"/>
  <c r="H2461" i="1" s="1"/>
  <c r="G2462" i="5" s="1"/>
  <c r="F2460" i="1"/>
  <c r="H2460" i="1" s="1"/>
  <c r="G2461" i="5" s="1"/>
  <c r="F2459" i="1"/>
  <c r="H2459" i="1" s="1"/>
  <c r="G2460" i="5" s="1"/>
  <c r="F2458" i="1"/>
  <c r="H2458" i="1" s="1"/>
  <c r="G2459" i="5" s="1"/>
  <c r="F2457" i="1"/>
  <c r="H2457" i="1" s="1"/>
  <c r="G2458" i="5" s="1"/>
  <c r="F2456" i="1"/>
  <c r="H2456" i="1" s="1"/>
  <c r="G2457" i="5" s="1"/>
  <c r="F2455" i="1"/>
  <c r="H2455" i="1" s="1"/>
  <c r="G2456" i="5" s="1"/>
  <c r="F2454" i="1"/>
  <c r="H2454" i="1" s="1"/>
  <c r="G2455" i="5" s="1"/>
  <c r="F2453" i="1"/>
  <c r="H2453" i="1" s="1"/>
  <c r="G2454" i="5" s="1"/>
  <c r="F2452" i="1"/>
  <c r="H2452" i="1" s="1"/>
  <c r="G2453" i="5" s="1"/>
  <c r="F2451" i="1"/>
  <c r="H2451" i="1" s="1"/>
  <c r="G2452" i="5" s="1"/>
  <c r="F2450" i="1"/>
  <c r="H2450" i="1" s="1"/>
  <c r="G2451" i="5" s="1"/>
  <c r="F2449" i="1"/>
  <c r="H2449" i="1" s="1"/>
  <c r="G2450" i="5" s="1"/>
  <c r="F2448" i="1"/>
  <c r="H2448" i="1" s="1"/>
  <c r="G2449" i="5" s="1"/>
  <c r="F2447" i="1"/>
  <c r="H2447" i="1" s="1"/>
  <c r="G2448" i="5" s="1"/>
  <c r="F2446" i="1"/>
  <c r="H2446" i="1" s="1"/>
  <c r="G2447" i="5" s="1"/>
  <c r="F2445" i="1"/>
  <c r="H2445" i="1" s="1"/>
  <c r="G2446" i="5" s="1"/>
  <c r="F2444" i="1"/>
  <c r="H2444" i="1" s="1"/>
  <c r="G2445" i="5" s="1"/>
  <c r="F2443" i="1"/>
  <c r="H2443" i="1" s="1"/>
  <c r="G2444" i="5" s="1"/>
  <c r="F2442" i="1"/>
  <c r="H2442" i="1" s="1"/>
  <c r="G2443" i="5" s="1"/>
  <c r="F2441" i="1"/>
  <c r="H2441" i="1" s="1"/>
  <c r="G2442" i="5" s="1"/>
  <c r="F2440" i="1"/>
  <c r="H2440" i="1" s="1"/>
  <c r="G2441" i="5" s="1"/>
  <c r="F2439" i="1"/>
  <c r="H2439" i="1" s="1"/>
  <c r="G2440" i="5" s="1"/>
  <c r="F2438" i="1"/>
  <c r="H2438" i="1" s="1"/>
  <c r="G2439" i="5" s="1"/>
  <c r="F2437" i="1"/>
  <c r="H2437" i="1" s="1"/>
  <c r="G2438" i="5" s="1"/>
  <c r="F2436" i="1"/>
  <c r="H2436" i="1" s="1"/>
  <c r="G2437" i="5" s="1"/>
  <c r="F2435" i="1"/>
  <c r="H2435" i="1" s="1"/>
  <c r="G2436" i="5" s="1"/>
  <c r="F2434" i="1"/>
  <c r="H2434" i="1" s="1"/>
  <c r="G2435" i="5" s="1"/>
  <c r="F2433" i="1"/>
  <c r="H2433" i="1" s="1"/>
  <c r="G2434" i="5" s="1"/>
  <c r="F2432" i="1"/>
  <c r="H2432" i="1" s="1"/>
  <c r="G2433" i="5" s="1"/>
  <c r="F2431" i="1"/>
  <c r="H2431" i="1" s="1"/>
  <c r="G2432" i="5" s="1"/>
  <c r="F2430" i="1"/>
  <c r="H2430" i="1" s="1"/>
  <c r="G2431" i="5" s="1"/>
  <c r="F2429" i="1"/>
  <c r="H2429" i="1" s="1"/>
  <c r="G2430" i="5" s="1"/>
  <c r="F2428" i="1"/>
  <c r="H2428" i="1" s="1"/>
  <c r="G2429" i="5" s="1"/>
  <c r="F2427" i="1"/>
  <c r="H2427" i="1" s="1"/>
  <c r="G2428" i="5" s="1"/>
  <c r="F2426" i="1"/>
  <c r="H2426" i="1" s="1"/>
  <c r="G2427" i="5" s="1"/>
  <c r="F2425" i="1"/>
  <c r="H2425" i="1" s="1"/>
  <c r="G2426" i="5" s="1"/>
  <c r="F2424" i="1"/>
  <c r="H2424" i="1" s="1"/>
  <c r="G2425" i="5" s="1"/>
  <c r="F2423" i="1"/>
  <c r="H2423" i="1" s="1"/>
  <c r="G2424" i="5" s="1"/>
  <c r="F2422" i="1"/>
  <c r="H2422" i="1" s="1"/>
  <c r="G2423" i="5" s="1"/>
  <c r="F2421" i="1"/>
  <c r="H2421" i="1" s="1"/>
  <c r="G2422" i="5" s="1"/>
  <c r="F2420" i="1"/>
  <c r="H2420" i="1" s="1"/>
  <c r="G2421" i="5" s="1"/>
  <c r="F2419" i="1"/>
  <c r="H2419" i="1" s="1"/>
  <c r="G2420" i="5" s="1"/>
  <c r="F2418" i="1"/>
  <c r="H2418" i="1" s="1"/>
  <c r="G2419" i="5" s="1"/>
  <c r="F2417" i="1"/>
  <c r="H2417" i="1" s="1"/>
  <c r="G2418" i="5" s="1"/>
  <c r="F2416" i="1"/>
  <c r="H2416" i="1" s="1"/>
  <c r="G2417" i="5" s="1"/>
  <c r="F2415" i="1"/>
  <c r="H2415" i="1" s="1"/>
  <c r="G2416" i="5" s="1"/>
  <c r="F2414" i="1"/>
  <c r="H2414" i="1" s="1"/>
  <c r="G2415" i="5" s="1"/>
  <c r="F2413" i="1"/>
  <c r="H2413" i="1" s="1"/>
  <c r="G2414" i="5" s="1"/>
  <c r="F2412" i="1"/>
  <c r="H2412" i="1" s="1"/>
  <c r="G2413" i="5" s="1"/>
  <c r="F2411" i="1"/>
  <c r="H2411" i="1" s="1"/>
  <c r="G2412" i="5" s="1"/>
  <c r="F2410" i="1"/>
  <c r="H2410" i="1" s="1"/>
  <c r="G2411" i="5" s="1"/>
  <c r="F2409" i="1"/>
  <c r="H2409" i="1" s="1"/>
  <c r="G2410" i="5" s="1"/>
  <c r="F2408" i="1"/>
  <c r="H2408" i="1" s="1"/>
  <c r="G2409" i="5" s="1"/>
  <c r="F2407" i="1"/>
  <c r="H2407" i="1" s="1"/>
  <c r="G2408" i="5" s="1"/>
  <c r="F2406" i="1"/>
  <c r="H2406" i="1" s="1"/>
  <c r="G2407" i="5" s="1"/>
  <c r="F2405" i="1"/>
  <c r="H2405" i="1" s="1"/>
  <c r="G2406" i="5" s="1"/>
  <c r="F2404" i="1"/>
  <c r="H2404" i="1" s="1"/>
  <c r="G2405" i="5" s="1"/>
  <c r="F2403" i="1"/>
  <c r="H2403" i="1" s="1"/>
  <c r="G2404" i="5" s="1"/>
  <c r="F2402" i="1"/>
  <c r="H2402" i="1" s="1"/>
  <c r="G2403" i="5" s="1"/>
  <c r="F2401" i="1"/>
  <c r="H2401" i="1" s="1"/>
  <c r="G2402" i="5" s="1"/>
  <c r="F2400" i="1"/>
  <c r="H2400" i="1" s="1"/>
  <c r="G2401" i="5" s="1"/>
  <c r="F2399" i="1"/>
  <c r="H2399" i="1" s="1"/>
  <c r="G2400" i="5" s="1"/>
  <c r="F2398" i="1"/>
  <c r="H2398" i="1" s="1"/>
  <c r="G2399" i="5" s="1"/>
  <c r="F2397" i="1"/>
  <c r="H2397" i="1" s="1"/>
  <c r="G2398" i="5" s="1"/>
  <c r="F2396" i="1"/>
  <c r="H2396" i="1" s="1"/>
  <c r="G2397" i="5" s="1"/>
  <c r="F2395" i="1"/>
  <c r="H2395" i="1" s="1"/>
  <c r="G2396" i="5" s="1"/>
  <c r="F2394" i="1"/>
  <c r="H2394" i="1" s="1"/>
  <c r="G2395" i="5" s="1"/>
  <c r="F2393" i="1"/>
  <c r="H2393" i="1" s="1"/>
  <c r="G2394" i="5" s="1"/>
  <c r="F2392" i="1"/>
  <c r="H2392" i="1" s="1"/>
  <c r="G2393" i="5" s="1"/>
  <c r="F2391" i="1"/>
  <c r="H2391" i="1" s="1"/>
  <c r="G2392" i="5" s="1"/>
  <c r="F2390" i="1"/>
  <c r="H2390" i="1" s="1"/>
  <c r="G2391" i="5" s="1"/>
  <c r="F2389" i="1"/>
  <c r="H2389" i="1" s="1"/>
  <c r="G2390" i="5" s="1"/>
  <c r="F2388" i="1"/>
  <c r="H2388" i="1" s="1"/>
  <c r="G2389" i="5" s="1"/>
  <c r="F2387" i="1"/>
  <c r="H2387" i="1" s="1"/>
  <c r="G2388" i="5" s="1"/>
  <c r="F2386" i="1"/>
  <c r="H2386" i="1" s="1"/>
  <c r="G2387" i="5" s="1"/>
  <c r="F2385" i="1"/>
  <c r="H2385" i="1" s="1"/>
  <c r="G2386" i="5" s="1"/>
  <c r="F2384" i="1"/>
  <c r="H2384" i="1" s="1"/>
  <c r="G2385" i="5" s="1"/>
  <c r="F2383" i="1"/>
  <c r="H2383" i="1" s="1"/>
  <c r="G2384" i="5" s="1"/>
  <c r="F2382" i="1"/>
  <c r="H2382" i="1" s="1"/>
  <c r="G2383" i="5" s="1"/>
  <c r="F2381" i="1"/>
  <c r="H2381" i="1" s="1"/>
  <c r="G2382" i="5" s="1"/>
  <c r="F2380" i="1"/>
  <c r="H2380" i="1" s="1"/>
  <c r="G2381" i="5" s="1"/>
  <c r="F2379" i="1"/>
  <c r="H2379" i="1" s="1"/>
  <c r="G2380" i="5" s="1"/>
  <c r="F2378" i="1"/>
  <c r="H2378" i="1" s="1"/>
  <c r="G2379" i="5" s="1"/>
  <c r="F2377" i="1"/>
  <c r="H2377" i="1" s="1"/>
  <c r="G2378" i="5" s="1"/>
  <c r="F2376" i="1"/>
  <c r="H2376" i="1" s="1"/>
  <c r="G2377" i="5" s="1"/>
  <c r="F2375" i="1"/>
  <c r="H2375" i="1" s="1"/>
  <c r="G2376" i="5" s="1"/>
  <c r="F2374" i="1"/>
  <c r="H2374" i="1" s="1"/>
  <c r="G2375" i="5" s="1"/>
  <c r="F2373" i="1"/>
  <c r="H2373" i="1" s="1"/>
  <c r="G2374" i="5" s="1"/>
  <c r="F2372" i="1"/>
  <c r="H2372" i="1" s="1"/>
  <c r="G2373" i="5" s="1"/>
  <c r="F2371" i="1"/>
  <c r="H2371" i="1" s="1"/>
  <c r="G2372" i="5" s="1"/>
  <c r="F2370" i="1"/>
  <c r="H2370" i="1" s="1"/>
  <c r="G2371" i="5" s="1"/>
  <c r="F2369" i="1"/>
  <c r="H2369" i="1" s="1"/>
  <c r="G2370" i="5" s="1"/>
  <c r="F2368" i="1"/>
  <c r="H2368" i="1" s="1"/>
  <c r="G2369" i="5" s="1"/>
  <c r="F2367" i="1"/>
  <c r="H2367" i="1" s="1"/>
  <c r="G2368" i="5" s="1"/>
  <c r="F2366" i="1"/>
  <c r="H2366" i="1" s="1"/>
  <c r="G2367" i="5" s="1"/>
  <c r="F2365" i="1"/>
  <c r="H2365" i="1" s="1"/>
  <c r="G2366" i="5" s="1"/>
  <c r="F2364" i="1"/>
  <c r="H2364" i="1" s="1"/>
  <c r="G2365" i="5" s="1"/>
  <c r="F2363" i="1"/>
  <c r="H2363" i="1" s="1"/>
  <c r="G2364" i="5" s="1"/>
  <c r="F2362" i="1"/>
  <c r="H2362" i="1" s="1"/>
  <c r="G2363" i="5" s="1"/>
  <c r="F2361" i="1"/>
  <c r="H2361" i="1" s="1"/>
  <c r="G2362" i="5" s="1"/>
  <c r="F2360" i="1"/>
  <c r="H2360" i="1" s="1"/>
  <c r="G2361" i="5" s="1"/>
  <c r="F2359" i="1"/>
  <c r="H2359" i="1" s="1"/>
  <c r="G2360" i="5" s="1"/>
  <c r="F2358" i="1"/>
  <c r="H2358" i="1" s="1"/>
  <c r="G2359" i="5" s="1"/>
  <c r="F2357" i="1"/>
  <c r="H2357" i="1" s="1"/>
  <c r="G2358" i="5" s="1"/>
  <c r="F2356" i="1"/>
  <c r="H2356" i="1" s="1"/>
  <c r="G2357" i="5" s="1"/>
  <c r="F2355" i="1"/>
  <c r="H2355" i="1" s="1"/>
  <c r="G2356" i="5" s="1"/>
  <c r="F2354" i="1"/>
  <c r="H2354" i="1" s="1"/>
  <c r="G2355" i="5" s="1"/>
  <c r="F2353" i="1"/>
  <c r="H2353" i="1" s="1"/>
  <c r="G2354" i="5" s="1"/>
  <c r="F2352" i="1"/>
  <c r="H2352" i="1" s="1"/>
  <c r="G2353" i="5" s="1"/>
  <c r="F2351" i="1"/>
  <c r="H2351" i="1" s="1"/>
  <c r="G2352" i="5" s="1"/>
  <c r="F2350" i="1"/>
  <c r="H2350" i="1" s="1"/>
  <c r="G2351" i="5" s="1"/>
  <c r="F2349" i="1"/>
  <c r="H2349" i="1" s="1"/>
  <c r="G2350" i="5" s="1"/>
  <c r="F2348" i="1"/>
  <c r="H2348" i="1" s="1"/>
  <c r="G2349" i="5" s="1"/>
  <c r="F2347" i="1"/>
  <c r="H2347" i="1" s="1"/>
  <c r="G2348" i="5" s="1"/>
  <c r="F2346" i="1"/>
  <c r="H2346" i="1" s="1"/>
  <c r="G2347" i="5" s="1"/>
  <c r="F2345" i="1"/>
  <c r="H2345" i="1" s="1"/>
  <c r="G2346" i="5" s="1"/>
  <c r="F2344" i="1"/>
  <c r="H2344" i="1" s="1"/>
  <c r="G2345" i="5" s="1"/>
  <c r="F2343" i="1"/>
  <c r="H2343" i="1" s="1"/>
  <c r="G2344" i="5" s="1"/>
  <c r="F2342" i="1"/>
  <c r="H2342" i="1" s="1"/>
  <c r="G2343" i="5" s="1"/>
  <c r="F2341" i="1"/>
  <c r="H2341" i="1" s="1"/>
  <c r="G2342" i="5" s="1"/>
  <c r="F2340" i="1"/>
  <c r="H2340" i="1" s="1"/>
  <c r="G2341" i="5" s="1"/>
  <c r="F2339" i="1"/>
  <c r="H2339" i="1" s="1"/>
  <c r="G2340" i="5" s="1"/>
  <c r="F2338" i="1"/>
  <c r="H2338" i="1" s="1"/>
  <c r="G2339" i="5" s="1"/>
  <c r="F2337" i="1"/>
  <c r="H2337" i="1" s="1"/>
  <c r="G2338" i="5" s="1"/>
  <c r="F2336" i="1"/>
  <c r="H2336" i="1" s="1"/>
  <c r="G2337" i="5" s="1"/>
  <c r="F2335" i="1"/>
  <c r="H2335" i="1" s="1"/>
  <c r="G2336" i="5" s="1"/>
  <c r="F2334" i="1"/>
  <c r="H2334" i="1" s="1"/>
  <c r="G2335" i="5" s="1"/>
  <c r="F2333" i="1"/>
  <c r="H2333" i="1" s="1"/>
  <c r="G2334" i="5" s="1"/>
  <c r="F2332" i="1"/>
  <c r="H2332" i="1" s="1"/>
  <c r="G2333" i="5" s="1"/>
  <c r="F2331" i="1"/>
  <c r="H2331" i="1" s="1"/>
  <c r="G2332" i="5" s="1"/>
  <c r="F2330" i="1"/>
  <c r="H2330" i="1" s="1"/>
  <c r="G2331" i="5" s="1"/>
  <c r="F2329" i="1"/>
  <c r="H2329" i="1" s="1"/>
  <c r="G2330" i="5" s="1"/>
  <c r="F2328" i="1"/>
  <c r="H2328" i="1" s="1"/>
  <c r="G2329" i="5" s="1"/>
  <c r="F2327" i="1"/>
  <c r="H2327" i="1" s="1"/>
  <c r="G2328" i="5" s="1"/>
  <c r="F2326" i="1"/>
  <c r="H2326" i="1" s="1"/>
  <c r="G2327" i="5" s="1"/>
  <c r="F2325" i="1"/>
  <c r="H2325" i="1" s="1"/>
  <c r="G2326" i="5" s="1"/>
  <c r="F2324" i="1"/>
  <c r="H2324" i="1" s="1"/>
  <c r="G2325" i="5" s="1"/>
  <c r="F2323" i="1"/>
  <c r="H2323" i="1" s="1"/>
  <c r="G2324" i="5" s="1"/>
  <c r="F2322" i="1"/>
  <c r="H2322" i="1" s="1"/>
  <c r="G2323" i="5" s="1"/>
  <c r="F2321" i="1"/>
  <c r="H2321" i="1" s="1"/>
  <c r="G2322" i="5" s="1"/>
  <c r="F2320" i="1"/>
  <c r="H2320" i="1" s="1"/>
  <c r="G2321" i="5" s="1"/>
  <c r="F2319" i="1"/>
  <c r="H2319" i="1" s="1"/>
  <c r="G2320" i="5" s="1"/>
  <c r="F2318" i="1"/>
  <c r="H2318" i="1" s="1"/>
  <c r="G2319" i="5" s="1"/>
  <c r="F2317" i="1"/>
  <c r="H2317" i="1" s="1"/>
  <c r="G2318" i="5" s="1"/>
  <c r="F2316" i="1"/>
  <c r="H2316" i="1" s="1"/>
  <c r="G2317" i="5" s="1"/>
  <c r="F2315" i="1"/>
  <c r="H2315" i="1" s="1"/>
  <c r="G2316" i="5" s="1"/>
  <c r="F2314" i="1"/>
  <c r="H2314" i="1" s="1"/>
  <c r="G2315" i="5" s="1"/>
  <c r="F2313" i="1"/>
  <c r="H2313" i="1" s="1"/>
  <c r="G2314" i="5" s="1"/>
  <c r="F2312" i="1"/>
  <c r="H2312" i="1" s="1"/>
  <c r="G2313" i="5" s="1"/>
  <c r="F2311" i="1"/>
  <c r="H2311" i="1" s="1"/>
  <c r="G2312" i="5" s="1"/>
  <c r="F2310" i="1"/>
  <c r="H2310" i="1" s="1"/>
  <c r="G2311" i="5" s="1"/>
  <c r="F2309" i="1"/>
  <c r="H2309" i="1" s="1"/>
  <c r="G2310" i="5" s="1"/>
  <c r="F2308" i="1"/>
  <c r="H2308" i="1" s="1"/>
  <c r="G2309" i="5" s="1"/>
  <c r="F2307" i="1"/>
  <c r="H2307" i="1" s="1"/>
  <c r="G2308" i="5" s="1"/>
  <c r="F2306" i="1"/>
  <c r="H2306" i="1" s="1"/>
  <c r="G2307" i="5" s="1"/>
  <c r="F2305" i="1"/>
  <c r="H2305" i="1" s="1"/>
  <c r="G2306" i="5" s="1"/>
  <c r="F2304" i="1"/>
  <c r="H2304" i="1" s="1"/>
  <c r="G2305" i="5" s="1"/>
  <c r="F2303" i="1"/>
  <c r="H2303" i="1" s="1"/>
  <c r="G2304" i="5" s="1"/>
  <c r="F2302" i="1"/>
  <c r="H2302" i="1" s="1"/>
  <c r="G2303" i="5" s="1"/>
  <c r="F2301" i="1"/>
  <c r="H2301" i="1" s="1"/>
  <c r="G2302" i="5" s="1"/>
  <c r="F2300" i="1"/>
  <c r="H2300" i="1" s="1"/>
  <c r="G2301" i="5" s="1"/>
  <c r="F2299" i="1"/>
  <c r="H2299" i="1" s="1"/>
  <c r="G2300" i="5" s="1"/>
  <c r="F2298" i="1"/>
  <c r="H2298" i="1" s="1"/>
  <c r="G2299" i="5" s="1"/>
  <c r="F2297" i="1"/>
  <c r="H2297" i="1" s="1"/>
  <c r="G2298" i="5" s="1"/>
  <c r="F2296" i="1"/>
  <c r="H2296" i="1" s="1"/>
  <c r="G2297" i="5" s="1"/>
  <c r="F2295" i="1"/>
  <c r="H2295" i="1" s="1"/>
  <c r="G2296" i="5" s="1"/>
  <c r="F2294" i="1"/>
  <c r="H2294" i="1" s="1"/>
  <c r="G2295" i="5" s="1"/>
  <c r="F2293" i="1"/>
  <c r="H2293" i="1" s="1"/>
  <c r="G2294" i="5" s="1"/>
  <c r="F2292" i="1"/>
  <c r="H2292" i="1" s="1"/>
  <c r="G2293" i="5" s="1"/>
  <c r="F2291" i="1"/>
  <c r="H2291" i="1" s="1"/>
  <c r="G2292" i="5" s="1"/>
  <c r="F2290" i="1"/>
  <c r="H2290" i="1" s="1"/>
  <c r="G2291" i="5" s="1"/>
  <c r="F2289" i="1"/>
  <c r="H2289" i="1" s="1"/>
  <c r="G2290" i="5" s="1"/>
  <c r="F2288" i="1"/>
  <c r="H2288" i="1" s="1"/>
  <c r="G2289" i="5" s="1"/>
  <c r="F2287" i="1"/>
  <c r="H2287" i="1" s="1"/>
  <c r="G2288" i="5" s="1"/>
  <c r="F2286" i="1"/>
  <c r="H2286" i="1" s="1"/>
  <c r="G2287" i="5" s="1"/>
  <c r="F2285" i="1"/>
  <c r="H2285" i="1" s="1"/>
  <c r="G2286" i="5" s="1"/>
  <c r="F2284" i="1"/>
  <c r="H2284" i="1" s="1"/>
  <c r="G2285" i="5" s="1"/>
  <c r="F2283" i="1"/>
  <c r="H2283" i="1" s="1"/>
  <c r="G2284" i="5" s="1"/>
  <c r="F2282" i="1"/>
  <c r="H2282" i="1" s="1"/>
  <c r="G2283" i="5" s="1"/>
  <c r="F2281" i="1"/>
  <c r="H2281" i="1" s="1"/>
  <c r="G2282" i="5" s="1"/>
  <c r="F2280" i="1"/>
  <c r="H2280" i="1" s="1"/>
  <c r="G2281" i="5" s="1"/>
  <c r="F2279" i="1"/>
  <c r="H2279" i="1" s="1"/>
  <c r="G2280" i="5" s="1"/>
  <c r="F2278" i="1"/>
  <c r="H2278" i="1" s="1"/>
  <c r="G2279" i="5" s="1"/>
  <c r="F2277" i="1"/>
  <c r="H2277" i="1" s="1"/>
  <c r="G2278" i="5" s="1"/>
  <c r="F2276" i="1"/>
  <c r="H2276" i="1" s="1"/>
  <c r="G2277" i="5" s="1"/>
  <c r="F2275" i="1"/>
  <c r="H2275" i="1" s="1"/>
  <c r="G2276" i="5" s="1"/>
  <c r="F2274" i="1"/>
  <c r="H2274" i="1" s="1"/>
  <c r="G2275" i="5" s="1"/>
  <c r="F2273" i="1"/>
  <c r="H2273" i="1" s="1"/>
  <c r="G2274" i="5" s="1"/>
  <c r="F2272" i="1"/>
  <c r="H2272" i="1" s="1"/>
  <c r="G2273" i="5" s="1"/>
  <c r="F2271" i="1"/>
  <c r="H2271" i="1" s="1"/>
  <c r="G2272" i="5" s="1"/>
  <c r="F2270" i="1"/>
  <c r="H2270" i="1" s="1"/>
  <c r="G2271" i="5" s="1"/>
  <c r="F2269" i="1"/>
  <c r="H2269" i="1" s="1"/>
  <c r="G2270" i="5" s="1"/>
  <c r="F2268" i="1"/>
  <c r="H2268" i="1" s="1"/>
  <c r="G2269" i="5" s="1"/>
  <c r="F2267" i="1"/>
  <c r="H2267" i="1" s="1"/>
  <c r="G2268" i="5" s="1"/>
  <c r="F2266" i="1"/>
  <c r="H2266" i="1" s="1"/>
  <c r="G2267" i="5" s="1"/>
  <c r="F2265" i="1"/>
  <c r="H2265" i="1" s="1"/>
  <c r="G2266" i="5" s="1"/>
  <c r="F2264" i="1"/>
  <c r="H2264" i="1" s="1"/>
  <c r="G2265" i="5" s="1"/>
  <c r="F2263" i="1"/>
  <c r="H2263" i="1" s="1"/>
  <c r="G2264" i="5" s="1"/>
  <c r="F2262" i="1"/>
  <c r="H2262" i="1" s="1"/>
  <c r="G2263" i="5" s="1"/>
  <c r="F2261" i="1"/>
  <c r="H2261" i="1" s="1"/>
  <c r="G2262" i="5" s="1"/>
  <c r="F2260" i="1"/>
  <c r="H2260" i="1" s="1"/>
  <c r="G2261" i="5" s="1"/>
  <c r="F2259" i="1"/>
  <c r="H2259" i="1" s="1"/>
  <c r="G2260" i="5" s="1"/>
  <c r="F2258" i="1"/>
  <c r="H2258" i="1" s="1"/>
  <c r="G2259" i="5" s="1"/>
  <c r="F2257" i="1"/>
  <c r="H2257" i="1" s="1"/>
  <c r="G2258" i="5" s="1"/>
  <c r="F2256" i="1"/>
  <c r="H2256" i="1" s="1"/>
  <c r="G2257" i="5" s="1"/>
  <c r="F2255" i="1"/>
  <c r="H2255" i="1" s="1"/>
  <c r="G2256" i="5" s="1"/>
  <c r="F2254" i="1"/>
  <c r="H2254" i="1" s="1"/>
  <c r="G2255" i="5" s="1"/>
  <c r="F2253" i="1"/>
  <c r="H2253" i="1" s="1"/>
  <c r="G2254" i="5" s="1"/>
  <c r="F2252" i="1"/>
  <c r="H2252" i="1" s="1"/>
  <c r="G2253" i="5" s="1"/>
  <c r="F2251" i="1"/>
  <c r="H2251" i="1" s="1"/>
  <c r="G2252" i="5" s="1"/>
  <c r="F2250" i="1"/>
  <c r="H2250" i="1" s="1"/>
  <c r="G2251" i="5" s="1"/>
  <c r="F2249" i="1"/>
  <c r="H2249" i="1" s="1"/>
  <c r="G2250" i="5" s="1"/>
  <c r="F2248" i="1"/>
  <c r="H2248" i="1" s="1"/>
  <c r="G2249" i="5" s="1"/>
  <c r="F2247" i="1"/>
  <c r="H2247" i="1" s="1"/>
  <c r="G2248" i="5" s="1"/>
  <c r="F2246" i="1"/>
  <c r="H2246" i="1" s="1"/>
  <c r="G2247" i="5" s="1"/>
  <c r="F2245" i="1"/>
  <c r="H2245" i="1" s="1"/>
  <c r="G2246" i="5" s="1"/>
  <c r="F2244" i="1"/>
  <c r="H2244" i="1" s="1"/>
  <c r="G2245" i="5" s="1"/>
  <c r="F2243" i="1"/>
  <c r="H2243" i="1" s="1"/>
  <c r="G2244" i="5" s="1"/>
  <c r="F2242" i="1"/>
  <c r="H2242" i="1" s="1"/>
  <c r="G2243" i="5" s="1"/>
  <c r="F2241" i="1"/>
  <c r="H2241" i="1" s="1"/>
  <c r="G2242" i="5" s="1"/>
  <c r="F2240" i="1"/>
  <c r="H2240" i="1" s="1"/>
  <c r="G2241" i="5" s="1"/>
  <c r="F2239" i="1"/>
  <c r="H2239" i="1" s="1"/>
  <c r="G2240" i="5" s="1"/>
  <c r="F2238" i="1"/>
  <c r="H2238" i="1" s="1"/>
  <c r="G2239" i="5" s="1"/>
  <c r="F2237" i="1"/>
  <c r="H2237" i="1" s="1"/>
  <c r="G2238" i="5" s="1"/>
  <c r="F2236" i="1"/>
  <c r="H2236" i="1" s="1"/>
  <c r="G2237" i="5" s="1"/>
  <c r="F2235" i="1"/>
  <c r="H2235" i="1" s="1"/>
  <c r="G2236" i="5" s="1"/>
  <c r="F2234" i="1"/>
  <c r="H2234" i="1" s="1"/>
  <c r="G2235" i="5" s="1"/>
  <c r="F2233" i="1"/>
  <c r="H2233" i="1" s="1"/>
  <c r="G2234" i="5" s="1"/>
  <c r="F2232" i="1"/>
  <c r="H2232" i="1" s="1"/>
  <c r="G2233" i="5" s="1"/>
  <c r="F2231" i="1"/>
  <c r="H2231" i="1" s="1"/>
  <c r="G2232" i="5" s="1"/>
  <c r="F2230" i="1"/>
  <c r="H2230" i="1" s="1"/>
  <c r="G2231" i="5" s="1"/>
  <c r="F2229" i="1"/>
  <c r="H2229" i="1" s="1"/>
  <c r="G2230" i="5" s="1"/>
  <c r="F2228" i="1"/>
  <c r="H2228" i="1" s="1"/>
  <c r="G2229" i="5" s="1"/>
  <c r="F2227" i="1"/>
  <c r="H2227" i="1" s="1"/>
  <c r="G2228" i="5" s="1"/>
  <c r="F2226" i="1"/>
  <c r="H2226" i="1" s="1"/>
  <c r="G2227" i="5" s="1"/>
  <c r="F2225" i="1"/>
  <c r="H2225" i="1" s="1"/>
  <c r="G2226" i="5" s="1"/>
  <c r="F2224" i="1"/>
  <c r="H2224" i="1" s="1"/>
  <c r="G2225" i="5" s="1"/>
  <c r="F2223" i="1"/>
  <c r="H2223" i="1" s="1"/>
  <c r="G2224" i="5" s="1"/>
  <c r="F2222" i="1"/>
  <c r="H2222" i="1" s="1"/>
  <c r="G2223" i="5" s="1"/>
  <c r="F2221" i="1"/>
  <c r="H2221" i="1" s="1"/>
  <c r="G2222" i="5" s="1"/>
  <c r="F2220" i="1"/>
  <c r="H2220" i="1" s="1"/>
  <c r="G2221" i="5" s="1"/>
  <c r="F2219" i="1"/>
  <c r="H2219" i="1" s="1"/>
  <c r="G2220" i="5" s="1"/>
  <c r="F2218" i="1"/>
  <c r="H2218" i="1" s="1"/>
  <c r="G2219" i="5" s="1"/>
  <c r="F2217" i="1"/>
  <c r="H2217" i="1" s="1"/>
  <c r="G2218" i="5" s="1"/>
  <c r="F2216" i="1"/>
  <c r="H2216" i="1" s="1"/>
  <c r="G2217" i="5" s="1"/>
  <c r="F2215" i="1"/>
  <c r="H2215" i="1" s="1"/>
  <c r="G2216" i="5" s="1"/>
  <c r="F2214" i="1"/>
  <c r="H2214" i="1" s="1"/>
  <c r="G2215" i="5" s="1"/>
  <c r="F2213" i="1"/>
  <c r="H2213" i="1" s="1"/>
  <c r="G2214" i="5" s="1"/>
  <c r="F2212" i="1"/>
  <c r="H2212" i="1" s="1"/>
  <c r="G2213" i="5" s="1"/>
  <c r="F2211" i="1"/>
  <c r="H2211" i="1" s="1"/>
  <c r="G2212" i="5" s="1"/>
  <c r="F2210" i="1"/>
  <c r="H2210" i="1" s="1"/>
  <c r="G2211" i="5" s="1"/>
  <c r="F2209" i="1"/>
  <c r="H2209" i="1" s="1"/>
  <c r="G2210" i="5" s="1"/>
  <c r="F2208" i="1"/>
  <c r="H2208" i="1" s="1"/>
  <c r="G2209" i="5" s="1"/>
  <c r="F2207" i="1"/>
  <c r="H2207" i="1" s="1"/>
  <c r="G2208" i="5" s="1"/>
  <c r="F2206" i="1"/>
  <c r="H2206" i="1" s="1"/>
  <c r="G2207" i="5" s="1"/>
  <c r="F2205" i="1"/>
  <c r="H2205" i="1" s="1"/>
  <c r="G2206" i="5" s="1"/>
  <c r="F2204" i="1"/>
  <c r="H2204" i="1" s="1"/>
  <c r="G2205" i="5" s="1"/>
  <c r="F2203" i="1"/>
  <c r="H2203" i="1" s="1"/>
  <c r="G2204" i="5" s="1"/>
  <c r="F2202" i="1"/>
  <c r="H2202" i="1" s="1"/>
  <c r="G2203" i="5" s="1"/>
  <c r="F2201" i="1"/>
  <c r="H2201" i="1" s="1"/>
  <c r="G2202" i="5" s="1"/>
  <c r="F2200" i="1"/>
  <c r="H2200" i="1" s="1"/>
  <c r="G2201" i="5" s="1"/>
  <c r="F2199" i="1"/>
  <c r="H2199" i="1" s="1"/>
  <c r="G2200" i="5" s="1"/>
  <c r="F2198" i="1"/>
  <c r="H2198" i="1" s="1"/>
  <c r="G2199" i="5" s="1"/>
  <c r="F2197" i="1"/>
  <c r="H2197" i="1" s="1"/>
  <c r="G2198" i="5" s="1"/>
  <c r="F2196" i="1"/>
  <c r="H2196" i="1" s="1"/>
  <c r="G2197" i="5" s="1"/>
  <c r="F2195" i="1"/>
  <c r="H2195" i="1" s="1"/>
  <c r="G2196" i="5" s="1"/>
  <c r="F2194" i="1"/>
  <c r="H2194" i="1" s="1"/>
  <c r="G2195" i="5" s="1"/>
  <c r="F2193" i="1"/>
  <c r="H2193" i="1" s="1"/>
  <c r="G2194" i="5" s="1"/>
  <c r="F2192" i="1"/>
  <c r="H2192" i="1" s="1"/>
  <c r="G2193" i="5" s="1"/>
  <c r="F2191" i="1"/>
  <c r="H2191" i="1" s="1"/>
  <c r="G2192" i="5" s="1"/>
  <c r="F2190" i="1"/>
  <c r="H2190" i="1" s="1"/>
  <c r="G2191" i="5" s="1"/>
  <c r="F2189" i="1"/>
  <c r="H2189" i="1" s="1"/>
  <c r="G2190" i="5" s="1"/>
  <c r="F2188" i="1"/>
  <c r="H2188" i="1" s="1"/>
  <c r="G2189" i="5" s="1"/>
  <c r="F2187" i="1"/>
  <c r="H2187" i="1" s="1"/>
  <c r="G2188" i="5" s="1"/>
  <c r="F2186" i="1"/>
  <c r="H2186" i="1" s="1"/>
  <c r="G2187" i="5" s="1"/>
  <c r="F2185" i="1"/>
  <c r="H2185" i="1" s="1"/>
  <c r="G2186" i="5" s="1"/>
  <c r="F2184" i="1"/>
  <c r="H2184" i="1" s="1"/>
  <c r="G2185" i="5" s="1"/>
  <c r="F2183" i="1"/>
  <c r="H2183" i="1" s="1"/>
  <c r="G2184" i="5" s="1"/>
  <c r="F2182" i="1"/>
  <c r="H2182" i="1" s="1"/>
  <c r="G2183" i="5" s="1"/>
  <c r="F2181" i="1"/>
  <c r="H2181" i="1" s="1"/>
  <c r="G2182" i="5" s="1"/>
  <c r="F2180" i="1"/>
  <c r="H2180" i="1" s="1"/>
  <c r="G2181" i="5" s="1"/>
  <c r="F2179" i="1"/>
  <c r="H2179" i="1" s="1"/>
  <c r="G2180" i="5" s="1"/>
  <c r="F2178" i="1"/>
  <c r="H2178" i="1" s="1"/>
  <c r="G2179" i="5" s="1"/>
  <c r="F2177" i="1"/>
  <c r="H2177" i="1" s="1"/>
  <c r="G2178" i="5" s="1"/>
  <c r="F2176" i="1"/>
  <c r="H2176" i="1" s="1"/>
  <c r="G2177" i="5" s="1"/>
  <c r="F2175" i="1"/>
  <c r="H2175" i="1" s="1"/>
  <c r="G2176" i="5" s="1"/>
  <c r="F2174" i="1"/>
  <c r="H2174" i="1" s="1"/>
  <c r="G2175" i="5" s="1"/>
  <c r="F2173" i="1"/>
  <c r="H2173" i="1" s="1"/>
  <c r="G2174" i="5" s="1"/>
  <c r="F2172" i="1"/>
  <c r="H2172" i="1" s="1"/>
  <c r="G2173" i="5" s="1"/>
  <c r="F2171" i="1"/>
  <c r="H2171" i="1" s="1"/>
  <c r="G2172" i="5" s="1"/>
  <c r="F2170" i="1"/>
  <c r="H2170" i="1" s="1"/>
  <c r="G2171" i="5" s="1"/>
  <c r="F2169" i="1"/>
  <c r="H2169" i="1" s="1"/>
  <c r="G2170" i="5" s="1"/>
  <c r="F2168" i="1"/>
  <c r="H2168" i="1" s="1"/>
  <c r="G2169" i="5" s="1"/>
  <c r="F2167" i="1"/>
  <c r="H2167" i="1" s="1"/>
  <c r="G2168" i="5" s="1"/>
  <c r="F2166" i="1"/>
  <c r="H2166" i="1" s="1"/>
  <c r="G2167" i="5" s="1"/>
  <c r="F2165" i="1"/>
  <c r="H2165" i="1" s="1"/>
  <c r="G2166" i="5" s="1"/>
  <c r="F2164" i="1"/>
  <c r="H2164" i="1" s="1"/>
  <c r="G2165" i="5" s="1"/>
  <c r="F2163" i="1"/>
  <c r="H2163" i="1" s="1"/>
  <c r="G2164" i="5" s="1"/>
  <c r="F2162" i="1"/>
  <c r="H2162" i="1" s="1"/>
  <c r="G2163" i="5" s="1"/>
  <c r="F2161" i="1"/>
  <c r="H2161" i="1" s="1"/>
  <c r="G2162" i="5" s="1"/>
  <c r="F2160" i="1"/>
  <c r="H2160" i="1" s="1"/>
  <c r="G2161" i="5" s="1"/>
  <c r="F2159" i="1"/>
  <c r="H2159" i="1" s="1"/>
  <c r="G2160" i="5" s="1"/>
  <c r="F2158" i="1"/>
  <c r="H2158" i="1" s="1"/>
  <c r="G2159" i="5" s="1"/>
  <c r="F2157" i="1"/>
  <c r="H2157" i="1" s="1"/>
  <c r="G2158" i="5" s="1"/>
  <c r="F2156" i="1"/>
  <c r="H2156" i="1" s="1"/>
  <c r="G2157" i="5" s="1"/>
  <c r="F2155" i="1"/>
  <c r="H2155" i="1" s="1"/>
  <c r="G2156" i="5" s="1"/>
  <c r="F2154" i="1"/>
  <c r="H2154" i="1" s="1"/>
  <c r="G2155" i="5" s="1"/>
  <c r="F2153" i="1"/>
  <c r="H2153" i="1" s="1"/>
  <c r="G2154" i="5" s="1"/>
  <c r="F2152" i="1"/>
  <c r="H2152" i="1" s="1"/>
  <c r="G2153" i="5" s="1"/>
  <c r="F2151" i="1"/>
  <c r="H2151" i="1" s="1"/>
  <c r="G2152" i="5" s="1"/>
  <c r="F2150" i="1"/>
  <c r="H2150" i="1" s="1"/>
  <c r="G2151" i="5" s="1"/>
  <c r="F2149" i="1"/>
  <c r="H2149" i="1" s="1"/>
  <c r="G2150" i="5" s="1"/>
  <c r="F2148" i="1"/>
  <c r="H2148" i="1" s="1"/>
  <c r="G2149" i="5" s="1"/>
  <c r="F2147" i="1"/>
  <c r="H2147" i="1" s="1"/>
  <c r="G2148" i="5" s="1"/>
  <c r="F2146" i="1"/>
  <c r="H2146" i="1" s="1"/>
  <c r="G2147" i="5" s="1"/>
  <c r="F2145" i="1"/>
  <c r="H2145" i="1" s="1"/>
  <c r="G2146" i="5" s="1"/>
  <c r="F2144" i="1"/>
  <c r="H2144" i="1" s="1"/>
  <c r="G2145" i="5" s="1"/>
  <c r="F2143" i="1"/>
  <c r="H2143" i="1" s="1"/>
  <c r="G2144" i="5" s="1"/>
  <c r="F2142" i="1"/>
  <c r="H2142" i="1" s="1"/>
  <c r="G2143" i="5" s="1"/>
  <c r="F2141" i="1"/>
  <c r="H2141" i="1" s="1"/>
  <c r="G2142" i="5" s="1"/>
  <c r="F2140" i="1"/>
  <c r="H2140" i="1" s="1"/>
  <c r="G2141" i="5" s="1"/>
  <c r="F2139" i="1"/>
  <c r="H2139" i="1" s="1"/>
  <c r="G2140" i="5" s="1"/>
  <c r="F2138" i="1"/>
  <c r="H2138" i="1" s="1"/>
  <c r="G2139" i="5" s="1"/>
  <c r="F2137" i="1"/>
  <c r="H2137" i="1" s="1"/>
  <c r="G2138" i="5" s="1"/>
  <c r="F2136" i="1"/>
  <c r="H2136" i="1" s="1"/>
  <c r="G2137" i="5" s="1"/>
  <c r="F2135" i="1"/>
  <c r="H2135" i="1" s="1"/>
  <c r="G2136" i="5" s="1"/>
  <c r="F2134" i="1"/>
  <c r="H2134" i="1" s="1"/>
  <c r="G2135" i="5" s="1"/>
  <c r="F2133" i="1"/>
  <c r="H2133" i="1" s="1"/>
  <c r="G2134" i="5" s="1"/>
  <c r="F2132" i="1"/>
  <c r="H2132" i="1" s="1"/>
  <c r="G2133" i="5" s="1"/>
  <c r="F2131" i="1"/>
  <c r="H2131" i="1" s="1"/>
  <c r="G2132" i="5" s="1"/>
  <c r="F2130" i="1"/>
  <c r="H2130" i="1" s="1"/>
  <c r="G2131" i="5" s="1"/>
  <c r="F2129" i="1"/>
  <c r="H2129" i="1" s="1"/>
  <c r="G2130" i="5" s="1"/>
  <c r="F2128" i="1"/>
  <c r="H2128" i="1" s="1"/>
  <c r="G2129" i="5" s="1"/>
  <c r="F2127" i="1"/>
  <c r="H2127" i="1" s="1"/>
  <c r="G2128" i="5" s="1"/>
  <c r="F2126" i="1"/>
  <c r="H2126" i="1" s="1"/>
  <c r="G2127" i="5" s="1"/>
  <c r="F2125" i="1"/>
  <c r="H2125" i="1" s="1"/>
  <c r="G2126" i="5" s="1"/>
  <c r="F2124" i="1"/>
  <c r="H2124" i="1" s="1"/>
  <c r="G2125" i="5" s="1"/>
  <c r="F2123" i="1"/>
  <c r="H2123" i="1" s="1"/>
  <c r="G2124" i="5" s="1"/>
  <c r="F2122" i="1"/>
  <c r="H2122" i="1" s="1"/>
  <c r="G2123" i="5" s="1"/>
  <c r="F2121" i="1"/>
  <c r="H2121" i="1" s="1"/>
  <c r="G2122" i="5" s="1"/>
  <c r="F2120" i="1"/>
  <c r="H2120" i="1" s="1"/>
  <c r="G2121" i="5" s="1"/>
  <c r="F2119" i="1"/>
  <c r="H2119" i="1" s="1"/>
  <c r="G2120" i="5" s="1"/>
  <c r="F2118" i="1"/>
  <c r="H2118" i="1" s="1"/>
  <c r="G2119" i="5" s="1"/>
  <c r="F2117" i="1"/>
  <c r="H2117" i="1" s="1"/>
  <c r="G2118" i="5" s="1"/>
  <c r="F2116" i="1"/>
  <c r="H2116" i="1" s="1"/>
  <c r="G2117" i="5" s="1"/>
  <c r="F2115" i="1"/>
  <c r="H2115" i="1" s="1"/>
  <c r="G2116" i="5" s="1"/>
  <c r="F2114" i="1"/>
  <c r="H2114" i="1" s="1"/>
  <c r="G2115" i="5" s="1"/>
  <c r="F2113" i="1"/>
  <c r="H2113" i="1" s="1"/>
  <c r="G2114" i="5" s="1"/>
  <c r="F2112" i="1"/>
  <c r="H2112" i="1" s="1"/>
  <c r="G2113" i="5" s="1"/>
  <c r="F2111" i="1"/>
  <c r="H2111" i="1" s="1"/>
  <c r="G2112" i="5" s="1"/>
  <c r="F2110" i="1"/>
  <c r="H2110" i="1" s="1"/>
  <c r="G2111" i="5" s="1"/>
  <c r="F2109" i="1"/>
  <c r="H2109" i="1" s="1"/>
  <c r="G2110" i="5" s="1"/>
  <c r="F2108" i="1"/>
  <c r="H2108" i="1" s="1"/>
  <c r="G2109" i="5" s="1"/>
  <c r="F2107" i="1"/>
  <c r="H2107" i="1" s="1"/>
  <c r="G2108" i="5" s="1"/>
  <c r="F2106" i="1"/>
  <c r="H2106" i="1" s="1"/>
  <c r="G2107" i="5" s="1"/>
  <c r="F2105" i="1"/>
  <c r="H2105" i="1" s="1"/>
  <c r="G2106" i="5" s="1"/>
  <c r="F2104" i="1"/>
  <c r="H2104" i="1" s="1"/>
  <c r="G2105" i="5" s="1"/>
  <c r="F2103" i="1"/>
  <c r="H2103" i="1" s="1"/>
  <c r="G2104" i="5" s="1"/>
  <c r="F2102" i="1"/>
  <c r="H2102" i="1" s="1"/>
  <c r="G2103" i="5" s="1"/>
  <c r="F2101" i="1"/>
  <c r="H2101" i="1" s="1"/>
  <c r="G2102" i="5" s="1"/>
  <c r="F2100" i="1"/>
  <c r="H2100" i="1" s="1"/>
  <c r="G2101" i="5" s="1"/>
  <c r="F2099" i="1"/>
  <c r="H2099" i="1" s="1"/>
  <c r="G2100" i="5" s="1"/>
  <c r="F2098" i="1"/>
  <c r="H2098" i="1" s="1"/>
  <c r="G2099" i="5" s="1"/>
  <c r="F2097" i="1"/>
  <c r="H2097" i="1" s="1"/>
  <c r="G2098" i="5" s="1"/>
  <c r="F2096" i="1"/>
  <c r="H2096" i="1" s="1"/>
  <c r="G2097" i="5" s="1"/>
  <c r="F2095" i="1"/>
  <c r="H2095" i="1" s="1"/>
  <c r="G2096" i="5" s="1"/>
  <c r="F2094" i="1"/>
  <c r="H2094" i="1" s="1"/>
  <c r="G2095" i="5" s="1"/>
  <c r="F2093" i="1"/>
  <c r="H2093" i="1" s="1"/>
  <c r="G2094" i="5" s="1"/>
  <c r="F2092" i="1"/>
  <c r="H2092" i="1" s="1"/>
  <c r="G2093" i="5" s="1"/>
  <c r="F2091" i="1"/>
  <c r="H2091" i="1" s="1"/>
  <c r="G2092" i="5" s="1"/>
  <c r="F2090" i="1"/>
  <c r="H2090" i="1" s="1"/>
  <c r="G2091" i="5" s="1"/>
  <c r="F2089" i="1"/>
  <c r="H2089" i="1" s="1"/>
  <c r="G2090" i="5" s="1"/>
  <c r="F2088" i="1"/>
  <c r="H2088" i="1" s="1"/>
  <c r="G2089" i="5" s="1"/>
  <c r="F2087" i="1"/>
  <c r="H2087" i="1" s="1"/>
  <c r="G2088" i="5" s="1"/>
  <c r="F2086" i="1"/>
  <c r="H2086" i="1" s="1"/>
  <c r="G2087" i="5" s="1"/>
  <c r="F2085" i="1"/>
  <c r="H2085" i="1" s="1"/>
  <c r="G2086" i="5" s="1"/>
  <c r="F2084" i="1"/>
  <c r="H2084" i="1" s="1"/>
  <c r="G2085" i="5" s="1"/>
  <c r="F2083" i="1"/>
  <c r="H2083" i="1" s="1"/>
  <c r="G2084" i="5" s="1"/>
  <c r="F2082" i="1"/>
  <c r="H2082" i="1" s="1"/>
  <c r="G2083" i="5" s="1"/>
  <c r="F2081" i="1"/>
  <c r="H2081" i="1" s="1"/>
  <c r="G2082" i="5" s="1"/>
  <c r="F2080" i="1"/>
  <c r="H2080" i="1" s="1"/>
  <c r="G2081" i="5" s="1"/>
  <c r="F2079" i="1"/>
  <c r="H2079" i="1" s="1"/>
  <c r="G2080" i="5" s="1"/>
  <c r="F2078" i="1"/>
  <c r="H2078" i="1" s="1"/>
  <c r="G2079" i="5" s="1"/>
  <c r="F2077" i="1"/>
  <c r="H2077" i="1" s="1"/>
  <c r="G2078" i="5" s="1"/>
  <c r="F2076" i="1"/>
  <c r="H2076" i="1" s="1"/>
  <c r="G2077" i="5" s="1"/>
  <c r="F2075" i="1"/>
  <c r="H2075" i="1" s="1"/>
  <c r="G2076" i="5" s="1"/>
  <c r="F2074" i="1"/>
  <c r="H2074" i="1" s="1"/>
  <c r="G2075" i="5" s="1"/>
  <c r="F2073" i="1"/>
  <c r="H2073" i="1" s="1"/>
  <c r="G2074" i="5" s="1"/>
  <c r="F2072" i="1"/>
  <c r="H2072" i="1" s="1"/>
  <c r="G2073" i="5" s="1"/>
  <c r="F2071" i="1"/>
  <c r="H2071" i="1" s="1"/>
  <c r="G2072" i="5" s="1"/>
  <c r="F2070" i="1"/>
  <c r="H2070" i="1" s="1"/>
  <c r="G2071" i="5" s="1"/>
  <c r="F2069" i="1"/>
  <c r="H2069" i="1" s="1"/>
  <c r="G2070" i="5" s="1"/>
  <c r="F2068" i="1"/>
  <c r="H2068" i="1" s="1"/>
  <c r="G2069" i="5" s="1"/>
  <c r="F2067" i="1"/>
  <c r="H2067" i="1" s="1"/>
  <c r="G2068" i="5" s="1"/>
  <c r="F2066" i="1"/>
  <c r="H2066" i="1" s="1"/>
  <c r="G2067" i="5" s="1"/>
  <c r="F2065" i="1"/>
  <c r="H2065" i="1" s="1"/>
  <c r="G2066" i="5" s="1"/>
  <c r="F2064" i="1"/>
  <c r="H2064" i="1" s="1"/>
  <c r="G2065" i="5" s="1"/>
  <c r="F2063" i="1"/>
  <c r="H2063" i="1" s="1"/>
  <c r="G2064" i="5" s="1"/>
  <c r="F2062" i="1"/>
  <c r="H2062" i="1" s="1"/>
  <c r="G2063" i="5" s="1"/>
  <c r="F2061" i="1"/>
  <c r="H2061" i="1" s="1"/>
  <c r="G2062" i="5" s="1"/>
  <c r="F2060" i="1"/>
  <c r="H2060" i="1" s="1"/>
  <c r="G2061" i="5" s="1"/>
  <c r="F2059" i="1"/>
  <c r="H2059" i="1" s="1"/>
  <c r="G2060" i="5" s="1"/>
  <c r="F2058" i="1"/>
  <c r="H2058" i="1" s="1"/>
  <c r="G2059" i="5" s="1"/>
  <c r="F2057" i="1"/>
  <c r="H2057" i="1" s="1"/>
  <c r="G2058" i="5" s="1"/>
  <c r="F2056" i="1"/>
  <c r="H2056" i="1" s="1"/>
  <c r="G2057" i="5" s="1"/>
  <c r="F2055" i="1"/>
  <c r="H2055" i="1" s="1"/>
  <c r="G2056" i="5" s="1"/>
  <c r="F2054" i="1"/>
  <c r="H2054" i="1" s="1"/>
  <c r="G2055" i="5" s="1"/>
  <c r="F2053" i="1"/>
  <c r="H2053" i="1" s="1"/>
  <c r="G2054" i="5" s="1"/>
  <c r="F2052" i="1"/>
  <c r="H2052" i="1" s="1"/>
  <c r="G2053" i="5" s="1"/>
  <c r="F2051" i="1"/>
  <c r="H2051" i="1" s="1"/>
  <c r="G2052" i="5" s="1"/>
  <c r="F2050" i="1"/>
  <c r="H2050" i="1" s="1"/>
  <c r="G2051" i="5" s="1"/>
  <c r="F2049" i="1"/>
  <c r="H2049" i="1" s="1"/>
  <c r="G2050" i="5" s="1"/>
  <c r="F2048" i="1"/>
  <c r="H2048" i="1" s="1"/>
  <c r="G2049" i="5" s="1"/>
  <c r="F2047" i="1"/>
  <c r="H2047" i="1" s="1"/>
  <c r="G2048" i="5" s="1"/>
  <c r="F2046" i="1"/>
  <c r="H2046" i="1" s="1"/>
  <c r="G2047" i="5" s="1"/>
  <c r="F2045" i="1"/>
  <c r="H2045" i="1" s="1"/>
  <c r="G2046" i="5" s="1"/>
  <c r="F2044" i="1"/>
  <c r="H2044" i="1" s="1"/>
  <c r="G2045" i="5" s="1"/>
  <c r="F2043" i="1"/>
  <c r="H2043" i="1" s="1"/>
  <c r="G2044" i="5" s="1"/>
  <c r="F2042" i="1"/>
  <c r="H2042" i="1" s="1"/>
  <c r="G2043" i="5" s="1"/>
  <c r="F2041" i="1"/>
  <c r="H2041" i="1" s="1"/>
  <c r="G2042" i="5" s="1"/>
  <c r="F2040" i="1"/>
  <c r="H2040" i="1" s="1"/>
  <c r="G2041" i="5" s="1"/>
  <c r="F2039" i="1"/>
  <c r="H2039" i="1" s="1"/>
  <c r="G2040" i="5" s="1"/>
  <c r="F2038" i="1"/>
  <c r="H2038" i="1" s="1"/>
  <c r="G2039" i="5" s="1"/>
  <c r="F2037" i="1"/>
  <c r="H2037" i="1" s="1"/>
  <c r="G2038" i="5" s="1"/>
  <c r="F2036" i="1"/>
  <c r="H2036" i="1" s="1"/>
  <c r="G2037" i="5" s="1"/>
  <c r="F2035" i="1"/>
  <c r="H2035" i="1" s="1"/>
  <c r="G2036" i="5" s="1"/>
  <c r="F2034" i="1"/>
  <c r="H2034" i="1" s="1"/>
  <c r="G2035" i="5" s="1"/>
  <c r="F2033" i="1"/>
  <c r="H2033" i="1" s="1"/>
  <c r="G2034" i="5" s="1"/>
  <c r="F2032" i="1"/>
  <c r="H2032" i="1" s="1"/>
  <c r="G2033" i="5" s="1"/>
  <c r="F2031" i="1"/>
  <c r="H2031" i="1" s="1"/>
  <c r="G2032" i="5" s="1"/>
  <c r="F2030" i="1"/>
  <c r="H2030" i="1" s="1"/>
  <c r="G2031" i="5" s="1"/>
  <c r="F2029" i="1"/>
  <c r="H2029" i="1" s="1"/>
  <c r="G2030" i="5" s="1"/>
  <c r="F2028" i="1"/>
  <c r="H2028" i="1" s="1"/>
  <c r="G2029" i="5" s="1"/>
  <c r="F2027" i="1"/>
  <c r="H2027" i="1" s="1"/>
  <c r="G2028" i="5" s="1"/>
  <c r="F2026" i="1"/>
  <c r="H2026" i="1" s="1"/>
  <c r="G2027" i="5" s="1"/>
  <c r="F2025" i="1"/>
  <c r="H2025" i="1" s="1"/>
  <c r="G2026" i="5" s="1"/>
  <c r="F2024" i="1"/>
  <c r="H2024" i="1" s="1"/>
  <c r="G2025" i="5" s="1"/>
  <c r="F2023" i="1"/>
  <c r="H2023" i="1" s="1"/>
  <c r="G2024" i="5" s="1"/>
  <c r="F2022" i="1"/>
  <c r="H2022" i="1" s="1"/>
  <c r="G2023" i="5" s="1"/>
  <c r="F2021" i="1"/>
  <c r="H2021" i="1" s="1"/>
  <c r="G2022" i="5" s="1"/>
  <c r="F2020" i="1"/>
  <c r="H2020" i="1" s="1"/>
  <c r="G2021" i="5" s="1"/>
  <c r="F2019" i="1"/>
  <c r="H2019" i="1" s="1"/>
  <c r="G2020" i="5" s="1"/>
  <c r="F2018" i="1"/>
  <c r="H2018" i="1" s="1"/>
  <c r="G2019" i="5" s="1"/>
  <c r="F2017" i="1"/>
  <c r="H2017" i="1" s="1"/>
  <c r="G2018" i="5" s="1"/>
  <c r="F2016" i="1"/>
  <c r="H2016" i="1" s="1"/>
  <c r="G2017" i="5" s="1"/>
  <c r="F2015" i="1"/>
  <c r="H2015" i="1" s="1"/>
  <c r="G2016" i="5" s="1"/>
  <c r="F2014" i="1"/>
  <c r="H2014" i="1" s="1"/>
  <c r="G2015" i="5" s="1"/>
  <c r="F2013" i="1"/>
  <c r="H2013" i="1" s="1"/>
  <c r="G2014" i="5" s="1"/>
  <c r="F2012" i="1"/>
  <c r="H2012" i="1" s="1"/>
  <c r="G2013" i="5" s="1"/>
  <c r="F2011" i="1"/>
  <c r="H2011" i="1" s="1"/>
  <c r="G2012" i="5" s="1"/>
  <c r="F2010" i="1"/>
  <c r="H2010" i="1" s="1"/>
  <c r="G2011" i="5" s="1"/>
  <c r="F2009" i="1"/>
  <c r="H2009" i="1" s="1"/>
  <c r="G2010" i="5" s="1"/>
  <c r="F2008" i="1"/>
  <c r="H2008" i="1" s="1"/>
  <c r="G2009" i="5" s="1"/>
  <c r="F2007" i="1"/>
  <c r="H2007" i="1" s="1"/>
  <c r="G2008" i="5" s="1"/>
  <c r="F2006" i="1"/>
  <c r="H2006" i="1" s="1"/>
  <c r="G2007" i="5" s="1"/>
  <c r="F2005" i="1"/>
  <c r="H2005" i="1" s="1"/>
  <c r="G2006" i="5" s="1"/>
  <c r="F2004" i="1"/>
  <c r="H2004" i="1" s="1"/>
  <c r="G2005" i="5" s="1"/>
  <c r="F2003" i="1"/>
  <c r="H2003" i="1" s="1"/>
  <c r="G2004" i="5" s="1"/>
  <c r="F2002" i="1"/>
  <c r="H2002" i="1" s="1"/>
  <c r="G2003" i="5" s="1"/>
  <c r="F2001" i="1"/>
  <c r="H2001" i="1" s="1"/>
  <c r="G2002" i="5" s="1"/>
  <c r="F2000" i="1"/>
  <c r="H2000" i="1" s="1"/>
  <c r="G2001" i="5" s="1"/>
  <c r="F1999" i="1"/>
  <c r="H1999" i="1" s="1"/>
  <c r="G2000" i="5" s="1"/>
  <c r="F1998" i="1"/>
  <c r="H1998" i="1" s="1"/>
  <c r="G1999" i="5" s="1"/>
  <c r="F1997" i="1"/>
  <c r="H1997" i="1" s="1"/>
  <c r="G1998" i="5" s="1"/>
  <c r="F1996" i="1"/>
  <c r="H1996" i="1" s="1"/>
  <c r="G1997" i="5" s="1"/>
  <c r="F1995" i="1"/>
  <c r="H1995" i="1" s="1"/>
  <c r="G1996" i="5" s="1"/>
  <c r="F1994" i="1"/>
  <c r="H1994" i="1" s="1"/>
  <c r="G1995" i="5" s="1"/>
  <c r="F1993" i="1"/>
  <c r="H1993" i="1" s="1"/>
  <c r="G1994" i="5" s="1"/>
  <c r="F1992" i="1"/>
  <c r="H1992" i="1" s="1"/>
  <c r="G1993" i="5" s="1"/>
  <c r="F1991" i="1"/>
  <c r="H1991" i="1" s="1"/>
  <c r="G1992" i="5" s="1"/>
  <c r="F1990" i="1"/>
  <c r="H1990" i="1" s="1"/>
  <c r="G1991" i="5" s="1"/>
  <c r="F1989" i="1"/>
  <c r="H1989" i="1" s="1"/>
  <c r="G1990" i="5" s="1"/>
  <c r="F1988" i="1"/>
  <c r="H1988" i="1" s="1"/>
  <c r="G1989" i="5" s="1"/>
  <c r="F1987" i="1"/>
  <c r="H1987" i="1" s="1"/>
  <c r="G1988" i="5" s="1"/>
  <c r="F1986" i="1"/>
  <c r="H1986" i="1" s="1"/>
  <c r="G1987" i="5" s="1"/>
  <c r="F1985" i="1"/>
  <c r="H1985" i="1" s="1"/>
  <c r="G1986" i="5" s="1"/>
  <c r="F1984" i="1"/>
  <c r="H1984" i="1" s="1"/>
  <c r="G1985" i="5" s="1"/>
  <c r="F1983" i="1"/>
  <c r="H1983" i="1" s="1"/>
  <c r="G1984" i="5" s="1"/>
  <c r="F1982" i="1"/>
  <c r="H1982" i="1" s="1"/>
  <c r="G1983" i="5" s="1"/>
  <c r="F1981" i="1"/>
  <c r="H1981" i="1" s="1"/>
  <c r="G1982" i="5" s="1"/>
  <c r="F1980" i="1"/>
  <c r="H1980" i="1" s="1"/>
  <c r="G1981" i="5" s="1"/>
  <c r="F1979" i="1"/>
  <c r="H1979" i="1" s="1"/>
  <c r="G1980" i="5" s="1"/>
  <c r="F1978" i="1"/>
  <c r="H1978" i="1" s="1"/>
  <c r="G1979" i="5" s="1"/>
  <c r="F1977" i="1"/>
  <c r="H1977" i="1" s="1"/>
  <c r="G1978" i="5" s="1"/>
  <c r="F1976" i="1"/>
  <c r="H1976" i="1" s="1"/>
  <c r="G1977" i="5" s="1"/>
  <c r="F1975" i="1"/>
  <c r="H1975" i="1" s="1"/>
  <c r="G1976" i="5" s="1"/>
  <c r="F1974" i="1"/>
  <c r="H1974" i="1" s="1"/>
  <c r="G1975" i="5" s="1"/>
  <c r="F1973" i="1"/>
  <c r="H1973" i="1" s="1"/>
  <c r="G1974" i="5" s="1"/>
  <c r="F1972" i="1"/>
  <c r="H1972" i="1" s="1"/>
  <c r="G1973" i="5" s="1"/>
  <c r="F1971" i="1"/>
  <c r="H1971" i="1" s="1"/>
  <c r="G1972" i="5" s="1"/>
  <c r="F1970" i="1"/>
  <c r="H1970" i="1" s="1"/>
  <c r="G1971" i="5" s="1"/>
  <c r="F1969" i="1"/>
  <c r="H1969" i="1" s="1"/>
  <c r="G1970" i="5" s="1"/>
  <c r="F1968" i="1"/>
  <c r="H1968" i="1" s="1"/>
  <c r="G1969" i="5" s="1"/>
  <c r="F1967" i="1"/>
  <c r="H1967" i="1" s="1"/>
  <c r="G1968" i="5" s="1"/>
  <c r="F1966" i="1"/>
  <c r="H1966" i="1" s="1"/>
  <c r="G1967" i="5" s="1"/>
  <c r="F1965" i="1"/>
  <c r="H1965" i="1" s="1"/>
  <c r="G1966" i="5" s="1"/>
  <c r="F1964" i="1"/>
  <c r="H1964" i="1" s="1"/>
  <c r="G1965" i="5" s="1"/>
  <c r="F1963" i="1"/>
  <c r="H1963" i="1" s="1"/>
  <c r="G1964" i="5" s="1"/>
  <c r="F1962" i="1"/>
  <c r="H1962" i="1" s="1"/>
  <c r="G1963" i="5" s="1"/>
  <c r="F1961" i="1"/>
  <c r="H1961" i="1" s="1"/>
  <c r="G1962" i="5" s="1"/>
  <c r="F1960" i="1"/>
  <c r="H1960" i="1" s="1"/>
  <c r="G1961" i="5" s="1"/>
  <c r="F1959" i="1"/>
  <c r="H1959" i="1" s="1"/>
  <c r="G1960" i="5" s="1"/>
  <c r="F1958" i="1"/>
  <c r="H1958" i="1" s="1"/>
  <c r="G1959" i="5" s="1"/>
  <c r="F1957" i="1"/>
  <c r="H1957" i="1" s="1"/>
  <c r="G1958" i="5" s="1"/>
  <c r="F1956" i="1"/>
  <c r="H1956" i="1" s="1"/>
  <c r="G1957" i="5" s="1"/>
  <c r="F1955" i="1"/>
  <c r="H1955" i="1" s="1"/>
  <c r="G1956" i="5" s="1"/>
  <c r="F1954" i="1"/>
  <c r="H1954" i="1" s="1"/>
  <c r="G1955" i="5" s="1"/>
  <c r="F1953" i="1"/>
  <c r="H1953" i="1" s="1"/>
  <c r="G1954" i="5" s="1"/>
  <c r="F1952" i="1"/>
  <c r="H1952" i="1" s="1"/>
  <c r="G1953" i="5" s="1"/>
  <c r="F1951" i="1"/>
  <c r="H1951" i="1" s="1"/>
  <c r="G1952" i="5" s="1"/>
  <c r="F1950" i="1"/>
  <c r="H1950" i="1" s="1"/>
  <c r="G1951" i="5" s="1"/>
  <c r="F1949" i="1"/>
  <c r="H1949" i="1" s="1"/>
  <c r="G1950" i="5" s="1"/>
  <c r="F1948" i="1"/>
  <c r="H1948" i="1" s="1"/>
  <c r="G1949" i="5" s="1"/>
  <c r="F1947" i="1"/>
  <c r="H1947" i="1" s="1"/>
  <c r="G1948" i="5" s="1"/>
  <c r="F1946" i="1"/>
  <c r="H1946" i="1" s="1"/>
  <c r="G1947" i="5" s="1"/>
  <c r="F1945" i="1"/>
  <c r="H1945" i="1" s="1"/>
  <c r="G1946" i="5" s="1"/>
  <c r="F1944" i="1"/>
  <c r="H1944" i="1" s="1"/>
  <c r="G1945" i="5" s="1"/>
  <c r="F1943" i="1"/>
  <c r="H1943" i="1" s="1"/>
  <c r="G1944" i="5" s="1"/>
  <c r="F1942" i="1"/>
  <c r="H1942" i="1" s="1"/>
  <c r="G1943" i="5" s="1"/>
  <c r="F1941" i="1"/>
  <c r="H1941" i="1" s="1"/>
  <c r="G1942" i="5" s="1"/>
  <c r="F1940" i="1"/>
  <c r="H1940" i="1" s="1"/>
  <c r="G1941" i="5" s="1"/>
  <c r="F1939" i="1"/>
  <c r="H1939" i="1" s="1"/>
  <c r="G1940" i="5" s="1"/>
  <c r="F1938" i="1"/>
  <c r="H1938" i="1" s="1"/>
  <c r="G1939" i="5" s="1"/>
  <c r="F1937" i="1"/>
  <c r="H1937" i="1" s="1"/>
  <c r="G1938" i="5" s="1"/>
  <c r="F1936" i="1"/>
  <c r="H1936" i="1" s="1"/>
  <c r="G1937" i="5" s="1"/>
  <c r="F1935" i="1"/>
  <c r="H1935" i="1" s="1"/>
  <c r="G1936" i="5" s="1"/>
  <c r="F1934" i="1"/>
  <c r="H1934" i="1" s="1"/>
  <c r="G1935" i="5" s="1"/>
  <c r="F1933" i="1"/>
  <c r="H1933" i="1" s="1"/>
  <c r="G1934" i="5" s="1"/>
  <c r="F1932" i="1"/>
  <c r="H1932" i="1" s="1"/>
  <c r="G1933" i="5" s="1"/>
  <c r="F1931" i="1"/>
  <c r="H1931" i="1" s="1"/>
  <c r="G1932" i="5" s="1"/>
  <c r="F1930" i="1"/>
  <c r="H1930" i="1" s="1"/>
  <c r="G1931" i="5" s="1"/>
  <c r="F1929" i="1"/>
  <c r="H1929" i="1" s="1"/>
  <c r="G1930" i="5" s="1"/>
  <c r="F1928" i="1"/>
  <c r="H1928" i="1" s="1"/>
  <c r="G1929" i="5" s="1"/>
  <c r="F1927" i="1"/>
  <c r="H1927" i="1" s="1"/>
  <c r="G1928" i="5" s="1"/>
  <c r="F1926" i="1"/>
  <c r="H1926" i="1" s="1"/>
  <c r="G1927" i="5" s="1"/>
  <c r="F1925" i="1"/>
  <c r="H1925" i="1" s="1"/>
  <c r="G1926" i="5" s="1"/>
  <c r="F1924" i="1"/>
  <c r="H1924" i="1" s="1"/>
  <c r="G1925" i="5" s="1"/>
  <c r="F1923" i="1"/>
  <c r="H1923" i="1" s="1"/>
  <c r="G1924" i="5" s="1"/>
  <c r="F1922" i="1"/>
  <c r="H1922" i="1" s="1"/>
  <c r="G1923" i="5" s="1"/>
  <c r="F1921" i="1"/>
  <c r="H1921" i="1" s="1"/>
  <c r="G1922" i="5" s="1"/>
  <c r="F1920" i="1"/>
  <c r="H1920" i="1" s="1"/>
  <c r="G1921" i="5" s="1"/>
  <c r="F1919" i="1"/>
  <c r="H1919" i="1" s="1"/>
  <c r="G1920" i="5" s="1"/>
  <c r="F1918" i="1"/>
  <c r="H1918" i="1" s="1"/>
  <c r="G1919" i="5" s="1"/>
  <c r="F1917" i="1"/>
  <c r="H1917" i="1" s="1"/>
  <c r="G1918" i="5" s="1"/>
  <c r="F1916" i="1"/>
  <c r="H1916" i="1" s="1"/>
  <c r="G1917" i="5" s="1"/>
  <c r="F1915" i="1"/>
  <c r="H1915" i="1" s="1"/>
  <c r="G1916" i="5" s="1"/>
  <c r="F1914" i="1"/>
  <c r="H1914" i="1" s="1"/>
  <c r="G1915" i="5" s="1"/>
  <c r="F1913" i="1"/>
  <c r="H1913" i="1" s="1"/>
  <c r="G1914" i="5" s="1"/>
  <c r="F1912" i="1"/>
  <c r="H1912" i="1" s="1"/>
  <c r="G1913" i="5" s="1"/>
  <c r="F1911" i="1"/>
  <c r="H1911" i="1" s="1"/>
  <c r="G1912" i="5" s="1"/>
  <c r="F1910" i="1"/>
  <c r="H1910" i="1" s="1"/>
  <c r="G1911" i="5" s="1"/>
  <c r="F1909" i="1"/>
  <c r="H1909" i="1" s="1"/>
  <c r="G1910" i="5" s="1"/>
  <c r="F1908" i="1"/>
  <c r="H1908" i="1" s="1"/>
  <c r="G1909" i="5" s="1"/>
  <c r="F1907" i="1"/>
  <c r="H1907" i="1" s="1"/>
  <c r="G1908" i="5" s="1"/>
  <c r="F1906" i="1"/>
  <c r="H1906" i="1" s="1"/>
  <c r="G1907" i="5" s="1"/>
  <c r="F1905" i="1"/>
  <c r="H1905" i="1" s="1"/>
  <c r="G1906" i="5" s="1"/>
  <c r="F1904" i="1"/>
  <c r="H1904" i="1" s="1"/>
  <c r="G1905" i="5" s="1"/>
  <c r="F1903" i="1"/>
  <c r="H1903" i="1" s="1"/>
  <c r="G1904" i="5" s="1"/>
  <c r="F1902" i="1"/>
  <c r="H1902" i="1" s="1"/>
  <c r="G1903" i="5" s="1"/>
  <c r="F1901" i="1"/>
  <c r="H1901" i="1" s="1"/>
  <c r="G1902" i="5" s="1"/>
  <c r="F1900" i="1"/>
  <c r="H1900" i="1" s="1"/>
  <c r="G1901" i="5" s="1"/>
  <c r="F1899" i="1"/>
  <c r="H1899" i="1" s="1"/>
  <c r="G1900" i="5" s="1"/>
  <c r="F1898" i="1"/>
  <c r="H1898" i="1" s="1"/>
  <c r="G1899" i="5" s="1"/>
  <c r="F1897" i="1"/>
  <c r="H1897" i="1" s="1"/>
  <c r="G1898" i="5" s="1"/>
  <c r="F1896" i="1"/>
  <c r="H1896" i="1" s="1"/>
  <c r="G1897" i="5" s="1"/>
  <c r="F1895" i="1"/>
  <c r="H1895" i="1" s="1"/>
  <c r="G1896" i="5" s="1"/>
  <c r="F1894" i="1"/>
  <c r="H1894" i="1" s="1"/>
  <c r="G1895" i="5" s="1"/>
  <c r="F1893" i="1"/>
  <c r="H1893" i="1" s="1"/>
  <c r="G1894" i="5" s="1"/>
  <c r="F1892" i="1"/>
  <c r="H1892" i="1" s="1"/>
  <c r="G1893" i="5" s="1"/>
  <c r="F1891" i="1"/>
  <c r="H1891" i="1" s="1"/>
  <c r="G1892" i="5" s="1"/>
  <c r="F1890" i="1"/>
  <c r="H1890" i="1" s="1"/>
  <c r="G1891" i="5" s="1"/>
  <c r="F1889" i="1"/>
  <c r="H1889" i="1" s="1"/>
  <c r="G1890" i="5" s="1"/>
  <c r="F1888" i="1"/>
  <c r="H1888" i="1" s="1"/>
  <c r="G1889" i="5" s="1"/>
  <c r="F1887" i="1"/>
  <c r="H1887" i="1" s="1"/>
  <c r="G1888" i="5" s="1"/>
  <c r="F1886" i="1"/>
  <c r="H1886" i="1" s="1"/>
  <c r="G1887" i="5" s="1"/>
  <c r="F1885" i="1"/>
  <c r="H1885" i="1" s="1"/>
  <c r="G1886" i="5" s="1"/>
  <c r="F1884" i="1"/>
  <c r="H1884" i="1" s="1"/>
  <c r="G1885" i="5" s="1"/>
  <c r="F1883" i="1"/>
  <c r="H1883" i="1" s="1"/>
  <c r="G1884" i="5" s="1"/>
  <c r="F1882" i="1"/>
  <c r="H1882" i="1" s="1"/>
  <c r="G1883" i="5" s="1"/>
  <c r="F1881" i="1"/>
  <c r="H1881" i="1" s="1"/>
  <c r="G1882" i="5" s="1"/>
  <c r="F1880" i="1"/>
  <c r="H1880" i="1" s="1"/>
  <c r="G1881" i="5" s="1"/>
  <c r="F1879" i="1"/>
  <c r="H1879" i="1" s="1"/>
  <c r="G1880" i="5" s="1"/>
  <c r="F1878" i="1"/>
  <c r="H1878" i="1" s="1"/>
  <c r="G1879" i="5" s="1"/>
  <c r="F1877" i="1"/>
  <c r="H1877" i="1" s="1"/>
  <c r="G1878" i="5" s="1"/>
  <c r="F1876" i="1"/>
  <c r="H1876" i="1" s="1"/>
  <c r="G1877" i="5" s="1"/>
  <c r="F1875" i="1"/>
  <c r="H1875" i="1" s="1"/>
  <c r="G1876" i="5" s="1"/>
  <c r="F1874" i="1"/>
  <c r="H1874" i="1" s="1"/>
  <c r="G1875" i="5" s="1"/>
  <c r="F1873" i="1"/>
  <c r="H1873" i="1" s="1"/>
  <c r="G1874" i="5" s="1"/>
  <c r="F1872" i="1"/>
  <c r="H1872" i="1" s="1"/>
  <c r="G1873" i="5" s="1"/>
  <c r="F1871" i="1"/>
  <c r="H1871" i="1" s="1"/>
  <c r="G1872" i="5" s="1"/>
  <c r="F1870" i="1"/>
  <c r="H1870" i="1" s="1"/>
  <c r="G1871" i="5" s="1"/>
  <c r="F1869" i="1"/>
  <c r="H1869" i="1" s="1"/>
  <c r="G1870" i="5" s="1"/>
  <c r="F1868" i="1"/>
  <c r="H1868" i="1" s="1"/>
  <c r="G1869" i="5" s="1"/>
  <c r="F1867" i="1"/>
  <c r="H1867" i="1" s="1"/>
  <c r="G1868" i="5" s="1"/>
  <c r="F1866" i="1"/>
  <c r="H1866" i="1" s="1"/>
  <c r="G1867" i="5" s="1"/>
  <c r="F1865" i="1"/>
  <c r="H1865" i="1" s="1"/>
  <c r="G1866" i="5" s="1"/>
  <c r="F1864" i="1"/>
  <c r="H1864" i="1" s="1"/>
  <c r="G1865" i="5" s="1"/>
  <c r="F1863" i="1"/>
  <c r="H1863" i="1" s="1"/>
  <c r="G1864" i="5" s="1"/>
  <c r="F1862" i="1"/>
  <c r="H1862" i="1" s="1"/>
  <c r="G1863" i="5" s="1"/>
  <c r="F1861" i="1"/>
  <c r="H1861" i="1" s="1"/>
  <c r="G1862" i="5" s="1"/>
  <c r="F1860" i="1"/>
  <c r="H1860" i="1" s="1"/>
  <c r="G1861" i="5" s="1"/>
  <c r="F1859" i="1"/>
  <c r="H1859" i="1" s="1"/>
  <c r="G1860" i="5" s="1"/>
  <c r="F1858" i="1"/>
  <c r="H1858" i="1" s="1"/>
  <c r="G1859" i="5" s="1"/>
  <c r="F1857" i="1"/>
  <c r="H1857" i="1" s="1"/>
  <c r="G1858" i="5" s="1"/>
  <c r="F1856" i="1"/>
  <c r="H1856" i="1" s="1"/>
  <c r="G1857" i="5" s="1"/>
  <c r="F1855" i="1"/>
  <c r="H1855" i="1" s="1"/>
  <c r="G1856" i="5" s="1"/>
  <c r="F1854" i="1"/>
  <c r="H1854" i="1" s="1"/>
  <c r="G1855" i="5" s="1"/>
  <c r="F1853" i="1"/>
  <c r="H1853" i="1" s="1"/>
  <c r="G1854" i="5" s="1"/>
  <c r="F1852" i="1"/>
  <c r="H1852" i="1" s="1"/>
  <c r="G1853" i="5" s="1"/>
  <c r="F1851" i="1"/>
  <c r="H1851" i="1" s="1"/>
  <c r="G1852" i="5" s="1"/>
  <c r="F1850" i="1"/>
  <c r="H1850" i="1" s="1"/>
  <c r="G1851" i="5" s="1"/>
  <c r="F1849" i="1"/>
  <c r="H1849" i="1" s="1"/>
  <c r="G1850" i="5" s="1"/>
  <c r="F1848" i="1"/>
  <c r="H1848" i="1" s="1"/>
  <c r="G1849" i="5" s="1"/>
  <c r="F1847" i="1"/>
  <c r="H1847" i="1" s="1"/>
  <c r="G1848" i="5" s="1"/>
  <c r="F1846" i="1"/>
  <c r="H1846" i="1" s="1"/>
  <c r="G1847" i="5" s="1"/>
  <c r="F1845" i="1"/>
  <c r="H1845" i="1" s="1"/>
  <c r="G1846" i="5" s="1"/>
  <c r="F1844" i="1"/>
  <c r="H1844" i="1" s="1"/>
  <c r="G1845" i="5" s="1"/>
  <c r="F1843" i="1"/>
  <c r="H1843" i="1" s="1"/>
  <c r="G1844" i="5" s="1"/>
  <c r="F1842" i="1"/>
  <c r="H1842" i="1" s="1"/>
  <c r="G1843" i="5" s="1"/>
  <c r="F1841" i="1"/>
  <c r="H1841" i="1" s="1"/>
  <c r="G1842" i="5" s="1"/>
  <c r="F1840" i="1"/>
  <c r="H1840" i="1" s="1"/>
  <c r="G1841" i="5" s="1"/>
  <c r="F1839" i="1"/>
  <c r="H1839" i="1" s="1"/>
  <c r="G1840" i="5" s="1"/>
  <c r="F1838" i="1"/>
  <c r="H1838" i="1" s="1"/>
  <c r="G1839" i="5" s="1"/>
  <c r="F1837" i="1"/>
  <c r="H1837" i="1" s="1"/>
  <c r="G1838" i="5" s="1"/>
  <c r="F1836" i="1"/>
  <c r="H1836" i="1" s="1"/>
  <c r="G1837" i="5" s="1"/>
  <c r="F1835" i="1"/>
  <c r="H1835" i="1" s="1"/>
  <c r="G1836" i="5" s="1"/>
  <c r="F1834" i="1"/>
  <c r="H1834" i="1" s="1"/>
  <c r="G1835" i="5" s="1"/>
  <c r="F1833" i="1"/>
  <c r="H1833" i="1" s="1"/>
  <c r="G1834" i="5" s="1"/>
  <c r="F1832" i="1"/>
  <c r="H1832" i="1" s="1"/>
  <c r="G1833" i="5" s="1"/>
  <c r="F1831" i="1"/>
  <c r="H1831" i="1" s="1"/>
  <c r="G1832" i="5" s="1"/>
  <c r="F1830" i="1"/>
  <c r="H1830" i="1" s="1"/>
  <c r="G1831" i="5" s="1"/>
  <c r="F1829" i="1"/>
  <c r="H1829" i="1" s="1"/>
  <c r="G1830" i="5" s="1"/>
  <c r="F1828" i="1"/>
  <c r="H1828" i="1" s="1"/>
  <c r="G1829" i="5" s="1"/>
  <c r="F1827" i="1"/>
  <c r="H1827" i="1" s="1"/>
  <c r="G1828" i="5" s="1"/>
  <c r="F1826" i="1"/>
  <c r="H1826" i="1" s="1"/>
  <c r="G1827" i="5" s="1"/>
  <c r="F1825" i="1"/>
  <c r="H1825" i="1" s="1"/>
  <c r="G1826" i="5" s="1"/>
  <c r="F1824" i="1"/>
  <c r="H1824" i="1" s="1"/>
  <c r="G1825" i="5" s="1"/>
  <c r="F1823" i="1"/>
  <c r="H1823" i="1" s="1"/>
  <c r="G1824" i="5" s="1"/>
  <c r="F1822" i="1"/>
  <c r="H1822" i="1" s="1"/>
  <c r="G1823" i="5" s="1"/>
  <c r="F1821" i="1"/>
  <c r="H1821" i="1" s="1"/>
  <c r="G1822" i="5" s="1"/>
  <c r="F1820" i="1"/>
  <c r="H1820" i="1" s="1"/>
  <c r="G1821" i="5" s="1"/>
  <c r="F1819" i="1"/>
  <c r="H1819" i="1" s="1"/>
  <c r="G1820" i="5" s="1"/>
  <c r="F1818" i="1"/>
  <c r="H1818" i="1" s="1"/>
  <c r="G1819" i="5" s="1"/>
  <c r="F1817" i="1"/>
  <c r="H1817" i="1" s="1"/>
  <c r="G1818" i="5" s="1"/>
  <c r="F1816" i="1"/>
  <c r="H1816" i="1" s="1"/>
  <c r="G1817" i="5" s="1"/>
  <c r="F1815" i="1"/>
  <c r="H1815" i="1" s="1"/>
  <c r="G1816" i="5" s="1"/>
  <c r="F1814" i="1"/>
  <c r="H1814" i="1" s="1"/>
  <c r="G1815" i="5" s="1"/>
  <c r="F1813" i="1"/>
  <c r="H1813" i="1" s="1"/>
  <c r="G1814" i="5" s="1"/>
  <c r="F1812" i="1"/>
  <c r="H1812" i="1" s="1"/>
  <c r="G1813" i="5" s="1"/>
  <c r="F1811" i="1"/>
  <c r="H1811" i="1" s="1"/>
  <c r="G1812" i="5" s="1"/>
  <c r="F1810" i="1"/>
  <c r="H1810" i="1" s="1"/>
  <c r="G1811" i="5" s="1"/>
  <c r="F1809" i="1"/>
  <c r="H1809" i="1" s="1"/>
  <c r="G1810" i="5" s="1"/>
  <c r="F1808" i="1"/>
  <c r="H1808" i="1" s="1"/>
  <c r="G1809" i="5" s="1"/>
  <c r="F1807" i="1"/>
  <c r="H1807" i="1" s="1"/>
  <c r="G1808" i="5" s="1"/>
  <c r="F1806" i="1"/>
  <c r="H1806" i="1" s="1"/>
  <c r="G1807" i="5" s="1"/>
  <c r="F1805" i="1"/>
  <c r="H1805" i="1" s="1"/>
  <c r="G1806" i="5" s="1"/>
  <c r="F1804" i="1"/>
  <c r="H1804" i="1" s="1"/>
  <c r="G1805" i="5" s="1"/>
  <c r="F1803" i="1"/>
  <c r="H1803" i="1" s="1"/>
  <c r="G1804" i="5" s="1"/>
  <c r="F1802" i="1"/>
  <c r="H1802" i="1" s="1"/>
  <c r="G1803" i="5" s="1"/>
  <c r="F1801" i="1"/>
  <c r="H1801" i="1" s="1"/>
  <c r="G1802" i="5" s="1"/>
  <c r="F1800" i="1"/>
  <c r="H1800" i="1" s="1"/>
  <c r="G1801" i="5" s="1"/>
  <c r="F1799" i="1"/>
  <c r="H1799" i="1" s="1"/>
  <c r="G1800" i="5" s="1"/>
  <c r="F1798" i="1"/>
  <c r="H1798" i="1" s="1"/>
  <c r="G1799" i="5" s="1"/>
  <c r="F1797" i="1"/>
  <c r="H1797" i="1" s="1"/>
  <c r="G1798" i="5" s="1"/>
  <c r="F1796" i="1"/>
  <c r="H1796" i="1" s="1"/>
  <c r="G1797" i="5" s="1"/>
  <c r="F1795" i="1"/>
  <c r="H1795" i="1" s="1"/>
  <c r="G1796" i="5" s="1"/>
  <c r="F1794" i="1"/>
  <c r="H1794" i="1" s="1"/>
  <c r="G1795" i="5" s="1"/>
  <c r="F1793" i="1"/>
  <c r="H1793" i="1" s="1"/>
  <c r="G1794" i="5" s="1"/>
  <c r="F1792" i="1"/>
  <c r="H1792" i="1" s="1"/>
  <c r="G1793" i="5" s="1"/>
  <c r="F1791" i="1"/>
  <c r="H1791" i="1" s="1"/>
  <c r="G1792" i="5" s="1"/>
  <c r="F1790" i="1"/>
  <c r="H1790" i="1" s="1"/>
  <c r="G1791" i="5" s="1"/>
  <c r="F1789" i="1"/>
  <c r="H1789" i="1" s="1"/>
  <c r="G1790" i="5" s="1"/>
  <c r="F1788" i="1"/>
  <c r="H1788" i="1" s="1"/>
  <c r="G1789" i="5" s="1"/>
  <c r="F1787" i="1"/>
  <c r="H1787" i="1" s="1"/>
  <c r="G1788" i="5" s="1"/>
  <c r="F1786" i="1"/>
  <c r="H1786" i="1" s="1"/>
  <c r="G1787" i="5" s="1"/>
  <c r="F1785" i="1"/>
  <c r="H1785" i="1" s="1"/>
  <c r="G1786" i="5" s="1"/>
  <c r="F1784" i="1"/>
  <c r="H1784" i="1" s="1"/>
  <c r="G1785" i="5" s="1"/>
  <c r="F1783" i="1"/>
  <c r="H1783" i="1" s="1"/>
  <c r="G1784" i="5" s="1"/>
  <c r="F1782" i="1"/>
  <c r="H1782" i="1" s="1"/>
  <c r="G1783" i="5" s="1"/>
  <c r="F1781" i="1"/>
  <c r="H1781" i="1" s="1"/>
  <c r="G1782" i="5" s="1"/>
  <c r="F1780" i="1"/>
  <c r="H1780" i="1" s="1"/>
  <c r="G1781" i="5" s="1"/>
  <c r="F1779" i="1"/>
  <c r="H1779" i="1" s="1"/>
  <c r="G1780" i="5" s="1"/>
  <c r="F1778" i="1"/>
  <c r="H1778" i="1" s="1"/>
  <c r="G1779" i="5" s="1"/>
  <c r="F1777" i="1"/>
  <c r="H1777" i="1" s="1"/>
  <c r="G1778" i="5" s="1"/>
  <c r="F1776" i="1"/>
  <c r="H1776" i="1" s="1"/>
  <c r="G1777" i="5" s="1"/>
  <c r="F1775" i="1"/>
  <c r="H1775" i="1" s="1"/>
  <c r="G1776" i="5" s="1"/>
  <c r="F1774" i="1"/>
  <c r="H1774" i="1" s="1"/>
  <c r="G1775" i="5" s="1"/>
  <c r="F1773" i="1"/>
  <c r="H1773" i="1" s="1"/>
  <c r="G1774" i="5" s="1"/>
  <c r="F1772" i="1"/>
  <c r="H1772" i="1" s="1"/>
  <c r="G1773" i="5" s="1"/>
  <c r="F1771" i="1"/>
  <c r="H1771" i="1" s="1"/>
  <c r="G1772" i="5" s="1"/>
  <c r="F1770" i="1"/>
  <c r="H1770" i="1" s="1"/>
  <c r="G1771" i="5" s="1"/>
  <c r="F1769" i="1"/>
  <c r="H1769" i="1" s="1"/>
  <c r="G1770" i="5" s="1"/>
  <c r="F1768" i="1"/>
  <c r="H1768" i="1" s="1"/>
  <c r="G1769" i="5" s="1"/>
  <c r="F1767" i="1"/>
  <c r="H1767" i="1" s="1"/>
  <c r="G1768" i="5" s="1"/>
  <c r="F1766" i="1"/>
  <c r="H1766" i="1" s="1"/>
  <c r="G1767" i="5" s="1"/>
  <c r="F1765" i="1"/>
  <c r="H1765" i="1" s="1"/>
  <c r="G1766" i="5" s="1"/>
  <c r="F1764" i="1"/>
  <c r="H1764" i="1" s="1"/>
  <c r="G1765" i="5" s="1"/>
  <c r="F1763" i="1"/>
  <c r="H1763" i="1" s="1"/>
  <c r="G1764" i="5" s="1"/>
  <c r="F1762" i="1"/>
  <c r="H1762" i="1" s="1"/>
  <c r="G1763" i="5" s="1"/>
  <c r="F1761" i="1"/>
  <c r="H1761" i="1" s="1"/>
  <c r="G1762" i="5" s="1"/>
  <c r="F1760" i="1"/>
  <c r="H1760" i="1" s="1"/>
  <c r="G1761" i="5" s="1"/>
  <c r="F1759" i="1"/>
  <c r="H1759" i="1" s="1"/>
  <c r="G1760" i="5" s="1"/>
  <c r="F1758" i="1"/>
  <c r="H1758" i="1" s="1"/>
  <c r="G1759" i="5" s="1"/>
  <c r="F1757" i="1"/>
  <c r="H1757" i="1" s="1"/>
  <c r="G1758" i="5" s="1"/>
  <c r="F1756" i="1"/>
  <c r="H1756" i="1" s="1"/>
  <c r="G1757" i="5" s="1"/>
  <c r="F1755" i="1"/>
  <c r="H1755" i="1" s="1"/>
  <c r="G1756" i="5" s="1"/>
  <c r="F1754" i="1"/>
  <c r="H1754" i="1" s="1"/>
  <c r="G1755" i="5" s="1"/>
  <c r="F1753" i="1"/>
  <c r="H1753" i="1" s="1"/>
  <c r="G1754" i="5" s="1"/>
  <c r="F1752" i="1"/>
  <c r="H1752" i="1" s="1"/>
  <c r="G1753" i="5" s="1"/>
  <c r="F1751" i="1"/>
  <c r="H1751" i="1" s="1"/>
  <c r="G1752" i="5" s="1"/>
  <c r="F1750" i="1"/>
  <c r="H1750" i="1" s="1"/>
  <c r="G1751" i="5" s="1"/>
  <c r="F1749" i="1"/>
  <c r="H1749" i="1" s="1"/>
  <c r="G1750" i="5" s="1"/>
  <c r="F1748" i="1"/>
  <c r="H1748" i="1" s="1"/>
  <c r="G1749" i="5" s="1"/>
  <c r="F1747" i="1"/>
  <c r="H1747" i="1" s="1"/>
  <c r="G1748" i="5" s="1"/>
  <c r="F1746" i="1"/>
  <c r="H1746" i="1" s="1"/>
  <c r="G1747" i="5" s="1"/>
  <c r="F1745" i="1"/>
  <c r="H1745" i="1" s="1"/>
  <c r="G1746" i="5" s="1"/>
  <c r="F1744" i="1"/>
  <c r="H1744" i="1" s="1"/>
  <c r="G1745" i="5" s="1"/>
  <c r="F1743" i="1"/>
  <c r="H1743" i="1" s="1"/>
  <c r="G1744" i="5" s="1"/>
  <c r="F1742" i="1"/>
  <c r="H1742" i="1" s="1"/>
  <c r="G1743" i="5" s="1"/>
  <c r="F1741" i="1"/>
  <c r="H1741" i="1" s="1"/>
  <c r="G1742" i="5" s="1"/>
  <c r="F1740" i="1"/>
  <c r="H1740" i="1" s="1"/>
  <c r="G1741" i="5" s="1"/>
  <c r="F1739" i="1"/>
  <c r="H1739" i="1" s="1"/>
  <c r="G1740" i="5" s="1"/>
  <c r="F1738" i="1"/>
  <c r="H1738" i="1" s="1"/>
  <c r="G1739" i="5" s="1"/>
  <c r="F1737" i="1"/>
  <c r="H1737" i="1" s="1"/>
  <c r="G1738" i="5" s="1"/>
  <c r="F1736" i="1"/>
  <c r="H1736" i="1" s="1"/>
  <c r="G1737" i="5" s="1"/>
  <c r="F1735" i="1"/>
  <c r="H1735" i="1" s="1"/>
  <c r="G1736" i="5" s="1"/>
  <c r="F1734" i="1"/>
  <c r="H1734" i="1" s="1"/>
  <c r="G1735" i="5" s="1"/>
  <c r="F1733" i="1"/>
  <c r="H1733" i="1" s="1"/>
  <c r="G1734" i="5" s="1"/>
  <c r="F1732" i="1"/>
  <c r="H1732" i="1" s="1"/>
  <c r="G1733" i="5" s="1"/>
  <c r="F1731" i="1"/>
  <c r="H1731" i="1" s="1"/>
  <c r="G1732" i="5" s="1"/>
  <c r="F1730" i="1"/>
  <c r="H1730" i="1" s="1"/>
  <c r="G1731" i="5" s="1"/>
  <c r="F1729" i="1"/>
  <c r="H1729" i="1" s="1"/>
  <c r="G1730" i="5" s="1"/>
  <c r="F1728" i="1"/>
  <c r="H1728" i="1" s="1"/>
  <c r="G1729" i="5" s="1"/>
  <c r="F1727" i="1"/>
  <c r="H1727" i="1" s="1"/>
  <c r="G1728" i="5" s="1"/>
  <c r="F1726" i="1"/>
  <c r="H1726" i="1" s="1"/>
  <c r="G1727" i="5" s="1"/>
  <c r="F1725" i="1"/>
  <c r="H1725" i="1" s="1"/>
  <c r="G1726" i="5" s="1"/>
  <c r="F1724" i="1"/>
  <c r="H1724" i="1" s="1"/>
  <c r="G1725" i="5" s="1"/>
  <c r="F1723" i="1"/>
  <c r="H1723" i="1" s="1"/>
  <c r="G1724" i="5" s="1"/>
  <c r="F1722" i="1"/>
  <c r="H1722" i="1" s="1"/>
  <c r="G1723" i="5" s="1"/>
  <c r="F1721" i="1"/>
  <c r="H1721" i="1" s="1"/>
  <c r="G1722" i="5" s="1"/>
  <c r="F1720" i="1"/>
  <c r="H1720" i="1" s="1"/>
  <c r="G1721" i="5" s="1"/>
  <c r="F1719" i="1"/>
  <c r="H1719" i="1" s="1"/>
  <c r="G1720" i="5" s="1"/>
  <c r="F1718" i="1"/>
  <c r="H1718" i="1" s="1"/>
  <c r="G1719" i="5" s="1"/>
  <c r="F1717" i="1"/>
  <c r="H1717" i="1" s="1"/>
  <c r="G1718" i="5" s="1"/>
  <c r="F1716" i="1"/>
  <c r="H1716" i="1" s="1"/>
  <c r="G1717" i="5" s="1"/>
  <c r="F1715" i="1"/>
  <c r="H1715" i="1" s="1"/>
  <c r="G1716" i="5" s="1"/>
  <c r="F1714" i="1"/>
  <c r="H1714" i="1" s="1"/>
  <c r="G1715" i="5" s="1"/>
  <c r="F1713" i="1"/>
  <c r="H1713" i="1" s="1"/>
  <c r="G1714" i="5" s="1"/>
  <c r="F1712" i="1"/>
  <c r="H1712" i="1" s="1"/>
  <c r="G1713" i="5" s="1"/>
  <c r="F1711" i="1"/>
  <c r="H1711" i="1" s="1"/>
  <c r="G1712" i="5" s="1"/>
  <c r="F1710" i="1"/>
  <c r="H1710" i="1" s="1"/>
  <c r="G1711" i="5" s="1"/>
  <c r="F1709" i="1"/>
  <c r="H1709" i="1" s="1"/>
  <c r="G1710" i="5" s="1"/>
  <c r="F1708" i="1"/>
  <c r="H1708" i="1" s="1"/>
  <c r="G1709" i="5" s="1"/>
  <c r="F1707" i="1"/>
  <c r="H1707" i="1" s="1"/>
  <c r="G1708" i="5" s="1"/>
  <c r="F1706" i="1"/>
  <c r="H1706" i="1" s="1"/>
  <c r="G1707" i="5" s="1"/>
  <c r="F1705" i="1"/>
  <c r="H1705" i="1" s="1"/>
  <c r="G1706" i="5" s="1"/>
  <c r="F1704" i="1"/>
  <c r="H1704" i="1" s="1"/>
  <c r="G1705" i="5" s="1"/>
  <c r="F1703" i="1"/>
  <c r="H1703" i="1" s="1"/>
  <c r="G1704" i="5" s="1"/>
  <c r="F1702" i="1"/>
  <c r="H1702" i="1" s="1"/>
  <c r="G1703" i="5" s="1"/>
  <c r="F1701" i="1"/>
  <c r="H1701" i="1" s="1"/>
  <c r="G1702" i="5" s="1"/>
  <c r="F1700" i="1"/>
  <c r="H1700" i="1" s="1"/>
  <c r="G1701" i="5" s="1"/>
  <c r="F1699" i="1"/>
  <c r="H1699" i="1" s="1"/>
  <c r="G1700" i="5" s="1"/>
  <c r="F1698" i="1"/>
  <c r="H1698" i="1" s="1"/>
  <c r="G1699" i="5" s="1"/>
  <c r="F1697" i="1"/>
  <c r="H1697" i="1" s="1"/>
  <c r="G1698" i="5" s="1"/>
  <c r="F1696" i="1"/>
  <c r="H1696" i="1" s="1"/>
  <c r="G1697" i="5" s="1"/>
  <c r="F1695" i="1"/>
  <c r="H1695" i="1" s="1"/>
  <c r="G1696" i="5" s="1"/>
  <c r="F1694" i="1"/>
  <c r="H1694" i="1" s="1"/>
  <c r="G1695" i="5" s="1"/>
  <c r="F1693" i="1"/>
  <c r="H1693" i="1" s="1"/>
  <c r="G1694" i="5" s="1"/>
  <c r="F1692" i="1"/>
  <c r="H1692" i="1" s="1"/>
  <c r="G1693" i="5" s="1"/>
  <c r="F1691" i="1"/>
  <c r="H1691" i="1" s="1"/>
  <c r="G1692" i="5" s="1"/>
  <c r="F1690" i="1"/>
  <c r="H1690" i="1" s="1"/>
  <c r="G1691" i="5" s="1"/>
  <c r="F1689" i="1"/>
  <c r="H1689" i="1" s="1"/>
  <c r="G1690" i="5" s="1"/>
  <c r="F1688" i="1"/>
  <c r="H1688" i="1" s="1"/>
  <c r="G1689" i="5" s="1"/>
  <c r="F1687" i="1"/>
  <c r="H1687" i="1" s="1"/>
  <c r="G1688" i="5" s="1"/>
  <c r="F1686" i="1"/>
  <c r="H1686" i="1" s="1"/>
  <c r="G1687" i="5" s="1"/>
  <c r="F1685" i="1"/>
  <c r="H1685" i="1" s="1"/>
  <c r="G1686" i="5" s="1"/>
  <c r="F1684" i="1"/>
  <c r="H1684" i="1" s="1"/>
  <c r="G1685" i="5" s="1"/>
  <c r="F1683" i="1"/>
  <c r="H1683" i="1" s="1"/>
  <c r="G1684" i="5" s="1"/>
  <c r="F1682" i="1"/>
  <c r="H1682" i="1" s="1"/>
  <c r="G1683" i="5" s="1"/>
  <c r="F1681" i="1"/>
  <c r="H1681" i="1" s="1"/>
  <c r="G1682" i="5" s="1"/>
  <c r="F1680" i="1"/>
  <c r="H1680" i="1" s="1"/>
  <c r="G1681" i="5" s="1"/>
  <c r="F1679" i="1"/>
  <c r="H1679" i="1" s="1"/>
  <c r="G1680" i="5" s="1"/>
  <c r="F1678" i="1"/>
  <c r="H1678" i="1" s="1"/>
  <c r="G1679" i="5" s="1"/>
  <c r="F1677" i="1"/>
  <c r="H1677" i="1" s="1"/>
  <c r="G1678" i="5" s="1"/>
  <c r="F1676" i="1"/>
  <c r="H1676" i="1" s="1"/>
  <c r="G1677" i="5" s="1"/>
  <c r="F1675" i="1"/>
  <c r="H1675" i="1" s="1"/>
  <c r="G1676" i="5" s="1"/>
  <c r="F1674" i="1"/>
  <c r="H1674" i="1" s="1"/>
  <c r="G1675" i="5" s="1"/>
  <c r="F1673" i="1"/>
  <c r="H1673" i="1" s="1"/>
  <c r="G1674" i="5" s="1"/>
  <c r="F1672" i="1"/>
  <c r="H1672" i="1" s="1"/>
  <c r="G1673" i="5" s="1"/>
  <c r="F1671" i="1"/>
  <c r="H1671" i="1" s="1"/>
  <c r="G1672" i="5" s="1"/>
  <c r="F1670" i="1"/>
  <c r="H1670" i="1" s="1"/>
  <c r="G1671" i="5" s="1"/>
  <c r="F1669" i="1"/>
  <c r="H1669" i="1" s="1"/>
  <c r="G1670" i="5" s="1"/>
  <c r="F1668" i="1"/>
  <c r="H1668" i="1" s="1"/>
  <c r="G1669" i="5" s="1"/>
  <c r="F1667" i="1"/>
  <c r="H1667" i="1" s="1"/>
  <c r="G1668" i="5" s="1"/>
  <c r="F1666" i="1"/>
  <c r="H1666" i="1" s="1"/>
  <c r="G1667" i="5" s="1"/>
  <c r="F1665" i="1"/>
  <c r="H1665" i="1" s="1"/>
  <c r="G1666" i="5" s="1"/>
  <c r="F1664" i="1"/>
  <c r="H1664" i="1" s="1"/>
  <c r="G1665" i="5" s="1"/>
  <c r="F1663" i="1"/>
  <c r="H1663" i="1" s="1"/>
  <c r="G1664" i="5" s="1"/>
  <c r="F1662" i="1"/>
  <c r="H1662" i="1" s="1"/>
  <c r="G1663" i="5" s="1"/>
  <c r="F1661" i="1"/>
  <c r="H1661" i="1" s="1"/>
  <c r="G1662" i="5" s="1"/>
  <c r="F1660" i="1"/>
  <c r="H1660" i="1" s="1"/>
  <c r="G1661" i="5" s="1"/>
  <c r="F1659" i="1"/>
  <c r="H1659" i="1" s="1"/>
  <c r="G1660" i="5" s="1"/>
  <c r="F1658" i="1"/>
  <c r="H1658" i="1" s="1"/>
  <c r="G1659" i="5" s="1"/>
  <c r="F1657" i="1"/>
  <c r="H1657" i="1" s="1"/>
  <c r="G1658" i="5" s="1"/>
  <c r="F1656" i="1"/>
  <c r="H1656" i="1" s="1"/>
  <c r="G1657" i="5" s="1"/>
  <c r="F1655" i="1"/>
  <c r="H1655" i="1" s="1"/>
  <c r="G1656" i="5" s="1"/>
  <c r="F1654" i="1"/>
  <c r="H1654" i="1" s="1"/>
  <c r="G1655" i="5" s="1"/>
  <c r="F1653" i="1"/>
  <c r="H1653" i="1" s="1"/>
  <c r="G1654" i="5" s="1"/>
  <c r="F1652" i="1"/>
  <c r="H1652" i="1" s="1"/>
  <c r="G1653" i="5" s="1"/>
  <c r="F1651" i="1"/>
  <c r="H1651" i="1" s="1"/>
  <c r="G1652" i="5" s="1"/>
  <c r="F1650" i="1"/>
  <c r="H1650" i="1" s="1"/>
  <c r="G1651" i="5" s="1"/>
  <c r="F1649" i="1"/>
  <c r="H1649" i="1" s="1"/>
  <c r="G1650" i="5" s="1"/>
  <c r="F1648" i="1"/>
  <c r="H1648" i="1" s="1"/>
  <c r="G1649" i="5" s="1"/>
  <c r="F1647" i="1"/>
  <c r="H1647" i="1" s="1"/>
  <c r="G1648" i="5" s="1"/>
  <c r="F1646" i="1"/>
  <c r="H1646" i="1" s="1"/>
  <c r="G1647" i="5" s="1"/>
  <c r="F1645" i="1"/>
  <c r="H1645" i="1" s="1"/>
  <c r="G1646" i="5" s="1"/>
  <c r="F1644" i="1"/>
  <c r="H1644" i="1" s="1"/>
  <c r="G1645" i="5" s="1"/>
  <c r="F1643" i="1"/>
  <c r="H1643" i="1" s="1"/>
  <c r="G1644" i="5" s="1"/>
  <c r="F1642" i="1"/>
  <c r="H1642" i="1" s="1"/>
  <c r="G1643" i="5" s="1"/>
  <c r="F1641" i="1"/>
  <c r="H1641" i="1" s="1"/>
  <c r="G1642" i="5" s="1"/>
  <c r="F1640" i="1"/>
  <c r="H1640" i="1" s="1"/>
  <c r="G1641" i="5" s="1"/>
  <c r="F1639" i="1"/>
  <c r="H1639" i="1" s="1"/>
  <c r="G1640" i="5" s="1"/>
  <c r="F1638" i="1"/>
  <c r="H1638" i="1" s="1"/>
  <c r="G1639" i="5" s="1"/>
  <c r="F1637" i="1"/>
  <c r="H1637" i="1" s="1"/>
  <c r="G1638" i="5" s="1"/>
  <c r="F1636" i="1"/>
  <c r="H1636" i="1" s="1"/>
  <c r="G1637" i="5" s="1"/>
  <c r="F1635" i="1"/>
  <c r="H1635" i="1" s="1"/>
  <c r="G1636" i="5" s="1"/>
  <c r="F1634" i="1"/>
  <c r="H1634" i="1" s="1"/>
  <c r="G1635" i="5" s="1"/>
  <c r="F1633" i="1"/>
  <c r="H1633" i="1" s="1"/>
  <c r="G1634" i="5" s="1"/>
  <c r="F1632" i="1"/>
  <c r="H1632" i="1" s="1"/>
  <c r="G1633" i="5" s="1"/>
  <c r="F1631" i="1"/>
  <c r="H1631" i="1" s="1"/>
  <c r="G1632" i="5" s="1"/>
  <c r="F1630" i="1"/>
  <c r="H1630" i="1" s="1"/>
  <c r="G1631" i="5" s="1"/>
  <c r="F1629" i="1"/>
  <c r="H1629" i="1" s="1"/>
  <c r="G1630" i="5" s="1"/>
  <c r="F1628" i="1"/>
  <c r="H1628" i="1" s="1"/>
  <c r="G1629" i="5" s="1"/>
  <c r="F1627" i="1"/>
  <c r="H1627" i="1" s="1"/>
  <c r="G1628" i="5" s="1"/>
  <c r="F1626" i="1"/>
  <c r="H1626" i="1" s="1"/>
  <c r="G1627" i="5" s="1"/>
  <c r="F1625" i="1"/>
  <c r="H1625" i="1" s="1"/>
  <c r="G1626" i="5" s="1"/>
  <c r="F1624" i="1"/>
  <c r="H1624" i="1" s="1"/>
  <c r="G1625" i="5" s="1"/>
  <c r="F1623" i="1"/>
  <c r="H1623" i="1" s="1"/>
  <c r="G1624" i="5" s="1"/>
  <c r="F1622" i="1"/>
  <c r="H1622" i="1" s="1"/>
  <c r="G1623" i="5" s="1"/>
  <c r="F1621" i="1"/>
  <c r="H1621" i="1" s="1"/>
  <c r="G1622" i="5" s="1"/>
  <c r="F1620" i="1"/>
  <c r="H1620" i="1" s="1"/>
  <c r="G1621" i="5" s="1"/>
  <c r="F1619" i="1"/>
  <c r="H1619" i="1" s="1"/>
  <c r="G1620" i="5" s="1"/>
  <c r="F1618" i="1"/>
  <c r="H1618" i="1" s="1"/>
  <c r="G1619" i="5" s="1"/>
  <c r="F1617" i="1"/>
  <c r="H1617" i="1" s="1"/>
  <c r="G1618" i="5" s="1"/>
  <c r="F1616" i="1"/>
  <c r="H1616" i="1" s="1"/>
  <c r="G1617" i="5" s="1"/>
  <c r="F1615" i="1"/>
  <c r="H1615" i="1" s="1"/>
  <c r="G1616" i="5" s="1"/>
  <c r="F1614" i="1"/>
  <c r="H1614" i="1" s="1"/>
  <c r="G1615" i="5" s="1"/>
  <c r="F1613" i="1"/>
  <c r="H1613" i="1" s="1"/>
  <c r="G1614" i="5" s="1"/>
  <c r="F1612" i="1"/>
  <c r="H1612" i="1" s="1"/>
  <c r="G1613" i="5" s="1"/>
  <c r="F1611" i="1"/>
  <c r="H1611" i="1" s="1"/>
  <c r="G1612" i="5" s="1"/>
  <c r="F1610" i="1"/>
  <c r="H1610" i="1" s="1"/>
  <c r="G1611" i="5" s="1"/>
  <c r="F1609" i="1"/>
  <c r="H1609" i="1" s="1"/>
  <c r="G1610" i="5" s="1"/>
  <c r="F1608" i="1"/>
  <c r="H1608" i="1" s="1"/>
  <c r="G1609" i="5" s="1"/>
  <c r="F1607" i="1"/>
  <c r="H1607" i="1" s="1"/>
  <c r="G1608" i="5" s="1"/>
  <c r="F1606" i="1"/>
  <c r="H1606" i="1" s="1"/>
  <c r="G1607" i="5" s="1"/>
  <c r="F1605" i="1"/>
  <c r="H1605" i="1" s="1"/>
  <c r="G1606" i="5" s="1"/>
  <c r="F1604" i="1"/>
  <c r="H1604" i="1" s="1"/>
  <c r="G1605" i="5" s="1"/>
  <c r="F1603" i="1"/>
  <c r="H1603" i="1" s="1"/>
  <c r="G1604" i="5" s="1"/>
  <c r="F1602" i="1"/>
  <c r="H1602" i="1" s="1"/>
  <c r="G1603" i="5" s="1"/>
  <c r="F1601" i="1"/>
  <c r="H1601" i="1" s="1"/>
  <c r="G1602" i="5" s="1"/>
  <c r="F1600" i="1"/>
  <c r="H1600" i="1" s="1"/>
  <c r="G1601" i="5" s="1"/>
  <c r="F1599" i="1"/>
  <c r="H1599" i="1" s="1"/>
  <c r="G1600" i="5" s="1"/>
  <c r="F1598" i="1"/>
  <c r="H1598" i="1" s="1"/>
  <c r="G1599" i="5" s="1"/>
  <c r="F1597" i="1"/>
  <c r="H1597" i="1" s="1"/>
  <c r="G1598" i="5" s="1"/>
  <c r="F1596" i="1"/>
  <c r="H1596" i="1" s="1"/>
  <c r="G1597" i="5" s="1"/>
  <c r="F1595" i="1"/>
  <c r="H1595" i="1" s="1"/>
  <c r="G1596" i="5" s="1"/>
  <c r="F1594" i="1"/>
  <c r="H1594" i="1" s="1"/>
  <c r="G1595" i="5" s="1"/>
  <c r="F1593" i="1"/>
  <c r="H1593" i="1" s="1"/>
  <c r="G1594" i="5" s="1"/>
  <c r="F1592" i="1"/>
  <c r="H1592" i="1" s="1"/>
  <c r="G1593" i="5" s="1"/>
  <c r="F1591" i="1"/>
  <c r="H1591" i="1" s="1"/>
  <c r="G1592" i="5" s="1"/>
  <c r="F1590" i="1"/>
  <c r="H1590" i="1" s="1"/>
  <c r="G1591" i="5" s="1"/>
  <c r="F1589" i="1"/>
  <c r="H1589" i="1" s="1"/>
  <c r="G1590" i="5" s="1"/>
  <c r="F1588" i="1"/>
  <c r="H1588" i="1" s="1"/>
  <c r="G1589" i="5" s="1"/>
  <c r="F1587" i="1"/>
  <c r="H1587" i="1" s="1"/>
  <c r="G1588" i="5" s="1"/>
  <c r="F1586" i="1"/>
  <c r="H1586" i="1" s="1"/>
  <c r="G1587" i="5" s="1"/>
  <c r="F1585" i="1"/>
  <c r="H1585" i="1" s="1"/>
  <c r="G1586" i="5" s="1"/>
  <c r="F1584" i="1"/>
  <c r="H1584" i="1" s="1"/>
  <c r="G1585" i="5" s="1"/>
  <c r="F1583" i="1"/>
  <c r="H1583" i="1" s="1"/>
  <c r="G1584" i="5" s="1"/>
  <c r="F1582" i="1"/>
  <c r="H1582" i="1" s="1"/>
  <c r="G1583" i="5" s="1"/>
  <c r="F1581" i="1"/>
  <c r="H1581" i="1" s="1"/>
  <c r="G1582" i="5" s="1"/>
  <c r="F1580" i="1"/>
  <c r="H1580" i="1" s="1"/>
  <c r="G1581" i="5" s="1"/>
  <c r="F1579" i="1"/>
  <c r="H1579" i="1" s="1"/>
  <c r="G1580" i="5" s="1"/>
  <c r="F1578" i="1"/>
  <c r="H1578" i="1" s="1"/>
  <c r="G1579" i="5" s="1"/>
  <c r="F1577" i="1"/>
  <c r="H1577" i="1" s="1"/>
  <c r="G1578" i="5" s="1"/>
  <c r="F1576" i="1"/>
  <c r="H1576" i="1" s="1"/>
  <c r="G1577" i="5" s="1"/>
  <c r="F1575" i="1"/>
  <c r="H1575" i="1" s="1"/>
  <c r="G1576" i="5" s="1"/>
  <c r="F1574" i="1"/>
  <c r="H1574" i="1" s="1"/>
  <c r="G1575" i="5" s="1"/>
  <c r="F1573" i="1"/>
  <c r="H1573" i="1" s="1"/>
  <c r="G1574" i="5" s="1"/>
  <c r="F1572" i="1"/>
  <c r="H1572" i="1" s="1"/>
  <c r="G1573" i="5" s="1"/>
  <c r="F1571" i="1"/>
  <c r="H1571" i="1" s="1"/>
  <c r="G1572" i="5" s="1"/>
  <c r="F1570" i="1"/>
  <c r="H1570" i="1" s="1"/>
  <c r="G1571" i="5" s="1"/>
  <c r="F1569" i="1"/>
  <c r="H1569" i="1" s="1"/>
  <c r="G1570" i="5" s="1"/>
  <c r="F1568" i="1"/>
  <c r="H1568" i="1" s="1"/>
  <c r="G1569" i="5" s="1"/>
  <c r="F1567" i="1"/>
  <c r="H1567" i="1" s="1"/>
  <c r="G1568" i="5" s="1"/>
  <c r="F1566" i="1"/>
  <c r="H1566" i="1" s="1"/>
  <c r="G1567" i="5" s="1"/>
  <c r="F1565" i="1"/>
  <c r="H1565" i="1" s="1"/>
  <c r="G1566" i="5" s="1"/>
  <c r="F1564" i="1"/>
  <c r="H1564" i="1" s="1"/>
  <c r="G1565" i="5" s="1"/>
  <c r="F1563" i="1"/>
  <c r="H1563" i="1" s="1"/>
  <c r="G1564" i="5" s="1"/>
  <c r="F1562" i="1"/>
  <c r="H1562" i="1" s="1"/>
  <c r="G1563" i="5" s="1"/>
  <c r="F1561" i="1"/>
  <c r="H1561" i="1" s="1"/>
  <c r="G1562" i="5" s="1"/>
  <c r="F1560" i="1"/>
  <c r="H1560" i="1" s="1"/>
  <c r="G1561" i="5" s="1"/>
  <c r="F1559" i="1"/>
  <c r="H1559" i="1" s="1"/>
  <c r="G1560" i="5" s="1"/>
  <c r="F1558" i="1"/>
  <c r="H1558" i="1" s="1"/>
  <c r="G1559" i="5" s="1"/>
  <c r="F1557" i="1"/>
  <c r="H1557" i="1" s="1"/>
  <c r="G1558" i="5" s="1"/>
  <c r="F1556" i="1"/>
  <c r="H1556" i="1" s="1"/>
  <c r="G1557" i="5" s="1"/>
  <c r="F1555" i="1"/>
  <c r="H1555" i="1" s="1"/>
  <c r="G1556" i="5" s="1"/>
  <c r="F1554" i="1"/>
  <c r="H1554" i="1" s="1"/>
  <c r="G1555" i="5" s="1"/>
  <c r="F1553" i="1"/>
  <c r="H1553" i="1" s="1"/>
  <c r="G1554" i="5" s="1"/>
  <c r="F1552" i="1"/>
  <c r="H1552" i="1" s="1"/>
  <c r="G1553" i="5" s="1"/>
  <c r="F1551" i="1"/>
  <c r="H1551" i="1" s="1"/>
  <c r="G1552" i="5" s="1"/>
  <c r="F1550" i="1"/>
  <c r="H1550" i="1" s="1"/>
  <c r="G1551" i="5" s="1"/>
  <c r="F1549" i="1"/>
  <c r="H1549" i="1" s="1"/>
  <c r="G1550" i="5" s="1"/>
  <c r="F1548" i="1"/>
  <c r="H1548" i="1" s="1"/>
  <c r="G1549" i="5" s="1"/>
  <c r="F1547" i="1"/>
  <c r="H1547" i="1" s="1"/>
  <c r="G1548" i="5" s="1"/>
  <c r="F1546" i="1"/>
  <c r="H1546" i="1" s="1"/>
  <c r="G1547" i="5" s="1"/>
  <c r="F1545" i="1"/>
  <c r="H1545" i="1" s="1"/>
  <c r="G1546" i="5" s="1"/>
  <c r="F1544" i="1"/>
  <c r="H1544" i="1" s="1"/>
  <c r="G1545" i="5" s="1"/>
  <c r="F1543" i="1"/>
  <c r="H1543" i="1" s="1"/>
  <c r="G1544" i="5" s="1"/>
  <c r="F1542" i="1"/>
  <c r="H1542" i="1" s="1"/>
  <c r="G1543" i="5" s="1"/>
  <c r="F1541" i="1"/>
  <c r="H1541" i="1" s="1"/>
  <c r="G1542" i="5" s="1"/>
  <c r="F1540" i="1"/>
  <c r="H1540" i="1" s="1"/>
  <c r="G1541" i="5" s="1"/>
  <c r="F1539" i="1"/>
  <c r="H1539" i="1" s="1"/>
  <c r="G1540" i="5" s="1"/>
  <c r="F1538" i="1"/>
  <c r="H1538" i="1" s="1"/>
  <c r="G1539" i="5" s="1"/>
  <c r="F1537" i="1"/>
  <c r="H1537" i="1" s="1"/>
  <c r="G1538" i="5" s="1"/>
  <c r="F1536" i="1"/>
  <c r="H1536" i="1" s="1"/>
  <c r="G1537" i="5" s="1"/>
  <c r="F1535" i="1"/>
  <c r="H1535" i="1" s="1"/>
  <c r="G1536" i="5" s="1"/>
  <c r="F1534" i="1"/>
  <c r="H1534" i="1" s="1"/>
  <c r="G1535" i="5" s="1"/>
  <c r="F1533" i="1"/>
  <c r="H1533" i="1" s="1"/>
  <c r="G1534" i="5" s="1"/>
  <c r="F1532" i="1"/>
  <c r="H1532" i="1" s="1"/>
  <c r="G1533" i="5" s="1"/>
  <c r="F1531" i="1"/>
  <c r="H1531" i="1" s="1"/>
  <c r="G1532" i="5" s="1"/>
  <c r="F1530" i="1"/>
  <c r="H1530" i="1" s="1"/>
  <c r="G1531" i="5" s="1"/>
  <c r="F1529" i="1"/>
  <c r="H1529" i="1" s="1"/>
  <c r="G1530" i="5" s="1"/>
  <c r="F1528" i="1"/>
  <c r="H1528" i="1" s="1"/>
  <c r="G1529" i="5" s="1"/>
  <c r="F1527" i="1"/>
  <c r="H1527" i="1" s="1"/>
  <c r="G1528" i="5" s="1"/>
  <c r="F1526" i="1"/>
  <c r="H1526" i="1" s="1"/>
  <c r="G1527" i="5" s="1"/>
  <c r="F1525" i="1"/>
  <c r="H1525" i="1" s="1"/>
  <c r="G1526" i="5" s="1"/>
  <c r="F1524" i="1"/>
  <c r="H1524" i="1" s="1"/>
  <c r="G1525" i="5" s="1"/>
  <c r="F1523" i="1"/>
  <c r="H1523" i="1" s="1"/>
  <c r="G1524" i="5" s="1"/>
  <c r="F1522" i="1"/>
  <c r="H1522" i="1" s="1"/>
  <c r="G1523" i="5" s="1"/>
  <c r="F1521" i="1"/>
  <c r="H1521" i="1" s="1"/>
  <c r="G1522" i="5" s="1"/>
  <c r="F1520" i="1"/>
  <c r="H1520" i="1" s="1"/>
  <c r="G1521" i="5" s="1"/>
  <c r="F1519" i="1"/>
  <c r="H1519" i="1" s="1"/>
  <c r="G1520" i="5" s="1"/>
  <c r="F1518" i="1"/>
  <c r="H1518" i="1" s="1"/>
  <c r="G1519" i="5" s="1"/>
  <c r="F1517" i="1"/>
  <c r="H1517" i="1" s="1"/>
  <c r="G1518" i="5" s="1"/>
  <c r="F1516" i="1"/>
  <c r="H1516" i="1" s="1"/>
  <c r="G1517" i="5" s="1"/>
  <c r="F1515" i="1"/>
  <c r="H1515" i="1" s="1"/>
  <c r="G1516" i="5" s="1"/>
  <c r="F1514" i="1"/>
  <c r="H1514" i="1" s="1"/>
  <c r="G1515" i="5" s="1"/>
  <c r="F1513" i="1"/>
  <c r="H1513" i="1" s="1"/>
  <c r="G1514" i="5" s="1"/>
  <c r="F1512" i="1"/>
  <c r="H1512" i="1" s="1"/>
  <c r="G1513" i="5" s="1"/>
  <c r="F1511" i="1"/>
  <c r="H1511" i="1" s="1"/>
  <c r="G1512" i="5" s="1"/>
  <c r="F1510" i="1"/>
  <c r="H1510" i="1" s="1"/>
  <c r="G1511" i="5" s="1"/>
  <c r="F1509" i="1"/>
  <c r="H1509" i="1" s="1"/>
  <c r="G1510" i="5" s="1"/>
  <c r="F1508" i="1"/>
  <c r="H1508" i="1" s="1"/>
  <c r="G1509" i="5" s="1"/>
  <c r="F1507" i="1"/>
  <c r="H1507" i="1" s="1"/>
  <c r="G1508" i="5" s="1"/>
  <c r="F1506" i="1"/>
  <c r="H1506" i="1" s="1"/>
  <c r="G1507" i="5" s="1"/>
  <c r="F1505" i="1"/>
  <c r="H1505" i="1" s="1"/>
  <c r="G1506" i="5" s="1"/>
  <c r="F1504" i="1"/>
  <c r="H1504" i="1" s="1"/>
  <c r="G1505" i="5" s="1"/>
  <c r="F1503" i="1"/>
  <c r="H1503" i="1" s="1"/>
  <c r="G1504" i="5" s="1"/>
  <c r="F1502" i="1"/>
  <c r="H1502" i="1" s="1"/>
  <c r="G1503" i="5" s="1"/>
  <c r="F1501" i="1"/>
  <c r="H1501" i="1" s="1"/>
  <c r="G1502" i="5" s="1"/>
  <c r="F1500" i="1"/>
  <c r="H1500" i="1" s="1"/>
  <c r="G1501" i="5" s="1"/>
  <c r="F1499" i="1"/>
  <c r="H1499" i="1" s="1"/>
  <c r="G1500" i="5" s="1"/>
  <c r="F1498" i="1"/>
  <c r="H1498" i="1" s="1"/>
  <c r="G1499" i="5" s="1"/>
  <c r="F1497" i="1"/>
  <c r="H1497" i="1" s="1"/>
  <c r="G1498" i="5" s="1"/>
  <c r="F1496" i="1"/>
  <c r="H1496" i="1" s="1"/>
  <c r="G1497" i="5" s="1"/>
  <c r="F1495" i="1"/>
  <c r="H1495" i="1" s="1"/>
  <c r="G1496" i="5" s="1"/>
  <c r="F1494" i="1"/>
  <c r="H1494" i="1" s="1"/>
  <c r="G1495" i="5" s="1"/>
  <c r="F1493" i="1"/>
  <c r="H1493" i="1" s="1"/>
  <c r="G1494" i="5" s="1"/>
  <c r="F1492" i="1"/>
  <c r="H1492" i="1" s="1"/>
  <c r="G1493" i="5" s="1"/>
  <c r="F1491" i="1"/>
  <c r="H1491" i="1" s="1"/>
  <c r="G1492" i="5" s="1"/>
  <c r="F1490" i="1"/>
  <c r="H1490" i="1" s="1"/>
  <c r="G1491" i="5" s="1"/>
  <c r="F1489" i="1"/>
  <c r="H1489" i="1" s="1"/>
  <c r="G1490" i="5" s="1"/>
  <c r="F1488" i="1"/>
  <c r="H1488" i="1" s="1"/>
  <c r="G1489" i="5" s="1"/>
  <c r="F1487" i="1"/>
  <c r="H1487" i="1" s="1"/>
  <c r="G1488" i="5" s="1"/>
  <c r="F1486" i="1"/>
  <c r="H1486" i="1" s="1"/>
  <c r="G1487" i="5" s="1"/>
  <c r="F1485" i="1"/>
  <c r="H1485" i="1" s="1"/>
  <c r="G1486" i="5" s="1"/>
  <c r="F1484" i="1"/>
  <c r="H1484" i="1" s="1"/>
  <c r="G1485" i="5" s="1"/>
  <c r="F1483" i="1"/>
  <c r="H1483" i="1" s="1"/>
  <c r="G1484" i="5" s="1"/>
  <c r="F1482" i="1"/>
  <c r="H1482" i="1" s="1"/>
  <c r="G1483" i="5" s="1"/>
  <c r="F1481" i="1"/>
  <c r="H1481" i="1" s="1"/>
  <c r="G1482" i="5" s="1"/>
  <c r="F1480" i="1"/>
  <c r="H1480" i="1" s="1"/>
  <c r="G1481" i="5" s="1"/>
  <c r="F1479" i="1"/>
  <c r="H1479" i="1" s="1"/>
  <c r="G1480" i="5" s="1"/>
  <c r="F1478" i="1"/>
  <c r="H1478" i="1" s="1"/>
  <c r="G1479" i="5" s="1"/>
  <c r="F1477" i="1"/>
  <c r="H1477" i="1" s="1"/>
  <c r="G1478" i="5" s="1"/>
  <c r="F1476" i="1"/>
  <c r="H1476" i="1" s="1"/>
  <c r="G1477" i="5" s="1"/>
  <c r="F1475" i="1"/>
  <c r="H1475" i="1" s="1"/>
  <c r="G1476" i="5" s="1"/>
  <c r="F1474" i="1"/>
  <c r="H1474" i="1" s="1"/>
  <c r="G1475" i="5" s="1"/>
  <c r="F1473" i="1"/>
  <c r="H1473" i="1" s="1"/>
  <c r="G1474" i="5" s="1"/>
  <c r="F1472" i="1"/>
  <c r="H1472" i="1" s="1"/>
  <c r="G1473" i="5" s="1"/>
  <c r="F1471" i="1"/>
  <c r="H1471" i="1" s="1"/>
  <c r="G1472" i="5" s="1"/>
  <c r="F1470" i="1"/>
  <c r="H1470" i="1" s="1"/>
  <c r="G1471" i="5" s="1"/>
  <c r="F1469" i="1"/>
  <c r="H1469" i="1" s="1"/>
  <c r="G1470" i="5" s="1"/>
  <c r="F1468" i="1"/>
  <c r="H1468" i="1" s="1"/>
  <c r="G1469" i="5" s="1"/>
  <c r="F1467" i="1"/>
  <c r="H1467" i="1" s="1"/>
  <c r="G1468" i="5" s="1"/>
  <c r="F1466" i="1"/>
  <c r="H1466" i="1" s="1"/>
  <c r="G1467" i="5" s="1"/>
  <c r="F1465" i="1"/>
  <c r="H1465" i="1" s="1"/>
  <c r="G1466" i="5" s="1"/>
  <c r="F1464" i="1"/>
  <c r="H1464" i="1" s="1"/>
  <c r="G1465" i="5" s="1"/>
  <c r="F1463" i="1"/>
  <c r="H1463" i="1" s="1"/>
  <c r="G1464" i="5" s="1"/>
  <c r="F1462" i="1"/>
  <c r="H1462" i="1" s="1"/>
  <c r="G1463" i="5" s="1"/>
  <c r="F1461" i="1"/>
  <c r="H1461" i="1" s="1"/>
  <c r="G1462" i="5" s="1"/>
  <c r="F1460" i="1"/>
  <c r="H1460" i="1" s="1"/>
  <c r="G1461" i="5" s="1"/>
  <c r="F1459" i="1"/>
  <c r="H1459" i="1" s="1"/>
  <c r="G1460" i="5" s="1"/>
  <c r="F1458" i="1"/>
  <c r="H1458" i="1" s="1"/>
  <c r="G1459" i="5" s="1"/>
  <c r="F1457" i="1"/>
  <c r="H1457" i="1" s="1"/>
  <c r="G1458" i="5" s="1"/>
  <c r="F1456" i="1"/>
  <c r="H1456" i="1" s="1"/>
  <c r="G1457" i="5" s="1"/>
  <c r="F1455" i="1"/>
  <c r="H1455" i="1" s="1"/>
  <c r="G1456" i="5" s="1"/>
  <c r="F1454" i="1"/>
  <c r="H1454" i="1" s="1"/>
  <c r="G1455" i="5" s="1"/>
  <c r="F1453" i="1"/>
  <c r="H1453" i="1" s="1"/>
  <c r="G1454" i="5" s="1"/>
  <c r="F1452" i="1"/>
  <c r="H1452" i="1" s="1"/>
  <c r="G1453" i="5" s="1"/>
  <c r="F1451" i="1"/>
  <c r="H1451" i="1" s="1"/>
  <c r="G1452" i="5" s="1"/>
  <c r="F1450" i="1"/>
  <c r="H1450" i="1" s="1"/>
  <c r="G1451" i="5" s="1"/>
  <c r="F1449" i="1"/>
  <c r="H1449" i="1" s="1"/>
  <c r="G1450" i="5" s="1"/>
  <c r="F1448" i="1"/>
  <c r="H1448" i="1" s="1"/>
  <c r="G1449" i="5" s="1"/>
  <c r="F1447" i="1"/>
  <c r="H1447" i="1" s="1"/>
  <c r="G1448" i="5" s="1"/>
  <c r="F1446" i="1"/>
  <c r="H1446" i="1" s="1"/>
  <c r="G1447" i="5" s="1"/>
  <c r="F1445" i="1"/>
  <c r="H1445" i="1" s="1"/>
  <c r="G1446" i="5" s="1"/>
  <c r="F1444" i="1"/>
  <c r="H1444" i="1" s="1"/>
  <c r="G1445" i="5" s="1"/>
  <c r="F1443" i="1"/>
  <c r="H1443" i="1" s="1"/>
  <c r="G1444" i="5" s="1"/>
  <c r="F1442" i="1"/>
  <c r="H1442" i="1" s="1"/>
  <c r="G1443" i="5" s="1"/>
  <c r="F1441" i="1"/>
  <c r="H1441" i="1" s="1"/>
  <c r="G1442" i="5" s="1"/>
  <c r="F1440" i="1"/>
  <c r="H1440" i="1" s="1"/>
  <c r="G1441" i="5" s="1"/>
  <c r="F1439" i="1"/>
  <c r="H1439" i="1" s="1"/>
  <c r="G1440" i="5" s="1"/>
  <c r="F1438" i="1"/>
  <c r="H1438" i="1" s="1"/>
  <c r="G1439" i="5" s="1"/>
  <c r="F1437" i="1"/>
  <c r="H1437" i="1" s="1"/>
  <c r="G1438" i="5" s="1"/>
  <c r="F1436" i="1"/>
  <c r="H1436" i="1" s="1"/>
  <c r="G1437" i="5" s="1"/>
  <c r="F1435" i="1"/>
  <c r="H1435" i="1" s="1"/>
  <c r="G1436" i="5" s="1"/>
  <c r="F1434" i="1"/>
  <c r="H1434" i="1" s="1"/>
  <c r="G1435" i="5" s="1"/>
  <c r="F1433" i="1"/>
  <c r="H1433" i="1" s="1"/>
  <c r="G1434" i="5" s="1"/>
  <c r="F1432" i="1"/>
  <c r="H1432" i="1" s="1"/>
  <c r="G1433" i="5" s="1"/>
  <c r="F1431" i="1"/>
  <c r="H1431" i="1" s="1"/>
  <c r="G1432" i="5" s="1"/>
  <c r="F1430" i="1"/>
  <c r="H1430" i="1" s="1"/>
  <c r="G1431" i="5" s="1"/>
  <c r="F1429" i="1"/>
  <c r="H1429" i="1" s="1"/>
  <c r="G1430" i="5" s="1"/>
  <c r="F1428" i="1"/>
  <c r="H1428" i="1" s="1"/>
  <c r="G1429" i="5" s="1"/>
  <c r="F1427" i="1"/>
  <c r="H1427" i="1" s="1"/>
  <c r="G1428" i="5" s="1"/>
  <c r="F1426" i="1"/>
  <c r="H1426" i="1" s="1"/>
  <c r="G1427" i="5" s="1"/>
  <c r="F1425" i="1"/>
  <c r="H1425" i="1" s="1"/>
  <c r="G1426" i="5" s="1"/>
  <c r="F1424" i="1"/>
  <c r="H1424" i="1" s="1"/>
  <c r="G1425" i="5" s="1"/>
  <c r="F1423" i="1"/>
  <c r="H1423" i="1" s="1"/>
  <c r="G1424" i="5" s="1"/>
  <c r="F1422" i="1"/>
  <c r="H1422" i="1" s="1"/>
  <c r="G1423" i="5" s="1"/>
  <c r="F1421" i="1"/>
  <c r="H1421" i="1" s="1"/>
  <c r="G1422" i="5" s="1"/>
  <c r="F1420" i="1"/>
  <c r="H1420" i="1" s="1"/>
  <c r="G1421" i="5" s="1"/>
  <c r="F1419" i="1"/>
  <c r="H1419" i="1" s="1"/>
  <c r="G1420" i="5" s="1"/>
  <c r="F1418" i="1"/>
  <c r="H1418" i="1" s="1"/>
  <c r="G1419" i="5" s="1"/>
  <c r="F1417" i="1"/>
  <c r="H1417" i="1" s="1"/>
  <c r="G1418" i="5" s="1"/>
  <c r="F1416" i="1"/>
  <c r="H1416" i="1" s="1"/>
  <c r="G1417" i="5" s="1"/>
  <c r="F1415" i="1"/>
  <c r="H1415" i="1" s="1"/>
  <c r="G1416" i="5" s="1"/>
  <c r="F1414" i="1"/>
  <c r="H1414" i="1" s="1"/>
  <c r="G1415" i="5" s="1"/>
  <c r="F1413" i="1"/>
  <c r="H1413" i="1" s="1"/>
  <c r="G1414" i="5" s="1"/>
  <c r="F1412" i="1"/>
  <c r="H1412" i="1" s="1"/>
  <c r="G1413" i="5" s="1"/>
  <c r="F1411" i="1"/>
  <c r="H1411" i="1" s="1"/>
  <c r="G1412" i="5" s="1"/>
  <c r="F1410" i="1"/>
  <c r="H1410" i="1" s="1"/>
  <c r="G1411" i="5" s="1"/>
  <c r="F1409" i="1"/>
  <c r="H1409" i="1" s="1"/>
  <c r="G1410" i="5" s="1"/>
  <c r="F1408" i="1"/>
  <c r="H1408" i="1" s="1"/>
  <c r="G1409" i="5" s="1"/>
  <c r="F1407" i="1"/>
  <c r="H1407" i="1" s="1"/>
  <c r="G1408" i="5" s="1"/>
  <c r="F1406" i="1"/>
  <c r="H1406" i="1" s="1"/>
  <c r="G1407" i="5" s="1"/>
  <c r="F1405" i="1"/>
  <c r="H1405" i="1" s="1"/>
  <c r="G1406" i="5" s="1"/>
  <c r="F1404" i="1"/>
  <c r="H1404" i="1" s="1"/>
  <c r="G1405" i="5" s="1"/>
  <c r="F1403" i="1"/>
  <c r="H1403" i="1" s="1"/>
  <c r="G1404" i="5" s="1"/>
  <c r="F1402" i="1"/>
  <c r="H1402" i="1" s="1"/>
  <c r="G1403" i="5" s="1"/>
  <c r="F1401" i="1"/>
  <c r="H1401" i="1" s="1"/>
  <c r="G1402" i="5" s="1"/>
  <c r="F1400" i="1"/>
  <c r="H1400" i="1" s="1"/>
  <c r="G1401" i="5" s="1"/>
  <c r="F1399" i="1"/>
  <c r="H1399" i="1" s="1"/>
  <c r="G1400" i="5" s="1"/>
  <c r="F1398" i="1"/>
  <c r="H1398" i="1" s="1"/>
  <c r="G1399" i="5" s="1"/>
  <c r="F1397" i="1"/>
  <c r="H1397" i="1" s="1"/>
  <c r="G1398" i="5" s="1"/>
  <c r="F1396" i="1"/>
  <c r="H1396" i="1" s="1"/>
  <c r="G1397" i="5" s="1"/>
  <c r="F1395" i="1"/>
  <c r="H1395" i="1" s="1"/>
  <c r="G1396" i="5" s="1"/>
  <c r="F1394" i="1"/>
  <c r="H1394" i="1" s="1"/>
  <c r="G1395" i="5" s="1"/>
  <c r="F1393" i="1"/>
  <c r="H1393" i="1" s="1"/>
  <c r="G1394" i="5" s="1"/>
  <c r="F1392" i="1"/>
  <c r="H1392" i="1" s="1"/>
  <c r="G1393" i="5" s="1"/>
  <c r="F1391" i="1"/>
  <c r="H1391" i="1" s="1"/>
  <c r="G1392" i="5" s="1"/>
  <c r="F1390" i="1"/>
  <c r="H1390" i="1" s="1"/>
  <c r="G1391" i="5" s="1"/>
  <c r="F1389" i="1"/>
  <c r="H1389" i="1" s="1"/>
  <c r="G1390" i="5" s="1"/>
  <c r="F1388" i="1"/>
  <c r="H1388" i="1" s="1"/>
  <c r="G1389" i="5" s="1"/>
  <c r="F1387" i="1"/>
  <c r="H1387" i="1" s="1"/>
  <c r="G1388" i="5" s="1"/>
  <c r="F1386" i="1"/>
  <c r="H1386" i="1" s="1"/>
  <c r="G1387" i="5" s="1"/>
  <c r="F1385" i="1"/>
  <c r="H1385" i="1" s="1"/>
  <c r="G1386" i="5" s="1"/>
  <c r="F1384" i="1"/>
  <c r="H1384" i="1" s="1"/>
  <c r="G1385" i="5" s="1"/>
  <c r="F1383" i="1"/>
  <c r="H1383" i="1" s="1"/>
  <c r="G1384" i="5" s="1"/>
  <c r="F1382" i="1"/>
  <c r="H1382" i="1" s="1"/>
  <c r="G1383" i="5" s="1"/>
  <c r="F1381" i="1"/>
  <c r="H1381" i="1" s="1"/>
  <c r="G1382" i="5" s="1"/>
  <c r="F1380" i="1"/>
  <c r="H1380" i="1" s="1"/>
  <c r="G1381" i="5" s="1"/>
  <c r="F1379" i="1"/>
  <c r="H1379" i="1" s="1"/>
  <c r="G1380" i="5" s="1"/>
  <c r="F1378" i="1"/>
  <c r="H1378" i="1" s="1"/>
  <c r="G1379" i="5" s="1"/>
  <c r="F1377" i="1"/>
  <c r="H1377" i="1" s="1"/>
  <c r="G1378" i="5" s="1"/>
  <c r="F1376" i="1"/>
  <c r="H1376" i="1" s="1"/>
  <c r="G1377" i="5" s="1"/>
  <c r="F1375" i="1"/>
  <c r="H1375" i="1" s="1"/>
  <c r="G1376" i="5" s="1"/>
  <c r="F1374" i="1"/>
  <c r="H1374" i="1" s="1"/>
  <c r="G1375" i="5" s="1"/>
  <c r="F1373" i="1"/>
  <c r="H1373" i="1" s="1"/>
  <c r="G1374" i="5" s="1"/>
  <c r="F1372" i="1"/>
  <c r="H1372" i="1" s="1"/>
  <c r="G1373" i="5" s="1"/>
  <c r="F1371" i="1"/>
  <c r="H1371" i="1" s="1"/>
  <c r="G1372" i="5" s="1"/>
  <c r="F1370" i="1"/>
  <c r="H1370" i="1" s="1"/>
  <c r="G1371" i="5" s="1"/>
  <c r="F1369" i="1"/>
  <c r="H1369" i="1" s="1"/>
  <c r="G1370" i="5" s="1"/>
  <c r="F1368" i="1"/>
  <c r="H1368" i="1" s="1"/>
  <c r="G1369" i="5" s="1"/>
  <c r="F1367" i="1"/>
  <c r="H1367" i="1" s="1"/>
  <c r="G1368" i="5" s="1"/>
  <c r="F1366" i="1"/>
  <c r="H1366" i="1" s="1"/>
  <c r="G1367" i="5" s="1"/>
  <c r="F1365" i="1"/>
  <c r="H1365" i="1" s="1"/>
  <c r="G1366" i="5" s="1"/>
  <c r="F1364" i="1"/>
  <c r="H1364" i="1" s="1"/>
  <c r="G1365" i="5" s="1"/>
  <c r="F1363" i="1"/>
  <c r="H1363" i="1" s="1"/>
  <c r="G1364" i="5" s="1"/>
  <c r="F1362" i="1"/>
  <c r="H1362" i="1" s="1"/>
  <c r="G1363" i="5" s="1"/>
  <c r="F1361" i="1"/>
  <c r="H1361" i="1" s="1"/>
  <c r="G1362" i="5" s="1"/>
  <c r="F1360" i="1"/>
  <c r="H1360" i="1" s="1"/>
  <c r="G1361" i="5" s="1"/>
  <c r="F1359" i="1"/>
  <c r="H1359" i="1" s="1"/>
  <c r="G1360" i="5" s="1"/>
  <c r="F1358" i="1"/>
  <c r="H1358" i="1" s="1"/>
  <c r="G1359" i="5" s="1"/>
  <c r="F1357" i="1"/>
  <c r="H1357" i="1" s="1"/>
  <c r="G1358" i="5" s="1"/>
  <c r="F1356" i="1"/>
  <c r="H1356" i="1" s="1"/>
  <c r="G1357" i="5" s="1"/>
  <c r="F1355" i="1"/>
  <c r="H1355" i="1" s="1"/>
  <c r="G1356" i="5" s="1"/>
  <c r="F1354" i="1"/>
  <c r="H1354" i="1" s="1"/>
  <c r="G1355" i="5" s="1"/>
  <c r="F1353" i="1"/>
  <c r="H1353" i="1" s="1"/>
  <c r="G1354" i="5" s="1"/>
  <c r="F1352" i="1"/>
  <c r="H1352" i="1" s="1"/>
  <c r="G1353" i="5" s="1"/>
  <c r="F1351" i="1"/>
  <c r="H1351" i="1" s="1"/>
  <c r="G1352" i="5" s="1"/>
  <c r="F1350" i="1"/>
  <c r="H1350" i="1" s="1"/>
  <c r="G1351" i="5" s="1"/>
  <c r="F1349" i="1"/>
  <c r="H1349" i="1" s="1"/>
  <c r="G1350" i="5" s="1"/>
  <c r="F1348" i="1"/>
  <c r="H1348" i="1" s="1"/>
  <c r="G1349" i="5" s="1"/>
  <c r="F1347" i="1"/>
  <c r="H1347" i="1" s="1"/>
  <c r="G1348" i="5" s="1"/>
  <c r="F1346" i="1"/>
  <c r="H1346" i="1" s="1"/>
  <c r="G1347" i="5" s="1"/>
  <c r="F1345" i="1"/>
  <c r="H1345" i="1" s="1"/>
  <c r="G1346" i="5" s="1"/>
  <c r="F1344" i="1"/>
  <c r="H1344" i="1" s="1"/>
  <c r="G1345" i="5" s="1"/>
  <c r="F1343" i="1"/>
  <c r="H1343" i="1" s="1"/>
  <c r="G1344" i="5" s="1"/>
  <c r="F1342" i="1"/>
  <c r="H1342" i="1" s="1"/>
  <c r="G1343" i="5" s="1"/>
  <c r="F1341" i="1"/>
  <c r="H1341" i="1" s="1"/>
  <c r="G1342" i="5" s="1"/>
  <c r="F1340" i="1"/>
  <c r="H1340" i="1" s="1"/>
  <c r="G1341" i="5" s="1"/>
  <c r="F1339" i="1"/>
  <c r="H1339" i="1" s="1"/>
  <c r="G1340" i="5" s="1"/>
  <c r="F1338" i="1"/>
  <c r="H1338" i="1" s="1"/>
  <c r="G1339" i="5" s="1"/>
  <c r="F1337" i="1"/>
  <c r="H1337" i="1" s="1"/>
  <c r="G1338" i="5" s="1"/>
  <c r="F1336" i="1"/>
  <c r="H1336" i="1" s="1"/>
  <c r="G1337" i="5" s="1"/>
  <c r="F1335" i="1"/>
  <c r="H1335" i="1" s="1"/>
  <c r="G1336" i="5" s="1"/>
  <c r="F1334" i="1"/>
  <c r="H1334" i="1" s="1"/>
  <c r="G1335" i="5" s="1"/>
  <c r="F1333" i="1"/>
  <c r="H1333" i="1" s="1"/>
  <c r="G1334" i="5" s="1"/>
  <c r="F1332" i="1"/>
  <c r="H1332" i="1" s="1"/>
  <c r="G1333" i="5" s="1"/>
  <c r="F1331" i="1"/>
  <c r="H1331" i="1" s="1"/>
  <c r="G1332" i="5" s="1"/>
  <c r="F1330" i="1"/>
  <c r="H1330" i="1" s="1"/>
  <c r="G1331" i="5" s="1"/>
  <c r="F1329" i="1"/>
  <c r="H1329" i="1" s="1"/>
  <c r="G1330" i="5" s="1"/>
  <c r="F1328" i="1"/>
  <c r="H1328" i="1" s="1"/>
  <c r="G1329" i="5" s="1"/>
  <c r="F1327" i="1"/>
  <c r="H1327" i="1" s="1"/>
  <c r="G1328" i="5" s="1"/>
  <c r="F1326" i="1"/>
  <c r="H1326" i="1" s="1"/>
  <c r="G1327" i="5" s="1"/>
  <c r="F1325" i="1"/>
  <c r="H1325" i="1" s="1"/>
  <c r="G1326" i="5" s="1"/>
  <c r="F1324" i="1"/>
  <c r="H1324" i="1" s="1"/>
  <c r="G1325" i="5" s="1"/>
  <c r="F1323" i="1"/>
  <c r="H1323" i="1" s="1"/>
  <c r="G1324" i="5" s="1"/>
  <c r="F1322" i="1"/>
  <c r="H1322" i="1" s="1"/>
  <c r="G1323" i="5" s="1"/>
  <c r="F1321" i="1"/>
  <c r="H1321" i="1" s="1"/>
  <c r="G1322" i="5" s="1"/>
  <c r="F1320" i="1"/>
  <c r="H1320" i="1" s="1"/>
  <c r="G1321" i="5" s="1"/>
  <c r="F1319" i="1"/>
  <c r="H1319" i="1" s="1"/>
  <c r="G1320" i="5" s="1"/>
  <c r="F1318" i="1"/>
  <c r="H1318" i="1" s="1"/>
  <c r="G1319" i="5" s="1"/>
  <c r="F1317" i="1"/>
  <c r="H1317" i="1" s="1"/>
  <c r="G1318" i="5" s="1"/>
  <c r="F1316" i="1"/>
  <c r="H1316" i="1" s="1"/>
  <c r="G1317" i="5" s="1"/>
  <c r="F1315" i="1"/>
  <c r="H1315" i="1" s="1"/>
  <c r="G1316" i="5" s="1"/>
  <c r="F1314" i="1"/>
  <c r="H1314" i="1" s="1"/>
  <c r="G1315" i="5" s="1"/>
  <c r="F1313" i="1"/>
  <c r="H1313" i="1" s="1"/>
  <c r="G1314" i="5" s="1"/>
  <c r="F1312" i="1"/>
  <c r="H1312" i="1" s="1"/>
  <c r="G1313" i="5" s="1"/>
  <c r="F1311" i="1"/>
  <c r="H1311" i="1" s="1"/>
  <c r="G1312" i="5" s="1"/>
  <c r="F1310" i="1"/>
  <c r="H1310" i="1" s="1"/>
  <c r="G1311" i="5" s="1"/>
  <c r="F1309" i="1"/>
  <c r="H1309" i="1" s="1"/>
  <c r="G1310" i="5" s="1"/>
  <c r="F1308" i="1"/>
  <c r="H1308" i="1" s="1"/>
  <c r="G1309" i="5" s="1"/>
  <c r="F1307" i="1"/>
  <c r="H1307" i="1" s="1"/>
  <c r="G1308" i="5" s="1"/>
  <c r="F1306" i="1"/>
  <c r="H1306" i="1" s="1"/>
  <c r="G1307" i="5" s="1"/>
  <c r="F1305" i="1"/>
  <c r="H1305" i="1" s="1"/>
  <c r="G1306" i="5" s="1"/>
  <c r="F1304" i="1"/>
  <c r="H1304" i="1" s="1"/>
  <c r="G1305" i="5" s="1"/>
  <c r="F1303" i="1"/>
  <c r="H1303" i="1" s="1"/>
  <c r="G1304" i="5" s="1"/>
  <c r="F1302" i="1"/>
  <c r="H1302" i="1" s="1"/>
  <c r="G1303" i="5" s="1"/>
  <c r="F1301" i="1"/>
  <c r="H1301" i="1" s="1"/>
  <c r="G1302" i="5" s="1"/>
  <c r="F1300" i="1"/>
  <c r="H1300" i="1" s="1"/>
  <c r="G1301" i="5" s="1"/>
  <c r="F1299" i="1"/>
  <c r="H1299" i="1" s="1"/>
  <c r="G1300" i="5" s="1"/>
  <c r="F1298" i="1"/>
  <c r="H1298" i="1" s="1"/>
  <c r="G1299" i="5" s="1"/>
  <c r="F1297" i="1"/>
  <c r="H1297" i="1" s="1"/>
  <c r="G1298" i="5" s="1"/>
  <c r="F1296" i="1"/>
  <c r="H1296" i="1" s="1"/>
  <c r="G1297" i="5" s="1"/>
  <c r="F1295" i="1"/>
  <c r="H1295" i="1" s="1"/>
  <c r="G1296" i="5" s="1"/>
  <c r="F1294" i="1"/>
  <c r="H1294" i="1" s="1"/>
  <c r="G1295" i="5" s="1"/>
  <c r="F1293" i="1"/>
  <c r="H1293" i="1" s="1"/>
  <c r="G1294" i="5" s="1"/>
  <c r="F1292" i="1"/>
  <c r="H1292" i="1" s="1"/>
  <c r="G1293" i="5" s="1"/>
  <c r="F1291" i="1"/>
  <c r="H1291" i="1" s="1"/>
  <c r="G1292" i="5" s="1"/>
  <c r="F1290" i="1"/>
  <c r="H1290" i="1" s="1"/>
  <c r="G1291" i="5" s="1"/>
  <c r="F1289" i="1"/>
  <c r="H1289" i="1" s="1"/>
  <c r="G1290" i="5" s="1"/>
  <c r="F1288" i="1"/>
  <c r="H1288" i="1" s="1"/>
  <c r="G1289" i="5" s="1"/>
  <c r="F1287" i="1"/>
  <c r="H1287" i="1" s="1"/>
  <c r="G1288" i="5" s="1"/>
  <c r="F1286" i="1"/>
  <c r="H1286" i="1" s="1"/>
  <c r="G1287" i="5" s="1"/>
  <c r="F1285" i="1"/>
  <c r="H1285" i="1" s="1"/>
  <c r="G1286" i="5" s="1"/>
  <c r="F1284" i="1"/>
  <c r="H1284" i="1" s="1"/>
  <c r="G1285" i="5" s="1"/>
  <c r="F1283" i="1"/>
  <c r="H1283" i="1" s="1"/>
  <c r="G1284" i="5" s="1"/>
  <c r="F1282" i="1"/>
  <c r="H1282" i="1" s="1"/>
  <c r="G1283" i="5" s="1"/>
  <c r="F1281" i="1"/>
  <c r="H1281" i="1" s="1"/>
  <c r="G1282" i="5" s="1"/>
  <c r="F1280" i="1"/>
  <c r="H1280" i="1" s="1"/>
  <c r="G1281" i="5" s="1"/>
  <c r="F1279" i="1"/>
  <c r="H1279" i="1" s="1"/>
  <c r="G1280" i="5" s="1"/>
  <c r="F1278" i="1"/>
  <c r="H1278" i="1" s="1"/>
  <c r="G1279" i="5" s="1"/>
  <c r="F1277" i="1"/>
  <c r="H1277" i="1" s="1"/>
  <c r="G1278" i="5" s="1"/>
  <c r="F1276" i="1"/>
  <c r="H1276" i="1" s="1"/>
  <c r="G1277" i="5" s="1"/>
  <c r="F1275" i="1"/>
  <c r="H1275" i="1" s="1"/>
  <c r="G1276" i="5" s="1"/>
  <c r="F1274" i="1"/>
  <c r="H1274" i="1" s="1"/>
  <c r="G1275" i="5" s="1"/>
  <c r="F1273" i="1"/>
  <c r="H1273" i="1" s="1"/>
  <c r="G1274" i="5" s="1"/>
  <c r="F1272" i="1"/>
  <c r="H1272" i="1" s="1"/>
  <c r="G1273" i="5" s="1"/>
  <c r="F1271" i="1"/>
  <c r="H1271" i="1" s="1"/>
  <c r="G1272" i="5" s="1"/>
  <c r="F1270" i="1"/>
  <c r="H1270" i="1" s="1"/>
  <c r="G1271" i="5" s="1"/>
  <c r="F1269" i="1"/>
  <c r="H1269" i="1" s="1"/>
  <c r="G1270" i="5" s="1"/>
  <c r="F1268" i="1"/>
  <c r="H1268" i="1" s="1"/>
  <c r="G1269" i="5" s="1"/>
  <c r="F1267" i="1"/>
  <c r="H1267" i="1" s="1"/>
  <c r="G1268" i="5" s="1"/>
  <c r="F1266" i="1"/>
  <c r="H1266" i="1" s="1"/>
  <c r="G1267" i="5" s="1"/>
  <c r="F1265" i="1"/>
  <c r="H1265" i="1" s="1"/>
  <c r="G1266" i="5" s="1"/>
  <c r="F1264" i="1"/>
  <c r="H1264" i="1" s="1"/>
  <c r="G1265" i="5" s="1"/>
  <c r="F1263" i="1"/>
  <c r="H1263" i="1" s="1"/>
  <c r="G1264" i="5" s="1"/>
  <c r="F1262" i="1"/>
  <c r="H1262" i="1" s="1"/>
  <c r="G1263" i="5" s="1"/>
  <c r="F1261" i="1"/>
  <c r="H1261" i="1" s="1"/>
  <c r="G1262" i="5" s="1"/>
  <c r="F1260" i="1"/>
  <c r="H1260" i="1" s="1"/>
  <c r="G1261" i="5" s="1"/>
  <c r="F1259" i="1"/>
  <c r="H1259" i="1" s="1"/>
  <c r="G1260" i="5" s="1"/>
  <c r="F1258" i="1"/>
  <c r="H1258" i="1" s="1"/>
  <c r="G1259" i="5" s="1"/>
  <c r="F1257" i="1"/>
  <c r="H1257" i="1" s="1"/>
  <c r="G1258" i="5" s="1"/>
  <c r="F1256" i="1"/>
  <c r="H1256" i="1" s="1"/>
  <c r="G1257" i="5" s="1"/>
  <c r="F1255" i="1"/>
  <c r="H1255" i="1" s="1"/>
  <c r="G1256" i="5" s="1"/>
  <c r="F1254" i="1"/>
  <c r="H1254" i="1" s="1"/>
  <c r="G1255" i="5" s="1"/>
  <c r="F1253" i="1"/>
  <c r="H1253" i="1" s="1"/>
  <c r="G1254" i="5" s="1"/>
  <c r="F1252" i="1"/>
  <c r="H1252" i="1" s="1"/>
  <c r="G1253" i="5" s="1"/>
  <c r="F1251" i="1"/>
  <c r="H1251" i="1" s="1"/>
  <c r="G1252" i="5" s="1"/>
  <c r="F1250" i="1"/>
  <c r="H1250" i="1" s="1"/>
  <c r="G1251" i="5" s="1"/>
  <c r="F1249" i="1"/>
  <c r="H1249" i="1" s="1"/>
  <c r="G1250" i="5" s="1"/>
  <c r="F1248" i="1"/>
  <c r="H1248" i="1" s="1"/>
  <c r="G1249" i="5" s="1"/>
  <c r="F1247" i="1"/>
  <c r="H1247" i="1" s="1"/>
  <c r="G1248" i="5" s="1"/>
  <c r="F1246" i="1"/>
  <c r="H1246" i="1" s="1"/>
  <c r="G1247" i="5" s="1"/>
  <c r="F1245" i="1"/>
  <c r="H1245" i="1" s="1"/>
  <c r="G1246" i="5" s="1"/>
  <c r="F1244" i="1"/>
  <c r="H1244" i="1" s="1"/>
  <c r="G1245" i="5" s="1"/>
  <c r="F1243" i="1"/>
  <c r="H1243" i="1" s="1"/>
  <c r="G1244" i="5" s="1"/>
  <c r="F1242" i="1"/>
  <c r="H1242" i="1" s="1"/>
  <c r="G1243" i="5" s="1"/>
  <c r="F1241" i="1"/>
  <c r="H1241" i="1" s="1"/>
  <c r="G1242" i="5" s="1"/>
  <c r="F1240" i="1"/>
  <c r="H1240" i="1" s="1"/>
  <c r="G1241" i="5" s="1"/>
  <c r="F1239" i="1"/>
  <c r="H1239" i="1" s="1"/>
  <c r="G1240" i="5" s="1"/>
  <c r="F1238" i="1"/>
  <c r="H1238" i="1" s="1"/>
  <c r="G1239" i="5" s="1"/>
  <c r="F1237" i="1"/>
  <c r="H1237" i="1" s="1"/>
  <c r="G1238" i="5" s="1"/>
  <c r="F1236" i="1"/>
  <c r="H1236" i="1" s="1"/>
  <c r="G1237" i="5" s="1"/>
  <c r="F1235" i="1"/>
  <c r="H1235" i="1" s="1"/>
  <c r="G1236" i="5" s="1"/>
  <c r="F1234" i="1"/>
  <c r="H1234" i="1" s="1"/>
  <c r="G1235" i="5" s="1"/>
  <c r="F1233" i="1"/>
  <c r="H1233" i="1" s="1"/>
  <c r="G1234" i="5" s="1"/>
  <c r="F1232" i="1"/>
  <c r="H1232" i="1" s="1"/>
  <c r="G1233" i="5" s="1"/>
  <c r="F1231" i="1"/>
  <c r="H1231" i="1" s="1"/>
  <c r="G1232" i="5" s="1"/>
  <c r="F1230" i="1"/>
  <c r="H1230" i="1" s="1"/>
  <c r="G1231" i="5" s="1"/>
  <c r="F1229" i="1"/>
  <c r="H1229" i="1" s="1"/>
  <c r="G1230" i="5" s="1"/>
  <c r="F1228" i="1"/>
  <c r="H1228" i="1" s="1"/>
  <c r="G1229" i="5" s="1"/>
  <c r="F1227" i="1"/>
  <c r="H1227" i="1" s="1"/>
  <c r="G1228" i="5" s="1"/>
  <c r="F1226" i="1"/>
  <c r="H1226" i="1" s="1"/>
  <c r="G1227" i="5" s="1"/>
  <c r="F1225" i="1"/>
  <c r="H1225" i="1" s="1"/>
  <c r="G1226" i="5" s="1"/>
  <c r="F1224" i="1"/>
  <c r="H1224" i="1" s="1"/>
  <c r="G1225" i="5" s="1"/>
  <c r="F1223" i="1"/>
  <c r="H1223" i="1" s="1"/>
  <c r="G1224" i="5" s="1"/>
  <c r="F1222" i="1"/>
  <c r="H1222" i="1" s="1"/>
  <c r="G1223" i="5" s="1"/>
  <c r="F1221" i="1"/>
  <c r="H1221" i="1" s="1"/>
  <c r="G1222" i="5" s="1"/>
  <c r="F1220" i="1"/>
  <c r="H1220" i="1" s="1"/>
  <c r="G1221" i="5" s="1"/>
  <c r="F1219" i="1"/>
  <c r="H1219" i="1" s="1"/>
  <c r="G1220" i="5" s="1"/>
  <c r="F1218" i="1"/>
  <c r="H1218" i="1" s="1"/>
  <c r="G1219" i="5" s="1"/>
  <c r="F1217" i="1"/>
  <c r="H1217" i="1" s="1"/>
  <c r="G1218" i="5" s="1"/>
  <c r="F1216" i="1"/>
  <c r="H1216" i="1" s="1"/>
  <c r="G1217" i="5" s="1"/>
  <c r="F1215" i="1"/>
  <c r="H1215" i="1" s="1"/>
  <c r="G1216" i="5" s="1"/>
  <c r="F1214" i="1"/>
  <c r="H1214" i="1" s="1"/>
  <c r="G1215" i="5" s="1"/>
  <c r="F1213" i="1"/>
  <c r="H1213" i="1" s="1"/>
  <c r="G1214" i="5" s="1"/>
  <c r="F1212" i="1"/>
  <c r="H1212" i="1" s="1"/>
  <c r="G1213" i="5" s="1"/>
  <c r="F1211" i="1"/>
  <c r="H1211" i="1" s="1"/>
  <c r="G1212" i="5" s="1"/>
  <c r="F1210" i="1"/>
  <c r="H1210" i="1" s="1"/>
  <c r="G1211" i="5" s="1"/>
  <c r="F1209" i="1"/>
  <c r="H1209" i="1" s="1"/>
  <c r="G1210" i="5" s="1"/>
  <c r="F1208" i="1"/>
  <c r="H1208" i="1" s="1"/>
  <c r="G1209" i="5" s="1"/>
  <c r="F1207" i="1"/>
  <c r="H1207" i="1" s="1"/>
  <c r="G1208" i="5" s="1"/>
  <c r="F1206" i="1"/>
  <c r="H1206" i="1" s="1"/>
  <c r="G1207" i="5" s="1"/>
  <c r="F1205" i="1"/>
  <c r="H1205" i="1" s="1"/>
  <c r="G1206" i="5" s="1"/>
  <c r="F1204" i="1"/>
  <c r="H1204" i="1" s="1"/>
  <c r="G1205" i="5" s="1"/>
  <c r="F1203" i="1"/>
  <c r="H1203" i="1" s="1"/>
  <c r="G1204" i="5" s="1"/>
  <c r="F1202" i="1"/>
  <c r="H1202" i="1" s="1"/>
  <c r="G1203" i="5" s="1"/>
  <c r="F1201" i="1"/>
  <c r="H1201" i="1" s="1"/>
  <c r="G1202" i="5" s="1"/>
  <c r="F1200" i="1"/>
  <c r="H1200" i="1" s="1"/>
  <c r="G1201" i="5" s="1"/>
  <c r="F1199" i="1"/>
  <c r="H1199" i="1" s="1"/>
  <c r="G1200" i="5" s="1"/>
  <c r="F1198" i="1"/>
  <c r="H1198" i="1" s="1"/>
  <c r="G1199" i="5" s="1"/>
  <c r="F1197" i="1"/>
  <c r="H1197" i="1" s="1"/>
  <c r="G1198" i="5" s="1"/>
  <c r="F1196" i="1"/>
  <c r="H1196" i="1" s="1"/>
  <c r="G1197" i="5" s="1"/>
  <c r="F1195" i="1"/>
  <c r="H1195" i="1" s="1"/>
  <c r="G1196" i="5" s="1"/>
  <c r="F1194" i="1"/>
  <c r="H1194" i="1" s="1"/>
  <c r="G1195" i="5" s="1"/>
  <c r="F1193" i="1"/>
  <c r="H1193" i="1" s="1"/>
  <c r="G1194" i="5" s="1"/>
  <c r="F1192" i="1"/>
  <c r="H1192" i="1" s="1"/>
  <c r="G1193" i="5" s="1"/>
  <c r="F1191" i="1"/>
  <c r="H1191" i="1" s="1"/>
  <c r="G1192" i="5" s="1"/>
  <c r="F1190" i="1"/>
  <c r="H1190" i="1" s="1"/>
  <c r="G1191" i="5" s="1"/>
  <c r="F1189" i="1"/>
  <c r="H1189" i="1" s="1"/>
  <c r="G1190" i="5" s="1"/>
  <c r="F1188" i="1"/>
  <c r="H1188" i="1" s="1"/>
  <c r="G1189" i="5" s="1"/>
  <c r="F1187" i="1"/>
  <c r="H1187" i="1" s="1"/>
  <c r="G1188" i="5" s="1"/>
  <c r="F1186" i="1"/>
  <c r="H1186" i="1" s="1"/>
  <c r="G1187" i="5" s="1"/>
  <c r="F1185" i="1"/>
  <c r="H1185" i="1" s="1"/>
  <c r="G1186" i="5" s="1"/>
  <c r="F1184" i="1"/>
  <c r="H1184" i="1" s="1"/>
  <c r="G1185" i="5" s="1"/>
  <c r="F1183" i="1"/>
  <c r="H1183" i="1" s="1"/>
  <c r="G1184" i="5" s="1"/>
  <c r="F1182" i="1"/>
  <c r="H1182" i="1" s="1"/>
  <c r="G1183" i="5" s="1"/>
  <c r="F1181" i="1"/>
  <c r="H1181" i="1" s="1"/>
  <c r="G1182" i="5" s="1"/>
  <c r="F1180" i="1"/>
  <c r="H1180" i="1" s="1"/>
  <c r="G1181" i="5" s="1"/>
  <c r="F1179" i="1"/>
  <c r="H1179" i="1" s="1"/>
  <c r="G1180" i="5" s="1"/>
  <c r="F1178" i="1"/>
  <c r="H1178" i="1" s="1"/>
  <c r="G1179" i="5" s="1"/>
  <c r="F1177" i="1"/>
  <c r="H1177" i="1" s="1"/>
  <c r="G1178" i="5" s="1"/>
  <c r="F1176" i="1"/>
  <c r="H1176" i="1" s="1"/>
  <c r="G1177" i="5" s="1"/>
  <c r="F1175" i="1"/>
  <c r="H1175" i="1" s="1"/>
  <c r="G1176" i="5" s="1"/>
  <c r="F1174" i="1"/>
  <c r="H1174" i="1" s="1"/>
  <c r="G1175" i="5" s="1"/>
  <c r="F1173" i="1"/>
  <c r="H1173" i="1" s="1"/>
  <c r="G1174" i="5" s="1"/>
  <c r="F1172" i="1"/>
  <c r="H1172" i="1" s="1"/>
  <c r="G1173" i="5" s="1"/>
  <c r="F1171" i="1"/>
  <c r="H1171" i="1" s="1"/>
  <c r="G1172" i="5" s="1"/>
  <c r="F1170" i="1"/>
  <c r="H1170" i="1" s="1"/>
  <c r="G1171" i="5" s="1"/>
  <c r="F1169" i="1"/>
  <c r="H1169" i="1" s="1"/>
  <c r="G1170" i="5" s="1"/>
  <c r="F1168" i="1"/>
  <c r="H1168" i="1" s="1"/>
  <c r="G1169" i="5" s="1"/>
  <c r="F1167" i="1"/>
  <c r="H1167" i="1" s="1"/>
  <c r="G1168" i="5" s="1"/>
  <c r="F1166" i="1"/>
  <c r="H1166" i="1" s="1"/>
  <c r="G1167" i="5" s="1"/>
  <c r="F1165" i="1"/>
  <c r="H1165" i="1" s="1"/>
  <c r="G1166" i="5" s="1"/>
  <c r="F1164" i="1"/>
  <c r="H1164" i="1" s="1"/>
  <c r="G1165" i="5" s="1"/>
  <c r="F1163" i="1"/>
  <c r="H1163" i="1" s="1"/>
  <c r="G1164" i="5" s="1"/>
  <c r="F1162" i="1"/>
  <c r="H1162" i="1" s="1"/>
  <c r="G1163" i="5" s="1"/>
  <c r="F1161" i="1"/>
  <c r="H1161" i="1" s="1"/>
  <c r="G1162" i="5" s="1"/>
  <c r="F1160" i="1"/>
  <c r="H1160" i="1" s="1"/>
  <c r="G1161" i="5" s="1"/>
  <c r="F1159" i="1"/>
  <c r="H1159" i="1" s="1"/>
  <c r="G1160" i="5" s="1"/>
  <c r="F1158" i="1"/>
  <c r="H1158" i="1" s="1"/>
  <c r="G1159" i="5" s="1"/>
  <c r="F1157" i="1"/>
  <c r="H1157" i="1" s="1"/>
  <c r="G1158" i="5" s="1"/>
  <c r="F1156" i="1"/>
  <c r="H1156" i="1" s="1"/>
  <c r="G1157" i="5" s="1"/>
  <c r="F1155" i="1"/>
  <c r="H1155" i="1" s="1"/>
  <c r="G1156" i="5" s="1"/>
  <c r="F1154" i="1"/>
  <c r="H1154" i="1" s="1"/>
  <c r="G1155" i="5" s="1"/>
  <c r="F1153" i="1"/>
  <c r="H1153" i="1" s="1"/>
  <c r="G1154" i="5" s="1"/>
  <c r="F1152" i="1"/>
  <c r="H1152" i="1" s="1"/>
  <c r="G1153" i="5" s="1"/>
  <c r="F1151" i="1"/>
  <c r="H1151" i="1" s="1"/>
  <c r="G1152" i="5" s="1"/>
  <c r="F1150" i="1"/>
  <c r="H1150" i="1" s="1"/>
  <c r="G1151" i="5" s="1"/>
  <c r="F1149" i="1"/>
  <c r="H1149" i="1" s="1"/>
  <c r="G1150" i="5" s="1"/>
  <c r="F1148" i="1"/>
  <c r="H1148" i="1" s="1"/>
  <c r="G1149" i="5" s="1"/>
  <c r="F1147" i="1"/>
  <c r="H1147" i="1" s="1"/>
  <c r="G1148" i="5" s="1"/>
  <c r="F1146" i="1"/>
  <c r="H1146" i="1" s="1"/>
  <c r="G1147" i="5" s="1"/>
  <c r="F1145" i="1"/>
  <c r="H1145" i="1" s="1"/>
  <c r="G1146" i="5" s="1"/>
  <c r="F1144" i="1"/>
  <c r="H1144" i="1" s="1"/>
  <c r="G1145" i="5" s="1"/>
  <c r="F1143" i="1"/>
  <c r="H1143" i="1" s="1"/>
  <c r="G1144" i="5" s="1"/>
  <c r="F1142" i="1"/>
  <c r="H1142" i="1" s="1"/>
  <c r="G1143" i="5" s="1"/>
  <c r="F1141" i="1"/>
  <c r="H1141" i="1" s="1"/>
  <c r="G1142" i="5" s="1"/>
  <c r="F1140" i="1"/>
  <c r="H1140" i="1" s="1"/>
  <c r="G1141" i="5" s="1"/>
  <c r="F1139" i="1"/>
  <c r="H1139" i="1" s="1"/>
  <c r="G1140" i="5" s="1"/>
  <c r="F1138" i="1"/>
  <c r="H1138" i="1" s="1"/>
  <c r="G1139" i="5" s="1"/>
  <c r="F1137" i="1"/>
  <c r="H1137" i="1" s="1"/>
  <c r="G1138" i="5" s="1"/>
  <c r="F1136" i="1"/>
  <c r="H1136" i="1" s="1"/>
  <c r="G1137" i="5" s="1"/>
  <c r="F1135" i="1"/>
  <c r="H1135" i="1" s="1"/>
  <c r="G1136" i="5" s="1"/>
  <c r="F1134" i="1"/>
  <c r="H1134" i="1" s="1"/>
  <c r="G1135" i="5" s="1"/>
  <c r="F1133" i="1"/>
  <c r="H1133" i="1" s="1"/>
  <c r="G1134" i="5" s="1"/>
  <c r="F1132" i="1"/>
  <c r="H1132" i="1" s="1"/>
  <c r="G1133" i="5" s="1"/>
  <c r="F1131" i="1"/>
  <c r="H1131" i="1" s="1"/>
  <c r="G1132" i="5" s="1"/>
  <c r="F1130" i="1"/>
  <c r="H1130" i="1" s="1"/>
  <c r="G1131" i="5" s="1"/>
  <c r="F1129" i="1"/>
  <c r="H1129" i="1" s="1"/>
  <c r="G1130" i="5" s="1"/>
  <c r="F1128" i="1"/>
  <c r="H1128" i="1" s="1"/>
  <c r="G1129" i="5" s="1"/>
  <c r="F1127" i="1"/>
  <c r="H1127" i="1" s="1"/>
  <c r="G1128" i="5" s="1"/>
  <c r="F1126" i="1"/>
  <c r="H1126" i="1" s="1"/>
  <c r="G1127" i="5" s="1"/>
  <c r="F1125" i="1"/>
  <c r="H1125" i="1" s="1"/>
  <c r="G1126" i="5" s="1"/>
  <c r="F1124" i="1"/>
  <c r="H1124" i="1" s="1"/>
  <c r="G1125" i="5" s="1"/>
  <c r="F1123" i="1"/>
  <c r="H1123" i="1" s="1"/>
  <c r="G1124" i="5" s="1"/>
  <c r="F1122" i="1"/>
  <c r="H1122" i="1" s="1"/>
  <c r="G1123" i="5" s="1"/>
  <c r="F1121" i="1"/>
  <c r="H1121" i="1" s="1"/>
  <c r="G1122" i="5" s="1"/>
  <c r="F1120" i="1"/>
  <c r="H1120" i="1" s="1"/>
  <c r="G1121" i="5" s="1"/>
  <c r="F1119" i="1"/>
  <c r="H1119" i="1" s="1"/>
  <c r="G1120" i="5" s="1"/>
  <c r="F1118" i="1"/>
  <c r="H1118" i="1" s="1"/>
  <c r="G1119" i="5" s="1"/>
  <c r="F1117" i="1"/>
  <c r="H1117" i="1" s="1"/>
  <c r="G1118" i="5" s="1"/>
  <c r="F1116" i="1"/>
  <c r="H1116" i="1" s="1"/>
  <c r="G1117" i="5" s="1"/>
  <c r="F1115" i="1"/>
  <c r="H1115" i="1" s="1"/>
  <c r="G1116" i="5" s="1"/>
  <c r="F1114" i="1"/>
  <c r="H1114" i="1" s="1"/>
  <c r="G1115" i="5" s="1"/>
  <c r="F1113" i="1"/>
  <c r="H1113" i="1" s="1"/>
  <c r="G1114" i="5" s="1"/>
  <c r="F1112" i="1"/>
  <c r="H1112" i="1" s="1"/>
  <c r="G1113" i="5" s="1"/>
  <c r="F1111" i="1"/>
  <c r="H1111" i="1" s="1"/>
  <c r="G1112" i="5" s="1"/>
  <c r="F1110" i="1"/>
  <c r="H1110" i="1" s="1"/>
  <c r="G1111" i="5" s="1"/>
  <c r="F1109" i="1"/>
  <c r="H1109" i="1" s="1"/>
  <c r="G1110" i="5" s="1"/>
  <c r="F1108" i="1"/>
  <c r="H1108" i="1" s="1"/>
  <c r="G1109" i="5" s="1"/>
  <c r="F1107" i="1"/>
  <c r="H1107" i="1" s="1"/>
  <c r="G1108" i="5" s="1"/>
  <c r="F1106" i="1"/>
  <c r="H1106" i="1" s="1"/>
  <c r="G1107" i="5" s="1"/>
  <c r="F1105" i="1"/>
  <c r="H1105" i="1" s="1"/>
  <c r="G1106" i="5" s="1"/>
  <c r="F1104" i="1"/>
  <c r="H1104" i="1" s="1"/>
  <c r="G1105" i="5" s="1"/>
  <c r="F1103" i="1"/>
  <c r="H1103" i="1" s="1"/>
  <c r="G1104" i="5" s="1"/>
  <c r="F1102" i="1"/>
  <c r="H1102" i="1" s="1"/>
  <c r="G1103" i="5" s="1"/>
  <c r="F1101" i="1"/>
  <c r="H1101" i="1" s="1"/>
  <c r="G1102" i="5" s="1"/>
  <c r="F1100" i="1"/>
  <c r="H1100" i="1" s="1"/>
  <c r="G1101" i="5" s="1"/>
  <c r="F1099" i="1"/>
  <c r="H1099" i="1" s="1"/>
  <c r="G1100" i="5" s="1"/>
  <c r="F1098" i="1"/>
  <c r="H1098" i="1" s="1"/>
  <c r="G1099" i="5" s="1"/>
  <c r="F1097" i="1"/>
  <c r="H1097" i="1" s="1"/>
  <c r="G1098" i="5" s="1"/>
  <c r="F1096" i="1"/>
  <c r="H1096" i="1" s="1"/>
  <c r="G1097" i="5" s="1"/>
  <c r="F1095" i="1"/>
  <c r="H1095" i="1" s="1"/>
  <c r="G1096" i="5" s="1"/>
  <c r="F1094" i="1"/>
  <c r="H1094" i="1" s="1"/>
  <c r="G1095" i="5" s="1"/>
  <c r="F1093" i="1"/>
  <c r="H1093" i="1" s="1"/>
  <c r="G1094" i="5" s="1"/>
  <c r="F1092" i="1"/>
  <c r="H1092" i="1" s="1"/>
  <c r="G1093" i="5" s="1"/>
  <c r="F1091" i="1"/>
  <c r="H1091" i="1" s="1"/>
  <c r="G1092" i="5" s="1"/>
  <c r="F1090" i="1"/>
  <c r="H1090" i="1" s="1"/>
  <c r="G1091" i="5" s="1"/>
  <c r="F1089" i="1"/>
  <c r="H1089" i="1" s="1"/>
  <c r="G1090" i="5" s="1"/>
  <c r="F1088" i="1"/>
  <c r="H1088" i="1" s="1"/>
  <c r="G1089" i="5" s="1"/>
  <c r="F1087" i="1"/>
  <c r="H1087" i="1" s="1"/>
  <c r="G1088" i="5" s="1"/>
  <c r="F1086" i="1"/>
  <c r="H1086" i="1" s="1"/>
  <c r="G1087" i="5" s="1"/>
  <c r="F1085" i="1"/>
  <c r="H1085" i="1" s="1"/>
  <c r="G1086" i="5" s="1"/>
  <c r="F1084" i="1"/>
  <c r="H1084" i="1" s="1"/>
  <c r="G1085" i="5" s="1"/>
  <c r="F1083" i="1"/>
  <c r="H1083" i="1" s="1"/>
  <c r="G1084" i="5" s="1"/>
  <c r="F1082" i="1"/>
  <c r="H1082" i="1" s="1"/>
  <c r="G1083" i="5" s="1"/>
  <c r="F1081" i="1"/>
  <c r="H1081" i="1" s="1"/>
  <c r="G1082" i="5" s="1"/>
  <c r="F1080" i="1"/>
  <c r="H1080" i="1" s="1"/>
  <c r="G1081" i="5" s="1"/>
  <c r="F1079" i="1"/>
  <c r="H1079" i="1" s="1"/>
  <c r="G1080" i="5" s="1"/>
  <c r="F1078" i="1"/>
  <c r="H1078" i="1" s="1"/>
  <c r="G1079" i="5" s="1"/>
  <c r="F1077" i="1"/>
  <c r="H1077" i="1" s="1"/>
  <c r="G1078" i="5" s="1"/>
  <c r="F1076" i="1"/>
  <c r="H1076" i="1" s="1"/>
  <c r="G1077" i="5" s="1"/>
  <c r="F1075" i="1"/>
  <c r="H1075" i="1" s="1"/>
  <c r="G1076" i="5" s="1"/>
  <c r="F1074" i="1"/>
  <c r="H1074" i="1" s="1"/>
  <c r="G1075" i="5" s="1"/>
  <c r="F1073" i="1"/>
  <c r="H1073" i="1" s="1"/>
  <c r="G1074" i="5" s="1"/>
  <c r="F1072" i="1"/>
  <c r="H1072" i="1" s="1"/>
  <c r="G1073" i="5" s="1"/>
  <c r="F1071" i="1"/>
  <c r="H1071" i="1" s="1"/>
  <c r="G1072" i="5" s="1"/>
  <c r="F1070" i="1"/>
  <c r="H1070" i="1" s="1"/>
  <c r="G1071" i="5" s="1"/>
  <c r="F1069" i="1"/>
  <c r="H1069" i="1" s="1"/>
  <c r="G1070" i="5" s="1"/>
  <c r="F1068" i="1"/>
  <c r="H1068" i="1" s="1"/>
  <c r="G1069" i="5" s="1"/>
  <c r="F1067" i="1"/>
  <c r="H1067" i="1" s="1"/>
  <c r="G1068" i="5" s="1"/>
  <c r="F1066" i="1"/>
  <c r="H1066" i="1" s="1"/>
  <c r="G1067" i="5" s="1"/>
  <c r="F1065" i="1"/>
  <c r="H1065" i="1" s="1"/>
  <c r="G1066" i="5" s="1"/>
  <c r="F1064" i="1"/>
  <c r="H1064" i="1" s="1"/>
  <c r="G1065" i="5" s="1"/>
  <c r="F1063" i="1"/>
  <c r="H1063" i="1" s="1"/>
  <c r="G1064" i="5" s="1"/>
  <c r="F1062" i="1"/>
  <c r="H1062" i="1" s="1"/>
  <c r="G1063" i="5" s="1"/>
  <c r="F1061" i="1"/>
  <c r="H1061" i="1" s="1"/>
  <c r="G1062" i="5" s="1"/>
  <c r="F1060" i="1"/>
  <c r="H1060" i="1" s="1"/>
  <c r="G1061" i="5" s="1"/>
  <c r="F1059" i="1"/>
  <c r="H1059" i="1" s="1"/>
  <c r="G1060" i="5" s="1"/>
  <c r="F1058" i="1"/>
  <c r="H1058" i="1" s="1"/>
  <c r="G1059" i="5" s="1"/>
  <c r="F1057" i="1"/>
  <c r="H1057" i="1" s="1"/>
  <c r="G1058" i="5" s="1"/>
  <c r="F1056" i="1"/>
  <c r="H1056" i="1" s="1"/>
  <c r="G1057" i="5" s="1"/>
  <c r="F1055" i="1"/>
  <c r="H1055" i="1" s="1"/>
  <c r="G1056" i="5" s="1"/>
  <c r="F1054" i="1"/>
  <c r="H1054" i="1" s="1"/>
  <c r="G1055" i="5" s="1"/>
  <c r="F1053" i="1"/>
  <c r="H1053" i="1" s="1"/>
  <c r="G1054" i="5" s="1"/>
  <c r="F1052" i="1"/>
  <c r="H1052" i="1" s="1"/>
  <c r="G1053" i="5" s="1"/>
  <c r="F1051" i="1"/>
  <c r="H1051" i="1" s="1"/>
  <c r="G1052" i="5" s="1"/>
  <c r="F1050" i="1"/>
  <c r="H1050" i="1" s="1"/>
  <c r="G1051" i="5" s="1"/>
  <c r="F1049" i="1"/>
  <c r="H1049" i="1" s="1"/>
  <c r="G1050" i="5" s="1"/>
  <c r="F1048" i="1"/>
  <c r="H1048" i="1" s="1"/>
  <c r="G1049" i="5" s="1"/>
  <c r="F1047" i="1"/>
  <c r="H1047" i="1" s="1"/>
  <c r="G1048" i="5" s="1"/>
  <c r="F1046" i="1"/>
  <c r="H1046" i="1" s="1"/>
  <c r="G1047" i="5" s="1"/>
  <c r="F1045" i="1"/>
  <c r="H1045" i="1" s="1"/>
  <c r="G1046" i="5" s="1"/>
  <c r="F1044" i="1"/>
  <c r="H1044" i="1" s="1"/>
  <c r="G1045" i="5" s="1"/>
  <c r="F1043" i="1"/>
  <c r="H1043" i="1" s="1"/>
  <c r="G1044" i="5" s="1"/>
  <c r="F1042" i="1"/>
  <c r="H1042" i="1" s="1"/>
  <c r="G1043" i="5" s="1"/>
  <c r="F1041" i="1"/>
  <c r="H1041" i="1" s="1"/>
  <c r="G1042" i="5" s="1"/>
  <c r="F1040" i="1"/>
  <c r="H1040" i="1" s="1"/>
  <c r="G1041" i="5" s="1"/>
  <c r="F1039" i="1"/>
  <c r="H1039" i="1" s="1"/>
  <c r="G1040" i="5" s="1"/>
  <c r="F1038" i="1"/>
  <c r="H1038" i="1" s="1"/>
  <c r="G1039" i="5" s="1"/>
  <c r="F1037" i="1"/>
  <c r="H1037" i="1" s="1"/>
  <c r="G1038" i="5" s="1"/>
  <c r="F1036" i="1"/>
  <c r="H1036" i="1" s="1"/>
  <c r="G1037" i="5" s="1"/>
  <c r="F1035" i="1"/>
  <c r="H1035" i="1" s="1"/>
  <c r="G1036" i="5" s="1"/>
  <c r="F1034" i="1"/>
  <c r="H1034" i="1" s="1"/>
  <c r="G1035" i="5" s="1"/>
  <c r="F1033" i="1"/>
  <c r="H1033" i="1" s="1"/>
  <c r="G1034" i="5" s="1"/>
  <c r="F1032" i="1"/>
  <c r="H1032" i="1" s="1"/>
  <c r="G1033" i="5" s="1"/>
  <c r="F1031" i="1"/>
  <c r="H1031" i="1" s="1"/>
  <c r="G1032" i="5" s="1"/>
  <c r="F1030" i="1"/>
  <c r="H1030" i="1" s="1"/>
  <c r="G1031" i="5" s="1"/>
  <c r="F1029" i="1"/>
  <c r="H1029" i="1" s="1"/>
  <c r="G1030" i="5" s="1"/>
  <c r="F1028" i="1"/>
  <c r="H1028" i="1" s="1"/>
  <c r="G1029" i="5" s="1"/>
  <c r="F1027" i="1"/>
  <c r="H1027" i="1" s="1"/>
  <c r="G1028" i="5" s="1"/>
  <c r="F1026" i="1"/>
  <c r="H1026" i="1" s="1"/>
  <c r="G1027" i="5" s="1"/>
  <c r="F1025" i="1"/>
  <c r="H1025" i="1" s="1"/>
  <c r="G1026" i="5" s="1"/>
  <c r="F1024" i="1"/>
  <c r="H1024" i="1" s="1"/>
  <c r="G1025" i="5" s="1"/>
  <c r="F1023" i="1"/>
  <c r="H1023" i="1" s="1"/>
  <c r="G1024" i="5" s="1"/>
  <c r="F1022" i="1"/>
  <c r="H1022" i="1" s="1"/>
  <c r="G1023" i="5" s="1"/>
  <c r="F1021" i="1"/>
  <c r="H1021" i="1" s="1"/>
  <c r="G1022" i="5" s="1"/>
  <c r="F1020" i="1"/>
  <c r="H1020" i="1" s="1"/>
  <c r="G1021" i="5" s="1"/>
  <c r="F1019" i="1"/>
  <c r="H1019" i="1" s="1"/>
  <c r="G1020" i="5" s="1"/>
  <c r="F1018" i="1"/>
  <c r="H1018" i="1" s="1"/>
  <c r="G1019" i="5" s="1"/>
  <c r="F1017" i="1"/>
  <c r="H1017" i="1" s="1"/>
  <c r="G1018" i="5" s="1"/>
  <c r="F1016" i="1"/>
  <c r="H1016" i="1" s="1"/>
  <c r="G1017" i="5" s="1"/>
  <c r="F1015" i="1"/>
  <c r="H1015" i="1" s="1"/>
  <c r="G1016" i="5" s="1"/>
  <c r="F1014" i="1"/>
  <c r="H1014" i="1" s="1"/>
  <c r="G1015" i="5" s="1"/>
  <c r="F1013" i="1"/>
  <c r="H1013" i="1" s="1"/>
  <c r="G1014" i="5" s="1"/>
  <c r="F1012" i="1"/>
  <c r="H1012" i="1" s="1"/>
  <c r="G1013" i="5" s="1"/>
  <c r="F1011" i="1"/>
  <c r="H1011" i="1" s="1"/>
  <c r="G1012" i="5" s="1"/>
  <c r="F1010" i="1"/>
  <c r="H1010" i="1" s="1"/>
  <c r="G1011" i="5" s="1"/>
  <c r="F1009" i="1"/>
  <c r="H1009" i="1" s="1"/>
  <c r="G1010" i="5" s="1"/>
  <c r="F1008" i="1"/>
  <c r="H1008" i="1" s="1"/>
  <c r="G1009" i="5" s="1"/>
  <c r="F1007" i="1"/>
  <c r="H1007" i="1" s="1"/>
  <c r="G1008" i="5" s="1"/>
  <c r="F1006" i="1"/>
  <c r="H1006" i="1" s="1"/>
  <c r="G1007" i="5" s="1"/>
  <c r="F1005" i="1"/>
  <c r="H1005" i="1" s="1"/>
  <c r="G1006" i="5" s="1"/>
  <c r="F1004" i="1"/>
  <c r="H1004" i="1" s="1"/>
  <c r="G1005" i="5" s="1"/>
  <c r="F1003" i="1"/>
  <c r="H1003" i="1" s="1"/>
  <c r="G1004" i="5" s="1"/>
  <c r="F1002" i="1"/>
  <c r="H1002" i="1" s="1"/>
  <c r="G1003" i="5" s="1"/>
  <c r="F1001" i="1"/>
  <c r="H1001" i="1" s="1"/>
  <c r="G1002" i="5" s="1"/>
  <c r="F1000" i="1"/>
  <c r="H1000" i="1" s="1"/>
  <c r="G1001" i="5" s="1"/>
  <c r="F999" i="1"/>
  <c r="H999" i="1" s="1"/>
  <c r="G1000" i="5" s="1"/>
  <c r="F998" i="1"/>
  <c r="H998" i="1" s="1"/>
  <c r="G999" i="5" s="1"/>
  <c r="F997" i="1"/>
  <c r="H997" i="1" s="1"/>
  <c r="G998" i="5" s="1"/>
  <c r="F996" i="1"/>
  <c r="H996" i="1" s="1"/>
  <c r="G997" i="5" s="1"/>
  <c r="F995" i="1"/>
  <c r="H995" i="1" s="1"/>
  <c r="G996" i="5" s="1"/>
  <c r="F994" i="1"/>
  <c r="H994" i="1" s="1"/>
  <c r="G995" i="5" s="1"/>
  <c r="F993" i="1"/>
  <c r="H993" i="1" s="1"/>
  <c r="G994" i="5" s="1"/>
  <c r="F992" i="1"/>
  <c r="H992" i="1" s="1"/>
  <c r="G993" i="5" s="1"/>
  <c r="F991" i="1"/>
  <c r="H991" i="1" s="1"/>
  <c r="G992" i="5" s="1"/>
  <c r="F990" i="1"/>
  <c r="H990" i="1" s="1"/>
  <c r="G991" i="5" s="1"/>
  <c r="F989" i="1"/>
  <c r="H989" i="1" s="1"/>
  <c r="G990" i="5" s="1"/>
  <c r="F988" i="1"/>
  <c r="H988" i="1" s="1"/>
  <c r="G989" i="5" s="1"/>
  <c r="F987" i="1"/>
  <c r="H987" i="1" s="1"/>
  <c r="G988" i="5" s="1"/>
  <c r="F986" i="1"/>
  <c r="H986" i="1" s="1"/>
  <c r="G987" i="5" s="1"/>
  <c r="F985" i="1"/>
  <c r="H985" i="1" s="1"/>
  <c r="G986" i="5" s="1"/>
  <c r="F984" i="1"/>
  <c r="H984" i="1" s="1"/>
  <c r="G985" i="5" s="1"/>
  <c r="F983" i="1"/>
  <c r="H983" i="1" s="1"/>
  <c r="G984" i="5" s="1"/>
  <c r="F982" i="1"/>
  <c r="H982" i="1" s="1"/>
  <c r="G983" i="5" s="1"/>
  <c r="F981" i="1"/>
  <c r="H981" i="1" s="1"/>
  <c r="G982" i="5" s="1"/>
  <c r="F980" i="1"/>
  <c r="H980" i="1" s="1"/>
  <c r="G981" i="5" s="1"/>
  <c r="F979" i="1"/>
  <c r="H979" i="1" s="1"/>
  <c r="G980" i="5" s="1"/>
  <c r="F978" i="1"/>
  <c r="H978" i="1" s="1"/>
  <c r="G979" i="5" s="1"/>
  <c r="F977" i="1"/>
  <c r="H977" i="1" s="1"/>
  <c r="G978" i="5" s="1"/>
  <c r="F976" i="1"/>
  <c r="H976" i="1" s="1"/>
  <c r="G977" i="5" s="1"/>
  <c r="F975" i="1"/>
  <c r="H975" i="1" s="1"/>
  <c r="G976" i="5" s="1"/>
  <c r="F974" i="1"/>
  <c r="H974" i="1" s="1"/>
  <c r="G975" i="5" s="1"/>
  <c r="F973" i="1"/>
  <c r="H973" i="1" s="1"/>
  <c r="G974" i="5" s="1"/>
  <c r="F972" i="1"/>
  <c r="H972" i="1" s="1"/>
  <c r="G973" i="5" s="1"/>
  <c r="F971" i="1"/>
  <c r="H971" i="1" s="1"/>
  <c r="G972" i="5" s="1"/>
  <c r="F970" i="1"/>
  <c r="H970" i="1" s="1"/>
  <c r="G971" i="5" s="1"/>
  <c r="F969" i="1"/>
  <c r="H969" i="1" s="1"/>
  <c r="G970" i="5" s="1"/>
  <c r="F968" i="1"/>
  <c r="H968" i="1" s="1"/>
  <c r="G969" i="5" s="1"/>
  <c r="F967" i="1"/>
  <c r="H967" i="1" s="1"/>
  <c r="G968" i="5" s="1"/>
  <c r="F966" i="1"/>
  <c r="H966" i="1" s="1"/>
  <c r="G967" i="5" s="1"/>
  <c r="F965" i="1"/>
  <c r="H965" i="1" s="1"/>
  <c r="G966" i="5" s="1"/>
  <c r="F964" i="1"/>
  <c r="H964" i="1" s="1"/>
  <c r="G965" i="5" s="1"/>
  <c r="F963" i="1"/>
  <c r="H963" i="1" s="1"/>
  <c r="G964" i="5" s="1"/>
  <c r="F962" i="1"/>
  <c r="H962" i="1" s="1"/>
  <c r="G963" i="5" s="1"/>
  <c r="F961" i="1"/>
  <c r="H961" i="1" s="1"/>
  <c r="G962" i="5" s="1"/>
  <c r="F960" i="1"/>
  <c r="H960" i="1" s="1"/>
  <c r="G961" i="5" s="1"/>
  <c r="F959" i="1"/>
  <c r="H959" i="1" s="1"/>
  <c r="G960" i="5" s="1"/>
  <c r="F958" i="1"/>
  <c r="H958" i="1" s="1"/>
  <c r="G959" i="5" s="1"/>
  <c r="F957" i="1"/>
  <c r="H957" i="1" s="1"/>
  <c r="G958" i="5" s="1"/>
  <c r="F956" i="1"/>
  <c r="H956" i="1" s="1"/>
  <c r="G957" i="5" s="1"/>
  <c r="F955" i="1"/>
  <c r="H955" i="1" s="1"/>
  <c r="G956" i="5" s="1"/>
  <c r="F954" i="1"/>
  <c r="H954" i="1" s="1"/>
  <c r="G955" i="5" s="1"/>
  <c r="F953" i="1"/>
  <c r="H953" i="1" s="1"/>
  <c r="G954" i="5" s="1"/>
  <c r="F952" i="1"/>
  <c r="H952" i="1" s="1"/>
  <c r="G953" i="5" s="1"/>
  <c r="F951" i="1"/>
  <c r="H951" i="1" s="1"/>
  <c r="G952" i="5" s="1"/>
  <c r="F950" i="1"/>
  <c r="H950" i="1" s="1"/>
  <c r="G951" i="5" s="1"/>
  <c r="F949" i="1"/>
  <c r="H949" i="1" s="1"/>
  <c r="G950" i="5" s="1"/>
  <c r="F948" i="1"/>
  <c r="H948" i="1" s="1"/>
  <c r="G949" i="5" s="1"/>
  <c r="F947" i="1"/>
  <c r="H947" i="1" s="1"/>
  <c r="G948" i="5" s="1"/>
  <c r="F946" i="1"/>
  <c r="H946" i="1" s="1"/>
  <c r="G947" i="5" s="1"/>
  <c r="F945" i="1"/>
  <c r="H945" i="1" s="1"/>
  <c r="G946" i="5" s="1"/>
  <c r="F944" i="1"/>
  <c r="H944" i="1" s="1"/>
  <c r="G945" i="5" s="1"/>
  <c r="F943" i="1"/>
  <c r="H943" i="1" s="1"/>
  <c r="G944" i="5" s="1"/>
  <c r="F942" i="1"/>
  <c r="H942" i="1" s="1"/>
  <c r="G943" i="5" s="1"/>
  <c r="F941" i="1"/>
  <c r="H941" i="1" s="1"/>
  <c r="G942" i="5" s="1"/>
  <c r="F940" i="1"/>
  <c r="H940" i="1" s="1"/>
  <c r="G941" i="5" s="1"/>
  <c r="F939" i="1"/>
  <c r="H939" i="1" s="1"/>
  <c r="G940" i="5" s="1"/>
  <c r="F938" i="1"/>
  <c r="H938" i="1" s="1"/>
  <c r="G939" i="5" s="1"/>
  <c r="F937" i="1"/>
  <c r="H937" i="1" s="1"/>
  <c r="G938" i="5" s="1"/>
  <c r="F936" i="1"/>
  <c r="H936" i="1" s="1"/>
  <c r="G937" i="5" s="1"/>
  <c r="F935" i="1"/>
  <c r="H935" i="1" s="1"/>
  <c r="G936" i="5" s="1"/>
  <c r="F934" i="1"/>
  <c r="H934" i="1" s="1"/>
  <c r="G935" i="5" s="1"/>
  <c r="F933" i="1"/>
  <c r="H933" i="1" s="1"/>
  <c r="G934" i="5" s="1"/>
  <c r="F932" i="1"/>
  <c r="H932" i="1" s="1"/>
  <c r="G933" i="5" s="1"/>
  <c r="F931" i="1"/>
  <c r="H931" i="1" s="1"/>
  <c r="G932" i="5" s="1"/>
  <c r="F930" i="1"/>
  <c r="H930" i="1" s="1"/>
  <c r="G931" i="5" s="1"/>
  <c r="F929" i="1"/>
  <c r="H929" i="1" s="1"/>
  <c r="G930" i="5" s="1"/>
  <c r="F928" i="1"/>
  <c r="H928" i="1" s="1"/>
  <c r="G929" i="5" s="1"/>
  <c r="F927" i="1"/>
  <c r="H927" i="1" s="1"/>
  <c r="G928" i="5" s="1"/>
  <c r="F926" i="1"/>
  <c r="H926" i="1" s="1"/>
  <c r="G927" i="5" s="1"/>
  <c r="F925" i="1"/>
  <c r="H925" i="1" s="1"/>
  <c r="G926" i="5" s="1"/>
  <c r="F924" i="1"/>
  <c r="H924" i="1" s="1"/>
  <c r="G925" i="5" s="1"/>
  <c r="F923" i="1"/>
  <c r="H923" i="1" s="1"/>
  <c r="G924" i="5" s="1"/>
  <c r="F922" i="1"/>
  <c r="H922" i="1" s="1"/>
  <c r="G923" i="5" s="1"/>
  <c r="F921" i="1"/>
  <c r="H921" i="1" s="1"/>
  <c r="G922" i="5" s="1"/>
  <c r="F920" i="1"/>
  <c r="H920" i="1" s="1"/>
  <c r="G921" i="5" s="1"/>
  <c r="F919" i="1"/>
  <c r="H919" i="1" s="1"/>
  <c r="G920" i="5" s="1"/>
  <c r="F918" i="1"/>
  <c r="H918" i="1" s="1"/>
  <c r="G919" i="5" s="1"/>
  <c r="F917" i="1"/>
  <c r="H917" i="1" s="1"/>
  <c r="G918" i="5" s="1"/>
  <c r="F916" i="1"/>
  <c r="H916" i="1" s="1"/>
  <c r="G917" i="5" s="1"/>
  <c r="F915" i="1"/>
  <c r="H915" i="1" s="1"/>
  <c r="G916" i="5" s="1"/>
  <c r="F914" i="1"/>
  <c r="H914" i="1" s="1"/>
  <c r="G915" i="5" s="1"/>
  <c r="F913" i="1"/>
  <c r="H913" i="1" s="1"/>
  <c r="G914" i="5" s="1"/>
  <c r="F912" i="1"/>
  <c r="H912" i="1" s="1"/>
  <c r="G913" i="5" s="1"/>
  <c r="F911" i="1"/>
  <c r="H911" i="1" s="1"/>
  <c r="G912" i="5" s="1"/>
  <c r="F910" i="1"/>
  <c r="H910" i="1" s="1"/>
  <c r="G911" i="5" s="1"/>
  <c r="F909" i="1"/>
  <c r="H909" i="1" s="1"/>
  <c r="G910" i="5" s="1"/>
  <c r="F908" i="1"/>
  <c r="H908" i="1" s="1"/>
  <c r="G909" i="5" s="1"/>
  <c r="F907" i="1"/>
  <c r="H907" i="1" s="1"/>
  <c r="G908" i="5" s="1"/>
  <c r="F906" i="1"/>
  <c r="H906" i="1" s="1"/>
  <c r="G907" i="5" s="1"/>
  <c r="F905" i="1"/>
  <c r="H905" i="1" s="1"/>
  <c r="G906" i="5" s="1"/>
  <c r="F904" i="1"/>
  <c r="H904" i="1" s="1"/>
  <c r="G905" i="5" s="1"/>
  <c r="F903" i="1"/>
  <c r="H903" i="1" s="1"/>
  <c r="G904" i="5" s="1"/>
  <c r="F902" i="1"/>
  <c r="H902" i="1" s="1"/>
  <c r="G903" i="5" s="1"/>
  <c r="F901" i="1"/>
  <c r="H901" i="1" s="1"/>
  <c r="G902" i="5" s="1"/>
  <c r="F900" i="1"/>
  <c r="H900" i="1" s="1"/>
  <c r="G901" i="5" s="1"/>
  <c r="F899" i="1"/>
  <c r="H899" i="1" s="1"/>
  <c r="G900" i="5" s="1"/>
  <c r="F898" i="1"/>
  <c r="H898" i="1" s="1"/>
  <c r="G899" i="5" s="1"/>
  <c r="F897" i="1"/>
  <c r="H897" i="1" s="1"/>
  <c r="G898" i="5" s="1"/>
  <c r="F896" i="1"/>
  <c r="H896" i="1" s="1"/>
  <c r="G897" i="5" s="1"/>
  <c r="F895" i="1"/>
  <c r="H895" i="1" s="1"/>
  <c r="G896" i="5" s="1"/>
  <c r="F894" i="1"/>
  <c r="H894" i="1" s="1"/>
  <c r="G895" i="5" s="1"/>
  <c r="F893" i="1"/>
  <c r="H893" i="1" s="1"/>
  <c r="G894" i="5" s="1"/>
  <c r="F892" i="1"/>
  <c r="H892" i="1" s="1"/>
  <c r="G893" i="5" s="1"/>
  <c r="F891" i="1"/>
  <c r="H891" i="1" s="1"/>
  <c r="G892" i="5" s="1"/>
  <c r="F890" i="1"/>
  <c r="H890" i="1" s="1"/>
  <c r="G891" i="5" s="1"/>
  <c r="F889" i="1"/>
  <c r="H889" i="1" s="1"/>
  <c r="G890" i="5" s="1"/>
  <c r="F888" i="1"/>
  <c r="H888" i="1" s="1"/>
  <c r="G889" i="5" s="1"/>
  <c r="F887" i="1"/>
  <c r="H887" i="1" s="1"/>
  <c r="G888" i="5" s="1"/>
  <c r="F886" i="1"/>
  <c r="H886" i="1" s="1"/>
  <c r="G887" i="5" s="1"/>
  <c r="F885" i="1"/>
  <c r="H885" i="1" s="1"/>
  <c r="G886" i="5" s="1"/>
  <c r="F884" i="1"/>
  <c r="H884" i="1" s="1"/>
  <c r="G885" i="5" s="1"/>
  <c r="F883" i="1"/>
  <c r="H883" i="1" s="1"/>
  <c r="G884" i="5" s="1"/>
  <c r="F882" i="1"/>
  <c r="H882" i="1" s="1"/>
  <c r="G883" i="5" s="1"/>
  <c r="F881" i="1"/>
  <c r="H881" i="1" s="1"/>
  <c r="G882" i="5" s="1"/>
  <c r="F880" i="1"/>
  <c r="H880" i="1" s="1"/>
  <c r="G881" i="5" s="1"/>
  <c r="F879" i="1"/>
  <c r="H879" i="1" s="1"/>
  <c r="G880" i="5" s="1"/>
  <c r="F878" i="1"/>
  <c r="H878" i="1" s="1"/>
  <c r="G879" i="5" s="1"/>
  <c r="F877" i="1"/>
  <c r="H877" i="1" s="1"/>
  <c r="G878" i="5" s="1"/>
  <c r="F876" i="1"/>
  <c r="H876" i="1" s="1"/>
  <c r="G877" i="5" s="1"/>
  <c r="F875" i="1"/>
  <c r="H875" i="1" s="1"/>
  <c r="G876" i="5" s="1"/>
  <c r="F874" i="1"/>
  <c r="H874" i="1" s="1"/>
  <c r="G875" i="5" s="1"/>
  <c r="F873" i="1"/>
  <c r="H873" i="1" s="1"/>
  <c r="G874" i="5" s="1"/>
  <c r="F872" i="1"/>
  <c r="H872" i="1" s="1"/>
  <c r="G873" i="5" s="1"/>
  <c r="F871" i="1"/>
  <c r="H871" i="1" s="1"/>
  <c r="G872" i="5" s="1"/>
  <c r="F870" i="1"/>
  <c r="H870" i="1" s="1"/>
  <c r="G871" i="5" s="1"/>
  <c r="F869" i="1"/>
  <c r="H869" i="1" s="1"/>
  <c r="G870" i="5" s="1"/>
  <c r="F868" i="1"/>
  <c r="H868" i="1" s="1"/>
  <c r="G869" i="5" s="1"/>
  <c r="F867" i="1"/>
  <c r="H867" i="1" s="1"/>
  <c r="G868" i="5" s="1"/>
  <c r="F866" i="1"/>
  <c r="H866" i="1" s="1"/>
  <c r="G867" i="5" s="1"/>
  <c r="F865" i="1"/>
  <c r="H865" i="1" s="1"/>
  <c r="G866" i="5" s="1"/>
  <c r="F864" i="1"/>
  <c r="H864" i="1" s="1"/>
  <c r="G865" i="5" s="1"/>
  <c r="F863" i="1"/>
  <c r="H863" i="1" s="1"/>
  <c r="G864" i="5" s="1"/>
  <c r="F862" i="1"/>
  <c r="H862" i="1" s="1"/>
  <c r="G863" i="5" s="1"/>
  <c r="F861" i="1"/>
  <c r="H861" i="1" s="1"/>
  <c r="G862" i="5" s="1"/>
  <c r="F860" i="1"/>
  <c r="H860" i="1" s="1"/>
  <c r="G861" i="5" s="1"/>
  <c r="F859" i="1"/>
  <c r="H859" i="1" s="1"/>
  <c r="G860" i="5" s="1"/>
  <c r="F858" i="1"/>
  <c r="H858" i="1" s="1"/>
  <c r="G859" i="5" s="1"/>
  <c r="F857" i="1"/>
  <c r="H857" i="1" s="1"/>
  <c r="G858" i="5" s="1"/>
  <c r="F856" i="1"/>
  <c r="H856" i="1" s="1"/>
  <c r="G857" i="5" s="1"/>
  <c r="F855" i="1"/>
  <c r="H855" i="1" s="1"/>
  <c r="G856" i="5" s="1"/>
  <c r="F854" i="1"/>
  <c r="H854" i="1" s="1"/>
  <c r="G855" i="5" s="1"/>
  <c r="F853" i="1"/>
  <c r="H853" i="1" s="1"/>
  <c r="G854" i="5" s="1"/>
  <c r="F852" i="1"/>
  <c r="H852" i="1" s="1"/>
  <c r="G853" i="5" s="1"/>
  <c r="F851" i="1"/>
  <c r="H851" i="1" s="1"/>
  <c r="G852" i="5" s="1"/>
  <c r="F850" i="1"/>
  <c r="H850" i="1" s="1"/>
  <c r="G851" i="5" s="1"/>
  <c r="F849" i="1"/>
  <c r="H849" i="1" s="1"/>
  <c r="G850" i="5" s="1"/>
  <c r="F848" i="1"/>
  <c r="H848" i="1" s="1"/>
  <c r="G849" i="5" s="1"/>
  <c r="F847" i="1"/>
  <c r="H847" i="1" s="1"/>
  <c r="G848" i="5" s="1"/>
  <c r="F846" i="1"/>
  <c r="H846" i="1" s="1"/>
  <c r="G847" i="5" s="1"/>
  <c r="F845" i="1"/>
  <c r="H845" i="1" s="1"/>
  <c r="G846" i="5" s="1"/>
  <c r="F844" i="1"/>
  <c r="H844" i="1" s="1"/>
  <c r="G845" i="5" s="1"/>
  <c r="F843" i="1"/>
  <c r="H843" i="1" s="1"/>
  <c r="G844" i="5" s="1"/>
  <c r="F842" i="1"/>
  <c r="H842" i="1" s="1"/>
  <c r="G843" i="5" s="1"/>
  <c r="F841" i="1"/>
  <c r="H841" i="1" s="1"/>
  <c r="G842" i="5" s="1"/>
  <c r="F840" i="1"/>
  <c r="H840" i="1" s="1"/>
  <c r="G841" i="5" s="1"/>
  <c r="F839" i="1"/>
  <c r="H839" i="1" s="1"/>
  <c r="G840" i="5" s="1"/>
  <c r="F838" i="1"/>
  <c r="H838" i="1" s="1"/>
  <c r="G839" i="5" s="1"/>
  <c r="F837" i="1"/>
  <c r="H837" i="1" s="1"/>
  <c r="G838" i="5" s="1"/>
  <c r="F836" i="1"/>
  <c r="H836" i="1" s="1"/>
  <c r="G837" i="5" s="1"/>
  <c r="F835" i="1"/>
  <c r="H835" i="1" s="1"/>
  <c r="G836" i="5" s="1"/>
  <c r="F834" i="1"/>
  <c r="H834" i="1" s="1"/>
  <c r="G835" i="5" s="1"/>
  <c r="F833" i="1"/>
  <c r="H833" i="1" s="1"/>
  <c r="G834" i="5" s="1"/>
  <c r="F832" i="1"/>
  <c r="H832" i="1" s="1"/>
  <c r="G833" i="5" s="1"/>
  <c r="F831" i="1"/>
  <c r="H831" i="1" s="1"/>
  <c r="G832" i="5" s="1"/>
  <c r="F830" i="1"/>
  <c r="H830" i="1" s="1"/>
  <c r="G831" i="5" s="1"/>
  <c r="F829" i="1"/>
  <c r="H829" i="1" s="1"/>
  <c r="G830" i="5" s="1"/>
  <c r="F828" i="1"/>
  <c r="H828" i="1" s="1"/>
  <c r="G829" i="5" s="1"/>
  <c r="F827" i="1"/>
  <c r="H827" i="1" s="1"/>
  <c r="G828" i="5" s="1"/>
  <c r="F826" i="1"/>
  <c r="H826" i="1" s="1"/>
  <c r="G827" i="5" s="1"/>
  <c r="F825" i="1"/>
  <c r="H825" i="1" s="1"/>
  <c r="G826" i="5" s="1"/>
  <c r="F824" i="1"/>
  <c r="H824" i="1" s="1"/>
  <c r="G825" i="5" s="1"/>
  <c r="F823" i="1"/>
  <c r="H823" i="1" s="1"/>
  <c r="G824" i="5" s="1"/>
  <c r="F822" i="1"/>
  <c r="H822" i="1" s="1"/>
  <c r="G823" i="5" s="1"/>
  <c r="F821" i="1"/>
  <c r="H821" i="1" s="1"/>
  <c r="G822" i="5" s="1"/>
  <c r="F820" i="1"/>
  <c r="H820" i="1" s="1"/>
  <c r="G821" i="5" s="1"/>
  <c r="F819" i="1"/>
  <c r="H819" i="1" s="1"/>
  <c r="G820" i="5" s="1"/>
  <c r="F818" i="1"/>
  <c r="H818" i="1" s="1"/>
  <c r="G819" i="5" s="1"/>
  <c r="F817" i="1"/>
  <c r="H817" i="1" s="1"/>
  <c r="G818" i="5" s="1"/>
  <c r="F816" i="1"/>
  <c r="H816" i="1" s="1"/>
  <c r="G817" i="5" s="1"/>
  <c r="F815" i="1"/>
  <c r="H815" i="1" s="1"/>
  <c r="G816" i="5" s="1"/>
  <c r="F814" i="1"/>
  <c r="H814" i="1" s="1"/>
  <c r="G815" i="5" s="1"/>
  <c r="F813" i="1"/>
  <c r="H813" i="1" s="1"/>
  <c r="G814" i="5" s="1"/>
  <c r="F812" i="1"/>
  <c r="H812" i="1" s="1"/>
  <c r="G813" i="5" s="1"/>
  <c r="F811" i="1"/>
  <c r="H811" i="1" s="1"/>
  <c r="G812" i="5" s="1"/>
  <c r="F810" i="1"/>
  <c r="H810" i="1" s="1"/>
  <c r="G811" i="5" s="1"/>
  <c r="F809" i="1"/>
  <c r="H809" i="1" s="1"/>
  <c r="G810" i="5" s="1"/>
  <c r="F808" i="1"/>
  <c r="H808" i="1" s="1"/>
  <c r="G809" i="5" s="1"/>
  <c r="F807" i="1"/>
  <c r="H807" i="1" s="1"/>
  <c r="G808" i="5" s="1"/>
  <c r="F806" i="1"/>
  <c r="H806" i="1" s="1"/>
  <c r="G807" i="5" s="1"/>
  <c r="F805" i="1"/>
  <c r="H805" i="1" s="1"/>
  <c r="G806" i="5" s="1"/>
  <c r="F804" i="1"/>
  <c r="H804" i="1" s="1"/>
  <c r="G805" i="5" s="1"/>
  <c r="F803" i="1"/>
  <c r="H803" i="1" s="1"/>
  <c r="G804" i="5" s="1"/>
  <c r="F802" i="1"/>
  <c r="H802" i="1" s="1"/>
  <c r="G803" i="5" s="1"/>
  <c r="F801" i="1"/>
  <c r="H801" i="1" s="1"/>
  <c r="G802" i="5" s="1"/>
  <c r="F800" i="1"/>
  <c r="H800" i="1" s="1"/>
  <c r="G801" i="5" s="1"/>
  <c r="F799" i="1"/>
  <c r="H799" i="1" s="1"/>
  <c r="G800" i="5" s="1"/>
  <c r="F798" i="1"/>
  <c r="H798" i="1" s="1"/>
  <c r="G799" i="5" s="1"/>
  <c r="F797" i="1"/>
  <c r="H797" i="1" s="1"/>
  <c r="G798" i="5" s="1"/>
  <c r="F796" i="1"/>
  <c r="H796" i="1" s="1"/>
  <c r="G797" i="5" s="1"/>
  <c r="F795" i="1"/>
  <c r="H795" i="1" s="1"/>
  <c r="G796" i="5" s="1"/>
  <c r="F794" i="1"/>
  <c r="H794" i="1" s="1"/>
  <c r="G795" i="5" s="1"/>
  <c r="F793" i="1"/>
  <c r="H793" i="1" s="1"/>
  <c r="G794" i="5" s="1"/>
  <c r="F792" i="1"/>
  <c r="H792" i="1" s="1"/>
  <c r="G793" i="5" s="1"/>
  <c r="F791" i="1"/>
  <c r="H791" i="1" s="1"/>
  <c r="G792" i="5" s="1"/>
  <c r="F790" i="1"/>
  <c r="H790" i="1" s="1"/>
  <c r="G791" i="5" s="1"/>
  <c r="F789" i="1"/>
  <c r="H789" i="1" s="1"/>
  <c r="G790" i="5" s="1"/>
  <c r="F788" i="1"/>
  <c r="H788" i="1" s="1"/>
  <c r="G789" i="5" s="1"/>
  <c r="F787" i="1"/>
  <c r="H787" i="1" s="1"/>
  <c r="G788" i="5" s="1"/>
  <c r="F786" i="1"/>
  <c r="H786" i="1" s="1"/>
  <c r="G787" i="5" s="1"/>
  <c r="F785" i="1"/>
  <c r="H785" i="1" s="1"/>
  <c r="G786" i="5" s="1"/>
  <c r="F784" i="1"/>
  <c r="H784" i="1" s="1"/>
  <c r="G785" i="5" s="1"/>
  <c r="F783" i="1"/>
  <c r="H783" i="1" s="1"/>
  <c r="G784" i="5" s="1"/>
  <c r="F782" i="1"/>
  <c r="H782" i="1" s="1"/>
  <c r="G783" i="5" s="1"/>
  <c r="F781" i="1"/>
  <c r="H781" i="1" s="1"/>
  <c r="G782" i="5" s="1"/>
  <c r="F780" i="1"/>
  <c r="H780" i="1" s="1"/>
  <c r="G781" i="5" s="1"/>
  <c r="F779" i="1"/>
  <c r="H779" i="1" s="1"/>
  <c r="G780" i="5" s="1"/>
  <c r="F778" i="1"/>
  <c r="H778" i="1" s="1"/>
  <c r="G779" i="5" s="1"/>
  <c r="F777" i="1"/>
  <c r="H777" i="1" s="1"/>
  <c r="G778" i="5" s="1"/>
  <c r="F776" i="1"/>
  <c r="H776" i="1" s="1"/>
  <c r="G777" i="5" s="1"/>
  <c r="F775" i="1"/>
  <c r="H775" i="1" s="1"/>
  <c r="G776" i="5" s="1"/>
  <c r="F774" i="1"/>
  <c r="H774" i="1" s="1"/>
  <c r="G775" i="5" s="1"/>
  <c r="F773" i="1"/>
  <c r="H773" i="1" s="1"/>
  <c r="G774" i="5" s="1"/>
  <c r="F772" i="1"/>
  <c r="H772" i="1" s="1"/>
  <c r="G773" i="5" s="1"/>
  <c r="F771" i="1"/>
  <c r="H771" i="1" s="1"/>
  <c r="G772" i="5" s="1"/>
  <c r="F770" i="1"/>
  <c r="H770" i="1" s="1"/>
  <c r="G771" i="5" s="1"/>
  <c r="F769" i="1"/>
  <c r="H769" i="1" s="1"/>
  <c r="G770" i="5" s="1"/>
  <c r="F768" i="1"/>
  <c r="H768" i="1" s="1"/>
  <c r="G769" i="5" s="1"/>
  <c r="F767" i="1"/>
  <c r="H767" i="1" s="1"/>
  <c r="G768" i="5" s="1"/>
  <c r="F766" i="1"/>
  <c r="H766" i="1" s="1"/>
  <c r="G767" i="5" s="1"/>
  <c r="F765" i="1"/>
  <c r="H765" i="1" s="1"/>
  <c r="G766" i="5" s="1"/>
  <c r="F764" i="1"/>
  <c r="H764" i="1" s="1"/>
  <c r="G765" i="5" s="1"/>
  <c r="F763" i="1"/>
  <c r="H763" i="1" s="1"/>
  <c r="G764" i="5" s="1"/>
  <c r="F762" i="1"/>
  <c r="H762" i="1" s="1"/>
  <c r="G763" i="5" s="1"/>
  <c r="F761" i="1"/>
  <c r="H761" i="1" s="1"/>
  <c r="G762" i="5" s="1"/>
  <c r="F760" i="1"/>
  <c r="H760" i="1" s="1"/>
  <c r="G761" i="5" s="1"/>
  <c r="F759" i="1"/>
  <c r="H759" i="1" s="1"/>
  <c r="G760" i="5" s="1"/>
  <c r="F758" i="1"/>
  <c r="H758" i="1" s="1"/>
  <c r="G759" i="5" s="1"/>
  <c r="F757" i="1"/>
  <c r="H757" i="1" s="1"/>
  <c r="G758" i="5" s="1"/>
  <c r="F756" i="1"/>
  <c r="H756" i="1" s="1"/>
  <c r="G757" i="5" s="1"/>
  <c r="F755" i="1"/>
  <c r="H755" i="1" s="1"/>
  <c r="G756" i="5" s="1"/>
  <c r="F754" i="1"/>
  <c r="H754" i="1" s="1"/>
  <c r="G755" i="5" s="1"/>
  <c r="F753" i="1"/>
  <c r="H753" i="1" s="1"/>
  <c r="G754" i="5" s="1"/>
  <c r="F752" i="1"/>
  <c r="H752" i="1" s="1"/>
  <c r="G753" i="5" s="1"/>
  <c r="F751" i="1"/>
  <c r="H751" i="1" s="1"/>
  <c r="G752" i="5" s="1"/>
  <c r="F750" i="1"/>
  <c r="H750" i="1" s="1"/>
  <c r="G751" i="5" s="1"/>
  <c r="F749" i="1"/>
  <c r="H749" i="1" s="1"/>
  <c r="G750" i="5" s="1"/>
  <c r="F748" i="1"/>
  <c r="H748" i="1" s="1"/>
  <c r="G749" i="5" s="1"/>
  <c r="F747" i="1"/>
  <c r="H747" i="1" s="1"/>
  <c r="G748" i="5" s="1"/>
  <c r="F746" i="1"/>
  <c r="H746" i="1" s="1"/>
  <c r="G747" i="5" s="1"/>
  <c r="F745" i="1"/>
  <c r="H745" i="1" s="1"/>
  <c r="G746" i="5" s="1"/>
  <c r="F744" i="1"/>
  <c r="H744" i="1" s="1"/>
  <c r="G745" i="5" s="1"/>
  <c r="F743" i="1"/>
  <c r="H743" i="1" s="1"/>
  <c r="G744" i="5" s="1"/>
  <c r="F742" i="1"/>
  <c r="H742" i="1" s="1"/>
  <c r="G743" i="5" s="1"/>
  <c r="F741" i="1"/>
  <c r="H741" i="1" s="1"/>
  <c r="G742" i="5" s="1"/>
  <c r="F740" i="1"/>
  <c r="H740" i="1" s="1"/>
  <c r="G741" i="5" s="1"/>
  <c r="F739" i="1"/>
  <c r="H739" i="1" s="1"/>
  <c r="G740" i="5" s="1"/>
  <c r="F738" i="1"/>
  <c r="H738" i="1" s="1"/>
  <c r="G739" i="5" s="1"/>
  <c r="F737" i="1"/>
  <c r="H737" i="1" s="1"/>
  <c r="G738" i="5" s="1"/>
  <c r="F736" i="1"/>
  <c r="H736" i="1" s="1"/>
  <c r="G737" i="5" s="1"/>
  <c r="F735" i="1"/>
  <c r="H735" i="1" s="1"/>
  <c r="G736" i="5" s="1"/>
  <c r="F734" i="1"/>
  <c r="H734" i="1" s="1"/>
  <c r="G735" i="5" s="1"/>
  <c r="F733" i="1"/>
  <c r="H733" i="1" s="1"/>
  <c r="G734" i="5" s="1"/>
  <c r="F732" i="1"/>
  <c r="H732" i="1" s="1"/>
  <c r="G733" i="5" s="1"/>
  <c r="F731" i="1"/>
  <c r="H731" i="1" s="1"/>
  <c r="G732" i="5" s="1"/>
  <c r="F730" i="1"/>
  <c r="H730" i="1" s="1"/>
  <c r="G731" i="5" s="1"/>
  <c r="F729" i="1"/>
  <c r="H729" i="1" s="1"/>
  <c r="G730" i="5" s="1"/>
  <c r="F728" i="1"/>
  <c r="H728" i="1" s="1"/>
  <c r="G729" i="5" s="1"/>
  <c r="F727" i="1"/>
  <c r="H727" i="1" s="1"/>
  <c r="G728" i="5" s="1"/>
  <c r="F726" i="1"/>
  <c r="H726" i="1" s="1"/>
  <c r="G727" i="5" s="1"/>
  <c r="F725" i="1"/>
  <c r="H725" i="1" s="1"/>
  <c r="G726" i="5" s="1"/>
  <c r="F724" i="1"/>
  <c r="H724" i="1" s="1"/>
  <c r="G725" i="5" s="1"/>
  <c r="F723" i="1"/>
  <c r="H723" i="1" s="1"/>
  <c r="G724" i="5" s="1"/>
  <c r="F722" i="1"/>
  <c r="H722" i="1" s="1"/>
  <c r="G723" i="5" s="1"/>
  <c r="F721" i="1"/>
  <c r="H721" i="1" s="1"/>
  <c r="G722" i="5" s="1"/>
  <c r="F720" i="1"/>
  <c r="H720" i="1" s="1"/>
  <c r="G721" i="5" s="1"/>
  <c r="F719" i="1"/>
  <c r="H719" i="1" s="1"/>
  <c r="G720" i="5" s="1"/>
  <c r="F718" i="1"/>
  <c r="H718" i="1" s="1"/>
  <c r="G719" i="5" s="1"/>
  <c r="F717" i="1"/>
  <c r="H717" i="1" s="1"/>
  <c r="G718" i="5" s="1"/>
  <c r="F716" i="1"/>
  <c r="H716" i="1" s="1"/>
  <c r="G717" i="5" s="1"/>
  <c r="F715" i="1"/>
  <c r="H715" i="1" s="1"/>
  <c r="G716" i="5" s="1"/>
  <c r="F714" i="1"/>
  <c r="H714" i="1" s="1"/>
  <c r="G715" i="5" s="1"/>
  <c r="F713" i="1"/>
  <c r="H713" i="1" s="1"/>
  <c r="G714" i="5" s="1"/>
  <c r="F712" i="1"/>
  <c r="H712" i="1" s="1"/>
  <c r="G713" i="5" s="1"/>
  <c r="F711" i="1"/>
  <c r="H711" i="1" s="1"/>
  <c r="G712" i="5" s="1"/>
  <c r="F710" i="1"/>
  <c r="H710" i="1" s="1"/>
  <c r="G711" i="5" s="1"/>
  <c r="F709" i="1"/>
  <c r="H709" i="1" s="1"/>
  <c r="G710" i="5" s="1"/>
  <c r="F708" i="1"/>
  <c r="H708" i="1" s="1"/>
  <c r="G709" i="5" s="1"/>
  <c r="F707" i="1"/>
  <c r="H707" i="1" s="1"/>
  <c r="G708" i="5" s="1"/>
  <c r="F706" i="1"/>
  <c r="H706" i="1" s="1"/>
  <c r="G707" i="5" s="1"/>
  <c r="F705" i="1"/>
  <c r="H705" i="1" s="1"/>
  <c r="G706" i="5" s="1"/>
  <c r="F704" i="1"/>
  <c r="H704" i="1" s="1"/>
  <c r="G705" i="5" s="1"/>
  <c r="F703" i="1"/>
  <c r="H703" i="1" s="1"/>
  <c r="G704" i="5" s="1"/>
  <c r="F702" i="1"/>
  <c r="H702" i="1" s="1"/>
  <c r="G703" i="5" s="1"/>
  <c r="F701" i="1"/>
  <c r="H701" i="1" s="1"/>
  <c r="G702" i="5" s="1"/>
  <c r="F700" i="1"/>
  <c r="H700" i="1" s="1"/>
  <c r="G701" i="5" s="1"/>
  <c r="F699" i="1"/>
  <c r="H699" i="1" s="1"/>
  <c r="G700" i="5" s="1"/>
  <c r="F698" i="1"/>
  <c r="H698" i="1" s="1"/>
  <c r="G699" i="5" s="1"/>
  <c r="F697" i="1"/>
  <c r="H697" i="1" s="1"/>
  <c r="G698" i="5" s="1"/>
  <c r="F696" i="1"/>
  <c r="H696" i="1" s="1"/>
  <c r="G697" i="5" s="1"/>
  <c r="F695" i="1"/>
  <c r="H695" i="1" s="1"/>
  <c r="G696" i="5" s="1"/>
  <c r="F694" i="1"/>
  <c r="H694" i="1" s="1"/>
  <c r="G695" i="5" s="1"/>
  <c r="F693" i="1"/>
  <c r="H693" i="1" s="1"/>
  <c r="G694" i="5" s="1"/>
  <c r="F692" i="1"/>
  <c r="H692" i="1" s="1"/>
  <c r="G693" i="5" s="1"/>
  <c r="F691" i="1"/>
  <c r="H691" i="1" s="1"/>
  <c r="G692" i="5" s="1"/>
  <c r="F690" i="1"/>
  <c r="H690" i="1" s="1"/>
  <c r="G691" i="5" s="1"/>
  <c r="F689" i="1"/>
  <c r="H689" i="1" s="1"/>
  <c r="G690" i="5" s="1"/>
  <c r="F688" i="1"/>
  <c r="H688" i="1" s="1"/>
  <c r="G689" i="5" s="1"/>
  <c r="F687" i="1"/>
  <c r="H687" i="1" s="1"/>
  <c r="G688" i="5" s="1"/>
  <c r="F686" i="1"/>
  <c r="H686" i="1" s="1"/>
  <c r="G687" i="5" s="1"/>
  <c r="F685" i="1"/>
  <c r="H685" i="1" s="1"/>
  <c r="G686" i="5" s="1"/>
  <c r="F684" i="1"/>
  <c r="H684" i="1" s="1"/>
  <c r="G685" i="5" s="1"/>
  <c r="F683" i="1"/>
  <c r="H683" i="1" s="1"/>
  <c r="G684" i="5" s="1"/>
  <c r="F682" i="1"/>
  <c r="H682" i="1" s="1"/>
  <c r="G683" i="5" s="1"/>
  <c r="F681" i="1"/>
  <c r="H681" i="1" s="1"/>
  <c r="G682" i="5" s="1"/>
  <c r="F680" i="1"/>
  <c r="H680" i="1" s="1"/>
  <c r="G681" i="5" s="1"/>
  <c r="F679" i="1"/>
  <c r="H679" i="1" s="1"/>
  <c r="G680" i="5" s="1"/>
  <c r="F678" i="1"/>
  <c r="H678" i="1" s="1"/>
  <c r="G679" i="5" s="1"/>
  <c r="F677" i="1"/>
  <c r="H677" i="1" s="1"/>
  <c r="G678" i="5" s="1"/>
  <c r="F676" i="1"/>
  <c r="H676" i="1" s="1"/>
  <c r="G677" i="5" s="1"/>
  <c r="F675" i="1"/>
  <c r="H675" i="1" s="1"/>
  <c r="G676" i="5" s="1"/>
  <c r="F674" i="1"/>
  <c r="H674" i="1" s="1"/>
  <c r="G675" i="5" s="1"/>
  <c r="F673" i="1"/>
  <c r="H673" i="1" s="1"/>
  <c r="G674" i="5" s="1"/>
  <c r="F672" i="1"/>
  <c r="H672" i="1" s="1"/>
  <c r="G673" i="5" s="1"/>
  <c r="F671" i="1"/>
  <c r="H671" i="1" s="1"/>
  <c r="G672" i="5" s="1"/>
  <c r="F670" i="1"/>
  <c r="H670" i="1" s="1"/>
  <c r="G671" i="5" s="1"/>
  <c r="F669" i="1"/>
  <c r="H669" i="1" s="1"/>
  <c r="G670" i="5" s="1"/>
  <c r="F668" i="1"/>
  <c r="H668" i="1" s="1"/>
  <c r="G669" i="5" s="1"/>
  <c r="F667" i="1"/>
  <c r="H667" i="1" s="1"/>
  <c r="G668" i="5" s="1"/>
  <c r="F666" i="1"/>
  <c r="H666" i="1" s="1"/>
  <c r="G667" i="5" s="1"/>
  <c r="F665" i="1"/>
  <c r="H665" i="1" s="1"/>
  <c r="G666" i="5" s="1"/>
  <c r="F664" i="1"/>
  <c r="H664" i="1" s="1"/>
  <c r="G665" i="5" s="1"/>
  <c r="F663" i="1"/>
  <c r="H663" i="1" s="1"/>
  <c r="G664" i="5" s="1"/>
  <c r="F662" i="1"/>
  <c r="H662" i="1" s="1"/>
  <c r="G663" i="5" s="1"/>
  <c r="F661" i="1"/>
  <c r="H661" i="1" s="1"/>
  <c r="G662" i="5" s="1"/>
  <c r="F660" i="1"/>
  <c r="H660" i="1" s="1"/>
  <c r="G661" i="5" s="1"/>
  <c r="F659" i="1"/>
  <c r="H659" i="1" s="1"/>
  <c r="G660" i="5" s="1"/>
  <c r="F658" i="1"/>
  <c r="H658" i="1" s="1"/>
  <c r="G659" i="5" s="1"/>
  <c r="F657" i="1"/>
  <c r="H657" i="1" s="1"/>
  <c r="G658" i="5" s="1"/>
  <c r="F656" i="1"/>
  <c r="H656" i="1" s="1"/>
  <c r="G657" i="5" s="1"/>
  <c r="F655" i="1"/>
  <c r="H655" i="1" s="1"/>
  <c r="G656" i="5" s="1"/>
  <c r="F654" i="1"/>
  <c r="H654" i="1" s="1"/>
  <c r="G655" i="5" s="1"/>
  <c r="F653" i="1"/>
  <c r="H653" i="1" s="1"/>
  <c r="G654" i="5" s="1"/>
  <c r="F652" i="1"/>
  <c r="H652" i="1" s="1"/>
  <c r="G653" i="5" s="1"/>
  <c r="F651" i="1"/>
  <c r="H651" i="1" s="1"/>
  <c r="G652" i="5" s="1"/>
  <c r="F650" i="1"/>
  <c r="H650" i="1" s="1"/>
  <c r="G651" i="5" s="1"/>
  <c r="F649" i="1"/>
  <c r="H649" i="1" s="1"/>
  <c r="G650" i="5" s="1"/>
  <c r="F648" i="1"/>
  <c r="H648" i="1" s="1"/>
  <c r="G649" i="5" s="1"/>
  <c r="F647" i="1"/>
  <c r="H647" i="1" s="1"/>
  <c r="G648" i="5" s="1"/>
  <c r="F646" i="1"/>
  <c r="H646" i="1" s="1"/>
  <c r="G647" i="5" s="1"/>
  <c r="F645" i="1"/>
  <c r="H645" i="1" s="1"/>
  <c r="G646" i="5" s="1"/>
  <c r="F644" i="1"/>
  <c r="H644" i="1" s="1"/>
  <c r="G645" i="5" s="1"/>
  <c r="F643" i="1"/>
  <c r="H643" i="1" s="1"/>
  <c r="G644" i="5" s="1"/>
  <c r="F642" i="1"/>
  <c r="H642" i="1" s="1"/>
  <c r="G643" i="5" s="1"/>
  <c r="F641" i="1"/>
  <c r="H641" i="1" s="1"/>
  <c r="G642" i="5" s="1"/>
  <c r="F640" i="1"/>
  <c r="H640" i="1" s="1"/>
  <c r="G641" i="5" s="1"/>
  <c r="F639" i="1"/>
  <c r="H639" i="1" s="1"/>
  <c r="G640" i="5" s="1"/>
  <c r="F638" i="1"/>
  <c r="H638" i="1" s="1"/>
  <c r="G639" i="5" s="1"/>
  <c r="F637" i="1"/>
  <c r="H637" i="1" s="1"/>
  <c r="G638" i="5" s="1"/>
  <c r="F636" i="1"/>
  <c r="H636" i="1" s="1"/>
  <c r="G637" i="5" s="1"/>
  <c r="F635" i="1"/>
  <c r="H635" i="1" s="1"/>
  <c r="G636" i="5" s="1"/>
  <c r="F634" i="1"/>
  <c r="H634" i="1" s="1"/>
  <c r="G635" i="5" s="1"/>
  <c r="F633" i="1"/>
  <c r="H633" i="1" s="1"/>
  <c r="G634" i="5" s="1"/>
  <c r="F632" i="1"/>
  <c r="H632" i="1" s="1"/>
  <c r="G633" i="5" s="1"/>
  <c r="F631" i="1"/>
  <c r="H631" i="1" s="1"/>
  <c r="G632" i="5" s="1"/>
  <c r="F630" i="1"/>
  <c r="H630" i="1" s="1"/>
  <c r="G631" i="5" s="1"/>
  <c r="F629" i="1"/>
  <c r="H629" i="1" s="1"/>
  <c r="G630" i="5" s="1"/>
  <c r="F628" i="1"/>
  <c r="H628" i="1" s="1"/>
  <c r="G629" i="5" s="1"/>
  <c r="F627" i="1"/>
  <c r="H627" i="1" s="1"/>
  <c r="G628" i="5" s="1"/>
  <c r="F626" i="1"/>
  <c r="H626" i="1" s="1"/>
  <c r="G627" i="5" s="1"/>
  <c r="F625" i="1"/>
  <c r="H625" i="1" s="1"/>
  <c r="G626" i="5" s="1"/>
  <c r="F624" i="1"/>
  <c r="H624" i="1" s="1"/>
  <c r="G625" i="5" s="1"/>
  <c r="F623" i="1"/>
  <c r="H623" i="1" s="1"/>
  <c r="G624" i="5" s="1"/>
  <c r="F622" i="1"/>
  <c r="H622" i="1" s="1"/>
  <c r="G623" i="5" s="1"/>
  <c r="F621" i="1"/>
  <c r="H621" i="1" s="1"/>
  <c r="G622" i="5" s="1"/>
  <c r="F620" i="1"/>
  <c r="H620" i="1" s="1"/>
  <c r="G621" i="5" s="1"/>
  <c r="F619" i="1"/>
  <c r="H619" i="1" s="1"/>
  <c r="G620" i="5" s="1"/>
  <c r="F618" i="1"/>
  <c r="H618" i="1" s="1"/>
  <c r="G619" i="5" s="1"/>
  <c r="F617" i="1"/>
  <c r="H617" i="1" s="1"/>
  <c r="G618" i="5" s="1"/>
  <c r="F616" i="1"/>
  <c r="H616" i="1" s="1"/>
  <c r="G617" i="5" s="1"/>
  <c r="F615" i="1"/>
  <c r="H615" i="1" s="1"/>
  <c r="G616" i="5" s="1"/>
  <c r="F614" i="1"/>
  <c r="H614" i="1" s="1"/>
  <c r="G615" i="5" s="1"/>
  <c r="F613" i="1"/>
  <c r="H613" i="1" s="1"/>
  <c r="G614" i="5" s="1"/>
  <c r="F612" i="1"/>
  <c r="H612" i="1" s="1"/>
  <c r="G613" i="5" s="1"/>
  <c r="F611" i="1"/>
  <c r="H611" i="1" s="1"/>
  <c r="G612" i="5" s="1"/>
  <c r="F610" i="1"/>
  <c r="H610" i="1" s="1"/>
  <c r="G611" i="5" s="1"/>
  <c r="F609" i="1"/>
  <c r="H609" i="1" s="1"/>
  <c r="G610" i="5" s="1"/>
  <c r="F608" i="1"/>
  <c r="H608" i="1" s="1"/>
  <c r="G609" i="5" s="1"/>
  <c r="F607" i="1"/>
  <c r="H607" i="1" s="1"/>
  <c r="G608" i="5" s="1"/>
  <c r="F606" i="1"/>
  <c r="H606" i="1" s="1"/>
  <c r="G607" i="5" s="1"/>
  <c r="F605" i="1"/>
  <c r="H605" i="1" s="1"/>
  <c r="G606" i="5" s="1"/>
  <c r="F604" i="1"/>
  <c r="H604" i="1" s="1"/>
  <c r="G605" i="5" s="1"/>
  <c r="F603" i="1"/>
  <c r="H603" i="1" s="1"/>
  <c r="G604" i="5" s="1"/>
  <c r="F602" i="1"/>
  <c r="H602" i="1" s="1"/>
  <c r="G603" i="5" s="1"/>
  <c r="F601" i="1"/>
  <c r="H601" i="1" s="1"/>
  <c r="G602" i="5" s="1"/>
  <c r="F600" i="1"/>
  <c r="H600" i="1" s="1"/>
  <c r="G601" i="5" s="1"/>
  <c r="F599" i="1"/>
  <c r="H599" i="1" s="1"/>
  <c r="G600" i="5" s="1"/>
  <c r="F598" i="1"/>
  <c r="H598" i="1" s="1"/>
  <c r="G599" i="5" s="1"/>
  <c r="F597" i="1"/>
  <c r="H597" i="1" s="1"/>
  <c r="G598" i="5" s="1"/>
  <c r="F596" i="1"/>
  <c r="H596" i="1" s="1"/>
  <c r="G597" i="5" s="1"/>
  <c r="F595" i="1"/>
  <c r="H595" i="1" s="1"/>
  <c r="G596" i="5" s="1"/>
  <c r="F594" i="1"/>
  <c r="H594" i="1" s="1"/>
  <c r="G595" i="5" s="1"/>
  <c r="F593" i="1"/>
  <c r="H593" i="1" s="1"/>
  <c r="G594" i="5" s="1"/>
  <c r="F592" i="1"/>
  <c r="H592" i="1" s="1"/>
  <c r="G593" i="5" s="1"/>
  <c r="F591" i="1"/>
  <c r="H591" i="1" s="1"/>
  <c r="G592" i="5" s="1"/>
  <c r="F590" i="1"/>
  <c r="H590" i="1" s="1"/>
  <c r="G591" i="5" s="1"/>
  <c r="F589" i="1"/>
  <c r="H589" i="1" s="1"/>
  <c r="G590" i="5" s="1"/>
  <c r="F588" i="1"/>
  <c r="H588" i="1" s="1"/>
  <c r="G589" i="5" s="1"/>
  <c r="F587" i="1"/>
  <c r="H587" i="1" s="1"/>
  <c r="G588" i="5" s="1"/>
  <c r="F586" i="1"/>
  <c r="H586" i="1" s="1"/>
  <c r="G587" i="5" s="1"/>
  <c r="F585" i="1"/>
  <c r="H585" i="1" s="1"/>
  <c r="G586" i="5" s="1"/>
  <c r="F584" i="1"/>
  <c r="H584" i="1" s="1"/>
  <c r="G585" i="5" s="1"/>
  <c r="F583" i="1"/>
  <c r="H583" i="1" s="1"/>
  <c r="G584" i="5" s="1"/>
  <c r="F582" i="1"/>
  <c r="H582" i="1" s="1"/>
  <c r="G583" i="5" s="1"/>
  <c r="F581" i="1"/>
  <c r="H581" i="1" s="1"/>
  <c r="G582" i="5" s="1"/>
  <c r="F580" i="1"/>
  <c r="H580" i="1" s="1"/>
  <c r="G581" i="5" s="1"/>
  <c r="F579" i="1"/>
  <c r="H579" i="1" s="1"/>
  <c r="G580" i="5" s="1"/>
  <c r="F578" i="1"/>
  <c r="H578" i="1" s="1"/>
  <c r="G579" i="5" s="1"/>
  <c r="F577" i="1"/>
  <c r="H577" i="1" s="1"/>
  <c r="G578" i="5" s="1"/>
  <c r="F576" i="1"/>
  <c r="H576" i="1" s="1"/>
  <c r="G577" i="5" s="1"/>
  <c r="F575" i="1"/>
  <c r="H575" i="1" s="1"/>
  <c r="G576" i="5" s="1"/>
  <c r="F574" i="1"/>
  <c r="H574" i="1" s="1"/>
  <c r="G575" i="5" s="1"/>
  <c r="F573" i="1"/>
  <c r="H573" i="1" s="1"/>
  <c r="G574" i="5" s="1"/>
  <c r="F572" i="1"/>
  <c r="H572" i="1" s="1"/>
  <c r="G573" i="5" s="1"/>
  <c r="F571" i="1"/>
  <c r="H571" i="1" s="1"/>
  <c r="G572" i="5" s="1"/>
  <c r="F570" i="1"/>
  <c r="H570" i="1" s="1"/>
  <c r="G571" i="5" s="1"/>
  <c r="F569" i="1"/>
  <c r="H569" i="1" s="1"/>
  <c r="G570" i="5" s="1"/>
  <c r="F568" i="1"/>
  <c r="H568" i="1" s="1"/>
  <c r="G569" i="5" s="1"/>
  <c r="F567" i="1"/>
  <c r="H567" i="1" s="1"/>
  <c r="G568" i="5" s="1"/>
  <c r="F566" i="1"/>
  <c r="H566" i="1" s="1"/>
  <c r="G567" i="5" s="1"/>
  <c r="F565" i="1"/>
  <c r="H565" i="1" s="1"/>
  <c r="G566" i="5" s="1"/>
  <c r="F564" i="1"/>
  <c r="H564" i="1" s="1"/>
  <c r="G565" i="5" s="1"/>
  <c r="F563" i="1"/>
  <c r="H563" i="1" s="1"/>
  <c r="G564" i="5" s="1"/>
  <c r="F562" i="1"/>
  <c r="H562" i="1" s="1"/>
  <c r="G563" i="5" s="1"/>
  <c r="F561" i="1"/>
  <c r="H561" i="1" s="1"/>
  <c r="G562" i="5" s="1"/>
  <c r="F560" i="1"/>
  <c r="H560" i="1" s="1"/>
  <c r="G561" i="5" s="1"/>
  <c r="F559" i="1"/>
  <c r="H559" i="1" s="1"/>
  <c r="G560" i="5" s="1"/>
  <c r="F558" i="1"/>
  <c r="H558" i="1" s="1"/>
  <c r="G559" i="5" s="1"/>
  <c r="F557" i="1"/>
  <c r="H557" i="1" s="1"/>
  <c r="G558" i="5" s="1"/>
  <c r="F556" i="1"/>
  <c r="H556" i="1" s="1"/>
  <c r="G557" i="5" s="1"/>
  <c r="F555" i="1"/>
  <c r="H555" i="1" s="1"/>
  <c r="G556" i="5" s="1"/>
  <c r="F554" i="1"/>
  <c r="H554" i="1" s="1"/>
  <c r="G555" i="5" s="1"/>
  <c r="F553" i="1"/>
  <c r="H553" i="1" s="1"/>
  <c r="G554" i="5" s="1"/>
  <c r="F552" i="1"/>
  <c r="H552" i="1" s="1"/>
  <c r="G553" i="5" s="1"/>
  <c r="F551" i="1"/>
  <c r="H551" i="1" s="1"/>
  <c r="G552" i="5" s="1"/>
  <c r="F550" i="1"/>
  <c r="H550" i="1" s="1"/>
  <c r="G551" i="5" s="1"/>
  <c r="F549" i="1"/>
  <c r="H549" i="1" s="1"/>
  <c r="G550" i="5" s="1"/>
  <c r="F548" i="1"/>
  <c r="H548" i="1" s="1"/>
  <c r="G549" i="5" s="1"/>
  <c r="F547" i="1"/>
  <c r="H547" i="1" s="1"/>
  <c r="G548" i="5" s="1"/>
  <c r="F546" i="1"/>
  <c r="H546" i="1" s="1"/>
  <c r="G547" i="5" s="1"/>
  <c r="F545" i="1"/>
  <c r="H545" i="1" s="1"/>
  <c r="G546" i="5" s="1"/>
  <c r="F544" i="1"/>
  <c r="H544" i="1" s="1"/>
  <c r="G545" i="5" s="1"/>
  <c r="F543" i="1"/>
  <c r="H543" i="1" s="1"/>
  <c r="G544" i="5" s="1"/>
  <c r="F542" i="1"/>
  <c r="H542" i="1" s="1"/>
  <c r="G543" i="5" s="1"/>
  <c r="F541" i="1"/>
  <c r="H541" i="1" s="1"/>
  <c r="G542" i="5" s="1"/>
  <c r="F540" i="1"/>
  <c r="H540" i="1" s="1"/>
  <c r="G541" i="5" s="1"/>
  <c r="F539" i="1"/>
  <c r="H539" i="1" s="1"/>
  <c r="G540" i="5" s="1"/>
  <c r="F538" i="1"/>
  <c r="H538" i="1" s="1"/>
  <c r="G539" i="5" s="1"/>
  <c r="F537" i="1"/>
  <c r="H537" i="1" s="1"/>
  <c r="G538" i="5" s="1"/>
  <c r="F536" i="1"/>
  <c r="H536" i="1" s="1"/>
  <c r="G537" i="5" s="1"/>
  <c r="F535" i="1"/>
  <c r="H535" i="1" s="1"/>
  <c r="G536" i="5" s="1"/>
  <c r="F534" i="1"/>
  <c r="H534" i="1" s="1"/>
  <c r="G535" i="5" s="1"/>
  <c r="F533" i="1"/>
  <c r="H533" i="1" s="1"/>
  <c r="G534" i="5" s="1"/>
  <c r="F532" i="1"/>
  <c r="H532" i="1" s="1"/>
  <c r="G533" i="5" s="1"/>
  <c r="F531" i="1"/>
  <c r="H531" i="1" s="1"/>
  <c r="G532" i="5" s="1"/>
  <c r="F530" i="1"/>
  <c r="H530" i="1" s="1"/>
  <c r="G531" i="5" s="1"/>
  <c r="F529" i="1"/>
  <c r="H529" i="1" s="1"/>
  <c r="G530" i="5" s="1"/>
  <c r="F528" i="1"/>
  <c r="H528" i="1" s="1"/>
  <c r="G529" i="5" s="1"/>
  <c r="F527" i="1"/>
  <c r="H527" i="1" s="1"/>
  <c r="G528" i="5" s="1"/>
  <c r="F526" i="1"/>
  <c r="H526" i="1" s="1"/>
  <c r="G527" i="5" s="1"/>
  <c r="F525" i="1"/>
  <c r="H525" i="1" s="1"/>
  <c r="G526" i="5" s="1"/>
  <c r="F524" i="1"/>
  <c r="H524" i="1" s="1"/>
  <c r="G525" i="5" s="1"/>
  <c r="F523" i="1"/>
  <c r="H523" i="1" s="1"/>
  <c r="G524" i="5" s="1"/>
  <c r="F522" i="1"/>
  <c r="H522" i="1" s="1"/>
  <c r="G523" i="5" s="1"/>
  <c r="F521" i="1"/>
  <c r="H521" i="1" s="1"/>
  <c r="G522" i="5" s="1"/>
  <c r="F520" i="1"/>
  <c r="H520" i="1" s="1"/>
  <c r="G521" i="5" s="1"/>
  <c r="F519" i="1"/>
  <c r="H519" i="1" s="1"/>
  <c r="G520" i="5" s="1"/>
  <c r="F518" i="1"/>
  <c r="H518" i="1" s="1"/>
  <c r="G519" i="5" s="1"/>
  <c r="F517" i="1"/>
  <c r="H517" i="1" s="1"/>
  <c r="G518" i="5" s="1"/>
  <c r="F516" i="1"/>
  <c r="H516" i="1" s="1"/>
  <c r="G517" i="5" s="1"/>
  <c r="F515" i="1"/>
  <c r="H515" i="1" s="1"/>
  <c r="G516" i="5" s="1"/>
  <c r="F514" i="1"/>
  <c r="H514" i="1" s="1"/>
  <c r="G515" i="5" s="1"/>
  <c r="F513" i="1"/>
  <c r="H513" i="1" s="1"/>
  <c r="G514" i="5" s="1"/>
  <c r="F512" i="1"/>
  <c r="H512" i="1" s="1"/>
  <c r="G513" i="5" s="1"/>
  <c r="F511" i="1"/>
  <c r="H511" i="1" s="1"/>
  <c r="G512" i="5" s="1"/>
  <c r="F510" i="1"/>
  <c r="H510" i="1" s="1"/>
  <c r="G511" i="5" s="1"/>
  <c r="F509" i="1"/>
  <c r="H509" i="1" s="1"/>
  <c r="G510" i="5" s="1"/>
  <c r="F508" i="1"/>
  <c r="H508" i="1" s="1"/>
  <c r="G509" i="5" s="1"/>
  <c r="F507" i="1"/>
  <c r="H507" i="1" s="1"/>
  <c r="G508" i="5" s="1"/>
  <c r="F506" i="1"/>
  <c r="H506" i="1" s="1"/>
  <c r="G507" i="5" s="1"/>
  <c r="F505" i="1"/>
  <c r="H505" i="1" s="1"/>
  <c r="G506" i="5" s="1"/>
  <c r="F504" i="1"/>
  <c r="H504" i="1" s="1"/>
  <c r="G505" i="5" s="1"/>
  <c r="F503" i="1"/>
  <c r="H503" i="1" s="1"/>
  <c r="G504" i="5" s="1"/>
  <c r="F502" i="1"/>
  <c r="H502" i="1" s="1"/>
  <c r="G503" i="5" s="1"/>
  <c r="F501" i="1"/>
  <c r="H501" i="1" s="1"/>
  <c r="G502" i="5" s="1"/>
  <c r="F500" i="1"/>
  <c r="H500" i="1" s="1"/>
  <c r="G501" i="5" s="1"/>
  <c r="F499" i="1"/>
  <c r="H499" i="1" s="1"/>
  <c r="G500" i="5" s="1"/>
  <c r="F498" i="1"/>
  <c r="H498" i="1" s="1"/>
  <c r="G499" i="5" s="1"/>
  <c r="F497" i="1"/>
  <c r="H497" i="1" s="1"/>
  <c r="G498" i="5" s="1"/>
  <c r="F496" i="1"/>
  <c r="H496" i="1" s="1"/>
  <c r="G497" i="5" s="1"/>
  <c r="F495" i="1"/>
  <c r="H495" i="1" s="1"/>
  <c r="G496" i="5" s="1"/>
  <c r="F494" i="1"/>
  <c r="H494" i="1" s="1"/>
  <c r="G495" i="5" s="1"/>
  <c r="F493" i="1"/>
  <c r="H493" i="1" s="1"/>
  <c r="G494" i="5" s="1"/>
  <c r="F492" i="1"/>
  <c r="H492" i="1" s="1"/>
  <c r="G493" i="5" s="1"/>
  <c r="F491" i="1"/>
  <c r="H491" i="1" s="1"/>
  <c r="G492" i="5" s="1"/>
  <c r="F490" i="1"/>
  <c r="H490" i="1" s="1"/>
  <c r="G491" i="5" s="1"/>
  <c r="F489" i="1"/>
  <c r="H489" i="1" s="1"/>
  <c r="G490" i="5" s="1"/>
  <c r="F488" i="1"/>
  <c r="H488" i="1" s="1"/>
  <c r="G489" i="5" s="1"/>
  <c r="F487" i="1"/>
  <c r="H487" i="1" s="1"/>
  <c r="G488" i="5" s="1"/>
  <c r="F486" i="1"/>
  <c r="H486" i="1" s="1"/>
  <c r="G487" i="5" s="1"/>
  <c r="F485" i="1"/>
  <c r="H485" i="1" s="1"/>
  <c r="G486" i="5" s="1"/>
  <c r="F484" i="1"/>
  <c r="H484" i="1" s="1"/>
  <c r="G485" i="5" s="1"/>
  <c r="F483" i="1"/>
  <c r="H483" i="1" s="1"/>
  <c r="G484" i="5" s="1"/>
  <c r="F482" i="1"/>
  <c r="H482" i="1" s="1"/>
  <c r="G483" i="5" s="1"/>
  <c r="F481" i="1"/>
  <c r="H481" i="1" s="1"/>
  <c r="G482" i="5" s="1"/>
  <c r="F480" i="1"/>
  <c r="H480" i="1" s="1"/>
  <c r="G481" i="5" s="1"/>
  <c r="F479" i="1"/>
  <c r="H479" i="1" s="1"/>
  <c r="G480" i="5" s="1"/>
  <c r="F478" i="1"/>
  <c r="H478" i="1" s="1"/>
  <c r="G479" i="5" s="1"/>
  <c r="F477" i="1"/>
  <c r="H477" i="1" s="1"/>
  <c r="G478" i="5" s="1"/>
  <c r="F476" i="1"/>
  <c r="H476" i="1" s="1"/>
  <c r="G477" i="5" s="1"/>
  <c r="F475" i="1"/>
  <c r="H475" i="1" s="1"/>
  <c r="G476" i="5" s="1"/>
  <c r="F474" i="1"/>
  <c r="H474" i="1" s="1"/>
  <c r="G475" i="5" s="1"/>
  <c r="F473" i="1"/>
  <c r="H473" i="1" s="1"/>
  <c r="G474" i="5" s="1"/>
  <c r="F472" i="1"/>
  <c r="H472" i="1" s="1"/>
  <c r="G473" i="5" s="1"/>
  <c r="F471" i="1"/>
  <c r="H471" i="1" s="1"/>
  <c r="G472" i="5" s="1"/>
  <c r="F470" i="1"/>
  <c r="H470" i="1" s="1"/>
  <c r="G471" i="5" s="1"/>
  <c r="F469" i="1"/>
  <c r="H469" i="1" s="1"/>
  <c r="G470" i="5" s="1"/>
  <c r="F468" i="1"/>
  <c r="H468" i="1" s="1"/>
  <c r="G469" i="5" s="1"/>
  <c r="F467" i="1"/>
  <c r="H467" i="1" s="1"/>
  <c r="G468" i="5" s="1"/>
  <c r="F466" i="1"/>
  <c r="H466" i="1" s="1"/>
  <c r="G467" i="5" s="1"/>
  <c r="F465" i="1"/>
  <c r="H465" i="1" s="1"/>
  <c r="G466" i="5" s="1"/>
  <c r="F464" i="1"/>
  <c r="H464" i="1" s="1"/>
  <c r="G465" i="5" s="1"/>
  <c r="F463" i="1"/>
  <c r="H463" i="1" s="1"/>
  <c r="G464" i="5" s="1"/>
  <c r="F462" i="1"/>
  <c r="H462" i="1" s="1"/>
  <c r="G463" i="5" s="1"/>
  <c r="F461" i="1"/>
  <c r="H461" i="1" s="1"/>
  <c r="G462" i="5" s="1"/>
  <c r="F460" i="1"/>
  <c r="H460" i="1" s="1"/>
  <c r="G461" i="5" s="1"/>
  <c r="F459" i="1"/>
  <c r="H459" i="1" s="1"/>
  <c r="G460" i="5" s="1"/>
  <c r="F458" i="1"/>
  <c r="H458" i="1" s="1"/>
  <c r="G459" i="5" s="1"/>
  <c r="F457" i="1"/>
  <c r="H457" i="1" s="1"/>
  <c r="G458" i="5" s="1"/>
  <c r="F456" i="1"/>
  <c r="H456" i="1" s="1"/>
  <c r="G457" i="5" s="1"/>
  <c r="F455" i="1"/>
  <c r="H455" i="1" s="1"/>
  <c r="G456" i="5" s="1"/>
  <c r="F454" i="1"/>
  <c r="H454" i="1" s="1"/>
  <c r="G455" i="5" s="1"/>
  <c r="F453" i="1"/>
  <c r="H453" i="1" s="1"/>
  <c r="G454" i="5" s="1"/>
  <c r="F452" i="1"/>
  <c r="H452" i="1" s="1"/>
  <c r="G453" i="5" s="1"/>
  <c r="F451" i="1"/>
  <c r="H451" i="1" s="1"/>
  <c r="G452" i="5" s="1"/>
  <c r="F450" i="1"/>
  <c r="H450" i="1" s="1"/>
  <c r="G451" i="5" s="1"/>
  <c r="F449" i="1"/>
  <c r="H449" i="1" s="1"/>
  <c r="G450" i="5" s="1"/>
  <c r="F448" i="1"/>
  <c r="H448" i="1" s="1"/>
  <c r="G449" i="5" s="1"/>
  <c r="F447" i="1"/>
  <c r="H447" i="1" s="1"/>
  <c r="G448" i="5" s="1"/>
  <c r="F446" i="1"/>
  <c r="H446" i="1" s="1"/>
  <c r="G447" i="5" s="1"/>
  <c r="F445" i="1"/>
  <c r="H445" i="1" s="1"/>
  <c r="G446" i="5" s="1"/>
  <c r="F444" i="1"/>
  <c r="H444" i="1" s="1"/>
  <c r="G445" i="5" s="1"/>
  <c r="F443" i="1"/>
  <c r="H443" i="1" s="1"/>
  <c r="G444" i="5" s="1"/>
  <c r="F442" i="1"/>
  <c r="H442" i="1" s="1"/>
  <c r="G443" i="5" s="1"/>
  <c r="F441" i="1"/>
  <c r="H441" i="1" s="1"/>
  <c r="G442" i="5" s="1"/>
  <c r="F440" i="1"/>
  <c r="H440" i="1" s="1"/>
  <c r="G441" i="5" s="1"/>
  <c r="F439" i="1"/>
  <c r="H439" i="1" s="1"/>
  <c r="G440" i="5" s="1"/>
  <c r="F438" i="1"/>
  <c r="H438" i="1" s="1"/>
  <c r="G439" i="5" s="1"/>
  <c r="F437" i="1"/>
  <c r="H437" i="1" s="1"/>
  <c r="G438" i="5" s="1"/>
  <c r="F436" i="1"/>
  <c r="H436" i="1" s="1"/>
  <c r="G437" i="5" s="1"/>
  <c r="F435" i="1"/>
  <c r="H435" i="1" s="1"/>
  <c r="G436" i="5" s="1"/>
  <c r="F434" i="1"/>
  <c r="H434" i="1" s="1"/>
  <c r="G435" i="5" s="1"/>
  <c r="F433" i="1"/>
  <c r="H433" i="1" s="1"/>
  <c r="G434" i="5" s="1"/>
  <c r="F432" i="1"/>
  <c r="H432" i="1" s="1"/>
  <c r="G433" i="5" s="1"/>
  <c r="F431" i="1"/>
  <c r="H431" i="1" s="1"/>
  <c r="G432" i="5" s="1"/>
  <c r="F430" i="1"/>
  <c r="H430" i="1" s="1"/>
  <c r="G431" i="5" s="1"/>
  <c r="F429" i="1"/>
  <c r="H429" i="1" s="1"/>
  <c r="G430" i="5" s="1"/>
  <c r="F428" i="1"/>
  <c r="H428" i="1" s="1"/>
  <c r="G429" i="5" s="1"/>
  <c r="F427" i="1"/>
  <c r="H427" i="1" s="1"/>
  <c r="G428" i="5" s="1"/>
  <c r="F426" i="1"/>
  <c r="H426" i="1" s="1"/>
  <c r="G427" i="5" s="1"/>
  <c r="F425" i="1"/>
  <c r="H425" i="1" s="1"/>
  <c r="G426" i="5" s="1"/>
  <c r="F424" i="1"/>
  <c r="H424" i="1" s="1"/>
  <c r="G425" i="5" s="1"/>
  <c r="F423" i="1"/>
  <c r="H423" i="1" s="1"/>
  <c r="G424" i="5" s="1"/>
  <c r="F422" i="1"/>
  <c r="H422" i="1" s="1"/>
  <c r="G423" i="5" s="1"/>
  <c r="F421" i="1"/>
  <c r="H421" i="1" s="1"/>
  <c r="G422" i="5" s="1"/>
  <c r="F420" i="1"/>
  <c r="H420" i="1" s="1"/>
  <c r="G421" i="5" s="1"/>
  <c r="F419" i="1"/>
  <c r="H419" i="1" s="1"/>
  <c r="G420" i="5" s="1"/>
  <c r="F418" i="1"/>
  <c r="H418" i="1" s="1"/>
  <c r="G419" i="5" s="1"/>
  <c r="F417" i="1"/>
  <c r="H417" i="1" s="1"/>
  <c r="G418" i="5" s="1"/>
  <c r="F416" i="1"/>
  <c r="H416" i="1" s="1"/>
  <c r="G417" i="5" s="1"/>
  <c r="F415" i="1"/>
  <c r="H415" i="1" s="1"/>
  <c r="G416" i="5" s="1"/>
  <c r="F414" i="1"/>
  <c r="H414" i="1" s="1"/>
  <c r="G415" i="5" s="1"/>
  <c r="F413" i="1"/>
  <c r="H413" i="1" s="1"/>
  <c r="G414" i="5" s="1"/>
  <c r="F412" i="1"/>
  <c r="H412" i="1" s="1"/>
  <c r="G413" i="5" s="1"/>
  <c r="F411" i="1"/>
  <c r="H411" i="1" s="1"/>
  <c r="G412" i="5" s="1"/>
  <c r="F410" i="1"/>
  <c r="H410" i="1" s="1"/>
  <c r="G411" i="5" s="1"/>
  <c r="F409" i="1"/>
  <c r="H409" i="1" s="1"/>
  <c r="G410" i="5" s="1"/>
  <c r="F408" i="1"/>
  <c r="H408" i="1" s="1"/>
  <c r="G409" i="5" s="1"/>
  <c r="F407" i="1"/>
  <c r="H407" i="1" s="1"/>
  <c r="G408" i="5" s="1"/>
  <c r="F406" i="1"/>
  <c r="H406" i="1" s="1"/>
  <c r="G407" i="5" s="1"/>
  <c r="F405" i="1"/>
  <c r="H405" i="1" s="1"/>
  <c r="G406" i="5" s="1"/>
  <c r="F404" i="1"/>
  <c r="H404" i="1" s="1"/>
  <c r="G405" i="5" s="1"/>
  <c r="F403" i="1"/>
  <c r="H403" i="1" s="1"/>
  <c r="G404" i="5" s="1"/>
  <c r="F402" i="1"/>
  <c r="H402" i="1" s="1"/>
  <c r="G403" i="5" s="1"/>
  <c r="F401" i="1"/>
  <c r="H401" i="1" s="1"/>
  <c r="G402" i="5" s="1"/>
  <c r="F400" i="1"/>
  <c r="H400" i="1" s="1"/>
  <c r="G401" i="5" s="1"/>
  <c r="F399" i="1"/>
  <c r="H399" i="1" s="1"/>
  <c r="G400" i="5" s="1"/>
  <c r="F398" i="1"/>
  <c r="H398" i="1" s="1"/>
  <c r="G399" i="5" s="1"/>
  <c r="F397" i="1"/>
  <c r="H397" i="1" s="1"/>
  <c r="G398" i="5" s="1"/>
  <c r="F396" i="1"/>
  <c r="H396" i="1" s="1"/>
  <c r="G397" i="5" s="1"/>
  <c r="F395" i="1"/>
  <c r="H395" i="1" s="1"/>
  <c r="G396" i="5" s="1"/>
  <c r="F394" i="1"/>
  <c r="H394" i="1" s="1"/>
  <c r="G395" i="5" s="1"/>
  <c r="F393" i="1"/>
  <c r="H393" i="1" s="1"/>
  <c r="G394" i="5" s="1"/>
  <c r="F392" i="1"/>
  <c r="H392" i="1" s="1"/>
  <c r="G393" i="5" s="1"/>
  <c r="F391" i="1"/>
  <c r="H391" i="1" s="1"/>
  <c r="G392" i="5" s="1"/>
  <c r="F390" i="1"/>
  <c r="H390" i="1" s="1"/>
  <c r="G391" i="5" s="1"/>
  <c r="F389" i="1"/>
  <c r="H389" i="1" s="1"/>
  <c r="G390" i="5" s="1"/>
  <c r="F388" i="1"/>
  <c r="H388" i="1" s="1"/>
  <c r="G389" i="5" s="1"/>
  <c r="F387" i="1"/>
  <c r="H387" i="1" s="1"/>
  <c r="G388" i="5" s="1"/>
  <c r="F386" i="1"/>
  <c r="H386" i="1" s="1"/>
  <c r="G387" i="5" s="1"/>
  <c r="F385" i="1"/>
  <c r="H385" i="1" s="1"/>
  <c r="G386" i="5" s="1"/>
  <c r="F384" i="1"/>
  <c r="H384" i="1" s="1"/>
  <c r="G385" i="5" s="1"/>
  <c r="F383" i="1"/>
  <c r="H383" i="1" s="1"/>
  <c r="G384" i="5" s="1"/>
  <c r="F382" i="1"/>
  <c r="H382" i="1" s="1"/>
  <c r="G383" i="5" s="1"/>
  <c r="F381" i="1"/>
  <c r="H381" i="1" s="1"/>
  <c r="G382" i="5" s="1"/>
  <c r="F380" i="1"/>
  <c r="H380" i="1" s="1"/>
  <c r="G381" i="5" s="1"/>
  <c r="F379" i="1"/>
  <c r="H379" i="1" s="1"/>
  <c r="G380" i="5" s="1"/>
  <c r="F378" i="1"/>
  <c r="H378" i="1" s="1"/>
  <c r="G379" i="5" s="1"/>
  <c r="F377" i="1"/>
  <c r="H377" i="1" s="1"/>
  <c r="G378" i="5" s="1"/>
  <c r="F376" i="1"/>
  <c r="H376" i="1" s="1"/>
  <c r="G377" i="5" s="1"/>
  <c r="F375" i="1"/>
  <c r="H375" i="1" s="1"/>
  <c r="G376" i="5" s="1"/>
  <c r="F374" i="1"/>
  <c r="H374" i="1" s="1"/>
  <c r="G375" i="5" s="1"/>
  <c r="F373" i="1"/>
  <c r="H373" i="1" s="1"/>
  <c r="G374" i="5" s="1"/>
  <c r="F372" i="1"/>
  <c r="H372" i="1" s="1"/>
  <c r="G373" i="5" s="1"/>
  <c r="F371" i="1"/>
  <c r="H371" i="1" s="1"/>
  <c r="G372" i="5" s="1"/>
  <c r="F370" i="1"/>
  <c r="H370" i="1" s="1"/>
  <c r="G371" i="5" s="1"/>
  <c r="F369" i="1"/>
  <c r="H369" i="1" s="1"/>
  <c r="G370" i="5" s="1"/>
  <c r="F368" i="1"/>
  <c r="H368" i="1" s="1"/>
  <c r="G369" i="5" s="1"/>
  <c r="F367" i="1"/>
  <c r="H367" i="1" s="1"/>
  <c r="G368" i="5" s="1"/>
  <c r="F366" i="1"/>
  <c r="H366" i="1" s="1"/>
  <c r="G367" i="5" s="1"/>
  <c r="F365" i="1"/>
  <c r="H365" i="1" s="1"/>
  <c r="G366" i="5" s="1"/>
  <c r="F364" i="1"/>
  <c r="H364" i="1" s="1"/>
  <c r="G365" i="5" s="1"/>
  <c r="F363" i="1"/>
  <c r="H363" i="1" s="1"/>
  <c r="G364" i="5" s="1"/>
  <c r="F362" i="1"/>
  <c r="H362" i="1" s="1"/>
  <c r="G363" i="5" s="1"/>
  <c r="F361" i="1"/>
  <c r="H361" i="1" s="1"/>
  <c r="G362" i="5" s="1"/>
  <c r="F360" i="1"/>
  <c r="H360" i="1" s="1"/>
  <c r="G361" i="5" s="1"/>
  <c r="F359" i="1"/>
  <c r="H359" i="1" s="1"/>
  <c r="G360" i="5" s="1"/>
  <c r="F358" i="1"/>
  <c r="H358" i="1" s="1"/>
  <c r="G359" i="5" s="1"/>
  <c r="F357" i="1"/>
  <c r="H357" i="1" s="1"/>
  <c r="G358" i="5" s="1"/>
  <c r="F356" i="1"/>
  <c r="H356" i="1" s="1"/>
  <c r="G357" i="5" s="1"/>
  <c r="F355" i="1"/>
  <c r="H355" i="1" s="1"/>
  <c r="G356" i="5" s="1"/>
  <c r="F354" i="1"/>
  <c r="H354" i="1" s="1"/>
  <c r="G355" i="5" s="1"/>
  <c r="F353" i="1"/>
  <c r="H353" i="1" s="1"/>
  <c r="G354" i="5" s="1"/>
  <c r="F352" i="1"/>
  <c r="H352" i="1" s="1"/>
  <c r="G353" i="5" s="1"/>
  <c r="F351" i="1"/>
  <c r="H351" i="1" s="1"/>
  <c r="G352" i="5" s="1"/>
  <c r="F350" i="1"/>
  <c r="H350" i="1" s="1"/>
  <c r="G351" i="5" s="1"/>
  <c r="F349" i="1"/>
  <c r="H349" i="1" s="1"/>
  <c r="G350" i="5" s="1"/>
  <c r="F348" i="1"/>
  <c r="H348" i="1" s="1"/>
  <c r="G349" i="5" s="1"/>
  <c r="F347" i="1"/>
  <c r="H347" i="1" s="1"/>
  <c r="G348" i="5" s="1"/>
  <c r="F346" i="1"/>
  <c r="H346" i="1" s="1"/>
  <c r="G347" i="5" s="1"/>
  <c r="F345" i="1"/>
  <c r="H345" i="1" s="1"/>
  <c r="G346" i="5" s="1"/>
  <c r="F344" i="1"/>
  <c r="H344" i="1" s="1"/>
  <c r="G345" i="5" s="1"/>
  <c r="F343" i="1"/>
  <c r="H343" i="1" s="1"/>
  <c r="G344" i="5" s="1"/>
  <c r="F342" i="1"/>
  <c r="H342" i="1" s="1"/>
  <c r="G343" i="5" s="1"/>
  <c r="F341" i="1"/>
  <c r="H341" i="1" s="1"/>
  <c r="G342" i="5" s="1"/>
  <c r="F340" i="1"/>
  <c r="H340" i="1" s="1"/>
  <c r="G341" i="5" s="1"/>
  <c r="F339" i="1"/>
  <c r="H339" i="1" s="1"/>
  <c r="G340" i="5" s="1"/>
  <c r="F338" i="1"/>
  <c r="H338" i="1" s="1"/>
  <c r="G339" i="5" s="1"/>
  <c r="F337" i="1"/>
  <c r="H337" i="1" s="1"/>
  <c r="G338" i="5" s="1"/>
  <c r="F336" i="1"/>
  <c r="H336" i="1" s="1"/>
  <c r="G337" i="5" s="1"/>
  <c r="F335" i="1"/>
  <c r="H335" i="1" s="1"/>
  <c r="G336" i="5" s="1"/>
  <c r="F334" i="1"/>
  <c r="H334" i="1" s="1"/>
  <c r="G335" i="5" s="1"/>
  <c r="F333" i="1"/>
  <c r="H333" i="1" s="1"/>
  <c r="G334" i="5" s="1"/>
  <c r="F332" i="1"/>
  <c r="H332" i="1" s="1"/>
  <c r="G333" i="5" s="1"/>
  <c r="F331" i="1"/>
  <c r="H331" i="1" s="1"/>
  <c r="G332" i="5" s="1"/>
  <c r="F330" i="1"/>
  <c r="H330" i="1" s="1"/>
  <c r="G331" i="5" s="1"/>
  <c r="F329" i="1"/>
  <c r="H329" i="1" s="1"/>
  <c r="G330" i="5" s="1"/>
  <c r="F328" i="1"/>
  <c r="H328" i="1" s="1"/>
  <c r="G329" i="5" s="1"/>
  <c r="F327" i="1"/>
  <c r="H327" i="1" s="1"/>
  <c r="G328" i="5" s="1"/>
  <c r="F326" i="1"/>
  <c r="H326" i="1" s="1"/>
  <c r="G327" i="5" s="1"/>
  <c r="F325" i="1"/>
  <c r="H325" i="1" s="1"/>
  <c r="G326" i="5" s="1"/>
  <c r="F324" i="1"/>
  <c r="H324" i="1" s="1"/>
  <c r="G325" i="5" s="1"/>
  <c r="F323" i="1"/>
  <c r="H323" i="1" s="1"/>
  <c r="G324" i="5" s="1"/>
  <c r="F322" i="1"/>
  <c r="H322" i="1" s="1"/>
  <c r="G323" i="5" s="1"/>
  <c r="F321" i="1"/>
  <c r="H321" i="1" s="1"/>
  <c r="G322" i="5" s="1"/>
  <c r="F320" i="1"/>
  <c r="H320" i="1" s="1"/>
  <c r="G321" i="5" s="1"/>
  <c r="F319" i="1"/>
  <c r="H319" i="1" s="1"/>
  <c r="G320" i="5" s="1"/>
  <c r="F318" i="1"/>
  <c r="H318" i="1" s="1"/>
  <c r="G319" i="5" s="1"/>
  <c r="F317" i="1"/>
  <c r="H317" i="1" s="1"/>
  <c r="G318" i="5" s="1"/>
  <c r="F316" i="1"/>
  <c r="H316" i="1" s="1"/>
  <c r="G317" i="5" s="1"/>
  <c r="F315" i="1"/>
  <c r="H315" i="1" s="1"/>
  <c r="G316" i="5" s="1"/>
  <c r="F314" i="1"/>
  <c r="H314" i="1" s="1"/>
  <c r="G315" i="5" s="1"/>
  <c r="F313" i="1"/>
  <c r="H313" i="1" s="1"/>
  <c r="G314" i="5" s="1"/>
  <c r="F312" i="1"/>
  <c r="H312" i="1" s="1"/>
  <c r="G313" i="5" s="1"/>
  <c r="F311" i="1"/>
  <c r="H311" i="1" s="1"/>
  <c r="G312" i="5" s="1"/>
  <c r="F310" i="1"/>
  <c r="H310" i="1" s="1"/>
  <c r="G311" i="5" s="1"/>
  <c r="F309" i="1"/>
  <c r="H309" i="1" s="1"/>
  <c r="G310" i="5" s="1"/>
  <c r="F308" i="1"/>
  <c r="H308" i="1" s="1"/>
  <c r="G309" i="5" s="1"/>
  <c r="F307" i="1"/>
  <c r="H307" i="1" s="1"/>
  <c r="G308" i="5" s="1"/>
  <c r="F306" i="1"/>
  <c r="H306" i="1" s="1"/>
  <c r="G307" i="5" s="1"/>
  <c r="F305" i="1"/>
  <c r="H305" i="1" s="1"/>
  <c r="G306" i="5" s="1"/>
  <c r="F304" i="1"/>
  <c r="H304" i="1" s="1"/>
  <c r="G305" i="5" s="1"/>
  <c r="F303" i="1"/>
  <c r="H303" i="1" s="1"/>
  <c r="G304" i="5" s="1"/>
  <c r="F302" i="1"/>
  <c r="H302" i="1" s="1"/>
  <c r="G303" i="5" s="1"/>
  <c r="F301" i="1"/>
  <c r="H301" i="1" s="1"/>
  <c r="G302" i="5" s="1"/>
  <c r="F300" i="1"/>
  <c r="H300" i="1" s="1"/>
  <c r="G301" i="5" s="1"/>
  <c r="F299" i="1"/>
  <c r="H299" i="1" s="1"/>
  <c r="G300" i="5" s="1"/>
  <c r="F298" i="1"/>
  <c r="H298" i="1" s="1"/>
  <c r="G299" i="5" s="1"/>
  <c r="F297" i="1"/>
  <c r="H297" i="1" s="1"/>
  <c r="G298" i="5" s="1"/>
  <c r="F296" i="1"/>
  <c r="H296" i="1" s="1"/>
  <c r="G297" i="5" s="1"/>
  <c r="F295" i="1"/>
  <c r="H295" i="1" s="1"/>
  <c r="G296" i="5" s="1"/>
  <c r="F294" i="1"/>
  <c r="H294" i="1" s="1"/>
  <c r="G295" i="5" s="1"/>
  <c r="F293" i="1"/>
  <c r="H293" i="1" s="1"/>
  <c r="G294" i="5" s="1"/>
  <c r="F292" i="1"/>
  <c r="H292" i="1" s="1"/>
  <c r="G293" i="5" s="1"/>
  <c r="F291" i="1"/>
  <c r="H291" i="1" s="1"/>
  <c r="G292" i="5" s="1"/>
  <c r="F290" i="1"/>
  <c r="H290" i="1" s="1"/>
  <c r="G291" i="5" s="1"/>
  <c r="F289" i="1"/>
  <c r="H289" i="1" s="1"/>
  <c r="G290" i="5" s="1"/>
  <c r="F288" i="1"/>
  <c r="H288" i="1" s="1"/>
  <c r="G289" i="5" s="1"/>
  <c r="F287" i="1"/>
  <c r="H287" i="1" s="1"/>
  <c r="G288" i="5" s="1"/>
  <c r="F286" i="1"/>
  <c r="H286" i="1" s="1"/>
  <c r="G287" i="5" s="1"/>
  <c r="F285" i="1"/>
  <c r="H285" i="1" s="1"/>
  <c r="G286" i="5" s="1"/>
  <c r="F284" i="1"/>
  <c r="H284" i="1" s="1"/>
  <c r="G285" i="5" s="1"/>
  <c r="F283" i="1"/>
  <c r="H283" i="1" s="1"/>
  <c r="G284" i="5" s="1"/>
  <c r="F282" i="1"/>
  <c r="H282" i="1" s="1"/>
  <c r="G283" i="5" s="1"/>
  <c r="F281" i="1"/>
  <c r="H281" i="1" s="1"/>
  <c r="G282" i="5" s="1"/>
  <c r="F280" i="1"/>
  <c r="H280" i="1" s="1"/>
  <c r="G281" i="5" s="1"/>
  <c r="F279" i="1"/>
  <c r="H279" i="1" s="1"/>
  <c r="G280" i="5" s="1"/>
  <c r="F278" i="1"/>
  <c r="H278" i="1" s="1"/>
  <c r="G279" i="5" s="1"/>
  <c r="F277" i="1"/>
  <c r="H277" i="1" s="1"/>
  <c r="G278" i="5" s="1"/>
  <c r="F276" i="1"/>
  <c r="H276" i="1" s="1"/>
  <c r="G277" i="5" s="1"/>
  <c r="F275" i="1"/>
  <c r="H275" i="1" s="1"/>
  <c r="G276" i="5" s="1"/>
  <c r="F274" i="1"/>
  <c r="H274" i="1" s="1"/>
  <c r="G275" i="5" s="1"/>
  <c r="F273" i="1"/>
  <c r="H273" i="1" s="1"/>
  <c r="G274" i="5" s="1"/>
  <c r="F272" i="1"/>
  <c r="H272" i="1" s="1"/>
  <c r="G273" i="5" s="1"/>
  <c r="F271" i="1"/>
  <c r="H271" i="1" s="1"/>
  <c r="G272" i="5" s="1"/>
  <c r="F270" i="1"/>
  <c r="H270" i="1" s="1"/>
  <c r="G271" i="5" s="1"/>
  <c r="F269" i="1"/>
  <c r="H269" i="1" s="1"/>
  <c r="G270" i="5" s="1"/>
  <c r="F268" i="1"/>
  <c r="H268" i="1" s="1"/>
  <c r="G269" i="5" s="1"/>
  <c r="F267" i="1"/>
  <c r="H267" i="1" s="1"/>
  <c r="G268" i="5" s="1"/>
  <c r="F266" i="1"/>
  <c r="H266" i="1" s="1"/>
  <c r="G267" i="5" s="1"/>
  <c r="F265" i="1"/>
  <c r="H265" i="1" s="1"/>
  <c r="G266" i="5" s="1"/>
  <c r="F264" i="1"/>
  <c r="H264" i="1" s="1"/>
  <c r="G265" i="5" s="1"/>
  <c r="F263" i="1"/>
  <c r="H263" i="1" s="1"/>
  <c r="G264" i="5" s="1"/>
  <c r="F262" i="1"/>
  <c r="H262" i="1" s="1"/>
  <c r="G263" i="5" s="1"/>
  <c r="F261" i="1"/>
  <c r="H261" i="1" s="1"/>
  <c r="G262" i="5" s="1"/>
  <c r="F260" i="1"/>
  <c r="H260" i="1" s="1"/>
  <c r="G261" i="5" s="1"/>
  <c r="F259" i="1"/>
  <c r="H259" i="1" s="1"/>
  <c r="G260" i="5" s="1"/>
  <c r="F258" i="1"/>
  <c r="H258" i="1" s="1"/>
  <c r="G259" i="5" s="1"/>
  <c r="F257" i="1"/>
  <c r="H257" i="1" s="1"/>
  <c r="G258" i="5" s="1"/>
  <c r="F256" i="1"/>
  <c r="H256" i="1" s="1"/>
  <c r="G257" i="5" s="1"/>
  <c r="F255" i="1"/>
  <c r="H255" i="1" s="1"/>
  <c r="G256" i="5" s="1"/>
  <c r="F254" i="1"/>
  <c r="H254" i="1" s="1"/>
  <c r="G255" i="5" s="1"/>
  <c r="F253" i="1"/>
  <c r="H253" i="1" s="1"/>
  <c r="G254" i="5" s="1"/>
  <c r="F252" i="1"/>
  <c r="H252" i="1" s="1"/>
  <c r="G253" i="5" s="1"/>
  <c r="F251" i="1"/>
  <c r="H251" i="1" s="1"/>
  <c r="G252" i="5" s="1"/>
  <c r="F250" i="1"/>
  <c r="H250" i="1" s="1"/>
  <c r="G251" i="5" s="1"/>
  <c r="F249" i="1"/>
  <c r="H249" i="1" s="1"/>
  <c r="G250" i="5" s="1"/>
  <c r="F248" i="1"/>
  <c r="H248" i="1" s="1"/>
  <c r="G249" i="5" s="1"/>
  <c r="F247" i="1"/>
  <c r="H247" i="1" s="1"/>
  <c r="G248" i="5" s="1"/>
  <c r="F246" i="1"/>
  <c r="H246" i="1" s="1"/>
  <c r="G247" i="5" s="1"/>
  <c r="F245" i="1"/>
  <c r="H245" i="1" s="1"/>
  <c r="G246" i="5" s="1"/>
  <c r="F244" i="1"/>
  <c r="H244" i="1" s="1"/>
  <c r="G245" i="5" s="1"/>
  <c r="F243" i="1"/>
  <c r="H243" i="1" s="1"/>
  <c r="G244" i="5" s="1"/>
  <c r="F242" i="1"/>
  <c r="H242" i="1" s="1"/>
  <c r="G243" i="5" s="1"/>
  <c r="F241" i="1"/>
  <c r="H241" i="1" s="1"/>
  <c r="G242" i="5" s="1"/>
  <c r="F240" i="1"/>
  <c r="H240" i="1" s="1"/>
  <c r="G241" i="5" s="1"/>
  <c r="F239" i="1"/>
  <c r="H239" i="1" s="1"/>
  <c r="G240" i="5" s="1"/>
  <c r="F238" i="1"/>
  <c r="H238" i="1" s="1"/>
  <c r="G239" i="5" s="1"/>
  <c r="F237" i="1"/>
  <c r="H237" i="1" s="1"/>
  <c r="G238" i="5" s="1"/>
  <c r="F236" i="1"/>
  <c r="H236" i="1" s="1"/>
  <c r="G237" i="5" s="1"/>
  <c r="F235" i="1"/>
  <c r="H235" i="1" s="1"/>
  <c r="G236" i="5" s="1"/>
  <c r="F234" i="1"/>
  <c r="H234" i="1" s="1"/>
  <c r="G235" i="5" s="1"/>
  <c r="F233" i="1"/>
  <c r="H233" i="1" s="1"/>
  <c r="G234" i="5" s="1"/>
  <c r="F232" i="1"/>
  <c r="H232" i="1" s="1"/>
  <c r="G233" i="5" s="1"/>
  <c r="F231" i="1"/>
  <c r="H231" i="1" s="1"/>
  <c r="G232" i="5" s="1"/>
  <c r="F230" i="1"/>
  <c r="H230" i="1" s="1"/>
  <c r="G231" i="5" s="1"/>
  <c r="F229" i="1"/>
  <c r="H229" i="1" s="1"/>
  <c r="G230" i="5" s="1"/>
  <c r="F228" i="1"/>
  <c r="H228" i="1" s="1"/>
  <c r="G229" i="5" s="1"/>
  <c r="F227" i="1"/>
  <c r="H227" i="1" s="1"/>
  <c r="G228" i="5" s="1"/>
  <c r="F226" i="1"/>
  <c r="H226" i="1" s="1"/>
  <c r="G227" i="5" s="1"/>
  <c r="F225" i="1"/>
  <c r="H225" i="1" s="1"/>
  <c r="G226" i="5" s="1"/>
  <c r="F224" i="1"/>
  <c r="H224" i="1" s="1"/>
  <c r="G225" i="5" s="1"/>
  <c r="F223" i="1"/>
  <c r="H223" i="1" s="1"/>
  <c r="G224" i="5" s="1"/>
  <c r="F222" i="1"/>
  <c r="H222" i="1" s="1"/>
  <c r="G223" i="5" s="1"/>
  <c r="F221" i="1"/>
  <c r="H221" i="1" s="1"/>
  <c r="G222" i="5" s="1"/>
  <c r="F220" i="1"/>
  <c r="H220" i="1" s="1"/>
  <c r="G221" i="5" s="1"/>
  <c r="F219" i="1"/>
  <c r="H219" i="1" s="1"/>
  <c r="G220" i="5" s="1"/>
  <c r="F218" i="1"/>
  <c r="H218" i="1" s="1"/>
  <c r="G219" i="5" s="1"/>
  <c r="F217" i="1"/>
  <c r="H217" i="1" s="1"/>
  <c r="G218" i="5" s="1"/>
  <c r="F216" i="1"/>
  <c r="H216" i="1" s="1"/>
  <c r="G217" i="5" s="1"/>
  <c r="F215" i="1"/>
  <c r="H215" i="1" s="1"/>
  <c r="G216" i="5" s="1"/>
  <c r="F214" i="1"/>
  <c r="H214" i="1" s="1"/>
  <c r="G215" i="5" s="1"/>
  <c r="F213" i="1"/>
  <c r="H213" i="1" s="1"/>
  <c r="G214" i="5" s="1"/>
  <c r="F212" i="1"/>
  <c r="H212" i="1" s="1"/>
  <c r="G213" i="5" s="1"/>
  <c r="F211" i="1"/>
  <c r="H211" i="1" s="1"/>
  <c r="G212" i="5" s="1"/>
  <c r="F210" i="1"/>
  <c r="H210" i="1" s="1"/>
  <c r="G211" i="5" s="1"/>
  <c r="F209" i="1"/>
  <c r="H209" i="1" s="1"/>
  <c r="G210" i="5" s="1"/>
  <c r="F208" i="1"/>
  <c r="H208" i="1" s="1"/>
  <c r="G209" i="5" s="1"/>
  <c r="F207" i="1"/>
  <c r="H207" i="1" s="1"/>
  <c r="G208" i="5" s="1"/>
  <c r="F206" i="1"/>
  <c r="H206" i="1" s="1"/>
  <c r="G207" i="5" s="1"/>
  <c r="F205" i="1"/>
  <c r="H205" i="1" s="1"/>
  <c r="G206" i="5" s="1"/>
  <c r="F204" i="1"/>
  <c r="H204" i="1" s="1"/>
  <c r="G205" i="5" s="1"/>
  <c r="F203" i="1"/>
  <c r="H203" i="1" s="1"/>
  <c r="G204" i="5" s="1"/>
  <c r="F202" i="1"/>
  <c r="H202" i="1" s="1"/>
  <c r="G203" i="5" s="1"/>
  <c r="F201" i="1"/>
  <c r="H201" i="1" s="1"/>
  <c r="G202" i="5" s="1"/>
  <c r="F200" i="1"/>
  <c r="H200" i="1" s="1"/>
  <c r="G201" i="5" s="1"/>
  <c r="F199" i="1"/>
  <c r="H199" i="1" s="1"/>
  <c r="G200" i="5" s="1"/>
  <c r="F198" i="1"/>
  <c r="H198" i="1" s="1"/>
  <c r="G199" i="5" s="1"/>
  <c r="F197" i="1"/>
  <c r="H197" i="1" s="1"/>
  <c r="G198" i="5" s="1"/>
  <c r="F196" i="1"/>
  <c r="H196" i="1" s="1"/>
  <c r="G197" i="5" s="1"/>
  <c r="F195" i="1"/>
  <c r="H195" i="1" s="1"/>
  <c r="G196" i="5" s="1"/>
  <c r="F194" i="1"/>
  <c r="H194" i="1" s="1"/>
  <c r="G195" i="5" s="1"/>
  <c r="F193" i="1"/>
  <c r="H193" i="1" s="1"/>
  <c r="G194" i="5" s="1"/>
  <c r="F192" i="1"/>
  <c r="H192" i="1" s="1"/>
  <c r="G193" i="5" s="1"/>
  <c r="F191" i="1"/>
  <c r="H191" i="1" s="1"/>
  <c r="G192" i="5" s="1"/>
  <c r="F190" i="1"/>
  <c r="H190" i="1" s="1"/>
  <c r="G191" i="5" s="1"/>
  <c r="F189" i="1"/>
  <c r="H189" i="1" s="1"/>
  <c r="G190" i="5" s="1"/>
  <c r="F188" i="1"/>
  <c r="H188" i="1" s="1"/>
  <c r="G189" i="5" s="1"/>
  <c r="F187" i="1"/>
  <c r="H187" i="1" s="1"/>
  <c r="G188" i="5" s="1"/>
  <c r="F186" i="1"/>
  <c r="H186" i="1" s="1"/>
  <c r="G187" i="5" s="1"/>
  <c r="F185" i="1"/>
  <c r="H185" i="1" s="1"/>
  <c r="G186" i="5" s="1"/>
  <c r="F184" i="1"/>
  <c r="H184" i="1" s="1"/>
  <c r="G185" i="5" s="1"/>
  <c r="F183" i="1"/>
  <c r="H183" i="1" s="1"/>
  <c r="G184" i="5" s="1"/>
  <c r="F182" i="1"/>
  <c r="H182" i="1" s="1"/>
  <c r="G183" i="5" s="1"/>
  <c r="F181" i="1"/>
  <c r="H181" i="1" s="1"/>
  <c r="G182" i="5" s="1"/>
  <c r="F180" i="1"/>
  <c r="H180" i="1" s="1"/>
  <c r="G181" i="5" s="1"/>
  <c r="F179" i="1"/>
  <c r="H179" i="1" s="1"/>
  <c r="G180" i="5" s="1"/>
  <c r="F178" i="1"/>
  <c r="H178" i="1" s="1"/>
  <c r="G179" i="5" s="1"/>
  <c r="F177" i="1"/>
  <c r="H177" i="1" s="1"/>
  <c r="G178" i="5" s="1"/>
  <c r="F176" i="1"/>
  <c r="H176" i="1" s="1"/>
  <c r="G177" i="5" s="1"/>
  <c r="F175" i="1"/>
  <c r="H175" i="1" s="1"/>
  <c r="G176" i="5" s="1"/>
  <c r="F174" i="1"/>
  <c r="H174" i="1" s="1"/>
  <c r="G175" i="5" s="1"/>
  <c r="F173" i="1"/>
  <c r="H173" i="1" s="1"/>
  <c r="G174" i="5" s="1"/>
  <c r="F172" i="1"/>
  <c r="H172" i="1" s="1"/>
  <c r="G173" i="5" s="1"/>
  <c r="F171" i="1"/>
  <c r="H171" i="1" s="1"/>
  <c r="G172" i="5" s="1"/>
  <c r="F170" i="1"/>
  <c r="H170" i="1" s="1"/>
  <c r="G171" i="5" s="1"/>
  <c r="F169" i="1"/>
  <c r="H169" i="1" s="1"/>
  <c r="G170" i="5" s="1"/>
  <c r="F168" i="1"/>
  <c r="H168" i="1" s="1"/>
  <c r="G169" i="5" s="1"/>
  <c r="F167" i="1"/>
  <c r="H167" i="1" s="1"/>
  <c r="G168" i="5" s="1"/>
  <c r="F166" i="1"/>
  <c r="H166" i="1" s="1"/>
  <c r="G167" i="5" s="1"/>
  <c r="F165" i="1"/>
  <c r="H165" i="1" s="1"/>
  <c r="G166" i="5" s="1"/>
  <c r="F164" i="1"/>
  <c r="H164" i="1" s="1"/>
  <c r="G165" i="5" s="1"/>
  <c r="F163" i="1"/>
  <c r="H163" i="1" s="1"/>
  <c r="G164" i="5" s="1"/>
  <c r="F162" i="1"/>
  <c r="H162" i="1" s="1"/>
  <c r="G163" i="5" s="1"/>
  <c r="F161" i="1"/>
  <c r="H161" i="1" s="1"/>
  <c r="G162" i="5" s="1"/>
  <c r="F160" i="1"/>
  <c r="H160" i="1" s="1"/>
  <c r="G161" i="5" s="1"/>
  <c r="F159" i="1"/>
  <c r="H159" i="1" s="1"/>
  <c r="G160" i="5" s="1"/>
  <c r="F158" i="1"/>
  <c r="H158" i="1" s="1"/>
  <c r="G159" i="5" s="1"/>
  <c r="F157" i="1"/>
  <c r="H157" i="1" s="1"/>
  <c r="G158" i="5" s="1"/>
  <c r="F156" i="1"/>
  <c r="H156" i="1" s="1"/>
  <c r="G157" i="5" s="1"/>
  <c r="F155" i="1"/>
  <c r="H155" i="1" s="1"/>
  <c r="G156" i="5" s="1"/>
  <c r="F154" i="1"/>
  <c r="H154" i="1" s="1"/>
  <c r="G155" i="5" s="1"/>
  <c r="F153" i="1"/>
  <c r="H153" i="1" s="1"/>
  <c r="G154" i="5" s="1"/>
  <c r="F152" i="1"/>
  <c r="H152" i="1" s="1"/>
  <c r="G153" i="5" s="1"/>
  <c r="F151" i="1"/>
  <c r="H151" i="1" s="1"/>
  <c r="G152" i="5" s="1"/>
  <c r="F150" i="1"/>
  <c r="H150" i="1" s="1"/>
  <c r="G151" i="5" s="1"/>
  <c r="F149" i="1"/>
  <c r="H149" i="1" s="1"/>
  <c r="G150" i="5" s="1"/>
  <c r="F148" i="1"/>
  <c r="H148" i="1" s="1"/>
  <c r="G149" i="5" s="1"/>
  <c r="F147" i="1"/>
  <c r="H147" i="1" s="1"/>
  <c r="G148" i="5" s="1"/>
  <c r="F146" i="1"/>
  <c r="H146" i="1" s="1"/>
  <c r="G147" i="5" s="1"/>
  <c r="F145" i="1"/>
  <c r="H145" i="1" s="1"/>
  <c r="G146" i="5" s="1"/>
  <c r="F144" i="1"/>
  <c r="H144" i="1" s="1"/>
  <c r="G145" i="5" s="1"/>
  <c r="F143" i="1"/>
  <c r="H143" i="1" s="1"/>
  <c r="G144" i="5" s="1"/>
  <c r="F142" i="1"/>
  <c r="H142" i="1" s="1"/>
  <c r="G143" i="5" s="1"/>
  <c r="F141" i="1"/>
  <c r="H141" i="1" s="1"/>
  <c r="G142" i="5" s="1"/>
  <c r="F140" i="1"/>
  <c r="H140" i="1" s="1"/>
  <c r="G141" i="5" s="1"/>
  <c r="F139" i="1"/>
  <c r="H139" i="1" s="1"/>
  <c r="G140" i="5" s="1"/>
  <c r="F138" i="1"/>
  <c r="H138" i="1" s="1"/>
  <c r="G139" i="5" s="1"/>
  <c r="F137" i="1"/>
  <c r="H137" i="1" s="1"/>
  <c r="G138" i="5" s="1"/>
  <c r="F136" i="1"/>
  <c r="H136" i="1" s="1"/>
  <c r="G137" i="5" s="1"/>
  <c r="F135" i="1"/>
  <c r="H135" i="1" s="1"/>
  <c r="G136" i="5" s="1"/>
  <c r="F134" i="1"/>
  <c r="H134" i="1" s="1"/>
  <c r="G135" i="5" s="1"/>
  <c r="F133" i="1"/>
  <c r="H133" i="1" s="1"/>
  <c r="G134" i="5" s="1"/>
  <c r="F132" i="1"/>
  <c r="H132" i="1" s="1"/>
  <c r="G133" i="5" s="1"/>
  <c r="F131" i="1"/>
  <c r="H131" i="1" s="1"/>
  <c r="G132" i="5" s="1"/>
  <c r="F130" i="1"/>
  <c r="H130" i="1" s="1"/>
  <c r="G131" i="5" s="1"/>
  <c r="F129" i="1"/>
  <c r="H129" i="1" s="1"/>
  <c r="G130" i="5" s="1"/>
  <c r="F128" i="1"/>
  <c r="H128" i="1" s="1"/>
  <c r="G129" i="5" s="1"/>
  <c r="F127" i="1"/>
  <c r="H127" i="1" s="1"/>
  <c r="G128" i="5" s="1"/>
  <c r="F126" i="1"/>
  <c r="H126" i="1" s="1"/>
  <c r="G127" i="5" s="1"/>
  <c r="F125" i="1"/>
  <c r="H125" i="1" s="1"/>
  <c r="G126" i="5" s="1"/>
  <c r="F124" i="1"/>
  <c r="H124" i="1" s="1"/>
  <c r="G125" i="5" s="1"/>
  <c r="F123" i="1"/>
  <c r="H123" i="1" s="1"/>
  <c r="G124" i="5" s="1"/>
  <c r="F122" i="1"/>
  <c r="H122" i="1" s="1"/>
  <c r="G123" i="5" s="1"/>
  <c r="F121" i="1"/>
  <c r="H121" i="1" s="1"/>
  <c r="G122" i="5" s="1"/>
  <c r="F120" i="1"/>
  <c r="H120" i="1" s="1"/>
  <c r="G121" i="5" s="1"/>
  <c r="F119" i="1"/>
  <c r="H119" i="1" s="1"/>
  <c r="G120" i="5" s="1"/>
  <c r="F118" i="1"/>
  <c r="H118" i="1" s="1"/>
  <c r="G119" i="5" s="1"/>
  <c r="F117" i="1"/>
  <c r="H117" i="1" s="1"/>
  <c r="G118" i="5" s="1"/>
  <c r="F116" i="1"/>
  <c r="H116" i="1" s="1"/>
  <c r="G117" i="5" s="1"/>
  <c r="F115" i="1"/>
  <c r="H115" i="1" s="1"/>
  <c r="G116" i="5" s="1"/>
  <c r="F114" i="1"/>
  <c r="H114" i="1" s="1"/>
  <c r="G115" i="5" s="1"/>
  <c r="F113" i="1"/>
  <c r="H113" i="1" s="1"/>
  <c r="G114" i="5" s="1"/>
  <c r="F112" i="1"/>
  <c r="H112" i="1" s="1"/>
  <c r="G113" i="5" s="1"/>
  <c r="F111" i="1"/>
  <c r="H111" i="1" s="1"/>
  <c r="G112" i="5" s="1"/>
  <c r="F110" i="1"/>
  <c r="H110" i="1" s="1"/>
  <c r="G111" i="5" s="1"/>
  <c r="F109" i="1"/>
  <c r="H109" i="1" s="1"/>
  <c r="G110" i="5" s="1"/>
  <c r="F108" i="1"/>
  <c r="H108" i="1" s="1"/>
  <c r="G109" i="5" s="1"/>
  <c r="F107" i="1"/>
  <c r="H107" i="1" s="1"/>
  <c r="G108" i="5" s="1"/>
  <c r="F106" i="1"/>
  <c r="H106" i="1" s="1"/>
  <c r="G107" i="5" s="1"/>
  <c r="F105" i="1"/>
  <c r="H105" i="1" s="1"/>
  <c r="G106" i="5" s="1"/>
  <c r="F104" i="1"/>
  <c r="H104" i="1" s="1"/>
  <c r="G105" i="5" s="1"/>
  <c r="F103" i="1"/>
  <c r="H103" i="1" s="1"/>
  <c r="G104" i="5" s="1"/>
  <c r="F102" i="1"/>
  <c r="H102" i="1" s="1"/>
  <c r="G103" i="5" s="1"/>
  <c r="F101" i="1"/>
  <c r="H101" i="1" s="1"/>
  <c r="G102" i="5" s="1"/>
  <c r="F100" i="1"/>
  <c r="H100" i="1" s="1"/>
  <c r="G101" i="5" s="1"/>
  <c r="F99" i="1"/>
  <c r="H99" i="1" s="1"/>
  <c r="G100" i="5" s="1"/>
  <c r="F98" i="1"/>
  <c r="H98" i="1" s="1"/>
  <c r="G99" i="5" s="1"/>
  <c r="F97" i="1"/>
  <c r="H97" i="1" s="1"/>
  <c r="G98" i="5" s="1"/>
  <c r="F96" i="1"/>
  <c r="H96" i="1" s="1"/>
  <c r="G97" i="5" s="1"/>
  <c r="F95" i="1"/>
  <c r="H95" i="1" s="1"/>
  <c r="G96" i="5" s="1"/>
  <c r="F94" i="1"/>
  <c r="H94" i="1" s="1"/>
  <c r="G95" i="5" s="1"/>
  <c r="F93" i="1"/>
  <c r="H93" i="1" s="1"/>
  <c r="G94" i="5" s="1"/>
  <c r="F92" i="1"/>
  <c r="H92" i="1" s="1"/>
  <c r="G93" i="5" s="1"/>
  <c r="F91" i="1"/>
  <c r="H91" i="1" s="1"/>
  <c r="G92" i="5" s="1"/>
  <c r="F90" i="1"/>
  <c r="H90" i="1" s="1"/>
  <c r="G91" i="5" s="1"/>
  <c r="F89" i="1"/>
  <c r="H89" i="1" s="1"/>
  <c r="G90" i="5" s="1"/>
  <c r="F88" i="1"/>
  <c r="H88" i="1" s="1"/>
  <c r="G89" i="5" s="1"/>
  <c r="F87" i="1"/>
  <c r="H87" i="1" s="1"/>
  <c r="G88" i="5" s="1"/>
  <c r="F86" i="1"/>
  <c r="H86" i="1" s="1"/>
  <c r="G87" i="5" s="1"/>
  <c r="F85" i="1"/>
  <c r="H85" i="1" s="1"/>
  <c r="G86" i="5" s="1"/>
  <c r="F84" i="1"/>
  <c r="H84" i="1" s="1"/>
  <c r="G85" i="5" s="1"/>
  <c r="F83" i="1"/>
  <c r="H83" i="1" s="1"/>
  <c r="G84" i="5" s="1"/>
  <c r="F82" i="1"/>
  <c r="H82" i="1" s="1"/>
  <c r="G83" i="5" s="1"/>
  <c r="F81" i="1"/>
  <c r="H81" i="1" s="1"/>
  <c r="G82" i="5" s="1"/>
  <c r="F80" i="1"/>
  <c r="H80" i="1" s="1"/>
  <c r="G81" i="5" s="1"/>
  <c r="F79" i="1"/>
  <c r="H79" i="1" s="1"/>
  <c r="G80" i="5" s="1"/>
  <c r="F78" i="1"/>
  <c r="H78" i="1" s="1"/>
  <c r="G79" i="5" s="1"/>
  <c r="F77" i="1"/>
  <c r="H77" i="1" s="1"/>
  <c r="G78" i="5" s="1"/>
  <c r="F76" i="1"/>
  <c r="H76" i="1" s="1"/>
  <c r="G77" i="5" s="1"/>
  <c r="F75" i="1"/>
  <c r="H75" i="1" s="1"/>
  <c r="G76" i="5" s="1"/>
  <c r="F74" i="1"/>
  <c r="H74" i="1" s="1"/>
  <c r="G75" i="5" s="1"/>
  <c r="F73" i="1"/>
  <c r="H73" i="1" s="1"/>
  <c r="G74" i="5" s="1"/>
  <c r="F72" i="1"/>
  <c r="H72" i="1" s="1"/>
  <c r="G73" i="5" s="1"/>
  <c r="F71" i="1"/>
  <c r="H71" i="1" s="1"/>
  <c r="G72" i="5" s="1"/>
  <c r="F70" i="1"/>
  <c r="H70" i="1" s="1"/>
  <c r="G71" i="5" s="1"/>
  <c r="F69" i="1"/>
  <c r="H69" i="1" s="1"/>
  <c r="G70" i="5" s="1"/>
  <c r="F68" i="1"/>
  <c r="H68" i="1" s="1"/>
  <c r="G69" i="5" s="1"/>
  <c r="F67" i="1"/>
  <c r="H67" i="1" s="1"/>
  <c r="G68" i="5" s="1"/>
  <c r="F66" i="1"/>
  <c r="H66" i="1" s="1"/>
  <c r="G67" i="5" s="1"/>
  <c r="F65" i="1"/>
  <c r="H65" i="1" s="1"/>
  <c r="G66" i="5" s="1"/>
  <c r="F64" i="1"/>
  <c r="H64" i="1" s="1"/>
  <c r="G65" i="5" s="1"/>
  <c r="F63" i="1"/>
  <c r="H63" i="1" s="1"/>
  <c r="G64" i="5" s="1"/>
  <c r="F62" i="1"/>
  <c r="H62" i="1" s="1"/>
  <c r="G63" i="5" s="1"/>
  <c r="F61" i="1"/>
  <c r="H61" i="1" s="1"/>
  <c r="G62" i="5" s="1"/>
  <c r="F60" i="1"/>
  <c r="H60" i="1" s="1"/>
  <c r="G61" i="5" s="1"/>
  <c r="F59" i="1"/>
  <c r="H59" i="1" s="1"/>
  <c r="G60" i="5" s="1"/>
  <c r="F58" i="1"/>
  <c r="H58" i="1" s="1"/>
  <c r="G59" i="5" s="1"/>
  <c r="F57" i="1"/>
  <c r="H57" i="1" s="1"/>
  <c r="G58" i="5" s="1"/>
  <c r="F56" i="1"/>
  <c r="H56" i="1" s="1"/>
  <c r="G57" i="5" s="1"/>
  <c r="F55" i="1"/>
  <c r="H55" i="1" s="1"/>
  <c r="G56" i="5" s="1"/>
  <c r="F54" i="1"/>
  <c r="H54" i="1" s="1"/>
  <c r="G55" i="5" s="1"/>
  <c r="F53" i="1"/>
  <c r="H53" i="1" s="1"/>
  <c r="G54" i="5" s="1"/>
  <c r="F52" i="1"/>
  <c r="H52" i="1" s="1"/>
  <c r="G53" i="5" s="1"/>
  <c r="F51" i="1"/>
  <c r="H51" i="1" s="1"/>
  <c r="G52" i="5" s="1"/>
  <c r="F50" i="1"/>
  <c r="H50" i="1" s="1"/>
  <c r="G51" i="5" s="1"/>
  <c r="F49" i="1"/>
  <c r="H49" i="1" s="1"/>
  <c r="G50" i="5" s="1"/>
  <c r="F48" i="1"/>
  <c r="H48" i="1" s="1"/>
  <c r="G49" i="5" s="1"/>
  <c r="F47" i="1"/>
  <c r="H47" i="1" s="1"/>
  <c r="G48" i="5" s="1"/>
  <c r="F46" i="1"/>
  <c r="H46" i="1" s="1"/>
  <c r="G47" i="5" s="1"/>
  <c r="F45" i="1"/>
  <c r="H45" i="1" s="1"/>
  <c r="G46" i="5" s="1"/>
  <c r="F44" i="1"/>
  <c r="H44" i="1" s="1"/>
  <c r="G45" i="5" s="1"/>
  <c r="F43" i="1"/>
  <c r="H43" i="1" s="1"/>
  <c r="G44" i="5" s="1"/>
  <c r="F42" i="1"/>
  <c r="H42" i="1" s="1"/>
  <c r="G43" i="5" s="1"/>
  <c r="F41" i="1"/>
  <c r="H41" i="1" s="1"/>
  <c r="G42" i="5" s="1"/>
  <c r="F40" i="1"/>
  <c r="H40" i="1" s="1"/>
  <c r="G41" i="5" s="1"/>
  <c r="F39" i="1"/>
  <c r="H39" i="1" s="1"/>
  <c r="G40" i="5" s="1"/>
  <c r="F38" i="1"/>
  <c r="H38" i="1" s="1"/>
  <c r="G39" i="5" s="1"/>
  <c r="F37" i="1"/>
  <c r="H37" i="1" s="1"/>
  <c r="G38" i="5" s="1"/>
  <c r="F36" i="1"/>
  <c r="H36" i="1" s="1"/>
  <c r="G37" i="5" s="1"/>
  <c r="F35" i="1"/>
  <c r="H35" i="1" s="1"/>
  <c r="G36" i="5" s="1"/>
  <c r="F34" i="1"/>
  <c r="H34" i="1" s="1"/>
  <c r="G35" i="5" s="1"/>
  <c r="F33" i="1"/>
  <c r="H33" i="1" s="1"/>
  <c r="G34" i="5" s="1"/>
  <c r="F32" i="1"/>
  <c r="H32" i="1" s="1"/>
  <c r="G33" i="5" s="1"/>
  <c r="F31" i="1"/>
  <c r="H31" i="1" s="1"/>
  <c r="G32" i="5" s="1"/>
  <c r="F30" i="1"/>
  <c r="H30" i="1" s="1"/>
  <c r="G31" i="5" s="1"/>
  <c r="F29" i="1"/>
  <c r="H29" i="1" s="1"/>
  <c r="G30" i="5" s="1"/>
  <c r="F28" i="1"/>
  <c r="H28" i="1" s="1"/>
  <c r="G29" i="5" s="1"/>
  <c r="F27" i="1"/>
  <c r="H27" i="1" s="1"/>
  <c r="G28" i="5" s="1"/>
  <c r="F26" i="1"/>
  <c r="H26" i="1" s="1"/>
  <c r="G27" i="5" s="1"/>
  <c r="F25" i="1"/>
  <c r="H25" i="1" s="1"/>
  <c r="G26" i="5" s="1"/>
  <c r="F24" i="1"/>
  <c r="H24" i="1" s="1"/>
  <c r="G25" i="5" s="1"/>
  <c r="F23" i="1"/>
  <c r="H23" i="1" s="1"/>
  <c r="G24" i="5" s="1"/>
  <c r="F22" i="1"/>
  <c r="H22" i="1" s="1"/>
  <c r="G23" i="5" s="1"/>
  <c r="F21" i="1"/>
  <c r="H21" i="1" s="1"/>
  <c r="G22" i="5" s="1"/>
  <c r="F20" i="1"/>
  <c r="H20" i="1" s="1"/>
  <c r="G21" i="5" s="1"/>
  <c r="F19" i="1"/>
  <c r="H19" i="1" s="1"/>
  <c r="G20" i="5" s="1"/>
  <c r="F18" i="1"/>
  <c r="H18" i="1" s="1"/>
  <c r="G19" i="5" s="1"/>
  <c r="F17" i="1"/>
  <c r="H17" i="1" s="1"/>
  <c r="G18" i="5" s="1"/>
  <c r="F16" i="1"/>
  <c r="H16" i="1" s="1"/>
  <c r="G17" i="5" s="1"/>
  <c r="F15" i="1"/>
  <c r="H15" i="1" s="1"/>
  <c r="G16" i="5" s="1"/>
  <c r="F14" i="1"/>
  <c r="H14" i="1" s="1"/>
  <c r="G15" i="5" s="1"/>
  <c r="F13" i="1"/>
  <c r="H13" i="1" s="1"/>
  <c r="G14" i="5" s="1"/>
  <c r="F12" i="1"/>
  <c r="H12" i="1" s="1"/>
  <c r="G13" i="5" s="1"/>
  <c r="F11" i="1"/>
  <c r="H11" i="1" s="1"/>
  <c r="G12" i="5" s="1"/>
  <c r="F10" i="1"/>
  <c r="H10" i="1" s="1"/>
  <c r="G11" i="5" s="1"/>
  <c r="F9" i="1"/>
  <c r="H9" i="1" s="1"/>
  <c r="G10" i="5" s="1"/>
  <c r="D13" i="5" l="1"/>
  <c r="E13" i="5" s="1"/>
  <c r="D25" i="5"/>
  <c r="E25" i="5" s="1"/>
  <c r="D49" i="5"/>
  <c r="E49" i="5" s="1"/>
  <c r="D61" i="5"/>
  <c r="E61" i="5" s="1"/>
  <c r="D73" i="5"/>
  <c r="E73" i="5" s="1"/>
  <c r="D89" i="5"/>
  <c r="E89" i="5" s="1"/>
  <c r="D101" i="5"/>
  <c r="E101" i="5" s="1"/>
  <c r="D113" i="5"/>
  <c r="E113" i="5" s="1"/>
  <c r="D10" i="5"/>
  <c r="E10" i="5" s="1"/>
  <c r="D18" i="5"/>
  <c r="E18" i="5" s="1"/>
  <c r="D30" i="5"/>
  <c r="E30" i="5" s="1"/>
  <c r="D42" i="5"/>
  <c r="E42" i="5" s="1"/>
  <c r="D50" i="5"/>
  <c r="E50" i="5" s="1"/>
  <c r="D58" i="5"/>
  <c r="E58" i="5" s="1"/>
  <c r="D66" i="5"/>
  <c r="E66" i="5" s="1"/>
  <c r="D74" i="5"/>
  <c r="E74" i="5" s="1"/>
  <c r="D82" i="5"/>
  <c r="E82" i="5" s="1"/>
  <c r="D94" i="5"/>
  <c r="E94" i="5" s="1"/>
  <c r="D98" i="5"/>
  <c r="E98" i="5" s="1"/>
  <c r="D106" i="5"/>
  <c r="E106" i="5" s="1"/>
  <c r="D114" i="5"/>
  <c r="E114" i="5" s="1"/>
  <c r="D122" i="5"/>
  <c r="E122" i="5" s="1"/>
  <c r="D130" i="5"/>
  <c r="E130" i="5" s="1"/>
  <c r="D142" i="5"/>
  <c r="E142" i="5" s="1"/>
  <c r="D150" i="5"/>
  <c r="E150" i="5" s="1"/>
  <c r="D158" i="5"/>
  <c r="E158" i="5" s="1"/>
  <c r="D170" i="5"/>
  <c r="E170" i="5" s="1"/>
  <c r="D178" i="5"/>
  <c r="E178" i="5" s="1"/>
  <c r="D186" i="5"/>
  <c r="E186" i="5" s="1"/>
  <c r="D206" i="5"/>
  <c r="E206" i="5" s="1"/>
  <c r="D11" i="5"/>
  <c r="E11" i="5" s="1"/>
  <c r="D15" i="5"/>
  <c r="E15" i="5" s="1"/>
  <c r="D19" i="5"/>
  <c r="E19" i="5" s="1"/>
  <c r="D23" i="5"/>
  <c r="E23" i="5" s="1"/>
  <c r="D27" i="5"/>
  <c r="E27" i="5" s="1"/>
  <c r="D31" i="5"/>
  <c r="E31" i="5" s="1"/>
  <c r="D35" i="5"/>
  <c r="E35" i="5" s="1"/>
  <c r="D39" i="5"/>
  <c r="E39" i="5" s="1"/>
  <c r="D43" i="5"/>
  <c r="E43" i="5" s="1"/>
  <c r="D47" i="5"/>
  <c r="E47" i="5" s="1"/>
  <c r="D51" i="5"/>
  <c r="E51" i="5" s="1"/>
  <c r="D55" i="5"/>
  <c r="E55" i="5" s="1"/>
  <c r="D59" i="5"/>
  <c r="E59" i="5" s="1"/>
  <c r="D63" i="5"/>
  <c r="E63" i="5" s="1"/>
  <c r="D67" i="5"/>
  <c r="E67" i="5" s="1"/>
  <c r="D71" i="5"/>
  <c r="E71" i="5" s="1"/>
  <c r="D75" i="5"/>
  <c r="E75" i="5" s="1"/>
  <c r="D79" i="5"/>
  <c r="E79" i="5" s="1"/>
  <c r="D83" i="5"/>
  <c r="E83" i="5" s="1"/>
  <c r="D87" i="5"/>
  <c r="E87" i="5" s="1"/>
  <c r="D91" i="5"/>
  <c r="E91" i="5" s="1"/>
  <c r="D95" i="5"/>
  <c r="E95" i="5" s="1"/>
  <c r="D99" i="5"/>
  <c r="E99" i="5" s="1"/>
  <c r="D103" i="5"/>
  <c r="E103" i="5" s="1"/>
  <c r="D107" i="5"/>
  <c r="E107" i="5" s="1"/>
  <c r="D111" i="5"/>
  <c r="E111" i="5" s="1"/>
  <c r="D115" i="5"/>
  <c r="E115" i="5" s="1"/>
  <c r="D119" i="5"/>
  <c r="E119" i="5" s="1"/>
  <c r="D123" i="5"/>
  <c r="E123" i="5" s="1"/>
  <c r="D127" i="5"/>
  <c r="E127" i="5" s="1"/>
  <c r="D131" i="5"/>
  <c r="E131" i="5" s="1"/>
  <c r="D135" i="5"/>
  <c r="E135" i="5" s="1"/>
  <c r="D139" i="5"/>
  <c r="E139" i="5" s="1"/>
  <c r="D143" i="5"/>
  <c r="E143" i="5" s="1"/>
  <c r="D147" i="5"/>
  <c r="E147" i="5" s="1"/>
  <c r="D151" i="5"/>
  <c r="E151" i="5" s="1"/>
  <c r="D155" i="5"/>
  <c r="E155" i="5" s="1"/>
  <c r="D159" i="5"/>
  <c r="E159" i="5" s="1"/>
  <c r="D163" i="5"/>
  <c r="E163" i="5" s="1"/>
  <c r="D167" i="5"/>
  <c r="E167" i="5" s="1"/>
  <c r="D171" i="5"/>
  <c r="E171" i="5" s="1"/>
  <c r="D175" i="5"/>
  <c r="E175" i="5" s="1"/>
  <c r="D179" i="5"/>
  <c r="E179" i="5" s="1"/>
  <c r="D183" i="5"/>
  <c r="E183" i="5" s="1"/>
  <c r="D187" i="5"/>
  <c r="E187" i="5" s="1"/>
  <c r="D191" i="5"/>
  <c r="E191" i="5" s="1"/>
  <c r="D195" i="5"/>
  <c r="E195" i="5" s="1"/>
  <c r="D199" i="5"/>
  <c r="E199" i="5" s="1"/>
  <c r="D203" i="5"/>
  <c r="E203" i="5" s="1"/>
  <c r="D207" i="5"/>
  <c r="E207" i="5" s="1"/>
  <c r="D211" i="5"/>
  <c r="E211" i="5" s="1"/>
  <c r="D215" i="5"/>
  <c r="E215" i="5" s="1"/>
  <c r="D219" i="5"/>
  <c r="E219" i="5" s="1"/>
  <c r="D223" i="5"/>
  <c r="E223" i="5" s="1"/>
  <c r="D227" i="5"/>
  <c r="E227" i="5" s="1"/>
  <c r="D231" i="5"/>
  <c r="E231" i="5" s="1"/>
  <c r="D235" i="5"/>
  <c r="E235" i="5" s="1"/>
  <c r="D239" i="5"/>
  <c r="E239" i="5" s="1"/>
  <c r="D243" i="5"/>
  <c r="E243" i="5" s="1"/>
  <c r="D247" i="5"/>
  <c r="E247" i="5" s="1"/>
  <c r="D251" i="5"/>
  <c r="E251" i="5" s="1"/>
  <c r="D255" i="5"/>
  <c r="E255" i="5" s="1"/>
  <c r="D259" i="5"/>
  <c r="E259" i="5" s="1"/>
  <c r="D263" i="5"/>
  <c r="E263" i="5" s="1"/>
  <c r="D267" i="5"/>
  <c r="E267" i="5" s="1"/>
  <c r="D271" i="5"/>
  <c r="E271" i="5" s="1"/>
  <c r="D275" i="5"/>
  <c r="E275" i="5" s="1"/>
  <c r="D279" i="5"/>
  <c r="E279" i="5" s="1"/>
  <c r="D283" i="5"/>
  <c r="E283" i="5" s="1"/>
  <c r="D287" i="5"/>
  <c r="E287" i="5" s="1"/>
  <c r="D291" i="5"/>
  <c r="E291" i="5" s="1"/>
  <c r="D295" i="5"/>
  <c r="E295" i="5" s="1"/>
  <c r="D299" i="5"/>
  <c r="E299" i="5" s="1"/>
  <c r="D303" i="5"/>
  <c r="E303" i="5" s="1"/>
  <c r="D307" i="5"/>
  <c r="E307" i="5" s="1"/>
  <c r="D311" i="5"/>
  <c r="E311" i="5" s="1"/>
  <c r="D315" i="5"/>
  <c r="E315" i="5" s="1"/>
  <c r="D319" i="5"/>
  <c r="E319" i="5" s="1"/>
  <c r="D323" i="5"/>
  <c r="E323" i="5" s="1"/>
  <c r="D327" i="5"/>
  <c r="E327" i="5" s="1"/>
  <c r="D331" i="5"/>
  <c r="E331" i="5" s="1"/>
  <c r="D335" i="5"/>
  <c r="E335" i="5" s="1"/>
  <c r="D339" i="5"/>
  <c r="E339" i="5" s="1"/>
  <c r="D343" i="5"/>
  <c r="E343" i="5" s="1"/>
  <c r="D347" i="5"/>
  <c r="E347" i="5" s="1"/>
  <c r="D351" i="5"/>
  <c r="E351" i="5" s="1"/>
  <c r="D355" i="5"/>
  <c r="E355" i="5" s="1"/>
  <c r="D359" i="5"/>
  <c r="E359" i="5" s="1"/>
  <c r="D363" i="5"/>
  <c r="E363" i="5" s="1"/>
  <c r="D367" i="5"/>
  <c r="E367" i="5" s="1"/>
  <c r="D371" i="5"/>
  <c r="E371" i="5" s="1"/>
  <c r="D375" i="5"/>
  <c r="E375" i="5" s="1"/>
  <c r="D379" i="5"/>
  <c r="E379" i="5" s="1"/>
  <c r="D383" i="5"/>
  <c r="E383" i="5" s="1"/>
  <c r="D387" i="5"/>
  <c r="E387" i="5" s="1"/>
  <c r="D391" i="5"/>
  <c r="E391" i="5" s="1"/>
  <c r="D395" i="5"/>
  <c r="E395" i="5" s="1"/>
  <c r="D399" i="5"/>
  <c r="E399" i="5" s="1"/>
  <c r="D403" i="5"/>
  <c r="E403" i="5" s="1"/>
  <c r="D407" i="5"/>
  <c r="E407" i="5" s="1"/>
  <c r="D411" i="5"/>
  <c r="E411" i="5" s="1"/>
  <c r="D415" i="5"/>
  <c r="E415" i="5" s="1"/>
  <c r="D419" i="5"/>
  <c r="E419" i="5" s="1"/>
  <c r="D423" i="5"/>
  <c r="E423" i="5" s="1"/>
  <c r="D427" i="5"/>
  <c r="E427" i="5" s="1"/>
  <c r="D431" i="5"/>
  <c r="E431" i="5" s="1"/>
  <c r="D435" i="5"/>
  <c r="E435" i="5" s="1"/>
  <c r="D439" i="5"/>
  <c r="E439" i="5" s="1"/>
  <c r="D443" i="5"/>
  <c r="E443" i="5" s="1"/>
  <c r="D447" i="5"/>
  <c r="E447" i="5" s="1"/>
  <c r="D451" i="5"/>
  <c r="E451" i="5" s="1"/>
  <c r="D455" i="5"/>
  <c r="E455" i="5" s="1"/>
  <c r="D459" i="5"/>
  <c r="E459" i="5" s="1"/>
  <c r="D463" i="5"/>
  <c r="E463" i="5" s="1"/>
  <c r="D467" i="5"/>
  <c r="E467" i="5" s="1"/>
  <c r="D471" i="5"/>
  <c r="E471" i="5" s="1"/>
  <c r="D475" i="5"/>
  <c r="E475" i="5" s="1"/>
  <c r="D479" i="5"/>
  <c r="E479" i="5" s="1"/>
  <c r="D483" i="5"/>
  <c r="E483" i="5" s="1"/>
  <c r="D487" i="5"/>
  <c r="E487" i="5" s="1"/>
  <c r="D491" i="5"/>
  <c r="E491" i="5" s="1"/>
  <c r="D495" i="5"/>
  <c r="E495" i="5" s="1"/>
  <c r="D499" i="5"/>
  <c r="E499" i="5" s="1"/>
  <c r="D503" i="5"/>
  <c r="E503" i="5" s="1"/>
  <c r="D507" i="5"/>
  <c r="E507" i="5" s="1"/>
  <c r="D511" i="5"/>
  <c r="E511" i="5" s="1"/>
  <c r="D515" i="5"/>
  <c r="E515" i="5" s="1"/>
  <c r="D519" i="5"/>
  <c r="E519" i="5" s="1"/>
  <c r="D523" i="5"/>
  <c r="E523" i="5" s="1"/>
  <c r="D527" i="5"/>
  <c r="E527" i="5" s="1"/>
  <c r="D531" i="5"/>
  <c r="E531" i="5" s="1"/>
  <c r="D535" i="5"/>
  <c r="E535" i="5" s="1"/>
  <c r="D21" i="5"/>
  <c r="E21" i="5" s="1"/>
  <c r="D37" i="5"/>
  <c r="E37" i="5" s="1"/>
  <c r="D45" i="5"/>
  <c r="E45" i="5" s="1"/>
  <c r="D57" i="5"/>
  <c r="E57" i="5" s="1"/>
  <c r="D69" i="5"/>
  <c r="E69" i="5" s="1"/>
  <c r="D85" i="5"/>
  <c r="E85" i="5" s="1"/>
  <c r="D97" i="5"/>
  <c r="E97" i="5" s="1"/>
  <c r="D117" i="5"/>
  <c r="E117" i="5" s="1"/>
  <c r="D14" i="5"/>
  <c r="E14" i="5" s="1"/>
  <c r="D22" i="5"/>
  <c r="E22" i="5" s="1"/>
  <c r="D34" i="5"/>
  <c r="E34" i="5" s="1"/>
  <c r="D38" i="5"/>
  <c r="E38" i="5" s="1"/>
  <c r="D46" i="5"/>
  <c r="E46" i="5" s="1"/>
  <c r="D54" i="5"/>
  <c r="E54" i="5" s="1"/>
  <c r="D62" i="5"/>
  <c r="E62" i="5" s="1"/>
  <c r="D78" i="5"/>
  <c r="E78" i="5" s="1"/>
  <c r="D86" i="5"/>
  <c r="E86" i="5" s="1"/>
  <c r="D90" i="5"/>
  <c r="E90" i="5" s="1"/>
  <c r="D102" i="5"/>
  <c r="E102" i="5" s="1"/>
  <c r="D118" i="5"/>
  <c r="E118" i="5" s="1"/>
  <c r="D126" i="5"/>
  <c r="E126" i="5" s="1"/>
  <c r="D134" i="5"/>
  <c r="E134" i="5" s="1"/>
  <c r="D146" i="5"/>
  <c r="E146" i="5" s="1"/>
  <c r="D154" i="5"/>
  <c r="E154" i="5" s="1"/>
  <c r="D166" i="5"/>
  <c r="E166" i="5" s="1"/>
  <c r="D174" i="5"/>
  <c r="E174" i="5" s="1"/>
  <c r="D190" i="5"/>
  <c r="E190" i="5" s="1"/>
  <c r="D202" i="5"/>
  <c r="E202" i="5" s="1"/>
  <c r="D12" i="5"/>
  <c r="E12" i="5" s="1"/>
  <c r="D16" i="5"/>
  <c r="E16" i="5" s="1"/>
  <c r="D20" i="5"/>
  <c r="E20" i="5" s="1"/>
  <c r="D24" i="5"/>
  <c r="E24" i="5" s="1"/>
  <c r="D28" i="5"/>
  <c r="E28" i="5" s="1"/>
  <c r="D32" i="5"/>
  <c r="E32" i="5" s="1"/>
  <c r="D36" i="5"/>
  <c r="E36" i="5" s="1"/>
  <c r="D40" i="5"/>
  <c r="E40" i="5" s="1"/>
  <c r="D44" i="5"/>
  <c r="E44" i="5" s="1"/>
  <c r="D48" i="5"/>
  <c r="E48" i="5" s="1"/>
  <c r="D52" i="5"/>
  <c r="E52" i="5" s="1"/>
  <c r="D56" i="5"/>
  <c r="E56" i="5" s="1"/>
  <c r="D60" i="5"/>
  <c r="E60" i="5" s="1"/>
  <c r="D64" i="5"/>
  <c r="E64" i="5" s="1"/>
  <c r="D68" i="5"/>
  <c r="E68" i="5" s="1"/>
  <c r="D72" i="5"/>
  <c r="E72" i="5" s="1"/>
  <c r="D76" i="5"/>
  <c r="E76" i="5" s="1"/>
  <c r="D80" i="5"/>
  <c r="E80" i="5" s="1"/>
  <c r="D84" i="5"/>
  <c r="E84" i="5" s="1"/>
  <c r="D88" i="5"/>
  <c r="E88" i="5" s="1"/>
  <c r="D92" i="5"/>
  <c r="E92" i="5" s="1"/>
  <c r="D96" i="5"/>
  <c r="E96" i="5" s="1"/>
  <c r="D100" i="5"/>
  <c r="E100" i="5" s="1"/>
  <c r="D104" i="5"/>
  <c r="E104" i="5" s="1"/>
  <c r="D108" i="5"/>
  <c r="E108" i="5" s="1"/>
  <c r="D112" i="5"/>
  <c r="E112" i="5" s="1"/>
  <c r="D116" i="5"/>
  <c r="E116" i="5" s="1"/>
  <c r="D120" i="5"/>
  <c r="E120" i="5" s="1"/>
  <c r="D124" i="5"/>
  <c r="E124" i="5" s="1"/>
  <c r="D128" i="5"/>
  <c r="E128" i="5" s="1"/>
  <c r="D132" i="5"/>
  <c r="E132" i="5" s="1"/>
  <c r="D136" i="5"/>
  <c r="E136" i="5" s="1"/>
  <c r="D140" i="5"/>
  <c r="E140" i="5" s="1"/>
  <c r="D144" i="5"/>
  <c r="E144" i="5" s="1"/>
  <c r="D148" i="5"/>
  <c r="E148" i="5" s="1"/>
  <c r="D152" i="5"/>
  <c r="E152" i="5" s="1"/>
  <c r="D156" i="5"/>
  <c r="E156" i="5" s="1"/>
  <c r="D160" i="5"/>
  <c r="E160" i="5" s="1"/>
  <c r="D164" i="5"/>
  <c r="E164" i="5" s="1"/>
  <c r="D168" i="5"/>
  <c r="E168" i="5" s="1"/>
  <c r="D172" i="5"/>
  <c r="E172" i="5" s="1"/>
  <c r="D176" i="5"/>
  <c r="E176" i="5" s="1"/>
  <c r="D180" i="5"/>
  <c r="E180" i="5" s="1"/>
  <c r="D184" i="5"/>
  <c r="E184" i="5" s="1"/>
  <c r="D188" i="5"/>
  <c r="E188" i="5" s="1"/>
  <c r="D192" i="5"/>
  <c r="E192" i="5" s="1"/>
  <c r="D196" i="5"/>
  <c r="E196" i="5" s="1"/>
  <c r="D200" i="5"/>
  <c r="E200" i="5" s="1"/>
  <c r="D204" i="5"/>
  <c r="E204" i="5" s="1"/>
  <c r="D208" i="5"/>
  <c r="E208" i="5" s="1"/>
  <c r="D212" i="5"/>
  <c r="E212" i="5" s="1"/>
  <c r="D216" i="5"/>
  <c r="E216" i="5" s="1"/>
  <c r="D220" i="5"/>
  <c r="E220" i="5" s="1"/>
  <c r="D224" i="5"/>
  <c r="E224" i="5" s="1"/>
  <c r="D228" i="5"/>
  <c r="E228" i="5" s="1"/>
  <c r="D232" i="5"/>
  <c r="E232" i="5" s="1"/>
  <c r="D236" i="5"/>
  <c r="E236" i="5" s="1"/>
  <c r="D240" i="5"/>
  <c r="E240" i="5" s="1"/>
  <c r="D244" i="5"/>
  <c r="E244" i="5" s="1"/>
  <c r="D248" i="5"/>
  <c r="E248" i="5" s="1"/>
  <c r="D252" i="5"/>
  <c r="E252" i="5" s="1"/>
  <c r="D256" i="5"/>
  <c r="E256" i="5" s="1"/>
  <c r="D260" i="5"/>
  <c r="E260" i="5" s="1"/>
  <c r="D264" i="5"/>
  <c r="E264" i="5" s="1"/>
  <c r="D268" i="5"/>
  <c r="E268" i="5" s="1"/>
  <c r="D272" i="5"/>
  <c r="E272" i="5" s="1"/>
  <c r="D276" i="5"/>
  <c r="E276" i="5" s="1"/>
  <c r="D280" i="5"/>
  <c r="E280" i="5" s="1"/>
  <c r="D284" i="5"/>
  <c r="E284" i="5" s="1"/>
  <c r="D288" i="5"/>
  <c r="E288" i="5" s="1"/>
  <c r="D292" i="5"/>
  <c r="E292" i="5" s="1"/>
  <c r="D296" i="5"/>
  <c r="E296" i="5" s="1"/>
  <c r="D300" i="5"/>
  <c r="E300" i="5" s="1"/>
  <c r="D304" i="5"/>
  <c r="E304" i="5" s="1"/>
  <c r="D308" i="5"/>
  <c r="E308" i="5" s="1"/>
  <c r="D312" i="5"/>
  <c r="E312" i="5" s="1"/>
  <c r="D316" i="5"/>
  <c r="E316" i="5" s="1"/>
  <c r="D320" i="5"/>
  <c r="E320" i="5" s="1"/>
  <c r="D324" i="5"/>
  <c r="E324" i="5" s="1"/>
  <c r="D328" i="5"/>
  <c r="E328" i="5" s="1"/>
  <c r="D332" i="5"/>
  <c r="E332" i="5" s="1"/>
  <c r="D336" i="5"/>
  <c r="E336" i="5" s="1"/>
  <c r="D340" i="5"/>
  <c r="E340" i="5" s="1"/>
  <c r="D344" i="5"/>
  <c r="E344" i="5" s="1"/>
  <c r="D348" i="5"/>
  <c r="E348" i="5" s="1"/>
  <c r="D352" i="5"/>
  <c r="E352" i="5" s="1"/>
  <c r="D356" i="5"/>
  <c r="E356" i="5" s="1"/>
  <c r="D360" i="5"/>
  <c r="E360" i="5" s="1"/>
  <c r="D364" i="5"/>
  <c r="E364" i="5" s="1"/>
  <c r="D368" i="5"/>
  <c r="E368" i="5" s="1"/>
  <c r="D372" i="5"/>
  <c r="E372" i="5" s="1"/>
  <c r="D376" i="5"/>
  <c r="E376" i="5" s="1"/>
  <c r="D380" i="5"/>
  <c r="E380" i="5" s="1"/>
  <c r="D384" i="5"/>
  <c r="E384" i="5" s="1"/>
  <c r="D388" i="5"/>
  <c r="E388" i="5" s="1"/>
  <c r="D392" i="5"/>
  <c r="E392" i="5" s="1"/>
  <c r="D396" i="5"/>
  <c r="E396" i="5" s="1"/>
  <c r="D400" i="5"/>
  <c r="E400" i="5" s="1"/>
  <c r="D404" i="5"/>
  <c r="E404" i="5" s="1"/>
  <c r="D408" i="5"/>
  <c r="E408" i="5" s="1"/>
  <c r="D412" i="5"/>
  <c r="E412" i="5" s="1"/>
  <c r="D416" i="5"/>
  <c r="E416" i="5" s="1"/>
  <c r="D420" i="5"/>
  <c r="E420" i="5" s="1"/>
  <c r="D424" i="5"/>
  <c r="E424" i="5" s="1"/>
  <c r="D428" i="5"/>
  <c r="E428" i="5" s="1"/>
  <c r="D432" i="5"/>
  <c r="E432" i="5" s="1"/>
  <c r="D436" i="5"/>
  <c r="E436" i="5" s="1"/>
  <c r="D440" i="5"/>
  <c r="E440" i="5" s="1"/>
  <c r="D444" i="5"/>
  <c r="E444" i="5" s="1"/>
  <c r="D448" i="5"/>
  <c r="E448" i="5" s="1"/>
  <c r="D452" i="5"/>
  <c r="E452" i="5" s="1"/>
  <c r="D456" i="5"/>
  <c r="E456" i="5" s="1"/>
  <c r="D460" i="5"/>
  <c r="E460" i="5" s="1"/>
  <c r="D464" i="5"/>
  <c r="E464" i="5" s="1"/>
  <c r="D468" i="5"/>
  <c r="E468" i="5" s="1"/>
  <c r="D472" i="5"/>
  <c r="E472" i="5" s="1"/>
  <c r="D476" i="5"/>
  <c r="E476" i="5" s="1"/>
  <c r="D480" i="5"/>
  <c r="E480" i="5" s="1"/>
  <c r="D484" i="5"/>
  <c r="E484" i="5" s="1"/>
  <c r="D488" i="5"/>
  <c r="E488" i="5" s="1"/>
  <c r="D492" i="5"/>
  <c r="E492" i="5" s="1"/>
  <c r="D496" i="5"/>
  <c r="E496" i="5" s="1"/>
  <c r="D500" i="5"/>
  <c r="E500" i="5" s="1"/>
  <c r="D504" i="5"/>
  <c r="E504" i="5" s="1"/>
  <c r="D508" i="5"/>
  <c r="E508" i="5" s="1"/>
  <c r="D512" i="5"/>
  <c r="E512" i="5" s="1"/>
  <c r="D516" i="5"/>
  <c r="E516" i="5" s="1"/>
  <c r="D520" i="5"/>
  <c r="E520" i="5" s="1"/>
  <c r="D524" i="5"/>
  <c r="E524" i="5" s="1"/>
  <c r="D528" i="5"/>
  <c r="E528" i="5" s="1"/>
  <c r="D532" i="5"/>
  <c r="E532" i="5" s="1"/>
  <c r="D536" i="5"/>
  <c r="E536" i="5" s="1"/>
  <c r="D540" i="5"/>
  <c r="E540" i="5" s="1"/>
  <c r="D544" i="5"/>
  <c r="E544" i="5" s="1"/>
  <c r="D548" i="5"/>
  <c r="E548" i="5" s="1"/>
  <c r="D552" i="5"/>
  <c r="E552" i="5" s="1"/>
  <c r="D556" i="5"/>
  <c r="E556" i="5" s="1"/>
  <c r="D560" i="5"/>
  <c r="E560" i="5" s="1"/>
  <c r="D564" i="5"/>
  <c r="E564" i="5" s="1"/>
  <c r="D568" i="5"/>
  <c r="E568" i="5" s="1"/>
  <c r="D572" i="5"/>
  <c r="E572" i="5" s="1"/>
  <c r="D29" i="5"/>
  <c r="E29" i="5" s="1"/>
  <c r="D53" i="5"/>
  <c r="E53" i="5" s="1"/>
  <c r="D77" i="5"/>
  <c r="E77" i="5" s="1"/>
  <c r="D93" i="5"/>
  <c r="E93" i="5" s="1"/>
  <c r="D105" i="5"/>
  <c r="E105" i="5" s="1"/>
  <c r="D109" i="5"/>
  <c r="E109" i="5" s="1"/>
  <c r="D121" i="5"/>
  <c r="E121" i="5" s="1"/>
  <c r="D125" i="5"/>
  <c r="E125" i="5" s="1"/>
  <c r="D129" i="5"/>
  <c r="E129" i="5" s="1"/>
  <c r="D133" i="5"/>
  <c r="E133" i="5" s="1"/>
  <c r="D137" i="5"/>
  <c r="E137" i="5" s="1"/>
  <c r="D141" i="5"/>
  <c r="E141" i="5" s="1"/>
  <c r="D145" i="5"/>
  <c r="E145" i="5" s="1"/>
  <c r="D149" i="5"/>
  <c r="E149" i="5" s="1"/>
  <c r="D153" i="5"/>
  <c r="E153" i="5" s="1"/>
  <c r="D157" i="5"/>
  <c r="E157" i="5" s="1"/>
  <c r="D161" i="5"/>
  <c r="E161" i="5" s="1"/>
  <c r="D165" i="5"/>
  <c r="E165" i="5" s="1"/>
  <c r="D169" i="5"/>
  <c r="E169" i="5" s="1"/>
  <c r="D173" i="5"/>
  <c r="E173" i="5" s="1"/>
  <c r="D177" i="5"/>
  <c r="E177" i="5" s="1"/>
  <c r="D181" i="5"/>
  <c r="E181" i="5" s="1"/>
  <c r="D185" i="5"/>
  <c r="E185" i="5" s="1"/>
  <c r="D189" i="5"/>
  <c r="E189" i="5" s="1"/>
  <c r="D193" i="5"/>
  <c r="E193" i="5" s="1"/>
  <c r="D197" i="5"/>
  <c r="E197" i="5" s="1"/>
  <c r="D201" i="5"/>
  <c r="E201" i="5" s="1"/>
  <c r="D205" i="5"/>
  <c r="E205" i="5" s="1"/>
  <c r="D209" i="5"/>
  <c r="E209" i="5" s="1"/>
  <c r="D213" i="5"/>
  <c r="E213" i="5" s="1"/>
  <c r="D217" i="5"/>
  <c r="E217" i="5" s="1"/>
  <c r="D221" i="5"/>
  <c r="E221" i="5" s="1"/>
  <c r="D225" i="5"/>
  <c r="E225" i="5" s="1"/>
  <c r="D229" i="5"/>
  <c r="E229" i="5" s="1"/>
  <c r="D233" i="5"/>
  <c r="E233" i="5" s="1"/>
  <c r="D237" i="5"/>
  <c r="E237" i="5" s="1"/>
  <c r="D241" i="5"/>
  <c r="E241" i="5" s="1"/>
  <c r="D245" i="5"/>
  <c r="E245" i="5" s="1"/>
  <c r="D249" i="5"/>
  <c r="E249" i="5" s="1"/>
  <c r="D253" i="5"/>
  <c r="E253" i="5" s="1"/>
  <c r="D257" i="5"/>
  <c r="E257" i="5" s="1"/>
  <c r="D261" i="5"/>
  <c r="E261" i="5" s="1"/>
  <c r="D265" i="5"/>
  <c r="E265" i="5" s="1"/>
  <c r="D269" i="5"/>
  <c r="E269" i="5" s="1"/>
  <c r="D273" i="5"/>
  <c r="E273" i="5" s="1"/>
  <c r="D277" i="5"/>
  <c r="E277" i="5" s="1"/>
  <c r="D281" i="5"/>
  <c r="E281" i="5" s="1"/>
  <c r="D285" i="5"/>
  <c r="E285" i="5" s="1"/>
  <c r="D289" i="5"/>
  <c r="E289" i="5" s="1"/>
  <c r="D293" i="5"/>
  <c r="E293" i="5" s="1"/>
  <c r="D297" i="5"/>
  <c r="E297" i="5" s="1"/>
  <c r="D301" i="5"/>
  <c r="E301" i="5" s="1"/>
  <c r="D305" i="5"/>
  <c r="E305" i="5" s="1"/>
  <c r="D309" i="5"/>
  <c r="E309" i="5" s="1"/>
  <c r="D313" i="5"/>
  <c r="E313" i="5" s="1"/>
  <c r="D317" i="5"/>
  <c r="E317" i="5" s="1"/>
  <c r="D321" i="5"/>
  <c r="E321" i="5" s="1"/>
  <c r="D325" i="5"/>
  <c r="E325" i="5" s="1"/>
  <c r="D329" i="5"/>
  <c r="E329" i="5" s="1"/>
  <c r="D333" i="5"/>
  <c r="E333" i="5" s="1"/>
  <c r="D337" i="5"/>
  <c r="E337" i="5" s="1"/>
  <c r="D341" i="5"/>
  <c r="E341" i="5" s="1"/>
  <c r="D345" i="5"/>
  <c r="E345" i="5" s="1"/>
  <c r="D349" i="5"/>
  <c r="E349" i="5" s="1"/>
  <c r="D353" i="5"/>
  <c r="E353" i="5" s="1"/>
  <c r="D357" i="5"/>
  <c r="E357" i="5" s="1"/>
  <c r="D361" i="5"/>
  <c r="E361" i="5" s="1"/>
  <c r="D365" i="5"/>
  <c r="E365" i="5" s="1"/>
  <c r="D369" i="5"/>
  <c r="E369" i="5" s="1"/>
  <c r="D373" i="5"/>
  <c r="E373" i="5" s="1"/>
  <c r="D377" i="5"/>
  <c r="E377" i="5" s="1"/>
  <c r="D381" i="5"/>
  <c r="E381" i="5" s="1"/>
  <c r="D385" i="5"/>
  <c r="E385" i="5" s="1"/>
  <c r="D389" i="5"/>
  <c r="E389" i="5" s="1"/>
  <c r="D393" i="5"/>
  <c r="E393" i="5" s="1"/>
  <c r="D397" i="5"/>
  <c r="E397" i="5" s="1"/>
  <c r="D401" i="5"/>
  <c r="E401" i="5" s="1"/>
  <c r="D405" i="5"/>
  <c r="E405" i="5" s="1"/>
  <c r="D409" i="5"/>
  <c r="E409" i="5" s="1"/>
  <c r="D413" i="5"/>
  <c r="E413" i="5" s="1"/>
  <c r="D417" i="5"/>
  <c r="E417" i="5" s="1"/>
  <c r="D421" i="5"/>
  <c r="E421" i="5" s="1"/>
  <c r="D425" i="5"/>
  <c r="E425" i="5" s="1"/>
  <c r="D429" i="5"/>
  <c r="E429" i="5" s="1"/>
  <c r="D433" i="5"/>
  <c r="E433" i="5" s="1"/>
  <c r="D437" i="5"/>
  <c r="E437" i="5" s="1"/>
  <c r="D441" i="5"/>
  <c r="E441" i="5" s="1"/>
  <c r="D445" i="5"/>
  <c r="E445" i="5" s="1"/>
  <c r="D449" i="5"/>
  <c r="E449" i="5" s="1"/>
  <c r="D453" i="5"/>
  <c r="E453" i="5" s="1"/>
  <c r="D457" i="5"/>
  <c r="E457" i="5" s="1"/>
  <c r="D461" i="5"/>
  <c r="E461" i="5" s="1"/>
  <c r="D465" i="5"/>
  <c r="E465" i="5" s="1"/>
  <c r="D469" i="5"/>
  <c r="E469" i="5" s="1"/>
  <c r="D473" i="5"/>
  <c r="E473" i="5" s="1"/>
  <c r="D477" i="5"/>
  <c r="E477" i="5" s="1"/>
  <c r="D481" i="5"/>
  <c r="E481" i="5" s="1"/>
  <c r="D485" i="5"/>
  <c r="E485" i="5" s="1"/>
  <c r="D489" i="5"/>
  <c r="E489" i="5" s="1"/>
  <c r="D493" i="5"/>
  <c r="E493" i="5" s="1"/>
  <c r="D497" i="5"/>
  <c r="E497" i="5" s="1"/>
  <c r="D501" i="5"/>
  <c r="E501" i="5" s="1"/>
  <c r="D505" i="5"/>
  <c r="E505" i="5" s="1"/>
  <c r="D509" i="5"/>
  <c r="E509" i="5" s="1"/>
  <c r="D513" i="5"/>
  <c r="E513" i="5" s="1"/>
  <c r="D517" i="5"/>
  <c r="E517" i="5" s="1"/>
  <c r="D521" i="5"/>
  <c r="E521" i="5" s="1"/>
  <c r="D525" i="5"/>
  <c r="E525" i="5" s="1"/>
  <c r="D529" i="5"/>
  <c r="E529" i="5" s="1"/>
  <c r="D533" i="5"/>
  <c r="E533" i="5" s="1"/>
  <c r="D537" i="5"/>
  <c r="E537" i="5" s="1"/>
  <c r="D541" i="5"/>
  <c r="E541" i="5" s="1"/>
  <c r="D545" i="5"/>
  <c r="E545" i="5" s="1"/>
  <c r="D549" i="5"/>
  <c r="E549" i="5" s="1"/>
  <c r="D553" i="5"/>
  <c r="E553" i="5" s="1"/>
  <c r="D557" i="5"/>
  <c r="E557" i="5" s="1"/>
  <c r="D561" i="5"/>
  <c r="E561" i="5" s="1"/>
  <c r="D565" i="5"/>
  <c r="E565" i="5" s="1"/>
  <c r="D569" i="5"/>
  <c r="E569" i="5" s="1"/>
  <c r="D573" i="5"/>
  <c r="E573" i="5" s="1"/>
  <c r="D577" i="5"/>
  <c r="E577" i="5" s="1"/>
  <c r="D581" i="5"/>
  <c r="E581" i="5" s="1"/>
  <c r="D585" i="5"/>
  <c r="E585" i="5" s="1"/>
  <c r="D589" i="5"/>
  <c r="E589" i="5" s="1"/>
  <c r="D17" i="5"/>
  <c r="E17" i="5" s="1"/>
  <c r="D33" i="5"/>
  <c r="E33" i="5" s="1"/>
  <c r="D41" i="5"/>
  <c r="E41" i="5" s="1"/>
  <c r="D65" i="5"/>
  <c r="E65" i="5" s="1"/>
  <c r="D81" i="5"/>
  <c r="E81" i="5" s="1"/>
  <c r="D26" i="5"/>
  <c r="E26" i="5" s="1"/>
  <c r="D70" i="5"/>
  <c r="E70" i="5" s="1"/>
  <c r="D110" i="5"/>
  <c r="E110" i="5" s="1"/>
  <c r="D138" i="5"/>
  <c r="E138" i="5" s="1"/>
  <c r="D162" i="5"/>
  <c r="E162" i="5" s="1"/>
  <c r="D182" i="5"/>
  <c r="E182" i="5" s="1"/>
  <c r="D194" i="5"/>
  <c r="E194" i="5" s="1"/>
  <c r="D198" i="5"/>
  <c r="E198" i="5" s="1"/>
  <c r="D210" i="5"/>
  <c r="E210" i="5" s="1"/>
  <c r="D214" i="5"/>
  <c r="E214" i="5" s="1"/>
  <c r="D218" i="5"/>
  <c r="E218" i="5" s="1"/>
  <c r="D222" i="5"/>
  <c r="E222" i="5" s="1"/>
  <c r="D226" i="5"/>
  <c r="E226" i="5" s="1"/>
  <c r="D230" i="5"/>
  <c r="E230" i="5" s="1"/>
  <c r="D234" i="5"/>
  <c r="E234" i="5" s="1"/>
  <c r="D238" i="5"/>
  <c r="E238" i="5" s="1"/>
  <c r="D242" i="5"/>
  <c r="E242" i="5" s="1"/>
  <c r="D246" i="5"/>
  <c r="E246" i="5" s="1"/>
  <c r="D250" i="5"/>
  <c r="E250" i="5" s="1"/>
  <c r="D254" i="5"/>
  <c r="E254" i="5" s="1"/>
  <c r="D258" i="5"/>
  <c r="E258" i="5" s="1"/>
  <c r="D262" i="5"/>
  <c r="E262" i="5" s="1"/>
  <c r="D266" i="5"/>
  <c r="E266" i="5" s="1"/>
  <c r="D270" i="5"/>
  <c r="E270" i="5" s="1"/>
  <c r="D274" i="5"/>
  <c r="E274" i="5" s="1"/>
  <c r="D278" i="5"/>
  <c r="E278" i="5" s="1"/>
  <c r="D282" i="5"/>
  <c r="E282" i="5" s="1"/>
  <c r="D286" i="5"/>
  <c r="E286" i="5" s="1"/>
  <c r="D290" i="5"/>
  <c r="E290" i="5" s="1"/>
  <c r="D294" i="5"/>
  <c r="E294" i="5" s="1"/>
  <c r="D298" i="5"/>
  <c r="E298" i="5" s="1"/>
  <c r="D302" i="5"/>
  <c r="E302" i="5" s="1"/>
  <c r="D306" i="5"/>
  <c r="E306" i="5" s="1"/>
  <c r="D310" i="5"/>
  <c r="E310" i="5" s="1"/>
  <c r="D314" i="5"/>
  <c r="E314" i="5" s="1"/>
  <c r="D318" i="5"/>
  <c r="E318" i="5" s="1"/>
  <c r="D322" i="5"/>
  <c r="E322" i="5" s="1"/>
  <c r="D326" i="5"/>
  <c r="E326" i="5" s="1"/>
  <c r="D330" i="5"/>
  <c r="E330" i="5" s="1"/>
  <c r="D334" i="5"/>
  <c r="E334" i="5" s="1"/>
  <c r="D338" i="5"/>
  <c r="E338" i="5" s="1"/>
  <c r="D342" i="5"/>
  <c r="E342" i="5" s="1"/>
  <c r="D346" i="5"/>
  <c r="E346" i="5" s="1"/>
  <c r="D350" i="5"/>
  <c r="E350" i="5" s="1"/>
  <c r="D354" i="5"/>
  <c r="E354" i="5" s="1"/>
  <c r="D358" i="5"/>
  <c r="E358" i="5" s="1"/>
  <c r="D362" i="5"/>
  <c r="E362" i="5" s="1"/>
  <c r="D366" i="5"/>
  <c r="E366" i="5" s="1"/>
  <c r="D370" i="5"/>
  <c r="E370" i="5" s="1"/>
  <c r="D374" i="5"/>
  <c r="E374" i="5" s="1"/>
  <c r="D378" i="5"/>
  <c r="E378" i="5" s="1"/>
  <c r="D382" i="5"/>
  <c r="E382" i="5" s="1"/>
  <c r="D386" i="5"/>
  <c r="E386" i="5" s="1"/>
  <c r="D390" i="5"/>
  <c r="E390" i="5" s="1"/>
  <c r="D394" i="5"/>
  <c r="E394" i="5" s="1"/>
  <c r="D398" i="5"/>
  <c r="E398" i="5" s="1"/>
  <c r="D402" i="5"/>
  <c r="E402" i="5" s="1"/>
  <c r="D406" i="5"/>
  <c r="E406" i="5" s="1"/>
  <c r="D410" i="5"/>
  <c r="E410" i="5" s="1"/>
  <c r="D414" i="5"/>
  <c r="E414" i="5" s="1"/>
  <c r="D418" i="5"/>
  <c r="E418" i="5" s="1"/>
  <c r="D422" i="5"/>
  <c r="E422" i="5" s="1"/>
  <c r="D426" i="5"/>
  <c r="E426" i="5" s="1"/>
  <c r="D430" i="5"/>
  <c r="E430" i="5" s="1"/>
  <c r="D434" i="5"/>
  <c r="E434" i="5" s="1"/>
  <c r="D438" i="5"/>
  <c r="E438" i="5" s="1"/>
  <c r="D442" i="5"/>
  <c r="E442" i="5" s="1"/>
  <c r="D446" i="5"/>
  <c r="E446" i="5" s="1"/>
  <c r="D450" i="5"/>
  <c r="E450" i="5" s="1"/>
  <c r="D454" i="5"/>
  <c r="E454" i="5" s="1"/>
  <c r="D458" i="5"/>
  <c r="E458" i="5" s="1"/>
  <c r="D462" i="5"/>
  <c r="E462" i="5" s="1"/>
  <c r="D466" i="5"/>
  <c r="E466" i="5" s="1"/>
  <c r="D470" i="5"/>
  <c r="E470" i="5" s="1"/>
  <c r="D474" i="5"/>
  <c r="E474" i="5" s="1"/>
  <c r="D478" i="5"/>
  <c r="E478" i="5" s="1"/>
  <c r="D482" i="5"/>
  <c r="E482" i="5" s="1"/>
  <c r="D486" i="5"/>
  <c r="E486" i="5" s="1"/>
  <c r="D490" i="5"/>
  <c r="E490" i="5" s="1"/>
  <c r="D494" i="5"/>
  <c r="E494" i="5" s="1"/>
  <c r="D498" i="5"/>
  <c r="E498" i="5" s="1"/>
  <c r="D502" i="5"/>
  <c r="E502" i="5" s="1"/>
  <c r="D506" i="5"/>
  <c r="E506" i="5" s="1"/>
  <c r="D510" i="5"/>
  <c r="E510" i="5" s="1"/>
  <c r="D514" i="5"/>
  <c r="E514" i="5" s="1"/>
  <c r="D518" i="5"/>
  <c r="E518" i="5" s="1"/>
  <c r="D522" i="5"/>
  <c r="E522" i="5" s="1"/>
  <c r="D526" i="5"/>
  <c r="E526" i="5" s="1"/>
  <c r="D530" i="5"/>
  <c r="E530" i="5" s="1"/>
  <c r="D534" i="5"/>
  <c r="E534" i="5" s="1"/>
  <c r="D538" i="5"/>
  <c r="E538" i="5" s="1"/>
  <c r="D542" i="5"/>
  <c r="E542" i="5" s="1"/>
  <c r="D546" i="5"/>
  <c r="E546" i="5" s="1"/>
  <c r="D550" i="5"/>
  <c r="E550" i="5" s="1"/>
  <c r="D554" i="5"/>
  <c r="E554" i="5" s="1"/>
  <c r="D558" i="5"/>
  <c r="E558" i="5" s="1"/>
  <c r="D562" i="5"/>
  <c r="E562" i="5" s="1"/>
  <c r="D566" i="5"/>
  <c r="E566" i="5" s="1"/>
  <c r="D570" i="5"/>
  <c r="E570" i="5" s="1"/>
  <c r="D574" i="5"/>
  <c r="E574" i="5" s="1"/>
  <c r="D578" i="5"/>
  <c r="E578" i="5" s="1"/>
  <c r="D582" i="5"/>
  <c r="E582" i="5" s="1"/>
  <c r="D586" i="5"/>
  <c r="E586" i="5" s="1"/>
  <c r="D590" i="5"/>
  <c r="E590" i="5" s="1"/>
  <c r="D594" i="5"/>
  <c r="E594" i="5" s="1"/>
  <c r="D598" i="5"/>
  <c r="E598" i="5" s="1"/>
  <c r="D602" i="5"/>
  <c r="E602" i="5" s="1"/>
  <c r="D606" i="5"/>
  <c r="E606" i="5" s="1"/>
  <c r="D610" i="5"/>
  <c r="E610" i="5" s="1"/>
  <c r="D614" i="5"/>
  <c r="E614" i="5" s="1"/>
  <c r="D618" i="5"/>
  <c r="E618" i="5" s="1"/>
  <c r="D622" i="5"/>
  <c r="E622" i="5" s="1"/>
  <c r="D539" i="5"/>
  <c r="E539" i="5" s="1"/>
  <c r="D543" i="5"/>
  <c r="E543" i="5" s="1"/>
  <c r="D547" i="5"/>
  <c r="E547" i="5" s="1"/>
  <c r="D551" i="5"/>
  <c r="E551" i="5" s="1"/>
  <c r="D555" i="5"/>
  <c r="E555" i="5" s="1"/>
  <c r="D559" i="5"/>
  <c r="E559" i="5" s="1"/>
  <c r="D563" i="5"/>
  <c r="E563" i="5" s="1"/>
  <c r="D567" i="5"/>
  <c r="E567" i="5" s="1"/>
  <c r="D571" i="5"/>
  <c r="E571" i="5" s="1"/>
  <c r="D575" i="5"/>
  <c r="E575" i="5" s="1"/>
  <c r="D579" i="5"/>
  <c r="E579" i="5" s="1"/>
  <c r="D583" i="5"/>
  <c r="E583" i="5" s="1"/>
  <c r="D587" i="5"/>
  <c r="E587" i="5" s="1"/>
  <c r="D591" i="5"/>
  <c r="E591" i="5" s="1"/>
  <c r="D595" i="5"/>
  <c r="E595" i="5" s="1"/>
  <c r="D599" i="5"/>
  <c r="E599" i="5" s="1"/>
  <c r="D603" i="5"/>
  <c r="E603" i="5" s="1"/>
  <c r="D607" i="5"/>
  <c r="E607" i="5" s="1"/>
  <c r="D611" i="5"/>
  <c r="E611" i="5" s="1"/>
  <c r="D615" i="5"/>
  <c r="E615" i="5" s="1"/>
  <c r="D619" i="5"/>
  <c r="E619" i="5" s="1"/>
  <c r="D623" i="5"/>
  <c r="E623" i="5" s="1"/>
  <c r="D627" i="5"/>
  <c r="E627" i="5" s="1"/>
  <c r="D631" i="5"/>
  <c r="E631" i="5" s="1"/>
  <c r="D635" i="5"/>
  <c r="E635" i="5" s="1"/>
  <c r="D639" i="5"/>
  <c r="E639" i="5" s="1"/>
  <c r="D643" i="5"/>
  <c r="E643" i="5" s="1"/>
  <c r="D647" i="5"/>
  <c r="E647" i="5" s="1"/>
  <c r="D651" i="5"/>
  <c r="E651" i="5" s="1"/>
  <c r="D655" i="5"/>
  <c r="E655" i="5" s="1"/>
  <c r="D659" i="5"/>
  <c r="E659" i="5" s="1"/>
  <c r="D663" i="5"/>
  <c r="E663" i="5" s="1"/>
  <c r="D667" i="5"/>
  <c r="E667" i="5" s="1"/>
  <c r="D671" i="5"/>
  <c r="E671" i="5" s="1"/>
  <c r="D675" i="5"/>
  <c r="E675" i="5" s="1"/>
  <c r="D679" i="5"/>
  <c r="E679" i="5" s="1"/>
  <c r="D683" i="5"/>
  <c r="E683" i="5" s="1"/>
  <c r="D687" i="5"/>
  <c r="E687" i="5" s="1"/>
  <c r="D691" i="5"/>
  <c r="E691" i="5" s="1"/>
  <c r="D695" i="5"/>
  <c r="E695" i="5" s="1"/>
  <c r="D699" i="5"/>
  <c r="E699" i="5" s="1"/>
  <c r="D703" i="5"/>
  <c r="E703" i="5" s="1"/>
  <c r="D707" i="5"/>
  <c r="E707" i="5" s="1"/>
  <c r="D711" i="5"/>
  <c r="E711" i="5" s="1"/>
  <c r="D715" i="5"/>
  <c r="E715" i="5" s="1"/>
  <c r="D719" i="5"/>
  <c r="E719" i="5" s="1"/>
  <c r="D723" i="5"/>
  <c r="E723" i="5" s="1"/>
  <c r="D727" i="5"/>
  <c r="E727" i="5" s="1"/>
  <c r="D731" i="5"/>
  <c r="E731" i="5" s="1"/>
  <c r="D735" i="5"/>
  <c r="E735" i="5" s="1"/>
  <c r="D739" i="5"/>
  <c r="E739" i="5" s="1"/>
  <c r="D743" i="5"/>
  <c r="E743" i="5" s="1"/>
  <c r="D747" i="5"/>
  <c r="E747" i="5" s="1"/>
  <c r="D751" i="5"/>
  <c r="E751" i="5" s="1"/>
  <c r="D755" i="5"/>
  <c r="E755" i="5" s="1"/>
  <c r="D759" i="5"/>
  <c r="E759" i="5" s="1"/>
  <c r="D763" i="5"/>
  <c r="E763" i="5" s="1"/>
  <c r="D767" i="5"/>
  <c r="E767" i="5" s="1"/>
  <c r="D771" i="5"/>
  <c r="E771" i="5" s="1"/>
  <c r="D775" i="5"/>
  <c r="E775" i="5" s="1"/>
  <c r="D779" i="5"/>
  <c r="E779" i="5" s="1"/>
  <c r="D783" i="5"/>
  <c r="E783" i="5" s="1"/>
  <c r="D787" i="5"/>
  <c r="E787" i="5" s="1"/>
  <c r="D791" i="5"/>
  <c r="E791" i="5" s="1"/>
  <c r="D795" i="5"/>
  <c r="E795" i="5" s="1"/>
  <c r="D799" i="5"/>
  <c r="E799" i="5" s="1"/>
  <c r="D803" i="5"/>
  <c r="E803" i="5" s="1"/>
  <c r="D807" i="5"/>
  <c r="E807" i="5" s="1"/>
  <c r="D811" i="5"/>
  <c r="E811" i="5" s="1"/>
  <c r="D815" i="5"/>
  <c r="E815" i="5" s="1"/>
  <c r="D819" i="5"/>
  <c r="E819" i="5" s="1"/>
  <c r="D823" i="5"/>
  <c r="E823" i="5" s="1"/>
  <c r="D827" i="5"/>
  <c r="E827" i="5" s="1"/>
  <c r="D831" i="5"/>
  <c r="E831" i="5" s="1"/>
  <c r="D835" i="5"/>
  <c r="E835" i="5" s="1"/>
  <c r="D839" i="5"/>
  <c r="E839" i="5" s="1"/>
  <c r="D843" i="5"/>
  <c r="E843" i="5" s="1"/>
  <c r="D847" i="5"/>
  <c r="E847" i="5" s="1"/>
  <c r="D851" i="5"/>
  <c r="E851" i="5" s="1"/>
  <c r="D855" i="5"/>
  <c r="E855" i="5" s="1"/>
  <c r="D859" i="5"/>
  <c r="E859" i="5" s="1"/>
  <c r="D863" i="5"/>
  <c r="E863" i="5" s="1"/>
  <c r="D867" i="5"/>
  <c r="E867" i="5" s="1"/>
  <c r="D871" i="5"/>
  <c r="E871" i="5" s="1"/>
  <c r="D875" i="5"/>
  <c r="E875" i="5" s="1"/>
  <c r="D879" i="5"/>
  <c r="E879" i="5" s="1"/>
  <c r="D883" i="5"/>
  <c r="E883" i="5" s="1"/>
  <c r="D887" i="5"/>
  <c r="E887" i="5" s="1"/>
  <c r="D891" i="5"/>
  <c r="E891" i="5" s="1"/>
  <c r="D895" i="5"/>
  <c r="E895" i="5" s="1"/>
  <c r="D899" i="5"/>
  <c r="E899" i="5" s="1"/>
  <c r="D903" i="5"/>
  <c r="E903" i="5" s="1"/>
  <c r="D907" i="5"/>
  <c r="E907" i="5" s="1"/>
  <c r="D911" i="5"/>
  <c r="E911" i="5" s="1"/>
  <c r="D915" i="5"/>
  <c r="E915" i="5" s="1"/>
  <c r="D919" i="5"/>
  <c r="E919" i="5" s="1"/>
  <c r="D923" i="5"/>
  <c r="E923" i="5" s="1"/>
  <c r="D927" i="5"/>
  <c r="E927" i="5" s="1"/>
  <c r="D931" i="5"/>
  <c r="E931" i="5" s="1"/>
  <c r="D935" i="5"/>
  <c r="E935" i="5" s="1"/>
  <c r="D939" i="5"/>
  <c r="E939" i="5" s="1"/>
  <c r="D943" i="5"/>
  <c r="E943" i="5" s="1"/>
  <c r="D947" i="5"/>
  <c r="E947" i="5" s="1"/>
  <c r="D951" i="5"/>
  <c r="E951" i="5" s="1"/>
  <c r="D955" i="5"/>
  <c r="E955" i="5" s="1"/>
  <c r="D959" i="5"/>
  <c r="E959" i="5" s="1"/>
  <c r="D963" i="5"/>
  <c r="E963" i="5" s="1"/>
  <c r="D967" i="5"/>
  <c r="E967" i="5" s="1"/>
  <c r="D971" i="5"/>
  <c r="E971" i="5" s="1"/>
  <c r="D975" i="5"/>
  <c r="E975" i="5" s="1"/>
  <c r="D979" i="5"/>
  <c r="E979" i="5" s="1"/>
  <c r="D983" i="5"/>
  <c r="E983" i="5" s="1"/>
  <c r="D987" i="5"/>
  <c r="E987" i="5" s="1"/>
  <c r="D991" i="5"/>
  <c r="E991" i="5" s="1"/>
  <c r="D995" i="5"/>
  <c r="E995" i="5" s="1"/>
  <c r="D999" i="5"/>
  <c r="E999" i="5" s="1"/>
  <c r="D1003" i="5"/>
  <c r="E1003" i="5" s="1"/>
  <c r="D1007" i="5"/>
  <c r="E1007" i="5" s="1"/>
  <c r="D1011" i="5"/>
  <c r="E1011" i="5" s="1"/>
  <c r="D1015" i="5"/>
  <c r="E1015" i="5" s="1"/>
  <c r="D1019" i="5"/>
  <c r="E1019" i="5" s="1"/>
  <c r="D1023" i="5"/>
  <c r="E1023" i="5" s="1"/>
  <c r="D1027" i="5"/>
  <c r="E1027" i="5" s="1"/>
  <c r="D1031" i="5"/>
  <c r="E1031" i="5" s="1"/>
  <c r="D1035" i="5"/>
  <c r="E1035" i="5" s="1"/>
  <c r="D1039" i="5"/>
  <c r="E1039" i="5" s="1"/>
  <c r="D1043" i="5"/>
  <c r="E1043" i="5" s="1"/>
  <c r="D1047" i="5"/>
  <c r="E1047" i="5" s="1"/>
  <c r="D1051" i="5"/>
  <c r="E1051" i="5" s="1"/>
  <c r="D1055" i="5"/>
  <c r="E1055" i="5" s="1"/>
  <c r="D1059" i="5"/>
  <c r="E1059" i="5" s="1"/>
  <c r="D1063" i="5"/>
  <c r="E1063" i="5" s="1"/>
  <c r="D1067" i="5"/>
  <c r="E1067" i="5" s="1"/>
  <c r="D1071" i="5"/>
  <c r="E1071" i="5" s="1"/>
  <c r="D1075" i="5"/>
  <c r="E1075" i="5" s="1"/>
  <c r="D1079" i="5"/>
  <c r="E1079" i="5" s="1"/>
  <c r="D1083" i="5"/>
  <c r="E1083" i="5" s="1"/>
  <c r="D1087" i="5"/>
  <c r="E1087" i="5" s="1"/>
  <c r="D1091" i="5"/>
  <c r="E1091" i="5" s="1"/>
  <c r="D1095" i="5"/>
  <c r="E1095" i="5" s="1"/>
  <c r="D1099" i="5"/>
  <c r="E1099" i="5" s="1"/>
  <c r="D1103" i="5"/>
  <c r="E1103" i="5" s="1"/>
  <c r="D1107" i="5"/>
  <c r="E1107" i="5" s="1"/>
  <c r="D1111" i="5"/>
  <c r="E1111" i="5" s="1"/>
  <c r="D1115" i="5"/>
  <c r="E1115" i="5" s="1"/>
  <c r="D1119" i="5"/>
  <c r="E1119" i="5" s="1"/>
  <c r="D1123" i="5"/>
  <c r="E1123" i="5" s="1"/>
  <c r="D1127" i="5"/>
  <c r="E1127" i="5" s="1"/>
  <c r="D1131" i="5"/>
  <c r="E1131" i="5" s="1"/>
  <c r="D1135" i="5"/>
  <c r="E1135" i="5" s="1"/>
  <c r="D1139" i="5"/>
  <c r="E1139" i="5" s="1"/>
  <c r="D1143" i="5"/>
  <c r="E1143" i="5" s="1"/>
  <c r="D1147" i="5"/>
  <c r="E1147" i="5" s="1"/>
  <c r="D1151" i="5"/>
  <c r="E1151" i="5" s="1"/>
  <c r="D1155" i="5"/>
  <c r="E1155" i="5" s="1"/>
  <c r="D1159" i="5"/>
  <c r="E1159" i="5" s="1"/>
  <c r="D1163" i="5"/>
  <c r="E1163" i="5" s="1"/>
  <c r="D1167" i="5"/>
  <c r="E1167" i="5" s="1"/>
  <c r="D1171" i="5"/>
  <c r="E1171" i="5" s="1"/>
  <c r="D1175" i="5"/>
  <c r="E1175" i="5" s="1"/>
  <c r="D1179" i="5"/>
  <c r="E1179" i="5" s="1"/>
  <c r="D1183" i="5"/>
  <c r="E1183" i="5" s="1"/>
  <c r="D1187" i="5"/>
  <c r="E1187" i="5" s="1"/>
  <c r="D1191" i="5"/>
  <c r="E1191" i="5" s="1"/>
  <c r="D1195" i="5"/>
  <c r="E1195" i="5" s="1"/>
  <c r="D1199" i="5"/>
  <c r="E1199" i="5" s="1"/>
  <c r="D1203" i="5"/>
  <c r="E1203" i="5" s="1"/>
  <c r="D1207" i="5"/>
  <c r="E1207" i="5" s="1"/>
  <c r="D1211" i="5"/>
  <c r="E1211" i="5" s="1"/>
  <c r="D1215" i="5"/>
  <c r="E1215" i="5" s="1"/>
  <c r="D1219" i="5"/>
  <c r="E1219" i="5" s="1"/>
  <c r="D1223" i="5"/>
  <c r="E1223" i="5" s="1"/>
  <c r="D1227" i="5"/>
  <c r="E1227" i="5" s="1"/>
  <c r="D1231" i="5"/>
  <c r="E1231" i="5" s="1"/>
  <c r="D1235" i="5"/>
  <c r="E1235" i="5" s="1"/>
  <c r="D1239" i="5"/>
  <c r="E1239" i="5" s="1"/>
  <c r="D1243" i="5"/>
  <c r="E1243" i="5" s="1"/>
  <c r="D1247" i="5"/>
  <c r="E1247" i="5" s="1"/>
  <c r="D1251" i="5"/>
  <c r="E1251" i="5" s="1"/>
  <c r="D1255" i="5"/>
  <c r="E1255" i="5" s="1"/>
  <c r="D1259" i="5"/>
  <c r="E1259" i="5" s="1"/>
  <c r="D1263" i="5"/>
  <c r="E1263" i="5" s="1"/>
  <c r="D1267" i="5"/>
  <c r="E1267" i="5" s="1"/>
  <c r="D1271" i="5"/>
  <c r="E1271" i="5" s="1"/>
  <c r="D1275" i="5"/>
  <c r="E1275" i="5" s="1"/>
  <c r="D1279" i="5"/>
  <c r="E1279" i="5" s="1"/>
  <c r="D1283" i="5"/>
  <c r="E1283" i="5" s="1"/>
  <c r="D1287" i="5"/>
  <c r="E1287" i="5" s="1"/>
  <c r="D1291" i="5"/>
  <c r="E1291" i="5" s="1"/>
  <c r="D1295" i="5"/>
  <c r="E1295" i="5" s="1"/>
  <c r="D1299" i="5"/>
  <c r="E1299" i="5" s="1"/>
  <c r="D1303" i="5"/>
  <c r="E1303" i="5" s="1"/>
  <c r="D1307" i="5"/>
  <c r="E1307" i="5" s="1"/>
  <c r="D1311" i="5"/>
  <c r="E1311" i="5" s="1"/>
  <c r="D1315" i="5"/>
  <c r="E1315" i="5" s="1"/>
  <c r="D1319" i="5"/>
  <c r="E1319" i="5" s="1"/>
  <c r="D1323" i="5"/>
  <c r="E1323" i="5" s="1"/>
  <c r="D1327" i="5"/>
  <c r="E1327" i="5" s="1"/>
  <c r="D1331" i="5"/>
  <c r="E1331" i="5" s="1"/>
  <c r="D1335" i="5"/>
  <c r="E1335" i="5" s="1"/>
  <c r="D1339" i="5"/>
  <c r="E1339" i="5" s="1"/>
  <c r="D1343" i="5"/>
  <c r="E1343" i="5" s="1"/>
  <c r="D1347" i="5"/>
  <c r="E1347" i="5" s="1"/>
  <c r="D1351" i="5"/>
  <c r="E1351" i="5" s="1"/>
  <c r="D1355" i="5"/>
  <c r="E1355" i="5" s="1"/>
  <c r="D1359" i="5"/>
  <c r="E1359" i="5" s="1"/>
  <c r="D1363" i="5"/>
  <c r="E1363" i="5" s="1"/>
  <c r="D1367" i="5"/>
  <c r="E1367" i="5" s="1"/>
  <c r="D1371" i="5"/>
  <c r="E1371" i="5" s="1"/>
  <c r="D1375" i="5"/>
  <c r="E1375" i="5" s="1"/>
  <c r="D1379" i="5"/>
  <c r="E1379" i="5" s="1"/>
  <c r="D1383" i="5"/>
  <c r="E1383" i="5" s="1"/>
  <c r="D1387" i="5"/>
  <c r="E1387" i="5" s="1"/>
  <c r="D1391" i="5"/>
  <c r="E1391" i="5" s="1"/>
  <c r="D1395" i="5"/>
  <c r="E1395" i="5" s="1"/>
  <c r="D1399" i="5"/>
  <c r="E1399" i="5" s="1"/>
  <c r="D1403" i="5"/>
  <c r="E1403" i="5" s="1"/>
  <c r="D1407" i="5"/>
  <c r="E1407" i="5" s="1"/>
  <c r="D1411" i="5"/>
  <c r="E1411" i="5" s="1"/>
  <c r="D1415" i="5"/>
  <c r="E1415" i="5" s="1"/>
  <c r="D1419" i="5"/>
  <c r="E1419" i="5" s="1"/>
  <c r="D1423" i="5"/>
  <c r="E1423" i="5" s="1"/>
  <c r="D1427" i="5"/>
  <c r="E1427" i="5" s="1"/>
  <c r="D1431" i="5"/>
  <c r="E1431" i="5" s="1"/>
  <c r="D1435" i="5"/>
  <c r="E1435" i="5" s="1"/>
  <c r="D1439" i="5"/>
  <c r="E1439" i="5" s="1"/>
  <c r="D1443" i="5"/>
  <c r="E1443" i="5" s="1"/>
  <c r="D1447" i="5"/>
  <c r="E1447" i="5" s="1"/>
  <c r="D1451" i="5"/>
  <c r="E1451" i="5" s="1"/>
  <c r="D1455" i="5"/>
  <c r="E1455" i="5" s="1"/>
  <c r="D1459" i="5"/>
  <c r="E1459" i="5" s="1"/>
  <c r="D1463" i="5"/>
  <c r="E1463" i="5" s="1"/>
  <c r="D1467" i="5"/>
  <c r="E1467" i="5" s="1"/>
  <c r="D1471" i="5"/>
  <c r="E1471" i="5" s="1"/>
  <c r="D1475" i="5"/>
  <c r="E1475" i="5" s="1"/>
  <c r="D1479" i="5"/>
  <c r="E1479" i="5" s="1"/>
  <c r="D1483" i="5"/>
  <c r="E1483" i="5" s="1"/>
  <c r="D1487" i="5"/>
  <c r="E1487" i="5" s="1"/>
  <c r="D1491" i="5"/>
  <c r="E1491" i="5" s="1"/>
  <c r="D1495" i="5"/>
  <c r="E1495" i="5" s="1"/>
  <c r="D1499" i="5"/>
  <c r="E1499" i="5" s="1"/>
  <c r="D1503" i="5"/>
  <c r="E1503" i="5" s="1"/>
  <c r="D1507" i="5"/>
  <c r="E1507" i="5" s="1"/>
  <c r="D1511" i="5"/>
  <c r="E1511" i="5" s="1"/>
  <c r="D1515" i="5"/>
  <c r="E1515" i="5" s="1"/>
  <c r="D1519" i="5"/>
  <c r="E1519" i="5" s="1"/>
  <c r="D1523" i="5"/>
  <c r="E1523" i="5" s="1"/>
  <c r="D1527" i="5"/>
  <c r="E1527" i="5" s="1"/>
  <c r="D1531" i="5"/>
  <c r="E1531" i="5" s="1"/>
  <c r="D1535" i="5"/>
  <c r="E1535" i="5" s="1"/>
  <c r="D1539" i="5"/>
  <c r="E1539" i="5" s="1"/>
  <c r="D1543" i="5"/>
  <c r="E1543" i="5" s="1"/>
  <c r="D1547" i="5"/>
  <c r="E1547" i="5" s="1"/>
  <c r="D1551" i="5"/>
  <c r="E1551" i="5" s="1"/>
  <c r="D1555" i="5"/>
  <c r="E1555" i="5" s="1"/>
  <c r="D1559" i="5"/>
  <c r="E1559" i="5" s="1"/>
  <c r="D1563" i="5"/>
  <c r="E1563" i="5" s="1"/>
  <c r="D1567" i="5"/>
  <c r="E1567" i="5" s="1"/>
  <c r="D1571" i="5"/>
  <c r="E1571" i="5" s="1"/>
  <c r="D1575" i="5"/>
  <c r="E1575" i="5" s="1"/>
  <c r="D1579" i="5"/>
  <c r="E1579" i="5" s="1"/>
  <c r="D1583" i="5"/>
  <c r="E1583" i="5" s="1"/>
  <c r="D1587" i="5"/>
  <c r="E1587" i="5" s="1"/>
  <c r="D1591" i="5"/>
  <c r="E1591" i="5" s="1"/>
  <c r="D1595" i="5"/>
  <c r="E1595" i="5" s="1"/>
  <c r="D1599" i="5"/>
  <c r="E1599" i="5" s="1"/>
  <c r="D1603" i="5"/>
  <c r="E1603" i="5" s="1"/>
  <c r="D1607" i="5"/>
  <c r="E1607" i="5" s="1"/>
  <c r="D1611" i="5"/>
  <c r="E1611" i="5" s="1"/>
  <c r="D1615" i="5"/>
  <c r="E1615" i="5" s="1"/>
  <c r="D1619" i="5"/>
  <c r="E1619" i="5" s="1"/>
  <c r="D1623" i="5"/>
  <c r="E1623" i="5" s="1"/>
  <c r="D1627" i="5"/>
  <c r="E1627" i="5" s="1"/>
  <c r="D1631" i="5"/>
  <c r="E1631" i="5" s="1"/>
  <c r="D1635" i="5"/>
  <c r="E1635" i="5" s="1"/>
  <c r="D1639" i="5"/>
  <c r="E1639" i="5" s="1"/>
  <c r="D1643" i="5"/>
  <c r="E1643" i="5" s="1"/>
  <c r="D1647" i="5"/>
  <c r="E1647" i="5" s="1"/>
  <c r="D1651" i="5"/>
  <c r="E1651" i="5" s="1"/>
  <c r="D1655" i="5"/>
  <c r="E1655" i="5" s="1"/>
  <c r="D1659" i="5"/>
  <c r="E1659" i="5" s="1"/>
  <c r="D1663" i="5"/>
  <c r="E1663" i="5" s="1"/>
  <c r="D1667" i="5"/>
  <c r="E1667" i="5" s="1"/>
  <c r="D1671" i="5"/>
  <c r="E1671" i="5" s="1"/>
  <c r="D1675" i="5"/>
  <c r="E1675" i="5" s="1"/>
  <c r="D1679" i="5"/>
  <c r="E1679" i="5" s="1"/>
  <c r="D1683" i="5"/>
  <c r="E1683" i="5" s="1"/>
  <c r="D1687" i="5"/>
  <c r="E1687" i="5" s="1"/>
  <c r="D1691" i="5"/>
  <c r="E1691" i="5" s="1"/>
  <c r="D1695" i="5"/>
  <c r="E1695" i="5" s="1"/>
  <c r="D1699" i="5"/>
  <c r="E1699" i="5" s="1"/>
  <c r="D1703" i="5"/>
  <c r="E1703" i="5" s="1"/>
  <c r="D1707" i="5"/>
  <c r="E1707" i="5" s="1"/>
  <c r="D1711" i="5"/>
  <c r="E1711" i="5" s="1"/>
  <c r="D1715" i="5"/>
  <c r="E1715" i="5" s="1"/>
  <c r="D1719" i="5"/>
  <c r="E1719" i="5" s="1"/>
  <c r="D1723" i="5"/>
  <c r="E1723" i="5" s="1"/>
  <c r="D1727" i="5"/>
  <c r="E1727" i="5" s="1"/>
  <c r="D1731" i="5"/>
  <c r="E1731" i="5" s="1"/>
  <c r="D1735" i="5"/>
  <c r="E1735" i="5" s="1"/>
  <c r="D1739" i="5"/>
  <c r="E1739" i="5" s="1"/>
  <c r="D1743" i="5"/>
  <c r="E1743" i="5" s="1"/>
  <c r="D1747" i="5"/>
  <c r="E1747" i="5" s="1"/>
  <c r="D1751" i="5"/>
  <c r="E1751" i="5" s="1"/>
  <c r="D1755" i="5"/>
  <c r="E1755" i="5" s="1"/>
  <c r="D1759" i="5"/>
  <c r="E1759" i="5" s="1"/>
  <c r="D1763" i="5"/>
  <c r="E1763" i="5" s="1"/>
  <c r="D1767" i="5"/>
  <c r="E1767" i="5" s="1"/>
  <c r="D1771" i="5"/>
  <c r="E1771" i="5" s="1"/>
  <c r="D1775" i="5"/>
  <c r="E1775" i="5" s="1"/>
  <c r="D1779" i="5"/>
  <c r="E1779" i="5" s="1"/>
  <c r="D1783" i="5"/>
  <c r="E1783" i="5" s="1"/>
  <c r="D1787" i="5"/>
  <c r="E1787" i="5" s="1"/>
  <c r="D1791" i="5"/>
  <c r="E1791" i="5" s="1"/>
  <c r="D1795" i="5"/>
  <c r="E1795" i="5" s="1"/>
  <c r="D1799" i="5"/>
  <c r="E1799" i="5" s="1"/>
  <c r="D1803" i="5"/>
  <c r="E1803" i="5" s="1"/>
  <c r="D1807" i="5"/>
  <c r="E1807" i="5" s="1"/>
  <c r="D1811" i="5"/>
  <c r="E1811" i="5" s="1"/>
  <c r="D1815" i="5"/>
  <c r="E1815" i="5" s="1"/>
  <c r="D1819" i="5"/>
  <c r="E1819" i="5" s="1"/>
  <c r="D1823" i="5"/>
  <c r="E1823" i="5" s="1"/>
  <c r="D1827" i="5"/>
  <c r="E1827" i="5" s="1"/>
  <c r="D1831" i="5"/>
  <c r="E1831" i="5" s="1"/>
  <c r="D1835" i="5"/>
  <c r="E1835" i="5" s="1"/>
  <c r="D1839" i="5"/>
  <c r="E1839" i="5" s="1"/>
  <c r="D1843" i="5"/>
  <c r="E1843" i="5" s="1"/>
  <c r="D1847" i="5"/>
  <c r="E1847" i="5" s="1"/>
  <c r="D1851" i="5"/>
  <c r="E1851" i="5" s="1"/>
  <c r="D1855" i="5"/>
  <c r="E1855" i="5" s="1"/>
  <c r="D1859" i="5"/>
  <c r="E1859" i="5" s="1"/>
  <c r="D1863" i="5"/>
  <c r="E1863" i="5" s="1"/>
  <c r="D1867" i="5"/>
  <c r="E1867" i="5" s="1"/>
  <c r="D1871" i="5"/>
  <c r="E1871" i="5" s="1"/>
  <c r="D1875" i="5"/>
  <c r="E1875" i="5" s="1"/>
  <c r="D1879" i="5"/>
  <c r="E1879" i="5" s="1"/>
  <c r="D1883" i="5"/>
  <c r="E1883" i="5" s="1"/>
  <c r="D1887" i="5"/>
  <c r="E1887" i="5" s="1"/>
  <c r="D1891" i="5"/>
  <c r="E1891" i="5" s="1"/>
  <c r="D1895" i="5"/>
  <c r="E1895" i="5" s="1"/>
  <c r="D1899" i="5"/>
  <c r="E1899" i="5" s="1"/>
  <c r="D1903" i="5"/>
  <c r="E1903" i="5" s="1"/>
  <c r="D1907" i="5"/>
  <c r="E1907" i="5" s="1"/>
  <c r="D1911" i="5"/>
  <c r="E1911" i="5" s="1"/>
  <c r="D1915" i="5"/>
  <c r="E1915" i="5" s="1"/>
  <c r="D1919" i="5"/>
  <c r="E1919" i="5" s="1"/>
  <c r="D1923" i="5"/>
  <c r="E1923" i="5" s="1"/>
  <c r="D1927" i="5"/>
  <c r="E1927" i="5" s="1"/>
  <c r="D1931" i="5"/>
  <c r="E1931" i="5" s="1"/>
  <c r="D1935" i="5"/>
  <c r="E1935" i="5" s="1"/>
  <c r="D1939" i="5"/>
  <c r="E1939" i="5" s="1"/>
  <c r="D1943" i="5"/>
  <c r="E1943" i="5" s="1"/>
  <c r="D1947" i="5"/>
  <c r="E1947" i="5" s="1"/>
  <c r="D1951" i="5"/>
  <c r="E1951" i="5" s="1"/>
  <c r="D1955" i="5"/>
  <c r="E1955" i="5" s="1"/>
  <c r="D1959" i="5"/>
  <c r="E1959" i="5" s="1"/>
  <c r="D1963" i="5"/>
  <c r="E1963" i="5" s="1"/>
  <c r="D1967" i="5"/>
  <c r="E1967" i="5" s="1"/>
  <c r="D1971" i="5"/>
  <c r="E1971" i="5" s="1"/>
  <c r="D1975" i="5"/>
  <c r="E1975" i="5" s="1"/>
  <c r="D1979" i="5"/>
  <c r="E1979" i="5" s="1"/>
  <c r="D1983" i="5"/>
  <c r="E1983" i="5" s="1"/>
  <c r="D1987" i="5"/>
  <c r="E1987" i="5" s="1"/>
  <c r="D1991" i="5"/>
  <c r="E1991" i="5" s="1"/>
  <c r="D1995" i="5"/>
  <c r="E1995" i="5" s="1"/>
  <c r="D1999" i="5"/>
  <c r="E1999" i="5" s="1"/>
  <c r="D2003" i="5"/>
  <c r="E2003" i="5" s="1"/>
  <c r="D2007" i="5"/>
  <c r="E2007" i="5" s="1"/>
  <c r="D2011" i="5"/>
  <c r="E2011" i="5" s="1"/>
  <c r="D2015" i="5"/>
  <c r="E2015" i="5" s="1"/>
  <c r="D2019" i="5"/>
  <c r="E2019" i="5" s="1"/>
  <c r="D2023" i="5"/>
  <c r="E2023" i="5" s="1"/>
  <c r="D2027" i="5"/>
  <c r="E2027" i="5" s="1"/>
  <c r="D2031" i="5"/>
  <c r="E2031" i="5" s="1"/>
  <c r="D2035" i="5"/>
  <c r="E2035" i="5" s="1"/>
  <c r="D2039" i="5"/>
  <c r="E2039" i="5" s="1"/>
  <c r="D2043" i="5"/>
  <c r="E2043" i="5" s="1"/>
  <c r="D2047" i="5"/>
  <c r="E2047" i="5" s="1"/>
  <c r="D2051" i="5"/>
  <c r="E2051" i="5" s="1"/>
  <c r="D2055" i="5"/>
  <c r="E2055" i="5" s="1"/>
  <c r="D2059" i="5"/>
  <c r="E2059" i="5" s="1"/>
  <c r="D2063" i="5"/>
  <c r="E2063" i="5" s="1"/>
  <c r="D2067" i="5"/>
  <c r="E2067" i="5" s="1"/>
  <c r="D2071" i="5"/>
  <c r="E2071" i="5" s="1"/>
  <c r="D2075" i="5"/>
  <c r="E2075" i="5" s="1"/>
  <c r="D2079" i="5"/>
  <c r="E2079" i="5" s="1"/>
  <c r="D2083" i="5"/>
  <c r="E2083" i="5" s="1"/>
  <c r="D2087" i="5"/>
  <c r="E2087" i="5" s="1"/>
  <c r="D2091" i="5"/>
  <c r="E2091" i="5" s="1"/>
  <c r="D2095" i="5"/>
  <c r="E2095" i="5" s="1"/>
  <c r="D2099" i="5"/>
  <c r="E2099" i="5" s="1"/>
  <c r="D2103" i="5"/>
  <c r="E2103" i="5" s="1"/>
  <c r="D2107" i="5"/>
  <c r="E2107" i="5" s="1"/>
  <c r="D2111" i="5"/>
  <c r="E2111" i="5" s="1"/>
  <c r="D2115" i="5"/>
  <c r="E2115" i="5" s="1"/>
  <c r="D2119" i="5"/>
  <c r="E2119" i="5" s="1"/>
  <c r="D2123" i="5"/>
  <c r="E2123" i="5" s="1"/>
  <c r="D2127" i="5"/>
  <c r="E2127" i="5" s="1"/>
  <c r="D2131" i="5"/>
  <c r="E2131" i="5" s="1"/>
  <c r="D2135" i="5"/>
  <c r="E2135" i="5" s="1"/>
  <c r="D2139" i="5"/>
  <c r="E2139" i="5" s="1"/>
  <c r="D2143" i="5"/>
  <c r="E2143" i="5" s="1"/>
  <c r="D2147" i="5"/>
  <c r="E2147" i="5" s="1"/>
  <c r="D2151" i="5"/>
  <c r="E2151" i="5" s="1"/>
  <c r="D2155" i="5"/>
  <c r="E2155" i="5" s="1"/>
  <c r="D2159" i="5"/>
  <c r="E2159" i="5" s="1"/>
  <c r="D2163" i="5"/>
  <c r="E2163" i="5" s="1"/>
  <c r="D2167" i="5"/>
  <c r="E2167" i="5" s="1"/>
  <c r="D2171" i="5"/>
  <c r="E2171" i="5" s="1"/>
  <c r="D2175" i="5"/>
  <c r="E2175" i="5" s="1"/>
  <c r="D2179" i="5"/>
  <c r="E2179" i="5" s="1"/>
  <c r="D2183" i="5"/>
  <c r="E2183" i="5" s="1"/>
  <c r="D2187" i="5"/>
  <c r="E2187" i="5" s="1"/>
  <c r="D2191" i="5"/>
  <c r="E2191" i="5" s="1"/>
  <c r="D2195" i="5"/>
  <c r="E2195" i="5" s="1"/>
  <c r="D2199" i="5"/>
  <c r="E2199" i="5" s="1"/>
  <c r="D2203" i="5"/>
  <c r="E2203" i="5" s="1"/>
  <c r="D2207" i="5"/>
  <c r="E2207" i="5" s="1"/>
  <c r="D2211" i="5"/>
  <c r="E2211" i="5" s="1"/>
  <c r="D2215" i="5"/>
  <c r="E2215" i="5" s="1"/>
  <c r="D2219" i="5"/>
  <c r="E2219" i="5" s="1"/>
  <c r="D2223" i="5"/>
  <c r="E2223" i="5" s="1"/>
  <c r="D2227" i="5"/>
  <c r="E2227" i="5" s="1"/>
  <c r="D2231" i="5"/>
  <c r="E2231" i="5" s="1"/>
  <c r="D2235" i="5"/>
  <c r="E2235" i="5" s="1"/>
  <c r="D2239" i="5"/>
  <c r="E2239" i="5" s="1"/>
  <c r="D2243" i="5"/>
  <c r="E2243" i="5" s="1"/>
  <c r="D2247" i="5"/>
  <c r="E2247" i="5" s="1"/>
  <c r="D2251" i="5"/>
  <c r="E2251" i="5" s="1"/>
  <c r="D2255" i="5"/>
  <c r="E2255" i="5" s="1"/>
  <c r="D2259" i="5"/>
  <c r="E2259" i="5" s="1"/>
  <c r="D2263" i="5"/>
  <c r="E2263" i="5" s="1"/>
  <c r="D2267" i="5"/>
  <c r="E2267" i="5" s="1"/>
  <c r="D2271" i="5"/>
  <c r="E2271" i="5" s="1"/>
  <c r="D2275" i="5"/>
  <c r="E2275" i="5" s="1"/>
  <c r="D2279" i="5"/>
  <c r="E2279" i="5" s="1"/>
  <c r="D2283" i="5"/>
  <c r="E2283" i="5" s="1"/>
  <c r="D2287" i="5"/>
  <c r="E2287" i="5" s="1"/>
  <c r="D2291" i="5"/>
  <c r="E2291" i="5" s="1"/>
  <c r="D2295" i="5"/>
  <c r="E2295" i="5" s="1"/>
  <c r="D2299" i="5"/>
  <c r="E2299" i="5" s="1"/>
  <c r="D2303" i="5"/>
  <c r="E2303" i="5" s="1"/>
  <c r="D2307" i="5"/>
  <c r="E2307" i="5" s="1"/>
  <c r="D2311" i="5"/>
  <c r="E2311" i="5" s="1"/>
  <c r="D2315" i="5"/>
  <c r="E2315" i="5" s="1"/>
  <c r="D2319" i="5"/>
  <c r="E2319" i="5" s="1"/>
  <c r="D2323" i="5"/>
  <c r="E2323" i="5" s="1"/>
  <c r="D2327" i="5"/>
  <c r="E2327" i="5" s="1"/>
  <c r="D2331" i="5"/>
  <c r="E2331" i="5" s="1"/>
  <c r="D2335" i="5"/>
  <c r="E2335" i="5" s="1"/>
  <c r="D2339" i="5"/>
  <c r="E2339" i="5" s="1"/>
  <c r="D2343" i="5"/>
  <c r="E2343" i="5" s="1"/>
  <c r="D2347" i="5"/>
  <c r="E2347" i="5" s="1"/>
  <c r="D2351" i="5"/>
  <c r="E2351" i="5" s="1"/>
  <c r="D2355" i="5"/>
  <c r="E2355" i="5" s="1"/>
  <c r="D2359" i="5"/>
  <c r="E2359" i="5" s="1"/>
  <c r="D2363" i="5"/>
  <c r="E2363" i="5" s="1"/>
  <c r="D2367" i="5"/>
  <c r="E2367" i="5" s="1"/>
  <c r="D2371" i="5"/>
  <c r="E2371" i="5" s="1"/>
  <c r="D2375" i="5"/>
  <c r="E2375" i="5" s="1"/>
  <c r="D2379" i="5"/>
  <c r="E2379" i="5" s="1"/>
  <c r="D2383" i="5"/>
  <c r="E2383" i="5" s="1"/>
  <c r="D2387" i="5"/>
  <c r="E2387" i="5" s="1"/>
  <c r="D2391" i="5"/>
  <c r="E2391" i="5" s="1"/>
  <c r="D2395" i="5"/>
  <c r="E2395" i="5" s="1"/>
  <c r="D2399" i="5"/>
  <c r="E2399" i="5" s="1"/>
  <c r="D2403" i="5"/>
  <c r="E2403" i="5" s="1"/>
  <c r="D2407" i="5"/>
  <c r="E2407" i="5" s="1"/>
  <c r="D2411" i="5"/>
  <c r="E2411" i="5" s="1"/>
  <c r="D2415" i="5"/>
  <c r="E2415" i="5" s="1"/>
  <c r="D2419" i="5"/>
  <c r="E2419" i="5" s="1"/>
  <c r="D2423" i="5"/>
  <c r="E2423" i="5" s="1"/>
  <c r="D2427" i="5"/>
  <c r="E2427" i="5" s="1"/>
  <c r="D2431" i="5"/>
  <c r="E2431" i="5" s="1"/>
  <c r="D2435" i="5"/>
  <c r="E2435" i="5" s="1"/>
  <c r="D2439" i="5"/>
  <c r="E2439" i="5" s="1"/>
  <c r="D2443" i="5"/>
  <c r="E2443" i="5" s="1"/>
  <c r="D2447" i="5"/>
  <c r="E2447" i="5" s="1"/>
  <c r="D2451" i="5"/>
  <c r="E2451" i="5" s="1"/>
  <c r="D2455" i="5"/>
  <c r="E2455" i="5" s="1"/>
  <c r="D2459" i="5"/>
  <c r="E2459" i="5" s="1"/>
  <c r="D2463" i="5"/>
  <c r="E2463" i="5" s="1"/>
  <c r="D2467" i="5"/>
  <c r="E2467" i="5" s="1"/>
  <c r="D2471" i="5"/>
  <c r="E2471" i="5" s="1"/>
  <c r="D2475" i="5"/>
  <c r="E2475" i="5" s="1"/>
  <c r="D2479" i="5"/>
  <c r="E2479" i="5" s="1"/>
  <c r="D2483" i="5"/>
  <c r="E2483" i="5" s="1"/>
  <c r="D2487" i="5"/>
  <c r="E2487" i="5" s="1"/>
  <c r="D2491" i="5"/>
  <c r="E2491" i="5" s="1"/>
  <c r="D2495" i="5"/>
  <c r="E2495" i="5" s="1"/>
  <c r="D2499" i="5"/>
  <c r="E2499" i="5" s="1"/>
  <c r="D2503" i="5"/>
  <c r="E2503" i="5" s="1"/>
  <c r="D2507" i="5"/>
  <c r="E2507" i="5" s="1"/>
  <c r="D2511" i="5"/>
  <c r="E2511" i="5" s="1"/>
  <c r="D2515" i="5"/>
  <c r="E2515" i="5" s="1"/>
  <c r="D2519" i="5"/>
  <c r="E2519" i="5" s="1"/>
  <c r="D2523" i="5"/>
  <c r="E2523" i="5" s="1"/>
  <c r="D2527" i="5"/>
  <c r="E2527" i="5" s="1"/>
  <c r="D2531" i="5"/>
  <c r="E2531" i="5" s="1"/>
  <c r="D2535" i="5"/>
  <c r="E2535" i="5" s="1"/>
  <c r="D2539" i="5"/>
  <c r="E2539" i="5" s="1"/>
  <c r="D2543" i="5"/>
  <c r="E2543" i="5" s="1"/>
  <c r="D2547" i="5"/>
  <c r="E2547" i="5" s="1"/>
  <c r="D2551" i="5"/>
  <c r="E2551" i="5" s="1"/>
  <c r="D2555" i="5"/>
  <c r="E2555" i="5" s="1"/>
  <c r="D2559" i="5"/>
  <c r="E2559" i="5" s="1"/>
  <c r="D2563" i="5"/>
  <c r="E2563" i="5" s="1"/>
  <c r="D2567" i="5"/>
  <c r="E2567" i="5" s="1"/>
  <c r="D2571" i="5"/>
  <c r="E2571" i="5" s="1"/>
  <c r="D2575" i="5"/>
  <c r="E2575" i="5" s="1"/>
  <c r="D576" i="5"/>
  <c r="E576" i="5" s="1"/>
  <c r="D580" i="5"/>
  <c r="E580" i="5" s="1"/>
  <c r="D584" i="5"/>
  <c r="E584" i="5" s="1"/>
  <c r="D588" i="5"/>
  <c r="E588" i="5" s="1"/>
  <c r="D592" i="5"/>
  <c r="E592" i="5" s="1"/>
  <c r="D596" i="5"/>
  <c r="E596" i="5" s="1"/>
  <c r="D600" i="5"/>
  <c r="E600" i="5" s="1"/>
  <c r="D604" i="5"/>
  <c r="E604" i="5" s="1"/>
  <c r="D608" i="5"/>
  <c r="E608" i="5" s="1"/>
  <c r="D612" i="5"/>
  <c r="E612" i="5" s="1"/>
  <c r="D616" i="5"/>
  <c r="E616" i="5" s="1"/>
  <c r="D620" i="5"/>
  <c r="E620" i="5" s="1"/>
  <c r="D624" i="5"/>
  <c r="E624" i="5" s="1"/>
  <c r="D628" i="5"/>
  <c r="E628" i="5" s="1"/>
  <c r="D632" i="5"/>
  <c r="E632" i="5" s="1"/>
  <c r="D636" i="5"/>
  <c r="E636" i="5" s="1"/>
  <c r="D640" i="5"/>
  <c r="E640" i="5" s="1"/>
  <c r="D644" i="5"/>
  <c r="E644" i="5" s="1"/>
  <c r="D648" i="5"/>
  <c r="E648" i="5" s="1"/>
  <c r="D652" i="5"/>
  <c r="E652" i="5" s="1"/>
  <c r="D656" i="5"/>
  <c r="E656" i="5" s="1"/>
  <c r="D660" i="5"/>
  <c r="E660" i="5" s="1"/>
  <c r="D664" i="5"/>
  <c r="E664" i="5" s="1"/>
  <c r="D668" i="5"/>
  <c r="E668" i="5" s="1"/>
  <c r="D672" i="5"/>
  <c r="E672" i="5" s="1"/>
  <c r="D676" i="5"/>
  <c r="E676" i="5" s="1"/>
  <c r="D680" i="5"/>
  <c r="E680" i="5" s="1"/>
  <c r="D684" i="5"/>
  <c r="E684" i="5" s="1"/>
  <c r="D688" i="5"/>
  <c r="E688" i="5" s="1"/>
  <c r="D692" i="5"/>
  <c r="E692" i="5" s="1"/>
  <c r="D696" i="5"/>
  <c r="E696" i="5" s="1"/>
  <c r="D700" i="5"/>
  <c r="E700" i="5" s="1"/>
  <c r="D704" i="5"/>
  <c r="E704" i="5" s="1"/>
  <c r="D708" i="5"/>
  <c r="E708" i="5" s="1"/>
  <c r="D712" i="5"/>
  <c r="E712" i="5" s="1"/>
  <c r="D716" i="5"/>
  <c r="E716" i="5" s="1"/>
  <c r="D720" i="5"/>
  <c r="E720" i="5" s="1"/>
  <c r="D724" i="5"/>
  <c r="E724" i="5" s="1"/>
  <c r="D728" i="5"/>
  <c r="E728" i="5" s="1"/>
  <c r="D732" i="5"/>
  <c r="E732" i="5" s="1"/>
  <c r="D736" i="5"/>
  <c r="E736" i="5" s="1"/>
  <c r="D740" i="5"/>
  <c r="E740" i="5" s="1"/>
  <c r="D744" i="5"/>
  <c r="E744" i="5" s="1"/>
  <c r="D748" i="5"/>
  <c r="E748" i="5" s="1"/>
  <c r="D752" i="5"/>
  <c r="E752" i="5" s="1"/>
  <c r="D756" i="5"/>
  <c r="E756" i="5" s="1"/>
  <c r="D760" i="5"/>
  <c r="E760" i="5" s="1"/>
  <c r="D764" i="5"/>
  <c r="E764" i="5" s="1"/>
  <c r="D768" i="5"/>
  <c r="E768" i="5" s="1"/>
  <c r="D772" i="5"/>
  <c r="E772" i="5" s="1"/>
  <c r="D776" i="5"/>
  <c r="E776" i="5" s="1"/>
  <c r="D780" i="5"/>
  <c r="E780" i="5" s="1"/>
  <c r="D784" i="5"/>
  <c r="E784" i="5" s="1"/>
  <c r="D788" i="5"/>
  <c r="E788" i="5" s="1"/>
  <c r="D792" i="5"/>
  <c r="E792" i="5" s="1"/>
  <c r="D796" i="5"/>
  <c r="E796" i="5" s="1"/>
  <c r="D800" i="5"/>
  <c r="E800" i="5" s="1"/>
  <c r="D804" i="5"/>
  <c r="E804" i="5" s="1"/>
  <c r="D808" i="5"/>
  <c r="E808" i="5" s="1"/>
  <c r="D812" i="5"/>
  <c r="E812" i="5" s="1"/>
  <c r="D816" i="5"/>
  <c r="E816" i="5" s="1"/>
  <c r="D820" i="5"/>
  <c r="E820" i="5" s="1"/>
  <c r="D824" i="5"/>
  <c r="E824" i="5" s="1"/>
  <c r="D828" i="5"/>
  <c r="E828" i="5" s="1"/>
  <c r="D832" i="5"/>
  <c r="E832" i="5" s="1"/>
  <c r="D836" i="5"/>
  <c r="E836" i="5" s="1"/>
  <c r="D840" i="5"/>
  <c r="E840" i="5" s="1"/>
  <c r="D844" i="5"/>
  <c r="E844" i="5" s="1"/>
  <c r="D848" i="5"/>
  <c r="E848" i="5" s="1"/>
  <c r="D852" i="5"/>
  <c r="E852" i="5" s="1"/>
  <c r="D856" i="5"/>
  <c r="E856" i="5" s="1"/>
  <c r="D860" i="5"/>
  <c r="E860" i="5" s="1"/>
  <c r="D864" i="5"/>
  <c r="E864" i="5" s="1"/>
  <c r="D868" i="5"/>
  <c r="E868" i="5" s="1"/>
  <c r="D872" i="5"/>
  <c r="E872" i="5" s="1"/>
  <c r="D876" i="5"/>
  <c r="E876" i="5" s="1"/>
  <c r="D880" i="5"/>
  <c r="E880" i="5" s="1"/>
  <c r="D884" i="5"/>
  <c r="E884" i="5" s="1"/>
  <c r="D888" i="5"/>
  <c r="E888" i="5" s="1"/>
  <c r="D892" i="5"/>
  <c r="E892" i="5" s="1"/>
  <c r="D896" i="5"/>
  <c r="E896" i="5" s="1"/>
  <c r="D900" i="5"/>
  <c r="E900" i="5" s="1"/>
  <c r="D904" i="5"/>
  <c r="E904" i="5" s="1"/>
  <c r="D908" i="5"/>
  <c r="E908" i="5" s="1"/>
  <c r="D912" i="5"/>
  <c r="E912" i="5" s="1"/>
  <c r="D916" i="5"/>
  <c r="E916" i="5" s="1"/>
  <c r="D920" i="5"/>
  <c r="E920" i="5" s="1"/>
  <c r="D924" i="5"/>
  <c r="E924" i="5" s="1"/>
  <c r="D928" i="5"/>
  <c r="E928" i="5" s="1"/>
  <c r="D932" i="5"/>
  <c r="E932" i="5" s="1"/>
  <c r="D936" i="5"/>
  <c r="E936" i="5" s="1"/>
  <c r="D940" i="5"/>
  <c r="E940" i="5" s="1"/>
  <c r="D944" i="5"/>
  <c r="E944" i="5" s="1"/>
  <c r="D948" i="5"/>
  <c r="E948" i="5" s="1"/>
  <c r="D952" i="5"/>
  <c r="E952" i="5" s="1"/>
  <c r="D956" i="5"/>
  <c r="E956" i="5" s="1"/>
  <c r="D960" i="5"/>
  <c r="E960" i="5" s="1"/>
  <c r="D964" i="5"/>
  <c r="E964" i="5" s="1"/>
  <c r="D968" i="5"/>
  <c r="E968" i="5" s="1"/>
  <c r="D972" i="5"/>
  <c r="E972" i="5" s="1"/>
  <c r="D976" i="5"/>
  <c r="E976" i="5" s="1"/>
  <c r="D980" i="5"/>
  <c r="E980" i="5" s="1"/>
  <c r="D984" i="5"/>
  <c r="E984" i="5" s="1"/>
  <c r="D988" i="5"/>
  <c r="E988" i="5" s="1"/>
  <c r="D992" i="5"/>
  <c r="E992" i="5" s="1"/>
  <c r="D996" i="5"/>
  <c r="E996" i="5" s="1"/>
  <c r="D1000" i="5"/>
  <c r="E1000" i="5" s="1"/>
  <c r="D1004" i="5"/>
  <c r="E1004" i="5" s="1"/>
  <c r="D1008" i="5"/>
  <c r="E1008" i="5" s="1"/>
  <c r="D1012" i="5"/>
  <c r="E1012" i="5" s="1"/>
  <c r="D1016" i="5"/>
  <c r="E1016" i="5" s="1"/>
  <c r="D1020" i="5"/>
  <c r="E1020" i="5" s="1"/>
  <c r="D1024" i="5"/>
  <c r="E1024" i="5" s="1"/>
  <c r="D1028" i="5"/>
  <c r="E1028" i="5" s="1"/>
  <c r="D1032" i="5"/>
  <c r="E1032" i="5" s="1"/>
  <c r="D1036" i="5"/>
  <c r="E1036" i="5" s="1"/>
  <c r="D1040" i="5"/>
  <c r="E1040" i="5" s="1"/>
  <c r="D1044" i="5"/>
  <c r="E1044" i="5" s="1"/>
  <c r="D1048" i="5"/>
  <c r="E1048" i="5" s="1"/>
  <c r="D1052" i="5"/>
  <c r="E1052" i="5" s="1"/>
  <c r="D1056" i="5"/>
  <c r="E1056" i="5" s="1"/>
  <c r="D1060" i="5"/>
  <c r="E1060" i="5" s="1"/>
  <c r="D1064" i="5"/>
  <c r="E1064" i="5" s="1"/>
  <c r="D1068" i="5"/>
  <c r="E1068" i="5" s="1"/>
  <c r="D1072" i="5"/>
  <c r="E1072" i="5" s="1"/>
  <c r="D1076" i="5"/>
  <c r="E1076" i="5" s="1"/>
  <c r="D1080" i="5"/>
  <c r="E1080" i="5" s="1"/>
  <c r="D1084" i="5"/>
  <c r="E1084" i="5" s="1"/>
  <c r="D1088" i="5"/>
  <c r="E1088" i="5" s="1"/>
  <c r="D1092" i="5"/>
  <c r="E1092" i="5" s="1"/>
  <c r="D1096" i="5"/>
  <c r="E1096" i="5" s="1"/>
  <c r="D1100" i="5"/>
  <c r="E1100" i="5" s="1"/>
  <c r="D1104" i="5"/>
  <c r="E1104" i="5" s="1"/>
  <c r="D1108" i="5"/>
  <c r="E1108" i="5" s="1"/>
  <c r="D1112" i="5"/>
  <c r="E1112" i="5" s="1"/>
  <c r="D1116" i="5"/>
  <c r="E1116" i="5" s="1"/>
  <c r="D1120" i="5"/>
  <c r="E1120" i="5" s="1"/>
  <c r="D1124" i="5"/>
  <c r="E1124" i="5" s="1"/>
  <c r="D1128" i="5"/>
  <c r="E1128" i="5" s="1"/>
  <c r="D1132" i="5"/>
  <c r="E1132" i="5" s="1"/>
  <c r="D1136" i="5"/>
  <c r="E1136" i="5" s="1"/>
  <c r="D1140" i="5"/>
  <c r="E1140" i="5" s="1"/>
  <c r="D1144" i="5"/>
  <c r="E1144" i="5" s="1"/>
  <c r="D1148" i="5"/>
  <c r="E1148" i="5" s="1"/>
  <c r="D1152" i="5"/>
  <c r="E1152" i="5" s="1"/>
  <c r="D1156" i="5"/>
  <c r="E1156" i="5" s="1"/>
  <c r="D1160" i="5"/>
  <c r="E1160" i="5" s="1"/>
  <c r="D1164" i="5"/>
  <c r="E1164" i="5" s="1"/>
  <c r="D1168" i="5"/>
  <c r="E1168" i="5" s="1"/>
  <c r="D1172" i="5"/>
  <c r="E1172" i="5" s="1"/>
  <c r="D1176" i="5"/>
  <c r="E1176" i="5" s="1"/>
  <c r="D1180" i="5"/>
  <c r="E1180" i="5" s="1"/>
  <c r="D1184" i="5"/>
  <c r="E1184" i="5" s="1"/>
  <c r="D1188" i="5"/>
  <c r="E1188" i="5" s="1"/>
  <c r="D1192" i="5"/>
  <c r="E1192" i="5" s="1"/>
  <c r="D1196" i="5"/>
  <c r="E1196" i="5" s="1"/>
  <c r="D1200" i="5"/>
  <c r="E1200" i="5" s="1"/>
  <c r="D1204" i="5"/>
  <c r="E1204" i="5" s="1"/>
  <c r="D1208" i="5"/>
  <c r="E1208" i="5" s="1"/>
  <c r="D1212" i="5"/>
  <c r="E1212" i="5" s="1"/>
  <c r="D1216" i="5"/>
  <c r="E1216" i="5" s="1"/>
  <c r="D1220" i="5"/>
  <c r="E1220" i="5" s="1"/>
  <c r="D1224" i="5"/>
  <c r="E1224" i="5" s="1"/>
  <c r="D1228" i="5"/>
  <c r="E1228" i="5" s="1"/>
  <c r="D1232" i="5"/>
  <c r="E1232" i="5" s="1"/>
  <c r="D1236" i="5"/>
  <c r="E1236" i="5" s="1"/>
  <c r="D1240" i="5"/>
  <c r="E1240" i="5" s="1"/>
  <c r="D1244" i="5"/>
  <c r="E1244" i="5" s="1"/>
  <c r="D1248" i="5"/>
  <c r="E1248" i="5" s="1"/>
  <c r="D1252" i="5"/>
  <c r="E1252" i="5" s="1"/>
  <c r="D1256" i="5"/>
  <c r="E1256" i="5" s="1"/>
  <c r="D1260" i="5"/>
  <c r="E1260" i="5" s="1"/>
  <c r="D1264" i="5"/>
  <c r="E1264" i="5" s="1"/>
  <c r="D1268" i="5"/>
  <c r="E1268" i="5" s="1"/>
  <c r="D1272" i="5"/>
  <c r="E1272" i="5" s="1"/>
  <c r="D1276" i="5"/>
  <c r="E1276" i="5" s="1"/>
  <c r="D1280" i="5"/>
  <c r="E1280" i="5" s="1"/>
  <c r="D1284" i="5"/>
  <c r="E1284" i="5" s="1"/>
  <c r="D1288" i="5"/>
  <c r="E1288" i="5" s="1"/>
  <c r="D1292" i="5"/>
  <c r="E1292" i="5" s="1"/>
  <c r="D1296" i="5"/>
  <c r="E1296" i="5" s="1"/>
  <c r="D1300" i="5"/>
  <c r="E1300" i="5" s="1"/>
  <c r="D1304" i="5"/>
  <c r="E1304" i="5" s="1"/>
  <c r="D1308" i="5"/>
  <c r="E1308" i="5" s="1"/>
  <c r="D1312" i="5"/>
  <c r="E1312" i="5" s="1"/>
  <c r="D1316" i="5"/>
  <c r="E1316" i="5" s="1"/>
  <c r="D1320" i="5"/>
  <c r="E1320" i="5" s="1"/>
  <c r="D1324" i="5"/>
  <c r="E1324" i="5" s="1"/>
  <c r="D1328" i="5"/>
  <c r="E1328" i="5" s="1"/>
  <c r="D1332" i="5"/>
  <c r="E1332" i="5" s="1"/>
  <c r="D1336" i="5"/>
  <c r="E1336" i="5" s="1"/>
  <c r="D1340" i="5"/>
  <c r="E1340" i="5" s="1"/>
  <c r="D1344" i="5"/>
  <c r="E1344" i="5" s="1"/>
  <c r="D1348" i="5"/>
  <c r="E1348" i="5" s="1"/>
  <c r="D1352" i="5"/>
  <c r="E1352" i="5" s="1"/>
  <c r="D1356" i="5"/>
  <c r="E1356" i="5" s="1"/>
  <c r="D1360" i="5"/>
  <c r="E1360" i="5" s="1"/>
  <c r="D1364" i="5"/>
  <c r="E1364" i="5" s="1"/>
  <c r="D1368" i="5"/>
  <c r="E1368" i="5" s="1"/>
  <c r="D1372" i="5"/>
  <c r="E1372" i="5" s="1"/>
  <c r="D1376" i="5"/>
  <c r="E1376" i="5" s="1"/>
  <c r="D1380" i="5"/>
  <c r="E1380" i="5" s="1"/>
  <c r="D1384" i="5"/>
  <c r="E1384" i="5" s="1"/>
  <c r="D1388" i="5"/>
  <c r="E1388" i="5" s="1"/>
  <c r="D1392" i="5"/>
  <c r="E1392" i="5" s="1"/>
  <c r="D1396" i="5"/>
  <c r="E1396" i="5" s="1"/>
  <c r="D1400" i="5"/>
  <c r="E1400" i="5" s="1"/>
  <c r="D1404" i="5"/>
  <c r="E1404" i="5" s="1"/>
  <c r="D1408" i="5"/>
  <c r="E1408" i="5" s="1"/>
  <c r="D1412" i="5"/>
  <c r="E1412" i="5" s="1"/>
  <c r="D1416" i="5"/>
  <c r="E1416" i="5" s="1"/>
  <c r="D1420" i="5"/>
  <c r="E1420" i="5" s="1"/>
  <c r="D1424" i="5"/>
  <c r="E1424" i="5" s="1"/>
  <c r="D1428" i="5"/>
  <c r="E1428" i="5" s="1"/>
  <c r="D1432" i="5"/>
  <c r="E1432" i="5" s="1"/>
  <c r="D1436" i="5"/>
  <c r="E1436" i="5" s="1"/>
  <c r="D1440" i="5"/>
  <c r="E1440" i="5" s="1"/>
  <c r="D1444" i="5"/>
  <c r="E1444" i="5" s="1"/>
  <c r="D1448" i="5"/>
  <c r="E1448" i="5" s="1"/>
  <c r="D1452" i="5"/>
  <c r="E1452" i="5" s="1"/>
  <c r="D1456" i="5"/>
  <c r="E1456" i="5" s="1"/>
  <c r="D1460" i="5"/>
  <c r="E1460" i="5" s="1"/>
  <c r="D1464" i="5"/>
  <c r="E1464" i="5" s="1"/>
  <c r="D1468" i="5"/>
  <c r="E1468" i="5" s="1"/>
  <c r="D1472" i="5"/>
  <c r="E1472" i="5" s="1"/>
  <c r="D1476" i="5"/>
  <c r="E1476" i="5" s="1"/>
  <c r="D1480" i="5"/>
  <c r="E1480" i="5" s="1"/>
  <c r="D1484" i="5"/>
  <c r="E1484" i="5" s="1"/>
  <c r="D1488" i="5"/>
  <c r="E1488" i="5" s="1"/>
  <c r="D1492" i="5"/>
  <c r="E1492" i="5" s="1"/>
  <c r="D1496" i="5"/>
  <c r="E1496" i="5" s="1"/>
  <c r="D1500" i="5"/>
  <c r="E1500" i="5" s="1"/>
  <c r="D1504" i="5"/>
  <c r="E1504" i="5" s="1"/>
  <c r="D1508" i="5"/>
  <c r="E1508" i="5" s="1"/>
  <c r="D1512" i="5"/>
  <c r="E1512" i="5" s="1"/>
  <c r="D1516" i="5"/>
  <c r="E1516" i="5" s="1"/>
  <c r="D1520" i="5"/>
  <c r="E1520" i="5" s="1"/>
  <c r="D1524" i="5"/>
  <c r="E1524" i="5" s="1"/>
  <c r="D1528" i="5"/>
  <c r="E1528" i="5" s="1"/>
  <c r="D1532" i="5"/>
  <c r="E1532" i="5" s="1"/>
  <c r="D1536" i="5"/>
  <c r="E1536" i="5" s="1"/>
  <c r="D1540" i="5"/>
  <c r="E1540" i="5" s="1"/>
  <c r="D1544" i="5"/>
  <c r="E1544" i="5" s="1"/>
  <c r="D1548" i="5"/>
  <c r="E1548" i="5" s="1"/>
  <c r="D1552" i="5"/>
  <c r="E1552" i="5" s="1"/>
  <c r="D1556" i="5"/>
  <c r="E1556" i="5" s="1"/>
  <c r="D1560" i="5"/>
  <c r="E1560" i="5" s="1"/>
  <c r="D1564" i="5"/>
  <c r="E1564" i="5" s="1"/>
  <c r="D1568" i="5"/>
  <c r="E1568" i="5" s="1"/>
  <c r="D1572" i="5"/>
  <c r="E1572" i="5" s="1"/>
  <c r="D1576" i="5"/>
  <c r="E1576" i="5" s="1"/>
  <c r="D1580" i="5"/>
  <c r="E1580" i="5" s="1"/>
  <c r="D1584" i="5"/>
  <c r="E1584" i="5" s="1"/>
  <c r="D1588" i="5"/>
  <c r="E1588" i="5" s="1"/>
  <c r="D1592" i="5"/>
  <c r="E1592" i="5" s="1"/>
  <c r="D1596" i="5"/>
  <c r="E1596" i="5" s="1"/>
  <c r="D1600" i="5"/>
  <c r="E1600" i="5" s="1"/>
  <c r="D1604" i="5"/>
  <c r="E1604" i="5" s="1"/>
  <c r="D1608" i="5"/>
  <c r="E1608" i="5" s="1"/>
  <c r="D1612" i="5"/>
  <c r="E1612" i="5" s="1"/>
  <c r="D1616" i="5"/>
  <c r="E1616" i="5" s="1"/>
  <c r="D1620" i="5"/>
  <c r="E1620" i="5" s="1"/>
  <c r="D1624" i="5"/>
  <c r="E1624" i="5" s="1"/>
  <c r="D1628" i="5"/>
  <c r="E1628" i="5" s="1"/>
  <c r="D1632" i="5"/>
  <c r="E1632" i="5" s="1"/>
  <c r="D1636" i="5"/>
  <c r="E1636" i="5" s="1"/>
  <c r="D1640" i="5"/>
  <c r="E1640" i="5" s="1"/>
  <c r="D1644" i="5"/>
  <c r="E1644" i="5" s="1"/>
  <c r="D1648" i="5"/>
  <c r="E1648" i="5" s="1"/>
  <c r="D1652" i="5"/>
  <c r="E1652" i="5" s="1"/>
  <c r="D1656" i="5"/>
  <c r="E1656" i="5" s="1"/>
  <c r="D1660" i="5"/>
  <c r="E1660" i="5" s="1"/>
  <c r="D1664" i="5"/>
  <c r="E1664" i="5" s="1"/>
  <c r="D1668" i="5"/>
  <c r="E1668" i="5" s="1"/>
  <c r="D1672" i="5"/>
  <c r="E1672" i="5" s="1"/>
  <c r="D1676" i="5"/>
  <c r="E1676" i="5" s="1"/>
  <c r="D1680" i="5"/>
  <c r="E1680" i="5" s="1"/>
  <c r="D1684" i="5"/>
  <c r="E1684" i="5" s="1"/>
  <c r="D1688" i="5"/>
  <c r="E1688" i="5" s="1"/>
  <c r="D1692" i="5"/>
  <c r="E1692" i="5" s="1"/>
  <c r="D1696" i="5"/>
  <c r="E1696" i="5" s="1"/>
  <c r="D1700" i="5"/>
  <c r="E1700" i="5" s="1"/>
  <c r="D1704" i="5"/>
  <c r="E1704" i="5" s="1"/>
  <c r="D1708" i="5"/>
  <c r="E1708" i="5" s="1"/>
  <c r="D1712" i="5"/>
  <c r="E1712" i="5" s="1"/>
  <c r="D1716" i="5"/>
  <c r="E1716" i="5" s="1"/>
  <c r="D1720" i="5"/>
  <c r="E1720" i="5" s="1"/>
  <c r="D1724" i="5"/>
  <c r="E1724" i="5" s="1"/>
  <c r="D1728" i="5"/>
  <c r="E1728" i="5" s="1"/>
  <c r="D1732" i="5"/>
  <c r="E1732" i="5" s="1"/>
  <c r="D1736" i="5"/>
  <c r="E1736" i="5" s="1"/>
  <c r="D1740" i="5"/>
  <c r="E1740" i="5" s="1"/>
  <c r="D1744" i="5"/>
  <c r="E1744" i="5" s="1"/>
  <c r="D1748" i="5"/>
  <c r="E1748" i="5" s="1"/>
  <c r="D1752" i="5"/>
  <c r="E1752" i="5" s="1"/>
  <c r="D1756" i="5"/>
  <c r="E1756" i="5" s="1"/>
  <c r="D1760" i="5"/>
  <c r="E1760" i="5" s="1"/>
  <c r="D1764" i="5"/>
  <c r="E1764" i="5" s="1"/>
  <c r="D1768" i="5"/>
  <c r="E1768" i="5" s="1"/>
  <c r="D1772" i="5"/>
  <c r="E1772" i="5" s="1"/>
  <c r="D1776" i="5"/>
  <c r="E1776" i="5" s="1"/>
  <c r="D1780" i="5"/>
  <c r="E1780" i="5" s="1"/>
  <c r="D1784" i="5"/>
  <c r="E1784" i="5" s="1"/>
  <c r="D1788" i="5"/>
  <c r="E1788" i="5" s="1"/>
  <c r="D1792" i="5"/>
  <c r="E1792" i="5" s="1"/>
  <c r="D1796" i="5"/>
  <c r="E1796" i="5" s="1"/>
  <c r="D1800" i="5"/>
  <c r="E1800" i="5" s="1"/>
  <c r="D1804" i="5"/>
  <c r="E1804" i="5" s="1"/>
  <c r="D1808" i="5"/>
  <c r="E1808" i="5" s="1"/>
  <c r="D1812" i="5"/>
  <c r="E1812" i="5" s="1"/>
  <c r="D1816" i="5"/>
  <c r="E1816" i="5" s="1"/>
  <c r="D1820" i="5"/>
  <c r="E1820" i="5" s="1"/>
  <c r="D1824" i="5"/>
  <c r="E1824" i="5" s="1"/>
  <c r="D1828" i="5"/>
  <c r="E1828" i="5" s="1"/>
  <c r="D1832" i="5"/>
  <c r="E1832" i="5" s="1"/>
  <c r="D1836" i="5"/>
  <c r="E1836" i="5" s="1"/>
  <c r="D1840" i="5"/>
  <c r="E1840" i="5" s="1"/>
  <c r="D1844" i="5"/>
  <c r="E1844" i="5" s="1"/>
  <c r="D1848" i="5"/>
  <c r="E1848" i="5" s="1"/>
  <c r="D1852" i="5"/>
  <c r="E1852" i="5" s="1"/>
  <c r="D1856" i="5"/>
  <c r="E1856" i="5" s="1"/>
  <c r="D1860" i="5"/>
  <c r="E1860" i="5" s="1"/>
  <c r="D1864" i="5"/>
  <c r="E1864" i="5" s="1"/>
  <c r="D1868" i="5"/>
  <c r="E1868" i="5" s="1"/>
  <c r="D1872" i="5"/>
  <c r="E1872" i="5" s="1"/>
  <c r="D1876" i="5"/>
  <c r="E1876" i="5" s="1"/>
  <c r="D1880" i="5"/>
  <c r="E1880" i="5" s="1"/>
  <c r="D1884" i="5"/>
  <c r="E1884" i="5" s="1"/>
  <c r="D1888" i="5"/>
  <c r="E1888" i="5" s="1"/>
  <c r="D1892" i="5"/>
  <c r="E1892" i="5" s="1"/>
  <c r="D1896" i="5"/>
  <c r="E1896" i="5" s="1"/>
  <c r="D1900" i="5"/>
  <c r="E1900" i="5" s="1"/>
  <c r="D1904" i="5"/>
  <c r="E1904" i="5" s="1"/>
  <c r="D1908" i="5"/>
  <c r="E1908" i="5" s="1"/>
  <c r="D1912" i="5"/>
  <c r="E1912" i="5" s="1"/>
  <c r="D1916" i="5"/>
  <c r="E1916" i="5" s="1"/>
  <c r="D1920" i="5"/>
  <c r="E1920" i="5" s="1"/>
  <c r="D1924" i="5"/>
  <c r="E1924" i="5" s="1"/>
  <c r="D1928" i="5"/>
  <c r="E1928" i="5" s="1"/>
  <c r="D1932" i="5"/>
  <c r="E1932" i="5" s="1"/>
  <c r="D1936" i="5"/>
  <c r="E1936" i="5" s="1"/>
  <c r="D1940" i="5"/>
  <c r="E1940" i="5" s="1"/>
  <c r="D1944" i="5"/>
  <c r="E1944" i="5" s="1"/>
  <c r="D1948" i="5"/>
  <c r="E1948" i="5" s="1"/>
  <c r="D1952" i="5"/>
  <c r="E1952" i="5" s="1"/>
  <c r="D1956" i="5"/>
  <c r="E1956" i="5" s="1"/>
  <c r="D1960" i="5"/>
  <c r="E1960" i="5" s="1"/>
  <c r="D1964" i="5"/>
  <c r="E1964" i="5" s="1"/>
  <c r="D1968" i="5"/>
  <c r="E1968" i="5" s="1"/>
  <c r="D1972" i="5"/>
  <c r="E1972" i="5" s="1"/>
  <c r="D1976" i="5"/>
  <c r="E1976" i="5" s="1"/>
  <c r="D1980" i="5"/>
  <c r="E1980" i="5" s="1"/>
  <c r="D1984" i="5"/>
  <c r="E1984" i="5" s="1"/>
  <c r="D1988" i="5"/>
  <c r="E1988" i="5" s="1"/>
  <c r="D1992" i="5"/>
  <c r="E1992" i="5" s="1"/>
  <c r="D1996" i="5"/>
  <c r="E1996" i="5" s="1"/>
  <c r="D2000" i="5"/>
  <c r="E2000" i="5" s="1"/>
  <c r="D2004" i="5"/>
  <c r="E2004" i="5" s="1"/>
  <c r="D2008" i="5"/>
  <c r="E2008" i="5" s="1"/>
  <c r="D2012" i="5"/>
  <c r="E2012" i="5" s="1"/>
  <c r="D2016" i="5"/>
  <c r="E2016" i="5" s="1"/>
  <c r="D2020" i="5"/>
  <c r="E2020" i="5" s="1"/>
  <c r="D2024" i="5"/>
  <c r="E2024" i="5" s="1"/>
  <c r="D2028" i="5"/>
  <c r="E2028" i="5" s="1"/>
  <c r="D2032" i="5"/>
  <c r="E2032" i="5" s="1"/>
  <c r="D2036" i="5"/>
  <c r="E2036" i="5" s="1"/>
  <c r="D2040" i="5"/>
  <c r="E2040" i="5" s="1"/>
  <c r="D2044" i="5"/>
  <c r="E2044" i="5" s="1"/>
  <c r="D2048" i="5"/>
  <c r="E2048" i="5" s="1"/>
  <c r="D2052" i="5"/>
  <c r="E2052" i="5" s="1"/>
  <c r="D2056" i="5"/>
  <c r="E2056" i="5" s="1"/>
  <c r="D2060" i="5"/>
  <c r="E2060" i="5" s="1"/>
  <c r="D2064" i="5"/>
  <c r="E2064" i="5" s="1"/>
  <c r="D2068" i="5"/>
  <c r="E2068" i="5" s="1"/>
  <c r="D2072" i="5"/>
  <c r="E2072" i="5" s="1"/>
  <c r="D2076" i="5"/>
  <c r="E2076" i="5" s="1"/>
  <c r="D2080" i="5"/>
  <c r="E2080" i="5" s="1"/>
  <c r="D2084" i="5"/>
  <c r="E2084" i="5" s="1"/>
  <c r="D2088" i="5"/>
  <c r="E2088" i="5" s="1"/>
  <c r="D2092" i="5"/>
  <c r="E2092" i="5" s="1"/>
  <c r="D2096" i="5"/>
  <c r="E2096" i="5" s="1"/>
  <c r="D2100" i="5"/>
  <c r="E2100" i="5" s="1"/>
  <c r="D2104" i="5"/>
  <c r="E2104" i="5" s="1"/>
  <c r="D2108" i="5"/>
  <c r="E2108" i="5" s="1"/>
  <c r="D2112" i="5"/>
  <c r="E2112" i="5" s="1"/>
  <c r="D2116" i="5"/>
  <c r="E2116" i="5" s="1"/>
  <c r="D2120" i="5"/>
  <c r="E2120" i="5" s="1"/>
  <c r="D2124" i="5"/>
  <c r="E2124" i="5" s="1"/>
  <c r="D2128" i="5"/>
  <c r="E2128" i="5" s="1"/>
  <c r="D2132" i="5"/>
  <c r="E2132" i="5" s="1"/>
  <c r="D2136" i="5"/>
  <c r="E2136" i="5" s="1"/>
  <c r="D2140" i="5"/>
  <c r="E2140" i="5" s="1"/>
  <c r="D2144" i="5"/>
  <c r="E2144" i="5" s="1"/>
  <c r="D2148" i="5"/>
  <c r="E2148" i="5" s="1"/>
  <c r="D2152" i="5"/>
  <c r="E2152" i="5" s="1"/>
  <c r="D2156" i="5"/>
  <c r="E2156" i="5" s="1"/>
  <c r="D2160" i="5"/>
  <c r="E2160" i="5" s="1"/>
  <c r="D2164" i="5"/>
  <c r="E2164" i="5" s="1"/>
  <c r="D2168" i="5"/>
  <c r="E2168" i="5" s="1"/>
  <c r="D2172" i="5"/>
  <c r="E2172" i="5" s="1"/>
  <c r="D2176" i="5"/>
  <c r="E2176" i="5" s="1"/>
  <c r="D2180" i="5"/>
  <c r="E2180" i="5" s="1"/>
  <c r="D2184" i="5"/>
  <c r="E2184" i="5" s="1"/>
  <c r="D2188" i="5"/>
  <c r="E2188" i="5" s="1"/>
  <c r="D2192" i="5"/>
  <c r="E2192" i="5" s="1"/>
  <c r="D2196" i="5"/>
  <c r="E2196" i="5" s="1"/>
  <c r="D2200" i="5"/>
  <c r="E2200" i="5" s="1"/>
  <c r="D2204" i="5"/>
  <c r="E2204" i="5" s="1"/>
  <c r="D2208" i="5"/>
  <c r="E2208" i="5" s="1"/>
  <c r="D2212" i="5"/>
  <c r="E2212" i="5" s="1"/>
  <c r="D2216" i="5"/>
  <c r="E2216" i="5" s="1"/>
  <c r="D2220" i="5"/>
  <c r="E2220" i="5" s="1"/>
  <c r="D2224" i="5"/>
  <c r="E2224" i="5" s="1"/>
  <c r="D2228" i="5"/>
  <c r="E2228" i="5" s="1"/>
  <c r="D2232" i="5"/>
  <c r="E2232" i="5" s="1"/>
  <c r="D2236" i="5"/>
  <c r="E2236" i="5" s="1"/>
  <c r="D2240" i="5"/>
  <c r="E2240" i="5" s="1"/>
  <c r="D2244" i="5"/>
  <c r="E2244" i="5" s="1"/>
  <c r="D2248" i="5"/>
  <c r="E2248" i="5" s="1"/>
  <c r="D2252" i="5"/>
  <c r="E2252" i="5" s="1"/>
  <c r="D2256" i="5"/>
  <c r="E2256" i="5" s="1"/>
  <c r="D2260" i="5"/>
  <c r="E2260" i="5" s="1"/>
  <c r="D2264" i="5"/>
  <c r="E2264" i="5" s="1"/>
  <c r="D2268" i="5"/>
  <c r="E2268" i="5" s="1"/>
  <c r="D2272" i="5"/>
  <c r="E2272" i="5" s="1"/>
  <c r="D2276" i="5"/>
  <c r="E2276" i="5" s="1"/>
  <c r="D2280" i="5"/>
  <c r="E2280" i="5" s="1"/>
  <c r="D2284" i="5"/>
  <c r="E2284" i="5" s="1"/>
  <c r="D2288" i="5"/>
  <c r="E2288" i="5" s="1"/>
  <c r="D2292" i="5"/>
  <c r="E2292" i="5" s="1"/>
  <c r="D2296" i="5"/>
  <c r="E2296" i="5" s="1"/>
  <c r="D2300" i="5"/>
  <c r="E2300" i="5" s="1"/>
  <c r="D2304" i="5"/>
  <c r="E2304" i="5" s="1"/>
  <c r="D2308" i="5"/>
  <c r="E2308" i="5" s="1"/>
  <c r="D2312" i="5"/>
  <c r="E2312" i="5" s="1"/>
  <c r="D2316" i="5"/>
  <c r="E2316" i="5" s="1"/>
  <c r="D2320" i="5"/>
  <c r="E2320" i="5" s="1"/>
  <c r="D2324" i="5"/>
  <c r="E2324" i="5" s="1"/>
  <c r="D2328" i="5"/>
  <c r="E2328" i="5" s="1"/>
  <c r="D2332" i="5"/>
  <c r="E2332" i="5" s="1"/>
  <c r="D2336" i="5"/>
  <c r="E2336" i="5" s="1"/>
  <c r="D2340" i="5"/>
  <c r="E2340" i="5" s="1"/>
  <c r="D2344" i="5"/>
  <c r="E2344" i="5" s="1"/>
  <c r="D2348" i="5"/>
  <c r="E2348" i="5" s="1"/>
  <c r="D2352" i="5"/>
  <c r="E2352" i="5" s="1"/>
  <c r="D2356" i="5"/>
  <c r="E2356" i="5" s="1"/>
  <c r="D2360" i="5"/>
  <c r="E2360" i="5" s="1"/>
  <c r="D2364" i="5"/>
  <c r="E2364" i="5" s="1"/>
  <c r="D2368" i="5"/>
  <c r="E2368" i="5" s="1"/>
  <c r="D2372" i="5"/>
  <c r="E2372" i="5" s="1"/>
  <c r="D2376" i="5"/>
  <c r="E2376" i="5" s="1"/>
  <c r="D2380" i="5"/>
  <c r="E2380" i="5" s="1"/>
  <c r="D2384" i="5"/>
  <c r="E2384" i="5" s="1"/>
  <c r="D2388" i="5"/>
  <c r="E2388" i="5" s="1"/>
  <c r="D2392" i="5"/>
  <c r="E2392" i="5" s="1"/>
  <c r="D2396" i="5"/>
  <c r="E2396" i="5" s="1"/>
  <c r="D2400" i="5"/>
  <c r="E2400" i="5" s="1"/>
  <c r="D2404" i="5"/>
  <c r="E2404" i="5" s="1"/>
  <c r="D2408" i="5"/>
  <c r="E2408" i="5" s="1"/>
  <c r="D2412" i="5"/>
  <c r="E2412" i="5" s="1"/>
  <c r="D2416" i="5"/>
  <c r="E2416" i="5" s="1"/>
  <c r="D2420" i="5"/>
  <c r="E2420" i="5" s="1"/>
  <c r="D2424" i="5"/>
  <c r="E2424" i="5" s="1"/>
  <c r="D2428" i="5"/>
  <c r="E2428" i="5" s="1"/>
  <c r="D2432" i="5"/>
  <c r="E2432" i="5" s="1"/>
  <c r="D2436" i="5"/>
  <c r="E2436" i="5" s="1"/>
  <c r="D2440" i="5"/>
  <c r="E2440" i="5" s="1"/>
  <c r="D2444" i="5"/>
  <c r="E2444" i="5" s="1"/>
  <c r="D2448" i="5"/>
  <c r="E2448" i="5" s="1"/>
  <c r="D2452" i="5"/>
  <c r="E2452" i="5" s="1"/>
  <c r="D2456" i="5"/>
  <c r="E2456" i="5" s="1"/>
  <c r="D2460" i="5"/>
  <c r="E2460" i="5" s="1"/>
  <c r="D2464" i="5"/>
  <c r="E2464" i="5" s="1"/>
  <c r="D2468" i="5"/>
  <c r="E2468" i="5" s="1"/>
  <c r="D2472" i="5"/>
  <c r="E2472" i="5" s="1"/>
  <c r="D2476" i="5"/>
  <c r="E2476" i="5" s="1"/>
  <c r="D2480" i="5"/>
  <c r="E2480" i="5" s="1"/>
  <c r="D2484" i="5"/>
  <c r="E2484" i="5" s="1"/>
  <c r="D2488" i="5"/>
  <c r="E2488" i="5" s="1"/>
  <c r="D2492" i="5"/>
  <c r="E2492" i="5" s="1"/>
  <c r="D2496" i="5"/>
  <c r="E2496" i="5" s="1"/>
  <c r="D2500" i="5"/>
  <c r="E2500" i="5" s="1"/>
  <c r="D2504" i="5"/>
  <c r="E2504" i="5" s="1"/>
  <c r="D2508" i="5"/>
  <c r="E2508" i="5" s="1"/>
  <c r="D2512" i="5"/>
  <c r="E2512" i="5" s="1"/>
  <c r="D2516" i="5"/>
  <c r="E2516" i="5" s="1"/>
  <c r="D2520" i="5"/>
  <c r="E2520" i="5" s="1"/>
  <c r="D2524" i="5"/>
  <c r="E2524" i="5" s="1"/>
  <c r="D2528" i="5"/>
  <c r="E2528" i="5" s="1"/>
  <c r="D2532" i="5"/>
  <c r="E2532" i="5" s="1"/>
  <c r="D2536" i="5"/>
  <c r="E2536" i="5" s="1"/>
  <c r="D2540" i="5"/>
  <c r="E2540" i="5" s="1"/>
  <c r="D2544" i="5"/>
  <c r="E2544" i="5" s="1"/>
  <c r="D2548" i="5"/>
  <c r="E2548" i="5" s="1"/>
  <c r="D2552" i="5"/>
  <c r="E2552" i="5" s="1"/>
  <c r="D2556" i="5"/>
  <c r="E2556" i="5" s="1"/>
  <c r="D2560" i="5"/>
  <c r="E2560" i="5" s="1"/>
  <c r="D2564" i="5"/>
  <c r="E2564" i="5" s="1"/>
  <c r="D2568" i="5"/>
  <c r="E2568" i="5" s="1"/>
  <c r="D2572" i="5"/>
  <c r="E2572" i="5" s="1"/>
  <c r="D593" i="5"/>
  <c r="E593" i="5" s="1"/>
  <c r="D597" i="5"/>
  <c r="E597" i="5" s="1"/>
  <c r="D601" i="5"/>
  <c r="E601" i="5" s="1"/>
  <c r="D605" i="5"/>
  <c r="E605" i="5" s="1"/>
  <c r="D609" i="5"/>
  <c r="E609" i="5" s="1"/>
  <c r="D613" i="5"/>
  <c r="E613" i="5" s="1"/>
  <c r="D617" i="5"/>
  <c r="E617" i="5" s="1"/>
  <c r="D621" i="5"/>
  <c r="E621" i="5" s="1"/>
  <c r="D625" i="5"/>
  <c r="E625" i="5" s="1"/>
  <c r="D629" i="5"/>
  <c r="E629" i="5" s="1"/>
  <c r="D633" i="5"/>
  <c r="E633" i="5" s="1"/>
  <c r="D637" i="5"/>
  <c r="E637" i="5" s="1"/>
  <c r="D641" i="5"/>
  <c r="E641" i="5" s="1"/>
  <c r="D645" i="5"/>
  <c r="E645" i="5" s="1"/>
  <c r="D649" i="5"/>
  <c r="E649" i="5" s="1"/>
  <c r="D653" i="5"/>
  <c r="E653" i="5" s="1"/>
  <c r="D657" i="5"/>
  <c r="E657" i="5" s="1"/>
  <c r="D661" i="5"/>
  <c r="E661" i="5" s="1"/>
  <c r="D665" i="5"/>
  <c r="E665" i="5" s="1"/>
  <c r="D669" i="5"/>
  <c r="E669" i="5" s="1"/>
  <c r="D673" i="5"/>
  <c r="E673" i="5" s="1"/>
  <c r="D677" i="5"/>
  <c r="E677" i="5" s="1"/>
  <c r="D681" i="5"/>
  <c r="E681" i="5" s="1"/>
  <c r="D685" i="5"/>
  <c r="E685" i="5" s="1"/>
  <c r="D689" i="5"/>
  <c r="E689" i="5" s="1"/>
  <c r="D693" i="5"/>
  <c r="E693" i="5" s="1"/>
  <c r="D697" i="5"/>
  <c r="E697" i="5" s="1"/>
  <c r="D701" i="5"/>
  <c r="E701" i="5" s="1"/>
  <c r="D705" i="5"/>
  <c r="E705" i="5" s="1"/>
  <c r="D709" i="5"/>
  <c r="E709" i="5" s="1"/>
  <c r="D713" i="5"/>
  <c r="E713" i="5" s="1"/>
  <c r="D717" i="5"/>
  <c r="E717" i="5" s="1"/>
  <c r="D721" i="5"/>
  <c r="E721" i="5" s="1"/>
  <c r="D725" i="5"/>
  <c r="E725" i="5" s="1"/>
  <c r="D729" i="5"/>
  <c r="E729" i="5" s="1"/>
  <c r="D733" i="5"/>
  <c r="E733" i="5" s="1"/>
  <c r="D737" i="5"/>
  <c r="E737" i="5" s="1"/>
  <c r="D741" i="5"/>
  <c r="E741" i="5" s="1"/>
  <c r="D745" i="5"/>
  <c r="E745" i="5" s="1"/>
  <c r="D749" i="5"/>
  <c r="E749" i="5" s="1"/>
  <c r="D753" i="5"/>
  <c r="E753" i="5" s="1"/>
  <c r="D757" i="5"/>
  <c r="E757" i="5" s="1"/>
  <c r="D761" i="5"/>
  <c r="E761" i="5" s="1"/>
  <c r="D765" i="5"/>
  <c r="E765" i="5" s="1"/>
  <c r="D769" i="5"/>
  <c r="E769" i="5" s="1"/>
  <c r="D773" i="5"/>
  <c r="E773" i="5" s="1"/>
  <c r="D777" i="5"/>
  <c r="E777" i="5" s="1"/>
  <c r="D781" i="5"/>
  <c r="E781" i="5" s="1"/>
  <c r="D785" i="5"/>
  <c r="E785" i="5" s="1"/>
  <c r="D789" i="5"/>
  <c r="E789" i="5" s="1"/>
  <c r="D793" i="5"/>
  <c r="E793" i="5" s="1"/>
  <c r="D797" i="5"/>
  <c r="E797" i="5" s="1"/>
  <c r="D801" i="5"/>
  <c r="E801" i="5" s="1"/>
  <c r="D805" i="5"/>
  <c r="E805" i="5" s="1"/>
  <c r="D809" i="5"/>
  <c r="E809" i="5" s="1"/>
  <c r="D813" i="5"/>
  <c r="E813" i="5" s="1"/>
  <c r="D817" i="5"/>
  <c r="E817" i="5" s="1"/>
  <c r="D821" i="5"/>
  <c r="E821" i="5" s="1"/>
  <c r="D825" i="5"/>
  <c r="E825" i="5" s="1"/>
  <c r="D829" i="5"/>
  <c r="E829" i="5" s="1"/>
  <c r="D833" i="5"/>
  <c r="E833" i="5" s="1"/>
  <c r="D837" i="5"/>
  <c r="E837" i="5" s="1"/>
  <c r="D841" i="5"/>
  <c r="E841" i="5" s="1"/>
  <c r="D845" i="5"/>
  <c r="E845" i="5" s="1"/>
  <c r="D849" i="5"/>
  <c r="E849" i="5" s="1"/>
  <c r="D853" i="5"/>
  <c r="E853" i="5" s="1"/>
  <c r="D857" i="5"/>
  <c r="E857" i="5" s="1"/>
  <c r="D861" i="5"/>
  <c r="E861" i="5" s="1"/>
  <c r="D865" i="5"/>
  <c r="E865" i="5" s="1"/>
  <c r="D869" i="5"/>
  <c r="E869" i="5" s="1"/>
  <c r="D873" i="5"/>
  <c r="E873" i="5" s="1"/>
  <c r="D877" i="5"/>
  <c r="E877" i="5" s="1"/>
  <c r="D881" i="5"/>
  <c r="E881" i="5" s="1"/>
  <c r="D885" i="5"/>
  <c r="E885" i="5" s="1"/>
  <c r="D889" i="5"/>
  <c r="E889" i="5" s="1"/>
  <c r="D893" i="5"/>
  <c r="E893" i="5" s="1"/>
  <c r="D897" i="5"/>
  <c r="E897" i="5" s="1"/>
  <c r="D901" i="5"/>
  <c r="E901" i="5" s="1"/>
  <c r="D905" i="5"/>
  <c r="E905" i="5" s="1"/>
  <c r="D909" i="5"/>
  <c r="E909" i="5" s="1"/>
  <c r="D913" i="5"/>
  <c r="E913" i="5" s="1"/>
  <c r="D917" i="5"/>
  <c r="E917" i="5" s="1"/>
  <c r="D921" i="5"/>
  <c r="E921" i="5" s="1"/>
  <c r="D925" i="5"/>
  <c r="E925" i="5" s="1"/>
  <c r="D929" i="5"/>
  <c r="E929" i="5" s="1"/>
  <c r="D933" i="5"/>
  <c r="E933" i="5" s="1"/>
  <c r="D937" i="5"/>
  <c r="E937" i="5" s="1"/>
  <c r="D941" i="5"/>
  <c r="E941" i="5" s="1"/>
  <c r="D945" i="5"/>
  <c r="E945" i="5" s="1"/>
  <c r="D949" i="5"/>
  <c r="E949" i="5" s="1"/>
  <c r="D953" i="5"/>
  <c r="E953" i="5" s="1"/>
  <c r="D957" i="5"/>
  <c r="E957" i="5" s="1"/>
  <c r="D961" i="5"/>
  <c r="E961" i="5" s="1"/>
  <c r="D965" i="5"/>
  <c r="E965" i="5" s="1"/>
  <c r="D969" i="5"/>
  <c r="E969" i="5" s="1"/>
  <c r="D973" i="5"/>
  <c r="E973" i="5" s="1"/>
  <c r="D977" i="5"/>
  <c r="E977" i="5" s="1"/>
  <c r="D981" i="5"/>
  <c r="E981" i="5" s="1"/>
  <c r="D985" i="5"/>
  <c r="E985" i="5" s="1"/>
  <c r="D989" i="5"/>
  <c r="E989" i="5" s="1"/>
  <c r="D993" i="5"/>
  <c r="E993" i="5" s="1"/>
  <c r="D997" i="5"/>
  <c r="E997" i="5" s="1"/>
  <c r="D1001" i="5"/>
  <c r="E1001" i="5" s="1"/>
  <c r="D1005" i="5"/>
  <c r="E1005" i="5" s="1"/>
  <c r="D1009" i="5"/>
  <c r="E1009" i="5" s="1"/>
  <c r="D1013" i="5"/>
  <c r="E1013" i="5" s="1"/>
  <c r="D1017" i="5"/>
  <c r="E1017" i="5" s="1"/>
  <c r="D1021" i="5"/>
  <c r="E1021" i="5" s="1"/>
  <c r="D1025" i="5"/>
  <c r="E1025" i="5" s="1"/>
  <c r="D1029" i="5"/>
  <c r="E1029" i="5" s="1"/>
  <c r="D1033" i="5"/>
  <c r="E1033" i="5" s="1"/>
  <c r="D1037" i="5"/>
  <c r="E1037" i="5" s="1"/>
  <c r="D1041" i="5"/>
  <c r="E1041" i="5" s="1"/>
  <c r="D1045" i="5"/>
  <c r="E1045" i="5" s="1"/>
  <c r="D1049" i="5"/>
  <c r="E1049" i="5" s="1"/>
  <c r="D1053" i="5"/>
  <c r="E1053" i="5" s="1"/>
  <c r="D1057" i="5"/>
  <c r="E1057" i="5" s="1"/>
  <c r="D1061" i="5"/>
  <c r="E1061" i="5" s="1"/>
  <c r="D1065" i="5"/>
  <c r="E1065" i="5" s="1"/>
  <c r="D1069" i="5"/>
  <c r="E1069" i="5" s="1"/>
  <c r="D1073" i="5"/>
  <c r="E1073" i="5" s="1"/>
  <c r="D1077" i="5"/>
  <c r="E1077" i="5" s="1"/>
  <c r="D1081" i="5"/>
  <c r="E1081" i="5" s="1"/>
  <c r="D1085" i="5"/>
  <c r="E1085" i="5" s="1"/>
  <c r="D1089" i="5"/>
  <c r="E1089" i="5" s="1"/>
  <c r="D1093" i="5"/>
  <c r="E1093" i="5" s="1"/>
  <c r="D1097" i="5"/>
  <c r="E1097" i="5" s="1"/>
  <c r="D1101" i="5"/>
  <c r="E1101" i="5" s="1"/>
  <c r="D1105" i="5"/>
  <c r="E1105" i="5" s="1"/>
  <c r="D1109" i="5"/>
  <c r="E1109" i="5" s="1"/>
  <c r="D1113" i="5"/>
  <c r="E1113" i="5" s="1"/>
  <c r="D1117" i="5"/>
  <c r="E1117" i="5" s="1"/>
  <c r="D1121" i="5"/>
  <c r="E1121" i="5" s="1"/>
  <c r="D1125" i="5"/>
  <c r="E1125" i="5" s="1"/>
  <c r="D1129" i="5"/>
  <c r="E1129" i="5" s="1"/>
  <c r="D1133" i="5"/>
  <c r="E1133" i="5" s="1"/>
  <c r="D1137" i="5"/>
  <c r="E1137" i="5" s="1"/>
  <c r="D1141" i="5"/>
  <c r="E1141" i="5" s="1"/>
  <c r="D1145" i="5"/>
  <c r="E1145" i="5" s="1"/>
  <c r="D1149" i="5"/>
  <c r="E1149" i="5" s="1"/>
  <c r="D1153" i="5"/>
  <c r="E1153" i="5" s="1"/>
  <c r="D1157" i="5"/>
  <c r="E1157" i="5" s="1"/>
  <c r="D1161" i="5"/>
  <c r="E1161" i="5" s="1"/>
  <c r="D1165" i="5"/>
  <c r="E1165" i="5" s="1"/>
  <c r="D1169" i="5"/>
  <c r="E1169" i="5" s="1"/>
  <c r="D1173" i="5"/>
  <c r="E1173" i="5" s="1"/>
  <c r="D1177" i="5"/>
  <c r="E1177" i="5" s="1"/>
  <c r="D1181" i="5"/>
  <c r="E1181" i="5" s="1"/>
  <c r="D1185" i="5"/>
  <c r="E1185" i="5" s="1"/>
  <c r="D1189" i="5"/>
  <c r="E1189" i="5" s="1"/>
  <c r="D1193" i="5"/>
  <c r="E1193" i="5" s="1"/>
  <c r="D1197" i="5"/>
  <c r="E1197" i="5" s="1"/>
  <c r="D1201" i="5"/>
  <c r="E1201" i="5" s="1"/>
  <c r="D1205" i="5"/>
  <c r="E1205" i="5" s="1"/>
  <c r="D1209" i="5"/>
  <c r="E1209" i="5" s="1"/>
  <c r="D1213" i="5"/>
  <c r="E1213" i="5" s="1"/>
  <c r="D1217" i="5"/>
  <c r="E1217" i="5" s="1"/>
  <c r="D1221" i="5"/>
  <c r="E1221" i="5" s="1"/>
  <c r="D1225" i="5"/>
  <c r="E1225" i="5" s="1"/>
  <c r="D1229" i="5"/>
  <c r="E1229" i="5" s="1"/>
  <c r="D1233" i="5"/>
  <c r="E1233" i="5" s="1"/>
  <c r="D1237" i="5"/>
  <c r="E1237" i="5" s="1"/>
  <c r="D1241" i="5"/>
  <c r="E1241" i="5" s="1"/>
  <c r="D1245" i="5"/>
  <c r="E1245" i="5" s="1"/>
  <c r="D1249" i="5"/>
  <c r="E1249" i="5" s="1"/>
  <c r="D1253" i="5"/>
  <c r="E1253" i="5" s="1"/>
  <c r="D1257" i="5"/>
  <c r="E1257" i="5" s="1"/>
  <c r="D1261" i="5"/>
  <c r="E1261" i="5" s="1"/>
  <c r="D1265" i="5"/>
  <c r="E1265" i="5" s="1"/>
  <c r="D1269" i="5"/>
  <c r="E1269" i="5" s="1"/>
  <c r="D1273" i="5"/>
  <c r="E1273" i="5" s="1"/>
  <c r="D1277" i="5"/>
  <c r="E1277" i="5" s="1"/>
  <c r="D1281" i="5"/>
  <c r="E1281" i="5" s="1"/>
  <c r="D1285" i="5"/>
  <c r="E1285" i="5" s="1"/>
  <c r="D1289" i="5"/>
  <c r="E1289" i="5" s="1"/>
  <c r="D1293" i="5"/>
  <c r="E1293" i="5" s="1"/>
  <c r="D1297" i="5"/>
  <c r="E1297" i="5" s="1"/>
  <c r="D1301" i="5"/>
  <c r="E1301" i="5" s="1"/>
  <c r="D1305" i="5"/>
  <c r="E1305" i="5" s="1"/>
  <c r="D1309" i="5"/>
  <c r="E1309" i="5" s="1"/>
  <c r="D1313" i="5"/>
  <c r="E1313" i="5" s="1"/>
  <c r="D1317" i="5"/>
  <c r="E1317" i="5" s="1"/>
  <c r="D1321" i="5"/>
  <c r="E1321" i="5" s="1"/>
  <c r="D1325" i="5"/>
  <c r="E1325" i="5" s="1"/>
  <c r="D1329" i="5"/>
  <c r="E1329" i="5" s="1"/>
  <c r="D1333" i="5"/>
  <c r="E1333" i="5" s="1"/>
  <c r="D1337" i="5"/>
  <c r="E1337" i="5" s="1"/>
  <c r="D1341" i="5"/>
  <c r="E1341" i="5" s="1"/>
  <c r="D1345" i="5"/>
  <c r="E1345" i="5" s="1"/>
  <c r="D1349" i="5"/>
  <c r="E1349" i="5" s="1"/>
  <c r="D1353" i="5"/>
  <c r="E1353" i="5" s="1"/>
  <c r="D1357" i="5"/>
  <c r="E1357" i="5" s="1"/>
  <c r="D1361" i="5"/>
  <c r="E1361" i="5" s="1"/>
  <c r="D1365" i="5"/>
  <c r="E1365" i="5" s="1"/>
  <c r="D1369" i="5"/>
  <c r="E1369" i="5" s="1"/>
  <c r="D1373" i="5"/>
  <c r="E1373" i="5" s="1"/>
  <c r="D1377" i="5"/>
  <c r="E1377" i="5" s="1"/>
  <c r="D1381" i="5"/>
  <c r="E1381" i="5" s="1"/>
  <c r="D1385" i="5"/>
  <c r="E1385" i="5" s="1"/>
  <c r="D1389" i="5"/>
  <c r="E1389" i="5" s="1"/>
  <c r="D1393" i="5"/>
  <c r="E1393" i="5" s="1"/>
  <c r="D1397" i="5"/>
  <c r="E1397" i="5" s="1"/>
  <c r="D1401" i="5"/>
  <c r="E1401" i="5" s="1"/>
  <c r="D1405" i="5"/>
  <c r="E1405" i="5" s="1"/>
  <c r="D1409" i="5"/>
  <c r="E1409" i="5" s="1"/>
  <c r="D1413" i="5"/>
  <c r="E1413" i="5" s="1"/>
  <c r="D1417" i="5"/>
  <c r="E1417" i="5" s="1"/>
  <c r="D1421" i="5"/>
  <c r="E1421" i="5" s="1"/>
  <c r="D1425" i="5"/>
  <c r="E1425" i="5" s="1"/>
  <c r="D1429" i="5"/>
  <c r="E1429" i="5" s="1"/>
  <c r="D1433" i="5"/>
  <c r="E1433" i="5" s="1"/>
  <c r="D1437" i="5"/>
  <c r="E1437" i="5" s="1"/>
  <c r="D1441" i="5"/>
  <c r="E1441" i="5" s="1"/>
  <c r="D1445" i="5"/>
  <c r="E1445" i="5" s="1"/>
  <c r="D1449" i="5"/>
  <c r="E1449" i="5" s="1"/>
  <c r="D1453" i="5"/>
  <c r="E1453" i="5" s="1"/>
  <c r="D1457" i="5"/>
  <c r="E1457" i="5" s="1"/>
  <c r="D1461" i="5"/>
  <c r="E1461" i="5" s="1"/>
  <c r="D1465" i="5"/>
  <c r="E1465" i="5" s="1"/>
  <c r="D1469" i="5"/>
  <c r="E1469" i="5" s="1"/>
  <c r="D1473" i="5"/>
  <c r="E1473" i="5" s="1"/>
  <c r="D1477" i="5"/>
  <c r="E1477" i="5" s="1"/>
  <c r="D1481" i="5"/>
  <c r="E1481" i="5" s="1"/>
  <c r="D1485" i="5"/>
  <c r="E1485" i="5" s="1"/>
  <c r="D1489" i="5"/>
  <c r="E1489" i="5" s="1"/>
  <c r="D1493" i="5"/>
  <c r="E1493" i="5" s="1"/>
  <c r="D1497" i="5"/>
  <c r="E1497" i="5" s="1"/>
  <c r="D1501" i="5"/>
  <c r="E1501" i="5" s="1"/>
  <c r="D1505" i="5"/>
  <c r="E1505" i="5" s="1"/>
  <c r="D1509" i="5"/>
  <c r="E1509" i="5" s="1"/>
  <c r="D1513" i="5"/>
  <c r="E1513" i="5" s="1"/>
  <c r="D1517" i="5"/>
  <c r="E1517" i="5" s="1"/>
  <c r="D1521" i="5"/>
  <c r="E1521" i="5" s="1"/>
  <c r="D1525" i="5"/>
  <c r="E1525" i="5" s="1"/>
  <c r="D1529" i="5"/>
  <c r="E1529" i="5" s="1"/>
  <c r="D1533" i="5"/>
  <c r="E1533" i="5" s="1"/>
  <c r="D1537" i="5"/>
  <c r="E1537" i="5" s="1"/>
  <c r="D1541" i="5"/>
  <c r="E1541" i="5" s="1"/>
  <c r="D1545" i="5"/>
  <c r="E1545" i="5" s="1"/>
  <c r="D1549" i="5"/>
  <c r="E1549" i="5" s="1"/>
  <c r="D1553" i="5"/>
  <c r="E1553" i="5" s="1"/>
  <c r="D1557" i="5"/>
  <c r="E1557" i="5" s="1"/>
  <c r="D1561" i="5"/>
  <c r="E1561" i="5" s="1"/>
  <c r="D1565" i="5"/>
  <c r="E1565" i="5" s="1"/>
  <c r="D1569" i="5"/>
  <c r="E1569" i="5" s="1"/>
  <c r="D1573" i="5"/>
  <c r="E1573" i="5" s="1"/>
  <c r="D1577" i="5"/>
  <c r="E1577" i="5" s="1"/>
  <c r="D1581" i="5"/>
  <c r="E1581" i="5" s="1"/>
  <c r="D1585" i="5"/>
  <c r="E1585" i="5" s="1"/>
  <c r="D1589" i="5"/>
  <c r="E1589" i="5" s="1"/>
  <c r="D1593" i="5"/>
  <c r="E1593" i="5" s="1"/>
  <c r="D1597" i="5"/>
  <c r="E1597" i="5" s="1"/>
  <c r="D1601" i="5"/>
  <c r="E1601" i="5" s="1"/>
  <c r="D1605" i="5"/>
  <c r="E1605" i="5" s="1"/>
  <c r="D1609" i="5"/>
  <c r="E1609" i="5" s="1"/>
  <c r="D1613" i="5"/>
  <c r="E1613" i="5" s="1"/>
  <c r="D1617" i="5"/>
  <c r="E1617" i="5" s="1"/>
  <c r="D1621" i="5"/>
  <c r="E1621" i="5" s="1"/>
  <c r="D1625" i="5"/>
  <c r="E1625" i="5" s="1"/>
  <c r="D1629" i="5"/>
  <c r="E1629" i="5" s="1"/>
  <c r="D1633" i="5"/>
  <c r="E1633" i="5" s="1"/>
  <c r="D1637" i="5"/>
  <c r="E1637" i="5" s="1"/>
  <c r="D1641" i="5"/>
  <c r="E1641" i="5" s="1"/>
  <c r="D1645" i="5"/>
  <c r="E1645" i="5" s="1"/>
  <c r="D1649" i="5"/>
  <c r="E1649" i="5" s="1"/>
  <c r="D1653" i="5"/>
  <c r="E1653" i="5" s="1"/>
  <c r="D1657" i="5"/>
  <c r="E1657" i="5" s="1"/>
  <c r="D1661" i="5"/>
  <c r="E1661" i="5" s="1"/>
  <c r="D1665" i="5"/>
  <c r="E1665" i="5" s="1"/>
  <c r="D1669" i="5"/>
  <c r="E1669" i="5" s="1"/>
  <c r="D1673" i="5"/>
  <c r="E1673" i="5" s="1"/>
  <c r="D1677" i="5"/>
  <c r="E1677" i="5" s="1"/>
  <c r="D1681" i="5"/>
  <c r="E1681" i="5" s="1"/>
  <c r="D1685" i="5"/>
  <c r="E1685" i="5" s="1"/>
  <c r="D1689" i="5"/>
  <c r="E1689" i="5" s="1"/>
  <c r="D1693" i="5"/>
  <c r="E1693" i="5" s="1"/>
  <c r="D1697" i="5"/>
  <c r="E1697" i="5" s="1"/>
  <c r="D1701" i="5"/>
  <c r="E1701" i="5" s="1"/>
  <c r="D1705" i="5"/>
  <c r="E1705" i="5" s="1"/>
  <c r="D1709" i="5"/>
  <c r="E1709" i="5" s="1"/>
  <c r="D1713" i="5"/>
  <c r="E1713" i="5" s="1"/>
  <c r="D1717" i="5"/>
  <c r="E1717" i="5" s="1"/>
  <c r="D1721" i="5"/>
  <c r="E1721" i="5" s="1"/>
  <c r="D1725" i="5"/>
  <c r="E1725" i="5" s="1"/>
  <c r="D1729" i="5"/>
  <c r="E1729" i="5" s="1"/>
  <c r="D1733" i="5"/>
  <c r="E1733" i="5" s="1"/>
  <c r="D1737" i="5"/>
  <c r="E1737" i="5" s="1"/>
  <c r="D1741" i="5"/>
  <c r="E1741" i="5" s="1"/>
  <c r="D1745" i="5"/>
  <c r="E1745" i="5" s="1"/>
  <c r="D1749" i="5"/>
  <c r="E1749" i="5" s="1"/>
  <c r="D1753" i="5"/>
  <c r="E1753" i="5" s="1"/>
  <c r="D1757" i="5"/>
  <c r="E1757" i="5" s="1"/>
  <c r="D1761" i="5"/>
  <c r="E1761" i="5" s="1"/>
  <c r="D1765" i="5"/>
  <c r="E1765" i="5" s="1"/>
  <c r="D1769" i="5"/>
  <c r="E1769" i="5" s="1"/>
  <c r="D1773" i="5"/>
  <c r="E1773" i="5" s="1"/>
  <c r="D1777" i="5"/>
  <c r="E1777" i="5" s="1"/>
  <c r="D1781" i="5"/>
  <c r="E1781" i="5" s="1"/>
  <c r="D1785" i="5"/>
  <c r="E1785" i="5" s="1"/>
  <c r="D1789" i="5"/>
  <c r="E1789" i="5" s="1"/>
  <c r="D1793" i="5"/>
  <c r="E1793" i="5" s="1"/>
  <c r="D1797" i="5"/>
  <c r="E1797" i="5" s="1"/>
  <c r="D1801" i="5"/>
  <c r="E1801" i="5" s="1"/>
  <c r="D1805" i="5"/>
  <c r="E1805" i="5" s="1"/>
  <c r="D1809" i="5"/>
  <c r="E1809" i="5" s="1"/>
  <c r="D1813" i="5"/>
  <c r="E1813" i="5" s="1"/>
  <c r="D1817" i="5"/>
  <c r="E1817" i="5" s="1"/>
  <c r="D1821" i="5"/>
  <c r="E1821" i="5" s="1"/>
  <c r="D1825" i="5"/>
  <c r="E1825" i="5" s="1"/>
  <c r="D1829" i="5"/>
  <c r="E1829" i="5" s="1"/>
  <c r="D1833" i="5"/>
  <c r="E1833" i="5" s="1"/>
  <c r="D1837" i="5"/>
  <c r="E1837" i="5" s="1"/>
  <c r="D1841" i="5"/>
  <c r="E1841" i="5" s="1"/>
  <c r="D1845" i="5"/>
  <c r="E1845" i="5" s="1"/>
  <c r="D1849" i="5"/>
  <c r="E1849" i="5" s="1"/>
  <c r="D1853" i="5"/>
  <c r="E1853" i="5" s="1"/>
  <c r="D1857" i="5"/>
  <c r="E1857" i="5" s="1"/>
  <c r="D1861" i="5"/>
  <c r="E1861" i="5" s="1"/>
  <c r="D1865" i="5"/>
  <c r="E1865" i="5" s="1"/>
  <c r="D1869" i="5"/>
  <c r="E1869" i="5" s="1"/>
  <c r="D1873" i="5"/>
  <c r="E1873" i="5" s="1"/>
  <c r="D1877" i="5"/>
  <c r="E1877" i="5" s="1"/>
  <c r="D1881" i="5"/>
  <c r="E1881" i="5" s="1"/>
  <c r="D1885" i="5"/>
  <c r="E1885" i="5" s="1"/>
  <c r="D1889" i="5"/>
  <c r="E1889" i="5" s="1"/>
  <c r="D1893" i="5"/>
  <c r="E1893" i="5" s="1"/>
  <c r="D1897" i="5"/>
  <c r="E1897" i="5" s="1"/>
  <c r="D1901" i="5"/>
  <c r="E1901" i="5" s="1"/>
  <c r="D1905" i="5"/>
  <c r="E1905" i="5" s="1"/>
  <c r="D1909" i="5"/>
  <c r="E1909" i="5" s="1"/>
  <c r="D1913" i="5"/>
  <c r="E1913" i="5" s="1"/>
  <c r="D1917" i="5"/>
  <c r="E1917" i="5" s="1"/>
  <c r="D1921" i="5"/>
  <c r="E1921" i="5" s="1"/>
  <c r="D1925" i="5"/>
  <c r="E1925" i="5" s="1"/>
  <c r="D1929" i="5"/>
  <c r="E1929" i="5" s="1"/>
  <c r="D1933" i="5"/>
  <c r="E1933" i="5" s="1"/>
  <c r="D1937" i="5"/>
  <c r="E1937" i="5" s="1"/>
  <c r="D1941" i="5"/>
  <c r="E1941" i="5" s="1"/>
  <c r="D1945" i="5"/>
  <c r="E1945" i="5" s="1"/>
  <c r="D1949" i="5"/>
  <c r="E1949" i="5" s="1"/>
  <c r="D1953" i="5"/>
  <c r="E1953" i="5" s="1"/>
  <c r="D1957" i="5"/>
  <c r="E1957" i="5" s="1"/>
  <c r="D1961" i="5"/>
  <c r="E1961" i="5" s="1"/>
  <c r="D1965" i="5"/>
  <c r="E1965" i="5" s="1"/>
  <c r="D1969" i="5"/>
  <c r="E1969" i="5" s="1"/>
  <c r="D1973" i="5"/>
  <c r="E1973" i="5" s="1"/>
  <c r="D1977" i="5"/>
  <c r="E1977" i="5" s="1"/>
  <c r="D1981" i="5"/>
  <c r="E1981" i="5" s="1"/>
  <c r="D1985" i="5"/>
  <c r="E1985" i="5" s="1"/>
  <c r="D1989" i="5"/>
  <c r="E1989" i="5" s="1"/>
  <c r="D1993" i="5"/>
  <c r="E1993" i="5" s="1"/>
  <c r="D1997" i="5"/>
  <c r="E1997" i="5" s="1"/>
  <c r="D2001" i="5"/>
  <c r="E2001" i="5" s="1"/>
  <c r="D2005" i="5"/>
  <c r="E2005" i="5" s="1"/>
  <c r="D2009" i="5"/>
  <c r="E2009" i="5" s="1"/>
  <c r="D2013" i="5"/>
  <c r="E2013" i="5" s="1"/>
  <c r="D2017" i="5"/>
  <c r="E2017" i="5" s="1"/>
  <c r="D2021" i="5"/>
  <c r="E2021" i="5" s="1"/>
  <c r="D2025" i="5"/>
  <c r="E2025" i="5" s="1"/>
  <c r="D2029" i="5"/>
  <c r="E2029" i="5" s="1"/>
  <c r="D2033" i="5"/>
  <c r="E2033" i="5" s="1"/>
  <c r="D2037" i="5"/>
  <c r="E2037" i="5" s="1"/>
  <c r="D2041" i="5"/>
  <c r="E2041" i="5" s="1"/>
  <c r="D2045" i="5"/>
  <c r="E2045" i="5" s="1"/>
  <c r="D2049" i="5"/>
  <c r="E2049" i="5" s="1"/>
  <c r="D2053" i="5"/>
  <c r="E2053" i="5" s="1"/>
  <c r="D2057" i="5"/>
  <c r="E2057" i="5" s="1"/>
  <c r="D2061" i="5"/>
  <c r="E2061" i="5" s="1"/>
  <c r="D2065" i="5"/>
  <c r="E2065" i="5" s="1"/>
  <c r="D2069" i="5"/>
  <c r="E2069" i="5" s="1"/>
  <c r="D2073" i="5"/>
  <c r="E2073" i="5" s="1"/>
  <c r="D2077" i="5"/>
  <c r="E2077" i="5" s="1"/>
  <c r="D2081" i="5"/>
  <c r="E2081" i="5" s="1"/>
  <c r="D2085" i="5"/>
  <c r="E2085" i="5" s="1"/>
  <c r="D2089" i="5"/>
  <c r="E2089" i="5" s="1"/>
  <c r="D2093" i="5"/>
  <c r="E2093" i="5" s="1"/>
  <c r="D2097" i="5"/>
  <c r="E2097" i="5" s="1"/>
  <c r="D2101" i="5"/>
  <c r="E2101" i="5" s="1"/>
  <c r="D2105" i="5"/>
  <c r="E2105" i="5" s="1"/>
  <c r="D2109" i="5"/>
  <c r="E2109" i="5" s="1"/>
  <c r="D2113" i="5"/>
  <c r="E2113" i="5" s="1"/>
  <c r="D2117" i="5"/>
  <c r="E2117" i="5" s="1"/>
  <c r="D2121" i="5"/>
  <c r="E2121" i="5" s="1"/>
  <c r="D2125" i="5"/>
  <c r="E2125" i="5" s="1"/>
  <c r="D2129" i="5"/>
  <c r="E2129" i="5" s="1"/>
  <c r="D2133" i="5"/>
  <c r="E2133" i="5" s="1"/>
  <c r="D2137" i="5"/>
  <c r="E2137" i="5" s="1"/>
  <c r="D2141" i="5"/>
  <c r="E2141" i="5" s="1"/>
  <c r="D2145" i="5"/>
  <c r="E2145" i="5" s="1"/>
  <c r="D2149" i="5"/>
  <c r="E2149" i="5" s="1"/>
  <c r="D2153" i="5"/>
  <c r="E2153" i="5" s="1"/>
  <c r="D2157" i="5"/>
  <c r="E2157" i="5" s="1"/>
  <c r="D2161" i="5"/>
  <c r="E2161" i="5" s="1"/>
  <c r="D2165" i="5"/>
  <c r="E2165" i="5" s="1"/>
  <c r="D2169" i="5"/>
  <c r="E2169" i="5" s="1"/>
  <c r="D2173" i="5"/>
  <c r="E2173" i="5" s="1"/>
  <c r="D2177" i="5"/>
  <c r="E2177" i="5" s="1"/>
  <c r="D2181" i="5"/>
  <c r="E2181" i="5" s="1"/>
  <c r="D2185" i="5"/>
  <c r="E2185" i="5" s="1"/>
  <c r="D2189" i="5"/>
  <c r="E2189" i="5" s="1"/>
  <c r="D2193" i="5"/>
  <c r="E2193" i="5" s="1"/>
  <c r="D2197" i="5"/>
  <c r="E2197" i="5" s="1"/>
  <c r="D2201" i="5"/>
  <c r="E2201" i="5" s="1"/>
  <c r="D2205" i="5"/>
  <c r="E2205" i="5" s="1"/>
  <c r="D2209" i="5"/>
  <c r="E2209" i="5" s="1"/>
  <c r="D2213" i="5"/>
  <c r="E2213" i="5" s="1"/>
  <c r="D2217" i="5"/>
  <c r="E2217" i="5" s="1"/>
  <c r="D2221" i="5"/>
  <c r="E2221" i="5" s="1"/>
  <c r="D2225" i="5"/>
  <c r="E2225" i="5" s="1"/>
  <c r="D2229" i="5"/>
  <c r="E2229" i="5" s="1"/>
  <c r="D2233" i="5"/>
  <c r="E2233" i="5" s="1"/>
  <c r="D2237" i="5"/>
  <c r="E2237" i="5" s="1"/>
  <c r="D2241" i="5"/>
  <c r="E2241" i="5" s="1"/>
  <c r="D2245" i="5"/>
  <c r="E2245" i="5" s="1"/>
  <c r="D2249" i="5"/>
  <c r="E2249" i="5" s="1"/>
  <c r="D2253" i="5"/>
  <c r="E2253" i="5" s="1"/>
  <c r="D2257" i="5"/>
  <c r="E2257" i="5" s="1"/>
  <c r="D2261" i="5"/>
  <c r="E2261" i="5" s="1"/>
  <c r="D2265" i="5"/>
  <c r="E2265" i="5" s="1"/>
  <c r="D2269" i="5"/>
  <c r="E2269" i="5" s="1"/>
  <c r="D2273" i="5"/>
  <c r="E2273" i="5" s="1"/>
  <c r="D2277" i="5"/>
  <c r="E2277" i="5" s="1"/>
  <c r="D2281" i="5"/>
  <c r="E2281" i="5" s="1"/>
  <c r="D2285" i="5"/>
  <c r="E2285" i="5" s="1"/>
  <c r="D2289" i="5"/>
  <c r="E2289" i="5" s="1"/>
  <c r="D2293" i="5"/>
  <c r="E2293" i="5" s="1"/>
  <c r="D2297" i="5"/>
  <c r="E2297" i="5" s="1"/>
  <c r="D2301" i="5"/>
  <c r="E2301" i="5" s="1"/>
  <c r="D2305" i="5"/>
  <c r="E2305" i="5" s="1"/>
  <c r="D2309" i="5"/>
  <c r="E2309" i="5" s="1"/>
  <c r="D2313" i="5"/>
  <c r="E2313" i="5" s="1"/>
  <c r="D2317" i="5"/>
  <c r="E2317" i="5" s="1"/>
  <c r="D2321" i="5"/>
  <c r="E2321" i="5" s="1"/>
  <c r="D2325" i="5"/>
  <c r="E2325" i="5" s="1"/>
  <c r="D2329" i="5"/>
  <c r="E2329" i="5" s="1"/>
  <c r="D2333" i="5"/>
  <c r="E2333" i="5" s="1"/>
  <c r="D2337" i="5"/>
  <c r="E2337" i="5" s="1"/>
  <c r="D2341" i="5"/>
  <c r="E2341" i="5" s="1"/>
  <c r="D2345" i="5"/>
  <c r="E2345" i="5" s="1"/>
  <c r="D2349" i="5"/>
  <c r="E2349" i="5" s="1"/>
  <c r="D2353" i="5"/>
  <c r="E2353" i="5" s="1"/>
  <c r="D2357" i="5"/>
  <c r="E2357" i="5" s="1"/>
  <c r="D2361" i="5"/>
  <c r="E2361" i="5" s="1"/>
  <c r="D2365" i="5"/>
  <c r="E2365" i="5" s="1"/>
  <c r="D2369" i="5"/>
  <c r="E2369" i="5" s="1"/>
  <c r="D2373" i="5"/>
  <c r="E2373" i="5" s="1"/>
  <c r="D2377" i="5"/>
  <c r="E2377" i="5" s="1"/>
  <c r="D2381" i="5"/>
  <c r="E2381" i="5" s="1"/>
  <c r="D2385" i="5"/>
  <c r="E2385" i="5" s="1"/>
  <c r="D2389" i="5"/>
  <c r="E2389" i="5" s="1"/>
  <c r="D2393" i="5"/>
  <c r="E2393" i="5" s="1"/>
  <c r="D2397" i="5"/>
  <c r="E2397" i="5" s="1"/>
  <c r="D2401" i="5"/>
  <c r="E2401" i="5" s="1"/>
  <c r="D2405" i="5"/>
  <c r="E2405" i="5" s="1"/>
  <c r="D2409" i="5"/>
  <c r="E2409" i="5" s="1"/>
  <c r="D2413" i="5"/>
  <c r="E2413" i="5" s="1"/>
  <c r="D2417" i="5"/>
  <c r="E2417" i="5" s="1"/>
  <c r="D2421" i="5"/>
  <c r="E2421" i="5" s="1"/>
  <c r="D2425" i="5"/>
  <c r="E2425" i="5" s="1"/>
  <c r="D2429" i="5"/>
  <c r="E2429" i="5" s="1"/>
  <c r="D2433" i="5"/>
  <c r="E2433" i="5" s="1"/>
  <c r="D2437" i="5"/>
  <c r="E2437" i="5" s="1"/>
  <c r="D2441" i="5"/>
  <c r="E2441" i="5" s="1"/>
  <c r="D2445" i="5"/>
  <c r="E2445" i="5" s="1"/>
  <c r="D2449" i="5"/>
  <c r="E2449" i="5" s="1"/>
  <c r="D2453" i="5"/>
  <c r="E2453" i="5" s="1"/>
  <c r="D2457" i="5"/>
  <c r="E2457" i="5" s="1"/>
  <c r="D2461" i="5"/>
  <c r="E2461" i="5" s="1"/>
  <c r="D2465" i="5"/>
  <c r="E2465" i="5" s="1"/>
  <c r="D2469" i="5"/>
  <c r="E2469" i="5" s="1"/>
  <c r="D2473" i="5"/>
  <c r="E2473" i="5" s="1"/>
  <c r="D2477" i="5"/>
  <c r="E2477" i="5" s="1"/>
  <c r="D2481" i="5"/>
  <c r="E2481" i="5" s="1"/>
  <c r="D2485" i="5"/>
  <c r="E2485" i="5" s="1"/>
  <c r="D2489" i="5"/>
  <c r="E2489" i="5" s="1"/>
  <c r="D2493" i="5"/>
  <c r="E2493" i="5" s="1"/>
  <c r="D2497" i="5"/>
  <c r="E2497" i="5" s="1"/>
  <c r="D2501" i="5"/>
  <c r="E2501" i="5" s="1"/>
  <c r="D2505" i="5"/>
  <c r="E2505" i="5" s="1"/>
  <c r="D2509" i="5"/>
  <c r="E2509" i="5" s="1"/>
  <c r="D2513" i="5"/>
  <c r="E2513" i="5" s="1"/>
  <c r="D2517" i="5"/>
  <c r="E2517" i="5" s="1"/>
  <c r="D2521" i="5"/>
  <c r="E2521" i="5" s="1"/>
  <c r="D2525" i="5"/>
  <c r="E2525" i="5" s="1"/>
  <c r="D2529" i="5"/>
  <c r="E2529" i="5" s="1"/>
  <c r="D2533" i="5"/>
  <c r="E2533" i="5" s="1"/>
  <c r="D2537" i="5"/>
  <c r="E2537" i="5" s="1"/>
  <c r="D2541" i="5"/>
  <c r="E2541" i="5" s="1"/>
  <c r="D2545" i="5"/>
  <c r="E2545" i="5" s="1"/>
  <c r="D2549" i="5"/>
  <c r="E2549" i="5" s="1"/>
  <c r="D2553" i="5"/>
  <c r="E2553" i="5" s="1"/>
  <c r="D2557" i="5"/>
  <c r="E2557" i="5" s="1"/>
  <c r="D2561" i="5"/>
  <c r="E2561" i="5" s="1"/>
  <c r="D2565" i="5"/>
  <c r="E2565" i="5" s="1"/>
  <c r="D2569" i="5"/>
  <c r="E2569" i="5" s="1"/>
  <c r="D2573" i="5"/>
  <c r="E2573" i="5" s="1"/>
  <c r="D2577" i="5"/>
  <c r="E2577" i="5" s="1"/>
  <c r="D2581" i="5"/>
  <c r="E2581" i="5" s="1"/>
  <c r="D2585" i="5"/>
  <c r="E2585" i="5" s="1"/>
  <c r="D2589" i="5"/>
  <c r="E2589" i="5" s="1"/>
  <c r="D2593" i="5"/>
  <c r="E2593" i="5" s="1"/>
  <c r="D2597" i="5"/>
  <c r="E2597" i="5" s="1"/>
  <c r="D2601" i="5"/>
  <c r="E2601" i="5" s="1"/>
  <c r="D2605" i="5"/>
  <c r="E2605" i="5" s="1"/>
  <c r="D2609" i="5"/>
  <c r="E2609" i="5" s="1"/>
  <c r="D2613" i="5"/>
  <c r="E2613" i="5" s="1"/>
  <c r="D2617" i="5"/>
  <c r="E2617" i="5" s="1"/>
  <c r="D2621" i="5"/>
  <c r="E2621" i="5" s="1"/>
  <c r="D2625" i="5"/>
  <c r="E2625" i="5" s="1"/>
  <c r="D2629" i="5"/>
  <c r="E2629" i="5" s="1"/>
  <c r="D2633" i="5"/>
  <c r="E2633" i="5" s="1"/>
  <c r="D2637" i="5"/>
  <c r="E2637" i="5" s="1"/>
  <c r="D2641" i="5"/>
  <c r="E2641" i="5" s="1"/>
  <c r="D2645" i="5"/>
  <c r="E2645" i="5" s="1"/>
  <c r="D2649" i="5"/>
  <c r="E2649" i="5" s="1"/>
  <c r="D2653" i="5"/>
  <c r="E2653" i="5" s="1"/>
  <c r="D2657" i="5"/>
  <c r="E2657" i="5" s="1"/>
  <c r="D2661" i="5"/>
  <c r="E2661" i="5" s="1"/>
  <c r="D2665" i="5"/>
  <c r="E2665" i="5" s="1"/>
  <c r="D2669" i="5"/>
  <c r="E2669" i="5" s="1"/>
  <c r="D2673" i="5"/>
  <c r="E2673" i="5" s="1"/>
  <c r="D626" i="5"/>
  <c r="E626" i="5" s="1"/>
  <c r="D630" i="5"/>
  <c r="E630" i="5" s="1"/>
  <c r="D634" i="5"/>
  <c r="E634" i="5" s="1"/>
  <c r="D638" i="5"/>
  <c r="E638" i="5" s="1"/>
  <c r="D642" i="5"/>
  <c r="E642" i="5" s="1"/>
  <c r="D646" i="5"/>
  <c r="E646" i="5" s="1"/>
  <c r="D650" i="5"/>
  <c r="E650" i="5" s="1"/>
  <c r="D654" i="5"/>
  <c r="E654" i="5" s="1"/>
  <c r="D658" i="5"/>
  <c r="E658" i="5" s="1"/>
  <c r="D662" i="5"/>
  <c r="E662" i="5" s="1"/>
  <c r="D666" i="5"/>
  <c r="E666" i="5" s="1"/>
  <c r="D670" i="5"/>
  <c r="E670" i="5" s="1"/>
  <c r="D674" i="5"/>
  <c r="E674" i="5" s="1"/>
  <c r="D678" i="5"/>
  <c r="E678" i="5" s="1"/>
  <c r="D682" i="5"/>
  <c r="E682" i="5" s="1"/>
  <c r="D686" i="5"/>
  <c r="E686" i="5" s="1"/>
  <c r="D690" i="5"/>
  <c r="E690" i="5" s="1"/>
  <c r="D694" i="5"/>
  <c r="E694" i="5" s="1"/>
  <c r="D698" i="5"/>
  <c r="E698" i="5" s="1"/>
  <c r="D702" i="5"/>
  <c r="E702" i="5" s="1"/>
  <c r="D706" i="5"/>
  <c r="E706" i="5" s="1"/>
  <c r="D710" i="5"/>
  <c r="E710" i="5" s="1"/>
  <c r="D714" i="5"/>
  <c r="E714" i="5" s="1"/>
  <c r="D718" i="5"/>
  <c r="E718" i="5" s="1"/>
  <c r="D722" i="5"/>
  <c r="E722" i="5" s="1"/>
  <c r="D726" i="5"/>
  <c r="E726" i="5" s="1"/>
  <c r="D730" i="5"/>
  <c r="E730" i="5" s="1"/>
  <c r="D734" i="5"/>
  <c r="E734" i="5" s="1"/>
  <c r="D738" i="5"/>
  <c r="E738" i="5" s="1"/>
  <c r="D742" i="5"/>
  <c r="E742" i="5" s="1"/>
  <c r="D746" i="5"/>
  <c r="E746" i="5" s="1"/>
  <c r="D750" i="5"/>
  <c r="E750" i="5" s="1"/>
  <c r="D754" i="5"/>
  <c r="E754" i="5" s="1"/>
  <c r="D758" i="5"/>
  <c r="E758" i="5" s="1"/>
  <c r="D762" i="5"/>
  <c r="E762" i="5" s="1"/>
  <c r="D766" i="5"/>
  <c r="E766" i="5" s="1"/>
  <c r="D770" i="5"/>
  <c r="E770" i="5" s="1"/>
  <c r="D774" i="5"/>
  <c r="E774" i="5" s="1"/>
  <c r="D778" i="5"/>
  <c r="E778" i="5" s="1"/>
  <c r="D782" i="5"/>
  <c r="E782" i="5" s="1"/>
  <c r="D786" i="5"/>
  <c r="E786" i="5" s="1"/>
  <c r="D790" i="5"/>
  <c r="E790" i="5" s="1"/>
  <c r="D794" i="5"/>
  <c r="E794" i="5" s="1"/>
  <c r="D798" i="5"/>
  <c r="E798" i="5" s="1"/>
  <c r="D802" i="5"/>
  <c r="E802" i="5" s="1"/>
  <c r="D806" i="5"/>
  <c r="E806" i="5" s="1"/>
  <c r="D810" i="5"/>
  <c r="E810" i="5" s="1"/>
  <c r="D814" i="5"/>
  <c r="E814" i="5" s="1"/>
  <c r="D818" i="5"/>
  <c r="E818" i="5" s="1"/>
  <c r="D822" i="5"/>
  <c r="E822" i="5" s="1"/>
  <c r="D826" i="5"/>
  <c r="E826" i="5" s="1"/>
  <c r="D830" i="5"/>
  <c r="E830" i="5" s="1"/>
  <c r="D834" i="5"/>
  <c r="E834" i="5" s="1"/>
  <c r="D838" i="5"/>
  <c r="E838" i="5" s="1"/>
  <c r="D842" i="5"/>
  <c r="E842" i="5" s="1"/>
  <c r="D846" i="5"/>
  <c r="E846" i="5" s="1"/>
  <c r="D850" i="5"/>
  <c r="E850" i="5" s="1"/>
  <c r="D854" i="5"/>
  <c r="E854" i="5" s="1"/>
  <c r="D858" i="5"/>
  <c r="E858" i="5" s="1"/>
  <c r="D862" i="5"/>
  <c r="E862" i="5" s="1"/>
  <c r="D866" i="5"/>
  <c r="E866" i="5" s="1"/>
  <c r="D870" i="5"/>
  <c r="E870" i="5" s="1"/>
  <c r="D874" i="5"/>
  <c r="E874" i="5" s="1"/>
  <c r="D878" i="5"/>
  <c r="E878" i="5" s="1"/>
  <c r="D882" i="5"/>
  <c r="E882" i="5" s="1"/>
  <c r="D886" i="5"/>
  <c r="E886" i="5" s="1"/>
  <c r="D890" i="5"/>
  <c r="E890" i="5" s="1"/>
  <c r="D894" i="5"/>
  <c r="E894" i="5" s="1"/>
  <c r="D898" i="5"/>
  <c r="E898" i="5" s="1"/>
  <c r="D902" i="5"/>
  <c r="E902" i="5" s="1"/>
  <c r="D906" i="5"/>
  <c r="E906" i="5" s="1"/>
  <c r="D910" i="5"/>
  <c r="E910" i="5" s="1"/>
  <c r="D914" i="5"/>
  <c r="E914" i="5" s="1"/>
  <c r="D918" i="5"/>
  <c r="E918" i="5" s="1"/>
  <c r="D922" i="5"/>
  <c r="E922" i="5" s="1"/>
  <c r="D926" i="5"/>
  <c r="E926" i="5" s="1"/>
  <c r="D930" i="5"/>
  <c r="E930" i="5" s="1"/>
  <c r="D934" i="5"/>
  <c r="E934" i="5" s="1"/>
  <c r="D938" i="5"/>
  <c r="E938" i="5" s="1"/>
  <c r="D942" i="5"/>
  <c r="E942" i="5" s="1"/>
  <c r="D946" i="5"/>
  <c r="E946" i="5" s="1"/>
  <c r="D950" i="5"/>
  <c r="E950" i="5" s="1"/>
  <c r="D954" i="5"/>
  <c r="E954" i="5" s="1"/>
  <c r="D958" i="5"/>
  <c r="E958" i="5" s="1"/>
  <c r="D962" i="5"/>
  <c r="E962" i="5" s="1"/>
  <c r="D966" i="5"/>
  <c r="E966" i="5" s="1"/>
  <c r="D970" i="5"/>
  <c r="E970" i="5" s="1"/>
  <c r="D974" i="5"/>
  <c r="E974" i="5" s="1"/>
  <c r="D978" i="5"/>
  <c r="E978" i="5" s="1"/>
  <c r="D982" i="5"/>
  <c r="E982" i="5" s="1"/>
  <c r="D986" i="5"/>
  <c r="E986" i="5" s="1"/>
  <c r="D990" i="5"/>
  <c r="E990" i="5" s="1"/>
  <c r="D994" i="5"/>
  <c r="E994" i="5" s="1"/>
  <c r="D998" i="5"/>
  <c r="E998" i="5" s="1"/>
  <c r="D1002" i="5"/>
  <c r="E1002" i="5" s="1"/>
  <c r="D1006" i="5"/>
  <c r="E1006" i="5" s="1"/>
  <c r="D1010" i="5"/>
  <c r="E1010" i="5" s="1"/>
  <c r="D1014" i="5"/>
  <c r="E1014" i="5" s="1"/>
  <c r="D1018" i="5"/>
  <c r="E1018" i="5" s="1"/>
  <c r="D1022" i="5"/>
  <c r="E1022" i="5" s="1"/>
  <c r="D1026" i="5"/>
  <c r="E1026" i="5" s="1"/>
  <c r="D1030" i="5"/>
  <c r="E1030" i="5" s="1"/>
  <c r="D1034" i="5"/>
  <c r="E1034" i="5" s="1"/>
  <c r="D1038" i="5"/>
  <c r="E1038" i="5" s="1"/>
  <c r="D1042" i="5"/>
  <c r="E1042" i="5" s="1"/>
  <c r="D1046" i="5"/>
  <c r="E1046" i="5" s="1"/>
  <c r="D1050" i="5"/>
  <c r="E1050" i="5" s="1"/>
  <c r="D1054" i="5"/>
  <c r="E1054" i="5" s="1"/>
  <c r="D1058" i="5"/>
  <c r="E1058" i="5" s="1"/>
  <c r="D1062" i="5"/>
  <c r="E1062" i="5" s="1"/>
  <c r="D1066" i="5"/>
  <c r="E1066" i="5" s="1"/>
  <c r="D1070" i="5"/>
  <c r="E1070" i="5" s="1"/>
  <c r="D1074" i="5"/>
  <c r="E1074" i="5" s="1"/>
  <c r="D1078" i="5"/>
  <c r="E1078" i="5" s="1"/>
  <c r="D1082" i="5"/>
  <c r="E1082" i="5" s="1"/>
  <c r="D1086" i="5"/>
  <c r="E1086" i="5" s="1"/>
  <c r="D1090" i="5"/>
  <c r="E1090" i="5" s="1"/>
  <c r="D1094" i="5"/>
  <c r="E1094" i="5" s="1"/>
  <c r="D1098" i="5"/>
  <c r="E1098" i="5" s="1"/>
  <c r="D1102" i="5"/>
  <c r="E1102" i="5" s="1"/>
  <c r="D1106" i="5"/>
  <c r="E1106" i="5" s="1"/>
  <c r="D1110" i="5"/>
  <c r="E1110" i="5" s="1"/>
  <c r="D1114" i="5"/>
  <c r="E1114" i="5" s="1"/>
  <c r="D1118" i="5"/>
  <c r="E1118" i="5" s="1"/>
  <c r="D1122" i="5"/>
  <c r="E1122" i="5" s="1"/>
  <c r="D1126" i="5"/>
  <c r="E1126" i="5" s="1"/>
  <c r="D1130" i="5"/>
  <c r="E1130" i="5" s="1"/>
  <c r="D1134" i="5"/>
  <c r="E1134" i="5" s="1"/>
  <c r="D1138" i="5"/>
  <c r="E1138" i="5" s="1"/>
  <c r="D1142" i="5"/>
  <c r="E1142" i="5" s="1"/>
  <c r="D1146" i="5"/>
  <c r="E1146" i="5" s="1"/>
  <c r="D1150" i="5"/>
  <c r="E1150" i="5" s="1"/>
  <c r="D1154" i="5"/>
  <c r="E1154" i="5" s="1"/>
  <c r="D1158" i="5"/>
  <c r="E1158" i="5" s="1"/>
  <c r="D1162" i="5"/>
  <c r="E1162" i="5" s="1"/>
  <c r="D1166" i="5"/>
  <c r="E1166" i="5" s="1"/>
  <c r="D1170" i="5"/>
  <c r="E1170" i="5" s="1"/>
  <c r="D1174" i="5"/>
  <c r="E1174" i="5" s="1"/>
  <c r="D1178" i="5"/>
  <c r="E1178" i="5" s="1"/>
  <c r="D1182" i="5"/>
  <c r="E1182" i="5" s="1"/>
  <c r="D1186" i="5"/>
  <c r="E1186" i="5" s="1"/>
  <c r="D1190" i="5"/>
  <c r="E1190" i="5" s="1"/>
  <c r="D1194" i="5"/>
  <c r="E1194" i="5" s="1"/>
  <c r="D1198" i="5"/>
  <c r="E1198" i="5" s="1"/>
  <c r="D1202" i="5"/>
  <c r="E1202" i="5" s="1"/>
  <c r="D1206" i="5"/>
  <c r="E1206" i="5" s="1"/>
  <c r="D1210" i="5"/>
  <c r="E1210" i="5" s="1"/>
  <c r="D1214" i="5"/>
  <c r="E1214" i="5" s="1"/>
  <c r="D1218" i="5"/>
  <c r="E1218" i="5" s="1"/>
  <c r="D1222" i="5"/>
  <c r="E1222" i="5" s="1"/>
  <c r="D1226" i="5"/>
  <c r="E1226" i="5" s="1"/>
  <c r="D1230" i="5"/>
  <c r="E1230" i="5" s="1"/>
  <c r="D1234" i="5"/>
  <c r="E1234" i="5" s="1"/>
  <c r="D1238" i="5"/>
  <c r="E1238" i="5" s="1"/>
  <c r="D1242" i="5"/>
  <c r="E1242" i="5" s="1"/>
  <c r="D1246" i="5"/>
  <c r="E1246" i="5" s="1"/>
  <c r="D1250" i="5"/>
  <c r="E1250" i="5" s="1"/>
  <c r="D1254" i="5"/>
  <c r="E1254" i="5" s="1"/>
  <c r="D1258" i="5"/>
  <c r="E1258" i="5" s="1"/>
  <c r="D1262" i="5"/>
  <c r="E1262" i="5" s="1"/>
  <c r="D1266" i="5"/>
  <c r="E1266" i="5" s="1"/>
  <c r="D1270" i="5"/>
  <c r="E1270" i="5" s="1"/>
  <c r="D1274" i="5"/>
  <c r="E1274" i="5" s="1"/>
  <c r="D1278" i="5"/>
  <c r="E1278" i="5" s="1"/>
  <c r="D1282" i="5"/>
  <c r="E1282" i="5" s="1"/>
  <c r="D1286" i="5"/>
  <c r="E1286" i="5" s="1"/>
  <c r="D1290" i="5"/>
  <c r="E1290" i="5" s="1"/>
  <c r="D1294" i="5"/>
  <c r="E1294" i="5" s="1"/>
  <c r="D1298" i="5"/>
  <c r="E1298" i="5" s="1"/>
  <c r="D1302" i="5"/>
  <c r="E1302" i="5" s="1"/>
  <c r="D1306" i="5"/>
  <c r="E1306" i="5" s="1"/>
  <c r="D1310" i="5"/>
  <c r="E1310" i="5" s="1"/>
  <c r="D1314" i="5"/>
  <c r="E1314" i="5" s="1"/>
  <c r="D1318" i="5"/>
  <c r="E1318" i="5" s="1"/>
  <c r="D1322" i="5"/>
  <c r="E1322" i="5" s="1"/>
  <c r="D1326" i="5"/>
  <c r="E1326" i="5" s="1"/>
  <c r="D1330" i="5"/>
  <c r="E1330" i="5" s="1"/>
  <c r="D1334" i="5"/>
  <c r="E1334" i="5" s="1"/>
  <c r="D1338" i="5"/>
  <c r="E1338" i="5" s="1"/>
  <c r="D1342" i="5"/>
  <c r="E1342" i="5" s="1"/>
  <c r="D1346" i="5"/>
  <c r="E1346" i="5" s="1"/>
  <c r="D1350" i="5"/>
  <c r="E1350" i="5" s="1"/>
  <c r="D1354" i="5"/>
  <c r="E1354" i="5" s="1"/>
  <c r="D1358" i="5"/>
  <c r="E1358" i="5" s="1"/>
  <c r="D1362" i="5"/>
  <c r="E1362" i="5" s="1"/>
  <c r="D1366" i="5"/>
  <c r="E1366" i="5" s="1"/>
  <c r="D1370" i="5"/>
  <c r="E1370" i="5" s="1"/>
  <c r="D1374" i="5"/>
  <c r="E1374" i="5" s="1"/>
  <c r="D1378" i="5"/>
  <c r="E1378" i="5" s="1"/>
  <c r="D1382" i="5"/>
  <c r="E1382" i="5" s="1"/>
  <c r="D1386" i="5"/>
  <c r="E1386" i="5" s="1"/>
  <c r="D1390" i="5"/>
  <c r="E1390" i="5" s="1"/>
  <c r="D1394" i="5"/>
  <c r="E1394" i="5" s="1"/>
  <c r="D1398" i="5"/>
  <c r="E1398" i="5" s="1"/>
  <c r="D1402" i="5"/>
  <c r="E1402" i="5" s="1"/>
  <c r="D1406" i="5"/>
  <c r="E1406" i="5" s="1"/>
  <c r="D1410" i="5"/>
  <c r="E1410" i="5" s="1"/>
  <c r="D1414" i="5"/>
  <c r="E1414" i="5" s="1"/>
  <c r="D1418" i="5"/>
  <c r="E1418" i="5" s="1"/>
  <c r="D1422" i="5"/>
  <c r="E1422" i="5" s="1"/>
  <c r="D1426" i="5"/>
  <c r="E1426" i="5" s="1"/>
  <c r="D1430" i="5"/>
  <c r="E1430" i="5" s="1"/>
  <c r="D1434" i="5"/>
  <c r="E1434" i="5" s="1"/>
  <c r="D1438" i="5"/>
  <c r="E1438" i="5" s="1"/>
  <c r="D1442" i="5"/>
  <c r="E1442" i="5" s="1"/>
  <c r="D1446" i="5"/>
  <c r="E1446" i="5" s="1"/>
  <c r="D1450" i="5"/>
  <c r="E1450" i="5" s="1"/>
  <c r="D1454" i="5"/>
  <c r="E1454" i="5" s="1"/>
  <c r="D1458" i="5"/>
  <c r="E1458" i="5" s="1"/>
  <c r="D1462" i="5"/>
  <c r="E1462" i="5" s="1"/>
  <c r="D1466" i="5"/>
  <c r="E1466" i="5" s="1"/>
  <c r="D1470" i="5"/>
  <c r="E1470" i="5" s="1"/>
  <c r="D1474" i="5"/>
  <c r="E1474" i="5" s="1"/>
  <c r="D1478" i="5"/>
  <c r="E1478" i="5" s="1"/>
  <c r="D1482" i="5"/>
  <c r="E1482" i="5" s="1"/>
  <c r="D1486" i="5"/>
  <c r="E1486" i="5" s="1"/>
  <c r="D1490" i="5"/>
  <c r="E1490" i="5" s="1"/>
  <c r="D1494" i="5"/>
  <c r="E1494" i="5" s="1"/>
  <c r="D1498" i="5"/>
  <c r="E1498" i="5" s="1"/>
  <c r="D1502" i="5"/>
  <c r="E1502" i="5" s="1"/>
  <c r="D1506" i="5"/>
  <c r="E1506" i="5" s="1"/>
  <c r="D1510" i="5"/>
  <c r="E1510" i="5" s="1"/>
  <c r="D1514" i="5"/>
  <c r="E1514" i="5" s="1"/>
  <c r="D1518" i="5"/>
  <c r="E1518" i="5" s="1"/>
  <c r="D1522" i="5"/>
  <c r="E1522" i="5" s="1"/>
  <c r="D1526" i="5"/>
  <c r="E1526" i="5" s="1"/>
  <c r="D1530" i="5"/>
  <c r="E1530" i="5" s="1"/>
  <c r="D1534" i="5"/>
  <c r="E1534" i="5" s="1"/>
  <c r="D1538" i="5"/>
  <c r="E1538" i="5" s="1"/>
  <c r="D1542" i="5"/>
  <c r="E1542" i="5" s="1"/>
  <c r="D1546" i="5"/>
  <c r="E1546" i="5" s="1"/>
  <c r="D1550" i="5"/>
  <c r="E1550" i="5" s="1"/>
  <c r="D1554" i="5"/>
  <c r="E1554" i="5" s="1"/>
  <c r="D1558" i="5"/>
  <c r="E1558" i="5" s="1"/>
  <c r="D1562" i="5"/>
  <c r="E1562" i="5" s="1"/>
  <c r="D1566" i="5"/>
  <c r="E1566" i="5" s="1"/>
  <c r="D1570" i="5"/>
  <c r="E1570" i="5" s="1"/>
  <c r="D1574" i="5"/>
  <c r="E1574" i="5" s="1"/>
  <c r="D1578" i="5"/>
  <c r="E1578" i="5" s="1"/>
  <c r="D1582" i="5"/>
  <c r="E1582" i="5" s="1"/>
  <c r="D1586" i="5"/>
  <c r="E1586" i="5" s="1"/>
  <c r="D1590" i="5"/>
  <c r="E1590" i="5" s="1"/>
  <c r="D1594" i="5"/>
  <c r="E1594" i="5" s="1"/>
  <c r="D1598" i="5"/>
  <c r="E1598" i="5" s="1"/>
  <c r="D1602" i="5"/>
  <c r="E1602" i="5" s="1"/>
  <c r="D1606" i="5"/>
  <c r="E1606" i="5" s="1"/>
  <c r="D1610" i="5"/>
  <c r="E1610" i="5" s="1"/>
  <c r="D1614" i="5"/>
  <c r="E1614" i="5" s="1"/>
  <c r="D1618" i="5"/>
  <c r="E1618" i="5" s="1"/>
  <c r="D1622" i="5"/>
  <c r="E1622" i="5" s="1"/>
  <c r="D1626" i="5"/>
  <c r="E1626" i="5" s="1"/>
  <c r="D1630" i="5"/>
  <c r="E1630" i="5" s="1"/>
  <c r="D1634" i="5"/>
  <c r="E1634" i="5" s="1"/>
  <c r="D1638" i="5"/>
  <c r="E1638" i="5" s="1"/>
  <c r="D1642" i="5"/>
  <c r="E1642" i="5" s="1"/>
  <c r="D1646" i="5"/>
  <c r="E1646" i="5" s="1"/>
  <c r="D1650" i="5"/>
  <c r="E1650" i="5" s="1"/>
  <c r="D1654" i="5"/>
  <c r="E1654" i="5" s="1"/>
  <c r="D1658" i="5"/>
  <c r="E1658" i="5" s="1"/>
  <c r="D1662" i="5"/>
  <c r="E1662" i="5" s="1"/>
  <c r="D1666" i="5"/>
  <c r="E1666" i="5" s="1"/>
  <c r="D1670" i="5"/>
  <c r="E1670" i="5" s="1"/>
  <c r="D1674" i="5"/>
  <c r="E1674" i="5" s="1"/>
  <c r="D1678" i="5"/>
  <c r="E1678" i="5" s="1"/>
  <c r="D1682" i="5"/>
  <c r="E1682" i="5" s="1"/>
  <c r="D1686" i="5"/>
  <c r="E1686" i="5" s="1"/>
  <c r="D1690" i="5"/>
  <c r="E1690" i="5" s="1"/>
  <c r="D1694" i="5"/>
  <c r="E1694" i="5" s="1"/>
  <c r="D1698" i="5"/>
  <c r="E1698" i="5" s="1"/>
  <c r="D1702" i="5"/>
  <c r="E1702" i="5" s="1"/>
  <c r="D1706" i="5"/>
  <c r="E1706" i="5" s="1"/>
  <c r="D1710" i="5"/>
  <c r="E1710" i="5" s="1"/>
  <c r="D1714" i="5"/>
  <c r="E1714" i="5" s="1"/>
  <c r="D1718" i="5"/>
  <c r="E1718" i="5" s="1"/>
  <c r="D1722" i="5"/>
  <c r="E1722" i="5" s="1"/>
  <c r="D1726" i="5"/>
  <c r="E1726" i="5" s="1"/>
  <c r="D1730" i="5"/>
  <c r="E1730" i="5" s="1"/>
  <c r="D1734" i="5"/>
  <c r="E1734" i="5" s="1"/>
  <c r="D1738" i="5"/>
  <c r="E1738" i="5" s="1"/>
  <c r="D1742" i="5"/>
  <c r="E1742" i="5" s="1"/>
  <c r="D1746" i="5"/>
  <c r="E1746" i="5" s="1"/>
  <c r="D1750" i="5"/>
  <c r="E1750" i="5" s="1"/>
  <c r="D1754" i="5"/>
  <c r="E1754" i="5" s="1"/>
  <c r="D1758" i="5"/>
  <c r="E1758" i="5" s="1"/>
  <c r="D1762" i="5"/>
  <c r="E1762" i="5" s="1"/>
  <c r="D1766" i="5"/>
  <c r="E1766" i="5" s="1"/>
  <c r="D1770" i="5"/>
  <c r="E1770" i="5" s="1"/>
  <c r="D1774" i="5"/>
  <c r="E1774" i="5" s="1"/>
  <c r="D1778" i="5"/>
  <c r="E1778" i="5" s="1"/>
  <c r="D1782" i="5"/>
  <c r="E1782" i="5" s="1"/>
  <c r="D1786" i="5"/>
  <c r="E1786" i="5" s="1"/>
  <c r="D1790" i="5"/>
  <c r="E1790" i="5" s="1"/>
  <c r="D1794" i="5"/>
  <c r="E1794" i="5" s="1"/>
  <c r="D1798" i="5"/>
  <c r="E1798" i="5" s="1"/>
  <c r="D1802" i="5"/>
  <c r="E1802" i="5" s="1"/>
  <c r="D1806" i="5"/>
  <c r="E1806" i="5" s="1"/>
  <c r="D1810" i="5"/>
  <c r="E1810" i="5" s="1"/>
  <c r="D1814" i="5"/>
  <c r="E1814" i="5" s="1"/>
  <c r="D1818" i="5"/>
  <c r="E1818" i="5" s="1"/>
  <c r="D1822" i="5"/>
  <c r="E1822" i="5" s="1"/>
  <c r="D1826" i="5"/>
  <c r="E1826" i="5" s="1"/>
  <c r="D1830" i="5"/>
  <c r="E1830" i="5" s="1"/>
  <c r="D1834" i="5"/>
  <c r="E1834" i="5" s="1"/>
  <c r="D1838" i="5"/>
  <c r="E1838" i="5" s="1"/>
  <c r="D1842" i="5"/>
  <c r="E1842" i="5" s="1"/>
  <c r="D1846" i="5"/>
  <c r="E1846" i="5" s="1"/>
  <c r="D1850" i="5"/>
  <c r="E1850" i="5" s="1"/>
  <c r="D1854" i="5"/>
  <c r="E1854" i="5" s="1"/>
  <c r="D1858" i="5"/>
  <c r="E1858" i="5" s="1"/>
  <c r="D1862" i="5"/>
  <c r="E1862" i="5" s="1"/>
  <c r="D1866" i="5"/>
  <c r="E1866" i="5" s="1"/>
  <c r="D1870" i="5"/>
  <c r="E1870" i="5" s="1"/>
  <c r="D1874" i="5"/>
  <c r="E1874" i="5" s="1"/>
  <c r="D1878" i="5"/>
  <c r="E1878" i="5" s="1"/>
  <c r="D1882" i="5"/>
  <c r="E1882" i="5" s="1"/>
  <c r="D1886" i="5"/>
  <c r="E1886" i="5" s="1"/>
  <c r="D1890" i="5"/>
  <c r="E1890" i="5" s="1"/>
  <c r="D1894" i="5"/>
  <c r="E1894" i="5" s="1"/>
  <c r="D1898" i="5"/>
  <c r="E1898" i="5" s="1"/>
  <c r="D1902" i="5"/>
  <c r="E1902" i="5" s="1"/>
  <c r="D1906" i="5"/>
  <c r="E1906" i="5" s="1"/>
  <c r="D1910" i="5"/>
  <c r="E1910" i="5" s="1"/>
  <c r="D1914" i="5"/>
  <c r="E1914" i="5" s="1"/>
  <c r="D1918" i="5"/>
  <c r="E1918" i="5" s="1"/>
  <c r="D1922" i="5"/>
  <c r="E1922" i="5" s="1"/>
  <c r="D1926" i="5"/>
  <c r="E1926" i="5" s="1"/>
  <c r="D1930" i="5"/>
  <c r="E1930" i="5" s="1"/>
  <c r="D1934" i="5"/>
  <c r="E1934" i="5" s="1"/>
  <c r="D1938" i="5"/>
  <c r="E1938" i="5" s="1"/>
  <c r="D1942" i="5"/>
  <c r="E1942" i="5" s="1"/>
  <c r="D1946" i="5"/>
  <c r="E1946" i="5" s="1"/>
  <c r="D1950" i="5"/>
  <c r="E1950" i="5" s="1"/>
  <c r="D1954" i="5"/>
  <c r="E1954" i="5" s="1"/>
  <c r="D1958" i="5"/>
  <c r="E1958" i="5" s="1"/>
  <c r="D1962" i="5"/>
  <c r="E1962" i="5" s="1"/>
  <c r="D1966" i="5"/>
  <c r="E1966" i="5" s="1"/>
  <c r="D1970" i="5"/>
  <c r="E1970" i="5" s="1"/>
  <c r="D1974" i="5"/>
  <c r="E1974" i="5" s="1"/>
  <c r="D1978" i="5"/>
  <c r="E1978" i="5" s="1"/>
  <c r="D1982" i="5"/>
  <c r="E1982" i="5" s="1"/>
  <c r="D1986" i="5"/>
  <c r="E1986" i="5" s="1"/>
  <c r="D1990" i="5"/>
  <c r="E1990" i="5" s="1"/>
  <c r="D1994" i="5"/>
  <c r="E1994" i="5" s="1"/>
  <c r="D1998" i="5"/>
  <c r="E1998" i="5" s="1"/>
  <c r="D2002" i="5"/>
  <c r="E2002" i="5" s="1"/>
  <c r="D2006" i="5"/>
  <c r="E2006" i="5" s="1"/>
  <c r="D2010" i="5"/>
  <c r="E2010" i="5" s="1"/>
  <c r="D2014" i="5"/>
  <c r="E2014" i="5" s="1"/>
  <c r="D2018" i="5"/>
  <c r="E2018" i="5" s="1"/>
  <c r="D2022" i="5"/>
  <c r="E2022" i="5" s="1"/>
  <c r="D2026" i="5"/>
  <c r="E2026" i="5" s="1"/>
  <c r="D2030" i="5"/>
  <c r="E2030" i="5" s="1"/>
  <c r="D2034" i="5"/>
  <c r="E2034" i="5" s="1"/>
  <c r="D2038" i="5"/>
  <c r="E2038" i="5" s="1"/>
  <c r="D2042" i="5"/>
  <c r="E2042" i="5" s="1"/>
  <c r="D2046" i="5"/>
  <c r="E2046" i="5" s="1"/>
  <c r="D2050" i="5"/>
  <c r="E2050" i="5" s="1"/>
  <c r="D2054" i="5"/>
  <c r="E2054" i="5" s="1"/>
  <c r="D2058" i="5"/>
  <c r="E2058" i="5" s="1"/>
  <c r="D2062" i="5"/>
  <c r="E2062" i="5" s="1"/>
  <c r="D2066" i="5"/>
  <c r="E2066" i="5" s="1"/>
  <c r="D2070" i="5"/>
  <c r="E2070" i="5" s="1"/>
  <c r="D2074" i="5"/>
  <c r="E2074" i="5" s="1"/>
  <c r="D2078" i="5"/>
  <c r="E2078" i="5" s="1"/>
  <c r="D2082" i="5"/>
  <c r="E2082" i="5" s="1"/>
  <c r="D2086" i="5"/>
  <c r="E2086" i="5" s="1"/>
  <c r="D2090" i="5"/>
  <c r="E2090" i="5" s="1"/>
  <c r="D2094" i="5"/>
  <c r="E2094" i="5" s="1"/>
  <c r="D2098" i="5"/>
  <c r="E2098" i="5" s="1"/>
  <c r="D2102" i="5"/>
  <c r="E2102" i="5" s="1"/>
  <c r="D2106" i="5"/>
  <c r="E2106" i="5" s="1"/>
  <c r="D2110" i="5"/>
  <c r="E2110" i="5" s="1"/>
  <c r="D2114" i="5"/>
  <c r="E2114" i="5" s="1"/>
  <c r="D2118" i="5"/>
  <c r="E2118" i="5" s="1"/>
  <c r="D2122" i="5"/>
  <c r="E2122" i="5" s="1"/>
  <c r="D2126" i="5"/>
  <c r="E2126" i="5" s="1"/>
  <c r="D2130" i="5"/>
  <c r="E2130" i="5" s="1"/>
  <c r="D2134" i="5"/>
  <c r="E2134" i="5" s="1"/>
  <c r="D2138" i="5"/>
  <c r="E2138" i="5" s="1"/>
  <c r="D2142" i="5"/>
  <c r="E2142" i="5" s="1"/>
  <c r="D2146" i="5"/>
  <c r="E2146" i="5" s="1"/>
  <c r="D2150" i="5"/>
  <c r="E2150" i="5" s="1"/>
  <c r="D2154" i="5"/>
  <c r="E2154" i="5" s="1"/>
  <c r="D2158" i="5"/>
  <c r="E2158" i="5" s="1"/>
  <c r="D2162" i="5"/>
  <c r="E2162" i="5" s="1"/>
  <c r="D2166" i="5"/>
  <c r="E2166" i="5" s="1"/>
  <c r="D2170" i="5"/>
  <c r="E2170" i="5" s="1"/>
  <c r="D2174" i="5"/>
  <c r="E2174" i="5" s="1"/>
  <c r="D2178" i="5"/>
  <c r="E2178" i="5" s="1"/>
  <c r="D2182" i="5"/>
  <c r="E2182" i="5" s="1"/>
  <c r="D2186" i="5"/>
  <c r="E2186" i="5" s="1"/>
  <c r="D2190" i="5"/>
  <c r="E2190" i="5" s="1"/>
  <c r="D2194" i="5"/>
  <c r="E2194" i="5" s="1"/>
  <c r="D2198" i="5"/>
  <c r="E2198" i="5" s="1"/>
  <c r="D2202" i="5"/>
  <c r="E2202" i="5" s="1"/>
  <c r="D2206" i="5"/>
  <c r="E2206" i="5" s="1"/>
  <c r="D2210" i="5"/>
  <c r="E2210" i="5" s="1"/>
  <c r="D2214" i="5"/>
  <c r="E2214" i="5" s="1"/>
  <c r="D2218" i="5"/>
  <c r="E2218" i="5" s="1"/>
  <c r="D2222" i="5"/>
  <c r="E2222" i="5" s="1"/>
  <c r="D2226" i="5"/>
  <c r="E2226" i="5" s="1"/>
  <c r="D2230" i="5"/>
  <c r="E2230" i="5" s="1"/>
  <c r="D2234" i="5"/>
  <c r="E2234" i="5" s="1"/>
  <c r="D2238" i="5"/>
  <c r="E2238" i="5" s="1"/>
  <c r="D2242" i="5"/>
  <c r="E2242" i="5" s="1"/>
  <c r="D2246" i="5"/>
  <c r="E2246" i="5" s="1"/>
  <c r="D2250" i="5"/>
  <c r="E2250" i="5" s="1"/>
  <c r="D2254" i="5"/>
  <c r="E2254" i="5" s="1"/>
  <c r="D2258" i="5"/>
  <c r="E2258" i="5" s="1"/>
  <c r="D2262" i="5"/>
  <c r="E2262" i="5" s="1"/>
  <c r="D2266" i="5"/>
  <c r="E2266" i="5" s="1"/>
  <c r="D2270" i="5"/>
  <c r="E2270" i="5" s="1"/>
  <c r="D2274" i="5"/>
  <c r="E2274" i="5" s="1"/>
  <c r="D2278" i="5"/>
  <c r="E2278" i="5" s="1"/>
  <c r="D2282" i="5"/>
  <c r="E2282" i="5" s="1"/>
  <c r="D2286" i="5"/>
  <c r="E2286" i="5" s="1"/>
  <c r="D2290" i="5"/>
  <c r="E2290" i="5" s="1"/>
  <c r="D2294" i="5"/>
  <c r="E2294" i="5" s="1"/>
  <c r="D2298" i="5"/>
  <c r="E2298" i="5" s="1"/>
  <c r="D2302" i="5"/>
  <c r="E2302" i="5" s="1"/>
  <c r="D2306" i="5"/>
  <c r="E2306" i="5" s="1"/>
  <c r="D2310" i="5"/>
  <c r="E2310" i="5" s="1"/>
  <c r="D2314" i="5"/>
  <c r="E2314" i="5" s="1"/>
  <c r="D2318" i="5"/>
  <c r="E2318" i="5" s="1"/>
  <c r="D2322" i="5"/>
  <c r="E2322" i="5" s="1"/>
  <c r="D2326" i="5"/>
  <c r="E2326" i="5" s="1"/>
  <c r="D2330" i="5"/>
  <c r="E2330" i="5" s="1"/>
  <c r="D2334" i="5"/>
  <c r="E2334" i="5" s="1"/>
  <c r="D2338" i="5"/>
  <c r="E2338" i="5" s="1"/>
  <c r="D2342" i="5"/>
  <c r="E2342" i="5" s="1"/>
  <c r="D2346" i="5"/>
  <c r="E2346" i="5" s="1"/>
  <c r="D2350" i="5"/>
  <c r="E2350" i="5" s="1"/>
  <c r="D2354" i="5"/>
  <c r="E2354" i="5" s="1"/>
  <c r="D2358" i="5"/>
  <c r="E2358" i="5" s="1"/>
  <c r="D2362" i="5"/>
  <c r="E2362" i="5" s="1"/>
  <c r="D2366" i="5"/>
  <c r="E2366" i="5" s="1"/>
  <c r="D2370" i="5"/>
  <c r="E2370" i="5" s="1"/>
  <c r="D2374" i="5"/>
  <c r="E2374" i="5" s="1"/>
  <c r="D2378" i="5"/>
  <c r="E2378" i="5" s="1"/>
  <c r="D2382" i="5"/>
  <c r="E2382" i="5" s="1"/>
  <c r="D2386" i="5"/>
  <c r="E2386" i="5" s="1"/>
  <c r="D2390" i="5"/>
  <c r="E2390" i="5" s="1"/>
  <c r="D2394" i="5"/>
  <c r="E2394" i="5" s="1"/>
  <c r="D2398" i="5"/>
  <c r="E2398" i="5" s="1"/>
  <c r="D2402" i="5"/>
  <c r="E2402" i="5" s="1"/>
  <c r="D2406" i="5"/>
  <c r="E2406" i="5" s="1"/>
  <c r="D2410" i="5"/>
  <c r="E2410" i="5" s="1"/>
  <c r="D2414" i="5"/>
  <c r="E2414" i="5" s="1"/>
  <c r="D2418" i="5"/>
  <c r="E2418" i="5" s="1"/>
  <c r="D2422" i="5"/>
  <c r="E2422" i="5" s="1"/>
  <c r="D2426" i="5"/>
  <c r="E2426" i="5" s="1"/>
  <c r="D2430" i="5"/>
  <c r="E2430" i="5" s="1"/>
  <c r="D2434" i="5"/>
  <c r="E2434" i="5" s="1"/>
  <c r="D2438" i="5"/>
  <c r="E2438" i="5" s="1"/>
  <c r="D2442" i="5"/>
  <c r="E2442" i="5" s="1"/>
  <c r="D2446" i="5"/>
  <c r="E2446" i="5" s="1"/>
  <c r="D2450" i="5"/>
  <c r="E2450" i="5" s="1"/>
  <c r="D2454" i="5"/>
  <c r="E2454" i="5" s="1"/>
  <c r="D2458" i="5"/>
  <c r="E2458" i="5" s="1"/>
  <c r="D2462" i="5"/>
  <c r="E2462" i="5" s="1"/>
  <c r="D2466" i="5"/>
  <c r="E2466" i="5" s="1"/>
  <c r="D2470" i="5"/>
  <c r="E2470" i="5" s="1"/>
  <c r="D2474" i="5"/>
  <c r="E2474" i="5" s="1"/>
  <c r="D2478" i="5"/>
  <c r="E2478" i="5" s="1"/>
  <c r="D2482" i="5"/>
  <c r="E2482" i="5" s="1"/>
  <c r="D2486" i="5"/>
  <c r="E2486" i="5" s="1"/>
  <c r="D2490" i="5"/>
  <c r="E2490" i="5" s="1"/>
  <c r="D2494" i="5"/>
  <c r="E2494" i="5" s="1"/>
  <c r="D2498" i="5"/>
  <c r="E2498" i="5" s="1"/>
  <c r="D2502" i="5"/>
  <c r="E2502" i="5" s="1"/>
  <c r="D2506" i="5"/>
  <c r="E2506" i="5" s="1"/>
  <c r="D2510" i="5"/>
  <c r="E2510" i="5" s="1"/>
  <c r="D2514" i="5"/>
  <c r="E2514" i="5" s="1"/>
  <c r="D2518" i="5"/>
  <c r="E2518" i="5" s="1"/>
  <c r="D2522" i="5"/>
  <c r="E2522" i="5" s="1"/>
  <c r="D2526" i="5"/>
  <c r="E2526" i="5" s="1"/>
  <c r="D2530" i="5"/>
  <c r="E2530" i="5" s="1"/>
  <c r="D2534" i="5"/>
  <c r="E2534" i="5" s="1"/>
  <c r="D2538" i="5"/>
  <c r="E2538" i="5" s="1"/>
  <c r="D2542" i="5"/>
  <c r="E2542" i="5" s="1"/>
  <c r="D2546" i="5"/>
  <c r="E2546" i="5" s="1"/>
  <c r="D2550" i="5"/>
  <c r="E2550" i="5" s="1"/>
  <c r="D2554" i="5"/>
  <c r="E2554" i="5" s="1"/>
  <c r="D2558" i="5"/>
  <c r="E2558" i="5" s="1"/>
  <c r="D2562" i="5"/>
  <c r="E2562" i="5" s="1"/>
  <c r="D2566" i="5"/>
  <c r="E2566" i="5" s="1"/>
  <c r="D2570" i="5"/>
  <c r="E2570" i="5" s="1"/>
  <c r="D2574" i="5"/>
  <c r="E2574" i="5" s="1"/>
  <c r="D2578" i="5"/>
  <c r="E2578" i="5" s="1"/>
  <c r="D2582" i="5"/>
  <c r="E2582" i="5" s="1"/>
  <c r="D2586" i="5"/>
  <c r="E2586" i="5" s="1"/>
  <c r="D2590" i="5"/>
  <c r="E2590" i="5" s="1"/>
  <c r="D2594" i="5"/>
  <c r="E2594" i="5" s="1"/>
  <c r="D2598" i="5"/>
  <c r="E2598" i="5" s="1"/>
  <c r="D2602" i="5"/>
  <c r="E2602" i="5" s="1"/>
  <c r="D2606" i="5"/>
  <c r="E2606" i="5" s="1"/>
  <c r="D2610" i="5"/>
  <c r="E2610" i="5" s="1"/>
  <c r="D2614" i="5"/>
  <c r="E2614" i="5" s="1"/>
  <c r="D2618" i="5"/>
  <c r="E2618" i="5" s="1"/>
  <c r="D2622" i="5"/>
  <c r="E2622" i="5" s="1"/>
  <c r="D2626" i="5"/>
  <c r="E2626" i="5" s="1"/>
  <c r="D2630" i="5"/>
  <c r="E2630" i="5" s="1"/>
  <c r="D2634" i="5"/>
  <c r="E2634" i="5" s="1"/>
  <c r="D2638" i="5"/>
  <c r="E2638" i="5" s="1"/>
  <c r="D2642" i="5"/>
  <c r="E2642" i="5" s="1"/>
  <c r="D2646" i="5"/>
  <c r="E2646" i="5" s="1"/>
  <c r="D2650" i="5"/>
  <c r="E2650" i="5" s="1"/>
  <c r="D2654" i="5"/>
  <c r="E2654" i="5" s="1"/>
  <c r="D2658" i="5"/>
  <c r="E2658" i="5" s="1"/>
  <c r="D2662" i="5"/>
  <c r="E2662" i="5" s="1"/>
  <c r="D2666" i="5"/>
  <c r="E2666" i="5" s="1"/>
  <c r="D2670" i="5"/>
  <c r="E2670" i="5" s="1"/>
  <c r="D2579" i="5"/>
  <c r="E2579" i="5" s="1"/>
  <c r="D2583" i="5"/>
  <c r="E2583" i="5" s="1"/>
  <c r="D2587" i="5"/>
  <c r="E2587" i="5" s="1"/>
  <c r="D2591" i="5"/>
  <c r="E2591" i="5" s="1"/>
  <c r="D2595" i="5"/>
  <c r="E2595" i="5" s="1"/>
  <c r="D2599" i="5"/>
  <c r="E2599" i="5" s="1"/>
  <c r="D2603" i="5"/>
  <c r="E2603" i="5" s="1"/>
  <c r="D2607" i="5"/>
  <c r="E2607" i="5" s="1"/>
  <c r="D2611" i="5"/>
  <c r="E2611" i="5" s="1"/>
  <c r="D2615" i="5"/>
  <c r="E2615" i="5" s="1"/>
  <c r="D2619" i="5"/>
  <c r="E2619" i="5" s="1"/>
  <c r="D2623" i="5"/>
  <c r="E2623" i="5" s="1"/>
  <c r="D2627" i="5"/>
  <c r="E2627" i="5" s="1"/>
  <c r="D2631" i="5"/>
  <c r="E2631" i="5" s="1"/>
  <c r="D2635" i="5"/>
  <c r="E2635" i="5" s="1"/>
  <c r="D2639" i="5"/>
  <c r="E2639" i="5" s="1"/>
  <c r="D2643" i="5"/>
  <c r="E2643" i="5" s="1"/>
  <c r="D2647" i="5"/>
  <c r="E2647" i="5" s="1"/>
  <c r="D2651" i="5"/>
  <c r="E2651" i="5" s="1"/>
  <c r="D2655" i="5"/>
  <c r="E2655" i="5" s="1"/>
  <c r="D2659" i="5"/>
  <c r="E2659" i="5" s="1"/>
  <c r="D2663" i="5"/>
  <c r="E2663" i="5" s="1"/>
  <c r="D2667" i="5"/>
  <c r="E2667" i="5" s="1"/>
  <c r="D2671" i="5"/>
  <c r="E2671" i="5" s="1"/>
  <c r="D2675" i="5"/>
  <c r="E2675" i="5" s="1"/>
  <c r="D2679" i="5"/>
  <c r="E2679" i="5" s="1"/>
  <c r="D2683" i="5"/>
  <c r="E2683" i="5" s="1"/>
  <c r="D2687" i="5"/>
  <c r="E2687" i="5" s="1"/>
  <c r="D2691" i="5"/>
  <c r="E2691" i="5" s="1"/>
  <c r="D2695" i="5"/>
  <c r="E2695" i="5" s="1"/>
  <c r="D2699" i="5"/>
  <c r="E2699" i="5" s="1"/>
  <c r="D2703" i="5"/>
  <c r="E2703" i="5" s="1"/>
  <c r="D2707" i="5"/>
  <c r="E2707" i="5" s="1"/>
  <c r="D2711" i="5"/>
  <c r="E2711" i="5" s="1"/>
  <c r="D2715" i="5"/>
  <c r="E2715" i="5" s="1"/>
  <c r="D2719" i="5"/>
  <c r="E2719" i="5" s="1"/>
  <c r="D2723" i="5"/>
  <c r="E2723" i="5" s="1"/>
  <c r="D2727" i="5"/>
  <c r="E2727" i="5" s="1"/>
  <c r="D2731" i="5"/>
  <c r="E2731" i="5" s="1"/>
  <c r="D2735" i="5"/>
  <c r="E2735" i="5" s="1"/>
  <c r="D2739" i="5"/>
  <c r="E2739" i="5" s="1"/>
  <c r="D2743" i="5"/>
  <c r="E2743" i="5" s="1"/>
  <c r="D2747" i="5"/>
  <c r="E2747" i="5" s="1"/>
  <c r="D2751" i="5"/>
  <c r="E2751" i="5" s="1"/>
  <c r="D2755" i="5"/>
  <c r="E2755" i="5" s="1"/>
  <c r="D2759" i="5"/>
  <c r="E2759" i="5" s="1"/>
  <c r="D2763" i="5"/>
  <c r="E2763" i="5" s="1"/>
  <c r="D2767" i="5"/>
  <c r="E2767" i="5" s="1"/>
  <c r="D2771" i="5"/>
  <c r="E2771" i="5" s="1"/>
  <c r="D2775" i="5"/>
  <c r="E2775" i="5" s="1"/>
  <c r="D2779" i="5"/>
  <c r="E2779" i="5" s="1"/>
  <c r="D2783" i="5"/>
  <c r="E2783" i="5" s="1"/>
  <c r="D2787" i="5"/>
  <c r="E2787" i="5" s="1"/>
  <c r="D2791" i="5"/>
  <c r="E2791" i="5" s="1"/>
  <c r="D2795" i="5"/>
  <c r="E2795" i="5" s="1"/>
  <c r="D2799" i="5"/>
  <c r="E2799" i="5" s="1"/>
  <c r="D2803" i="5"/>
  <c r="E2803" i="5" s="1"/>
  <c r="D2807" i="5"/>
  <c r="E2807" i="5" s="1"/>
  <c r="D2811" i="5"/>
  <c r="E2811" i="5" s="1"/>
  <c r="D2815" i="5"/>
  <c r="E2815" i="5" s="1"/>
  <c r="D2819" i="5"/>
  <c r="E2819" i="5" s="1"/>
  <c r="D2823" i="5"/>
  <c r="E2823" i="5" s="1"/>
  <c r="D2827" i="5"/>
  <c r="E2827" i="5" s="1"/>
  <c r="D2831" i="5"/>
  <c r="E2831" i="5" s="1"/>
  <c r="D2835" i="5"/>
  <c r="E2835" i="5" s="1"/>
  <c r="D2839" i="5"/>
  <c r="E2839" i="5" s="1"/>
  <c r="D2843" i="5"/>
  <c r="E2843" i="5" s="1"/>
  <c r="D2847" i="5"/>
  <c r="E2847" i="5" s="1"/>
  <c r="D2851" i="5"/>
  <c r="E2851" i="5" s="1"/>
  <c r="D2855" i="5"/>
  <c r="E2855" i="5" s="1"/>
  <c r="D2859" i="5"/>
  <c r="E2859" i="5" s="1"/>
  <c r="D2863" i="5"/>
  <c r="E2863" i="5" s="1"/>
  <c r="D2867" i="5"/>
  <c r="E2867" i="5" s="1"/>
  <c r="D2871" i="5"/>
  <c r="E2871" i="5" s="1"/>
  <c r="D2875" i="5"/>
  <c r="E2875" i="5" s="1"/>
  <c r="D2879" i="5"/>
  <c r="E2879" i="5" s="1"/>
  <c r="D2883" i="5"/>
  <c r="E2883" i="5" s="1"/>
  <c r="D2887" i="5"/>
  <c r="E2887" i="5" s="1"/>
  <c r="D2891" i="5"/>
  <c r="E2891" i="5" s="1"/>
  <c r="D2895" i="5"/>
  <c r="E2895" i="5" s="1"/>
  <c r="D2899" i="5"/>
  <c r="E2899" i="5" s="1"/>
  <c r="D2903" i="5"/>
  <c r="E2903" i="5" s="1"/>
  <c r="D2907" i="5"/>
  <c r="E2907" i="5" s="1"/>
  <c r="D2911" i="5"/>
  <c r="E2911" i="5" s="1"/>
  <c r="D2915" i="5"/>
  <c r="E2915" i="5" s="1"/>
  <c r="D2919" i="5"/>
  <c r="E2919" i="5" s="1"/>
  <c r="D2923" i="5"/>
  <c r="E2923" i="5" s="1"/>
  <c r="D2927" i="5"/>
  <c r="E2927" i="5" s="1"/>
  <c r="D2931" i="5"/>
  <c r="E2931" i="5" s="1"/>
  <c r="D2935" i="5"/>
  <c r="E2935" i="5" s="1"/>
  <c r="D2939" i="5"/>
  <c r="E2939" i="5" s="1"/>
  <c r="D2943" i="5"/>
  <c r="E2943" i="5" s="1"/>
  <c r="D2947" i="5"/>
  <c r="E2947" i="5" s="1"/>
  <c r="D2951" i="5"/>
  <c r="E2951" i="5" s="1"/>
  <c r="D2955" i="5"/>
  <c r="E2955" i="5" s="1"/>
  <c r="D2959" i="5"/>
  <c r="E2959" i="5" s="1"/>
  <c r="D2963" i="5"/>
  <c r="E2963" i="5" s="1"/>
  <c r="D2967" i="5"/>
  <c r="E2967" i="5" s="1"/>
  <c r="D2971" i="5"/>
  <c r="E2971" i="5" s="1"/>
  <c r="D2975" i="5"/>
  <c r="E2975" i="5" s="1"/>
  <c r="D2979" i="5"/>
  <c r="E2979" i="5" s="1"/>
  <c r="D2983" i="5"/>
  <c r="E2983" i="5" s="1"/>
  <c r="D2987" i="5"/>
  <c r="E2987" i="5" s="1"/>
  <c r="D2991" i="5"/>
  <c r="E2991" i="5" s="1"/>
  <c r="D2995" i="5"/>
  <c r="E2995" i="5" s="1"/>
  <c r="D2999" i="5"/>
  <c r="E2999" i="5" s="1"/>
  <c r="D3003" i="5"/>
  <c r="E3003" i="5" s="1"/>
  <c r="D3007" i="5"/>
  <c r="E3007" i="5" s="1"/>
  <c r="D3011" i="5"/>
  <c r="E3011" i="5" s="1"/>
  <c r="D3015" i="5"/>
  <c r="E3015" i="5" s="1"/>
  <c r="D3019" i="5"/>
  <c r="E3019" i="5" s="1"/>
  <c r="D3023" i="5"/>
  <c r="E3023" i="5" s="1"/>
  <c r="D3027" i="5"/>
  <c r="E3027" i="5" s="1"/>
  <c r="D3031" i="5"/>
  <c r="E3031" i="5" s="1"/>
  <c r="D3035" i="5"/>
  <c r="E3035" i="5" s="1"/>
  <c r="D3039" i="5"/>
  <c r="E3039" i="5" s="1"/>
  <c r="D3043" i="5"/>
  <c r="E3043" i="5" s="1"/>
  <c r="D3047" i="5"/>
  <c r="E3047" i="5" s="1"/>
  <c r="D3051" i="5"/>
  <c r="E3051" i="5" s="1"/>
  <c r="D3055" i="5"/>
  <c r="E3055" i="5" s="1"/>
  <c r="D3059" i="5"/>
  <c r="E3059" i="5" s="1"/>
  <c r="D3063" i="5"/>
  <c r="E3063" i="5" s="1"/>
  <c r="D3067" i="5"/>
  <c r="E3067" i="5" s="1"/>
  <c r="D3071" i="5"/>
  <c r="E3071" i="5" s="1"/>
  <c r="D3075" i="5"/>
  <c r="E3075" i="5" s="1"/>
  <c r="D3079" i="5"/>
  <c r="E3079" i="5" s="1"/>
  <c r="D3083" i="5"/>
  <c r="E3083" i="5" s="1"/>
  <c r="D3087" i="5"/>
  <c r="E3087" i="5" s="1"/>
  <c r="D3091" i="5"/>
  <c r="E3091" i="5" s="1"/>
  <c r="D3095" i="5"/>
  <c r="E3095" i="5" s="1"/>
  <c r="D3099" i="5"/>
  <c r="E3099" i="5" s="1"/>
  <c r="D3103" i="5"/>
  <c r="E3103" i="5" s="1"/>
  <c r="D3107" i="5"/>
  <c r="E3107" i="5" s="1"/>
  <c r="D3111" i="5"/>
  <c r="E3111" i="5" s="1"/>
  <c r="D3115" i="5"/>
  <c r="E3115" i="5" s="1"/>
  <c r="D3119" i="5"/>
  <c r="E3119" i="5" s="1"/>
  <c r="D3123" i="5"/>
  <c r="E3123" i="5" s="1"/>
  <c r="D3127" i="5"/>
  <c r="E3127" i="5" s="1"/>
  <c r="D3131" i="5"/>
  <c r="E3131" i="5" s="1"/>
  <c r="D3135" i="5"/>
  <c r="E3135" i="5" s="1"/>
  <c r="D3139" i="5"/>
  <c r="E3139" i="5" s="1"/>
  <c r="D3143" i="5"/>
  <c r="E3143" i="5" s="1"/>
  <c r="D3147" i="5"/>
  <c r="E3147" i="5" s="1"/>
  <c r="D3151" i="5"/>
  <c r="E3151" i="5" s="1"/>
  <c r="D3155" i="5"/>
  <c r="E3155" i="5" s="1"/>
  <c r="D3159" i="5"/>
  <c r="E3159" i="5" s="1"/>
  <c r="D3163" i="5"/>
  <c r="E3163" i="5" s="1"/>
  <c r="D3167" i="5"/>
  <c r="E3167" i="5" s="1"/>
  <c r="D3171" i="5"/>
  <c r="E3171" i="5" s="1"/>
  <c r="D3175" i="5"/>
  <c r="E3175" i="5" s="1"/>
  <c r="D3179" i="5"/>
  <c r="E3179" i="5" s="1"/>
  <c r="D3183" i="5"/>
  <c r="E3183" i="5" s="1"/>
  <c r="D3187" i="5"/>
  <c r="E3187" i="5" s="1"/>
  <c r="D3191" i="5"/>
  <c r="E3191" i="5" s="1"/>
  <c r="D3195" i="5"/>
  <c r="E3195" i="5" s="1"/>
  <c r="D3199" i="5"/>
  <c r="E3199" i="5" s="1"/>
  <c r="D3203" i="5"/>
  <c r="E3203" i="5" s="1"/>
  <c r="D3207" i="5"/>
  <c r="E3207" i="5" s="1"/>
  <c r="D3211" i="5"/>
  <c r="E3211" i="5" s="1"/>
  <c r="D3215" i="5"/>
  <c r="E3215" i="5" s="1"/>
  <c r="D3219" i="5"/>
  <c r="E3219" i="5" s="1"/>
  <c r="D3223" i="5"/>
  <c r="E3223" i="5" s="1"/>
  <c r="D3227" i="5"/>
  <c r="E3227" i="5" s="1"/>
  <c r="D3231" i="5"/>
  <c r="E3231" i="5" s="1"/>
  <c r="D3235" i="5"/>
  <c r="E3235" i="5" s="1"/>
  <c r="D3239" i="5"/>
  <c r="E3239" i="5" s="1"/>
  <c r="D3243" i="5"/>
  <c r="E3243" i="5" s="1"/>
  <c r="D3247" i="5"/>
  <c r="E3247" i="5" s="1"/>
  <c r="D3251" i="5"/>
  <c r="E3251" i="5" s="1"/>
  <c r="D3255" i="5"/>
  <c r="E3255" i="5" s="1"/>
  <c r="D3259" i="5"/>
  <c r="E3259" i="5" s="1"/>
  <c r="D3263" i="5"/>
  <c r="E3263" i="5" s="1"/>
  <c r="D3267" i="5"/>
  <c r="E3267" i="5" s="1"/>
  <c r="D3271" i="5"/>
  <c r="E3271" i="5" s="1"/>
  <c r="D3275" i="5"/>
  <c r="E3275" i="5" s="1"/>
  <c r="D3279" i="5"/>
  <c r="E3279" i="5" s="1"/>
  <c r="D3283" i="5"/>
  <c r="E3283" i="5" s="1"/>
  <c r="D3287" i="5"/>
  <c r="E3287" i="5" s="1"/>
  <c r="D3291" i="5"/>
  <c r="E3291" i="5" s="1"/>
  <c r="D3295" i="5"/>
  <c r="E3295" i="5" s="1"/>
  <c r="D3299" i="5"/>
  <c r="E3299" i="5" s="1"/>
  <c r="D3303" i="5"/>
  <c r="E3303" i="5" s="1"/>
  <c r="D3307" i="5"/>
  <c r="E3307" i="5" s="1"/>
  <c r="D3311" i="5"/>
  <c r="E3311" i="5" s="1"/>
  <c r="D3315" i="5"/>
  <c r="E3315" i="5" s="1"/>
  <c r="D3319" i="5"/>
  <c r="E3319" i="5" s="1"/>
  <c r="D3323" i="5"/>
  <c r="E3323" i="5" s="1"/>
  <c r="D3327" i="5"/>
  <c r="E3327" i="5" s="1"/>
  <c r="D3331" i="5"/>
  <c r="E3331" i="5" s="1"/>
  <c r="D3335" i="5"/>
  <c r="E3335" i="5" s="1"/>
  <c r="D3339" i="5"/>
  <c r="E3339" i="5" s="1"/>
  <c r="D3343" i="5"/>
  <c r="E3343" i="5" s="1"/>
  <c r="D3347" i="5"/>
  <c r="E3347" i="5" s="1"/>
  <c r="D3351" i="5"/>
  <c r="E3351" i="5" s="1"/>
  <c r="D3355" i="5"/>
  <c r="E3355" i="5" s="1"/>
  <c r="D3359" i="5"/>
  <c r="E3359" i="5" s="1"/>
  <c r="D3363" i="5"/>
  <c r="E3363" i="5" s="1"/>
  <c r="D3367" i="5"/>
  <c r="E3367" i="5" s="1"/>
  <c r="D3371" i="5"/>
  <c r="E3371" i="5" s="1"/>
  <c r="D3375" i="5"/>
  <c r="E3375" i="5" s="1"/>
  <c r="D3379" i="5"/>
  <c r="E3379" i="5" s="1"/>
  <c r="D3383" i="5"/>
  <c r="E3383" i="5" s="1"/>
  <c r="D3387" i="5"/>
  <c r="E3387" i="5" s="1"/>
  <c r="D3391" i="5"/>
  <c r="E3391" i="5" s="1"/>
  <c r="D3395" i="5"/>
  <c r="E3395" i="5" s="1"/>
  <c r="D3399" i="5"/>
  <c r="E3399" i="5" s="1"/>
  <c r="D3403" i="5"/>
  <c r="E3403" i="5" s="1"/>
  <c r="D3407" i="5"/>
  <c r="E3407" i="5" s="1"/>
  <c r="D3411" i="5"/>
  <c r="E3411" i="5" s="1"/>
  <c r="D3415" i="5"/>
  <c r="E3415" i="5" s="1"/>
  <c r="D3419" i="5"/>
  <c r="E3419" i="5" s="1"/>
  <c r="D3423" i="5"/>
  <c r="E3423" i="5" s="1"/>
  <c r="D3427" i="5"/>
  <c r="E3427" i="5" s="1"/>
  <c r="D3431" i="5"/>
  <c r="E3431" i="5" s="1"/>
  <c r="D3435" i="5"/>
  <c r="E3435" i="5" s="1"/>
  <c r="D3439" i="5"/>
  <c r="E3439" i="5" s="1"/>
  <c r="D3443" i="5"/>
  <c r="E3443" i="5" s="1"/>
  <c r="D3447" i="5"/>
  <c r="E3447" i="5" s="1"/>
  <c r="D3451" i="5"/>
  <c r="E3451" i="5" s="1"/>
  <c r="D3455" i="5"/>
  <c r="E3455" i="5" s="1"/>
  <c r="D3459" i="5"/>
  <c r="E3459" i="5" s="1"/>
  <c r="D3463" i="5"/>
  <c r="E3463" i="5" s="1"/>
  <c r="D3467" i="5"/>
  <c r="E3467" i="5" s="1"/>
  <c r="D3471" i="5"/>
  <c r="E3471" i="5" s="1"/>
  <c r="D3475" i="5"/>
  <c r="E3475" i="5" s="1"/>
  <c r="D3479" i="5"/>
  <c r="E3479" i="5" s="1"/>
  <c r="D3483" i="5"/>
  <c r="E3483" i="5" s="1"/>
  <c r="D3487" i="5"/>
  <c r="E3487" i="5" s="1"/>
  <c r="D3491" i="5"/>
  <c r="E3491" i="5" s="1"/>
  <c r="D3495" i="5"/>
  <c r="E3495" i="5" s="1"/>
  <c r="D3499" i="5"/>
  <c r="E3499" i="5" s="1"/>
  <c r="D3503" i="5"/>
  <c r="E3503" i="5" s="1"/>
  <c r="D3507" i="5"/>
  <c r="E3507" i="5" s="1"/>
  <c r="D3511" i="5"/>
  <c r="E3511" i="5" s="1"/>
  <c r="D3515" i="5"/>
  <c r="E3515" i="5" s="1"/>
  <c r="D3519" i="5"/>
  <c r="E3519" i="5" s="1"/>
  <c r="D3523" i="5"/>
  <c r="E3523" i="5" s="1"/>
  <c r="D3527" i="5"/>
  <c r="E3527" i="5" s="1"/>
  <c r="D3531" i="5"/>
  <c r="E3531" i="5" s="1"/>
  <c r="D3535" i="5"/>
  <c r="E3535" i="5" s="1"/>
  <c r="D3539" i="5"/>
  <c r="E3539" i="5" s="1"/>
  <c r="D3543" i="5"/>
  <c r="E3543" i="5" s="1"/>
  <c r="D3547" i="5"/>
  <c r="E3547" i="5" s="1"/>
  <c r="D3551" i="5"/>
  <c r="E3551" i="5" s="1"/>
  <c r="D3555" i="5"/>
  <c r="E3555" i="5" s="1"/>
  <c r="D3559" i="5"/>
  <c r="E3559" i="5" s="1"/>
  <c r="D3563" i="5"/>
  <c r="E3563" i="5" s="1"/>
  <c r="D3567" i="5"/>
  <c r="E3567" i="5" s="1"/>
  <c r="D3571" i="5"/>
  <c r="E3571" i="5" s="1"/>
  <c r="D3575" i="5"/>
  <c r="E3575" i="5" s="1"/>
  <c r="D3579" i="5"/>
  <c r="E3579" i="5" s="1"/>
  <c r="D3583" i="5"/>
  <c r="E3583" i="5" s="1"/>
  <c r="D3587" i="5"/>
  <c r="E3587" i="5" s="1"/>
  <c r="D3591" i="5"/>
  <c r="E3591" i="5" s="1"/>
  <c r="D2576" i="5"/>
  <c r="E2576" i="5" s="1"/>
  <c r="D2580" i="5"/>
  <c r="E2580" i="5" s="1"/>
  <c r="D2584" i="5"/>
  <c r="E2584" i="5" s="1"/>
  <c r="D2588" i="5"/>
  <c r="E2588" i="5" s="1"/>
  <c r="D2592" i="5"/>
  <c r="E2592" i="5" s="1"/>
  <c r="D2596" i="5"/>
  <c r="E2596" i="5" s="1"/>
  <c r="D2600" i="5"/>
  <c r="E2600" i="5" s="1"/>
  <c r="D2604" i="5"/>
  <c r="E2604" i="5" s="1"/>
  <c r="D2608" i="5"/>
  <c r="E2608" i="5" s="1"/>
  <c r="D2612" i="5"/>
  <c r="E2612" i="5" s="1"/>
  <c r="D2616" i="5"/>
  <c r="E2616" i="5" s="1"/>
  <c r="D2620" i="5"/>
  <c r="E2620" i="5" s="1"/>
  <c r="D2624" i="5"/>
  <c r="E2624" i="5" s="1"/>
  <c r="D2628" i="5"/>
  <c r="E2628" i="5" s="1"/>
  <c r="D2632" i="5"/>
  <c r="E2632" i="5" s="1"/>
  <c r="D2636" i="5"/>
  <c r="E2636" i="5" s="1"/>
  <c r="D2640" i="5"/>
  <c r="E2640" i="5" s="1"/>
  <c r="D2644" i="5"/>
  <c r="E2644" i="5" s="1"/>
  <c r="D2648" i="5"/>
  <c r="E2648" i="5" s="1"/>
  <c r="D2652" i="5"/>
  <c r="E2652" i="5" s="1"/>
  <c r="D2656" i="5"/>
  <c r="E2656" i="5" s="1"/>
  <c r="D2660" i="5"/>
  <c r="E2660" i="5" s="1"/>
  <c r="D2664" i="5"/>
  <c r="E2664" i="5" s="1"/>
  <c r="D2668" i="5"/>
  <c r="E2668" i="5" s="1"/>
  <c r="D2672" i="5"/>
  <c r="E2672" i="5" s="1"/>
  <c r="D2676" i="5"/>
  <c r="E2676" i="5" s="1"/>
  <c r="D2680" i="5"/>
  <c r="E2680" i="5" s="1"/>
  <c r="D2684" i="5"/>
  <c r="E2684" i="5" s="1"/>
  <c r="D2688" i="5"/>
  <c r="E2688" i="5" s="1"/>
  <c r="D2692" i="5"/>
  <c r="E2692" i="5" s="1"/>
  <c r="D2696" i="5"/>
  <c r="E2696" i="5" s="1"/>
  <c r="D2700" i="5"/>
  <c r="E2700" i="5" s="1"/>
  <c r="D2704" i="5"/>
  <c r="E2704" i="5" s="1"/>
  <c r="D2708" i="5"/>
  <c r="E2708" i="5" s="1"/>
  <c r="D2712" i="5"/>
  <c r="E2712" i="5" s="1"/>
  <c r="D2716" i="5"/>
  <c r="E2716" i="5" s="1"/>
  <c r="D2720" i="5"/>
  <c r="E2720" i="5" s="1"/>
  <c r="D2724" i="5"/>
  <c r="E2724" i="5" s="1"/>
  <c r="D2728" i="5"/>
  <c r="E2728" i="5" s="1"/>
  <c r="D2732" i="5"/>
  <c r="E2732" i="5" s="1"/>
  <c r="D2736" i="5"/>
  <c r="E2736" i="5" s="1"/>
  <c r="D2740" i="5"/>
  <c r="E2740" i="5" s="1"/>
  <c r="D2744" i="5"/>
  <c r="E2744" i="5" s="1"/>
  <c r="D2748" i="5"/>
  <c r="E2748" i="5" s="1"/>
  <c r="D2752" i="5"/>
  <c r="E2752" i="5" s="1"/>
  <c r="D2756" i="5"/>
  <c r="E2756" i="5" s="1"/>
  <c r="D2760" i="5"/>
  <c r="E2760" i="5" s="1"/>
  <c r="D2764" i="5"/>
  <c r="E2764" i="5" s="1"/>
  <c r="D2768" i="5"/>
  <c r="E2768" i="5" s="1"/>
  <c r="D2772" i="5"/>
  <c r="E2772" i="5" s="1"/>
  <c r="D2776" i="5"/>
  <c r="E2776" i="5" s="1"/>
  <c r="D2780" i="5"/>
  <c r="E2780" i="5" s="1"/>
  <c r="D2784" i="5"/>
  <c r="E2784" i="5" s="1"/>
  <c r="D2788" i="5"/>
  <c r="E2788" i="5" s="1"/>
  <c r="D2792" i="5"/>
  <c r="E2792" i="5" s="1"/>
  <c r="D2796" i="5"/>
  <c r="E2796" i="5" s="1"/>
  <c r="D2800" i="5"/>
  <c r="E2800" i="5" s="1"/>
  <c r="D2804" i="5"/>
  <c r="E2804" i="5" s="1"/>
  <c r="D2808" i="5"/>
  <c r="E2808" i="5" s="1"/>
  <c r="D2812" i="5"/>
  <c r="E2812" i="5" s="1"/>
  <c r="D2816" i="5"/>
  <c r="E2816" i="5" s="1"/>
  <c r="D2820" i="5"/>
  <c r="E2820" i="5" s="1"/>
  <c r="D2824" i="5"/>
  <c r="E2824" i="5" s="1"/>
  <c r="D2828" i="5"/>
  <c r="E2828" i="5" s="1"/>
  <c r="D2832" i="5"/>
  <c r="E2832" i="5" s="1"/>
  <c r="D2836" i="5"/>
  <c r="E2836" i="5" s="1"/>
  <c r="D2840" i="5"/>
  <c r="E2840" i="5" s="1"/>
  <c r="D2844" i="5"/>
  <c r="E2844" i="5" s="1"/>
  <c r="D2848" i="5"/>
  <c r="E2848" i="5" s="1"/>
  <c r="D2852" i="5"/>
  <c r="E2852" i="5" s="1"/>
  <c r="D2856" i="5"/>
  <c r="E2856" i="5" s="1"/>
  <c r="D2860" i="5"/>
  <c r="E2860" i="5" s="1"/>
  <c r="D2864" i="5"/>
  <c r="E2864" i="5" s="1"/>
  <c r="D2868" i="5"/>
  <c r="E2868" i="5" s="1"/>
  <c r="D2872" i="5"/>
  <c r="E2872" i="5" s="1"/>
  <c r="D2876" i="5"/>
  <c r="E2876" i="5" s="1"/>
  <c r="D2880" i="5"/>
  <c r="E2880" i="5" s="1"/>
  <c r="D2884" i="5"/>
  <c r="E2884" i="5" s="1"/>
  <c r="D2888" i="5"/>
  <c r="E2888" i="5" s="1"/>
  <c r="D2892" i="5"/>
  <c r="E2892" i="5" s="1"/>
  <c r="D2896" i="5"/>
  <c r="E2896" i="5" s="1"/>
  <c r="D2900" i="5"/>
  <c r="E2900" i="5" s="1"/>
  <c r="D2904" i="5"/>
  <c r="E2904" i="5" s="1"/>
  <c r="D2908" i="5"/>
  <c r="E2908" i="5" s="1"/>
  <c r="D2912" i="5"/>
  <c r="E2912" i="5" s="1"/>
  <c r="D2916" i="5"/>
  <c r="E2916" i="5" s="1"/>
  <c r="D2920" i="5"/>
  <c r="E2920" i="5" s="1"/>
  <c r="D2924" i="5"/>
  <c r="E2924" i="5" s="1"/>
  <c r="D2928" i="5"/>
  <c r="E2928" i="5" s="1"/>
  <c r="D2932" i="5"/>
  <c r="E2932" i="5" s="1"/>
  <c r="D2936" i="5"/>
  <c r="E2936" i="5" s="1"/>
  <c r="D2940" i="5"/>
  <c r="E2940" i="5" s="1"/>
  <c r="D2944" i="5"/>
  <c r="E2944" i="5" s="1"/>
  <c r="D2948" i="5"/>
  <c r="E2948" i="5" s="1"/>
  <c r="D2952" i="5"/>
  <c r="E2952" i="5" s="1"/>
  <c r="D2956" i="5"/>
  <c r="E2956" i="5" s="1"/>
  <c r="D2960" i="5"/>
  <c r="E2960" i="5" s="1"/>
  <c r="D2964" i="5"/>
  <c r="E2964" i="5" s="1"/>
  <c r="D2968" i="5"/>
  <c r="E2968" i="5" s="1"/>
  <c r="D2972" i="5"/>
  <c r="E2972" i="5" s="1"/>
  <c r="D2976" i="5"/>
  <c r="E2976" i="5" s="1"/>
  <c r="D2980" i="5"/>
  <c r="E2980" i="5" s="1"/>
  <c r="D2984" i="5"/>
  <c r="E2984" i="5" s="1"/>
  <c r="D2988" i="5"/>
  <c r="E2988" i="5" s="1"/>
  <c r="D2992" i="5"/>
  <c r="E2992" i="5" s="1"/>
  <c r="D2996" i="5"/>
  <c r="E2996" i="5" s="1"/>
  <c r="D3000" i="5"/>
  <c r="E3000" i="5" s="1"/>
  <c r="D3004" i="5"/>
  <c r="E3004" i="5" s="1"/>
  <c r="D3008" i="5"/>
  <c r="E3008" i="5" s="1"/>
  <c r="D3012" i="5"/>
  <c r="E3012" i="5" s="1"/>
  <c r="D3016" i="5"/>
  <c r="E3016" i="5" s="1"/>
  <c r="D3020" i="5"/>
  <c r="E3020" i="5" s="1"/>
  <c r="D3024" i="5"/>
  <c r="E3024" i="5" s="1"/>
  <c r="D3028" i="5"/>
  <c r="E3028" i="5" s="1"/>
  <c r="D3032" i="5"/>
  <c r="E3032" i="5" s="1"/>
  <c r="D3036" i="5"/>
  <c r="E3036" i="5" s="1"/>
  <c r="D3040" i="5"/>
  <c r="E3040" i="5" s="1"/>
  <c r="D3044" i="5"/>
  <c r="E3044" i="5" s="1"/>
  <c r="D3048" i="5"/>
  <c r="E3048" i="5" s="1"/>
  <c r="D3052" i="5"/>
  <c r="E3052" i="5" s="1"/>
  <c r="D3056" i="5"/>
  <c r="E3056" i="5" s="1"/>
  <c r="D3060" i="5"/>
  <c r="E3060" i="5" s="1"/>
  <c r="D3064" i="5"/>
  <c r="E3064" i="5" s="1"/>
  <c r="D3068" i="5"/>
  <c r="E3068" i="5" s="1"/>
  <c r="D3072" i="5"/>
  <c r="E3072" i="5" s="1"/>
  <c r="D3076" i="5"/>
  <c r="E3076" i="5" s="1"/>
  <c r="D3080" i="5"/>
  <c r="E3080" i="5" s="1"/>
  <c r="D3084" i="5"/>
  <c r="E3084" i="5" s="1"/>
  <c r="D3088" i="5"/>
  <c r="E3088" i="5" s="1"/>
  <c r="D3092" i="5"/>
  <c r="E3092" i="5" s="1"/>
  <c r="D3096" i="5"/>
  <c r="E3096" i="5" s="1"/>
  <c r="D3100" i="5"/>
  <c r="E3100" i="5" s="1"/>
  <c r="D3104" i="5"/>
  <c r="E3104" i="5" s="1"/>
  <c r="D3108" i="5"/>
  <c r="E3108" i="5" s="1"/>
  <c r="D3112" i="5"/>
  <c r="E3112" i="5" s="1"/>
  <c r="D3116" i="5"/>
  <c r="E3116" i="5" s="1"/>
  <c r="D3120" i="5"/>
  <c r="E3120" i="5" s="1"/>
  <c r="D3124" i="5"/>
  <c r="E3124" i="5" s="1"/>
  <c r="D3128" i="5"/>
  <c r="E3128" i="5" s="1"/>
  <c r="D3132" i="5"/>
  <c r="E3132" i="5" s="1"/>
  <c r="D3136" i="5"/>
  <c r="E3136" i="5" s="1"/>
  <c r="D3140" i="5"/>
  <c r="E3140" i="5" s="1"/>
  <c r="D3144" i="5"/>
  <c r="E3144" i="5" s="1"/>
  <c r="D3148" i="5"/>
  <c r="E3148" i="5" s="1"/>
  <c r="D3152" i="5"/>
  <c r="E3152" i="5" s="1"/>
  <c r="D3156" i="5"/>
  <c r="E3156" i="5" s="1"/>
  <c r="D3160" i="5"/>
  <c r="E3160" i="5" s="1"/>
  <c r="D3164" i="5"/>
  <c r="E3164" i="5" s="1"/>
  <c r="D3168" i="5"/>
  <c r="E3168" i="5" s="1"/>
  <c r="D3172" i="5"/>
  <c r="E3172" i="5" s="1"/>
  <c r="D3176" i="5"/>
  <c r="E3176" i="5" s="1"/>
  <c r="D3180" i="5"/>
  <c r="E3180" i="5" s="1"/>
  <c r="D3184" i="5"/>
  <c r="E3184" i="5" s="1"/>
  <c r="D3188" i="5"/>
  <c r="E3188" i="5" s="1"/>
  <c r="D3192" i="5"/>
  <c r="E3192" i="5" s="1"/>
  <c r="D3196" i="5"/>
  <c r="E3196" i="5" s="1"/>
  <c r="D3200" i="5"/>
  <c r="E3200" i="5" s="1"/>
  <c r="D3204" i="5"/>
  <c r="E3204" i="5" s="1"/>
  <c r="D3208" i="5"/>
  <c r="E3208" i="5" s="1"/>
  <c r="D3212" i="5"/>
  <c r="E3212" i="5" s="1"/>
  <c r="D3216" i="5"/>
  <c r="E3216" i="5" s="1"/>
  <c r="D3220" i="5"/>
  <c r="E3220" i="5" s="1"/>
  <c r="D3224" i="5"/>
  <c r="E3224" i="5" s="1"/>
  <c r="D3228" i="5"/>
  <c r="E3228" i="5" s="1"/>
  <c r="D3232" i="5"/>
  <c r="E3232" i="5" s="1"/>
  <c r="D3236" i="5"/>
  <c r="E3236" i="5" s="1"/>
  <c r="D3240" i="5"/>
  <c r="E3240" i="5" s="1"/>
  <c r="D3244" i="5"/>
  <c r="E3244" i="5" s="1"/>
  <c r="D3248" i="5"/>
  <c r="E3248" i="5" s="1"/>
  <c r="D3252" i="5"/>
  <c r="E3252" i="5" s="1"/>
  <c r="D3256" i="5"/>
  <c r="E3256" i="5" s="1"/>
  <c r="D3260" i="5"/>
  <c r="E3260" i="5" s="1"/>
  <c r="D3264" i="5"/>
  <c r="E3264" i="5" s="1"/>
  <c r="D3268" i="5"/>
  <c r="E3268" i="5" s="1"/>
  <c r="D3272" i="5"/>
  <c r="E3272" i="5" s="1"/>
  <c r="D3276" i="5"/>
  <c r="E3276" i="5" s="1"/>
  <c r="D3280" i="5"/>
  <c r="E3280" i="5" s="1"/>
  <c r="D3284" i="5"/>
  <c r="E3284" i="5" s="1"/>
  <c r="D3288" i="5"/>
  <c r="E3288" i="5" s="1"/>
  <c r="D3292" i="5"/>
  <c r="E3292" i="5" s="1"/>
  <c r="D3296" i="5"/>
  <c r="E3296" i="5" s="1"/>
  <c r="D3300" i="5"/>
  <c r="E3300" i="5" s="1"/>
  <c r="D3304" i="5"/>
  <c r="E3304" i="5" s="1"/>
  <c r="D3308" i="5"/>
  <c r="E3308" i="5" s="1"/>
  <c r="D3312" i="5"/>
  <c r="E3312" i="5" s="1"/>
  <c r="D3316" i="5"/>
  <c r="E3316" i="5" s="1"/>
  <c r="D3320" i="5"/>
  <c r="E3320" i="5" s="1"/>
  <c r="D3324" i="5"/>
  <c r="E3324" i="5" s="1"/>
  <c r="D3328" i="5"/>
  <c r="E3328" i="5" s="1"/>
  <c r="D3332" i="5"/>
  <c r="E3332" i="5" s="1"/>
  <c r="D3336" i="5"/>
  <c r="E3336" i="5" s="1"/>
  <c r="D3340" i="5"/>
  <c r="E3340" i="5" s="1"/>
  <c r="D3344" i="5"/>
  <c r="E3344" i="5" s="1"/>
  <c r="D3348" i="5"/>
  <c r="E3348" i="5" s="1"/>
  <c r="D3352" i="5"/>
  <c r="E3352" i="5" s="1"/>
  <c r="D3356" i="5"/>
  <c r="E3356" i="5" s="1"/>
  <c r="D3360" i="5"/>
  <c r="E3360" i="5" s="1"/>
  <c r="D3364" i="5"/>
  <c r="E3364" i="5" s="1"/>
  <c r="D3368" i="5"/>
  <c r="E3368" i="5" s="1"/>
  <c r="D3372" i="5"/>
  <c r="E3372" i="5" s="1"/>
  <c r="D3376" i="5"/>
  <c r="E3376" i="5" s="1"/>
  <c r="D3380" i="5"/>
  <c r="E3380" i="5" s="1"/>
  <c r="D3384" i="5"/>
  <c r="E3384" i="5" s="1"/>
  <c r="D3388" i="5"/>
  <c r="E3388" i="5" s="1"/>
  <c r="D3392" i="5"/>
  <c r="E3392" i="5" s="1"/>
  <c r="D3396" i="5"/>
  <c r="E3396" i="5" s="1"/>
  <c r="D3400" i="5"/>
  <c r="E3400" i="5" s="1"/>
  <c r="D3404" i="5"/>
  <c r="E3404" i="5" s="1"/>
  <c r="D3408" i="5"/>
  <c r="E3408" i="5" s="1"/>
  <c r="D3412" i="5"/>
  <c r="E3412" i="5" s="1"/>
  <c r="D3416" i="5"/>
  <c r="E3416" i="5" s="1"/>
  <c r="D3420" i="5"/>
  <c r="E3420" i="5" s="1"/>
  <c r="D3424" i="5"/>
  <c r="E3424" i="5" s="1"/>
  <c r="D3428" i="5"/>
  <c r="E3428" i="5" s="1"/>
  <c r="D3432" i="5"/>
  <c r="E3432" i="5" s="1"/>
  <c r="D3436" i="5"/>
  <c r="E3436" i="5" s="1"/>
  <c r="D3440" i="5"/>
  <c r="E3440" i="5" s="1"/>
  <c r="D3444" i="5"/>
  <c r="E3444" i="5" s="1"/>
  <c r="D3448" i="5"/>
  <c r="E3448" i="5" s="1"/>
  <c r="D3452" i="5"/>
  <c r="E3452" i="5" s="1"/>
  <c r="D3456" i="5"/>
  <c r="E3456" i="5" s="1"/>
  <c r="D3460" i="5"/>
  <c r="E3460" i="5" s="1"/>
  <c r="D3464" i="5"/>
  <c r="E3464" i="5" s="1"/>
  <c r="D3468" i="5"/>
  <c r="E3468" i="5" s="1"/>
  <c r="D3472" i="5"/>
  <c r="E3472" i="5" s="1"/>
  <c r="D3476" i="5"/>
  <c r="E3476" i="5" s="1"/>
  <c r="D3480" i="5"/>
  <c r="E3480" i="5" s="1"/>
  <c r="D3484" i="5"/>
  <c r="E3484" i="5" s="1"/>
  <c r="D3488" i="5"/>
  <c r="E3488" i="5" s="1"/>
  <c r="D3492" i="5"/>
  <c r="E3492" i="5" s="1"/>
  <c r="D3496" i="5"/>
  <c r="E3496" i="5" s="1"/>
  <c r="D3500" i="5"/>
  <c r="E3500" i="5" s="1"/>
  <c r="D3504" i="5"/>
  <c r="E3504" i="5" s="1"/>
  <c r="D3508" i="5"/>
  <c r="E3508" i="5" s="1"/>
  <c r="D3512" i="5"/>
  <c r="E3512" i="5" s="1"/>
  <c r="D3516" i="5"/>
  <c r="E3516" i="5" s="1"/>
  <c r="D3520" i="5"/>
  <c r="E3520" i="5" s="1"/>
  <c r="D3524" i="5"/>
  <c r="E3524" i="5" s="1"/>
  <c r="D3528" i="5"/>
  <c r="E3528" i="5" s="1"/>
  <c r="D3532" i="5"/>
  <c r="E3532" i="5" s="1"/>
  <c r="D3536" i="5"/>
  <c r="E3536" i="5" s="1"/>
  <c r="D3540" i="5"/>
  <c r="E3540" i="5" s="1"/>
  <c r="D3544" i="5"/>
  <c r="E3544" i="5" s="1"/>
  <c r="D3548" i="5"/>
  <c r="E3548" i="5" s="1"/>
  <c r="D3552" i="5"/>
  <c r="E3552" i="5" s="1"/>
  <c r="D3556" i="5"/>
  <c r="E3556" i="5" s="1"/>
  <c r="D3560" i="5"/>
  <c r="E3560" i="5" s="1"/>
  <c r="D3564" i="5"/>
  <c r="E3564" i="5" s="1"/>
  <c r="D3568" i="5"/>
  <c r="E3568" i="5" s="1"/>
  <c r="D3572" i="5"/>
  <c r="E3572" i="5" s="1"/>
  <c r="D3576" i="5"/>
  <c r="E3576" i="5" s="1"/>
  <c r="D3580" i="5"/>
  <c r="E3580" i="5" s="1"/>
  <c r="D3584" i="5"/>
  <c r="E3584" i="5" s="1"/>
  <c r="D3588" i="5"/>
  <c r="E3588" i="5" s="1"/>
  <c r="D2677" i="5"/>
  <c r="E2677" i="5" s="1"/>
  <c r="D2681" i="5"/>
  <c r="E2681" i="5" s="1"/>
  <c r="D2685" i="5"/>
  <c r="E2685" i="5" s="1"/>
  <c r="D2689" i="5"/>
  <c r="E2689" i="5" s="1"/>
  <c r="D2693" i="5"/>
  <c r="E2693" i="5" s="1"/>
  <c r="D2697" i="5"/>
  <c r="E2697" i="5" s="1"/>
  <c r="D2701" i="5"/>
  <c r="E2701" i="5" s="1"/>
  <c r="D2705" i="5"/>
  <c r="E2705" i="5" s="1"/>
  <c r="D2709" i="5"/>
  <c r="E2709" i="5" s="1"/>
  <c r="D2713" i="5"/>
  <c r="E2713" i="5" s="1"/>
  <c r="D2717" i="5"/>
  <c r="E2717" i="5" s="1"/>
  <c r="D2721" i="5"/>
  <c r="E2721" i="5" s="1"/>
  <c r="D2725" i="5"/>
  <c r="E2725" i="5" s="1"/>
  <c r="D2729" i="5"/>
  <c r="E2729" i="5" s="1"/>
  <c r="D2733" i="5"/>
  <c r="E2733" i="5" s="1"/>
  <c r="D2737" i="5"/>
  <c r="E2737" i="5" s="1"/>
  <c r="D2741" i="5"/>
  <c r="E2741" i="5" s="1"/>
  <c r="D2745" i="5"/>
  <c r="E2745" i="5" s="1"/>
  <c r="D2749" i="5"/>
  <c r="E2749" i="5" s="1"/>
  <c r="D2753" i="5"/>
  <c r="E2753" i="5" s="1"/>
  <c r="D2757" i="5"/>
  <c r="E2757" i="5" s="1"/>
  <c r="D2761" i="5"/>
  <c r="E2761" i="5" s="1"/>
  <c r="D2765" i="5"/>
  <c r="E2765" i="5" s="1"/>
  <c r="D2769" i="5"/>
  <c r="E2769" i="5" s="1"/>
  <c r="D2773" i="5"/>
  <c r="E2773" i="5" s="1"/>
  <c r="D2777" i="5"/>
  <c r="E2777" i="5" s="1"/>
  <c r="D2781" i="5"/>
  <c r="E2781" i="5" s="1"/>
  <c r="D2785" i="5"/>
  <c r="E2785" i="5" s="1"/>
  <c r="D2789" i="5"/>
  <c r="E2789" i="5" s="1"/>
  <c r="D2793" i="5"/>
  <c r="E2793" i="5" s="1"/>
  <c r="D2797" i="5"/>
  <c r="E2797" i="5" s="1"/>
  <c r="D2801" i="5"/>
  <c r="E2801" i="5" s="1"/>
  <c r="D2805" i="5"/>
  <c r="E2805" i="5" s="1"/>
  <c r="D2809" i="5"/>
  <c r="E2809" i="5" s="1"/>
  <c r="D2813" i="5"/>
  <c r="E2813" i="5" s="1"/>
  <c r="D2817" i="5"/>
  <c r="E2817" i="5" s="1"/>
  <c r="D2821" i="5"/>
  <c r="E2821" i="5" s="1"/>
  <c r="D2825" i="5"/>
  <c r="E2825" i="5" s="1"/>
  <c r="D2829" i="5"/>
  <c r="E2829" i="5" s="1"/>
  <c r="D2833" i="5"/>
  <c r="E2833" i="5" s="1"/>
  <c r="D2837" i="5"/>
  <c r="E2837" i="5" s="1"/>
  <c r="D2841" i="5"/>
  <c r="E2841" i="5" s="1"/>
  <c r="D2845" i="5"/>
  <c r="E2845" i="5" s="1"/>
  <c r="D2849" i="5"/>
  <c r="E2849" i="5" s="1"/>
  <c r="D2853" i="5"/>
  <c r="E2853" i="5" s="1"/>
  <c r="D2857" i="5"/>
  <c r="E2857" i="5" s="1"/>
  <c r="D2861" i="5"/>
  <c r="E2861" i="5" s="1"/>
  <c r="D2865" i="5"/>
  <c r="E2865" i="5" s="1"/>
  <c r="D2869" i="5"/>
  <c r="E2869" i="5" s="1"/>
  <c r="D2873" i="5"/>
  <c r="E2873" i="5" s="1"/>
  <c r="D2877" i="5"/>
  <c r="E2877" i="5" s="1"/>
  <c r="D2881" i="5"/>
  <c r="E2881" i="5" s="1"/>
  <c r="D2885" i="5"/>
  <c r="E2885" i="5" s="1"/>
  <c r="D2889" i="5"/>
  <c r="E2889" i="5" s="1"/>
  <c r="D2893" i="5"/>
  <c r="E2893" i="5" s="1"/>
  <c r="D2897" i="5"/>
  <c r="E2897" i="5" s="1"/>
  <c r="D2901" i="5"/>
  <c r="E2901" i="5" s="1"/>
  <c r="D2905" i="5"/>
  <c r="E2905" i="5" s="1"/>
  <c r="D2909" i="5"/>
  <c r="E2909" i="5" s="1"/>
  <c r="D2913" i="5"/>
  <c r="E2913" i="5" s="1"/>
  <c r="D2917" i="5"/>
  <c r="E2917" i="5" s="1"/>
  <c r="D2921" i="5"/>
  <c r="E2921" i="5" s="1"/>
  <c r="D2925" i="5"/>
  <c r="E2925" i="5" s="1"/>
  <c r="D2929" i="5"/>
  <c r="E2929" i="5" s="1"/>
  <c r="D2933" i="5"/>
  <c r="E2933" i="5" s="1"/>
  <c r="D2937" i="5"/>
  <c r="E2937" i="5" s="1"/>
  <c r="D2941" i="5"/>
  <c r="E2941" i="5" s="1"/>
  <c r="D2945" i="5"/>
  <c r="E2945" i="5" s="1"/>
  <c r="D2949" i="5"/>
  <c r="E2949" i="5" s="1"/>
  <c r="D2953" i="5"/>
  <c r="E2953" i="5" s="1"/>
  <c r="D2957" i="5"/>
  <c r="E2957" i="5" s="1"/>
  <c r="D2961" i="5"/>
  <c r="E2961" i="5" s="1"/>
  <c r="D2965" i="5"/>
  <c r="E2965" i="5" s="1"/>
  <c r="D2969" i="5"/>
  <c r="E2969" i="5" s="1"/>
  <c r="D2973" i="5"/>
  <c r="E2973" i="5" s="1"/>
  <c r="D2977" i="5"/>
  <c r="E2977" i="5" s="1"/>
  <c r="D2981" i="5"/>
  <c r="E2981" i="5" s="1"/>
  <c r="D2985" i="5"/>
  <c r="E2985" i="5" s="1"/>
  <c r="D2989" i="5"/>
  <c r="E2989" i="5" s="1"/>
  <c r="D2993" i="5"/>
  <c r="E2993" i="5" s="1"/>
  <c r="D2997" i="5"/>
  <c r="E2997" i="5" s="1"/>
  <c r="D3001" i="5"/>
  <c r="E3001" i="5" s="1"/>
  <c r="D3005" i="5"/>
  <c r="E3005" i="5" s="1"/>
  <c r="D3009" i="5"/>
  <c r="E3009" i="5" s="1"/>
  <c r="D3013" i="5"/>
  <c r="E3013" i="5" s="1"/>
  <c r="D3017" i="5"/>
  <c r="E3017" i="5" s="1"/>
  <c r="D3021" i="5"/>
  <c r="E3021" i="5" s="1"/>
  <c r="D3025" i="5"/>
  <c r="E3025" i="5" s="1"/>
  <c r="D3029" i="5"/>
  <c r="E3029" i="5" s="1"/>
  <c r="D3033" i="5"/>
  <c r="E3033" i="5" s="1"/>
  <c r="D3037" i="5"/>
  <c r="E3037" i="5" s="1"/>
  <c r="D3041" i="5"/>
  <c r="E3041" i="5" s="1"/>
  <c r="D3045" i="5"/>
  <c r="E3045" i="5" s="1"/>
  <c r="D3049" i="5"/>
  <c r="E3049" i="5" s="1"/>
  <c r="D3053" i="5"/>
  <c r="E3053" i="5" s="1"/>
  <c r="D3057" i="5"/>
  <c r="E3057" i="5" s="1"/>
  <c r="D3061" i="5"/>
  <c r="E3061" i="5" s="1"/>
  <c r="D3065" i="5"/>
  <c r="E3065" i="5" s="1"/>
  <c r="D3069" i="5"/>
  <c r="E3069" i="5" s="1"/>
  <c r="D3073" i="5"/>
  <c r="E3073" i="5" s="1"/>
  <c r="D3077" i="5"/>
  <c r="E3077" i="5" s="1"/>
  <c r="D3081" i="5"/>
  <c r="E3081" i="5" s="1"/>
  <c r="D3085" i="5"/>
  <c r="E3085" i="5" s="1"/>
  <c r="D3089" i="5"/>
  <c r="E3089" i="5" s="1"/>
  <c r="D3093" i="5"/>
  <c r="E3093" i="5" s="1"/>
  <c r="D3097" i="5"/>
  <c r="E3097" i="5" s="1"/>
  <c r="D3101" i="5"/>
  <c r="E3101" i="5" s="1"/>
  <c r="D3105" i="5"/>
  <c r="E3105" i="5" s="1"/>
  <c r="D3109" i="5"/>
  <c r="E3109" i="5" s="1"/>
  <c r="D3113" i="5"/>
  <c r="E3113" i="5" s="1"/>
  <c r="D3117" i="5"/>
  <c r="E3117" i="5" s="1"/>
  <c r="D3121" i="5"/>
  <c r="E3121" i="5" s="1"/>
  <c r="D3125" i="5"/>
  <c r="E3125" i="5" s="1"/>
  <c r="D3129" i="5"/>
  <c r="E3129" i="5" s="1"/>
  <c r="D3133" i="5"/>
  <c r="E3133" i="5" s="1"/>
  <c r="D3137" i="5"/>
  <c r="E3137" i="5" s="1"/>
  <c r="D3141" i="5"/>
  <c r="E3141" i="5" s="1"/>
  <c r="D3145" i="5"/>
  <c r="E3145" i="5" s="1"/>
  <c r="D3149" i="5"/>
  <c r="E3149" i="5" s="1"/>
  <c r="D3153" i="5"/>
  <c r="E3153" i="5" s="1"/>
  <c r="D3157" i="5"/>
  <c r="E3157" i="5" s="1"/>
  <c r="D3161" i="5"/>
  <c r="E3161" i="5" s="1"/>
  <c r="D3165" i="5"/>
  <c r="E3165" i="5" s="1"/>
  <c r="D3169" i="5"/>
  <c r="E3169" i="5" s="1"/>
  <c r="D3173" i="5"/>
  <c r="E3173" i="5" s="1"/>
  <c r="D3177" i="5"/>
  <c r="E3177" i="5" s="1"/>
  <c r="D3181" i="5"/>
  <c r="E3181" i="5" s="1"/>
  <c r="D3185" i="5"/>
  <c r="E3185" i="5" s="1"/>
  <c r="D3189" i="5"/>
  <c r="E3189" i="5" s="1"/>
  <c r="D3193" i="5"/>
  <c r="E3193" i="5" s="1"/>
  <c r="D3197" i="5"/>
  <c r="E3197" i="5" s="1"/>
  <c r="D3201" i="5"/>
  <c r="E3201" i="5" s="1"/>
  <c r="D3205" i="5"/>
  <c r="E3205" i="5" s="1"/>
  <c r="D3209" i="5"/>
  <c r="E3209" i="5" s="1"/>
  <c r="D3213" i="5"/>
  <c r="E3213" i="5" s="1"/>
  <c r="D3217" i="5"/>
  <c r="E3217" i="5" s="1"/>
  <c r="D3221" i="5"/>
  <c r="E3221" i="5" s="1"/>
  <c r="D3225" i="5"/>
  <c r="E3225" i="5" s="1"/>
  <c r="D3229" i="5"/>
  <c r="E3229" i="5" s="1"/>
  <c r="D3233" i="5"/>
  <c r="E3233" i="5" s="1"/>
  <c r="D3237" i="5"/>
  <c r="E3237" i="5" s="1"/>
  <c r="D3241" i="5"/>
  <c r="E3241" i="5" s="1"/>
  <c r="D3245" i="5"/>
  <c r="E3245" i="5" s="1"/>
  <c r="D3249" i="5"/>
  <c r="E3249" i="5" s="1"/>
  <c r="D3253" i="5"/>
  <c r="E3253" i="5" s="1"/>
  <c r="D3257" i="5"/>
  <c r="E3257" i="5" s="1"/>
  <c r="D3261" i="5"/>
  <c r="E3261" i="5" s="1"/>
  <c r="D3265" i="5"/>
  <c r="E3265" i="5" s="1"/>
  <c r="D3269" i="5"/>
  <c r="E3269" i="5" s="1"/>
  <c r="D3273" i="5"/>
  <c r="E3273" i="5" s="1"/>
  <c r="D3277" i="5"/>
  <c r="E3277" i="5" s="1"/>
  <c r="D3281" i="5"/>
  <c r="E3281" i="5" s="1"/>
  <c r="D3285" i="5"/>
  <c r="E3285" i="5" s="1"/>
  <c r="D3289" i="5"/>
  <c r="E3289" i="5" s="1"/>
  <c r="D3293" i="5"/>
  <c r="E3293" i="5" s="1"/>
  <c r="D3297" i="5"/>
  <c r="E3297" i="5" s="1"/>
  <c r="D3301" i="5"/>
  <c r="E3301" i="5" s="1"/>
  <c r="D3305" i="5"/>
  <c r="E3305" i="5" s="1"/>
  <c r="D3309" i="5"/>
  <c r="E3309" i="5" s="1"/>
  <c r="D3313" i="5"/>
  <c r="E3313" i="5" s="1"/>
  <c r="D3317" i="5"/>
  <c r="E3317" i="5" s="1"/>
  <c r="D3321" i="5"/>
  <c r="E3321" i="5" s="1"/>
  <c r="D3325" i="5"/>
  <c r="E3325" i="5" s="1"/>
  <c r="D3329" i="5"/>
  <c r="E3329" i="5" s="1"/>
  <c r="D3333" i="5"/>
  <c r="E3333" i="5" s="1"/>
  <c r="D3337" i="5"/>
  <c r="E3337" i="5" s="1"/>
  <c r="D3341" i="5"/>
  <c r="E3341" i="5" s="1"/>
  <c r="D3345" i="5"/>
  <c r="E3345" i="5" s="1"/>
  <c r="D3349" i="5"/>
  <c r="E3349" i="5" s="1"/>
  <c r="D3353" i="5"/>
  <c r="E3353" i="5" s="1"/>
  <c r="D3357" i="5"/>
  <c r="E3357" i="5" s="1"/>
  <c r="D3361" i="5"/>
  <c r="E3361" i="5" s="1"/>
  <c r="D3365" i="5"/>
  <c r="E3365" i="5" s="1"/>
  <c r="D3369" i="5"/>
  <c r="E3369" i="5" s="1"/>
  <c r="D3373" i="5"/>
  <c r="E3373" i="5" s="1"/>
  <c r="D3377" i="5"/>
  <c r="E3377" i="5" s="1"/>
  <c r="D3381" i="5"/>
  <c r="E3381" i="5" s="1"/>
  <c r="D3385" i="5"/>
  <c r="E3385" i="5" s="1"/>
  <c r="D3389" i="5"/>
  <c r="E3389" i="5" s="1"/>
  <c r="D3393" i="5"/>
  <c r="E3393" i="5" s="1"/>
  <c r="D3397" i="5"/>
  <c r="E3397" i="5" s="1"/>
  <c r="D3401" i="5"/>
  <c r="E3401" i="5" s="1"/>
  <c r="D3405" i="5"/>
  <c r="E3405" i="5" s="1"/>
  <c r="D3409" i="5"/>
  <c r="E3409" i="5" s="1"/>
  <c r="D3413" i="5"/>
  <c r="E3413" i="5" s="1"/>
  <c r="D3417" i="5"/>
  <c r="E3417" i="5" s="1"/>
  <c r="D3421" i="5"/>
  <c r="E3421" i="5" s="1"/>
  <c r="D3425" i="5"/>
  <c r="E3425" i="5" s="1"/>
  <c r="D3429" i="5"/>
  <c r="E3429" i="5" s="1"/>
  <c r="D3433" i="5"/>
  <c r="E3433" i="5" s="1"/>
  <c r="D3437" i="5"/>
  <c r="E3437" i="5" s="1"/>
  <c r="D3441" i="5"/>
  <c r="E3441" i="5" s="1"/>
  <c r="D3445" i="5"/>
  <c r="E3445" i="5" s="1"/>
  <c r="D3449" i="5"/>
  <c r="E3449" i="5" s="1"/>
  <c r="D3453" i="5"/>
  <c r="E3453" i="5" s="1"/>
  <c r="D3457" i="5"/>
  <c r="E3457" i="5" s="1"/>
  <c r="D3461" i="5"/>
  <c r="E3461" i="5" s="1"/>
  <c r="D3465" i="5"/>
  <c r="E3465" i="5" s="1"/>
  <c r="D3469" i="5"/>
  <c r="E3469" i="5" s="1"/>
  <c r="D3473" i="5"/>
  <c r="E3473" i="5" s="1"/>
  <c r="D3477" i="5"/>
  <c r="E3477" i="5" s="1"/>
  <c r="D3481" i="5"/>
  <c r="E3481" i="5" s="1"/>
  <c r="D3485" i="5"/>
  <c r="E3485" i="5" s="1"/>
  <c r="D3489" i="5"/>
  <c r="E3489" i="5" s="1"/>
  <c r="D3493" i="5"/>
  <c r="E3493" i="5" s="1"/>
  <c r="D3497" i="5"/>
  <c r="E3497" i="5" s="1"/>
  <c r="D3501" i="5"/>
  <c r="E3501" i="5" s="1"/>
  <c r="D3505" i="5"/>
  <c r="E3505" i="5" s="1"/>
  <c r="D3509" i="5"/>
  <c r="E3509" i="5" s="1"/>
  <c r="D3513" i="5"/>
  <c r="E3513" i="5" s="1"/>
  <c r="D3517" i="5"/>
  <c r="E3517" i="5" s="1"/>
  <c r="D3521" i="5"/>
  <c r="E3521" i="5" s="1"/>
  <c r="D3525" i="5"/>
  <c r="E3525" i="5" s="1"/>
  <c r="D3529" i="5"/>
  <c r="E3529" i="5" s="1"/>
  <c r="D3533" i="5"/>
  <c r="E3533" i="5" s="1"/>
  <c r="D3537" i="5"/>
  <c r="E3537" i="5" s="1"/>
  <c r="D3541" i="5"/>
  <c r="E3541" i="5" s="1"/>
  <c r="D3545" i="5"/>
  <c r="E3545" i="5" s="1"/>
  <c r="D3549" i="5"/>
  <c r="E3549" i="5" s="1"/>
  <c r="D3553" i="5"/>
  <c r="E3553" i="5" s="1"/>
  <c r="D3557" i="5"/>
  <c r="E3557" i="5" s="1"/>
  <c r="D3561" i="5"/>
  <c r="E3561" i="5" s="1"/>
  <c r="D3565" i="5"/>
  <c r="E3565" i="5" s="1"/>
  <c r="D3569" i="5"/>
  <c r="E3569" i="5" s="1"/>
  <c r="D3573" i="5"/>
  <c r="E3573" i="5" s="1"/>
  <c r="D3577" i="5"/>
  <c r="E3577" i="5" s="1"/>
  <c r="D3581" i="5"/>
  <c r="E3581" i="5" s="1"/>
  <c r="D3585" i="5"/>
  <c r="E3585" i="5" s="1"/>
  <c r="D3589" i="5"/>
  <c r="E3589" i="5" s="1"/>
  <c r="D2674" i="5"/>
  <c r="E2674" i="5" s="1"/>
  <c r="D2678" i="5"/>
  <c r="E2678" i="5" s="1"/>
  <c r="D2682" i="5"/>
  <c r="E2682" i="5" s="1"/>
  <c r="D2686" i="5"/>
  <c r="E2686" i="5" s="1"/>
  <c r="D2690" i="5"/>
  <c r="E2690" i="5" s="1"/>
  <c r="D2694" i="5"/>
  <c r="E2694" i="5" s="1"/>
  <c r="D2698" i="5"/>
  <c r="E2698" i="5" s="1"/>
  <c r="D2702" i="5"/>
  <c r="E2702" i="5" s="1"/>
  <c r="D2706" i="5"/>
  <c r="E2706" i="5" s="1"/>
  <c r="D2710" i="5"/>
  <c r="E2710" i="5" s="1"/>
  <c r="D2714" i="5"/>
  <c r="E2714" i="5" s="1"/>
  <c r="D2718" i="5"/>
  <c r="E2718" i="5" s="1"/>
  <c r="D2722" i="5"/>
  <c r="E2722" i="5" s="1"/>
  <c r="D2726" i="5"/>
  <c r="E2726" i="5" s="1"/>
  <c r="D2730" i="5"/>
  <c r="E2730" i="5" s="1"/>
  <c r="D2734" i="5"/>
  <c r="E2734" i="5" s="1"/>
  <c r="D2738" i="5"/>
  <c r="E2738" i="5" s="1"/>
  <c r="D2742" i="5"/>
  <c r="E2742" i="5" s="1"/>
  <c r="D2746" i="5"/>
  <c r="E2746" i="5" s="1"/>
  <c r="D2750" i="5"/>
  <c r="E2750" i="5" s="1"/>
  <c r="D2754" i="5"/>
  <c r="E2754" i="5" s="1"/>
  <c r="D2758" i="5"/>
  <c r="E2758" i="5" s="1"/>
  <c r="D2762" i="5"/>
  <c r="E2762" i="5" s="1"/>
  <c r="D2766" i="5"/>
  <c r="E2766" i="5" s="1"/>
  <c r="D2770" i="5"/>
  <c r="E2770" i="5" s="1"/>
  <c r="D2774" i="5"/>
  <c r="E2774" i="5" s="1"/>
  <c r="D2778" i="5"/>
  <c r="E2778" i="5" s="1"/>
  <c r="D2782" i="5"/>
  <c r="E2782" i="5" s="1"/>
  <c r="D2786" i="5"/>
  <c r="E2786" i="5" s="1"/>
  <c r="D2790" i="5"/>
  <c r="E2790" i="5" s="1"/>
  <c r="D2794" i="5"/>
  <c r="E2794" i="5" s="1"/>
  <c r="D2798" i="5"/>
  <c r="E2798" i="5" s="1"/>
  <c r="D2802" i="5"/>
  <c r="E2802" i="5" s="1"/>
  <c r="D2806" i="5"/>
  <c r="E2806" i="5" s="1"/>
  <c r="D2810" i="5"/>
  <c r="E2810" i="5" s="1"/>
  <c r="D2814" i="5"/>
  <c r="E2814" i="5" s="1"/>
  <c r="D2818" i="5"/>
  <c r="E2818" i="5" s="1"/>
  <c r="D2822" i="5"/>
  <c r="E2822" i="5" s="1"/>
  <c r="D2826" i="5"/>
  <c r="E2826" i="5" s="1"/>
  <c r="D2830" i="5"/>
  <c r="E2830" i="5" s="1"/>
  <c r="D2834" i="5"/>
  <c r="E2834" i="5" s="1"/>
  <c r="D2838" i="5"/>
  <c r="E2838" i="5" s="1"/>
  <c r="D2842" i="5"/>
  <c r="E2842" i="5" s="1"/>
  <c r="D2846" i="5"/>
  <c r="E2846" i="5" s="1"/>
  <c r="D2850" i="5"/>
  <c r="E2850" i="5" s="1"/>
  <c r="D2854" i="5"/>
  <c r="E2854" i="5" s="1"/>
  <c r="D2858" i="5"/>
  <c r="E2858" i="5" s="1"/>
  <c r="D2862" i="5"/>
  <c r="E2862" i="5" s="1"/>
  <c r="D2866" i="5"/>
  <c r="E2866" i="5" s="1"/>
  <c r="D2870" i="5"/>
  <c r="E2870" i="5" s="1"/>
  <c r="D2874" i="5"/>
  <c r="E2874" i="5" s="1"/>
  <c r="D2878" i="5"/>
  <c r="E2878" i="5" s="1"/>
  <c r="D2882" i="5"/>
  <c r="E2882" i="5" s="1"/>
  <c r="D2886" i="5"/>
  <c r="E2886" i="5" s="1"/>
  <c r="D2890" i="5"/>
  <c r="E2890" i="5" s="1"/>
  <c r="D2894" i="5"/>
  <c r="E2894" i="5" s="1"/>
  <c r="D2898" i="5"/>
  <c r="E2898" i="5" s="1"/>
  <c r="D2902" i="5"/>
  <c r="E2902" i="5" s="1"/>
  <c r="D2906" i="5"/>
  <c r="E2906" i="5" s="1"/>
  <c r="D2910" i="5"/>
  <c r="E2910" i="5" s="1"/>
  <c r="D2914" i="5"/>
  <c r="E2914" i="5" s="1"/>
  <c r="D2918" i="5"/>
  <c r="E2918" i="5" s="1"/>
  <c r="D2922" i="5"/>
  <c r="E2922" i="5" s="1"/>
  <c r="D2926" i="5"/>
  <c r="E2926" i="5" s="1"/>
  <c r="D2930" i="5"/>
  <c r="E2930" i="5" s="1"/>
  <c r="D2934" i="5"/>
  <c r="E2934" i="5" s="1"/>
  <c r="D2938" i="5"/>
  <c r="E2938" i="5" s="1"/>
  <c r="D2942" i="5"/>
  <c r="E2942" i="5" s="1"/>
  <c r="D2946" i="5"/>
  <c r="E2946" i="5" s="1"/>
  <c r="D2950" i="5"/>
  <c r="E2950" i="5" s="1"/>
  <c r="D2954" i="5"/>
  <c r="E2954" i="5" s="1"/>
  <c r="D2958" i="5"/>
  <c r="E2958" i="5" s="1"/>
  <c r="D2962" i="5"/>
  <c r="E2962" i="5" s="1"/>
  <c r="D2966" i="5"/>
  <c r="E2966" i="5" s="1"/>
  <c r="D2970" i="5"/>
  <c r="E2970" i="5" s="1"/>
  <c r="D2974" i="5"/>
  <c r="E2974" i="5" s="1"/>
  <c r="D2978" i="5"/>
  <c r="E2978" i="5" s="1"/>
  <c r="D2982" i="5"/>
  <c r="E2982" i="5" s="1"/>
  <c r="D2986" i="5"/>
  <c r="E2986" i="5" s="1"/>
  <c r="D2990" i="5"/>
  <c r="E2990" i="5" s="1"/>
  <c r="D2994" i="5"/>
  <c r="E2994" i="5" s="1"/>
  <c r="D2998" i="5"/>
  <c r="E2998" i="5" s="1"/>
  <c r="D3002" i="5"/>
  <c r="E3002" i="5" s="1"/>
  <c r="D3006" i="5"/>
  <c r="E3006" i="5" s="1"/>
  <c r="D3010" i="5"/>
  <c r="E3010" i="5" s="1"/>
  <c r="D3014" i="5"/>
  <c r="E3014" i="5" s="1"/>
  <c r="D3018" i="5"/>
  <c r="E3018" i="5" s="1"/>
  <c r="D3022" i="5"/>
  <c r="E3022" i="5" s="1"/>
  <c r="D3026" i="5"/>
  <c r="E3026" i="5" s="1"/>
  <c r="D3030" i="5"/>
  <c r="E3030" i="5" s="1"/>
  <c r="D3034" i="5"/>
  <c r="E3034" i="5" s="1"/>
  <c r="D3038" i="5"/>
  <c r="E3038" i="5" s="1"/>
  <c r="D3042" i="5"/>
  <c r="E3042" i="5" s="1"/>
  <c r="D3046" i="5"/>
  <c r="E3046" i="5" s="1"/>
  <c r="D3050" i="5"/>
  <c r="E3050" i="5" s="1"/>
  <c r="D3054" i="5"/>
  <c r="E3054" i="5" s="1"/>
  <c r="D3058" i="5"/>
  <c r="E3058" i="5" s="1"/>
  <c r="D3062" i="5"/>
  <c r="E3062" i="5" s="1"/>
  <c r="D3066" i="5"/>
  <c r="E3066" i="5" s="1"/>
  <c r="D3070" i="5"/>
  <c r="E3070" i="5" s="1"/>
  <c r="D3074" i="5"/>
  <c r="E3074" i="5" s="1"/>
  <c r="D3078" i="5"/>
  <c r="E3078" i="5" s="1"/>
  <c r="D3082" i="5"/>
  <c r="E3082" i="5" s="1"/>
  <c r="D3086" i="5"/>
  <c r="E3086" i="5" s="1"/>
  <c r="D3090" i="5"/>
  <c r="E3090" i="5" s="1"/>
  <c r="D3094" i="5"/>
  <c r="E3094" i="5" s="1"/>
  <c r="D3098" i="5"/>
  <c r="E3098" i="5" s="1"/>
  <c r="D3102" i="5"/>
  <c r="E3102" i="5" s="1"/>
  <c r="D3106" i="5"/>
  <c r="E3106" i="5" s="1"/>
  <c r="D3110" i="5"/>
  <c r="E3110" i="5" s="1"/>
  <c r="D3114" i="5"/>
  <c r="E3114" i="5" s="1"/>
  <c r="D3118" i="5"/>
  <c r="E3118" i="5" s="1"/>
  <c r="D3122" i="5"/>
  <c r="E3122" i="5" s="1"/>
  <c r="D3126" i="5"/>
  <c r="E3126" i="5" s="1"/>
  <c r="D3130" i="5"/>
  <c r="E3130" i="5" s="1"/>
  <c r="D3134" i="5"/>
  <c r="E3134" i="5" s="1"/>
  <c r="D3138" i="5"/>
  <c r="E3138" i="5" s="1"/>
  <c r="D3142" i="5"/>
  <c r="E3142" i="5" s="1"/>
  <c r="D3146" i="5"/>
  <c r="E3146" i="5" s="1"/>
  <c r="D3150" i="5"/>
  <c r="E3150" i="5" s="1"/>
  <c r="D3154" i="5"/>
  <c r="E3154" i="5" s="1"/>
  <c r="D3158" i="5"/>
  <c r="E3158" i="5" s="1"/>
  <c r="D3162" i="5"/>
  <c r="E3162" i="5" s="1"/>
  <c r="D3166" i="5"/>
  <c r="E3166" i="5" s="1"/>
  <c r="D3170" i="5"/>
  <c r="E3170" i="5" s="1"/>
  <c r="D3174" i="5"/>
  <c r="E3174" i="5" s="1"/>
  <c r="D3178" i="5"/>
  <c r="E3178" i="5" s="1"/>
  <c r="D3182" i="5"/>
  <c r="E3182" i="5" s="1"/>
  <c r="D3186" i="5"/>
  <c r="E3186" i="5" s="1"/>
  <c r="D3190" i="5"/>
  <c r="E3190" i="5" s="1"/>
  <c r="D3194" i="5"/>
  <c r="E3194" i="5" s="1"/>
  <c r="D3198" i="5"/>
  <c r="E3198" i="5" s="1"/>
  <c r="D3202" i="5"/>
  <c r="E3202" i="5" s="1"/>
  <c r="D3206" i="5"/>
  <c r="E3206" i="5" s="1"/>
  <c r="D3210" i="5"/>
  <c r="E3210" i="5" s="1"/>
  <c r="D3214" i="5"/>
  <c r="E3214" i="5" s="1"/>
  <c r="D3218" i="5"/>
  <c r="E3218" i="5" s="1"/>
  <c r="D3222" i="5"/>
  <c r="E3222" i="5" s="1"/>
  <c r="D3226" i="5"/>
  <c r="E3226" i="5" s="1"/>
  <c r="D3230" i="5"/>
  <c r="E3230" i="5" s="1"/>
  <c r="D3234" i="5"/>
  <c r="E3234" i="5" s="1"/>
  <c r="D3238" i="5"/>
  <c r="E3238" i="5" s="1"/>
  <c r="D3242" i="5"/>
  <c r="E3242" i="5" s="1"/>
  <c r="D3246" i="5"/>
  <c r="E3246" i="5" s="1"/>
  <c r="D3250" i="5"/>
  <c r="E3250" i="5" s="1"/>
  <c r="D3254" i="5"/>
  <c r="E3254" i="5" s="1"/>
  <c r="D3258" i="5"/>
  <c r="E3258" i="5" s="1"/>
  <c r="D3262" i="5"/>
  <c r="E3262" i="5" s="1"/>
  <c r="D3266" i="5"/>
  <c r="E3266" i="5" s="1"/>
  <c r="D3270" i="5"/>
  <c r="E3270" i="5" s="1"/>
  <c r="D3274" i="5"/>
  <c r="E3274" i="5" s="1"/>
  <c r="D3278" i="5"/>
  <c r="E3278" i="5" s="1"/>
  <c r="D3282" i="5"/>
  <c r="E3282" i="5" s="1"/>
  <c r="D3286" i="5"/>
  <c r="E3286" i="5" s="1"/>
  <c r="D3290" i="5"/>
  <c r="E3290" i="5" s="1"/>
  <c r="D3294" i="5"/>
  <c r="E3294" i="5" s="1"/>
  <c r="D3298" i="5"/>
  <c r="E3298" i="5" s="1"/>
  <c r="D3302" i="5"/>
  <c r="E3302" i="5" s="1"/>
  <c r="D3306" i="5"/>
  <c r="E3306" i="5" s="1"/>
  <c r="D3310" i="5"/>
  <c r="E3310" i="5" s="1"/>
  <c r="D3314" i="5"/>
  <c r="E3314" i="5" s="1"/>
  <c r="D3318" i="5"/>
  <c r="E3318" i="5" s="1"/>
  <c r="D3322" i="5"/>
  <c r="E3322" i="5" s="1"/>
  <c r="D3326" i="5"/>
  <c r="E3326" i="5" s="1"/>
  <c r="D3330" i="5"/>
  <c r="E3330" i="5" s="1"/>
  <c r="D3334" i="5"/>
  <c r="E3334" i="5" s="1"/>
  <c r="D3338" i="5"/>
  <c r="E3338" i="5" s="1"/>
  <c r="D3342" i="5"/>
  <c r="E3342" i="5" s="1"/>
  <c r="D3346" i="5"/>
  <c r="E3346" i="5" s="1"/>
  <c r="D3350" i="5"/>
  <c r="E3350" i="5" s="1"/>
  <c r="D3354" i="5"/>
  <c r="E3354" i="5" s="1"/>
  <c r="D3358" i="5"/>
  <c r="E3358" i="5" s="1"/>
  <c r="D3362" i="5"/>
  <c r="E3362" i="5" s="1"/>
  <c r="D3366" i="5"/>
  <c r="E3366" i="5" s="1"/>
  <c r="D3370" i="5"/>
  <c r="E3370" i="5" s="1"/>
  <c r="D3374" i="5"/>
  <c r="E3374" i="5" s="1"/>
  <c r="D3378" i="5"/>
  <c r="E3378" i="5" s="1"/>
  <c r="D3382" i="5"/>
  <c r="E3382" i="5" s="1"/>
  <c r="D3386" i="5"/>
  <c r="E3386" i="5" s="1"/>
  <c r="D3390" i="5"/>
  <c r="E3390" i="5" s="1"/>
  <c r="D3394" i="5"/>
  <c r="E3394" i="5" s="1"/>
  <c r="D3398" i="5"/>
  <c r="E3398" i="5" s="1"/>
  <c r="D3402" i="5"/>
  <c r="E3402" i="5" s="1"/>
  <c r="D3406" i="5"/>
  <c r="E3406" i="5" s="1"/>
  <c r="D3410" i="5"/>
  <c r="E3410" i="5" s="1"/>
  <c r="D3414" i="5"/>
  <c r="E3414" i="5" s="1"/>
  <c r="D3418" i="5"/>
  <c r="E3418" i="5" s="1"/>
  <c r="D3422" i="5"/>
  <c r="E3422" i="5" s="1"/>
  <c r="D3426" i="5"/>
  <c r="E3426" i="5" s="1"/>
  <c r="D3430" i="5"/>
  <c r="E3430" i="5" s="1"/>
  <c r="D3434" i="5"/>
  <c r="E3434" i="5" s="1"/>
  <c r="D3438" i="5"/>
  <c r="E3438" i="5" s="1"/>
  <c r="D3442" i="5"/>
  <c r="E3442" i="5" s="1"/>
  <c r="D3446" i="5"/>
  <c r="E3446" i="5" s="1"/>
  <c r="D3450" i="5"/>
  <c r="E3450" i="5" s="1"/>
  <c r="D3454" i="5"/>
  <c r="E3454" i="5" s="1"/>
  <c r="D3458" i="5"/>
  <c r="E3458" i="5" s="1"/>
  <c r="D3462" i="5"/>
  <c r="E3462" i="5" s="1"/>
  <c r="D3466" i="5"/>
  <c r="E3466" i="5" s="1"/>
  <c r="D3470" i="5"/>
  <c r="E3470" i="5" s="1"/>
  <c r="D3474" i="5"/>
  <c r="E3474" i="5" s="1"/>
  <c r="D3478" i="5"/>
  <c r="E3478" i="5" s="1"/>
  <c r="D3482" i="5"/>
  <c r="E3482" i="5" s="1"/>
  <c r="D3486" i="5"/>
  <c r="E3486" i="5" s="1"/>
  <c r="D3490" i="5"/>
  <c r="E3490" i="5" s="1"/>
  <c r="D3494" i="5"/>
  <c r="E3494" i="5" s="1"/>
  <c r="D3498" i="5"/>
  <c r="E3498" i="5" s="1"/>
  <c r="D3502" i="5"/>
  <c r="E3502" i="5" s="1"/>
  <c r="D3506" i="5"/>
  <c r="E3506" i="5" s="1"/>
  <c r="D3510" i="5"/>
  <c r="E3510" i="5" s="1"/>
  <c r="D3514" i="5"/>
  <c r="E3514" i="5" s="1"/>
  <c r="D3518" i="5"/>
  <c r="E3518" i="5" s="1"/>
  <c r="D3522" i="5"/>
  <c r="E3522" i="5" s="1"/>
  <c r="D3526" i="5"/>
  <c r="E3526" i="5" s="1"/>
  <c r="D3530" i="5"/>
  <c r="E3530" i="5" s="1"/>
  <c r="D3534" i="5"/>
  <c r="E3534" i="5" s="1"/>
  <c r="D3538" i="5"/>
  <c r="E3538" i="5" s="1"/>
  <c r="D3542" i="5"/>
  <c r="E3542" i="5" s="1"/>
  <c r="D3546" i="5"/>
  <c r="E3546" i="5" s="1"/>
  <c r="D3550" i="5"/>
  <c r="E3550" i="5" s="1"/>
  <c r="D3554" i="5"/>
  <c r="E3554" i="5" s="1"/>
  <c r="D3558" i="5"/>
  <c r="E3558" i="5" s="1"/>
  <c r="D3562" i="5"/>
  <c r="E3562" i="5" s="1"/>
  <c r="D3566" i="5"/>
  <c r="E3566" i="5" s="1"/>
  <c r="D3570" i="5"/>
  <c r="E3570" i="5" s="1"/>
  <c r="D3574" i="5"/>
  <c r="E3574" i="5" s="1"/>
  <c r="D3578" i="5"/>
  <c r="E3578" i="5" s="1"/>
  <c r="D3582" i="5"/>
  <c r="E3582" i="5" s="1"/>
  <c r="D3586" i="5"/>
  <c r="E3586" i="5" s="1"/>
  <c r="D3590" i="5"/>
  <c r="E3590" i="5" s="1"/>
  <c r="AA3" i="5"/>
  <c r="AD3" i="5" s="1"/>
  <c r="AE3" i="5"/>
  <c r="AH3" i="5" s="1"/>
  <c r="F2530" i="5" l="1"/>
  <c r="F2514" i="5"/>
  <c r="J2513" i="1" s="1"/>
  <c r="K2513" i="1" s="1"/>
  <c r="F2498" i="5"/>
  <c r="F2482" i="5"/>
  <c r="F2466" i="5"/>
  <c r="F2450" i="5"/>
  <c r="F2434" i="5"/>
  <c r="J2433" i="1" s="1"/>
  <c r="K2433" i="1" s="1"/>
  <c r="F2418" i="5"/>
  <c r="F2402" i="5"/>
  <c r="F2386" i="5"/>
  <c r="J2385" i="1" s="1"/>
  <c r="K2385" i="1" s="1"/>
  <c r="F2370" i="5"/>
  <c r="F2354" i="5"/>
  <c r="F2338" i="5"/>
  <c r="F2322" i="5"/>
  <c r="F2306" i="5"/>
  <c r="F2290" i="5"/>
  <c r="F2274" i="5"/>
  <c r="F2258" i="5"/>
  <c r="F2242" i="5"/>
  <c r="F2226" i="5"/>
  <c r="F2210" i="5"/>
  <c r="J2209" i="1" s="1"/>
  <c r="K2209" i="1" s="1"/>
  <c r="F2194" i="5"/>
  <c r="F2178" i="5"/>
  <c r="J2177" i="1" s="1"/>
  <c r="K2177" i="1" s="1"/>
  <c r="F2162" i="5"/>
  <c r="F2146" i="5"/>
  <c r="F2130" i="5"/>
  <c r="J2129" i="1" s="1"/>
  <c r="K2129" i="1" s="1"/>
  <c r="F2114" i="5"/>
  <c r="F2098" i="5"/>
  <c r="F2082" i="5"/>
  <c r="J2081" i="1" s="1"/>
  <c r="K2081" i="1" s="1"/>
  <c r="F2066" i="5"/>
  <c r="F2050" i="5"/>
  <c r="F2034" i="5"/>
  <c r="J2033" i="1" s="1"/>
  <c r="K2033" i="1" s="1"/>
  <c r="F2018" i="5"/>
  <c r="F2002" i="5"/>
  <c r="F1986" i="5"/>
  <c r="J1985" i="1" s="1"/>
  <c r="K1985" i="1" s="1"/>
  <c r="F1970" i="5"/>
  <c r="F1954" i="5"/>
  <c r="F1938" i="5"/>
  <c r="J1937" i="1" s="1"/>
  <c r="K1937" i="1" s="1"/>
  <c r="F1922" i="5"/>
  <c r="F1906" i="5"/>
  <c r="F1890" i="5"/>
  <c r="F1874" i="5"/>
  <c r="F1858" i="5"/>
  <c r="F1842" i="5"/>
  <c r="F1826" i="5"/>
  <c r="F1810" i="5"/>
  <c r="F1794" i="5"/>
  <c r="F1778" i="5"/>
  <c r="F1762" i="5"/>
  <c r="F1746" i="5"/>
  <c r="J1745" i="1" s="1"/>
  <c r="K1745" i="1" s="1"/>
  <c r="F1730" i="5"/>
  <c r="F1714" i="5"/>
  <c r="F1698" i="5"/>
  <c r="F1682" i="5"/>
  <c r="F1666" i="5"/>
  <c r="F1650" i="5"/>
  <c r="F1634" i="5"/>
  <c r="F1618" i="5"/>
  <c r="F1602" i="5"/>
  <c r="F1586" i="5"/>
  <c r="F1570" i="5"/>
  <c r="F1554" i="5"/>
  <c r="F1538" i="5"/>
  <c r="F1522" i="5"/>
  <c r="F1506" i="5"/>
  <c r="F1490" i="5"/>
  <c r="F1474" i="5"/>
  <c r="F1458" i="5"/>
  <c r="F1442" i="5"/>
  <c r="F1426" i="5"/>
  <c r="F1410" i="5"/>
  <c r="F1394" i="5"/>
  <c r="F1378" i="5"/>
  <c r="F1362" i="5"/>
  <c r="F1346" i="5"/>
  <c r="F1330" i="5"/>
  <c r="F1314" i="5"/>
  <c r="F1298" i="5"/>
  <c r="F1282" i="5"/>
  <c r="F1266" i="5"/>
  <c r="F1250" i="5"/>
  <c r="F1234" i="5"/>
  <c r="F1218" i="5"/>
  <c r="F1202" i="5"/>
  <c r="F1186" i="5"/>
  <c r="F1170" i="5"/>
  <c r="F1154" i="5"/>
  <c r="J1153" i="1" s="1"/>
  <c r="K1153" i="1" s="1"/>
  <c r="F1138" i="5"/>
  <c r="J1137" i="1" s="1"/>
  <c r="K1137" i="1" s="1"/>
  <c r="F1122" i="5"/>
  <c r="F1106" i="5"/>
  <c r="J1105" i="1" s="1"/>
  <c r="K1105" i="1" s="1"/>
  <c r="F1090" i="5"/>
  <c r="F1074" i="5"/>
  <c r="F1058" i="5"/>
  <c r="J1057" i="1" s="1"/>
  <c r="K1057" i="1" s="1"/>
  <c r="F1042" i="5"/>
  <c r="F1026" i="5"/>
  <c r="F1010" i="5"/>
  <c r="J1009" i="1" s="1"/>
  <c r="K1009" i="1" s="1"/>
  <c r="F994" i="5"/>
  <c r="F978" i="5"/>
  <c r="F962" i="5"/>
  <c r="J961" i="1" s="1"/>
  <c r="K961" i="1" s="1"/>
  <c r="F946" i="5"/>
  <c r="F930" i="5"/>
  <c r="F914" i="5"/>
  <c r="J913" i="1" s="1"/>
  <c r="K913" i="1" s="1"/>
  <c r="F898" i="5"/>
  <c r="F882" i="5"/>
  <c r="F1128" i="5"/>
  <c r="F1000" i="5"/>
  <c r="J999" i="1" s="1"/>
  <c r="K999" i="1" s="1"/>
  <c r="F872" i="5"/>
  <c r="J871" i="1" s="1"/>
  <c r="K871" i="1" s="1"/>
  <c r="F792" i="5"/>
  <c r="F708" i="5"/>
  <c r="F580" i="5"/>
  <c r="F444" i="5"/>
  <c r="F300" i="5"/>
  <c r="F208" i="5"/>
  <c r="F76" i="5"/>
  <c r="J75" i="1" s="1"/>
  <c r="K75" i="1" s="1"/>
  <c r="F3570" i="5"/>
  <c r="J3569" i="1" s="1"/>
  <c r="K3569" i="1" s="1"/>
  <c r="F3522" i="5"/>
  <c r="J3521" i="1" s="1"/>
  <c r="K3521" i="1" s="1"/>
  <c r="F3474" i="5"/>
  <c r="J3473" i="1" s="1"/>
  <c r="K3473" i="1" s="1"/>
  <c r="F3426" i="5"/>
  <c r="F3378" i="5"/>
  <c r="F3330" i="5"/>
  <c r="F3298" i="5"/>
  <c r="J3297" i="1" s="1"/>
  <c r="K3297" i="1" s="1"/>
  <c r="F3266" i="5"/>
  <c r="F3218" i="5"/>
  <c r="F3170" i="5"/>
  <c r="F3106" i="5"/>
  <c r="J3105" i="1" s="1"/>
  <c r="K3105" i="1" s="1"/>
  <c r="F3058" i="5"/>
  <c r="J3057" i="1" s="1"/>
  <c r="K3057" i="1" s="1"/>
  <c r="F3026" i="5"/>
  <c r="F2962" i="5"/>
  <c r="F2914" i="5"/>
  <c r="H2914" i="5" s="1"/>
  <c r="F2882" i="5"/>
  <c r="J2881" i="1" s="1"/>
  <c r="K2881" i="1" s="1"/>
  <c r="F2834" i="5"/>
  <c r="J2833" i="1" s="1"/>
  <c r="K2833" i="1" s="1"/>
  <c r="F2786" i="5"/>
  <c r="F2738" i="5"/>
  <c r="F2690" i="5"/>
  <c r="F2642" i="5"/>
  <c r="F2610" i="5"/>
  <c r="J2609" i="1" s="1"/>
  <c r="K2609" i="1" s="1"/>
  <c r="F2546" i="5"/>
  <c r="F3587" i="5"/>
  <c r="F3579" i="5"/>
  <c r="F3571" i="5"/>
  <c r="J3570" i="1" s="1"/>
  <c r="K3570" i="1" s="1"/>
  <c r="F3563" i="5"/>
  <c r="H3563" i="5" s="1"/>
  <c r="F3555" i="5"/>
  <c r="F3547" i="5"/>
  <c r="F3539" i="5"/>
  <c r="F3531" i="5"/>
  <c r="J3530" i="1" s="1"/>
  <c r="K3530" i="1" s="1"/>
  <c r="F3523" i="5"/>
  <c r="J3522" i="1" s="1"/>
  <c r="K3522" i="1" s="1"/>
  <c r="F3515" i="5"/>
  <c r="F3507" i="5"/>
  <c r="F3499" i="5"/>
  <c r="F3491" i="5"/>
  <c r="F3483" i="5"/>
  <c r="J3482" i="1" s="1"/>
  <c r="K3482" i="1" s="1"/>
  <c r="F3475" i="5"/>
  <c r="J3474" i="1" s="1"/>
  <c r="K3474" i="1" s="1"/>
  <c r="F3467" i="5"/>
  <c r="F3459" i="5"/>
  <c r="F3451" i="5"/>
  <c r="F3443" i="5"/>
  <c r="F3435" i="5"/>
  <c r="J3434" i="1" s="1"/>
  <c r="K3434" i="1" s="1"/>
  <c r="F3427" i="5"/>
  <c r="J3426" i="1" s="1"/>
  <c r="K3426" i="1" s="1"/>
  <c r="F3419" i="5"/>
  <c r="F3411" i="5"/>
  <c r="F3403" i="5"/>
  <c r="F3395" i="5"/>
  <c r="F3387" i="5"/>
  <c r="J3386" i="1" s="1"/>
  <c r="K3386" i="1" s="1"/>
  <c r="F3379" i="5"/>
  <c r="F3371" i="5"/>
  <c r="H3371" i="5" s="1"/>
  <c r="F3363" i="5"/>
  <c r="F3355" i="5"/>
  <c r="F3347" i="5"/>
  <c r="J3346" i="1" s="1"/>
  <c r="K3346" i="1" s="1"/>
  <c r="F3339" i="5"/>
  <c r="J3338" i="1" s="1"/>
  <c r="K3338" i="1" s="1"/>
  <c r="F3331" i="5"/>
  <c r="F3323" i="5"/>
  <c r="F3315" i="5"/>
  <c r="F3307" i="5"/>
  <c r="F3299" i="5"/>
  <c r="J3298" i="1" s="1"/>
  <c r="K3298" i="1" s="1"/>
  <c r="F3291" i="5"/>
  <c r="J3290" i="1" s="1"/>
  <c r="K3290" i="1" s="1"/>
  <c r="F3283" i="5"/>
  <c r="F3275" i="5"/>
  <c r="F3267" i="5"/>
  <c r="F3259" i="5"/>
  <c r="F3251" i="5"/>
  <c r="F3243" i="5"/>
  <c r="F3235" i="5"/>
  <c r="F3227" i="5"/>
  <c r="F3219" i="5"/>
  <c r="F3211" i="5"/>
  <c r="F3203" i="5"/>
  <c r="F3195" i="5"/>
  <c r="F3187" i="5"/>
  <c r="F3179" i="5"/>
  <c r="F3171" i="5"/>
  <c r="F3163" i="5"/>
  <c r="F3155" i="5"/>
  <c r="F3147" i="5"/>
  <c r="F3139" i="5"/>
  <c r="F3131" i="5"/>
  <c r="F3123" i="5"/>
  <c r="F3115" i="5"/>
  <c r="J3114" i="1" s="1"/>
  <c r="K3114" i="1" s="1"/>
  <c r="F3107" i="5"/>
  <c r="J3106" i="1" s="1"/>
  <c r="K3106" i="1" s="1"/>
  <c r="F3099" i="5"/>
  <c r="H3099" i="5" s="1"/>
  <c r="F3091" i="5"/>
  <c r="F3083" i="5"/>
  <c r="F3075" i="5"/>
  <c r="F3067" i="5"/>
  <c r="J3066" i="1" s="1"/>
  <c r="K3066" i="1" s="1"/>
  <c r="F3059" i="5"/>
  <c r="J3058" i="1" s="1"/>
  <c r="K3058" i="1" s="1"/>
  <c r="F3051" i="5"/>
  <c r="H3051" i="5" s="1"/>
  <c r="F3043" i="5"/>
  <c r="F3035" i="5"/>
  <c r="F3027" i="5"/>
  <c r="F3019" i="5"/>
  <c r="J3018" i="1" s="1"/>
  <c r="K3018" i="1" s="1"/>
  <c r="F3011" i="5"/>
  <c r="J3010" i="1" s="1"/>
  <c r="K3010" i="1" s="1"/>
  <c r="F3003" i="5"/>
  <c r="H3003" i="5" s="1"/>
  <c r="F2995" i="5"/>
  <c r="F2987" i="5"/>
  <c r="F2979" i="5"/>
  <c r="F2971" i="5"/>
  <c r="J2970" i="1" s="1"/>
  <c r="K2970" i="1" s="1"/>
  <c r="F2963" i="5"/>
  <c r="F2955" i="5"/>
  <c r="H2955" i="5" s="1"/>
  <c r="F2947" i="5"/>
  <c r="F2939" i="5"/>
  <c r="F2931" i="5"/>
  <c r="J2930" i="1" s="1"/>
  <c r="K2930" i="1" s="1"/>
  <c r="F2923" i="5"/>
  <c r="J2922" i="1" s="1"/>
  <c r="K2922" i="1" s="1"/>
  <c r="F2915" i="5"/>
  <c r="H2915" i="5" s="1"/>
  <c r="F2907" i="5"/>
  <c r="F2899" i="5"/>
  <c r="F2891" i="5"/>
  <c r="F2883" i="5"/>
  <c r="J2882" i="1" s="1"/>
  <c r="K2882" i="1" s="1"/>
  <c r="F2875" i="5"/>
  <c r="J2874" i="1" s="1"/>
  <c r="K2874" i="1" s="1"/>
  <c r="F2867" i="5"/>
  <c r="F2859" i="5"/>
  <c r="F2851" i="5"/>
  <c r="F2843" i="5"/>
  <c r="F2835" i="5"/>
  <c r="J2834" i="1" s="1"/>
  <c r="K2834" i="1" s="1"/>
  <c r="F2827" i="5"/>
  <c r="J2826" i="1" s="1"/>
  <c r="K2826" i="1" s="1"/>
  <c r="F2819" i="5"/>
  <c r="H2819" i="5" s="1"/>
  <c r="F2811" i="5"/>
  <c r="F2803" i="5"/>
  <c r="F2795" i="5"/>
  <c r="F2787" i="5"/>
  <c r="F2779" i="5"/>
  <c r="F2771" i="5"/>
  <c r="F2763" i="5"/>
  <c r="F2755" i="5"/>
  <c r="F2747" i="5"/>
  <c r="F2739" i="5"/>
  <c r="F2731" i="5"/>
  <c r="F2723" i="5"/>
  <c r="F2715" i="5"/>
  <c r="F2707" i="5"/>
  <c r="F2699" i="5"/>
  <c r="F2691" i="5"/>
  <c r="F2683" i="5"/>
  <c r="F2675" i="5"/>
  <c r="F2667" i="5"/>
  <c r="F2659" i="5"/>
  <c r="J2658" i="1" s="1"/>
  <c r="K2658" i="1" s="1"/>
  <c r="F2651" i="5"/>
  <c r="J2650" i="1" s="1"/>
  <c r="K2650" i="1" s="1"/>
  <c r="F2643" i="5"/>
  <c r="F2635" i="5"/>
  <c r="F2627" i="5"/>
  <c r="F2619" i="5"/>
  <c r="J2618" i="1" s="1"/>
  <c r="K2618" i="1" s="1"/>
  <c r="F2611" i="5"/>
  <c r="J2610" i="1" s="1"/>
  <c r="K2610" i="1" s="1"/>
  <c r="F2603" i="5"/>
  <c r="F2595" i="5"/>
  <c r="F2587" i="5"/>
  <c r="F2579" i="5"/>
  <c r="F2571" i="5"/>
  <c r="J2570" i="1" s="1"/>
  <c r="K2570" i="1" s="1"/>
  <c r="F2563" i="5"/>
  <c r="J2562" i="1" s="1"/>
  <c r="K2562" i="1" s="1"/>
  <c r="F2555" i="5"/>
  <c r="F2547" i="5"/>
  <c r="F2539" i="5"/>
  <c r="F2531" i="5"/>
  <c r="F2523" i="5"/>
  <c r="J2522" i="1" s="1"/>
  <c r="K2522" i="1" s="1"/>
  <c r="F2515" i="5"/>
  <c r="J2514" i="1" s="1"/>
  <c r="K2514" i="1" s="1"/>
  <c r="F2507" i="5"/>
  <c r="F2499" i="5"/>
  <c r="F2491" i="5"/>
  <c r="F2483" i="5"/>
  <c r="F2475" i="5"/>
  <c r="J2474" i="1" s="1"/>
  <c r="K2474" i="1" s="1"/>
  <c r="F2467" i="5"/>
  <c r="J2466" i="1" s="1"/>
  <c r="K2466" i="1" s="1"/>
  <c r="F2459" i="5"/>
  <c r="F2451" i="5"/>
  <c r="F2443" i="5"/>
  <c r="F2435" i="5"/>
  <c r="J2434" i="1" s="1"/>
  <c r="K2434" i="1" s="1"/>
  <c r="F2427" i="5"/>
  <c r="J2426" i="1" s="1"/>
  <c r="K2426" i="1" s="1"/>
  <c r="F2419" i="5"/>
  <c r="F2411" i="5"/>
  <c r="F2403" i="5"/>
  <c r="F2395" i="5"/>
  <c r="F2387" i="5"/>
  <c r="J2386" i="1" s="1"/>
  <c r="K2386" i="1" s="1"/>
  <c r="F2379" i="5"/>
  <c r="J2378" i="1" s="1"/>
  <c r="K2378" i="1" s="1"/>
  <c r="F2371" i="5"/>
  <c r="F2363" i="5"/>
  <c r="F2355" i="5"/>
  <c r="F2347" i="5"/>
  <c r="F2339" i="5"/>
  <c r="F2331" i="5"/>
  <c r="F2323" i="5"/>
  <c r="F2315" i="5"/>
  <c r="F2307" i="5"/>
  <c r="F2299" i="5"/>
  <c r="F2291" i="5"/>
  <c r="F2283" i="5"/>
  <c r="F2275" i="5"/>
  <c r="F2267" i="5"/>
  <c r="F2259" i="5"/>
  <c r="F2251" i="5"/>
  <c r="F2243" i="5"/>
  <c r="F2235" i="5"/>
  <c r="F2227" i="5"/>
  <c r="F2219" i="5"/>
  <c r="J2218" i="1" s="1"/>
  <c r="K2218" i="1" s="1"/>
  <c r="F2211" i="5"/>
  <c r="J2210" i="1" s="1"/>
  <c r="K2210" i="1" s="1"/>
  <c r="F2203" i="5"/>
  <c r="F2195" i="5"/>
  <c r="F2187" i="5"/>
  <c r="F2179" i="5"/>
  <c r="F2171" i="5"/>
  <c r="J2170" i="1" s="1"/>
  <c r="K2170" i="1" s="1"/>
  <c r="F2163" i="5"/>
  <c r="J2162" i="1" s="1"/>
  <c r="K2162" i="1" s="1"/>
  <c r="F2155" i="5"/>
  <c r="F2147" i="5"/>
  <c r="F2139" i="5"/>
  <c r="F2131" i="5"/>
  <c r="J2130" i="1" s="1"/>
  <c r="K2130" i="1" s="1"/>
  <c r="F2123" i="5"/>
  <c r="J2122" i="1" s="1"/>
  <c r="K2122" i="1" s="1"/>
  <c r="F2115" i="5"/>
  <c r="F2107" i="5"/>
  <c r="F2099" i="5"/>
  <c r="F2091" i="5"/>
  <c r="F2083" i="5"/>
  <c r="J2082" i="1" s="1"/>
  <c r="K2082" i="1" s="1"/>
  <c r="F2075" i="5"/>
  <c r="J2074" i="1" s="1"/>
  <c r="K2074" i="1" s="1"/>
  <c r="F2067" i="5"/>
  <c r="F2059" i="5"/>
  <c r="F2051" i="5"/>
  <c r="F2043" i="5"/>
  <c r="F2035" i="5"/>
  <c r="J2034" i="1" s="1"/>
  <c r="K2034" i="1" s="1"/>
  <c r="F2027" i="5"/>
  <c r="J2026" i="1" s="1"/>
  <c r="K2026" i="1" s="1"/>
  <c r="F2019" i="5"/>
  <c r="F2011" i="5"/>
  <c r="F2003" i="5"/>
  <c r="F1995" i="5"/>
  <c r="F1987" i="5"/>
  <c r="J1986" i="1" s="1"/>
  <c r="K1986" i="1" s="1"/>
  <c r="F1979" i="5"/>
  <c r="J1978" i="1" s="1"/>
  <c r="K1978" i="1" s="1"/>
  <c r="F1971" i="5"/>
  <c r="F1963" i="5"/>
  <c r="F1955" i="5"/>
  <c r="F1947" i="5"/>
  <c r="J1946" i="1" s="1"/>
  <c r="K1946" i="1" s="1"/>
  <c r="F1939" i="5"/>
  <c r="J1938" i="1" s="1"/>
  <c r="K1938" i="1" s="1"/>
  <c r="F1931" i="5"/>
  <c r="F1923" i="5"/>
  <c r="F1915" i="5"/>
  <c r="F1907" i="5"/>
  <c r="F1899" i="5"/>
  <c r="F1891" i="5"/>
  <c r="F1883" i="5"/>
  <c r="F1875" i="5"/>
  <c r="F1867" i="5"/>
  <c r="F1859" i="5"/>
  <c r="F1851" i="5"/>
  <c r="F1843" i="5"/>
  <c r="F1835" i="5"/>
  <c r="F1827" i="5"/>
  <c r="F1819" i="5"/>
  <c r="F1811" i="5"/>
  <c r="F1803" i="5"/>
  <c r="F1795" i="5"/>
  <c r="F1787" i="5"/>
  <c r="F1779" i="5"/>
  <c r="F1771" i="5"/>
  <c r="F1763" i="5"/>
  <c r="F1755" i="5"/>
  <c r="F1747" i="5"/>
  <c r="J1746" i="1" s="1"/>
  <c r="K1746" i="1" s="1"/>
  <c r="F1739" i="5"/>
  <c r="J1738" i="1" s="1"/>
  <c r="K1738" i="1" s="1"/>
  <c r="F1731" i="5"/>
  <c r="F1723" i="5"/>
  <c r="F1715" i="5"/>
  <c r="F1707" i="5"/>
  <c r="F1699" i="5"/>
  <c r="F1691" i="5"/>
  <c r="F1683" i="5"/>
  <c r="F1675" i="5"/>
  <c r="F1667" i="5"/>
  <c r="F1659" i="5"/>
  <c r="F1651" i="5"/>
  <c r="F1643" i="5"/>
  <c r="F1635" i="5"/>
  <c r="F1627" i="5"/>
  <c r="F1619" i="5"/>
  <c r="F1611" i="5"/>
  <c r="F1603" i="5"/>
  <c r="F1595" i="5"/>
  <c r="F1587" i="5"/>
  <c r="F1579" i="5"/>
  <c r="F1571" i="5"/>
  <c r="F1563" i="5"/>
  <c r="F1555" i="5"/>
  <c r="F1547" i="5"/>
  <c r="F1539" i="5"/>
  <c r="F1531" i="5"/>
  <c r="F1523" i="5"/>
  <c r="F1515" i="5"/>
  <c r="F1507" i="5"/>
  <c r="F1499" i="5"/>
  <c r="F1491" i="5"/>
  <c r="F1483" i="5"/>
  <c r="F1475" i="5"/>
  <c r="F1467" i="5"/>
  <c r="F1459" i="5"/>
  <c r="F1451" i="5"/>
  <c r="F1443" i="5"/>
  <c r="F1435" i="5"/>
  <c r="F1427" i="5"/>
  <c r="F1419" i="5"/>
  <c r="F1411" i="5"/>
  <c r="F1403" i="5"/>
  <c r="F1395" i="5"/>
  <c r="F1387" i="5"/>
  <c r="F1379" i="5"/>
  <c r="F1371" i="5"/>
  <c r="F1363" i="5"/>
  <c r="F1355" i="5"/>
  <c r="F1347" i="5"/>
  <c r="F1339" i="5"/>
  <c r="F1331" i="5"/>
  <c r="F1323" i="5"/>
  <c r="F1315" i="5"/>
  <c r="F1307" i="5"/>
  <c r="F1299" i="5"/>
  <c r="F1291" i="5"/>
  <c r="F1283" i="5"/>
  <c r="F1275" i="5"/>
  <c r="F1267" i="5"/>
  <c r="F1259" i="5"/>
  <c r="F1251" i="5"/>
  <c r="F1243" i="5"/>
  <c r="F1235" i="5"/>
  <c r="F1227" i="5"/>
  <c r="F1219" i="5"/>
  <c r="F1211" i="5"/>
  <c r="F1203" i="5"/>
  <c r="F1195" i="5"/>
  <c r="F1187" i="5"/>
  <c r="F1179" i="5"/>
  <c r="F1171" i="5"/>
  <c r="F1163" i="5"/>
  <c r="F1155" i="5"/>
  <c r="J1154" i="1" s="1"/>
  <c r="K1154" i="1" s="1"/>
  <c r="F1147" i="5"/>
  <c r="J1146" i="1" s="1"/>
  <c r="K1146" i="1" s="1"/>
  <c r="F1139" i="5"/>
  <c r="J1138" i="1" s="1"/>
  <c r="K1138" i="1" s="1"/>
  <c r="F1131" i="5"/>
  <c r="F1123" i="5"/>
  <c r="F1115" i="5"/>
  <c r="F1107" i="5"/>
  <c r="J1106" i="1" s="1"/>
  <c r="K1106" i="1" s="1"/>
  <c r="F1099" i="5"/>
  <c r="J1098" i="1" s="1"/>
  <c r="K1098" i="1" s="1"/>
  <c r="F1091" i="5"/>
  <c r="F1083" i="5"/>
  <c r="F1075" i="5"/>
  <c r="F1067" i="5"/>
  <c r="F1059" i="5"/>
  <c r="J1058" i="1" s="1"/>
  <c r="K1058" i="1" s="1"/>
  <c r="F1051" i="5"/>
  <c r="J1050" i="1" s="1"/>
  <c r="K1050" i="1" s="1"/>
  <c r="F1043" i="5"/>
  <c r="F1035" i="5"/>
  <c r="F1027" i="5"/>
  <c r="F1019" i="5"/>
  <c r="F1011" i="5"/>
  <c r="J1010" i="1" s="1"/>
  <c r="K1010" i="1" s="1"/>
  <c r="F1003" i="5"/>
  <c r="J1002" i="1" s="1"/>
  <c r="K1002" i="1" s="1"/>
  <c r="F995" i="5"/>
  <c r="F987" i="5"/>
  <c r="F979" i="5"/>
  <c r="F971" i="5"/>
  <c r="J970" i="1" s="1"/>
  <c r="K970" i="1" s="1"/>
  <c r="F963" i="5"/>
  <c r="J962" i="1" s="1"/>
  <c r="K962" i="1" s="1"/>
  <c r="F955" i="5"/>
  <c r="J954" i="1" s="1"/>
  <c r="K954" i="1" s="1"/>
  <c r="F947" i="5"/>
  <c r="F939" i="5"/>
  <c r="F931" i="5"/>
  <c r="F923" i="5"/>
  <c r="J922" i="1" s="1"/>
  <c r="K922" i="1" s="1"/>
  <c r="F915" i="5"/>
  <c r="J914" i="1" s="1"/>
  <c r="K914" i="1" s="1"/>
  <c r="F907" i="5"/>
  <c r="F899" i="5"/>
  <c r="F891" i="5"/>
  <c r="F883" i="5"/>
  <c r="F875" i="5"/>
  <c r="J874" i="1" s="1"/>
  <c r="K874" i="1" s="1"/>
  <c r="F867" i="5"/>
  <c r="J866" i="1" s="1"/>
  <c r="K866" i="1" s="1"/>
  <c r="F859" i="5"/>
  <c r="F851" i="5"/>
  <c r="F843" i="5"/>
  <c r="F835" i="5"/>
  <c r="F827" i="5"/>
  <c r="F819" i="5"/>
  <c r="F811" i="5"/>
  <c r="F803" i="5"/>
  <c r="F795" i="5"/>
  <c r="F787" i="5"/>
  <c r="F779" i="5"/>
  <c r="F771" i="5"/>
  <c r="F763" i="5"/>
  <c r="F755" i="5"/>
  <c r="F747" i="5"/>
  <c r="F739" i="5"/>
  <c r="F731" i="5"/>
  <c r="F723" i="5"/>
  <c r="F715" i="5"/>
  <c r="F707" i="5"/>
  <c r="F699" i="5"/>
  <c r="F691" i="5"/>
  <c r="F683" i="5"/>
  <c r="F675" i="5"/>
  <c r="F667" i="5"/>
  <c r="J666" i="1" s="1"/>
  <c r="K666" i="1" s="1"/>
  <c r="F659" i="5"/>
  <c r="J658" i="1" s="1"/>
  <c r="K658" i="1" s="1"/>
  <c r="F651" i="5"/>
  <c r="F643" i="5"/>
  <c r="F635" i="5"/>
  <c r="J634" i="1" s="1"/>
  <c r="K634" i="1" s="1"/>
  <c r="F627" i="5"/>
  <c r="F619" i="5"/>
  <c r="F611" i="5"/>
  <c r="F603" i="5"/>
  <c r="J602" i="1" s="1"/>
  <c r="K602" i="1" s="1"/>
  <c r="F595" i="5"/>
  <c r="J594" i="1" s="1"/>
  <c r="K594" i="1" s="1"/>
  <c r="F587" i="5"/>
  <c r="F579" i="5"/>
  <c r="F571" i="5"/>
  <c r="F563" i="5"/>
  <c r="F555" i="5"/>
  <c r="J554" i="1" s="1"/>
  <c r="K554" i="1" s="1"/>
  <c r="F547" i="5"/>
  <c r="J546" i="1" s="1"/>
  <c r="K546" i="1" s="1"/>
  <c r="F539" i="5"/>
  <c r="F531" i="5"/>
  <c r="F523" i="5"/>
  <c r="F515" i="5"/>
  <c r="J514" i="1" s="1"/>
  <c r="K514" i="1" s="1"/>
  <c r="F507" i="5"/>
  <c r="J506" i="1" s="1"/>
  <c r="K506" i="1" s="1"/>
  <c r="F499" i="5"/>
  <c r="J498" i="1" s="1"/>
  <c r="K498" i="1" s="1"/>
  <c r="F491" i="5"/>
  <c r="F483" i="5"/>
  <c r="F475" i="5"/>
  <c r="F467" i="5"/>
  <c r="J466" i="1" s="1"/>
  <c r="K466" i="1" s="1"/>
  <c r="F459" i="5"/>
  <c r="J458" i="1" s="1"/>
  <c r="K458" i="1" s="1"/>
  <c r="F451" i="5"/>
  <c r="J450" i="1" s="1"/>
  <c r="K450" i="1" s="1"/>
  <c r="F443" i="5"/>
  <c r="F435" i="5"/>
  <c r="F427" i="5"/>
  <c r="F419" i="5"/>
  <c r="J418" i="1" s="1"/>
  <c r="K418" i="1" s="1"/>
  <c r="F411" i="5"/>
  <c r="J410" i="1" s="1"/>
  <c r="K410" i="1" s="1"/>
  <c r="F403" i="5"/>
  <c r="F395" i="5"/>
  <c r="F387" i="5"/>
  <c r="F379" i="5"/>
  <c r="F371" i="5"/>
  <c r="J370" i="1" s="1"/>
  <c r="K370" i="1" s="1"/>
  <c r="F363" i="5"/>
  <c r="J362" i="1" s="1"/>
  <c r="K362" i="1" s="1"/>
  <c r="F355" i="5"/>
  <c r="F347" i="5"/>
  <c r="F339" i="5"/>
  <c r="F331" i="5"/>
  <c r="J330" i="1" s="1"/>
  <c r="K330" i="1" s="1"/>
  <c r="F323" i="5"/>
  <c r="J322" i="1" s="1"/>
  <c r="K322" i="1" s="1"/>
  <c r="F315" i="5"/>
  <c r="J314" i="1" s="1"/>
  <c r="K314" i="1" s="1"/>
  <c r="F307" i="5"/>
  <c r="F299" i="5"/>
  <c r="F291" i="5"/>
  <c r="F283" i="5"/>
  <c r="F275" i="5"/>
  <c r="F267" i="5"/>
  <c r="F259" i="5"/>
  <c r="F251" i="5"/>
  <c r="F243" i="5"/>
  <c r="J242" i="1" s="1"/>
  <c r="K242" i="1" s="1"/>
  <c r="F235" i="5"/>
  <c r="J234" i="1" s="1"/>
  <c r="K234" i="1" s="1"/>
  <c r="F227" i="5"/>
  <c r="F219" i="5"/>
  <c r="F211" i="5"/>
  <c r="F203" i="5"/>
  <c r="J202" i="1" s="1"/>
  <c r="K202" i="1" s="1"/>
  <c r="F195" i="5"/>
  <c r="F187" i="5"/>
  <c r="F179" i="5"/>
  <c r="F171" i="5"/>
  <c r="J170" i="1" s="1"/>
  <c r="K170" i="1" s="1"/>
  <c r="F163" i="5"/>
  <c r="J162" i="1" s="1"/>
  <c r="K162" i="1" s="1"/>
  <c r="F155" i="5"/>
  <c r="F147" i="5"/>
  <c r="F139" i="5"/>
  <c r="F131" i="5"/>
  <c r="J130" i="1" s="1"/>
  <c r="K130" i="1" s="1"/>
  <c r="F123" i="5"/>
  <c r="J122" i="1" s="1"/>
  <c r="K122" i="1" s="1"/>
  <c r="F115" i="5"/>
  <c r="F107" i="5"/>
  <c r="F99" i="5"/>
  <c r="F91" i="5"/>
  <c r="F83" i="5"/>
  <c r="J82" i="1" s="1"/>
  <c r="K82" i="1" s="1"/>
  <c r="F75" i="5"/>
  <c r="J74" i="1" s="1"/>
  <c r="K74" i="1" s="1"/>
  <c r="F67" i="5"/>
  <c r="F59" i="5"/>
  <c r="F51" i="5"/>
  <c r="F43" i="5"/>
  <c r="J42" i="1" s="1"/>
  <c r="K42" i="1" s="1"/>
  <c r="F35" i="5"/>
  <c r="J34" i="1" s="1"/>
  <c r="K34" i="1" s="1"/>
  <c r="F27" i="5"/>
  <c r="F19" i="5"/>
  <c r="F11" i="5"/>
  <c r="F3580" i="5"/>
  <c r="F3560" i="5"/>
  <c r="F3532" i="5"/>
  <c r="F3508" i="5"/>
  <c r="F3488" i="5"/>
  <c r="F3460" i="5"/>
  <c r="F3436" i="5"/>
  <c r="J3435" i="1" s="1"/>
  <c r="K3435" i="1" s="1"/>
  <c r="F3412" i="5"/>
  <c r="F3392" i="5"/>
  <c r="J3391" i="1" s="1"/>
  <c r="K3391" i="1" s="1"/>
  <c r="F3372" i="5"/>
  <c r="F3352" i="5"/>
  <c r="F3336" i="5"/>
  <c r="J3335" i="1" s="1"/>
  <c r="K3335" i="1" s="1"/>
  <c r="F3316" i="5"/>
  <c r="F3296" i="5"/>
  <c r="J3295" i="1" s="1"/>
  <c r="K3295" i="1" s="1"/>
  <c r="F3280" i="5"/>
  <c r="F3260" i="5"/>
  <c r="F3236" i="5"/>
  <c r="F3216" i="5"/>
  <c r="F3196" i="5"/>
  <c r="F3176" i="5"/>
  <c r="F3160" i="5"/>
  <c r="F3140" i="5"/>
  <c r="F3116" i="5"/>
  <c r="J3115" i="1" s="1"/>
  <c r="K3115" i="1" s="1"/>
  <c r="F3096" i="5"/>
  <c r="H3096" i="5" s="1"/>
  <c r="F3076" i="5"/>
  <c r="F3052" i="5"/>
  <c r="F3028" i="5"/>
  <c r="F3008" i="5"/>
  <c r="F2984" i="5"/>
  <c r="F2964" i="5"/>
  <c r="F2944" i="5"/>
  <c r="F2924" i="5"/>
  <c r="J2923" i="1" s="1"/>
  <c r="K2923" i="1" s="1"/>
  <c r="F2904" i="5"/>
  <c r="F2884" i="5"/>
  <c r="J2883" i="1" s="1"/>
  <c r="K2883" i="1" s="1"/>
  <c r="F2864" i="5"/>
  <c r="F2844" i="5"/>
  <c r="F2824" i="5"/>
  <c r="H2824" i="5" s="1"/>
  <c r="F2804" i="5"/>
  <c r="F2788" i="5"/>
  <c r="F2764" i="5"/>
  <c r="F2740" i="5"/>
  <c r="F2720" i="5"/>
  <c r="F2700" i="5"/>
  <c r="F2680" i="5"/>
  <c r="F2660" i="5"/>
  <c r="J2659" i="1" s="1"/>
  <c r="K2659" i="1" s="1"/>
  <c r="F2636" i="5"/>
  <c r="F2612" i="5"/>
  <c r="J2611" i="1" s="1"/>
  <c r="K2611" i="1" s="1"/>
  <c r="F2592" i="5"/>
  <c r="F2572" i="5"/>
  <c r="J2571" i="1" s="1"/>
  <c r="K2571" i="1" s="1"/>
  <c r="F2552" i="5"/>
  <c r="F2532" i="5"/>
  <c r="F2512" i="5"/>
  <c r="F2492" i="5"/>
  <c r="F2472" i="5"/>
  <c r="J2471" i="1" s="1"/>
  <c r="K2471" i="1" s="1"/>
  <c r="F2456" i="5"/>
  <c r="F2432" i="5"/>
  <c r="J2431" i="1" s="1"/>
  <c r="K2431" i="1" s="1"/>
  <c r="F2412" i="5"/>
  <c r="F2392" i="5"/>
  <c r="F2372" i="5"/>
  <c r="F2352" i="5"/>
  <c r="F2336" i="5"/>
  <c r="F2312" i="5"/>
  <c r="F2292" i="5"/>
  <c r="F2272" i="5"/>
  <c r="F2248" i="5"/>
  <c r="F2228" i="5"/>
  <c r="F2208" i="5"/>
  <c r="F2188" i="5"/>
  <c r="F2168" i="5"/>
  <c r="J2167" i="1" s="1"/>
  <c r="K2167" i="1" s="1"/>
  <c r="F2152" i="5"/>
  <c r="F2128" i="5"/>
  <c r="J2127" i="1" s="1"/>
  <c r="K2127" i="1" s="1"/>
  <c r="F2100" i="5"/>
  <c r="F2080" i="5"/>
  <c r="J2079" i="1" s="1"/>
  <c r="K2079" i="1" s="1"/>
  <c r="F2060" i="5"/>
  <c r="F2040" i="5"/>
  <c r="J2039" i="1" s="1"/>
  <c r="K2039" i="1" s="1"/>
  <c r="F2020" i="5"/>
  <c r="F2000" i="5"/>
  <c r="F1980" i="5"/>
  <c r="J1979" i="1" s="1"/>
  <c r="K1979" i="1" s="1"/>
  <c r="F1956" i="5"/>
  <c r="F1932" i="5"/>
  <c r="F1912" i="5"/>
  <c r="F1892" i="5"/>
  <c r="F1872" i="5"/>
  <c r="F1848" i="5"/>
  <c r="F1828" i="5"/>
  <c r="F1808" i="5"/>
  <c r="F1792" i="5"/>
  <c r="F1772" i="5"/>
  <c r="F1748" i="5"/>
  <c r="F1728" i="5"/>
  <c r="F1704" i="5"/>
  <c r="F1684" i="5"/>
  <c r="F1664" i="5"/>
  <c r="F1644" i="5"/>
  <c r="F1616" i="5"/>
  <c r="F1596" i="5"/>
  <c r="F1576" i="5"/>
  <c r="F1556" i="5"/>
  <c r="F1536" i="5"/>
  <c r="F1516" i="5"/>
  <c r="F1500" i="5"/>
  <c r="F1480" i="5"/>
  <c r="F1460" i="5"/>
  <c r="F1436" i="5"/>
  <c r="F1416" i="5"/>
  <c r="F1396" i="5"/>
  <c r="F1376" i="5"/>
  <c r="F1352" i="5"/>
  <c r="F1332" i="5"/>
  <c r="F1308" i="5"/>
  <c r="F1288" i="5"/>
  <c r="F1268" i="5"/>
  <c r="F1244" i="5"/>
  <c r="F1220" i="5"/>
  <c r="F1200" i="5"/>
  <c r="F1160" i="5"/>
  <c r="F1116" i="5"/>
  <c r="F1068" i="5"/>
  <c r="F1032" i="5"/>
  <c r="F988" i="5"/>
  <c r="F940" i="5"/>
  <c r="F900" i="5"/>
  <c r="F864" i="5"/>
  <c r="J863" i="1" s="1"/>
  <c r="K863" i="1" s="1"/>
  <c r="F824" i="5"/>
  <c r="F780" i="5"/>
  <c r="F736" i="5"/>
  <c r="F696" i="5"/>
  <c r="F652" i="5"/>
  <c r="F608" i="5"/>
  <c r="F568" i="5"/>
  <c r="F520" i="5"/>
  <c r="F472" i="5"/>
  <c r="F428" i="5"/>
  <c r="F380" i="5"/>
  <c r="F336" i="5"/>
  <c r="F292" i="5"/>
  <c r="F244" i="5"/>
  <c r="J243" i="1" s="1"/>
  <c r="K243" i="1" s="1"/>
  <c r="F196" i="5"/>
  <c r="F152" i="5"/>
  <c r="F112" i="5"/>
  <c r="F68" i="5"/>
  <c r="F24" i="5"/>
  <c r="F3582" i="5"/>
  <c r="F3566" i="5"/>
  <c r="J3565" i="1" s="1"/>
  <c r="K3565" i="1" s="1"/>
  <c r="F3550" i="5"/>
  <c r="F3534" i="5"/>
  <c r="F3518" i="5"/>
  <c r="F3502" i="5"/>
  <c r="F3486" i="5"/>
  <c r="F3470" i="5"/>
  <c r="H3470" i="5" s="1"/>
  <c r="F3454" i="5"/>
  <c r="F3438" i="5"/>
  <c r="J3437" i="1" s="1"/>
  <c r="K3437" i="1" s="1"/>
  <c r="F3422" i="5"/>
  <c r="H3422" i="5" s="1"/>
  <c r="F3406" i="5"/>
  <c r="F3390" i="5"/>
  <c r="J3389" i="1" s="1"/>
  <c r="K3389" i="1" s="1"/>
  <c r="F3374" i="5"/>
  <c r="H3374" i="5" s="1"/>
  <c r="F3358" i="5"/>
  <c r="F3342" i="5"/>
  <c r="J3341" i="1" s="1"/>
  <c r="K3341" i="1" s="1"/>
  <c r="F3326" i="5"/>
  <c r="F3310" i="5"/>
  <c r="F3294" i="5"/>
  <c r="J3293" i="1" s="1"/>
  <c r="K3293" i="1" s="1"/>
  <c r="F3278" i="5"/>
  <c r="F3262" i="5"/>
  <c r="F3246" i="5"/>
  <c r="F3230" i="5"/>
  <c r="F3214" i="5"/>
  <c r="F3198" i="5"/>
  <c r="F3182" i="5"/>
  <c r="F3166" i="5"/>
  <c r="F3150" i="5"/>
  <c r="F3134" i="5"/>
  <c r="F3118" i="5"/>
  <c r="F3102" i="5"/>
  <c r="F3086" i="5"/>
  <c r="F3070" i="5"/>
  <c r="J3069" i="1" s="1"/>
  <c r="K3069" i="1" s="1"/>
  <c r="F3054" i="5"/>
  <c r="H3054" i="5" s="1"/>
  <c r="F3038" i="5"/>
  <c r="F3022" i="5"/>
  <c r="J3021" i="1" s="1"/>
  <c r="K3021" i="1" s="1"/>
  <c r="F3006" i="5"/>
  <c r="F2990" i="5"/>
  <c r="F2974" i="5"/>
  <c r="J2973" i="1" s="1"/>
  <c r="K2973" i="1" s="1"/>
  <c r="F2958" i="5"/>
  <c r="F2942" i="5"/>
  <c r="F2926" i="5"/>
  <c r="J2925" i="1" s="1"/>
  <c r="K2925" i="1" s="1"/>
  <c r="F2910" i="5"/>
  <c r="F2894" i="5"/>
  <c r="F2878" i="5"/>
  <c r="J2877" i="1" s="1"/>
  <c r="K2877" i="1" s="1"/>
  <c r="F2862" i="5"/>
  <c r="F2846" i="5"/>
  <c r="F2830" i="5"/>
  <c r="J2829" i="1" s="1"/>
  <c r="K2829" i="1" s="1"/>
  <c r="F2814" i="5"/>
  <c r="F2798" i="5"/>
  <c r="F2782" i="5"/>
  <c r="F2766" i="5"/>
  <c r="F2750" i="5"/>
  <c r="F2734" i="5"/>
  <c r="F2718" i="5"/>
  <c r="F2702" i="5"/>
  <c r="F2686" i="5"/>
  <c r="F2670" i="5"/>
  <c r="F2654" i="5"/>
  <c r="J2653" i="1" s="1"/>
  <c r="K2653" i="1" s="1"/>
  <c r="F2638" i="5"/>
  <c r="F2622" i="5"/>
  <c r="F2606" i="5"/>
  <c r="J2605" i="1" s="1"/>
  <c r="K2605" i="1" s="1"/>
  <c r="F2590" i="5"/>
  <c r="F2574" i="5"/>
  <c r="F2558" i="5"/>
  <c r="F2542" i="5"/>
  <c r="F2526" i="5"/>
  <c r="J2525" i="1" s="1"/>
  <c r="K2525" i="1" s="1"/>
  <c r="F2510" i="5"/>
  <c r="F2494" i="5"/>
  <c r="F2478" i="5"/>
  <c r="J2477" i="1" s="1"/>
  <c r="K2477" i="1" s="1"/>
  <c r="F2462" i="5"/>
  <c r="F2446" i="5"/>
  <c r="F2430" i="5"/>
  <c r="J2429" i="1" s="1"/>
  <c r="K2429" i="1" s="1"/>
  <c r="F2414" i="5"/>
  <c r="F2398" i="5"/>
  <c r="F2382" i="5"/>
  <c r="J2381" i="1" s="1"/>
  <c r="K2381" i="1" s="1"/>
  <c r="F2366" i="5"/>
  <c r="F2350" i="5"/>
  <c r="F2334" i="5"/>
  <c r="F2318" i="5"/>
  <c r="F2302" i="5"/>
  <c r="F2286" i="5"/>
  <c r="F2270" i="5"/>
  <c r="F2254" i="5"/>
  <c r="F2238" i="5"/>
  <c r="F2222" i="5"/>
  <c r="J2221" i="1" s="1"/>
  <c r="K2221" i="1" s="1"/>
  <c r="F2206" i="5"/>
  <c r="F2190" i="5"/>
  <c r="F2174" i="5"/>
  <c r="J2173" i="1" s="1"/>
  <c r="K2173" i="1" s="1"/>
  <c r="F2158" i="5"/>
  <c r="F2142" i="5"/>
  <c r="F2126" i="5"/>
  <c r="J2125" i="1" s="1"/>
  <c r="K2125" i="1" s="1"/>
  <c r="F2110" i="5"/>
  <c r="F2094" i="5"/>
  <c r="F2078" i="5"/>
  <c r="J2077" i="1" s="1"/>
  <c r="K2077" i="1" s="1"/>
  <c r="F2062" i="5"/>
  <c r="F2046" i="5"/>
  <c r="F2030" i="5"/>
  <c r="J2029" i="1" s="1"/>
  <c r="K2029" i="1" s="1"/>
  <c r="F2014" i="5"/>
  <c r="F1998" i="5"/>
  <c r="F1982" i="5"/>
  <c r="J1981" i="1" s="1"/>
  <c r="K1981" i="1" s="1"/>
  <c r="F1966" i="5"/>
  <c r="F1950" i="5"/>
  <c r="F1934" i="5"/>
  <c r="J1933" i="1" s="1"/>
  <c r="K1933" i="1" s="1"/>
  <c r="F1918" i="5"/>
  <c r="F1902" i="5"/>
  <c r="F1886" i="5"/>
  <c r="F1870" i="5"/>
  <c r="F1854" i="5"/>
  <c r="F1838" i="5"/>
  <c r="F1822" i="5"/>
  <c r="F1806" i="5"/>
  <c r="F1790" i="5"/>
  <c r="F1774" i="5"/>
  <c r="F1758" i="5"/>
  <c r="F1742" i="5"/>
  <c r="J1741" i="1" s="1"/>
  <c r="K1741" i="1" s="1"/>
  <c r="F1726" i="5"/>
  <c r="F1710" i="5"/>
  <c r="F1694" i="5"/>
  <c r="F1678" i="5"/>
  <c r="F1662" i="5"/>
  <c r="F1646" i="5"/>
  <c r="F1630" i="5"/>
  <c r="F1614" i="5"/>
  <c r="F1598" i="5"/>
  <c r="F1582" i="5"/>
  <c r="F1566" i="5"/>
  <c r="F1550" i="5"/>
  <c r="F1534" i="5"/>
  <c r="F1518" i="5"/>
  <c r="F1502" i="5"/>
  <c r="F1486" i="5"/>
  <c r="F1470" i="5"/>
  <c r="F1454" i="5"/>
  <c r="F1438" i="5"/>
  <c r="F1422" i="5"/>
  <c r="F1406" i="5"/>
  <c r="F1390" i="5"/>
  <c r="F1374" i="5"/>
  <c r="F1358" i="5"/>
  <c r="F1342" i="5"/>
  <c r="F1326" i="5"/>
  <c r="F1310" i="5"/>
  <c r="F1294" i="5"/>
  <c r="F1278" i="5"/>
  <c r="F1262" i="5"/>
  <c r="F1246" i="5"/>
  <c r="F1230" i="5"/>
  <c r="F1214" i="5"/>
  <c r="F1198" i="5"/>
  <c r="F1182" i="5"/>
  <c r="J1181" i="1" s="1"/>
  <c r="K1181" i="1" s="1"/>
  <c r="F1166" i="5"/>
  <c r="F1150" i="5"/>
  <c r="J1149" i="1" s="1"/>
  <c r="K1149" i="1" s="1"/>
  <c r="F1134" i="5"/>
  <c r="F1118" i="5"/>
  <c r="F1102" i="5"/>
  <c r="J1101" i="1" s="1"/>
  <c r="K1101" i="1" s="1"/>
  <c r="F1086" i="5"/>
  <c r="F1070" i="5"/>
  <c r="F1054" i="5"/>
  <c r="J1053" i="1" s="1"/>
  <c r="K1053" i="1" s="1"/>
  <c r="F1038" i="5"/>
  <c r="F1022" i="5"/>
  <c r="F1006" i="5"/>
  <c r="J1005" i="1" s="1"/>
  <c r="K1005" i="1" s="1"/>
  <c r="F990" i="5"/>
  <c r="F974" i="5"/>
  <c r="F958" i="5"/>
  <c r="J957" i="1" s="1"/>
  <c r="K957" i="1" s="1"/>
  <c r="F942" i="5"/>
  <c r="F926" i="5"/>
  <c r="F910" i="5"/>
  <c r="J909" i="1" s="1"/>
  <c r="K909" i="1" s="1"/>
  <c r="F894" i="5"/>
  <c r="F878" i="5"/>
  <c r="J877" i="1" s="1"/>
  <c r="K877" i="1" s="1"/>
  <c r="F1164" i="5"/>
  <c r="F1040" i="5"/>
  <c r="F952" i="5"/>
  <c r="F832" i="5"/>
  <c r="F664" i="5"/>
  <c r="J663" i="1" s="1"/>
  <c r="K663" i="1" s="1"/>
  <c r="F532" i="5"/>
  <c r="F392" i="5"/>
  <c r="F256" i="5"/>
  <c r="F164" i="5"/>
  <c r="J163" i="1" s="1"/>
  <c r="K163" i="1" s="1"/>
  <c r="F36" i="5"/>
  <c r="J35" i="1" s="1"/>
  <c r="K35" i="1" s="1"/>
  <c r="F3586" i="5"/>
  <c r="F3554" i="5"/>
  <c r="F3506" i="5"/>
  <c r="F3458" i="5"/>
  <c r="F3410" i="5"/>
  <c r="F3362" i="5"/>
  <c r="F3282" i="5"/>
  <c r="H3282" i="5" s="1"/>
  <c r="F3234" i="5"/>
  <c r="F3186" i="5"/>
  <c r="F3138" i="5"/>
  <c r="F3090" i="5"/>
  <c r="F3042" i="5"/>
  <c r="F2994" i="5"/>
  <c r="F2946" i="5"/>
  <c r="F2898" i="5"/>
  <c r="F2866" i="5"/>
  <c r="F2818" i="5"/>
  <c r="F2770" i="5"/>
  <c r="F2722" i="5"/>
  <c r="F2674" i="5"/>
  <c r="F2626" i="5"/>
  <c r="F2562" i="5"/>
  <c r="J2561" i="1" s="1"/>
  <c r="K2561" i="1" s="1"/>
  <c r="F1188" i="5"/>
  <c r="F1148" i="5"/>
  <c r="J1147" i="1" s="1"/>
  <c r="K1147" i="1" s="1"/>
  <c r="F1104" i="5"/>
  <c r="J1103" i="1" s="1"/>
  <c r="K1103" i="1" s="1"/>
  <c r="F1060" i="5"/>
  <c r="J1059" i="1" s="1"/>
  <c r="K1059" i="1" s="1"/>
  <c r="F1020" i="5"/>
  <c r="F976" i="5"/>
  <c r="F932" i="5"/>
  <c r="F888" i="5"/>
  <c r="F852" i="5"/>
  <c r="F812" i="5"/>
  <c r="F768" i="5"/>
  <c r="F728" i="5"/>
  <c r="F684" i="5"/>
  <c r="F640" i="5"/>
  <c r="F596" i="5"/>
  <c r="J595" i="1" s="1"/>
  <c r="K595" i="1" s="1"/>
  <c r="F556" i="5"/>
  <c r="J555" i="1" s="1"/>
  <c r="K555" i="1" s="1"/>
  <c r="F508" i="5"/>
  <c r="J507" i="1" s="1"/>
  <c r="K507" i="1" s="1"/>
  <c r="F464" i="5"/>
  <c r="J463" i="1" s="1"/>
  <c r="K463" i="1" s="1"/>
  <c r="F420" i="5"/>
  <c r="J419" i="1" s="1"/>
  <c r="K419" i="1" s="1"/>
  <c r="F368" i="5"/>
  <c r="J367" i="1" s="1"/>
  <c r="K367" i="1" s="1"/>
  <c r="F324" i="5"/>
  <c r="J323" i="1" s="1"/>
  <c r="K323" i="1" s="1"/>
  <c r="F280" i="5"/>
  <c r="F232" i="5"/>
  <c r="J231" i="1" s="1"/>
  <c r="K231" i="1" s="1"/>
  <c r="F184" i="5"/>
  <c r="F144" i="5"/>
  <c r="F100" i="5"/>
  <c r="F56" i="5"/>
  <c r="F16" i="5"/>
  <c r="F3578" i="5"/>
  <c r="F3562" i="5"/>
  <c r="F3546" i="5"/>
  <c r="F3530" i="5"/>
  <c r="J3529" i="1" s="1"/>
  <c r="K3529" i="1" s="1"/>
  <c r="F3514" i="5"/>
  <c r="H3514" i="5" s="1"/>
  <c r="F3498" i="5"/>
  <c r="F3482" i="5"/>
  <c r="J3481" i="1" s="1"/>
  <c r="K3481" i="1" s="1"/>
  <c r="F3466" i="5"/>
  <c r="H3466" i="5" s="1"/>
  <c r="F3450" i="5"/>
  <c r="F3434" i="5"/>
  <c r="J3433" i="1" s="1"/>
  <c r="K3433" i="1" s="1"/>
  <c r="F3418" i="5"/>
  <c r="F3402" i="5"/>
  <c r="F3386" i="5"/>
  <c r="J3385" i="1" s="1"/>
  <c r="K3385" i="1" s="1"/>
  <c r="F3370" i="5"/>
  <c r="F3354" i="5"/>
  <c r="F3338" i="5"/>
  <c r="J3337" i="1" s="1"/>
  <c r="K3337" i="1" s="1"/>
  <c r="F3322" i="5"/>
  <c r="F3306" i="5"/>
  <c r="F3290" i="5"/>
  <c r="J3289" i="1" s="1"/>
  <c r="K3289" i="1" s="1"/>
  <c r="F3274" i="5"/>
  <c r="F3258" i="5"/>
  <c r="F3242" i="5"/>
  <c r="F3226" i="5"/>
  <c r="F3210" i="5"/>
  <c r="F3194" i="5"/>
  <c r="F3178" i="5"/>
  <c r="F3162" i="5"/>
  <c r="F3146" i="5"/>
  <c r="F3130" i="5"/>
  <c r="F3114" i="5"/>
  <c r="J3113" i="1" s="1"/>
  <c r="K3113" i="1" s="1"/>
  <c r="F3098" i="5"/>
  <c r="F3082" i="5"/>
  <c r="F3066" i="5"/>
  <c r="J3065" i="1" s="1"/>
  <c r="K3065" i="1" s="1"/>
  <c r="F3050" i="5"/>
  <c r="F3034" i="5"/>
  <c r="F3018" i="5"/>
  <c r="J3017" i="1" s="1"/>
  <c r="K3017" i="1" s="1"/>
  <c r="F3002" i="5"/>
  <c r="H3002" i="5" s="1"/>
  <c r="F2986" i="5"/>
  <c r="F2970" i="5"/>
  <c r="J2969" i="1" s="1"/>
  <c r="K2969" i="1" s="1"/>
  <c r="F2954" i="5"/>
  <c r="F2938" i="5"/>
  <c r="F2922" i="5"/>
  <c r="J2921" i="1" s="1"/>
  <c r="K2921" i="1" s="1"/>
  <c r="F2906" i="5"/>
  <c r="F2890" i="5"/>
  <c r="F2874" i="5"/>
  <c r="J2873" i="1" s="1"/>
  <c r="K2873" i="1" s="1"/>
  <c r="F2858" i="5"/>
  <c r="F2842" i="5"/>
  <c r="F2826" i="5"/>
  <c r="F2810" i="5"/>
  <c r="F2794" i="5"/>
  <c r="F2778" i="5"/>
  <c r="F2762" i="5"/>
  <c r="F2746" i="5"/>
  <c r="F2730" i="5"/>
  <c r="F2714" i="5"/>
  <c r="F2698" i="5"/>
  <c r="F2682" i="5"/>
  <c r="F2666" i="5"/>
  <c r="F2650" i="5"/>
  <c r="F2634" i="5"/>
  <c r="F2618" i="5"/>
  <c r="J2617" i="1" s="1"/>
  <c r="K2617" i="1" s="1"/>
  <c r="F2602" i="5"/>
  <c r="F2586" i="5"/>
  <c r="F2570" i="5"/>
  <c r="J2569" i="1" s="1"/>
  <c r="K2569" i="1" s="1"/>
  <c r="F2554" i="5"/>
  <c r="F2538" i="5"/>
  <c r="F2522" i="5"/>
  <c r="J2521" i="1" s="1"/>
  <c r="K2521" i="1" s="1"/>
  <c r="F2506" i="5"/>
  <c r="F2490" i="5"/>
  <c r="F2474" i="5"/>
  <c r="J2473" i="1" s="1"/>
  <c r="K2473" i="1" s="1"/>
  <c r="F2458" i="5"/>
  <c r="F2442" i="5"/>
  <c r="F2426" i="5"/>
  <c r="J2425" i="1" s="1"/>
  <c r="K2425" i="1" s="1"/>
  <c r="F2410" i="5"/>
  <c r="F2394" i="5"/>
  <c r="F2378" i="5"/>
  <c r="J2377" i="1" s="1"/>
  <c r="K2377" i="1" s="1"/>
  <c r="F2362" i="5"/>
  <c r="F2346" i="5"/>
  <c r="F2330" i="5"/>
  <c r="F2314" i="5"/>
  <c r="F2298" i="5"/>
  <c r="F2282" i="5"/>
  <c r="F2266" i="5"/>
  <c r="F2250" i="5"/>
  <c r="F2234" i="5"/>
  <c r="F2218" i="5"/>
  <c r="J2217" i="1" s="1"/>
  <c r="K2217" i="1" s="1"/>
  <c r="F2202" i="5"/>
  <c r="F2186" i="5"/>
  <c r="F2170" i="5"/>
  <c r="J2169" i="1" s="1"/>
  <c r="K2169" i="1" s="1"/>
  <c r="F2154" i="5"/>
  <c r="F2138" i="5"/>
  <c r="F2122" i="5"/>
  <c r="J2121" i="1" s="1"/>
  <c r="K2121" i="1" s="1"/>
  <c r="F2106" i="5"/>
  <c r="F2090" i="5"/>
  <c r="F2074" i="5"/>
  <c r="J2073" i="1" s="1"/>
  <c r="K2073" i="1" s="1"/>
  <c r="F2058" i="5"/>
  <c r="F2042" i="5"/>
  <c r="F2026" i="5"/>
  <c r="J2025" i="1" s="1"/>
  <c r="K2025" i="1" s="1"/>
  <c r="F2010" i="5"/>
  <c r="F1994" i="5"/>
  <c r="J1993" i="1" s="1"/>
  <c r="K1993" i="1" s="1"/>
  <c r="F1978" i="5"/>
  <c r="F1962" i="5"/>
  <c r="F1946" i="5"/>
  <c r="J1945" i="1" s="1"/>
  <c r="K1945" i="1" s="1"/>
  <c r="F1930" i="5"/>
  <c r="F1914" i="5"/>
  <c r="F1898" i="5"/>
  <c r="F1882" i="5"/>
  <c r="F1866" i="5"/>
  <c r="F1850" i="5"/>
  <c r="F1834" i="5"/>
  <c r="F1818" i="5"/>
  <c r="F1802" i="5"/>
  <c r="F1786" i="5"/>
  <c r="F1770" i="5"/>
  <c r="F1754" i="5"/>
  <c r="F1738" i="5"/>
  <c r="J1737" i="1" s="1"/>
  <c r="K1737" i="1" s="1"/>
  <c r="F1722" i="5"/>
  <c r="F1706" i="5"/>
  <c r="F1690" i="5"/>
  <c r="F1674" i="5"/>
  <c r="F1658" i="5"/>
  <c r="F1642" i="5"/>
  <c r="F1626" i="5"/>
  <c r="F1610" i="5"/>
  <c r="F1594" i="5"/>
  <c r="F1578" i="5"/>
  <c r="F1562" i="5"/>
  <c r="F1546" i="5"/>
  <c r="F1530" i="5"/>
  <c r="F1514" i="5"/>
  <c r="F1498" i="5"/>
  <c r="F1482" i="5"/>
  <c r="F1466" i="5"/>
  <c r="F1450" i="5"/>
  <c r="F1434" i="5"/>
  <c r="F1418" i="5"/>
  <c r="F1402" i="5"/>
  <c r="F1386" i="5"/>
  <c r="F1370" i="5"/>
  <c r="F1354" i="5"/>
  <c r="F1338" i="5"/>
  <c r="F1322" i="5"/>
  <c r="F1306" i="5"/>
  <c r="F1290" i="5"/>
  <c r="F1274" i="5"/>
  <c r="F1258" i="5"/>
  <c r="F1242" i="5"/>
  <c r="F1226" i="5"/>
  <c r="F1210" i="5"/>
  <c r="F1194" i="5"/>
  <c r="F1178" i="5"/>
  <c r="F1162" i="5"/>
  <c r="F1146" i="5"/>
  <c r="J1145" i="1" s="1"/>
  <c r="K1145" i="1" s="1"/>
  <c r="F1130" i="5"/>
  <c r="F1114" i="5"/>
  <c r="F1098" i="5"/>
  <c r="J1097" i="1" s="1"/>
  <c r="K1097" i="1" s="1"/>
  <c r="F1082" i="5"/>
  <c r="F1066" i="5"/>
  <c r="F1050" i="5"/>
  <c r="J1049" i="1" s="1"/>
  <c r="K1049" i="1" s="1"/>
  <c r="F1034" i="5"/>
  <c r="F1018" i="5"/>
  <c r="F1002" i="5"/>
  <c r="J1001" i="1" s="1"/>
  <c r="K1001" i="1" s="1"/>
  <c r="F986" i="5"/>
  <c r="F970" i="5"/>
  <c r="J969" i="1" s="1"/>
  <c r="K969" i="1" s="1"/>
  <c r="F954" i="5"/>
  <c r="J953" i="1" s="1"/>
  <c r="K953" i="1" s="1"/>
  <c r="F938" i="5"/>
  <c r="F922" i="5"/>
  <c r="J921" i="1" s="1"/>
  <c r="K921" i="1" s="1"/>
  <c r="F906" i="5"/>
  <c r="F890" i="5"/>
  <c r="F1080" i="5"/>
  <c r="F912" i="5"/>
  <c r="J911" i="1" s="1"/>
  <c r="K911" i="1" s="1"/>
  <c r="F748" i="5"/>
  <c r="F620" i="5"/>
  <c r="F488" i="5"/>
  <c r="F348" i="5"/>
  <c r="F124" i="5"/>
  <c r="J123" i="1" s="1"/>
  <c r="K123" i="1" s="1"/>
  <c r="F3538" i="5"/>
  <c r="F3490" i="5"/>
  <c r="F3442" i="5"/>
  <c r="F3394" i="5"/>
  <c r="F3346" i="5"/>
  <c r="J3345" i="1" s="1"/>
  <c r="K3345" i="1" s="1"/>
  <c r="F3314" i="5"/>
  <c r="F3250" i="5"/>
  <c r="F3202" i="5"/>
  <c r="F3154" i="5"/>
  <c r="F3122" i="5"/>
  <c r="F3074" i="5"/>
  <c r="F3010" i="5"/>
  <c r="H3010" i="5" s="1"/>
  <c r="F2978" i="5"/>
  <c r="J2977" i="1" s="1"/>
  <c r="K2977" i="1" s="1"/>
  <c r="F2930" i="5"/>
  <c r="J2929" i="1" s="1"/>
  <c r="K2929" i="1" s="1"/>
  <c r="F2850" i="5"/>
  <c r="F2802" i="5"/>
  <c r="F2754" i="5"/>
  <c r="F2706" i="5"/>
  <c r="F2658" i="5"/>
  <c r="J2657" i="1" s="1"/>
  <c r="K2657" i="1" s="1"/>
  <c r="F2594" i="5"/>
  <c r="F2578" i="5"/>
  <c r="F3591" i="5"/>
  <c r="F3583" i="5"/>
  <c r="F3575" i="5"/>
  <c r="J3574" i="1" s="1"/>
  <c r="K3574" i="1" s="1"/>
  <c r="F3567" i="5"/>
  <c r="J3566" i="1" s="1"/>
  <c r="K3566" i="1" s="1"/>
  <c r="F3559" i="5"/>
  <c r="H3559" i="5" s="1"/>
  <c r="F3551" i="5"/>
  <c r="F3543" i="5"/>
  <c r="F3535" i="5"/>
  <c r="F3527" i="5"/>
  <c r="J3526" i="1" s="1"/>
  <c r="K3526" i="1" s="1"/>
  <c r="F3519" i="5"/>
  <c r="J3518" i="1" s="1"/>
  <c r="K3518" i="1" s="1"/>
  <c r="F3511" i="5"/>
  <c r="H3511" i="5" s="1"/>
  <c r="F3503" i="5"/>
  <c r="F3495" i="5"/>
  <c r="F3487" i="5"/>
  <c r="F3479" i="5"/>
  <c r="J3478" i="1" s="1"/>
  <c r="K3478" i="1" s="1"/>
  <c r="F3471" i="5"/>
  <c r="F3463" i="5"/>
  <c r="F3455" i="5"/>
  <c r="F3447" i="5"/>
  <c r="F3439" i="5"/>
  <c r="J3438" i="1" s="1"/>
  <c r="K3438" i="1" s="1"/>
  <c r="F3431" i="5"/>
  <c r="J3430" i="1" s="1"/>
  <c r="K3430" i="1" s="1"/>
  <c r="F3423" i="5"/>
  <c r="F3415" i="5"/>
  <c r="F3407" i="5"/>
  <c r="F3399" i="5"/>
  <c r="F3391" i="5"/>
  <c r="J3390" i="1" s="1"/>
  <c r="K3390" i="1" s="1"/>
  <c r="F3383" i="5"/>
  <c r="J3382" i="1" s="1"/>
  <c r="K3382" i="1" s="1"/>
  <c r="F3375" i="5"/>
  <c r="H3375" i="5" s="1"/>
  <c r="F3367" i="5"/>
  <c r="F3359" i="5"/>
  <c r="F3351" i="5"/>
  <c r="F3343" i="5"/>
  <c r="J3342" i="1" s="1"/>
  <c r="K3342" i="1" s="1"/>
  <c r="F3335" i="5"/>
  <c r="J3334" i="1" s="1"/>
  <c r="K3334" i="1" s="1"/>
  <c r="F3327" i="5"/>
  <c r="F3319" i="5"/>
  <c r="F3311" i="5"/>
  <c r="F3303" i="5"/>
  <c r="F3295" i="5"/>
  <c r="J3294" i="1" s="1"/>
  <c r="K3294" i="1" s="1"/>
  <c r="F3287" i="5"/>
  <c r="F3279" i="5"/>
  <c r="H3279" i="5" s="1"/>
  <c r="F3271" i="5"/>
  <c r="F3263" i="5"/>
  <c r="F3255" i="5"/>
  <c r="F3247" i="5"/>
  <c r="F3239" i="5"/>
  <c r="F3231" i="5"/>
  <c r="F3223" i="5"/>
  <c r="F3215" i="5"/>
  <c r="F3207" i="5"/>
  <c r="F3199" i="5"/>
  <c r="F3191" i="5"/>
  <c r="F3183" i="5"/>
  <c r="F3175" i="5"/>
  <c r="F3167" i="5"/>
  <c r="F3159" i="5"/>
  <c r="F3151" i="5"/>
  <c r="F3143" i="5"/>
  <c r="F3135" i="5"/>
  <c r="F3127" i="5"/>
  <c r="F3119" i="5"/>
  <c r="F3111" i="5"/>
  <c r="J3110" i="1" s="1"/>
  <c r="K3110" i="1" s="1"/>
  <c r="F3103" i="5"/>
  <c r="J3102" i="1" s="1"/>
  <c r="K3102" i="1" s="1"/>
  <c r="F3095" i="5"/>
  <c r="H3095" i="5" s="1"/>
  <c r="F3087" i="5"/>
  <c r="F3079" i="5"/>
  <c r="F3071" i="5"/>
  <c r="F3063" i="5"/>
  <c r="J3062" i="1" s="1"/>
  <c r="K3062" i="1" s="1"/>
  <c r="F3055" i="5"/>
  <c r="H3055" i="5" s="1"/>
  <c r="F3047" i="5"/>
  <c r="H3047" i="5" s="1"/>
  <c r="F3039" i="5"/>
  <c r="F3031" i="5"/>
  <c r="F3023" i="5"/>
  <c r="J3022" i="1" s="1"/>
  <c r="K3022" i="1" s="1"/>
  <c r="F3015" i="5"/>
  <c r="J3014" i="1" s="1"/>
  <c r="K3014" i="1" s="1"/>
  <c r="F3007" i="5"/>
  <c r="F2999" i="5"/>
  <c r="F2991" i="5"/>
  <c r="F2983" i="5"/>
  <c r="F2975" i="5"/>
  <c r="J2974" i="1" s="1"/>
  <c r="K2974" i="1" s="1"/>
  <c r="F2967" i="5"/>
  <c r="J2966" i="1" s="1"/>
  <c r="K2966" i="1" s="1"/>
  <c r="F2959" i="5"/>
  <c r="H2959" i="5" s="1"/>
  <c r="F2951" i="5"/>
  <c r="F2943" i="5"/>
  <c r="F2935" i="5"/>
  <c r="F2927" i="5"/>
  <c r="J2926" i="1" s="1"/>
  <c r="K2926" i="1" s="1"/>
  <c r="F2919" i="5"/>
  <c r="J2918" i="1" s="1"/>
  <c r="K2918" i="1" s="1"/>
  <c r="F2911" i="5"/>
  <c r="F2903" i="5"/>
  <c r="F2895" i="5"/>
  <c r="F2887" i="5"/>
  <c r="F2879" i="5"/>
  <c r="J2878" i="1" s="1"/>
  <c r="K2878" i="1" s="1"/>
  <c r="F2871" i="5"/>
  <c r="H2871" i="5" s="1"/>
  <c r="F2863" i="5"/>
  <c r="F2855" i="5"/>
  <c r="F2847" i="5"/>
  <c r="F2839" i="5"/>
  <c r="J2838" i="1" s="1"/>
  <c r="K2838" i="1" s="1"/>
  <c r="F2831" i="5"/>
  <c r="J2830" i="1" s="1"/>
  <c r="K2830" i="1" s="1"/>
  <c r="F2823" i="5"/>
  <c r="F2815" i="5"/>
  <c r="F2807" i="5"/>
  <c r="F2799" i="5"/>
  <c r="F2791" i="5"/>
  <c r="F2783" i="5"/>
  <c r="F2775" i="5"/>
  <c r="F2767" i="5"/>
  <c r="F2759" i="5"/>
  <c r="F2751" i="5"/>
  <c r="F2743" i="5"/>
  <c r="F2735" i="5"/>
  <c r="F2727" i="5"/>
  <c r="F2719" i="5"/>
  <c r="F2711" i="5"/>
  <c r="F2703" i="5"/>
  <c r="F2695" i="5"/>
  <c r="F2687" i="5"/>
  <c r="F2679" i="5"/>
  <c r="F2671" i="5"/>
  <c r="F2663" i="5"/>
  <c r="J2662" i="1" s="1"/>
  <c r="K2662" i="1" s="1"/>
  <c r="F2655" i="5"/>
  <c r="J2654" i="1" s="1"/>
  <c r="K2654" i="1" s="1"/>
  <c r="F2647" i="5"/>
  <c r="F2639" i="5"/>
  <c r="F2631" i="5"/>
  <c r="F2623" i="5"/>
  <c r="F2615" i="5"/>
  <c r="J2614" i="1" s="1"/>
  <c r="K2614" i="1" s="1"/>
  <c r="F2607" i="5"/>
  <c r="J2606" i="1" s="1"/>
  <c r="K2606" i="1" s="1"/>
  <c r="F2599" i="5"/>
  <c r="F2591" i="5"/>
  <c r="F2583" i="5"/>
  <c r="F2575" i="5"/>
  <c r="F2567" i="5"/>
  <c r="J2566" i="1" s="1"/>
  <c r="K2566" i="1" s="1"/>
  <c r="F2559" i="5"/>
  <c r="J2558" i="1" s="1"/>
  <c r="K2558" i="1" s="1"/>
  <c r="F2551" i="5"/>
  <c r="F2543" i="5"/>
  <c r="F2535" i="5"/>
  <c r="F2527" i="5"/>
  <c r="J2526" i="1" s="1"/>
  <c r="K2526" i="1" s="1"/>
  <c r="F2519" i="5"/>
  <c r="J2518" i="1" s="1"/>
  <c r="K2518" i="1" s="1"/>
  <c r="F2511" i="5"/>
  <c r="F2503" i="5"/>
  <c r="F2495" i="5"/>
  <c r="F2487" i="5"/>
  <c r="F2479" i="5"/>
  <c r="J2478" i="1" s="1"/>
  <c r="K2478" i="1" s="1"/>
  <c r="F2471" i="5"/>
  <c r="J2470" i="1" s="1"/>
  <c r="K2470" i="1" s="1"/>
  <c r="F2463" i="5"/>
  <c r="F2455" i="5"/>
  <c r="F2447" i="5"/>
  <c r="F2439" i="5"/>
  <c r="F2431" i="5"/>
  <c r="J2430" i="1" s="1"/>
  <c r="K2430" i="1" s="1"/>
  <c r="F2423" i="5"/>
  <c r="J2422" i="1" s="1"/>
  <c r="K2422" i="1" s="1"/>
  <c r="F2415" i="5"/>
  <c r="F2407" i="5"/>
  <c r="F2399" i="5"/>
  <c r="F2391" i="5"/>
  <c r="F2383" i="5"/>
  <c r="J2382" i="1" s="1"/>
  <c r="K2382" i="1" s="1"/>
  <c r="F2375" i="5"/>
  <c r="J2374" i="1" s="1"/>
  <c r="K2374" i="1" s="1"/>
  <c r="F2367" i="5"/>
  <c r="F2359" i="5"/>
  <c r="F2351" i="5"/>
  <c r="F2343" i="5"/>
  <c r="F2335" i="5"/>
  <c r="F2327" i="5"/>
  <c r="F2319" i="5"/>
  <c r="F2311" i="5"/>
  <c r="F2303" i="5"/>
  <c r="F2295" i="5"/>
  <c r="F2287" i="5"/>
  <c r="F2279" i="5"/>
  <c r="F2271" i="5"/>
  <c r="F2263" i="5"/>
  <c r="F2255" i="5"/>
  <c r="F2247" i="5"/>
  <c r="F2239" i="5"/>
  <c r="F2231" i="5"/>
  <c r="F2223" i="5"/>
  <c r="J2222" i="1" s="1"/>
  <c r="K2222" i="1" s="1"/>
  <c r="F2215" i="5"/>
  <c r="J2214" i="1" s="1"/>
  <c r="K2214" i="1" s="1"/>
  <c r="F2207" i="5"/>
  <c r="F2199" i="5"/>
  <c r="F2191" i="5"/>
  <c r="F2183" i="5"/>
  <c r="F2175" i="5"/>
  <c r="J2174" i="1" s="1"/>
  <c r="K2174" i="1" s="1"/>
  <c r="F2167" i="5"/>
  <c r="J2166" i="1" s="1"/>
  <c r="K2166" i="1" s="1"/>
  <c r="F2159" i="5"/>
  <c r="F2151" i="5"/>
  <c r="F2143" i="5"/>
  <c r="F2135" i="5"/>
  <c r="F2127" i="5"/>
  <c r="J2126" i="1" s="1"/>
  <c r="K2126" i="1" s="1"/>
  <c r="F2119" i="5"/>
  <c r="J2118" i="1" s="1"/>
  <c r="K2118" i="1" s="1"/>
  <c r="F2111" i="5"/>
  <c r="F2103" i="5"/>
  <c r="F2095" i="5"/>
  <c r="F2087" i="5"/>
  <c r="F2079" i="5"/>
  <c r="J2078" i="1" s="1"/>
  <c r="K2078" i="1" s="1"/>
  <c r="F2071" i="5"/>
  <c r="J2070" i="1" s="1"/>
  <c r="K2070" i="1" s="1"/>
  <c r="F2063" i="5"/>
  <c r="F2055" i="5"/>
  <c r="F2047" i="5"/>
  <c r="F2039" i="5"/>
  <c r="J2038" i="1" s="1"/>
  <c r="K2038" i="1" s="1"/>
  <c r="F2031" i="5"/>
  <c r="J2030" i="1" s="1"/>
  <c r="K2030" i="1" s="1"/>
  <c r="F2023" i="5"/>
  <c r="F2015" i="5"/>
  <c r="F2007" i="5"/>
  <c r="F1999" i="5"/>
  <c r="F1991" i="5"/>
  <c r="J1990" i="1" s="1"/>
  <c r="K1990" i="1" s="1"/>
  <c r="F1983" i="5"/>
  <c r="J1982" i="1" s="1"/>
  <c r="K1982" i="1" s="1"/>
  <c r="F1975" i="5"/>
  <c r="F1967" i="5"/>
  <c r="F1959" i="5"/>
  <c r="F1951" i="5"/>
  <c r="F1943" i="5"/>
  <c r="J1942" i="1" s="1"/>
  <c r="K1942" i="1" s="1"/>
  <c r="F1935" i="5"/>
  <c r="J1934" i="1" s="1"/>
  <c r="K1934" i="1" s="1"/>
  <c r="F1927" i="5"/>
  <c r="F1919" i="5"/>
  <c r="F1911" i="5"/>
  <c r="F1903" i="5"/>
  <c r="F1895" i="5"/>
  <c r="F1887" i="5"/>
  <c r="F1879" i="5"/>
  <c r="F1871" i="5"/>
  <c r="F1863" i="5"/>
  <c r="F1855" i="5"/>
  <c r="F1847" i="5"/>
  <c r="F1839" i="5"/>
  <c r="F1831" i="5"/>
  <c r="F1823" i="5"/>
  <c r="F1815" i="5"/>
  <c r="F1807" i="5"/>
  <c r="F1799" i="5"/>
  <c r="F1791" i="5"/>
  <c r="F1783" i="5"/>
  <c r="F1775" i="5"/>
  <c r="F1767" i="5"/>
  <c r="F1759" i="5"/>
  <c r="F1751" i="5"/>
  <c r="F1743" i="5"/>
  <c r="J1742" i="1" s="1"/>
  <c r="K1742" i="1" s="1"/>
  <c r="F1735" i="5"/>
  <c r="J1734" i="1" s="1"/>
  <c r="K1734" i="1" s="1"/>
  <c r="F1727" i="5"/>
  <c r="F1719" i="5"/>
  <c r="F1711" i="5"/>
  <c r="F1703" i="5"/>
  <c r="F1695" i="5"/>
  <c r="F1687" i="5"/>
  <c r="F1679" i="5"/>
  <c r="F1671" i="5"/>
  <c r="F1663" i="5"/>
  <c r="F1655" i="5"/>
  <c r="F1647" i="5"/>
  <c r="F1639" i="5"/>
  <c r="F1631" i="5"/>
  <c r="F1623" i="5"/>
  <c r="F1615" i="5"/>
  <c r="F1607" i="5"/>
  <c r="F1599" i="5"/>
  <c r="F1591" i="5"/>
  <c r="F1583" i="5"/>
  <c r="F1575" i="5"/>
  <c r="F1567" i="5"/>
  <c r="F1559" i="5"/>
  <c r="F1551" i="5"/>
  <c r="F1543" i="5"/>
  <c r="F1535" i="5"/>
  <c r="F1527" i="5"/>
  <c r="F1519" i="5"/>
  <c r="F1511" i="5"/>
  <c r="F1503" i="5"/>
  <c r="F1495" i="5"/>
  <c r="F1487" i="5"/>
  <c r="F1479" i="5"/>
  <c r="F1471" i="5"/>
  <c r="F1463" i="5"/>
  <c r="F1455" i="5"/>
  <c r="F1447" i="5"/>
  <c r="F1439" i="5"/>
  <c r="F1431" i="5"/>
  <c r="F1423" i="5"/>
  <c r="F1415" i="5"/>
  <c r="F1407" i="5"/>
  <c r="F1399" i="5"/>
  <c r="F1391" i="5"/>
  <c r="F1383" i="5"/>
  <c r="F1375" i="5"/>
  <c r="F1367" i="5"/>
  <c r="F1359" i="5"/>
  <c r="F1351" i="5"/>
  <c r="F1343" i="5"/>
  <c r="F1335" i="5"/>
  <c r="F1327" i="5"/>
  <c r="F1319" i="5"/>
  <c r="F1311" i="5"/>
  <c r="F1303" i="5"/>
  <c r="F1295" i="5"/>
  <c r="F1287" i="5"/>
  <c r="F1279" i="5"/>
  <c r="F1271" i="5"/>
  <c r="F1263" i="5"/>
  <c r="F1255" i="5"/>
  <c r="F1247" i="5"/>
  <c r="F1239" i="5"/>
  <c r="F1231" i="5"/>
  <c r="F1223" i="5"/>
  <c r="F1215" i="5"/>
  <c r="F1207" i="5"/>
  <c r="F1199" i="5"/>
  <c r="F1191" i="5"/>
  <c r="F1183" i="5"/>
  <c r="J1182" i="1" s="1"/>
  <c r="K1182" i="1" s="1"/>
  <c r="F1175" i="5"/>
  <c r="F1167" i="5"/>
  <c r="F1159" i="5"/>
  <c r="F1151" i="5"/>
  <c r="J1150" i="1" s="1"/>
  <c r="K1150" i="1" s="1"/>
  <c r="F1143" i="5"/>
  <c r="J1142" i="1" s="1"/>
  <c r="K1142" i="1" s="1"/>
  <c r="F1135" i="5"/>
  <c r="F1127" i="5"/>
  <c r="F1119" i="5"/>
  <c r="F1111" i="5"/>
  <c r="F1103" i="5"/>
  <c r="J1102" i="1" s="1"/>
  <c r="K1102" i="1" s="1"/>
  <c r="F1095" i="5"/>
  <c r="J1094" i="1" s="1"/>
  <c r="K1094" i="1" s="1"/>
  <c r="F1087" i="5"/>
  <c r="F1079" i="5"/>
  <c r="F1071" i="5"/>
  <c r="F1063" i="5"/>
  <c r="J1062" i="1" s="1"/>
  <c r="K1062" i="1" s="1"/>
  <c r="F1055" i="5"/>
  <c r="J1054" i="1" s="1"/>
  <c r="K1054" i="1" s="1"/>
  <c r="F1047" i="5"/>
  <c r="J1046" i="1" s="1"/>
  <c r="K1046" i="1" s="1"/>
  <c r="F1039" i="5"/>
  <c r="F1031" i="5"/>
  <c r="F1023" i="5"/>
  <c r="F1015" i="5"/>
  <c r="J1014" i="1" s="1"/>
  <c r="K1014" i="1" s="1"/>
  <c r="F1007" i="5"/>
  <c r="J1006" i="1" s="1"/>
  <c r="K1006" i="1" s="1"/>
  <c r="F999" i="5"/>
  <c r="F991" i="5"/>
  <c r="F983" i="5"/>
  <c r="F975" i="5"/>
  <c r="F967" i="5"/>
  <c r="J966" i="1" s="1"/>
  <c r="K966" i="1" s="1"/>
  <c r="F959" i="5"/>
  <c r="J958" i="1" s="1"/>
  <c r="K958" i="1" s="1"/>
  <c r="F951" i="5"/>
  <c r="F943" i="5"/>
  <c r="F935" i="5"/>
  <c r="F927" i="5"/>
  <c r="F919" i="5"/>
  <c r="J918" i="1" s="1"/>
  <c r="K918" i="1" s="1"/>
  <c r="F911" i="5"/>
  <c r="J910" i="1" s="1"/>
  <c r="K910" i="1" s="1"/>
  <c r="F903" i="5"/>
  <c r="F895" i="5"/>
  <c r="F887" i="5"/>
  <c r="F879" i="5"/>
  <c r="J878" i="1" s="1"/>
  <c r="K878" i="1" s="1"/>
  <c r="F871" i="5"/>
  <c r="J870" i="1" s="1"/>
  <c r="K870" i="1" s="1"/>
  <c r="F863" i="5"/>
  <c r="J862" i="1" s="1"/>
  <c r="K862" i="1" s="1"/>
  <c r="F855" i="5"/>
  <c r="F847" i="5"/>
  <c r="F839" i="5"/>
  <c r="F831" i="5"/>
  <c r="F823" i="5"/>
  <c r="F815" i="5"/>
  <c r="F807" i="5"/>
  <c r="F799" i="5"/>
  <c r="F791" i="5"/>
  <c r="F783" i="5"/>
  <c r="F775" i="5"/>
  <c r="F767" i="5"/>
  <c r="F759" i="5"/>
  <c r="F751" i="5"/>
  <c r="F743" i="5"/>
  <c r="F735" i="5"/>
  <c r="F727" i="5"/>
  <c r="F719" i="5"/>
  <c r="F711" i="5"/>
  <c r="F703" i="5"/>
  <c r="F695" i="5"/>
  <c r="F687" i="5"/>
  <c r="F679" i="5"/>
  <c r="F671" i="5"/>
  <c r="F663" i="5"/>
  <c r="J662" i="1" s="1"/>
  <c r="K662" i="1" s="1"/>
  <c r="F655" i="5"/>
  <c r="J654" i="1" s="1"/>
  <c r="K654" i="1" s="1"/>
  <c r="F647" i="5"/>
  <c r="F639" i="5"/>
  <c r="F631" i="5"/>
  <c r="F623" i="5"/>
  <c r="F615" i="5"/>
  <c r="F607" i="5"/>
  <c r="J606" i="1" s="1"/>
  <c r="K606" i="1" s="1"/>
  <c r="F599" i="5"/>
  <c r="J598" i="1" s="1"/>
  <c r="K598" i="1" s="1"/>
  <c r="F591" i="5"/>
  <c r="J590" i="1" s="1"/>
  <c r="K590" i="1" s="1"/>
  <c r="F583" i="5"/>
  <c r="F575" i="5"/>
  <c r="F567" i="5"/>
  <c r="F559" i="5"/>
  <c r="J558" i="1" s="1"/>
  <c r="K558" i="1" s="1"/>
  <c r="F551" i="5"/>
  <c r="J550" i="1" s="1"/>
  <c r="K550" i="1" s="1"/>
  <c r="F543" i="5"/>
  <c r="J542" i="1" s="1"/>
  <c r="K542" i="1" s="1"/>
  <c r="F535" i="5"/>
  <c r="F527" i="5"/>
  <c r="F519" i="5"/>
  <c r="F511" i="5"/>
  <c r="J510" i="1" s="1"/>
  <c r="K510" i="1" s="1"/>
  <c r="F503" i="5"/>
  <c r="J502" i="1" s="1"/>
  <c r="K502" i="1" s="1"/>
  <c r="F495" i="5"/>
  <c r="F487" i="5"/>
  <c r="F479" i="5"/>
  <c r="F471" i="5"/>
  <c r="F463" i="5"/>
  <c r="J462" i="1" s="1"/>
  <c r="K462" i="1" s="1"/>
  <c r="F455" i="5"/>
  <c r="J454" i="1" s="1"/>
  <c r="K454" i="1" s="1"/>
  <c r="F447" i="5"/>
  <c r="F439" i="5"/>
  <c r="F431" i="5"/>
  <c r="F423" i="5"/>
  <c r="J422" i="1" s="1"/>
  <c r="K422" i="1" s="1"/>
  <c r="F415" i="5"/>
  <c r="J414" i="1" s="1"/>
  <c r="K414" i="1" s="1"/>
  <c r="F407" i="5"/>
  <c r="J406" i="1" s="1"/>
  <c r="K406" i="1" s="1"/>
  <c r="F399" i="5"/>
  <c r="F391" i="5"/>
  <c r="F383" i="5"/>
  <c r="F375" i="5"/>
  <c r="J374" i="1" s="1"/>
  <c r="K374" i="1" s="1"/>
  <c r="F367" i="5"/>
  <c r="J366" i="1" s="1"/>
  <c r="K366" i="1" s="1"/>
  <c r="F359" i="5"/>
  <c r="J358" i="1" s="1"/>
  <c r="K358" i="1" s="1"/>
  <c r="F351" i="5"/>
  <c r="F343" i="5"/>
  <c r="F335" i="5"/>
  <c r="F327" i="5"/>
  <c r="J326" i="1" s="1"/>
  <c r="K326" i="1" s="1"/>
  <c r="F319" i="5"/>
  <c r="J318" i="1" s="1"/>
  <c r="K318" i="1" s="1"/>
  <c r="F311" i="5"/>
  <c r="F303" i="5"/>
  <c r="F295" i="5"/>
  <c r="F287" i="5"/>
  <c r="F279" i="5"/>
  <c r="F271" i="5"/>
  <c r="F263" i="5"/>
  <c r="F255" i="5"/>
  <c r="F247" i="5"/>
  <c r="F239" i="5"/>
  <c r="J238" i="1" s="1"/>
  <c r="K238" i="1" s="1"/>
  <c r="F231" i="5"/>
  <c r="F223" i="5"/>
  <c r="F215" i="5"/>
  <c r="F207" i="5"/>
  <c r="F199" i="5"/>
  <c r="F191" i="5"/>
  <c r="F183" i="5"/>
  <c r="F175" i="5"/>
  <c r="F167" i="5"/>
  <c r="J166" i="1" s="1"/>
  <c r="K166" i="1" s="1"/>
  <c r="F159" i="5"/>
  <c r="F151" i="5"/>
  <c r="F143" i="5"/>
  <c r="F135" i="5"/>
  <c r="J134" i="1" s="1"/>
  <c r="K134" i="1" s="1"/>
  <c r="F127" i="5"/>
  <c r="J126" i="1" s="1"/>
  <c r="K126" i="1" s="1"/>
  <c r="F119" i="5"/>
  <c r="J118" i="1" s="1"/>
  <c r="K118" i="1" s="1"/>
  <c r="F111" i="5"/>
  <c r="F103" i="5"/>
  <c r="F95" i="5"/>
  <c r="F87" i="5"/>
  <c r="J86" i="1" s="1"/>
  <c r="K86" i="1" s="1"/>
  <c r="F79" i="5"/>
  <c r="J78" i="1" s="1"/>
  <c r="K78" i="1" s="1"/>
  <c r="F71" i="5"/>
  <c r="J70" i="1" s="1"/>
  <c r="K70" i="1" s="1"/>
  <c r="F63" i="5"/>
  <c r="F55" i="5"/>
  <c r="F47" i="5"/>
  <c r="F39" i="5"/>
  <c r="J38" i="1" s="1"/>
  <c r="K38" i="1" s="1"/>
  <c r="F31" i="5"/>
  <c r="J30" i="1" s="1"/>
  <c r="K30" i="1" s="1"/>
  <c r="F23" i="5"/>
  <c r="F15" i="5"/>
  <c r="F3572" i="5"/>
  <c r="J3571" i="1" s="1"/>
  <c r="K3571" i="1" s="1"/>
  <c r="F3544" i="5"/>
  <c r="F3520" i="5"/>
  <c r="J3519" i="1" s="1"/>
  <c r="K3519" i="1" s="1"/>
  <c r="F3500" i="5"/>
  <c r="F3476" i="5"/>
  <c r="J3475" i="1" s="1"/>
  <c r="K3475" i="1" s="1"/>
  <c r="F3448" i="5"/>
  <c r="F3424" i="5"/>
  <c r="H3424" i="5" s="1"/>
  <c r="F3400" i="5"/>
  <c r="F3384" i="5"/>
  <c r="J3383" i="1" s="1"/>
  <c r="K3383" i="1" s="1"/>
  <c r="F3360" i="5"/>
  <c r="F3344" i="5"/>
  <c r="J3343" i="1" s="1"/>
  <c r="K3343" i="1" s="1"/>
  <c r="F3324" i="5"/>
  <c r="F3308" i="5"/>
  <c r="F3288" i="5"/>
  <c r="F3268" i="5"/>
  <c r="F3248" i="5"/>
  <c r="F3224" i="5"/>
  <c r="F3208" i="5"/>
  <c r="F3188" i="5"/>
  <c r="F3172" i="5"/>
  <c r="F3148" i="5"/>
  <c r="F3128" i="5"/>
  <c r="F3108" i="5"/>
  <c r="J3107" i="1" s="1"/>
  <c r="K3107" i="1" s="1"/>
  <c r="F3088" i="5"/>
  <c r="F3064" i="5"/>
  <c r="J3063" i="1" s="1"/>
  <c r="K3063" i="1" s="1"/>
  <c r="F3040" i="5"/>
  <c r="F3016" i="5"/>
  <c r="J3015" i="1" s="1"/>
  <c r="K3015" i="1" s="1"/>
  <c r="F2996" i="5"/>
  <c r="F2976" i="5"/>
  <c r="J2975" i="1" s="1"/>
  <c r="K2975" i="1" s="1"/>
  <c r="F2952" i="5"/>
  <c r="F2932" i="5"/>
  <c r="J2931" i="1" s="1"/>
  <c r="K2931" i="1" s="1"/>
  <c r="F2912" i="5"/>
  <c r="F2892" i="5"/>
  <c r="F2872" i="5"/>
  <c r="F2852" i="5"/>
  <c r="F2832" i="5"/>
  <c r="J2831" i="1" s="1"/>
  <c r="K2831" i="1" s="1"/>
  <c r="F2816" i="5"/>
  <c r="F2792" i="5"/>
  <c r="F2772" i="5"/>
  <c r="F2752" i="5"/>
  <c r="F2728" i="5"/>
  <c r="F2708" i="5"/>
  <c r="F2688" i="5"/>
  <c r="F2668" i="5"/>
  <c r="F2648" i="5"/>
  <c r="F2628" i="5"/>
  <c r="F2600" i="5"/>
  <c r="F2584" i="5"/>
  <c r="F2564" i="5"/>
  <c r="J2563" i="1" s="1"/>
  <c r="K2563" i="1" s="1"/>
  <c r="F2544" i="5"/>
  <c r="F2524" i="5"/>
  <c r="J2523" i="1" s="1"/>
  <c r="K2523" i="1" s="1"/>
  <c r="F2500" i="5"/>
  <c r="F2480" i="5"/>
  <c r="J2479" i="1" s="1"/>
  <c r="K2479" i="1" s="1"/>
  <c r="F2464" i="5"/>
  <c r="F2444" i="5"/>
  <c r="F2424" i="5"/>
  <c r="J2423" i="1" s="1"/>
  <c r="K2423" i="1" s="1"/>
  <c r="F2404" i="5"/>
  <c r="F2384" i="5"/>
  <c r="J2383" i="1" s="1"/>
  <c r="K2383" i="1" s="1"/>
  <c r="F2364" i="5"/>
  <c r="F2344" i="5"/>
  <c r="F2324" i="5"/>
  <c r="F2304" i="5"/>
  <c r="F2280" i="5"/>
  <c r="F2260" i="5"/>
  <c r="F2240" i="5"/>
  <c r="F2220" i="5"/>
  <c r="J2219" i="1" s="1"/>
  <c r="K2219" i="1" s="1"/>
  <c r="F2196" i="5"/>
  <c r="F2176" i="5"/>
  <c r="J2175" i="1" s="1"/>
  <c r="K2175" i="1" s="1"/>
  <c r="F2156" i="5"/>
  <c r="F2140" i="5"/>
  <c r="F2116" i="5"/>
  <c r="F2088" i="5"/>
  <c r="F2068" i="5"/>
  <c r="F2048" i="5"/>
  <c r="F2028" i="5"/>
  <c r="J2027" i="1" s="1"/>
  <c r="K2027" i="1" s="1"/>
  <c r="F2008" i="5"/>
  <c r="F1988" i="5"/>
  <c r="J1987" i="1" s="1"/>
  <c r="K1987" i="1" s="1"/>
  <c r="F1968" i="5"/>
  <c r="F1944" i="5"/>
  <c r="J1943" i="1" s="1"/>
  <c r="K1943" i="1" s="1"/>
  <c r="F1924" i="5"/>
  <c r="F1904" i="5"/>
  <c r="F1880" i="5"/>
  <c r="F1864" i="5"/>
  <c r="F1836" i="5"/>
  <c r="F1816" i="5"/>
  <c r="F1800" i="5"/>
  <c r="F1780" i="5"/>
  <c r="F1760" i="5"/>
  <c r="F1740" i="5"/>
  <c r="J1739" i="1" s="1"/>
  <c r="K1739" i="1" s="1"/>
  <c r="F1716" i="5"/>
  <c r="F1696" i="5"/>
  <c r="F1676" i="5"/>
  <c r="F1652" i="5"/>
  <c r="F1632" i="5"/>
  <c r="F1604" i="5"/>
  <c r="F1584" i="5"/>
  <c r="F1568" i="5"/>
  <c r="F1548" i="5"/>
  <c r="F1532" i="5"/>
  <c r="F1512" i="5"/>
  <c r="F1492" i="5"/>
  <c r="F1468" i="5"/>
  <c r="F1448" i="5"/>
  <c r="F1428" i="5"/>
  <c r="F1408" i="5"/>
  <c r="F1384" i="5"/>
  <c r="F1364" i="5"/>
  <c r="F1340" i="5"/>
  <c r="F1320" i="5"/>
  <c r="F1300" i="5"/>
  <c r="F1276" i="5"/>
  <c r="F1256" i="5"/>
  <c r="F1232" i="5"/>
  <c r="F1212" i="5"/>
  <c r="F1176" i="5"/>
  <c r="F1136" i="5"/>
  <c r="F1092" i="5"/>
  <c r="J1091" i="1" s="1"/>
  <c r="K1091" i="1" s="1"/>
  <c r="F1048" i="5"/>
  <c r="J1047" i="1" s="1"/>
  <c r="K1047" i="1" s="1"/>
  <c r="F1008" i="5"/>
  <c r="J1007" i="1" s="1"/>
  <c r="K1007" i="1" s="1"/>
  <c r="F964" i="5"/>
  <c r="J963" i="1" s="1"/>
  <c r="K963" i="1" s="1"/>
  <c r="F920" i="5"/>
  <c r="J919" i="1" s="1"/>
  <c r="K919" i="1" s="1"/>
  <c r="F880" i="5"/>
  <c r="F844" i="5"/>
  <c r="F800" i="5"/>
  <c r="F756" i="5"/>
  <c r="F716" i="5"/>
  <c r="F672" i="5"/>
  <c r="F632" i="5"/>
  <c r="F588" i="5"/>
  <c r="F544" i="5"/>
  <c r="J543" i="1" s="1"/>
  <c r="K543" i="1" s="1"/>
  <c r="F500" i="5"/>
  <c r="J499" i="1" s="1"/>
  <c r="K499" i="1" s="1"/>
  <c r="F456" i="5"/>
  <c r="J455" i="1" s="1"/>
  <c r="K455" i="1" s="1"/>
  <c r="F404" i="5"/>
  <c r="F360" i="5"/>
  <c r="J359" i="1" s="1"/>
  <c r="K359" i="1" s="1"/>
  <c r="F308" i="5"/>
  <c r="F268" i="5"/>
  <c r="F220" i="5"/>
  <c r="F172" i="5"/>
  <c r="J171" i="1" s="1"/>
  <c r="K171" i="1" s="1"/>
  <c r="F132" i="5"/>
  <c r="J131" i="1" s="1"/>
  <c r="K131" i="1" s="1"/>
  <c r="F88" i="5"/>
  <c r="J87" i="1" s="1"/>
  <c r="K87" i="1" s="1"/>
  <c r="F44" i="5"/>
  <c r="F3590" i="5"/>
  <c r="F3574" i="5"/>
  <c r="J3573" i="1" s="1"/>
  <c r="K3573" i="1" s="1"/>
  <c r="F3558" i="5"/>
  <c r="F3542" i="5"/>
  <c r="F3526" i="5"/>
  <c r="J3525" i="1" s="1"/>
  <c r="K3525" i="1" s="1"/>
  <c r="F3510" i="5"/>
  <c r="F3494" i="5"/>
  <c r="F3478" i="5"/>
  <c r="J3477" i="1" s="1"/>
  <c r="K3477" i="1" s="1"/>
  <c r="F3462" i="5"/>
  <c r="F3446" i="5"/>
  <c r="F3430" i="5"/>
  <c r="J3429" i="1" s="1"/>
  <c r="K3429" i="1" s="1"/>
  <c r="F3414" i="5"/>
  <c r="F3398" i="5"/>
  <c r="F3382" i="5"/>
  <c r="J3381" i="1" s="1"/>
  <c r="K3381" i="1" s="1"/>
  <c r="F3366" i="5"/>
  <c r="F3350" i="5"/>
  <c r="F3334" i="5"/>
  <c r="F3318" i="5"/>
  <c r="F3302" i="5"/>
  <c r="F3286" i="5"/>
  <c r="F3270" i="5"/>
  <c r="F3254" i="5"/>
  <c r="F3238" i="5"/>
  <c r="F3222" i="5"/>
  <c r="F3206" i="5"/>
  <c r="F3190" i="5"/>
  <c r="F3174" i="5"/>
  <c r="F3158" i="5"/>
  <c r="F3142" i="5"/>
  <c r="F3126" i="5"/>
  <c r="F3110" i="5"/>
  <c r="J3109" i="1" s="1"/>
  <c r="K3109" i="1" s="1"/>
  <c r="F3094" i="5"/>
  <c r="F3078" i="5"/>
  <c r="F3062" i="5"/>
  <c r="J3061" i="1" s="1"/>
  <c r="K3061" i="1" s="1"/>
  <c r="F3046" i="5"/>
  <c r="F3030" i="5"/>
  <c r="F3014" i="5"/>
  <c r="J3013" i="1" s="1"/>
  <c r="K3013" i="1" s="1"/>
  <c r="F2998" i="5"/>
  <c r="F2982" i="5"/>
  <c r="F2966" i="5"/>
  <c r="J2965" i="1" s="1"/>
  <c r="K2965" i="1" s="1"/>
  <c r="F2950" i="5"/>
  <c r="F2934" i="5"/>
  <c r="F2918" i="5"/>
  <c r="F2902" i="5"/>
  <c r="F2886" i="5"/>
  <c r="J2885" i="1" s="1"/>
  <c r="K2885" i="1" s="1"/>
  <c r="F2870" i="5"/>
  <c r="H2870" i="5" s="1"/>
  <c r="F2854" i="5"/>
  <c r="F2838" i="5"/>
  <c r="J2837" i="1" s="1"/>
  <c r="K2837" i="1" s="1"/>
  <c r="F2822" i="5"/>
  <c r="F2806" i="5"/>
  <c r="F2790" i="5"/>
  <c r="F2774" i="5"/>
  <c r="F2758" i="5"/>
  <c r="F2742" i="5"/>
  <c r="F2726" i="5"/>
  <c r="F2710" i="5"/>
  <c r="F2694" i="5"/>
  <c r="F2678" i="5"/>
  <c r="F2662" i="5"/>
  <c r="J2661" i="1" s="1"/>
  <c r="K2661" i="1" s="1"/>
  <c r="F2646" i="5"/>
  <c r="F2630" i="5"/>
  <c r="F2614" i="5"/>
  <c r="J2613" i="1" s="1"/>
  <c r="K2613" i="1" s="1"/>
  <c r="F2598" i="5"/>
  <c r="F2582" i="5"/>
  <c r="F2566" i="5"/>
  <c r="J2565" i="1" s="1"/>
  <c r="K2565" i="1" s="1"/>
  <c r="F2550" i="5"/>
  <c r="F2534" i="5"/>
  <c r="F2518" i="5"/>
  <c r="J2517" i="1" s="1"/>
  <c r="K2517" i="1" s="1"/>
  <c r="F2502" i="5"/>
  <c r="F2486" i="5"/>
  <c r="F2470" i="5"/>
  <c r="J2469" i="1" s="1"/>
  <c r="K2469" i="1" s="1"/>
  <c r="F2454" i="5"/>
  <c r="F2438" i="5"/>
  <c r="F2422" i="5"/>
  <c r="J2421" i="1" s="1"/>
  <c r="K2421" i="1" s="1"/>
  <c r="F2406" i="5"/>
  <c r="F2390" i="5"/>
  <c r="F2374" i="5"/>
  <c r="F2358" i="5"/>
  <c r="F2342" i="5"/>
  <c r="F2326" i="5"/>
  <c r="F2310" i="5"/>
  <c r="F2294" i="5"/>
  <c r="F2278" i="5"/>
  <c r="F2262" i="5"/>
  <c r="F2246" i="5"/>
  <c r="F2230" i="5"/>
  <c r="F2214" i="5"/>
  <c r="J2213" i="1" s="1"/>
  <c r="K2213" i="1" s="1"/>
  <c r="F2198" i="5"/>
  <c r="F2182" i="5"/>
  <c r="F2166" i="5"/>
  <c r="J2165" i="1" s="1"/>
  <c r="K2165" i="1" s="1"/>
  <c r="F2150" i="5"/>
  <c r="F2134" i="5"/>
  <c r="F2118" i="5"/>
  <c r="J2117" i="1" s="1"/>
  <c r="K2117" i="1" s="1"/>
  <c r="F2102" i="5"/>
  <c r="F2086" i="5"/>
  <c r="J2085" i="1" s="1"/>
  <c r="K2085" i="1" s="1"/>
  <c r="F2070" i="5"/>
  <c r="F2054" i="5"/>
  <c r="F2038" i="5"/>
  <c r="J2037" i="1" s="1"/>
  <c r="K2037" i="1" s="1"/>
  <c r="F2022" i="5"/>
  <c r="F2006" i="5"/>
  <c r="F1990" i="5"/>
  <c r="J1989" i="1" s="1"/>
  <c r="K1989" i="1" s="1"/>
  <c r="F1974" i="5"/>
  <c r="F1958" i="5"/>
  <c r="F1942" i="5"/>
  <c r="J1941" i="1" s="1"/>
  <c r="K1941" i="1" s="1"/>
  <c r="F1926" i="5"/>
  <c r="F1910" i="5"/>
  <c r="F1894" i="5"/>
  <c r="F1878" i="5"/>
  <c r="F1862" i="5"/>
  <c r="F1846" i="5"/>
  <c r="F1830" i="5"/>
  <c r="F1814" i="5"/>
  <c r="F1798" i="5"/>
  <c r="F1782" i="5"/>
  <c r="F1766" i="5"/>
  <c r="F1750" i="5"/>
  <c r="F1734" i="5"/>
  <c r="J1733" i="1" s="1"/>
  <c r="K1733" i="1" s="1"/>
  <c r="F1718" i="5"/>
  <c r="F1702" i="5"/>
  <c r="F1686" i="5"/>
  <c r="F1670" i="5"/>
  <c r="F1654" i="5"/>
  <c r="F1638" i="5"/>
  <c r="F1622" i="5"/>
  <c r="F1606" i="5"/>
  <c r="F1590" i="5"/>
  <c r="F1574" i="5"/>
  <c r="F1558" i="5"/>
  <c r="F1542" i="5"/>
  <c r="F1526" i="5"/>
  <c r="F1510" i="5"/>
  <c r="F1494" i="5"/>
  <c r="F1478" i="5"/>
  <c r="F1462" i="5"/>
  <c r="F1446" i="5"/>
  <c r="F1430" i="5"/>
  <c r="F1414" i="5"/>
  <c r="F1398" i="5"/>
  <c r="F1382" i="5"/>
  <c r="F1366" i="5"/>
  <c r="F1350" i="5"/>
  <c r="F1334" i="5"/>
  <c r="F1318" i="5"/>
  <c r="F1302" i="5"/>
  <c r="F1286" i="5"/>
  <c r="F1270" i="5"/>
  <c r="F1254" i="5"/>
  <c r="F1238" i="5"/>
  <c r="F1222" i="5"/>
  <c r="F1206" i="5"/>
  <c r="F1190" i="5"/>
  <c r="F1174" i="5"/>
  <c r="F1158" i="5"/>
  <c r="F1142" i="5"/>
  <c r="J1141" i="1" s="1"/>
  <c r="K1141" i="1" s="1"/>
  <c r="F1126" i="5"/>
  <c r="F1110" i="5"/>
  <c r="F1094" i="5"/>
  <c r="J1093" i="1" s="1"/>
  <c r="K1093" i="1" s="1"/>
  <c r="F1078" i="5"/>
  <c r="F1062" i="5"/>
  <c r="J1061" i="1" s="1"/>
  <c r="K1061" i="1" s="1"/>
  <c r="F1046" i="5"/>
  <c r="J1045" i="1" s="1"/>
  <c r="K1045" i="1" s="1"/>
  <c r="F1030" i="5"/>
  <c r="F1014" i="5"/>
  <c r="J1013" i="1" s="1"/>
  <c r="K1013" i="1" s="1"/>
  <c r="F998" i="5"/>
  <c r="F982" i="5"/>
  <c r="F966" i="5"/>
  <c r="J965" i="1" s="1"/>
  <c r="K965" i="1" s="1"/>
  <c r="F950" i="5"/>
  <c r="F934" i="5"/>
  <c r="F918" i="5"/>
  <c r="J917" i="1" s="1"/>
  <c r="K917" i="1" s="1"/>
  <c r="F902" i="5"/>
  <c r="F886" i="5"/>
  <c r="F3261" i="5"/>
  <c r="F3245" i="5"/>
  <c r="F3229" i="5"/>
  <c r="F3213" i="5"/>
  <c r="F3197" i="5"/>
  <c r="F3181" i="5"/>
  <c r="F3165" i="5"/>
  <c r="F3149" i="5"/>
  <c r="F3133" i="5"/>
  <c r="F3117" i="5"/>
  <c r="F3101" i="5"/>
  <c r="F3085" i="5"/>
  <c r="F3069" i="5"/>
  <c r="J3068" i="1" s="1"/>
  <c r="K3068" i="1" s="1"/>
  <c r="F3053" i="5"/>
  <c r="H3053" i="5" s="1"/>
  <c r="F3037" i="5"/>
  <c r="F3021" i="5"/>
  <c r="J3020" i="1" s="1"/>
  <c r="K3020" i="1" s="1"/>
  <c r="F3005" i="5"/>
  <c r="F2989" i="5"/>
  <c r="F2973" i="5"/>
  <c r="J2972" i="1" s="1"/>
  <c r="K2972" i="1" s="1"/>
  <c r="F2957" i="5"/>
  <c r="H2957" i="5" s="1"/>
  <c r="F2941" i="5"/>
  <c r="F2925" i="5"/>
  <c r="J2924" i="1" s="1"/>
  <c r="K2924" i="1" s="1"/>
  <c r="F2909" i="5"/>
  <c r="F2893" i="5"/>
  <c r="F2877" i="5"/>
  <c r="J2876" i="1" s="1"/>
  <c r="K2876" i="1" s="1"/>
  <c r="F2861" i="5"/>
  <c r="F2845" i="5"/>
  <c r="F2829" i="5"/>
  <c r="J2828" i="1" s="1"/>
  <c r="K2828" i="1" s="1"/>
  <c r="F2813" i="5"/>
  <c r="F2797" i="5"/>
  <c r="F2781" i="5"/>
  <c r="F2765" i="5"/>
  <c r="F2749" i="5"/>
  <c r="F2733" i="5"/>
  <c r="F2717" i="5"/>
  <c r="F2701" i="5"/>
  <c r="F2685" i="5"/>
  <c r="F2669" i="5"/>
  <c r="F2653" i="5"/>
  <c r="J2652" i="1" s="1"/>
  <c r="K2652" i="1" s="1"/>
  <c r="F2637" i="5"/>
  <c r="F2621" i="5"/>
  <c r="F2605" i="5"/>
  <c r="J2604" i="1" s="1"/>
  <c r="K2604" i="1" s="1"/>
  <c r="F2589" i="5"/>
  <c r="F2573" i="5"/>
  <c r="J2572" i="1" s="1"/>
  <c r="K2572" i="1" s="1"/>
  <c r="F2557" i="5"/>
  <c r="F2541" i="5"/>
  <c r="F2525" i="5"/>
  <c r="J2524" i="1" s="1"/>
  <c r="K2524" i="1" s="1"/>
  <c r="F2509" i="5"/>
  <c r="F2493" i="5"/>
  <c r="F2477" i="5"/>
  <c r="J2476" i="1" s="1"/>
  <c r="K2476" i="1" s="1"/>
  <c r="F2461" i="5"/>
  <c r="F2445" i="5"/>
  <c r="F2429" i="5"/>
  <c r="J2428" i="1" s="1"/>
  <c r="K2428" i="1" s="1"/>
  <c r="F2413" i="5"/>
  <c r="F2397" i="5"/>
  <c r="F2381" i="5"/>
  <c r="J2380" i="1" s="1"/>
  <c r="K2380" i="1" s="1"/>
  <c r="F2365" i="5"/>
  <c r="F2349" i="5"/>
  <c r="F2333" i="5"/>
  <c r="F2317" i="5"/>
  <c r="F2301" i="5"/>
  <c r="F2285" i="5"/>
  <c r="F2269" i="5"/>
  <c r="F2253" i="5"/>
  <c r="F2237" i="5"/>
  <c r="F2221" i="5"/>
  <c r="J2220" i="1" s="1"/>
  <c r="K2220" i="1" s="1"/>
  <c r="F2205" i="5"/>
  <c r="F2189" i="5"/>
  <c r="F2173" i="5"/>
  <c r="J2172" i="1" s="1"/>
  <c r="K2172" i="1" s="1"/>
  <c r="F2157" i="5"/>
  <c r="F2141" i="5"/>
  <c r="F2125" i="5"/>
  <c r="J2124" i="1" s="1"/>
  <c r="K2124" i="1" s="1"/>
  <c r="F2109" i="5"/>
  <c r="F2093" i="5"/>
  <c r="F2077" i="5"/>
  <c r="J2076" i="1" s="1"/>
  <c r="K2076" i="1" s="1"/>
  <c r="F2061" i="5"/>
  <c r="F2045" i="5"/>
  <c r="F2029" i="5"/>
  <c r="J2028" i="1" s="1"/>
  <c r="K2028" i="1" s="1"/>
  <c r="F2013" i="5"/>
  <c r="F1997" i="5"/>
  <c r="F1981" i="5"/>
  <c r="J1980" i="1" s="1"/>
  <c r="K1980" i="1" s="1"/>
  <c r="F1965" i="5"/>
  <c r="F1949" i="5"/>
  <c r="F1933" i="5"/>
  <c r="J1932" i="1" s="1"/>
  <c r="K1932" i="1" s="1"/>
  <c r="F1917" i="5"/>
  <c r="F1901" i="5"/>
  <c r="F1885" i="5"/>
  <c r="F1869" i="5"/>
  <c r="F1853" i="5"/>
  <c r="F1837" i="5"/>
  <c r="F1821" i="5"/>
  <c r="F1805" i="5"/>
  <c r="F1789" i="5"/>
  <c r="F1773" i="5"/>
  <c r="F1757" i="5"/>
  <c r="F1741" i="5"/>
  <c r="J1740" i="1" s="1"/>
  <c r="K1740" i="1" s="1"/>
  <c r="F1725" i="5"/>
  <c r="F1709" i="5"/>
  <c r="F870" i="5"/>
  <c r="J869" i="1" s="1"/>
  <c r="K869" i="1" s="1"/>
  <c r="F862" i="5"/>
  <c r="J861" i="1" s="1"/>
  <c r="K861" i="1" s="1"/>
  <c r="F854" i="5"/>
  <c r="F846" i="5"/>
  <c r="F838" i="5"/>
  <c r="F830" i="5"/>
  <c r="F822" i="5"/>
  <c r="F814" i="5"/>
  <c r="F806" i="5"/>
  <c r="F798" i="5"/>
  <c r="F790" i="5"/>
  <c r="F782" i="5"/>
  <c r="F774" i="5"/>
  <c r="F766" i="5"/>
  <c r="F758" i="5"/>
  <c r="F750" i="5"/>
  <c r="F742" i="5"/>
  <c r="F734" i="5"/>
  <c r="F726" i="5"/>
  <c r="F718" i="5"/>
  <c r="F710" i="5"/>
  <c r="F702" i="5"/>
  <c r="F694" i="5"/>
  <c r="F686" i="5"/>
  <c r="F678" i="5"/>
  <c r="F670" i="5"/>
  <c r="F662" i="5"/>
  <c r="J661" i="1" s="1"/>
  <c r="K661" i="1" s="1"/>
  <c r="F654" i="5"/>
  <c r="J653" i="1" s="1"/>
  <c r="K653" i="1" s="1"/>
  <c r="F646" i="5"/>
  <c r="F638" i="5"/>
  <c r="F630" i="5"/>
  <c r="F622" i="5"/>
  <c r="F614" i="5"/>
  <c r="F606" i="5"/>
  <c r="J605" i="1" s="1"/>
  <c r="K605" i="1" s="1"/>
  <c r="F598" i="5"/>
  <c r="J597" i="1" s="1"/>
  <c r="K597" i="1" s="1"/>
  <c r="F590" i="5"/>
  <c r="J589" i="1" s="1"/>
  <c r="K589" i="1" s="1"/>
  <c r="F582" i="5"/>
  <c r="F574" i="5"/>
  <c r="F566" i="5"/>
  <c r="F558" i="5"/>
  <c r="J557" i="1" s="1"/>
  <c r="K557" i="1" s="1"/>
  <c r="F550" i="5"/>
  <c r="J549" i="1" s="1"/>
  <c r="K549" i="1" s="1"/>
  <c r="F542" i="5"/>
  <c r="F534" i="5"/>
  <c r="F526" i="5"/>
  <c r="F518" i="5"/>
  <c r="F510" i="5"/>
  <c r="J509" i="1" s="1"/>
  <c r="K509" i="1" s="1"/>
  <c r="F502" i="5"/>
  <c r="J501" i="1" s="1"/>
  <c r="K501" i="1" s="1"/>
  <c r="F494" i="5"/>
  <c r="F486" i="5"/>
  <c r="F478" i="5"/>
  <c r="F470" i="5"/>
  <c r="F462" i="5"/>
  <c r="J461" i="1" s="1"/>
  <c r="K461" i="1" s="1"/>
  <c r="F454" i="5"/>
  <c r="J453" i="1" s="1"/>
  <c r="K453" i="1" s="1"/>
  <c r="F446" i="5"/>
  <c r="F438" i="5"/>
  <c r="F430" i="5"/>
  <c r="F422" i="5"/>
  <c r="J421" i="1" s="1"/>
  <c r="K421" i="1" s="1"/>
  <c r="F414" i="5"/>
  <c r="J413" i="1" s="1"/>
  <c r="K413" i="1" s="1"/>
  <c r="F406" i="5"/>
  <c r="J405" i="1" s="1"/>
  <c r="K405" i="1" s="1"/>
  <c r="F398" i="5"/>
  <c r="F390" i="5"/>
  <c r="F382" i="5"/>
  <c r="F374" i="5"/>
  <c r="J373" i="1" s="1"/>
  <c r="K373" i="1" s="1"/>
  <c r="F366" i="5"/>
  <c r="J365" i="1" s="1"/>
  <c r="K365" i="1" s="1"/>
  <c r="F358" i="5"/>
  <c r="F350" i="5"/>
  <c r="F342" i="5"/>
  <c r="F334" i="5"/>
  <c r="F326" i="5"/>
  <c r="J325" i="1" s="1"/>
  <c r="K325" i="1" s="1"/>
  <c r="F318" i="5"/>
  <c r="J317" i="1" s="1"/>
  <c r="K317" i="1" s="1"/>
  <c r="F310" i="5"/>
  <c r="F302" i="5"/>
  <c r="F294" i="5"/>
  <c r="F286" i="5"/>
  <c r="F278" i="5"/>
  <c r="F270" i="5"/>
  <c r="F262" i="5"/>
  <c r="F254" i="5"/>
  <c r="F246" i="5"/>
  <c r="J245" i="1" s="1"/>
  <c r="K245" i="1" s="1"/>
  <c r="F238" i="5"/>
  <c r="J237" i="1" s="1"/>
  <c r="K237" i="1" s="1"/>
  <c r="F230" i="5"/>
  <c r="F222" i="5"/>
  <c r="F214" i="5"/>
  <c r="F206" i="5"/>
  <c r="F198" i="5"/>
  <c r="F190" i="5"/>
  <c r="F182" i="5"/>
  <c r="F174" i="5"/>
  <c r="F166" i="5"/>
  <c r="J165" i="1" s="1"/>
  <c r="K165" i="1" s="1"/>
  <c r="F158" i="5"/>
  <c r="F150" i="5"/>
  <c r="F142" i="5"/>
  <c r="F134" i="5"/>
  <c r="J133" i="1" s="1"/>
  <c r="K133" i="1" s="1"/>
  <c r="F126" i="5"/>
  <c r="J125" i="1" s="1"/>
  <c r="K125" i="1" s="1"/>
  <c r="F118" i="5"/>
  <c r="J117" i="1" s="1"/>
  <c r="K117" i="1" s="1"/>
  <c r="F110" i="5"/>
  <c r="F102" i="5"/>
  <c r="F94" i="5"/>
  <c r="F86" i="5"/>
  <c r="J85" i="1" s="1"/>
  <c r="K85" i="1" s="1"/>
  <c r="F78" i="5"/>
  <c r="J77" i="1" s="1"/>
  <c r="K77" i="1" s="1"/>
  <c r="F70" i="5"/>
  <c r="F62" i="5"/>
  <c r="F54" i="5"/>
  <c r="F46" i="5"/>
  <c r="F38" i="5"/>
  <c r="J37" i="1" s="1"/>
  <c r="K37" i="1" s="1"/>
  <c r="F30" i="5"/>
  <c r="J29" i="1" s="1"/>
  <c r="K29" i="1" s="1"/>
  <c r="F22" i="5"/>
  <c r="F14" i="5"/>
  <c r="F3564" i="5"/>
  <c r="F3540" i="5"/>
  <c r="F3512" i="5"/>
  <c r="F3480" i="5"/>
  <c r="J3479" i="1" s="1"/>
  <c r="K3479" i="1" s="1"/>
  <c r="F3456" i="5"/>
  <c r="F3432" i="5"/>
  <c r="J3431" i="1" s="1"/>
  <c r="K3431" i="1" s="1"/>
  <c r="F3404" i="5"/>
  <c r="F3332" i="5"/>
  <c r="F3276" i="5"/>
  <c r="F3228" i="5"/>
  <c r="F3184" i="5"/>
  <c r="F3152" i="5"/>
  <c r="F3120" i="5"/>
  <c r="F3080" i="5"/>
  <c r="F3044" i="5"/>
  <c r="F3012" i="5"/>
  <c r="J3011" i="1" s="1"/>
  <c r="K3011" i="1" s="1"/>
  <c r="F2972" i="5"/>
  <c r="J2971" i="1" s="1"/>
  <c r="K2971" i="1" s="1"/>
  <c r="F2936" i="5"/>
  <c r="F2896" i="5"/>
  <c r="F2860" i="5"/>
  <c r="F2820" i="5"/>
  <c r="F2780" i="5"/>
  <c r="F2732" i="5"/>
  <c r="F2692" i="5"/>
  <c r="F2652" i="5"/>
  <c r="J2651" i="1" s="1"/>
  <c r="K2651" i="1" s="1"/>
  <c r="F2616" i="5"/>
  <c r="J2615" i="1" s="1"/>
  <c r="K2615" i="1" s="1"/>
  <c r="F2576" i="5"/>
  <c r="F2540" i="5"/>
  <c r="F2508" i="5"/>
  <c r="F2468" i="5"/>
  <c r="J2467" i="1" s="1"/>
  <c r="K2467" i="1" s="1"/>
  <c r="F2436" i="5"/>
  <c r="F2396" i="5"/>
  <c r="F2360" i="5"/>
  <c r="F2320" i="5"/>
  <c r="F2284" i="5"/>
  <c r="F2252" i="5"/>
  <c r="F2216" i="5"/>
  <c r="J2215" i="1" s="1"/>
  <c r="K2215" i="1" s="1"/>
  <c r="F2184" i="5"/>
  <c r="F2144" i="5"/>
  <c r="F2120" i="5"/>
  <c r="J2119" i="1" s="1"/>
  <c r="K2119" i="1" s="1"/>
  <c r="F2092" i="5"/>
  <c r="F2052" i="5"/>
  <c r="F2012" i="5"/>
  <c r="F1976" i="5"/>
  <c r="F1940" i="5"/>
  <c r="J1939" i="1" s="1"/>
  <c r="K1939" i="1" s="1"/>
  <c r="F1900" i="5"/>
  <c r="F1876" i="5"/>
  <c r="F1840" i="5"/>
  <c r="F1804" i="5"/>
  <c r="F1764" i="5"/>
  <c r="F1736" i="5"/>
  <c r="J1735" i="1" s="1"/>
  <c r="K1735" i="1" s="1"/>
  <c r="F1708" i="5"/>
  <c r="F1672" i="5"/>
  <c r="F1636" i="5"/>
  <c r="F1612" i="5"/>
  <c r="F1564" i="5"/>
  <c r="F1524" i="5"/>
  <c r="F1488" i="5"/>
  <c r="F1456" i="5"/>
  <c r="F1424" i="5"/>
  <c r="F1400" i="5"/>
  <c r="F1372" i="5"/>
  <c r="F1344" i="5"/>
  <c r="F1312" i="5"/>
  <c r="F1280" i="5"/>
  <c r="F1248" i="5"/>
  <c r="F1224" i="5"/>
  <c r="F1196" i="5"/>
  <c r="F1172" i="5"/>
  <c r="F1132" i="5"/>
  <c r="F1112" i="5"/>
  <c r="F1088" i="5"/>
  <c r="F1056" i="5"/>
  <c r="J1055" i="1" s="1"/>
  <c r="K1055" i="1" s="1"/>
  <c r="F1024" i="5"/>
  <c r="F996" i="5"/>
  <c r="F968" i="5"/>
  <c r="J967" i="1" s="1"/>
  <c r="K967" i="1" s="1"/>
  <c r="F944" i="5"/>
  <c r="F908" i="5"/>
  <c r="J907" i="1" s="1"/>
  <c r="K907" i="1" s="1"/>
  <c r="F876" i="5"/>
  <c r="J875" i="1" s="1"/>
  <c r="K875" i="1" s="1"/>
  <c r="F836" i="5"/>
  <c r="F804" i="5"/>
  <c r="F776" i="5"/>
  <c r="F740" i="5"/>
  <c r="F704" i="5"/>
  <c r="F676" i="5"/>
  <c r="F644" i="5"/>
  <c r="F616" i="5"/>
  <c r="F592" i="5"/>
  <c r="J591" i="1" s="1"/>
  <c r="K591" i="1" s="1"/>
  <c r="F564" i="5"/>
  <c r="F540" i="5"/>
  <c r="F512" i="5"/>
  <c r="J511" i="1" s="1"/>
  <c r="K511" i="1" s="1"/>
  <c r="F484" i="5"/>
  <c r="F468" i="5"/>
  <c r="J467" i="1" s="1"/>
  <c r="K467" i="1" s="1"/>
  <c r="F440" i="5"/>
  <c r="F412" i="5"/>
  <c r="J411" i="1" s="1"/>
  <c r="K411" i="1" s="1"/>
  <c r="F388" i="5"/>
  <c r="F356" i="5"/>
  <c r="F328" i="5"/>
  <c r="J327" i="1" s="1"/>
  <c r="K327" i="1" s="1"/>
  <c r="F296" i="5"/>
  <c r="F264" i="5"/>
  <c r="F236" i="5"/>
  <c r="J235" i="1" s="1"/>
  <c r="K235" i="1" s="1"/>
  <c r="F204" i="5"/>
  <c r="J203" i="1" s="1"/>
  <c r="K203" i="1" s="1"/>
  <c r="F176" i="5"/>
  <c r="F140" i="5"/>
  <c r="F108" i="5"/>
  <c r="F84" i="5"/>
  <c r="J83" i="1" s="1"/>
  <c r="K83" i="1" s="1"/>
  <c r="F52" i="5"/>
  <c r="F12" i="5"/>
  <c r="F3585" i="5"/>
  <c r="F3577" i="5"/>
  <c r="J3576" i="1" s="1"/>
  <c r="K3576" i="1" s="1"/>
  <c r="F3569" i="5"/>
  <c r="J3568" i="1" s="1"/>
  <c r="K3568" i="1" s="1"/>
  <c r="F3561" i="5"/>
  <c r="F3553" i="5"/>
  <c r="F3545" i="5"/>
  <c r="F3537" i="5"/>
  <c r="F3529" i="5"/>
  <c r="J3528" i="1" s="1"/>
  <c r="K3528" i="1" s="1"/>
  <c r="F3521" i="5"/>
  <c r="J3520" i="1" s="1"/>
  <c r="K3520" i="1" s="1"/>
  <c r="F3513" i="5"/>
  <c r="F3505" i="5"/>
  <c r="F3497" i="5"/>
  <c r="F3489" i="5"/>
  <c r="F3481" i="5"/>
  <c r="J3480" i="1" s="1"/>
  <c r="K3480" i="1" s="1"/>
  <c r="F3473" i="5"/>
  <c r="J3472" i="1" s="1"/>
  <c r="K3472" i="1" s="1"/>
  <c r="F3465" i="5"/>
  <c r="F3457" i="5"/>
  <c r="F3449" i="5"/>
  <c r="F3441" i="5"/>
  <c r="F3433" i="5"/>
  <c r="J3432" i="1" s="1"/>
  <c r="K3432" i="1" s="1"/>
  <c r="F3425" i="5"/>
  <c r="F3417" i="5"/>
  <c r="F3409" i="5"/>
  <c r="F3401" i="5"/>
  <c r="F3393" i="5"/>
  <c r="J3392" i="1" s="1"/>
  <c r="K3392" i="1" s="1"/>
  <c r="F3385" i="5"/>
  <c r="J3384" i="1" s="1"/>
  <c r="K3384" i="1" s="1"/>
  <c r="F3377" i="5"/>
  <c r="F3369" i="5"/>
  <c r="F3361" i="5"/>
  <c r="F3353" i="5"/>
  <c r="F3345" i="5"/>
  <c r="J3344" i="1" s="1"/>
  <c r="K3344" i="1" s="1"/>
  <c r="F3337" i="5"/>
  <c r="J3336" i="1" s="1"/>
  <c r="K3336" i="1" s="1"/>
  <c r="F3329" i="5"/>
  <c r="F3321" i="5"/>
  <c r="F3313" i="5"/>
  <c r="F3305" i="5"/>
  <c r="F3297" i="5"/>
  <c r="J3296" i="1" s="1"/>
  <c r="K3296" i="1" s="1"/>
  <c r="F3289" i="5"/>
  <c r="J3288" i="1" s="1"/>
  <c r="K3288" i="1" s="1"/>
  <c r="F3281" i="5"/>
  <c r="F3273" i="5"/>
  <c r="F3257" i="5"/>
  <c r="F3241" i="5"/>
  <c r="F3225" i="5"/>
  <c r="F3209" i="5"/>
  <c r="F3193" i="5"/>
  <c r="F3177" i="5"/>
  <c r="F3161" i="5"/>
  <c r="F3145" i="5"/>
  <c r="F3129" i="5"/>
  <c r="F3113" i="5"/>
  <c r="J3112" i="1" s="1"/>
  <c r="K3112" i="1" s="1"/>
  <c r="F3097" i="5"/>
  <c r="H3097" i="5" s="1"/>
  <c r="F3081" i="5"/>
  <c r="F3065" i="5"/>
  <c r="J3064" i="1" s="1"/>
  <c r="K3064" i="1" s="1"/>
  <c r="F3049" i="5"/>
  <c r="H3049" i="5" s="1"/>
  <c r="F3033" i="5"/>
  <c r="F3017" i="5"/>
  <c r="J3016" i="1" s="1"/>
  <c r="K3016" i="1" s="1"/>
  <c r="F3001" i="5"/>
  <c r="F2985" i="5"/>
  <c r="F2969" i="5"/>
  <c r="J2968" i="1" s="1"/>
  <c r="K2968" i="1" s="1"/>
  <c r="F2953" i="5"/>
  <c r="F2937" i="5"/>
  <c r="F2921" i="5"/>
  <c r="J2920" i="1" s="1"/>
  <c r="K2920" i="1" s="1"/>
  <c r="F2905" i="5"/>
  <c r="F2889" i="5"/>
  <c r="F2873" i="5"/>
  <c r="J2872" i="1" s="1"/>
  <c r="K2872" i="1" s="1"/>
  <c r="F2857" i="5"/>
  <c r="F2841" i="5"/>
  <c r="F2825" i="5"/>
  <c r="F2809" i="5"/>
  <c r="F2793" i="5"/>
  <c r="F2777" i="5"/>
  <c r="F2761" i="5"/>
  <c r="F2745" i="5"/>
  <c r="F2729" i="5"/>
  <c r="F2713" i="5"/>
  <c r="F2697" i="5"/>
  <c r="F2681" i="5"/>
  <c r="F2665" i="5"/>
  <c r="J2664" i="1" s="1"/>
  <c r="K2664" i="1" s="1"/>
  <c r="F2649" i="5"/>
  <c r="F2633" i="5"/>
  <c r="F2617" i="5"/>
  <c r="J2616" i="1" s="1"/>
  <c r="K2616" i="1" s="1"/>
  <c r="F2601" i="5"/>
  <c r="F2585" i="5"/>
  <c r="F2569" i="5"/>
  <c r="J2568" i="1" s="1"/>
  <c r="K2568" i="1" s="1"/>
  <c r="F2553" i="5"/>
  <c r="F2537" i="5"/>
  <c r="F2521" i="5"/>
  <c r="J2520" i="1" s="1"/>
  <c r="K2520" i="1" s="1"/>
  <c r="F2505" i="5"/>
  <c r="F2489" i="5"/>
  <c r="F2473" i="5"/>
  <c r="J2472" i="1" s="1"/>
  <c r="K2472" i="1" s="1"/>
  <c r="F2457" i="5"/>
  <c r="F2441" i="5"/>
  <c r="F2425" i="5"/>
  <c r="J2424" i="1" s="1"/>
  <c r="K2424" i="1" s="1"/>
  <c r="F2409" i="5"/>
  <c r="F2393" i="5"/>
  <c r="F2377" i="5"/>
  <c r="J2376" i="1" s="1"/>
  <c r="K2376" i="1" s="1"/>
  <c r="F2361" i="5"/>
  <c r="F2345" i="5"/>
  <c r="F2329" i="5"/>
  <c r="F2313" i="5"/>
  <c r="F2297" i="5"/>
  <c r="F2281" i="5"/>
  <c r="F2265" i="5"/>
  <c r="F2249" i="5"/>
  <c r="F2233" i="5"/>
  <c r="F2217" i="5"/>
  <c r="J2216" i="1" s="1"/>
  <c r="K2216" i="1" s="1"/>
  <c r="F2201" i="5"/>
  <c r="F2185" i="5"/>
  <c r="F2169" i="5"/>
  <c r="J2168" i="1" s="1"/>
  <c r="K2168" i="1" s="1"/>
  <c r="F2153" i="5"/>
  <c r="F2137" i="5"/>
  <c r="F2121" i="5"/>
  <c r="J2120" i="1" s="1"/>
  <c r="K2120" i="1" s="1"/>
  <c r="F2105" i="5"/>
  <c r="F2089" i="5"/>
  <c r="F2073" i="5"/>
  <c r="J2072" i="1" s="1"/>
  <c r="K2072" i="1" s="1"/>
  <c r="F2057" i="5"/>
  <c r="F2041" i="5"/>
  <c r="F2025" i="5"/>
  <c r="J2024" i="1" s="1"/>
  <c r="K2024" i="1" s="1"/>
  <c r="F2009" i="5"/>
  <c r="F1993" i="5"/>
  <c r="J1992" i="1" s="1"/>
  <c r="K1992" i="1" s="1"/>
  <c r="F1977" i="5"/>
  <c r="F1961" i="5"/>
  <c r="F1945" i="5"/>
  <c r="J1944" i="1" s="1"/>
  <c r="K1944" i="1" s="1"/>
  <c r="F1929" i="5"/>
  <c r="F1913" i="5"/>
  <c r="F1897" i="5"/>
  <c r="F1881" i="5"/>
  <c r="F1865" i="5"/>
  <c r="F1849" i="5"/>
  <c r="F1833" i="5"/>
  <c r="F1817" i="5"/>
  <c r="F1801" i="5"/>
  <c r="F1785" i="5"/>
  <c r="F1769" i="5"/>
  <c r="F1753" i="5"/>
  <c r="F1737" i="5"/>
  <c r="J1736" i="1" s="1"/>
  <c r="K1736" i="1" s="1"/>
  <c r="F1721" i="5"/>
  <c r="F1705" i="5"/>
  <c r="F3269" i="5"/>
  <c r="F3253" i="5"/>
  <c r="F3237" i="5"/>
  <c r="F3221" i="5"/>
  <c r="F3205" i="5"/>
  <c r="F3189" i="5"/>
  <c r="F3173" i="5"/>
  <c r="F3157" i="5"/>
  <c r="F3141" i="5"/>
  <c r="F3125" i="5"/>
  <c r="F3109" i="5"/>
  <c r="J3108" i="1" s="1"/>
  <c r="K3108" i="1" s="1"/>
  <c r="F3093" i="5"/>
  <c r="H3093" i="5" s="1"/>
  <c r="F3077" i="5"/>
  <c r="F3061" i="5"/>
  <c r="J3060" i="1" s="1"/>
  <c r="K3060" i="1" s="1"/>
  <c r="F3045" i="5"/>
  <c r="F3029" i="5"/>
  <c r="F3013" i="5"/>
  <c r="J3012" i="1" s="1"/>
  <c r="K3012" i="1" s="1"/>
  <c r="F2997" i="5"/>
  <c r="F2981" i="5"/>
  <c r="F2965" i="5"/>
  <c r="J2964" i="1" s="1"/>
  <c r="K2964" i="1" s="1"/>
  <c r="F2949" i="5"/>
  <c r="F2933" i="5"/>
  <c r="F2917" i="5"/>
  <c r="F2901" i="5"/>
  <c r="F2885" i="5"/>
  <c r="J2884" i="1" s="1"/>
  <c r="K2884" i="1" s="1"/>
  <c r="F2869" i="5"/>
  <c r="F2853" i="5"/>
  <c r="F2837" i="5"/>
  <c r="J2836" i="1" s="1"/>
  <c r="K2836" i="1" s="1"/>
  <c r="F2821" i="5"/>
  <c r="F2805" i="5"/>
  <c r="F2789" i="5"/>
  <c r="F2773" i="5"/>
  <c r="F2757" i="5"/>
  <c r="F2741" i="5"/>
  <c r="F2725" i="5"/>
  <c r="F2709" i="5"/>
  <c r="F2693" i="5"/>
  <c r="F2677" i="5"/>
  <c r="F2661" i="5"/>
  <c r="J2660" i="1" s="1"/>
  <c r="K2660" i="1" s="1"/>
  <c r="F2645" i="5"/>
  <c r="F2629" i="5"/>
  <c r="F2613" i="5"/>
  <c r="J2612" i="1" s="1"/>
  <c r="K2612" i="1" s="1"/>
  <c r="F2597" i="5"/>
  <c r="F2581" i="5"/>
  <c r="F2565" i="5"/>
  <c r="J2564" i="1" s="1"/>
  <c r="K2564" i="1" s="1"/>
  <c r="F2549" i="5"/>
  <c r="F2533" i="5"/>
  <c r="F2517" i="5"/>
  <c r="J2516" i="1" s="1"/>
  <c r="K2516" i="1" s="1"/>
  <c r="F2501" i="5"/>
  <c r="F2485" i="5"/>
  <c r="F2469" i="5"/>
  <c r="J2468" i="1" s="1"/>
  <c r="K2468" i="1" s="1"/>
  <c r="F2453" i="5"/>
  <c r="F2437" i="5"/>
  <c r="F2421" i="5"/>
  <c r="J2420" i="1" s="1"/>
  <c r="K2420" i="1" s="1"/>
  <c r="F2405" i="5"/>
  <c r="F2389" i="5"/>
  <c r="J2388" i="1" s="1"/>
  <c r="K2388" i="1" s="1"/>
  <c r="F2373" i="5"/>
  <c r="F2357" i="5"/>
  <c r="F2341" i="5"/>
  <c r="F2325" i="5"/>
  <c r="F2309" i="5"/>
  <c r="F2293" i="5"/>
  <c r="F2277" i="5"/>
  <c r="F2261" i="5"/>
  <c r="F2245" i="5"/>
  <c r="F2229" i="5"/>
  <c r="F2213" i="5"/>
  <c r="J2212" i="1" s="1"/>
  <c r="K2212" i="1" s="1"/>
  <c r="F2197" i="5"/>
  <c r="F2181" i="5"/>
  <c r="F2165" i="5"/>
  <c r="J2164" i="1" s="1"/>
  <c r="K2164" i="1" s="1"/>
  <c r="F2149" i="5"/>
  <c r="F2133" i="5"/>
  <c r="F2117" i="5"/>
  <c r="J2116" i="1" s="1"/>
  <c r="K2116" i="1" s="1"/>
  <c r="F2101" i="5"/>
  <c r="F2085" i="5"/>
  <c r="J2084" i="1" s="1"/>
  <c r="K2084" i="1" s="1"/>
  <c r="F2069" i="5"/>
  <c r="F2053" i="5"/>
  <c r="F2037" i="5"/>
  <c r="J2036" i="1" s="1"/>
  <c r="K2036" i="1" s="1"/>
  <c r="F2021" i="5"/>
  <c r="F2005" i="5"/>
  <c r="F1989" i="5"/>
  <c r="J1988" i="1" s="1"/>
  <c r="K1988" i="1" s="1"/>
  <c r="F1973" i="5"/>
  <c r="F1957" i="5"/>
  <c r="F1941" i="5"/>
  <c r="J1940" i="1" s="1"/>
  <c r="K1940" i="1" s="1"/>
  <c r="F1925" i="5"/>
  <c r="F1909" i="5"/>
  <c r="F1893" i="5"/>
  <c r="F1877" i="5"/>
  <c r="F1861" i="5"/>
  <c r="F1845" i="5"/>
  <c r="F1829" i="5"/>
  <c r="F1813" i="5"/>
  <c r="F1797" i="5"/>
  <c r="F1781" i="5"/>
  <c r="F1765" i="5"/>
  <c r="F1749" i="5"/>
  <c r="F1733" i="5"/>
  <c r="J1732" i="1" s="1"/>
  <c r="K1732" i="1" s="1"/>
  <c r="F1717" i="5"/>
  <c r="F874" i="5"/>
  <c r="J873" i="1" s="1"/>
  <c r="K873" i="1" s="1"/>
  <c r="F866" i="5"/>
  <c r="J865" i="1" s="1"/>
  <c r="K865" i="1" s="1"/>
  <c r="F858" i="5"/>
  <c r="F850" i="5"/>
  <c r="F842" i="5"/>
  <c r="F834" i="5"/>
  <c r="F826" i="5"/>
  <c r="F818" i="5"/>
  <c r="F810" i="5"/>
  <c r="F802" i="5"/>
  <c r="F794" i="5"/>
  <c r="F786" i="5"/>
  <c r="F778" i="5"/>
  <c r="F770" i="5"/>
  <c r="F762" i="5"/>
  <c r="F754" i="5"/>
  <c r="F746" i="5"/>
  <c r="F738" i="5"/>
  <c r="F730" i="5"/>
  <c r="F722" i="5"/>
  <c r="F714" i="5"/>
  <c r="F706" i="5"/>
  <c r="F698" i="5"/>
  <c r="F690" i="5"/>
  <c r="F682" i="5"/>
  <c r="F674" i="5"/>
  <c r="F666" i="5"/>
  <c r="J665" i="1" s="1"/>
  <c r="K665" i="1" s="1"/>
  <c r="F658" i="5"/>
  <c r="J657" i="1" s="1"/>
  <c r="K657" i="1" s="1"/>
  <c r="F650" i="5"/>
  <c r="F642" i="5"/>
  <c r="F634" i="5"/>
  <c r="J633" i="1" s="1"/>
  <c r="K633" i="1" s="1"/>
  <c r="F626" i="5"/>
  <c r="F618" i="5"/>
  <c r="F610" i="5"/>
  <c r="F602" i="5"/>
  <c r="J601" i="1" s="1"/>
  <c r="K601" i="1" s="1"/>
  <c r="F594" i="5"/>
  <c r="J593" i="1" s="1"/>
  <c r="K593" i="1" s="1"/>
  <c r="F586" i="5"/>
  <c r="F578" i="5"/>
  <c r="F570" i="5"/>
  <c r="F562" i="5"/>
  <c r="F554" i="5"/>
  <c r="J553" i="1" s="1"/>
  <c r="K553" i="1" s="1"/>
  <c r="F546" i="5"/>
  <c r="J545" i="1" s="1"/>
  <c r="K545" i="1" s="1"/>
  <c r="F538" i="5"/>
  <c r="F530" i="5"/>
  <c r="F522" i="5"/>
  <c r="F514" i="5"/>
  <c r="J513" i="1" s="1"/>
  <c r="K513" i="1" s="1"/>
  <c r="F506" i="5"/>
  <c r="J505" i="1" s="1"/>
  <c r="K505" i="1" s="1"/>
  <c r="F498" i="5"/>
  <c r="J497" i="1" s="1"/>
  <c r="K497" i="1" s="1"/>
  <c r="F490" i="5"/>
  <c r="F482" i="5"/>
  <c r="F474" i="5"/>
  <c r="F466" i="5"/>
  <c r="J465" i="1" s="1"/>
  <c r="K465" i="1" s="1"/>
  <c r="F458" i="5"/>
  <c r="J457" i="1" s="1"/>
  <c r="K457" i="1" s="1"/>
  <c r="F450" i="5"/>
  <c r="F442" i="5"/>
  <c r="F434" i="5"/>
  <c r="F426" i="5"/>
  <c r="F418" i="5"/>
  <c r="J417" i="1" s="1"/>
  <c r="K417" i="1" s="1"/>
  <c r="F410" i="5"/>
  <c r="J409" i="1" s="1"/>
  <c r="K409" i="1" s="1"/>
  <c r="F402" i="5"/>
  <c r="F394" i="5"/>
  <c r="F386" i="5"/>
  <c r="F378" i="5"/>
  <c r="F370" i="5"/>
  <c r="J369" i="1" s="1"/>
  <c r="K369" i="1" s="1"/>
  <c r="F362" i="5"/>
  <c r="J361" i="1" s="1"/>
  <c r="K361" i="1" s="1"/>
  <c r="F354" i="5"/>
  <c r="F346" i="5"/>
  <c r="F338" i="5"/>
  <c r="F330" i="5"/>
  <c r="J329" i="1" s="1"/>
  <c r="K329" i="1" s="1"/>
  <c r="F322" i="5"/>
  <c r="J321" i="1" s="1"/>
  <c r="K321" i="1" s="1"/>
  <c r="F314" i="5"/>
  <c r="J313" i="1" s="1"/>
  <c r="K313" i="1" s="1"/>
  <c r="F306" i="5"/>
  <c r="F298" i="5"/>
  <c r="F290" i="5"/>
  <c r="F282" i="5"/>
  <c r="F274" i="5"/>
  <c r="F266" i="5"/>
  <c r="F258" i="5"/>
  <c r="F250" i="5"/>
  <c r="F242" i="5"/>
  <c r="J241" i="1" s="1"/>
  <c r="K241" i="1" s="1"/>
  <c r="F234" i="5"/>
  <c r="J233" i="1" s="1"/>
  <c r="K233" i="1" s="1"/>
  <c r="F226" i="5"/>
  <c r="F218" i="5"/>
  <c r="F210" i="5"/>
  <c r="F202" i="5"/>
  <c r="J201" i="1" s="1"/>
  <c r="K201" i="1" s="1"/>
  <c r="F194" i="5"/>
  <c r="F186" i="5"/>
  <c r="F178" i="5"/>
  <c r="F170" i="5"/>
  <c r="J169" i="1" s="1"/>
  <c r="K169" i="1" s="1"/>
  <c r="F162" i="5"/>
  <c r="F154" i="5"/>
  <c r="F146" i="5"/>
  <c r="F138" i="5"/>
  <c r="F130" i="5"/>
  <c r="J129" i="1" s="1"/>
  <c r="K129" i="1" s="1"/>
  <c r="F122" i="5"/>
  <c r="J121" i="1" s="1"/>
  <c r="K121" i="1" s="1"/>
  <c r="F114" i="5"/>
  <c r="F106" i="5"/>
  <c r="F98" i="5"/>
  <c r="F90" i="5"/>
  <c r="F82" i="5"/>
  <c r="J81" i="1" s="1"/>
  <c r="K81" i="1" s="1"/>
  <c r="F74" i="5"/>
  <c r="J73" i="1" s="1"/>
  <c r="K73" i="1" s="1"/>
  <c r="F66" i="5"/>
  <c r="F58" i="5"/>
  <c r="F50" i="5"/>
  <c r="F42" i="5"/>
  <c r="J41" i="1" s="1"/>
  <c r="K41" i="1" s="1"/>
  <c r="F34" i="5"/>
  <c r="J33" i="1" s="1"/>
  <c r="K33" i="1" s="1"/>
  <c r="F26" i="5"/>
  <c r="F18" i="5"/>
  <c r="F3584" i="5"/>
  <c r="F3552" i="5"/>
  <c r="F3528" i="5"/>
  <c r="J3527" i="1" s="1"/>
  <c r="K3527" i="1" s="1"/>
  <c r="F3496" i="5"/>
  <c r="F3468" i="5"/>
  <c r="F3444" i="5"/>
  <c r="F3416" i="5"/>
  <c r="F3368" i="5"/>
  <c r="F3304" i="5"/>
  <c r="F3252" i="5"/>
  <c r="F3204" i="5"/>
  <c r="F3164" i="5"/>
  <c r="F3136" i="5"/>
  <c r="F3100" i="5"/>
  <c r="F3060" i="5"/>
  <c r="J3059" i="1" s="1"/>
  <c r="K3059" i="1" s="1"/>
  <c r="F3024" i="5"/>
  <c r="J3023" i="1" s="1"/>
  <c r="K3023" i="1" s="1"/>
  <c r="F2992" i="5"/>
  <c r="F2956" i="5"/>
  <c r="H2956" i="5" s="1"/>
  <c r="F2916" i="5"/>
  <c r="H2916" i="5" s="1"/>
  <c r="F2876" i="5"/>
  <c r="J2875" i="1" s="1"/>
  <c r="K2875" i="1" s="1"/>
  <c r="F2840" i="5"/>
  <c r="J2839" i="1" s="1"/>
  <c r="K2839" i="1" s="1"/>
  <c r="F2800" i="5"/>
  <c r="F2756" i="5"/>
  <c r="F2712" i="5"/>
  <c r="F2672" i="5"/>
  <c r="F2632" i="5"/>
  <c r="F2596" i="5"/>
  <c r="F2560" i="5"/>
  <c r="J2559" i="1" s="1"/>
  <c r="K2559" i="1" s="1"/>
  <c r="F2520" i="5"/>
  <c r="J2519" i="1" s="1"/>
  <c r="K2519" i="1" s="1"/>
  <c r="F2488" i="5"/>
  <c r="F2452" i="5"/>
  <c r="F2416" i="5"/>
  <c r="F2380" i="5"/>
  <c r="J2379" i="1" s="1"/>
  <c r="K2379" i="1" s="1"/>
  <c r="F2340" i="5"/>
  <c r="F2300" i="5"/>
  <c r="F2268" i="5"/>
  <c r="F2236" i="5"/>
  <c r="F2200" i="5"/>
  <c r="F2164" i="5"/>
  <c r="J2163" i="1" s="1"/>
  <c r="K2163" i="1" s="1"/>
  <c r="F2132" i="5"/>
  <c r="J2131" i="1" s="1"/>
  <c r="K2131" i="1" s="1"/>
  <c r="F2108" i="5"/>
  <c r="F2076" i="5"/>
  <c r="J2075" i="1" s="1"/>
  <c r="K2075" i="1" s="1"/>
  <c r="F2032" i="5"/>
  <c r="J2031" i="1" s="1"/>
  <c r="K2031" i="1" s="1"/>
  <c r="F1992" i="5"/>
  <c r="J1991" i="1" s="1"/>
  <c r="K1991" i="1" s="1"/>
  <c r="F1960" i="5"/>
  <c r="F1920" i="5"/>
  <c r="F1888" i="5"/>
  <c r="F1856" i="5"/>
  <c r="F1824" i="5"/>
  <c r="F1784" i="5"/>
  <c r="F1752" i="5"/>
  <c r="F1720" i="5"/>
  <c r="F1688" i="5"/>
  <c r="F1656" i="5"/>
  <c r="F1624" i="5"/>
  <c r="F1588" i="5"/>
  <c r="F1544" i="5"/>
  <c r="F1504" i="5"/>
  <c r="F1472" i="5"/>
  <c r="F1440" i="5"/>
  <c r="F1412" i="5"/>
  <c r="F1388" i="5"/>
  <c r="F1360" i="5"/>
  <c r="F1328" i="5"/>
  <c r="F1296" i="5"/>
  <c r="F1260" i="5"/>
  <c r="F1236" i="5"/>
  <c r="F1208" i="5"/>
  <c r="F1184" i="5"/>
  <c r="J1183" i="1" s="1"/>
  <c r="K1183" i="1" s="1"/>
  <c r="F1152" i="5"/>
  <c r="J1151" i="1" s="1"/>
  <c r="K1151" i="1" s="1"/>
  <c r="F1120" i="5"/>
  <c r="F1100" i="5"/>
  <c r="J1099" i="1" s="1"/>
  <c r="K1099" i="1" s="1"/>
  <c r="F1072" i="5"/>
  <c r="F1044" i="5"/>
  <c r="F1012" i="5"/>
  <c r="J1011" i="1" s="1"/>
  <c r="K1011" i="1" s="1"/>
  <c r="F980" i="5"/>
  <c r="F956" i="5"/>
  <c r="J955" i="1" s="1"/>
  <c r="K955" i="1" s="1"/>
  <c r="F924" i="5"/>
  <c r="J923" i="1" s="1"/>
  <c r="K923" i="1" s="1"/>
  <c r="F892" i="5"/>
  <c r="F856" i="5"/>
  <c r="F820" i="5"/>
  <c r="F788" i="5"/>
  <c r="F760" i="5"/>
  <c r="F724" i="5"/>
  <c r="F688" i="5"/>
  <c r="F660" i="5"/>
  <c r="J659" i="1" s="1"/>
  <c r="K659" i="1" s="1"/>
  <c r="F628" i="5"/>
  <c r="F604" i="5"/>
  <c r="J603" i="1" s="1"/>
  <c r="K603" i="1" s="1"/>
  <c r="F576" i="5"/>
  <c r="F552" i="5"/>
  <c r="J551" i="1" s="1"/>
  <c r="K551" i="1" s="1"/>
  <c r="F528" i="5"/>
  <c r="F496" i="5"/>
  <c r="F476" i="5"/>
  <c r="F452" i="5"/>
  <c r="J451" i="1" s="1"/>
  <c r="K451" i="1" s="1"/>
  <c r="F432" i="5"/>
  <c r="F400" i="5"/>
  <c r="F376" i="5"/>
  <c r="J375" i="1" s="1"/>
  <c r="K375" i="1" s="1"/>
  <c r="F344" i="5"/>
  <c r="F316" i="5"/>
  <c r="J315" i="1" s="1"/>
  <c r="K315" i="1" s="1"/>
  <c r="F284" i="5"/>
  <c r="F248" i="5"/>
  <c r="F224" i="5"/>
  <c r="F192" i="5"/>
  <c r="F160" i="5"/>
  <c r="F120" i="5"/>
  <c r="J119" i="1" s="1"/>
  <c r="K119" i="1" s="1"/>
  <c r="F96" i="5"/>
  <c r="F64" i="5"/>
  <c r="F32" i="5"/>
  <c r="J31" i="1" s="1"/>
  <c r="K31" i="1" s="1"/>
  <c r="F3589" i="5"/>
  <c r="F3581" i="5"/>
  <c r="F3573" i="5"/>
  <c r="J3572" i="1" s="1"/>
  <c r="K3572" i="1" s="1"/>
  <c r="F3565" i="5"/>
  <c r="J3564" i="1" s="1"/>
  <c r="K3564" i="1" s="1"/>
  <c r="F3557" i="5"/>
  <c r="F3549" i="5"/>
  <c r="F3541" i="5"/>
  <c r="F3533" i="5"/>
  <c r="F3525" i="5"/>
  <c r="J3524" i="1" s="1"/>
  <c r="K3524" i="1" s="1"/>
  <c r="F3517" i="5"/>
  <c r="H3517" i="5" s="1"/>
  <c r="F3509" i="5"/>
  <c r="F3501" i="5"/>
  <c r="F3493" i="5"/>
  <c r="F3485" i="5"/>
  <c r="J3484" i="1" s="1"/>
  <c r="K3484" i="1" s="1"/>
  <c r="F3477" i="5"/>
  <c r="J3476" i="1" s="1"/>
  <c r="K3476" i="1" s="1"/>
  <c r="F3469" i="5"/>
  <c r="H3469" i="5" s="1"/>
  <c r="F3461" i="5"/>
  <c r="F3453" i="5"/>
  <c r="F3445" i="5"/>
  <c r="F3437" i="5"/>
  <c r="J3436" i="1" s="1"/>
  <c r="K3436" i="1" s="1"/>
  <c r="F3429" i="5"/>
  <c r="J3428" i="1" s="1"/>
  <c r="K3428" i="1" s="1"/>
  <c r="F3421" i="5"/>
  <c r="H3421" i="5" s="1"/>
  <c r="F3413" i="5"/>
  <c r="F3405" i="5"/>
  <c r="F3397" i="5"/>
  <c r="F3389" i="5"/>
  <c r="J3388" i="1" s="1"/>
  <c r="K3388" i="1" s="1"/>
  <c r="F3381" i="5"/>
  <c r="J3380" i="1" s="1"/>
  <c r="K3380" i="1" s="1"/>
  <c r="F3373" i="5"/>
  <c r="H3373" i="5" s="1"/>
  <c r="F3365" i="5"/>
  <c r="F3357" i="5"/>
  <c r="F3349" i="5"/>
  <c r="F3341" i="5"/>
  <c r="J3340" i="1" s="1"/>
  <c r="K3340" i="1" s="1"/>
  <c r="F3333" i="5"/>
  <c r="F3325" i="5"/>
  <c r="H3325" i="5" s="1"/>
  <c r="F3317" i="5"/>
  <c r="F3309" i="5"/>
  <c r="F3301" i="5"/>
  <c r="J3300" i="1" s="1"/>
  <c r="K3300" i="1" s="1"/>
  <c r="F3293" i="5"/>
  <c r="J3292" i="1" s="1"/>
  <c r="K3292" i="1" s="1"/>
  <c r="F3285" i="5"/>
  <c r="H3285" i="5" s="1"/>
  <c r="F3277" i="5"/>
  <c r="F3265" i="5"/>
  <c r="F3249" i="5"/>
  <c r="F3233" i="5"/>
  <c r="F3217" i="5"/>
  <c r="F3201" i="5"/>
  <c r="F3185" i="5"/>
  <c r="F3169" i="5"/>
  <c r="F3153" i="5"/>
  <c r="F3137" i="5"/>
  <c r="F3121" i="5"/>
  <c r="F3105" i="5"/>
  <c r="J3104" i="1" s="1"/>
  <c r="K3104" i="1" s="1"/>
  <c r="F3089" i="5"/>
  <c r="F3073" i="5"/>
  <c r="F3057" i="5"/>
  <c r="J3056" i="1" s="1"/>
  <c r="K3056" i="1" s="1"/>
  <c r="F3041" i="5"/>
  <c r="F3025" i="5"/>
  <c r="F3009" i="5"/>
  <c r="F2993" i="5"/>
  <c r="F2977" i="5"/>
  <c r="J2976" i="1" s="1"/>
  <c r="K2976" i="1" s="1"/>
  <c r="F2961" i="5"/>
  <c r="F2945" i="5"/>
  <c r="F2929" i="5"/>
  <c r="J2928" i="1" s="1"/>
  <c r="K2928" i="1" s="1"/>
  <c r="F2913" i="5"/>
  <c r="F2897" i="5"/>
  <c r="F2881" i="5"/>
  <c r="J2880" i="1" s="1"/>
  <c r="K2880" i="1" s="1"/>
  <c r="F2865" i="5"/>
  <c r="H2865" i="5" s="1"/>
  <c r="F2849" i="5"/>
  <c r="F2833" i="5"/>
  <c r="J2832" i="1" s="1"/>
  <c r="K2832" i="1" s="1"/>
  <c r="F2817" i="5"/>
  <c r="F2801" i="5"/>
  <c r="F2785" i="5"/>
  <c r="F2769" i="5"/>
  <c r="F2753" i="5"/>
  <c r="F2737" i="5"/>
  <c r="F2721" i="5"/>
  <c r="F2705" i="5"/>
  <c r="F2689" i="5"/>
  <c r="F2673" i="5"/>
  <c r="F2657" i="5"/>
  <c r="J2656" i="1" s="1"/>
  <c r="K2656" i="1" s="1"/>
  <c r="F2641" i="5"/>
  <c r="F2625" i="5"/>
  <c r="F2609" i="5"/>
  <c r="J2608" i="1" s="1"/>
  <c r="K2608" i="1" s="1"/>
  <c r="F2593" i="5"/>
  <c r="F2577" i="5"/>
  <c r="F2561" i="5"/>
  <c r="J2560" i="1" s="1"/>
  <c r="K2560" i="1" s="1"/>
  <c r="F2545" i="5"/>
  <c r="F2529" i="5"/>
  <c r="F2513" i="5"/>
  <c r="J2512" i="1" s="1"/>
  <c r="K2512" i="1" s="1"/>
  <c r="F2497" i="5"/>
  <c r="F2481" i="5"/>
  <c r="J2480" i="1" s="1"/>
  <c r="K2480" i="1" s="1"/>
  <c r="F2465" i="5"/>
  <c r="F2449" i="5"/>
  <c r="F2433" i="5"/>
  <c r="J2432" i="1" s="1"/>
  <c r="K2432" i="1" s="1"/>
  <c r="F2417" i="5"/>
  <c r="F2401" i="5"/>
  <c r="F2385" i="5"/>
  <c r="J2384" i="1" s="1"/>
  <c r="K2384" i="1" s="1"/>
  <c r="F2369" i="5"/>
  <c r="F2353" i="5"/>
  <c r="F2337" i="5"/>
  <c r="F2321" i="5"/>
  <c r="F2305" i="5"/>
  <c r="F2289" i="5"/>
  <c r="F2273" i="5"/>
  <c r="F2257" i="5"/>
  <c r="F2241" i="5"/>
  <c r="F2225" i="5"/>
  <c r="F2209" i="5"/>
  <c r="J2208" i="1" s="1"/>
  <c r="K2208" i="1" s="1"/>
  <c r="F2193" i="5"/>
  <c r="F2177" i="5"/>
  <c r="J2176" i="1" s="1"/>
  <c r="K2176" i="1" s="1"/>
  <c r="F2161" i="5"/>
  <c r="F2145" i="5"/>
  <c r="F2129" i="5"/>
  <c r="J2128" i="1" s="1"/>
  <c r="K2128" i="1" s="1"/>
  <c r="F2113" i="5"/>
  <c r="F2097" i="5"/>
  <c r="F2081" i="5"/>
  <c r="J2080" i="1" s="1"/>
  <c r="K2080" i="1" s="1"/>
  <c r="F2065" i="5"/>
  <c r="F2049" i="5"/>
  <c r="F2033" i="5"/>
  <c r="J2032" i="1" s="1"/>
  <c r="K2032" i="1" s="1"/>
  <c r="F2017" i="5"/>
  <c r="F2001" i="5"/>
  <c r="F1985" i="5"/>
  <c r="J1984" i="1" s="1"/>
  <c r="K1984" i="1" s="1"/>
  <c r="F1969" i="5"/>
  <c r="F1953" i="5"/>
  <c r="F1937" i="5"/>
  <c r="J1936" i="1" s="1"/>
  <c r="K1936" i="1" s="1"/>
  <c r="F1921" i="5"/>
  <c r="F1905" i="5"/>
  <c r="F1889" i="5"/>
  <c r="F1873" i="5"/>
  <c r="F1857" i="5"/>
  <c r="F1841" i="5"/>
  <c r="F1825" i="5"/>
  <c r="F1809" i="5"/>
  <c r="F1793" i="5"/>
  <c r="F1777" i="5"/>
  <c r="F1761" i="5"/>
  <c r="F1745" i="5"/>
  <c r="J1744" i="1" s="1"/>
  <c r="K1744" i="1" s="1"/>
  <c r="F1729" i="5"/>
  <c r="F1713" i="5"/>
  <c r="F637" i="5"/>
  <c r="F621" i="5"/>
  <c r="F605" i="5"/>
  <c r="J604" i="1" s="1"/>
  <c r="K604" i="1" s="1"/>
  <c r="F589" i="5"/>
  <c r="J588" i="1" s="1"/>
  <c r="K588" i="1" s="1"/>
  <c r="F573" i="5"/>
  <c r="F557" i="5"/>
  <c r="J556" i="1" s="1"/>
  <c r="K556" i="1" s="1"/>
  <c r="F541" i="5"/>
  <c r="F525" i="5"/>
  <c r="F509" i="5"/>
  <c r="J508" i="1" s="1"/>
  <c r="K508" i="1" s="1"/>
  <c r="F493" i="5"/>
  <c r="F477" i="5"/>
  <c r="F461" i="5"/>
  <c r="J460" i="1" s="1"/>
  <c r="K460" i="1" s="1"/>
  <c r="F445" i="5"/>
  <c r="F429" i="5"/>
  <c r="F413" i="5"/>
  <c r="J412" i="1" s="1"/>
  <c r="K412" i="1" s="1"/>
  <c r="F397" i="5"/>
  <c r="F381" i="5"/>
  <c r="F365" i="5"/>
  <c r="J364" i="1" s="1"/>
  <c r="K364" i="1" s="1"/>
  <c r="F349" i="5"/>
  <c r="F333" i="5"/>
  <c r="F317" i="5"/>
  <c r="J316" i="1" s="1"/>
  <c r="K316" i="1" s="1"/>
  <c r="F301" i="5"/>
  <c r="F285" i="5"/>
  <c r="F269" i="5"/>
  <c r="F253" i="5"/>
  <c r="F237" i="5"/>
  <c r="J236" i="1" s="1"/>
  <c r="K236" i="1" s="1"/>
  <c r="F221" i="5"/>
  <c r="F205" i="5"/>
  <c r="F189" i="5"/>
  <c r="F173" i="5"/>
  <c r="F157" i="5"/>
  <c r="F141" i="5"/>
  <c r="F125" i="5"/>
  <c r="J124" i="1" s="1"/>
  <c r="K124" i="1" s="1"/>
  <c r="F109" i="5"/>
  <c r="F93" i="5"/>
  <c r="F77" i="5"/>
  <c r="J76" i="1" s="1"/>
  <c r="K76" i="1" s="1"/>
  <c r="F61" i="5"/>
  <c r="F45" i="5"/>
  <c r="F29" i="5"/>
  <c r="J28" i="1" s="1"/>
  <c r="K28" i="1" s="1"/>
  <c r="F13" i="5"/>
  <c r="F1697" i="5"/>
  <c r="F1689" i="5"/>
  <c r="F1681" i="5"/>
  <c r="F1673" i="5"/>
  <c r="F1665" i="5"/>
  <c r="F1657" i="5"/>
  <c r="F1649" i="5"/>
  <c r="F1641" i="5"/>
  <c r="F1633" i="5"/>
  <c r="F1625" i="5"/>
  <c r="F1617" i="5"/>
  <c r="F1609" i="5"/>
  <c r="F1601" i="5"/>
  <c r="F1593" i="5"/>
  <c r="F1585" i="5"/>
  <c r="F1577" i="5"/>
  <c r="F1569" i="5"/>
  <c r="F1561" i="5"/>
  <c r="F1553" i="5"/>
  <c r="F1545" i="5"/>
  <c r="F1537" i="5"/>
  <c r="F1529" i="5"/>
  <c r="F1521" i="5"/>
  <c r="F1513" i="5"/>
  <c r="F1505" i="5"/>
  <c r="F1497" i="5"/>
  <c r="F1489" i="5"/>
  <c r="F1481" i="5"/>
  <c r="F1473" i="5"/>
  <c r="F1465" i="5"/>
  <c r="F1457" i="5"/>
  <c r="F1449" i="5"/>
  <c r="F1441" i="5"/>
  <c r="F1433" i="5"/>
  <c r="F1425" i="5"/>
  <c r="F1417" i="5"/>
  <c r="F1409" i="5"/>
  <c r="F1401" i="5"/>
  <c r="F1393" i="5"/>
  <c r="F1385" i="5"/>
  <c r="F1377" i="5"/>
  <c r="F1369" i="5"/>
  <c r="F1361" i="5"/>
  <c r="F1353" i="5"/>
  <c r="F1345" i="5"/>
  <c r="F1337" i="5"/>
  <c r="F1329" i="5"/>
  <c r="F1321" i="5"/>
  <c r="F1313" i="5"/>
  <c r="F1305" i="5"/>
  <c r="F1297" i="5"/>
  <c r="F1289" i="5"/>
  <c r="F1281" i="5"/>
  <c r="F1273" i="5"/>
  <c r="F1265" i="5"/>
  <c r="F1257" i="5"/>
  <c r="F1249" i="5"/>
  <c r="F1241" i="5"/>
  <c r="F1233" i="5"/>
  <c r="F1225" i="5"/>
  <c r="F1217" i="5"/>
  <c r="F1209" i="5"/>
  <c r="F1201" i="5"/>
  <c r="F1193" i="5"/>
  <c r="F1185" i="5"/>
  <c r="F1177" i="5"/>
  <c r="F1169" i="5"/>
  <c r="F1161" i="5"/>
  <c r="F1153" i="5"/>
  <c r="J1152" i="1" s="1"/>
  <c r="K1152" i="1" s="1"/>
  <c r="F1145" i="5"/>
  <c r="J1144" i="1" s="1"/>
  <c r="K1144" i="1" s="1"/>
  <c r="F1137" i="5"/>
  <c r="F1129" i="5"/>
  <c r="F1121" i="5"/>
  <c r="F1113" i="5"/>
  <c r="F1105" i="5"/>
  <c r="J1104" i="1" s="1"/>
  <c r="K1104" i="1" s="1"/>
  <c r="F1097" i="5"/>
  <c r="J1096" i="1" s="1"/>
  <c r="K1096" i="1" s="1"/>
  <c r="F1089" i="5"/>
  <c r="F1081" i="5"/>
  <c r="F1073" i="5"/>
  <c r="F1065" i="5"/>
  <c r="F1057" i="5"/>
  <c r="J1056" i="1" s="1"/>
  <c r="K1056" i="1" s="1"/>
  <c r="F1049" i="5"/>
  <c r="J1048" i="1" s="1"/>
  <c r="K1048" i="1" s="1"/>
  <c r="F1041" i="5"/>
  <c r="F1033" i="5"/>
  <c r="F1025" i="5"/>
  <c r="F1017" i="5"/>
  <c r="J1016" i="1" s="1"/>
  <c r="K1016" i="1" s="1"/>
  <c r="F1009" i="5"/>
  <c r="J1008" i="1" s="1"/>
  <c r="K1008" i="1" s="1"/>
  <c r="F1001" i="5"/>
  <c r="J1000" i="1" s="1"/>
  <c r="K1000" i="1" s="1"/>
  <c r="F993" i="5"/>
  <c r="F985" i="5"/>
  <c r="F977" i="5"/>
  <c r="F969" i="5"/>
  <c r="J968" i="1" s="1"/>
  <c r="K968" i="1" s="1"/>
  <c r="F961" i="5"/>
  <c r="J960" i="1" s="1"/>
  <c r="K960" i="1" s="1"/>
  <c r="F953" i="5"/>
  <c r="F945" i="5"/>
  <c r="F937" i="5"/>
  <c r="F929" i="5"/>
  <c r="F921" i="5"/>
  <c r="J920" i="1" s="1"/>
  <c r="K920" i="1" s="1"/>
  <c r="F913" i="5"/>
  <c r="J912" i="1" s="1"/>
  <c r="K912" i="1" s="1"/>
  <c r="F905" i="5"/>
  <c r="F897" i="5"/>
  <c r="F889" i="5"/>
  <c r="F881" i="5"/>
  <c r="F873" i="5"/>
  <c r="J872" i="1" s="1"/>
  <c r="K872" i="1" s="1"/>
  <c r="F865" i="5"/>
  <c r="J864" i="1" s="1"/>
  <c r="K864" i="1" s="1"/>
  <c r="F857" i="5"/>
  <c r="F849" i="5"/>
  <c r="F841" i="5"/>
  <c r="F833" i="5"/>
  <c r="F825" i="5"/>
  <c r="F817" i="5"/>
  <c r="F809" i="5"/>
  <c r="F801" i="5"/>
  <c r="F793" i="5"/>
  <c r="F785" i="5"/>
  <c r="F777" i="5"/>
  <c r="F769" i="5"/>
  <c r="F761" i="5"/>
  <c r="F753" i="5"/>
  <c r="F745" i="5"/>
  <c r="F737" i="5"/>
  <c r="F729" i="5"/>
  <c r="F721" i="5"/>
  <c r="F713" i="5"/>
  <c r="F705" i="5"/>
  <c r="F697" i="5"/>
  <c r="F689" i="5"/>
  <c r="F681" i="5"/>
  <c r="F673" i="5"/>
  <c r="F665" i="5"/>
  <c r="J664" i="1" s="1"/>
  <c r="K664" i="1" s="1"/>
  <c r="F657" i="5"/>
  <c r="J656" i="1" s="1"/>
  <c r="K656" i="1" s="1"/>
  <c r="F649" i="5"/>
  <c r="F633" i="5"/>
  <c r="J632" i="1" s="1"/>
  <c r="K632" i="1" s="1"/>
  <c r="F617" i="5"/>
  <c r="F601" i="5"/>
  <c r="J600" i="1" s="1"/>
  <c r="K600" i="1" s="1"/>
  <c r="F585" i="5"/>
  <c r="F569" i="5"/>
  <c r="F553" i="5"/>
  <c r="J552" i="1" s="1"/>
  <c r="K552" i="1" s="1"/>
  <c r="F537" i="5"/>
  <c r="F521" i="5"/>
  <c r="F505" i="5"/>
  <c r="J504" i="1" s="1"/>
  <c r="K504" i="1" s="1"/>
  <c r="F489" i="5"/>
  <c r="F473" i="5"/>
  <c r="F457" i="5"/>
  <c r="J456" i="1" s="1"/>
  <c r="K456" i="1" s="1"/>
  <c r="F441" i="5"/>
  <c r="F425" i="5"/>
  <c r="F409" i="5"/>
  <c r="J408" i="1" s="1"/>
  <c r="K408" i="1" s="1"/>
  <c r="F393" i="5"/>
  <c r="F377" i="5"/>
  <c r="J376" i="1" s="1"/>
  <c r="K376" i="1" s="1"/>
  <c r="F361" i="5"/>
  <c r="J360" i="1" s="1"/>
  <c r="K360" i="1" s="1"/>
  <c r="F345" i="5"/>
  <c r="F329" i="5"/>
  <c r="J328" i="1" s="1"/>
  <c r="K328" i="1" s="1"/>
  <c r="F313" i="5"/>
  <c r="J312" i="1" s="1"/>
  <c r="K312" i="1" s="1"/>
  <c r="F297" i="5"/>
  <c r="F281" i="5"/>
  <c r="F265" i="5"/>
  <c r="F249" i="5"/>
  <c r="F233" i="5"/>
  <c r="J232" i="1" s="1"/>
  <c r="K232" i="1" s="1"/>
  <c r="F217" i="5"/>
  <c r="F201" i="5"/>
  <c r="J200" i="1" s="1"/>
  <c r="K200" i="1" s="1"/>
  <c r="F185" i="5"/>
  <c r="F169" i="5"/>
  <c r="J168" i="1" s="1"/>
  <c r="K168" i="1" s="1"/>
  <c r="F153" i="5"/>
  <c r="F137" i="5"/>
  <c r="F121" i="5"/>
  <c r="J120" i="1" s="1"/>
  <c r="K120" i="1" s="1"/>
  <c r="F105" i="5"/>
  <c r="F89" i="5"/>
  <c r="J88" i="1" s="1"/>
  <c r="K88" i="1" s="1"/>
  <c r="F73" i="5"/>
  <c r="J72" i="1" s="1"/>
  <c r="K72" i="1" s="1"/>
  <c r="F57" i="5"/>
  <c r="F41" i="5"/>
  <c r="J40" i="1" s="1"/>
  <c r="K40" i="1" s="1"/>
  <c r="F25" i="5"/>
  <c r="F645" i="5"/>
  <c r="F629" i="5"/>
  <c r="F613" i="5"/>
  <c r="F597" i="5"/>
  <c r="J596" i="1" s="1"/>
  <c r="K596" i="1" s="1"/>
  <c r="F581" i="5"/>
  <c r="F565" i="5"/>
  <c r="F549" i="5"/>
  <c r="J548" i="1" s="1"/>
  <c r="K548" i="1" s="1"/>
  <c r="F533" i="5"/>
  <c r="F517" i="5"/>
  <c r="F501" i="5"/>
  <c r="J500" i="1" s="1"/>
  <c r="K500" i="1" s="1"/>
  <c r="F485" i="5"/>
  <c r="F469" i="5"/>
  <c r="J468" i="1" s="1"/>
  <c r="K468" i="1" s="1"/>
  <c r="F453" i="5"/>
  <c r="J452" i="1" s="1"/>
  <c r="K452" i="1" s="1"/>
  <c r="F437" i="5"/>
  <c r="F421" i="5"/>
  <c r="J420" i="1" s="1"/>
  <c r="K420" i="1" s="1"/>
  <c r="F405" i="5"/>
  <c r="J404" i="1" s="1"/>
  <c r="K404" i="1" s="1"/>
  <c r="F389" i="5"/>
  <c r="F373" i="5"/>
  <c r="J372" i="1" s="1"/>
  <c r="K372" i="1" s="1"/>
  <c r="F357" i="5"/>
  <c r="F341" i="5"/>
  <c r="F325" i="5"/>
  <c r="J324" i="1" s="1"/>
  <c r="K324" i="1" s="1"/>
  <c r="F309" i="5"/>
  <c r="F293" i="5"/>
  <c r="F277" i="5"/>
  <c r="F261" i="5"/>
  <c r="F245" i="5"/>
  <c r="J244" i="1" s="1"/>
  <c r="K244" i="1" s="1"/>
  <c r="F229" i="5"/>
  <c r="F213" i="5"/>
  <c r="F197" i="5"/>
  <c r="F181" i="5"/>
  <c r="F165" i="5"/>
  <c r="J164" i="1" s="1"/>
  <c r="K164" i="1" s="1"/>
  <c r="F149" i="5"/>
  <c r="F133" i="5"/>
  <c r="J132" i="1" s="1"/>
  <c r="K132" i="1" s="1"/>
  <c r="F117" i="5"/>
  <c r="J116" i="1" s="1"/>
  <c r="K116" i="1" s="1"/>
  <c r="F101" i="5"/>
  <c r="F85" i="5"/>
  <c r="J84" i="1" s="1"/>
  <c r="K84" i="1" s="1"/>
  <c r="F69" i="5"/>
  <c r="F53" i="5"/>
  <c r="F37" i="5"/>
  <c r="J36" i="1" s="1"/>
  <c r="K36" i="1" s="1"/>
  <c r="F21" i="5"/>
  <c r="F1701" i="5"/>
  <c r="F1693" i="5"/>
  <c r="F1685" i="5"/>
  <c r="F1677" i="5"/>
  <c r="F1669" i="5"/>
  <c r="F1661" i="5"/>
  <c r="F1653" i="5"/>
  <c r="F1645" i="5"/>
  <c r="F1637" i="5"/>
  <c r="F1629" i="5"/>
  <c r="F1621" i="5"/>
  <c r="F1613" i="5"/>
  <c r="F1605" i="5"/>
  <c r="F1597" i="5"/>
  <c r="F1589" i="5"/>
  <c r="F1581" i="5"/>
  <c r="F1573" i="5"/>
  <c r="F1565" i="5"/>
  <c r="F1557" i="5"/>
  <c r="F1549" i="5"/>
  <c r="F1541" i="5"/>
  <c r="F1533" i="5"/>
  <c r="F1525" i="5"/>
  <c r="F1517" i="5"/>
  <c r="F1509" i="5"/>
  <c r="F1501" i="5"/>
  <c r="F1493" i="5"/>
  <c r="F1485" i="5"/>
  <c r="F1477" i="5"/>
  <c r="F1469" i="5"/>
  <c r="F1461" i="5"/>
  <c r="F1453" i="5"/>
  <c r="F1445" i="5"/>
  <c r="F1437" i="5"/>
  <c r="F1429" i="5"/>
  <c r="F1421" i="5"/>
  <c r="F1413" i="5"/>
  <c r="F1405" i="5"/>
  <c r="F1397" i="5"/>
  <c r="F1389" i="5"/>
  <c r="F1381" i="5"/>
  <c r="F1373" i="5"/>
  <c r="F1365" i="5"/>
  <c r="F1357" i="5"/>
  <c r="F1349" i="5"/>
  <c r="F1341" i="5"/>
  <c r="F1333" i="5"/>
  <c r="F1325" i="5"/>
  <c r="F1317" i="5"/>
  <c r="F1309" i="5"/>
  <c r="F1301" i="5"/>
  <c r="F1293" i="5"/>
  <c r="F1285" i="5"/>
  <c r="F1277" i="5"/>
  <c r="F1269" i="5"/>
  <c r="F1261" i="5"/>
  <c r="F1253" i="5"/>
  <c r="F1245" i="5"/>
  <c r="F1237" i="5"/>
  <c r="F1229" i="5"/>
  <c r="F1221" i="5"/>
  <c r="F1213" i="5"/>
  <c r="F1205" i="5"/>
  <c r="F1197" i="5"/>
  <c r="F1189" i="5"/>
  <c r="F1181" i="5"/>
  <c r="F1173" i="5"/>
  <c r="F1165" i="5"/>
  <c r="F1157" i="5"/>
  <c r="F1149" i="5"/>
  <c r="J1148" i="1" s="1"/>
  <c r="K1148" i="1" s="1"/>
  <c r="F1141" i="5"/>
  <c r="J1140" i="1" s="1"/>
  <c r="K1140" i="1" s="1"/>
  <c r="F1133" i="5"/>
  <c r="F1125" i="5"/>
  <c r="F1117" i="5"/>
  <c r="F1109" i="5"/>
  <c r="J1108" i="1" s="1"/>
  <c r="K1108" i="1" s="1"/>
  <c r="F1101" i="5"/>
  <c r="J1100" i="1" s="1"/>
  <c r="K1100" i="1" s="1"/>
  <c r="F1093" i="5"/>
  <c r="J1092" i="1" s="1"/>
  <c r="K1092" i="1" s="1"/>
  <c r="F1085" i="5"/>
  <c r="F1077" i="5"/>
  <c r="F1069" i="5"/>
  <c r="F1061" i="5"/>
  <c r="J1060" i="1" s="1"/>
  <c r="K1060" i="1" s="1"/>
  <c r="F1053" i="5"/>
  <c r="J1052" i="1" s="1"/>
  <c r="K1052" i="1" s="1"/>
  <c r="F1045" i="5"/>
  <c r="F1037" i="5"/>
  <c r="F1029" i="5"/>
  <c r="F1021" i="5"/>
  <c r="F1013" i="5"/>
  <c r="J1012" i="1" s="1"/>
  <c r="K1012" i="1" s="1"/>
  <c r="F1005" i="5"/>
  <c r="J1004" i="1" s="1"/>
  <c r="K1004" i="1" s="1"/>
  <c r="F997" i="5"/>
  <c r="F989" i="5"/>
  <c r="F981" i="5"/>
  <c r="F973" i="5"/>
  <c r="F965" i="5"/>
  <c r="J964" i="1" s="1"/>
  <c r="K964" i="1" s="1"/>
  <c r="F957" i="5"/>
  <c r="J956" i="1" s="1"/>
  <c r="K956" i="1" s="1"/>
  <c r="F949" i="5"/>
  <c r="F941" i="5"/>
  <c r="F933" i="5"/>
  <c r="F925" i="5"/>
  <c r="J924" i="1" s="1"/>
  <c r="K924" i="1" s="1"/>
  <c r="F917" i="5"/>
  <c r="J916" i="1" s="1"/>
  <c r="K916" i="1" s="1"/>
  <c r="F909" i="5"/>
  <c r="J908" i="1" s="1"/>
  <c r="K908" i="1" s="1"/>
  <c r="F901" i="5"/>
  <c r="F893" i="5"/>
  <c r="F885" i="5"/>
  <c r="F877" i="5"/>
  <c r="J876" i="1" s="1"/>
  <c r="K876" i="1" s="1"/>
  <c r="F869" i="5"/>
  <c r="J868" i="1" s="1"/>
  <c r="K868" i="1" s="1"/>
  <c r="F861" i="5"/>
  <c r="F853" i="5"/>
  <c r="F845" i="5"/>
  <c r="F837" i="5"/>
  <c r="F829" i="5"/>
  <c r="F821" i="5"/>
  <c r="F813" i="5"/>
  <c r="F805" i="5"/>
  <c r="F797" i="5"/>
  <c r="F789" i="5"/>
  <c r="F781" i="5"/>
  <c r="F773" i="5"/>
  <c r="F765" i="5"/>
  <c r="F757" i="5"/>
  <c r="F749" i="5"/>
  <c r="F741" i="5"/>
  <c r="F733" i="5"/>
  <c r="F725" i="5"/>
  <c r="F717" i="5"/>
  <c r="F709" i="5"/>
  <c r="F701" i="5"/>
  <c r="F693" i="5"/>
  <c r="F685" i="5"/>
  <c r="F677" i="5"/>
  <c r="F669" i="5"/>
  <c r="J668" i="1" s="1"/>
  <c r="K668" i="1" s="1"/>
  <c r="F661" i="5"/>
  <c r="J660" i="1" s="1"/>
  <c r="K660" i="1" s="1"/>
  <c r="F653" i="5"/>
  <c r="F641" i="5"/>
  <c r="F625" i="5"/>
  <c r="F609" i="5"/>
  <c r="F593" i="5"/>
  <c r="J592" i="1" s="1"/>
  <c r="K592" i="1" s="1"/>
  <c r="F577" i="5"/>
  <c r="F561" i="5"/>
  <c r="J560" i="1" s="1"/>
  <c r="K560" i="1" s="1"/>
  <c r="F545" i="5"/>
  <c r="J544" i="1" s="1"/>
  <c r="K544" i="1" s="1"/>
  <c r="F529" i="5"/>
  <c r="F513" i="5"/>
  <c r="J512" i="1" s="1"/>
  <c r="K512" i="1" s="1"/>
  <c r="F497" i="5"/>
  <c r="J496" i="1" s="1"/>
  <c r="K496" i="1" s="1"/>
  <c r="F481" i="5"/>
  <c r="F465" i="5"/>
  <c r="J464" i="1" s="1"/>
  <c r="K464" i="1" s="1"/>
  <c r="F449" i="5"/>
  <c r="F433" i="5"/>
  <c r="F417" i="5"/>
  <c r="J416" i="1" s="1"/>
  <c r="K416" i="1" s="1"/>
  <c r="F401" i="5"/>
  <c r="F385" i="5"/>
  <c r="F369" i="5"/>
  <c r="J368" i="1" s="1"/>
  <c r="K368" i="1" s="1"/>
  <c r="F353" i="5"/>
  <c r="F337" i="5"/>
  <c r="F321" i="5"/>
  <c r="J320" i="1" s="1"/>
  <c r="K320" i="1" s="1"/>
  <c r="F305" i="5"/>
  <c r="F289" i="5"/>
  <c r="F273" i="5"/>
  <c r="F257" i="5"/>
  <c r="F241" i="5"/>
  <c r="J240" i="1" s="1"/>
  <c r="K240" i="1" s="1"/>
  <c r="F225" i="5"/>
  <c r="F209" i="5"/>
  <c r="F193" i="5"/>
  <c r="F177" i="5"/>
  <c r="F161" i="5"/>
  <c r="F145" i="5"/>
  <c r="F129" i="5"/>
  <c r="J128" i="1" s="1"/>
  <c r="K128" i="1" s="1"/>
  <c r="F113" i="5"/>
  <c r="F97" i="5"/>
  <c r="F81" i="5"/>
  <c r="J80" i="1" s="1"/>
  <c r="K80" i="1" s="1"/>
  <c r="F65" i="5"/>
  <c r="F49" i="5"/>
  <c r="F33" i="5"/>
  <c r="J32" i="1" s="1"/>
  <c r="K32" i="1" s="1"/>
  <c r="F1860" i="5"/>
  <c r="F1820" i="5"/>
  <c r="F1776" i="5"/>
  <c r="F1732" i="5"/>
  <c r="F1692" i="5"/>
  <c r="F1648" i="5"/>
  <c r="F1608" i="5"/>
  <c r="F1572" i="5"/>
  <c r="F1528" i="5"/>
  <c r="F1484" i="5"/>
  <c r="F1444" i="5"/>
  <c r="F1392" i="5"/>
  <c r="F1348" i="5"/>
  <c r="F1304" i="5"/>
  <c r="F1264" i="5"/>
  <c r="F1216" i="5"/>
  <c r="F1168" i="5"/>
  <c r="F1124" i="5"/>
  <c r="F1076" i="5"/>
  <c r="F1028" i="5"/>
  <c r="F3588" i="5"/>
  <c r="F3568" i="5"/>
  <c r="J3567" i="1" s="1"/>
  <c r="K3567" i="1" s="1"/>
  <c r="F3548" i="5"/>
  <c r="F3524" i="5"/>
  <c r="J3523" i="1" s="1"/>
  <c r="K3523" i="1" s="1"/>
  <c r="F3504" i="5"/>
  <c r="F3484" i="5"/>
  <c r="J3483" i="1" s="1"/>
  <c r="K3483" i="1" s="1"/>
  <c r="F3464" i="5"/>
  <c r="F3440" i="5"/>
  <c r="F3420" i="5"/>
  <c r="F3396" i="5"/>
  <c r="F3376" i="5"/>
  <c r="H3376" i="5" s="1"/>
  <c r="F3356" i="5"/>
  <c r="F3340" i="5"/>
  <c r="J3339" i="1" s="1"/>
  <c r="K3339" i="1" s="1"/>
  <c r="F3320" i="5"/>
  <c r="F3300" i="5"/>
  <c r="J3299" i="1" s="1"/>
  <c r="K3299" i="1" s="1"/>
  <c r="F3284" i="5"/>
  <c r="F3264" i="5"/>
  <c r="F3244" i="5"/>
  <c r="F3232" i="5"/>
  <c r="F3212" i="5"/>
  <c r="F3192" i="5"/>
  <c r="F3168" i="5"/>
  <c r="F3144" i="5"/>
  <c r="F3124" i="5"/>
  <c r="F3104" i="5"/>
  <c r="J3103" i="1" s="1"/>
  <c r="K3103" i="1" s="1"/>
  <c r="F3084" i="5"/>
  <c r="F3068" i="5"/>
  <c r="J3067" i="1" s="1"/>
  <c r="K3067" i="1" s="1"/>
  <c r="F3048" i="5"/>
  <c r="F3032" i="5"/>
  <c r="F3004" i="5"/>
  <c r="F2988" i="5"/>
  <c r="F2968" i="5"/>
  <c r="J2967" i="1" s="1"/>
  <c r="K2967" i="1" s="1"/>
  <c r="F2948" i="5"/>
  <c r="F2928" i="5"/>
  <c r="J2927" i="1" s="1"/>
  <c r="K2927" i="1" s="1"/>
  <c r="F2908" i="5"/>
  <c r="F2888" i="5"/>
  <c r="F2868" i="5"/>
  <c r="F2848" i="5"/>
  <c r="F2828" i="5"/>
  <c r="J2827" i="1" s="1"/>
  <c r="K2827" i="1" s="1"/>
  <c r="F2808" i="5"/>
  <c r="F2784" i="5"/>
  <c r="F2768" i="5"/>
  <c r="F2748" i="5"/>
  <c r="F2736" i="5"/>
  <c r="F2716" i="5"/>
  <c r="F2696" i="5"/>
  <c r="F2676" i="5"/>
  <c r="F2656" i="5"/>
  <c r="J2655" i="1" s="1"/>
  <c r="K2655" i="1" s="1"/>
  <c r="F2640" i="5"/>
  <c r="F2620" i="5"/>
  <c r="F2604" i="5"/>
  <c r="F2580" i="5"/>
  <c r="F2556" i="5"/>
  <c r="F2536" i="5"/>
  <c r="F2516" i="5"/>
  <c r="J2515" i="1" s="1"/>
  <c r="K2515" i="1" s="1"/>
  <c r="F2496" i="5"/>
  <c r="F2476" i="5"/>
  <c r="J2475" i="1" s="1"/>
  <c r="K2475" i="1" s="1"/>
  <c r="F2448" i="5"/>
  <c r="F2428" i="5"/>
  <c r="J2427" i="1" s="1"/>
  <c r="K2427" i="1" s="1"/>
  <c r="F2408" i="5"/>
  <c r="F2388" i="5"/>
  <c r="J2387" i="1" s="1"/>
  <c r="K2387" i="1" s="1"/>
  <c r="F2368" i="5"/>
  <c r="F2348" i="5"/>
  <c r="F2328" i="5"/>
  <c r="F2308" i="5"/>
  <c r="F2288" i="5"/>
  <c r="F2264" i="5"/>
  <c r="F2244" i="5"/>
  <c r="F2224" i="5"/>
  <c r="J2223" i="1" s="1"/>
  <c r="K2223" i="1" s="1"/>
  <c r="F2204" i="5"/>
  <c r="F2180" i="5"/>
  <c r="F2160" i="5"/>
  <c r="F2136" i="5"/>
  <c r="F2112" i="5"/>
  <c r="F2096" i="5"/>
  <c r="F2072" i="5"/>
  <c r="J2071" i="1" s="1"/>
  <c r="K2071" i="1" s="1"/>
  <c r="F2056" i="5"/>
  <c r="F2036" i="5"/>
  <c r="J2035" i="1" s="1"/>
  <c r="K2035" i="1" s="1"/>
  <c r="F2016" i="5"/>
  <c r="F1996" i="5"/>
  <c r="F1972" i="5"/>
  <c r="F1952" i="5"/>
  <c r="F1936" i="5"/>
  <c r="J1935" i="1" s="1"/>
  <c r="K1935" i="1" s="1"/>
  <c r="F1916" i="5"/>
  <c r="F1896" i="5"/>
  <c r="F1852" i="5"/>
  <c r="F1812" i="5"/>
  <c r="F1768" i="5"/>
  <c r="F1724" i="5"/>
  <c r="F1680" i="5"/>
  <c r="F1640" i="5"/>
  <c r="F1600" i="5"/>
  <c r="F1560" i="5"/>
  <c r="F1520" i="5"/>
  <c r="F1476" i="5"/>
  <c r="F1432" i="5"/>
  <c r="F1380" i="5"/>
  <c r="F1336" i="5"/>
  <c r="F1292" i="5"/>
  <c r="F1252" i="5"/>
  <c r="F1204" i="5"/>
  <c r="F1156" i="5"/>
  <c r="F1108" i="5"/>
  <c r="J1107" i="1" s="1"/>
  <c r="K1107" i="1" s="1"/>
  <c r="F1064" i="5"/>
  <c r="F1016" i="5"/>
  <c r="J1015" i="1" s="1"/>
  <c r="K1015" i="1" s="1"/>
  <c r="F1884" i="5"/>
  <c r="F1844" i="5"/>
  <c r="F1796" i="5"/>
  <c r="F1756" i="5"/>
  <c r="F1712" i="5"/>
  <c r="F1668" i="5"/>
  <c r="F1628" i="5"/>
  <c r="F1592" i="5"/>
  <c r="F1552" i="5"/>
  <c r="F1508" i="5"/>
  <c r="F1464" i="5"/>
  <c r="F1420" i="5"/>
  <c r="F1368" i="5"/>
  <c r="F1324" i="5"/>
  <c r="F1284" i="5"/>
  <c r="F1240" i="5"/>
  <c r="F1192" i="5"/>
  <c r="F1144" i="5"/>
  <c r="J1143" i="1" s="1"/>
  <c r="K1143" i="1" s="1"/>
  <c r="F1096" i="5"/>
  <c r="J1095" i="1" s="1"/>
  <c r="K1095" i="1" s="1"/>
  <c r="F1052" i="5"/>
  <c r="J1051" i="1" s="1"/>
  <c r="K1051" i="1" s="1"/>
  <c r="F1004" i="5"/>
  <c r="J1003" i="1" s="1"/>
  <c r="K1003" i="1" s="1"/>
  <c r="F3576" i="5"/>
  <c r="J3575" i="1" s="1"/>
  <c r="K3575" i="1" s="1"/>
  <c r="F3556" i="5"/>
  <c r="F3536" i="5"/>
  <c r="F3516" i="5"/>
  <c r="F3492" i="5"/>
  <c r="F3472" i="5"/>
  <c r="F3452" i="5"/>
  <c r="F3428" i="5"/>
  <c r="J3427" i="1" s="1"/>
  <c r="K3427" i="1" s="1"/>
  <c r="F3408" i="5"/>
  <c r="F3388" i="5"/>
  <c r="J3387" i="1" s="1"/>
  <c r="K3387" i="1" s="1"/>
  <c r="F3364" i="5"/>
  <c r="F3348" i="5"/>
  <c r="F3328" i="5"/>
  <c r="H3328" i="5" s="1"/>
  <c r="F3312" i="5"/>
  <c r="F3292" i="5"/>
  <c r="J3291" i="1" s="1"/>
  <c r="K3291" i="1" s="1"/>
  <c r="F3272" i="5"/>
  <c r="H3272" i="5" s="1"/>
  <c r="F3256" i="5"/>
  <c r="F3240" i="5"/>
  <c r="F3220" i="5"/>
  <c r="F3200" i="5"/>
  <c r="F3180" i="5"/>
  <c r="F3156" i="5"/>
  <c r="F3132" i="5"/>
  <c r="F3112" i="5"/>
  <c r="J3111" i="1" s="1"/>
  <c r="K3111" i="1" s="1"/>
  <c r="F3092" i="5"/>
  <c r="F3072" i="5"/>
  <c r="F3056" i="5"/>
  <c r="F3036" i="5"/>
  <c r="F3020" i="5"/>
  <c r="J3019" i="1" s="1"/>
  <c r="K3019" i="1" s="1"/>
  <c r="F3000" i="5"/>
  <c r="F2980" i="5"/>
  <c r="F2960" i="5"/>
  <c r="H2960" i="5" s="1"/>
  <c r="F2940" i="5"/>
  <c r="F2920" i="5"/>
  <c r="J2919" i="1" s="1"/>
  <c r="K2919" i="1" s="1"/>
  <c r="F2900" i="5"/>
  <c r="F2880" i="5"/>
  <c r="J2879" i="1" s="1"/>
  <c r="K2879" i="1" s="1"/>
  <c r="F2856" i="5"/>
  <c r="F2836" i="5"/>
  <c r="J2835" i="1" s="1"/>
  <c r="K2835" i="1" s="1"/>
  <c r="F2812" i="5"/>
  <c r="F2796" i="5"/>
  <c r="F2776" i="5"/>
  <c r="F2760" i="5"/>
  <c r="F2744" i="5"/>
  <c r="F2724" i="5"/>
  <c r="F2704" i="5"/>
  <c r="F2684" i="5"/>
  <c r="F2664" i="5"/>
  <c r="J2663" i="1" s="1"/>
  <c r="K2663" i="1" s="1"/>
  <c r="F2644" i="5"/>
  <c r="F2624" i="5"/>
  <c r="F2608" i="5"/>
  <c r="J2607" i="1" s="1"/>
  <c r="K2607" i="1" s="1"/>
  <c r="F2588" i="5"/>
  <c r="F2568" i="5"/>
  <c r="J2567" i="1" s="1"/>
  <c r="K2567" i="1" s="1"/>
  <c r="F2548" i="5"/>
  <c r="F2528" i="5"/>
  <c r="F2504" i="5"/>
  <c r="F2484" i="5"/>
  <c r="F2460" i="5"/>
  <c r="F2440" i="5"/>
  <c r="F2420" i="5"/>
  <c r="F2400" i="5"/>
  <c r="F2376" i="5"/>
  <c r="J2375" i="1" s="1"/>
  <c r="K2375" i="1" s="1"/>
  <c r="F2356" i="5"/>
  <c r="F2332" i="5"/>
  <c r="F2316" i="5"/>
  <c r="F2296" i="5"/>
  <c r="F2276" i="5"/>
  <c r="F2256" i="5"/>
  <c r="F2232" i="5"/>
  <c r="F2212" i="5"/>
  <c r="J2211" i="1" s="1"/>
  <c r="K2211" i="1" s="1"/>
  <c r="F2192" i="5"/>
  <c r="F2172" i="5"/>
  <c r="J2171" i="1" s="1"/>
  <c r="K2171" i="1" s="1"/>
  <c r="F2148" i="5"/>
  <c r="F2124" i="5"/>
  <c r="J2123" i="1" s="1"/>
  <c r="K2123" i="1" s="1"/>
  <c r="F2104" i="5"/>
  <c r="F2084" i="5"/>
  <c r="J2083" i="1" s="1"/>
  <c r="K2083" i="1" s="1"/>
  <c r="F2064" i="5"/>
  <c r="F2044" i="5"/>
  <c r="F2024" i="5"/>
  <c r="F2004" i="5"/>
  <c r="F1984" i="5"/>
  <c r="J1983" i="1" s="1"/>
  <c r="K1983" i="1" s="1"/>
  <c r="F1964" i="5"/>
  <c r="F1948" i="5"/>
  <c r="J1947" i="1" s="1"/>
  <c r="K1947" i="1" s="1"/>
  <c r="F1928" i="5"/>
  <c r="F1908" i="5"/>
  <c r="F1868" i="5"/>
  <c r="F1832" i="5"/>
  <c r="F1788" i="5"/>
  <c r="F1744" i="5"/>
  <c r="J1743" i="1" s="1"/>
  <c r="K1743" i="1" s="1"/>
  <c r="F1700" i="5"/>
  <c r="F1660" i="5"/>
  <c r="F1620" i="5"/>
  <c r="F1580" i="5"/>
  <c r="F1540" i="5"/>
  <c r="F1496" i="5"/>
  <c r="F1452" i="5"/>
  <c r="F1404" i="5"/>
  <c r="F1356" i="5"/>
  <c r="F1316" i="5"/>
  <c r="F1272" i="5"/>
  <c r="F1228" i="5"/>
  <c r="F1180" i="5"/>
  <c r="F1140" i="5"/>
  <c r="J1139" i="1" s="1"/>
  <c r="K1139" i="1" s="1"/>
  <c r="F1084" i="5"/>
  <c r="F1036" i="5"/>
  <c r="F992" i="5"/>
  <c r="F972" i="5"/>
  <c r="F948" i="5"/>
  <c r="F928" i="5"/>
  <c r="F904" i="5"/>
  <c r="F884" i="5"/>
  <c r="F860" i="5"/>
  <c r="F840" i="5"/>
  <c r="F816" i="5"/>
  <c r="F796" i="5"/>
  <c r="F772" i="5"/>
  <c r="F752" i="5"/>
  <c r="F732" i="5"/>
  <c r="F712" i="5"/>
  <c r="F692" i="5"/>
  <c r="F668" i="5"/>
  <c r="J667" i="1" s="1"/>
  <c r="K667" i="1" s="1"/>
  <c r="F648" i="5"/>
  <c r="F624" i="5"/>
  <c r="F600" i="5"/>
  <c r="J599" i="1" s="1"/>
  <c r="K599" i="1" s="1"/>
  <c r="F572" i="5"/>
  <c r="F548" i="5"/>
  <c r="J547" i="1" s="1"/>
  <c r="K547" i="1" s="1"/>
  <c r="F524" i="5"/>
  <c r="F504" i="5"/>
  <c r="J503" i="1" s="1"/>
  <c r="K503" i="1" s="1"/>
  <c r="F480" i="5"/>
  <c r="F448" i="5"/>
  <c r="F424" i="5"/>
  <c r="F408" i="5"/>
  <c r="J407" i="1" s="1"/>
  <c r="K407" i="1" s="1"/>
  <c r="F384" i="5"/>
  <c r="F364" i="5"/>
  <c r="J363" i="1" s="1"/>
  <c r="K363" i="1" s="1"/>
  <c r="F340" i="5"/>
  <c r="F320" i="5"/>
  <c r="J319" i="1" s="1"/>
  <c r="K319" i="1" s="1"/>
  <c r="F304" i="5"/>
  <c r="F276" i="5"/>
  <c r="F260" i="5"/>
  <c r="F240" i="5"/>
  <c r="J239" i="1" s="1"/>
  <c r="K239" i="1" s="1"/>
  <c r="F216" i="5"/>
  <c r="F200" i="5"/>
  <c r="J199" i="1" s="1"/>
  <c r="K199" i="1" s="1"/>
  <c r="F180" i="5"/>
  <c r="F156" i="5"/>
  <c r="F136" i="5"/>
  <c r="F116" i="5"/>
  <c r="F92" i="5"/>
  <c r="F72" i="5"/>
  <c r="J71" i="1" s="1"/>
  <c r="K71" i="1" s="1"/>
  <c r="F48" i="5"/>
  <c r="F984" i="5"/>
  <c r="F960" i="5"/>
  <c r="J959" i="1" s="1"/>
  <c r="K959" i="1" s="1"/>
  <c r="F936" i="5"/>
  <c r="F916" i="5"/>
  <c r="J915" i="1" s="1"/>
  <c r="K915" i="1" s="1"/>
  <c r="F896" i="5"/>
  <c r="F868" i="5"/>
  <c r="J867" i="1" s="1"/>
  <c r="K867" i="1" s="1"/>
  <c r="F848" i="5"/>
  <c r="F828" i="5"/>
  <c r="F808" i="5"/>
  <c r="F784" i="5"/>
  <c r="F764" i="5"/>
  <c r="F744" i="5"/>
  <c r="F720" i="5"/>
  <c r="F700" i="5"/>
  <c r="F680" i="5"/>
  <c r="F656" i="5"/>
  <c r="J655" i="1" s="1"/>
  <c r="K655" i="1" s="1"/>
  <c r="F636" i="5"/>
  <c r="F612" i="5"/>
  <c r="F584" i="5"/>
  <c r="F560" i="5"/>
  <c r="J559" i="1" s="1"/>
  <c r="K559" i="1" s="1"/>
  <c r="F536" i="5"/>
  <c r="F516" i="5"/>
  <c r="F492" i="5"/>
  <c r="F460" i="5"/>
  <c r="J459" i="1" s="1"/>
  <c r="K459" i="1" s="1"/>
  <c r="F436" i="5"/>
  <c r="F416" i="5"/>
  <c r="J415" i="1" s="1"/>
  <c r="K415" i="1" s="1"/>
  <c r="F396" i="5"/>
  <c r="F372" i="5"/>
  <c r="J371" i="1" s="1"/>
  <c r="K371" i="1" s="1"/>
  <c r="F352" i="5"/>
  <c r="F332" i="5"/>
  <c r="F312" i="5"/>
  <c r="F288" i="5"/>
  <c r="F272" i="5"/>
  <c r="F252" i="5"/>
  <c r="F228" i="5"/>
  <c r="F212" i="5"/>
  <c r="F188" i="5"/>
  <c r="F168" i="5"/>
  <c r="J167" i="1" s="1"/>
  <c r="K167" i="1" s="1"/>
  <c r="F148" i="5"/>
  <c r="F128" i="5"/>
  <c r="J127" i="1" s="1"/>
  <c r="K127" i="1" s="1"/>
  <c r="F104" i="5"/>
  <c r="F80" i="5"/>
  <c r="J79" i="1" s="1"/>
  <c r="K79" i="1" s="1"/>
  <c r="F60" i="5"/>
  <c r="F40" i="5"/>
  <c r="J39" i="1" s="1"/>
  <c r="K39" i="1" s="1"/>
  <c r="F3380" i="5"/>
  <c r="H3380" i="5" s="1"/>
  <c r="H48" i="5" l="1"/>
  <c r="J47" i="1" s="1"/>
  <c r="K47" i="1" s="1"/>
  <c r="H136" i="5"/>
  <c r="J135" i="1" s="1"/>
  <c r="K135" i="1" s="1"/>
  <c r="H840" i="5"/>
  <c r="J839" i="1" s="1"/>
  <c r="K839" i="1" s="1"/>
  <c r="H1036" i="5"/>
  <c r="J1035" i="1" s="1"/>
  <c r="K1035" i="1" s="1"/>
  <c r="H1228" i="5"/>
  <c r="J1227" i="1" s="1"/>
  <c r="K1227" i="1" s="1"/>
  <c r="H1404" i="5"/>
  <c r="J1403" i="1" s="1"/>
  <c r="K1403" i="1" s="1"/>
  <c r="H1908" i="5"/>
  <c r="J1907" i="1" s="1"/>
  <c r="K1907" i="1" s="1"/>
  <c r="H2148" i="5"/>
  <c r="J2147" i="1" s="1"/>
  <c r="K2147" i="1" s="1"/>
  <c r="H2316" i="5"/>
  <c r="J2315" i="1" s="1"/>
  <c r="K2315" i="1" s="1"/>
  <c r="H2484" i="5"/>
  <c r="J2483" i="1" s="1"/>
  <c r="K2483" i="1" s="1"/>
  <c r="H1552" i="5"/>
  <c r="J1551" i="1" s="1"/>
  <c r="K1551" i="1" s="1"/>
  <c r="H1124" i="5"/>
  <c r="J1123" i="1" s="1"/>
  <c r="K1123" i="1" s="1"/>
  <c r="H1304" i="5"/>
  <c r="J1303" i="1" s="1"/>
  <c r="K1303" i="1" s="1"/>
  <c r="H1484" i="5"/>
  <c r="J1483" i="1" s="1"/>
  <c r="K1483" i="1" s="1"/>
  <c r="H1648" i="5"/>
  <c r="J1647" i="1" s="1"/>
  <c r="K1647" i="1" s="1"/>
  <c r="H1820" i="5"/>
  <c r="J1819" i="1" s="1"/>
  <c r="K1819" i="1" s="1"/>
  <c r="H65" i="5"/>
  <c r="J64" i="1" s="1"/>
  <c r="K64" i="1" s="1"/>
  <c r="H193" i="5"/>
  <c r="J192" i="1" s="1"/>
  <c r="K192" i="1" s="1"/>
  <c r="H257" i="5"/>
  <c r="J256" i="1" s="1"/>
  <c r="K256" i="1" s="1"/>
  <c r="H385" i="5"/>
  <c r="J384" i="1" s="1"/>
  <c r="K384" i="1" s="1"/>
  <c r="H449" i="5"/>
  <c r="J448" i="1" s="1"/>
  <c r="K448" i="1" s="1"/>
  <c r="H577" i="5"/>
  <c r="J576" i="1" s="1"/>
  <c r="K576" i="1" s="1"/>
  <c r="H641" i="5"/>
  <c r="J640" i="1" s="1"/>
  <c r="K640" i="1" s="1"/>
  <c r="H677" i="5"/>
  <c r="J676" i="1" s="1"/>
  <c r="K676" i="1" s="1"/>
  <c r="H709" i="5"/>
  <c r="J708" i="1" s="1"/>
  <c r="K708" i="1" s="1"/>
  <c r="H741" i="5"/>
  <c r="J740" i="1" s="1"/>
  <c r="K740" i="1" s="1"/>
  <c r="H773" i="5"/>
  <c r="J772" i="1" s="1"/>
  <c r="K772" i="1" s="1"/>
  <c r="H805" i="5"/>
  <c r="J804" i="1" s="1"/>
  <c r="K804" i="1" s="1"/>
  <c r="H837" i="5"/>
  <c r="J836" i="1" s="1"/>
  <c r="K836" i="1" s="1"/>
  <c r="H901" i="5"/>
  <c r="J900" i="1" s="1"/>
  <c r="K900" i="1" s="1"/>
  <c r="H933" i="5"/>
  <c r="J932" i="1" s="1"/>
  <c r="K932" i="1" s="1"/>
  <c r="H997" i="5"/>
  <c r="J996" i="1" s="1"/>
  <c r="K996" i="1" s="1"/>
  <c r="H1029" i="5"/>
  <c r="J1028" i="1" s="1"/>
  <c r="K1028" i="1" s="1"/>
  <c r="H1125" i="5"/>
  <c r="J1124" i="1" s="1"/>
  <c r="K1124" i="1" s="1"/>
  <c r="H1157" i="5"/>
  <c r="J1156" i="1" s="1"/>
  <c r="K1156" i="1" s="1"/>
  <c r="H1189" i="5"/>
  <c r="J1188" i="1" s="1"/>
  <c r="K1188" i="1" s="1"/>
  <c r="H1221" i="5"/>
  <c r="J1220" i="1" s="1"/>
  <c r="K1220" i="1" s="1"/>
  <c r="H1253" i="5"/>
  <c r="J1252" i="1" s="1"/>
  <c r="K1252" i="1" s="1"/>
  <c r="H1285" i="5"/>
  <c r="J1284" i="1" s="1"/>
  <c r="K1284" i="1" s="1"/>
  <c r="H1317" i="5"/>
  <c r="J1316" i="1" s="1"/>
  <c r="K1316" i="1" s="1"/>
  <c r="H1349" i="5"/>
  <c r="J1348" i="1" s="1"/>
  <c r="K1348" i="1" s="1"/>
  <c r="H1381" i="5"/>
  <c r="J1380" i="1" s="1"/>
  <c r="K1380" i="1" s="1"/>
  <c r="H1413" i="5"/>
  <c r="J1412" i="1" s="1"/>
  <c r="K1412" i="1" s="1"/>
  <c r="H1445" i="5"/>
  <c r="J1444" i="1" s="1"/>
  <c r="K1444" i="1" s="1"/>
  <c r="H1477" i="5"/>
  <c r="J1476" i="1" s="1"/>
  <c r="K1476" i="1" s="1"/>
  <c r="H1509" i="5"/>
  <c r="J1508" i="1" s="1"/>
  <c r="K1508" i="1" s="1"/>
  <c r="H1541" i="5"/>
  <c r="J1540" i="1" s="1"/>
  <c r="K1540" i="1" s="1"/>
  <c r="H1573" i="5"/>
  <c r="J1572" i="1" s="1"/>
  <c r="K1572" i="1" s="1"/>
  <c r="H1605" i="5"/>
  <c r="J1604" i="1" s="1"/>
  <c r="K1604" i="1" s="1"/>
  <c r="H1637" i="5"/>
  <c r="J1636" i="1" s="1"/>
  <c r="K1636" i="1" s="1"/>
  <c r="H1669" i="5"/>
  <c r="J1668" i="1" s="1"/>
  <c r="K1668" i="1" s="1"/>
  <c r="H1701" i="5"/>
  <c r="J1700" i="1" s="1"/>
  <c r="K1700" i="1" s="1"/>
  <c r="H69" i="5"/>
  <c r="J68" i="1" s="1"/>
  <c r="K68" i="1" s="1"/>
  <c r="H197" i="5"/>
  <c r="J196" i="1" s="1"/>
  <c r="K196" i="1" s="1"/>
  <c r="H261" i="5"/>
  <c r="J260" i="1" s="1"/>
  <c r="K260" i="1" s="1"/>
  <c r="H389" i="5"/>
  <c r="J388" i="1" s="1"/>
  <c r="K388" i="1" s="1"/>
  <c r="H60" i="5"/>
  <c r="J59" i="1" s="1"/>
  <c r="K59" i="1" s="1"/>
  <c r="H148" i="5"/>
  <c r="J147" i="1" s="1"/>
  <c r="K147" i="1" s="1"/>
  <c r="H228" i="5"/>
  <c r="J227" i="1" s="1"/>
  <c r="K227" i="1" s="1"/>
  <c r="H312" i="5"/>
  <c r="J311" i="1" s="1"/>
  <c r="K311" i="1" s="1"/>
  <c r="H396" i="5"/>
  <c r="J395" i="1" s="1"/>
  <c r="K395" i="1" s="1"/>
  <c r="H492" i="5"/>
  <c r="J491" i="1" s="1"/>
  <c r="K491" i="1" s="1"/>
  <c r="H584" i="5"/>
  <c r="J583" i="1" s="1"/>
  <c r="K583" i="1" s="1"/>
  <c r="H680" i="5"/>
  <c r="J679" i="1" s="1"/>
  <c r="K679" i="1" s="1"/>
  <c r="H764" i="5"/>
  <c r="J763" i="1" s="1"/>
  <c r="K763" i="1" s="1"/>
  <c r="H848" i="5"/>
  <c r="J847" i="1" s="1"/>
  <c r="K847" i="1" s="1"/>
  <c r="H936" i="5"/>
  <c r="J935" i="1" s="1"/>
  <c r="K935" i="1" s="1"/>
  <c r="H156" i="5"/>
  <c r="J155" i="1" s="1"/>
  <c r="K155" i="1" s="1"/>
  <c r="H692" i="5"/>
  <c r="J691" i="1" s="1"/>
  <c r="K691" i="1" s="1"/>
  <c r="H772" i="5"/>
  <c r="J771" i="1" s="1"/>
  <c r="K771" i="1" s="1"/>
  <c r="H860" i="5"/>
  <c r="J859" i="1" s="1"/>
  <c r="K859" i="1" s="1"/>
  <c r="H948" i="5"/>
  <c r="J947" i="1" s="1"/>
  <c r="K947" i="1" s="1"/>
  <c r="H1084" i="5"/>
  <c r="J1083" i="1" s="1"/>
  <c r="K1083" i="1" s="1"/>
  <c r="H1272" i="5"/>
  <c r="J1271" i="1" s="1"/>
  <c r="K1271" i="1" s="1"/>
  <c r="H1452" i="5"/>
  <c r="J1451" i="1" s="1"/>
  <c r="K1451" i="1" s="1"/>
  <c r="H1620" i="5"/>
  <c r="J1619" i="1" s="1"/>
  <c r="K1619" i="1" s="1"/>
  <c r="H1788" i="5"/>
  <c r="J1787" i="1" s="1"/>
  <c r="K1787" i="1" s="1"/>
  <c r="H1928" i="5"/>
  <c r="J1927" i="1" s="1"/>
  <c r="K1927" i="1" s="1"/>
  <c r="H2004" i="5"/>
  <c r="J2003" i="1" s="1"/>
  <c r="K2003" i="1" s="1"/>
  <c r="H2256" i="5"/>
  <c r="J2255" i="1" s="1"/>
  <c r="K2255" i="1" s="1"/>
  <c r="H2332" i="5"/>
  <c r="J2331" i="1" s="1"/>
  <c r="K2331" i="1" s="1"/>
  <c r="H2420" i="5"/>
  <c r="J2419" i="1" s="1"/>
  <c r="K2419" i="1" s="1"/>
  <c r="H2504" i="5"/>
  <c r="J2503" i="1" s="1"/>
  <c r="K2503" i="1" s="1"/>
  <c r="H2588" i="5"/>
  <c r="J2587" i="1" s="1"/>
  <c r="K2587" i="1" s="1"/>
  <c r="H2744" i="5"/>
  <c r="J2743" i="1" s="1"/>
  <c r="K2743" i="1" s="1"/>
  <c r="H2812" i="5"/>
  <c r="J2811" i="1" s="1"/>
  <c r="K2811" i="1" s="1"/>
  <c r="H2900" i="5"/>
  <c r="J2899" i="1" s="1"/>
  <c r="K2899" i="1" s="1"/>
  <c r="H2980" i="5"/>
  <c r="J2979" i="1" s="1"/>
  <c r="K2979" i="1" s="1"/>
  <c r="H3132" i="5"/>
  <c r="J3131" i="1" s="1"/>
  <c r="K3131" i="1" s="1"/>
  <c r="H3220" i="5"/>
  <c r="J3219" i="1" s="1"/>
  <c r="K3219" i="1" s="1"/>
  <c r="H3364" i="5"/>
  <c r="J3363" i="1" s="1"/>
  <c r="K3363" i="1" s="1"/>
  <c r="H3452" i="5"/>
  <c r="J3451" i="1" s="1"/>
  <c r="K3451" i="1" s="1"/>
  <c r="H3536" i="5"/>
  <c r="J3535" i="1" s="1"/>
  <c r="K3535" i="1" s="1"/>
  <c r="H1240" i="5"/>
  <c r="J1239" i="1" s="1"/>
  <c r="K1239" i="1" s="1"/>
  <c r="H1420" i="5"/>
  <c r="J1419" i="1" s="1"/>
  <c r="K1419" i="1" s="1"/>
  <c r="H1592" i="5"/>
  <c r="J1591" i="1" s="1"/>
  <c r="K1591" i="1" s="1"/>
  <c r="H1756" i="5"/>
  <c r="J1755" i="1" s="1"/>
  <c r="K1755" i="1" s="1"/>
  <c r="H1204" i="5"/>
  <c r="J1203" i="1" s="1"/>
  <c r="K1203" i="1" s="1"/>
  <c r="H1380" i="5"/>
  <c r="J1379" i="1" s="1"/>
  <c r="K1379" i="1" s="1"/>
  <c r="H1560" i="5"/>
  <c r="J1559" i="1" s="1"/>
  <c r="K1559" i="1" s="1"/>
  <c r="H1724" i="5"/>
  <c r="J1723" i="1" s="1"/>
  <c r="K1723" i="1" s="1"/>
  <c r="H1896" i="5"/>
  <c r="J1895" i="1" s="1"/>
  <c r="K1895" i="1" s="1"/>
  <c r="H1972" i="5"/>
  <c r="J1971" i="1" s="1"/>
  <c r="K1971" i="1" s="1"/>
  <c r="H2056" i="5"/>
  <c r="J2055" i="1" s="1"/>
  <c r="K2055" i="1" s="1"/>
  <c r="H2136" i="5"/>
  <c r="J2135" i="1" s="1"/>
  <c r="K2135" i="1" s="1"/>
  <c r="H2308" i="5"/>
  <c r="J2307" i="1" s="1"/>
  <c r="K2307" i="1" s="1"/>
  <c r="H2556" i="5"/>
  <c r="J2555" i="1" s="1"/>
  <c r="K2555" i="1" s="1"/>
  <c r="H2640" i="5"/>
  <c r="J2639" i="1" s="1"/>
  <c r="K2639" i="1" s="1"/>
  <c r="H2716" i="5"/>
  <c r="J2715" i="1" s="1"/>
  <c r="K2715" i="1" s="1"/>
  <c r="H2784" i="5"/>
  <c r="J2783" i="1" s="1"/>
  <c r="K2783" i="1" s="1"/>
  <c r="H2948" i="5"/>
  <c r="J2947" i="1" s="1"/>
  <c r="K2947" i="1" s="1"/>
  <c r="H3032" i="5"/>
  <c r="J3031" i="1" s="1"/>
  <c r="K3031" i="1" s="1"/>
  <c r="H3192" i="5"/>
  <c r="J3191" i="1" s="1"/>
  <c r="K3191" i="1" s="1"/>
  <c r="H3264" i="5"/>
  <c r="J3263" i="1" s="1"/>
  <c r="K3263" i="1" s="1"/>
  <c r="H3504" i="5"/>
  <c r="J3503" i="1" s="1"/>
  <c r="K3503" i="1" s="1"/>
  <c r="H3588" i="5"/>
  <c r="J3587" i="1" s="1"/>
  <c r="K3587" i="1" s="1"/>
  <c r="H1168" i="5"/>
  <c r="J1167" i="1" s="1"/>
  <c r="K1167" i="1" s="1"/>
  <c r="H1348" i="5"/>
  <c r="J1347" i="1" s="1"/>
  <c r="K1347" i="1" s="1"/>
  <c r="H1528" i="5"/>
  <c r="J1527" i="1" s="1"/>
  <c r="K1527" i="1" s="1"/>
  <c r="H1692" i="5"/>
  <c r="J1691" i="1" s="1"/>
  <c r="K1691" i="1" s="1"/>
  <c r="H1860" i="5"/>
  <c r="J1859" i="1" s="1"/>
  <c r="K1859" i="1" s="1"/>
  <c r="H145" i="5"/>
  <c r="J144" i="1" s="1"/>
  <c r="K144" i="1" s="1"/>
  <c r="H209" i="5"/>
  <c r="J208" i="1" s="1"/>
  <c r="K208" i="1" s="1"/>
  <c r="H273" i="5"/>
  <c r="J272" i="1" s="1"/>
  <c r="K272" i="1" s="1"/>
  <c r="H337" i="5"/>
  <c r="J336" i="1" s="1"/>
  <c r="K336" i="1" s="1"/>
  <c r="H401" i="5"/>
  <c r="J400" i="1" s="1"/>
  <c r="K400" i="1" s="1"/>
  <c r="H529" i="5"/>
  <c r="J528" i="1" s="1"/>
  <c r="K528" i="1" s="1"/>
  <c r="H653" i="5"/>
  <c r="J652" i="1" s="1"/>
  <c r="K652" i="1" s="1"/>
  <c r="H685" i="5"/>
  <c r="J684" i="1" s="1"/>
  <c r="K684" i="1" s="1"/>
  <c r="H717" i="5"/>
  <c r="J716" i="1" s="1"/>
  <c r="K716" i="1" s="1"/>
  <c r="H749" i="5"/>
  <c r="J748" i="1" s="1"/>
  <c r="K748" i="1" s="1"/>
  <c r="H781" i="5"/>
  <c r="J780" i="1" s="1"/>
  <c r="K780" i="1" s="1"/>
  <c r="H813" i="5"/>
  <c r="J812" i="1" s="1"/>
  <c r="K812" i="1" s="1"/>
  <c r="H845" i="5"/>
  <c r="J844" i="1" s="1"/>
  <c r="K844" i="1" s="1"/>
  <c r="H941" i="5"/>
  <c r="J940" i="1" s="1"/>
  <c r="K940" i="1" s="1"/>
  <c r="H973" i="5"/>
  <c r="J972" i="1" s="1"/>
  <c r="K972" i="1" s="1"/>
  <c r="H1037" i="5"/>
  <c r="J1036" i="1" s="1"/>
  <c r="K1036" i="1" s="1"/>
  <c r="H1069" i="5"/>
  <c r="J1068" i="1" s="1"/>
  <c r="K1068" i="1" s="1"/>
  <c r="H1133" i="5"/>
  <c r="J1132" i="1" s="1"/>
  <c r="K1132" i="1" s="1"/>
  <c r="H1165" i="5"/>
  <c r="J1164" i="1" s="1"/>
  <c r="K1164" i="1" s="1"/>
  <c r="H1197" i="5"/>
  <c r="J1196" i="1" s="1"/>
  <c r="K1196" i="1" s="1"/>
  <c r="H1229" i="5"/>
  <c r="J1228" i="1" s="1"/>
  <c r="K1228" i="1" s="1"/>
  <c r="H1261" i="5"/>
  <c r="J1260" i="1" s="1"/>
  <c r="K1260" i="1" s="1"/>
  <c r="H1293" i="5"/>
  <c r="J1292" i="1" s="1"/>
  <c r="K1292" i="1" s="1"/>
  <c r="H1325" i="5"/>
  <c r="J1324" i="1" s="1"/>
  <c r="K1324" i="1" s="1"/>
  <c r="H1357" i="5"/>
  <c r="J1356" i="1" s="1"/>
  <c r="K1356" i="1" s="1"/>
  <c r="H1389" i="5"/>
  <c r="J1388" i="1" s="1"/>
  <c r="K1388" i="1" s="1"/>
  <c r="H1421" i="5"/>
  <c r="J1420" i="1" s="1"/>
  <c r="K1420" i="1" s="1"/>
  <c r="H1453" i="5"/>
  <c r="J1452" i="1" s="1"/>
  <c r="K1452" i="1" s="1"/>
  <c r="H1485" i="5"/>
  <c r="J1484" i="1" s="1"/>
  <c r="K1484" i="1" s="1"/>
  <c r="H1517" i="5"/>
  <c r="J1516" i="1" s="1"/>
  <c r="K1516" i="1" s="1"/>
  <c r="H1549" i="5"/>
  <c r="J1548" i="1" s="1"/>
  <c r="K1548" i="1" s="1"/>
  <c r="H1581" i="5"/>
  <c r="J1580" i="1" s="1"/>
  <c r="K1580" i="1" s="1"/>
  <c r="H1613" i="5"/>
  <c r="J1612" i="1" s="1"/>
  <c r="K1612" i="1" s="1"/>
  <c r="H1645" i="5"/>
  <c r="J1644" i="1" s="1"/>
  <c r="K1644" i="1" s="1"/>
  <c r="H1677" i="5"/>
  <c r="J1676" i="1" s="1"/>
  <c r="K1676" i="1" s="1"/>
  <c r="H21" i="5"/>
  <c r="J20" i="1" s="1"/>
  <c r="K20" i="1" s="1"/>
  <c r="H149" i="5"/>
  <c r="J148" i="1" s="1"/>
  <c r="K148" i="1" s="1"/>
  <c r="H213" i="5"/>
  <c r="J212" i="1" s="1"/>
  <c r="K212" i="1" s="1"/>
  <c r="H277" i="5"/>
  <c r="J276" i="1" s="1"/>
  <c r="K276" i="1" s="1"/>
  <c r="H341" i="5"/>
  <c r="J340" i="1" s="1"/>
  <c r="K340" i="1" s="1"/>
  <c r="H533" i="5"/>
  <c r="J532" i="1" s="1"/>
  <c r="K532" i="1" s="1"/>
  <c r="H25" i="5"/>
  <c r="J24" i="1" s="1"/>
  <c r="K24" i="1" s="1"/>
  <c r="H153" i="5"/>
  <c r="J152" i="1" s="1"/>
  <c r="K152" i="1" s="1"/>
  <c r="H217" i="5"/>
  <c r="J216" i="1" s="1"/>
  <c r="K216" i="1" s="1"/>
  <c r="H281" i="5"/>
  <c r="J280" i="1" s="1"/>
  <c r="K280" i="1" s="1"/>
  <c r="H345" i="5"/>
  <c r="J344" i="1" s="1"/>
  <c r="K344" i="1" s="1"/>
  <c r="H473" i="5"/>
  <c r="J472" i="1" s="1"/>
  <c r="K472" i="1" s="1"/>
  <c r="H537" i="5"/>
  <c r="J536" i="1" s="1"/>
  <c r="K536" i="1" s="1"/>
  <c r="H689" i="5"/>
  <c r="J688" i="1" s="1"/>
  <c r="K688" i="1" s="1"/>
  <c r="H721" i="5"/>
  <c r="J720" i="1" s="1"/>
  <c r="K720" i="1" s="1"/>
  <c r="H753" i="5"/>
  <c r="J752" i="1" s="1"/>
  <c r="K752" i="1" s="1"/>
  <c r="H785" i="5"/>
  <c r="J784" i="1" s="1"/>
  <c r="K784" i="1" s="1"/>
  <c r="H817" i="5"/>
  <c r="J816" i="1" s="1"/>
  <c r="K816" i="1" s="1"/>
  <c r="H849" i="5"/>
  <c r="J848" i="1" s="1"/>
  <c r="K848" i="1" s="1"/>
  <c r="H881" i="5"/>
  <c r="J880" i="1" s="1"/>
  <c r="K880" i="1" s="1"/>
  <c r="H945" i="5"/>
  <c r="J944" i="1" s="1"/>
  <c r="K944" i="1" s="1"/>
  <c r="H977" i="5"/>
  <c r="J976" i="1" s="1"/>
  <c r="K976" i="1" s="1"/>
  <c r="H1041" i="5"/>
  <c r="J1040" i="1" s="1"/>
  <c r="K1040" i="1" s="1"/>
  <c r="H1073" i="5"/>
  <c r="J1072" i="1" s="1"/>
  <c r="K1072" i="1" s="1"/>
  <c r="H1137" i="5"/>
  <c r="J1136" i="1" s="1"/>
  <c r="K1136" i="1" s="1"/>
  <c r="H1169" i="5"/>
  <c r="J1168" i="1" s="1"/>
  <c r="K1168" i="1" s="1"/>
  <c r="H1201" i="5"/>
  <c r="J1200" i="1" s="1"/>
  <c r="K1200" i="1" s="1"/>
  <c r="H1233" i="5"/>
  <c r="J1232" i="1" s="1"/>
  <c r="K1232" i="1" s="1"/>
  <c r="H1265" i="5"/>
  <c r="J1264" i="1" s="1"/>
  <c r="K1264" i="1" s="1"/>
  <c r="H1297" i="5"/>
  <c r="J1296" i="1" s="1"/>
  <c r="K1296" i="1" s="1"/>
  <c r="H1329" i="5"/>
  <c r="J1328" i="1" s="1"/>
  <c r="K1328" i="1" s="1"/>
  <c r="H1361" i="5"/>
  <c r="J1360" i="1" s="1"/>
  <c r="K1360" i="1" s="1"/>
  <c r="H1393" i="5"/>
  <c r="J1392" i="1" s="1"/>
  <c r="K1392" i="1" s="1"/>
  <c r="H1425" i="5"/>
  <c r="J1424" i="1" s="1"/>
  <c r="K1424" i="1" s="1"/>
  <c r="H1457" i="5"/>
  <c r="J1456" i="1" s="1"/>
  <c r="K1456" i="1" s="1"/>
  <c r="H1489" i="5"/>
  <c r="J1488" i="1" s="1"/>
  <c r="K1488" i="1" s="1"/>
  <c r="H1521" i="5"/>
  <c r="J1520" i="1" s="1"/>
  <c r="K1520" i="1" s="1"/>
  <c r="H1553" i="5"/>
  <c r="J1552" i="1" s="1"/>
  <c r="K1552" i="1" s="1"/>
  <c r="H1585" i="5"/>
  <c r="J1584" i="1" s="1"/>
  <c r="K1584" i="1" s="1"/>
  <c r="H1617" i="5"/>
  <c r="J1616" i="1" s="1"/>
  <c r="K1616" i="1" s="1"/>
  <c r="H1649" i="5"/>
  <c r="J1648" i="1" s="1"/>
  <c r="K1648" i="1" s="1"/>
  <c r="H1681" i="5"/>
  <c r="J1680" i="1" s="1"/>
  <c r="K1680" i="1" s="1"/>
  <c r="H93" i="5"/>
  <c r="J92" i="1" s="1"/>
  <c r="K92" i="1" s="1"/>
  <c r="H157" i="5"/>
  <c r="J156" i="1" s="1"/>
  <c r="K156" i="1" s="1"/>
  <c r="H221" i="5"/>
  <c r="J220" i="1" s="1"/>
  <c r="K220" i="1" s="1"/>
  <c r="H285" i="5"/>
  <c r="J284" i="1" s="1"/>
  <c r="K284" i="1" s="1"/>
  <c r="H349" i="5"/>
  <c r="J348" i="1" s="1"/>
  <c r="K348" i="1" s="1"/>
  <c r="H477" i="5"/>
  <c r="J476" i="1" s="1"/>
  <c r="K476" i="1" s="1"/>
  <c r="H541" i="5"/>
  <c r="J540" i="1" s="1"/>
  <c r="K540" i="1" s="1"/>
  <c r="H1729" i="5"/>
  <c r="J1728" i="1" s="1"/>
  <c r="K1728" i="1" s="1"/>
  <c r="H1793" i="5"/>
  <c r="J1792" i="1" s="1"/>
  <c r="K1792" i="1" s="1"/>
  <c r="H1857" i="5"/>
  <c r="J1856" i="1" s="1"/>
  <c r="K1856" i="1" s="1"/>
  <c r="H1921" i="5"/>
  <c r="J1920" i="1" s="1"/>
  <c r="K1920" i="1" s="1"/>
  <c r="H2049" i="5"/>
  <c r="J2048" i="1" s="1"/>
  <c r="K2048" i="1" s="1"/>
  <c r="H2113" i="5"/>
  <c r="J2112" i="1" s="1"/>
  <c r="K2112" i="1" s="1"/>
  <c r="H2241" i="5"/>
  <c r="J2240" i="1" s="1"/>
  <c r="K2240" i="1" s="1"/>
  <c r="H2305" i="5"/>
  <c r="J2304" i="1" s="1"/>
  <c r="K2304" i="1" s="1"/>
  <c r="H2369" i="5"/>
  <c r="J2368" i="1" s="1"/>
  <c r="K2368" i="1" s="1"/>
  <c r="H2497" i="5"/>
  <c r="J2496" i="1" s="1"/>
  <c r="K2496" i="1" s="1"/>
  <c r="H2625" i="5"/>
  <c r="J2624" i="1" s="1"/>
  <c r="K2624" i="1" s="1"/>
  <c r="H2689" i="5"/>
  <c r="J2688" i="1" s="1"/>
  <c r="K2688" i="1" s="1"/>
  <c r="H2753" i="5"/>
  <c r="J2752" i="1" s="1"/>
  <c r="K2752" i="1" s="1"/>
  <c r="H2945" i="5"/>
  <c r="J2944" i="1" s="1"/>
  <c r="K2944" i="1" s="1"/>
  <c r="H3073" i="5"/>
  <c r="J3072" i="1" s="1"/>
  <c r="K3072" i="1" s="1"/>
  <c r="H3137" i="5"/>
  <c r="J3136" i="1" s="1"/>
  <c r="K3136" i="1" s="1"/>
  <c r="H3201" i="5"/>
  <c r="J3200" i="1" s="1"/>
  <c r="K3200" i="1" s="1"/>
  <c r="H3265" i="5"/>
  <c r="J3264" i="1" s="1"/>
  <c r="K3264" i="1" s="1"/>
  <c r="H3365" i="5"/>
  <c r="J3364" i="1" s="1"/>
  <c r="K3364" i="1" s="1"/>
  <c r="H3397" i="5"/>
  <c r="J3396" i="1" s="1"/>
  <c r="K3396" i="1" s="1"/>
  <c r="H3461" i="5"/>
  <c r="J3460" i="1" s="1"/>
  <c r="K3460" i="1" s="1"/>
  <c r="H3493" i="5"/>
  <c r="J3492" i="1" s="1"/>
  <c r="K3492" i="1" s="1"/>
  <c r="H3589" i="5"/>
  <c r="J3588" i="1" s="1"/>
  <c r="K3588" i="1" s="1"/>
  <c r="H248" i="5"/>
  <c r="J247" i="1" s="1"/>
  <c r="K247" i="1" s="1"/>
  <c r="H476" i="5"/>
  <c r="J475" i="1" s="1"/>
  <c r="K475" i="1" s="1"/>
  <c r="H576" i="5"/>
  <c r="J575" i="1" s="1"/>
  <c r="K575" i="1" s="1"/>
  <c r="H688" i="5"/>
  <c r="J687" i="1" s="1"/>
  <c r="K687" i="1" s="1"/>
  <c r="H820" i="5"/>
  <c r="J819" i="1" s="1"/>
  <c r="K819" i="1" s="1"/>
  <c r="H1072" i="5"/>
  <c r="J1071" i="1" s="1"/>
  <c r="K1071" i="1" s="1"/>
  <c r="H1296" i="5"/>
  <c r="J1295" i="1" s="1"/>
  <c r="K1295" i="1" s="1"/>
  <c r="H1412" i="5"/>
  <c r="J1411" i="1" s="1"/>
  <c r="K1411" i="1" s="1"/>
  <c r="H1544" i="5"/>
  <c r="J1543" i="1" s="1"/>
  <c r="K1543" i="1" s="1"/>
  <c r="H1688" i="5"/>
  <c r="J1687" i="1" s="1"/>
  <c r="K1687" i="1" s="1"/>
  <c r="H1824" i="5"/>
  <c r="J1823" i="1" s="1"/>
  <c r="K1823" i="1" s="1"/>
  <c r="H1960" i="5"/>
  <c r="J1959" i="1" s="1"/>
  <c r="K1959" i="1" s="1"/>
  <c r="H2108" i="5"/>
  <c r="J2107" i="1" s="1"/>
  <c r="K2107" i="1" s="1"/>
  <c r="H2236" i="5"/>
  <c r="J2235" i="1" s="1"/>
  <c r="K2235" i="1" s="1"/>
  <c r="H2672" i="5"/>
  <c r="J2671" i="1" s="1"/>
  <c r="K2671" i="1" s="1"/>
  <c r="H2992" i="5"/>
  <c r="J2991" i="1" s="1"/>
  <c r="K2991" i="1" s="1"/>
  <c r="H3136" i="5"/>
  <c r="J3135" i="1" s="1"/>
  <c r="K3135" i="1" s="1"/>
  <c r="H3304" i="5"/>
  <c r="J3303" i="1" s="1"/>
  <c r="K3303" i="1" s="1"/>
  <c r="H3584" i="5"/>
  <c r="J3583" i="1" s="1"/>
  <c r="K3583" i="1" s="1"/>
  <c r="H106" i="5"/>
  <c r="J105" i="1" s="1"/>
  <c r="K105" i="1" s="1"/>
  <c r="H138" i="5"/>
  <c r="J137" i="1" s="1"/>
  <c r="K137" i="1" s="1"/>
  <c r="H266" i="5"/>
  <c r="J265" i="1" s="1"/>
  <c r="K265" i="1" s="1"/>
  <c r="H298" i="5"/>
  <c r="J297" i="1" s="1"/>
  <c r="K297" i="1" s="1"/>
  <c r="H394" i="5"/>
  <c r="J393" i="1" s="1"/>
  <c r="K393" i="1" s="1"/>
  <c r="H426" i="5"/>
  <c r="J425" i="1" s="1"/>
  <c r="K425" i="1" s="1"/>
  <c r="H490" i="5"/>
  <c r="J489" i="1" s="1"/>
  <c r="K489" i="1" s="1"/>
  <c r="H522" i="5"/>
  <c r="J521" i="1" s="1"/>
  <c r="K521" i="1" s="1"/>
  <c r="H586" i="5"/>
  <c r="J585" i="1" s="1"/>
  <c r="K585" i="1" s="1"/>
  <c r="H618" i="5"/>
  <c r="J617" i="1" s="1"/>
  <c r="K617" i="1" s="1"/>
  <c r="H650" i="5"/>
  <c r="J649" i="1" s="1"/>
  <c r="K649" i="1" s="1"/>
  <c r="H682" i="5"/>
  <c r="J681" i="1" s="1"/>
  <c r="K681" i="1" s="1"/>
  <c r="H714" i="5"/>
  <c r="J713" i="1" s="1"/>
  <c r="K713" i="1" s="1"/>
  <c r="H746" i="5"/>
  <c r="J745" i="1" s="1"/>
  <c r="K745" i="1" s="1"/>
  <c r="H778" i="5"/>
  <c r="J777" i="1" s="1"/>
  <c r="K777" i="1" s="1"/>
  <c r="H810" i="5"/>
  <c r="J809" i="1" s="1"/>
  <c r="K809" i="1" s="1"/>
  <c r="H842" i="5"/>
  <c r="J841" i="1" s="1"/>
  <c r="K841" i="1" s="1"/>
  <c r="H1765" i="5"/>
  <c r="J1764" i="1" s="1"/>
  <c r="K1764" i="1" s="1"/>
  <c r="H1829" i="5"/>
  <c r="J1828" i="1" s="1"/>
  <c r="K1828" i="1" s="1"/>
  <c r="H1893" i="5"/>
  <c r="J1892" i="1" s="1"/>
  <c r="K1892" i="1" s="1"/>
  <c r="H1957" i="5"/>
  <c r="J1956" i="1" s="1"/>
  <c r="K1956" i="1" s="1"/>
  <c r="H2021" i="5"/>
  <c r="J2020" i="1" s="1"/>
  <c r="K2020" i="1" s="1"/>
  <c r="H2149" i="5"/>
  <c r="J2148" i="1" s="1"/>
  <c r="K2148" i="1" s="1"/>
  <c r="H2277" i="5"/>
  <c r="J2276" i="1" s="1"/>
  <c r="K2276" i="1" s="1"/>
  <c r="H2341" i="5"/>
  <c r="J2340" i="1" s="1"/>
  <c r="K2340" i="1" s="1"/>
  <c r="H2405" i="5"/>
  <c r="J2404" i="1" s="1"/>
  <c r="K2404" i="1" s="1"/>
  <c r="H2533" i="5"/>
  <c r="J2532" i="1" s="1"/>
  <c r="K2532" i="1" s="1"/>
  <c r="H2597" i="5"/>
  <c r="J2596" i="1" s="1"/>
  <c r="K2596" i="1" s="1"/>
  <c r="H2725" i="5"/>
  <c r="J2724" i="1" s="1"/>
  <c r="K2724" i="1" s="1"/>
  <c r="H2789" i="5"/>
  <c r="J2788" i="1" s="1"/>
  <c r="K2788" i="1" s="1"/>
  <c r="H2853" i="5"/>
  <c r="J2852" i="1" s="1"/>
  <c r="K2852" i="1" s="1"/>
  <c r="H2981" i="5"/>
  <c r="J2980" i="1" s="1"/>
  <c r="K2980" i="1" s="1"/>
  <c r="H3045" i="5"/>
  <c r="J3044" i="1" s="1"/>
  <c r="K3044" i="1" s="1"/>
  <c r="H3173" i="5"/>
  <c r="J3172" i="1" s="1"/>
  <c r="K3172" i="1" s="1"/>
  <c r="H3237" i="5"/>
  <c r="J3236" i="1" s="1"/>
  <c r="K3236" i="1" s="1"/>
  <c r="H1721" i="5"/>
  <c r="J1720" i="1" s="1"/>
  <c r="K1720" i="1" s="1"/>
  <c r="H1785" i="5"/>
  <c r="J1784" i="1" s="1"/>
  <c r="K1784" i="1" s="1"/>
  <c r="H1849" i="5"/>
  <c r="J1848" i="1" s="1"/>
  <c r="K1848" i="1" s="1"/>
  <c r="H1913" i="5"/>
  <c r="J1912" i="1" s="1"/>
  <c r="K1912" i="1" s="1"/>
  <c r="H1977" i="5"/>
  <c r="J1976" i="1" s="1"/>
  <c r="K1976" i="1" s="1"/>
  <c r="H2041" i="5"/>
  <c r="J2040" i="1" s="1"/>
  <c r="K2040" i="1" s="1"/>
  <c r="H2105" i="5"/>
  <c r="J2104" i="1" s="1"/>
  <c r="K2104" i="1" s="1"/>
  <c r="H2233" i="5"/>
  <c r="J2232" i="1" s="1"/>
  <c r="K2232" i="1" s="1"/>
  <c r="H2297" i="5"/>
  <c r="J2296" i="1" s="1"/>
  <c r="K2296" i="1" s="1"/>
  <c r="H2361" i="5"/>
  <c r="J2360" i="1" s="1"/>
  <c r="K2360" i="1" s="1"/>
  <c r="H2489" i="5"/>
  <c r="J2488" i="1" s="1"/>
  <c r="K2488" i="1" s="1"/>
  <c r="H2553" i="5"/>
  <c r="J2552" i="1" s="1"/>
  <c r="K2552" i="1" s="1"/>
  <c r="H2681" i="5"/>
  <c r="J2680" i="1" s="1"/>
  <c r="K2680" i="1" s="1"/>
  <c r="H2745" i="5"/>
  <c r="J2744" i="1" s="1"/>
  <c r="K2744" i="1" s="1"/>
  <c r="H2809" i="5"/>
  <c r="J2808" i="1" s="1"/>
  <c r="K2808" i="1" s="1"/>
  <c r="H2937" i="5"/>
  <c r="J2936" i="1" s="1"/>
  <c r="K2936" i="1" s="1"/>
  <c r="H3129" i="5"/>
  <c r="J3128" i="1" s="1"/>
  <c r="K3128" i="1" s="1"/>
  <c r="H3193" i="5"/>
  <c r="J3192" i="1" s="1"/>
  <c r="K3192" i="1" s="1"/>
  <c r="H3257" i="5"/>
  <c r="J3256" i="1" s="1"/>
  <c r="K3256" i="1" s="1"/>
  <c r="H3361" i="5"/>
  <c r="J3360" i="1" s="1"/>
  <c r="K3360" i="1" s="1"/>
  <c r="H3457" i="5"/>
  <c r="J3456" i="1" s="1"/>
  <c r="K3456" i="1" s="1"/>
  <c r="H3489" i="5"/>
  <c r="J3488" i="1" s="1"/>
  <c r="K3488" i="1" s="1"/>
  <c r="H3553" i="5"/>
  <c r="J3552" i="1" s="1"/>
  <c r="K3552" i="1" s="1"/>
  <c r="H3585" i="5"/>
  <c r="J3584" i="1" s="1"/>
  <c r="K3584" i="1" s="1"/>
  <c r="H108" i="5"/>
  <c r="J107" i="1" s="1"/>
  <c r="K107" i="1" s="1"/>
  <c r="H356" i="5"/>
  <c r="J355" i="1" s="1"/>
  <c r="K355" i="1" s="1"/>
  <c r="H564" i="5"/>
  <c r="J563" i="1" s="1"/>
  <c r="K563" i="1" s="1"/>
  <c r="H676" i="5"/>
  <c r="J675" i="1" s="1"/>
  <c r="K675" i="1" s="1"/>
  <c r="H804" i="5"/>
  <c r="J803" i="1" s="1"/>
  <c r="K803" i="1" s="1"/>
  <c r="H944" i="5"/>
  <c r="J943" i="1" s="1"/>
  <c r="K943" i="1" s="1"/>
  <c r="H1172" i="5"/>
  <c r="J1171" i="1" s="1"/>
  <c r="K1171" i="1" s="1"/>
  <c r="H1280" i="5"/>
  <c r="J1279" i="1" s="1"/>
  <c r="K1279" i="1" s="1"/>
  <c r="H1400" i="5"/>
  <c r="J1399" i="1" s="1"/>
  <c r="K1399" i="1" s="1"/>
  <c r="H1524" i="5"/>
  <c r="J1523" i="1" s="1"/>
  <c r="K1523" i="1" s="1"/>
  <c r="H1672" i="5"/>
  <c r="J1671" i="1" s="1"/>
  <c r="K1671" i="1" s="1"/>
  <c r="H1804" i="5"/>
  <c r="J1803" i="1" s="1"/>
  <c r="K1803" i="1" s="1"/>
  <c r="H2092" i="5"/>
  <c r="J2091" i="1" s="1"/>
  <c r="K2091" i="1" s="1"/>
  <c r="H2360" i="5"/>
  <c r="J2359" i="1" s="1"/>
  <c r="K2359" i="1" s="1"/>
  <c r="H2508" i="5"/>
  <c r="J2507" i="1" s="1"/>
  <c r="K2507" i="1" s="1"/>
  <c r="H3120" i="5"/>
  <c r="J3119" i="1" s="1"/>
  <c r="K3119" i="1" s="1"/>
  <c r="H3276" i="5"/>
  <c r="J3275" i="1" s="1"/>
  <c r="K3275" i="1" s="1"/>
  <c r="H3456" i="5"/>
  <c r="J3455" i="1" s="1"/>
  <c r="K3455" i="1" s="1"/>
  <c r="H70" i="5"/>
  <c r="J69" i="1" s="1"/>
  <c r="K69" i="1" s="1"/>
  <c r="H102" i="5"/>
  <c r="J101" i="1" s="1"/>
  <c r="K101" i="1" s="1"/>
  <c r="H198" i="5"/>
  <c r="J197" i="1" s="1"/>
  <c r="K197" i="1" s="1"/>
  <c r="H230" i="5"/>
  <c r="J229" i="1" s="1"/>
  <c r="K229" i="1" s="1"/>
  <c r="H262" i="5"/>
  <c r="J261" i="1" s="1"/>
  <c r="K261" i="1" s="1"/>
  <c r="H294" i="5"/>
  <c r="J293" i="1" s="1"/>
  <c r="K293" i="1" s="1"/>
  <c r="H358" i="5"/>
  <c r="J357" i="1" s="1"/>
  <c r="K357" i="1" s="1"/>
  <c r="H390" i="5"/>
  <c r="J389" i="1" s="1"/>
  <c r="K389" i="1" s="1"/>
  <c r="H486" i="5"/>
  <c r="J485" i="1" s="1"/>
  <c r="K485" i="1" s="1"/>
  <c r="H518" i="5"/>
  <c r="J517" i="1" s="1"/>
  <c r="K517" i="1" s="1"/>
  <c r="H582" i="5"/>
  <c r="J581" i="1" s="1"/>
  <c r="K581" i="1" s="1"/>
  <c r="H614" i="5"/>
  <c r="J613" i="1" s="1"/>
  <c r="K613" i="1" s="1"/>
  <c r="H646" i="5"/>
  <c r="J645" i="1" s="1"/>
  <c r="K645" i="1" s="1"/>
  <c r="H678" i="5"/>
  <c r="J677" i="1" s="1"/>
  <c r="K677" i="1" s="1"/>
  <c r="H710" i="5"/>
  <c r="J709" i="1" s="1"/>
  <c r="K709" i="1" s="1"/>
  <c r="H742" i="5"/>
  <c r="J741" i="1" s="1"/>
  <c r="K741" i="1" s="1"/>
  <c r="H774" i="5"/>
  <c r="J773" i="1" s="1"/>
  <c r="K773" i="1" s="1"/>
  <c r="H806" i="5"/>
  <c r="J805" i="1" s="1"/>
  <c r="K805" i="1" s="1"/>
  <c r="H838" i="5"/>
  <c r="J837" i="1" s="1"/>
  <c r="K837" i="1" s="1"/>
  <c r="H1757" i="5"/>
  <c r="J1756" i="1" s="1"/>
  <c r="K1756" i="1" s="1"/>
  <c r="H1821" i="5"/>
  <c r="J1820" i="1" s="1"/>
  <c r="K1820" i="1" s="1"/>
  <c r="H1885" i="5"/>
  <c r="J1884" i="1" s="1"/>
  <c r="K1884" i="1" s="1"/>
  <c r="H1949" i="5"/>
  <c r="J1948" i="1" s="1"/>
  <c r="K1948" i="1" s="1"/>
  <c r="H2013" i="5"/>
  <c r="J2012" i="1" s="1"/>
  <c r="K2012" i="1" s="1"/>
  <c r="H2141" i="5"/>
  <c r="J2140" i="1" s="1"/>
  <c r="K2140" i="1" s="1"/>
  <c r="H2205" i="5"/>
  <c r="J2204" i="1" s="1"/>
  <c r="K2204" i="1" s="1"/>
  <c r="H2269" i="5"/>
  <c r="J2268" i="1" s="1"/>
  <c r="K2268" i="1" s="1"/>
  <c r="H2333" i="5"/>
  <c r="J2332" i="1" s="1"/>
  <c r="K2332" i="1" s="1"/>
  <c r="H2397" i="5"/>
  <c r="J2396" i="1" s="1"/>
  <c r="K2396" i="1" s="1"/>
  <c r="H2461" i="5"/>
  <c r="J2460" i="1" s="1"/>
  <c r="K2460" i="1" s="1"/>
  <c r="H2589" i="5"/>
  <c r="J2588" i="1" s="1"/>
  <c r="K2588" i="1" s="1"/>
  <c r="H2717" i="5"/>
  <c r="J2716" i="1" s="1"/>
  <c r="K2716" i="1" s="1"/>
  <c r="H2781" i="5"/>
  <c r="J2780" i="1" s="1"/>
  <c r="K2780" i="1" s="1"/>
  <c r="H2845" i="5"/>
  <c r="J2844" i="1" s="1"/>
  <c r="K2844" i="1" s="1"/>
  <c r="H3037" i="5"/>
  <c r="J3036" i="1" s="1"/>
  <c r="K3036" i="1" s="1"/>
  <c r="H3165" i="5"/>
  <c r="J3164" i="1" s="1"/>
  <c r="K3164" i="1" s="1"/>
  <c r="H3229" i="5"/>
  <c r="J3228" i="1" s="1"/>
  <c r="K3228" i="1" s="1"/>
  <c r="H902" i="5"/>
  <c r="J901" i="1" s="1"/>
  <c r="K901" i="1" s="1"/>
  <c r="H1030" i="5"/>
  <c r="J1029" i="1" s="1"/>
  <c r="K1029" i="1" s="1"/>
  <c r="H1158" i="5"/>
  <c r="J1157" i="1" s="1"/>
  <c r="K1157" i="1" s="1"/>
  <c r="H1222" i="5"/>
  <c r="J1221" i="1" s="1"/>
  <c r="K1221" i="1" s="1"/>
  <c r="H1286" i="5"/>
  <c r="J1285" i="1" s="1"/>
  <c r="K1285" i="1" s="1"/>
  <c r="H1350" i="5"/>
  <c r="J1349" i="1" s="1"/>
  <c r="K1349" i="1" s="1"/>
  <c r="H1414" i="5"/>
  <c r="J1413" i="1" s="1"/>
  <c r="K1413" i="1" s="1"/>
  <c r="H1478" i="5"/>
  <c r="J1477" i="1" s="1"/>
  <c r="K1477" i="1" s="1"/>
  <c r="H1542" i="5"/>
  <c r="J1541" i="1" s="1"/>
  <c r="K1541" i="1" s="1"/>
  <c r="H1606" i="5"/>
  <c r="J1605" i="1" s="1"/>
  <c r="K1605" i="1" s="1"/>
  <c r="H1670" i="5"/>
  <c r="J1669" i="1" s="1"/>
  <c r="K1669" i="1" s="1"/>
  <c r="H1798" i="5"/>
  <c r="J1797" i="1" s="1"/>
  <c r="K1797" i="1" s="1"/>
  <c r="H1862" i="5"/>
  <c r="J1861" i="1" s="1"/>
  <c r="K1861" i="1" s="1"/>
  <c r="H1926" i="5"/>
  <c r="J1925" i="1" s="1"/>
  <c r="K1925" i="1" s="1"/>
  <c r="H2054" i="5"/>
  <c r="J2053" i="1" s="1"/>
  <c r="K2053" i="1" s="1"/>
  <c r="H2182" i="5"/>
  <c r="J2181" i="1" s="1"/>
  <c r="K2181" i="1" s="1"/>
  <c r="H2246" i="5"/>
  <c r="J2245" i="1" s="1"/>
  <c r="K2245" i="1" s="1"/>
  <c r="H2310" i="5"/>
  <c r="J2309" i="1" s="1"/>
  <c r="K2309" i="1" s="1"/>
  <c r="H2374" i="5"/>
  <c r="J2373" i="1" s="1"/>
  <c r="K2373" i="1" s="1"/>
  <c r="H2438" i="5"/>
  <c r="J2437" i="1" s="1"/>
  <c r="K2437" i="1" s="1"/>
  <c r="H2502" i="5"/>
  <c r="J2501" i="1" s="1"/>
  <c r="K2501" i="1" s="1"/>
  <c r="H2630" i="5"/>
  <c r="J2629" i="1" s="1"/>
  <c r="K2629" i="1" s="1"/>
  <c r="H2694" i="5"/>
  <c r="J2693" i="1" s="1"/>
  <c r="K2693" i="1" s="1"/>
  <c r="H2758" i="5"/>
  <c r="J2757" i="1" s="1"/>
  <c r="K2757" i="1" s="1"/>
  <c r="H2950" i="5"/>
  <c r="J2949" i="1" s="1"/>
  <c r="K2949" i="1" s="1"/>
  <c r="H3078" i="5"/>
  <c r="J3077" i="1" s="1"/>
  <c r="K3077" i="1" s="1"/>
  <c r="H3142" i="5"/>
  <c r="J3141" i="1" s="1"/>
  <c r="K3141" i="1" s="1"/>
  <c r="H3206" i="5"/>
  <c r="J3205" i="1" s="1"/>
  <c r="K3205" i="1" s="1"/>
  <c r="H3270" i="5"/>
  <c r="J3269" i="1" s="1"/>
  <c r="K3269" i="1" s="1"/>
  <c r="H3398" i="5"/>
  <c r="J3397" i="1" s="1"/>
  <c r="K3397" i="1" s="1"/>
  <c r="H3462" i="5"/>
  <c r="J3461" i="1" s="1"/>
  <c r="K3461" i="1" s="1"/>
  <c r="H3590" i="5"/>
  <c r="J3589" i="1" s="1"/>
  <c r="K3589" i="1" s="1"/>
  <c r="H716" i="5"/>
  <c r="J715" i="1" s="1"/>
  <c r="K715" i="1" s="1"/>
  <c r="H880" i="5"/>
  <c r="J879" i="1" s="1"/>
  <c r="K879" i="1" s="1"/>
  <c r="H1212" i="5"/>
  <c r="J1211" i="1" s="1"/>
  <c r="K1211" i="1" s="1"/>
  <c r="H1300" i="5"/>
  <c r="J1299" i="1" s="1"/>
  <c r="K1299" i="1" s="1"/>
  <c r="H1384" i="5"/>
  <c r="J1383" i="1" s="1"/>
  <c r="K1383" i="1" s="1"/>
  <c r="H1468" i="5"/>
  <c r="J1467" i="1" s="1"/>
  <c r="K1467" i="1" s="1"/>
  <c r="H1548" i="5"/>
  <c r="J1547" i="1" s="1"/>
  <c r="K1547" i="1" s="1"/>
  <c r="H1632" i="5"/>
  <c r="J1631" i="1" s="1"/>
  <c r="K1631" i="1" s="1"/>
  <c r="H1716" i="5"/>
  <c r="J1715" i="1" s="1"/>
  <c r="K1715" i="1" s="1"/>
  <c r="H1800" i="5"/>
  <c r="J1799" i="1" s="1"/>
  <c r="K1799" i="1" s="1"/>
  <c r="H1880" i="5"/>
  <c r="J1879" i="1" s="1"/>
  <c r="K1879" i="1" s="1"/>
  <c r="H1968" i="5"/>
  <c r="J1967" i="1" s="1"/>
  <c r="K1967" i="1" s="1"/>
  <c r="H2048" i="5"/>
  <c r="J2047" i="1" s="1"/>
  <c r="K2047" i="1" s="1"/>
  <c r="H2140" i="5"/>
  <c r="J2139" i="1" s="1"/>
  <c r="K2139" i="1" s="1"/>
  <c r="H2304" i="5"/>
  <c r="J2303" i="1" s="1"/>
  <c r="K2303" i="1" s="1"/>
  <c r="H2464" i="5"/>
  <c r="J2463" i="1" s="1"/>
  <c r="K2463" i="1" s="1"/>
  <c r="H2544" i="5"/>
  <c r="J2543" i="1" s="1"/>
  <c r="K2543" i="1" s="1"/>
  <c r="H2628" i="5"/>
  <c r="J2627" i="1" s="1"/>
  <c r="K2627" i="1" s="1"/>
  <c r="H2708" i="5"/>
  <c r="J2707" i="1" s="1"/>
  <c r="K2707" i="1" s="1"/>
  <c r="H2792" i="5"/>
  <c r="J2791" i="1" s="1"/>
  <c r="K2791" i="1" s="1"/>
  <c r="H2952" i="5"/>
  <c r="J2951" i="1" s="1"/>
  <c r="K2951" i="1" s="1"/>
  <c r="H3040" i="5"/>
  <c r="J3039" i="1" s="1"/>
  <c r="K3039" i="1" s="1"/>
  <c r="H3128" i="5"/>
  <c r="J3127" i="1" s="1"/>
  <c r="K3127" i="1" s="1"/>
  <c r="H3208" i="5"/>
  <c r="J3207" i="1" s="1"/>
  <c r="K3207" i="1" s="1"/>
  <c r="H3360" i="5"/>
  <c r="J3359" i="1" s="1"/>
  <c r="K3359" i="1" s="1"/>
  <c r="H3448" i="5"/>
  <c r="J3447" i="1" s="1"/>
  <c r="K3447" i="1" s="1"/>
  <c r="H3544" i="5"/>
  <c r="J3543" i="1" s="1"/>
  <c r="K3543" i="1" s="1"/>
  <c r="H63" i="5"/>
  <c r="J62" i="1" s="1"/>
  <c r="K62" i="1" s="1"/>
  <c r="H95" i="5"/>
  <c r="J94" i="1" s="1"/>
  <c r="K94" i="1" s="1"/>
  <c r="H159" i="5"/>
  <c r="J158" i="1" s="1"/>
  <c r="K158" i="1" s="1"/>
  <c r="H191" i="5"/>
  <c r="J190" i="1" s="1"/>
  <c r="K190" i="1" s="1"/>
  <c r="H223" i="5"/>
  <c r="J222" i="1" s="1"/>
  <c r="K222" i="1" s="1"/>
  <c r="H255" i="5"/>
  <c r="J254" i="1" s="1"/>
  <c r="K254" i="1" s="1"/>
  <c r="H287" i="5"/>
  <c r="J286" i="1" s="1"/>
  <c r="K286" i="1" s="1"/>
  <c r="H351" i="5"/>
  <c r="J350" i="1" s="1"/>
  <c r="K350" i="1" s="1"/>
  <c r="H383" i="5"/>
  <c r="J382" i="1" s="1"/>
  <c r="K382" i="1" s="1"/>
  <c r="H447" i="5"/>
  <c r="J446" i="1" s="1"/>
  <c r="K446" i="1" s="1"/>
  <c r="H479" i="5"/>
  <c r="J478" i="1" s="1"/>
  <c r="K478" i="1" s="1"/>
  <c r="H575" i="5"/>
  <c r="J574" i="1" s="1"/>
  <c r="K574" i="1" s="1"/>
  <c r="H639" i="5"/>
  <c r="J638" i="1" s="1"/>
  <c r="K638" i="1" s="1"/>
  <c r="H671" i="5"/>
  <c r="J670" i="1" s="1"/>
  <c r="K670" i="1" s="1"/>
  <c r="H703" i="5"/>
  <c r="J702" i="1" s="1"/>
  <c r="K702" i="1" s="1"/>
  <c r="H735" i="5"/>
  <c r="J734" i="1" s="1"/>
  <c r="K734" i="1" s="1"/>
  <c r="H767" i="5"/>
  <c r="J766" i="1" s="1"/>
  <c r="K766" i="1" s="1"/>
  <c r="H799" i="5"/>
  <c r="J798" i="1" s="1"/>
  <c r="K798" i="1" s="1"/>
  <c r="H831" i="5"/>
  <c r="J830" i="1" s="1"/>
  <c r="K830" i="1" s="1"/>
  <c r="H895" i="5"/>
  <c r="J894" i="1" s="1"/>
  <c r="K894" i="1" s="1"/>
  <c r="H927" i="5"/>
  <c r="J926" i="1" s="1"/>
  <c r="K926" i="1" s="1"/>
  <c r="H991" i="5"/>
  <c r="J990" i="1" s="1"/>
  <c r="K990" i="1" s="1"/>
  <c r="H1023" i="5"/>
  <c r="J1022" i="1" s="1"/>
  <c r="K1022" i="1" s="1"/>
  <c r="H1087" i="5"/>
  <c r="J1086" i="1" s="1"/>
  <c r="K1086" i="1" s="1"/>
  <c r="H1119" i="5"/>
  <c r="J1118" i="1" s="1"/>
  <c r="K1118" i="1" s="1"/>
  <c r="H1215" i="5"/>
  <c r="J1214" i="1" s="1"/>
  <c r="K1214" i="1" s="1"/>
  <c r="H1247" i="5"/>
  <c r="J1246" i="1" s="1"/>
  <c r="K1246" i="1" s="1"/>
  <c r="H1279" i="5"/>
  <c r="J1278" i="1" s="1"/>
  <c r="K1278" i="1" s="1"/>
  <c r="H1311" i="5"/>
  <c r="J1310" i="1" s="1"/>
  <c r="K1310" i="1" s="1"/>
  <c r="H1343" i="5"/>
  <c r="J1342" i="1" s="1"/>
  <c r="K1342" i="1" s="1"/>
  <c r="H1375" i="5"/>
  <c r="J1374" i="1" s="1"/>
  <c r="K1374" i="1" s="1"/>
  <c r="H1407" i="5"/>
  <c r="J1406" i="1" s="1"/>
  <c r="K1406" i="1" s="1"/>
  <c r="H1439" i="5"/>
  <c r="J1438" i="1" s="1"/>
  <c r="K1438" i="1" s="1"/>
  <c r="H1471" i="5"/>
  <c r="J1470" i="1" s="1"/>
  <c r="K1470" i="1" s="1"/>
  <c r="H1503" i="5"/>
  <c r="J1502" i="1" s="1"/>
  <c r="K1502" i="1" s="1"/>
  <c r="H1535" i="5"/>
  <c r="J1534" i="1" s="1"/>
  <c r="K1534" i="1" s="1"/>
  <c r="H1567" i="5"/>
  <c r="J1566" i="1" s="1"/>
  <c r="K1566" i="1" s="1"/>
  <c r="H1599" i="5"/>
  <c r="J1598" i="1" s="1"/>
  <c r="K1598" i="1" s="1"/>
  <c r="H1631" i="5"/>
  <c r="J1630" i="1" s="1"/>
  <c r="K1630" i="1" s="1"/>
  <c r="H1663" i="5"/>
  <c r="J1662" i="1" s="1"/>
  <c r="K1662" i="1" s="1"/>
  <c r="H1695" i="5"/>
  <c r="J1694" i="1" s="1"/>
  <c r="K1694" i="1" s="1"/>
  <c r="H1727" i="5"/>
  <c r="J1726" i="1" s="1"/>
  <c r="K1726" i="1" s="1"/>
  <c r="H1759" i="5"/>
  <c r="J1758" i="1" s="1"/>
  <c r="K1758" i="1" s="1"/>
  <c r="H1791" i="5"/>
  <c r="J1790" i="1" s="1"/>
  <c r="K1790" i="1" s="1"/>
  <c r="H1823" i="5"/>
  <c r="J1822" i="1" s="1"/>
  <c r="K1822" i="1" s="1"/>
  <c r="H1855" i="5"/>
  <c r="J1854" i="1" s="1"/>
  <c r="K1854" i="1" s="1"/>
  <c r="H1887" i="5"/>
  <c r="J1886" i="1" s="1"/>
  <c r="K1886" i="1" s="1"/>
  <c r="H1919" i="5"/>
  <c r="J1918" i="1" s="1"/>
  <c r="K1918" i="1" s="1"/>
  <c r="H1951" i="5"/>
  <c r="J1950" i="1" s="1"/>
  <c r="K1950" i="1" s="1"/>
  <c r="H2015" i="5"/>
  <c r="J2014" i="1" s="1"/>
  <c r="K2014" i="1" s="1"/>
  <c r="H2047" i="5"/>
  <c r="J2046" i="1" s="1"/>
  <c r="K2046" i="1" s="1"/>
  <c r="H2111" i="5"/>
  <c r="J2110" i="1" s="1"/>
  <c r="K2110" i="1" s="1"/>
  <c r="H2143" i="5"/>
  <c r="J2142" i="1" s="1"/>
  <c r="K2142" i="1" s="1"/>
  <c r="H2207" i="5"/>
  <c r="J2206" i="1" s="1"/>
  <c r="K2206" i="1" s="1"/>
  <c r="H2239" i="5"/>
  <c r="J2238" i="1" s="1"/>
  <c r="K2238" i="1" s="1"/>
  <c r="H2271" i="5"/>
  <c r="J2270" i="1" s="1"/>
  <c r="K2270" i="1" s="1"/>
  <c r="H2303" i="5"/>
  <c r="J2302" i="1" s="1"/>
  <c r="K2302" i="1" s="1"/>
  <c r="H2335" i="5"/>
  <c r="J2334" i="1" s="1"/>
  <c r="K2334" i="1" s="1"/>
  <c r="H2367" i="5"/>
  <c r="J2366" i="1" s="1"/>
  <c r="K2366" i="1" s="1"/>
  <c r="H2399" i="5"/>
  <c r="J2398" i="1" s="1"/>
  <c r="K2398" i="1" s="1"/>
  <c r="H2463" i="5"/>
  <c r="J2462" i="1" s="1"/>
  <c r="K2462" i="1" s="1"/>
  <c r="H2495" i="5"/>
  <c r="J2494" i="1" s="1"/>
  <c r="K2494" i="1" s="1"/>
  <c r="H2591" i="5"/>
  <c r="J2590" i="1" s="1"/>
  <c r="K2590" i="1" s="1"/>
  <c r="H2623" i="5"/>
  <c r="J2622" i="1" s="1"/>
  <c r="K2622" i="1" s="1"/>
  <c r="H2687" i="5"/>
  <c r="J2686" i="1" s="1"/>
  <c r="K2686" i="1" s="1"/>
  <c r="H2719" i="5"/>
  <c r="J2718" i="1" s="1"/>
  <c r="K2718" i="1" s="1"/>
  <c r="H2751" i="5"/>
  <c r="J2750" i="1" s="1"/>
  <c r="K2750" i="1" s="1"/>
  <c r="H2783" i="5"/>
  <c r="J2782" i="1" s="1"/>
  <c r="K2782" i="1" s="1"/>
  <c r="H2815" i="5"/>
  <c r="J2814" i="1" s="1"/>
  <c r="K2814" i="1" s="1"/>
  <c r="H2847" i="5"/>
  <c r="J2846" i="1" s="1"/>
  <c r="K2846" i="1" s="1"/>
  <c r="H2943" i="5"/>
  <c r="J2942" i="1" s="1"/>
  <c r="K2942" i="1" s="1"/>
  <c r="H3039" i="5"/>
  <c r="J3038" i="1" s="1"/>
  <c r="K3038" i="1" s="1"/>
  <c r="H3071" i="5"/>
  <c r="J3070" i="1" s="1"/>
  <c r="K3070" i="1" s="1"/>
  <c r="H3135" i="5"/>
  <c r="J3134" i="1" s="1"/>
  <c r="K3134" i="1" s="1"/>
  <c r="H3167" i="5"/>
  <c r="J3166" i="1" s="1"/>
  <c r="K3166" i="1" s="1"/>
  <c r="H3199" i="5"/>
  <c r="J3198" i="1" s="1"/>
  <c r="K3198" i="1" s="1"/>
  <c r="H3231" i="5"/>
  <c r="J3230" i="1" s="1"/>
  <c r="K3230" i="1" s="1"/>
  <c r="H3263" i="5"/>
  <c r="J3262" i="1" s="1"/>
  <c r="K3262" i="1" s="1"/>
  <c r="H3359" i="5"/>
  <c r="J3358" i="1" s="1"/>
  <c r="K3358" i="1" s="1"/>
  <c r="H3455" i="5"/>
  <c r="J3454" i="1" s="1"/>
  <c r="K3454" i="1" s="1"/>
  <c r="H3487" i="5"/>
  <c r="J3486" i="1" s="1"/>
  <c r="K3486" i="1" s="1"/>
  <c r="H3551" i="5"/>
  <c r="J3550" i="1" s="1"/>
  <c r="K3550" i="1" s="1"/>
  <c r="H3583" i="5"/>
  <c r="J3582" i="1" s="1"/>
  <c r="K3582" i="1" s="1"/>
  <c r="H2850" i="5"/>
  <c r="J2849" i="1" s="1"/>
  <c r="K2849" i="1" s="1"/>
  <c r="H3074" i="5"/>
  <c r="J3073" i="1" s="1"/>
  <c r="K3073" i="1" s="1"/>
  <c r="H3250" i="5"/>
  <c r="J3249" i="1" s="1"/>
  <c r="K3249" i="1" s="1"/>
  <c r="H3442" i="5"/>
  <c r="J3441" i="1" s="1"/>
  <c r="K3441" i="1" s="1"/>
  <c r="H348" i="5"/>
  <c r="J347" i="1" s="1"/>
  <c r="K347" i="1" s="1"/>
  <c r="H986" i="5"/>
  <c r="J985" i="1" s="1"/>
  <c r="K985" i="1" s="1"/>
  <c r="H1114" i="5"/>
  <c r="J1113" i="1" s="1"/>
  <c r="K1113" i="1" s="1"/>
  <c r="H1178" i="5"/>
  <c r="J1177" i="1" s="1"/>
  <c r="K1177" i="1" s="1"/>
  <c r="H1242" i="5"/>
  <c r="J1241" i="1" s="1"/>
  <c r="K1241" i="1" s="1"/>
  <c r="H1306" i="5"/>
  <c r="J1305" i="1" s="1"/>
  <c r="K1305" i="1" s="1"/>
  <c r="H1370" i="5"/>
  <c r="J1369" i="1" s="1"/>
  <c r="K1369" i="1" s="1"/>
  <c r="H1434" i="5"/>
  <c r="J1433" i="1" s="1"/>
  <c r="K1433" i="1" s="1"/>
  <c r="H1498" i="5"/>
  <c r="J1497" i="1" s="1"/>
  <c r="K1497" i="1" s="1"/>
  <c r="H1562" i="5"/>
  <c r="J1561" i="1" s="1"/>
  <c r="K1561" i="1" s="1"/>
  <c r="H1626" i="5"/>
  <c r="J1625" i="1" s="1"/>
  <c r="K1625" i="1" s="1"/>
  <c r="H1690" i="5"/>
  <c r="J1689" i="1" s="1"/>
  <c r="K1689" i="1" s="1"/>
  <c r="H1754" i="5"/>
  <c r="J1753" i="1" s="1"/>
  <c r="K1753" i="1" s="1"/>
  <c r="H1818" i="5"/>
  <c r="J1817" i="1" s="1"/>
  <c r="K1817" i="1" s="1"/>
  <c r="H1882" i="5"/>
  <c r="J1881" i="1" s="1"/>
  <c r="K1881" i="1" s="1"/>
  <c r="H2010" i="5"/>
  <c r="J2009" i="1" s="1"/>
  <c r="K2009" i="1" s="1"/>
  <c r="H2138" i="5"/>
  <c r="J2137" i="1" s="1"/>
  <c r="K2137" i="1" s="1"/>
  <c r="H2202" i="5"/>
  <c r="J2201" i="1" s="1"/>
  <c r="K2201" i="1" s="1"/>
  <c r="H2266" i="5"/>
  <c r="J2265" i="1" s="1"/>
  <c r="K2265" i="1" s="1"/>
  <c r="H2330" i="5"/>
  <c r="J2329" i="1" s="1"/>
  <c r="K2329" i="1" s="1"/>
  <c r="H2394" i="5"/>
  <c r="J2393" i="1" s="1"/>
  <c r="K2393" i="1" s="1"/>
  <c r="H2458" i="5"/>
  <c r="J2457" i="1" s="1"/>
  <c r="K2457" i="1" s="1"/>
  <c r="H2586" i="5"/>
  <c r="J2585" i="1" s="1"/>
  <c r="K2585" i="1" s="1"/>
  <c r="H2650" i="5"/>
  <c r="J2649" i="1" s="1"/>
  <c r="K2649" i="1" s="1"/>
  <c r="H2714" i="5"/>
  <c r="J2713" i="1" s="1"/>
  <c r="K2713" i="1" s="1"/>
  <c r="H2778" i="5"/>
  <c r="J2777" i="1" s="1"/>
  <c r="K2777" i="1" s="1"/>
  <c r="H2842" i="5"/>
  <c r="J2841" i="1" s="1"/>
  <c r="K2841" i="1" s="1"/>
  <c r="H2906" i="5"/>
  <c r="J2905" i="1" s="1"/>
  <c r="K2905" i="1" s="1"/>
  <c r="H3034" i="5"/>
  <c r="J3033" i="1" s="1"/>
  <c r="K3033" i="1" s="1"/>
  <c r="H3162" i="5"/>
  <c r="J3161" i="1" s="1"/>
  <c r="K3161" i="1" s="1"/>
  <c r="H3226" i="5"/>
  <c r="J3225" i="1" s="1"/>
  <c r="K3225" i="1" s="1"/>
  <c r="H3354" i="5"/>
  <c r="J3353" i="1" s="1"/>
  <c r="K3353" i="1" s="1"/>
  <c r="H3546" i="5"/>
  <c r="J3545" i="1" s="1"/>
  <c r="K3545" i="1" s="1"/>
  <c r="H56" i="5"/>
  <c r="J55" i="1" s="1"/>
  <c r="K55" i="1" s="1"/>
  <c r="H768" i="5"/>
  <c r="J767" i="1" s="1"/>
  <c r="K767" i="1" s="1"/>
  <c r="H932" i="5"/>
  <c r="J931" i="1" s="1"/>
  <c r="K931" i="1" s="1"/>
  <c r="H2626" i="5"/>
  <c r="J2625" i="1" s="1"/>
  <c r="K2625" i="1" s="1"/>
  <c r="H2994" i="5"/>
  <c r="J2993" i="1" s="1"/>
  <c r="K2993" i="1" s="1"/>
  <c r="H3186" i="5"/>
  <c r="J3185" i="1" s="1"/>
  <c r="K3185" i="1" s="1"/>
  <c r="H3410" i="5"/>
  <c r="J3409" i="1" s="1"/>
  <c r="K3409" i="1" s="1"/>
  <c r="H3586" i="5"/>
  <c r="J3585" i="1" s="1"/>
  <c r="K3585" i="1" s="1"/>
  <c r="H392" i="5"/>
  <c r="J391" i="1" s="1"/>
  <c r="K391" i="1" s="1"/>
  <c r="H952" i="5"/>
  <c r="J951" i="1" s="1"/>
  <c r="K951" i="1" s="1"/>
  <c r="H894" i="5"/>
  <c r="J893" i="1" s="1"/>
  <c r="K893" i="1" s="1"/>
  <c r="H1022" i="5"/>
  <c r="J1021" i="1" s="1"/>
  <c r="K1021" i="1" s="1"/>
  <c r="H1086" i="5"/>
  <c r="J1085" i="1" s="1"/>
  <c r="K1085" i="1" s="1"/>
  <c r="H1214" i="5"/>
  <c r="J1213" i="1" s="1"/>
  <c r="K1213" i="1" s="1"/>
  <c r="H1278" i="5"/>
  <c r="J1277" i="1" s="1"/>
  <c r="K1277" i="1" s="1"/>
  <c r="H1342" i="5"/>
  <c r="J1341" i="1" s="1"/>
  <c r="K1341" i="1" s="1"/>
  <c r="H1406" i="5"/>
  <c r="J1405" i="1" s="1"/>
  <c r="K1405" i="1" s="1"/>
  <c r="H1470" i="5"/>
  <c r="J1469" i="1" s="1"/>
  <c r="K1469" i="1" s="1"/>
  <c r="H1534" i="5"/>
  <c r="J1533" i="1" s="1"/>
  <c r="K1533" i="1" s="1"/>
  <c r="H1598" i="5"/>
  <c r="J1597" i="1" s="1"/>
  <c r="K1597" i="1" s="1"/>
  <c r="H1662" i="5"/>
  <c r="J1661" i="1" s="1"/>
  <c r="K1661" i="1" s="1"/>
  <c r="H1726" i="5"/>
  <c r="J1725" i="1" s="1"/>
  <c r="K1725" i="1" s="1"/>
  <c r="H1790" i="5"/>
  <c r="J1789" i="1" s="1"/>
  <c r="K1789" i="1" s="1"/>
  <c r="H1854" i="5"/>
  <c r="J1853" i="1" s="1"/>
  <c r="K1853" i="1" s="1"/>
  <c r="H1918" i="5"/>
  <c r="J1917" i="1" s="1"/>
  <c r="K1917" i="1" s="1"/>
  <c r="H2046" i="5"/>
  <c r="J2045" i="1" s="1"/>
  <c r="K2045" i="1" s="1"/>
  <c r="H2110" i="5"/>
  <c r="J2109" i="1" s="1"/>
  <c r="K2109" i="1" s="1"/>
  <c r="H2238" i="5"/>
  <c r="J2237" i="1" s="1"/>
  <c r="K2237" i="1" s="1"/>
  <c r="H2302" i="5"/>
  <c r="J2301" i="1" s="1"/>
  <c r="K2301" i="1" s="1"/>
  <c r="H2366" i="5"/>
  <c r="J2365" i="1" s="1"/>
  <c r="K2365" i="1" s="1"/>
  <c r="H2494" i="5"/>
  <c r="J2493" i="1" s="1"/>
  <c r="K2493" i="1" s="1"/>
  <c r="H2558" i="5"/>
  <c r="J2557" i="1" s="1"/>
  <c r="K2557" i="1" s="1"/>
  <c r="H2622" i="5"/>
  <c r="J2621" i="1" s="1"/>
  <c r="K2621" i="1" s="1"/>
  <c r="H2686" i="5"/>
  <c r="J2685" i="1" s="1"/>
  <c r="K2685" i="1" s="1"/>
  <c r="H2750" i="5"/>
  <c r="J2749" i="1" s="1"/>
  <c r="K2749" i="1" s="1"/>
  <c r="H2814" i="5"/>
  <c r="J2813" i="1" s="1"/>
  <c r="K2813" i="1" s="1"/>
  <c r="H2942" i="5"/>
  <c r="J2941" i="1" s="1"/>
  <c r="K2941" i="1" s="1"/>
  <c r="H3134" i="5"/>
  <c r="J3133" i="1" s="1"/>
  <c r="K3133" i="1" s="1"/>
  <c r="H3198" i="5"/>
  <c r="J3197" i="1" s="1"/>
  <c r="K3197" i="1" s="1"/>
  <c r="H3262" i="5"/>
  <c r="J3261" i="1" s="1"/>
  <c r="K3261" i="1" s="1"/>
  <c r="H3454" i="5"/>
  <c r="J3453" i="1" s="1"/>
  <c r="K3453" i="1" s="1"/>
  <c r="H3582" i="5"/>
  <c r="J3581" i="1" s="1"/>
  <c r="K3581" i="1" s="1"/>
  <c r="H152" i="5"/>
  <c r="J151" i="1" s="1"/>
  <c r="K151" i="1" s="1"/>
  <c r="H336" i="5"/>
  <c r="J335" i="1" s="1"/>
  <c r="K335" i="1" s="1"/>
  <c r="H520" i="5"/>
  <c r="J519" i="1" s="1"/>
  <c r="K519" i="1" s="1"/>
  <c r="H696" i="5"/>
  <c r="J695" i="1" s="1"/>
  <c r="K695" i="1" s="1"/>
  <c r="H1032" i="5"/>
  <c r="J1031" i="1" s="1"/>
  <c r="K1031" i="1" s="1"/>
  <c r="H1200" i="5"/>
  <c r="J1199" i="1" s="1"/>
  <c r="K1199" i="1" s="1"/>
  <c r="H1288" i="5"/>
  <c r="J1287" i="1" s="1"/>
  <c r="K1287" i="1" s="1"/>
  <c r="H1376" i="5"/>
  <c r="J1375" i="1" s="1"/>
  <c r="K1375" i="1" s="1"/>
  <c r="H1460" i="5"/>
  <c r="J1459" i="1" s="1"/>
  <c r="K1459" i="1" s="1"/>
  <c r="H1536" i="5"/>
  <c r="J1535" i="1" s="1"/>
  <c r="K1535" i="1" s="1"/>
  <c r="H1616" i="5"/>
  <c r="J1615" i="1" s="1"/>
  <c r="K1615" i="1" s="1"/>
  <c r="H1704" i="5"/>
  <c r="J1703" i="1" s="1"/>
  <c r="K1703" i="1" s="1"/>
  <c r="H1792" i="5"/>
  <c r="J1791" i="1" s="1"/>
  <c r="K1791" i="1" s="1"/>
  <c r="H1872" i="5"/>
  <c r="J1871" i="1" s="1"/>
  <c r="K1871" i="1" s="1"/>
  <c r="H1956" i="5"/>
  <c r="J1955" i="1" s="1"/>
  <c r="K1955" i="1" s="1"/>
  <c r="H2208" i="5"/>
  <c r="J2207" i="1" s="1"/>
  <c r="K2207" i="1" s="1"/>
  <c r="H2292" i="5"/>
  <c r="J2291" i="1" s="1"/>
  <c r="K2291" i="1" s="1"/>
  <c r="H2372" i="5"/>
  <c r="J2371" i="1" s="1"/>
  <c r="K2371" i="1" s="1"/>
  <c r="H2456" i="5"/>
  <c r="J2455" i="1" s="1"/>
  <c r="K2455" i="1" s="1"/>
  <c r="H2532" i="5"/>
  <c r="J2531" i="1" s="1"/>
  <c r="K2531" i="1" s="1"/>
  <c r="H2700" i="5"/>
  <c r="J2699" i="1" s="1"/>
  <c r="K2699" i="1" s="1"/>
  <c r="H2788" i="5"/>
  <c r="J2787" i="1" s="1"/>
  <c r="K2787" i="1" s="1"/>
  <c r="H2944" i="5"/>
  <c r="J2943" i="1" s="1"/>
  <c r="K2943" i="1" s="1"/>
  <c r="H3028" i="5"/>
  <c r="J3027" i="1" s="1"/>
  <c r="K3027" i="1" s="1"/>
  <c r="H3196" i="5"/>
  <c r="J3195" i="1" s="1"/>
  <c r="K3195" i="1" s="1"/>
  <c r="H3352" i="5"/>
  <c r="J3351" i="1" s="1"/>
  <c r="K3351" i="1" s="1"/>
  <c r="H3532" i="5"/>
  <c r="J3531" i="1" s="1"/>
  <c r="K3531" i="1" s="1"/>
  <c r="H19" i="5"/>
  <c r="J18" i="1" s="1"/>
  <c r="K18" i="1" s="1"/>
  <c r="H51" i="5"/>
  <c r="J50" i="1" s="1"/>
  <c r="K50" i="1" s="1"/>
  <c r="H115" i="5"/>
  <c r="J114" i="1" s="1"/>
  <c r="K114" i="1" s="1"/>
  <c r="H147" i="5"/>
  <c r="J146" i="1" s="1"/>
  <c r="K146" i="1" s="1"/>
  <c r="H179" i="5"/>
  <c r="J178" i="1" s="1"/>
  <c r="K178" i="1" s="1"/>
  <c r="H211" i="5"/>
  <c r="J210" i="1" s="1"/>
  <c r="K210" i="1" s="1"/>
  <c r="H275" i="5"/>
  <c r="J274" i="1" s="1"/>
  <c r="K274" i="1" s="1"/>
  <c r="H307" i="5"/>
  <c r="J306" i="1" s="1"/>
  <c r="K306" i="1" s="1"/>
  <c r="H339" i="5"/>
  <c r="J338" i="1" s="1"/>
  <c r="K338" i="1" s="1"/>
  <c r="H403" i="5"/>
  <c r="J402" i="1" s="1"/>
  <c r="K402" i="1" s="1"/>
  <c r="H435" i="5"/>
  <c r="J434" i="1" s="1"/>
  <c r="K434" i="1" s="1"/>
  <c r="H531" i="5"/>
  <c r="J530" i="1" s="1"/>
  <c r="K530" i="1" s="1"/>
  <c r="H563" i="5"/>
  <c r="J562" i="1" s="1"/>
  <c r="K562" i="1" s="1"/>
  <c r="H627" i="5"/>
  <c r="J626" i="1" s="1"/>
  <c r="K626" i="1" s="1"/>
  <c r="H691" i="5"/>
  <c r="J690" i="1" s="1"/>
  <c r="K690" i="1" s="1"/>
  <c r="H723" i="5"/>
  <c r="J722" i="1" s="1"/>
  <c r="K722" i="1" s="1"/>
  <c r="H755" i="5"/>
  <c r="J754" i="1" s="1"/>
  <c r="K754" i="1" s="1"/>
  <c r="H787" i="5"/>
  <c r="J786" i="1" s="1"/>
  <c r="K786" i="1" s="1"/>
  <c r="H819" i="5"/>
  <c r="J818" i="1" s="1"/>
  <c r="K818" i="1" s="1"/>
  <c r="H851" i="5"/>
  <c r="J850" i="1" s="1"/>
  <c r="K850" i="1" s="1"/>
  <c r="H883" i="5"/>
  <c r="J882" i="1" s="1"/>
  <c r="K882" i="1" s="1"/>
  <c r="H947" i="5"/>
  <c r="J946" i="1" s="1"/>
  <c r="K946" i="1" s="1"/>
  <c r="H979" i="5"/>
  <c r="J978" i="1" s="1"/>
  <c r="K978" i="1" s="1"/>
  <c r="H1043" i="5"/>
  <c r="J1042" i="1" s="1"/>
  <c r="K1042" i="1" s="1"/>
  <c r="H1075" i="5"/>
  <c r="J1074" i="1" s="1"/>
  <c r="K1074" i="1" s="1"/>
  <c r="H1171" i="5"/>
  <c r="J1170" i="1" s="1"/>
  <c r="K1170" i="1" s="1"/>
  <c r="H1203" i="5"/>
  <c r="J1202" i="1" s="1"/>
  <c r="K1202" i="1" s="1"/>
  <c r="H1235" i="5"/>
  <c r="J1234" i="1" s="1"/>
  <c r="K1234" i="1" s="1"/>
  <c r="H1267" i="5"/>
  <c r="J1266" i="1" s="1"/>
  <c r="K1266" i="1" s="1"/>
  <c r="H1299" i="5"/>
  <c r="J1298" i="1" s="1"/>
  <c r="K1298" i="1" s="1"/>
  <c r="H1331" i="5"/>
  <c r="J1330" i="1" s="1"/>
  <c r="K1330" i="1" s="1"/>
  <c r="H1363" i="5"/>
  <c r="J1362" i="1" s="1"/>
  <c r="K1362" i="1" s="1"/>
  <c r="H1395" i="5"/>
  <c r="J1394" i="1" s="1"/>
  <c r="K1394" i="1" s="1"/>
  <c r="H1427" i="5"/>
  <c r="J1426" i="1" s="1"/>
  <c r="K1426" i="1" s="1"/>
  <c r="H1459" i="5"/>
  <c r="J1458" i="1" s="1"/>
  <c r="K1458" i="1" s="1"/>
  <c r="H1491" i="5"/>
  <c r="J1490" i="1" s="1"/>
  <c r="K1490" i="1" s="1"/>
  <c r="H1523" i="5"/>
  <c r="J1522" i="1" s="1"/>
  <c r="K1522" i="1" s="1"/>
  <c r="H1555" i="5"/>
  <c r="J1554" i="1" s="1"/>
  <c r="K1554" i="1" s="1"/>
  <c r="H1587" i="5"/>
  <c r="J1586" i="1" s="1"/>
  <c r="K1586" i="1" s="1"/>
  <c r="H1619" i="5"/>
  <c r="J1618" i="1" s="1"/>
  <c r="K1618" i="1" s="1"/>
  <c r="H1651" i="5"/>
  <c r="J1650" i="1" s="1"/>
  <c r="K1650" i="1" s="1"/>
  <c r="H1683" i="5"/>
  <c r="J1682" i="1" s="1"/>
  <c r="K1682" i="1" s="1"/>
  <c r="H1715" i="5"/>
  <c r="J1714" i="1" s="1"/>
  <c r="K1714" i="1" s="1"/>
  <c r="H1779" i="5"/>
  <c r="J1778" i="1" s="1"/>
  <c r="K1778" i="1" s="1"/>
  <c r="H1811" i="5"/>
  <c r="J1810" i="1" s="1"/>
  <c r="K1810" i="1" s="1"/>
  <c r="H1843" i="5"/>
  <c r="J1842" i="1" s="1"/>
  <c r="K1842" i="1" s="1"/>
  <c r="H1875" i="5"/>
  <c r="J1874" i="1" s="1"/>
  <c r="K1874" i="1" s="1"/>
  <c r="H1907" i="5"/>
  <c r="J1906" i="1" s="1"/>
  <c r="K1906" i="1" s="1"/>
  <c r="H1971" i="5"/>
  <c r="J1970" i="1" s="1"/>
  <c r="K1970" i="1" s="1"/>
  <c r="H2003" i="5"/>
  <c r="J2002" i="1" s="1"/>
  <c r="K2002" i="1" s="1"/>
  <c r="H2067" i="5"/>
  <c r="J2066" i="1" s="1"/>
  <c r="K2066" i="1" s="1"/>
  <c r="H2099" i="5"/>
  <c r="J2098" i="1" s="1"/>
  <c r="K2098" i="1" s="1"/>
  <c r="H2195" i="5"/>
  <c r="J2194" i="1" s="1"/>
  <c r="K2194" i="1" s="1"/>
  <c r="H2227" i="5"/>
  <c r="J2226" i="1" s="1"/>
  <c r="K2226" i="1" s="1"/>
  <c r="H2259" i="5"/>
  <c r="J2258" i="1" s="1"/>
  <c r="K2258" i="1" s="1"/>
  <c r="H2291" i="5"/>
  <c r="J2290" i="1" s="1"/>
  <c r="K2290" i="1" s="1"/>
  <c r="H2323" i="5"/>
  <c r="J2322" i="1" s="1"/>
  <c r="K2322" i="1" s="1"/>
  <c r="H2355" i="5"/>
  <c r="J2354" i="1" s="1"/>
  <c r="K2354" i="1" s="1"/>
  <c r="H2419" i="5"/>
  <c r="J2418" i="1" s="1"/>
  <c r="K2418" i="1" s="1"/>
  <c r="H2451" i="5"/>
  <c r="J2450" i="1" s="1"/>
  <c r="K2450" i="1" s="1"/>
  <c r="H2483" i="5"/>
  <c r="J2482" i="1" s="1"/>
  <c r="K2482" i="1" s="1"/>
  <c r="H2547" i="5"/>
  <c r="J2546" i="1" s="1"/>
  <c r="K2546" i="1" s="1"/>
  <c r="H2579" i="5"/>
  <c r="J2578" i="1" s="1"/>
  <c r="K2578" i="1" s="1"/>
  <c r="H2643" i="5"/>
  <c r="J2642" i="1" s="1"/>
  <c r="K2642" i="1" s="1"/>
  <c r="H2675" i="5"/>
  <c r="J2674" i="1" s="1"/>
  <c r="K2674" i="1" s="1"/>
  <c r="H2707" i="5"/>
  <c r="J2706" i="1" s="1"/>
  <c r="K2706" i="1" s="1"/>
  <c r="H2739" i="5"/>
  <c r="J2738" i="1" s="1"/>
  <c r="K2738" i="1" s="1"/>
  <c r="H2771" i="5"/>
  <c r="J2770" i="1" s="1"/>
  <c r="K2770" i="1" s="1"/>
  <c r="H2803" i="5"/>
  <c r="J2802" i="1" s="1"/>
  <c r="K2802" i="1" s="1"/>
  <c r="H2899" i="5"/>
  <c r="J2898" i="1" s="1"/>
  <c r="K2898" i="1" s="1"/>
  <c r="H2995" i="5"/>
  <c r="J2994" i="1" s="1"/>
  <c r="K2994" i="1" s="1"/>
  <c r="H3027" i="5"/>
  <c r="J3026" i="1" s="1"/>
  <c r="K3026" i="1" s="1"/>
  <c r="H3091" i="5"/>
  <c r="J3090" i="1" s="1"/>
  <c r="K3090" i="1" s="1"/>
  <c r="H3123" i="5"/>
  <c r="J3122" i="1" s="1"/>
  <c r="K3122" i="1" s="1"/>
  <c r="H3155" i="5"/>
  <c r="J3154" i="1" s="1"/>
  <c r="K3154" i="1" s="1"/>
  <c r="H3187" i="5"/>
  <c r="J3186" i="1" s="1"/>
  <c r="K3186" i="1" s="1"/>
  <c r="H3219" i="5"/>
  <c r="J3218" i="1" s="1"/>
  <c r="K3218" i="1" s="1"/>
  <c r="H3251" i="5"/>
  <c r="J3250" i="1" s="1"/>
  <c r="K3250" i="1" s="1"/>
  <c r="H3315" i="5"/>
  <c r="J3314" i="1" s="1"/>
  <c r="K3314" i="1" s="1"/>
  <c r="H3411" i="5"/>
  <c r="J3410" i="1" s="1"/>
  <c r="K3410" i="1" s="1"/>
  <c r="H3443" i="5"/>
  <c r="J3442" i="1" s="1"/>
  <c r="K3442" i="1" s="1"/>
  <c r="H3507" i="5"/>
  <c r="J3506" i="1" s="1"/>
  <c r="K3506" i="1" s="1"/>
  <c r="H3539" i="5"/>
  <c r="J3538" i="1" s="1"/>
  <c r="K3538" i="1" s="1"/>
  <c r="H2786" i="5"/>
  <c r="J2785" i="1" s="1"/>
  <c r="K2785" i="1" s="1"/>
  <c r="H3170" i="5"/>
  <c r="J3169" i="1" s="1"/>
  <c r="K3169" i="1" s="1"/>
  <c r="H300" i="5"/>
  <c r="J299" i="1" s="1"/>
  <c r="K299" i="1" s="1"/>
  <c r="H792" i="5"/>
  <c r="J791" i="1" s="1"/>
  <c r="K791" i="1" s="1"/>
  <c r="H882" i="5"/>
  <c r="J881" i="1" s="1"/>
  <c r="K881" i="1" s="1"/>
  <c r="H946" i="5"/>
  <c r="J945" i="1" s="1"/>
  <c r="K945" i="1" s="1"/>
  <c r="H1074" i="5"/>
  <c r="J1073" i="1" s="1"/>
  <c r="K1073" i="1" s="1"/>
  <c r="H1202" i="5"/>
  <c r="J1201" i="1" s="1"/>
  <c r="K1201" i="1" s="1"/>
  <c r="H1266" i="5"/>
  <c r="J1265" i="1" s="1"/>
  <c r="K1265" i="1" s="1"/>
  <c r="H1330" i="5"/>
  <c r="J1329" i="1" s="1"/>
  <c r="K1329" i="1" s="1"/>
  <c r="H1394" i="5"/>
  <c r="J1393" i="1" s="1"/>
  <c r="K1393" i="1" s="1"/>
  <c r="H1458" i="5"/>
  <c r="J1457" i="1" s="1"/>
  <c r="K1457" i="1" s="1"/>
  <c r="H1522" i="5"/>
  <c r="J1521" i="1" s="1"/>
  <c r="K1521" i="1" s="1"/>
  <c r="H1586" i="5"/>
  <c r="J1585" i="1" s="1"/>
  <c r="K1585" i="1" s="1"/>
  <c r="H1650" i="5"/>
  <c r="J1649" i="1" s="1"/>
  <c r="K1649" i="1" s="1"/>
  <c r="H1714" i="5"/>
  <c r="J1713" i="1" s="1"/>
  <c r="K1713" i="1" s="1"/>
  <c r="H1778" i="5"/>
  <c r="J1777" i="1" s="1"/>
  <c r="K1777" i="1" s="1"/>
  <c r="H1842" i="5"/>
  <c r="J1841" i="1" s="1"/>
  <c r="K1841" i="1" s="1"/>
  <c r="H1906" i="5"/>
  <c r="J1905" i="1" s="1"/>
  <c r="K1905" i="1" s="1"/>
  <c r="H1970" i="5"/>
  <c r="J1969" i="1" s="1"/>
  <c r="K1969" i="1" s="1"/>
  <c r="H2098" i="5"/>
  <c r="J2097" i="1" s="1"/>
  <c r="K2097" i="1" s="1"/>
  <c r="H2162" i="5"/>
  <c r="J2161" i="1" s="1"/>
  <c r="K2161" i="1" s="1"/>
  <c r="H2226" i="5"/>
  <c r="J2225" i="1" s="1"/>
  <c r="K2225" i="1" s="1"/>
  <c r="H2290" i="5"/>
  <c r="J2289" i="1" s="1"/>
  <c r="K2289" i="1" s="1"/>
  <c r="H2354" i="5"/>
  <c r="J2353" i="1" s="1"/>
  <c r="K2353" i="1" s="1"/>
  <c r="H2418" i="5"/>
  <c r="J2417" i="1" s="1"/>
  <c r="K2417" i="1" s="1"/>
  <c r="H2482" i="5"/>
  <c r="J2481" i="1" s="1"/>
  <c r="K2481" i="1" s="1"/>
  <c r="H3009" i="5"/>
  <c r="J3008" i="1" s="1"/>
  <c r="K3008" i="1" s="1"/>
  <c r="H2820" i="5"/>
  <c r="J2819" i="1" s="1"/>
  <c r="K2819" i="1" s="1"/>
  <c r="H3098" i="5"/>
  <c r="J3097" i="1" s="1"/>
  <c r="K3097" i="1" s="1"/>
  <c r="H2868" i="5"/>
  <c r="J2867" i="1" s="1"/>
  <c r="K2867" i="1" s="1"/>
  <c r="H3329" i="5"/>
  <c r="J3328" i="1" s="1"/>
  <c r="K3328" i="1" s="1"/>
  <c r="H3330" i="5"/>
  <c r="J3329" i="1" s="1"/>
  <c r="K3329" i="1" s="1"/>
  <c r="H3326" i="5"/>
  <c r="J3325" i="1" s="1"/>
  <c r="K3325" i="1" s="1"/>
  <c r="H3423" i="5"/>
  <c r="J3422" i="1" s="1"/>
  <c r="K3422" i="1" s="1"/>
  <c r="H3283" i="5"/>
  <c r="J3282" i="1" s="1"/>
  <c r="K3282" i="1" s="1"/>
  <c r="H3288" i="5"/>
  <c r="J3287" i="1" s="1"/>
  <c r="K3287" i="1" s="1"/>
  <c r="H3334" i="5"/>
  <c r="J3333" i="1" s="1"/>
  <c r="K3333" i="1" s="1"/>
  <c r="H828" i="5"/>
  <c r="J827" i="1" s="1"/>
  <c r="K827" i="1" s="1"/>
  <c r="H384" i="5"/>
  <c r="J383" i="1" s="1"/>
  <c r="K383" i="1" s="1"/>
  <c r="H752" i="5"/>
  <c r="J751" i="1" s="1"/>
  <c r="K751" i="1" s="1"/>
  <c r="H928" i="5"/>
  <c r="J927" i="1" s="1"/>
  <c r="K927" i="1" s="1"/>
  <c r="H1580" i="5"/>
  <c r="J1579" i="1" s="1"/>
  <c r="K1579" i="1" s="1"/>
  <c r="H2644" i="5"/>
  <c r="J2643" i="1" s="1"/>
  <c r="K2643" i="1" s="1"/>
  <c r="H2724" i="5"/>
  <c r="J2723" i="1" s="1"/>
  <c r="K2723" i="1" s="1"/>
  <c r="H2796" i="5"/>
  <c r="J2795" i="1" s="1"/>
  <c r="K2795" i="1" s="1"/>
  <c r="H1368" i="5"/>
  <c r="J1367" i="1" s="1"/>
  <c r="K1367" i="1" s="1"/>
  <c r="H1156" i="5"/>
  <c r="J1155" i="1" s="1"/>
  <c r="K1155" i="1" s="1"/>
  <c r="H1520" i="5"/>
  <c r="J1519" i="1" s="1"/>
  <c r="K1519" i="1" s="1"/>
  <c r="H1852" i="5"/>
  <c r="J1851" i="1" s="1"/>
  <c r="K1851" i="1" s="1"/>
  <c r="H1952" i="5"/>
  <c r="J1951" i="1" s="1"/>
  <c r="K1951" i="1" s="1"/>
  <c r="H2112" i="5"/>
  <c r="J2111" i="1" s="1"/>
  <c r="K2111" i="1" s="1"/>
  <c r="H2288" i="5"/>
  <c r="J2287" i="1" s="1"/>
  <c r="K2287" i="1" s="1"/>
  <c r="H2448" i="5"/>
  <c r="J2447" i="1" s="1"/>
  <c r="K2447" i="1" s="1"/>
  <c r="H2620" i="5"/>
  <c r="J2619" i="1" s="1"/>
  <c r="K2619" i="1" s="1"/>
  <c r="H2768" i="5"/>
  <c r="J2767" i="1" s="1"/>
  <c r="K2767" i="1" s="1"/>
  <c r="H3244" i="5"/>
  <c r="J3243" i="1" s="1"/>
  <c r="K3243" i="1" s="1"/>
  <c r="H3396" i="5"/>
  <c r="J3395" i="1" s="1"/>
  <c r="K3395" i="1" s="1"/>
  <c r="H252" i="5"/>
  <c r="J251" i="1" s="1"/>
  <c r="K251" i="1" s="1"/>
  <c r="H332" i="5"/>
  <c r="J331" i="1" s="1"/>
  <c r="K331" i="1" s="1"/>
  <c r="H516" i="5"/>
  <c r="J515" i="1" s="1"/>
  <c r="K515" i="1" s="1"/>
  <c r="H700" i="5"/>
  <c r="J699" i="1" s="1"/>
  <c r="K699" i="1" s="1"/>
  <c r="H180" i="5"/>
  <c r="J179" i="1" s="1"/>
  <c r="K179" i="1" s="1"/>
  <c r="H340" i="5"/>
  <c r="J339" i="1" s="1"/>
  <c r="K339" i="1" s="1"/>
  <c r="H524" i="5"/>
  <c r="J523" i="1" s="1"/>
  <c r="K523" i="1" s="1"/>
  <c r="H796" i="5"/>
  <c r="J795" i="1" s="1"/>
  <c r="K795" i="1" s="1"/>
  <c r="H884" i="5"/>
  <c r="J883" i="1" s="1"/>
  <c r="K883" i="1" s="1"/>
  <c r="H972" i="5"/>
  <c r="J971" i="1" s="1"/>
  <c r="K971" i="1" s="1"/>
  <c r="H1316" i="5"/>
  <c r="J1315" i="1" s="1"/>
  <c r="K1315" i="1" s="1"/>
  <c r="H2104" i="5"/>
  <c r="J2103" i="1" s="1"/>
  <c r="K2103" i="1" s="1"/>
  <c r="H2192" i="5"/>
  <c r="J2191" i="1" s="1"/>
  <c r="K2191" i="1" s="1"/>
  <c r="H2276" i="5"/>
  <c r="J2275" i="1" s="1"/>
  <c r="K2275" i="1" s="1"/>
  <c r="H2356" i="5"/>
  <c r="J2355" i="1" s="1"/>
  <c r="K2355" i="1" s="1"/>
  <c r="H2440" i="5"/>
  <c r="J2439" i="1" s="1"/>
  <c r="K2439" i="1" s="1"/>
  <c r="H2528" i="5"/>
  <c r="J2527" i="1" s="1"/>
  <c r="K2527" i="1" s="1"/>
  <c r="H2760" i="5"/>
  <c r="J2759" i="1" s="1"/>
  <c r="K2759" i="1" s="1"/>
  <c r="H3000" i="5"/>
  <c r="J2999" i="1" s="1"/>
  <c r="K2999" i="1" s="1"/>
  <c r="H3156" i="5"/>
  <c r="J3155" i="1" s="1"/>
  <c r="K3155" i="1" s="1"/>
  <c r="H3240" i="5"/>
  <c r="J3239" i="1" s="1"/>
  <c r="K3239" i="1" s="1"/>
  <c r="H1284" i="5"/>
  <c r="J1283" i="1" s="1"/>
  <c r="K1283" i="1" s="1"/>
  <c r="H1464" i="5"/>
  <c r="J1463" i="1" s="1"/>
  <c r="K1463" i="1" s="1"/>
  <c r="H1628" i="5"/>
  <c r="J1627" i="1" s="1"/>
  <c r="K1627" i="1" s="1"/>
  <c r="H1796" i="5"/>
  <c r="J1795" i="1" s="1"/>
  <c r="K1795" i="1" s="1"/>
  <c r="H1064" i="5"/>
  <c r="J1063" i="1" s="1"/>
  <c r="K1063" i="1" s="1"/>
  <c r="H1252" i="5"/>
  <c r="J1251" i="1" s="1"/>
  <c r="K1251" i="1" s="1"/>
  <c r="H1432" i="5"/>
  <c r="J1431" i="1" s="1"/>
  <c r="K1431" i="1" s="1"/>
  <c r="H1600" i="5"/>
  <c r="J1599" i="1" s="1"/>
  <c r="K1599" i="1" s="1"/>
  <c r="H1768" i="5"/>
  <c r="J1767" i="1" s="1"/>
  <c r="K1767" i="1" s="1"/>
  <c r="H1916" i="5"/>
  <c r="J1915" i="1" s="1"/>
  <c r="K1915" i="1" s="1"/>
  <c r="H1996" i="5"/>
  <c r="J1995" i="1" s="1"/>
  <c r="K1995" i="1" s="1"/>
  <c r="H2160" i="5"/>
  <c r="J2159" i="1" s="1"/>
  <c r="K2159" i="1" s="1"/>
  <c r="H2244" i="5"/>
  <c r="J2243" i="1" s="1"/>
  <c r="K2243" i="1" s="1"/>
  <c r="H2328" i="5"/>
  <c r="J2327" i="1" s="1"/>
  <c r="K2327" i="1" s="1"/>
  <c r="H2408" i="5"/>
  <c r="J2407" i="1" s="1"/>
  <c r="K2407" i="1" s="1"/>
  <c r="H2496" i="5"/>
  <c r="J2495" i="1" s="1"/>
  <c r="K2495" i="1" s="1"/>
  <c r="H2580" i="5"/>
  <c r="J2579" i="1" s="1"/>
  <c r="K2579" i="1" s="1"/>
  <c r="H2736" i="5"/>
  <c r="J2735" i="1" s="1"/>
  <c r="K2735" i="1" s="1"/>
  <c r="H2808" i="5"/>
  <c r="J2807" i="1" s="1"/>
  <c r="K2807" i="1" s="1"/>
  <c r="H2888" i="5"/>
  <c r="J2887" i="1" s="1"/>
  <c r="K2887" i="1" s="1"/>
  <c r="H3124" i="5"/>
  <c r="J3123" i="1" s="1"/>
  <c r="K3123" i="1" s="1"/>
  <c r="H3212" i="5"/>
  <c r="J3211" i="1" s="1"/>
  <c r="K3211" i="1" s="1"/>
  <c r="H3356" i="5"/>
  <c r="J3355" i="1" s="1"/>
  <c r="K3355" i="1" s="1"/>
  <c r="H3440" i="5"/>
  <c r="J3439" i="1" s="1"/>
  <c r="K3439" i="1" s="1"/>
  <c r="H1028" i="5"/>
  <c r="J1027" i="1" s="1"/>
  <c r="K1027" i="1" s="1"/>
  <c r="H1216" i="5"/>
  <c r="J1215" i="1" s="1"/>
  <c r="K1215" i="1" s="1"/>
  <c r="H1392" i="5"/>
  <c r="J1391" i="1" s="1"/>
  <c r="K1391" i="1" s="1"/>
  <c r="H1572" i="5"/>
  <c r="J1571" i="1" s="1"/>
  <c r="K1571" i="1" s="1"/>
  <c r="H1732" i="5"/>
  <c r="J1731" i="1" s="1"/>
  <c r="K1731" i="1" s="1"/>
  <c r="H97" i="5"/>
  <c r="J96" i="1" s="1"/>
  <c r="K96" i="1" s="1"/>
  <c r="H161" i="5"/>
  <c r="J160" i="1" s="1"/>
  <c r="K160" i="1" s="1"/>
  <c r="H225" i="5"/>
  <c r="J224" i="1" s="1"/>
  <c r="K224" i="1" s="1"/>
  <c r="H289" i="5"/>
  <c r="J288" i="1" s="1"/>
  <c r="K288" i="1" s="1"/>
  <c r="H353" i="5"/>
  <c r="J352" i="1" s="1"/>
  <c r="K352" i="1" s="1"/>
  <c r="H481" i="5"/>
  <c r="J480" i="1" s="1"/>
  <c r="K480" i="1" s="1"/>
  <c r="H609" i="5"/>
  <c r="J608" i="1" s="1"/>
  <c r="K608" i="1" s="1"/>
  <c r="H693" i="5"/>
  <c r="J692" i="1" s="1"/>
  <c r="K692" i="1" s="1"/>
  <c r="H725" i="5"/>
  <c r="J724" i="1" s="1"/>
  <c r="K724" i="1" s="1"/>
  <c r="H757" i="5"/>
  <c r="J756" i="1" s="1"/>
  <c r="K756" i="1" s="1"/>
  <c r="H789" i="5"/>
  <c r="J788" i="1" s="1"/>
  <c r="K788" i="1" s="1"/>
  <c r="H821" i="5"/>
  <c r="J820" i="1" s="1"/>
  <c r="K820" i="1" s="1"/>
  <c r="H853" i="5"/>
  <c r="J852" i="1" s="1"/>
  <c r="K852" i="1" s="1"/>
  <c r="H885" i="5"/>
  <c r="J884" i="1" s="1"/>
  <c r="K884" i="1" s="1"/>
  <c r="H949" i="5"/>
  <c r="J948" i="1" s="1"/>
  <c r="K948" i="1" s="1"/>
  <c r="H981" i="5"/>
  <c r="J980" i="1" s="1"/>
  <c r="K980" i="1" s="1"/>
  <c r="H1045" i="5"/>
  <c r="J1044" i="1" s="1"/>
  <c r="K1044" i="1" s="1"/>
  <c r="H1077" i="5"/>
  <c r="J1076" i="1" s="1"/>
  <c r="K1076" i="1" s="1"/>
  <c r="H1173" i="5"/>
  <c r="J1172" i="1" s="1"/>
  <c r="K1172" i="1" s="1"/>
  <c r="H1205" i="5"/>
  <c r="J1204" i="1" s="1"/>
  <c r="K1204" i="1" s="1"/>
  <c r="H1237" i="5"/>
  <c r="J1236" i="1" s="1"/>
  <c r="K1236" i="1" s="1"/>
  <c r="H1269" i="5"/>
  <c r="J1268" i="1" s="1"/>
  <c r="K1268" i="1" s="1"/>
  <c r="H1301" i="5"/>
  <c r="J1300" i="1" s="1"/>
  <c r="K1300" i="1" s="1"/>
  <c r="H1333" i="5"/>
  <c r="J1332" i="1" s="1"/>
  <c r="K1332" i="1" s="1"/>
  <c r="H1365" i="5"/>
  <c r="J1364" i="1" s="1"/>
  <c r="K1364" i="1" s="1"/>
  <c r="H1397" i="5"/>
  <c r="J1396" i="1" s="1"/>
  <c r="K1396" i="1" s="1"/>
  <c r="H1429" i="5"/>
  <c r="J1428" i="1" s="1"/>
  <c r="K1428" i="1" s="1"/>
  <c r="H1461" i="5"/>
  <c r="J1460" i="1" s="1"/>
  <c r="K1460" i="1" s="1"/>
  <c r="H1493" i="5"/>
  <c r="J1492" i="1" s="1"/>
  <c r="K1492" i="1" s="1"/>
  <c r="H1525" i="5"/>
  <c r="J1524" i="1" s="1"/>
  <c r="K1524" i="1" s="1"/>
  <c r="H1557" i="5"/>
  <c r="J1556" i="1" s="1"/>
  <c r="K1556" i="1" s="1"/>
  <c r="H1589" i="5"/>
  <c r="J1588" i="1" s="1"/>
  <c r="K1588" i="1" s="1"/>
  <c r="H1621" i="5"/>
  <c r="J1620" i="1" s="1"/>
  <c r="K1620" i="1" s="1"/>
  <c r="H1653" i="5"/>
  <c r="J1652" i="1" s="1"/>
  <c r="K1652" i="1" s="1"/>
  <c r="H1685" i="5"/>
  <c r="J1684" i="1" s="1"/>
  <c r="K1684" i="1" s="1"/>
  <c r="H101" i="5"/>
  <c r="J100" i="1" s="1"/>
  <c r="K100" i="1" s="1"/>
  <c r="H229" i="5"/>
  <c r="J228" i="1" s="1"/>
  <c r="K228" i="1" s="1"/>
  <c r="H293" i="5"/>
  <c r="J292" i="1" s="1"/>
  <c r="K292" i="1" s="1"/>
  <c r="H357" i="5"/>
  <c r="J356" i="1" s="1"/>
  <c r="K356" i="1" s="1"/>
  <c r="H485" i="5"/>
  <c r="J484" i="1" s="1"/>
  <c r="K484" i="1" s="1"/>
  <c r="H613" i="5"/>
  <c r="J612" i="1" s="1"/>
  <c r="K612" i="1" s="1"/>
  <c r="H105" i="5"/>
  <c r="J104" i="1" s="1"/>
  <c r="K104" i="1" s="1"/>
  <c r="H297" i="5"/>
  <c r="J296" i="1" s="1"/>
  <c r="K296" i="1" s="1"/>
  <c r="H425" i="5"/>
  <c r="J424" i="1" s="1"/>
  <c r="K424" i="1" s="1"/>
  <c r="H489" i="5"/>
  <c r="J488" i="1" s="1"/>
  <c r="K488" i="1" s="1"/>
  <c r="H617" i="5"/>
  <c r="J616" i="1" s="1"/>
  <c r="K616" i="1" s="1"/>
  <c r="H697" i="5"/>
  <c r="J696" i="1" s="1"/>
  <c r="K696" i="1" s="1"/>
  <c r="H729" i="5"/>
  <c r="J728" i="1" s="1"/>
  <c r="K728" i="1" s="1"/>
  <c r="H761" i="5"/>
  <c r="J760" i="1" s="1"/>
  <c r="K760" i="1" s="1"/>
  <c r="H793" i="5"/>
  <c r="J792" i="1" s="1"/>
  <c r="K792" i="1" s="1"/>
  <c r="H825" i="5"/>
  <c r="J824" i="1" s="1"/>
  <c r="K824" i="1" s="1"/>
  <c r="H857" i="5"/>
  <c r="J856" i="1" s="1"/>
  <c r="K856" i="1" s="1"/>
  <c r="H889" i="5"/>
  <c r="J888" i="1" s="1"/>
  <c r="K888" i="1" s="1"/>
  <c r="H953" i="5"/>
  <c r="J952" i="1" s="1"/>
  <c r="K952" i="1" s="1"/>
  <c r="H985" i="5"/>
  <c r="J984" i="1" s="1"/>
  <c r="K984" i="1" s="1"/>
  <c r="H1081" i="5"/>
  <c r="J1080" i="1" s="1"/>
  <c r="K1080" i="1" s="1"/>
  <c r="H1113" i="5"/>
  <c r="J1112" i="1" s="1"/>
  <c r="K1112" i="1" s="1"/>
  <c r="H1177" i="5"/>
  <c r="J1176" i="1" s="1"/>
  <c r="K1176" i="1" s="1"/>
  <c r="H1209" i="5"/>
  <c r="J1208" i="1" s="1"/>
  <c r="K1208" i="1" s="1"/>
  <c r="H1241" i="5"/>
  <c r="J1240" i="1" s="1"/>
  <c r="K1240" i="1" s="1"/>
  <c r="H1273" i="5"/>
  <c r="J1272" i="1" s="1"/>
  <c r="K1272" i="1" s="1"/>
  <c r="H1305" i="5"/>
  <c r="J1304" i="1" s="1"/>
  <c r="K1304" i="1" s="1"/>
  <c r="H1337" i="5"/>
  <c r="J1336" i="1" s="1"/>
  <c r="K1336" i="1" s="1"/>
  <c r="H1369" i="5"/>
  <c r="J1368" i="1" s="1"/>
  <c r="K1368" i="1" s="1"/>
  <c r="H1401" i="5"/>
  <c r="J1400" i="1" s="1"/>
  <c r="K1400" i="1" s="1"/>
  <c r="H1433" i="5"/>
  <c r="J1432" i="1" s="1"/>
  <c r="K1432" i="1" s="1"/>
  <c r="H1465" i="5"/>
  <c r="J1464" i="1" s="1"/>
  <c r="K1464" i="1" s="1"/>
  <c r="H1497" i="5"/>
  <c r="J1496" i="1" s="1"/>
  <c r="K1496" i="1" s="1"/>
  <c r="H1529" i="5"/>
  <c r="J1528" i="1" s="1"/>
  <c r="K1528" i="1" s="1"/>
  <c r="H1561" i="5"/>
  <c r="J1560" i="1" s="1"/>
  <c r="K1560" i="1" s="1"/>
  <c r="H1593" i="5"/>
  <c r="J1592" i="1" s="1"/>
  <c r="K1592" i="1" s="1"/>
  <c r="H1625" i="5"/>
  <c r="J1624" i="1" s="1"/>
  <c r="K1624" i="1" s="1"/>
  <c r="H1657" i="5"/>
  <c r="J1656" i="1" s="1"/>
  <c r="K1656" i="1" s="1"/>
  <c r="H1689" i="5"/>
  <c r="J1688" i="1" s="1"/>
  <c r="K1688" i="1" s="1"/>
  <c r="H45" i="5"/>
  <c r="J44" i="1" s="1"/>
  <c r="K44" i="1" s="1"/>
  <c r="H109" i="5"/>
  <c r="J108" i="1" s="1"/>
  <c r="K108" i="1" s="1"/>
  <c r="H173" i="5"/>
  <c r="J172" i="1" s="1"/>
  <c r="K172" i="1" s="1"/>
  <c r="H301" i="5"/>
  <c r="J300" i="1" s="1"/>
  <c r="K300" i="1" s="1"/>
  <c r="H429" i="5"/>
  <c r="J428" i="1" s="1"/>
  <c r="K428" i="1" s="1"/>
  <c r="H493" i="5"/>
  <c r="J492" i="1" s="1"/>
  <c r="K492" i="1" s="1"/>
  <c r="H621" i="5"/>
  <c r="J620" i="1" s="1"/>
  <c r="K620" i="1" s="1"/>
  <c r="H1809" i="5"/>
  <c r="J1808" i="1" s="1"/>
  <c r="K1808" i="1" s="1"/>
  <c r="H1873" i="5"/>
  <c r="J1872" i="1" s="1"/>
  <c r="K1872" i="1" s="1"/>
  <c r="H2001" i="5"/>
  <c r="J2000" i="1" s="1"/>
  <c r="K2000" i="1" s="1"/>
  <c r="H2065" i="5"/>
  <c r="J2064" i="1" s="1"/>
  <c r="K2064" i="1" s="1"/>
  <c r="H2193" i="5"/>
  <c r="J2192" i="1" s="1"/>
  <c r="K2192" i="1" s="1"/>
  <c r="H2257" i="5"/>
  <c r="J2256" i="1" s="1"/>
  <c r="K2256" i="1" s="1"/>
  <c r="H2321" i="5"/>
  <c r="J2320" i="1" s="1"/>
  <c r="K2320" i="1" s="1"/>
  <c r="H2449" i="5"/>
  <c r="J2448" i="1" s="1"/>
  <c r="K2448" i="1" s="1"/>
  <c r="H2577" i="5"/>
  <c r="J2576" i="1" s="1"/>
  <c r="K2576" i="1" s="1"/>
  <c r="H2641" i="5"/>
  <c r="J2640" i="1" s="1"/>
  <c r="K2640" i="1" s="1"/>
  <c r="H2705" i="5"/>
  <c r="J2704" i="1" s="1"/>
  <c r="K2704" i="1" s="1"/>
  <c r="H2769" i="5"/>
  <c r="J2768" i="1" s="1"/>
  <c r="K2768" i="1" s="1"/>
  <c r="H2897" i="5"/>
  <c r="J2896" i="1" s="1"/>
  <c r="K2896" i="1" s="1"/>
  <c r="H3025" i="5"/>
  <c r="J3024" i="1" s="1"/>
  <c r="K3024" i="1" s="1"/>
  <c r="H3089" i="5"/>
  <c r="J3088" i="1" s="1"/>
  <c r="K3088" i="1" s="1"/>
  <c r="H3153" i="5"/>
  <c r="J3152" i="1" s="1"/>
  <c r="K3152" i="1" s="1"/>
  <c r="H3217" i="5"/>
  <c r="J3216" i="1" s="1"/>
  <c r="K3216" i="1" s="1"/>
  <c r="H3277" i="5"/>
  <c r="J3276" i="1" s="1"/>
  <c r="K3276" i="1" s="1"/>
  <c r="H3309" i="5"/>
  <c r="J3308" i="1" s="1"/>
  <c r="K3308" i="1" s="1"/>
  <c r="J3372" i="1"/>
  <c r="K3372" i="1" s="1"/>
  <c r="H3405" i="5"/>
  <c r="J3404" i="1" s="1"/>
  <c r="K3404" i="1" s="1"/>
  <c r="J3468" i="1"/>
  <c r="K3468" i="1" s="1"/>
  <c r="H3501" i="5"/>
  <c r="J3500" i="1" s="1"/>
  <c r="K3500" i="1" s="1"/>
  <c r="H3533" i="5"/>
  <c r="J3532" i="1" s="1"/>
  <c r="K3532" i="1" s="1"/>
  <c r="H160" i="5"/>
  <c r="J159" i="1" s="1"/>
  <c r="K159" i="1" s="1"/>
  <c r="H284" i="5"/>
  <c r="J283" i="1" s="1"/>
  <c r="K283" i="1" s="1"/>
  <c r="H400" i="5"/>
  <c r="J399" i="1" s="1"/>
  <c r="K399" i="1" s="1"/>
  <c r="H496" i="5"/>
  <c r="J495" i="1" s="1"/>
  <c r="K495" i="1" s="1"/>
  <c r="H724" i="5"/>
  <c r="J723" i="1" s="1"/>
  <c r="K723" i="1" s="1"/>
  <c r="H856" i="5"/>
  <c r="J855" i="1" s="1"/>
  <c r="K855" i="1" s="1"/>
  <c r="H980" i="5"/>
  <c r="J979" i="1" s="1"/>
  <c r="K979" i="1" s="1"/>
  <c r="H1208" i="5"/>
  <c r="J1207" i="1" s="1"/>
  <c r="K1207" i="1" s="1"/>
  <c r="H1328" i="5"/>
  <c r="J1327" i="1" s="1"/>
  <c r="K1327" i="1" s="1"/>
  <c r="H1440" i="5"/>
  <c r="J1439" i="1" s="1"/>
  <c r="K1439" i="1" s="1"/>
  <c r="H1588" i="5"/>
  <c r="J1587" i="1" s="1"/>
  <c r="K1587" i="1" s="1"/>
  <c r="H1720" i="5"/>
  <c r="J1719" i="1" s="1"/>
  <c r="K1719" i="1" s="1"/>
  <c r="H1856" i="5"/>
  <c r="J1855" i="1" s="1"/>
  <c r="K1855" i="1" s="1"/>
  <c r="H2268" i="5"/>
  <c r="J2267" i="1" s="1"/>
  <c r="K2267" i="1" s="1"/>
  <c r="H2416" i="5"/>
  <c r="J2415" i="1" s="1"/>
  <c r="K2415" i="1" s="1"/>
  <c r="H2712" i="5"/>
  <c r="J2711" i="1" s="1"/>
  <c r="K2711" i="1" s="1"/>
  <c r="H3164" i="5"/>
  <c r="J3163" i="1" s="1"/>
  <c r="K3163" i="1" s="1"/>
  <c r="H3368" i="5"/>
  <c r="J3367" i="1" s="1"/>
  <c r="K3367" i="1" s="1"/>
  <c r="H3496" i="5"/>
  <c r="J3495" i="1" s="1"/>
  <c r="K3495" i="1" s="1"/>
  <c r="H18" i="5"/>
  <c r="J17" i="1" s="1"/>
  <c r="K17" i="1" s="1"/>
  <c r="H50" i="5"/>
  <c r="J49" i="1" s="1"/>
  <c r="K49" i="1" s="1"/>
  <c r="H114" i="5"/>
  <c r="J113" i="1" s="1"/>
  <c r="K113" i="1" s="1"/>
  <c r="H146" i="5"/>
  <c r="J145" i="1" s="1"/>
  <c r="K145" i="1" s="1"/>
  <c r="H178" i="5"/>
  <c r="J177" i="1" s="1"/>
  <c r="K177" i="1" s="1"/>
  <c r="H210" i="5"/>
  <c r="J209" i="1" s="1"/>
  <c r="K209" i="1" s="1"/>
  <c r="H274" i="5"/>
  <c r="J273" i="1" s="1"/>
  <c r="K273" i="1" s="1"/>
  <c r="H306" i="5"/>
  <c r="J305" i="1" s="1"/>
  <c r="K305" i="1" s="1"/>
  <c r="H338" i="5"/>
  <c r="J337" i="1" s="1"/>
  <c r="K337" i="1" s="1"/>
  <c r="H402" i="5"/>
  <c r="J401" i="1" s="1"/>
  <c r="K401" i="1" s="1"/>
  <c r="H434" i="5"/>
  <c r="J433" i="1" s="1"/>
  <c r="K433" i="1" s="1"/>
  <c r="H530" i="5"/>
  <c r="J529" i="1" s="1"/>
  <c r="K529" i="1" s="1"/>
  <c r="H562" i="5"/>
  <c r="J561" i="1" s="1"/>
  <c r="K561" i="1" s="1"/>
  <c r="H626" i="5"/>
  <c r="J625" i="1" s="1"/>
  <c r="K625" i="1" s="1"/>
  <c r="H690" i="5"/>
  <c r="J689" i="1" s="1"/>
  <c r="K689" i="1" s="1"/>
  <c r="H722" i="5"/>
  <c r="J721" i="1" s="1"/>
  <c r="K721" i="1" s="1"/>
  <c r="H754" i="5"/>
  <c r="J753" i="1" s="1"/>
  <c r="K753" i="1" s="1"/>
  <c r="H786" i="5"/>
  <c r="J785" i="1" s="1"/>
  <c r="K785" i="1" s="1"/>
  <c r="H818" i="5"/>
  <c r="J817" i="1" s="1"/>
  <c r="K817" i="1" s="1"/>
  <c r="H850" i="5"/>
  <c r="J849" i="1" s="1"/>
  <c r="K849" i="1" s="1"/>
  <c r="H1717" i="5"/>
  <c r="J1716" i="1" s="1"/>
  <c r="K1716" i="1" s="1"/>
  <c r="H1781" i="5"/>
  <c r="J1780" i="1" s="1"/>
  <c r="K1780" i="1" s="1"/>
  <c r="H1845" i="5"/>
  <c r="J1844" i="1" s="1"/>
  <c r="K1844" i="1" s="1"/>
  <c r="H1909" i="5"/>
  <c r="J1908" i="1" s="1"/>
  <c r="K1908" i="1" s="1"/>
  <c r="H1973" i="5"/>
  <c r="J1972" i="1" s="1"/>
  <c r="K1972" i="1" s="1"/>
  <c r="H2101" i="5"/>
  <c r="J2100" i="1" s="1"/>
  <c r="K2100" i="1" s="1"/>
  <c r="H2229" i="5"/>
  <c r="J2228" i="1" s="1"/>
  <c r="K2228" i="1" s="1"/>
  <c r="H2293" i="5"/>
  <c r="J2292" i="1" s="1"/>
  <c r="K2292" i="1" s="1"/>
  <c r="H2357" i="5"/>
  <c r="J2356" i="1" s="1"/>
  <c r="K2356" i="1" s="1"/>
  <c r="H2485" i="5"/>
  <c r="J2484" i="1" s="1"/>
  <c r="K2484" i="1" s="1"/>
  <c r="H2549" i="5"/>
  <c r="J2548" i="1" s="1"/>
  <c r="K2548" i="1" s="1"/>
  <c r="H2677" i="5"/>
  <c r="J2676" i="1" s="1"/>
  <c r="K2676" i="1" s="1"/>
  <c r="H2741" i="5"/>
  <c r="J2740" i="1" s="1"/>
  <c r="K2740" i="1" s="1"/>
  <c r="H2805" i="5"/>
  <c r="J2804" i="1" s="1"/>
  <c r="K2804" i="1" s="1"/>
  <c r="H2933" i="5"/>
  <c r="J2932" i="1" s="1"/>
  <c r="K2932" i="1" s="1"/>
  <c r="H2997" i="5"/>
  <c r="J2996" i="1" s="1"/>
  <c r="K2996" i="1" s="1"/>
  <c r="H3125" i="5"/>
  <c r="J3124" i="1" s="1"/>
  <c r="K3124" i="1" s="1"/>
  <c r="H3189" i="5"/>
  <c r="J3188" i="1" s="1"/>
  <c r="K3188" i="1" s="1"/>
  <c r="H3253" i="5"/>
  <c r="J3252" i="1" s="1"/>
  <c r="K3252" i="1" s="1"/>
  <c r="H1801" i="5"/>
  <c r="J1800" i="1" s="1"/>
  <c r="K1800" i="1" s="1"/>
  <c r="H1865" i="5"/>
  <c r="J1864" i="1" s="1"/>
  <c r="K1864" i="1" s="1"/>
  <c r="H1929" i="5"/>
  <c r="J1928" i="1" s="1"/>
  <c r="K1928" i="1" s="1"/>
  <c r="H2057" i="5"/>
  <c r="J2056" i="1" s="1"/>
  <c r="K2056" i="1" s="1"/>
  <c r="H2185" i="5"/>
  <c r="J2184" i="1" s="1"/>
  <c r="K2184" i="1" s="1"/>
  <c r="H2249" i="5"/>
  <c r="J2248" i="1" s="1"/>
  <c r="K2248" i="1" s="1"/>
  <c r="H2313" i="5"/>
  <c r="J2312" i="1" s="1"/>
  <c r="K2312" i="1" s="1"/>
  <c r="H2441" i="5"/>
  <c r="J2440" i="1" s="1"/>
  <c r="K2440" i="1" s="1"/>
  <c r="H2505" i="5"/>
  <c r="J2504" i="1" s="1"/>
  <c r="K2504" i="1" s="1"/>
  <c r="H2633" i="5"/>
  <c r="J2632" i="1" s="1"/>
  <c r="K2632" i="1" s="1"/>
  <c r="H2697" i="5"/>
  <c r="J2696" i="1" s="1"/>
  <c r="K2696" i="1" s="1"/>
  <c r="H2761" i="5"/>
  <c r="J2760" i="1" s="1"/>
  <c r="K2760" i="1" s="1"/>
  <c r="H2889" i="5"/>
  <c r="J2888" i="1" s="1"/>
  <c r="K2888" i="1" s="1"/>
  <c r="H2953" i="5"/>
  <c r="J2952" i="1" s="1"/>
  <c r="K2952" i="1" s="1"/>
  <c r="H3081" i="5"/>
  <c r="J3080" i="1" s="1"/>
  <c r="K3080" i="1" s="1"/>
  <c r="H3145" i="5"/>
  <c r="J3144" i="1" s="1"/>
  <c r="K3144" i="1" s="1"/>
  <c r="H3209" i="5"/>
  <c r="J3208" i="1" s="1"/>
  <c r="K3208" i="1" s="1"/>
  <c r="H3273" i="5"/>
  <c r="J3272" i="1" s="1"/>
  <c r="K3272" i="1" s="1"/>
  <c r="H3305" i="5"/>
  <c r="J3304" i="1" s="1"/>
  <c r="K3304" i="1" s="1"/>
  <c r="H3369" i="5"/>
  <c r="J3368" i="1" s="1"/>
  <c r="K3368" i="1" s="1"/>
  <c r="H3401" i="5"/>
  <c r="J3400" i="1" s="1"/>
  <c r="K3400" i="1" s="1"/>
  <c r="H3497" i="5"/>
  <c r="J3496" i="1" s="1"/>
  <c r="K3496" i="1" s="1"/>
  <c r="H12" i="5"/>
  <c r="J11" i="1" s="1"/>
  <c r="K11" i="1" s="1"/>
  <c r="H140" i="5"/>
  <c r="J139" i="1" s="1"/>
  <c r="K139" i="1" s="1"/>
  <c r="H264" i="5"/>
  <c r="J263" i="1" s="1"/>
  <c r="K263" i="1" s="1"/>
  <c r="H388" i="5"/>
  <c r="J387" i="1" s="1"/>
  <c r="K387" i="1" s="1"/>
  <c r="H484" i="5"/>
  <c r="J483" i="1" s="1"/>
  <c r="K483" i="1" s="1"/>
  <c r="H704" i="5"/>
  <c r="J703" i="1" s="1"/>
  <c r="K703" i="1" s="1"/>
  <c r="H836" i="5"/>
  <c r="J835" i="1" s="1"/>
  <c r="K835" i="1" s="1"/>
  <c r="H1088" i="5"/>
  <c r="J1087" i="1" s="1"/>
  <c r="K1087" i="1" s="1"/>
  <c r="H1196" i="5"/>
  <c r="J1195" i="1" s="1"/>
  <c r="K1195" i="1" s="1"/>
  <c r="H1312" i="5"/>
  <c r="J1311" i="1" s="1"/>
  <c r="K1311" i="1" s="1"/>
  <c r="H1424" i="5"/>
  <c r="J1423" i="1" s="1"/>
  <c r="K1423" i="1" s="1"/>
  <c r="H1564" i="5"/>
  <c r="J1563" i="1" s="1"/>
  <c r="K1563" i="1" s="1"/>
  <c r="H1708" i="5"/>
  <c r="J1707" i="1" s="1"/>
  <c r="K1707" i="1" s="1"/>
  <c r="H1840" i="5"/>
  <c r="J1839" i="1" s="1"/>
  <c r="K1839" i="1" s="1"/>
  <c r="H1976" i="5"/>
  <c r="J1975" i="1" s="1"/>
  <c r="K1975" i="1" s="1"/>
  <c r="H2252" i="5"/>
  <c r="J2251" i="1" s="1"/>
  <c r="K2251" i="1" s="1"/>
  <c r="H2396" i="5"/>
  <c r="J2395" i="1" s="1"/>
  <c r="K2395" i="1" s="1"/>
  <c r="H2540" i="5"/>
  <c r="J2539" i="1" s="1"/>
  <c r="K2539" i="1" s="1"/>
  <c r="H2692" i="5"/>
  <c r="J2691" i="1" s="1"/>
  <c r="K2691" i="1" s="1"/>
  <c r="H2860" i="5"/>
  <c r="J2859" i="1" s="1"/>
  <c r="K2859" i="1" s="1"/>
  <c r="H3152" i="5"/>
  <c r="J3151" i="1" s="1"/>
  <c r="K3151" i="1" s="1"/>
  <c r="H14" i="5"/>
  <c r="J13" i="1" s="1"/>
  <c r="K13" i="1" s="1"/>
  <c r="H46" i="5"/>
  <c r="J45" i="1" s="1"/>
  <c r="K45" i="1" s="1"/>
  <c r="H110" i="5"/>
  <c r="J109" i="1" s="1"/>
  <c r="K109" i="1" s="1"/>
  <c r="H142" i="5"/>
  <c r="J141" i="1" s="1"/>
  <c r="K141" i="1" s="1"/>
  <c r="H174" i="5"/>
  <c r="J173" i="1" s="1"/>
  <c r="K173" i="1" s="1"/>
  <c r="H206" i="5"/>
  <c r="J205" i="1" s="1"/>
  <c r="K205" i="1" s="1"/>
  <c r="H270" i="5"/>
  <c r="J269" i="1" s="1"/>
  <c r="K269" i="1" s="1"/>
  <c r="H302" i="5"/>
  <c r="J301" i="1" s="1"/>
  <c r="K301" i="1" s="1"/>
  <c r="H334" i="5"/>
  <c r="J333" i="1" s="1"/>
  <c r="K333" i="1" s="1"/>
  <c r="H398" i="5"/>
  <c r="J397" i="1" s="1"/>
  <c r="K397" i="1" s="1"/>
  <c r="H430" i="5"/>
  <c r="J429" i="1" s="1"/>
  <c r="K429" i="1" s="1"/>
  <c r="H494" i="5"/>
  <c r="J493" i="1" s="1"/>
  <c r="K493" i="1" s="1"/>
  <c r="H526" i="5"/>
  <c r="J525" i="1" s="1"/>
  <c r="K525" i="1" s="1"/>
  <c r="H622" i="5"/>
  <c r="J621" i="1" s="1"/>
  <c r="K621" i="1" s="1"/>
  <c r="H686" i="5"/>
  <c r="J685" i="1" s="1"/>
  <c r="K685" i="1" s="1"/>
  <c r="H718" i="5"/>
  <c r="J717" i="1" s="1"/>
  <c r="K717" i="1" s="1"/>
  <c r="H750" i="5"/>
  <c r="J749" i="1" s="1"/>
  <c r="K749" i="1" s="1"/>
  <c r="H782" i="5"/>
  <c r="J781" i="1" s="1"/>
  <c r="K781" i="1" s="1"/>
  <c r="H814" i="5"/>
  <c r="J813" i="1" s="1"/>
  <c r="K813" i="1" s="1"/>
  <c r="H846" i="5"/>
  <c r="J845" i="1" s="1"/>
  <c r="K845" i="1" s="1"/>
  <c r="H1709" i="5"/>
  <c r="J1708" i="1" s="1"/>
  <c r="K1708" i="1" s="1"/>
  <c r="H1773" i="5"/>
  <c r="J1772" i="1" s="1"/>
  <c r="K1772" i="1" s="1"/>
  <c r="H1837" i="5"/>
  <c r="J1836" i="1" s="1"/>
  <c r="K1836" i="1" s="1"/>
  <c r="H1901" i="5"/>
  <c r="J1900" i="1" s="1"/>
  <c r="K1900" i="1" s="1"/>
  <c r="H1965" i="5"/>
  <c r="J1964" i="1" s="1"/>
  <c r="K1964" i="1" s="1"/>
  <c r="H2093" i="5"/>
  <c r="J2092" i="1" s="1"/>
  <c r="K2092" i="1" s="1"/>
  <c r="H2157" i="5"/>
  <c r="J2156" i="1" s="1"/>
  <c r="K2156" i="1" s="1"/>
  <c r="H2285" i="5"/>
  <c r="J2284" i="1" s="1"/>
  <c r="K2284" i="1" s="1"/>
  <c r="H2349" i="5"/>
  <c r="J2348" i="1" s="1"/>
  <c r="K2348" i="1" s="1"/>
  <c r="H2413" i="5"/>
  <c r="J2412" i="1" s="1"/>
  <c r="K2412" i="1" s="1"/>
  <c r="H2541" i="5"/>
  <c r="J2540" i="1" s="1"/>
  <c r="K2540" i="1" s="1"/>
  <c r="H2669" i="5"/>
  <c r="J2668" i="1" s="1"/>
  <c r="K2668" i="1" s="1"/>
  <c r="H2733" i="5"/>
  <c r="J2732" i="1" s="1"/>
  <c r="K2732" i="1" s="1"/>
  <c r="H2797" i="5"/>
  <c r="J2796" i="1" s="1"/>
  <c r="K2796" i="1" s="1"/>
  <c r="H2861" i="5"/>
  <c r="J2860" i="1" s="1"/>
  <c r="K2860" i="1" s="1"/>
  <c r="H2989" i="5"/>
  <c r="J2988" i="1" s="1"/>
  <c r="K2988" i="1" s="1"/>
  <c r="J3052" i="1"/>
  <c r="K3052" i="1" s="1"/>
  <c r="H3117" i="5"/>
  <c r="J3116" i="1" s="1"/>
  <c r="K3116" i="1" s="1"/>
  <c r="H3181" i="5"/>
  <c r="J3180" i="1" s="1"/>
  <c r="K3180" i="1" s="1"/>
  <c r="H3245" i="5"/>
  <c r="J3244" i="1" s="1"/>
  <c r="K3244" i="1" s="1"/>
  <c r="H982" i="5"/>
  <c r="J981" i="1" s="1"/>
  <c r="K981" i="1" s="1"/>
  <c r="H1110" i="5"/>
  <c r="J1109" i="1" s="1"/>
  <c r="K1109" i="1" s="1"/>
  <c r="H1174" i="5"/>
  <c r="J1173" i="1" s="1"/>
  <c r="K1173" i="1" s="1"/>
  <c r="H1238" i="5"/>
  <c r="J1237" i="1" s="1"/>
  <c r="K1237" i="1" s="1"/>
  <c r="H1302" i="5"/>
  <c r="J1301" i="1" s="1"/>
  <c r="K1301" i="1" s="1"/>
  <c r="H1366" i="5"/>
  <c r="J1365" i="1" s="1"/>
  <c r="K1365" i="1" s="1"/>
  <c r="H1430" i="5"/>
  <c r="J1429" i="1" s="1"/>
  <c r="K1429" i="1" s="1"/>
  <c r="H1494" i="5"/>
  <c r="J1493" i="1" s="1"/>
  <c r="K1493" i="1" s="1"/>
  <c r="H1558" i="5"/>
  <c r="J1557" i="1" s="1"/>
  <c r="K1557" i="1" s="1"/>
  <c r="H1622" i="5"/>
  <c r="J1621" i="1" s="1"/>
  <c r="K1621" i="1" s="1"/>
  <c r="H1686" i="5"/>
  <c r="J1685" i="1" s="1"/>
  <c r="K1685" i="1" s="1"/>
  <c r="H1750" i="5"/>
  <c r="J1749" i="1" s="1"/>
  <c r="K1749" i="1" s="1"/>
  <c r="H1814" i="5"/>
  <c r="J1813" i="1" s="1"/>
  <c r="K1813" i="1" s="1"/>
  <c r="H1878" i="5"/>
  <c r="J1877" i="1" s="1"/>
  <c r="K1877" i="1" s="1"/>
  <c r="H2006" i="5"/>
  <c r="J2005" i="1" s="1"/>
  <c r="K2005" i="1" s="1"/>
  <c r="H2070" i="5"/>
  <c r="J2069" i="1" s="1"/>
  <c r="K2069" i="1" s="1"/>
  <c r="H2134" i="5"/>
  <c r="J2133" i="1" s="1"/>
  <c r="K2133" i="1" s="1"/>
  <c r="H2198" i="5"/>
  <c r="J2197" i="1" s="1"/>
  <c r="K2197" i="1" s="1"/>
  <c r="H2262" i="5"/>
  <c r="J2261" i="1" s="1"/>
  <c r="K2261" i="1" s="1"/>
  <c r="H2326" i="5"/>
  <c r="J2325" i="1" s="1"/>
  <c r="K2325" i="1" s="1"/>
  <c r="H2390" i="5"/>
  <c r="J2389" i="1" s="1"/>
  <c r="K2389" i="1" s="1"/>
  <c r="H2454" i="5"/>
  <c r="J2453" i="1" s="1"/>
  <c r="K2453" i="1" s="1"/>
  <c r="H2582" i="5"/>
  <c r="J2581" i="1" s="1"/>
  <c r="K2581" i="1" s="1"/>
  <c r="H2646" i="5"/>
  <c r="J2645" i="1" s="1"/>
  <c r="K2645" i="1" s="1"/>
  <c r="H2710" i="5"/>
  <c r="J2709" i="1" s="1"/>
  <c r="K2709" i="1" s="1"/>
  <c r="H2774" i="5"/>
  <c r="J2773" i="1" s="1"/>
  <c r="K2773" i="1" s="1"/>
  <c r="H2902" i="5"/>
  <c r="J2901" i="1" s="1"/>
  <c r="K2901" i="1" s="1"/>
  <c r="H3030" i="5"/>
  <c r="J3029" i="1" s="1"/>
  <c r="K3029" i="1" s="1"/>
  <c r="H3158" i="5"/>
  <c r="J3157" i="1" s="1"/>
  <c r="K3157" i="1" s="1"/>
  <c r="H3222" i="5"/>
  <c r="J3221" i="1" s="1"/>
  <c r="K3221" i="1" s="1"/>
  <c r="H3350" i="5"/>
  <c r="J3349" i="1" s="1"/>
  <c r="K3349" i="1" s="1"/>
  <c r="H3414" i="5"/>
  <c r="J3413" i="1" s="1"/>
  <c r="K3413" i="1" s="1"/>
  <c r="H3542" i="5"/>
  <c r="J3541" i="1" s="1"/>
  <c r="K3541" i="1" s="1"/>
  <c r="H44" i="5"/>
  <c r="J43" i="1" s="1"/>
  <c r="K43" i="1" s="1"/>
  <c r="H220" i="5"/>
  <c r="J219" i="1" s="1"/>
  <c r="K219" i="1" s="1"/>
  <c r="H404" i="5"/>
  <c r="J403" i="1" s="1"/>
  <c r="K403" i="1" s="1"/>
  <c r="H588" i="5"/>
  <c r="J587" i="1" s="1"/>
  <c r="K587" i="1" s="1"/>
  <c r="H756" i="5"/>
  <c r="J755" i="1" s="1"/>
  <c r="K755" i="1" s="1"/>
  <c r="H1232" i="5"/>
  <c r="J1231" i="1" s="1"/>
  <c r="K1231" i="1" s="1"/>
  <c r="H1320" i="5"/>
  <c r="J1319" i="1" s="1"/>
  <c r="K1319" i="1" s="1"/>
  <c r="H1408" i="5"/>
  <c r="J1407" i="1" s="1"/>
  <c r="K1407" i="1" s="1"/>
  <c r="H1492" i="5"/>
  <c r="J1491" i="1" s="1"/>
  <c r="K1491" i="1" s="1"/>
  <c r="H1568" i="5"/>
  <c r="J1567" i="1" s="1"/>
  <c r="K1567" i="1" s="1"/>
  <c r="H1652" i="5"/>
  <c r="J1651" i="1" s="1"/>
  <c r="K1651" i="1" s="1"/>
  <c r="H1816" i="5"/>
  <c r="J1815" i="1" s="1"/>
  <c r="K1815" i="1" s="1"/>
  <c r="H1904" i="5"/>
  <c r="J1903" i="1" s="1"/>
  <c r="K1903" i="1" s="1"/>
  <c r="H2068" i="5"/>
  <c r="J2067" i="1" s="1"/>
  <c r="K2067" i="1" s="1"/>
  <c r="H2156" i="5"/>
  <c r="J2155" i="1" s="1"/>
  <c r="K2155" i="1" s="1"/>
  <c r="H2240" i="5"/>
  <c r="J2239" i="1" s="1"/>
  <c r="K2239" i="1" s="1"/>
  <c r="H2324" i="5"/>
  <c r="J2323" i="1" s="1"/>
  <c r="K2323" i="1" s="1"/>
  <c r="H2404" i="5"/>
  <c r="J2403" i="1" s="1"/>
  <c r="K2403" i="1" s="1"/>
  <c r="H2648" i="5"/>
  <c r="J2647" i="1" s="1"/>
  <c r="K2647" i="1" s="1"/>
  <c r="H2728" i="5"/>
  <c r="J2727" i="1" s="1"/>
  <c r="K2727" i="1" s="1"/>
  <c r="H2816" i="5"/>
  <c r="J2815" i="1" s="1"/>
  <c r="K2815" i="1" s="1"/>
  <c r="H2892" i="5"/>
  <c r="J2891" i="1" s="1"/>
  <c r="K2891" i="1" s="1"/>
  <c r="H3148" i="5"/>
  <c r="J3147" i="1" s="1"/>
  <c r="K3147" i="1" s="1"/>
  <c r="H3224" i="5"/>
  <c r="J3223" i="1" s="1"/>
  <c r="K3223" i="1" s="1"/>
  <c r="H3308" i="5"/>
  <c r="J3307" i="1" s="1"/>
  <c r="K3307" i="1" s="1"/>
  <c r="H103" i="5"/>
  <c r="J102" i="1" s="1"/>
  <c r="K102" i="1" s="1"/>
  <c r="H199" i="5"/>
  <c r="J198" i="1" s="1"/>
  <c r="K198" i="1" s="1"/>
  <c r="H231" i="5"/>
  <c r="J230" i="1" s="1"/>
  <c r="K230" i="1" s="1"/>
  <c r="H263" i="5"/>
  <c r="J262" i="1" s="1"/>
  <c r="K262" i="1" s="1"/>
  <c r="H295" i="5"/>
  <c r="J294" i="1" s="1"/>
  <c r="K294" i="1" s="1"/>
  <c r="H391" i="5"/>
  <c r="J390" i="1" s="1"/>
  <c r="K390" i="1" s="1"/>
  <c r="H487" i="5"/>
  <c r="J486" i="1" s="1"/>
  <c r="K486" i="1" s="1"/>
  <c r="H519" i="5"/>
  <c r="J518" i="1" s="1"/>
  <c r="K518" i="1" s="1"/>
  <c r="H583" i="5"/>
  <c r="J582" i="1" s="1"/>
  <c r="K582" i="1" s="1"/>
  <c r="H615" i="5"/>
  <c r="J614" i="1" s="1"/>
  <c r="K614" i="1" s="1"/>
  <c r="H647" i="5"/>
  <c r="J646" i="1" s="1"/>
  <c r="K646" i="1" s="1"/>
  <c r="H679" i="5"/>
  <c r="J678" i="1" s="1"/>
  <c r="K678" i="1" s="1"/>
  <c r="H711" i="5"/>
  <c r="J710" i="1" s="1"/>
  <c r="K710" i="1" s="1"/>
  <c r="H743" i="5"/>
  <c r="J742" i="1" s="1"/>
  <c r="K742" i="1" s="1"/>
  <c r="H775" i="5"/>
  <c r="J774" i="1" s="1"/>
  <c r="K774" i="1" s="1"/>
  <c r="H807" i="5"/>
  <c r="J806" i="1" s="1"/>
  <c r="K806" i="1" s="1"/>
  <c r="H839" i="5"/>
  <c r="J838" i="1" s="1"/>
  <c r="K838" i="1" s="1"/>
  <c r="H903" i="5"/>
  <c r="J902" i="1" s="1"/>
  <c r="K902" i="1" s="1"/>
  <c r="H935" i="5"/>
  <c r="J934" i="1" s="1"/>
  <c r="K934" i="1" s="1"/>
  <c r="H999" i="5"/>
  <c r="J998" i="1" s="1"/>
  <c r="K998" i="1" s="1"/>
  <c r="H1031" i="5"/>
  <c r="J1030" i="1" s="1"/>
  <c r="K1030" i="1" s="1"/>
  <c r="H1127" i="5"/>
  <c r="J1126" i="1" s="1"/>
  <c r="K1126" i="1" s="1"/>
  <c r="H1159" i="5"/>
  <c r="J1158" i="1" s="1"/>
  <c r="K1158" i="1" s="1"/>
  <c r="H1191" i="5"/>
  <c r="J1190" i="1" s="1"/>
  <c r="K1190" i="1" s="1"/>
  <c r="H1223" i="5"/>
  <c r="J1222" i="1" s="1"/>
  <c r="K1222" i="1" s="1"/>
  <c r="H1255" i="5"/>
  <c r="J1254" i="1" s="1"/>
  <c r="K1254" i="1" s="1"/>
  <c r="H1287" i="5"/>
  <c r="J1286" i="1" s="1"/>
  <c r="K1286" i="1" s="1"/>
  <c r="H1319" i="5"/>
  <c r="J1318" i="1" s="1"/>
  <c r="K1318" i="1" s="1"/>
  <c r="H1351" i="5"/>
  <c r="J1350" i="1" s="1"/>
  <c r="K1350" i="1" s="1"/>
  <c r="H1383" i="5"/>
  <c r="J1382" i="1" s="1"/>
  <c r="K1382" i="1" s="1"/>
  <c r="H1415" i="5"/>
  <c r="J1414" i="1" s="1"/>
  <c r="K1414" i="1" s="1"/>
  <c r="H1447" i="5"/>
  <c r="J1446" i="1" s="1"/>
  <c r="K1446" i="1" s="1"/>
  <c r="H1479" i="5"/>
  <c r="J1478" i="1" s="1"/>
  <c r="K1478" i="1" s="1"/>
  <c r="H1511" i="5"/>
  <c r="J1510" i="1" s="1"/>
  <c r="K1510" i="1" s="1"/>
  <c r="H1543" i="5"/>
  <c r="J1542" i="1" s="1"/>
  <c r="K1542" i="1" s="1"/>
  <c r="H1575" i="5"/>
  <c r="J1574" i="1" s="1"/>
  <c r="K1574" i="1" s="1"/>
  <c r="H1607" i="5"/>
  <c r="J1606" i="1" s="1"/>
  <c r="K1606" i="1" s="1"/>
  <c r="H1639" i="5"/>
  <c r="J1638" i="1" s="1"/>
  <c r="K1638" i="1" s="1"/>
  <c r="H1671" i="5"/>
  <c r="J1670" i="1" s="1"/>
  <c r="K1670" i="1" s="1"/>
  <c r="H1703" i="5"/>
  <c r="J1702" i="1" s="1"/>
  <c r="K1702" i="1" s="1"/>
  <c r="H1767" i="5"/>
  <c r="J1766" i="1" s="1"/>
  <c r="K1766" i="1" s="1"/>
  <c r="H1799" i="5"/>
  <c r="J1798" i="1" s="1"/>
  <c r="K1798" i="1" s="1"/>
  <c r="H1831" i="5"/>
  <c r="J1830" i="1" s="1"/>
  <c r="K1830" i="1" s="1"/>
  <c r="H1863" i="5"/>
  <c r="J1862" i="1" s="1"/>
  <c r="K1862" i="1" s="1"/>
  <c r="H1895" i="5"/>
  <c r="J1894" i="1" s="1"/>
  <c r="K1894" i="1" s="1"/>
  <c r="H1927" i="5"/>
  <c r="J1926" i="1" s="1"/>
  <c r="K1926" i="1" s="1"/>
  <c r="H1959" i="5"/>
  <c r="J1958" i="1" s="1"/>
  <c r="K1958" i="1" s="1"/>
  <c r="H2023" i="5"/>
  <c r="J2022" i="1" s="1"/>
  <c r="K2022" i="1" s="1"/>
  <c r="H2055" i="5"/>
  <c r="J2054" i="1" s="1"/>
  <c r="K2054" i="1" s="1"/>
  <c r="H2087" i="5"/>
  <c r="J2086" i="1" s="1"/>
  <c r="K2086" i="1" s="1"/>
  <c r="H2151" i="5"/>
  <c r="J2150" i="1" s="1"/>
  <c r="K2150" i="1" s="1"/>
  <c r="H2183" i="5"/>
  <c r="J2182" i="1" s="1"/>
  <c r="K2182" i="1" s="1"/>
  <c r="H2247" i="5"/>
  <c r="J2246" i="1" s="1"/>
  <c r="K2246" i="1" s="1"/>
  <c r="H2279" i="5"/>
  <c r="J2278" i="1" s="1"/>
  <c r="K2278" i="1" s="1"/>
  <c r="H2311" i="5"/>
  <c r="J2310" i="1" s="1"/>
  <c r="K2310" i="1" s="1"/>
  <c r="H2343" i="5"/>
  <c r="J2342" i="1" s="1"/>
  <c r="K2342" i="1" s="1"/>
  <c r="H2407" i="5"/>
  <c r="J2406" i="1" s="1"/>
  <c r="K2406" i="1" s="1"/>
  <c r="H2439" i="5"/>
  <c r="J2438" i="1" s="1"/>
  <c r="K2438" i="1" s="1"/>
  <c r="H2503" i="5"/>
  <c r="J2502" i="1" s="1"/>
  <c r="K2502" i="1" s="1"/>
  <c r="H2535" i="5"/>
  <c r="J2534" i="1" s="1"/>
  <c r="K2534" i="1" s="1"/>
  <c r="H2599" i="5"/>
  <c r="J2598" i="1" s="1"/>
  <c r="K2598" i="1" s="1"/>
  <c r="H2631" i="5"/>
  <c r="J2630" i="1" s="1"/>
  <c r="K2630" i="1" s="1"/>
  <c r="H2695" i="5"/>
  <c r="J2694" i="1" s="1"/>
  <c r="K2694" i="1" s="1"/>
  <c r="H2727" i="5"/>
  <c r="J2726" i="1" s="1"/>
  <c r="K2726" i="1" s="1"/>
  <c r="H2759" i="5"/>
  <c r="J2758" i="1" s="1"/>
  <c r="K2758" i="1" s="1"/>
  <c r="H2791" i="5"/>
  <c r="J2790" i="1" s="1"/>
  <c r="K2790" i="1" s="1"/>
  <c r="H2855" i="5"/>
  <c r="J2854" i="1" s="1"/>
  <c r="K2854" i="1" s="1"/>
  <c r="H2887" i="5"/>
  <c r="J2886" i="1" s="1"/>
  <c r="K2886" i="1" s="1"/>
  <c r="H2951" i="5"/>
  <c r="J2950" i="1" s="1"/>
  <c r="K2950" i="1" s="1"/>
  <c r="H2983" i="5"/>
  <c r="J2982" i="1" s="1"/>
  <c r="K2982" i="1" s="1"/>
  <c r="J3046" i="1"/>
  <c r="K3046" i="1" s="1"/>
  <c r="H3079" i="5"/>
  <c r="J3078" i="1" s="1"/>
  <c r="K3078" i="1" s="1"/>
  <c r="H3143" i="5"/>
  <c r="J3142" i="1" s="1"/>
  <c r="K3142" i="1" s="1"/>
  <c r="H3175" i="5"/>
  <c r="J3174" i="1" s="1"/>
  <c r="K3174" i="1" s="1"/>
  <c r="H3207" i="5"/>
  <c r="J3206" i="1" s="1"/>
  <c r="K3206" i="1" s="1"/>
  <c r="H3239" i="5"/>
  <c r="J3238" i="1" s="1"/>
  <c r="K3238" i="1" s="1"/>
  <c r="H3271" i="5"/>
  <c r="J3270" i="1" s="1"/>
  <c r="K3270" i="1" s="1"/>
  <c r="H3303" i="5"/>
  <c r="J3302" i="1" s="1"/>
  <c r="K3302" i="1" s="1"/>
  <c r="H3367" i="5"/>
  <c r="J3366" i="1" s="1"/>
  <c r="K3366" i="1" s="1"/>
  <c r="H3399" i="5"/>
  <c r="J3398" i="1" s="1"/>
  <c r="K3398" i="1" s="1"/>
  <c r="H3495" i="5"/>
  <c r="J3494" i="1" s="1"/>
  <c r="K3494" i="1" s="1"/>
  <c r="J3558" i="1"/>
  <c r="K3558" i="1" s="1"/>
  <c r="H3591" i="5"/>
  <c r="J3590" i="1" s="1"/>
  <c r="K3590" i="1" s="1"/>
  <c r="H2706" i="5"/>
  <c r="J2705" i="1" s="1"/>
  <c r="K2705" i="1" s="1"/>
  <c r="H3122" i="5"/>
  <c r="J3121" i="1" s="1"/>
  <c r="K3121" i="1" s="1"/>
  <c r="H3314" i="5"/>
  <c r="J3313" i="1" s="1"/>
  <c r="K3313" i="1" s="1"/>
  <c r="H3490" i="5"/>
  <c r="J3489" i="1" s="1"/>
  <c r="K3489" i="1" s="1"/>
  <c r="H488" i="5"/>
  <c r="J487" i="1" s="1"/>
  <c r="K487" i="1" s="1"/>
  <c r="H1080" i="5"/>
  <c r="J1079" i="1" s="1"/>
  <c r="K1079" i="1" s="1"/>
  <c r="H938" i="5"/>
  <c r="J937" i="1" s="1"/>
  <c r="K937" i="1" s="1"/>
  <c r="H1066" i="5"/>
  <c r="J1065" i="1" s="1"/>
  <c r="K1065" i="1" s="1"/>
  <c r="H1130" i="5"/>
  <c r="J1129" i="1" s="1"/>
  <c r="K1129" i="1" s="1"/>
  <c r="H1194" i="5"/>
  <c r="J1193" i="1" s="1"/>
  <c r="K1193" i="1" s="1"/>
  <c r="H1258" i="5"/>
  <c r="J1257" i="1" s="1"/>
  <c r="K1257" i="1" s="1"/>
  <c r="H1322" i="5"/>
  <c r="J1321" i="1" s="1"/>
  <c r="K1321" i="1" s="1"/>
  <c r="H1386" i="5"/>
  <c r="J1385" i="1" s="1"/>
  <c r="K1385" i="1" s="1"/>
  <c r="H1450" i="5"/>
  <c r="J1449" i="1" s="1"/>
  <c r="K1449" i="1" s="1"/>
  <c r="H1514" i="5"/>
  <c r="J1513" i="1" s="1"/>
  <c r="K1513" i="1" s="1"/>
  <c r="H1578" i="5"/>
  <c r="J1577" i="1" s="1"/>
  <c r="K1577" i="1" s="1"/>
  <c r="H1642" i="5"/>
  <c r="J1641" i="1" s="1"/>
  <c r="K1641" i="1" s="1"/>
  <c r="H1706" i="5"/>
  <c r="J1705" i="1" s="1"/>
  <c r="K1705" i="1" s="1"/>
  <c r="H1770" i="5"/>
  <c r="J1769" i="1" s="1"/>
  <c r="K1769" i="1" s="1"/>
  <c r="H1834" i="5"/>
  <c r="J1833" i="1" s="1"/>
  <c r="K1833" i="1" s="1"/>
  <c r="H1898" i="5"/>
  <c r="J1897" i="1" s="1"/>
  <c r="K1897" i="1" s="1"/>
  <c r="H1962" i="5"/>
  <c r="J1961" i="1" s="1"/>
  <c r="K1961" i="1" s="1"/>
  <c r="H2090" i="5"/>
  <c r="J2089" i="1" s="1"/>
  <c r="K2089" i="1" s="1"/>
  <c r="H2154" i="5"/>
  <c r="J2153" i="1" s="1"/>
  <c r="K2153" i="1" s="1"/>
  <c r="H2282" i="5"/>
  <c r="J2281" i="1" s="1"/>
  <c r="K2281" i="1" s="1"/>
  <c r="H2346" i="5"/>
  <c r="J2345" i="1" s="1"/>
  <c r="K2345" i="1" s="1"/>
  <c r="H2410" i="5"/>
  <c r="J2409" i="1" s="1"/>
  <c r="K2409" i="1" s="1"/>
  <c r="H2538" i="5"/>
  <c r="J2537" i="1" s="1"/>
  <c r="K2537" i="1" s="1"/>
  <c r="H2602" i="5"/>
  <c r="J2601" i="1" s="1"/>
  <c r="K2601" i="1" s="1"/>
  <c r="H2666" i="5"/>
  <c r="J2665" i="1" s="1"/>
  <c r="K2665" i="1" s="1"/>
  <c r="H2730" i="5"/>
  <c r="J2729" i="1" s="1"/>
  <c r="K2729" i="1" s="1"/>
  <c r="H2794" i="5"/>
  <c r="J2793" i="1" s="1"/>
  <c r="K2793" i="1" s="1"/>
  <c r="H2858" i="5"/>
  <c r="J2857" i="1" s="1"/>
  <c r="K2857" i="1" s="1"/>
  <c r="H2986" i="5"/>
  <c r="J2985" i="1" s="1"/>
  <c r="K2985" i="1" s="1"/>
  <c r="H3178" i="5"/>
  <c r="J3177" i="1" s="1"/>
  <c r="K3177" i="1" s="1"/>
  <c r="H3242" i="5"/>
  <c r="J3241" i="1" s="1"/>
  <c r="K3241" i="1" s="1"/>
  <c r="H3306" i="5"/>
  <c r="J3305" i="1" s="1"/>
  <c r="K3305" i="1" s="1"/>
  <c r="H3370" i="5"/>
  <c r="J3369" i="1" s="1"/>
  <c r="K3369" i="1" s="1"/>
  <c r="H3498" i="5"/>
  <c r="J3497" i="1" s="1"/>
  <c r="K3497" i="1" s="1"/>
  <c r="H100" i="5"/>
  <c r="J99" i="1" s="1"/>
  <c r="K99" i="1" s="1"/>
  <c r="H280" i="5"/>
  <c r="J279" i="1" s="1"/>
  <c r="K279" i="1" s="1"/>
  <c r="H640" i="5"/>
  <c r="J639" i="1" s="1"/>
  <c r="K639" i="1" s="1"/>
  <c r="H812" i="5"/>
  <c r="J811" i="1" s="1"/>
  <c r="K811" i="1" s="1"/>
  <c r="H976" i="5"/>
  <c r="J975" i="1" s="1"/>
  <c r="K975" i="1" s="1"/>
  <c r="H2674" i="5"/>
  <c r="J2673" i="1" s="1"/>
  <c r="K2673" i="1" s="1"/>
  <c r="H3042" i="5"/>
  <c r="J3041" i="1" s="1"/>
  <c r="K3041" i="1" s="1"/>
  <c r="H3234" i="5"/>
  <c r="J3233" i="1" s="1"/>
  <c r="K3233" i="1" s="1"/>
  <c r="H3458" i="5"/>
  <c r="J3457" i="1" s="1"/>
  <c r="K3457" i="1" s="1"/>
  <c r="H532" i="5"/>
  <c r="J531" i="1" s="1"/>
  <c r="K531" i="1" s="1"/>
  <c r="H1040" i="5"/>
  <c r="J1039" i="1" s="1"/>
  <c r="K1039" i="1" s="1"/>
  <c r="H974" i="5"/>
  <c r="J973" i="1" s="1"/>
  <c r="K973" i="1" s="1"/>
  <c r="H1038" i="5"/>
  <c r="J1037" i="1" s="1"/>
  <c r="K1037" i="1" s="1"/>
  <c r="H1166" i="5"/>
  <c r="J1165" i="1" s="1"/>
  <c r="K1165" i="1" s="1"/>
  <c r="H1230" i="5"/>
  <c r="J1229" i="1" s="1"/>
  <c r="K1229" i="1" s="1"/>
  <c r="H1294" i="5"/>
  <c r="J1293" i="1" s="1"/>
  <c r="K1293" i="1" s="1"/>
  <c r="H1358" i="5"/>
  <c r="J1357" i="1" s="1"/>
  <c r="K1357" i="1" s="1"/>
  <c r="H1422" i="5"/>
  <c r="J1421" i="1" s="1"/>
  <c r="K1421" i="1" s="1"/>
  <c r="H1486" i="5"/>
  <c r="J1485" i="1" s="1"/>
  <c r="K1485" i="1" s="1"/>
  <c r="H1550" i="5"/>
  <c r="J1549" i="1" s="1"/>
  <c r="K1549" i="1" s="1"/>
  <c r="H1614" i="5"/>
  <c r="J1613" i="1" s="1"/>
  <c r="K1613" i="1" s="1"/>
  <c r="H1678" i="5"/>
  <c r="J1677" i="1" s="1"/>
  <c r="K1677" i="1" s="1"/>
  <c r="H1806" i="5"/>
  <c r="J1805" i="1" s="1"/>
  <c r="K1805" i="1" s="1"/>
  <c r="H1870" i="5"/>
  <c r="J1869" i="1" s="1"/>
  <c r="K1869" i="1" s="1"/>
  <c r="H1998" i="5"/>
  <c r="J1997" i="1" s="1"/>
  <c r="K1997" i="1" s="1"/>
  <c r="H2062" i="5"/>
  <c r="J2061" i="1" s="1"/>
  <c r="K2061" i="1" s="1"/>
  <c r="H2190" i="5"/>
  <c r="J2189" i="1" s="1"/>
  <c r="K2189" i="1" s="1"/>
  <c r="H2254" i="5"/>
  <c r="J2253" i="1" s="1"/>
  <c r="K2253" i="1" s="1"/>
  <c r="H2318" i="5"/>
  <c r="J2317" i="1" s="1"/>
  <c r="K2317" i="1" s="1"/>
  <c r="H2446" i="5"/>
  <c r="J2445" i="1" s="1"/>
  <c r="K2445" i="1" s="1"/>
  <c r="H2510" i="5"/>
  <c r="J2509" i="1" s="1"/>
  <c r="K2509" i="1" s="1"/>
  <c r="H2574" i="5"/>
  <c r="J2573" i="1" s="1"/>
  <c r="K2573" i="1" s="1"/>
  <c r="H2638" i="5"/>
  <c r="J2637" i="1" s="1"/>
  <c r="K2637" i="1" s="1"/>
  <c r="H2702" i="5"/>
  <c r="J2701" i="1" s="1"/>
  <c r="K2701" i="1" s="1"/>
  <c r="H2766" i="5"/>
  <c r="J2765" i="1" s="1"/>
  <c r="K2765" i="1" s="1"/>
  <c r="H2894" i="5"/>
  <c r="J2893" i="1" s="1"/>
  <c r="K2893" i="1" s="1"/>
  <c r="H3086" i="5"/>
  <c r="J3085" i="1" s="1"/>
  <c r="K3085" i="1" s="1"/>
  <c r="H3150" i="5"/>
  <c r="J3149" i="1" s="1"/>
  <c r="K3149" i="1" s="1"/>
  <c r="H3214" i="5"/>
  <c r="J3213" i="1" s="1"/>
  <c r="K3213" i="1" s="1"/>
  <c r="H3278" i="5"/>
  <c r="J3277" i="1" s="1"/>
  <c r="K3277" i="1" s="1"/>
  <c r="H3406" i="5"/>
  <c r="J3405" i="1" s="1"/>
  <c r="K3405" i="1" s="1"/>
  <c r="J3469" i="1"/>
  <c r="K3469" i="1" s="1"/>
  <c r="H3534" i="5"/>
  <c r="J3533" i="1" s="1"/>
  <c r="K3533" i="1" s="1"/>
  <c r="H24" i="5"/>
  <c r="J23" i="1" s="1"/>
  <c r="K23" i="1" s="1"/>
  <c r="H196" i="5"/>
  <c r="J195" i="1" s="1"/>
  <c r="K195" i="1" s="1"/>
  <c r="H380" i="5"/>
  <c r="J379" i="1" s="1"/>
  <c r="K379" i="1" s="1"/>
  <c r="H568" i="5"/>
  <c r="J567" i="1" s="1"/>
  <c r="K567" i="1" s="1"/>
  <c r="H736" i="5"/>
  <c r="J735" i="1" s="1"/>
  <c r="K735" i="1" s="1"/>
  <c r="H900" i="5"/>
  <c r="J899" i="1" s="1"/>
  <c r="K899" i="1" s="1"/>
  <c r="H1068" i="5"/>
  <c r="J1067" i="1" s="1"/>
  <c r="K1067" i="1" s="1"/>
  <c r="H1220" i="5"/>
  <c r="J1219" i="1" s="1"/>
  <c r="K1219" i="1" s="1"/>
  <c r="H1308" i="5"/>
  <c r="J1307" i="1" s="1"/>
  <c r="K1307" i="1" s="1"/>
  <c r="H1396" i="5"/>
  <c r="J1395" i="1" s="1"/>
  <c r="K1395" i="1" s="1"/>
  <c r="H1480" i="5"/>
  <c r="J1479" i="1" s="1"/>
  <c r="K1479" i="1" s="1"/>
  <c r="H1556" i="5"/>
  <c r="J1555" i="1" s="1"/>
  <c r="K1555" i="1" s="1"/>
  <c r="H1644" i="5"/>
  <c r="J1643" i="1" s="1"/>
  <c r="K1643" i="1" s="1"/>
  <c r="H1728" i="5"/>
  <c r="J1727" i="1" s="1"/>
  <c r="K1727" i="1" s="1"/>
  <c r="H1808" i="5"/>
  <c r="J1807" i="1" s="1"/>
  <c r="K1807" i="1" s="1"/>
  <c r="H1892" i="5"/>
  <c r="J1891" i="1" s="1"/>
  <c r="K1891" i="1" s="1"/>
  <c r="H2060" i="5"/>
  <c r="J2059" i="1" s="1"/>
  <c r="K2059" i="1" s="1"/>
  <c r="H2152" i="5"/>
  <c r="J2151" i="1" s="1"/>
  <c r="K2151" i="1" s="1"/>
  <c r="H2228" i="5"/>
  <c r="J2227" i="1" s="1"/>
  <c r="K2227" i="1" s="1"/>
  <c r="H2312" i="5"/>
  <c r="J2311" i="1" s="1"/>
  <c r="K2311" i="1" s="1"/>
  <c r="H2392" i="5"/>
  <c r="J2391" i="1" s="1"/>
  <c r="K2391" i="1" s="1"/>
  <c r="H2552" i="5"/>
  <c r="J2551" i="1" s="1"/>
  <c r="K2551" i="1" s="1"/>
  <c r="H2636" i="5"/>
  <c r="J2635" i="1" s="1"/>
  <c r="K2635" i="1" s="1"/>
  <c r="H2720" i="5"/>
  <c r="J2719" i="1" s="1"/>
  <c r="K2719" i="1" s="1"/>
  <c r="H2804" i="5"/>
  <c r="J2803" i="1" s="1"/>
  <c r="K2803" i="1" s="1"/>
  <c r="H3140" i="5"/>
  <c r="J3139" i="1" s="1"/>
  <c r="K3139" i="1" s="1"/>
  <c r="H3216" i="5"/>
  <c r="J3215" i="1" s="1"/>
  <c r="K3215" i="1" s="1"/>
  <c r="H3460" i="5"/>
  <c r="J3459" i="1" s="1"/>
  <c r="K3459" i="1" s="1"/>
  <c r="H27" i="5"/>
  <c r="J26" i="1" s="1"/>
  <c r="K26" i="1" s="1"/>
  <c r="H59" i="5"/>
  <c r="J58" i="1" s="1"/>
  <c r="K58" i="1" s="1"/>
  <c r="H91" i="5"/>
  <c r="J90" i="1" s="1"/>
  <c r="K90" i="1" s="1"/>
  <c r="H155" i="5"/>
  <c r="J154" i="1" s="1"/>
  <c r="K154" i="1" s="1"/>
  <c r="H187" i="5"/>
  <c r="J186" i="1" s="1"/>
  <c r="K186" i="1" s="1"/>
  <c r="H219" i="5"/>
  <c r="J218" i="1" s="1"/>
  <c r="K218" i="1" s="1"/>
  <c r="H251" i="5"/>
  <c r="J250" i="1" s="1"/>
  <c r="K250" i="1" s="1"/>
  <c r="H283" i="5"/>
  <c r="J282" i="1" s="1"/>
  <c r="K282" i="1" s="1"/>
  <c r="H347" i="5"/>
  <c r="J346" i="1" s="1"/>
  <c r="K346" i="1" s="1"/>
  <c r="H379" i="5"/>
  <c r="J378" i="1" s="1"/>
  <c r="K378" i="1" s="1"/>
  <c r="H443" i="5"/>
  <c r="J442" i="1" s="1"/>
  <c r="K442" i="1" s="1"/>
  <c r="H475" i="5"/>
  <c r="J474" i="1" s="1"/>
  <c r="K474" i="1" s="1"/>
  <c r="H539" i="5"/>
  <c r="J538" i="1" s="1"/>
  <c r="K538" i="1" s="1"/>
  <c r="H571" i="5"/>
  <c r="J570" i="1" s="1"/>
  <c r="K570" i="1" s="1"/>
  <c r="H699" i="5"/>
  <c r="J698" i="1" s="1"/>
  <c r="K698" i="1" s="1"/>
  <c r="H731" i="5"/>
  <c r="J730" i="1" s="1"/>
  <c r="K730" i="1" s="1"/>
  <c r="H763" i="5"/>
  <c r="J762" i="1" s="1"/>
  <c r="K762" i="1" s="1"/>
  <c r="H795" i="5"/>
  <c r="J794" i="1" s="1"/>
  <c r="K794" i="1" s="1"/>
  <c r="H827" i="5"/>
  <c r="J826" i="1" s="1"/>
  <c r="K826" i="1" s="1"/>
  <c r="H859" i="5"/>
  <c r="J858" i="1" s="1"/>
  <c r="K858" i="1" s="1"/>
  <c r="H891" i="5"/>
  <c r="J890" i="1" s="1"/>
  <c r="K890" i="1" s="1"/>
  <c r="H987" i="5"/>
  <c r="J986" i="1" s="1"/>
  <c r="K986" i="1" s="1"/>
  <c r="H1019" i="5"/>
  <c r="J1018" i="1" s="1"/>
  <c r="K1018" i="1" s="1"/>
  <c r="H1083" i="5"/>
  <c r="J1082" i="1" s="1"/>
  <c r="K1082" i="1" s="1"/>
  <c r="H1115" i="5"/>
  <c r="J1114" i="1" s="1"/>
  <c r="K1114" i="1" s="1"/>
  <c r="H1179" i="5"/>
  <c r="J1178" i="1" s="1"/>
  <c r="K1178" i="1" s="1"/>
  <c r="H1211" i="5"/>
  <c r="J1210" i="1" s="1"/>
  <c r="K1210" i="1" s="1"/>
  <c r="H1243" i="5"/>
  <c r="J1242" i="1" s="1"/>
  <c r="K1242" i="1" s="1"/>
  <c r="H1275" i="5"/>
  <c r="J1274" i="1" s="1"/>
  <c r="K1274" i="1" s="1"/>
  <c r="H1307" i="5"/>
  <c r="J1306" i="1" s="1"/>
  <c r="K1306" i="1" s="1"/>
  <c r="H1339" i="5"/>
  <c r="J1338" i="1" s="1"/>
  <c r="K1338" i="1" s="1"/>
  <c r="H1371" i="5"/>
  <c r="J1370" i="1" s="1"/>
  <c r="K1370" i="1" s="1"/>
  <c r="H1403" i="5"/>
  <c r="J1402" i="1" s="1"/>
  <c r="K1402" i="1" s="1"/>
  <c r="H1435" i="5"/>
  <c r="J1434" i="1" s="1"/>
  <c r="K1434" i="1" s="1"/>
  <c r="H1467" i="5"/>
  <c r="J1466" i="1" s="1"/>
  <c r="K1466" i="1" s="1"/>
  <c r="H1499" i="5"/>
  <c r="J1498" i="1" s="1"/>
  <c r="K1498" i="1" s="1"/>
  <c r="H1531" i="5"/>
  <c r="J1530" i="1" s="1"/>
  <c r="K1530" i="1" s="1"/>
  <c r="H1563" i="5"/>
  <c r="J1562" i="1" s="1"/>
  <c r="K1562" i="1" s="1"/>
  <c r="H1595" i="5"/>
  <c r="J1594" i="1" s="1"/>
  <c r="K1594" i="1" s="1"/>
  <c r="H1627" i="5"/>
  <c r="J1626" i="1" s="1"/>
  <c r="K1626" i="1" s="1"/>
  <c r="H1659" i="5"/>
  <c r="J1658" i="1" s="1"/>
  <c r="K1658" i="1" s="1"/>
  <c r="H1691" i="5"/>
  <c r="J1690" i="1" s="1"/>
  <c r="K1690" i="1" s="1"/>
  <c r="H1723" i="5"/>
  <c r="J1722" i="1" s="1"/>
  <c r="K1722" i="1" s="1"/>
  <c r="H1755" i="5"/>
  <c r="J1754" i="1" s="1"/>
  <c r="K1754" i="1" s="1"/>
  <c r="H1787" i="5"/>
  <c r="J1786" i="1" s="1"/>
  <c r="K1786" i="1" s="1"/>
  <c r="H1819" i="5"/>
  <c r="J1818" i="1" s="1"/>
  <c r="K1818" i="1" s="1"/>
  <c r="H1851" i="5"/>
  <c r="J1850" i="1" s="1"/>
  <c r="K1850" i="1" s="1"/>
  <c r="H1883" i="5"/>
  <c r="J1882" i="1" s="1"/>
  <c r="K1882" i="1" s="1"/>
  <c r="H1915" i="5"/>
  <c r="J1914" i="1" s="1"/>
  <c r="K1914" i="1" s="1"/>
  <c r="H2011" i="5"/>
  <c r="J2010" i="1" s="1"/>
  <c r="K2010" i="1" s="1"/>
  <c r="H2043" i="5"/>
  <c r="J2042" i="1" s="1"/>
  <c r="K2042" i="1" s="1"/>
  <c r="H2107" i="5"/>
  <c r="J2106" i="1" s="1"/>
  <c r="K2106" i="1" s="1"/>
  <c r="H2139" i="5"/>
  <c r="J2138" i="1" s="1"/>
  <c r="K2138" i="1" s="1"/>
  <c r="H2203" i="5"/>
  <c r="J2202" i="1" s="1"/>
  <c r="K2202" i="1" s="1"/>
  <c r="H2235" i="5"/>
  <c r="J2234" i="1" s="1"/>
  <c r="K2234" i="1" s="1"/>
  <c r="H2267" i="5"/>
  <c r="J2266" i="1" s="1"/>
  <c r="K2266" i="1" s="1"/>
  <c r="H2299" i="5"/>
  <c r="J2298" i="1" s="1"/>
  <c r="K2298" i="1" s="1"/>
  <c r="H2331" i="5"/>
  <c r="J2330" i="1" s="1"/>
  <c r="K2330" i="1" s="1"/>
  <c r="H2363" i="5"/>
  <c r="J2362" i="1" s="1"/>
  <c r="K2362" i="1" s="1"/>
  <c r="H2395" i="5"/>
  <c r="J2394" i="1" s="1"/>
  <c r="K2394" i="1" s="1"/>
  <c r="H2459" i="5"/>
  <c r="J2458" i="1" s="1"/>
  <c r="K2458" i="1" s="1"/>
  <c r="H2491" i="5"/>
  <c r="J2490" i="1" s="1"/>
  <c r="K2490" i="1" s="1"/>
  <c r="H2555" i="5"/>
  <c r="J2554" i="1" s="1"/>
  <c r="K2554" i="1" s="1"/>
  <c r="H2587" i="5"/>
  <c r="J2586" i="1" s="1"/>
  <c r="K2586" i="1" s="1"/>
  <c r="H2683" i="5"/>
  <c r="J2682" i="1" s="1"/>
  <c r="K2682" i="1" s="1"/>
  <c r="H2715" i="5"/>
  <c r="J2714" i="1" s="1"/>
  <c r="K2714" i="1" s="1"/>
  <c r="H2747" i="5"/>
  <c r="J2746" i="1" s="1"/>
  <c r="K2746" i="1" s="1"/>
  <c r="H2779" i="5"/>
  <c r="J2778" i="1" s="1"/>
  <c r="K2778" i="1" s="1"/>
  <c r="H2811" i="5"/>
  <c r="J2810" i="1" s="1"/>
  <c r="K2810" i="1" s="1"/>
  <c r="H2843" i="5"/>
  <c r="J2842" i="1" s="1"/>
  <c r="K2842" i="1" s="1"/>
  <c r="H2907" i="5"/>
  <c r="J2906" i="1" s="1"/>
  <c r="K2906" i="1" s="1"/>
  <c r="H2939" i="5"/>
  <c r="J2938" i="1" s="1"/>
  <c r="K2938" i="1" s="1"/>
  <c r="J3002" i="1"/>
  <c r="K3002" i="1" s="1"/>
  <c r="H3035" i="5"/>
  <c r="J3034" i="1" s="1"/>
  <c r="K3034" i="1" s="1"/>
  <c r="J3098" i="1"/>
  <c r="K3098" i="1" s="1"/>
  <c r="H3131" i="5"/>
  <c r="J3130" i="1" s="1"/>
  <c r="K3130" i="1" s="1"/>
  <c r="H3163" i="5"/>
  <c r="J3162" i="1" s="1"/>
  <c r="K3162" i="1" s="1"/>
  <c r="H3195" i="5"/>
  <c r="J3194" i="1" s="1"/>
  <c r="K3194" i="1" s="1"/>
  <c r="H3227" i="5"/>
  <c r="J3226" i="1" s="1"/>
  <c r="K3226" i="1" s="1"/>
  <c r="H3259" i="5"/>
  <c r="J3258" i="1" s="1"/>
  <c r="K3258" i="1" s="1"/>
  <c r="H3323" i="5"/>
  <c r="J3322" i="1" s="1"/>
  <c r="K3322" i="1" s="1"/>
  <c r="H3355" i="5"/>
  <c r="J3354" i="1" s="1"/>
  <c r="K3354" i="1" s="1"/>
  <c r="H3451" i="5"/>
  <c r="J3450" i="1" s="1"/>
  <c r="K3450" i="1" s="1"/>
  <c r="H3547" i="5"/>
  <c r="J3546" i="1" s="1"/>
  <c r="K3546" i="1" s="1"/>
  <c r="H3579" i="5"/>
  <c r="J3578" i="1" s="1"/>
  <c r="K3578" i="1" s="1"/>
  <c r="H2642" i="5"/>
  <c r="J2641" i="1" s="1"/>
  <c r="K2641" i="1" s="1"/>
  <c r="H3026" i="5"/>
  <c r="J3025" i="1" s="1"/>
  <c r="K3025" i="1" s="1"/>
  <c r="H3218" i="5"/>
  <c r="J3217" i="1" s="1"/>
  <c r="K3217" i="1" s="1"/>
  <c r="H444" i="5"/>
  <c r="J443" i="1" s="1"/>
  <c r="K443" i="1" s="1"/>
  <c r="H898" i="5"/>
  <c r="J897" i="1" s="1"/>
  <c r="K897" i="1" s="1"/>
  <c r="H1026" i="5"/>
  <c r="J1025" i="1" s="1"/>
  <c r="K1025" i="1" s="1"/>
  <c r="H1090" i="5"/>
  <c r="J1089" i="1" s="1"/>
  <c r="K1089" i="1" s="1"/>
  <c r="H1218" i="5"/>
  <c r="J1217" i="1" s="1"/>
  <c r="K1217" i="1" s="1"/>
  <c r="H1282" i="5"/>
  <c r="J1281" i="1" s="1"/>
  <c r="K1281" i="1" s="1"/>
  <c r="H1346" i="5"/>
  <c r="J1345" i="1" s="1"/>
  <c r="K1345" i="1" s="1"/>
  <c r="H1410" i="5"/>
  <c r="J1409" i="1" s="1"/>
  <c r="K1409" i="1" s="1"/>
  <c r="H1474" i="5"/>
  <c r="J1473" i="1" s="1"/>
  <c r="K1473" i="1" s="1"/>
  <c r="H1538" i="5"/>
  <c r="J1537" i="1" s="1"/>
  <c r="K1537" i="1" s="1"/>
  <c r="H1602" i="5"/>
  <c r="J1601" i="1" s="1"/>
  <c r="K1601" i="1" s="1"/>
  <c r="H1666" i="5"/>
  <c r="J1665" i="1" s="1"/>
  <c r="K1665" i="1" s="1"/>
  <c r="H1730" i="5"/>
  <c r="J1729" i="1" s="1"/>
  <c r="K1729" i="1" s="1"/>
  <c r="H1794" i="5"/>
  <c r="J1793" i="1" s="1"/>
  <c r="K1793" i="1" s="1"/>
  <c r="H1858" i="5"/>
  <c r="J1857" i="1" s="1"/>
  <c r="K1857" i="1" s="1"/>
  <c r="H1922" i="5"/>
  <c r="J1921" i="1" s="1"/>
  <c r="K1921" i="1" s="1"/>
  <c r="H2050" i="5"/>
  <c r="J2049" i="1" s="1"/>
  <c r="K2049" i="1" s="1"/>
  <c r="H2114" i="5"/>
  <c r="J2113" i="1" s="1"/>
  <c r="K2113" i="1" s="1"/>
  <c r="H2242" i="5"/>
  <c r="J2241" i="1" s="1"/>
  <c r="K2241" i="1" s="1"/>
  <c r="H2306" i="5"/>
  <c r="J2305" i="1" s="1"/>
  <c r="K2305" i="1" s="1"/>
  <c r="H2370" i="5"/>
  <c r="J2369" i="1" s="1"/>
  <c r="K2369" i="1" s="1"/>
  <c r="H2498" i="5"/>
  <c r="J2497" i="1" s="1"/>
  <c r="K2497" i="1" s="1"/>
  <c r="H2825" i="5"/>
  <c r="J2824" i="1" s="1"/>
  <c r="K2824" i="1" s="1"/>
  <c r="H2817" i="5"/>
  <c r="J2816" i="1" s="1"/>
  <c r="K2816" i="1" s="1"/>
  <c r="H2961" i="5"/>
  <c r="J2960" i="1" s="1"/>
  <c r="K2960" i="1" s="1"/>
  <c r="H3007" i="5"/>
  <c r="J3006" i="1" s="1"/>
  <c r="K3006" i="1" s="1"/>
  <c r="H2911" i="5"/>
  <c r="J2910" i="1" s="1"/>
  <c r="K2910" i="1" s="1"/>
  <c r="H3056" i="5"/>
  <c r="J3055" i="1" s="1"/>
  <c r="K3055" i="1" s="1"/>
  <c r="H2869" i="5"/>
  <c r="J2868" i="1" s="1"/>
  <c r="K2868" i="1" s="1"/>
  <c r="H2909" i="5"/>
  <c r="J2908" i="1" s="1"/>
  <c r="K2908" i="1" s="1"/>
  <c r="H3472" i="5"/>
  <c r="J3471" i="1" s="1"/>
  <c r="K3471" i="1" s="1"/>
  <c r="H3468" i="5"/>
  <c r="J3467" i="1" s="1"/>
  <c r="K3467" i="1" s="1"/>
  <c r="H3465" i="5"/>
  <c r="J3464" i="1" s="1"/>
  <c r="K3464" i="1" s="1"/>
  <c r="H3425" i="5"/>
  <c r="J3424" i="1" s="1"/>
  <c r="K3424" i="1" s="1"/>
  <c r="H3284" i="5"/>
  <c r="J3283" i="1" s="1"/>
  <c r="K3283" i="1" s="1"/>
  <c r="H3379" i="5"/>
  <c r="J3378" i="1" s="1"/>
  <c r="K3378" i="1" s="1"/>
  <c r="H3419" i="5"/>
  <c r="J3418" i="1" s="1"/>
  <c r="K3418" i="1" s="1"/>
  <c r="H3420" i="5"/>
  <c r="J3419" i="1" s="1"/>
  <c r="K3419" i="1" s="1"/>
  <c r="H3516" i="5"/>
  <c r="J3515" i="1" s="1"/>
  <c r="K3515" i="1" s="1"/>
  <c r="H480" i="5"/>
  <c r="J479" i="1" s="1"/>
  <c r="K479" i="1" s="1"/>
  <c r="H2232" i="5"/>
  <c r="J2231" i="1" s="1"/>
  <c r="K2231" i="1" s="1"/>
  <c r="H1192" i="5"/>
  <c r="J1191" i="1" s="1"/>
  <c r="K1191" i="1" s="1"/>
  <c r="H1884" i="5"/>
  <c r="J1883" i="1" s="1"/>
  <c r="K1883" i="1" s="1"/>
  <c r="H2204" i="5"/>
  <c r="J2203" i="1" s="1"/>
  <c r="K2203" i="1" s="1"/>
  <c r="H2368" i="5"/>
  <c r="J2367" i="1" s="1"/>
  <c r="K2367" i="1" s="1"/>
  <c r="H2536" i="5"/>
  <c r="J2535" i="1" s="1"/>
  <c r="K2535" i="1" s="1"/>
  <c r="H2696" i="5"/>
  <c r="J2695" i="1" s="1"/>
  <c r="K2695" i="1" s="1"/>
  <c r="H2848" i="5"/>
  <c r="J2847" i="1" s="1"/>
  <c r="K2847" i="1" s="1"/>
  <c r="H3084" i="5"/>
  <c r="J3083" i="1" s="1"/>
  <c r="K3083" i="1" s="1"/>
  <c r="H3168" i="5"/>
  <c r="J3167" i="1" s="1"/>
  <c r="K3167" i="1" s="1"/>
  <c r="H3320" i="5"/>
  <c r="J3319" i="1" s="1"/>
  <c r="K3319" i="1" s="1"/>
  <c r="H612" i="5"/>
  <c r="J611" i="1" s="1"/>
  <c r="K611" i="1" s="1"/>
  <c r="H784" i="5"/>
  <c r="J783" i="1" s="1"/>
  <c r="K783" i="1" s="1"/>
  <c r="H92" i="5"/>
  <c r="J91" i="1" s="1"/>
  <c r="K91" i="1" s="1"/>
  <c r="H260" i="5"/>
  <c r="J259" i="1" s="1"/>
  <c r="K259" i="1" s="1"/>
  <c r="H424" i="5"/>
  <c r="J423" i="1" s="1"/>
  <c r="K423" i="1" s="1"/>
  <c r="H624" i="5"/>
  <c r="J623" i="1" s="1"/>
  <c r="K623" i="1" s="1"/>
  <c r="H712" i="5"/>
  <c r="J711" i="1" s="1"/>
  <c r="K711" i="1" s="1"/>
  <c r="H1496" i="5"/>
  <c r="J1495" i="1" s="1"/>
  <c r="K1495" i="1" s="1"/>
  <c r="H1660" i="5"/>
  <c r="J1659" i="1" s="1"/>
  <c r="K1659" i="1" s="1"/>
  <c r="H1832" i="5"/>
  <c r="J1831" i="1" s="1"/>
  <c r="K1831" i="1" s="1"/>
  <c r="H2024" i="5"/>
  <c r="J2023" i="1" s="1"/>
  <c r="K2023" i="1" s="1"/>
  <c r="H2684" i="5"/>
  <c r="J2683" i="1" s="1"/>
  <c r="K2683" i="1" s="1"/>
  <c r="H3072" i="5"/>
  <c r="J3071" i="1" s="1"/>
  <c r="K3071" i="1" s="1"/>
  <c r="H3312" i="5"/>
  <c r="J3311" i="1" s="1"/>
  <c r="K3311" i="1" s="1"/>
  <c r="J3379" i="1"/>
  <c r="K3379" i="1" s="1"/>
  <c r="H104" i="5"/>
  <c r="J103" i="1" s="1"/>
  <c r="K103" i="1" s="1"/>
  <c r="H188" i="5"/>
  <c r="J187" i="1" s="1"/>
  <c r="K187" i="1" s="1"/>
  <c r="H272" i="5"/>
  <c r="J271" i="1" s="1"/>
  <c r="K271" i="1" s="1"/>
  <c r="H352" i="5"/>
  <c r="J351" i="1" s="1"/>
  <c r="K351" i="1" s="1"/>
  <c r="H436" i="5"/>
  <c r="J435" i="1" s="1"/>
  <c r="K435" i="1" s="1"/>
  <c r="H536" i="5"/>
  <c r="J535" i="1" s="1"/>
  <c r="K535" i="1" s="1"/>
  <c r="H636" i="5"/>
  <c r="J635" i="1" s="1"/>
  <c r="K635" i="1" s="1"/>
  <c r="H720" i="5"/>
  <c r="J719" i="1" s="1"/>
  <c r="K719" i="1" s="1"/>
  <c r="H808" i="5"/>
  <c r="J807" i="1" s="1"/>
  <c r="K807" i="1" s="1"/>
  <c r="H896" i="5"/>
  <c r="J895" i="1" s="1"/>
  <c r="K895" i="1" s="1"/>
  <c r="H984" i="5"/>
  <c r="J983" i="1" s="1"/>
  <c r="K983" i="1" s="1"/>
  <c r="H116" i="5"/>
  <c r="J115" i="1" s="1"/>
  <c r="K115" i="1" s="1"/>
  <c r="H276" i="5"/>
  <c r="J275" i="1" s="1"/>
  <c r="K275" i="1" s="1"/>
  <c r="H448" i="5"/>
  <c r="J447" i="1" s="1"/>
  <c r="K447" i="1" s="1"/>
  <c r="H648" i="5"/>
  <c r="J647" i="1" s="1"/>
  <c r="K647" i="1" s="1"/>
  <c r="H732" i="5"/>
  <c r="J731" i="1" s="1"/>
  <c r="K731" i="1" s="1"/>
  <c r="H816" i="5"/>
  <c r="J815" i="1" s="1"/>
  <c r="K815" i="1" s="1"/>
  <c r="H904" i="5"/>
  <c r="J903" i="1" s="1"/>
  <c r="K903" i="1" s="1"/>
  <c r="H992" i="5"/>
  <c r="J991" i="1" s="1"/>
  <c r="K991" i="1" s="1"/>
  <c r="H1180" i="5"/>
  <c r="J1179" i="1" s="1"/>
  <c r="K1179" i="1" s="1"/>
  <c r="H1356" i="5"/>
  <c r="J1355" i="1" s="1"/>
  <c r="K1355" i="1" s="1"/>
  <c r="H1540" i="5"/>
  <c r="J1539" i="1" s="1"/>
  <c r="K1539" i="1" s="1"/>
  <c r="H1700" i="5"/>
  <c r="J1699" i="1" s="1"/>
  <c r="K1699" i="1" s="1"/>
  <c r="H1868" i="5"/>
  <c r="J1867" i="1" s="1"/>
  <c r="K1867" i="1" s="1"/>
  <c r="H1964" i="5"/>
  <c r="J1963" i="1" s="1"/>
  <c r="K1963" i="1" s="1"/>
  <c r="H2044" i="5"/>
  <c r="J2043" i="1" s="1"/>
  <c r="K2043" i="1" s="1"/>
  <c r="H2296" i="5"/>
  <c r="J2295" i="1" s="1"/>
  <c r="K2295" i="1" s="1"/>
  <c r="H2460" i="5"/>
  <c r="J2459" i="1" s="1"/>
  <c r="K2459" i="1" s="1"/>
  <c r="H2548" i="5"/>
  <c r="J2547" i="1" s="1"/>
  <c r="K2547" i="1" s="1"/>
  <c r="H2624" i="5"/>
  <c r="J2623" i="1" s="1"/>
  <c r="K2623" i="1" s="1"/>
  <c r="H2704" i="5"/>
  <c r="J2703" i="1" s="1"/>
  <c r="K2703" i="1" s="1"/>
  <c r="H2776" i="5"/>
  <c r="J2775" i="1" s="1"/>
  <c r="K2775" i="1" s="1"/>
  <c r="H2856" i="5"/>
  <c r="J2855" i="1" s="1"/>
  <c r="K2855" i="1" s="1"/>
  <c r="H2940" i="5"/>
  <c r="J2939" i="1" s="1"/>
  <c r="K2939" i="1" s="1"/>
  <c r="H3092" i="5"/>
  <c r="J3091" i="1" s="1"/>
  <c r="K3091" i="1" s="1"/>
  <c r="H3180" i="5"/>
  <c r="J3179" i="1" s="1"/>
  <c r="K3179" i="1" s="1"/>
  <c r="H3256" i="5"/>
  <c r="J3255" i="1" s="1"/>
  <c r="K3255" i="1" s="1"/>
  <c r="J3327" i="1"/>
  <c r="K3327" i="1" s="1"/>
  <c r="H3408" i="5"/>
  <c r="J3407" i="1" s="1"/>
  <c r="K3407" i="1" s="1"/>
  <c r="H3492" i="5"/>
  <c r="J3491" i="1" s="1"/>
  <c r="K3491" i="1" s="1"/>
  <c r="H1324" i="5"/>
  <c r="J1323" i="1" s="1"/>
  <c r="K1323" i="1" s="1"/>
  <c r="H1508" i="5"/>
  <c r="J1507" i="1" s="1"/>
  <c r="K1507" i="1" s="1"/>
  <c r="H1668" i="5"/>
  <c r="J1667" i="1" s="1"/>
  <c r="K1667" i="1" s="1"/>
  <c r="H1844" i="5"/>
  <c r="J1843" i="1" s="1"/>
  <c r="K1843" i="1" s="1"/>
  <c r="H1292" i="5"/>
  <c r="J1291" i="1" s="1"/>
  <c r="K1291" i="1" s="1"/>
  <c r="H1476" i="5"/>
  <c r="J1475" i="1" s="1"/>
  <c r="K1475" i="1" s="1"/>
  <c r="H1640" i="5"/>
  <c r="J1639" i="1" s="1"/>
  <c r="K1639" i="1" s="1"/>
  <c r="H1812" i="5"/>
  <c r="J1811" i="1" s="1"/>
  <c r="K1811" i="1" s="1"/>
  <c r="H2016" i="5"/>
  <c r="J2015" i="1" s="1"/>
  <c r="K2015" i="1" s="1"/>
  <c r="H2096" i="5"/>
  <c r="J2095" i="1" s="1"/>
  <c r="K2095" i="1" s="1"/>
  <c r="H2180" i="5"/>
  <c r="J2179" i="1" s="1"/>
  <c r="K2179" i="1" s="1"/>
  <c r="H2264" i="5"/>
  <c r="J2263" i="1" s="1"/>
  <c r="K2263" i="1" s="1"/>
  <c r="H2348" i="5"/>
  <c r="J2347" i="1" s="1"/>
  <c r="K2347" i="1" s="1"/>
  <c r="H2604" i="5"/>
  <c r="J2603" i="1" s="1"/>
  <c r="K2603" i="1" s="1"/>
  <c r="H2676" i="5"/>
  <c r="J2675" i="1" s="1"/>
  <c r="K2675" i="1" s="1"/>
  <c r="H2748" i="5"/>
  <c r="J2747" i="1" s="1"/>
  <c r="K2747" i="1" s="1"/>
  <c r="H2908" i="5"/>
  <c r="J2907" i="1" s="1"/>
  <c r="K2907" i="1" s="1"/>
  <c r="H2988" i="5"/>
  <c r="J2987" i="1" s="1"/>
  <c r="K2987" i="1" s="1"/>
  <c r="H3144" i="5"/>
  <c r="J3143" i="1" s="1"/>
  <c r="K3143" i="1" s="1"/>
  <c r="H3232" i="5"/>
  <c r="J3231" i="1" s="1"/>
  <c r="K3231" i="1" s="1"/>
  <c r="J3375" i="1"/>
  <c r="K3375" i="1" s="1"/>
  <c r="H3548" i="5"/>
  <c r="J3547" i="1" s="1"/>
  <c r="K3547" i="1" s="1"/>
  <c r="H1076" i="5"/>
  <c r="J1075" i="1" s="1"/>
  <c r="K1075" i="1" s="1"/>
  <c r="H1264" i="5"/>
  <c r="J1263" i="1" s="1"/>
  <c r="K1263" i="1" s="1"/>
  <c r="H1444" i="5"/>
  <c r="J1443" i="1" s="1"/>
  <c r="K1443" i="1" s="1"/>
  <c r="H1608" i="5"/>
  <c r="J1607" i="1" s="1"/>
  <c r="K1607" i="1" s="1"/>
  <c r="H1776" i="5"/>
  <c r="J1775" i="1" s="1"/>
  <c r="K1775" i="1" s="1"/>
  <c r="H49" i="5"/>
  <c r="J48" i="1" s="1"/>
  <c r="K48" i="1" s="1"/>
  <c r="H113" i="5"/>
  <c r="J112" i="1" s="1"/>
  <c r="K112" i="1" s="1"/>
  <c r="H177" i="5"/>
  <c r="J176" i="1" s="1"/>
  <c r="K176" i="1" s="1"/>
  <c r="H305" i="5"/>
  <c r="J304" i="1" s="1"/>
  <c r="K304" i="1" s="1"/>
  <c r="H433" i="5"/>
  <c r="J432" i="1" s="1"/>
  <c r="K432" i="1" s="1"/>
  <c r="H625" i="5"/>
  <c r="J624" i="1" s="1"/>
  <c r="K624" i="1" s="1"/>
  <c r="H701" i="5"/>
  <c r="J700" i="1" s="1"/>
  <c r="K700" i="1" s="1"/>
  <c r="H733" i="5"/>
  <c r="J732" i="1" s="1"/>
  <c r="K732" i="1" s="1"/>
  <c r="H765" i="5"/>
  <c r="J764" i="1" s="1"/>
  <c r="K764" i="1" s="1"/>
  <c r="H797" i="5"/>
  <c r="J796" i="1" s="1"/>
  <c r="K796" i="1" s="1"/>
  <c r="H829" i="5"/>
  <c r="J828" i="1" s="1"/>
  <c r="K828" i="1" s="1"/>
  <c r="H861" i="5"/>
  <c r="J860" i="1" s="1"/>
  <c r="K860" i="1" s="1"/>
  <c r="H893" i="5"/>
  <c r="J892" i="1" s="1"/>
  <c r="K892" i="1" s="1"/>
  <c r="H989" i="5"/>
  <c r="J988" i="1" s="1"/>
  <c r="K988" i="1" s="1"/>
  <c r="H1021" i="5"/>
  <c r="J1020" i="1" s="1"/>
  <c r="K1020" i="1" s="1"/>
  <c r="H1085" i="5"/>
  <c r="J1084" i="1" s="1"/>
  <c r="K1084" i="1" s="1"/>
  <c r="H1117" i="5"/>
  <c r="J1116" i="1" s="1"/>
  <c r="K1116" i="1" s="1"/>
  <c r="H1181" i="5"/>
  <c r="J1180" i="1" s="1"/>
  <c r="K1180" i="1" s="1"/>
  <c r="H1213" i="5"/>
  <c r="J1212" i="1" s="1"/>
  <c r="K1212" i="1" s="1"/>
  <c r="H1245" i="5"/>
  <c r="J1244" i="1" s="1"/>
  <c r="K1244" i="1" s="1"/>
  <c r="H1277" i="5"/>
  <c r="J1276" i="1" s="1"/>
  <c r="K1276" i="1" s="1"/>
  <c r="H1309" i="5"/>
  <c r="J1308" i="1" s="1"/>
  <c r="K1308" i="1" s="1"/>
  <c r="H1341" i="5"/>
  <c r="J1340" i="1" s="1"/>
  <c r="K1340" i="1" s="1"/>
  <c r="H1373" i="5"/>
  <c r="J1372" i="1" s="1"/>
  <c r="K1372" i="1" s="1"/>
  <c r="H1405" i="5"/>
  <c r="J1404" i="1" s="1"/>
  <c r="K1404" i="1" s="1"/>
  <c r="H1437" i="5"/>
  <c r="J1436" i="1" s="1"/>
  <c r="K1436" i="1" s="1"/>
  <c r="H1469" i="5"/>
  <c r="J1468" i="1" s="1"/>
  <c r="K1468" i="1" s="1"/>
  <c r="H1501" i="5"/>
  <c r="J1500" i="1" s="1"/>
  <c r="K1500" i="1" s="1"/>
  <c r="H1533" i="5"/>
  <c r="J1532" i="1" s="1"/>
  <c r="K1532" i="1" s="1"/>
  <c r="H1565" i="5"/>
  <c r="J1564" i="1" s="1"/>
  <c r="K1564" i="1" s="1"/>
  <c r="H1597" i="5"/>
  <c r="J1596" i="1" s="1"/>
  <c r="K1596" i="1" s="1"/>
  <c r="H1629" i="5"/>
  <c r="J1628" i="1" s="1"/>
  <c r="K1628" i="1" s="1"/>
  <c r="H1661" i="5"/>
  <c r="J1660" i="1" s="1"/>
  <c r="K1660" i="1" s="1"/>
  <c r="H1693" i="5"/>
  <c r="J1692" i="1" s="1"/>
  <c r="K1692" i="1" s="1"/>
  <c r="H53" i="5"/>
  <c r="J52" i="1" s="1"/>
  <c r="K52" i="1" s="1"/>
  <c r="H181" i="5"/>
  <c r="J180" i="1" s="1"/>
  <c r="K180" i="1" s="1"/>
  <c r="H309" i="5"/>
  <c r="J308" i="1" s="1"/>
  <c r="K308" i="1" s="1"/>
  <c r="H437" i="5"/>
  <c r="J436" i="1" s="1"/>
  <c r="K436" i="1" s="1"/>
  <c r="H565" i="5"/>
  <c r="J564" i="1" s="1"/>
  <c r="K564" i="1" s="1"/>
  <c r="H629" i="5"/>
  <c r="J628" i="1" s="1"/>
  <c r="K628" i="1" s="1"/>
  <c r="H57" i="5"/>
  <c r="J56" i="1" s="1"/>
  <c r="K56" i="1" s="1"/>
  <c r="H185" i="5"/>
  <c r="J184" i="1" s="1"/>
  <c r="K184" i="1" s="1"/>
  <c r="H249" i="5"/>
  <c r="J248" i="1" s="1"/>
  <c r="K248" i="1" s="1"/>
  <c r="H441" i="5"/>
  <c r="J440" i="1" s="1"/>
  <c r="K440" i="1" s="1"/>
  <c r="H569" i="5"/>
  <c r="J568" i="1" s="1"/>
  <c r="K568" i="1" s="1"/>
  <c r="H673" i="5"/>
  <c r="J672" i="1" s="1"/>
  <c r="K672" i="1" s="1"/>
  <c r="H705" i="5"/>
  <c r="J704" i="1" s="1"/>
  <c r="K704" i="1" s="1"/>
  <c r="H737" i="5"/>
  <c r="J736" i="1" s="1"/>
  <c r="K736" i="1" s="1"/>
  <c r="H769" i="5"/>
  <c r="J768" i="1" s="1"/>
  <c r="K768" i="1" s="1"/>
  <c r="H801" i="5"/>
  <c r="J800" i="1" s="1"/>
  <c r="K800" i="1" s="1"/>
  <c r="H833" i="5"/>
  <c r="J832" i="1" s="1"/>
  <c r="K832" i="1" s="1"/>
  <c r="H897" i="5"/>
  <c r="J896" i="1" s="1"/>
  <c r="K896" i="1" s="1"/>
  <c r="H929" i="5"/>
  <c r="J928" i="1" s="1"/>
  <c r="K928" i="1" s="1"/>
  <c r="H993" i="5"/>
  <c r="J992" i="1" s="1"/>
  <c r="K992" i="1" s="1"/>
  <c r="H1025" i="5"/>
  <c r="J1024" i="1" s="1"/>
  <c r="K1024" i="1" s="1"/>
  <c r="H1089" i="5"/>
  <c r="J1088" i="1" s="1"/>
  <c r="K1088" i="1" s="1"/>
  <c r="H1121" i="5"/>
  <c r="J1120" i="1" s="1"/>
  <c r="K1120" i="1" s="1"/>
  <c r="H1185" i="5"/>
  <c r="J1184" i="1" s="1"/>
  <c r="K1184" i="1" s="1"/>
  <c r="H1217" i="5"/>
  <c r="J1216" i="1" s="1"/>
  <c r="K1216" i="1" s="1"/>
  <c r="H1249" i="5"/>
  <c r="J1248" i="1" s="1"/>
  <c r="K1248" i="1" s="1"/>
  <c r="H1281" i="5"/>
  <c r="J1280" i="1" s="1"/>
  <c r="K1280" i="1" s="1"/>
  <c r="H1313" i="5"/>
  <c r="J1312" i="1" s="1"/>
  <c r="K1312" i="1" s="1"/>
  <c r="H1345" i="5"/>
  <c r="J1344" i="1" s="1"/>
  <c r="K1344" i="1" s="1"/>
  <c r="H1377" i="5"/>
  <c r="J1376" i="1" s="1"/>
  <c r="K1376" i="1" s="1"/>
  <c r="H1409" i="5"/>
  <c r="J1408" i="1" s="1"/>
  <c r="K1408" i="1" s="1"/>
  <c r="H1441" i="5"/>
  <c r="J1440" i="1" s="1"/>
  <c r="K1440" i="1" s="1"/>
  <c r="H1473" i="5"/>
  <c r="J1472" i="1" s="1"/>
  <c r="K1472" i="1" s="1"/>
  <c r="H1505" i="5"/>
  <c r="J1504" i="1" s="1"/>
  <c r="K1504" i="1" s="1"/>
  <c r="H1537" i="5"/>
  <c r="J1536" i="1" s="1"/>
  <c r="K1536" i="1" s="1"/>
  <c r="H1569" i="5"/>
  <c r="J1568" i="1" s="1"/>
  <c r="K1568" i="1" s="1"/>
  <c r="H1601" i="5"/>
  <c r="J1600" i="1" s="1"/>
  <c r="K1600" i="1" s="1"/>
  <c r="H1633" i="5"/>
  <c r="J1632" i="1" s="1"/>
  <c r="K1632" i="1" s="1"/>
  <c r="H1665" i="5"/>
  <c r="J1664" i="1" s="1"/>
  <c r="K1664" i="1" s="1"/>
  <c r="H1697" i="5"/>
  <c r="J1696" i="1" s="1"/>
  <c r="K1696" i="1" s="1"/>
  <c r="H61" i="5"/>
  <c r="J60" i="1" s="1"/>
  <c r="K60" i="1" s="1"/>
  <c r="H189" i="5"/>
  <c r="J188" i="1" s="1"/>
  <c r="K188" i="1" s="1"/>
  <c r="H253" i="5"/>
  <c r="J252" i="1" s="1"/>
  <c r="K252" i="1" s="1"/>
  <c r="H381" i="5"/>
  <c r="J380" i="1" s="1"/>
  <c r="K380" i="1" s="1"/>
  <c r="H445" i="5"/>
  <c r="J444" i="1" s="1"/>
  <c r="K444" i="1" s="1"/>
  <c r="H573" i="5"/>
  <c r="J572" i="1" s="1"/>
  <c r="K572" i="1" s="1"/>
  <c r="H637" i="5"/>
  <c r="J636" i="1" s="1"/>
  <c r="K636" i="1" s="1"/>
  <c r="H1761" i="5"/>
  <c r="J1760" i="1" s="1"/>
  <c r="K1760" i="1" s="1"/>
  <c r="H1825" i="5"/>
  <c r="J1824" i="1" s="1"/>
  <c r="K1824" i="1" s="1"/>
  <c r="H1889" i="5"/>
  <c r="J1888" i="1" s="1"/>
  <c r="K1888" i="1" s="1"/>
  <c r="H1953" i="5"/>
  <c r="J1952" i="1" s="1"/>
  <c r="K1952" i="1" s="1"/>
  <c r="H2017" i="5"/>
  <c r="J2016" i="1" s="1"/>
  <c r="K2016" i="1" s="1"/>
  <c r="H2145" i="5"/>
  <c r="J2144" i="1" s="1"/>
  <c r="K2144" i="1" s="1"/>
  <c r="H2273" i="5"/>
  <c r="J2272" i="1" s="1"/>
  <c r="K2272" i="1" s="1"/>
  <c r="H2337" i="5"/>
  <c r="J2336" i="1" s="1"/>
  <c r="K2336" i="1" s="1"/>
  <c r="H2401" i="5"/>
  <c r="J2400" i="1" s="1"/>
  <c r="K2400" i="1" s="1"/>
  <c r="H2465" i="5"/>
  <c r="J2464" i="1" s="1"/>
  <c r="K2464" i="1" s="1"/>
  <c r="H2529" i="5"/>
  <c r="J2528" i="1" s="1"/>
  <c r="K2528" i="1" s="1"/>
  <c r="H2593" i="5"/>
  <c r="J2592" i="1" s="1"/>
  <c r="K2592" i="1" s="1"/>
  <c r="H2721" i="5"/>
  <c r="J2720" i="1" s="1"/>
  <c r="K2720" i="1" s="1"/>
  <c r="H2785" i="5"/>
  <c r="J2784" i="1" s="1"/>
  <c r="K2784" i="1" s="1"/>
  <c r="H2849" i="5"/>
  <c r="J2848" i="1" s="1"/>
  <c r="K2848" i="1" s="1"/>
  <c r="H3041" i="5"/>
  <c r="J3040" i="1" s="1"/>
  <c r="K3040" i="1" s="1"/>
  <c r="H3169" i="5"/>
  <c r="J3168" i="1" s="1"/>
  <c r="K3168" i="1" s="1"/>
  <c r="H3233" i="5"/>
  <c r="J3232" i="1" s="1"/>
  <c r="K3232" i="1" s="1"/>
  <c r="J3284" i="1"/>
  <c r="K3284" i="1" s="1"/>
  <c r="H3317" i="5"/>
  <c r="J3316" i="1" s="1"/>
  <c r="K3316" i="1" s="1"/>
  <c r="H3349" i="5"/>
  <c r="J3348" i="1" s="1"/>
  <c r="K3348" i="1" s="1"/>
  <c r="H3413" i="5"/>
  <c r="J3412" i="1" s="1"/>
  <c r="K3412" i="1" s="1"/>
  <c r="H3445" i="5"/>
  <c r="J3444" i="1" s="1"/>
  <c r="K3444" i="1" s="1"/>
  <c r="H3541" i="5"/>
  <c r="J3540" i="1" s="1"/>
  <c r="K3540" i="1" s="1"/>
  <c r="H64" i="5"/>
  <c r="J63" i="1" s="1"/>
  <c r="K63" i="1" s="1"/>
  <c r="H192" i="5"/>
  <c r="J191" i="1" s="1"/>
  <c r="K191" i="1" s="1"/>
  <c r="H432" i="5"/>
  <c r="J431" i="1" s="1"/>
  <c r="K431" i="1" s="1"/>
  <c r="H528" i="5"/>
  <c r="J527" i="1" s="1"/>
  <c r="K527" i="1" s="1"/>
  <c r="H628" i="5"/>
  <c r="J627" i="1" s="1"/>
  <c r="K627" i="1" s="1"/>
  <c r="H760" i="5"/>
  <c r="J759" i="1" s="1"/>
  <c r="K759" i="1" s="1"/>
  <c r="H892" i="5"/>
  <c r="J891" i="1" s="1"/>
  <c r="K891" i="1" s="1"/>
  <c r="H1120" i="5"/>
  <c r="J1119" i="1" s="1"/>
  <c r="K1119" i="1" s="1"/>
  <c r="H1236" i="5"/>
  <c r="J1235" i="1" s="1"/>
  <c r="K1235" i="1" s="1"/>
  <c r="H1360" i="5"/>
  <c r="J1359" i="1" s="1"/>
  <c r="K1359" i="1" s="1"/>
  <c r="H1472" i="5"/>
  <c r="J1471" i="1" s="1"/>
  <c r="K1471" i="1" s="1"/>
  <c r="H1624" i="5"/>
  <c r="J1623" i="1" s="1"/>
  <c r="K1623" i="1" s="1"/>
  <c r="H1752" i="5"/>
  <c r="J1751" i="1" s="1"/>
  <c r="K1751" i="1" s="1"/>
  <c r="H1888" i="5"/>
  <c r="J1887" i="1" s="1"/>
  <c r="K1887" i="1" s="1"/>
  <c r="H2300" i="5"/>
  <c r="J2299" i="1" s="1"/>
  <c r="K2299" i="1" s="1"/>
  <c r="H2452" i="5"/>
  <c r="J2451" i="1" s="1"/>
  <c r="K2451" i="1" s="1"/>
  <c r="H2596" i="5"/>
  <c r="J2595" i="1" s="1"/>
  <c r="K2595" i="1" s="1"/>
  <c r="H2756" i="5"/>
  <c r="J2755" i="1" s="1"/>
  <c r="K2755" i="1" s="1"/>
  <c r="J2915" i="1"/>
  <c r="K2915" i="1" s="1"/>
  <c r="H3204" i="5"/>
  <c r="J3203" i="1" s="1"/>
  <c r="K3203" i="1" s="1"/>
  <c r="H3416" i="5"/>
  <c r="J3415" i="1" s="1"/>
  <c r="K3415" i="1" s="1"/>
  <c r="H26" i="5"/>
  <c r="J25" i="1" s="1"/>
  <c r="K25" i="1" s="1"/>
  <c r="H58" i="5"/>
  <c r="J57" i="1" s="1"/>
  <c r="K57" i="1" s="1"/>
  <c r="H90" i="5"/>
  <c r="J89" i="1" s="1"/>
  <c r="K89" i="1" s="1"/>
  <c r="H154" i="5"/>
  <c r="J153" i="1" s="1"/>
  <c r="K153" i="1" s="1"/>
  <c r="H186" i="5"/>
  <c r="J185" i="1" s="1"/>
  <c r="K185" i="1" s="1"/>
  <c r="H218" i="5"/>
  <c r="J217" i="1" s="1"/>
  <c r="K217" i="1" s="1"/>
  <c r="H250" i="5"/>
  <c r="J249" i="1" s="1"/>
  <c r="K249" i="1" s="1"/>
  <c r="H282" i="5"/>
  <c r="J281" i="1" s="1"/>
  <c r="K281" i="1" s="1"/>
  <c r="H346" i="5"/>
  <c r="J345" i="1" s="1"/>
  <c r="K345" i="1" s="1"/>
  <c r="H378" i="5"/>
  <c r="J377" i="1" s="1"/>
  <c r="K377" i="1" s="1"/>
  <c r="H442" i="5"/>
  <c r="J441" i="1" s="1"/>
  <c r="K441" i="1" s="1"/>
  <c r="H474" i="5"/>
  <c r="J473" i="1" s="1"/>
  <c r="K473" i="1" s="1"/>
  <c r="H538" i="5"/>
  <c r="J537" i="1" s="1"/>
  <c r="K537" i="1" s="1"/>
  <c r="H570" i="5"/>
  <c r="J569" i="1" s="1"/>
  <c r="K569" i="1" s="1"/>
  <c r="H698" i="5"/>
  <c r="J697" i="1" s="1"/>
  <c r="K697" i="1" s="1"/>
  <c r="H730" i="5"/>
  <c r="J729" i="1" s="1"/>
  <c r="K729" i="1" s="1"/>
  <c r="H762" i="5"/>
  <c r="J761" i="1" s="1"/>
  <c r="K761" i="1" s="1"/>
  <c r="H794" i="5"/>
  <c r="J793" i="1" s="1"/>
  <c r="K793" i="1" s="1"/>
  <c r="H826" i="5"/>
  <c r="J825" i="1" s="1"/>
  <c r="K825" i="1" s="1"/>
  <c r="H858" i="5"/>
  <c r="J857" i="1" s="1"/>
  <c r="K857" i="1" s="1"/>
  <c r="H1797" i="5"/>
  <c r="J1796" i="1" s="1"/>
  <c r="K1796" i="1" s="1"/>
  <c r="H1861" i="5"/>
  <c r="J1860" i="1" s="1"/>
  <c r="K1860" i="1" s="1"/>
  <c r="H1925" i="5"/>
  <c r="J1924" i="1" s="1"/>
  <c r="K1924" i="1" s="1"/>
  <c r="H2053" i="5"/>
  <c r="J2052" i="1" s="1"/>
  <c r="K2052" i="1" s="1"/>
  <c r="H2181" i="5"/>
  <c r="J2180" i="1" s="1"/>
  <c r="K2180" i="1" s="1"/>
  <c r="H2245" i="5"/>
  <c r="J2244" i="1" s="1"/>
  <c r="K2244" i="1" s="1"/>
  <c r="H2309" i="5"/>
  <c r="J2308" i="1" s="1"/>
  <c r="K2308" i="1" s="1"/>
  <c r="H2373" i="5"/>
  <c r="J2372" i="1" s="1"/>
  <c r="K2372" i="1" s="1"/>
  <c r="H2437" i="5"/>
  <c r="J2436" i="1" s="1"/>
  <c r="K2436" i="1" s="1"/>
  <c r="H2501" i="5"/>
  <c r="J2500" i="1" s="1"/>
  <c r="K2500" i="1" s="1"/>
  <c r="H2629" i="5"/>
  <c r="J2628" i="1" s="1"/>
  <c r="K2628" i="1" s="1"/>
  <c r="H2693" i="5"/>
  <c r="J2692" i="1" s="1"/>
  <c r="K2692" i="1" s="1"/>
  <c r="H2757" i="5"/>
  <c r="J2756" i="1" s="1"/>
  <c r="K2756" i="1" s="1"/>
  <c r="H2949" i="5"/>
  <c r="J2948" i="1" s="1"/>
  <c r="K2948" i="1" s="1"/>
  <c r="H3077" i="5"/>
  <c r="J3076" i="1" s="1"/>
  <c r="K3076" i="1" s="1"/>
  <c r="H3141" i="5"/>
  <c r="J3140" i="1" s="1"/>
  <c r="K3140" i="1" s="1"/>
  <c r="H3205" i="5"/>
  <c r="J3204" i="1" s="1"/>
  <c r="K3204" i="1" s="1"/>
  <c r="H3269" i="5"/>
  <c r="J3268" i="1" s="1"/>
  <c r="K3268" i="1" s="1"/>
  <c r="H1753" i="5"/>
  <c r="J1752" i="1" s="1"/>
  <c r="K1752" i="1" s="1"/>
  <c r="H1817" i="5"/>
  <c r="J1816" i="1" s="1"/>
  <c r="K1816" i="1" s="1"/>
  <c r="H1881" i="5"/>
  <c r="J1880" i="1" s="1"/>
  <c r="K1880" i="1" s="1"/>
  <c r="H2009" i="5"/>
  <c r="J2008" i="1" s="1"/>
  <c r="K2008" i="1" s="1"/>
  <c r="H2137" i="5"/>
  <c r="J2136" i="1" s="1"/>
  <c r="K2136" i="1" s="1"/>
  <c r="H2201" i="5"/>
  <c r="J2200" i="1" s="1"/>
  <c r="K2200" i="1" s="1"/>
  <c r="H2265" i="5"/>
  <c r="J2264" i="1" s="1"/>
  <c r="K2264" i="1" s="1"/>
  <c r="H2329" i="5"/>
  <c r="J2328" i="1" s="1"/>
  <c r="K2328" i="1" s="1"/>
  <c r="H2393" i="5"/>
  <c r="J2392" i="1" s="1"/>
  <c r="K2392" i="1" s="1"/>
  <c r="H2457" i="5"/>
  <c r="J2456" i="1" s="1"/>
  <c r="K2456" i="1" s="1"/>
  <c r="H2585" i="5"/>
  <c r="J2584" i="1" s="1"/>
  <c r="K2584" i="1" s="1"/>
  <c r="H2649" i="5"/>
  <c r="J2648" i="1" s="1"/>
  <c r="K2648" i="1" s="1"/>
  <c r="H2713" i="5"/>
  <c r="J2712" i="1" s="1"/>
  <c r="K2712" i="1" s="1"/>
  <c r="H2777" i="5"/>
  <c r="J2776" i="1" s="1"/>
  <c r="K2776" i="1" s="1"/>
  <c r="H2841" i="5"/>
  <c r="J2840" i="1" s="1"/>
  <c r="K2840" i="1" s="1"/>
  <c r="H2905" i="5"/>
  <c r="J2904" i="1" s="1"/>
  <c r="K2904" i="1" s="1"/>
  <c r="H3033" i="5"/>
  <c r="J3032" i="1" s="1"/>
  <c r="K3032" i="1" s="1"/>
  <c r="J3096" i="1"/>
  <c r="K3096" i="1" s="1"/>
  <c r="H3161" i="5"/>
  <c r="J3160" i="1" s="1"/>
  <c r="K3160" i="1" s="1"/>
  <c r="H3225" i="5"/>
  <c r="J3224" i="1" s="1"/>
  <c r="K3224" i="1" s="1"/>
  <c r="H3313" i="5"/>
  <c r="J3312" i="1" s="1"/>
  <c r="K3312" i="1" s="1"/>
  <c r="H3409" i="5"/>
  <c r="J3408" i="1" s="1"/>
  <c r="K3408" i="1" s="1"/>
  <c r="H3441" i="5"/>
  <c r="J3440" i="1" s="1"/>
  <c r="K3440" i="1" s="1"/>
  <c r="H3505" i="5"/>
  <c r="J3504" i="1" s="1"/>
  <c r="K3504" i="1" s="1"/>
  <c r="H3537" i="5"/>
  <c r="J3536" i="1" s="1"/>
  <c r="K3536" i="1" s="1"/>
  <c r="H52" i="5"/>
  <c r="J51" i="1" s="1"/>
  <c r="K51" i="1" s="1"/>
  <c r="H176" i="5"/>
  <c r="J175" i="1" s="1"/>
  <c r="K175" i="1" s="1"/>
  <c r="H296" i="5"/>
  <c r="J295" i="1" s="1"/>
  <c r="K295" i="1" s="1"/>
  <c r="H616" i="5"/>
  <c r="J615" i="1" s="1"/>
  <c r="K615" i="1" s="1"/>
  <c r="H740" i="5"/>
  <c r="J739" i="1" s="1"/>
  <c r="K739" i="1" s="1"/>
  <c r="H996" i="5"/>
  <c r="J995" i="1" s="1"/>
  <c r="K995" i="1" s="1"/>
  <c r="H1112" i="5"/>
  <c r="J1111" i="1" s="1"/>
  <c r="K1111" i="1" s="1"/>
  <c r="H1224" i="5"/>
  <c r="J1223" i="1" s="1"/>
  <c r="K1223" i="1" s="1"/>
  <c r="H1344" i="5"/>
  <c r="J1343" i="1" s="1"/>
  <c r="K1343" i="1" s="1"/>
  <c r="H1456" i="5"/>
  <c r="J1455" i="1" s="1"/>
  <c r="K1455" i="1" s="1"/>
  <c r="H1612" i="5"/>
  <c r="J1611" i="1" s="1"/>
  <c r="K1611" i="1" s="1"/>
  <c r="H1876" i="5"/>
  <c r="J1875" i="1" s="1"/>
  <c r="K1875" i="1" s="1"/>
  <c r="H2012" i="5"/>
  <c r="J2011" i="1" s="1"/>
  <c r="K2011" i="1" s="1"/>
  <c r="H2144" i="5"/>
  <c r="J2143" i="1" s="1"/>
  <c r="K2143" i="1" s="1"/>
  <c r="H2284" i="5"/>
  <c r="J2283" i="1" s="1"/>
  <c r="K2283" i="1" s="1"/>
  <c r="H2436" i="5"/>
  <c r="J2435" i="1" s="1"/>
  <c r="K2435" i="1" s="1"/>
  <c r="H2576" i="5"/>
  <c r="J2575" i="1" s="1"/>
  <c r="K2575" i="1" s="1"/>
  <c r="H2732" i="5"/>
  <c r="J2731" i="1" s="1"/>
  <c r="K2731" i="1" s="1"/>
  <c r="H2896" i="5"/>
  <c r="J2895" i="1" s="1"/>
  <c r="K2895" i="1" s="1"/>
  <c r="H3044" i="5"/>
  <c r="J3043" i="1" s="1"/>
  <c r="K3043" i="1" s="1"/>
  <c r="H3184" i="5"/>
  <c r="J3183" i="1" s="1"/>
  <c r="K3183" i="1" s="1"/>
  <c r="H3404" i="5"/>
  <c r="J3403" i="1" s="1"/>
  <c r="K3403" i="1" s="1"/>
  <c r="H22" i="5"/>
  <c r="J21" i="1" s="1"/>
  <c r="K21" i="1" s="1"/>
  <c r="H54" i="5"/>
  <c r="J53" i="1" s="1"/>
  <c r="K53" i="1" s="1"/>
  <c r="H150" i="5"/>
  <c r="J149" i="1" s="1"/>
  <c r="K149" i="1" s="1"/>
  <c r="H182" i="5"/>
  <c r="J181" i="1" s="1"/>
  <c r="K181" i="1" s="1"/>
  <c r="H214" i="5"/>
  <c r="J213" i="1" s="1"/>
  <c r="K213" i="1" s="1"/>
  <c r="H278" i="5"/>
  <c r="J277" i="1" s="1"/>
  <c r="K277" i="1" s="1"/>
  <c r="H310" i="5"/>
  <c r="J309" i="1" s="1"/>
  <c r="K309" i="1" s="1"/>
  <c r="H342" i="5"/>
  <c r="J341" i="1" s="1"/>
  <c r="K341" i="1" s="1"/>
  <c r="H438" i="5"/>
  <c r="J437" i="1" s="1"/>
  <c r="K437" i="1" s="1"/>
  <c r="H470" i="5"/>
  <c r="J469" i="1" s="1"/>
  <c r="K469" i="1" s="1"/>
  <c r="H534" i="5"/>
  <c r="J533" i="1" s="1"/>
  <c r="K533" i="1" s="1"/>
  <c r="H566" i="5"/>
  <c r="J565" i="1" s="1"/>
  <c r="K565" i="1" s="1"/>
  <c r="H630" i="5"/>
  <c r="J629" i="1" s="1"/>
  <c r="K629" i="1" s="1"/>
  <c r="H694" i="5"/>
  <c r="J693" i="1" s="1"/>
  <c r="K693" i="1" s="1"/>
  <c r="H726" i="5"/>
  <c r="J725" i="1" s="1"/>
  <c r="K725" i="1" s="1"/>
  <c r="H758" i="5"/>
  <c r="J757" i="1" s="1"/>
  <c r="K757" i="1" s="1"/>
  <c r="H790" i="5"/>
  <c r="J789" i="1" s="1"/>
  <c r="K789" i="1" s="1"/>
  <c r="H822" i="5"/>
  <c r="J821" i="1" s="1"/>
  <c r="K821" i="1" s="1"/>
  <c r="H854" i="5"/>
  <c r="J853" i="1" s="1"/>
  <c r="K853" i="1" s="1"/>
  <c r="H1725" i="5"/>
  <c r="J1724" i="1" s="1"/>
  <c r="K1724" i="1" s="1"/>
  <c r="H1789" i="5"/>
  <c r="J1788" i="1" s="1"/>
  <c r="K1788" i="1" s="1"/>
  <c r="H1853" i="5"/>
  <c r="J1852" i="1" s="1"/>
  <c r="K1852" i="1" s="1"/>
  <c r="H1917" i="5"/>
  <c r="J1916" i="1" s="1"/>
  <c r="K1916" i="1" s="1"/>
  <c r="H2045" i="5"/>
  <c r="J2044" i="1" s="1"/>
  <c r="K2044" i="1" s="1"/>
  <c r="H2109" i="5"/>
  <c r="J2108" i="1" s="1"/>
  <c r="K2108" i="1" s="1"/>
  <c r="H2237" i="5"/>
  <c r="J2236" i="1" s="1"/>
  <c r="K2236" i="1" s="1"/>
  <c r="H2301" i="5"/>
  <c r="J2300" i="1" s="1"/>
  <c r="K2300" i="1" s="1"/>
  <c r="H2365" i="5"/>
  <c r="J2364" i="1" s="1"/>
  <c r="K2364" i="1" s="1"/>
  <c r="H2493" i="5"/>
  <c r="J2492" i="1" s="1"/>
  <c r="K2492" i="1" s="1"/>
  <c r="H2557" i="5"/>
  <c r="J2556" i="1" s="1"/>
  <c r="K2556" i="1" s="1"/>
  <c r="H2621" i="5"/>
  <c r="J2620" i="1" s="1"/>
  <c r="K2620" i="1" s="1"/>
  <c r="H2685" i="5"/>
  <c r="J2684" i="1" s="1"/>
  <c r="K2684" i="1" s="1"/>
  <c r="H2749" i="5"/>
  <c r="J2748" i="1" s="1"/>
  <c r="K2748" i="1" s="1"/>
  <c r="H2813" i="5"/>
  <c r="J2812" i="1" s="1"/>
  <c r="K2812" i="1" s="1"/>
  <c r="H2941" i="5"/>
  <c r="J2940" i="1" s="1"/>
  <c r="K2940" i="1" s="1"/>
  <c r="H3133" i="5"/>
  <c r="J3132" i="1" s="1"/>
  <c r="K3132" i="1" s="1"/>
  <c r="H3197" i="5"/>
  <c r="J3196" i="1" s="1"/>
  <c r="K3196" i="1" s="1"/>
  <c r="H3261" i="5"/>
  <c r="J3260" i="1" s="1"/>
  <c r="K3260" i="1" s="1"/>
  <c r="H934" i="5"/>
  <c r="J933" i="1" s="1"/>
  <c r="K933" i="1" s="1"/>
  <c r="H998" i="5"/>
  <c r="J997" i="1" s="1"/>
  <c r="K997" i="1" s="1"/>
  <c r="H1126" i="5"/>
  <c r="J1125" i="1" s="1"/>
  <c r="K1125" i="1" s="1"/>
  <c r="H1190" i="5"/>
  <c r="J1189" i="1" s="1"/>
  <c r="K1189" i="1" s="1"/>
  <c r="H1254" i="5"/>
  <c r="J1253" i="1" s="1"/>
  <c r="K1253" i="1" s="1"/>
  <c r="H1318" i="5"/>
  <c r="J1317" i="1" s="1"/>
  <c r="K1317" i="1" s="1"/>
  <c r="H1382" i="5"/>
  <c r="J1381" i="1" s="1"/>
  <c r="K1381" i="1" s="1"/>
  <c r="H1446" i="5"/>
  <c r="J1445" i="1" s="1"/>
  <c r="K1445" i="1" s="1"/>
  <c r="H1510" i="5"/>
  <c r="J1509" i="1" s="1"/>
  <c r="K1509" i="1" s="1"/>
  <c r="H1574" i="5"/>
  <c r="J1573" i="1" s="1"/>
  <c r="K1573" i="1" s="1"/>
  <c r="H1638" i="5"/>
  <c r="J1637" i="1" s="1"/>
  <c r="K1637" i="1" s="1"/>
  <c r="H1702" i="5"/>
  <c r="J1701" i="1" s="1"/>
  <c r="K1701" i="1" s="1"/>
  <c r="H1766" i="5"/>
  <c r="J1765" i="1" s="1"/>
  <c r="K1765" i="1" s="1"/>
  <c r="H1830" i="5"/>
  <c r="J1829" i="1" s="1"/>
  <c r="K1829" i="1" s="1"/>
  <c r="H1894" i="5"/>
  <c r="J1893" i="1" s="1"/>
  <c r="K1893" i="1" s="1"/>
  <c r="H1958" i="5"/>
  <c r="J1957" i="1" s="1"/>
  <c r="K1957" i="1" s="1"/>
  <c r="H2022" i="5"/>
  <c r="J2021" i="1" s="1"/>
  <c r="K2021" i="1" s="1"/>
  <c r="H2150" i="5"/>
  <c r="J2149" i="1" s="1"/>
  <c r="K2149" i="1" s="1"/>
  <c r="H2278" i="5"/>
  <c r="J2277" i="1" s="1"/>
  <c r="K2277" i="1" s="1"/>
  <c r="H2342" i="5"/>
  <c r="J2341" i="1" s="1"/>
  <c r="K2341" i="1" s="1"/>
  <c r="H2406" i="5"/>
  <c r="J2405" i="1" s="1"/>
  <c r="K2405" i="1" s="1"/>
  <c r="H2534" i="5"/>
  <c r="J2533" i="1" s="1"/>
  <c r="K2533" i="1" s="1"/>
  <c r="H2598" i="5"/>
  <c r="J2597" i="1" s="1"/>
  <c r="K2597" i="1" s="1"/>
  <c r="H2726" i="5"/>
  <c r="J2725" i="1" s="1"/>
  <c r="K2725" i="1" s="1"/>
  <c r="H2790" i="5"/>
  <c r="J2789" i="1" s="1"/>
  <c r="K2789" i="1" s="1"/>
  <c r="H2854" i="5"/>
  <c r="J2853" i="1" s="1"/>
  <c r="K2853" i="1" s="1"/>
  <c r="H2982" i="5"/>
  <c r="J2981" i="1" s="1"/>
  <c r="K2981" i="1" s="1"/>
  <c r="H3046" i="5"/>
  <c r="J3045" i="1" s="1"/>
  <c r="K3045" i="1" s="1"/>
  <c r="H3174" i="5"/>
  <c r="J3173" i="1" s="1"/>
  <c r="K3173" i="1" s="1"/>
  <c r="H3238" i="5"/>
  <c r="J3237" i="1" s="1"/>
  <c r="K3237" i="1" s="1"/>
  <c r="H3302" i="5"/>
  <c r="J3301" i="1" s="1"/>
  <c r="K3301" i="1" s="1"/>
  <c r="H3366" i="5"/>
  <c r="J3365" i="1" s="1"/>
  <c r="K3365" i="1" s="1"/>
  <c r="H3494" i="5"/>
  <c r="J3493" i="1" s="1"/>
  <c r="K3493" i="1" s="1"/>
  <c r="H268" i="5"/>
  <c r="J267" i="1" s="1"/>
  <c r="K267" i="1" s="1"/>
  <c r="H632" i="5"/>
  <c r="J631" i="1" s="1"/>
  <c r="K631" i="1" s="1"/>
  <c r="H800" i="5"/>
  <c r="J799" i="1" s="1"/>
  <c r="K799" i="1" s="1"/>
  <c r="H1136" i="5"/>
  <c r="J1135" i="1" s="1"/>
  <c r="K1135" i="1" s="1"/>
  <c r="H1256" i="5"/>
  <c r="J1255" i="1" s="1"/>
  <c r="K1255" i="1" s="1"/>
  <c r="H1340" i="5"/>
  <c r="J1339" i="1" s="1"/>
  <c r="K1339" i="1" s="1"/>
  <c r="H1428" i="5"/>
  <c r="J1427" i="1" s="1"/>
  <c r="K1427" i="1" s="1"/>
  <c r="H1512" i="5"/>
  <c r="J1511" i="1" s="1"/>
  <c r="K1511" i="1" s="1"/>
  <c r="H1584" i="5"/>
  <c r="J1583" i="1" s="1"/>
  <c r="K1583" i="1" s="1"/>
  <c r="H1676" i="5"/>
  <c r="J1675" i="1" s="1"/>
  <c r="K1675" i="1" s="1"/>
  <c r="H1760" i="5"/>
  <c r="J1759" i="1" s="1"/>
  <c r="K1759" i="1" s="1"/>
  <c r="H1836" i="5"/>
  <c r="J1835" i="1" s="1"/>
  <c r="K1835" i="1" s="1"/>
  <c r="H1924" i="5"/>
  <c r="J1923" i="1" s="1"/>
  <c r="K1923" i="1" s="1"/>
  <c r="H2008" i="5"/>
  <c r="J2007" i="1" s="1"/>
  <c r="K2007" i="1" s="1"/>
  <c r="H2088" i="5"/>
  <c r="J2087" i="1" s="1"/>
  <c r="K2087" i="1" s="1"/>
  <c r="H2260" i="5"/>
  <c r="J2259" i="1" s="1"/>
  <c r="K2259" i="1" s="1"/>
  <c r="H2344" i="5"/>
  <c r="J2343" i="1" s="1"/>
  <c r="K2343" i="1" s="1"/>
  <c r="H2500" i="5"/>
  <c r="J2499" i="1" s="1"/>
  <c r="K2499" i="1" s="1"/>
  <c r="H2584" i="5"/>
  <c r="J2583" i="1" s="1"/>
  <c r="K2583" i="1" s="1"/>
  <c r="H2668" i="5"/>
  <c r="J2667" i="1" s="1"/>
  <c r="K2667" i="1" s="1"/>
  <c r="H2752" i="5"/>
  <c r="J2751" i="1" s="1"/>
  <c r="K2751" i="1" s="1"/>
  <c r="H2996" i="5"/>
  <c r="J2995" i="1" s="1"/>
  <c r="K2995" i="1" s="1"/>
  <c r="H3088" i="5"/>
  <c r="J3087" i="1" s="1"/>
  <c r="K3087" i="1" s="1"/>
  <c r="H3172" i="5"/>
  <c r="J3171" i="1" s="1"/>
  <c r="K3171" i="1" s="1"/>
  <c r="H3248" i="5"/>
  <c r="J3247" i="1" s="1"/>
  <c r="K3247" i="1" s="1"/>
  <c r="H3324" i="5"/>
  <c r="J3323" i="1" s="1"/>
  <c r="K3323" i="1" s="1"/>
  <c r="H3400" i="5"/>
  <c r="J3399" i="1" s="1"/>
  <c r="K3399" i="1" s="1"/>
  <c r="H3500" i="5"/>
  <c r="J3499" i="1" s="1"/>
  <c r="K3499" i="1" s="1"/>
  <c r="H15" i="5"/>
  <c r="J14" i="1" s="1"/>
  <c r="K14" i="1" s="1"/>
  <c r="H47" i="5"/>
  <c r="J46" i="1" s="1"/>
  <c r="K46" i="1" s="1"/>
  <c r="H111" i="5"/>
  <c r="J110" i="1" s="1"/>
  <c r="K110" i="1" s="1"/>
  <c r="H143" i="5"/>
  <c r="J142" i="1" s="1"/>
  <c r="K142" i="1" s="1"/>
  <c r="H175" i="5"/>
  <c r="J174" i="1" s="1"/>
  <c r="K174" i="1" s="1"/>
  <c r="H207" i="5"/>
  <c r="J206" i="1" s="1"/>
  <c r="K206" i="1" s="1"/>
  <c r="H271" i="5"/>
  <c r="J270" i="1" s="1"/>
  <c r="K270" i="1" s="1"/>
  <c r="H303" i="5"/>
  <c r="J302" i="1" s="1"/>
  <c r="K302" i="1" s="1"/>
  <c r="H335" i="5"/>
  <c r="J334" i="1" s="1"/>
  <c r="K334" i="1" s="1"/>
  <c r="H399" i="5"/>
  <c r="J398" i="1" s="1"/>
  <c r="K398" i="1" s="1"/>
  <c r="H431" i="5"/>
  <c r="J430" i="1" s="1"/>
  <c r="K430" i="1" s="1"/>
  <c r="H495" i="5"/>
  <c r="J494" i="1" s="1"/>
  <c r="K494" i="1" s="1"/>
  <c r="H527" i="5"/>
  <c r="J526" i="1" s="1"/>
  <c r="K526" i="1" s="1"/>
  <c r="H623" i="5"/>
  <c r="J622" i="1" s="1"/>
  <c r="K622" i="1" s="1"/>
  <c r="H687" i="5"/>
  <c r="J686" i="1" s="1"/>
  <c r="K686" i="1" s="1"/>
  <c r="H719" i="5"/>
  <c r="J718" i="1" s="1"/>
  <c r="K718" i="1" s="1"/>
  <c r="H751" i="5"/>
  <c r="J750" i="1" s="1"/>
  <c r="K750" i="1" s="1"/>
  <c r="H783" i="5"/>
  <c r="J782" i="1" s="1"/>
  <c r="K782" i="1" s="1"/>
  <c r="H815" i="5"/>
  <c r="J814" i="1" s="1"/>
  <c r="K814" i="1" s="1"/>
  <c r="H847" i="5"/>
  <c r="J846" i="1" s="1"/>
  <c r="K846" i="1" s="1"/>
  <c r="H943" i="5"/>
  <c r="J942" i="1" s="1"/>
  <c r="K942" i="1" s="1"/>
  <c r="H975" i="5"/>
  <c r="J974" i="1" s="1"/>
  <c r="K974" i="1" s="1"/>
  <c r="H1039" i="5"/>
  <c r="J1038" i="1" s="1"/>
  <c r="K1038" i="1" s="1"/>
  <c r="H1071" i="5"/>
  <c r="J1070" i="1" s="1"/>
  <c r="K1070" i="1" s="1"/>
  <c r="H1135" i="5"/>
  <c r="J1134" i="1" s="1"/>
  <c r="K1134" i="1" s="1"/>
  <c r="H1167" i="5"/>
  <c r="J1166" i="1" s="1"/>
  <c r="K1166" i="1" s="1"/>
  <c r="H1199" i="5"/>
  <c r="J1198" i="1" s="1"/>
  <c r="K1198" i="1" s="1"/>
  <c r="H1231" i="5"/>
  <c r="J1230" i="1" s="1"/>
  <c r="K1230" i="1" s="1"/>
  <c r="H1263" i="5"/>
  <c r="J1262" i="1" s="1"/>
  <c r="K1262" i="1" s="1"/>
  <c r="H1295" i="5"/>
  <c r="J1294" i="1" s="1"/>
  <c r="K1294" i="1" s="1"/>
  <c r="H1327" i="5"/>
  <c r="J1326" i="1" s="1"/>
  <c r="K1326" i="1" s="1"/>
  <c r="H1359" i="5"/>
  <c r="J1358" i="1" s="1"/>
  <c r="K1358" i="1" s="1"/>
  <c r="H1391" i="5"/>
  <c r="J1390" i="1" s="1"/>
  <c r="K1390" i="1" s="1"/>
  <c r="H1423" i="5"/>
  <c r="J1422" i="1" s="1"/>
  <c r="K1422" i="1" s="1"/>
  <c r="H1455" i="5"/>
  <c r="J1454" i="1" s="1"/>
  <c r="K1454" i="1" s="1"/>
  <c r="H1487" i="5"/>
  <c r="J1486" i="1" s="1"/>
  <c r="K1486" i="1" s="1"/>
  <c r="H1519" i="5"/>
  <c r="J1518" i="1" s="1"/>
  <c r="K1518" i="1" s="1"/>
  <c r="H1551" i="5"/>
  <c r="J1550" i="1" s="1"/>
  <c r="K1550" i="1" s="1"/>
  <c r="H1583" i="5"/>
  <c r="J1582" i="1" s="1"/>
  <c r="K1582" i="1" s="1"/>
  <c r="H1615" i="5"/>
  <c r="J1614" i="1" s="1"/>
  <c r="K1614" i="1" s="1"/>
  <c r="H1647" i="5"/>
  <c r="J1646" i="1" s="1"/>
  <c r="K1646" i="1" s="1"/>
  <c r="H1679" i="5"/>
  <c r="J1678" i="1" s="1"/>
  <c r="K1678" i="1" s="1"/>
  <c r="H1711" i="5"/>
  <c r="J1710" i="1" s="1"/>
  <c r="K1710" i="1" s="1"/>
  <c r="H1775" i="5"/>
  <c r="J1774" i="1" s="1"/>
  <c r="K1774" i="1" s="1"/>
  <c r="H1807" i="5"/>
  <c r="J1806" i="1" s="1"/>
  <c r="K1806" i="1" s="1"/>
  <c r="H1839" i="5"/>
  <c r="J1838" i="1" s="1"/>
  <c r="K1838" i="1" s="1"/>
  <c r="H1871" i="5"/>
  <c r="J1870" i="1" s="1"/>
  <c r="K1870" i="1" s="1"/>
  <c r="H1903" i="5"/>
  <c r="J1902" i="1" s="1"/>
  <c r="K1902" i="1" s="1"/>
  <c r="H1967" i="5"/>
  <c r="J1966" i="1" s="1"/>
  <c r="K1966" i="1" s="1"/>
  <c r="H1999" i="5"/>
  <c r="J1998" i="1" s="1"/>
  <c r="K1998" i="1" s="1"/>
  <c r="H2063" i="5"/>
  <c r="J2062" i="1" s="1"/>
  <c r="K2062" i="1" s="1"/>
  <c r="H2095" i="5"/>
  <c r="J2094" i="1" s="1"/>
  <c r="K2094" i="1" s="1"/>
  <c r="H2159" i="5"/>
  <c r="J2158" i="1" s="1"/>
  <c r="K2158" i="1" s="1"/>
  <c r="H2191" i="5"/>
  <c r="J2190" i="1" s="1"/>
  <c r="K2190" i="1" s="1"/>
  <c r="H2255" i="5"/>
  <c r="J2254" i="1" s="1"/>
  <c r="K2254" i="1" s="1"/>
  <c r="H2287" i="5"/>
  <c r="J2286" i="1" s="1"/>
  <c r="K2286" i="1" s="1"/>
  <c r="H2319" i="5"/>
  <c r="J2318" i="1" s="1"/>
  <c r="K2318" i="1" s="1"/>
  <c r="H2351" i="5"/>
  <c r="J2350" i="1" s="1"/>
  <c r="K2350" i="1" s="1"/>
  <c r="H2415" i="5"/>
  <c r="J2414" i="1" s="1"/>
  <c r="K2414" i="1" s="1"/>
  <c r="H2447" i="5"/>
  <c r="J2446" i="1" s="1"/>
  <c r="K2446" i="1" s="1"/>
  <c r="H2511" i="5"/>
  <c r="J2510" i="1" s="1"/>
  <c r="K2510" i="1" s="1"/>
  <c r="H2543" i="5"/>
  <c r="J2542" i="1" s="1"/>
  <c r="K2542" i="1" s="1"/>
  <c r="H2575" i="5"/>
  <c r="J2574" i="1" s="1"/>
  <c r="K2574" i="1" s="1"/>
  <c r="H2639" i="5"/>
  <c r="J2638" i="1" s="1"/>
  <c r="K2638" i="1" s="1"/>
  <c r="H2671" i="5"/>
  <c r="J2670" i="1" s="1"/>
  <c r="K2670" i="1" s="1"/>
  <c r="H2703" i="5"/>
  <c r="J2702" i="1" s="1"/>
  <c r="K2702" i="1" s="1"/>
  <c r="H2735" i="5"/>
  <c r="J2734" i="1" s="1"/>
  <c r="K2734" i="1" s="1"/>
  <c r="H2767" i="5"/>
  <c r="J2766" i="1" s="1"/>
  <c r="K2766" i="1" s="1"/>
  <c r="H2799" i="5"/>
  <c r="J2798" i="1" s="1"/>
  <c r="K2798" i="1" s="1"/>
  <c r="H2895" i="5"/>
  <c r="J2894" i="1" s="1"/>
  <c r="K2894" i="1" s="1"/>
  <c r="J2958" i="1"/>
  <c r="K2958" i="1" s="1"/>
  <c r="H2991" i="5"/>
  <c r="J2990" i="1" s="1"/>
  <c r="K2990" i="1" s="1"/>
  <c r="J3054" i="1"/>
  <c r="K3054" i="1" s="1"/>
  <c r="H3087" i="5"/>
  <c r="J3086" i="1" s="1"/>
  <c r="K3086" i="1" s="1"/>
  <c r="H3119" i="5"/>
  <c r="J3118" i="1" s="1"/>
  <c r="K3118" i="1" s="1"/>
  <c r="H3151" i="5"/>
  <c r="J3150" i="1" s="1"/>
  <c r="K3150" i="1" s="1"/>
  <c r="H3183" i="5"/>
  <c r="J3182" i="1" s="1"/>
  <c r="K3182" i="1" s="1"/>
  <c r="H3215" i="5"/>
  <c r="J3214" i="1" s="1"/>
  <c r="K3214" i="1" s="1"/>
  <c r="H3247" i="5"/>
  <c r="J3246" i="1" s="1"/>
  <c r="K3246" i="1" s="1"/>
  <c r="J3278" i="1"/>
  <c r="K3278" i="1" s="1"/>
  <c r="H3311" i="5"/>
  <c r="J3310" i="1" s="1"/>
  <c r="K3310" i="1" s="1"/>
  <c r="J3374" i="1"/>
  <c r="K3374" i="1" s="1"/>
  <c r="H3407" i="5"/>
  <c r="J3406" i="1" s="1"/>
  <c r="K3406" i="1" s="1"/>
  <c r="H3503" i="5"/>
  <c r="J3502" i="1" s="1"/>
  <c r="K3502" i="1" s="1"/>
  <c r="H3535" i="5"/>
  <c r="J3534" i="1" s="1"/>
  <c r="K3534" i="1" s="1"/>
  <c r="H2578" i="5"/>
  <c r="J2577" i="1" s="1"/>
  <c r="K2577" i="1" s="1"/>
  <c r="H2754" i="5"/>
  <c r="J2753" i="1" s="1"/>
  <c r="K2753" i="1" s="1"/>
  <c r="H3154" i="5"/>
  <c r="J3153" i="1" s="1"/>
  <c r="K3153" i="1" s="1"/>
  <c r="H3538" i="5"/>
  <c r="J3537" i="1" s="1"/>
  <c r="K3537" i="1" s="1"/>
  <c r="H620" i="5"/>
  <c r="J619" i="1" s="1"/>
  <c r="K619" i="1" s="1"/>
  <c r="H890" i="5"/>
  <c r="J889" i="1" s="1"/>
  <c r="K889" i="1" s="1"/>
  <c r="H1018" i="5"/>
  <c r="J1017" i="1" s="1"/>
  <c r="K1017" i="1" s="1"/>
  <c r="H1082" i="5"/>
  <c r="J1081" i="1" s="1"/>
  <c r="K1081" i="1" s="1"/>
  <c r="H1210" i="5"/>
  <c r="J1209" i="1" s="1"/>
  <c r="K1209" i="1" s="1"/>
  <c r="H1274" i="5"/>
  <c r="J1273" i="1" s="1"/>
  <c r="K1273" i="1" s="1"/>
  <c r="H1338" i="5"/>
  <c r="J1337" i="1" s="1"/>
  <c r="K1337" i="1" s="1"/>
  <c r="H1402" i="5"/>
  <c r="J1401" i="1" s="1"/>
  <c r="K1401" i="1" s="1"/>
  <c r="H1466" i="5"/>
  <c r="J1465" i="1" s="1"/>
  <c r="K1465" i="1" s="1"/>
  <c r="H1530" i="5"/>
  <c r="J1529" i="1" s="1"/>
  <c r="K1529" i="1" s="1"/>
  <c r="H1594" i="5"/>
  <c r="J1593" i="1" s="1"/>
  <c r="K1593" i="1" s="1"/>
  <c r="H1658" i="5"/>
  <c r="J1657" i="1" s="1"/>
  <c r="K1657" i="1" s="1"/>
  <c r="H1722" i="5"/>
  <c r="J1721" i="1" s="1"/>
  <c r="K1721" i="1" s="1"/>
  <c r="H1786" i="5"/>
  <c r="J1785" i="1" s="1"/>
  <c r="K1785" i="1" s="1"/>
  <c r="H1850" i="5"/>
  <c r="J1849" i="1" s="1"/>
  <c r="K1849" i="1" s="1"/>
  <c r="H1914" i="5"/>
  <c r="J1913" i="1" s="1"/>
  <c r="K1913" i="1" s="1"/>
  <c r="H1978" i="5"/>
  <c r="J1977" i="1" s="1"/>
  <c r="K1977" i="1" s="1"/>
  <c r="H2042" i="5"/>
  <c r="J2041" i="1" s="1"/>
  <c r="K2041" i="1" s="1"/>
  <c r="H2106" i="5"/>
  <c r="J2105" i="1" s="1"/>
  <c r="K2105" i="1" s="1"/>
  <c r="H2234" i="5"/>
  <c r="J2233" i="1" s="1"/>
  <c r="K2233" i="1" s="1"/>
  <c r="H2298" i="5"/>
  <c r="J2297" i="1" s="1"/>
  <c r="K2297" i="1" s="1"/>
  <c r="H2362" i="5"/>
  <c r="J2361" i="1" s="1"/>
  <c r="K2361" i="1" s="1"/>
  <c r="H2490" i="5"/>
  <c r="J2489" i="1" s="1"/>
  <c r="K2489" i="1" s="1"/>
  <c r="H2554" i="5"/>
  <c r="J2553" i="1" s="1"/>
  <c r="K2553" i="1" s="1"/>
  <c r="H2682" i="5"/>
  <c r="J2681" i="1" s="1"/>
  <c r="K2681" i="1" s="1"/>
  <c r="H2746" i="5"/>
  <c r="J2745" i="1" s="1"/>
  <c r="K2745" i="1" s="1"/>
  <c r="H2810" i="5"/>
  <c r="J2809" i="1" s="1"/>
  <c r="K2809" i="1" s="1"/>
  <c r="H2938" i="5"/>
  <c r="J2937" i="1" s="1"/>
  <c r="K2937" i="1" s="1"/>
  <c r="J3001" i="1"/>
  <c r="K3001" i="1" s="1"/>
  <c r="H3130" i="5"/>
  <c r="J3129" i="1" s="1"/>
  <c r="K3129" i="1" s="1"/>
  <c r="H3194" i="5"/>
  <c r="J3193" i="1" s="1"/>
  <c r="K3193" i="1" s="1"/>
  <c r="H3258" i="5"/>
  <c r="J3257" i="1" s="1"/>
  <c r="K3257" i="1" s="1"/>
  <c r="H3322" i="5"/>
  <c r="J3321" i="1" s="1"/>
  <c r="K3321" i="1" s="1"/>
  <c r="H3450" i="5"/>
  <c r="J3449" i="1" s="1"/>
  <c r="K3449" i="1" s="1"/>
  <c r="J3513" i="1"/>
  <c r="K3513" i="1" s="1"/>
  <c r="H3578" i="5"/>
  <c r="J3577" i="1" s="1"/>
  <c r="K3577" i="1" s="1"/>
  <c r="H144" i="5"/>
  <c r="J143" i="1" s="1"/>
  <c r="K143" i="1" s="1"/>
  <c r="H684" i="5"/>
  <c r="J683" i="1" s="1"/>
  <c r="K683" i="1" s="1"/>
  <c r="H852" i="5"/>
  <c r="J851" i="1" s="1"/>
  <c r="K851" i="1" s="1"/>
  <c r="H1020" i="5"/>
  <c r="J1019" i="1" s="1"/>
  <c r="K1019" i="1" s="1"/>
  <c r="H1188" i="5"/>
  <c r="J1187" i="1" s="1"/>
  <c r="K1187" i="1" s="1"/>
  <c r="H2722" i="5"/>
  <c r="J2721" i="1" s="1"/>
  <c r="K2721" i="1" s="1"/>
  <c r="H2898" i="5"/>
  <c r="J2897" i="1" s="1"/>
  <c r="K2897" i="1" s="1"/>
  <c r="H3090" i="5"/>
  <c r="J3089" i="1" s="1"/>
  <c r="K3089" i="1" s="1"/>
  <c r="J3281" i="1"/>
  <c r="K3281" i="1" s="1"/>
  <c r="H3506" i="5"/>
  <c r="J3505" i="1" s="1"/>
  <c r="K3505" i="1" s="1"/>
  <c r="H1164" i="5"/>
  <c r="J1163" i="1" s="1"/>
  <c r="K1163" i="1" s="1"/>
  <c r="H926" i="5"/>
  <c r="J925" i="1" s="1"/>
  <c r="K925" i="1" s="1"/>
  <c r="H990" i="5"/>
  <c r="J989" i="1" s="1"/>
  <c r="K989" i="1" s="1"/>
  <c r="H1118" i="5"/>
  <c r="J1117" i="1" s="1"/>
  <c r="K1117" i="1" s="1"/>
  <c r="H1246" i="5"/>
  <c r="J1245" i="1" s="1"/>
  <c r="K1245" i="1" s="1"/>
  <c r="H1310" i="5"/>
  <c r="J1309" i="1" s="1"/>
  <c r="K1309" i="1" s="1"/>
  <c r="H1374" i="5"/>
  <c r="J1373" i="1" s="1"/>
  <c r="K1373" i="1" s="1"/>
  <c r="H1438" i="5"/>
  <c r="J1437" i="1" s="1"/>
  <c r="K1437" i="1" s="1"/>
  <c r="H1502" i="5"/>
  <c r="J1501" i="1" s="1"/>
  <c r="K1501" i="1" s="1"/>
  <c r="H1566" i="5"/>
  <c r="J1565" i="1" s="1"/>
  <c r="K1565" i="1" s="1"/>
  <c r="H1630" i="5"/>
  <c r="J1629" i="1" s="1"/>
  <c r="K1629" i="1" s="1"/>
  <c r="H1694" i="5"/>
  <c r="J1693" i="1" s="1"/>
  <c r="K1693" i="1" s="1"/>
  <c r="H1758" i="5"/>
  <c r="J1757" i="1" s="1"/>
  <c r="K1757" i="1" s="1"/>
  <c r="H1822" i="5"/>
  <c r="J1821" i="1" s="1"/>
  <c r="K1821" i="1" s="1"/>
  <c r="H1886" i="5"/>
  <c r="J1885" i="1" s="1"/>
  <c r="K1885" i="1" s="1"/>
  <c r="H1950" i="5"/>
  <c r="J1949" i="1" s="1"/>
  <c r="K1949" i="1" s="1"/>
  <c r="H2014" i="5"/>
  <c r="J2013" i="1" s="1"/>
  <c r="K2013" i="1" s="1"/>
  <c r="H2142" i="5"/>
  <c r="J2141" i="1" s="1"/>
  <c r="K2141" i="1" s="1"/>
  <c r="H2206" i="5"/>
  <c r="J2205" i="1" s="1"/>
  <c r="K2205" i="1" s="1"/>
  <c r="H2270" i="5"/>
  <c r="J2269" i="1" s="1"/>
  <c r="K2269" i="1" s="1"/>
  <c r="H2334" i="5"/>
  <c r="J2333" i="1" s="1"/>
  <c r="K2333" i="1" s="1"/>
  <c r="H2398" i="5"/>
  <c r="J2397" i="1" s="1"/>
  <c r="K2397" i="1" s="1"/>
  <c r="H2462" i="5"/>
  <c r="J2461" i="1" s="1"/>
  <c r="K2461" i="1" s="1"/>
  <c r="H2590" i="5"/>
  <c r="J2589" i="1" s="1"/>
  <c r="K2589" i="1" s="1"/>
  <c r="H2718" i="5"/>
  <c r="J2717" i="1" s="1"/>
  <c r="K2717" i="1" s="1"/>
  <c r="H2782" i="5"/>
  <c r="J2781" i="1" s="1"/>
  <c r="K2781" i="1" s="1"/>
  <c r="H2846" i="5"/>
  <c r="J2845" i="1" s="1"/>
  <c r="K2845" i="1" s="1"/>
  <c r="H3038" i="5"/>
  <c r="J3037" i="1" s="1"/>
  <c r="K3037" i="1" s="1"/>
  <c r="H3166" i="5"/>
  <c r="J3165" i="1" s="1"/>
  <c r="K3165" i="1" s="1"/>
  <c r="H3230" i="5"/>
  <c r="J3229" i="1" s="1"/>
  <c r="K3229" i="1" s="1"/>
  <c r="H3358" i="5"/>
  <c r="J3357" i="1" s="1"/>
  <c r="K3357" i="1" s="1"/>
  <c r="J3421" i="1"/>
  <c r="K3421" i="1" s="1"/>
  <c r="H3486" i="5"/>
  <c r="J3485" i="1" s="1"/>
  <c r="K3485" i="1" s="1"/>
  <c r="H3550" i="5"/>
  <c r="J3549" i="1" s="1"/>
  <c r="K3549" i="1" s="1"/>
  <c r="H68" i="5"/>
  <c r="J67" i="1" s="1"/>
  <c r="K67" i="1" s="1"/>
  <c r="H428" i="5"/>
  <c r="J427" i="1" s="1"/>
  <c r="K427" i="1" s="1"/>
  <c r="H608" i="5"/>
  <c r="J607" i="1" s="1"/>
  <c r="K607" i="1" s="1"/>
  <c r="H780" i="5"/>
  <c r="J779" i="1" s="1"/>
  <c r="K779" i="1" s="1"/>
  <c r="H940" i="5"/>
  <c r="J939" i="1" s="1"/>
  <c r="K939" i="1" s="1"/>
  <c r="H1116" i="5"/>
  <c r="J1115" i="1" s="1"/>
  <c r="K1115" i="1" s="1"/>
  <c r="H1244" i="5"/>
  <c r="J1243" i="1" s="1"/>
  <c r="K1243" i="1" s="1"/>
  <c r="H1332" i="5"/>
  <c r="J1331" i="1" s="1"/>
  <c r="K1331" i="1" s="1"/>
  <c r="H1416" i="5"/>
  <c r="J1415" i="1" s="1"/>
  <c r="K1415" i="1" s="1"/>
  <c r="H1500" i="5"/>
  <c r="J1499" i="1" s="1"/>
  <c r="K1499" i="1" s="1"/>
  <c r="H1576" i="5"/>
  <c r="J1575" i="1" s="1"/>
  <c r="K1575" i="1" s="1"/>
  <c r="H1664" i="5"/>
  <c r="J1663" i="1" s="1"/>
  <c r="K1663" i="1" s="1"/>
  <c r="H1748" i="5"/>
  <c r="J1747" i="1" s="1"/>
  <c r="K1747" i="1" s="1"/>
  <c r="H1828" i="5"/>
  <c r="J1827" i="1" s="1"/>
  <c r="K1827" i="1" s="1"/>
  <c r="H1912" i="5"/>
  <c r="J1911" i="1" s="1"/>
  <c r="K1911" i="1" s="1"/>
  <c r="H2000" i="5"/>
  <c r="J1999" i="1" s="1"/>
  <c r="K1999" i="1" s="1"/>
  <c r="H2248" i="5"/>
  <c r="J2247" i="1" s="1"/>
  <c r="K2247" i="1" s="1"/>
  <c r="H2336" i="5"/>
  <c r="J2335" i="1" s="1"/>
  <c r="K2335" i="1" s="1"/>
  <c r="H2412" i="5"/>
  <c r="J2411" i="1" s="1"/>
  <c r="K2411" i="1" s="1"/>
  <c r="H2492" i="5"/>
  <c r="J2491" i="1" s="1"/>
  <c r="K2491" i="1" s="1"/>
  <c r="H2740" i="5"/>
  <c r="J2739" i="1" s="1"/>
  <c r="K2739" i="1" s="1"/>
  <c r="J2823" i="1"/>
  <c r="K2823" i="1" s="1"/>
  <c r="H2904" i="5"/>
  <c r="J2903" i="1" s="1"/>
  <c r="K2903" i="1" s="1"/>
  <c r="H2984" i="5"/>
  <c r="J2983" i="1" s="1"/>
  <c r="K2983" i="1" s="1"/>
  <c r="H3076" i="5"/>
  <c r="J3075" i="1" s="1"/>
  <c r="K3075" i="1" s="1"/>
  <c r="H3160" i="5"/>
  <c r="J3159" i="1" s="1"/>
  <c r="K3159" i="1" s="1"/>
  <c r="H3236" i="5"/>
  <c r="J3235" i="1" s="1"/>
  <c r="K3235" i="1" s="1"/>
  <c r="H3316" i="5"/>
  <c r="J3315" i="1" s="1"/>
  <c r="K3315" i="1" s="1"/>
  <c r="H3488" i="5"/>
  <c r="J3487" i="1" s="1"/>
  <c r="K3487" i="1" s="1"/>
  <c r="H3580" i="5"/>
  <c r="J3579" i="1" s="1"/>
  <c r="K3579" i="1" s="1"/>
  <c r="H67" i="5"/>
  <c r="J66" i="1" s="1"/>
  <c r="K66" i="1" s="1"/>
  <c r="H99" i="5"/>
  <c r="J98" i="1" s="1"/>
  <c r="K98" i="1" s="1"/>
  <c r="H195" i="5"/>
  <c r="J194" i="1" s="1"/>
  <c r="K194" i="1" s="1"/>
  <c r="H227" i="5"/>
  <c r="J226" i="1" s="1"/>
  <c r="K226" i="1" s="1"/>
  <c r="H259" i="5"/>
  <c r="J258" i="1" s="1"/>
  <c r="K258" i="1" s="1"/>
  <c r="H291" i="5"/>
  <c r="J290" i="1" s="1"/>
  <c r="K290" i="1" s="1"/>
  <c r="H355" i="5"/>
  <c r="J354" i="1" s="1"/>
  <c r="K354" i="1" s="1"/>
  <c r="H387" i="5"/>
  <c r="J386" i="1" s="1"/>
  <c r="K386" i="1" s="1"/>
  <c r="H483" i="5"/>
  <c r="J482" i="1" s="1"/>
  <c r="K482" i="1" s="1"/>
  <c r="H579" i="5"/>
  <c r="J578" i="1" s="1"/>
  <c r="K578" i="1" s="1"/>
  <c r="H611" i="5"/>
  <c r="J610" i="1" s="1"/>
  <c r="K610" i="1" s="1"/>
  <c r="H643" i="5"/>
  <c r="J642" i="1" s="1"/>
  <c r="K642" i="1" s="1"/>
  <c r="H675" i="5"/>
  <c r="J674" i="1" s="1"/>
  <c r="K674" i="1" s="1"/>
  <c r="H707" i="5"/>
  <c r="J706" i="1" s="1"/>
  <c r="K706" i="1" s="1"/>
  <c r="H739" i="5"/>
  <c r="J738" i="1" s="1"/>
  <c r="K738" i="1" s="1"/>
  <c r="H771" i="5"/>
  <c r="J770" i="1" s="1"/>
  <c r="K770" i="1" s="1"/>
  <c r="H803" i="5"/>
  <c r="J802" i="1" s="1"/>
  <c r="K802" i="1" s="1"/>
  <c r="H835" i="5"/>
  <c r="J834" i="1" s="1"/>
  <c r="K834" i="1" s="1"/>
  <c r="H899" i="5"/>
  <c r="J898" i="1" s="1"/>
  <c r="K898" i="1" s="1"/>
  <c r="H931" i="5"/>
  <c r="J930" i="1" s="1"/>
  <c r="K930" i="1" s="1"/>
  <c r="H995" i="5"/>
  <c r="J994" i="1" s="1"/>
  <c r="K994" i="1" s="1"/>
  <c r="H1027" i="5"/>
  <c r="J1026" i="1" s="1"/>
  <c r="K1026" i="1" s="1"/>
  <c r="H1091" i="5"/>
  <c r="J1090" i="1" s="1"/>
  <c r="K1090" i="1" s="1"/>
  <c r="H1123" i="5"/>
  <c r="J1122" i="1" s="1"/>
  <c r="K1122" i="1" s="1"/>
  <c r="H1187" i="5"/>
  <c r="J1186" i="1" s="1"/>
  <c r="K1186" i="1" s="1"/>
  <c r="H1219" i="5"/>
  <c r="J1218" i="1" s="1"/>
  <c r="K1218" i="1" s="1"/>
  <c r="H1251" i="5"/>
  <c r="J1250" i="1" s="1"/>
  <c r="K1250" i="1" s="1"/>
  <c r="H1283" i="5"/>
  <c r="J1282" i="1" s="1"/>
  <c r="K1282" i="1" s="1"/>
  <c r="H1315" i="5"/>
  <c r="J1314" i="1" s="1"/>
  <c r="K1314" i="1" s="1"/>
  <c r="H1347" i="5"/>
  <c r="J1346" i="1" s="1"/>
  <c r="K1346" i="1" s="1"/>
  <c r="H1379" i="5"/>
  <c r="J1378" i="1" s="1"/>
  <c r="K1378" i="1" s="1"/>
  <c r="H1411" i="5"/>
  <c r="J1410" i="1" s="1"/>
  <c r="K1410" i="1" s="1"/>
  <c r="H1443" i="5"/>
  <c r="J1442" i="1" s="1"/>
  <c r="K1442" i="1" s="1"/>
  <c r="H1475" i="5"/>
  <c r="J1474" i="1" s="1"/>
  <c r="K1474" i="1" s="1"/>
  <c r="H1507" i="5"/>
  <c r="J1506" i="1" s="1"/>
  <c r="K1506" i="1" s="1"/>
  <c r="H1539" i="5"/>
  <c r="J1538" i="1" s="1"/>
  <c r="K1538" i="1" s="1"/>
  <c r="H1571" i="5"/>
  <c r="J1570" i="1" s="1"/>
  <c r="K1570" i="1" s="1"/>
  <c r="H1603" i="5"/>
  <c r="J1602" i="1" s="1"/>
  <c r="K1602" i="1" s="1"/>
  <c r="H1635" i="5"/>
  <c r="J1634" i="1" s="1"/>
  <c r="K1634" i="1" s="1"/>
  <c r="H1667" i="5"/>
  <c r="J1666" i="1" s="1"/>
  <c r="K1666" i="1" s="1"/>
  <c r="H1699" i="5"/>
  <c r="J1698" i="1" s="1"/>
  <c r="K1698" i="1" s="1"/>
  <c r="H1731" i="5"/>
  <c r="J1730" i="1" s="1"/>
  <c r="K1730" i="1" s="1"/>
  <c r="H1763" i="5"/>
  <c r="J1762" i="1" s="1"/>
  <c r="K1762" i="1" s="1"/>
  <c r="H1795" i="5"/>
  <c r="J1794" i="1" s="1"/>
  <c r="K1794" i="1" s="1"/>
  <c r="H1827" i="5"/>
  <c r="J1826" i="1" s="1"/>
  <c r="K1826" i="1" s="1"/>
  <c r="H1859" i="5"/>
  <c r="J1858" i="1" s="1"/>
  <c r="K1858" i="1" s="1"/>
  <c r="H1891" i="5"/>
  <c r="J1890" i="1" s="1"/>
  <c r="K1890" i="1" s="1"/>
  <c r="H1923" i="5"/>
  <c r="J1922" i="1" s="1"/>
  <c r="K1922" i="1" s="1"/>
  <c r="H1955" i="5"/>
  <c r="J1954" i="1" s="1"/>
  <c r="K1954" i="1" s="1"/>
  <c r="H2019" i="5"/>
  <c r="J2018" i="1" s="1"/>
  <c r="K2018" i="1" s="1"/>
  <c r="H2051" i="5"/>
  <c r="J2050" i="1" s="1"/>
  <c r="K2050" i="1" s="1"/>
  <c r="H2115" i="5"/>
  <c r="J2114" i="1" s="1"/>
  <c r="K2114" i="1" s="1"/>
  <c r="H2147" i="5"/>
  <c r="J2146" i="1" s="1"/>
  <c r="K2146" i="1" s="1"/>
  <c r="H2179" i="5"/>
  <c r="J2178" i="1" s="1"/>
  <c r="K2178" i="1" s="1"/>
  <c r="H2243" i="5"/>
  <c r="J2242" i="1" s="1"/>
  <c r="K2242" i="1" s="1"/>
  <c r="H2275" i="5"/>
  <c r="J2274" i="1" s="1"/>
  <c r="K2274" i="1" s="1"/>
  <c r="H2307" i="5"/>
  <c r="J2306" i="1" s="1"/>
  <c r="K2306" i="1" s="1"/>
  <c r="H2339" i="5"/>
  <c r="J2338" i="1" s="1"/>
  <c r="K2338" i="1" s="1"/>
  <c r="H2371" i="5"/>
  <c r="J2370" i="1" s="1"/>
  <c r="K2370" i="1" s="1"/>
  <c r="H2403" i="5"/>
  <c r="J2402" i="1" s="1"/>
  <c r="K2402" i="1" s="1"/>
  <c r="H2499" i="5"/>
  <c r="J2498" i="1" s="1"/>
  <c r="K2498" i="1" s="1"/>
  <c r="H2531" i="5"/>
  <c r="J2530" i="1" s="1"/>
  <c r="K2530" i="1" s="1"/>
  <c r="H2595" i="5"/>
  <c r="J2594" i="1" s="1"/>
  <c r="K2594" i="1" s="1"/>
  <c r="H2627" i="5"/>
  <c r="J2626" i="1" s="1"/>
  <c r="K2626" i="1" s="1"/>
  <c r="H2691" i="5"/>
  <c r="J2690" i="1" s="1"/>
  <c r="K2690" i="1" s="1"/>
  <c r="H2723" i="5"/>
  <c r="J2722" i="1" s="1"/>
  <c r="K2722" i="1" s="1"/>
  <c r="H2755" i="5"/>
  <c r="J2754" i="1" s="1"/>
  <c r="K2754" i="1" s="1"/>
  <c r="H2787" i="5"/>
  <c r="J2786" i="1" s="1"/>
  <c r="K2786" i="1" s="1"/>
  <c r="J2818" i="1"/>
  <c r="K2818" i="1" s="1"/>
  <c r="H2851" i="5"/>
  <c r="J2850" i="1" s="1"/>
  <c r="K2850" i="1" s="1"/>
  <c r="J2914" i="1"/>
  <c r="K2914" i="1" s="1"/>
  <c r="H2947" i="5"/>
  <c r="J2946" i="1" s="1"/>
  <c r="K2946" i="1" s="1"/>
  <c r="H2979" i="5"/>
  <c r="J2978" i="1" s="1"/>
  <c r="K2978" i="1" s="1"/>
  <c r="H3043" i="5"/>
  <c r="J3042" i="1" s="1"/>
  <c r="K3042" i="1" s="1"/>
  <c r="H3075" i="5"/>
  <c r="J3074" i="1" s="1"/>
  <c r="K3074" i="1" s="1"/>
  <c r="H3139" i="5"/>
  <c r="J3138" i="1" s="1"/>
  <c r="K3138" i="1" s="1"/>
  <c r="H3171" i="5"/>
  <c r="J3170" i="1" s="1"/>
  <c r="K3170" i="1" s="1"/>
  <c r="H3203" i="5"/>
  <c r="J3202" i="1" s="1"/>
  <c r="K3202" i="1" s="1"/>
  <c r="H3235" i="5"/>
  <c r="J3234" i="1" s="1"/>
  <c r="K3234" i="1" s="1"/>
  <c r="H3267" i="5"/>
  <c r="J3266" i="1" s="1"/>
  <c r="K3266" i="1" s="1"/>
  <c r="H3363" i="5"/>
  <c r="J3362" i="1" s="1"/>
  <c r="K3362" i="1" s="1"/>
  <c r="H3395" i="5"/>
  <c r="J3394" i="1" s="1"/>
  <c r="K3394" i="1" s="1"/>
  <c r="H3459" i="5"/>
  <c r="J3458" i="1" s="1"/>
  <c r="K3458" i="1" s="1"/>
  <c r="H3491" i="5"/>
  <c r="J3490" i="1" s="1"/>
  <c r="K3490" i="1" s="1"/>
  <c r="H3587" i="5"/>
  <c r="J3586" i="1" s="1"/>
  <c r="K3586" i="1" s="1"/>
  <c r="H2690" i="5"/>
  <c r="J2689" i="1" s="1"/>
  <c r="K2689" i="1" s="1"/>
  <c r="H3266" i="5"/>
  <c r="J3265" i="1" s="1"/>
  <c r="K3265" i="1" s="1"/>
  <c r="H580" i="5"/>
  <c r="J579" i="1" s="1"/>
  <c r="K579" i="1" s="1"/>
  <c r="H978" i="5"/>
  <c r="J977" i="1" s="1"/>
  <c r="K977" i="1" s="1"/>
  <c r="H1042" i="5"/>
  <c r="J1041" i="1" s="1"/>
  <c r="K1041" i="1" s="1"/>
  <c r="H1170" i="5"/>
  <c r="J1169" i="1" s="1"/>
  <c r="K1169" i="1" s="1"/>
  <c r="H1234" i="5"/>
  <c r="J1233" i="1" s="1"/>
  <c r="K1233" i="1" s="1"/>
  <c r="H1298" i="5"/>
  <c r="J1297" i="1" s="1"/>
  <c r="K1297" i="1" s="1"/>
  <c r="H1362" i="5"/>
  <c r="J1361" i="1" s="1"/>
  <c r="K1361" i="1" s="1"/>
  <c r="H1426" i="5"/>
  <c r="J1425" i="1" s="1"/>
  <c r="K1425" i="1" s="1"/>
  <c r="H1490" i="5"/>
  <c r="J1489" i="1" s="1"/>
  <c r="K1489" i="1" s="1"/>
  <c r="H1554" i="5"/>
  <c r="J1553" i="1" s="1"/>
  <c r="K1553" i="1" s="1"/>
  <c r="H1618" i="5"/>
  <c r="J1617" i="1" s="1"/>
  <c r="K1617" i="1" s="1"/>
  <c r="H1682" i="5"/>
  <c r="J1681" i="1" s="1"/>
  <c r="K1681" i="1" s="1"/>
  <c r="H1810" i="5"/>
  <c r="J1809" i="1" s="1"/>
  <c r="K1809" i="1" s="1"/>
  <c r="H1874" i="5"/>
  <c r="J1873" i="1" s="1"/>
  <c r="K1873" i="1" s="1"/>
  <c r="H2002" i="5"/>
  <c r="J2001" i="1" s="1"/>
  <c r="K2001" i="1" s="1"/>
  <c r="H2066" i="5"/>
  <c r="J2065" i="1" s="1"/>
  <c r="K2065" i="1" s="1"/>
  <c r="H2194" i="5"/>
  <c r="J2193" i="1" s="1"/>
  <c r="K2193" i="1" s="1"/>
  <c r="H2258" i="5"/>
  <c r="J2257" i="1" s="1"/>
  <c r="K2257" i="1" s="1"/>
  <c r="H2322" i="5"/>
  <c r="J2321" i="1" s="1"/>
  <c r="K2321" i="1" s="1"/>
  <c r="H2450" i="5"/>
  <c r="J2449" i="1" s="1"/>
  <c r="K2449" i="1" s="1"/>
  <c r="H2818" i="5"/>
  <c r="J2817" i="1" s="1"/>
  <c r="K2817" i="1" s="1"/>
  <c r="H2962" i="5"/>
  <c r="J2961" i="1" s="1"/>
  <c r="K2961" i="1" s="1"/>
  <c r="H3006" i="5"/>
  <c r="J3005" i="1" s="1"/>
  <c r="K3005" i="1" s="1"/>
  <c r="H3094" i="5"/>
  <c r="J3093" i="1" s="1"/>
  <c r="K3093" i="1" s="1"/>
  <c r="H3005" i="5"/>
  <c r="J3004" i="1" s="1"/>
  <c r="K3004" i="1" s="1"/>
  <c r="H3102" i="5"/>
  <c r="J3101" i="1" s="1"/>
  <c r="K3101" i="1" s="1"/>
  <c r="H2823" i="5"/>
  <c r="J2822" i="1" s="1"/>
  <c r="K2822" i="1" s="1"/>
  <c r="H3101" i="5"/>
  <c r="J3100" i="1" s="1"/>
  <c r="K3100" i="1" s="1"/>
  <c r="H2872" i="5"/>
  <c r="J2871" i="1" s="1"/>
  <c r="K2871" i="1" s="1"/>
  <c r="H2912" i="5"/>
  <c r="J2911" i="1" s="1"/>
  <c r="K2911" i="1" s="1"/>
  <c r="H2864" i="5"/>
  <c r="J2863" i="1" s="1"/>
  <c r="K2863" i="1" s="1"/>
  <c r="H2910" i="5"/>
  <c r="J2909" i="1" s="1"/>
  <c r="K2909" i="1" s="1"/>
  <c r="H2913" i="5"/>
  <c r="J2912" i="1" s="1"/>
  <c r="K2912" i="1" s="1"/>
  <c r="H3050" i="5"/>
  <c r="J3049" i="1" s="1"/>
  <c r="K3049" i="1" s="1"/>
  <c r="H3518" i="5"/>
  <c r="J3517" i="1" s="1"/>
  <c r="K3517" i="1" s="1"/>
  <c r="H3463" i="5"/>
  <c r="J3462" i="1" s="1"/>
  <c r="K3462" i="1" s="1"/>
  <c r="H3372" i="5"/>
  <c r="J3371" i="1" s="1"/>
  <c r="K3371" i="1" s="1"/>
  <c r="H3471" i="5"/>
  <c r="J3470" i="1" s="1"/>
  <c r="K3470" i="1" s="1"/>
  <c r="H3426" i="5"/>
  <c r="J3425" i="1" s="1"/>
  <c r="K3425" i="1" s="1"/>
  <c r="H3281" i="5"/>
  <c r="J3280" i="1" s="1"/>
  <c r="K3280" i="1" s="1"/>
  <c r="H3286" i="5"/>
  <c r="J3285" i="1" s="1"/>
  <c r="K3285" i="1" s="1"/>
  <c r="H3558" i="5"/>
  <c r="J3557" i="1" s="1"/>
  <c r="K3557" i="1" s="1"/>
  <c r="H3418" i="5"/>
  <c r="J3417" i="1" s="1"/>
  <c r="K3417" i="1" s="1"/>
  <c r="H3562" i="5"/>
  <c r="J3561" i="1" s="1"/>
  <c r="K3561" i="1" s="1"/>
  <c r="H3561" i="5"/>
  <c r="J3560" i="1" s="1"/>
  <c r="K3560" i="1" s="1"/>
  <c r="H3555" i="5"/>
  <c r="J3554" i="1" s="1"/>
  <c r="K3554" i="1" s="1"/>
  <c r="H3564" i="5"/>
  <c r="J3563" i="1" s="1"/>
  <c r="K3563" i="1" s="1"/>
  <c r="H3515" i="5"/>
  <c r="J3514" i="1" s="1"/>
  <c r="K3514" i="1" s="1"/>
  <c r="H212" i="5"/>
  <c r="J211" i="1" s="1"/>
  <c r="K211" i="1" s="1"/>
  <c r="H288" i="5"/>
  <c r="J287" i="1" s="1"/>
  <c r="K287" i="1" s="1"/>
  <c r="H744" i="5"/>
  <c r="J743" i="1" s="1"/>
  <c r="K743" i="1" s="1"/>
  <c r="H216" i="5"/>
  <c r="J215" i="1" s="1"/>
  <c r="K215" i="1" s="1"/>
  <c r="H304" i="5"/>
  <c r="J303" i="1" s="1"/>
  <c r="K303" i="1" s="1"/>
  <c r="H572" i="5"/>
  <c r="J571" i="1" s="1"/>
  <c r="K571" i="1" s="1"/>
  <c r="H2064" i="5"/>
  <c r="J2063" i="1" s="1"/>
  <c r="K2063" i="1" s="1"/>
  <c r="H2400" i="5"/>
  <c r="J2399" i="1" s="1"/>
  <c r="K2399" i="1" s="1"/>
  <c r="J2959" i="1"/>
  <c r="K2959" i="1" s="1"/>
  <c r="H3036" i="5"/>
  <c r="J3035" i="1" s="1"/>
  <c r="K3035" i="1" s="1"/>
  <c r="H3200" i="5"/>
  <c r="J3199" i="1" s="1"/>
  <c r="K3199" i="1" s="1"/>
  <c r="H3348" i="5"/>
  <c r="J3347" i="1" s="1"/>
  <c r="K3347" i="1" s="1"/>
  <c r="H1712" i="5"/>
  <c r="J1711" i="1" s="1"/>
  <c r="K1711" i="1" s="1"/>
  <c r="H1336" i="5"/>
  <c r="J1335" i="1" s="1"/>
  <c r="K1335" i="1" s="1"/>
  <c r="H1680" i="5"/>
  <c r="J1679" i="1" s="1"/>
  <c r="K1679" i="1" s="1"/>
  <c r="H517" i="5"/>
  <c r="J516" i="1" s="1"/>
  <c r="K516" i="1" s="1"/>
  <c r="H581" i="5"/>
  <c r="J580" i="1" s="1"/>
  <c r="K580" i="1" s="1"/>
  <c r="H645" i="5"/>
  <c r="J644" i="1" s="1"/>
  <c r="K644" i="1" s="1"/>
  <c r="H137" i="5"/>
  <c r="J136" i="1" s="1"/>
  <c r="K136" i="1" s="1"/>
  <c r="H265" i="5"/>
  <c r="J264" i="1" s="1"/>
  <c r="K264" i="1" s="1"/>
  <c r="H393" i="5"/>
  <c r="J392" i="1" s="1"/>
  <c r="K392" i="1" s="1"/>
  <c r="H521" i="5"/>
  <c r="J520" i="1" s="1"/>
  <c r="K520" i="1" s="1"/>
  <c r="H585" i="5"/>
  <c r="J584" i="1" s="1"/>
  <c r="K584" i="1" s="1"/>
  <c r="H649" i="5"/>
  <c r="J648" i="1" s="1"/>
  <c r="K648" i="1" s="1"/>
  <c r="H681" i="5"/>
  <c r="J680" i="1" s="1"/>
  <c r="K680" i="1" s="1"/>
  <c r="H713" i="5"/>
  <c r="J712" i="1" s="1"/>
  <c r="K712" i="1" s="1"/>
  <c r="H745" i="5"/>
  <c r="J744" i="1" s="1"/>
  <c r="K744" i="1" s="1"/>
  <c r="H777" i="5"/>
  <c r="J776" i="1" s="1"/>
  <c r="K776" i="1" s="1"/>
  <c r="H809" i="5"/>
  <c r="J808" i="1" s="1"/>
  <c r="K808" i="1" s="1"/>
  <c r="H841" i="5"/>
  <c r="J840" i="1" s="1"/>
  <c r="K840" i="1" s="1"/>
  <c r="H905" i="5"/>
  <c r="J904" i="1" s="1"/>
  <c r="K904" i="1" s="1"/>
  <c r="H937" i="5"/>
  <c r="J936" i="1" s="1"/>
  <c r="K936" i="1" s="1"/>
  <c r="H1033" i="5"/>
  <c r="J1032" i="1" s="1"/>
  <c r="K1032" i="1" s="1"/>
  <c r="H1065" i="5"/>
  <c r="J1064" i="1" s="1"/>
  <c r="K1064" i="1" s="1"/>
  <c r="H1129" i="5"/>
  <c r="J1128" i="1" s="1"/>
  <c r="K1128" i="1" s="1"/>
  <c r="H1161" i="5"/>
  <c r="J1160" i="1" s="1"/>
  <c r="K1160" i="1" s="1"/>
  <c r="H1193" i="5"/>
  <c r="J1192" i="1" s="1"/>
  <c r="K1192" i="1" s="1"/>
  <c r="H1225" i="5"/>
  <c r="J1224" i="1" s="1"/>
  <c r="K1224" i="1" s="1"/>
  <c r="H1257" i="5"/>
  <c r="J1256" i="1" s="1"/>
  <c r="K1256" i="1" s="1"/>
  <c r="H1289" i="5"/>
  <c r="J1288" i="1" s="1"/>
  <c r="K1288" i="1" s="1"/>
  <c r="H1321" i="5"/>
  <c r="J1320" i="1" s="1"/>
  <c r="K1320" i="1" s="1"/>
  <c r="H1353" i="5"/>
  <c r="J1352" i="1" s="1"/>
  <c r="K1352" i="1" s="1"/>
  <c r="H1385" i="5"/>
  <c r="J1384" i="1" s="1"/>
  <c r="K1384" i="1" s="1"/>
  <c r="H1417" i="5"/>
  <c r="J1416" i="1" s="1"/>
  <c r="K1416" i="1" s="1"/>
  <c r="H1449" i="5"/>
  <c r="J1448" i="1" s="1"/>
  <c r="K1448" i="1" s="1"/>
  <c r="H1481" i="5"/>
  <c r="J1480" i="1" s="1"/>
  <c r="K1480" i="1" s="1"/>
  <c r="H1513" i="5"/>
  <c r="J1512" i="1" s="1"/>
  <c r="K1512" i="1" s="1"/>
  <c r="H1545" i="5"/>
  <c r="J1544" i="1" s="1"/>
  <c r="K1544" i="1" s="1"/>
  <c r="H1577" i="5"/>
  <c r="J1576" i="1" s="1"/>
  <c r="K1576" i="1" s="1"/>
  <c r="H1609" i="5"/>
  <c r="J1608" i="1" s="1"/>
  <c r="K1608" i="1" s="1"/>
  <c r="H1641" i="5"/>
  <c r="J1640" i="1" s="1"/>
  <c r="K1640" i="1" s="1"/>
  <c r="H1673" i="5"/>
  <c r="J1672" i="1" s="1"/>
  <c r="K1672" i="1" s="1"/>
  <c r="H13" i="5"/>
  <c r="J12" i="1" s="1"/>
  <c r="K12" i="1" s="1"/>
  <c r="H141" i="5"/>
  <c r="J140" i="1" s="1"/>
  <c r="K140" i="1" s="1"/>
  <c r="H205" i="5"/>
  <c r="J204" i="1" s="1"/>
  <c r="K204" i="1" s="1"/>
  <c r="H269" i="5"/>
  <c r="J268" i="1" s="1"/>
  <c r="K268" i="1" s="1"/>
  <c r="H333" i="5"/>
  <c r="J332" i="1" s="1"/>
  <c r="K332" i="1" s="1"/>
  <c r="H397" i="5"/>
  <c r="J396" i="1" s="1"/>
  <c r="K396" i="1" s="1"/>
  <c r="H525" i="5"/>
  <c r="J524" i="1" s="1"/>
  <c r="K524" i="1" s="1"/>
  <c r="H1713" i="5"/>
  <c r="J1712" i="1" s="1"/>
  <c r="K1712" i="1" s="1"/>
  <c r="H1777" i="5"/>
  <c r="J1776" i="1" s="1"/>
  <c r="K1776" i="1" s="1"/>
  <c r="H1841" i="5"/>
  <c r="J1840" i="1" s="1"/>
  <c r="K1840" i="1" s="1"/>
  <c r="H1905" i="5"/>
  <c r="J1904" i="1" s="1"/>
  <c r="K1904" i="1" s="1"/>
  <c r="H1969" i="5"/>
  <c r="J1968" i="1" s="1"/>
  <c r="K1968" i="1" s="1"/>
  <c r="H2097" i="5"/>
  <c r="J2096" i="1" s="1"/>
  <c r="K2096" i="1" s="1"/>
  <c r="H2161" i="5"/>
  <c r="J2160" i="1" s="1"/>
  <c r="K2160" i="1" s="1"/>
  <c r="H2225" i="5"/>
  <c r="J2224" i="1" s="1"/>
  <c r="K2224" i="1" s="1"/>
  <c r="H2289" i="5"/>
  <c r="J2288" i="1" s="1"/>
  <c r="K2288" i="1" s="1"/>
  <c r="H2353" i="5"/>
  <c r="J2352" i="1" s="1"/>
  <c r="K2352" i="1" s="1"/>
  <c r="H2417" i="5"/>
  <c r="J2416" i="1" s="1"/>
  <c r="K2416" i="1" s="1"/>
  <c r="H2545" i="5"/>
  <c r="J2544" i="1" s="1"/>
  <c r="K2544" i="1" s="1"/>
  <c r="H2673" i="5"/>
  <c r="J2672" i="1" s="1"/>
  <c r="K2672" i="1" s="1"/>
  <c r="H2737" i="5"/>
  <c r="J2736" i="1" s="1"/>
  <c r="K2736" i="1" s="1"/>
  <c r="H2801" i="5"/>
  <c r="J2800" i="1" s="1"/>
  <c r="K2800" i="1" s="1"/>
  <c r="J2864" i="1"/>
  <c r="K2864" i="1" s="1"/>
  <c r="H2993" i="5"/>
  <c r="J2992" i="1" s="1"/>
  <c r="K2992" i="1" s="1"/>
  <c r="H3121" i="5"/>
  <c r="J3120" i="1" s="1"/>
  <c r="K3120" i="1" s="1"/>
  <c r="H3185" i="5"/>
  <c r="J3184" i="1" s="1"/>
  <c r="K3184" i="1" s="1"/>
  <c r="H3249" i="5"/>
  <c r="J3248" i="1" s="1"/>
  <c r="K3248" i="1" s="1"/>
  <c r="J3324" i="1"/>
  <c r="K3324" i="1" s="1"/>
  <c r="H3357" i="5"/>
  <c r="J3356" i="1" s="1"/>
  <c r="K3356" i="1" s="1"/>
  <c r="J3420" i="1"/>
  <c r="K3420" i="1" s="1"/>
  <c r="H3453" i="5"/>
  <c r="J3452" i="1" s="1"/>
  <c r="K3452" i="1" s="1"/>
  <c r="J3516" i="1"/>
  <c r="K3516" i="1" s="1"/>
  <c r="H3549" i="5"/>
  <c r="J3548" i="1" s="1"/>
  <c r="K3548" i="1" s="1"/>
  <c r="H3581" i="5"/>
  <c r="J3580" i="1" s="1"/>
  <c r="K3580" i="1" s="1"/>
  <c r="H96" i="5"/>
  <c r="J95" i="1" s="1"/>
  <c r="K95" i="1" s="1"/>
  <c r="H224" i="5"/>
  <c r="J223" i="1" s="1"/>
  <c r="K223" i="1" s="1"/>
  <c r="H344" i="5"/>
  <c r="J343" i="1" s="1"/>
  <c r="K343" i="1" s="1"/>
  <c r="H788" i="5"/>
  <c r="J787" i="1" s="1"/>
  <c r="K787" i="1" s="1"/>
  <c r="H1044" i="5"/>
  <c r="J1043" i="1" s="1"/>
  <c r="K1043" i="1" s="1"/>
  <c r="H1260" i="5"/>
  <c r="J1259" i="1" s="1"/>
  <c r="K1259" i="1" s="1"/>
  <c r="H1388" i="5"/>
  <c r="J1387" i="1" s="1"/>
  <c r="K1387" i="1" s="1"/>
  <c r="H1504" i="5"/>
  <c r="J1503" i="1" s="1"/>
  <c r="K1503" i="1" s="1"/>
  <c r="H1656" i="5"/>
  <c r="J1655" i="1" s="1"/>
  <c r="K1655" i="1" s="1"/>
  <c r="H1784" i="5"/>
  <c r="J1783" i="1" s="1"/>
  <c r="K1783" i="1" s="1"/>
  <c r="H1920" i="5"/>
  <c r="J1919" i="1" s="1"/>
  <c r="K1919" i="1" s="1"/>
  <c r="H2200" i="5"/>
  <c r="J2199" i="1" s="1"/>
  <c r="K2199" i="1" s="1"/>
  <c r="H2340" i="5"/>
  <c r="J2339" i="1" s="1"/>
  <c r="K2339" i="1" s="1"/>
  <c r="H2488" i="5"/>
  <c r="J2487" i="1" s="1"/>
  <c r="K2487" i="1" s="1"/>
  <c r="H2632" i="5"/>
  <c r="J2631" i="1" s="1"/>
  <c r="K2631" i="1" s="1"/>
  <c r="H2800" i="5"/>
  <c r="J2799" i="1" s="1"/>
  <c r="K2799" i="1" s="1"/>
  <c r="J2955" i="1"/>
  <c r="K2955" i="1" s="1"/>
  <c r="H3252" i="5"/>
  <c r="J3251" i="1" s="1"/>
  <c r="K3251" i="1" s="1"/>
  <c r="H3444" i="5"/>
  <c r="J3443" i="1" s="1"/>
  <c r="K3443" i="1" s="1"/>
  <c r="H3552" i="5"/>
  <c r="J3551" i="1" s="1"/>
  <c r="K3551" i="1" s="1"/>
  <c r="H66" i="5"/>
  <c r="J65" i="1" s="1"/>
  <c r="K65" i="1" s="1"/>
  <c r="H98" i="5"/>
  <c r="J97" i="1" s="1"/>
  <c r="K97" i="1" s="1"/>
  <c r="H162" i="5"/>
  <c r="J161" i="1" s="1"/>
  <c r="K161" i="1" s="1"/>
  <c r="H194" i="5"/>
  <c r="J193" i="1" s="1"/>
  <c r="K193" i="1" s="1"/>
  <c r="H226" i="5"/>
  <c r="J225" i="1" s="1"/>
  <c r="K225" i="1" s="1"/>
  <c r="H258" i="5"/>
  <c r="J257" i="1" s="1"/>
  <c r="K257" i="1" s="1"/>
  <c r="H290" i="5"/>
  <c r="J289" i="1" s="1"/>
  <c r="K289" i="1" s="1"/>
  <c r="H354" i="5"/>
  <c r="J353" i="1" s="1"/>
  <c r="K353" i="1" s="1"/>
  <c r="H386" i="5"/>
  <c r="J385" i="1" s="1"/>
  <c r="K385" i="1" s="1"/>
  <c r="H450" i="5"/>
  <c r="J449" i="1" s="1"/>
  <c r="K449" i="1" s="1"/>
  <c r="H482" i="5"/>
  <c r="J481" i="1" s="1"/>
  <c r="K481" i="1" s="1"/>
  <c r="H578" i="5"/>
  <c r="J577" i="1" s="1"/>
  <c r="K577" i="1" s="1"/>
  <c r="H610" i="5"/>
  <c r="J609" i="1" s="1"/>
  <c r="K609" i="1" s="1"/>
  <c r="H642" i="5"/>
  <c r="J641" i="1" s="1"/>
  <c r="K641" i="1" s="1"/>
  <c r="H674" i="5"/>
  <c r="J673" i="1" s="1"/>
  <c r="K673" i="1" s="1"/>
  <c r="H706" i="5"/>
  <c r="J705" i="1" s="1"/>
  <c r="K705" i="1" s="1"/>
  <c r="H738" i="5"/>
  <c r="J737" i="1" s="1"/>
  <c r="K737" i="1" s="1"/>
  <c r="H770" i="5"/>
  <c r="J769" i="1" s="1"/>
  <c r="K769" i="1" s="1"/>
  <c r="H802" i="5"/>
  <c r="J801" i="1" s="1"/>
  <c r="K801" i="1" s="1"/>
  <c r="H834" i="5"/>
  <c r="J833" i="1" s="1"/>
  <c r="K833" i="1" s="1"/>
  <c r="H1749" i="5"/>
  <c r="J1748" i="1" s="1"/>
  <c r="K1748" i="1" s="1"/>
  <c r="H1813" i="5"/>
  <c r="J1812" i="1" s="1"/>
  <c r="K1812" i="1" s="1"/>
  <c r="H1877" i="5"/>
  <c r="J1876" i="1" s="1"/>
  <c r="K1876" i="1" s="1"/>
  <c r="H2005" i="5"/>
  <c r="J2004" i="1" s="1"/>
  <c r="K2004" i="1" s="1"/>
  <c r="H2069" i="5"/>
  <c r="J2068" i="1" s="1"/>
  <c r="K2068" i="1" s="1"/>
  <c r="H2133" i="5"/>
  <c r="J2132" i="1" s="1"/>
  <c r="K2132" i="1" s="1"/>
  <c r="H2197" i="5"/>
  <c r="J2196" i="1" s="1"/>
  <c r="K2196" i="1" s="1"/>
  <c r="H2261" i="5"/>
  <c r="J2260" i="1" s="1"/>
  <c r="K2260" i="1" s="1"/>
  <c r="H2325" i="5"/>
  <c r="J2324" i="1" s="1"/>
  <c r="K2324" i="1" s="1"/>
  <c r="H2453" i="5"/>
  <c r="J2452" i="1" s="1"/>
  <c r="K2452" i="1" s="1"/>
  <c r="H2581" i="5"/>
  <c r="J2580" i="1" s="1"/>
  <c r="K2580" i="1" s="1"/>
  <c r="H2645" i="5"/>
  <c r="J2644" i="1" s="1"/>
  <c r="K2644" i="1" s="1"/>
  <c r="H2709" i="5"/>
  <c r="J2708" i="1" s="1"/>
  <c r="K2708" i="1" s="1"/>
  <c r="H2773" i="5"/>
  <c r="J2772" i="1" s="1"/>
  <c r="K2772" i="1" s="1"/>
  <c r="H2901" i="5"/>
  <c r="J2900" i="1" s="1"/>
  <c r="K2900" i="1" s="1"/>
  <c r="H3029" i="5"/>
  <c r="J3028" i="1" s="1"/>
  <c r="K3028" i="1" s="1"/>
  <c r="J3092" i="1"/>
  <c r="K3092" i="1" s="1"/>
  <c r="H3157" i="5"/>
  <c r="J3156" i="1" s="1"/>
  <c r="K3156" i="1" s="1"/>
  <c r="H3221" i="5"/>
  <c r="J3220" i="1" s="1"/>
  <c r="K3220" i="1" s="1"/>
  <c r="H1705" i="5"/>
  <c r="J1704" i="1" s="1"/>
  <c r="K1704" i="1" s="1"/>
  <c r="H1769" i="5"/>
  <c r="J1768" i="1" s="1"/>
  <c r="K1768" i="1" s="1"/>
  <c r="H1833" i="5"/>
  <c r="J1832" i="1" s="1"/>
  <c r="K1832" i="1" s="1"/>
  <c r="H1897" i="5"/>
  <c r="J1896" i="1" s="1"/>
  <c r="K1896" i="1" s="1"/>
  <c r="H1961" i="5"/>
  <c r="J1960" i="1" s="1"/>
  <c r="K1960" i="1" s="1"/>
  <c r="H2089" i="5"/>
  <c r="J2088" i="1" s="1"/>
  <c r="K2088" i="1" s="1"/>
  <c r="H2153" i="5"/>
  <c r="J2152" i="1" s="1"/>
  <c r="K2152" i="1" s="1"/>
  <c r="H2281" i="5"/>
  <c r="J2280" i="1" s="1"/>
  <c r="K2280" i="1" s="1"/>
  <c r="H2345" i="5"/>
  <c r="J2344" i="1" s="1"/>
  <c r="K2344" i="1" s="1"/>
  <c r="H2409" i="5"/>
  <c r="J2408" i="1" s="1"/>
  <c r="K2408" i="1" s="1"/>
  <c r="H2537" i="5"/>
  <c r="J2536" i="1" s="1"/>
  <c r="K2536" i="1" s="1"/>
  <c r="H2601" i="5"/>
  <c r="J2600" i="1" s="1"/>
  <c r="K2600" i="1" s="1"/>
  <c r="H2729" i="5"/>
  <c r="J2728" i="1" s="1"/>
  <c r="K2728" i="1" s="1"/>
  <c r="H2793" i="5"/>
  <c r="J2792" i="1" s="1"/>
  <c r="K2792" i="1" s="1"/>
  <c r="H2857" i="5"/>
  <c r="J2856" i="1" s="1"/>
  <c r="K2856" i="1" s="1"/>
  <c r="H2985" i="5"/>
  <c r="J2984" i="1" s="1"/>
  <c r="K2984" i="1" s="1"/>
  <c r="J3048" i="1"/>
  <c r="K3048" i="1" s="1"/>
  <c r="H3177" i="5"/>
  <c r="J3176" i="1" s="1"/>
  <c r="K3176" i="1" s="1"/>
  <c r="H3241" i="5"/>
  <c r="J3240" i="1" s="1"/>
  <c r="K3240" i="1" s="1"/>
  <c r="H3321" i="5"/>
  <c r="J3320" i="1" s="1"/>
  <c r="K3320" i="1" s="1"/>
  <c r="H3353" i="5"/>
  <c r="J3352" i="1" s="1"/>
  <c r="K3352" i="1" s="1"/>
  <c r="H3449" i="5"/>
  <c r="J3448" i="1" s="1"/>
  <c r="K3448" i="1" s="1"/>
  <c r="H3545" i="5"/>
  <c r="J3544" i="1" s="1"/>
  <c r="K3544" i="1" s="1"/>
  <c r="H440" i="5"/>
  <c r="J439" i="1" s="1"/>
  <c r="K439" i="1" s="1"/>
  <c r="H540" i="5"/>
  <c r="J539" i="1" s="1"/>
  <c r="K539" i="1" s="1"/>
  <c r="H644" i="5"/>
  <c r="J643" i="1" s="1"/>
  <c r="K643" i="1" s="1"/>
  <c r="H776" i="5"/>
  <c r="J775" i="1" s="1"/>
  <c r="K775" i="1" s="1"/>
  <c r="H1024" i="5"/>
  <c r="J1023" i="1" s="1"/>
  <c r="K1023" i="1" s="1"/>
  <c r="H1132" i="5"/>
  <c r="J1131" i="1" s="1"/>
  <c r="K1131" i="1" s="1"/>
  <c r="H1248" i="5"/>
  <c r="J1247" i="1" s="1"/>
  <c r="K1247" i="1" s="1"/>
  <c r="H1372" i="5"/>
  <c r="J1371" i="1" s="1"/>
  <c r="K1371" i="1" s="1"/>
  <c r="H1488" i="5"/>
  <c r="J1487" i="1" s="1"/>
  <c r="K1487" i="1" s="1"/>
  <c r="H1636" i="5"/>
  <c r="J1635" i="1" s="1"/>
  <c r="K1635" i="1" s="1"/>
  <c r="H1764" i="5"/>
  <c r="J1763" i="1" s="1"/>
  <c r="K1763" i="1" s="1"/>
  <c r="H1900" i="5"/>
  <c r="J1899" i="1" s="1"/>
  <c r="K1899" i="1" s="1"/>
  <c r="H2052" i="5"/>
  <c r="J2051" i="1" s="1"/>
  <c r="K2051" i="1" s="1"/>
  <c r="H2184" i="5"/>
  <c r="J2183" i="1" s="1"/>
  <c r="K2183" i="1" s="1"/>
  <c r="H2320" i="5"/>
  <c r="J2319" i="1" s="1"/>
  <c r="K2319" i="1" s="1"/>
  <c r="H2780" i="5"/>
  <c r="J2779" i="1" s="1"/>
  <c r="K2779" i="1" s="1"/>
  <c r="H2936" i="5"/>
  <c r="J2935" i="1" s="1"/>
  <c r="K2935" i="1" s="1"/>
  <c r="H3080" i="5"/>
  <c r="J3079" i="1" s="1"/>
  <c r="K3079" i="1" s="1"/>
  <c r="H3228" i="5"/>
  <c r="J3227" i="1" s="1"/>
  <c r="K3227" i="1" s="1"/>
  <c r="H3540" i="5"/>
  <c r="J3539" i="1" s="1"/>
  <c r="K3539" i="1" s="1"/>
  <c r="H62" i="5"/>
  <c r="J61" i="1" s="1"/>
  <c r="K61" i="1" s="1"/>
  <c r="H94" i="5"/>
  <c r="J93" i="1" s="1"/>
  <c r="K93" i="1" s="1"/>
  <c r="H158" i="5"/>
  <c r="J157" i="1" s="1"/>
  <c r="K157" i="1" s="1"/>
  <c r="H190" i="5"/>
  <c r="J189" i="1" s="1"/>
  <c r="K189" i="1" s="1"/>
  <c r="H222" i="5"/>
  <c r="J221" i="1" s="1"/>
  <c r="K221" i="1" s="1"/>
  <c r="H254" i="5"/>
  <c r="J253" i="1" s="1"/>
  <c r="K253" i="1" s="1"/>
  <c r="H286" i="5"/>
  <c r="J285" i="1" s="1"/>
  <c r="K285" i="1" s="1"/>
  <c r="H350" i="5"/>
  <c r="J349" i="1" s="1"/>
  <c r="K349" i="1" s="1"/>
  <c r="H382" i="5"/>
  <c r="J381" i="1" s="1"/>
  <c r="K381" i="1" s="1"/>
  <c r="H446" i="5"/>
  <c r="J445" i="1" s="1"/>
  <c r="K445" i="1" s="1"/>
  <c r="H478" i="5"/>
  <c r="J477" i="1" s="1"/>
  <c r="K477" i="1" s="1"/>
  <c r="H542" i="5"/>
  <c r="J541" i="1" s="1"/>
  <c r="K541" i="1" s="1"/>
  <c r="H574" i="5"/>
  <c r="J573" i="1" s="1"/>
  <c r="K573" i="1" s="1"/>
  <c r="H638" i="5"/>
  <c r="J637" i="1" s="1"/>
  <c r="K637" i="1" s="1"/>
  <c r="H670" i="5"/>
  <c r="J669" i="1" s="1"/>
  <c r="K669" i="1" s="1"/>
  <c r="H702" i="5"/>
  <c r="J701" i="1" s="1"/>
  <c r="K701" i="1" s="1"/>
  <c r="H734" i="5"/>
  <c r="J733" i="1" s="1"/>
  <c r="K733" i="1" s="1"/>
  <c r="H766" i="5"/>
  <c r="J765" i="1" s="1"/>
  <c r="K765" i="1" s="1"/>
  <c r="H798" i="5"/>
  <c r="J797" i="1" s="1"/>
  <c r="K797" i="1" s="1"/>
  <c r="H830" i="5"/>
  <c r="J829" i="1" s="1"/>
  <c r="K829" i="1" s="1"/>
  <c r="H1805" i="5"/>
  <c r="J1804" i="1" s="1"/>
  <c r="K1804" i="1" s="1"/>
  <c r="H1869" i="5"/>
  <c r="J1868" i="1" s="1"/>
  <c r="K1868" i="1" s="1"/>
  <c r="H1997" i="5"/>
  <c r="J1996" i="1" s="1"/>
  <c r="K1996" i="1" s="1"/>
  <c r="H2061" i="5"/>
  <c r="J2060" i="1" s="1"/>
  <c r="K2060" i="1" s="1"/>
  <c r="H2189" i="5"/>
  <c r="J2188" i="1" s="1"/>
  <c r="K2188" i="1" s="1"/>
  <c r="H2253" i="5"/>
  <c r="J2252" i="1" s="1"/>
  <c r="K2252" i="1" s="1"/>
  <c r="H2317" i="5"/>
  <c r="J2316" i="1" s="1"/>
  <c r="K2316" i="1" s="1"/>
  <c r="H2445" i="5"/>
  <c r="J2444" i="1" s="1"/>
  <c r="K2444" i="1" s="1"/>
  <c r="H2509" i="5"/>
  <c r="J2508" i="1" s="1"/>
  <c r="K2508" i="1" s="1"/>
  <c r="H2637" i="5"/>
  <c r="J2636" i="1" s="1"/>
  <c r="K2636" i="1" s="1"/>
  <c r="H2701" i="5"/>
  <c r="J2700" i="1" s="1"/>
  <c r="K2700" i="1" s="1"/>
  <c r="H2765" i="5"/>
  <c r="J2764" i="1" s="1"/>
  <c r="K2764" i="1" s="1"/>
  <c r="H2893" i="5"/>
  <c r="J2892" i="1" s="1"/>
  <c r="K2892" i="1" s="1"/>
  <c r="J2956" i="1"/>
  <c r="K2956" i="1" s="1"/>
  <c r="H3085" i="5"/>
  <c r="J3084" i="1" s="1"/>
  <c r="K3084" i="1" s="1"/>
  <c r="H3149" i="5"/>
  <c r="J3148" i="1" s="1"/>
  <c r="K3148" i="1" s="1"/>
  <c r="H3213" i="5"/>
  <c r="J3212" i="1" s="1"/>
  <c r="K3212" i="1" s="1"/>
  <c r="H886" i="5"/>
  <c r="J885" i="1" s="1"/>
  <c r="K885" i="1" s="1"/>
  <c r="H950" i="5"/>
  <c r="J949" i="1" s="1"/>
  <c r="K949" i="1" s="1"/>
  <c r="H1078" i="5"/>
  <c r="J1077" i="1" s="1"/>
  <c r="K1077" i="1" s="1"/>
  <c r="H1206" i="5"/>
  <c r="J1205" i="1" s="1"/>
  <c r="K1205" i="1" s="1"/>
  <c r="H1270" i="5"/>
  <c r="J1269" i="1" s="1"/>
  <c r="K1269" i="1" s="1"/>
  <c r="H1334" i="5"/>
  <c r="J1333" i="1" s="1"/>
  <c r="K1333" i="1" s="1"/>
  <c r="H1398" i="5"/>
  <c r="J1397" i="1" s="1"/>
  <c r="K1397" i="1" s="1"/>
  <c r="H1462" i="5"/>
  <c r="J1461" i="1" s="1"/>
  <c r="K1461" i="1" s="1"/>
  <c r="H1526" i="5"/>
  <c r="J1525" i="1" s="1"/>
  <c r="K1525" i="1" s="1"/>
  <c r="H1590" i="5"/>
  <c r="J1589" i="1" s="1"/>
  <c r="K1589" i="1" s="1"/>
  <c r="H1654" i="5"/>
  <c r="J1653" i="1" s="1"/>
  <c r="K1653" i="1" s="1"/>
  <c r="H1718" i="5"/>
  <c r="J1717" i="1" s="1"/>
  <c r="K1717" i="1" s="1"/>
  <c r="H1782" i="5"/>
  <c r="J1781" i="1" s="1"/>
  <c r="K1781" i="1" s="1"/>
  <c r="H1846" i="5"/>
  <c r="J1845" i="1" s="1"/>
  <c r="K1845" i="1" s="1"/>
  <c r="H1910" i="5"/>
  <c r="J1909" i="1" s="1"/>
  <c r="K1909" i="1" s="1"/>
  <c r="H1974" i="5"/>
  <c r="J1973" i="1" s="1"/>
  <c r="K1973" i="1" s="1"/>
  <c r="H2102" i="5"/>
  <c r="J2101" i="1" s="1"/>
  <c r="K2101" i="1" s="1"/>
  <c r="H2230" i="5"/>
  <c r="J2229" i="1" s="1"/>
  <c r="K2229" i="1" s="1"/>
  <c r="H2294" i="5"/>
  <c r="J2293" i="1" s="1"/>
  <c r="K2293" i="1" s="1"/>
  <c r="H2358" i="5"/>
  <c r="J2357" i="1" s="1"/>
  <c r="K2357" i="1" s="1"/>
  <c r="H2486" i="5"/>
  <c r="J2485" i="1" s="1"/>
  <c r="K2485" i="1" s="1"/>
  <c r="H2550" i="5"/>
  <c r="J2549" i="1" s="1"/>
  <c r="K2549" i="1" s="1"/>
  <c r="H2678" i="5"/>
  <c r="J2677" i="1" s="1"/>
  <c r="K2677" i="1" s="1"/>
  <c r="H2742" i="5"/>
  <c r="J2741" i="1" s="1"/>
  <c r="K2741" i="1" s="1"/>
  <c r="H2806" i="5"/>
  <c r="J2805" i="1" s="1"/>
  <c r="K2805" i="1" s="1"/>
  <c r="J2869" i="1"/>
  <c r="K2869" i="1" s="1"/>
  <c r="H2934" i="5"/>
  <c r="J2933" i="1" s="1"/>
  <c r="K2933" i="1" s="1"/>
  <c r="H2998" i="5"/>
  <c r="J2997" i="1" s="1"/>
  <c r="K2997" i="1" s="1"/>
  <c r="H3126" i="5"/>
  <c r="J3125" i="1" s="1"/>
  <c r="K3125" i="1" s="1"/>
  <c r="H3190" i="5"/>
  <c r="J3189" i="1" s="1"/>
  <c r="K3189" i="1" s="1"/>
  <c r="H3254" i="5"/>
  <c r="J3253" i="1" s="1"/>
  <c r="K3253" i="1" s="1"/>
  <c r="H3318" i="5"/>
  <c r="J3317" i="1" s="1"/>
  <c r="K3317" i="1" s="1"/>
  <c r="H3446" i="5"/>
  <c r="J3445" i="1" s="1"/>
  <c r="K3445" i="1" s="1"/>
  <c r="H308" i="5"/>
  <c r="J307" i="1" s="1"/>
  <c r="K307" i="1" s="1"/>
  <c r="H672" i="5"/>
  <c r="J671" i="1" s="1"/>
  <c r="K671" i="1" s="1"/>
  <c r="H844" i="5"/>
  <c r="J843" i="1" s="1"/>
  <c r="K843" i="1" s="1"/>
  <c r="H1176" i="5"/>
  <c r="J1175" i="1" s="1"/>
  <c r="K1175" i="1" s="1"/>
  <c r="H1276" i="5"/>
  <c r="J1275" i="1" s="1"/>
  <c r="K1275" i="1" s="1"/>
  <c r="H1364" i="5"/>
  <c r="J1363" i="1" s="1"/>
  <c r="K1363" i="1" s="1"/>
  <c r="H1448" i="5"/>
  <c r="J1447" i="1" s="1"/>
  <c r="K1447" i="1" s="1"/>
  <c r="H1532" i="5"/>
  <c r="J1531" i="1" s="1"/>
  <c r="K1531" i="1" s="1"/>
  <c r="H1604" i="5"/>
  <c r="J1603" i="1" s="1"/>
  <c r="K1603" i="1" s="1"/>
  <c r="H1696" i="5"/>
  <c r="J1695" i="1" s="1"/>
  <c r="K1695" i="1" s="1"/>
  <c r="H1780" i="5"/>
  <c r="J1779" i="1" s="1"/>
  <c r="K1779" i="1" s="1"/>
  <c r="H1864" i="5"/>
  <c r="J1863" i="1" s="1"/>
  <c r="K1863" i="1" s="1"/>
  <c r="H2116" i="5"/>
  <c r="J2115" i="1" s="1"/>
  <c r="K2115" i="1" s="1"/>
  <c r="H2196" i="5"/>
  <c r="J2195" i="1" s="1"/>
  <c r="K2195" i="1" s="1"/>
  <c r="H2280" i="5"/>
  <c r="J2279" i="1" s="1"/>
  <c r="K2279" i="1" s="1"/>
  <c r="H2364" i="5"/>
  <c r="J2363" i="1" s="1"/>
  <c r="K2363" i="1" s="1"/>
  <c r="H2444" i="5"/>
  <c r="J2443" i="1" s="1"/>
  <c r="K2443" i="1" s="1"/>
  <c r="H2600" i="5"/>
  <c r="J2599" i="1" s="1"/>
  <c r="K2599" i="1" s="1"/>
  <c r="H2688" i="5"/>
  <c r="J2687" i="1" s="1"/>
  <c r="K2687" i="1" s="1"/>
  <c r="H2772" i="5"/>
  <c r="J2771" i="1" s="1"/>
  <c r="K2771" i="1" s="1"/>
  <c r="H2852" i="5"/>
  <c r="J2851" i="1" s="1"/>
  <c r="K2851" i="1" s="1"/>
  <c r="H3188" i="5"/>
  <c r="J3187" i="1" s="1"/>
  <c r="K3187" i="1" s="1"/>
  <c r="H3268" i="5"/>
  <c r="J3267" i="1" s="1"/>
  <c r="K3267" i="1" s="1"/>
  <c r="J3423" i="1"/>
  <c r="K3423" i="1" s="1"/>
  <c r="H23" i="5"/>
  <c r="J22" i="1" s="1"/>
  <c r="K22" i="1" s="1"/>
  <c r="H55" i="5"/>
  <c r="J54" i="1" s="1"/>
  <c r="K54" i="1" s="1"/>
  <c r="H151" i="5"/>
  <c r="J150" i="1" s="1"/>
  <c r="K150" i="1" s="1"/>
  <c r="H183" i="5"/>
  <c r="J182" i="1" s="1"/>
  <c r="K182" i="1" s="1"/>
  <c r="H215" i="5"/>
  <c r="J214" i="1" s="1"/>
  <c r="K214" i="1" s="1"/>
  <c r="H247" i="5"/>
  <c r="J246" i="1" s="1"/>
  <c r="K246" i="1" s="1"/>
  <c r="H279" i="5"/>
  <c r="J278" i="1" s="1"/>
  <c r="K278" i="1" s="1"/>
  <c r="H311" i="5"/>
  <c r="J310" i="1" s="1"/>
  <c r="K310" i="1" s="1"/>
  <c r="H343" i="5"/>
  <c r="J342" i="1" s="1"/>
  <c r="K342" i="1" s="1"/>
  <c r="H439" i="5"/>
  <c r="J438" i="1" s="1"/>
  <c r="K438" i="1" s="1"/>
  <c r="H471" i="5"/>
  <c r="J470" i="1" s="1"/>
  <c r="K470" i="1" s="1"/>
  <c r="H535" i="5"/>
  <c r="J534" i="1" s="1"/>
  <c r="K534" i="1" s="1"/>
  <c r="H567" i="5"/>
  <c r="J566" i="1" s="1"/>
  <c r="K566" i="1" s="1"/>
  <c r="H631" i="5"/>
  <c r="J630" i="1" s="1"/>
  <c r="K630" i="1" s="1"/>
  <c r="H695" i="5"/>
  <c r="J694" i="1" s="1"/>
  <c r="K694" i="1" s="1"/>
  <c r="H727" i="5"/>
  <c r="J726" i="1" s="1"/>
  <c r="K726" i="1" s="1"/>
  <c r="H759" i="5"/>
  <c r="J758" i="1" s="1"/>
  <c r="K758" i="1" s="1"/>
  <c r="H791" i="5"/>
  <c r="J790" i="1" s="1"/>
  <c r="K790" i="1" s="1"/>
  <c r="H823" i="5"/>
  <c r="J822" i="1" s="1"/>
  <c r="K822" i="1" s="1"/>
  <c r="H855" i="5"/>
  <c r="J854" i="1" s="1"/>
  <c r="K854" i="1" s="1"/>
  <c r="H887" i="5"/>
  <c r="J886" i="1" s="1"/>
  <c r="K886" i="1" s="1"/>
  <c r="H951" i="5"/>
  <c r="J950" i="1" s="1"/>
  <c r="K950" i="1" s="1"/>
  <c r="H983" i="5"/>
  <c r="J982" i="1" s="1"/>
  <c r="K982" i="1" s="1"/>
  <c r="H1079" i="5"/>
  <c r="J1078" i="1" s="1"/>
  <c r="K1078" i="1" s="1"/>
  <c r="H1111" i="5"/>
  <c r="J1110" i="1" s="1"/>
  <c r="K1110" i="1" s="1"/>
  <c r="H1175" i="5"/>
  <c r="J1174" i="1" s="1"/>
  <c r="K1174" i="1" s="1"/>
  <c r="H1207" i="5"/>
  <c r="J1206" i="1" s="1"/>
  <c r="K1206" i="1" s="1"/>
  <c r="H1239" i="5"/>
  <c r="J1238" i="1" s="1"/>
  <c r="K1238" i="1" s="1"/>
  <c r="H1271" i="5"/>
  <c r="J1270" i="1" s="1"/>
  <c r="K1270" i="1" s="1"/>
  <c r="H1303" i="5"/>
  <c r="J1302" i="1" s="1"/>
  <c r="K1302" i="1" s="1"/>
  <c r="H1335" i="5"/>
  <c r="J1334" i="1" s="1"/>
  <c r="K1334" i="1" s="1"/>
  <c r="H1367" i="5"/>
  <c r="J1366" i="1" s="1"/>
  <c r="K1366" i="1" s="1"/>
  <c r="H1399" i="5"/>
  <c r="J1398" i="1" s="1"/>
  <c r="K1398" i="1" s="1"/>
  <c r="H1431" i="5"/>
  <c r="J1430" i="1" s="1"/>
  <c r="K1430" i="1" s="1"/>
  <c r="H1463" i="5"/>
  <c r="J1462" i="1" s="1"/>
  <c r="K1462" i="1" s="1"/>
  <c r="H1495" i="5"/>
  <c r="J1494" i="1" s="1"/>
  <c r="K1494" i="1" s="1"/>
  <c r="H1527" i="5"/>
  <c r="J1526" i="1" s="1"/>
  <c r="K1526" i="1" s="1"/>
  <c r="H1559" i="5"/>
  <c r="J1558" i="1" s="1"/>
  <c r="K1558" i="1" s="1"/>
  <c r="H1591" i="5"/>
  <c r="J1590" i="1" s="1"/>
  <c r="K1590" i="1" s="1"/>
  <c r="H1623" i="5"/>
  <c r="J1622" i="1" s="1"/>
  <c r="K1622" i="1" s="1"/>
  <c r="H1655" i="5"/>
  <c r="J1654" i="1" s="1"/>
  <c r="K1654" i="1" s="1"/>
  <c r="H1687" i="5"/>
  <c r="J1686" i="1" s="1"/>
  <c r="K1686" i="1" s="1"/>
  <c r="H1719" i="5"/>
  <c r="J1718" i="1" s="1"/>
  <c r="K1718" i="1" s="1"/>
  <c r="H1751" i="5"/>
  <c r="J1750" i="1" s="1"/>
  <c r="K1750" i="1" s="1"/>
  <c r="H1783" i="5"/>
  <c r="J1782" i="1" s="1"/>
  <c r="K1782" i="1" s="1"/>
  <c r="H1815" i="5"/>
  <c r="J1814" i="1" s="1"/>
  <c r="K1814" i="1" s="1"/>
  <c r="H1847" i="5"/>
  <c r="J1846" i="1" s="1"/>
  <c r="K1846" i="1" s="1"/>
  <c r="H1879" i="5"/>
  <c r="J1878" i="1" s="1"/>
  <c r="K1878" i="1" s="1"/>
  <c r="H1911" i="5"/>
  <c r="J1910" i="1" s="1"/>
  <c r="K1910" i="1" s="1"/>
  <c r="H1975" i="5"/>
  <c r="J1974" i="1" s="1"/>
  <c r="K1974" i="1" s="1"/>
  <c r="H2007" i="5"/>
  <c r="J2006" i="1" s="1"/>
  <c r="K2006" i="1" s="1"/>
  <c r="H2103" i="5"/>
  <c r="J2102" i="1" s="1"/>
  <c r="K2102" i="1" s="1"/>
  <c r="H2135" i="5"/>
  <c r="J2134" i="1" s="1"/>
  <c r="K2134" i="1" s="1"/>
  <c r="H2199" i="5"/>
  <c r="J2198" i="1" s="1"/>
  <c r="K2198" i="1" s="1"/>
  <c r="H2231" i="5"/>
  <c r="J2230" i="1" s="1"/>
  <c r="K2230" i="1" s="1"/>
  <c r="H2263" i="5"/>
  <c r="J2262" i="1" s="1"/>
  <c r="K2262" i="1" s="1"/>
  <c r="H2295" i="5"/>
  <c r="J2294" i="1" s="1"/>
  <c r="K2294" i="1" s="1"/>
  <c r="H2327" i="5"/>
  <c r="J2326" i="1" s="1"/>
  <c r="K2326" i="1" s="1"/>
  <c r="H2359" i="5"/>
  <c r="J2358" i="1" s="1"/>
  <c r="K2358" i="1" s="1"/>
  <c r="H2391" i="5"/>
  <c r="J2390" i="1" s="1"/>
  <c r="K2390" i="1" s="1"/>
  <c r="H2455" i="5"/>
  <c r="J2454" i="1" s="1"/>
  <c r="K2454" i="1" s="1"/>
  <c r="H2487" i="5"/>
  <c r="J2486" i="1" s="1"/>
  <c r="K2486" i="1" s="1"/>
  <c r="H2551" i="5"/>
  <c r="J2550" i="1" s="1"/>
  <c r="K2550" i="1" s="1"/>
  <c r="H2583" i="5"/>
  <c r="J2582" i="1" s="1"/>
  <c r="K2582" i="1" s="1"/>
  <c r="H2647" i="5"/>
  <c r="J2646" i="1" s="1"/>
  <c r="K2646" i="1" s="1"/>
  <c r="H2679" i="5"/>
  <c r="J2678" i="1" s="1"/>
  <c r="K2678" i="1" s="1"/>
  <c r="H2711" i="5"/>
  <c r="J2710" i="1" s="1"/>
  <c r="K2710" i="1" s="1"/>
  <c r="H2743" i="5"/>
  <c r="J2742" i="1" s="1"/>
  <c r="K2742" i="1" s="1"/>
  <c r="H2775" i="5"/>
  <c r="J2774" i="1" s="1"/>
  <c r="K2774" i="1" s="1"/>
  <c r="H2807" i="5"/>
  <c r="J2806" i="1" s="1"/>
  <c r="K2806" i="1" s="1"/>
  <c r="J2870" i="1"/>
  <c r="K2870" i="1" s="1"/>
  <c r="H2903" i="5"/>
  <c r="J2902" i="1" s="1"/>
  <c r="K2902" i="1" s="1"/>
  <c r="H2935" i="5"/>
  <c r="J2934" i="1" s="1"/>
  <c r="K2934" i="1" s="1"/>
  <c r="H2999" i="5"/>
  <c r="J2998" i="1" s="1"/>
  <c r="K2998" i="1" s="1"/>
  <c r="H3031" i="5"/>
  <c r="J3030" i="1" s="1"/>
  <c r="K3030" i="1" s="1"/>
  <c r="J3094" i="1"/>
  <c r="K3094" i="1" s="1"/>
  <c r="H3127" i="5"/>
  <c r="J3126" i="1" s="1"/>
  <c r="K3126" i="1" s="1"/>
  <c r="H3159" i="5"/>
  <c r="J3158" i="1" s="1"/>
  <c r="K3158" i="1" s="1"/>
  <c r="H3191" i="5"/>
  <c r="J3190" i="1" s="1"/>
  <c r="K3190" i="1" s="1"/>
  <c r="H3223" i="5"/>
  <c r="J3222" i="1" s="1"/>
  <c r="K3222" i="1" s="1"/>
  <c r="H3255" i="5"/>
  <c r="J3254" i="1" s="1"/>
  <c r="K3254" i="1" s="1"/>
  <c r="H3319" i="5"/>
  <c r="J3318" i="1" s="1"/>
  <c r="K3318" i="1" s="1"/>
  <c r="H3351" i="5"/>
  <c r="J3350" i="1" s="1"/>
  <c r="K3350" i="1" s="1"/>
  <c r="H3415" i="5"/>
  <c r="J3414" i="1" s="1"/>
  <c r="K3414" i="1" s="1"/>
  <c r="H3447" i="5"/>
  <c r="J3446" i="1" s="1"/>
  <c r="K3446" i="1" s="1"/>
  <c r="J3510" i="1"/>
  <c r="K3510" i="1" s="1"/>
  <c r="H3543" i="5"/>
  <c r="J3542" i="1" s="1"/>
  <c r="K3542" i="1" s="1"/>
  <c r="H2594" i="5"/>
  <c r="J2593" i="1" s="1"/>
  <c r="K2593" i="1" s="1"/>
  <c r="H2802" i="5"/>
  <c r="J2801" i="1" s="1"/>
  <c r="K2801" i="1" s="1"/>
  <c r="J3009" i="1"/>
  <c r="K3009" i="1" s="1"/>
  <c r="H3202" i="5"/>
  <c r="J3201" i="1" s="1"/>
  <c r="K3201" i="1" s="1"/>
  <c r="H3394" i="5"/>
  <c r="J3393" i="1" s="1"/>
  <c r="K3393" i="1" s="1"/>
  <c r="H748" i="5"/>
  <c r="J747" i="1" s="1"/>
  <c r="K747" i="1" s="1"/>
  <c r="H906" i="5"/>
  <c r="J905" i="1" s="1"/>
  <c r="K905" i="1" s="1"/>
  <c r="H1034" i="5"/>
  <c r="J1033" i="1" s="1"/>
  <c r="K1033" i="1" s="1"/>
  <c r="H1162" i="5"/>
  <c r="J1161" i="1" s="1"/>
  <c r="K1161" i="1" s="1"/>
  <c r="H1226" i="5"/>
  <c r="J1225" i="1" s="1"/>
  <c r="K1225" i="1" s="1"/>
  <c r="H1290" i="5"/>
  <c r="J1289" i="1" s="1"/>
  <c r="K1289" i="1" s="1"/>
  <c r="H1354" i="5"/>
  <c r="J1353" i="1" s="1"/>
  <c r="K1353" i="1" s="1"/>
  <c r="H1418" i="5"/>
  <c r="J1417" i="1" s="1"/>
  <c r="K1417" i="1" s="1"/>
  <c r="H1482" i="5"/>
  <c r="J1481" i="1" s="1"/>
  <c r="K1481" i="1" s="1"/>
  <c r="H1546" i="5"/>
  <c r="J1545" i="1" s="1"/>
  <c r="K1545" i="1" s="1"/>
  <c r="H1610" i="5"/>
  <c r="J1609" i="1" s="1"/>
  <c r="K1609" i="1" s="1"/>
  <c r="H1674" i="5"/>
  <c r="J1673" i="1" s="1"/>
  <c r="K1673" i="1" s="1"/>
  <c r="H1802" i="5"/>
  <c r="J1801" i="1" s="1"/>
  <c r="K1801" i="1" s="1"/>
  <c r="H1866" i="5"/>
  <c r="J1865" i="1" s="1"/>
  <c r="K1865" i="1" s="1"/>
  <c r="H1930" i="5"/>
  <c r="J1929" i="1" s="1"/>
  <c r="K1929" i="1" s="1"/>
  <c r="H2058" i="5"/>
  <c r="J2057" i="1" s="1"/>
  <c r="K2057" i="1" s="1"/>
  <c r="H2186" i="5"/>
  <c r="J2185" i="1" s="1"/>
  <c r="K2185" i="1" s="1"/>
  <c r="H2250" i="5"/>
  <c r="J2249" i="1" s="1"/>
  <c r="K2249" i="1" s="1"/>
  <c r="H2314" i="5"/>
  <c r="J2313" i="1" s="1"/>
  <c r="K2313" i="1" s="1"/>
  <c r="H2442" i="5"/>
  <c r="J2441" i="1" s="1"/>
  <c r="K2441" i="1" s="1"/>
  <c r="H2506" i="5"/>
  <c r="J2505" i="1" s="1"/>
  <c r="K2505" i="1" s="1"/>
  <c r="H2634" i="5"/>
  <c r="J2633" i="1" s="1"/>
  <c r="K2633" i="1" s="1"/>
  <c r="H2698" i="5"/>
  <c r="J2697" i="1" s="1"/>
  <c r="K2697" i="1" s="1"/>
  <c r="H2762" i="5"/>
  <c r="J2761" i="1" s="1"/>
  <c r="K2761" i="1" s="1"/>
  <c r="H2890" i="5"/>
  <c r="J2889" i="1" s="1"/>
  <c r="K2889" i="1" s="1"/>
  <c r="H2954" i="5"/>
  <c r="J2953" i="1" s="1"/>
  <c r="K2953" i="1" s="1"/>
  <c r="H3082" i="5"/>
  <c r="J3081" i="1" s="1"/>
  <c r="K3081" i="1" s="1"/>
  <c r="H3146" i="5"/>
  <c r="J3145" i="1" s="1"/>
  <c r="K3145" i="1" s="1"/>
  <c r="H3210" i="5"/>
  <c r="J3209" i="1" s="1"/>
  <c r="K3209" i="1" s="1"/>
  <c r="H3274" i="5"/>
  <c r="J3273" i="1" s="1"/>
  <c r="K3273" i="1" s="1"/>
  <c r="H3402" i="5"/>
  <c r="J3401" i="1" s="1"/>
  <c r="K3401" i="1" s="1"/>
  <c r="J3465" i="1"/>
  <c r="K3465" i="1" s="1"/>
  <c r="H16" i="5"/>
  <c r="J15" i="1" s="1"/>
  <c r="K15" i="1" s="1"/>
  <c r="H184" i="5"/>
  <c r="J183" i="1" s="1"/>
  <c r="K183" i="1" s="1"/>
  <c r="H728" i="5"/>
  <c r="J727" i="1" s="1"/>
  <c r="K727" i="1" s="1"/>
  <c r="H888" i="5"/>
  <c r="J887" i="1" s="1"/>
  <c r="K887" i="1" s="1"/>
  <c r="H2770" i="5"/>
  <c r="J2769" i="1" s="1"/>
  <c r="K2769" i="1" s="1"/>
  <c r="H2946" i="5"/>
  <c r="J2945" i="1" s="1"/>
  <c r="K2945" i="1" s="1"/>
  <c r="H3138" i="5"/>
  <c r="J3137" i="1" s="1"/>
  <c r="K3137" i="1" s="1"/>
  <c r="H3362" i="5"/>
  <c r="J3361" i="1" s="1"/>
  <c r="K3361" i="1" s="1"/>
  <c r="H3554" i="5"/>
  <c r="J3553" i="1" s="1"/>
  <c r="K3553" i="1" s="1"/>
  <c r="H256" i="5"/>
  <c r="J255" i="1" s="1"/>
  <c r="K255" i="1" s="1"/>
  <c r="H832" i="5"/>
  <c r="J831" i="1" s="1"/>
  <c r="K831" i="1" s="1"/>
  <c r="H942" i="5"/>
  <c r="J941" i="1" s="1"/>
  <c r="K941" i="1" s="1"/>
  <c r="H1070" i="5"/>
  <c r="J1069" i="1" s="1"/>
  <c r="K1069" i="1" s="1"/>
  <c r="H1134" i="5"/>
  <c r="J1133" i="1" s="1"/>
  <c r="K1133" i="1" s="1"/>
  <c r="H1198" i="5"/>
  <c r="J1197" i="1" s="1"/>
  <c r="K1197" i="1" s="1"/>
  <c r="H1262" i="5"/>
  <c r="J1261" i="1" s="1"/>
  <c r="K1261" i="1" s="1"/>
  <c r="H1326" i="5"/>
  <c r="J1325" i="1" s="1"/>
  <c r="K1325" i="1" s="1"/>
  <c r="H1390" i="5"/>
  <c r="J1389" i="1" s="1"/>
  <c r="K1389" i="1" s="1"/>
  <c r="H1454" i="5"/>
  <c r="J1453" i="1" s="1"/>
  <c r="K1453" i="1" s="1"/>
  <c r="H1518" i="5"/>
  <c r="J1517" i="1" s="1"/>
  <c r="K1517" i="1" s="1"/>
  <c r="H1582" i="5"/>
  <c r="J1581" i="1" s="1"/>
  <c r="K1581" i="1" s="1"/>
  <c r="H1646" i="5"/>
  <c r="J1645" i="1" s="1"/>
  <c r="K1645" i="1" s="1"/>
  <c r="H1710" i="5"/>
  <c r="J1709" i="1" s="1"/>
  <c r="K1709" i="1" s="1"/>
  <c r="H1774" i="5"/>
  <c r="J1773" i="1" s="1"/>
  <c r="K1773" i="1" s="1"/>
  <c r="H1838" i="5"/>
  <c r="J1837" i="1" s="1"/>
  <c r="K1837" i="1" s="1"/>
  <c r="H1902" i="5"/>
  <c r="J1901" i="1" s="1"/>
  <c r="K1901" i="1" s="1"/>
  <c r="H1966" i="5"/>
  <c r="J1965" i="1" s="1"/>
  <c r="K1965" i="1" s="1"/>
  <c r="H2094" i="5"/>
  <c r="J2093" i="1" s="1"/>
  <c r="K2093" i="1" s="1"/>
  <c r="H2158" i="5"/>
  <c r="J2157" i="1" s="1"/>
  <c r="K2157" i="1" s="1"/>
  <c r="H2286" i="5"/>
  <c r="J2285" i="1" s="1"/>
  <c r="K2285" i="1" s="1"/>
  <c r="H2350" i="5"/>
  <c r="J2349" i="1" s="1"/>
  <c r="K2349" i="1" s="1"/>
  <c r="H2414" i="5"/>
  <c r="J2413" i="1" s="1"/>
  <c r="K2413" i="1" s="1"/>
  <c r="H2542" i="5"/>
  <c r="J2541" i="1" s="1"/>
  <c r="K2541" i="1" s="1"/>
  <c r="H2670" i="5"/>
  <c r="J2669" i="1" s="1"/>
  <c r="K2669" i="1" s="1"/>
  <c r="H2734" i="5"/>
  <c r="J2733" i="1" s="1"/>
  <c r="K2733" i="1" s="1"/>
  <c r="H2798" i="5"/>
  <c r="J2797" i="1" s="1"/>
  <c r="K2797" i="1" s="1"/>
  <c r="H2862" i="5"/>
  <c r="J2861" i="1" s="1"/>
  <c r="K2861" i="1" s="1"/>
  <c r="H2990" i="5"/>
  <c r="J2989" i="1" s="1"/>
  <c r="K2989" i="1" s="1"/>
  <c r="J3053" i="1"/>
  <c r="K3053" i="1" s="1"/>
  <c r="H3118" i="5"/>
  <c r="J3117" i="1" s="1"/>
  <c r="K3117" i="1" s="1"/>
  <c r="H3182" i="5"/>
  <c r="J3181" i="1" s="1"/>
  <c r="K3181" i="1" s="1"/>
  <c r="H3246" i="5"/>
  <c r="J3245" i="1" s="1"/>
  <c r="K3245" i="1" s="1"/>
  <c r="H3310" i="5"/>
  <c r="J3309" i="1" s="1"/>
  <c r="K3309" i="1" s="1"/>
  <c r="J3373" i="1"/>
  <c r="K3373" i="1" s="1"/>
  <c r="H3502" i="5"/>
  <c r="J3501" i="1" s="1"/>
  <c r="K3501" i="1" s="1"/>
  <c r="H112" i="5"/>
  <c r="J111" i="1" s="1"/>
  <c r="K111" i="1" s="1"/>
  <c r="H292" i="5"/>
  <c r="J291" i="1" s="1"/>
  <c r="K291" i="1" s="1"/>
  <c r="H472" i="5"/>
  <c r="J471" i="1" s="1"/>
  <c r="K471" i="1" s="1"/>
  <c r="H652" i="5"/>
  <c r="J651" i="1" s="1"/>
  <c r="K651" i="1" s="1"/>
  <c r="H824" i="5"/>
  <c r="J823" i="1" s="1"/>
  <c r="K823" i="1" s="1"/>
  <c r="H988" i="5"/>
  <c r="J987" i="1" s="1"/>
  <c r="K987" i="1" s="1"/>
  <c r="H1160" i="5"/>
  <c r="J1159" i="1" s="1"/>
  <c r="K1159" i="1" s="1"/>
  <c r="H1268" i="5"/>
  <c r="J1267" i="1" s="1"/>
  <c r="K1267" i="1" s="1"/>
  <c r="H1352" i="5"/>
  <c r="J1351" i="1" s="1"/>
  <c r="K1351" i="1" s="1"/>
  <c r="H1436" i="5"/>
  <c r="J1435" i="1" s="1"/>
  <c r="K1435" i="1" s="1"/>
  <c r="H1516" i="5"/>
  <c r="J1515" i="1" s="1"/>
  <c r="K1515" i="1" s="1"/>
  <c r="H1596" i="5"/>
  <c r="J1595" i="1" s="1"/>
  <c r="K1595" i="1" s="1"/>
  <c r="H1684" i="5"/>
  <c r="J1683" i="1" s="1"/>
  <c r="K1683" i="1" s="1"/>
  <c r="H1772" i="5"/>
  <c r="J1771" i="1" s="1"/>
  <c r="K1771" i="1" s="1"/>
  <c r="H1848" i="5"/>
  <c r="J1847" i="1" s="1"/>
  <c r="K1847" i="1" s="1"/>
  <c r="H1932" i="5"/>
  <c r="J1931" i="1" s="1"/>
  <c r="K1931" i="1" s="1"/>
  <c r="H2020" i="5"/>
  <c r="J2019" i="1" s="1"/>
  <c r="K2019" i="1" s="1"/>
  <c r="H2100" i="5"/>
  <c r="J2099" i="1" s="1"/>
  <c r="K2099" i="1" s="1"/>
  <c r="H2188" i="5"/>
  <c r="J2187" i="1" s="1"/>
  <c r="K2187" i="1" s="1"/>
  <c r="H2272" i="5"/>
  <c r="J2271" i="1" s="1"/>
  <c r="K2271" i="1" s="1"/>
  <c r="H2352" i="5"/>
  <c r="J2351" i="1" s="1"/>
  <c r="K2351" i="1" s="1"/>
  <c r="H2512" i="5"/>
  <c r="J2511" i="1" s="1"/>
  <c r="K2511" i="1" s="1"/>
  <c r="H2592" i="5"/>
  <c r="J2591" i="1" s="1"/>
  <c r="K2591" i="1" s="1"/>
  <c r="H2680" i="5"/>
  <c r="J2679" i="1" s="1"/>
  <c r="K2679" i="1" s="1"/>
  <c r="H2764" i="5"/>
  <c r="J2763" i="1" s="1"/>
  <c r="K2763" i="1" s="1"/>
  <c r="H2844" i="5"/>
  <c r="J2843" i="1" s="1"/>
  <c r="K2843" i="1" s="1"/>
  <c r="J3095" i="1"/>
  <c r="K3095" i="1" s="1"/>
  <c r="H3176" i="5"/>
  <c r="J3175" i="1" s="1"/>
  <c r="K3175" i="1" s="1"/>
  <c r="H3260" i="5"/>
  <c r="J3259" i="1" s="1"/>
  <c r="K3259" i="1" s="1"/>
  <c r="H3412" i="5"/>
  <c r="J3411" i="1" s="1"/>
  <c r="K3411" i="1" s="1"/>
  <c r="H3508" i="5"/>
  <c r="J3507" i="1" s="1"/>
  <c r="K3507" i="1" s="1"/>
  <c r="H11" i="5"/>
  <c r="J10" i="1" s="1"/>
  <c r="K10" i="1" s="1"/>
  <c r="H107" i="5"/>
  <c r="J106" i="1" s="1"/>
  <c r="K106" i="1" s="1"/>
  <c r="H139" i="5"/>
  <c r="J138" i="1" s="1"/>
  <c r="K138" i="1" s="1"/>
  <c r="H267" i="5"/>
  <c r="J266" i="1" s="1"/>
  <c r="K266" i="1" s="1"/>
  <c r="H299" i="5"/>
  <c r="J298" i="1" s="1"/>
  <c r="K298" i="1" s="1"/>
  <c r="H395" i="5"/>
  <c r="J394" i="1" s="1"/>
  <c r="K394" i="1" s="1"/>
  <c r="H427" i="5"/>
  <c r="J426" i="1" s="1"/>
  <c r="K426" i="1" s="1"/>
  <c r="H491" i="5"/>
  <c r="J490" i="1" s="1"/>
  <c r="K490" i="1" s="1"/>
  <c r="H523" i="5"/>
  <c r="J522" i="1" s="1"/>
  <c r="K522" i="1" s="1"/>
  <c r="H587" i="5"/>
  <c r="J586" i="1" s="1"/>
  <c r="K586" i="1" s="1"/>
  <c r="H619" i="5"/>
  <c r="J618" i="1" s="1"/>
  <c r="K618" i="1" s="1"/>
  <c r="H651" i="5"/>
  <c r="J650" i="1" s="1"/>
  <c r="K650" i="1" s="1"/>
  <c r="H683" i="5"/>
  <c r="J682" i="1" s="1"/>
  <c r="K682" i="1" s="1"/>
  <c r="H715" i="5"/>
  <c r="J714" i="1" s="1"/>
  <c r="K714" i="1" s="1"/>
  <c r="H747" i="5"/>
  <c r="J746" i="1" s="1"/>
  <c r="K746" i="1" s="1"/>
  <c r="H779" i="5"/>
  <c r="J778" i="1" s="1"/>
  <c r="K778" i="1" s="1"/>
  <c r="H811" i="5"/>
  <c r="J810" i="1" s="1"/>
  <c r="K810" i="1" s="1"/>
  <c r="H843" i="5"/>
  <c r="J842" i="1" s="1"/>
  <c r="K842" i="1" s="1"/>
  <c r="H907" i="5"/>
  <c r="J906" i="1" s="1"/>
  <c r="K906" i="1" s="1"/>
  <c r="H939" i="5"/>
  <c r="J938" i="1" s="1"/>
  <c r="K938" i="1" s="1"/>
  <c r="H1035" i="5"/>
  <c r="J1034" i="1" s="1"/>
  <c r="K1034" i="1" s="1"/>
  <c r="H1067" i="5"/>
  <c r="J1066" i="1" s="1"/>
  <c r="K1066" i="1" s="1"/>
  <c r="H1131" i="5"/>
  <c r="J1130" i="1" s="1"/>
  <c r="K1130" i="1" s="1"/>
  <c r="H1163" i="5"/>
  <c r="J1162" i="1" s="1"/>
  <c r="K1162" i="1" s="1"/>
  <c r="H1195" i="5"/>
  <c r="J1194" i="1" s="1"/>
  <c r="K1194" i="1" s="1"/>
  <c r="H1227" i="5"/>
  <c r="J1226" i="1" s="1"/>
  <c r="K1226" i="1" s="1"/>
  <c r="H1259" i="5"/>
  <c r="J1258" i="1" s="1"/>
  <c r="K1258" i="1" s="1"/>
  <c r="H1291" i="5"/>
  <c r="J1290" i="1" s="1"/>
  <c r="K1290" i="1" s="1"/>
  <c r="H1323" i="5"/>
  <c r="J1322" i="1" s="1"/>
  <c r="K1322" i="1" s="1"/>
  <c r="H1355" i="5"/>
  <c r="J1354" i="1" s="1"/>
  <c r="K1354" i="1" s="1"/>
  <c r="H1387" i="5"/>
  <c r="J1386" i="1" s="1"/>
  <c r="K1386" i="1" s="1"/>
  <c r="H1419" i="5"/>
  <c r="J1418" i="1" s="1"/>
  <c r="K1418" i="1" s="1"/>
  <c r="H1451" i="5"/>
  <c r="J1450" i="1" s="1"/>
  <c r="K1450" i="1" s="1"/>
  <c r="H1483" i="5"/>
  <c r="J1482" i="1" s="1"/>
  <c r="K1482" i="1" s="1"/>
  <c r="H1515" i="5"/>
  <c r="J1514" i="1" s="1"/>
  <c r="K1514" i="1" s="1"/>
  <c r="H1547" i="5"/>
  <c r="J1546" i="1" s="1"/>
  <c r="K1546" i="1" s="1"/>
  <c r="H1579" i="5"/>
  <c r="J1578" i="1" s="1"/>
  <c r="K1578" i="1" s="1"/>
  <c r="H1611" i="5"/>
  <c r="J1610" i="1" s="1"/>
  <c r="K1610" i="1" s="1"/>
  <c r="H1643" i="5"/>
  <c r="J1642" i="1" s="1"/>
  <c r="K1642" i="1" s="1"/>
  <c r="H1675" i="5"/>
  <c r="J1674" i="1" s="1"/>
  <c r="K1674" i="1" s="1"/>
  <c r="H1707" i="5"/>
  <c r="J1706" i="1" s="1"/>
  <c r="K1706" i="1" s="1"/>
  <c r="H1771" i="5"/>
  <c r="J1770" i="1" s="1"/>
  <c r="K1770" i="1" s="1"/>
  <c r="H1803" i="5"/>
  <c r="J1802" i="1" s="1"/>
  <c r="K1802" i="1" s="1"/>
  <c r="H1835" i="5"/>
  <c r="J1834" i="1" s="1"/>
  <c r="K1834" i="1" s="1"/>
  <c r="H1867" i="5"/>
  <c r="J1866" i="1" s="1"/>
  <c r="K1866" i="1" s="1"/>
  <c r="H1899" i="5"/>
  <c r="J1898" i="1" s="1"/>
  <c r="K1898" i="1" s="1"/>
  <c r="H1931" i="5"/>
  <c r="J1930" i="1" s="1"/>
  <c r="K1930" i="1" s="1"/>
  <c r="H1963" i="5"/>
  <c r="J1962" i="1" s="1"/>
  <c r="K1962" i="1" s="1"/>
  <c r="H1995" i="5"/>
  <c r="J1994" i="1" s="1"/>
  <c r="K1994" i="1" s="1"/>
  <c r="H2059" i="5"/>
  <c r="J2058" i="1" s="1"/>
  <c r="K2058" i="1" s="1"/>
  <c r="H2091" i="5"/>
  <c r="J2090" i="1" s="1"/>
  <c r="K2090" i="1" s="1"/>
  <c r="H2155" i="5"/>
  <c r="J2154" i="1" s="1"/>
  <c r="K2154" i="1" s="1"/>
  <c r="H2187" i="5"/>
  <c r="J2186" i="1" s="1"/>
  <c r="K2186" i="1" s="1"/>
  <c r="H2251" i="5"/>
  <c r="J2250" i="1" s="1"/>
  <c r="K2250" i="1" s="1"/>
  <c r="H2283" i="5"/>
  <c r="J2282" i="1" s="1"/>
  <c r="K2282" i="1" s="1"/>
  <c r="H2315" i="5"/>
  <c r="J2314" i="1" s="1"/>
  <c r="K2314" i="1" s="1"/>
  <c r="H2347" i="5"/>
  <c r="J2346" i="1" s="1"/>
  <c r="K2346" i="1" s="1"/>
  <c r="H2411" i="5"/>
  <c r="J2410" i="1" s="1"/>
  <c r="K2410" i="1" s="1"/>
  <c r="H2443" i="5"/>
  <c r="J2442" i="1" s="1"/>
  <c r="K2442" i="1" s="1"/>
  <c r="H2507" i="5"/>
  <c r="J2506" i="1" s="1"/>
  <c r="K2506" i="1" s="1"/>
  <c r="H2539" i="5"/>
  <c r="J2538" i="1" s="1"/>
  <c r="K2538" i="1" s="1"/>
  <c r="H2603" i="5"/>
  <c r="J2602" i="1" s="1"/>
  <c r="K2602" i="1" s="1"/>
  <c r="H2635" i="5"/>
  <c r="J2634" i="1" s="1"/>
  <c r="K2634" i="1" s="1"/>
  <c r="H2667" i="5"/>
  <c r="J2666" i="1" s="1"/>
  <c r="K2666" i="1" s="1"/>
  <c r="H2699" i="5"/>
  <c r="J2698" i="1" s="1"/>
  <c r="K2698" i="1" s="1"/>
  <c r="H2731" i="5"/>
  <c r="J2730" i="1" s="1"/>
  <c r="K2730" i="1" s="1"/>
  <c r="H2763" i="5"/>
  <c r="J2762" i="1" s="1"/>
  <c r="K2762" i="1" s="1"/>
  <c r="H2795" i="5"/>
  <c r="J2794" i="1" s="1"/>
  <c r="K2794" i="1" s="1"/>
  <c r="H2859" i="5"/>
  <c r="J2858" i="1" s="1"/>
  <c r="K2858" i="1" s="1"/>
  <c r="H2891" i="5"/>
  <c r="J2890" i="1" s="1"/>
  <c r="K2890" i="1" s="1"/>
  <c r="J2954" i="1"/>
  <c r="K2954" i="1" s="1"/>
  <c r="H2987" i="5"/>
  <c r="J2986" i="1" s="1"/>
  <c r="K2986" i="1" s="1"/>
  <c r="J3050" i="1"/>
  <c r="K3050" i="1" s="1"/>
  <c r="H3083" i="5"/>
  <c r="J3082" i="1" s="1"/>
  <c r="K3082" i="1" s="1"/>
  <c r="H3147" i="5"/>
  <c r="J3146" i="1" s="1"/>
  <c r="K3146" i="1" s="1"/>
  <c r="H3179" i="5"/>
  <c r="J3178" i="1" s="1"/>
  <c r="K3178" i="1" s="1"/>
  <c r="H3211" i="5"/>
  <c r="J3210" i="1" s="1"/>
  <c r="K3210" i="1" s="1"/>
  <c r="H3243" i="5"/>
  <c r="J3242" i="1" s="1"/>
  <c r="K3242" i="1" s="1"/>
  <c r="H3275" i="5"/>
  <c r="J3274" i="1" s="1"/>
  <c r="K3274" i="1" s="1"/>
  <c r="H3307" i="5"/>
  <c r="J3306" i="1" s="1"/>
  <c r="K3306" i="1" s="1"/>
  <c r="J3370" i="1"/>
  <c r="K3370" i="1" s="1"/>
  <c r="H3403" i="5"/>
  <c r="J3402" i="1" s="1"/>
  <c r="K3402" i="1" s="1"/>
  <c r="H3499" i="5"/>
  <c r="J3498" i="1" s="1"/>
  <c r="K3498" i="1" s="1"/>
  <c r="J3562" i="1"/>
  <c r="K3562" i="1" s="1"/>
  <c r="H2546" i="5"/>
  <c r="J2545" i="1" s="1"/>
  <c r="K2545" i="1" s="1"/>
  <c r="H2738" i="5"/>
  <c r="J2737" i="1" s="1"/>
  <c r="K2737" i="1" s="1"/>
  <c r="J2913" i="1"/>
  <c r="K2913" i="1" s="1"/>
  <c r="H208" i="5"/>
  <c r="J207" i="1" s="1"/>
  <c r="K207" i="1" s="1"/>
  <c r="H708" i="5"/>
  <c r="J707" i="1" s="1"/>
  <c r="K707" i="1" s="1"/>
  <c r="H1128" i="5"/>
  <c r="J1127" i="1" s="1"/>
  <c r="K1127" i="1" s="1"/>
  <c r="H930" i="5"/>
  <c r="J929" i="1" s="1"/>
  <c r="K929" i="1" s="1"/>
  <c r="H994" i="5"/>
  <c r="J993" i="1" s="1"/>
  <c r="K993" i="1" s="1"/>
  <c r="H1122" i="5"/>
  <c r="J1121" i="1" s="1"/>
  <c r="K1121" i="1" s="1"/>
  <c r="H1186" i="5"/>
  <c r="J1185" i="1" s="1"/>
  <c r="K1185" i="1" s="1"/>
  <c r="H1250" i="5"/>
  <c r="J1249" i="1" s="1"/>
  <c r="K1249" i="1" s="1"/>
  <c r="H1314" i="5"/>
  <c r="J1313" i="1" s="1"/>
  <c r="K1313" i="1" s="1"/>
  <c r="H1378" i="5"/>
  <c r="J1377" i="1" s="1"/>
  <c r="K1377" i="1" s="1"/>
  <c r="H1442" i="5"/>
  <c r="J1441" i="1" s="1"/>
  <c r="K1441" i="1" s="1"/>
  <c r="H1506" i="5"/>
  <c r="J1505" i="1" s="1"/>
  <c r="K1505" i="1" s="1"/>
  <c r="H1570" i="5"/>
  <c r="J1569" i="1" s="1"/>
  <c r="K1569" i="1" s="1"/>
  <c r="H1634" i="5"/>
  <c r="J1633" i="1" s="1"/>
  <c r="K1633" i="1" s="1"/>
  <c r="H1698" i="5"/>
  <c r="J1697" i="1" s="1"/>
  <c r="K1697" i="1" s="1"/>
  <c r="H1762" i="5"/>
  <c r="J1761" i="1" s="1"/>
  <c r="K1761" i="1" s="1"/>
  <c r="H1826" i="5"/>
  <c r="J1825" i="1" s="1"/>
  <c r="K1825" i="1" s="1"/>
  <c r="H1890" i="5"/>
  <c r="J1889" i="1" s="1"/>
  <c r="K1889" i="1" s="1"/>
  <c r="H1954" i="5"/>
  <c r="J1953" i="1" s="1"/>
  <c r="K1953" i="1" s="1"/>
  <c r="H2018" i="5"/>
  <c r="J2017" i="1" s="1"/>
  <c r="K2017" i="1" s="1"/>
  <c r="H2146" i="5"/>
  <c r="J2145" i="1" s="1"/>
  <c r="K2145" i="1" s="1"/>
  <c r="H2274" i="5"/>
  <c r="J2273" i="1" s="1"/>
  <c r="K2273" i="1" s="1"/>
  <c r="H2338" i="5"/>
  <c r="J2337" i="1" s="1"/>
  <c r="K2337" i="1" s="1"/>
  <c r="H2402" i="5"/>
  <c r="J2401" i="1" s="1"/>
  <c r="K2401" i="1" s="1"/>
  <c r="H2466" i="5"/>
  <c r="J2465" i="1" s="1"/>
  <c r="K2465" i="1" s="1"/>
  <c r="H2530" i="5"/>
  <c r="J2529" i="1" s="1"/>
  <c r="K2529" i="1" s="1"/>
  <c r="H2964" i="5"/>
  <c r="J2963" i="1" s="1"/>
  <c r="K2963" i="1" s="1"/>
  <c r="H3004" i="5"/>
  <c r="J3003" i="1" s="1"/>
  <c r="K3003" i="1" s="1"/>
  <c r="H3048" i="5"/>
  <c r="J3047" i="1" s="1"/>
  <c r="K3047" i="1" s="1"/>
  <c r="H2822" i="5"/>
  <c r="J2821" i="1" s="1"/>
  <c r="K2821" i="1" s="1"/>
  <c r="H3100" i="5"/>
  <c r="J3099" i="1" s="1"/>
  <c r="K3099" i="1" s="1"/>
  <c r="H2821" i="5"/>
  <c r="J2820" i="1" s="1"/>
  <c r="K2820" i="1" s="1"/>
  <c r="H2918" i="5"/>
  <c r="J2917" i="1" s="1"/>
  <c r="K2917" i="1" s="1"/>
  <c r="H2958" i="5"/>
  <c r="J2957" i="1" s="1"/>
  <c r="K2957" i="1" s="1"/>
  <c r="H2917" i="5"/>
  <c r="J2916" i="1" s="1"/>
  <c r="K2916" i="1" s="1"/>
  <c r="H2863" i="5"/>
  <c r="J2862" i="1" s="1"/>
  <c r="K2862" i="1" s="1"/>
  <c r="H3001" i="5"/>
  <c r="J3000" i="1" s="1"/>
  <c r="K3000" i="1" s="1"/>
  <c r="H2963" i="5"/>
  <c r="J2962" i="1" s="1"/>
  <c r="K2962" i="1" s="1"/>
  <c r="H2867" i="5"/>
  <c r="J2866" i="1" s="1"/>
  <c r="K2866" i="1" s="1"/>
  <c r="H3008" i="5"/>
  <c r="J3007" i="1" s="1"/>
  <c r="K3007" i="1" s="1"/>
  <c r="H3052" i="5"/>
  <c r="J3051" i="1" s="1"/>
  <c r="K3051" i="1" s="1"/>
  <c r="H2826" i="5"/>
  <c r="J2825" i="1" s="1"/>
  <c r="K2825" i="1" s="1"/>
  <c r="H2866" i="5"/>
  <c r="J2865" i="1" s="1"/>
  <c r="K2865" i="1" s="1"/>
  <c r="H3512" i="5"/>
  <c r="J3511" i="1" s="1"/>
  <c r="K3511" i="1" s="1"/>
  <c r="H3333" i="5"/>
  <c r="J3332" i="1" s="1"/>
  <c r="K3332" i="1" s="1"/>
  <c r="H3513" i="5"/>
  <c r="J3512" i="1" s="1"/>
  <c r="K3512" i="1" s="1"/>
  <c r="H3417" i="5"/>
  <c r="J3416" i="1" s="1"/>
  <c r="K3416" i="1" s="1"/>
  <c r="H3287" i="5"/>
  <c r="J3286" i="1" s="1"/>
  <c r="K3286" i="1" s="1"/>
  <c r="H3327" i="5"/>
  <c r="J3326" i="1" s="1"/>
  <c r="K3326" i="1" s="1"/>
  <c r="H3332" i="5"/>
  <c r="J3331" i="1" s="1"/>
  <c r="K3331" i="1" s="1"/>
  <c r="H3378" i="5"/>
  <c r="J3377" i="1" s="1"/>
  <c r="K3377" i="1" s="1"/>
  <c r="H3280" i="5"/>
  <c r="J3279" i="1" s="1"/>
  <c r="K3279" i="1" s="1"/>
  <c r="H3467" i="5"/>
  <c r="J3466" i="1" s="1"/>
  <c r="K3466" i="1" s="1"/>
  <c r="H3464" i="5"/>
  <c r="J3463" i="1" s="1"/>
  <c r="K3463" i="1" s="1"/>
  <c r="H3510" i="5"/>
  <c r="J3509" i="1" s="1"/>
  <c r="K3509" i="1" s="1"/>
  <c r="H3560" i="5"/>
  <c r="J3559" i="1" s="1"/>
  <c r="K3559" i="1" s="1"/>
  <c r="H3556" i="5"/>
  <c r="J3555" i="1" s="1"/>
  <c r="K3555" i="1" s="1"/>
  <c r="H3377" i="5"/>
  <c r="J3376" i="1" s="1"/>
  <c r="K3376" i="1" s="1"/>
  <c r="H3557" i="5"/>
  <c r="J3556" i="1" s="1"/>
  <c r="K3556" i="1" s="1"/>
  <c r="H3509" i="5"/>
  <c r="J3508" i="1" s="1"/>
  <c r="K3508" i="1" s="1"/>
  <c r="H3331" i="5"/>
  <c r="J3330" i="1" s="1"/>
  <c r="K3330" i="1" s="1"/>
  <c r="J3271" i="1"/>
  <c r="K3271" i="1" s="1"/>
  <c r="F10" i="5"/>
  <c r="F28" i="5"/>
  <c r="J27" i="1" s="1"/>
  <c r="K27" i="1" s="1"/>
  <c r="F17" i="5"/>
  <c r="F20" i="5"/>
  <c r="H10" i="5" l="1"/>
  <c r="J9" i="1" s="1"/>
  <c r="K9" i="1" s="1"/>
  <c r="H20" i="5"/>
  <c r="J19" i="1" s="1"/>
  <c r="K19" i="1" s="1"/>
  <c r="H17" i="5"/>
  <c r="J16" i="1" s="1"/>
  <c r="K16" i="1" s="1"/>
</calcChain>
</file>

<file path=xl/sharedStrings.xml><?xml version="1.0" encoding="utf-8"?>
<sst xmlns="http://schemas.openxmlformats.org/spreadsheetml/2006/main" count="21336" uniqueCount="202">
  <si>
    <t>CalYr</t>
  </si>
  <si>
    <t>VehClass</t>
  </si>
  <si>
    <t>MdlYr</t>
  </si>
  <si>
    <t>MdlYR Group</t>
  </si>
  <si>
    <t>MY Group</t>
  </si>
  <si>
    <t>2013+</t>
  </si>
  <si>
    <t>Age</t>
  </si>
  <si>
    <t>Odometer</t>
  </si>
  <si>
    <t>Veh-Age</t>
  </si>
  <si>
    <t>2007-09</t>
  </si>
  <si>
    <t>(All)</t>
  </si>
  <si>
    <t>2003-06</t>
  </si>
  <si>
    <t>PM2_5 Benefit</t>
  </si>
  <si>
    <t>Pre2003</t>
  </si>
  <si>
    <t>Mile</t>
  </si>
  <si>
    <t>EIR</t>
  </si>
  <si>
    <t>ZMR</t>
  </si>
  <si>
    <t>DR</t>
  </si>
  <si>
    <t>2010-12</t>
  </si>
  <si>
    <t>--</t>
  </si>
  <si>
    <t>Rate_rev</t>
  </si>
  <si>
    <t>EM17 Zero_DR</t>
  </si>
  <si>
    <t>T7 Ag</t>
  </si>
  <si>
    <t>T7 CAIRP</t>
  </si>
  <si>
    <t>T7 CAIRP Construction</t>
  </si>
  <si>
    <t>T7 Motor Coach</t>
  </si>
  <si>
    <t>T7 NNOOS</t>
  </si>
  <si>
    <t>T7 NOOS</t>
  </si>
  <si>
    <t>T7 Other Port</t>
  </si>
  <si>
    <t>T7 POAK</t>
  </si>
  <si>
    <t>T7 POLA</t>
  </si>
  <si>
    <t>T7 PTO</t>
  </si>
  <si>
    <t>T7 Public</t>
  </si>
  <si>
    <t>T7 Single</t>
  </si>
  <si>
    <t>T7 Single Construction</t>
  </si>
  <si>
    <t>T7 SWCV</t>
  </si>
  <si>
    <t>T7 Tractor</t>
  </si>
  <si>
    <t>T7 Tractor Construction</t>
  </si>
  <si>
    <t>T7 Utility</t>
  </si>
  <si>
    <t>EMFAC_HD_Category</t>
  </si>
  <si>
    <t>odometer</t>
  </si>
  <si>
    <t>T7 tractor</t>
  </si>
  <si>
    <t>T6 Ag</t>
  </si>
  <si>
    <t>T6 CAIRP heavy</t>
  </si>
  <si>
    <t>T6 CAIRP small</t>
  </si>
  <si>
    <t>T6 instate construction heavy</t>
  </si>
  <si>
    <t>T6 instate construction small</t>
  </si>
  <si>
    <t>T6 instate heavy</t>
  </si>
  <si>
    <t>T6 instate small</t>
  </si>
  <si>
    <t>T6 OOS heavy</t>
  </si>
  <si>
    <t>T6 OOS small</t>
  </si>
  <si>
    <t>T6 Public</t>
  </si>
  <si>
    <t>T6 utility</t>
  </si>
  <si>
    <t>T7 CAIRP construction</t>
  </si>
  <si>
    <t>T7 other port</t>
  </si>
  <si>
    <t>T7 single construction</t>
  </si>
  <si>
    <t>T7 tractor construction</t>
  </si>
  <si>
    <t>T7 utility</t>
  </si>
  <si>
    <t>T6 All Other Buses</t>
  </si>
  <si>
    <t>T6 SBUS</t>
  </si>
  <si>
    <t>Veh-Class-Age</t>
  </si>
  <si>
    <t>EMFAC2017 T7</t>
  </si>
  <si>
    <t>EMFAC2017 T6</t>
  </si>
  <si>
    <t>T6 CAIRP Heavy</t>
  </si>
  <si>
    <t>T6 CAIRP Small</t>
  </si>
  <si>
    <t>T6 Instate Construction Heavy</t>
  </si>
  <si>
    <t>T6 Instate Construction Small</t>
  </si>
  <si>
    <t>T6 Instate Heavy</t>
  </si>
  <si>
    <t>T6 Instate Small</t>
  </si>
  <si>
    <t>T6 OOS Heavy</t>
  </si>
  <si>
    <t>T6 OOS Small</t>
  </si>
  <si>
    <t>T6 Utility</t>
  </si>
  <si>
    <t>Reg RF</t>
  </si>
  <si>
    <t>CY-Veh-Age</t>
  </si>
  <si>
    <t>1997-03</t>
  </si>
  <si>
    <t xml:space="preserve"> Cal Year </t>
  </si>
  <si>
    <t xml:space="preserve">File Name: </t>
  </si>
  <si>
    <t>Purpose</t>
  </si>
  <si>
    <t>Receiving Entity</t>
  </si>
  <si>
    <t>For public posting</t>
  </si>
  <si>
    <t>Sent by</t>
  </si>
  <si>
    <t>Mobile Source Analysis Branch, CARB</t>
  </si>
  <si>
    <t>Dated</t>
  </si>
  <si>
    <t>Opacity Emission Benefit Calculation 04022018.xlsx</t>
  </si>
  <si>
    <t xml:space="preserve">Provides emission benefits from Amendment to CARB opacity regulation  </t>
  </si>
  <si>
    <t>From T7_ReductionFactor</t>
  </si>
  <si>
    <t>Regulation Effectiveness Factor</t>
  </si>
  <si>
    <t>Category</t>
  </si>
  <si>
    <t>Group</t>
  </si>
  <si>
    <t>Model Yr</t>
  </si>
  <si>
    <t>Factor</t>
  </si>
  <si>
    <t>Projected Repairs for owner operators</t>
  </si>
  <si>
    <t>Non-DPFs</t>
  </si>
  <si>
    <t>Retrofits</t>
  </si>
  <si>
    <t>2019_2007-09</t>
  </si>
  <si>
    <t>Scalor for extending roadside average odometer to 1,000,000 miles</t>
  </si>
  <si>
    <t>2010+</t>
  </si>
  <si>
    <t>2019_2010-12</t>
  </si>
  <si>
    <t>Projected Repairs for Fleets of 2 or More</t>
  </si>
  <si>
    <t>Non-DPF</t>
  </si>
  <si>
    <t>2019_2013+</t>
  </si>
  <si>
    <t>2020_2007-09</t>
  </si>
  <si>
    <t>Projected Repairs for OOS Vehicles</t>
  </si>
  <si>
    <t>2020_2010-12</t>
  </si>
  <si>
    <t>2020_2013+</t>
  </si>
  <si>
    <t>2021_2007-09</t>
  </si>
  <si>
    <t>2021_2010-12</t>
  </si>
  <si>
    <t>2021_2013+</t>
  </si>
  <si>
    <t>Population Based on 2015 DMV Registration</t>
  </si>
  <si>
    <t>2022_2007-09</t>
  </si>
  <si>
    <t>In-State</t>
  </si>
  <si>
    <t>2022_2010-12</t>
  </si>
  <si>
    <t>2022_2013+</t>
  </si>
  <si>
    <t>Out-of-State</t>
  </si>
  <si>
    <t>2023_2007-09</t>
  </si>
  <si>
    <t>2023_2010-12</t>
  </si>
  <si>
    <t>2023_2013+</t>
  </si>
  <si>
    <t>Total (IS and OOS)</t>
  </si>
  <si>
    <t>2024_2007-09</t>
  </si>
  <si>
    <t>2024_2010-12</t>
  </si>
  <si>
    <t>2024_2013+</t>
  </si>
  <si>
    <t>2025_2007-09</t>
  </si>
  <si>
    <t>2025_2010-12</t>
  </si>
  <si>
    <t>2025_2013+</t>
  </si>
  <si>
    <t>2007-09 Model Years</t>
  </si>
  <si>
    <t>T&amp;M</t>
  </si>
  <si>
    <t>Emission Change %</t>
  </si>
  <si>
    <t>Timing Advanced</t>
  </si>
  <si>
    <t>Timing Retarded</t>
  </si>
  <si>
    <t>Injection Problems</t>
  </si>
  <si>
    <t>NOx Aftertreatment Sensor #1</t>
  </si>
  <si>
    <t>NOx Aftertreatment Sensor #2</t>
  </si>
  <si>
    <t>PM Filter leak</t>
  </si>
  <si>
    <t>PM Filter Disabled</t>
  </si>
  <si>
    <r>
      <t xml:space="preserve">Fuel </t>
    </r>
    <r>
      <rPr>
        <sz val="11"/>
        <color indexed="12"/>
        <rFont val="Arial"/>
        <family val="2"/>
      </rPr>
      <t>Pressure</t>
    </r>
    <r>
      <rPr>
        <sz val="11"/>
        <rFont val="Arial"/>
        <family val="2"/>
      </rPr>
      <t xml:space="preserve"> High</t>
    </r>
  </si>
  <si>
    <t>Clogged Air Filter</t>
  </si>
  <si>
    <t>Wrong/Worn Turbo</t>
  </si>
  <si>
    <t>Intercooler Clogged</t>
  </si>
  <si>
    <t>Other Air Problems</t>
  </si>
  <si>
    <t>Engine Failure</t>
  </si>
  <si>
    <t>Excess Oil Consumption</t>
  </si>
  <si>
    <t>Electronics Failure</t>
  </si>
  <si>
    <t>Electronics Tampered</t>
  </si>
  <si>
    <t>Oxy Cat Malfunction</t>
  </si>
  <si>
    <t>NOx Aftertreatment Malfunction</t>
  </si>
  <si>
    <r>
      <t>EGR Disabled/</t>
    </r>
    <r>
      <rPr>
        <sz val="11"/>
        <color indexed="12"/>
        <rFont val="Arial"/>
        <family val="2"/>
      </rPr>
      <t>Low Flow</t>
    </r>
  </si>
  <si>
    <t>2010-12 Model Years</t>
  </si>
  <si>
    <t>2013+ Model Years</t>
  </si>
  <si>
    <t>Tampering Only</t>
  </si>
  <si>
    <t>1998-06 TM</t>
  </si>
  <si>
    <t>Tampering &amp; Malmaintenance</t>
  </si>
  <si>
    <t>Frequency %</t>
  </si>
  <si>
    <t>Emission Impact Rate</t>
  </si>
  <si>
    <t>Reg Modified Frequency %</t>
  </si>
  <si>
    <t>98-02 (as Pre-2003)</t>
  </si>
  <si>
    <t>03-06</t>
  </si>
  <si>
    <t>98-02</t>
  </si>
  <si>
    <t>Freq%</t>
  </si>
  <si>
    <t>Repair</t>
  </si>
  <si>
    <t>03-06#</t>
  </si>
  <si>
    <t>Minor Injection Problems</t>
  </si>
  <si>
    <t>Moderate Injection Problems</t>
  </si>
  <si>
    <t>Severe Injection Problems</t>
  </si>
  <si>
    <t>Puff Limiter Misset</t>
  </si>
  <si>
    <t>Puff Limiter Disabled</t>
  </si>
  <si>
    <t>Max Fuel High</t>
  </si>
  <si>
    <t>Cat Removed</t>
  </si>
  <si>
    <t>EGR Stuck Open</t>
  </si>
  <si>
    <t>EGR Disabled</t>
  </si>
  <si>
    <t>2019_Pre2003</t>
  </si>
  <si>
    <t>2019_2003-06</t>
  </si>
  <si>
    <t>2020_Pre2003</t>
  </si>
  <si>
    <t>2020_2003-06</t>
  </si>
  <si>
    <t>2021_Pre2003</t>
  </si>
  <si>
    <t>2021_2003-06</t>
  </si>
  <si>
    <t>2022_Pre2003</t>
  </si>
  <si>
    <t>2022_2003-06</t>
  </si>
  <si>
    <t>2023_Pre2003</t>
  </si>
  <si>
    <t>2023_2003-06</t>
  </si>
  <si>
    <t>2024_Pre2003</t>
  </si>
  <si>
    <t>2024_2003-06</t>
  </si>
  <si>
    <t>2025_Pre2003</t>
  </si>
  <si>
    <t>2025_2003-06</t>
  </si>
  <si>
    <t>Number of Repairs*</t>
  </si>
  <si>
    <t>* Refer to ISOR for information on repairs</t>
  </si>
  <si>
    <t>EMFAC2017 (v1.0.2) Emissions Inventory</t>
  </si>
  <si>
    <t>Region Type: Statewide</t>
  </si>
  <si>
    <t>Calendar Year: 2019, 2020, 2021, 2022, 2023, 2024, 2025</t>
  </si>
  <si>
    <t>Season: Annual</t>
  </si>
  <si>
    <t>Vehicle Classification: EMFAC2011 Categories</t>
  </si>
  <si>
    <t xml:space="preserve">EMFAC2017 PM2.5 </t>
  </si>
  <si>
    <t>Region</t>
  </si>
  <si>
    <t>Statewide</t>
  </si>
  <si>
    <t>Fuel</t>
  </si>
  <si>
    <t>DSL</t>
  </si>
  <si>
    <t>Reg PM2.5</t>
  </si>
  <si>
    <t xml:space="preserve">EMFAC2017 PM2_5 </t>
  </si>
  <si>
    <t>Reg PM2_5</t>
  </si>
  <si>
    <t>Units: tons/day for Emissions</t>
  </si>
  <si>
    <t>* EMFAC  run results  can be obtained from EMFAC Web Database:</t>
  </si>
  <si>
    <t>https://www.arb.ca.gov/emfac/2017/</t>
  </si>
  <si>
    <t>** Data used in "EMFAC2017EI-2011Class" Tab (in blue) are extracted from the Web Database run results.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</si>
</sst>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(* #,##0.00_);_(* \(#,##0.00\);_(* &quot;-&quot;??_);_(@_)"/>
    <numFmt numFmtId="164" formatCode="0.0000"/>
    <numFmt numFmtId="165" formatCode="0.00000"/>
    <numFmt numFmtId="166" formatCode="0.000000"/>
    <numFmt numFmtId="167" formatCode="0.000"/>
    <numFmt numFmtId="168" formatCode="0.000E+00"/>
    <numFmt numFmtId="169" formatCode="0.0000000"/>
    <numFmt numFmtId="170" formatCode="[$-409]d\-mmm\-yyyy;@"/>
    <numFmt numFmtId="171" formatCode="0.0%"/>
    <numFmt numFmtId="172" formatCode="_(* #,##0_);_(* \(#,##0\);_(* &quot;-&quot;??_);_(@_)"/>
    <numFmt numFmtId="173" formatCode="0.0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FF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0"/>
      <color rgb="FFFF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0"/>
      <color rgb="FFFF00FF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FF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48"/>
      <name val="Arial"/>
      <family val="2"/>
    </font>
    <font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rgb="FFFF0000"/>
      <name val="Arial"/>
      <family val="2"/>
    </font>
    <font>
      <b/>
      <sz val="11"/>
      <color indexed="12"/>
      <name val="Arial"/>
      <family val="2"/>
    </font>
    <font>
      <sz val="11"/>
      <color indexed="10"/>
      <name val="Arial"/>
      <family val="2"/>
    </font>
    <font>
      <b/>
      <sz val="11"/>
      <color indexed="48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4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u/>
      <sz val="11"/>
      <color theme="1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0" borderId="0" applyNumberFormat="0" applyFill="0" applyBorder="0" applyAlignment="0" applyProtection="0"/>
  </cellStyleXfs>
  <cellXfs count="36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0" xfId="0" pivotButton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18" fillId="0" borderId="0" xfId="0" applyFont="1" applyAlignment="1">
      <alignment vertical="center"/>
    </xf>
    <xf numFmtId="167" fontId="18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2" fillId="35" borderId="10" xfId="0" applyFont="1" applyFill="1" applyBorder="1" applyAlignment="1">
      <alignment horizontal="center" vertical="center"/>
    </xf>
    <xf numFmtId="3" fontId="22" fillId="35" borderId="10" xfId="0" applyNumberFormat="1" applyFont="1" applyFill="1" applyBorder="1" applyAlignment="1">
      <alignment horizontal="center" vertical="center"/>
    </xf>
    <xf numFmtId="167" fontId="22" fillId="35" borderId="10" xfId="0" applyNumberFormat="1" applyFont="1" applyFill="1" applyBorder="1" applyAlignment="1">
      <alignment horizontal="center" vertical="center"/>
    </xf>
    <xf numFmtId="167" fontId="21" fillId="0" borderId="10" xfId="0" applyNumberFormat="1" applyFont="1" applyFill="1" applyBorder="1" applyAlignment="1">
      <alignment horizontal="center" vertical="center"/>
    </xf>
    <xf numFmtId="164" fontId="21" fillId="0" borderId="10" xfId="0" applyNumberFormat="1" applyFont="1" applyFill="1" applyBorder="1" applyAlignment="1">
      <alignment horizontal="center" vertical="center"/>
    </xf>
    <xf numFmtId="167" fontId="24" fillId="0" borderId="10" xfId="0" quotePrefix="1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167" fontId="22" fillId="0" borderId="10" xfId="0" applyNumberFormat="1" applyFont="1" applyFill="1" applyBorder="1" applyAlignment="1">
      <alignment horizontal="center" vertical="center"/>
    </xf>
    <xf numFmtId="167" fontId="21" fillId="0" borderId="0" xfId="0" applyNumberFormat="1" applyFont="1" applyFill="1" applyBorder="1" applyAlignment="1">
      <alignment horizontal="left" vertical="center"/>
    </xf>
    <xf numFmtId="3" fontId="21" fillId="0" borderId="0" xfId="0" applyNumberFormat="1" applyFont="1" applyFill="1" applyBorder="1" applyAlignment="1">
      <alignment horizontal="left" vertical="center"/>
    </xf>
    <xf numFmtId="0" fontId="21" fillId="37" borderId="10" xfId="0" applyFont="1" applyFill="1" applyBorder="1" applyAlignment="1">
      <alignment horizontal="center" vertical="center"/>
    </xf>
    <xf numFmtId="167" fontId="21" fillId="37" borderId="10" xfId="0" applyNumberFormat="1" applyFont="1" applyFill="1" applyBorder="1" applyAlignment="1">
      <alignment horizontal="center" vertical="center"/>
    </xf>
    <xf numFmtId="3" fontId="21" fillId="37" borderId="10" xfId="0" applyNumberFormat="1" applyFont="1" applyFill="1" applyBorder="1" applyAlignment="1">
      <alignment horizontal="center" vertical="center"/>
    </xf>
    <xf numFmtId="3" fontId="21" fillId="37" borderId="0" xfId="0" applyNumberFormat="1" applyFont="1" applyFill="1" applyBorder="1" applyAlignment="1">
      <alignment horizontal="center" vertical="center"/>
    </xf>
    <xf numFmtId="164" fontId="21" fillId="37" borderId="10" xfId="0" applyNumberFormat="1" applyFont="1" applyFill="1" applyBorder="1" applyAlignment="1">
      <alignment horizontal="center" vertical="center"/>
    </xf>
    <xf numFmtId="0" fontId="23" fillId="37" borderId="10" xfId="0" applyFont="1" applyFill="1" applyBorder="1" applyAlignment="1">
      <alignment horizontal="center" vertical="center"/>
    </xf>
    <xf numFmtId="164" fontId="23" fillId="37" borderId="10" xfId="0" applyNumberFormat="1" applyFont="1" applyFill="1" applyBorder="1" applyAlignment="1">
      <alignment horizontal="center" vertical="center"/>
    </xf>
    <xf numFmtId="3" fontId="23" fillId="37" borderId="10" xfId="0" applyNumberFormat="1" applyFont="1" applyFill="1" applyBorder="1" applyAlignment="1">
      <alignment horizontal="center" vertical="center"/>
    </xf>
    <xf numFmtId="2" fontId="23" fillId="37" borderId="10" xfId="42" applyNumberFormat="1" applyFont="1" applyFill="1" applyBorder="1" applyAlignment="1">
      <alignment horizontal="center" vertical="center"/>
    </xf>
    <xf numFmtId="0" fontId="24" fillId="37" borderId="10" xfId="0" applyFont="1" applyFill="1" applyBorder="1" applyAlignment="1">
      <alignment horizontal="center" vertical="center"/>
    </xf>
    <xf numFmtId="167" fontId="24" fillId="37" borderId="10" xfId="0" quotePrefix="1" applyNumberFormat="1" applyFont="1" applyFill="1" applyBorder="1" applyAlignment="1">
      <alignment horizontal="center" vertical="center"/>
    </xf>
    <xf numFmtId="2" fontId="24" fillId="37" borderId="10" xfId="42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3" fontId="29" fillId="0" borderId="0" xfId="0" applyNumberFormat="1" applyFont="1" applyAlignment="1">
      <alignment horizontal="right" vertical="center"/>
    </xf>
    <xf numFmtId="167" fontId="22" fillId="37" borderId="10" xfId="0" applyNumberFormat="1" applyFont="1" applyFill="1" applyBorder="1" applyAlignment="1">
      <alignment horizontal="center" vertical="center"/>
    </xf>
    <xf numFmtId="166" fontId="22" fillId="37" borderId="10" xfId="0" applyNumberFormat="1" applyFont="1" applyFill="1" applyBorder="1" applyAlignment="1">
      <alignment horizontal="center" vertical="center"/>
    </xf>
    <xf numFmtId="164" fontId="22" fillId="37" borderId="10" xfId="0" applyNumberFormat="1" applyFont="1" applyFill="1" applyBorder="1" applyAlignment="1">
      <alignment horizontal="center" vertical="center"/>
    </xf>
    <xf numFmtId="165" fontId="25" fillId="37" borderId="10" xfId="0" applyNumberFormat="1" applyFont="1" applyFill="1" applyBorder="1" applyAlignment="1">
      <alignment horizontal="center" vertical="center"/>
    </xf>
    <xf numFmtId="166" fontId="25" fillId="37" borderId="10" xfId="0" applyNumberFormat="1" applyFont="1" applyFill="1" applyBorder="1" applyAlignment="1">
      <alignment horizontal="center" vertical="center"/>
    </xf>
    <xf numFmtId="165" fontId="27" fillId="37" borderId="10" xfId="0" applyNumberFormat="1" applyFont="1" applyFill="1" applyBorder="1" applyAlignment="1">
      <alignment horizontal="center" vertical="center"/>
    </xf>
    <xf numFmtId="166" fontId="27" fillId="37" borderId="10" xfId="0" applyNumberFormat="1" applyFont="1" applyFill="1" applyBorder="1" applyAlignment="1">
      <alignment horizontal="center" vertical="center"/>
    </xf>
    <xf numFmtId="167" fontId="30" fillId="0" borderId="10" xfId="0" applyNumberFormat="1" applyFont="1" applyFill="1" applyBorder="1" applyAlignment="1">
      <alignment horizontal="center" vertical="center"/>
    </xf>
    <xf numFmtId="167" fontId="22" fillId="36" borderId="10" xfId="0" applyNumberFormat="1" applyFont="1" applyFill="1" applyBorder="1" applyAlignment="1">
      <alignment horizontal="center" vertical="center"/>
    </xf>
    <xf numFmtId="166" fontId="22" fillId="36" borderId="10" xfId="0" applyNumberFormat="1" applyFont="1" applyFill="1" applyBorder="1" applyAlignment="1">
      <alignment horizontal="center" vertical="center"/>
    </xf>
    <xf numFmtId="164" fontId="22" fillId="36" borderId="10" xfId="0" applyNumberFormat="1" applyFont="1" applyFill="1" applyBorder="1" applyAlignment="1">
      <alignment horizontal="center" vertical="center"/>
    </xf>
    <xf numFmtId="165" fontId="25" fillId="36" borderId="10" xfId="0" applyNumberFormat="1" applyFont="1" applyFill="1" applyBorder="1" applyAlignment="1">
      <alignment horizontal="center" vertical="center"/>
    </xf>
    <xf numFmtId="165" fontId="27" fillId="36" borderId="10" xfId="0" applyNumberFormat="1" applyFont="1" applyFill="1" applyBorder="1" applyAlignment="1">
      <alignment horizontal="center" vertical="center"/>
    </xf>
    <xf numFmtId="166" fontId="27" fillId="36" borderId="10" xfId="0" applyNumberFormat="1" applyFont="1" applyFill="1" applyBorder="1" applyAlignment="1">
      <alignment horizontal="center" vertical="center"/>
    </xf>
    <xf numFmtId="0" fontId="28" fillId="35" borderId="0" xfId="0" applyFont="1" applyFill="1" applyAlignment="1">
      <alignment horizontal="center" vertical="center"/>
    </xf>
    <xf numFmtId="3" fontId="28" fillId="35" borderId="0" xfId="0" applyNumberFormat="1" applyFont="1" applyFill="1" applyAlignment="1">
      <alignment horizontal="right" vertical="center"/>
    </xf>
    <xf numFmtId="0" fontId="22" fillId="35" borderId="0" xfId="0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2" fontId="33" fillId="0" borderId="10" xfId="0" applyNumberFormat="1" applyFont="1" applyFill="1" applyBorder="1" applyAlignment="1">
      <alignment horizontal="center" vertical="center"/>
    </xf>
    <xf numFmtId="2" fontId="23" fillId="0" borderId="10" xfId="0" applyNumberFormat="1" applyFont="1" applyFill="1" applyBorder="1" applyAlignment="1">
      <alignment horizontal="center" vertical="center"/>
    </xf>
    <xf numFmtId="2" fontId="21" fillId="37" borderId="10" xfId="42" applyNumberFormat="1" applyFont="1" applyFill="1" applyBorder="1" applyAlignment="1">
      <alignment horizontal="center" vertical="center"/>
    </xf>
    <xf numFmtId="166" fontId="19" fillId="0" borderId="0" xfId="0" applyNumberFormat="1" applyFont="1" applyFill="1" applyAlignment="1">
      <alignment vertical="center"/>
    </xf>
    <xf numFmtId="166" fontId="19" fillId="0" borderId="0" xfId="0" applyNumberFormat="1" applyFont="1" applyFill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3" fontId="0" fillId="0" borderId="0" xfId="0" applyNumberFormat="1"/>
    <xf numFmtId="167" fontId="21" fillId="0" borderId="0" xfId="0" applyNumberFormat="1" applyFont="1" applyFill="1" applyBorder="1" applyAlignment="1">
      <alignment horizontal="center" vertical="center"/>
    </xf>
    <xf numFmtId="0" fontId="28" fillId="35" borderId="0" xfId="0" applyFont="1" applyFill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left" vertical="center"/>
    </xf>
    <xf numFmtId="11" fontId="31" fillId="0" borderId="0" xfId="0" applyNumberFormat="1" applyFont="1" applyAlignment="1">
      <alignment horizontal="center" vertical="center"/>
    </xf>
    <xf numFmtId="11" fontId="20" fillId="0" borderId="0" xfId="0" applyNumberFormat="1" applyFont="1" applyFill="1" applyAlignment="1">
      <alignment vertical="center"/>
    </xf>
    <xf numFmtId="167" fontId="26" fillId="0" borderId="0" xfId="0" applyNumberFormat="1" applyFont="1" applyFill="1" applyBorder="1" applyAlignment="1">
      <alignment horizontal="center" vertical="center"/>
    </xf>
    <xf numFmtId="169" fontId="21" fillId="0" borderId="0" xfId="0" applyNumberFormat="1" applyFont="1" applyFill="1" applyBorder="1" applyAlignment="1">
      <alignment horizontal="center" vertical="center"/>
    </xf>
    <xf numFmtId="164" fontId="25" fillId="37" borderId="10" xfId="0" applyNumberFormat="1" applyFont="1" applyFill="1" applyBorder="1" applyAlignment="1">
      <alignment horizontal="center" vertical="center"/>
    </xf>
    <xf numFmtId="164" fontId="27" fillId="37" borderId="10" xfId="0" applyNumberFormat="1" applyFont="1" applyFill="1" applyBorder="1" applyAlignment="1">
      <alignment horizontal="center" vertical="center"/>
    </xf>
    <xf numFmtId="0" fontId="25" fillId="35" borderId="0" xfId="0" applyFont="1" applyFill="1" applyAlignment="1">
      <alignment horizontal="center" vertical="center"/>
    </xf>
    <xf numFmtId="0" fontId="25" fillId="35" borderId="0" xfId="0" applyFont="1" applyFill="1" applyAlignment="1">
      <alignment horizontal="left" vertical="center"/>
    </xf>
    <xf numFmtId="3" fontId="25" fillId="35" borderId="0" xfId="0" applyNumberFormat="1" applyFont="1" applyFill="1" applyAlignment="1">
      <alignment horizontal="right" vertical="center"/>
    </xf>
    <xf numFmtId="0" fontId="25" fillId="35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23" fillId="0" borderId="0" xfId="0" applyFont="1" applyAlignment="1">
      <alignment horizontal="left" vertical="center"/>
    </xf>
    <xf numFmtId="3" fontId="23" fillId="0" borderId="0" xfId="0" applyNumberFormat="1" applyFont="1" applyAlignment="1">
      <alignment horizontal="right" vertical="center"/>
    </xf>
    <xf numFmtId="3" fontId="29" fillId="0" borderId="0" xfId="0" applyNumberFormat="1" applyFont="1" applyAlignment="1">
      <alignment horizontal="left" vertical="center"/>
    </xf>
    <xf numFmtId="3" fontId="25" fillId="35" borderId="0" xfId="0" applyNumberFormat="1" applyFont="1" applyFill="1" applyAlignment="1">
      <alignment horizontal="center" vertical="center"/>
    </xf>
    <xf numFmtId="3" fontId="28" fillId="35" borderId="0" xfId="0" applyNumberFormat="1" applyFont="1" applyFill="1" applyAlignment="1">
      <alignment horizontal="center" vertical="center"/>
    </xf>
    <xf numFmtId="3" fontId="23" fillId="0" borderId="0" xfId="0" applyNumberFormat="1" applyFont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2" fontId="36" fillId="0" borderId="0" xfId="0" applyNumberFormat="1" applyFont="1" applyFill="1" applyBorder="1" applyAlignment="1">
      <alignment horizontal="center" vertical="center"/>
    </xf>
    <xf numFmtId="2" fontId="36" fillId="0" borderId="17" xfId="0" applyNumberFormat="1" applyFont="1" applyFill="1" applyBorder="1" applyAlignment="1">
      <alignment horizontal="center" vertical="center"/>
    </xf>
    <xf numFmtId="2" fontId="36" fillId="0" borderId="11" xfId="0" applyNumberFormat="1" applyFont="1" applyFill="1" applyBorder="1" applyAlignment="1">
      <alignment horizontal="center" vertical="center"/>
    </xf>
    <xf numFmtId="2" fontId="36" fillId="0" borderId="18" xfId="0" applyNumberFormat="1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36" fillId="0" borderId="13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 vertical="center"/>
    </xf>
    <xf numFmtId="167" fontId="36" fillId="0" borderId="15" xfId="0" applyNumberFormat="1" applyFont="1" applyFill="1" applyBorder="1" applyAlignment="1">
      <alignment horizontal="center" vertical="center"/>
    </xf>
    <xf numFmtId="167" fontId="36" fillId="0" borderId="16" xfId="0" applyNumberFormat="1" applyFont="1" applyFill="1" applyBorder="1" applyAlignment="1">
      <alignment horizontal="center" vertical="center"/>
    </xf>
    <xf numFmtId="167" fontId="36" fillId="0" borderId="11" xfId="0" applyNumberFormat="1" applyFont="1" applyFill="1" applyBorder="1" applyAlignment="1">
      <alignment horizontal="center" vertical="center"/>
    </xf>
    <xf numFmtId="167" fontId="36" fillId="0" borderId="18" xfId="0" applyNumberFormat="1" applyFont="1" applyFill="1" applyBorder="1" applyAlignment="1">
      <alignment horizontal="center" vertical="center"/>
    </xf>
    <xf numFmtId="2" fontId="21" fillId="0" borderId="10" xfId="0" applyNumberFormat="1" applyFont="1" applyFill="1" applyBorder="1" applyAlignment="1">
      <alignment horizontal="center" vertical="center"/>
    </xf>
    <xf numFmtId="3" fontId="22" fillId="0" borderId="10" xfId="0" applyNumberFormat="1" applyFont="1" applyFill="1" applyBorder="1" applyAlignment="1">
      <alignment horizontal="center" vertical="center"/>
    </xf>
    <xf numFmtId="2" fontId="22" fillId="39" borderId="10" xfId="42" applyNumberFormat="1" applyFont="1" applyFill="1" applyBorder="1" applyAlignment="1">
      <alignment horizontal="center" vertical="center"/>
    </xf>
    <xf numFmtId="2" fontId="25" fillId="39" borderId="10" xfId="42" applyNumberFormat="1" applyFont="1" applyFill="1" applyBorder="1" applyAlignment="1">
      <alignment horizontal="center" vertical="center"/>
    </xf>
    <xf numFmtId="2" fontId="37" fillId="39" borderId="10" xfId="42" applyNumberFormat="1" applyFont="1" applyFill="1" applyBorder="1" applyAlignment="1">
      <alignment horizontal="center" vertical="center"/>
    </xf>
    <xf numFmtId="0" fontId="22" fillId="39" borderId="20" xfId="0" applyFont="1" applyFill="1" applyBorder="1" applyAlignment="1">
      <alignment horizontal="center" vertical="center"/>
    </xf>
    <xf numFmtId="2" fontId="21" fillId="39" borderId="0" xfId="0" applyNumberFormat="1" applyFont="1" applyFill="1" applyBorder="1" applyAlignment="1">
      <alignment horizontal="center" vertical="center"/>
    </xf>
    <xf numFmtId="2" fontId="21" fillId="39" borderId="17" xfId="0" applyNumberFormat="1" applyFont="1" applyFill="1" applyBorder="1" applyAlignment="1">
      <alignment horizontal="center" vertical="center"/>
    </xf>
    <xf numFmtId="0" fontId="22" fillId="39" borderId="21" xfId="0" applyFont="1" applyFill="1" applyBorder="1" applyAlignment="1">
      <alignment horizontal="center" vertical="center"/>
    </xf>
    <xf numFmtId="2" fontId="21" fillId="39" borderId="11" xfId="0" applyNumberFormat="1" applyFont="1" applyFill="1" applyBorder="1" applyAlignment="1">
      <alignment horizontal="center" vertical="center"/>
    </xf>
    <xf numFmtId="2" fontId="21" fillId="39" borderId="18" xfId="0" applyNumberFormat="1" applyFont="1" applyFill="1" applyBorder="1" applyAlignment="1">
      <alignment horizontal="center" vertical="center"/>
    </xf>
    <xf numFmtId="0" fontId="22" fillId="38" borderId="19" xfId="0" applyFont="1" applyFill="1" applyBorder="1" applyAlignment="1">
      <alignment horizontal="center" vertical="center"/>
    </xf>
    <xf numFmtId="167" fontId="21" fillId="38" borderId="15" xfId="0" applyNumberFormat="1" applyFont="1" applyFill="1" applyBorder="1" applyAlignment="1">
      <alignment horizontal="center" vertical="center"/>
    </xf>
    <xf numFmtId="167" fontId="21" fillId="38" borderId="16" xfId="0" applyNumberFormat="1" applyFont="1" applyFill="1" applyBorder="1" applyAlignment="1">
      <alignment horizontal="center" vertical="center"/>
    </xf>
    <xf numFmtId="0" fontId="22" fillId="38" borderId="21" xfId="0" applyFont="1" applyFill="1" applyBorder="1" applyAlignment="1">
      <alignment horizontal="center" vertical="center"/>
    </xf>
    <xf numFmtId="167" fontId="21" fillId="38" borderId="11" xfId="0" applyNumberFormat="1" applyFont="1" applyFill="1" applyBorder="1" applyAlignment="1">
      <alignment horizontal="center" vertical="center"/>
    </xf>
    <xf numFmtId="167" fontId="21" fillId="38" borderId="18" xfId="0" applyNumberFormat="1" applyFont="1" applyFill="1" applyBorder="1" applyAlignment="1">
      <alignment horizontal="center" vertical="center"/>
    </xf>
    <xf numFmtId="0" fontId="22" fillId="0" borderId="13" xfId="0" applyNumberFormat="1" applyFont="1" applyFill="1" applyBorder="1" applyAlignment="1">
      <alignment horizontal="center" vertical="center"/>
    </xf>
    <xf numFmtId="0" fontId="22" fillId="0" borderId="14" xfId="0" applyNumberFormat="1" applyFont="1" applyFill="1" applyBorder="1" applyAlignment="1">
      <alignment horizontal="center" vertical="center"/>
    </xf>
    <xf numFmtId="0" fontId="0" fillId="40" borderId="22" xfId="0" applyFill="1" applyBorder="1"/>
    <xf numFmtId="0" fontId="0" fillId="40" borderId="23" xfId="0" applyFill="1" applyBorder="1"/>
    <xf numFmtId="0" fontId="0" fillId="40" borderId="24" xfId="0" applyFill="1" applyBorder="1"/>
    <xf numFmtId="0" fontId="0" fillId="40" borderId="25" xfId="0" applyFill="1" applyBorder="1"/>
    <xf numFmtId="0" fontId="0" fillId="40" borderId="0" xfId="0" applyFill="1" applyBorder="1"/>
    <xf numFmtId="0" fontId="0" fillId="40" borderId="26" xfId="0" applyFill="1" applyBorder="1"/>
    <xf numFmtId="0" fontId="0" fillId="40" borderId="27" xfId="0" applyFill="1" applyBorder="1"/>
    <xf numFmtId="0" fontId="0" fillId="40" borderId="28" xfId="0" applyFill="1" applyBorder="1"/>
    <xf numFmtId="0" fontId="0" fillId="40" borderId="29" xfId="0" applyFill="1" applyBorder="1"/>
    <xf numFmtId="170" fontId="0" fillId="40" borderId="28" xfId="0" applyNumberFormat="1" applyFill="1" applyBorder="1"/>
    <xf numFmtId="0" fontId="29" fillId="0" borderId="0" xfId="0" applyFont="1" applyAlignment="1">
      <alignment vertical="center"/>
    </xf>
    <xf numFmtId="0" fontId="28" fillId="34" borderId="12" xfId="0" applyFont="1" applyFill="1" applyBorder="1" applyAlignment="1">
      <alignment horizontal="left" vertical="center"/>
    </xf>
    <xf numFmtId="0" fontId="28" fillId="34" borderId="13" xfId="0" applyFont="1" applyFill="1" applyBorder="1" applyAlignment="1">
      <alignment horizontal="left" vertical="center"/>
    </xf>
    <xf numFmtId="0" fontId="28" fillId="34" borderId="13" xfId="0" applyFont="1" applyFill="1" applyBorder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10" xfId="0" applyFont="1" applyBorder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29" fillId="0" borderId="10" xfId="0" applyFont="1" applyBorder="1" applyAlignment="1">
      <alignment horizontal="left" vertical="center"/>
    </xf>
    <xf numFmtId="3" fontId="39" fillId="0" borderId="10" xfId="0" applyNumberFormat="1" applyFont="1" applyFill="1" applyBorder="1" applyAlignment="1">
      <alignment horizontal="right" vertical="center"/>
    </xf>
    <xf numFmtId="0" fontId="29" fillId="41" borderId="10" xfId="0" applyFont="1" applyFill="1" applyBorder="1" applyAlignment="1">
      <alignment horizontal="left" vertical="center"/>
    </xf>
    <xf numFmtId="171" fontId="29" fillId="41" borderId="10" xfId="0" applyNumberFormat="1" applyFont="1" applyFill="1" applyBorder="1" applyAlignment="1">
      <alignment horizontal="right" vertical="center"/>
    </xf>
    <xf numFmtId="2" fontId="26" fillId="0" borderId="0" xfId="0" applyNumberFormat="1" applyFont="1" applyAlignment="1">
      <alignment horizontal="center" vertical="center"/>
    </xf>
    <xf numFmtId="171" fontId="40" fillId="41" borderId="10" xfId="0" applyNumberFormat="1" applyFont="1" applyFill="1" applyBorder="1" applyAlignment="1">
      <alignment horizontal="right" vertical="center"/>
    </xf>
    <xf numFmtId="171" fontId="29" fillId="0" borderId="10" xfId="0" applyNumberFormat="1" applyFont="1" applyBorder="1" applyAlignment="1">
      <alignment horizontal="right" vertical="center"/>
    </xf>
    <xf numFmtId="171" fontId="40" fillId="0" borderId="10" xfId="0" applyNumberFormat="1" applyFont="1" applyBorder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172" fontId="40" fillId="0" borderId="0" xfId="43" applyNumberFormat="1" applyFont="1" applyAlignment="1">
      <alignment vertical="center"/>
    </xf>
    <xf numFmtId="3" fontId="29" fillId="0" borderId="10" xfId="0" applyNumberFormat="1" applyFont="1" applyBorder="1" applyAlignment="1">
      <alignment vertical="center"/>
    </xf>
    <xf numFmtId="2" fontId="29" fillId="0" borderId="0" xfId="0" applyNumberFormat="1" applyFont="1" applyAlignment="1">
      <alignment horizontal="center" vertical="center"/>
    </xf>
    <xf numFmtId="0" fontId="21" fillId="37" borderId="10" xfId="0" applyFont="1" applyFill="1" applyBorder="1" applyAlignment="1">
      <alignment horizontal="left" vertical="center"/>
    </xf>
    <xf numFmtId="3" fontId="21" fillId="37" borderId="10" xfId="0" applyNumberFormat="1" applyFont="1" applyFill="1" applyBorder="1" applyAlignment="1">
      <alignment vertical="center"/>
    </xf>
    <xf numFmtId="0" fontId="42" fillId="42" borderId="0" xfId="0" applyFont="1" applyFill="1" applyAlignment="1">
      <alignment horizontal="center" vertical="center" wrapText="1"/>
    </xf>
    <xf numFmtId="0" fontId="42" fillId="0" borderId="0" xfId="0" applyFont="1" applyFill="1" applyAlignment="1">
      <alignment vertical="center" wrapText="1"/>
    </xf>
    <xf numFmtId="171" fontId="42" fillId="0" borderId="0" xfId="0" applyNumberFormat="1" applyFont="1" applyFill="1" applyAlignment="1">
      <alignment horizontal="center" vertical="center"/>
    </xf>
    <xf numFmtId="171" fontId="42" fillId="0" borderId="0" xfId="0" applyNumberFormat="1" applyFont="1" applyFill="1" applyAlignment="1">
      <alignment vertical="center"/>
    </xf>
    <xf numFmtId="171" fontId="42" fillId="43" borderId="0" xfId="0" applyNumberFormat="1" applyFont="1" applyFill="1" applyAlignment="1">
      <alignment horizontal="center" vertical="center"/>
    </xf>
    <xf numFmtId="171" fontId="42" fillId="0" borderId="0" xfId="0" applyNumberFormat="1" applyFont="1" applyFill="1" applyAlignment="1">
      <alignment horizontal="center" vertical="center" wrapText="1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vertical="center" wrapText="1"/>
    </xf>
    <xf numFmtId="173" fontId="43" fillId="0" borderId="0" xfId="0" applyNumberFormat="1" applyFont="1" applyFill="1" applyAlignment="1">
      <alignment horizontal="center" vertical="center"/>
    </xf>
    <xf numFmtId="164" fontId="43" fillId="0" borderId="0" xfId="0" applyNumberFormat="1" applyFont="1" applyFill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44" fillId="0" borderId="0" xfId="0" applyFont="1" applyFill="1" applyAlignment="1">
      <alignment horizontal="center" vertical="center"/>
    </xf>
    <xf numFmtId="173" fontId="45" fillId="0" borderId="0" xfId="0" applyNumberFormat="1" applyFont="1" applyFill="1" applyAlignment="1">
      <alignment horizontal="center" vertical="center"/>
    </xf>
    <xf numFmtId="0" fontId="45" fillId="0" borderId="0" xfId="0" applyFont="1" applyFill="1" applyAlignment="1">
      <alignment vertical="center"/>
    </xf>
    <xf numFmtId="173" fontId="46" fillId="0" borderId="0" xfId="0" applyNumberFormat="1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173" fontId="47" fillId="33" borderId="0" xfId="0" applyNumberFormat="1" applyFont="1" applyFill="1" applyAlignment="1">
      <alignment horizontal="center" vertical="center"/>
    </xf>
    <xf numFmtId="173" fontId="48" fillId="0" borderId="0" xfId="0" applyNumberFormat="1" applyFont="1" applyFill="1" applyAlignment="1">
      <alignment horizontal="center" vertical="center"/>
    </xf>
    <xf numFmtId="173" fontId="49" fillId="0" borderId="0" xfId="0" applyNumberFormat="1" applyFont="1" applyFill="1" applyAlignment="1">
      <alignment horizontal="center" vertical="center"/>
    </xf>
    <xf numFmtId="167" fontId="43" fillId="0" borderId="0" xfId="0" applyNumberFormat="1" applyFont="1" applyFill="1" applyAlignment="1">
      <alignment horizontal="center" vertical="center"/>
    </xf>
    <xf numFmtId="167" fontId="43" fillId="0" borderId="0" xfId="0" applyNumberFormat="1" applyFont="1" applyFill="1" applyAlignment="1">
      <alignment vertical="center"/>
    </xf>
    <xf numFmtId="173" fontId="42" fillId="42" borderId="0" xfId="0" applyNumberFormat="1" applyFont="1" applyFill="1" applyAlignment="1">
      <alignment horizontal="center" vertical="center"/>
    </xf>
    <xf numFmtId="2" fontId="47" fillId="0" borderId="0" xfId="42" applyNumberFormat="1" applyFont="1" applyFill="1" applyAlignment="1">
      <alignment horizontal="center" vertical="center"/>
    </xf>
    <xf numFmtId="2" fontId="43" fillId="0" borderId="0" xfId="0" applyNumberFormat="1" applyFont="1" applyFill="1" applyAlignment="1">
      <alignment horizontal="center" vertical="center"/>
    </xf>
    <xf numFmtId="171" fontId="42" fillId="0" borderId="0" xfId="42" applyNumberFormat="1" applyFont="1" applyFill="1" applyAlignment="1">
      <alignment horizontal="center" vertical="center"/>
    </xf>
    <xf numFmtId="171" fontId="42" fillId="0" borderId="0" xfId="42" applyNumberFormat="1" applyFont="1" applyFill="1" applyAlignment="1">
      <alignment vertical="center"/>
    </xf>
    <xf numFmtId="171" fontId="42" fillId="43" borderId="0" xfId="42" applyNumberFormat="1" applyFont="1" applyFill="1" applyAlignment="1">
      <alignment horizontal="center" vertical="center"/>
    </xf>
    <xf numFmtId="171" fontId="42" fillId="0" borderId="0" xfId="42" applyNumberFormat="1" applyFont="1" applyFill="1" applyAlignment="1">
      <alignment horizontal="center" vertical="center" wrapText="1"/>
    </xf>
    <xf numFmtId="2" fontId="43" fillId="0" borderId="0" xfId="0" applyNumberFormat="1" applyFont="1" applyFill="1" applyAlignment="1">
      <alignment vertical="center"/>
    </xf>
    <xf numFmtId="1" fontId="42" fillId="42" borderId="0" xfId="0" applyNumberFormat="1" applyFont="1" applyFill="1" applyAlignment="1">
      <alignment horizontal="center" vertical="center"/>
    </xf>
    <xf numFmtId="171" fontId="45" fillId="0" borderId="0" xfId="42" applyNumberFormat="1" applyFont="1" applyFill="1" applyAlignment="1">
      <alignment horizontal="center" vertical="center"/>
    </xf>
    <xf numFmtId="171" fontId="45" fillId="0" borderId="0" xfId="42" applyNumberFormat="1" applyFont="1" applyFill="1" applyAlignment="1">
      <alignment horizontal="left" vertical="center"/>
    </xf>
    <xf numFmtId="0" fontId="50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 wrapText="1"/>
    </xf>
    <xf numFmtId="0" fontId="52" fillId="0" borderId="0" xfId="0" applyFont="1" applyFill="1" applyAlignment="1">
      <alignment vertical="center" wrapText="1"/>
    </xf>
    <xf numFmtId="0" fontId="51" fillId="0" borderId="32" xfId="0" applyFont="1" applyFill="1" applyBorder="1" applyAlignment="1">
      <alignment vertical="center" wrapText="1"/>
    </xf>
    <xf numFmtId="0" fontId="53" fillId="0" borderId="31" xfId="0" applyFont="1" applyFill="1" applyBorder="1" applyAlignment="1">
      <alignment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51" fillId="0" borderId="25" xfId="0" quotePrefix="1" applyFont="1" applyFill="1" applyBorder="1" applyAlignment="1">
      <alignment horizontal="right" vertical="center"/>
    </xf>
    <xf numFmtId="16" fontId="51" fillId="0" borderId="26" xfId="0" quotePrefix="1" applyNumberFormat="1" applyFont="1" applyFill="1" applyBorder="1" applyAlignment="1">
      <alignment horizontal="right" vertical="center"/>
    </xf>
    <xf numFmtId="0" fontId="41" fillId="0" borderId="25" xfId="0" quotePrefix="1" applyFont="1" applyFill="1" applyBorder="1" applyAlignment="1">
      <alignment horizontal="right" vertical="center"/>
    </xf>
    <xf numFmtId="16" fontId="41" fillId="0" borderId="0" xfId="0" quotePrefix="1" applyNumberFormat="1" applyFont="1" applyFill="1" applyBorder="1" applyAlignment="1">
      <alignment horizontal="right" vertical="center"/>
    </xf>
    <xf numFmtId="0" fontId="54" fillId="0" borderId="25" xfId="0" quotePrefix="1" applyFont="1" applyFill="1" applyBorder="1" applyAlignment="1">
      <alignment horizontal="center" vertical="center"/>
    </xf>
    <xf numFmtId="16" fontId="54" fillId="0" borderId="26" xfId="0" quotePrefix="1" applyNumberFormat="1" applyFont="1" applyFill="1" applyBorder="1" applyAlignment="1">
      <alignment horizontal="right" vertical="center"/>
    </xf>
    <xf numFmtId="0" fontId="51" fillId="0" borderId="25" xfId="0" applyFont="1" applyFill="1" applyBorder="1" applyAlignment="1">
      <alignment horizontal="right" vertical="center"/>
    </xf>
    <xf numFmtId="0" fontId="51" fillId="0" borderId="0" xfId="0" applyFont="1" applyFill="1" applyBorder="1" applyAlignment="1">
      <alignment horizontal="right" vertical="center"/>
    </xf>
    <xf numFmtId="0" fontId="41" fillId="0" borderId="25" xfId="0" applyFont="1" applyFill="1" applyBorder="1" applyAlignment="1">
      <alignment vertical="center"/>
    </xf>
    <xf numFmtId="0" fontId="41" fillId="0" borderId="26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167" fontId="41" fillId="0" borderId="25" xfId="0" applyNumberFormat="1" applyFont="1" applyFill="1" applyBorder="1" applyAlignment="1">
      <alignment vertical="center"/>
    </xf>
    <xf numFmtId="167" fontId="41" fillId="0" borderId="26" xfId="0" applyNumberFormat="1" applyFont="1" applyFill="1" applyBorder="1" applyAlignment="1">
      <alignment vertical="center"/>
    </xf>
    <xf numFmtId="0" fontId="51" fillId="45" borderId="25" xfId="0" quotePrefix="1" applyFont="1" applyFill="1" applyBorder="1" applyAlignment="1">
      <alignment horizontal="right" vertical="center"/>
    </xf>
    <xf numFmtId="16" fontId="51" fillId="46" borderId="26" xfId="0" quotePrefix="1" applyNumberFormat="1" applyFont="1" applyFill="1" applyBorder="1" applyAlignment="1">
      <alignment horizontal="right" vertical="center"/>
    </xf>
    <xf numFmtId="0" fontId="54" fillId="45" borderId="25" xfId="0" quotePrefix="1" applyFont="1" applyFill="1" applyBorder="1" applyAlignment="1">
      <alignment horizontal="center" vertical="center"/>
    </xf>
    <xf numFmtId="16" fontId="54" fillId="46" borderId="26" xfId="0" quotePrefix="1" applyNumberFormat="1" applyFont="1" applyFill="1" applyBorder="1" applyAlignment="1">
      <alignment horizontal="right" vertical="center"/>
    </xf>
    <xf numFmtId="171" fontId="54" fillId="0" borderId="26" xfId="0" applyNumberFormat="1" applyFont="1" applyFill="1" applyBorder="1" applyAlignment="1">
      <alignment horizontal="right" vertical="center"/>
    </xf>
    <xf numFmtId="171" fontId="54" fillId="0" borderId="26" xfId="0" applyNumberFormat="1" applyFont="1" applyFill="1" applyBorder="1" applyAlignment="1">
      <alignment vertical="center"/>
    </xf>
    <xf numFmtId="173" fontId="41" fillId="45" borderId="25" xfId="0" applyNumberFormat="1" applyFont="1" applyFill="1" applyBorder="1" applyAlignment="1">
      <alignment vertical="center"/>
    </xf>
    <xf numFmtId="173" fontId="41" fillId="46" borderId="26" xfId="0" applyNumberFormat="1" applyFont="1" applyFill="1" applyBorder="1" applyAlignment="1">
      <alignment vertical="center"/>
    </xf>
    <xf numFmtId="1" fontId="41" fillId="0" borderId="25" xfId="0" applyNumberFormat="1" applyFont="1" applyFill="1" applyBorder="1" applyAlignment="1">
      <alignment vertical="center"/>
    </xf>
    <xf numFmtId="1" fontId="41" fillId="0" borderId="0" xfId="0" applyNumberFormat="1" applyFont="1" applyFill="1" applyBorder="1" applyAlignment="1">
      <alignment vertical="center"/>
    </xf>
    <xf numFmtId="167" fontId="41" fillId="45" borderId="25" xfId="0" applyNumberFormat="1" applyFont="1" applyFill="1" applyBorder="1" applyAlignment="1">
      <alignment vertical="center"/>
    </xf>
    <xf numFmtId="167" fontId="41" fillId="46" borderId="26" xfId="0" applyNumberFormat="1" applyFont="1" applyFill="1" applyBorder="1" applyAlignment="1">
      <alignment vertical="center"/>
    </xf>
    <xf numFmtId="167" fontId="51" fillId="0" borderId="0" xfId="0" applyNumberFormat="1" applyFont="1" applyFill="1" applyBorder="1" applyAlignment="1">
      <alignment horizontal="right" vertical="center"/>
    </xf>
    <xf numFmtId="171" fontId="55" fillId="0" borderId="26" xfId="0" applyNumberFormat="1" applyFont="1" applyFill="1" applyBorder="1" applyAlignment="1">
      <alignment horizontal="right" vertical="center"/>
    </xf>
    <xf numFmtId="0" fontId="51" fillId="0" borderId="25" xfId="0" applyFont="1" applyFill="1" applyBorder="1" applyAlignment="1">
      <alignment vertical="center"/>
    </xf>
    <xf numFmtId="167" fontId="51" fillId="0" borderId="0" xfId="0" applyNumberFormat="1" applyFont="1" applyFill="1" applyBorder="1" applyAlignment="1">
      <alignment vertical="center"/>
    </xf>
    <xf numFmtId="171" fontId="55" fillId="0" borderId="26" xfId="0" applyNumberFormat="1" applyFont="1" applyFill="1" applyBorder="1" applyAlignment="1">
      <alignment vertical="center"/>
    </xf>
    <xf numFmtId="167" fontId="51" fillId="0" borderId="25" xfId="0" applyNumberFormat="1" applyFont="1" applyFill="1" applyBorder="1" applyAlignment="1">
      <alignment vertical="center"/>
    </xf>
    <xf numFmtId="167" fontId="51" fillId="0" borderId="26" xfId="0" applyNumberFormat="1" applyFont="1" applyFill="1" applyBorder="1" applyAlignment="1">
      <alignment vertical="center"/>
    </xf>
    <xf numFmtId="0" fontId="41" fillId="0" borderId="27" xfId="0" applyFont="1" applyFill="1" applyBorder="1" applyAlignment="1">
      <alignment vertical="center"/>
    </xf>
    <xf numFmtId="0" fontId="41" fillId="0" borderId="29" xfId="0" applyFont="1" applyFill="1" applyBorder="1" applyAlignment="1">
      <alignment vertical="center"/>
    </xf>
    <xf numFmtId="173" fontId="41" fillId="45" borderId="27" xfId="0" applyNumberFormat="1" applyFont="1" applyFill="1" applyBorder="1" applyAlignment="1">
      <alignment vertical="center"/>
    </xf>
    <xf numFmtId="173" fontId="41" fillId="46" borderId="29" xfId="0" applyNumberFormat="1" applyFont="1" applyFill="1" applyBorder="1" applyAlignment="1">
      <alignment vertical="center"/>
    </xf>
    <xf numFmtId="171" fontId="51" fillId="33" borderId="0" xfId="42" applyNumberFormat="1" applyFont="1" applyFill="1" applyAlignment="1">
      <alignment vertical="center"/>
    </xf>
    <xf numFmtId="9" fontId="51" fillId="0" borderId="27" xfId="42" applyNumberFormat="1" applyFont="1" applyFill="1" applyBorder="1" applyAlignment="1">
      <alignment vertical="center"/>
    </xf>
    <xf numFmtId="9" fontId="51" fillId="0" borderId="29" xfId="42" applyNumberFormat="1" applyFont="1" applyFill="1" applyBorder="1" applyAlignment="1">
      <alignment vertical="center"/>
    </xf>
    <xf numFmtId="0" fontId="41" fillId="45" borderId="25" xfId="0" applyFont="1" applyFill="1" applyBorder="1" applyAlignment="1">
      <alignment vertical="center"/>
    </xf>
    <xf numFmtId="0" fontId="41" fillId="46" borderId="26" xfId="0" applyFont="1" applyFill="1" applyBorder="1" applyAlignment="1">
      <alignment vertical="center"/>
    </xf>
    <xf numFmtId="0" fontId="55" fillId="0" borderId="26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9" fontId="59" fillId="0" borderId="0" xfId="42" applyFont="1" applyFill="1" applyAlignment="1">
      <alignment vertical="center"/>
    </xf>
    <xf numFmtId="1" fontId="51" fillId="0" borderId="0" xfId="0" applyNumberFormat="1" applyFont="1" applyFill="1" applyAlignment="1">
      <alignment horizontal="center" vertical="center"/>
    </xf>
    <xf numFmtId="1" fontId="41" fillId="0" borderId="0" xfId="0" applyNumberFormat="1" applyFont="1" applyFill="1" applyAlignment="1">
      <alignment horizontal="center" vertical="center"/>
    </xf>
    <xf numFmtId="9" fontId="41" fillId="45" borderId="27" xfId="42" applyNumberFormat="1" applyFont="1" applyFill="1" applyBorder="1" applyAlignment="1">
      <alignment vertical="center"/>
    </xf>
    <xf numFmtId="9" fontId="41" fillId="46" borderId="29" xfId="42" applyNumberFormat="1" applyFont="1" applyFill="1" applyBorder="1" applyAlignment="1">
      <alignment vertical="center"/>
    </xf>
    <xf numFmtId="0" fontId="51" fillId="0" borderId="27" xfId="0" applyFont="1" applyFill="1" applyBorder="1" applyAlignment="1">
      <alignment horizontal="right" vertical="center"/>
    </xf>
    <xf numFmtId="2" fontId="55" fillId="0" borderId="28" xfId="0" applyNumberFormat="1" applyFont="1" applyFill="1" applyBorder="1" applyAlignment="1">
      <alignment horizontal="right" vertical="center"/>
    </xf>
    <xf numFmtId="171" fontId="51" fillId="0" borderId="29" xfId="0" applyNumberFormat="1" applyFont="1" applyFill="1" applyBorder="1" applyAlignment="1">
      <alignment horizontal="right" vertical="center"/>
    </xf>
    <xf numFmtId="173" fontId="55" fillId="0" borderId="28" xfId="0" applyNumberFormat="1" applyFont="1" applyFill="1" applyBorder="1" applyAlignment="1">
      <alignment vertical="center"/>
    </xf>
    <xf numFmtId="171" fontId="51" fillId="0" borderId="29" xfId="0" applyNumberFormat="1" applyFont="1" applyFill="1" applyBorder="1" applyAlignment="1">
      <alignment vertical="center"/>
    </xf>
    <xf numFmtId="9" fontId="51" fillId="0" borderId="0" xfId="0" applyNumberFormat="1" applyFont="1" applyFill="1" applyAlignment="1">
      <alignment vertical="center"/>
    </xf>
    <xf numFmtId="0" fontId="51" fillId="0" borderId="0" xfId="0" applyFont="1" applyFill="1" applyAlignment="1">
      <alignment horizontal="center" vertical="center"/>
    </xf>
    <xf numFmtId="167" fontId="51" fillId="38" borderId="0" xfId="0" applyNumberFormat="1" applyFont="1" applyFill="1" applyAlignment="1">
      <alignment vertical="center"/>
    </xf>
    <xf numFmtId="167" fontId="51" fillId="38" borderId="0" xfId="0" applyNumberFormat="1" applyFont="1" applyFill="1" applyBorder="1" applyAlignment="1">
      <alignment vertical="center"/>
    </xf>
    <xf numFmtId="0" fontId="60" fillId="0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3" fontId="21" fillId="0" borderId="0" xfId="0" applyNumberFormat="1" applyFont="1" applyAlignment="1">
      <alignment horizontal="right" vertical="center"/>
    </xf>
    <xf numFmtId="0" fontId="51" fillId="0" borderId="31" xfId="0" applyFont="1" applyFill="1" applyBorder="1" applyAlignment="1">
      <alignment vertical="center" wrapText="1"/>
    </xf>
    <xf numFmtId="0" fontId="53" fillId="0" borderId="32" xfId="0" applyFont="1" applyFill="1" applyBorder="1" applyAlignment="1">
      <alignment vertical="center"/>
    </xf>
    <xf numFmtId="0" fontId="51" fillId="0" borderId="28" xfId="0" applyFont="1" applyFill="1" applyBorder="1" applyAlignment="1">
      <alignment horizontal="right" vertical="center"/>
    </xf>
    <xf numFmtId="0" fontId="54" fillId="0" borderId="29" xfId="0" applyFont="1" applyFill="1" applyBorder="1" applyAlignment="1">
      <alignment horizontal="right" vertical="center"/>
    </xf>
    <xf numFmtId="0" fontId="51" fillId="0" borderId="33" xfId="0" quotePrefix="1" applyFont="1" applyFill="1" applyBorder="1" applyAlignment="1">
      <alignment horizontal="right" vertical="center"/>
    </xf>
    <xf numFmtId="16" fontId="51" fillId="0" borderId="17" xfId="0" quotePrefix="1" applyNumberFormat="1" applyFont="1" applyFill="1" applyBorder="1" applyAlignment="1">
      <alignment horizontal="right" vertical="center"/>
    </xf>
    <xf numFmtId="0" fontId="41" fillId="0" borderId="33" xfId="0" applyFont="1" applyFill="1" applyBorder="1" applyAlignment="1">
      <alignment vertical="center"/>
    </xf>
    <xf numFmtId="0" fontId="41" fillId="0" borderId="17" xfId="0" applyFont="1" applyFill="1" applyBorder="1" applyAlignment="1">
      <alignment vertical="center"/>
    </xf>
    <xf numFmtId="167" fontId="41" fillId="0" borderId="33" xfId="0" applyNumberFormat="1" applyFont="1" applyFill="1" applyBorder="1" applyAlignment="1">
      <alignment vertical="center"/>
    </xf>
    <xf numFmtId="167" fontId="41" fillId="0" borderId="17" xfId="0" applyNumberFormat="1" applyFont="1" applyFill="1" applyBorder="1" applyAlignment="1">
      <alignment vertical="center"/>
    </xf>
    <xf numFmtId="0" fontId="56" fillId="0" borderId="33" xfId="0" applyFont="1" applyFill="1" applyBorder="1" applyAlignment="1">
      <alignment vertical="center"/>
    </xf>
    <xf numFmtId="0" fontId="56" fillId="0" borderId="17" xfId="0" applyFont="1" applyFill="1" applyBorder="1" applyAlignment="1">
      <alignment vertical="center"/>
    </xf>
    <xf numFmtId="0" fontId="57" fillId="0" borderId="33" xfId="0" applyFont="1" applyFill="1" applyBorder="1" applyAlignment="1">
      <alignment vertical="center"/>
    </xf>
    <xf numFmtId="0" fontId="58" fillId="0" borderId="17" xfId="0" applyFont="1" applyFill="1" applyBorder="1" applyAlignment="1">
      <alignment vertical="center"/>
    </xf>
    <xf numFmtId="1" fontId="56" fillId="0" borderId="33" xfId="0" applyNumberFormat="1" applyFont="1" applyFill="1" applyBorder="1" applyAlignment="1">
      <alignment vertical="center"/>
    </xf>
    <xf numFmtId="1" fontId="56" fillId="0" borderId="1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0" fontId="41" fillId="0" borderId="18" xfId="0" applyFont="1" applyFill="1" applyBorder="1" applyAlignment="1">
      <alignment vertical="center"/>
    </xf>
    <xf numFmtId="167" fontId="41" fillId="0" borderId="34" xfId="0" applyNumberFormat="1" applyFont="1" applyFill="1" applyBorder="1" applyAlignment="1">
      <alignment vertical="center"/>
    </xf>
    <xf numFmtId="167" fontId="41" fillId="0" borderId="18" xfId="0" applyNumberFormat="1" applyFont="1" applyFill="1" applyBorder="1" applyAlignment="1">
      <alignment vertical="center"/>
    </xf>
    <xf numFmtId="2" fontId="47" fillId="33" borderId="0" xfId="0" applyNumberFormat="1" applyFont="1" applyFill="1" applyAlignment="1">
      <alignment horizontal="center" vertical="center"/>
    </xf>
    <xf numFmtId="2" fontId="54" fillId="33" borderId="0" xfId="42" applyNumberFormat="1" applyFont="1" applyFill="1" applyAlignment="1">
      <alignment vertical="center"/>
    </xf>
    <xf numFmtId="2" fontId="54" fillId="33" borderId="0" xfId="42" applyNumberFormat="1" applyFont="1" applyFill="1" applyBorder="1" applyAlignment="1">
      <alignment vertical="center"/>
    </xf>
    <xf numFmtId="11" fontId="31" fillId="0" borderId="0" xfId="0" applyNumberFormat="1" applyFont="1" applyAlignment="1">
      <alignment horizontal="left" vertical="center"/>
    </xf>
    <xf numFmtId="166" fontId="18" fillId="0" borderId="0" xfId="0" applyNumberFormat="1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167" fontId="34" fillId="0" borderId="0" xfId="0" applyNumberFormat="1" applyFont="1" applyAlignment="1">
      <alignment horizontal="center" vertical="center"/>
    </xf>
    <xf numFmtId="168" fontId="34" fillId="0" borderId="0" xfId="0" applyNumberFormat="1" applyFont="1" applyAlignment="1">
      <alignment horizontal="center" vertical="center"/>
    </xf>
    <xf numFmtId="0" fontId="34" fillId="0" borderId="0" xfId="0" applyFont="1"/>
    <xf numFmtId="2" fontId="34" fillId="0" borderId="0" xfId="0" applyNumberFormat="1" applyFont="1" applyAlignment="1">
      <alignment horizontal="center" vertical="center"/>
    </xf>
    <xf numFmtId="166" fontId="34" fillId="0" borderId="0" xfId="0" applyNumberFormat="1" applyFont="1" applyAlignment="1">
      <alignment horizontal="center" vertical="center"/>
    </xf>
    <xf numFmtId="0" fontId="31" fillId="0" borderId="0" xfId="0" applyFont="1" applyFill="1" applyAlignment="1">
      <alignment horizontal="left" vertical="center"/>
    </xf>
    <xf numFmtId="166" fontId="31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1" fontId="19" fillId="0" borderId="0" xfId="0" applyNumberFormat="1" applyFont="1" applyFill="1" applyAlignment="1">
      <alignment vertical="center"/>
    </xf>
    <xf numFmtId="11" fontId="18" fillId="0" borderId="0" xfId="0" applyNumberFormat="1" applyFont="1" applyFill="1" applyAlignment="1">
      <alignment horizontal="left" vertical="center"/>
    </xf>
    <xf numFmtId="11" fontId="19" fillId="0" borderId="0" xfId="0" applyNumberFormat="1" applyFont="1" applyFill="1" applyAlignment="1">
      <alignment horizontal="center" vertical="center" wrapText="1"/>
    </xf>
    <xf numFmtId="11" fontId="18" fillId="0" borderId="0" xfId="0" applyNumberFormat="1" applyFont="1" applyFill="1" applyAlignment="1">
      <alignment horizontal="center" vertical="center"/>
    </xf>
    <xf numFmtId="166" fontId="20" fillId="0" borderId="0" xfId="0" applyNumberFormat="1" applyFont="1" applyFill="1" applyAlignment="1">
      <alignment vertical="center"/>
    </xf>
    <xf numFmtId="0" fontId="20" fillId="33" borderId="0" xfId="0" applyFont="1" applyFill="1" applyBorder="1" applyAlignment="1">
      <alignment horizontal="center" vertical="center" wrapText="1"/>
    </xf>
    <xf numFmtId="167" fontId="31" fillId="0" borderId="0" xfId="0" applyNumberFormat="1" applyFont="1" applyAlignment="1">
      <alignment horizontal="center" vertical="center"/>
    </xf>
    <xf numFmtId="166" fontId="31" fillId="0" borderId="0" xfId="0" applyNumberFormat="1" applyFont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11" fontId="20" fillId="33" borderId="0" xfId="0" applyNumberFormat="1" applyFont="1" applyFill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0" fontId="61" fillId="0" borderId="0" xfId="44" applyAlignment="1">
      <alignment horizontal="left"/>
    </xf>
    <xf numFmtId="0" fontId="32" fillId="35" borderId="12" xfId="0" applyFont="1" applyFill="1" applyBorder="1" applyAlignment="1">
      <alignment horizontal="center" vertical="center"/>
    </xf>
    <xf numFmtId="0" fontId="32" fillId="35" borderId="13" xfId="0" applyFont="1" applyFill="1" applyBorder="1" applyAlignment="1">
      <alignment horizontal="center" vertical="center"/>
    </xf>
    <xf numFmtId="0" fontId="32" fillId="35" borderId="14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0" fontId="32" fillId="35" borderId="11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51" fillId="0" borderId="22" xfId="0" applyFont="1" applyFill="1" applyBorder="1" applyAlignment="1">
      <alignment horizontal="center" vertical="center" wrapText="1"/>
    </xf>
    <xf numFmtId="0" fontId="51" fillId="0" borderId="23" xfId="0" applyFont="1" applyFill="1" applyBorder="1" applyAlignment="1">
      <alignment horizontal="center" vertical="center" wrapText="1"/>
    </xf>
    <xf numFmtId="0" fontId="51" fillId="0" borderId="27" xfId="0" applyFont="1" applyFill="1" applyBorder="1" applyAlignment="1">
      <alignment horizontal="center" vertical="center" wrapText="1"/>
    </xf>
    <xf numFmtId="0" fontId="51" fillId="0" borderId="28" xfId="0" applyFont="1" applyFill="1" applyBorder="1" applyAlignment="1">
      <alignment horizontal="center" vertical="center" wrapText="1"/>
    </xf>
    <xf numFmtId="0" fontId="51" fillId="0" borderId="24" xfId="0" applyFont="1" applyFill="1" applyBorder="1" applyAlignment="1">
      <alignment horizontal="center" vertical="center" wrapText="1"/>
    </xf>
    <xf numFmtId="0" fontId="51" fillId="0" borderId="29" xfId="0" applyFont="1" applyFill="1" applyBorder="1" applyAlignment="1">
      <alignment horizontal="center" vertical="center" wrapText="1"/>
    </xf>
    <xf numFmtId="0" fontId="51" fillId="33" borderId="22" xfId="0" quotePrefix="1" applyFont="1" applyFill="1" applyBorder="1" applyAlignment="1">
      <alignment horizontal="center" vertical="center"/>
    </xf>
    <xf numFmtId="0" fontId="51" fillId="33" borderId="23" xfId="0" applyFont="1" applyFill="1" applyBorder="1" applyAlignment="1">
      <alignment horizontal="center" vertical="center"/>
    </xf>
    <xf numFmtId="0" fontId="51" fillId="33" borderId="24" xfId="0" applyFont="1" applyFill="1" applyBorder="1" applyAlignment="1">
      <alignment horizontal="center" vertical="center"/>
    </xf>
    <xf numFmtId="16" fontId="51" fillId="44" borderId="22" xfId="0" quotePrefix="1" applyNumberFormat="1" applyFont="1" applyFill="1" applyBorder="1" applyAlignment="1">
      <alignment horizontal="center" vertical="center" wrapText="1"/>
    </xf>
    <xf numFmtId="16" fontId="51" fillId="44" borderId="23" xfId="0" quotePrefix="1" applyNumberFormat="1" applyFont="1" applyFill="1" applyBorder="1" applyAlignment="1">
      <alignment horizontal="center" vertical="center" wrapText="1"/>
    </xf>
    <xf numFmtId="16" fontId="51" fillId="44" borderId="24" xfId="0" quotePrefix="1" applyNumberFormat="1" applyFont="1" applyFill="1" applyBorder="1" applyAlignment="1">
      <alignment horizontal="center" vertical="center" wrapText="1"/>
    </xf>
    <xf numFmtId="0" fontId="54" fillId="0" borderId="22" xfId="0" applyFont="1" applyFill="1" applyBorder="1" applyAlignment="1">
      <alignment horizontal="center" vertical="center" wrapText="1"/>
    </xf>
    <xf numFmtId="0" fontId="54" fillId="0" borderId="24" xfId="0" applyFont="1" applyFill="1" applyBorder="1" applyAlignment="1">
      <alignment horizontal="center" vertical="center" wrapText="1"/>
    </xf>
    <xf numFmtId="0" fontId="54" fillId="0" borderId="27" xfId="0" applyFont="1" applyFill="1" applyBorder="1" applyAlignment="1">
      <alignment horizontal="center" vertical="center" wrapText="1"/>
    </xf>
    <xf numFmtId="0" fontId="54" fillId="0" borderId="29" xfId="0" applyFont="1" applyFill="1" applyBorder="1" applyAlignment="1">
      <alignment horizontal="center" vertical="center" wrapText="1"/>
    </xf>
    <xf numFmtId="0" fontId="48" fillId="42" borderId="32" xfId="0" applyFont="1" applyFill="1" applyBorder="1" applyAlignment="1">
      <alignment horizontal="center" vertical="center"/>
    </xf>
    <xf numFmtId="0" fontId="48" fillId="42" borderId="30" xfId="0" applyFont="1" applyFill="1" applyBorder="1" applyAlignment="1">
      <alignment horizontal="center" vertical="center"/>
    </xf>
    <xf numFmtId="0" fontId="48" fillId="42" borderId="31" xfId="0" applyFont="1" applyFill="1" applyBorder="1" applyAlignment="1">
      <alignment horizontal="center" vertical="center"/>
    </xf>
    <xf numFmtId="0" fontId="48" fillId="0" borderId="32" xfId="0" applyFont="1" applyFill="1" applyBorder="1" applyAlignment="1">
      <alignment horizontal="center" vertical="center"/>
    </xf>
    <xf numFmtId="0" fontId="48" fillId="0" borderId="30" xfId="0" applyFont="1" applyFill="1" applyBorder="1" applyAlignment="1">
      <alignment horizontal="center" vertical="center"/>
    </xf>
    <xf numFmtId="0" fontId="48" fillId="0" borderId="31" xfId="0" applyFont="1" applyFill="1" applyBorder="1" applyAlignment="1">
      <alignment horizontal="center" vertical="center"/>
    </xf>
    <xf numFmtId="0" fontId="52" fillId="0" borderId="0" xfId="0" applyFont="1" applyFill="1" applyAlignment="1">
      <alignment horizontal="center" vertical="center" wrapText="1"/>
    </xf>
    <xf numFmtId="0" fontId="52" fillId="0" borderId="26" xfId="0" applyFont="1" applyFill="1" applyBorder="1" applyAlignment="1">
      <alignment horizontal="center" vertical="center" wrapText="1"/>
    </xf>
    <xf numFmtId="0" fontId="21" fillId="37" borderId="19" xfId="0" applyFont="1" applyFill="1" applyBorder="1" applyAlignment="1">
      <alignment horizontal="center" vertical="center" wrapText="1"/>
    </xf>
    <xf numFmtId="0" fontId="21" fillId="37" borderId="20" xfId="0" applyFont="1" applyFill="1" applyBorder="1" applyAlignment="1">
      <alignment horizontal="center" vertical="center" wrapText="1"/>
    </xf>
    <xf numFmtId="0" fontId="21" fillId="37" borderId="21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left" vertical="center"/>
    </xf>
    <xf numFmtId="0" fontId="29" fillId="0" borderId="21" xfId="0" applyFont="1" applyBorder="1" applyAlignment="1">
      <alignment horizontal="left" vertical="center"/>
    </xf>
    <xf numFmtId="0" fontId="29" fillId="41" borderId="19" xfId="0" applyFont="1" applyFill="1" applyBorder="1" applyAlignment="1">
      <alignment horizontal="left" vertical="center"/>
    </xf>
    <xf numFmtId="0" fontId="29" fillId="41" borderId="21" xfId="0" applyFont="1" applyFill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8" fillId="34" borderId="12" xfId="0" applyFont="1" applyFill="1" applyBorder="1" applyAlignment="1">
      <alignment horizontal="center" vertical="center"/>
    </xf>
    <xf numFmtId="0" fontId="28" fillId="34" borderId="13" xfId="0" applyFont="1" applyFill="1" applyBorder="1" applyAlignment="1">
      <alignment horizontal="center" vertical="center"/>
    </xf>
    <xf numFmtId="0" fontId="28" fillId="34" borderId="14" xfId="0" applyFont="1" applyFill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2" formatCode="0.00"/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5"/>
      <tableStyleElement type="headerRow" dxfId="4"/>
    </tableStyle>
  </tableStyles>
  <colors>
    <mruColors>
      <color rgb="FF0000FF"/>
      <color rgb="FF00FF99"/>
      <color rgb="FF00FF00"/>
      <color rgb="FFCC3300"/>
      <color rgb="FF9900FF"/>
      <color rgb="FFCC00FF"/>
      <color rgb="FFFF00FF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ei Zhou" refreshedDate="43192.743624537034" missingItemsLimit="0" createdVersion="6" refreshedVersion="6" minRefreshableVersion="3" recordCount="6495">
  <cacheSource type="worksheet">
    <worksheetSource ref="B8:K6503" sheet="EMFAC2017EI-2011Class"/>
  </cacheSource>
  <cacheFields count="10">
    <cacheField name="CalYr" numFmtId="0">
      <sharedItems containsSemiMixedTypes="0" containsString="0" containsNumber="1" containsInteger="1" minValue="2019" maxValue="2025" count="7">
        <n v="2019"/>
        <n v="2020"/>
        <n v="2021"/>
        <n v="2022"/>
        <n v="2023"/>
        <n v="2024"/>
        <n v="2025"/>
      </sharedItems>
    </cacheField>
    <cacheField name="VehClass" numFmtId="0">
      <sharedItems count="30">
        <s v="T7 Ag"/>
        <s v="T7 CAIRP"/>
        <s v="T7 CAIRP Construction"/>
        <s v="T7 Motor Coach"/>
        <s v="T7 NNOOS"/>
        <s v="T7 NOOS"/>
        <s v="T7 Other Port"/>
        <s v="T7 POAK"/>
        <s v="T7 POLA"/>
        <s v="T7 PTO"/>
        <s v="T7 Public"/>
        <s v="T7 Single"/>
        <s v="T7 Single Construction"/>
        <s v="T7 SWCV"/>
        <s v="T7 Tractor"/>
        <s v="T7 Tractor Construction"/>
        <s v="T7 Utility"/>
        <s v="T6 Ag"/>
        <s v="T6 All Other Buses"/>
        <s v="T6 CAIRP Heavy"/>
        <s v="T6 CAIRP Small"/>
        <s v="T6 Instate Construction Heavy"/>
        <s v="T6 Instate Construction Small"/>
        <s v="T6 Instate Heavy"/>
        <s v="T6 Instate Small"/>
        <s v="T6 OOS Heavy"/>
        <s v="T6 OOS Small"/>
        <s v="T6 Public"/>
        <s v="T6 SBUS"/>
        <s v="T6 Utility"/>
      </sharedItems>
    </cacheField>
    <cacheField name="MdlYr" numFmtId="0">
      <sharedItems containsSemiMixedTypes="0" containsString="0" containsNumber="1" containsInteger="1" minValue="1975" maxValue="2026"/>
    </cacheField>
    <cacheField name="Fuel" numFmtId="0">
      <sharedItems/>
    </cacheField>
    <cacheField name="Age" numFmtId="0">
      <sharedItems containsSemiMixedTypes="0" containsString="0" containsNumber="1" containsInteger="1" minValue="-1" maxValue="44"/>
    </cacheField>
    <cacheField name="MdlYR Group" numFmtId="0">
      <sharedItems count="5">
        <s v="2010-12"/>
        <s v="2007-09"/>
        <s v="1997-06"/>
        <s v="Pre1997"/>
        <s v="2013+"/>
      </sharedItems>
    </cacheField>
    <cacheField name="Veh-Class-Age" numFmtId="0">
      <sharedItems/>
    </cacheField>
    <cacheField name="EMFAC2017 PM2.5 " numFmtId="11">
      <sharedItems containsSemiMixedTypes="0" containsString="0" containsNumber="1" minValue="1.11240559207436E-9" maxValue="0.18899113662299499"/>
    </cacheField>
    <cacheField name="Reg RF" numFmtId="167">
      <sharedItems containsSemiMixedTypes="0" containsString="0" containsNumber="1" minValue="0.68041741646726039" maxValue="1"/>
    </cacheField>
    <cacheField name="Reg PM2.5" numFmtId="11">
      <sharedItems containsSemiMixedTypes="0" containsString="0" containsNumber="1" minValue="1.11240559207436E-9" maxValue="0.17014267384846016"/>
    </cacheField>
  </cacheFields>
  <extLst>
    <ext xmlns:x14="http://schemas.microsoft.com/office/spreadsheetml/2009/9/main" uri="{725AE2AE-9491-48be-B2B4-4EB974FC3084}">
      <x14:pivotCacheDefinition pivotCacheId="12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4" indent="0" outline="1" outlineData="1" multipleFieldFilters="0" rowHeaderCaption=" Cal Year ">
  <location ref="M14:O21" firstHeaderRow="0" firstDataRow="1" firstDataCol="1" rowPageCount="2" colPageCount="1"/>
  <pivotFields count="10">
    <pivotField axis="axisRow" showAll="0" sortType="ascending">
      <items count="8">
        <item x="0"/>
        <item x="1"/>
        <item x="2"/>
        <item x="3"/>
        <item x="4"/>
        <item x="5"/>
        <item x="6"/>
        <item t="default"/>
      </items>
    </pivotField>
    <pivotField axis="axisPage" multipleItemSelectionAllowed="1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/>
    <pivotField showAll="0" defaultSubtotal="0"/>
    <pivotField showAll="0" defaultSubtotal="0"/>
    <pivotField axis="axisPage" multipleItemSelectionAllowed="1" showAll="0" defaultSubtotal="0">
      <items count="5">
        <item x="4"/>
        <item x="1"/>
        <item x="0"/>
        <item x="3"/>
        <item x="2"/>
      </items>
    </pivotField>
    <pivotField showAll="0" defaultSubtotal="0"/>
    <pivotField dataField="1" numFmtId="11" showAll="0" defaultSubtotal="0"/>
    <pivotField numFmtId="167" showAll="0" defaultSubtotal="0"/>
    <pivotField dataField="1" numFmtId="168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Fields count="1">
    <field x="-2"/>
  </colFields>
  <colItems count="2">
    <i>
      <x/>
    </i>
    <i i="1">
      <x v="1"/>
    </i>
  </colItems>
  <pageFields count="2">
    <pageField fld="1" hier="-1"/>
    <pageField fld="5" hier="-1"/>
  </pageFields>
  <dataFields count="2">
    <dataField name="EMFAC2017 PM2_5 " fld="7" baseField="0" baseItem="0"/>
    <dataField name="Reg PM2_5" fld="9" baseField="0" baseItem="0"/>
  </dataFields>
  <formats count="4">
    <format dxfId="3">
      <pivotArea type="all" dataOnly="0" outline="0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rb.ca.gov/emfac/2017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tabSelected="1" workbookViewId="0">
      <selection activeCell="A11" sqref="A11"/>
    </sheetView>
  </sheetViews>
  <sheetFormatPr defaultRowHeight="15" x14ac:dyDescent="0.25"/>
  <cols>
    <col min="1" max="1" width="17.42578125" customWidth="1"/>
    <col min="2" max="2" width="13.5703125" customWidth="1"/>
  </cols>
  <sheetData>
    <row r="1" spans="1:14" x14ac:dyDescent="0.25">
      <c r="A1" s="128" t="s">
        <v>76</v>
      </c>
      <c r="B1" s="129" t="s">
        <v>83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30"/>
    </row>
    <row r="2" spans="1:14" x14ac:dyDescent="0.25">
      <c r="A2" s="131" t="s">
        <v>77</v>
      </c>
      <c r="B2" s="132" t="s">
        <v>84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3"/>
    </row>
    <row r="3" spans="1:14" x14ac:dyDescent="0.25">
      <c r="A3" s="131" t="s">
        <v>78</v>
      </c>
      <c r="B3" s="132" t="s">
        <v>79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3"/>
    </row>
    <row r="4" spans="1:14" x14ac:dyDescent="0.25">
      <c r="A4" s="131" t="s">
        <v>80</v>
      </c>
      <c r="B4" s="132" t="s">
        <v>81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3"/>
    </row>
    <row r="5" spans="1:14" ht="15.75" thickBot="1" x14ac:dyDescent="0.3">
      <c r="A5" s="134" t="s">
        <v>82</v>
      </c>
      <c r="B5" s="137">
        <v>43192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6"/>
    </row>
    <row r="8" spans="1:14" x14ac:dyDescent="0.25">
      <c r="A8" s="132" t="s">
        <v>199</v>
      </c>
      <c r="F8" s="314" t="s">
        <v>200</v>
      </c>
      <c r="G8" s="314"/>
      <c r="H8" s="314"/>
      <c r="I8" s="314"/>
    </row>
    <row r="9" spans="1:14" x14ac:dyDescent="0.25">
      <c r="A9" s="132" t="s">
        <v>201</v>
      </c>
    </row>
  </sheetData>
  <mergeCells count="1">
    <mergeCell ref="F8:I8"/>
  </mergeCells>
  <hyperlinks>
    <hyperlink ref="F8" r:id="rId1"/>
  </hyperlinks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03"/>
  <sheetViews>
    <sheetView zoomScale="80" zoomScaleNormal="80" workbookViewId="0">
      <selection activeCell="M8" sqref="M8"/>
    </sheetView>
  </sheetViews>
  <sheetFormatPr defaultColWidth="8.85546875" defaultRowHeight="16.149999999999999" customHeight="1" x14ac:dyDescent="0.25"/>
  <cols>
    <col min="1" max="1" width="9.85546875" style="9" customWidth="1"/>
    <col min="2" max="2" width="9.5703125" style="7" customWidth="1"/>
    <col min="3" max="3" width="16.7109375" style="296" customWidth="1"/>
    <col min="4" max="4" width="10.140625" style="307" customWidth="1"/>
    <col min="5" max="5" width="8.28515625" style="307" customWidth="1"/>
    <col min="6" max="6" width="9.28515625" style="65" customWidth="1"/>
    <col min="7" max="7" width="13" style="66" customWidth="1"/>
    <col min="8" max="8" width="18.28515625" style="67" customWidth="1"/>
    <col min="9" max="9" width="13" style="302" customWidth="1"/>
    <col min="10" max="10" width="13" style="306" customWidth="1"/>
    <col min="11" max="11" width="12.7109375" style="75" customWidth="1"/>
    <col min="12" max="12" width="6.28515625" style="57" customWidth="1"/>
    <col min="13" max="13" width="12.85546875" style="6" customWidth="1"/>
    <col min="14" max="14" width="17.28515625" style="6" customWidth="1"/>
    <col min="15" max="15" width="10" style="6" customWidth="1"/>
    <col min="16" max="16" width="14.28515625" style="6" customWidth="1"/>
    <col min="17" max="17" width="15.42578125" style="1" customWidth="1"/>
    <col min="18" max="18" width="9.140625"/>
    <col min="19" max="19" width="8.85546875" style="6" customWidth="1"/>
    <col min="20" max="16384" width="8.85546875" style="6"/>
  </cols>
  <sheetData>
    <row r="1" spans="1:18" s="296" customFormat="1" ht="15" x14ac:dyDescent="0.25">
      <c r="A1" s="296" t="s">
        <v>185</v>
      </c>
      <c r="D1" s="297"/>
      <c r="E1" s="297"/>
      <c r="F1" s="294"/>
      <c r="G1" s="67"/>
      <c r="H1" s="67"/>
      <c r="I1" s="300"/>
      <c r="J1" s="295"/>
      <c r="K1" s="285"/>
      <c r="L1" s="286"/>
      <c r="R1" s="298"/>
    </row>
    <row r="2" spans="1:18" s="296" customFormat="1" ht="15" x14ac:dyDescent="0.25">
      <c r="A2" s="296" t="s">
        <v>186</v>
      </c>
      <c r="D2" s="297"/>
      <c r="E2" s="297"/>
      <c r="F2" s="294"/>
      <c r="G2" s="67"/>
      <c r="H2" s="67"/>
      <c r="I2" s="300"/>
      <c r="J2" s="295"/>
      <c r="K2" s="285"/>
      <c r="L2" s="286"/>
      <c r="R2" s="298"/>
    </row>
    <row r="3" spans="1:18" s="296" customFormat="1" ht="16.149999999999999" customHeight="1" x14ac:dyDescent="0.25">
      <c r="A3" s="296" t="s">
        <v>187</v>
      </c>
      <c r="D3" s="297"/>
      <c r="E3" s="297"/>
      <c r="F3" s="294"/>
      <c r="G3" s="67"/>
      <c r="H3" s="67"/>
      <c r="I3" s="300"/>
      <c r="J3" s="295"/>
      <c r="K3" s="285"/>
      <c r="L3" s="286"/>
      <c r="R3" s="298"/>
    </row>
    <row r="4" spans="1:18" s="296" customFormat="1" ht="15" x14ac:dyDescent="0.25">
      <c r="A4" s="296" t="s">
        <v>188</v>
      </c>
      <c r="D4" s="297"/>
      <c r="E4" s="297"/>
      <c r="F4" s="294"/>
      <c r="G4" s="67"/>
      <c r="H4" s="67"/>
      <c r="I4" s="300"/>
      <c r="J4" s="295"/>
      <c r="K4" s="285"/>
      <c r="L4" s="286"/>
      <c r="R4" s="298"/>
    </row>
    <row r="5" spans="1:18" s="296" customFormat="1" ht="15" x14ac:dyDescent="0.25">
      <c r="A5" s="296" t="s">
        <v>189</v>
      </c>
      <c r="D5" s="297"/>
      <c r="E5" s="297"/>
      <c r="F5" s="294"/>
      <c r="G5" s="67"/>
      <c r="H5" s="67"/>
      <c r="I5" s="300"/>
      <c r="J5" s="295"/>
      <c r="K5" s="285"/>
      <c r="L5" s="286"/>
      <c r="R5" s="298"/>
    </row>
    <row r="6" spans="1:18" s="296" customFormat="1" ht="15" x14ac:dyDescent="0.25">
      <c r="A6" s="296" t="s">
        <v>198</v>
      </c>
      <c r="D6" s="297"/>
      <c r="E6" s="297"/>
      <c r="F6" s="294"/>
      <c r="G6" s="67"/>
      <c r="H6" s="67"/>
      <c r="I6" s="300"/>
      <c r="J6" s="295"/>
      <c r="K6" s="285"/>
      <c r="L6" s="286"/>
      <c r="R6" s="298"/>
    </row>
    <row r="7" spans="1:18" ht="15.75" customHeight="1" x14ac:dyDescent="0.25">
      <c r="I7" s="299"/>
      <c r="J7" s="303"/>
      <c r="K7" s="76"/>
      <c r="L7" s="62"/>
    </row>
    <row r="8" spans="1:18" ht="27.6" customHeight="1" x14ac:dyDescent="0.25">
      <c r="A8" s="9" t="s">
        <v>191</v>
      </c>
      <c r="B8" s="308" t="s">
        <v>0</v>
      </c>
      <c r="C8" s="308" t="s">
        <v>1</v>
      </c>
      <c r="D8" s="309" t="s">
        <v>2</v>
      </c>
      <c r="E8" s="309" t="s">
        <v>193</v>
      </c>
      <c r="F8" s="310" t="s">
        <v>6</v>
      </c>
      <c r="G8" s="311" t="s">
        <v>3</v>
      </c>
      <c r="H8" s="311" t="s">
        <v>60</v>
      </c>
      <c r="I8" s="301" t="s">
        <v>190</v>
      </c>
      <c r="J8" s="304" t="s">
        <v>72</v>
      </c>
      <c r="K8" s="312" t="s">
        <v>195</v>
      </c>
      <c r="L8" s="63"/>
    </row>
    <row r="9" spans="1:18" ht="16.149999999999999" customHeight="1" x14ac:dyDescent="0.25">
      <c r="A9" s="9" t="s">
        <v>192</v>
      </c>
      <c r="B9" s="7">
        <v>2019</v>
      </c>
      <c r="C9" s="296" t="s">
        <v>22</v>
      </c>
      <c r="D9" s="307">
        <v>2013</v>
      </c>
      <c r="E9" s="307" t="s">
        <v>194</v>
      </c>
      <c r="F9" s="65">
        <f t="shared" ref="F9:F72" si="0">B9-D9</f>
        <v>6</v>
      </c>
      <c r="G9" s="66" t="str">
        <f t="shared" ref="G9:G72" si="1">IF(D9&lt;1998,"Pre1997",IF(D9&lt;2008,"1997-06",IF(D9&lt;2011,"2007-09",IF(D9&lt;2014,"2010-12","2013+"))))</f>
        <v>2010-12</v>
      </c>
      <c r="H9" s="67" t="str">
        <f>CONCATENATE(B9,"-",C9,"-",F9)</f>
        <v>2019-T7 Ag-6</v>
      </c>
      <c r="I9" s="302">
        <v>2.34896611141471E-7</v>
      </c>
      <c r="J9" s="305">
        <f>VLOOKUP(H9,T7_ReductionFactor!$G$10:$H$3591,2,FALSE)</f>
        <v>0.85024109140686843</v>
      </c>
      <c r="K9" s="75">
        <f t="shared" ref="K9:K72" si="2">I9*J9</f>
        <v>1.9971875102469907E-7</v>
      </c>
      <c r="L9" s="11"/>
    </row>
    <row r="10" spans="1:18" ht="16.149999999999999" customHeight="1" x14ac:dyDescent="0.25">
      <c r="A10" s="9" t="s">
        <v>192</v>
      </c>
      <c r="B10" s="7">
        <v>2019</v>
      </c>
      <c r="C10" s="296" t="s">
        <v>22</v>
      </c>
      <c r="D10" s="307">
        <v>2012</v>
      </c>
      <c r="E10" s="307" t="s">
        <v>194</v>
      </c>
      <c r="F10" s="65">
        <f t="shared" si="0"/>
        <v>7</v>
      </c>
      <c r="G10" s="66" t="str">
        <f t="shared" si="1"/>
        <v>2010-12</v>
      </c>
      <c r="H10" s="67" t="str">
        <f t="shared" ref="H10:H73" si="3">CONCATENATE(B10,"-",C10,"-",F10)</f>
        <v>2019-T7 Ag-7</v>
      </c>
      <c r="I10" s="302">
        <v>8.2339317749958099E-5</v>
      </c>
      <c r="J10" s="305">
        <f>VLOOKUP(H10,T7_ReductionFactor!$G$10:$H$3591,2,FALSE)</f>
        <v>0.84465468634348062</v>
      </c>
      <c r="K10" s="75">
        <f t="shared" si="2"/>
        <v>6.9548290607827047E-5</v>
      </c>
      <c r="L10" s="11"/>
    </row>
    <row r="11" spans="1:18" ht="16.149999999999999" customHeight="1" x14ac:dyDescent="0.25">
      <c r="A11" s="9" t="s">
        <v>192</v>
      </c>
      <c r="B11" s="7">
        <v>2019</v>
      </c>
      <c r="C11" s="296" t="s">
        <v>22</v>
      </c>
      <c r="D11" s="307">
        <v>2009</v>
      </c>
      <c r="E11" s="307" t="s">
        <v>194</v>
      </c>
      <c r="F11" s="65">
        <f t="shared" si="0"/>
        <v>10</v>
      </c>
      <c r="G11" s="66" t="str">
        <f t="shared" si="1"/>
        <v>2007-09</v>
      </c>
      <c r="H11" s="67" t="str">
        <f t="shared" si="3"/>
        <v>2019-T7 Ag-10</v>
      </c>
      <c r="I11" s="302">
        <v>1.76268503828087E-6</v>
      </c>
      <c r="J11" s="305">
        <f>VLOOKUP(H11,T7_ReductionFactor!$G$10:$H$3591,2,FALSE)</f>
        <v>0.84887991639937566</v>
      </c>
      <c r="K11" s="75">
        <f t="shared" si="2"/>
        <v>1.4963079279342952E-6</v>
      </c>
      <c r="L11" s="11"/>
      <c r="M11" s="3" t="s">
        <v>1</v>
      </c>
      <c r="N11" s="4" t="s">
        <v>10</v>
      </c>
    </row>
    <row r="12" spans="1:18" ht="16.149999999999999" customHeight="1" x14ac:dyDescent="0.25">
      <c r="A12" s="9" t="s">
        <v>192</v>
      </c>
      <c r="B12" s="7">
        <v>2019</v>
      </c>
      <c r="C12" s="296" t="s">
        <v>22</v>
      </c>
      <c r="D12" s="307">
        <v>2008</v>
      </c>
      <c r="E12" s="307" t="s">
        <v>194</v>
      </c>
      <c r="F12" s="65">
        <f t="shared" si="0"/>
        <v>11</v>
      </c>
      <c r="G12" s="66" t="str">
        <f t="shared" si="1"/>
        <v>2007-09</v>
      </c>
      <c r="H12" s="67" t="str">
        <f t="shared" si="3"/>
        <v>2019-T7 Ag-11</v>
      </c>
      <c r="I12" s="302">
        <v>9.1376954649878592E-6</v>
      </c>
      <c r="J12" s="305">
        <f>VLOOKUP(H12,T7_ReductionFactor!$G$10:$H$3591,2,FALSE)</f>
        <v>0.84492648006230053</v>
      </c>
      <c r="K12" s="75">
        <f t="shared" si="2"/>
        <v>7.7206808651134389E-6</v>
      </c>
      <c r="L12" s="11"/>
      <c r="M12" s="3" t="s">
        <v>3</v>
      </c>
      <c r="N12" s="4" t="s">
        <v>10</v>
      </c>
    </row>
    <row r="13" spans="1:18" ht="16.149999999999999" customHeight="1" x14ac:dyDescent="0.25">
      <c r="A13" s="9" t="s">
        <v>192</v>
      </c>
      <c r="B13" s="7">
        <v>2019</v>
      </c>
      <c r="C13" s="296" t="s">
        <v>22</v>
      </c>
      <c r="D13" s="307">
        <v>2007</v>
      </c>
      <c r="E13" s="307" t="s">
        <v>194</v>
      </c>
      <c r="F13" s="65">
        <f t="shared" si="0"/>
        <v>12</v>
      </c>
      <c r="G13" s="66" t="str">
        <f t="shared" si="1"/>
        <v>1997-06</v>
      </c>
      <c r="H13" s="67" t="str">
        <f t="shared" si="3"/>
        <v>2019-T7 Ag-12</v>
      </c>
      <c r="I13" s="302">
        <v>4.4558865708151102E-4</v>
      </c>
      <c r="J13" s="305">
        <f>VLOOKUP(H13,T7_ReductionFactor!$G$10:$H$3591,2,FALSE)</f>
        <v>0.91476922738013267</v>
      </c>
      <c r="K13" s="75">
        <f t="shared" si="2"/>
        <v>4.0761079156780472E-4</v>
      </c>
      <c r="L13" s="11"/>
    </row>
    <row r="14" spans="1:18" ht="16.149999999999999" customHeight="1" x14ac:dyDescent="0.25">
      <c r="A14" s="9" t="s">
        <v>192</v>
      </c>
      <c r="B14" s="7">
        <v>2019</v>
      </c>
      <c r="C14" s="296" t="s">
        <v>22</v>
      </c>
      <c r="D14" s="307">
        <v>2006</v>
      </c>
      <c r="E14" s="307" t="s">
        <v>194</v>
      </c>
      <c r="F14" s="65">
        <f t="shared" si="0"/>
        <v>13</v>
      </c>
      <c r="G14" s="66" t="str">
        <f t="shared" si="1"/>
        <v>1997-06</v>
      </c>
      <c r="H14" s="67" t="str">
        <f t="shared" si="3"/>
        <v>2019-T7 Ag-13</v>
      </c>
      <c r="I14" s="302">
        <v>8.2687210541592499E-4</v>
      </c>
      <c r="J14" s="305">
        <f>VLOOKUP(H14,T7_ReductionFactor!$G$10:$H$3591,2,FALSE)</f>
        <v>0.91256118610296588</v>
      </c>
      <c r="K14" s="75">
        <f t="shared" si="2"/>
        <v>7.5457138927381316E-4</v>
      </c>
      <c r="L14" s="11"/>
      <c r="M14" s="3" t="s">
        <v>75</v>
      </c>
      <c r="N14" s="4" t="s">
        <v>196</v>
      </c>
      <c r="O14" s="4" t="s">
        <v>197</v>
      </c>
      <c r="P14" s="5" t="s">
        <v>12</v>
      </c>
    </row>
    <row r="15" spans="1:18" ht="16.149999999999999" customHeight="1" x14ac:dyDescent="0.25">
      <c r="A15" s="9" t="s">
        <v>192</v>
      </c>
      <c r="B15" s="7">
        <v>2019</v>
      </c>
      <c r="C15" s="296" t="s">
        <v>22</v>
      </c>
      <c r="D15" s="307">
        <v>2005</v>
      </c>
      <c r="E15" s="307" t="s">
        <v>194</v>
      </c>
      <c r="F15" s="65">
        <f t="shared" si="0"/>
        <v>14</v>
      </c>
      <c r="G15" s="66" t="str">
        <f t="shared" si="1"/>
        <v>1997-06</v>
      </c>
      <c r="H15" s="67" t="str">
        <f t="shared" si="3"/>
        <v>2019-T7 Ag-14</v>
      </c>
      <c r="I15" s="302">
        <v>4.2823798818454102E-4</v>
      </c>
      <c r="J15" s="305">
        <f>VLOOKUP(H15,T7_ReductionFactor!$G$10:$H$3591,2,FALSE)</f>
        <v>0.91057204640936151</v>
      </c>
      <c r="K15" s="75">
        <f t="shared" si="2"/>
        <v>3.899415412514255E-4</v>
      </c>
      <c r="L15" s="11"/>
      <c r="M15" s="4">
        <v>2019</v>
      </c>
      <c r="N15" s="64">
        <v>6.0651368022176531</v>
      </c>
      <c r="O15" s="64">
        <v>5.5163762992470886</v>
      </c>
      <c r="P15" s="313">
        <f>N15-O15</f>
        <v>0.54876050297056445</v>
      </c>
    </row>
    <row r="16" spans="1:18" ht="16.149999999999999" customHeight="1" x14ac:dyDescent="0.25">
      <c r="A16" s="9" t="s">
        <v>192</v>
      </c>
      <c r="B16" s="7">
        <v>2019</v>
      </c>
      <c r="C16" s="296" t="s">
        <v>22</v>
      </c>
      <c r="D16" s="307">
        <v>2004</v>
      </c>
      <c r="E16" s="307" t="s">
        <v>194</v>
      </c>
      <c r="F16" s="65">
        <f t="shared" si="0"/>
        <v>15</v>
      </c>
      <c r="G16" s="66" t="str">
        <f t="shared" si="1"/>
        <v>1997-06</v>
      </c>
      <c r="H16" s="67" t="str">
        <f t="shared" si="3"/>
        <v>2019-T7 Ag-15</v>
      </c>
      <c r="I16" s="302">
        <v>3.03559398988257E-4</v>
      </c>
      <c r="J16" s="305">
        <f>VLOOKUP(H16,T7_ReductionFactor!$G$10:$H$3591,2,FALSE)</f>
        <v>0.90887642165533578</v>
      </c>
      <c r="K16" s="75">
        <f t="shared" si="2"/>
        <v>2.7589798031229135E-4</v>
      </c>
      <c r="L16" s="11"/>
      <c r="M16" s="4">
        <v>2020</v>
      </c>
      <c r="N16" s="64">
        <v>4.9300833487338407</v>
      </c>
      <c r="O16" s="64">
        <v>4.316891179610761</v>
      </c>
      <c r="P16" s="313">
        <f t="shared" ref="P16:P21" si="4">N16-O16</f>
        <v>0.61319216912307972</v>
      </c>
    </row>
    <row r="17" spans="1:16" ht="16.149999999999999" customHeight="1" x14ac:dyDescent="0.25">
      <c r="A17" s="9" t="s">
        <v>192</v>
      </c>
      <c r="B17" s="7">
        <v>2019</v>
      </c>
      <c r="C17" s="296" t="s">
        <v>22</v>
      </c>
      <c r="D17" s="307">
        <v>2003</v>
      </c>
      <c r="E17" s="307" t="s">
        <v>194</v>
      </c>
      <c r="F17" s="65">
        <f t="shared" si="0"/>
        <v>16</v>
      </c>
      <c r="G17" s="66" t="str">
        <f t="shared" si="1"/>
        <v>1997-06</v>
      </c>
      <c r="H17" s="67" t="str">
        <f t="shared" si="3"/>
        <v>2019-T7 Ag-16</v>
      </c>
      <c r="I17" s="302">
        <v>3.4865999588818498E-4</v>
      </c>
      <c r="J17" s="305">
        <f>VLOOKUP(H17,T7_ReductionFactor!$G$10:$H$3591,2,FALSE)</f>
        <v>0.94512020690548715</v>
      </c>
      <c r="K17" s="75">
        <f t="shared" si="2"/>
        <v>3.2952560745350769E-4</v>
      </c>
      <c r="L17" s="11"/>
      <c r="M17" s="4">
        <v>2021</v>
      </c>
      <c r="N17" s="64">
        <v>4.1419051783661178</v>
      </c>
      <c r="O17" s="64">
        <v>3.5660459676710174</v>
      </c>
      <c r="P17" s="313">
        <f t="shared" si="4"/>
        <v>0.57585921069510038</v>
      </c>
    </row>
    <row r="18" spans="1:16" ht="16.149999999999999" customHeight="1" x14ac:dyDescent="0.25">
      <c r="A18" s="9" t="s">
        <v>192</v>
      </c>
      <c r="B18" s="7">
        <v>2019</v>
      </c>
      <c r="C18" s="296" t="s">
        <v>22</v>
      </c>
      <c r="D18" s="307">
        <v>2002</v>
      </c>
      <c r="E18" s="307" t="s">
        <v>194</v>
      </c>
      <c r="F18" s="65">
        <f t="shared" si="0"/>
        <v>17</v>
      </c>
      <c r="G18" s="66" t="str">
        <f t="shared" si="1"/>
        <v>1997-06</v>
      </c>
      <c r="H18" s="67" t="str">
        <f t="shared" si="3"/>
        <v>2019-T7 Ag-17</v>
      </c>
      <c r="I18" s="302">
        <v>1.7318366270115701E-4</v>
      </c>
      <c r="J18" s="305">
        <f>VLOOKUP(H18,T7_ReductionFactor!$G$10:$H$3591,2,FALSE)</f>
        <v>0.94449341606737958</v>
      </c>
      <c r="K18" s="75">
        <f t="shared" si="2"/>
        <v>1.6357082919167662E-4</v>
      </c>
      <c r="L18" s="11"/>
      <c r="M18" s="4">
        <v>2022</v>
      </c>
      <c r="N18" s="64">
        <v>2.3647525631203172</v>
      </c>
      <c r="O18" s="64">
        <v>1.9256727504276812</v>
      </c>
      <c r="P18" s="313">
        <f t="shared" si="4"/>
        <v>0.43907981269263607</v>
      </c>
    </row>
    <row r="19" spans="1:16" ht="16.149999999999999" customHeight="1" x14ac:dyDescent="0.25">
      <c r="A19" s="9" t="s">
        <v>192</v>
      </c>
      <c r="B19" s="7">
        <v>2019</v>
      </c>
      <c r="C19" s="296" t="s">
        <v>22</v>
      </c>
      <c r="D19" s="307">
        <v>2001</v>
      </c>
      <c r="E19" s="307" t="s">
        <v>194</v>
      </c>
      <c r="F19" s="65">
        <f t="shared" si="0"/>
        <v>18</v>
      </c>
      <c r="G19" s="66" t="str">
        <f t="shared" si="1"/>
        <v>1997-06</v>
      </c>
      <c r="H19" s="67" t="str">
        <f t="shared" si="3"/>
        <v>2019-T7 Ag-18</v>
      </c>
      <c r="I19" s="302">
        <v>3.0278613034803199E-4</v>
      </c>
      <c r="J19" s="305">
        <f>VLOOKUP(H19,T7_ReductionFactor!$G$10:$H$3591,2,FALSE)</f>
        <v>0.94397176174535802</v>
      </c>
      <c r="K19" s="75">
        <f t="shared" si="2"/>
        <v>2.8582155689669137E-4</v>
      </c>
      <c r="L19" s="11"/>
      <c r="M19" s="4">
        <v>2023</v>
      </c>
      <c r="N19" s="64">
        <v>1.3854566669587245</v>
      </c>
      <c r="O19" s="64">
        <v>1.0695853077297226</v>
      </c>
      <c r="P19" s="313">
        <f t="shared" si="4"/>
        <v>0.31587135922900189</v>
      </c>
    </row>
    <row r="20" spans="1:16" ht="16.149999999999999" customHeight="1" x14ac:dyDescent="0.25">
      <c r="A20" s="9" t="s">
        <v>192</v>
      </c>
      <c r="B20" s="7">
        <v>2019</v>
      </c>
      <c r="C20" s="296" t="s">
        <v>22</v>
      </c>
      <c r="D20" s="307">
        <v>2000</v>
      </c>
      <c r="E20" s="307" t="s">
        <v>194</v>
      </c>
      <c r="F20" s="65">
        <f t="shared" si="0"/>
        <v>19</v>
      </c>
      <c r="G20" s="66" t="str">
        <f t="shared" si="1"/>
        <v>1997-06</v>
      </c>
      <c r="H20" s="67" t="str">
        <f t="shared" si="3"/>
        <v>2019-T7 Ag-19</v>
      </c>
      <c r="I20" s="302">
        <v>5.6452923105083496E-4</v>
      </c>
      <c r="J20" s="305">
        <f>VLOOKUP(H20,T7_ReductionFactor!$G$10:$H$3591,2,FALSE)</f>
        <v>0.94349303442318977</v>
      </c>
      <c r="K20" s="75">
        <f t="shared" si="2"/>
        <v>5.3262939722474232E-4</v>
      </c>
      <c r="L20" s="11"/>
      <c r="M20" s="4">
        <v>2024</v>
      </c>
      <c r="N20" s="64">
        <v>1.415331053511923</v>
      </c>
      <c r="O20" s="64">
        <v>1.0740459074183644</v>
      </c>
      <c r="P20" s="313">
        <f t="shared" si="4"/>
        <v>0.34128514609355864</v>
      </c>
    </row>
    <row r="21" spans="1:16" ht="16.149999999999999" customHeight="1" x14ac:dyDescent="0.25">
      <c r="A21" s="9" t="s">
        <v>192</v>
      </c>
      <c r="B21" s="7">
        <v>2019</v>
      </c>
      <c r="C21" s="296" t="s">
        <v>22</v>
      </c>
      <c r="D21" s="307">
        <v>1999</v>
      </c>
      <c r="E21" s="307" t="s">
        <v>194</v>
      </c>
      <c r="F21" s="65">
        <f t="shared" si="0"/>
        <v>20</v>
      </c>
      <c r="G21" s="66" t="str">
        <f t="shared" si="1"/>
        <v>1997-06</v>
      </c>
      <c r="H21" s="67" t="str">
        <f t="shared" si="3"/>
        <v>2019-T7 Ag-20</v>
      </c>
      <c r="I21" s="302">
        <v>3.7187755501665601E-4</v>
      </c>
      <c r="J21" s="305">
        <f>VLOOKUP(H21,T7_ReductionFactor!$G$10:$H$3591,2,FALSE)</f>
        <v>0.94311687517524789</v>
      </c>
      <c r="K21" s="75">
        <f t="shared" si="2"/>
        <v>3.5072399763511996E-4</v>
      </c>
      <c r="L21" s="11"/>
      <c r="M21" s="4">
        <v>2025</v>
      </c>
      <c r="N21" s="64">
        <v>1.4323966922465796</v>
      </c>
      <c r="O21" s="64">
        <v>1.0699390904960795</v>
      </c>
      <c r="P21" s="313">
        <f t="shared" si="4"/>
        <v>0.36245760175050012</v>
      </c>
    </row>
    <row r="22" spans="1:16" ht="16.149999999999999" customHeight="1" x14ac:dyDescent="0.25">
      <c r="A22" s="9" t="s">
        <v>192</v>
      </c>
      <c r="B22" s="7">
        <v>2019</v>
      </c>
      <c r="C22" s="296" t="s">
        <v>22</v>
      </c>
      <c r="D22" s="307">
        <v>1998</v>
      </c>
      <c r="E22" s="307" t="s">
        <v>194</v>
      </c>
      <c r="F22" s="65">
        <f t="shared" si="0"/>
        <v>21</v>
      </c>
      <c r="G22" s="66" t="str">
        <f t="shared" si="1"/>
        <v>1997-06</v>
      </c>
      <c r="H22" s="67" t="str">
        <f t="shared" si="3"/>
        <v>2019-T7 Ag-21</v>
      </c>
      <c r="I22" s="302">
        <v>3.95690824984666E-4</v>
      </c>
      <c r="J22" s="305">
        <f>VLOOKUP(H22,T7_ReductionFactor!$G$10:$H$3591,2,FALSE)</f>
        <v>0.9427466253241642</v>
      </c>
      <c r="K22" s="75">
        <f t="shared" si="2"/>
        <v>3.7303618992602834E-4</v>
      </c>
      <c r="L22" s="11"/>
      <c r="M22"/>
      <c r="N22"/>
      <c r="O22"/>
    </row>
    <row r="23" spans="1:16" ht="16.149999999999999" customHeight="1" x14ac:dyDescent="0.25">
      <c r="A23" s="9" t="s">
        <v>192</v>
      </c>
      <c r="B23" s="7">
        <v>2019</v>
      </c>
      <c r="C23" s="296" t="s">
        <v>22</v>
      </c>
      <c r="D23" s="307">
        <v>1997</v>
      </c>
      <c r="E23" s="307" t="s">
        <v>194</v>
      </c>
      <c r="F23" s="65">
        <f t="shared" si="0"/>
        <v>22</v>
      </c>
      <c r="G23" s="66" t="str">
        <f t="shared" si="1"/>
        <v>Pre1997</v>
      </c>
      <c r="H23" s="67" t="str">
        <f t="shared" si="3"/>
        <v>2019-T7 Ag-22</v>
      </c>
      <c r="I23" s="302">
        <v>4.1872182310159902E-4</v>
      </c>
      <c r="J23" s="305">
        <f>VLOOKUP(H23,T7_ReductionFactor!$G$10:$H$3591,2,FALSE)</f>
        <v>0.94238214648484775</v>
      </c>
      <c r="K23" s="75">
        <f t="shared" si="2"/>
        <v>3.9459597043453359E-4</v>
      </c>
      <c r="L23" s="11"/>
    </row>
    <row r="24" spans="1:16" ht="16.149999999999999" customHeight="1" x14ac:dyDescent="0.25">
      <c r="A24" s="9" t="s">
        <v>192</v>
      </c>
      <c r="B24" s="7">
        <v>2019</v>
      </c>
      <c r="C24" s="296" t="s">
        <v>22</v>
      </c>
      <c r="D24" s="307">
        <v>1996</v>
      </c>
      <c r="E24" s="307" t="s">
        <v>194</v>
      </c>
      <c r="F24" s="65">
        <f t="shared" si="0"/>
        <v>23</v>
      </c>
      <c r="G24" s="66" t="str">
        <f t="shared" si="1"/>
        <v>Pre1997</v>
      </c>
      <c r="H24" s="67" t="str">
        <f t="shared" si="3"/>
        <v>2019-T7 Ag-23</v>
      </c>
      <c r="I24" s="302">
        <v>3.3834235635770397E-4</v>
      </c>
      <c r="J24" s="305">
        <f>VLOOKUP(H24,T7_ReductionFactor!$G$10:$H$3591,2,FALSE)</f>
        <v>0.94202330498690845</v>
      </c>
      <c r="K24" s="75">
        <f t="shared" si="2"/>
        <v>3.1872638475314262E-4</v>
      </c>
      <c r="L24" s="11"/>
    </row>
    <row r="25" spans="1:16" ht="16.149999999999999" customHeight="1" x14ac:dyDescent="0.25">
      <c r="A25" s="9" t="s">
        <v>192</v>
      </c>
      <c r="B25" s="7">
        <v>2019</v>
      </c>
      <c r="C25" s="296" t="s">
        <v>22</v>
      </c>
      <c r="D25" s="307">
        <v>1995</v>
      </c>
      <c r="E25" s="307" t="s">
        <v>194</v>
      </c>
      <c r="F25" s="65">
        <f t="shared" si="0"/>
        <v>24</v>
      </c>
      <c r="G25" s="66" t="str">
        <f t="shared" si="1"/>
        <v>Pre1997</v>
      </c>
      <c r="H25" s="67" t="str">
        <f t="shared" si="3"/>
        <v>2019-T7 Ag-24</v>
      </c>
      <c r="I25" s="302">
        <v>3.0885402824522903E-4</v>
      </c>
      <c r="J25" s="305">
        <f>VLOOKUP(H25,T7_ReductionFactor!$G$10:$H$3591,2,FALSE)</f>
        <v>0.941669970835737</v>
      </c>
      <c r="K25" s="75">
        <f t="shared" si="2"/>
        <v>2.9083856377018469E-4</v>
      </c>
      <c r="L25" s="11"/>
    </row>
    <row r="26" spans="1:16" ht="16.149999999999999" customHeight="1" x14ac:dyDescent="0.25">
      <c r="A26" s="9" t="s">
        <v>192</v>
      </c>
      <c r="B26" s="7">
        <v>2019</v>
      </c>
      <c r="C26" s="296" t="s">
        <v>22</v>
      </c>
      <c r="D26" s="307">
        <v>1994</v>
      </c>
      <c r="E26" s="307" t="s">
        <v>194</v>
      </c>
      <c r="F26" s="65">
        <f t="shared" si="0"/>
        <v>25</v>
      </c>
      <c r="G26" s="66" t="str">
        <f t="shared" si="1"/>
        <v>Pre1997</v>
      </c>
      <c r="H26" s="67" t="str">
        <f t="shared" si="3"/>
        <v>2019-T7 Ag-25</v>
      </c>
      <c r="I26" s="302">
        <v>1.99586154790614E-4</v>
      </c>
      <c r="J26" s="305">
        <f>VLOOKUP(H26,T7_ReductionFactor!$G$10:$H$3591,2,FALSE)</f>
        <v>0.94132871807125162</v>
      </c>
      <c r="K26" s="75">
        <f t="shared" si="2"/>
        <v>1.8787617923381907E-4</v>
      </c>
      <c r="L26" s="11"/>
    </row>
    <row r="27" spans="1:16" ht="16.149999999999999" customHeight="1" x14ac:dyDescent="0.25">
      <c r="A27" s="9" t="s">
        <v>192</v>
      </c>
      <c r="B27" s="7">
        <v>2019</v>
      </c>
      <c r="C27" s="296" t="s">
        <v>22</v>
      </c>
      <c r="D27" s="307">
        <v>1993</v>
      </c>
      <c r="E27" s="307" t="s">
        <v>194</v>
      </c>
      <c r="F27" s="65">
        <f t="shared" si="0"/>
        <v>26</v>
      </c>
      <c r="G27" s="66" t="str">
        <f t="shared" si="1"/>
        <v>Pre1997</v>
      </c>
      <c r="H27" s="67" t="str">
        <f t="shared" si="3"/>
        <v>2019-T7 Ag-26</v>
      </c>
      <c r="I27" s="302">
        <v>4.2045650236320799E-4</v>
      </c>
      <c r="J27" s="305">
        <f>VLOOKUP(H27,T7_ReductionFactor!$G$10:$H$3591,2,FALSE)</f>
        <v>1</v>
      </c>
      <c r="K27" s="75">
        <f t="shared" si="2"/>
        <v>4.2045650236320799E-4</v>
      </c>
      <c r="L27" s="11"/>
    </row>
    <row r="28" spans="1:16" ht="16.149999999999999" customHeight="1" x14ac:dyDescent="0.25">
      <c r="A28" s="9" t="s">
        <v>192</v>
      </c>
      <c r="B28" s="7">
        <v>2019</v>
      </c>
      <c r="C28" s="296" t="s">
        <v>22</v>
      </c>
      <c r="D28" s="307">
        <v>1992</v>
      </c>
      <c r="E28" s="307" t="s">
        <v>194</v>
      </c>
      <c r="F28" s="65">
        <f t="shared" si="0"/>
        <v>27</v>
      </c>
      <c r="G28" s="66" t="str">
        <f t="shared" si="1"/>
        <v>Pre1997</v>
      </c>
      <c r="H28" s="67" t="str">
        <f t="shared" si="3"/>
        <v>2019-T7 Ag-27</v>
      </c>
      <c r="I28" s="302">
        <v>1.9746666985987599E-4</v>
      </c>
      <c r="J28" s="305">
        <f>VLOOKUP(H28,T7_ReductionFactor!$G$10:$H$3591,2,FALSE)</f>
        <v>1</v>
      </c>
      <c r="K28" s="75">
        <f t="shared" si="2"/>
        <v>1.9746666985987599E-4</v>
      </c>
      <c r="L28" s="11"/>
    </row>
    <row r="29" spans="1:16" ht="16.149999999999999" customHeight="1" x14ac:dyDescent="0.25">
      <c r="A29" s="9" t="s">
        <v>192</v>
      </c>
      <c r="B29" s="7">
        <v>2019</v>
      </c>
      <c r="C29" s="296" t="s">
        <v>22</v>
      </c>
      <c r="D29" s="307">
        <v>1991</v>
      </c>
      <c r="E29" s="307" t="s">
        <v>194</v>
      </c>
      <c r="F29" s="65">
        <f t="shared" si="0"/>
        <v>28</v>
      </c>
      <c r="G29" s="66" t="str">
        <f t="shared" si="1"/>
        <v>Pre1997</v>
      </c>
      <c r="H29" s="67" t="str">
        <f t="shared" si="3"/>
        <v>2019-T7 Ag-28</v>
      </c>
      <c r="I29" s="302">
        <v>2.54799192900869E-4</v>
      </c>
      <c r="J29" s="305">
        <f>VLOOKUP(H29,T7_ReductionFactor!$G$10:$H$3591,2,FALSE)</f>
        <v>1</v>
      </c>
      <c r="K29" s="75">
        <f t="shared" si="2"/>
        <v>2.54799192900869E-4</v>
      </c>
      <c r="L29" s="11"/>
    </row>
    <row r="30" spans="1:16" ht="16.149999999999999" customHeight="1" x14ac:dyDescent="0.25">
      <c r="A30" s="9" t="s">
        <v>192</v>
      </c>
      <c r="B30" s="7">
        <v>2019</v>
      </c>
      <c r="C30" s="296" t="s">
        <v>22</v>
      </c>
      <c r="D30" s="307">
        <v>1990</v>
      </c>
      <c r="E30" s="307" t="s">
        <v>194</v>
      </c>
      <c r="F30" s="65">
        <f t="shared" si="0"/>
        <v>29</v>
      </c>
      <c r="G30" s="66" t="str">
        <f t="shared" si="1"/>
        <v>Pre1997</v>
      </c>
      <c r="H30" s="67" t="str">
        <f t="shared" si="3"/>
        <v>2019-T7 Ag-29</v>
      </c>
      <c r="I30" s="302">
        <v>8.2942556274471395E-4</v>
      </c>
      <c r="J30" s="305">
        <f>VLOOKUP(H30,T7_ReductionFactor!$G$10:$H$3591,2,FALSE)</f>
        <v>1</v>
      </c>
      <c r="K30" s="75">
        <f t="shared" si="2"/>
        <v>8.2942556274471395E-4</v>
      </c>
      <c r="L30" s="11"/>
    </row>
    <row r="31" spans="1:16" ht="16.149999999999999" customHeight="1" x14ac:dyDescent="0.25">
      <c r="A31" s="9" t="s">
        <v>192</v>
      </c>
      <c r="B31" s="7">
        <v>2019</v>
      </c>
      <c r="C31" s="296" t="s">
        <v>22</v>
      </c>
      <c r="D31" s="307">
        <v>1989</v>
      </c>
      <c r="E31" s="307" t="s">
        <v>194</v>
      </c>
      <c r="F31" s="65">
        <f t="shared" si="0"/>
        <v>30</v>
      </c>
      <c r="G31" s="66" t="str">
        <f t="shared" si="1"/>
        <v>Pre1997</v>
      </c>
      <c r="H31" s="67" t="str">
        <f t="shared" si="3"/>
        <v>2019-T7 Ag-30</v>
      </c>
      <c r="I31" s="302">
        <v>6.7424699386149699E-4</v>
      </c>
      <c r="J31" s="305">
        <f>VLOOKUP(H31,T7_ReductionFactor!$G$10:$H$3591,2,FALSE)</f>
        <v>1</v>
      </c>
      <c r="K31" s="75">
        <f t="shared" si="2"/>
        <v>6.7424699386149699E-4</v>
      </c>
      <c r="L31" s="11"/>
    </row>
    <row r="32" spans="1:16" ht="16.149999999999999" customHeight="1" x14ac:dyDescent="0.25">
      <c r="A32" s="9" t="s">
        <v>192</v>
      </c>
      <c r="B32" s="7">
        <v>2019</v>
      </c>
      <c r="C32" s="296" t="s">
        <v>22</v>
      </c>
      <c r="D32" s="307">
        <v>1988</v>
      </c>
      <c r="E32" s="307" t="s">
        <v>194</v>
      </c>
      <c r="F32" s="65">
        <f t="shared" si="0"/>
        <v>31</v>
      </c>
      <c r="G32" s="66" t="str">
        <f t="shared" si="1"/>
        <v>Pre1997</v>
      </c>
      <c r="H32" s="67" t="str">
        <f t="shared" si="3"/>
        <v>2019-T7 Ag-31</v>
      </c>
      <c r="I32" s="302">
        <v>5.4131480391546999E-4</v>
      </c>
      <c r="J32" s="305">
        <f>VLOOKUP(H32,T7_ReductionFactor!$G$10:$H$3591,2,FALSE)</f>
        <v>1</v>
      </c>
      <c r="K32" s="75">
        <f t="shared" si="2"/>
        <v>5.4131480391546999E-4</v>
      </c>
      <c r="L32" s="11"/>
    </row>
    <row r="33" spans="1:12" ht="16.149999999999999" customHeight="1" x14ac:dyDescent="0.25">
      <c r="A33" s="9" t="s">
        <v>192</v>
      </c>
      <c r="B33" s="7">
        <v>2019</v>
      </c>
      <c r="C33" s="296" t="s">
        <v>22</v>
      </c>
      <c r="D33" s="307">
        <v>1987</v>
      </c>
      <c r="E33" s="307" t="s">
        <v>194</v>
      </c>
      <c r="F33" s="65">
        <f t="shared" si="0"/>
        <v>32</v>
      </c>
      <c r="G33" s="66" t="str">
        <f t="shared" si="1"/>
        <v>Pre1997</v>
      </c>
      <c r="H33" s="67" t="str">
        <f t="shared" si="3"/>
        <v>2019-T7 Ag-32</v>
      </c>
      <c r="I33" s="302">
        <v>3.42569774596768E-4</v>
      </c>
      <c r="J33" s="305">
        <f>VLOOKUP(H33,T7_ReductionFactor!$G$10:$H$3591,2,FALSE)</f>
        <v>1</v>
      </c>
      <c r="K33" s="75">
        <f t="shared" si="2"/>
        <v>3.42569774596768E-4</v>
      </c>
      <c r="L33" s="11"/>
    </row>
    <row r="34" spans="1:12" ht="16.149999999999999" customHeight="1" x14ac:dyDescent="0.25">
      <c r="A34" s="9" t="s">
        <v>192</v>
      </c>
      <c r="B34" s="7">
        <v>2019</v>
      </c>
      <c r="C34" s="296" t="s">
        <v>22</v>
      </c>
      <c r="D34" s="307">
        <v>1986</v>
      </c>
      <c r="E34" s="307" t="s">
        <v>194</v>
      </c>
      <c r="F34" s="65">
        <f t="shared" si="0"/>
        <v>33</v>
      </c>
      <c r="G34" s="66" t="str">
        <f t="shared" si="1"/>
        <v>Pre1997</v>
      </c>
      <c r="H34" s="67" t="str">
        <f t="shared" si="3"/>
        <v>2019-T7 Ag-33</v>
      </c>
      <c r="I34" s="302">
        <v>4.6316171830176298E-4</v>
      </c>
      <c r="J34" s="305">
        <f>VLOOKUP(H34,T7_ReductionFactor!$G$10:$H$3591,2,FALSE)</f>
        <v>1</v>
      </c>
      <c r="K34" s="75">
        <f t="shared" si="2"/>
        <v>4.6316171830176298E-4</v>
      </c>
      <c r="L34" s="11"/>
    </row>
    <row r="35" spans="1:12" ht="16.149999999999999" customHeight="1" x14ac:dyDescent="0.25">
      <c r="A35" s="9" t="s">
        <v>192</v>
      </c>
      <c r="B35" s="7">
        <v>2019</v>
      </c>
      <c r="C35" s="296" t="s">
        <v>22</v>
      </c>
      <c r="D35" s="307">
        <v>1985</v>
      </c>
      <c r="E35" s="307" t="s">
        <v>194</v>
      </c>
      <c r="F35" s="65">
        <f t="shared" si="0"/>
        <v>34</v>
      </c>
      <c r="G35" s="66" t="str">
        <f t="shared" si="1"/>
        <v>Pre1997</v>
      </c>
      <c r="H35" s="67" t="str">
        <f t="shared" si="3"/>
        <v>2019-T7 Ag-34</v>
      </c>
      <c r="I35" s="302">
        <v>3.2895997725249798E-4</v>
      </c>
      <c r="J35" s="305">
        <f>VLOOKUP(H35,T7_ReductionFactor!$G$10:$H$3591,2,FALSE)</f>
        <v>1</v>
      </c>
      <c r="K35" s="75">
        <f t="shared" si="2"/>
        <v>3.2895997725249798E-4</v>
      </c>
      <c r="L35" s="11"/>
    </row>
    <row r="36" spans="1:12" ht="16.149999999999999" customHeight="1" x14ac:dyDescent="0.25">
      <c r="A36" s="9" t="s">
        <v>192</v>
      </c>
      <c r="B36" s="7">
        <v>2019</v>
      </c>
      <c r="C36" s="296" t="s">
        <v>22</v>
      </c>
      <c r="D36" s="307">
        <v>1984</v>
      </c>
      <c r="E36" s="307" t="s">
        <v>194</v>
      </c>
      <c r="F36" s="65">
        <f t="shared" si="0"/>
        <v>35</v>
      </c>
      <c r="G36" s="66" t="str">
        <f t="shared" si="1"/>
        <v>Pre1997</v>
      </c>
      <c r="H36" s="67" t="str">
        <f t="shared" si="3"/>
        <v>2019-T7 Ag-35</v>
      </c>
      <c r="I36" s="302">
        <v>3.1929942141478202E-4</v>
      </c>
      <c r="J36" s="305">
        <f>VLOOKUP(H36,T7_ReductionFactor!$G$10:$H$3591,2,FALSE)</f>
        <v>1</v>
      </c>
      <c r="K36" s="75">
        <f t="shared" si="2"/>
        <v>3.1929942141478202E-4</v>
      </c>
      <c r="L36" s="11"/>
    </row>
    <row r="37" spans="1:12" ht="16.149999999999999" customHeight="1" x14ac:dyDescent="0.25">
      <c r="A37" s="9" t="s">
        <v>192</v>
      </c>
      <c r="B37" s="7">
        <v>2019</v>
      </c>
      <c r="C37" s="296" t="s">
        <v>22</v>
      </c>
      <c r="D37" s="307">
        <v>1983</v>
      </c>
      <c r="E37" s="307" t="s">
        <v>194</v>
      </c>
      <c r="F37" s="65">
        <f t="shared" si="0"/>
        <v>36</v>
      </c>
      <c r="G37" s="66" t="str">
        <f t="shared" si="1"/>
        <v>Pre1997</v>
      </c>
      <c r="H37" s="67" t="str">
        <f t="shared" si="3"/>
        <v>2019-T7 Ag-36</v>
      </c>
      <c r="I37" s="302">
        <v>1.8778555468611501E-4</v>
      </c>
      <c r="J37" s="305">
        <f>VLOOKUP(H37,T7_ReductionFactor!$G$10:$H$3591,2,FALSE)</f>
        <v>1</v>
      </c>
      <c r="K37" s="75">
        <f t="shared" si="2"/>
        <v>1.8778555468611501E-4</v>
      </c>
      <c r="L37" s="11"/>
    </row>
    <row r="38" spans="1:12" ht="16.149999999999999" customHeight="1" x14ac:dyDescent="0.25">
      <c r="A38" s="9" t="s">
        <v>192</v>
      </c>
      <c r="B38" s="7">
        <v>2019</v>
      </c>
      <c r="C38" s="296" t="s">
        <v>22</v>
      </c>
      <c r="D38" s="307">
        <v>1982</v>
      </c>
      <c r="E38" s="307" t="s">
        <v>194</v>
      </c>
      <c r="F38" s="65">
        <f t="shared" si="0"/>
        <v>37</v>
      </c>
      <c r="G38" s="66" t="str">
        <f t="shared" si="1"/>
        <v>Pre1997</v>
      </c>
      <c r="H38" s="67" t="str">
        <f t="shared" si="3"/>
        <v>2019-T7 Ag-37</v>
      </c>
      <c r="I38" s="302">
        <v>1.22007194817658E-4</v>
      </c>
      <c r="J38" s="305">
        <f>VLOOKUP(H38,T7_ReductionFactor!$G$10:$H$3591,2,FALSE)</f>
        <v>1</v>
      </c>
      <c r="K38" s="75">
        <f t="shared" si="2"/>
        <v>1.22007194817658E-4</v>
      </c>
      <c r="L38" s="11"/>
    </row>
    <row r="39" spans="1:12" ht="16.149999999999999" customHeight="1" x14ac:dyDescent="0.25">
      <c r="A39" s="9" t="s">
        <v>192</v>
      </c>
      <c r="B39" s="7">
        <v>2019</v>
      </c>
      <c r="C39" s="296" t="s">
        <v>22</v>
      </c>
      <c r="D39" s="307">
        <v>1981</v>
      </c>
      <c r="E39" s="307" t="s">
        <v>194</v>
      </c>
      <c r="F39" s="65">
        <f t="shared" si="0"/>
        <v>38</v>
      </c>
      <c r="G39" s="66" t="str">
        <f t="shared" si="1"/>
        <v>Pre1997</v>
      </c>
      <c r="H39" s="67" t="str">
        <f t="shared" si="3"/>
        <v>2019-T7 Ag-38</v>
      </c>
      <c r="I39" s="302">
        <v>2.4385048638232899E-4</v>
      </c>
      <c r="J39" s="305">
        <f>VLOOKUP(H39,T7_ReductionFactor!$G$10:$H$3591,2,FALSE)</f>
        <v>1</v>
      </c>
      <c r="K39" s="75">
        <f t="shared" si="2"/>
        <v>2.4385048638232899E-4</v>
      </c>
      <c r="L39" s="11"/>
    </row>
    <row r="40" spans="1:12" ht="16.149999999999999" customHeight="1" x14ac:dyDescent="0.25">
      <c r="A40" s="9" t="s">
        <v>192</v>
      </c>
      <c r="B40" s="7">
        <v>2019</v>
      </c>
      <c r="C40" s="296" t="s">
        <v>22</v>
      </c>
      <c r="D40" s="307">
        <v>1980</v>
      </c>
      <c r="E40" s="307" t="s">
        <v>194</v>
      </c>
      <c r="F40" s="65">
        <f t="shared" si="0"/>
        <v>39</v>
      </c>
      <c r="G40" s="66" t="str">
        <f t="shared" si="1"/>
        <v>Pre1997</v>
      </c>
      <c r="H40" s="67" t="str">
        <f t="shared" si="3"/>
        <v>2019-T7 Ag-39</v>
      </c>
      <c r="I40" s="302">
        <v>3.2501348302470998E-5</v>
      </c>
      <c r="J40" s="305">
        <f>VLOOKUP(H40,T7_ReductionFactor!$G$10:$H$3591,2,FALSE)</f>
        <v>1</v>
      </c>
      <c r="K40" s="75">
        <f t="shared" si="2"/>
        <v>3.2501348302470998E-5</v>
      </c>
      <c r="L40" s="11"/>
    </row>
    <row r="41" spans="1:12" ht="16.149999999999999" customHeight="1" x14ac:dyDescent="0.25">
      <c r="A41" s="9" t="s">
        <v>192</v>
      </c>
      <c r="B41" s="7">
        <v>2019</v>
      </c>
      <c r="C41" s="296" t="s">
        <v>22</v>
      </c>
      <c r="D41" s="307">
        <v>1979</v>
      </c>
      <c r="E41" s="307" t="s">
        <v>194</v>
      </c>
      <c r="F41" s="65">
        <f t="shared" si="0"/>
        <v>40</v>
      </c>
      <c r="G41" s="66" t="str">
        <f t="shared" si="1"/>
        <v>Pre1997</v>
      </c>
      <c r="H41" s="67" t="str">
        <f t="shared" si="3"/>
        <v>2019-T7 Ag-40</v>
      </c>
      <c r="I41" s="302">
        <v>1.31902601089419E-4</v>
      </c>
      <c r="J41" s="305">
        <f>VLOOKUP(H41,T7_ReductionFactor!$G$10:$H$3591,2,FALSE)</f>
        <v>1</v>
      </c>
      <c r="K41" s="75">
        <f t="shared" si="2"/>
        <v>1.31902601089419E-4</v>
      </c>
      <c r="L41" s="11"/>
    </row>
    <row r="42" spans="1:12" ht="16.149999999999999" customHeight="1" x14ac:dyDescent="0.25">
      <c r="A42" s="9" t="s">
        <v>192</v>
      </c>
      <c r="B42" s="7">
        <v>2019</v>
      </c>
      <c r="C42" s="296" t="s">
        <v>22</v>
      </c>
      <c r="D42" s="307">
        <v>1977</v>
      </c>
      <c r="E42" s="307" t="s">
        <v>194</v>
      </c>
      <c r="F42" s="65">
        <f t="shared" si="0"/>
        <v>42</v>
      </c>
      <c r="G42" s="66" t="str">
        <f t="shared" si="1"/>
        <v>Pre1997</v>
      </c>
      <c r="H42" s="67" t="str">
        <f t="shared" si="3"/>
        <v>2019-T7 Ag-42</v>
      </c>
      <c r="I42" s="302">
        <v>1.52768789844983E-5</v>
      </c>
      <c r="J42" s="305">
        <f>VLOOKUP(H42,T7_ReductionFactor!$G$10:$H$3591,2,FALSE)</f>
        <v>1</v>
      </c>
      <c r="K42" s="75">
        <f t="shared" si="2"/>
        <v>1.52768789844983E-5</v>
      </c>
      <c r="L42" s="11"/>
    </row>
    <row r="43" spans="1:12" ht="16.149999999999999" customHeight="1" x14ac:dyDescent="0.25">
      <c r="A43" s="9" t="s">
        <v>192</v>
      </c>
      <c r="B43" s="7">
        <v>2019</v>
      </c>
      <c r="C43" s="296" t="s">
        <v>23</v>
      </c>
      <c r="D43" s="307">
        <v>2020</v>
      </c>
      <c r="E43" s="307" t="s">
        <v>194</v>
      </c>
      <c r="F43" s="65">
        <f t="shared" si="0"/>
        <v>-1</v>
      </c>
      <c r="G43" s="66" t="str">
        <f t="shared" si="1"/>
        <v>2013+</v>
      </c>
      <c r="H43" s="67" t="str">
        <f t="shared" si="3"/>
        <v>2019-T7 CAIRP--1</v>
      </c>
      <c r="I43" s="302">
        <v>3.5888527406419899E-4</v>
      </c>
      <c r="J43" s="305">
        <f>VLOOKUP(H43,T7_ReductionFactor!$G$10:$H$3591,2,FALSE)</f>
        <v>1</v>
      </c>
      <c r="K43" s="75">
        <f t="shared" si="2"/>
        <v>3.5888527406419899E-4</v>
      </c>
      <c r="L43" s="11"/>
    </row>
    <row r="44" spans="1:12" ht="16.149999999999999" customHeight="1" x14ac:dyDescent="0.25">
      <c r="A44" s="9" t="s">
        <v>192</v>
      </c>
      <c r="B44" s="7">
        <v>2019</v>
      </c>
      <c r="C44" s="296" t="s">
        <v>23</v>
      </c>
      <c r="D44" s="307">
        <v>2019</v>
      </c>
      <c r="E44" s="307" t="s">
        <v>194</v>
      </c>
      <c r="F44" s="65">
        <f t="shared" si="0"/>
        <v>0</v>
      </c>
      <c r="G44" s="66" t="str">
        <f t="shared" si="1"/>
        <v>2013+</v>
      </c>
      <c r="H44" s="67" t="str">
        <f t="shared" si="3"/>
        <v>2019-T7 CAIRP-0</v>
      </c>
      <c r="I44" s="302">
        <v>1.82174946941768E-3</v>
      </c>
      <c r="J44" s="305">
        <f>VLOOKUP(H44,T7_ReductionFactor!$G$10:$H$3591,2,FALSE)</f>
        <v>0.93471554539941815</v>
      </c>
      <c r="K44" s="75">
        <f t="shared" si="2"/>
        <v>1.7028175488878474E-3</v>
      </c>
      <c r="L44" s="11"/>
    </row>
    <row r="45" spans="1:12" ht="16.149999999999999" customHeight="1" x14ac:dyDescent="0.25">
      <c r="A45" s="9" t="s">
        <v>192</v>
      </c>
      <c r="B45" s="7">
        <v>2019</v>
      </c>
      <c r="C45" s="296" t="s">
        <v>23</v>
      </c>
      <c r="D45" s="307">
        <v>2018</v>
      </c>
      <c r="E45" s="307" t="s">
        <v>194</v>
      </c>
      <c r="F45" s="65">
        <f t="shared" si="0"/>
        <v>1</v>
      </c>
      <c r="G45" s="66" t="str">
        <f t="shared" si="1"/>
        <v>2013+</v>
      </c>
      <c r="H45" s="67" t="str">
        <f t="shared" si="3"/>
        <v>2019-T7 CAIRP-1</v>
      </c>
      <c r="I45" s="302">
        <v>4.0337726224693301E-3</v>
      </c>
      <c r="J45" s="305">
        <f>VLOOKUP(H45,T7_ReductionFactor!$G$10:$H$3591,2,FALSE)</f>
        <v>0.89825369310317404</v>
      </c>
      <c r="K45" s="75">
        <f t="shared" si="2"/>
        <v>3.6233511552715512E-3</v>
      </c>
      <c r="L45" s="11"/>
    </row>
    <row r="46" spans="1:12" ht="16.149999999999999" customHeight="1" x14ac:dyDescent="0.25">
      <c r="A46" s="9" t="s">
        <v>192</v>
      </c>
      <c r="B46" s="7">
        <v>2019</v>
      </c>
      <c r="C46" s="296" t="s">
        <v>23</v>
      </c>
      <c r="D46" s="307">
        <v>2017</v>
      </c>
      <c r="E46" s="307" t="s">
        <v>194</v>
      </c>
      <c r="F46" s="65">
        <f t="shared" si="0"/>
        <v>2</v>
      </c>
      <c r="G46" s="66" t="str">
        <f t="shared" si="1"/>
        <v>2013+</v>
      </c>
      <c r="H46" s="67" t="str">
        <f t="shared" si="3"/>
        <v>2019-T7 CAIRP-2</v>
      </c>
      <c r="I46" s="302">
        <v>5.6959766175880304E-3</v>
      </c>
      <c r="J46" s="305">
        <f>VLOOKUP(H46,T7_ReductionFactor!$G$10:$H$3591,2,FALSE)</f>
        <v>0.87549315024392105</v>
      </c>
      <c r="K46" s="75">
        <f t="shared" si="2"/>
        <v>4.9867885126478589E-3</v>
      </c>
      <c r="L46" s="11"/>
    </row>
    <row r="47" spans="1:12" ht="16.149999999999999" customHeight="1" x14ac:dyDescent="0.25">
      <c r="A47" s="9" t="s">
        <v>192</v>
      </c>
      <c r="B47" s="7">
        <v>2019</v>
      </c>
      <c r="C47" s="296" t="s">
        <v>23</v>
      </c>
      <c r="D47" s="307">
        <v>2016</v>
      </c>
      <c r="E47" s="307" t="s">
        <v>194</v>
      </c>
      <c r="F47" s="65">
        <f t="shared" si="0"/>
        <v>3</v>
      </c>
      <c r="G47" s="66" t="str">
        <f t="shared" si="1"/>
        <v>2013+</v>
      </c>
      <c r="H47" s="67" t="str">
        <f t="shared" si="3"/>
        <v>2019-T7 CAIRP-3</v>
      </c>
      <c r="I47" s="302">
        <v>5.3836651356872801E-2</v>
      </c>
      <c r="J47" s="305">
        <f>VLOOKUP(H47,T7_ReductionFactor!$G$10:$H$3591,2,FALSE)</f>
        <v>0.86021964946916185</v>
      </c>
      <c r="K47" s="75">
        <f t="shared" si="2"/>
        <v>4.6311345358802596E-2</v>
      </c>
      <c r="L47" s="11"/>
    </row>
    <row r="48" spans="1:12" ht="16.149999999999999" customHeight="1" x14ac:dyDescent="0.25">
      <c r="A48" s="9" t="s">
        <v>192</v>
      </c>
      <c r="B48" s="7">
        <v>2019</v>
      </c>
      <c r="C48" s="296" t="s">
        <v>23</v>
      </c>
      <c r="D48" s="307">
        <v>2015</v>
      </c>
      <c r="E48" s="307" t="s">
        <v>194</v>
      </c>
      <c r="F48" s="65">
        <f t="shared" si="0"/>
        <v>4</v>
      </c>
      <c r="G48" s="66" t="str">
        <f t="shared" si="1"/>
        <v>2013+</v>
      </c>
      <c r="H48" s="67" t="str">
        <f t="shared" si="3"/>
        <v>2019-T7 CAIRP-4</v>
      </c>
      <c r="I48" s="302">
        <v>3.8064047529691697E-2</v>
      </c>
      <c r="J48" s="305">
        <f>VLOOKUP(H48,T7_ReductionFactor!$G$10:$H$3591,2,FALSE)</f>
        <v>0.84943543779022657</v>
      </c>
      <c r="K48" s="75">
        <f t="shared" si="2"/>
        <v>3.2332950877451659E-2</v>
      </c>
      <c r="L48" s="11"/>
    </row>
    <row r="49" spans="1:12" ht="16.149999999999999" customHeight="1" x14ac:dyDescent="0.25">
      <c r="A49" s="9" t="s">
        <v>192</v>
      </c>
      <c r="B49" s="7">
        <v>2019</v>
      </c>
      <c r="C49" s="296" t="s">
        <v>23</v>
      </c>
      <c r="D49" s="307">
        <v>2014</v>
      </c>
      <c r="E49" s="307" t="s">
        <v>194</v>
      </c>
      <c r="F49" s="65">
        <f t="shared" si="0"/>
        <v>5</v>
      </c>
      <c r="G49" s="66" t="str">
        <f t="shared" si="1"/>
        <v>2013+</v>
      </c>
      <c r="H49" s="67" t="str">
        <f t="shared" si="3"/>
        <v>2019-T7 CAIRP-5</v>
      </c>
      <c r="I49" s="302">
        <v>3.1670852042805502E-2</v>
      </c>
      <c r="J49" s="305">
        <f>VLOOKUP(H49,T7_ReductionFactor!$G$10:$H$3591,2,FALSE)</f>
        <v>0.84152665528962434</v>
      </c>
      <c r="K49" s="75">
        <f t="shared" si="2"/>
        <v>2.665186618975468E-2</v>
      </c>
      <c r="L49" s="11"/>
    </row>
    <row r="50" spans="1:12" ht="16.149999999999999" customHeight="1" x14ac:dyDescent="0.25">
      <c r="A50" s="9" t="s">
        <v>192</v>
      </c>
      <c r="B50" s="7">
        <v>2019</v>
      </c>
      <c r="C50" s="296" t="s">
        <v>23</v>
      </c>
      <c r="D50" s="307">
        <v>2013</v>
      </c>
      <c r="E50" s="307" t="s">
        <v>194</v>
      </c>
      <c r="F50" s="65">
        <f t="shared" si="0"/>
        <v>6</v>
      </c>
      <c r="G50" s="66" t="str">
        <f t="shared" si="1"/>
        <v>2010-12</v>
      </c>
      <c r="H50" s="67" t="str">
        <f t="shared" si="3"/>
        <v>2019-T7 CAIRP-6</v>
      </c>
      <c r="I50" s="302">
        <v>3.1574435682771101E-2</v>
      </c>
      <c r="J50" s="305">
        <f>VLOOKUP(H50,T7_ReductionFactor!$G$10:$H$3591,2,FALSE)</f>
        <v>0.8212274573316829</v>
      </c>
      <c r="K50" s="75">
        <f t="shared" si="2"/>
        <v>2.5929793532444869E-2</v>
      </c>
      <c r="L50" s="11"/>
    </row>
    <row r="51" spans="1:12" ht="16.149999999999999" customHeight="1" x14ac:dyDescent="0.25">
      <c r="A51" s="9" t="s">
        <v>192</v>
      </c>
      <c r="B51" s="7">
        <v>2019</v>
      </c>
      <c r="C51" s="296" t="s">
        <v>23</v>
      </c>
      <c r="D51" s="307">
        <v>2012</v>
      </c>
      <c r="E51" s="307" t="s">
        <v>194</v>
      </c>
      <c r="F51" s="65">
        <f t="shared" si="0"/>
        <v>7</v>
      </c>
      <c r="G51" s="66" t="str">
        <f t="shared" si="1"/>
        <v>2010-12</v>
      </c>
      <c r="H51" s="67" t="str">
        <f t="shared" si="3"/>
        <v>2019-T7 CAIRP-7</v>
      </c>
      <c r="I51" s="302">
        <v>3.1368118453169599E-2</v>
      </c>
      <c r="J51" s="305">
        <f>VLOOKUP(H51,T7_ReductionFactor!$G$10:$H$3591,2,FALSE)</f>
        <v>0.81763027509202335</v>
      </c>
      <c r="K51" s="75">
        <f t="shared" si="2"/>
        <v>2.5647523319984232E-2</v>
      </c>
      <c r="L51" s="11"/>
    </row>
    <row r="52" spans="1:12" ht="16.149999999999999" customHeight="1" x14ac:dyDescent="0.25">
      <c r="A52" s="9" t="s">
        <v>192</v>
      </c>
      <c r="B52" s="7">
        <v>2019</v>
      </c>
      <c r="C52" s="296" t="s">
        <v>23</v>
      </c>
      <c r="D52" s="307">
        <v>2011</v>
      </c>
      <c r="E52" s="307" t="s">
        <v>194</v>
      </c>
      <c r="F52" s="65">
        <f t="shared" si="0"/>
        <v>8</v>
      </c>
      <c r="G52" s="66" t="str">
        <f t="shared" si="1"/>
        <v>2010-12</v>
      </c>
      <c r="H52" s="67" t="str">
        <f t="shared" si="3"/>
        <v>2019-T7 CAIRP-8</v>
      </c>
      <c r="I52" s="302">
        <v>2.8560058144294499E-2</v>
      </c>
      <c r="J52" s="305">
        <f>VLOOKUP(H52,T7_ReductionFactor!$G$10:$H$3591,2,FALSE)</f>
        <v>0.81482242223209278</v>
      </c>
      <c r="K52" s="75">
        <f t="shared" si="2"/>
        <v>2.3271375756223452E-2</v>
      </c>
      <c r="L52" s="11"/>
    </row>
    <row r="53" spans="1:12" ht="16.149999999999999" customHeight="1" x14ac:dyDescent="0.25">
      <c r="A53" s="9" t="s">
        <v>192</v>
      </c>
      <c r="B53" s="7">
        <v>2019</v>
      </c>
      <c r="C53" s="296" t="s">
        <v>23</v>
      </c>
      <c r="D53" s="307">
        <v>2010</v>
      </c>
      <c r="E53" s="307" t="s">
        <v>194</v>
      </c>
      <c r="F53" s="65">
        <f t="shared" si="0"/>
        <v>9</v>
      </c>
      <c r="G53" s="66" t="str">
        <f t="shared" si="1"/>
        <v>2007-09</v>
      </c>
      <c r="H53" s="67" t="str">
        <f t="shared" si="3"/>
        <v>2019-T7 CAIRP-9</v>
      </c>
      <c r="I53" s="302">
        <v>2.2230391973936298E-2</v>
      </c>
      <c r="J53" s="305">
        <f>VLOOKUP(H53,T7_ReductionFactor!$G$10:$H$3591,2,FALSE)</f>
        <v>0.81812520340004014</v>
      </c>
      <c r="K53" s="75">
        <f t="shared" si="2"/>
        <v>1.8187243955339254E-2</v>
      </c>
      <c r="L53" s="11"/>
    </row>
    <row r="54" spans="1:12" ht="16.149999999999999" customHeight="1" x14ac:dyDescent="0.25">
      <c r="A54" s="9" t="s">
        <v>192</v>
      </c>
      <c r="B54" s="7">
        <v>2019</v>
      </c>
      <c r="C54" s="296" t="s">
        <v>23</v>
      </c>
      <c r="D54" s="307">
        <v>2009</v>
      </c>
      <c r="E54" s="307" t="s">
        <v>194</v>
      </c>
      <c r="F54" s="65">
        <f t="shared" si="0"/>
        <v>10</v>
      </c>
      <c r="G54" s="66" t="str">
        <f t="shared" si="1"/>
        <v>2007-09</v>
      </c>
      <c r="H54" s="67" t="str">
        <f t="shared" si="3"/>
        <v>2019-T7 CAIRP-10</v>
      </c>
      <c r="I54" s="302">
        <v>1.3611301038798901E-2</v>
      </c>
      <c r="J54" s="305">
        <f>VLOOKUP(H54,T7_ReductionFactor!$G$10:$H$3591,2,FALSE)</f>
        <v>0.81812520340004014</v>
      </c>
      <c r="K54" s="75">
        <f t="shared" si="2"/>
        <v>1.1135748430906528E-2</v>
      </c>
      <c r="L54" s="11"/>
    </row>
    <row r="55" spans="1:12" ht="16.149999999999999" customHeight="1" x14ac:dyDescent="0.25">
      <c r="A55" s="9" t="s">
        <v>192</v>
      </c>
      <c r="B55" s="7">
        <v>2019</v>
      </c>
      <c r="C55" s="296" t="s">
        <v>23</v>
      </c>
      <c r="D55" s="307">
        <v>2008</v>
      </c>
      <c r="E55" s="307" t="s">
        <v>194</v>
      </c>
      <c r="F55" s="65">
        <f t="shared" si="0"/>
        <v>11</v>
      </c>
      <c r="G55" s="66" t="str">
        <f t="shared" si="1"/>
        <v>2007-09</v>
      </c>
      <c r="H55" s="67" t="str">
        <f t="shared" si="3"/>
        <v>2019-T7 CAIRP-11</v>
      </c>
      <c r="I55" s="302">
        <v>8.6648484842595606E-3</v>
      </c>
      <c r="J55" s="305">
        <f>VLOOKUP(H55,T7_ReductionFactor!$G$10:$H$3591,2,FALSE)</f>
        <v>0.81812520340004014</v>
      </c>
      <c r="K55" s="75">
        <f t="shared" si="2"/>
        <v>7.0889309286153827E-3</v>
      </c>
      <c r="L55" s="11"/>
    </row>
    <row r="56" spans="1:12" ht="16.149999999999999" customHeight="1" x14ac:dyDescent="0.25">
      <c r="A56" s="9" t="s">
        <v>192</v>
      </c>
      <c r="B56" s="7">
        <v>2019</v>
      </c>
      <c r="C56" s="296" t="s">
        <v>23</v>
      </c>
      <c r="D56" s="307">
        <v>2007</v>
      </c>
      <c r="E56" s="307" t="s">
        <v>194</v>
      </c>
      <c r="F56" s="65">
        <f t="shared" si="0"/>
        <v>12</v>
      </c>
      <c r="G56" s="66" t="str">
        <f t="shared" si="1"/>
        <v>1997-06</v>
      </c>
      <c r="H56" s="67" t="str">
        <f t="shared" si="3"/>
        <v>2019-T7 CAIRP-12</v>
      </c>
      <c r="I56" s="302">
        <v>5.2391226509904402E-2</v>
      </c>
      <c r="J56" s="305">
        <f>VLOOKUP(H56,T7_ReductionFactor!$G$10:$H$3591,2,FALSE)</f>
        <v>0.89711403673462742</v>
      </c>
      <c r="K56" s="75">
        <f t="shared" si="2"/>
        <v>4.7000904703778566E-2</v>
      </c>
      <c r="L56" s="11"/>
    </row>
    <row r="57" spans="1:12" ht="16.149999999999999" customHeight="1" x14ac:dyDescent="0.25">
      <c r="A57" s="9" t="s">
        <v>192</v>
      </c>
      <c r="B57" s="7">
        <v>2019</v>
      </c>
      <c r="C57" s="296" t="s">
        <v>23</v>
      </c>
      <c r="D57" s="307">
        <v>2006</v>
      </c>
      <c r="E57" s="307" t="s">
        <v>194</v>
      </c>
      <c r="F57" s="65">
        <f t="shared" si="0"/>
        <v>13</v>
      </c>
      <c r="G57" s="66" t="str">
        <f t="shared" si="1"/>
        <v>1997-06</v>
      </c>
      <c r="H57" s="67" t="str">
        <f t="shared" si="3"/>
        <v>2019-T7 CAIRP-13</v>
      </c>
      <c r="I57" s="302">
        <v>5.07495676170409E-2</v>
      </c>
      <c r="J57" s="305">
        <f>VLOOKUP(H57,T7_ReductionFactor!$G$10:$H$3591,2,FALSE)</f>
        <v>0.89711403673462742</v>
      </c>
      <c r="K57" s="75">
        <f t="shared" si="2"/>
        <v>4.5528149467460491E-2</v>
      </c>
      <c r="L57" s="11"/>
    </row>
    <row r="58" spans="1:12" ht="16.149999999999999" customHeight="1" x14ac:dyDescent="0.25">
      <c r="A58" s="9" t="s">
        <v>192</v>
      </c>
      <c r="B58" s="7">
        <v>2019</v>
      </c>
      <c r="C58" s="296" t="s">
        <v>23</v>
      </c>
      <c r="D58" s="307">
        <v>2005</v>
      </c>
      <c r="E58" s="307" t="s">
        <v>194</v>
      </c>
      <c r="F58" s="65">
        <f t="shared" si="0"/>
        <v>14</v>
      </c>
      <c r="G58" s="66" t="str">
        <f t="shared" si="1"/>
        <v>1997-06</v>
      </c>
      <c r="H58" s="67" t="str">
        <f t="shared" si="3"/>
        <v>2019-T7 CAIRP-14</v>
      </c>
      <c r="I58" s="302">
        <v>3.5237824700107598E-2</v>
      </c>
      <c r="J58" s="305">
        <f>VLOOKUP(H58,T7_ReductionFactor!$G$10:$H$3591,2,FALSE)</f>
        <v>0.89711403673462742</v>
      </c>
      <c r="K58" s="75">
        <f t="shared" si="2"/>
        <v>3.161234716246069E-2</v>
      </c>
      <c r="L58" s="11"/>
    </row>
    <row r="59" spans="1:12" ht="16.149999999999999" customHeight="1" x14ac:dyDescent="0.25">
      <c r="A59" s="9" t="s">
        <v>192</v>
      </c>
      <c r="B59" s="7">
        <v>2019</v>
      </c>
      <c r="C59" s="296" t="s">
        <v>23</v>
      </c>
      <c r="D59" s="307">
        <v>2004</v>
      </c>
      <c r="E59" s="307" t="s">
        <v>194</v>
      </c>
      <c r="F59" s="65">
        <f t="shared" si="0"/>
        <v>15</v>
      </c>
      <c r="G59" s="66" t="str">
        <f t="shared" si="1"/>
        <v>1997-06</v>
      </c>
      <c r="H59" s="67" t="str">
        <f t="shared" si="3"/>
        <v>2019-T7 CAIRP-15</v>
      </c>
      <c r="I59" s="302">
        <v>1.6318273417652601E-2</v>
      </c>
      <c r="J59" s="305">
        <f>VLOOKUP(H59,T7_ReductionFactor!$G$10:$H$3591,2,FALSE)</f>
        <v>0.89711403673462742</v>
      </c>
      <c r="K59" s="75">
        <f t="shared" si="2"/>
        <v>1.4639352138249689E-2</v>
      </c>
      <c r="L59" s="11"/>
    </row>
    <row r="60" spans="1:12" ht="16.149999999999999" customHeight="1" x14ac:dyDescent="0.25">
      <c r="A60" s="9" t="s">
        <v>192</v>
      </c>
      <c r="B60" s="7">
        <v>2019</v>
      </c>
      <c r="C60" s="296" t="s">
        <v>23</v>
      </c>
      <c r="D60" s="307">
        <v>2003</v>
      </c>
      <c r="E60" s="307" t="s">
        <v>194</v>
      </c>
      <c r="F60" s="65">
        <f t="shared" si="0"/>
        <v>16</v>
      </c>
      <c r="G60" s="66" t="str">
        <f t="shared" si="1"/>
        <v>1997-06</v>
      </c>
      <c r="H60" s="67" t="str">
        <f t="shared" si="3"/>
        <v>2019-T7 CAIRP-16</v>
      </c>
      <c r="I60" s="302">
        <v>1.38105071906024E-2</v>
      </c>
      <c r="J60" s="305">
        <f>VLOOKUP(H60,T7_ReductionFactor!$G$10:$H$3591,2,FALSE)</f>
        <v>0.9393637046625366</v>
      </c>
      <c r="K60" s="75">
        <f t="shared" si="2"/>
        <v>1.297308919783287E-2</v>
      </c>
      <c r="L60" s="11"/>
    </row>
    <row r="61" spans="1:12" ht="16.149999999999999" customHeight="1" x14ac:dyDescent="0.25">
      <c r="A61" s="9" t="s">
        <v>192</v>
      </c>
      <c r="B61" s="7">
        <v>2019</v>
      </c>
      <c r="C61" s="296" t="s">
        <v>23</v>
      </c>
      <c r="D61" s="307">
        <v>2002</v>
      </c>
      <c r="E61" s="307" t="s">
        <v>194</v>
      </c>
      <c r="F61" s="65">
        <f t="shared" si="0"/>
        <v>17</v>
      </c>
      <c r="G61" s="66" t="str">
        <f t="shared" si="1"/>
        <v>1997-06</v>
      </c>
      <c r="H61" s="67" t="str">
        <f t="shared" si="3"/>
        <v>2019-T7 CAIRP-17</v>
      </c>
      <c r="I61" s="302">
        <v>8.4073067547183796E-3</v>
      </c>
      <c r="J61" s="305">
        <f>VLOOKUP(H61,T7_ReductionFactor!$G$10:$H$3591,2,FALSE)</f>
        <v>0.9393637046625366</v>
      </c>
      <c r="K61" s="75">
        <f t="shared" si="2"/>
        <v>7.8975188193466245E-3</v>
      </c>
      <c r="L61" s="11"/>
    </row>
    <row r="62" spans="1:12" ht="16.149999999999999" customHeight="1" x14ac:dyDescent="0.25">
      <c r="A62" s="9" t="s">
        <v>192</v>
      </c>
      <c r="B62" s="7">
        <v>2019</v>
      </c>
      <c r="C62" s="296" t="s">
        <v>23</v>
      </c>
      <c r="D62" s="307">
        <v>2001</v>
      </c>
      <c r="E62" s="307" t="s">
        <v>194</v>
      </c>
      <c r="F62" s="65">
        <f t="shared" si="0"/>
        <v>18</v>
      </c>
      <c r="G62" s="66" t="str">
        <f t="shared" si="1"/>
        <v>1997-06</v>
      </c>
      <c r="H62" s="67" t="str">
        <f t="shared" si="3"/>
        <v>2019-T7 CAIRP-18</v>
      </c>
      <c r="I62" s="302">
        <v>1.1809378201630199E-2</v>
      </c>
      <c r="J62" s="305">
        <f>VLOOKUP(H62,T7_ReductionFactor!$G$10:$H$3591,2,FALSE)</f>
        <v>0.9393637046625366</v>
      </c>
      <c r="K62" s="75">
        <f t="shared" si="2"/>
        <v>1.1093301257244349E-2</v>
      </c>
      <c r="L62" s="11"/>
    </row>
    <row r="63" spans="1:12" ht="16.149999999999999" customHeight="1" x14ac:dyDescent="0.25">
      <c r="A63" s="9" t="s">
        <v>192</v>
      </c>
      <c r="B63" s="7">
        <v>2019</v>
      </c>
      <c r="C63" s="296" t="s">
        <v>23</v>
      </c>
      <c r="D63" s="307">
        <v>2000</v>
      </c>
      <c r="E63" s="307" t="s">
        <v>194</v>
      </c>
      <c r="F63" s="65">
        <f t="shared" si="0"/>
        <v>19</v>
      </c>
      <c r="G63" s="66" t="str">
        <f t="shared" si="1"/>
        <v>1997-06</v>
      </c>
      <c r="H63" s="67" t="str">
        <f t="shared" si="3"/>
        <v>2019-T7 CAIRP-19</v>
      </c>
      <c r="I63" s="302">
        <v>1.8283895186791101E-2</v>
      </c>
      <c r="J63" s="305">
        <f>VLOOKUP(H63,T7_ReductionFactor!$G$10:$H$3591,2,FALSE)</f>
        <v>0.9393637046625366</v>
      </c>
      <c r="K63" s="75">
        <f t="shared" si="2"/>
        <v>1.7175227518325609E-2</v>
      </c>
      <c r="L63" s="11"/>
    </row>
    <row r="64" spans="1:12" ht="16.149999999999999" customHeight="1" x14ac:dyDescent="0.25">
      <c r="A64" s="9" t="s">
        <v>192</v>
      </c>
      <c r="B64" s="7">
        <v>2019</v>
      </c>
      <c r="C64" s="296" t="s">
        <v>23</v>
      </c>
      <c r="D64" s="307">
        <v>1999</v>
      </c>
      <c r="E64" s="307" t="s">
        <v>194</v>
      </c>
      <c r="F64" s="65">
        <f t="shared" si="0"/>
        <v>20</v>
      </c>
      <c r="G64" s="66" t="str">
        <f t="shared" si="1"/>
        <v>1997-06</v>
      </c>
      <c r="H64" s="67" t="str">
        <f t="shared" si="3"/>
        <v>2019-T7 CAIRP-20</v>
      </c>
      <c r="I64" s="302">
        <v>1.1269714360466501E-2</v>
      </c>
      <c r="J64" s="305">
        <f>VLOOKUP(H64,T7_ReductionFactor!$G$10:$H$3591,2,FALSE)</f>
        <v>0.9393637046625366</v>
      </c>
      <c r="K64" s="75">
        <f t="shared" si="2"/>
        <v>1.0586360632136402E-2</v>
      </c>
      <c r="L64" s="11"/>
    </row>
    <row r="65" spans="1:12" ht="16.149999999999999" customHeight="1" x14ac:dyDescent="0.25">
      <c r="A65" s="9" t="s">
        <v>192</v>
      </c>
      <c r="B65" s="7">
        <v>2019</v>
      </c>
      <c r="C65" s="296" t="s">
        <v>23</v>
      </c>
      <c r="D65" s="307">
        <v>1998</v>
      </c>
      <c r="E65" s="307" t="s">
        <v>194</v>
      </c>
      <c r="F65" s="65">
        <f t="shared" si="0"/>
        <v>21</v>
      </c>
      <c r="G65" s="66" t="str">
        <f t="shared" si="1"/>
        <v>1997-06</v>
      </c>
      <c r="H65" s="67" t="str">
        <f t="shared" si="3"/>
        <v>2019-T7 CAIRP-21</v>
      </c>
      <c r="I65" s="302">
        <v>8.3773705588208007E-3</v>
      </c>
      <c r="J65" s="305">
        <f>VLOOKUP(H65,T7_ReductionFactor!$G$10:$H$3591,2,FALSE)</f>
        <v>0.9393637046625366</v>
      </c>
      <c r="K65" s="75">
        <f t="shared" si="2"/>
        <v>7.8693978434647722E-3</v>
      </c>
      <c r="L65" s="11"/>
    </row>
    <row r="66" spans="1:12" ht="16.149999999999999" customHeight="1" x14ac:dyDescent="0.25">
      <c r="A66" s="9" t="s">
        <v>192</v>
      </c>
      <c r="B66" s="7">
        <v>2019</v>
      </c>
      <c r="C66" s="296" t="s">
        <v>23</v>
      </c>
      <c r="D66" s="307">
        <v>1997</v>
      </c>
      <c r="E66" s="307" t="s">
        <v>194</v>
      </c>
      <c r="F66" s="65">
        <f t="shared" si="0"/>
        <v>22</v>
      </c>
      <c r="G66" s="66" t="str">
        <f t="shared" si="1"/>
        <v>Pre1997</v>
      </c>
      <c r="H66" s="67" t="str">
        <f t="shared" si="3"/>
        <v>2019-T7 CAIRP-22</v>
      </c>
      <c r="I66" s="302">
        <v>5.5500420165976502E-3</v>
      </c>
      <c r="J66" s="305">
        <f>VLOOKUP(H66,T7_ReductionFactor!$G$10:$H$3591,2,FALSE)</f>
        <v>0.9393637046625366</v>
      </c>
      <c r="K66" s="75">
        <f t="shared" si="2"/>
        <v>5.2135080297439039E-3</v>
      </c>
      <c r="L66" s="11"/>
    </row>
    <row r="67" spans="1:12" ht="16.149999999999999" customHeight="1" x14ac:dyDescent="0.25">
      <c r="A67" s="9" t="s">
        <v>192</v>
      </c>
      <c r="B67" s="7">
        <v>2019</v>
      </c>
      <c r="C67" s="296" t="s">
        <v>23</v>
      </c>
      <c r="D67" s="307">
        <v>1996</v>
      </c>
      <c r="E67" s="307" t="s">
        <v>194</v>
      </c>
      <c r="F67" s="65">
        <f t="shared" si="0"/>
        <v>23</v>
      </c>
      <c r="G67" s="66" t="str">
        <f t="shared" si="1"/>
        <v>Pre1997</v>
      </c>
      <c r="H67" s="67" t="str">
        <f t="shared" si="3"/>
        <v>2019-T7 CAIRP-23</v>
      </c>
      <c r="I67" s="302">
        <v>4.67611638151629E-3</v>
      </c>
      <c r="J67" s="305">
        <f>VLOOKUP(H67,T7_ReductionFactor!$G$10:$H$3591,2,FALSE)</f>
        <v>0.9393637046625366</v>
      </c>
      <c r="K67" s="75">
        <f t="shared" si="2"/>
        <v>4.3925740075743177E-3</v>
      </c>
      <c r="L67" s="11"/>
    </row>
    <row r="68" spans="1:12" ht="16.149999999999999" customHeight="1" x14ac:dyDescent="0.25">
      <c r="A68" s="9" t="s">
        <v>192</v>
      </c>
      <c r="B68" s="7">
        <v>2019</v>
      </c>
      <c r="C68" s="296" t="s">
        <v>23</v>
      </c>
      <c r="D68" s="307">
        <v>1995</v>
      </c>
      <c r="E68" s="307" t="s">
        <v>194</v>
      </c>
      <c r="F68" s="65">
        <f t="shared" si="0"/>
        <v>24</v>
      </c>
      <c r="G68" s="66" t="str">
        <f t="shared" si="1"/>
        <v>Pre1997</v>
      </c>
      <c r="H68" s="67" t="str">
        <f t="shared" si="3"/>
        <v>2019-T7 CAIRP-24</v>
      </c>
      <c r="I68" s="302">
        <v>1.2731472203982401E-3</v>
      </c>
      <c r="J68" s="305">
        <f>VLOOKUP(H68,T7_ReductionFactor!$G$10:$H$3591,2,FALSE)</f>
        <v>0.9393637046625366</v>
      </c>
      <c r="K68" s="75">
        <f t="shared" si="2"/>
        <v>1.1959482895341018E-3</v>
      </c>
      <c r="L68" s="11"/>
    </row>
    <row r="69" spans="1:12" ht="16.149999999999999" customHeight="1" x14ac:dyDescent="0.25">
      <c r="A69" s="9" t="s">
        <v>192</v>
      </c>
      <c r="B69" s="7">
        <v>2019</v>
      </c>
      <c r="C69" s="296" t="s">
        <v>23</v>
      </c>
      <c r="D69" s="307">
        <v>1994</v>
      </c>
      <c r="E69" s="307" t="s">
        <v>194</v>
      </c>
      <c r="F69" s="65">
        <f t="shared" si="0"/>
        <v>25</v>
      </c>
      <c r="G69" s="66" t="str">
        <f t="shared" si="1"/>
        <v>Pre1997</v>
      </c>
      <c r="H69" s="67" t="str">
        <f t="shared" si="3"/>
        <v>2019-T7 CAIRP-25</v>
      </c>
      <c r="I69" s="302">
        <v>6.5941574127628298E-4</v>
      </c>
      <c r="J69" s="305">
        <f>VLOOKUP(H69,T7_ReductionFactor!$G$10:$H$3591,2,FALSE)</f>
        <v>0.9393637046625366</v>
      </c>
      <c r="K69" s="75">
        <f t="shared" si="2"/>
        <v>6.1943121363808198E-4</v>
      </c>
      <c r="L69" s="11"/>
    </row>
    <row r="70" spans="1:12" ht="16.149999999999999" customHeight="1" x14ac:dyDescent="0.25">
      <c r="A70" s="9" t="s">
        <v>192</v>
      </c>
      <c r="B70" s="7">
        <v>2019</v>
      </c>
      <c r="C70" s="296" t="s">
        <v>23</v>
      </c>
      <c r="D70" s="307">
        <v>1993</v>
      </c>
      <c r="E70" s="307" t="s">
        <v>194</v>
      </c>
      <c r="F70" s="65">
        <f t="shared" si="0"/>
        <v>26</v>
      </c>
      <c r="G70" s="66" t="str">
        <f t="shared" si="1"/>
        <v>Pre1997</v>
      </c>
      <c r="H70" s="67" t="str">
        <f t="shared" si="3"/>
        <v>2019-T7 CAIRP-26</v>
      </c>
      <c r="I70" s="302">
        <v>3.7329906854409001E-4</v>
      </c>
      <c r="J70" s="305">
        <f>VLOOKUP(H70,T7_ReductionFactor!$G$10:$H$3591,2,FALSE)</f>
        <v>1</v>
      </c>
      <c r="K70" s="75">
        <f t="shared" si="2"/>
        <v>3.7329906854409001E-4</v>
      </c>
      <c r="L70" s="11"/>
    </row>
    <row r="71" spans="1:12" ht="16.149999999999999" customHeight="1" x14ac:dyDescent="0.25">
      <c r="A71" s="9" t="s">
        <v>192</v>
      </c>
      <c r="B71" s="7">
        <v>2019</v>
      </c>
      <c r="C71" s="296" t="s">
        <v>23</v>
      </c>
      <c r="D71" s="307">
        <v>1992</v>
      </c>
      <c r="E71" s="307" t="s">
        <v>194</v>
      </c>
      <c r="F71" s="65">
        <f t="shared" si="0"/>
        <v>27</v>
      </c>
      <c r="G71" s="66" t="str">
        <f t="shared" si="1"/>
        <v>Pre1997</v>
      </c>
      <c r="H71" s="67" t="str">
        <f t="shared" si="3"/>
        <v>2019-T7 CAIRP-27</v>
      </c>
      <c r="I71" s="302">
        <v>2.3791337521047599E-4</v>
      </c>
      <c r="J71" s="305">
        <f>VLOOKUP(H71,T7_ReductionFactor!$G$10:$H$3591,2,FALSE)</f>
        <v>1</v>
      </c>
      <c r="K71" s="75">
        <f t="shared" si="2"/>
        <v>2.3791337521047599E-4</v>
      </c>
      <c r="L71" s="11"/>
    </row>
    <row r="72" spans="1:12" ht="16.149999999999999" customHeight="1" x14ac:dyDescent="0.25">
      <c r="A72" s="9" t="s">
        <v>192</v>
      </c>
      <c r="B72" s="7">
        <v>2019</v>
      </c>
      <c r="C72" s="296" t="s">
        <v>23</v>
      </c>
      <c r="D72" s="307">
        <v>1991</v>
      </c>
      <c r="E72" s="307" t="s">
        <v>194</v>
      </c>
      <c r="F72" s="65">
        <f t="shared" si="0"/>
        <v>28</v>
      </c>
      <c r="G72" s="66" t="str">
        <f t="shared" si="1"/>
        <v>Pre1997</v>
      </c>
      <c r="H72" s="67" t="str">
        <f t="shared" si="3"/>
        <v>2019-T7 CAIRP-28</v>
      </c>
      <c r="I72" s="302">
        <v>1.6599043749185001E-4</v>
      </c>
      <c r="J72" s="305">
        <f>VLOOKUP(H72,T7_ReductionFactor!$G$10:$H$3591,2,FALSE)</f>
        <v>1</v>
      </c>
      <c r="K72" s="75">
        <f t="shared" si="2"/>
        <v>1.6599043749185001E-4</v>
      </c>
      <c r="L72" s="11"/>
    </row>
    <row r="73" spans="1:12" ht="16.149999999999999" customHeight="1" x14ac:dyDescent="0.25">
      <c r="A73" s="9" t="s">
        <v>192</v>
      </c>
      <c r="B73" s="7">
        <v>2019</v>
      </c>
      <c r="C73" s="296" t="s">
        <v>23</v>
      </c>
      <c r="D73" s="307">
        <v>1990</v>
      </c>
      <c r="E73" s="307" t="s">
        <v>194</v>
      </c>
      <c r="F73" s="65">
        <f t="shared" ref="F73:F136" si="5">B73-D73</f>
        <v>29</v>
      </c>
      <c r="G73" s="66" t="str">
        <f t="shared" ref="G73:G136" si="6">IF(D73&lt;1998,"Pre1997",IF(D73&lt;2008,"1997-06",IF(D73&lt;2011,"2007-09",IF(D73&lt;2014,"2010-12","2013+"))))</f>
        <v>Pre1997</v>
      </c>
      <c r="H73" s="67" t="str">
        <f t="shared" si="3"/>
        <v>2019-T7 CAIRP-29</v>
      </c>
      <c r="I73" s="302">
        <v>4.4960088335953301E-4</v>
      </c>
      <c r="J73" s="305">
        <f>VLOOKUP(H73,T7_ReductionFactor!$G$10:$H$3591,2,FALSE)</f>
        <v>1</v>
      </c>
      <c r="K73" s="75">
        <f t="shared" ref="K73:K136" si="7">I73*J73</f>
        <v>4.4960088335953301E-4</v>
      </c>
      <c r="L73" s="11"/>
    </row>
    <row r="74" spans="1:12" ht="16.149999999999999" customHeight="1" x14ac:dyDescent="0.25">
      <c r="A74" s="9" t="s">
        <v>192</v>
      </c>
      <c r="B74" s="7">
        <v>2019</v>
      </c>
      <c r="C74" s="296" t="s">
        <v>23</v>
      </c>
      <c r="D74" s="307">
        <v>1989</v>
      </c>
      <c r="E74" s="307" t="s">
        <v>194</v>
      </c>
      <c r="F74" s="65">
        <f t="shared" si="5"/>
        <v>30</v>
      </c>
      <c r="G74" s="66" t="str">
        <f t="shared" si="6"/>
        <v>Pre1997</v>
      </c>
      <c r="H74" s="67" t="str">
        <f t="shared" ref="H74:H137" si="8">CONCATENATE(B74,"-",C74,"-",F74)</f>
        <v>2019-T7 CAIRP-30</v>
      </c>
      <c r="I74" s="302">
        <v>4.6109377624685302E-4</v>
      </c>
      <c r="J74" s="305">
        <f>VLOOKUP(H74,T7_ReductionFactor!$G$10:$H$3591,2,FALSE)</f>
        <v>1</v>
      </c>
      <c r="K74" s="75">
        <f t="shared" si="7"/>
        <v>4.6109377624685302E-4</v>
      </c>
      <c r="L74" s="11"/>
    </row>
    <row r="75" spans="1:12" ht="16.149999999999999" customHeight="1" x14ac:dyDescent="0.25">
      <c r="A75" s="9" t="s">
        <v>192</v>
      </c>
      <c r="B75" s="7">
        <v>2019</v>
      </c>
      <c r="C75" s="296" t="s">
        <v>23</v>
      </c>
      <c r="D75" s="307">
        <v>1988</v>
      </c>
      <c r="E75" s="307" t="s">
        <v>194</v>
      </c>
      <c r="F75" s="65">
        <f t="shared" si="5"/>
        <v>31</v>
      </c>
      <c r="G75" s="66" t="str">
        <f t="shared" si="6"/>
        <v>Pre1997</v>
      </c>
      <c r="H75" s="67" t="str">
        <f t="shared" si="8"/>
        <v>2019-T7 CAIRP-31</v>
      </c>
      <c r="I75" s="302">
        <v>3.36370516287026E-4</v>
      </c>
      <c r="J75" s="305">
        <f>VLOOKUP(H75,T7_ReductionFactor!$G$10:$H$3591,2,FALSE)</f>
        <v>1</v>
      </c>
      <c r="K75" s="75">
        <f t="shared" si="7"/>
        <v>3.36370516287026E-4</v>
      </c>
      <c r="L75" s="11"/>
    </row>
    <row r="76" spans="1:12" ht="16.149999999999999" customHeight="1" x14ac:dyDescent="0.25">
      <c r="A76" s="9" t="s">
        <v>192</v>
      </c>
      <c r="B76" s="7">
        <v>2019</v>
      </c>
      <c r="C76" s="296" t="s">
        <v>23</v>
      </c>
      <c r="D76" s="307">
        <v>1987</v>
      </c>
      <c r="E76" s="307" t="s">
        <v>194</v>
      </c>
      <c r="F76" s="65">
        <f t="shared" si="5"/>
        <v>32</v>
      </c>
      <c r="G76" s="66" t="str">
        <f t="shared" si="6"/>
        <v>Pre1997</v>
      </c>
      <c r="H76" s="67" t="str">
        <f t="shared" si="8"/>
        <v>2019-T7 CAIRP-32</v>
      </c>
      <c r="I76" s="302">
        <v>3.5217221591250097E-4</v>
      </c>
      <c r="J76" s="305">
        <f>VLOOKUP(H76,T7_ReductionFactor!$G$10:$H$3591,2,FALSE)</f>
        <v>1</v>
      </c>
      <c r="K76" s="75">
        <f t="shared" si="7"/>
        <v>3.5217221591250097E-4</v>
      </c>
      <c r="L76" s="11"/>
    </row>
    <row r="77" spans="1:12" ht="16.149999999999999" customHeight="1" x14ac:dyDescent="0.25">
      <c r="A77" s="9" t="s">
        <v>192</v>
      </c>
      <c r="B77" s="7">
        <v>2019</v>
      </c>
      <c r="C77" s="296" t="s">
        <v>23</v>
      </c>
      <c r="D77" s="307">
        <v>1986</v>
      </c>
      <c r="E77" s="307" t="s">
        <v>194</v>
      </c>
      <c r="F77" s="65">
        <f t="shared" si="5"/>
        <v>33</v>
      </c>
      <c r="G77" s="66" t="str">
        <f t="shared" si="6"/>
        <v>Pre1997</v>
      </c>
      <c r="H77" s="67" t="str">
        <f t="shared" si="8"/>
        <v>2019-T7 CAIRP-33</v>
      </c>
      <c r="I77" s="302">
        <v>2.8662221850021997E-4</v>
      </c>
      <c r="J77" s="305">
        <f>VLOOKUP(H77,T7_ReductionFactor!$G$10:$H$3591,2,FALSE)</f>
        <v>1</v>
      </c>
      <c r="K77" s="75">
        <f t="shared" si="7"/>
        <v>2.8662221850021997E-4</v>
      </c>
      <c r="L77" s="11"/>
    </row>
    <row r="78" spans="1:12" ht="16.149999999999999" customHeight="1" x14ac:dyDescent="0.25">
      <c r="A78" s="9" t="s">
        <v>192</v>
      </c>
      <c r="B78" s="7">
        <v>2019</v>
      </c>
      <c r="C78" s="296" t="s">
        <v>23</v>
      </c>
      <c r="D78" s="307">
        <v>1985</v>
      </c>
      <c r="E78" s="307" t="s">
        <v>194</v>
      </c>
      <c r="F78" s="65">
        <f t="shared" si="5"/>
        <v>34</v>
      </c>
      <c r="G78" s="66" t="str">
        <f t="shared" si="6"/>
        <v>Pre1997</v>
      </c>
      <c r="H78" s="67" t="str">
        <f t="shared" si="8"/>
        <v>2019-T7 CAIRP-34</v>
      </c>
      <c r="I78" s="302">
        <v>1.7504290006456599E-4</v>
      </c>
      <c r="J78" s="305">
        <f>VLOOKUP(H78,T7_ReductionFactor!$G$10:$H$3591,2,FALSE)</f>
        <v>1</v>
      </c>
      <c r="K78" s="75">
        <f t="shared" si="7"/>
        <v>1.7504290006456599E-4</v>
      </c>
      <c r="L78" s="11"/>
    </row>
    <row r="79" spans="1:12" ht="16.149999999999999" customHeight="1" x14ac:dyDescent="0.25">
      <c r="A79" s="9" t="s">
        <v>192</v>
      </c>
      <c r="B79" s="7">
        <v>2019</v>
      </c>
      <c r="C79" s="296" t="s">
        <v>23</v>
      </c>
      <c r="D79" s="307">
        <v>1984</v>
      </c>
      <c r="E79" s="307" t="s">
        <v>194</v>
      </c>
      <c r="F79" s="65">
        <f t="shared" si="5"/>
        <v>35</v>
      </c>
      <c r="G79" s="66" t="str">
        <f t="shared" si="6"/>
        <v>Pre1997</v>
      </c>
      <c r="H79" s="67" t="str">
        <f t="shared" si="8"/>
        <v>2019-T7 CAIRP-35</v>
      </c>
      <c r="I79" s="302">
        <v>5.7833649708109097E-5</v>
      </c>
      <c r="J79" s="305">
        <f>VLOOKUP(H79,T7_ReductionFactor!$G$10:$H$3591,2,FALSE)</f>
        <v>1</v>
      </c>
      <c r="K79" s="75">
        <f t="shared" si="7"/>
        <v>5.7833649708109097E-5</v>
      </c>
      <c r="L79" s="11"/>
    </row>
    <row r="80" spans="1:12" ht="16.149999999999999" customHeight="1" x14ac:dyDescent="0.25">
      <c r="A80" s="9" t="s">
        <v>192</v>
      </c>
      <c r="B80" s="7">
        <v>2019</v>
      </c>
      <c r="C80" s="296" t="s">
        <v>23</v>
      </c>
      <c r="D80" s="307">
        <v>1983</v>
      </c>
      <c r="E80" s="307" t="s">
        <v>194</v>
      </c>
      <c r="F80" s="65">
        <f t="shared" si="5"/>
        <v>36</v>
      </c>
      <c r="G80" s="66" t="str">
        <f t="shared" si="6"/>
        <v>Pre1997</v>
      </c>
      <c r="H80" s="67" t="str">
        <f t="shared" si="8"/>
        <v>2019-T7 CAIRP-36</v>
      </c>
      <c r="I80" s="302">
        <v>2.2248392831216399E-5</v>
      </c>
      <c r="J80" s="305">
        <f>VLOOKUP(H80,T7_ReductionFactor!$G$10:$H$3591,2,FALSE)</f>
        <v>1</v>
      </c>
      <c r="K80" s="75">
        <f t="shared" si="7"/>
        <v>2.2248392831216399E-5</v>
      </c>
      <c r="L80" s="11"/>
    </row>
    <row r="81" spans="1:12" ht="16.149999999999999" customHeight="1" x14ac:dyDescent="0.25">
      <c r="A81" s="9" t="s">
        <v>192</v>
      </c>
      <c r="B81" s="7">
        <v>2019</v>
      </c>
      <c r="C81" s="296" t="s">
        <v>23</v>
      </c>
      <c r="D81" s="307">
        <v>1982</v>
      </c>
      <c r="E81" s="307" t="s">
        <v>194</v>
      </c>
      <c r="F81" s="65">
        <f t="shared" si="5"/>
        <v>37</v>
      </c>
      <c r="G81" s="66" t="str">
        <f t="shared" si="6"/>
        <v>Pre1997</v>
      </c>
      <c r="H81" s="67" t="str">
        <f t="shared" si="8"/>
        <v>2019-T7 CAIRP-37</v>
      </c>
      <c r="I81" s="302">
        <v>5.5887844667857897E-5</v>
      </c>
      <c r="J81" s="305">
        <f>VLOOKUP(H81,T7_ReductionFactor!$G$10:$H$3591,2,FALSE)</f>
        <v>1</v>
      </c>
      <c r="K81" s="75">
        <f t="shared" si="7"/>
        <v>5.5887844667857897E-5</v>
      </c>
      <c r="L81" s="11"/>
    </row>
    <row r="82" spans="1:12" ht="16.149999999999999" customHeight="1" x14ac:dyDescent="0.25">
      <c r="A82" s="9" t="s">
        <v>192</v>
      </c>
      <c r="B82" s="7">
        <v>2019</v>
      </c>
      <c r="C82" s="296" t="s">
        <v>23</v>
      </c>
      <c r="D82" s="307">
        <v>1981</v>
      </c>
      <c r="E82" s="307" t="s">
        <v>194</v>
      </c>
      <c r="F82" s="65">
        <f t="shared" si="5"/>
        <v>38</v>
      </c>
      <c r="G82" s="66" t="str">
        <f t="shared" si="6"/>
        <v>Pre1997</v>
      </c>
      <c r="H82" s="67" t="str">
        <f t="shared" si="8"/>
        <v>2019-T7 CAIRP-38</v>
      </c>
      <c r="I82" s="302">
        <v>5.51994165700456E-5</v>
      </c>
      <c r="J82" s="305">
        <f>VLOOKUP(H82,T7_ReductionFactor!$G$10:$H$3591,2,FALSE)</f>
        <v>1</v>
      </c>
      <c r="K82" s="75">
        <f t="shared" si="7"/>
        <v>5.51994165700456E-5</v>
      </c>
      <c r="L82" s="11"/>
    </row>
    <row r="83" spans="1:12" ht="16.149999999999999" customHeight="1" x14ac:dyDescent="0.25">
      <c r="A83" s="9" t="s">
        <v>192</v>
      </c>
      <c r="B83" s="7">
        <v>2019</v>
      </c>
      <c r="C83" s="296" t="s">
        <v>23</v>
      </c>
      <c r="D83" s="307">
        <v>1980</v>
      </c>
      <c r="E83" s="307" t="s">
        <v>194</v>
      </c>
      <c r="F83" s="65">
        <f t="shared" si="5"/>
        <v>39</v>
      </c>
      <c r="G83" s="66" t="str">
        <f t="shared" si="6"/>
        <v>Pre1997</v>
      </c>
      <c r="H83" s="67" t="str">
        <f t="shared" si="8"/>
        <v>2019-T7 CAIRP-39</v>
      </c>
      <c r="I83" s="302">
        <v>8.9155692479902504E-5</v>
      </c>
      <c r="J83" s="305">
        <f>VLOOKUP(H83,T7_ReductionFactor!$G$10:$H$3591,2,FALSE)</f>
        <v>1</v>
      </c>
      <c r="K83" s="75">
        <f t="shared" si="7"/>
        <v>8.9155692479902504E-5</v>
      </c>
      <c r="L83" s="11"/>
    </row>
    <row r="84" spans="1:12" ht="16.149999999999999" customHeight="1" x14ac:dyDescent="0.25">
      <c r="A84" s="9" t="s">
        <v>192</v>
      </c>
      <c r="B84" s="7">
        <v>2019</v>
      </c>
      <c r="C84" s="296" t="s">
        <v>23</v>
      </c>
      <c r="D84" s="307">
        <v>1979</v>
      </c>
      <c r="E84" s="307" t="s">
        <v>194</v>
      </c>
      <c r="F84" s="65">
        <f t="shared" si="5"/>
        <v>40</v>
      </c>
      <c r="G84" s="66" t="str">
        <f t="shared" si="6"/>
        <v>Pre1997</v>
      </c>
      <c r="H84" s="67" t="str">
        <f t="shared" si="8"/>
        <v>2019-T7 CAIRP-40</v>
      </c>
      <c r="I84" s="302">
        <v>1.53163570268179E-4</v>
      </c>
      <c r="J84" s="305">
        <f>VLOOKUP(H84,T7_ReductionFactor!$G$10:$H$3591,2,FALSE)</f>
        <v>1</v>
      </c>
      <c r="K84" s="75">
        <f t="shared" si="7"/>
        <v>1.53163570268179E-4</v>
      </c>
      <c r="L84" s="11"/>
    </row>
    <row r="85" spans="1:12" ht="16.149999999999999" customHeight="1" x14ac:dyDescent="0.25">
      <c r="A85" s="9" t="s">
        <v>192</v>
      </c>
      <c r="B85" s="7">
        <v>2019</v>
      </c>
      <c r="C85" s="296" t="s">
        <v>23</v>
      </c>
      <c r="D85" s="307">
        <v>1978</v>
      </c>
      <c r="E85" s="307" t="s">
        <v>194</v>
      </c>
      <c r="F85" s="65">
        <f t="shared" si="5"/>
        <v>41</v>
      </c>
      <c r="G85" s="66" t="str">
        <f t="shared" si="6"/>
        <v>Pre1997</v>
      </c>
      <c r="H85" s="67" t="str">
        <f t="shared" si="8"/>
        <v>2019-T7 CAIRP-41</v>
      </c>
      <c r="I85" s="302">
        <v>3.3557895373963202E-5</v>
      </c>
      <c r="J85" s="305">
        <f>VLOOKUP(H85,T7_ReductionFactor!$G$10:$H$3591,2,FALSE)</f>
        <v>1</v>
      </c>
      <c r="K85" s="75">
        <f t="shared" si="7"/>
        <v>3.3557895373963202E-5</v>
      </c>
      <c r="L85" s="11"/>
    </row>
    <row r="86" spans="1:12" ht="16.149999999999999" customHeight="1" x14ac:dyDescent="0.25">
      <c r="A86" s="9" t="s">
        <v>192</v>
      </c>
      <c r="B86" s="7">
        <v>2019</v>
      </c>
      <c r="C86" s="296" t="s">
        <v>23</v>
      </c>
      <c r="D86" s="307">
        <v>1977</v>
      </c>
      <c r="E86" s="307" t="s">
        <v>194</v>
      </c>
      <c r="F86" s="65">
        <f t="shared" si="5"/>
        <v>42</v>
      </c>
      <c r="G86" s="66" t="str">
        <f t="shared" si="6"/>
        <v>Pre1997</v>
      </c>
      <c r="H86" s="67" t="str">
        <f t="shared" si="8"/>
        <v>2019-T7 CAIRP-42</v>
      </c>
      <c r="I86" s="302">
        <v>1.0109519705984801E-4</v>
      </c>
      <c r="J86" s="305">
        <f>VLOOKUP(H86,T7_ReductionFactor!$G$10:$H$3591,2,FALSE)</f>
        <v>1</v>
      </c>
      <c r="K86" s="75">
        <f t="shared" si="7"/>
        <v>1.0109519705984801E-4</v>
      </c>
      <c r="L86" s="11"/>
    </row>
    <row r="87" spans="1:12" ht="16.149999999999999" customHeight="1" x14ac:dyDescent="0.25">
      <c r="A87" s="9" t="s">
        <v>192</v>
      </c>
      <c r="B87" s="7">
        <v>2019</v>
      </c>
      <c r="C87" s="296" t="s">
        <v>23</v>
      </c>
      <c r="D87" s="307">
        <v>1976</v>
      </c>
      <c r="E87" s="307" t="s">
        <v>194</v>
      </c>
      <c r="F87" s="65">
        <f t="shared" si="5"/>
        <v>43</v>
      </c>
      <c r="G87" s="66" t="str">
        <f t="shared" si="6"/>
        <v>Pre1997</v>
      </c>
      <c r="H87" s="67" t="str">
        <f t="shared" si="8"/>
        <v>2019-T7 CAIRP-43</v>
      </c>
      <c r="I87" s="302">
        <v>1.05677409849146E-5</v>
      </c>
      <c r="J87" s="305">
        <f>VLOOKUP(H87,T7_ReductionFactor!$G$10:$H$3591,2,FALSE)</f>
        <v>1</v>
      </c>
      <c r="K87" s="75">
        <f t="shared" si="7"/>
        <v>1.05677409849146E-5</v>
      </c>
      <c r="L87" s="11"/>
    </row>
    <row r="88" spans="1:12" ht="16.149999999999999" customHeight="1" x14ac:dyDescent="0.25">
      <c r="A88" s="9" t="s">
        <v>192</v>
      </c>
      <c r="B88" s="7">
        <v>2019</v>
      </c>
      <c r="C88" s="296" t="s">
        <v>23</v>
      </c>
      <c r="D88" s="307">
        <v>1975</v>
      </c>
      <c r="E88" s="307" t="s">
        <v>194</v>
      </c>
      <c r="F88" s="65">
        <f t="shared" si="5"/>
        <v>44</v>
      </c>
      <c r="G88" s="66" t="str">
        <f t="shared" si="6"/>
        <v>Pre1997</v>
      </c>
      <c r="H88" s="67" t="str">
        <f t="shared" si="8"/>
        <v>2019-T7 CAIRP-44</v>
      </c>
      <c r="I88" s="302">
        <v>4.1843392530289698E-5</v>
      </c>
      <c r="J88" s="305">
        <f>VLOOKUP(H88,T7_ReductionFactor!$G$10:$H$3591,2,FALSE)</f>
        <v>1</v>
      </c>
      <c r="K88" s="75">
        <f t="shared" si="7"/>
        <v>4.1843392530289698E-5</v>
      </c>
      <c r="L88" s="11"/>
    </row>
    <row r="89" spans="1:12" ht="16.149999999999999" customHeight="1" x14ac:dyDescent="0.25">
      <c r="A89" s="9" t="s">
        <v>192</v>
      </c>
      <c r="B89" s="7">
        <v>2019</v>
      </c>
      <c r="C89" s="296" t="s">
        <v>24</v>
      </c>
      <c r="D89" s="307">
        <v>2020</v>
      </c>
      <c r="E89" s="307" t="s">
        <v>194</v>
      </c>
      <c r="F89" s="65">
        <f t="shared" si="5"/>
        <v>-1</v>
      </c>
      <c r="G89" s="66" t="str">
        <f t="shared" si="6"/>
        <v>2013+</v>
      </c>
      <c r="H89" s="67" t="str">
        <f t="shared" si="8"/>
        <v>2019-T7 CAIRP Construction--1</v>
      </c>
      <c r="I89" s="302">
        <v>2.45009328482463E-5</v>
      </c>
      <c r="J89" s="305">
        <f>VLOOKUP(H89,T7_ReductionFactor!$G$10:$H$3591,2,FALSE)</f>
        <v>1</v>
      </c>
      <c r="K89" s="75">
        <f t="shared" si="7"/>
        <v>2.45009328482463E-5</v>
      </c>
      <c r="L89" s="11"/>
    </row>
    <row r="90" spans="1:12" ht="16.149999999999999" customHeight="1" x14ac:dyDescent="0.25">
      <c r="A90" s="9" t="s">
        <v>192</v>
      </c>
      <c r="B90" s="7">
        <v>2019</v>
      </c>
      <c r="C90" s="296" t="s">
        <v>24</v>
      </c>
      <c r="D90" s="307">
        <v>2019</v>
      </c>
      <c r="E90" s="307" t="s">
        <v>194</v>
      </c>
      <c r="F90" s="65">
        <f t="shared" si="5"/>
        <v>0</v>
      </c>
      <c r="G90" s="66" t="str">
        <f t="shared" si="6"/>
        <v>2013+</v>
      </c>
      <c r="H90" s="67" t="str">
        <f t="shared" si="8"/>
        <v>2019-T7 CAIRP Construction-0</v>
      </c>
      <c r="I90" s="302">
        <v>1.20073046362461E-4</v>
      </c>
      <c r="J90" s="305">
        <f>VLOOKUP(H90,T7_ReductionFactor!$G$10:$H$3591,2,FALSE)</f>
        <v>0.93471554539941815</v>
      </c>
      <c r="K90" s="75">
        <f t="shared" si="7"/>
        <v>1.1223414301845736E-4</v>
      </c>
      <c r="L90" s="11"/>
    </row>
    <row r="91" spans="1:12" ht="16.149999999999999" customHeight="1" x14ac:dyDescent="0.25">
      <c r="A91" s="9" t="s">
        <v>192</v>
      </c>
      <c r="B91" s="7">
        <v>2019</v>
      </c>
      <c r="C91" s="296" t="s">
        <v>24</v>
      </c>
      <c r="D91" s="307">
        <v>2018</v>
      </c>
      <c r="E91" s="307" t="s">
        <v>194</v>
      </c>
      <c r="F91" s="65">
        <f t="shared" si="5"/>
        <v>1</v>
      </c>
      <c r="G91" s="66" t="str">
        <f t="shared" si="6"/>
        <v>2013+</v>
      </c>
      <c r="H91" s="67" t="str">
        <f t="shared" si="8"/>
        <v>2019-T7 CAIRP Construction-1</v>
      </c>
      <c r="I91" s="302">
        <v>2.7111626067313202E-4</v>
      </c>
      <c r="J91" s="305">
        <f>VLOOKUP(H91,T7_ReductionFactor!$G$10:$H$3591,2,FALSE)</f>
        <v>0.89825369310317404</v>
      </c>
      <c r="K91" s="75">
        <f t="shared" si="7"/>
        <v>2.4353118240996366E-4</v>
      </c>
      <c r="L91" s="11"/>
    </row>
    <row r="92" spans="1:12" ht="16.149999999999999" customHeight="1" x14ac:dyDescent="0.25">
      <c r="A92" s="9" t="s">
        <v>192</v>
      </c>
      <c r="B92" s="7">
        <v>2019</v>
      </c>
      <c r="C92" s="296" t="s">
        <v>24</v>
      </c>
      <c r="D92" s="307">
        <v>2017</v>
      </c>
      <c r="E92" s="307" t="s">
        <v>194</v>
      </c>
      <c r="F92" s="65">
        <f t="shared" si="5"/>
        <v>2</v>
      </c>
      <c r="G92" s="66" t="str">
        <f t="shared" si="6"/>
        <v>2013+</v>
      </c>
      <c r="H92" s="67" t="str">
        <f t="shared" si="8"/>
        <v>2019-T7 CAIRP Construction-2</v>
      </c>
      <c r="I92" s="302">
        <v>3.8094325494136897E-4</v>
      </c>
      <c r="J92" s="305">
        <f>VLOOKUP(H92,T7_ReductionFactor!$G$10:$H$3591,2,FALSE)</f>
        <v>0.87549315024392105</v>
      </c>
      <c r="K92" s="75">
        <f t="shared" si="7"/>
        <v>3.3351321033279227E-4</v>
      </c>
      <c r="L92" s="11"/>
    </row>
    <row r="93" spans="1:12" ht="16.149999999999999" customHeight="1" x14ac:dyDescent="0.25">
      <c r="A93" s="9" t="s">
        <v>192</v>
      </c>
      <c r="B93" s="7">
        <v>2019</v>
      </c>
      <c r="C93" s="296" t="s">
        <v>24</v>
      </c>
      <c r="D93" s="307">
        <v>2016</v>
      </c>
      <c r="E93" s="307" t="s">
        <v>194</v>
      </c>
      <c r="F93" s="65">
        <f t="shared" si="5"/>
        <v>3</v>
      </c>
      <c r="G93" s="66" t="str">
        <f t="shared" si="6"/>
        <v>2013+</v>
      </c>
      <c r="H93" s="67" t="str">
        <f t="shared" si="8"/>
        <v>2019-T7 CAIRP Construction-3</v>
      </c>
      <c r="I93" s="302">
        <v>2.3586272059044201E-3</v>
      </c>
      <c r="J93" s="305">
        <f>VLOOKUP(H93,T7_ReductionFactor!$G$10:$H$3591,2,FALSE)</f>
        <v>0.86021964946916185</v>
      </c>
      <c r="K93" s="75">
        <f t="shared" si="7"/>
        <v>2.028937468291529E-3</v>
      </c>
      <c r="L93" s="11"/>
    </row>
    <row r="94" spans="1:12" ht="16.149999999999999" customHeight="1" x14ac:dyDescent="0.25">
      <c r="A94" s="9" t="s">
        <v>192</v>
      </c>
      <c r="B94" s="7">
        <v>2019</v>
      </c>
      <c r="C94" s="296" t="s">
        <v>24</v>
      </c>
      <c r="D94" s="307">
        <v>2015</v>
      </c>
      <c r="E94" s="307" t="s">
        <v>194</v>
      </c>
      <c r="F94" s="65">
        <f t="shared" si="5"/>
        <v>4</v>
      </c>
      <c r="G94" s="66" t="str">
        <f t="shared" si="6"/>
        <v>2013+</v>
      </c>
      <c r="H94" s="67" t="str">
        <f t="shared" si="8"/>
        <v>2019-T7 CAIRP Construction-4</v>
      </c>
      <c r="I94" s="302">
        <v>1.6795770337482E-3</v>
      </c>
      <c r="J94" s="305">
        <f>VLOOKUP(H94,T7_ReductionFactor!$G$10:$H$3591,2,FALSE)</f>
        <v>0.84943543779022657</v>
      </c>
      <c r="K94" s="75">
        <f t="shared" si="7"/>
        <v>1.4266922529643125E-3</v>
      </c>
      <c r="L94" s="11"/>
    </row>
    <row r="95" spans="1:12" ht="16.149999999999999" customHeight="1" x14ac:dyDescent="0.25">
      <c r="A95" s="9" t="s">
        <v>192</v>
      </c>
      <c r="B95" s="7">
        <v>2019</v>
      </c>
      <c r="C95" s="296" t="s">
        <v>24</v>
      </c>
      <c r="D95" s="307">
        <v>2014</v>
      </c>
      <c r="E95" s="307" t="s">
        <v>194</v>
      </c>
      <c r="F95" s="65">
        <f t="shared" si="5"/>
        <v>5</v>
      </c>
      <c r="G95" s="66" t="str">
        <f t="shared" si="6"/>
        <v>2013+</v>
      </c>
      <c r="H95" s="67" t="str">
        <f t="shared" si="8"/>
        <v>2019-T7 CAIRP Construction-5</v>
      </c>
      <c r="I95" s="302">
        <v>1.4110374509590899E-3</v>
      </c>
      <c r="J95" s="305">
        <f>VLOOKUP(H95,T7_ReductionFactor!$G$10:$H$3591,2,FALSE)</f>
        <v>0.84152665528962434</v>
      </c>
      <c r="K95" s="75">
        <f t="shared" si="7"/>
        <v>1.1874256265940002E-3</v>
      </c>
      <c r="L95" s="11"/>
    </row>
    <row r="96" spans="1:12" ht="16.149999999999999" customHeight="1" x14ac:dyDescent="0.25">
      <c r="A96" s="9" t="s">
        <v>192</v>
      </c>
      <c r="B96" s="7">
        <v>2019</v>
      </c>
      <c r="C96" s="296" t="s">
        <v>24</v>
      </c>
      <c r="D96" s="307">
        <v>2013</v>
      </c>
      <c r="E96" s="307" t="s">
        <v>194</v>
      </c>
      <c r="F96" s="65">
        <f t="shared" si="5"/>
        <v>6</v>
      </c>
      <c r="G96" s="66" t="str">
        <f t="shared" si="6"/>
        <v>2010-12</v>
      </c>
      <c r="H96" s="67" t="str">
        <f t="shared" si="8"/>
        <v>2019-T7 CAIRP Construction-6</v>
      </c>
      <c r="I96" s="302">
        <v>1.40206815950481E-3</v>
      </c>
      <c r="J96" s="305">
        <f>VLOOKUP(H96,T7_ReductionFactor!$G$10:$H$3591,2,FALSE)</f>
        <v>0.8212274573316829</v>
      </c>
      <c r="K96" s="75">
        <f t="shared" si="7"/>
        <v>1.1514168696358474E-3</v>
      </c>
      <c r="L96" s="11"/>
    </row>
    <row r="97" spans="1:12" ht="16.149999999999999" customHeight="1" x14ac:dyDescent="0.25">
      <c r="A97" s="9" t="s">
        <v>192</v>
      </c>
      <c r="B97" s="7">
        <v>2019</v>
      </c>
      <c r="C97" s="296" t="s">
        <v>24</v>
      </c>
      <c r="D97" s="307">
        <v>2012</v>
      </c>
      <c r="E97" s="307" t="s">
        <v>194</v>
      </c>
      <c r="F97" s="65">
        <f t="shared" si="5"/>
        <v>7</v>
      </c>
      <c r="G97" s="66" t="str">
        <f t="shared" si="6"/>
        <v>2010-12</v>
      </c>
      <c r="H97" s="67" t="str">
        <f t="shared" si="8"/>
        <v>2019-T7 CAIRP Construction-7</v>
      </c>
      <c r="I97" s="302">
        <v>1.3743228115438799E-3</v>
      </c>
      <c r="J97" s="305">
        <f>VLOOKUP(H97,T7_ReductionFactor!$G$10:$H$3591,2,FALSE)</f>
        <v>0.81763027509202335</v>
      </c>
      <c r="K97" s="75">
        <f t="shared" si="7"/>
        <v>1.1236879384678654E-3</v>
      </c>
      <c r="L97" s="11"/>
    </row>
    <row r="98" spans="1:12" ht="16.149999999999999" customHeight="1" x14ac:dyDescent="0.25">
      <c r="A98" s="9" t="s">
        <v>192</v>
      </c>
      <c r="B98" s="7">
        <v>2019</v>
      </c>
      <c r="C98" s="296" t="s">
        <v>24</v>
      </c>
      <c r="D98" s="307">
        <v>2011</v>
      </c>
      <c r="E98" s="307" t="s">
        <v>194</v>
      </c>
      <c r="F98" s="65">
        <f t="shared" si="5"/>
        <v>8</v>
      </c>
      <c r="G98" s="66" t="str">
        <f t="shared" si="6"/>
        <v>2010-12</v>
      </c>
      <c r="H98" s="67" t="str">
        <f t="shared" si="8"/>
        <v>2019-T7 CAIRP Construction-8</v>
      </c>
      <c r="I98" s="302">
        <v>1.30970501835262E-3</v>
      </c>
      <c r="J98" s="305">
        <f>VLOOKUP(H98,T7_ReductionFactor!$G$10:$H$3591,2,FALSE)</f>
        <v>0.81482242223209278</v>
      </c>
      <c r="K98" s="75">
        <f t="shared" si="7"/>
        <v>1.0671770154636094E-3</v>
      </c>
      <c r="L98" s="11"/>
    </row>
    <row r="99" spans="1:12" ht="16.149999999999999" customHeight="1" x14ac:dyDescent="0.25">
      <c r="A99" s="9" t="s">
        <v>192</v>
      </c>
      <c r="B99" s="7">
        <v>2019</v>
      </c>
      <c r="C99" s="296" t="s">
        <v>24</v>
      </c>
      <c r="D99" s="307">
        <v>2010</v>
      </c>
      <c r="E99" s="307" t="s">
        <v>194</v>
      </c>
      <c r="F99" s="65">
        <f t="shared" si="5"/>
        <v>9</v>
      </c>
      <c r="G99" s="66" t="str">
        <f t="shared" si="6"/>
        <v>2007-09</v>
      </c>
      <c r="H99" s="67" t="str">
        <f t="shared" si="8"/>
        <v>2019-T7 CAIRP Construction-9</v>
      </c>
      <c r="I99" s="302">
        <v>1.24111559373855E-3</v>
      </c>
      <c r="J99" s="305">
        <f>VLOOKUP(H99,T7_ReductionFactor!$G$10:$H$3591,2,FALSE)</f>
        <v>0.81812520340004014</v>
      </c>
      <c r="K99" s="75">
        <f t="shared" si="7"/>
        <v>1.0153879475703128E-3</v>
      </c>
      <c r="L99" s="11"/>
    </row>
    <row r="100" spans="1:12" ht="16.149999999999999" customHeight="1" x14ac:dyDescent="0.25">
      <c r="A100" s="9" t="s">
        <v>192</v>
      </c>
      <c r="B100" s="7">
        <v>2019</v>
      </c>
      <c r="C100" s="296" t="s">
        <v>24</v>
      </c>
      <c r="D100" s="307">
        <v>2009</v>
      </c>
      <c r="E100" s="307" t="s">
        <v>194</v>
      </c>
      <c r="F100" s="65">
        <f t="shared" si="5"/>
        <v>10</v>
      </c>
      <c r="G100" s="66" t="str">
        <f t="shared" si="6"/>
        <v>2007-09</v>
      </c>
      <c r="H100" s="67" t="str">
        <f t="shared" si="8"/>
        <v>2019-T7 CAIRP Construction-10</v>
      </c>
      <c r="I100" s="302">
        <v>9.1535751907672095E-4</v>
      </c>
      <c r="J100" s="305">
        <f>VLOOKUP(H100,T7_ReductionFactor!$G$10:$H$3591,2,FALSE)</f>
        <v>0.81812520340004014</v>
      </c>
      <c r="K100" s="75">
        <f t="shared" si="7"/>
        <v>7.4887705647839846E-4</v>
      </c>
      <c r="L100" s="11"/>
    </row>
    <row r="101" spans="1:12" ht="16.149999999999999" customHeight="1" x14ac:dyDescent="0.25">
      <c r="A101" s="9" t="s">
        <v>192</v>
      </c>
      <c r="B101" s="7">
        <v>2019</v>
      </c>
      <c r="C101" s="296" t="s">
        <v>24</v>
      </c>
      <c r="D101" s="307">
        <v>2008</v>
      </c>
      <c r="E101" s="307" t="s">
        <v>194</v>
      </c>
      <c r="F101" s="65">
        <f t="shared" si="5"/>
        <v>11</v>
      </c>
      <c r="G101" s="66" t="str">
        <f t="shared" si="6"/>
        <v>2007-09</v>
      </c>
      <c r="H101" s="67" t="str">
        <f t="shared" si="8"/>
        <v>2019-T7 CAIRP Construction-11</v>
      </c>
      <c r="I101" s="302">
        <v>6.1211336888592903E-4</v>
      </c>
      <c r="J101" s="305">
        <f>VLOOKUP(H101,T7_ReductionFactor!$G$10:$H$3591,2,FALSE)</f>
        <v>0.81812520340004014</v>
      </c>
      <c r="K101" s="75">
        <f t="shared" si="7"/>
        <v>5.0078537442368445E-4</v>
      </c>
      <c r="L101" s="11"/>
    </row>
    <row r="102" spans="1:12" ht="16.149999999999999" customHeight="1" x14ac:dyDescent="0.25">
      <c r="A102" s="9" t="s">
        <v>192</v>
      </c>
      <c r="B102" s="7">
        <v>2019</v>
      </c>
      <c r="C102" s="296" t="s">
        <v>24</v>
      </c>
      <c r="D102" s="307">
        <v>2007</v>
      </c>
      <c r="E102" s="307" t="s">
        <v>194</v>
      </c>
      <c r="F102" s="65">
        <f t="shared" si="5"/>
        <v>12</v>
      </c>
      <c r="G102" s="66" t="str">
        <f t="shared" si="6"/>
        <v>1997-06</v>
      </c>
      <c r="H102" s="67" t="str">
        <f t="shared" si="8"/>
        <v>2019-T7 CAIRP Construction-12</v>
      </c>
      <c r="I102" s="302">
        <v>2.83631599619397E-3</v>
      </c>
      <c r="J102" s="305">
        <f>VLOOKUP(H102,T7_ReductionFactor!$G$10:$H$3591,2,FALSE)</f>
        <v>0.89711403673462742</v>
      </c>
      <c r="K102" s="75">
        <f t="shared" si="7"/>
        <v>2.5444988928005688E-3</v>
      </c>
      <c r="L102" s="11"/>
    </row>
    <row r="103" spans="1:12" ht="16.149999999999999" customHeight="1" x14ac:dyDescent="0.25">
      <c r="A103" s="9" t="s">
        <v>192</v>
      </c>
      <c r="B103" s="7">
        <v>2019</v>
      </c>
      <c r="C103" s="296" t="s">
        <v>24</v>
      </c>
      <c r="D103" s="307">
        <v>2006</v>
      </c>
      <c r="E103" s="307" t="s">
        <v>194</v>
      </c>
      <c r="F103" s="65">
        <f t="shared" si="5"/>
        <v>13</v>
      </c>
      <c r="G103" s="66" t="str">
        <f t="shared" si="6"/>
        <v>1997-06</v>
      </c>
      <c r="H103" s="67" t="str">
        <f t="shared" si="8"/>
        <v>2019-T7 CAIRP Construction-13</v>
      </c>
      <c r="I103" s="302">
        <v>2.7351621225729299E-3</v>
      </c>
      <c r="J103" s="305">
        <f>VLOOKUP(H103,T7_ReductionFactor!$G$10:$H$3591,2,FALSE)</f>
        <v>0.89711403673462742</v>
      </c>
      <c r="K103" s="75">
        <f t="shared" si="7"/>
        <v>2.4537523329050529E-3</v>
      </c>
      <c r="L103" s="11"/>
    </row>
    <row r="104" spans="1:12" ht="16.149999999999999" customHeight="1" x14ac:dyDescent="0.25">
      <c r="A104" s="9" t="s">
        <v>192</v>
      </c>
      <c r="B104" s="7">
        <v>2019</v>
      </c>
      <c r="C104" s="296" t="s">
        <v>24</v>
      </c>
      <c r="D104" s="307">
        <v>2005</v>
      </c>
      <c r="E104" s="307" t="s">
        <v>194</v>
      </c>
      <c r="F104" s="65">
        <f t="shared" si="5"/>
        <v>14</v>
      </c>
      <c r="G104" s="66" t="str">
        <f t="shared" si="6"/>
        <v>1997-06</v>
      </c>
      <c r="H104" s="67" t="str">
        <f t="shared" si="8"/>
        <v>2019-T7 CAIRP Construction-14</v>
      </c>
      <c r="I104" s="302">
        <v>1.9309047098879401E-3</v>
      </c>
      <c r="J104" s="305">
        <f>VLOOKUP(H104,T7_ReductionFactor!$G$10:$H$3591,2,FALSE)</f>
        <v>0.89711403673462742</v>
      </c>
      <c r="K104" s="75">
        <f t="shared" si="7"/>
        <v>1.7322417188374746E-3</v>
      </c>
      <c r="L104" s="11"/>
    </row>
    <row r="105" spans="1:12" ht="16.149999999999999" customHeight="1" x14ac:dyDescent="0.25">
      <c r="A105" s="9" t="s">
        <v>192</v>
      </c>
      <c r="B105" s="7">
        <v>2019</v>
      </c>
      <c r="C105" s="296" t="s">
        <v>24</v>
      </c>
      <c r="D105" s="307">
        <v>2004</v>
      </c>
      <c r="E105" s="307" t="s">
        <v>194</v>
      </c>
      <c r="F105" s="65">
        <f t="shared" si="5"/>
        <v>15</v>
      </c>
      <c r="G105" s="66" t="str">
        <f t="shared" si="6"/>
        <v>1997-06</v>
      </c>
      <c r="H105" s="67" t="str">
        <f t="shared" si="8"/>
        <v>2019-T7 CAIRP Construction-15</v>
      </c>
      <c r="I105" s="302">
        <v>8.8277558296223299E-4</v>
      </c>
      <c r="J105" s="305">
        <f>VLOOKUP(H105,T7_ReductionFactor!$G$10:$H$3591,2,FALSE)</f>
        <v>0.89711403673462742</v>
      </c>
      <c r="K105" s="75">
        <f t="shared" si="7"/>
        <v>7.9195036676201283E-4</v>
      </c>
      <c r="L105" s="11"/>
    </row>
    <row r="106" spans="1:12" ht="16.149999999999999" customHeight="1" x14ac:dyDescent="0.25">
      <c r="A106" s="9" t="s">
        <v>192</v>
      </c>
      <c r="B106" s="7">
        <v>2019</v>
      </c>
      <c r="C106" s="296" t="s">
        <v>24</v>
      </c>
      <c r="D106" s="307">
        <v>2003</v>
      </c>
      <c r="E106" s="307" t="s">
        <v>194</v>
      </c>
      <c r="F106" s="65">
        <f t="shared" si="5"/>
        <v>16</v>
      </c>
      <c r="G106" s="66" t="str">
        <f t="shared" si="6"/>
        <v>1997-06</v>
      </c>
      <c r="H106" s="67" t="str">
        <f t="shared" si="8"/>
        <v>2019-T7 CAIRP Construction-16</v>
      </c>
      <c r="I106" s="302">
        <v>7.9830481760909198E-4</v>
      </c>
      <c r="J106" s="305">
        <f>VLOOKUP(H106,T7_ReductionFactor!$G$10:$H$3591,2,FALSE)</f>
        <v>0.9393637046625366</v>
      </c>
      <c r="K106" s="75">
        <f t="shared" si="7"/>
        <v>7.4989857091922719E-4</v>
      </c>
      <c r="L106" s="11"/>
    </row>
    <row r="107" spans="1:12" ht="16.149999999999999" customHeight="1" x14ac:dyDescent="0.25">
      <c r="A107" s="9" t="s">
        <v>192</v>
      </c>
      <c r="B107" s="7">
        <v>2019</v>
      </c>
      <c r="C107" s="296" t="s">
        <v>24</v>
      </c>
      <c r="D107" s="307">
        <v>2002</v>
      </c>
      <c r="E107" s="307" t="s">
        <v>194</v>
      </c>
      <c r="F107" s="65">
        <f t="shared" si="5"/>
        <v>17</v>
      </c>
      <c r="G107" s="66" t="str">
        <f t="shared" si="6"/>
        <v>1997-06</v>
      </c>
      <c r="H107" s="67" t="str">
        <f t="shared" si="8"/>
        <v>2019-T7 CAIRP Construction-17</v>
      </c>
      <c r="I107" s="302">
        <v>6.8923603537324803E-4</v>
      </c>
      <c r="J107" s="305">
        <f>VLOOKUP(H107,T7_ReductionFactor!$G$10:$H$3591,2,FALSE)</f>
        <v>0.9393637046625366</v>
      </c>
      <c r="K107" s="75">
        <f t="shared" si="7"/>
        <v>6.4744331557513334E-4</v>
      </c>
      <c r="L107" s="11"/>
    </row>
    <row r="108" spans="1:12" ht="16.149999999999999" customHeight="1" x14ac:dyDescent="0.25">
      <c r="A108" s="9" t="s">
        <v>192</v>
      </c>
      <c r="B108" s="7">
        <v>2019</v>
      </c>
      <c r="C108" s="296" t="s">
        <v>24</v>
      </c>
      <c r="D108" s="307">
        <v>2001</v>
      </c>
      <c r="E108" s="307" t="s">
        <v>194</v>
      </c>
      <c r="F108" s="65">
        <f t="shared" si="5"/>
        <v>18</v>
      </c>
      <c r="G108" s="66" t="str">
        <f t="shared" si="6"/>
        <v>1997-06</v>
      </c>
      <c r="H108" s="67" t="str">
        <f t="shared" si="8"/>
        <v>2019-T7 CAIRP Construction-18</v>
      </c>
      <c r="I108" s="302">
        <v>9.5118925525202499E-4</v>
      </c>
      <c r="J108" s="305">
        <f>VLOOKUP(H108,T7_ReductionFactor!$G$10:$H$3591,2,FALSE)</f>
        <v>0.9393637046625366</v>
      </c>
      <c r="K108" s="75">
        <f t="shared" si="7"/>
        <v>8.9351266264874139E-4</v>
      </c>
      <c r="L108" s="11"/>
    </row>
    <row r="109" spans="1:12" ht="16.149999999999999" customHeight="1" x14ac:dyDescent="0.25">
      <c r="A109" s="9" t="s">
        <v>192</v>
      </c>
      <c r="B109" s="7">
        <v>2019</v>
      </c>
      <c r="C109" s="296" t="s">
        <v>24</v>
      </c>
      <c r="D109" s="307">
        <v>2000</v>
      </c>
      <c r="E109" s="307" t="s">
        <v>194</v>
      </c>
      <c r="F109" s="65">
        <f t="shared" si="5"/>
        <v>19</v>
      </c>
      <c r="G109" s="66" t="str">
        <f t="shared" si="6"/>
        <v>1997-06</v>
      </c>
      <c r="H109" s="67" t="str">
        <f t="shared" si="8"/>
        <v>2019-T7 CAIRP Construction-19</v>
      </c>
      <c r="I109" s="302">
        <v>1.4548382321505199E-3</v>
      </c>
      <c r="J109" s="305">
        <f>VLOOKUP(H109,T7_ReductionFactor!$G$10:$H$3591,2,FALSE)</f>
        <v>0.9393637046625366</v>
      </c>
      <c r="K109" s="75">
        <f t="shared" si="7"/>
        <v>1.3666222314376079E-3</v>
      </c>
      <c r="L109" s="11"/>
    </row>
    <row r="110" spans="1:12" ht="16.149999999999999" customHeight="1" x14ac:dyDescent="0.25">
      <c r="A110" s="9" t="s">
        <v>192</v>
      </c>
      <c r="B110" s="7">
        <v>2019</v>
      </c>
      <c r="C110" s="296" t="s">
        <v>24</v>
      </c>
      <c r="D110" s="307">
        <v>1999</v>
      </c>
      <c r="E110" s="307" t="s">
        <v>194</v>
      </c>
      <c r="F110" s="65">
        <f t="shared" si="5"/>
        <v>20</v>
      </c>
      <c r="G110" s="66" t="str">
        <f t="shared" si="6"/>
        <v>1997-06</v>
      </c>
      <c r="H110" s="67" t="str">
        <f t="shared" si="8"/>
        <v>2019-T7 CAIRP Construction-20</v>
      </c>
      <c r="I110" s="302">
        <v>8.8343767978971198E-4</v>
      </c>
      <c r="J110" s="305">
        <f>VLOOKUP(H110,T7_ReductionFactor!$G$10:$H$3591,2,FALSE)</f>
        <v>0.9393637046625366</v>
      </c>
      <c r="K110" s="75">
        <f t="shared" si="7"/>
        <v>8.298692917257396E-4</v>
      </c>
      <c r="L110" s="11"/>
    </row>
    <row r="111" spans="1:12" ht="16.149999999999999" customHeight="1" x14ac:dyDescent="0.25">
      <c r="A111" s="9" t="s">
        <v>192</v>
      </c>
      <c r="B111" s="7">
        <v>2019</v>
      </c>
      <c r="C111" s="296" t="s">
        <v>24</v>
      </c>
      <c r="D111" s="307">
        <v>1998</v>
      </c>
      <c r="E111" s="307" t="s">
        <v>194</v>
      </c>
      <c r="F111" s="65">
        <f t="shared" si="5"/>
        <v>21</v>
      </c>
      <c r="G111" s="66" t="str">
        <f t="shared" si="6"/>
        <v>1997-06</v>
      </c>
      <c r="H111" s="67" t="str">
        <f t="shared" si="8"/>
        <v>2019-T7 CAIRP Construction-21</v>
      </c>
      <c r="I111" s="302">
        <v>6.1596041725395299E-4</v>
      </c>
      <c r="J111" s="305">
        <f>VLOOKUP(H111,T7_ReductionFactor!$G$10:$H$3591,2,FALSE)</f>
        <v>0.9393637046625366</v>
      </c>
      <c r="K111" s="75">
        <f t="shared" si="7"/>
        <v>5.7861085947715515E-4</v>
      </c>
      <c r="L111" s="11"/>
    </row>
    <row r="112" spans="1:12" ht="16.149999999999999" customHeight="1" x14ac:dyDescent="0.25">
      <c r="A112" s="9" t="s">
        <v>192</v>
      </c>
      <c r="B112" s="7">
        <v>2019</v>
      </c>
      <c r="C112" s="296" t="s">
        <v>24</v>
      </c>
      <c r="D112" s="307">
        <v>1997</v>
      </c>
      <c r="E112" s="307" t="s">
        <v>194</v>
      </c>
      <c r="F112" s="65">
        <f t="shared" si="5"/>
        <v>22</v>
      </c>
      <c r="G112" s="66" t="str">
        <f t="shared" si="6"/>
        <v>Pre1997</v>
      </c>
      <c r="H112" s="67" t="str">
        <f t="shared" si="8"/>
        <v>2019-T7 CAIRP Construction-22</v>
      </c>
      <c r="I112" s="302">
        <v>4.07547699160848E-4</v>
      </c>
      <c r="J112" s="305">
        <f>VLOOKUP(H112,T7_ReductionFactor!$G$10:$H$3591,2,FALSE)</f>
        <v>0.9393637046625366</v>
      </c>
      <c r="K112" s="75">
        <f t="shared" si="7"/>
        <v>3.8283551651042714E-4</v>
      </c>
      <c r="L112" s="11"/>
    </row>
    <row r="113" spans="1:12" ht="16.149999999999999" customHeight="1" x14ac:dyDescent="0.25">
      <c r="A113" s="9" t="s">
        <v>192</v>
      </c>
      <c r="B113" s="7">
        <v>2019</v>
      </c>
      <c r="C113" s="296" t="s">
        <v>24</v>
      </c>
      <c r="D113" s="307">
        <v>1996</v>
      </c>
      <c r="E113" s="307" t="s">
        <v>194</v>
      </c>
      <c r="F113" s="65">
        <f t="shared" si="5"/>
        <v>23</v>
      </c>
      <c r="G113" s="66" t="str">
        <f t="shared" si="6"/>
        <v>Pre1997</v>
      </c>
      <c r="H113" s="67" t="str">
        <f t="shared" si="8"/>
        <v>2019-T7 CAIRP Construction-23</v>
      </c>
      <c r="I113" s="302">
        <v>3.4336436905221102E-4</v>
      </c>
      <c r="J113" s="305">
        <f>VLOOKUP(H113,T7_ReductionFactor!$G$10:$H$3591,2,FALSE)</f>
        <v>0.9393637046625366</v>
      </c>
      <c r="K113" s="75">
        <f t="shared" si="7"/>
        <v>3.2254402576199938E-4</v>
      </c>
      <c r="L113" s="11"/>
    </row>
    <row r="114" spans="1:12" ht="16.149999999999999" customHeight="1" x14ac:dyDescent="0.25">
      <c r="A114" s="9" t="s">
        <v>192</v>
      </c>
      <c r="B114" s="7">
        <v>2019</v>
      </c>
      <c r="C114" s="296" t="s">
        <v>24</v>
      </c>
      <c r="D114" s="307">
        <v>1995</v>
      </c>
      <c r="E114" s="307" t="s">
        <v>194</v>
      </c>
      <c r="F114" s="65">
        <f t="shared" si="5"/>
        <v>24</v>
      </c>
      <c r="G114" s="66" t="str">
        <f t="shared" si="6"/>
        <v>Pre1997</v>
      </c>
      <c r="H114" s="67" t="str">
        <f t="shared" si="8"/>
        <v>2019-T7 CAIRP Construction-24</v>
      </c>
      <c r="I114" s="302">
        <v>1.04726471093237E-4</v>
      </c>
      <c r="J114" s="305">
        <f>VLOOKUP(H114,T7_ReductionFactor!$G$10:$H$3591,2,FALSE)</f>
        <v>0.9393637046625366</v>
      </c>
      <c r="K114" s="75">
        <f t="shared" si="7"/>
        <v>9.8376245862377151E-5</v>
      </c>
      <c r="L114" s="11"/>
    </row>
    <row r="115" spans="1:12" ht="16.149999999999999" customHeight="1" x14ac:dyDescent="0.25">
      <c r="A115" s="9" t="s">
        <v>192</v>
      </c>
      <c r="B115" s="7">
        <v>2019</v>
      </c>
      <c r="C115" s="296" t="s">
        <v>24</v>
      </c>
      <c r="D115" s="307">
        <v>1994</v>
      </c>
      <c r="E115" s="307" t="s">
        <v>194</v>
      </c>
      <c r="F115" s="65">
        <f t="shared" si="5"/>
        <v>25</v>
      </c>
      <c r="G115" s="66" t="str">
        <f t="shared" si="6"/>
        <v>Pre1997</v>
      </c>
      <c r="H115" s="67" t="str">
        <f t="shared" si="8"/>
        <v>2019-T7 CAIRP Construction-25</v>
      </c>
      <c r="I115" s="302">
        <v>5.3934212746998297E-5</v>
      </c>
      <c r="J115" s="305">
        <f>VLOOKUP(H115,T7_ReductionFactor!$G$10:$H$3591,2,FALSE)</f>
        <v>0.9393637046625366</v>
      </c>
      <c r="K115" s="75">
        <f t="shared" si="7"/>
        <v>5.0663841894077726E-5</v>
      </c>
      <c r="L115" s="11"/>
    </row>
    <row r="116" spans="1:12" ht="16.149999999999999" customHeight="1" x14ac:dyDescent="0.25">
      <c r="A116" s="9" t="s">
        <v>192</v>
      </c>
      <c r="B116" s="7">
        <v>2019</v>
      </c>
      <c r="C116" s="296" t="s">
        <v>24</v>
      </c>
      <c r="D116" s="307">
        <v>1993</v>
      </c>
      <c r="E116" s="307" t="s">
        <v>194</v>
      </c>
      <c r="F116" s="65">
        <f t="shared" si="5"/>
        <v>26</v>
      </c>
      <c r="G116" s="66" t="str">
        <f t="shared" si="6"/>
        <v>Pre1997</v>
      </c>
      <c r="H116" s="67" t="str">
        <f t="shared" si="8"/>
        <v>2019-T7 CAIRP Construction-26</v>
      </c>
      <c r="I116" s="302">
        <v>3.1102735885158502E-5</v>
      </c>
      <c r="J116" s="305">
        <f>VLOOKUP(H116,T7_ReductionFactor!$G$10:$H$3591,2,FALSE)</f>
        <v>1</v>
      </c>
      <c r="K116" s="75">
        <f t="shared" si="7"/>
        <v>3.1102735885158502E-5</v>
      </c>
      <c r="L116" s="11"/>
    </row>
    <row r="117" spans="1:12" ht="16.149999999999999" customHeight="1" x14ac:dyDescent="0.25">
      <c r="A117" s="9" t="s">
        <v>192</v>
      </c>
      <c r="B117" s="7">
        <v>2019</v>
      </c>
      <c r="C117" s="296" t="s">
        <v>24</v>
      </c>
      <c r="D117" s="307">
        <v>1992</v>
      </c>
      <c r="E117" s="307" t="s">
        <v>194</v>
      </c>
      <c r="F117" s="65">
        <f t="shared" si="5"/>
        <v>27</v>
      </c>
      <c r="G117" s="66" t="str">
        <f t="shared" si="6"/>
        <v>Pre1997</v>
      </c>
      <c r="H117" s="67" t="str">
        <f t="shared" si="8"/>
        <v>2019-T7 CAIRP Construction-27</v>
      </c>
      <c r="I117" s="302">
        <v>2.0135081444302199E-5</v>
      </c>
      <c r="J117" s="305">
        <f>VLOOKUP(H117,T7_ReductionFactor!$G$10:$H$3591,2,FALSE)</f>
        <v>1</v>
      </c>
      <c r="K117" s="75">
        <f t="shared" si="7"/>
        <v>2.0135081444302199E-5</v>
      </c>
      <c r="L117" s="11"/>
    </row>
    <row r="118" spans="1:12" ht="16.149999999999999" customHeight="1" x14ac:dyDescent="0.25">
      <c r="A118" s="9" t="s">
        <v>192</v>
      </c>
      <c r="B118" s="7">
        <v>2019</v>
      </c>
      <c r="C118" s="296" t="s">
        <v>24</v>
      </c>
      <c r="D118" s="307">
        <v>1991</v>
      </c>
      <c r="E118" s="307" t="s">
        <v>194</v>
      </c>
      <c r="F118" s="65">
        <f t="shared" si="5"/>
        <v>28</v>
      </c>
      <c r="G118" s="66" t="str">
        <f t="shared" si="6"/>
        <v>Pre1997</v>
      </c>
      <c r="H118" s="67" t="str">
        <f t="shared" si="8"/>
        <v>2019-T7 CAIRP Construction-28</v>
      </c>
      <c r="I118" s="302">
        <v>1.3433481302375299E-5</v>
      </c>
      <c r="J118" s="305">
        <f>VLOOKUP(H118,T7_ReductionFactor!$G$10:$H$3591,2,FALSE)</f>
        <v>1</v>
      </c>
      <c r="K118" s="75">
        <f t="shared" si="7"/>
        <v>1.3433481302375299E-5</v>
      </c>
      <c r="L118" s="11"/>
    </row>
    <row r="119" spans="1:12" ht="16.149999999999999" customHeight="1" x14ac:dyDescent="0.25">
      <c r="A119" s="9" t="s">
        <v>192</v>
      </c>
      <c r="B119" s="7">
        <v>2019</v>
      </c>
      <c r="C119" s="296" t="s">
        <v>24</v>
      </c>
      <c r="D119" s="307">
        <v>1990</v>
      </c>
      <c r="E119" s="307" t="s">
        <v>194</v>
      </c>
      <c r="F119" s="65">
        <f t="shared" si="5"/>
        <v>29</v>
      </c>
      <c r="G119" s="66" t="str">
        <f t="shared" si="6"/>
        <v>Pre1997</v>
      </c>
      <c r="H119" s="67" t="str">
        <f t="shared" si="8"/>
        <v>2019-T7 CAIRP Construction-29</v>
      </c>
      <c r="I119" s="302">
        <v>3.0505728187555E-5</v>
      </c>
      <c r="J119" s="305">
        <f>VLOOKUP(H119,T7_ReductionFactor!$G$10:$H$3591,2,FALSE)</f>
        <v>1</v>
      </c>
      <c r="K119" s="75">
        <f t="shared" si="7"/>
        <v>3.0505728187555E-5</v>
      </c>
      <c r="L119" s="11"/>
    </row>
    <row r="120" spans="1:12" ht="16.149999999999999" customHeight="1" x14ac:dyDescent="0.25">
      <c r="A120" s="9" t="s">
        <v>192</v>
      </c>
      <c r="B120" s="7">
        <v>2019</v>
      </c>
      <c r="C120" s="296" t="s">
        <v>24</v>
      </c>
      <c r="D120" s="307">
        <v>1989</v>
      </c>
      <c r="E120" s="307" t="s">
        <v>194</v>
      </c>
      <c r="F120" s="65">
        <f t="shared" si="5"/>
        <v>30</v>
      </c>
      <c r="G120" s="66" t="str">
        <f t="shared" si="6"/>
        <v>Pre1997</v>
      </c>
      <c r="H120" s="67" t="str">
        <f t="shared" si="8"/>
        <v>2019-T7 CAIRP Construction-30</v>
      </c>
      <c r="I120" s="302">
        <v>3.0726136166380001E-5</v>
      </c>
      <c r="J120" s="305">
        <f>VLOOKUP(H120,T7_ReductionFactor!$G$10:$H$3591,2,FALSE)</f>
        <v>1</v>
      </c>
      <c r="K120" s="75">
        <f t="shared" si="7"/>
        <v>3.0726136166380001E-5</v>
      </c>
      <c r="L120" s="11"/>
    </row>
    <row r="121" spans="1:12" ht="16.149999999999999" customHeight="1" x14ac:dyDescent="0.25">
      <c r="A121" s="9" t="s">
        <v>192</v>
      </c>
      <c r="B121" s="7">
        <v>2019</v>
      </c>
      <c r="C121" s="296" t="s">
        <v>24</v>
      </c>
      <c r="D121" s="307">
        <v>1988</v>
      </c>
      <c r="E121" s="307" t="s">
        <v>194</v>
      </c>
      <c r="F121" s="65">
        <f t="shared" si="5"/>
        <v>31</v>
      </c>
      <c r="G121" s="66" t="str">
        <f t="shared" si="6"/>
        <v>Pre1997</v>
      </c>
      <c r="H121" s="67" t="str">
        <f t="shared" si="8"/>
        <v>2019-T7 CAIRP Construction-31</v>
      </c>
      <c r="I121" s="302">
        <v>2.2142424784707601E-5</v>
      </c>
      <c r="J121" s="305">
        <f>VLOOKUP(H121,T7_ReductionFactor!$G$10:$H$3591,2,FALSE)</f>
        <v>1</v>
      </c>
      <c r="K121" s="75">
        <f t="shared" si="7"/>
        <v>2.2142424784707601E-5</v>
      </c>
      <c r="L121" s="11"/>
    </row>
    <row r="122" spans="1:12" ht="16.149999999999999" customHeight="1" x14ac:dyDescent="0.25">
      <c r="A122" s="9" t="s">
        <v>192</v>
      </c>
      <c r="B122" s="7">
        <v>2019</v>
      </c>
      <c r="C122" s="296" t="s">
        <v>24</v>
      </c>
      <c r="D122" s="307">
        <v>1987</v>
      </c>
      <c r="E122" s="307" t="s">
        <v>194</v>
      </c>
      <c r="F122" s="65">
        <f t="shared" si="5"/>
        <v>32</v>
      </c>
      <c r="G122" s="66" t="str">
        <f t="shared" si="6"/>
        <v>Pre1997</v>
      </c>
      <c r="H122" s="67" t="str">
        <f t="shared" si="8"/>
        <v>2019-T7 CAIRP Construction-32</v>
      </c>
      <c r="I122" s="302">
        <v>2.2798253291819899E-5</v>
      </c>
      <c r="J122" s="305">
        <f>VLOOKUP(H122,T7_ReductionFactor!$G$10:$H$3591,2,FALSE)</f>
        <v>1</v>
      </c>
      <c r="K122" s="75">
        <f t="shared" si="7"/>
        <v>2.2798253291819899E-5</v>
      </c>
      <c r="L122" s="11"/>
    </row>
    <row r="123" spans="1:12" ht="16.149999999999999" customHeight="1" x14ac:dyDescent="0.25">
      <c r="A123" s="9" t="s">
        <v>192</v>
      </c>
      <c r="B123" s="7">
        <v>2019</v>
      </c>
      <c r="C123" s="296" t="s">
        <v>24</v>
      </c>
      <c r="D123" s="307">
        <v>1986</v>
      </c>
      <c r="E123" s="307" t="s">
        <v>194</v>
      </c>
      <c r="F123" s="65">
        <f t="shared" si="5"/>
        <v>33</v>
      </c>
      <c r="G123" s="66" t="str">
        <f t="shared" si="6"/>
        <v>Pre1997</v>
      </c>
      <c r="H123" s="67" t="str">
        <f t="shared" si="8"/>
        <v>2019-T7 CAIRP Construction-33</v>
      </c>
      <c r="I123" s="302">
        <v>1.6966810970165899E-5</v>
      </c>
      <c r="J123" s="305">
        <f>VLOOKUP(H123,T7_ReductionFactor!$G$10:$H$3591,2,FALSE)</f>
        <v>1</v>
      </c>
      <c r="K123" s="75">
        <f t="shared" si="7"/>
        <v>1.6966810970165899E-5</v>
      </c>
      <c r="L123" s="11"/>
    </row>
    <row r="124" spans="1:12" ht="16.149999999999999" customHeight="1" x14ac:dyDescent="0.25">
      <c r="A124" s="9" t="s">
        <v>192</v>
      </c>
      <c r="B124" s="7">
        <v>2019</v>
      </c>
      <c r="C124" s="296" t="s">
        <v>24</v>
      </c>
      <c r="D124" s="307">
        <v>1985</v>
      </c>
      <c r="E124" s="307" t="s">
        <v>194</v>
      </c>
      <c r="F124" s="65">
        <f t="shared" si="5"/>
        <v>34</v>
      </c>
      <c r="G124" s="66" t="str">
        <f t="shared" si="6"/>
        <v>Pre1997</v>
      </c>
      <c r="H124" s="67" t="str">
        <f t="shared" si="8"/>
        <v>2019-T7 CAIRP Construction-34</v>
      </c>
      <c r="I124" s="302">
        <v>1.1292242185212101E-5</v>
      </c>
      <c r="J124" s="305">
        <f>VLOOKUP(H124,T7_ReductionFactor!$G$10:$H$3591,2,FALSE)</f>
        <v>1</v>
      </c>
      <c r="K124" s="75">
        <f t="shared" si="7"/>
        <v>1.1292242185212101E-5</v>
      </c>
      <c r="L124" s="11"/>
    </row>
    <row r="125" spans="1:12" ht="16.149999999999999" customHeight="1" x14ac:dyDescent="0.25">
      <c r="A125" s="9" t="s">
        <v>192</v>
      </c>
      <c r="B125" s="7">
        <v>2019</v>
      </c>
      <c r="C125" s="296" t="s">
        <v>24</v>
      </c>
      <c r="D125" s="307">
        <v>1984</v>
      </c>
      <c r="E125" s="307" t="s">
        <v>194</v>
      </c>
      <c r="F125" s="65">
        <f t="shared" si="5"/>
        <v>35</v>
      </c>
      <c r="G125" s="66" t="str">
        <f t="shared" si="6"/>
        <v>Pre1997</v>
      </c>
      <c r="H125" s="67" t="str">
        <f t="shared" si="8"/>
        <v>2019-T7 CAIRP Construction-35</v>
      </c>
      <c r="I125" s="302">
        <v>4.0189311530351498E-6</v>
      </c>
      <c r="J125" s="305">
        <f>VLOOKUP(H125,T7_ReductionFactor!$G$10:$H$3591,2,FALSE)</f>
        <v>1</v>
      </c>
      <c r="K125" s="75">
        <f t="shared" si="7"/>
        <v>4.0189311530351498E-6</v>
      </c>
      <c r="L125" s="11"/>
    </row>
    <row r="126" spans="1:12" ht="16.149999999999999" customHeight="1" x14ac:dyDescent="0.25">
      <c r="A126" s="9" t="s">
        <v>192</v>
      </c>
      <c r="B126" s="7">
        <v>2019</v>
      </c>
      <c r="C126" s="296" t="s">
        <v>24</v>
      </c>
      <c r="D126" s="307">
        <v>1983</v>
      </c>
      <c r="E126" s="307" t="s">
        <v>194</v>
      </c>
      <c r="F126" s="65">
        <f t="shared" si="5"/>
        <v>36</v>
      </c>
      <c r="G126" s="66" t="str">
        <f t="shared" si="6"/>
        <v>Pre1997</v>
      </c>
      <c r="H126" s="67" t="str">
        <f t="shared" si="8"/>
        <v>2019-T7 CAIRP Construction-36</v>
      </c>
      <c r="I126" s="302">
        <v>1.6547167411067701E-6</v>
      </c>
      <c r="J126" s="305">
        <f>VLOOKUP(H126,T7_ReductionFactor!$G$10:$H$3591,2,FALSE)</f>
        <v>1</v>
      </c>
      <c r="K126" s="75">
        <f t="shared" si="7"/>
        <v>1.6547167411067701E-6</v>
      </c>
      <c r="L126" s="11"/>
    </row>
    <row r="127" spans="1:12" ht="16.149999999999999" customHeight="1" x14ac:dyDescent="0.25">
      <c r="A127" s="9" t="s">
        <v>192</v>
      </c>
      <c r="B127" s="7">
        <v>2019</v>
      </c>
      <c r="C127" s="296" t="s">
        <v>24</v>
      </c>
      <c r="D127" s="307">
        <v>1982</v>
      </c>
      <c r="E127" s="307" t="s">
        <v>194</v>
      </c>
      <c r="F127" s="65">
        <f t="shared" si="5"/>
        <v>37</v>
      </c>
      <c r="G127" s="66" t="str">
        <f t="shared" si="6"/>
        <v>Pre1997</v>
      </c>
      <c r="H127" s="67" t="str">
        <f t="shared" si="8"/>
        <v>2019-T7 CAIRP Construction-37</v>
      </c>
      <c r="I127" s="302">
        <v>3.8487132022279996E-6</v>
      </c>
      <c r="J127" s="305">
        <f>VLOOKUP(H127,T7_ReductionFactor!$G$10:$H$3591,2,FALSE)</f>
        <v>1</v>
      </c>
      <c r="K127" s="75">
        <f t="shared" si="7"/>
        <v>3.8487132022279996E-6</v>
      </c>
      <c r="L127" s="11"/>
    </row>
    <row r="128" spans="1:12" ht="16.149999999999999" customHeight="1" x14ac:dyDescent="0.25">
      <c r="A128" s="9" t="s">
        <v>192</v>
      </c>
      <c r="B128" s="7">
        <v>2019</v>
      </c>
      <c r="C128" s="296" t="s">
        <v>24</v>
      </c>
      <c r="D128" s="307">
        <v>1981</v>
      </c>
      <c r="E128" s="307" t="s">
        <v>194</v>
      </c>
      <c r="F128" s="65">
        <f t="shared" si="5"/>
        <v>38</v>
      </c>
      <c r="G128" s="66" t="str">
        <f t="shared" si="6"/>
        <v>Pre1997</v>
      </c>
      <c r="H128" s="67" t="str">
        <f t="shared" si="8"/>
        <v>2019-T7 CAIRP Construction-38</v>
      </c>
      <c r="I128" s="302">
        <v>3.7901654073251901E-6</v>
      </c>
      <c r="J128" s="305">
        <f>VLOOKUP(H128,T7_ReductionFactor!$G$10:$H$3591,2,FALSE)</f>
        <v>1</v>
      </c>
      <c r="K128" s="75">
        <f t="shared" si="7"/>
        <v>3.7901654073251901E-6</v>
      </c>
      <c r="L128" s="11"/>
    </row>
    <row r="129" spans="1:12" ht="16.149999999999999" customHeight="1" x14ac:dyDescent="0.25">
      <c r="A129" s="9" t="s">
        <v>192</v>
      </c>
      <c r="B129" s="7">
        <v>2019</v>
      </c>
      <c r="C129" s="296" t="s">
        <v>24</v>
      </c>
      <c r="D129" s="307">
        <v>1980</v>
      </c>
      <c r="E129" s="307" t="s">
        <v>194</v>
      </c>
      <c r="F129" s="65">
        <f t="shared" si="5"/>
        <v>39</v>
      </c>
      <c r="G129" s="66" t="str">
        <f t="shared" si="6"/>
        <v>Pre1997</v>
      </c>
      <c r="H129" s="67" t="str">
        <f t="shared" si="8"/>
        <v>2019-T7 CAIRP Construction-39</v>
      </c>
      <c r="I129" s="302">
        <v>5.6127367411573997E-6</v>
      </c>
      <c r="J129" s="305">
        <f>VLOOKUP(H129,T7_ReductionFactor!$G$10:$H$3591,2,FALSE)</f>
        <v>1</v>
      </c>
      <c r="K129" s="75">
        <f t="shared" si="7"/>
        <v>5.6127367411573997E-6</v>
      </c>
      <c r="L129" s="11"/>
    </row>
    <row r="130" spans="1:12" ht="16.149999999999999" customHeight="1" x14ac:dyDescent="0.25">
      <c r="A130" s="9" t="s">
        <v>192</v>
      </c>
      <c r="B130" s="7">
        <v>2019</v>
      </c>
      <c r="C130" s="296" t="s">
        <v>24</v>
      </c>
      <c r="D130" s="307">
        <v>1979</v>
      </c>
      <c r="E130" s="307" t="s">
        <v>194</v>
      </c>
      <c r="F130" s="65">
        <f t="shared" si="5"/>
        <v>40</v>
      </c>
      <c r="G130" s="66" t="str">
        <f t="shared" si="6"/>
        <v>Pre1997</v>
      </c>
      <c r="H130" s="67" t="str">
        <f t="shared" si="8"/>
        <v>2019-T7 CAIRP Construction-40</v>
      </c>
      <c r="I130" s="302">
        <v>9.3757414497423598E-6</v>
      </c>
      <c r="J130" s="305">
        <f>VLOOKUP(H130,T7_ReductionFactor!$G$10:$H$3591,2,FALSE)</f>
        <v>1</v>
      </c>
      <c r="K130" s="75">
        <f t="shared" si="7"/>
        <v>9.3757414497423598E-6</v>
      </c>
      <c r="L130" s="11"/>
    </row>
    <row r="131" spans="1:12" ht="16.149999999999999" customHeight="1" x14ac:dyDescent="0.25">
      <c r="A131" s="9" t="s">
        <v>192</v>
      </c>
      <c r="B131" s="7">
        <v>2019</v>
      </c>
      <c r="C131" s="296" t="s">
        <v>24</v>
      </c>
      <c r="D131" s="307">
        <v>1978</v>
      </c>
      <c r="E131" s="307" t="s">
        <v>194</v>
      </c>
      <c r="F131" s="65">
        <f t="shared" si="5"/>
        <v>41</v>
      </c>
      <c r="G131" s="66" t="str">
        <f t="shared" si="6"/>
        <v>Pre1997</v>
      </c>
      <c r="H131" s="67" t="str">
        <f t="shared" si="8"/>
        <v>2019-T7 CAIRP Construction-41</v>
      </c>
      <c r="I131" s="302">
        <v>2.1472941283963598E-6</v>
      </c>
      <c r="J131" s="305">
        <f>VLOOKUP(H131,T7_ReductionFactor!$G$10:$H$3591,2,FALSE)</f>
        <v>1</v>
      </c>
      <c r="K131" s="75">
        <f t="shared" si="7"/>
        <v>2.1472941283963598E-6</v>
      </c>
      <c r="L131" s="11"/>
    </row>
    <row r="132" spans="1:12" ht="16.149999999999999" customHeight="1" x14ac:dyDescent="0.25">
      <c r="A132" s="9" t="s">
        <v>192</v>
      </c>
      <c r="B132" s="7">
        <v>2019</v>
      </c>
      <c r="C132" s="296" t="s">
        <v>24</v>
      </c>
      <c r="D132" s="307">
        <v>1977</v>
      </c>
      <c r="E132" s="307" t="s">
        <v>194</v>
      </c>
      <c r="F132" s="65">
        <f t="shared" si="5"/>
        <v>42</v>
      </c>
      <c r="G132" s="66" t="str">
        <f t="shared" si="6"/>
        <v>Pre1997</v>
      </c>
      <c r="H132" s="67" t="str">
        <f t="shared" si="8"/>
        <v>2019-T7 CAIRP Construction-42</v>
      </c>
      <c r="I132" s="302">
        <v>5.9313543224950397E-6</v>
      </c>
      <c r="J132" s="305">
        <f>VLOOKUP(H132,T7_ReductionFactor!$G$10:$H$3591,2,FALSE)</f>
        <v>1</v>
      </c>
      <c r="K132" s="75">
        <f t="shared" si="7"/>
        <v>5.9313543224950397E-6</v>
      </c>
      <c r="L132" s="11"/>
    </row>
    <row r="133" spans="1:12" ht="16.149999999999999" customHeight="1" x14ac:dyDescent="0.25">
      <c r="A133" s="9" t="s">
        <v>192</v>
      </c>
      <c r="B133" s="7">
        <v>2019</v>
      </c>
      <c r="C133" s="296" t="s">
        <v>24</v>
      </c>
      <c r="D133" s="307">
        <v>1976</v>
      </c>
      <c r="E133" s="307" t="s">
        <v>194</v>
      </c>
      <c r="F133" s="65">
        <f t="shared" si="5"/>
        <v>43</v>
      </c>
      <c r="G133" s="66" t="str">
        <f t="shared" si="6"/>
        <v>Pre1997</v>
      </c>
      <c r="H133" s="67" t="str">
        <f t="shared" si="8"/>
        <v>2019-T7 CAIRP Construction-43</v>
      </c>
      <c r="I133" s="302">
        <v>8.0472054718095101E-7</v>
      </c>
      <c r="J133" s="305">
        <f>VLOOKUP(H133,T7_ReductionFactor!$G$10:$H$3591,2,FALSE)</f>
        <v>1</v>
      </c>
      <c r="K133" s="75">
        <f t="shared" si="7"/>
        <v>8.0472054718095101E-7</v>
      </c>
      <c r="L133" s="11"/>
    </row>
    <row r="134" spans="1:12" ht="16.149999999999999" customHeight="1" x14ac:dyDescent="0.25">
      <c r="A134" s="9" t="s">
        <v>192</v>
      </c>
      <c r="B134" s="7">
        <v>2019</v>
      </c>
      <c r="C134" s="296" t="s">
        <v>24</v>
      </c>
      <c r="D134" s="307">
        <v>1975</v>
      </c>
      <c r="E134" s="307" t="s">
        <v>194</v>
      </c>
      <c r="F134" s="65">
        <f t="shared" si="5"/>
        <v>44</v>
      </c>
      <c r="G134" s="66" t="str">
        <f t="shared" si="6"/>
        <v>Pre1997</v>
      </c>
      <c r="H134" s="67" t="str">
        <f t="shared" si="8"/>
        <v>2019-T7 CAIRP Construction-44</v>
      </c>
      <c r="I134" s="302">
        <v>2.7678035106807801E-6</v>
      </c>
      <c r="J134" s="305">
        <f>VLOOKUP(H134,T7_ReductionFactor!$G$10:$H$3591,2,FALSE)</f>
        <v>1</v>
      </c>
      <c r="K134" s="75">
        <f t="shared" si="7"/>
        <v>2.7678035106807801E-6</v>
      </c>
      <c r="L134" s="11"/>
    </row>
    <row r="135" spans="1:12" ht="16.149999999999999" customHeight="1" x14ac:dyDescent="0.25">
      <c r="A135" s="9" t="s">
        <v>192</v>
      </c>
      <c r="B135" s="7">
        <v>2019</v>
      </c>
      <c r="C135" s="296" t="s">
        <v>25</v>
      </c>
      <c r="D135" s="307">
        <v>2020</v>
      </c>
      <c r="E135" s="307" t="s">
        <v>194</v>
      </c>
      <c r="F135" s="65">
        <f t="shared" si="5"/>
        <v>-1</v>
      </c>
      <c r="G135" s="66" t="str">
        <f t="shared" si="6"/>
        <v>2013+</v>
      </c>
      <c r="H135" s="67" t="str">
        <f t="shared" si="8"/>
        <v>2019-T7 Motor Coach--1</v>
      </c>
      <c r="I135" s="302">
        <v>1.41730639899629E-5</v>
      </c>
      <c r="J135" s="305">
        <f>VLOOKUP(H135,T7_ReductionFactor!$G$10:$H$3591,2,FALSE)</f>
        <v>0.98174176302576499</v>
      </c>
      <c r="K135" s="75">
        <f t="shared" si="7"/>
        <v>1.391428882898316E-5</v>
      </c>
      <c r="L135" s="11"/>
    </row>
    <row r="136" spans="1:12" ht="16.149999999999999" customHeight="1" x14ac:dyDescent="0.25">
      <c r="A136" s="9" t="s">
        <v>192</v>
      </c>
      <c r="B136" s="7">
        <v>2019</v>
      </c>
      <c r="C136" s="296" t="s">
        <v>25</v>
      </c>
      <c r="D136" s="307">
        <v>2019</v>
      </c>
      <c r="E136" s="307" t="s">
        <v>194</v>
      </c>
      <c r="F136" s="65">
        <f t="shared" si="5"/>
        <v>0</v>
      </c>
      <c r="G136" s="66" t="str">
        <f t="shared" si="6"/>
        <v>2013+</v>
      </c>
      <c r="H136" s="67" t="str">
        <f t="shared" si="8"/>
        <v>2019-T7 Motor Coach-0</v>
      </c>
      <c r="I136" s="302">
        <v>1.9352358876596699E-4</v>
      </c>
      <c r="J136" s="305">
        <f>VLOOKUP(H136,T7_ReductionFactor!$G$10:$H$3591,2,FALSE)</f>
        <v>0.94783045469151517</v>
      </c>
      <c r="K136" s="75">
        <f t="shared" si="7"/>
        <v>1.8342755113358029E-4</v>
      </c>
      <c r="L136" s="11"/>
    </row>
    <row r="137" spans="1:12" ht="16.149999999999999" customHeight="1" x14ac:dyDescent="0.25">
      <c r="A137" s="9" t="s">
        <v>192</v>
      </c>
      <c r="B137" s="7">
        <v>2019</v>
      </c>
      <c r="C137" s="296" t="s">
        <v>25</v>
      </c>
      <c r="D137" s="307">
        <v>2018</v>
      </c>
      <c r="E137" s="307" t="s">
        <v>194</v>
      </c>
      <c r="F137" s="65">
        <f t="shared" ref="F137:F200" si="9">B137-D137</f>
        <v>1</v>
      </c>
      <c r="G137" s="66" t="str">
        <f t="shared" ref="G137:G200" si="10">IF(D137&lt;1998,"Pre1997",IF(D137&lt;2008,"1997-06",IF(D137&lt;2011,"2007-09",IF(D137&lt;2014,"2010-12","2013+"))))</f>
        <v>2013+</v>
      </c>
      <c r="H137" s="67" t="str">
        <f t="shared" si="8"/>
        <v>2019-T7 Motor Coach-1</v>
      </c>
      <c r="I137" s="302">
        <v>3.0781923935498503E-4</v>
      </c>
      <c r="J137" s="305">
        <f>VLOOKUP(H137,T7_ReductionFactor!$G$10:$H$3591,2,FALSE)</f>
        <v>0.92325448045553615</v>
      </c>
      <c r="K137" s="75">
        <f t="shared" ref="K137:K200" si="11">I137*J137</f>
        <v>2.8419549190490505E-4</v>
      </c>
      <c r="L137" s="11"/>
    </row>
    <row r="138" spans="1:12" ht="16.149999999999999" customHeight="1" x14ac:dyDescent="0.25">
      <c r="A138" s="9" t="s">
        <v>192</v>
      </c>
      <c r="B138" s="7">
        <v>2019</v>
      </c>
      <c r="C138" s="296" t="s">
        <v>25</v>
      </c>
      <c r="D138" s="307">
        <v>2017</v>
      </c>
      <c r="E138" s="307" t="s">
        <v>194</v>
      </c>
      <c r="F138" s="65">
        <f t="shared" si="9"/>
        <v>2</v>
      </c>
      <c r="G138" s="66" t="str">
        <f t="shared" si="10"/>
        <v>2013+</v>
      </c>
      <c r="H138" s="67" t="str">
        <f t="shared" ref="H138:H201" si="12">CONCATENATE(B138,"-",C138,"-",F138)</f>
        <v>2019-T7 Motor Coach-2</v>
      </c>
      <c r="I138" s="302">
        <v>3.0208187866729398E-4</v>
      </c>
      <c r="J138" s="305">
        <f>VLOOKUP(H138,T7_ReductionFactor!$G$10:$H$3591,2,FALSE)</f>
        <v>0.90462539641048167</v>
      </c>
      <c r="K138" s="75">
        <f t="shared" si="11"/>
        <v>2.7327093923782385E-4</v>
      </c>
      <c r="L138" s="11"/>
    </row>
    <row r="139" spans="1:12" ht="16.149999999999999" customHeight="1" x14ac:dyDescent="0.25">
      <c r="A139" s="9" t="s">
        <v>192</v>
      </c>
      <c r="B139" s="7">
        <v>2019</v>
      </c>
      <c r="C139" s="296" t="s">
        <v>25</v>
      </c>
      <c r="D139" s="307">
        <v>2016</v>
      </c>
      <c r="E139" s="307" t="s">
        <v>194</v>
      </c>
      <c r="F139" s="65">
        <f t="shared" si="9"/>
        <v>3</v>
      </c>
      <c r="G139" s="66" t="str">
        <f t="shared" si="10"/>
        <v>2013+</v>
      </c>
      <c r="H139" s="67" t="str">
        <f t="shared" si="12"/>
        <v>2019-T7 Motor Coach-3</v>
      </c>
      <c r="I139" s="302">
        <v>6.0216909969083604E-4</v>
      </c>
      <c r="J139" s="305">
        <f>VLOOKUP(H139,T7_ReductionFactor!$G$10:$H$3591,2,FALSE)</f>
        <v>0.89001763549534896</v>
      </c>
      <c r="K139" s="75">
        <f t="shared" si="11"/>
        <v>5.35941118275201E-4</v>
      </c>
      <c r="L139" s="11"/>
    </row>
    <row r="140" spans="1:12" ht="16.149999999999999" customHeight="1" x14ac:dyDescent="0.25">
      <c r="A140" s="9" t="s">
        <v>192</v>
      </c>
      <c r="B140" s="7">
        <v>2019</v>
      </c>
      <c r="C140" s="296" t="s">
        <v>25</v>
      </c>
      <c r="D140" s="307">
        <v>2015</v>
      </c>
      <c r="E140" s="307" t="s">
        <v>194</v>
      </c>
      <c r="F140" s="65">
        <f t="shared" si="9"/>
        <v>4</v>
      </c>
      <c r="G140" s="66" t="str">
        <f t="shared" si="10"/>
        <v>2013+</v>
      </c>
      <c r="H140" s="67" t="str">
        <f t="shared" si="12"/>
        <v>2019-T7 Motor Coach-4</v>
      </c>
      <c r="I140" s="302">
        <v>3.93628865938866E-4</v>
      </c>
      <c r="J140" s="305">
        <f>VLOOKUP(H140,T7_ReductionFactor!$G$10:$H$3591,2,FALSE)</f>
        <v>0.8782559623157109</v>
      </c>
      <c r="K140" s="75">
        <f t="shared" si="11"/>
        <v>3.457068984503807E-4</v>
      </c>
      <c r="L140" s="11"/>
    </row>
    <row r="141" spans="1:12" ht="16.149999999999999" customHeight="1" x14ac:dyDescent="0.25">
      <c r="A141" s="9" t="s">
        <v>192</v>
      </c>
      <c r="B141" s="7">
        <v>2019</v>
      </c>
      <c r="C141" s="296" t="s">
        <v>25</v>
      </c>
      <c r="D141" s="307">
        <v>2014</v>
      </c>
      <c r="E141" s="307" t="s">
        <v>194</v>
      </c>
      <c r="F141" s="65">
        <f t="shared" si="9"/>
        <v>5</v>
      </c>
      <c r="G141" s="66" t="str">
        <f t="shared" si="10"/>
        <v>2013+</v>
      </c>
      <c r="H141" s="67" t="str">
        <f t="shared" si="12"/>
        <v>2019-T7 Motor Coach-5</v>
      </c>
      <c r="I141" s="302">
        <v>4.38300276569897E-4</v>
      </c>
      <c r="J141" s="305">
        <f>VLOOKUP(H141,T7_ReductionFactor!$G$10:$H$3591,2,FALSE)</f>
        <v>0.86858244093124704</v>
      </c>
      <c r="K141" s="75">
        <f t="shared" si="11"/>
        <v>3.8069992408392182E-4</v>
      </c>
      <c r="L141" s="11"/>
    </row>
    <row r="142" spans="1:12" ht="16.149999999999999" customHeight="1" x14ac:dyDescent="0.25">
      <c r="A142" s="9" t="s">
        <v>192</v>
      </c>
      <c r="B142" s="7">
        <v>2019</v>
      </c>
      <c r="C142" s="296" t="s">
        <v>25</v>
      </c>
      <c r="D142" s="307">
        <v>2013</v>
      </c>
      <c r="E142" s="307" t="s">
        <v>194</v>
      </c>
      <c r="F142" s="65">
        <f t="shared" si="9"/>
        <v>6</v>
      </c>
      <c r="G142" s="66" t="str">
        <f t="shared" si="10"/>
        <v>2010-12</v>
      </c>
      <c r="H142" s="67" t="str">
        <f t="shared" si="12"/>
        <v>2019-T7 Motor Coach-6</v>
      </c>
      <c r="I142" s="302">
        <v>4.2209793699949098E-4</v>
      </c>
      <c r="J142" s="305">
        <f>VLOOKUP(H142,T7_ReductionFactor!$G$10:$H$3591,2,FALSE)</f>
        <v>0.84162474307140611</v>
      </c>
      <c r="K142" s="75">
        <f t="shared" si="11"/>
        <v>3.5524806777816715E-4</v>
      </c>
      <c r="L142" s="11"/>
    </row>
    <row r="143" spans="1:12" ht="16.149999999999999" customHeight="1" x14ac:dyDescent="0.25">
      <c r="A143" s="9" t="s">
        <v>192</v>
      </c>
      <c r="B143" s="7">
        <v>2019</v>
      </c>
      <c r="C143" s="296" t="s">
        <v>25</v>
      </c>
      <c r="D143" s="307">
        <v>2012</v>
      </c>
      <c r="E143" s="307" t="s">
        <v>194</v>
      </c>
      <c r="F143" s="65">
        <f t="shared" si="9"/>
        <v>7</v>
      </c>
      <c r="G143" s="66" t="str">
        <f t="shared" si="10"/>
        <v>2010-12</v>
      </c>
      <c r="H143" s="67" t="str">
        <f t="shared" si="12"/>
        <v>2019-T7 Motor Coach-7</v>
      </c>
      <c r="I143" s="302">
        <v>6.4497358596902696E-4</v>
      </c>
      <c r="J143" s="305">
        <f>VLOOKUP(H143,T7_ReductionFactor!$G$10:$H$3591,2,FALSE)</f>
        <v>0.8358224878871775</v>
      </c>
      <c r="K143" s="75">
        <f t="shared" si="11"/>
        <v>5.3908342724614644E-4</v>
      </c>
      <c r="L143" s="11"/>
    </row>
    <row r="144" spans="1:12" ht="16.149999999999999" customHeight="1" x14ac:dyDescent="0.25">
      <c r="A144" s="9" t="s">
        <v>192</v>
      </c>
      <c r="B144" s="7">
        <v>2019</v>
      </c>
      <c r="C144" s="296" t="s">
        <v>25</v>
      </c>
      <c r="D144" s="307">
        <v>2011</v>
      </c>
      <c r="E144" s="307" t="s">
        <v>194</v>
      </c>
      <c r="F144" s="65">
        <f t="shared" si="9"/>
        <v>8</v>
      </c>
      <c r="G144" s="66" t="str">
        <f t="shared" si="10"/>
        <v>2010-12</v>
      </c>
      <c r="H144" s="67" t="str">
        <f t="shared" si="12"/>
        <v>2019-T7 Motor Coach-8</v>
      </c>
      <c r="I144" s="302">
        <v>4.1074823625281999E-4</v>
      </c>
      <c r="J144" s="305">
        <f>VLOOKUP(H144,T7_ReductionFactor!$G$10:$H$3591,2,FALSE)</f>
        <v>0.8309443884713219</v>
      </c>
      <c r="K144" s="75">
        <f t="shared" si="11"/>
        <v>3.4130894198877357E-4</v>
      </c>
      <c r="L144" s="11"/>
    </row>
    <row r="145" spans="1:12" ht="16.149999999999999" customHeight="1" x14ac:dyDescent="0.25">
      <c r="A145" s="9" t="s">
        <v>192</v>
      </c>
      <c r="B145" s="7">
        <v>2019</v>
      </c>
      <c r="C145" s="296" t="s">
        <v>25</v>
      </c>
      <c r="D145" s="307">
        <v>2010</v>
      </c>
      <c r="E145" s="307" t="s">
        <v>194</v>
      </c>
      <c r="F145" s="65">
        <f t="shared" si="9"/>
        <v>9</v>
      </c>
      <c r="G145" s="66" t="str">
        <f t="shared" si="10"/>
        <v>2007-09</v>
      </c>
      <c r="H145" s="67" t="str">
        <f t="shared" si="12"/>
        <v>2019-T7 Motor Coach-9</v>
      </c>
      <c r="I145" s="302">
        <v>5.3600973569589499E-4</v>
      </c>
      <c r="J145" s="305">
        <f>VLOOKUP(H145,T7_ReductionFactor!$G$10:$H$3591,2,FALSE)</f>
        <v>0.839149559460591</v>
      </c>
      <c r="K145" s="75">
        <f t="shared" si="11"/>
        <v>4.4979233357579808E-4</v>
      </c>
      <c r="L145" s="11"/>
    </row>
    <row r="146" spans="1:12" ht="16.149999999999999" customHeight="1" x14ac:dyDescent="0.25">
      <c r="A146" s="9" t="s">
        <v>192</v>
      </c>
      <c r="B146" s="7">
        <v>2019</v>
      </c>
      <c r="C146" s="296" t="s">
        <v>25</v>
      </c>
      <c r="D146" s="307">
        <v>2009</v>
      </c>
      <c r="E146" s="307" t="s">
        <v>194</v>
      </c>
      <c r="F146" s="65">
        <f t="shared" si="9"/>
        <v>10</v>
      </c>
      <c r="G146" s="66" t="str">
        <f t="shared" si="10"/>
        <v>2007-09</v>
      </c>
      <c r="H146" s="67" t="str">
        <f t="shared" si="12"/>
        <v>2019-T7 Motor Coach-10</v>
      </c>
      <c r="I146" s="302">
        <v>4.0739060629199798E-4</v>
      </c>
      <c r="J146" s="305">
        <f>VLOOKUP(H146,T7_ReductionFactor!$G$10:$H$3591,2,FALSE)</f>
        <v>0.83435487332082292</v>
      </c>
      <c r="K146" s="75">
        <f t="shared" si="11"/>
        <v>3.3990833770485322E-4</v>
      </c>
      <c r="L146" s="11"/>
    </row>
    <row r="147" spans="1:12" ht="16.149999999999999" customHeight="1" x14ac:dyDescent="0.25">
      <c r="A147" s="9" t="s">
        <v>192</v>
      </c>
      <c r="B147" s="7">
        <v>2019</v>
      </c>
      <c r="C147" s="296" t="s">
        <v>25</v>
      </c>
      <c r="D147" s="307">
        <v>2008</v>
      </c>
      <c r="E147" s="307" t="s">
        <v>194</v>
      </c>
      <c r="F147" s="65">
        <f t="shared" si="9"/>
        <v>11</v>
      </c>
      <c r="G147" s="66" t="str">
        <f t="shared" si="10"/>
        <v>2007-09</v>
      </c>
      <c r="H147" s="67" t="str">
        <f t="shared" si="12"/>
        <v>2019-T7 Motor Coach-11</v>
      </c>
      <c r="I147" s="302">
        <v>7.4780078429760805E-4</v>
      </c>
      <c r="J147" s="305">
        <f>VLOOKUP(H147,T7_ReductionFactor!$G$10:$H$3591,2,FALSE)</f>
        <v>0.8303954554243923</v>
      </c>
      <c r="K147" s="75">
        <f t="shared" si="11"/>
        <v>6.2097037284353002E-4</v>
      </c>
      <c r="L147" s="11"/>
    </row>
    <row r="148" spans="1:12" ht="16.149999999999999" customHeight="1" x14ac:dyDescent="0.25">
      <c r="A148" s="9" t="s">
        <v>192</v>
      </c>
      <c r="B148" s="7">
        <v>2019</v>
      </c>
      <c r="C148" s="296" t="s">
        <v>25</v>
      </c>
      <c r="D148" s="307">
        <v>2007</v>
      </c>
      <c r="E148" s="307" t="s">
        <v>194</v>
      </c>
      <c r="F148" s="65">
        <f t="shared" si="9"/>
        <v>12</v>
      </c>
      <c r="G148" s="66" t="str">
        <f t="shared" si="10"/>
        <v>1997-06</v>
      </c>
      <c r="H148" s="67" t="str">
        <f t="shared" si="12"/>
        <v>2019-T7 Motor Coach-12</v>
      </c>
      <c r="I148" s="302">
        <v>4.5651953840030396E-3</v>
      </c>
      <c r="J148" s="305">
        <f>VLOOKUP(H148,T7_ReductionFactor!$G$10:$H$3591,2,FALSE)</f>
        <v>0.9041073035069902</v>
      </c>
      <c r="K148" s="75">
        <f t="shared" si="11"/>
        <v>4.1274264886135472E-3</v>
      </c>
      <c r="L148" s="11"/>
    </row>
    <row r="149" spans="1:12" ht="16.149999999999999" customHeight="1" x14ac:dyDescent="0.25">
      <c r="A149" s="9" t="s">
        <v>192</v>
      </c>
      <c r="B149" s="7">
        <v>2019</v>
      </c>
      <c r="C149" s="296" t="s">
        <v>25</v>
      </c>
      <c r="D149" s="307">
        <v>2006</v>
      </c>
      <c r="E149" s="307" t="s">
        <v>194</v>
      </c>
      <c r="F149" s="65">
        <f t="shared" si="9"/>
        <v>13</v>
      </c>
      <c r="G149" s="66" t="str">
        <f t="shared" si="10"/>
        <v>1997-06</v>
      </c>
      <c r="H149" s="67" t="str">
        <f t="shared" si="12"/>
        <v>2019-T7 Motor Coach-13</v>
      </c>
      <c r="I149" s="302">
        <v>3.9423847499933098E-3</v>
      </c>
      <c r="J149" s="305">
        <f>VLOOKUP(H149,T7_ReductionFactor!$G$10:$H$3591,2,FALSE)</f>
        <v>0.90195927559256306</v>
      </c>
      <c r="K149" s="75">
        <f t="shared" si="11"/>
        <v>3.5558704932111334E-3</v>
      </c>
      <c r="L149" s="11"/>
    </row>
    <row r="150" spans="1:12" ht="16.149999999999999" customHeight="1" x14ac:dyDescent="0.25">
      <c r="A150" s="9" t="s">
        <v>192</v>
      </c>
      <c r="B150" s="7">
        <v>2019</v>
      </c>
      <c r="C150" s="296" t="s">
        <v>25</v>
      </c>
      <c r="D150" s="307">
        <v>2005</v>
      </c>
      <c r="E150" s="307" t="s">
        <v>194</v>
      </c>
      <c r="F150" s="65">
        <f t="shared" si="9"/>
        <v>14</v>
      </c>
      <c r="G150" s="66" t="str">
        <f t="shared" si="10"/>
        <v>1997-06</v>
      </c>
      <c r="H150" s="67" t="str">
        <f t="shared" si="12"/>
        <v>2019-T7 Motor Coach-14</v>
      </c>
      <c r="I150" s="302">
        <v>3.4258804930820301E-3</v>
      </c>
      <c r="J150" s="305">
        <f>VLOOKUP(H150,T7_ReductionFactor!$G$10:$H$3591,2,FALSE)</f>
        <v>0.90011120459068394</v>
      </c>
      <c r="K150" s="75">
        <f t="shared" si="11"/>
        <v>3.0836734174117925E-3</v>
      </c>
      <c r="L150" s="11"/>
    </row>
    <row r="151" spans="1:12" ht="16.149999999999999" customHeight="1" x14ac:dyDescent="0.25">
      <c r="A151" s="9" t="s">
        <v>192</v>
      </c>
      <c r="B151" s="7">
        <v>2019</v>
      </c>
      <c r="C151" s="296" t="s">
        <v>25</v>
      </c>
      <c r="D151" s="307">
        <v>2004</v>
      </c>
      <c r="E151" s="307" t="s">
        <v>194</v>
      </c>
      <c r="F151" s="65">
        <f t="shared" si="9"/>
        <v>15</v>
      </c>
      <c r="G151" s="66" t="str">
        <f t="shared" si="10"/>
        <v>1997-06</v>
      </c>
      <c r="H151" s="67" t="str">
        <f t="shared" si="12"/>
        <v>2019-T7 Motor Coach-15</v>
      </c>
      <c r="I151" s="302">
        <v>3.2189467538601101E-3</v>
      </c>
      <c r="J151" s="305">
        <f>VLOOKUP(H151,T7_ReductionFactor!$G$10:$H$3591,2,FALSE)</f>
        <v>0.8985126619925452</v>
      </c>
      <c r="K151" s="75">
        <f t="shared" si="11"/>
        <v>2.8922644166231096E-3</v>
      </c>
      <c r="L151" s="11"/>
    </row>
    <row r="152" spans="1:12" ht="16.149999999999999" customHeight="1" x14ac:dyDescent="0.25">
      <c r="A152" s="9" t="s">
        <v>192</v>
      </c>
      <c r="B152" s="7">
        <v>2019</v>
      </c>
      <c r="C152" s="296" t="s">
        <v>25</v>
      </c>
      <c r="D152" s="307">
        <v>2003</v>
      </c>
      <c r="E152" s="307" t="s">
        <v>194</v>
      </c>
      <c r="F152" s="65">
        <f t="shared" si="9"/>
        <v>16</v>
      </c>
      <c r="G152" s="66" t="str">
        <f t="shared" si="10"/>
        <v>1997-06</v>
      </c>
      <c r="H152" s="67" t="str">
        <f t="shared" si="12"/>
        <v>2019-T7 Motor Coach-16</v>
      </c>
      <c r="I152" s="302">
        <v>1.9967997223735998E-3</v>
      </c>
      <c r="J152" s="305">
        <f>VLOOKUP(H152,T7_ReductionFactor!$G$10:$H$3591,2,FALSE)</f>
        <v>0.93936890868602019</v>
      </c>
      <c r="K152" s="75">
        <f t="shared" si="11"/>
        <v>1.8757315760706366E-3</v>
      </c>
      <c r="L152" s="11"/>
    </row>
    <row r="153" spans="1:12" ht="16.149999999999999" customHeight="1" x14ac:dyDescent="0.25">
      <c r="A153" s="9" t="s">
        <v>192</v>
      </c>
      <c r="B153" s="7">
        <v>2019</v>
      </c>
      <c r="C153" s="296" t="s">
        <v>25</v>
      </c>
      <c r="D153" s="307">
        <v>2002</v>
      </c>
      <c r="E153" s="307" t="s">
        <v>194</v>
      </c>
      <c r="F153" s="65">
        <f t="shared" si="9"/>
        <v>17</v>
      </c>
      <c r="G153" s="66" t="str">
        <f t="shared" si="10"/>
        <v>1997-06</v>
      </c>
      <c r="H153" s="67" t="str">
        <f t="shared" si="12"/>
        <v>2019-T7 Motor Coach-17</v>
      </c>
      <c r="I153" s="302">
        <v>1.41032008342808E-3</v>
      </c>
      <c r="J153" s="305">
        <f>VLOOKUP(H153,T7_ReductionFactor!$G$10:$H$3591,2,FALSE)</f>
        <v>0.9393637046625366</v>
      </c>
      <c r="K153" s="75">
        <f t="shared" si="11"/>
        <v>1.324803498328979E-3</v>
      </c>
      <c r="L153" s="11"/>
    </row>
    <row r="154" spans="1:12" ht="16.149999999999999" customHeight="1" x14ac:dyDescent="0.25">
      <c r="A154" s="9" t="s">
        <v>192</v>
      </c>
      <c r="B154" s="7">
        <v>2019</v>
      </c>
      <c r="C154" s="296" t="s">
        <v>25</v>
      </c>
      <c r="D154" s="307">
        <v>2001</v>
      </c>
      <c r="E154" s="307" t="s">
        <v>194</v>
      </c>
      <c r="F154" s="65">
        <f t="shared" si="9"/>
        <v>18</v>
      </c>
      <c r="G154" s="66" t="str">
        <f t="shared" si="10"/>
        <v>1997-06</v>
      </c>
      <c r="H154" s="67" t="str">
        <f t="shared" si="12"/>
        <v>2019-T7 Motor Coach-18</v>
      </c>
      <c r="I154" s="302">
        <v>3.4259542959083999E-3</v>
      </c>
      <c r="J154" s="305">
        <f>VLOOKUP(H154,T7_ReductionFactor!$G$10:$H$3591,2,FALSE)</f>
        <v>0.9393637046625366</v>
      </c>
      <c r="K154" s="75">
        <f t="shared" si="11"/>
        <v>3.2182171194090467E-3</v>
      </c>
      <c r="L154" s="11"/>
    </row>
    <row r="155" spans="1:12" ht="16.149999999999999" customHeight="1" x14ac:dyDescent="0.25">
      <c r="A155" s="9" t="s">
        <v>192</v>
      </c>
      <c r="B155" s="7">
        <v>2019</v>
      </c>
      <c r="C155" s="296" t="s">
        <v>25</v>
      </c>
      <c r="D155" s="307">
        <v>2000</v>
      </c>
      <c r="E155" s="307" t="s">
        <v>194</v>
      </c>
      <c r="F155" s="65">
        <f t="shared" si="9"/>
        <v>19</v>
      </c>
      <c r="G155" s="66" t="str">
        <f t="shared" si="10"/>
        <v>1997-06</v>
      </c>
      <c r="H155" s="67" t="str">
        <f t="shared" si="12"/>
        <v>2019-T7 Motor Coach-19</v>
      </c>
      <c r="I155" s="302">
        <v>3.2176462677211901E-3</v>
      </c>
      <c r="J155" s="305">
        <f>VLOOKUP(H155,T7_ReductionFactor!$G$10:$H$3591,2,FALSE)</f>
        <v>0.9393637046625366</v>
      </c>
      <c r="K155" s="75">
        <f t="shared" si="11"/>
        <v>3.0225401183401612E-3</v>
      </c>
      <c r="L155" s="11"/>
    </row>
    <row r="156" spans="1:12" ht="16.149999999999999" customHeight="1" x14ac:dyDescent="0.25">
      <c r="A156" s="9" t="s">
        <v>192</v>
      </c>
      <c r="B156" s="7">
        <v>2019</v>
      </c>
      <c r="C156" s="296" t="s">
        <v>25</v>
      </c>
      <c r="D156" s="307">
        <v>1999</v>
      </c>
      <c r="E156" s="307" t="s">
        <v>194</v>
      </c>
      <c r="F156" s="65">
        <f t="shared" si="9"/>
        <v>20</v>
      </c>
      <c r="G156" s="66" t="str">
        <f t="shared" si="10"/>
        <v>1997-06</v>
      </c>
      <c r="H156" s="67" t="str">
        <f t="shared" si="12"/>
        <v>2019-T7 Motor Coach-20</v>
      </c>
      <c r="I156" s="302">
        <v>3.33155179684757E-3</v>
      </c>
      <c r="J156" s="305">
        <f>VLOOKUP(H156,T7_ReductionFactor!$G$10:$H$3591,2,FALSE)</f>
        <v>0.9393637046625366</v>
      </c>
      <c r="K156" s="75">
        <f t="shared" si="11"/>
        <v>3.129538838161864E-3</v>
      </c>
      <c r="L156" s="11"/>
    </row>
    <row r="157" spans="1:12" ht="16.149999999999999" customHeight="1" x14ac:dyDescent="0.25">
      <c r="A157" s="9" t="s">
        <v>192</v>
      </c>
      <c r="B157" s="7">
        <v>2019</v>
      </c>
      <c r="C157" s="296" t="s">
        <v>25</v>
      </c>
      <c r="D157" s="307">
        <v>1998</v>
      </c>
      <c r="E157" s="307" t="s">
        <v>194</v>
      </c>
      <c r="F157" s="65">
        <f t="shared" si="9"/>
        <v>21</v>
      </c>
      <c r="G157" s="66" t="str">
        <f t="shared" si="10"/>
        <v>1997-06</v>
      </c>
      <c r="H157" s="67" t="str">
        <f t="shared" si="12"/>
        <v>2019-T7 Motor Coach-21</v>
      </c>
      <c r="I157" s="302">
        <v>2.8759730079984899E-3</v>
      </c>
      <c r="J157" s="305">
        <f>VLOOKUP(H157,T7_ReductionFactor!$G$10:$H$3591,2,FALSE)</f>
        <v>0.9393637046625366</v>
      </c>
      <c r="K157" s="75">
        <f t="shared" si="11"/>
        <v>2.7015846593029203E-3</v>
      </c>
      <c r="L157" s="11"/>
    </row>
    <row r="158" spans="1:12" ht="16.149999999999999" customHeight="1" x14ac:dyDescent="0.25">
      <c r="A158" s="9" t="s">
        <v>192</v>
      </c>
      <c r="B158" s="7">
        <v>2019</v>
      </c>
      <c r="C158" s="296" t="s">
        <v>25</v>
      </c>
      <c r="D158" s="307">
        <v>1997</v>
      </c>
      <c r="E158" s="307" t="s">
        <v>194</v>
      </c>
      <c r="F158" s="65">
        <f t="shared" si="9"/>
        <v>22</v>
      </c>
      <c r="G158" s="66" t="str">
        <f t="shared" si="10"/>
        <v>Pre1997</v>
      </c>
      <c r="H158" s="67" t="str">
        <f t="shared" si="12"/>
        <v>2019-T7 Motor Coach-22</v>
      </c>
      <c r="I158" s="302">
        <v>1.81451586837303E-3</v>
      </c>
      <c r="J158" s="305">
        <f>VLOOKUP(H158,T7_ReductionFactor!$G$10:$H$3591,2,FALSE)</f>
        <v>0.9393637046625366</v>
      </c>
      <c r="K158" s="75">
        <f t="shared" si="11"/>
        <v>1.7044903482838492E-3</v>
      </c>
      <c r="L158" s="11"/>
    </row>
    <row r="159" spans="1:12" ht="16.149999999999999" customHeight="1" x14ac:dyDescent="0.25">
      <c r="A159" s="9" t="s">
        <v>192</v>
      </c>
      <c r="B159" s="7">
        <v>2019</v>
      </c>
      <c r="C159" s="296" t="s">
        <v>25</v>
      </c>
      <c r="D159" s="307">
        <v>1996</v>
      </c>
      <c r="E159" s="307" t="s">
        <v>194</v>
      </c>
      <c r="F159" s="65">
        <f t="shared" si="9"/>
        <v>23</v>
      </c>
      <c r="G159" s="66" t="str">
        <f t="shared" si="10"/>
        <v>Pre1997</v>
      </c>
      <c r="H159" s="67" t="str">
        <f t="shared" si="12"/>
        <v>2019-T7 Motor Coach-23</v>
      </c>
      <c r="I159" s="302">
        <v>8.9955007998411497E-4</v>
      </c>
      <c r="J159" s="305">
        <f>VLOOKUP(H159,T7_ReductionFactor!$G$10:$H$3591,2,FALSE)</f>
        <v>0.9393637046625366</v>
      </c>
      <c r="K159" s="75">
        <f t="shared" si="11"/>
        <v>8.4500469566335939E-4</v>
      </c>
      <c r="L159" s="11"/>
    </row>
    <row r="160" spans="1:12" ht="16.149999999999999" customHeight="1" x14ac:dyDescent="0.25">
      <c r="A160" s="9" t="s">
        <v>192</v>
      </c>
      <c r="B160" s="7">
        <v>2019</v>
      </c>
      <c r="C160" s="296" t="s">
        <v>25</v>
      </c>
      <c r="D160" s="307">
        <v>1995</v>
      </c>
      <c r="E160" s="307" t="s">
        <v>194</v>
      </c>
      <c r="F160" s="65">
        <f t="shared" si="9"/>
        <v>24</v>
      </c>
      <c r="G160" s="66" t="str">
        <f t="shared" si="10"/>
        <v>Pre1997</v>
      </c>
      <c r="H160" s="67" t="str">
        <f t="shared" si="12"/>
        <v>2019-T7 Motor Coach-24</v>
      </c>
      <c r="I160" s="302">
        <v>1.9974355640876301E-4</v>
      </c>
      <c r="J160" s="305">
        <f>VLOOKUP(H160,T7_ReductionFactor!$G$10:$H$3591,2,FALSE)</f>
        <v>0.9393637046625366</v>
      </c>
      <c r="K160" s="75">
        <f t="shared" si="11"/>
        <v>1.8763184713060599E-4</v>
      </c>
      <c r="L160" s="11"/>
    </row>
    <row r="161" spans="1:12" ht="16.149999999999999" customHeight="1" x14ac:dyDescent="0.25">
      <c r="A161" s="9" t="s">
        <v>192</v>
      </c>
      <c r="B161" s="7">
        <v>2019</v>
      </c>
      <c r="C161" s="296" t="s">
        <v>25</v>
      </c>
      <c r="D161" s="307">
        <v>1994</v>
      </c>
      <c r="E161" s="307" t="s">
        <v>194</v>
      </c>
      <c r="F161" s="65">
        <f t="shared" si="9"/>
        <v>25</v>
      </c>
      <c r="G161" s="66" t="str">
        <f t="shared" si="10"/>
        <v>Pre1997</v>
      </c>
      <c r="H161" s="67" t="str">
        <f t="shared" si="12"/>
        <v>2019-T7 Motor Coach-25</v>
      </c>
      <c r="I161" s="302">
        <v>1.24082235098139E-4</v>
      </c>
      <c r="J161" s="305">
        <f>VLOOKUP(H161,T7_ReductionFactor!$G$10:$H$3591,2,FALSE)</f>
        <v>0.9393637046625366</v>
      </c>
      <c r="K161" s="75">
        <f t="shared" si="11"/>
        <v>1.1655834804459568E-4</v>
      </c>
      <c r="L161" s="11"/>
    </row>
    <row r="162" spans="1:12" ht="16.149999999999999" customHeight="1" x14ac:dyDescent="0.25">
      <c r="A162" s="9" t="s">
        <v>192</v>
      </c>
      <c r="B162" s="7">
        <v>2019</v>
      </c>
      <c r="C162" s="296" t="s">
        <v>25</v>
      </c>
      <c r="D162" s="307">
        <v>1993</v>
      </c>
      <c r="E162" s="307" t="s">
        <v>194</v>
      </c>
      <c r="F162" s="65">
        <f t="shared" si="9"/>
        <v>26</v>
      </c>
      <c r="G162" s="66" t="str">
        <f t="shared" si="10"/>
        <v>Pre1997</v>
      </c>
      <c r="H162" s="67" t="str">
        <f t="shared" si="12"/>
        <v>2019-T7 Motor Coach-26</v>
      </c>
      <c r="I162" s="302">
        <v>2.8414189344064001E-4</v>
      </c>
      <c r="J162" s="305">
        <f>VLOOKUP(H162,T7_ReductionFactor!$G$10:$H$3591,2,FALSE)</f>
        <v>1</v>
      </c>
      <c r="K162" s="75">
        <f t="shared" si="11"/>
        <v>2.8414189344064001E-4</v>
      </c>
      <c r="L162" s="11"/>
    </row>
    <row r="163" spans="1:12" ht="16.149999999999999" customHeight="1" x14ac:dyDescent="0.25">
      <c r="A163" s="9" t="s">
        <v>192</v>
      </c>
      <c r="B163" s="7">
        <v>2019</v>
      </c>
      <c r="C163" s="296" t="s">
        <v>25</v>
      </c>
      <c r="D163" s="307">
        <v>1992</v>
      </c>
      <c r="E163" s="307" t="s">
        <v>194</v>
      </c>
      <c r="F163" s="65">
        <f t="shared" si="9"/>
        <v>27</v>
      </c>
      <c r="G163" s="66" t="str">
        <f t="shared" si="10"/>
        <v>Pre1997</v>
      </c>
      <c r="H163" s="67" t="str">
        <f t="shared" si="12"/>
        <v>2019-T7 Motor Coach-27</v>
      </c>
      <c r="I163" s="302">
        <v>2.44688205747944E-5</v>
      </c>
      <c r="J163" s="305">
        <f>VLOOKUP(H163,T7_ReductionFactor!$G$10:$H$3591,2,FALSE)</f>
        <v>1</v>
      </c>
      <c r="K163" s="75">
        <f t="shared" si="11"/>
        <v>2.44688205747944E-5</v>
      </c>
      <c r="L163" s="11"/>
    </row>
    <row r="164" spans="1:12" ht="16.149999999999999" customHeight="1" x14ac:dyDescent="0.25">
      <c r="A164" s="9" t="s">
        <v>192</v>
      </c>
      <c r="B164" s="7">
        <v>2019</v>
      </c>
      <c r="C164" s="296" t="s">
        <v>25</v>
      </c>
      <c r="D164" s="307">
        <v>1991</v>
      </c>
      <c r="E164" s="307" t="s">
        <v>194</v>
      </c>
      <c r="F164" s="65">
        <f t="shared" si="9"/>
        <v>28</v>
      </c>
      <c r="G164" s="66" t="str">
        <f t="shared" si="10"/>
        <v>Pre1997</v>
      </c>
      <c r="H164" s="67" t="str">
        <f t="shared" si="12"/>
        <v>2019-T7 Motor Coach-28</v>
      </c>
      <c r="I164" s="302">
        <v>1.05081976377448E-5</v>
      </c>
      <c r="J164" s="305">
        <f>VLOOKUP(H164,T7_ReductionFactor!$G$10:$H$3591,2,FALSE)</f>
        <v>1</v>
      </c>
      <c r="K164" s="75">
        <f t="shared" si="11"/>
        <v>1.05081976377448E-5</v>
      </c>
      <c r="L164" s="11"/>
    </row>
    <row r="165" spans="1:12" ht="16.149999999999999" customHeight="1" x14ac:dyDescent="0.25">
      <c r="A165" s="9" t="s">
        <v>192</v>
      </c>
      <c r="B165" s="7">
        <v>2019</v>
      </c>
      <c r="C165" s="296" t="s">
        <v>25</v>
      </c>
      <c r="D165" s="307">
        <v>1990</v>
      </c>
      <c r="E165" s="307" t="s">
        <v>194</v>
      </c>
      <c r="F165" s="65">
        <f t="shared" si="9"/>
        <v>29</v>
      </c>
      <c r="G165" s="66" t="str">
        <f t="shared" si="10"/>
        <v>Pre1997</v>
      </c>
      <c r="H165" s="67" t="str">
        <f t="shared" si="12"/>
        <v>2019-T7 Motor Coach-29</v>
      </c>
      <c r="I165" s="302">
        <v>7.0881882171153199E-5</v>
      </c>
      <c r="J165" s="305">
        <f>VLOOKUP(H165,T7_ReductionFactor!$G$10:$H$3591,2,FALSE)</f>
        <v>1</v>
      </c>
      <c r="K165" s="75">
        <f t="shared" si="11"/>
        <v>7.0881882171153199E-5</v>
      </c>
      <c r="L165" s="11"/>
    </row>
    <row r="166" spans="1:12" ht="16.149999999999999" customHeight="1" x14ac:dyDescent="0.25">
      <c r="A166" s="9" t="s">
        <v>192</v>
      </c>
      <c r="B166" s="7">
        <v>2019</v>
      </c>
      <c r="C166" s="296" t="s">
        <v>25</v>
      </c>
      <c r="D166" s="307">
        <v>1989</v>
      </c>
      <c r="E166" s="307" t="s">
        <v>194</v>
      </c>
      <c r="F166" s="65">
        <f t="shared" si="9"/>
        <v>30</v>
      </c>
      <c r="G166" s="66" t="str">
        <f t="shared" si="10"/>
        <v>Pre1997</v>
      </c>
      <c r="H166" s="67" t="str">
        <f t="shared" si="12"/>
        <v>2019-T7 Motor Coach-30</v>
      </c>
      <c r="I166" s="302">
        <v>3.4632636877591297E-5</v>
      </c>
      <c r="J166" s="305">
        <f>VLOOKUP(H166,T7_ReductionFactor!$G$10:$H$3591,2,FALSE)</f>
        <v>1</v>
      </c>
      <c r="K166" s="75">
        <f t="shared" si="11"/>
        <v>3.4632636877591297E-5</v>
      </c>
      <c r="L166" s="11"/>
    </row>
    <row r="167" spans="1:12" ht="16.149999999999999" customHeight="1" x14ac:dyDescent="0.25">
      <c r="A167" s="9" t="s">
        <v>192</v>
      </c>
      <c r="B167" s="7">
        <v>2019</v>
      </c>
      <c r="C167" s="296" t="s">
        <v>25</v>
      </c>
      <c r="D167" s="307">
        <v>1988</v>
      </c>
      <c r="E167" s="307" t="s">
        <v>194</v>
      </c>
      <c r="F167" s="65">
        <f t="shared" si="9"/>
        <v>31</v>
      </c>
      <c r="G167" s="66" t="str">
        <f t="shared" si="10"/>
        <v>Pre1997</v>
      </c>
      <c r="H167" s="67" t="str">
        <f t="shared" si="12"/>
        <v>2019-T7 Motor Coach-31</v>
      </c>
      <c r="I167" s="302">
        <v>3.4632636877591297E-5</v>
      </c>
      <c r="J167" s="305">
        <f>VLOOKUP(H167,T7_ReductionFactor!$G$10:$H$3591,2,FALSE)</f>
        <v>1</v>
      </c>
      <c r="K167" s="75">
        <f t="shared" si="11"/>
        <v>3.4632636877591297E-5</v>
      </c>
      <c r="L167" s="11"/>
    </row>
    <row r="168" spans="1:12" ht="16.149999999999999" customHeight="1" x14ac:dyDescent="0.25">
      <c r="A168" s="9" t="s">
        <v>192</v>
      </c>
      <c r="B168" s="7">
        <v>2019</v>
      </c>
      <c r="C168" s="296" t="s">
        <v>25</v>
      </c>
      <c r="D168" s="307">
        <v>1987</v>
      </c>
      <c r="E168" s="307" t="s">
        <v>194</v>
      </c>
      <c r="F168" s="65">
        <f t="shared" si="9"/>
        <v>32</v>
      </c>
      <c r="G168" s="66" t="str">
        <f t="shared" si="10"/>
        <v>Pre1997</v>
      </c>
      <c r="H168" s="67" t="str">
        <f t="shared" si="12"/>
        <v>2019-T7 Motor Coach-32</v>
      </c>
      <c r="I168" s="302">
        <v>3.4632636877591297E-5</v>
      </c>
      <c r="J168" s="305">
        <f>VLOOKUP(H168,T7_ReductionFactor!$G$10:$H$3591,2,FALSE)</f>
        <v>1</v>
      </c>
      <c r="K168" s="75">
        <f t="shared" si="11"/>
        <v>3.4632636877591297E-5</v>
      </c>
      <c r="L168" s="11"/>
    </row>
    <row r="169" spans="1:12" ht="16.149999999999999" customHeight="1" x14ac:dyDescent="0.25">
      <c r="A169" s="9" t="s">
        <v>192</v>
      </c>
      <c r="B169" s="7">
        <v>2019</v>
      </c>
      <c r="C169" s="296" t="s">
        <v>25</v>
      </c>
      <c r="D169" s="307">
        <v>1986</v>
      </c>
      <c r="E169" s="307" t="s">
        <v>194</v>
      </c>
      <c r="F169" s="65">
        <f t="shared" si="9"/>
        <v>33</v>
      </c>
      <c r="G169" s="66" t="str">
        <f t="shared" si="10"/>
        <v>Pre1997</v>
      </c>
      <c r="H169" s="67" t="str">
        <f t="shared" si="12"/>
        <v>2019-T7 Motor Coach-33</v>
      </c>
      <c r="I169" s="302">
        <v>1.2001583277011501E-5</v>
      </c>
      <c r="J169" s="305">
        <f>VLOOKUP(H169,T7_ReductionFactor!$G$10:$H$3591,2,FALSE)</f>
        <v>1</v>
      </c>
      <c r="K169" s="75">
        <f t="shared" si="11"/>
        <v>1.2001583277011501E-5</v>
      </c>
      <c r="L169" s="11"/>
    </row>
    <row r="170" spans="1:12" ht="16.149999999999999" customHeight="1" x14ac:dyDescent="0.25">
      <c r="A170" s="9" t="s">
        <v>192</v>
      </c>
      <c r="B170" s="7">
        <v>2019</v>
      </c>
      <c r="C170" s="296" t="s">
        <v>25</v>
      </c>
      <c r="D170" s="307">
        <v>1985</v>
      </c>
      <c r="E170" s="307" t="s">
        <v>194</v>
      </c>
      <c r="F170" s="65">
        <f t="shared" si="9"/>
        <v>34</v>
      </c>
      <c r="G170" s="66" t="str">
        <f t="shared" si="10"/>
        <v>Pre1997</v>
      </c>
      <c r="H170" s="67" t="str">
        <f t="shared" si="12"/>
        <v>2019-T7 Motor Coach-34</v>
      </c>
      <c r="I170" s="302">
        <v>2.3993320505015501E-5</v>
      </c>
      <c r="J170" s="305">
        <f>VLOOKUP(H170,T7_ReductionFactor!$G$10:$H$3591,2,FALSE)</f>
        <v>1</v>
      </c>
      <c r="K170" s="75">
        <f t="shared" si="11"/>
        <v>2.3993320505015501E-5</v>
      </c>
      <c r="L170" s="11"/>
    </row>
    <row r="171" spans="1:12" ht="16.149999999999999" customHeight="1" x14ac:dyDescent="0.25">
      <c r="A171" s="9" t="s">
        <v>192</v>
      </c>
      <c r="B171" s="7">
        <v>2019</v>
      </c>
      <c r="C171" s="296" t="s">
        <v>25</v>
      </c>
      <c r="D171" s="307">
        <v>1984</v>
      </c>
      <c r="E171" s="307" t="s">
        <v>194</v>
      </c>
      <c r="F171" s="65">
        <f t="shared" si="9"/>
        <v>35</v>
      </c>
      <c r="G171" s="66" t="str">
        <f t="shared" si="10"/>
        <v>Pre1997</v>
      </c>
      <c r="H171" s="67" t="str">
        <f t="shared" si="12"/>
        <v>2019-T7 Motor Coach-35</v>
      </c>
      <c r="I171" s="302">
        <v>1.2001583277011501E-5</v>
      </c>
      <c r="J171" s="305">
        <f>VLOOKUP(H171,T7_ReductionFactor!$G$10:$H$3591,2,FALSE)</f>
        <v>1</v>
      </c>
      <c r="K171" s="75">
        <f t="shared" si="11"/>
        <v>1.2001583277011501E-5</v>
      </c>
      <c r="L171" s="11"/>
    </row>
    <row r="172" spans="1:12" ht="16.149999999999999" customHeight="1" x14ac:dyDescent="0.25">
      <c r="A172" s="9" t="s">
        <v>192</v>
      </c>
      <c r="B172" s="7">
        <v>2019</v>
      </c>
      <c r="C172" s="296" t="s">
        <v>26</v>
      </c>
      <c r="D172" s="307">
        <v>2020</v>
      </c>
      <c r="E172" s="307" t="s">
        <v>194</v>
      </c>
      <c r="F172" s="65">
        <f t="shared" si="9"/>
        <v>-1</v>
      </c>
      <c r="G172" s="66" t="str">
        <f t="shared" si="10"/>
        <v>2013+</v>
      </c>
      <c r="H172" s="67" t="str">
        <f t="shared" si="12"/>
        <v>2019-T7 NNOOS--1</v>
      </c>
      <c r="I172" s="302">
        <v>2.3414139812404202E-3</v>
      </c>
      <c r="J172" s="305">
        <f>VLOOKUP(H172,T7_ReductionFactor!$G$10:$H$3591,2,FALSE)</f>
        <v>1</v>
      </c>
      <c r="K172" s="75">
        <f t="shared" si="11"/>
        <v>2.3414139812404202E-3</v>
      </c>
      <c r="L172" s="11"/>
    </row>
    <row r="173" spans="1:12" ht="16.149999999999999" customHeight="1" x14ac:dyDescent="0.25">
      <c r="A173" s="9" t="s">
        <v>192</v>
      </c>
      <c r="B173" s="7">
        <v>2019</v>
      </c>
      <c r="C173" s="296" t="s">
        <v>26</v>
      </c>
      <c r="D173" s="307">
        <v>2019</v>
      </c>
      <c r="E173" s="307" t="s">
        <v>194</v>
      </c>
      <c r="F173" s="65">
        <f t="shared" si="9"/>
        <v>0</v>
      </c>
      <c r="G173" s="66" t="str">
        <f t="shared" si="10"/>
        <v>2013+</v>
      </c>
      <c r="H173" s="67" t="str">
        <f t="shared" si="12"/>
        <v>2019-T7 NNOOS-0</v>
      </c>
      <c r="I173" s="302">
        <v>1.11279108337522E-2</v>
      </c>
      <c r="J173" s="305">
        <f>VLOOKUP(H173,T7_ReductionFactor!$G$10:$H$3591,2,FALSE)</f>
        <v>0.93471554539941815</v>
      </c>
      <c r="K173" s="75">
        <f t="shared" si="11"/>
        <v>1.0401431244126782E-2</v>
      </c>
      <c r="L173" s="11"/>
    </row>
    <row r="174" spans="1:12" ht="16.149999999999999" customHeight="1" x14ac:dyDescent="0.25">
      <c r="A174" s="9" t="s">
        <v>192</v>
      </c>
      <c r="B174" s="7">
        <v>2019</v>
      </c>
      <c r="C174" s="296" t="s">
        <v>26</v>
      </c>
      <c r="D174" s="307">
        <v>2018</v>
      </c>
      <c r="E174" s="307" t="s">
        <v>194</v>
      </c>
      <c r="F174" s="65">
        <f t="shared" si="9"/>
        <v>1</v>
      </c>
      <c r="G174" s="66" t="str">
        <f t="shared" si="10"/>
        <v>2013+</v>
      </c>
      <c r="H174" s="67" t="str">
        <f t="shared" si="12"/>
        <v>2019-T7 NNOOS-1</v>
      </c>
      <c r="I174" s="302">
        <v>2.3032846373605202E-2</v>
      </c>
      <c r="J174" s="305">
        <f>VLOOKUP(H174,T7_ReductionFactor!$G$10:$H$3591,2,FALSE)</f>
        <v>0.89825369310317404</v>
      </c>
      <c r="K174" s="75">
        <f t="shared" si="11"/>
        <v>2.0689339317768923E-2</v>
      </c>
      <c r="L174" s="11"/>
    </row>
    <row r="175" spans="1:12" ht="16.149999999999999" customHeight="1" x14ac:dyDescent="0.25">
      <c r="A175" s="9" t="s">
        <v>192</v>
      </c>
      <c r="B175" s="7">
        <v>2019</v>
      </c>
      <c r="C175" s="296" t="s">
        <v>26</v>
      </c>
      <c r="D175" s="307">
        <v>2017</v>
      </c>
      <c r="E175" s="307" t="s">
        <v>194</v>
      </c>
      <c r="F175" s="65">
        <f t="shared" si="9"/>
        <v>2</v>
      </c>
      <c r="G175" s="66" t="str">
        <f t="shared" si="10"/>
        <v>2013+</v>
      </c>
      <c r="H175" s="67" t="str">
        <f t="shared" si="12"/>
        <v>2019-T7 NNOOS-2</v>
      </c>
      <c r="I175" s="302">
        <v>2.5374835073260799E-2</v>
      </c>
      <c r="J175" s="305">
        <f>VLOOKUP(H175,T7_ReductionFactor!$G$10:$H$3591,2,FALSE)</f>
        <v>0.87549315024392105</v>
      </c>
      <c r="K175" s="75">
        <f t="shared" si="11"/>
        <v>2.2215494295209033E-2</v>
      </c>
      <c r="L175" s="11"/>
    </row>
    <row r="176" spans="1:12" ht="16.149999999999999" customHeight="1" x14ac:dyDescent="0.25">
      <c r="A176" s="9" t="s">
        <v>192</v>
      </c>
      <c r="B176" s="7">
        <v>2019</v>
      </c>
      <c r="C176" s="296" t="s">
        <v>26</v>
      </c>
      <c r="D176" s="307">
        <v>2016</v>
      </c>
      <c r="E176" s="307" t="s">
        <v>194</v>
      </c>
      <c r="F176" s="65">
        <f t="shared" si="9"/>
        <v>3</v>
      </c>
      <c r="G176" s="66" t="str">
        <f t="shared" si="10"/>
        <v>2013+</v>
      </c>
      <c r="H176" s="67" t="str">
        <f t="shared" si="12"/>
        <v>2019-T7 NNOOS-3</v>
      </c>
      <c r="I176" s="302">
        <v>4.9798779804529403E-2</v>
      </c>
      <c r="J176" s="305">
        <f>VLOOKUP(H176,T7_ReductionFactor!$G$10:$H$3591,2,FALSE)</f>
        <v>0.86021964946916185</v>
      </c>
      <c r="K176" s="75">
        <f t="shared" si="11"/>
        <v>4.2837888907444256E-2</v>
      </c>
      <c r="L176" s="11"/>
    </row>
    <row r="177" spans="1:12" ht="16.149999999999999" customHeight="1" x14ac:dyDescent="0.25">
      <c r="A177" s="9" t="s">
        <v>192</v>
      </c>
      <c r="B177" s="7">
        <v>2019</v>
      </c>
      <c r="C177" s="296" t="s">
        <v>26</v>
      </c>
      <c r="D177" s="307">
        <v>2015</v>
      </c>
      <c r="E177" s="307" t="s">
        <v>194</v>
      </c>
      <c r="F177" s="65">
        <f t="shared" si="9"/>
        <v>4</v>
      </c>
      <c r="G177" s="66" t="str">
        <f t="shared" si="10"/>
        <v>2013+</v>
      </c>
      <c r="H177" s="67" t="str">
        <f t="shared" si="12"/>
        <v>2019-T7 NNOOS-4</v>
      </c>
      <c r="I177" s="302">
        <v>2.83969214125829E-2</v>
      </c>
      <c r="J177" s="305">
        <f>VLOOKUP(H177,T7_ReductionFactor!$G$10:$H$3591,2,FALSE)</f>
        <v>0.84943543779022657</v>
      </c>
      <c r="K177" s="75">
        <f t="shared" si="11"/>
        <v>2.4121351371992016E-2</v>
      </c>
      <c r="L177" s="11"/>
    </row>
    <row r="178" spans="1:12" ht="16.149999999999999" customHeight="1" x14ac:dyDescent="0.25">
      <c r="A178" s="9" t="s">
        <v>192</v>
      </c>
      <c r="B178" s="7">
        <v>2019</v>
      </c>
      <c r="C178" s="296" t="s">
        <v>26</v>
      </c>
      <c r="D178" s="307">
        <v>2014</v>
      </c>
      <c r="E178" s="307" t="s">
        <v>194</v>
      </c>
      <c r="F178" s="65">
        <f t="shared" si="9"/>
        <v>5</v>
      </c>
      <c r="G178" s="66" t="str">
        <f t="shared" si="10"/>
        <v>2013+</v>
      </c>
      <c r="H178" s="67" t="str">
        <f t="shared" si="12"/>
        <v>2019-T7 NNOOS-5</v>
      </c>
      <c r="I178" s="302">
        <v>2.3684864121608699E-2</v>
      </c>
      <c r="J178" s="305">
        <f>VLOOKUP(H178,T7_ReductionFactor!$G$10:$H$3591,2,FALSE)</f>
        <v>0.84152665528962434</v>
      </c>
      <c r="K178" s="75">
        <f t="shared" si="11"/>
        <v>1.9931444485246596E-2</v>
      </c>
      <c r="L178" s="11"/>
    </row>
    <row r="179" spans="1:12" ht="16.149999999999999" customHeight="1" x14ac:dyDescent="0.25">
      <c r="A179" s="9" t="s">
        <v>192</v>
      </c>
      <c r="B179" s="7">
        <v>2019</v>
      </c>
      <c r="C179" s="296" t="s">
        <v>26</v>
      </c>
      <c r="D179" s="307">
        <v>2013</v>
      </c>
      <c r="E179" s="307" t="s">
        <v>194</v>
      </c>
      <c r="F179" s="65">
        <f t="shared" si="9"/>
        <v>6</v>
      </c>
      <c r="G179" s="66" t="str">
        <f t="shared" si="10"/>
        <v>2010-12</v>
      </c>
      <c r="H179" s="67" t="str">
        <f t="shared" si="12"/>
        <v>2019-T7 NNOOS-6</v>
      </c>
      <c r="I179" s="302">
        <v>2.58977818666919E-2</v>
      </c>
      <c r="J179" s="305">
        <f>VLOOKUP(H179,T7_ReductionFactor!$G$10:$H$3591,2,FALSE)</f>
        <v>0.8212274573316829</v>
      </c>
      <c r="K179" s="75">
        <f t="shared" si="11"/>
        <v>2.1267969552913955E-2</v>
      </c>
      <c r="L179" s="11"/>
    </row>
    <row r="180" spans="1:12" ht="16.149999999999999" customHeight="1" x14ac:dyDescent="0.25">
      <c r="A180" s="9" t="s">
        <v>192</v>
      </c>
      <c r="B180" s="7">
        <v>2019</v>
      </c>
      <c r="C180" s="296" t="s">
        <v>26</v>
      </c>
      <c r="D180" s="307">
        <v>2012</v>
      </c>
      <c r="E180" s="307" t="s">
        <v>194</v>
      </c>
      <c r="F180" s="65">
        <f t="shared" si="9"/>
        <v>7</v>
      </c>
      <c r="G180" s="66" t="str">
        <f t="shared" si="10"/>
        <v>2010-12</v>
      </c>
      <c r="H180" s="67" t="str">
        <f t="shared" si="12"/>
        <v>2019-T7 NNOOS-7</v>
      </c>
      <c r="I180" s="302">
        <v>2.5557279919504901E-2</v>
      </c>
      <c r="J180" s="305">
        <f>VLOOKUP(H180,T7_ReductionFactor!$G$10:$H$3591,2,FALSE)</f>
        <v>0.81763027509202335</v>
      </c>
      <c r="K180" s="75">
        <f t="shared" si="11"/>
        <v>2.0896405811188637E-2</v>
      </c>
      <c r="L180" s="11"/>
    </row>
    <row r="181" spans="1:12" ht="16.149999999999999" customHeight="1" x14ac:dyDescent="0.25">
      <c r="A181" s="9" t="s">
        <v>192</v>
      </c>
      <c r="B181" s="7">
        <v>2019</v>
      </c>
      <c r="C181" s="296" t="s">
        <v>26</v>
      </c>
      <c r="D181" s="307">
        <v>2011</v>
      </c>
      <c r="E181" s="307" t="s">
        <v>194</v>
      </c>
      <c r="F181" s="65">
        <f t="shared" si="9"/>
        <v>8</v>
      </c>
      <c r="G181" s="66" t="str">
        <f t="shared" si="10"/>
        <v>2010-12</v>
      </c>
      <c r="H181" s="67" t="str">
        <f t="shared" si="12"/>
        <v>2019-T7 NNOOS-8</v>
      </c>
      <c r="I181" s="302">
        <v>1.6431363210526899E-2</v>
      </c>
      <c r="J181" s="305">
        <f>VLOOKUP(H181,T7_ReductionFactor!$G$10:$H$3591,2,FALSE)</f>
        <v>0.81482242223209278</v>
      </c>
      <c r="K181" s="75">
        <f t="shared" si="11"/>
        <v>1.3388643171776824E-2</v>
      </c>
      <c r="L181" s="11"/>
    </row>
    <row r="182" spans="1:12" ht="16.149999999999999" customHeight="1" x14ac:dyDescent="0.25">
      <c r="A182" s="9" t="s">
        <v>192</v>
      </c>
      <c r="B182" s="7">
        <v>2019</v>
      </c>
      <c r="C182" s="296" t="s">
        <v>26</v>
      </c>
      <c r="D182" s="307">
        <v>2010</v>
      </c>
      <c r="E182" s="307" t="s">
        <v>194</v>
      </c>
      <c r="F182" s="65">
        <f t="shared" si="9"/>
        <v>9</v>
      </c>
      <c r="G182" s="66" t="str">
        <f t="shared" si="10"/>
        <v>2007-09</v>
      </c>
      <c r="H182" s="67" t="str">
        <f t="shared" si="12"/>
        <v>2019-T7 NNOOS-9</v>
      </c>
      <c r="I182" s="302">
        <v>9.0815522944830297E-3</v>
      </c>
      <c r="J182" s="305">
        <f>VLOOKUP(H182,T7_ReductionFactor!$G$10:$H$3591,2,FALSE)</f>
        <v>0.81812520340004014</v>
      </c>
      <c r="K182" s="75">
        <f t="shared" si="11"/>
        <v>7.4298468181120299E-3</v>
      </c>
      <c r="L182" s="11"/>
    </row>
    <row r="183" spans="1:12" ht="16.149999999999999" customHeight="1" x14ac:dyDescent="0.25">
      <c r="A183" s="9" t="s">
        <v>192</v>
      </c>
      <c r="B183" s="7">
        <v>2019</v>
      </c>
      <c r="C183" s="296" t="s">
        <v>26</v>
      </c>
      <c r="D183" s="307">
        <v>2009</v>
      </c>
      <c r="E183" s="307" t="s">
        <v>194</v>
      </c>
      <c r="F183" s="65">
        <f t="shared" si="9"/>
        <v>10</v>
      </c>
      <c r="G183" s="66" t="str">
        <f t="shared" si="10"/>
        <v>2007-09</v>
      </c>
      <c r="H183" s="67" t="str">
        <f t="shared" si="12"/>
        <v>2019-T7 NNOOS-10</v>
      </c>
      <c r="I183" s="302">
        <v>6.4337405377298696E-3</v>
      </c>
      <c r="J183" s="305">
        <f>VLOOKUP(H183,T7_ReductionFactor!$G$10:$H$3591,2,FALSE)</f>
        <v>0.81812520340004014</v>
      </c>
      <c r="K183" s="75">
        <f t="shared" si="11"/>
        <v>5.2636052860533331E-3</v>
      </c>
      <c r="L183" s="11"/>
    </row>
    <row r="184" spans="1:12" ht="16.149999999999999" customHeight="1" x14ac:dyDescent="0.25">
      <c r="A184" s="9" t="s">
        <v>192</v>
      </c>
      <c r="B184" s="7">
        <v>2019</v>
      </c>
      <c r="C184" s="296" t="s">
        <v>26</v>
      </c>
      <c r="D184" s="307">
        <v>2008</v>
      </c>
      <c r="E184" s="307" t="s">
        <v>194</v>
      </c>
      <c r="F184" s="65">
        <f t="shared" si="9"/>
        <v>11</v>
      </c>
      <c r="G184" s="66" t="str">
        <f t="shared" si="10"/>
        <v>2007-09</v>
      </c>
      <c r="H184" s="67" t="str">
        <f t="shared" si="12"/>
        <v>2019-T7 NNOOS-11</v>
      </c>
      <c r="I184" s="302">
        <v>4.7353521771916103E-3</v>
      </c>
      <c r="J184" s="305">
        <f>VLOOKUP(H184,T7_ReductionFactor!$G$10:$H$3591,2,FALSE)</f>
        <v>0.81812520340004014</v>
      </c>
      <c r="K184" s="75">
        <f t="shared" si="11"/>
        <v>3.8741109631357093E-3</v>
      </c>
      <c r="L184" s="11"/>
    </row>
    <row r="185" spans="1:12" ht="16.149999999999999" customHeight="1" x14ac:dyDescent="0.25">
      <c r="A185" s="9" t="s">
        <v>192</v>
      </c>
      <c r="B185" s="7">
        <v>2019</v>
      </c>
      <c r="C185" s="296" t="s">
        <v>26</v>
      </c>
      <c r="D185" s="307">
        <v>2007</v>
      </c>
      <c r="E185" s="307" t="s">
        <v>194</v>
      </c>
      <c r="F185" s="65">
        <f t="shared" si="9"/>
        <v>12</v>
      </c>
      <c r="G185" s="66" t="str">
        <f t="shared" si="10"/>
        <v>1997-06</v>
      </c>
      <c r="H185" s="67" t="str">
        <f t="shared" si="12"/>
        <v>2019-T7 NNOOS-12</v>
      </c>
      <c r="I185" s="302">
        <v>0.147878689945351</v>
      </c>
      <c r="J185" s="305">
        <f>VLOOKUP(H185,T7_ReductionFactor!$G$10:$H$3591,2,FALSE)</f>
        <v>0.89711403673462742</v>
      </c>
      <c r="K185" s="75">
        <f t="shared" si="11"/>
        <v>0.1326640484839022</v>
      </c>
      <c r="L185" s="11"/>
    </row>
    <row r="186" spans="1:12" ht="16.149999999999999" customHeight="1" x14ac:dyDescent="0.25">
      <c r="A186" s="9" t="s">
        <v>192</v>
      </c>
      <c r="B186" s="7">
        <v>2019</v>
      </c>
      <c r="C186" s="296" t="s">
        <v>26</v>
      </c>
      <c r="D186" s="307">
        <v>2006</v>
      </c>
      <c r="E186" s="307" t="s">
        <v>194</v>
      </c>
      <c r="F186" s="65">
        <f t="shared" si="9"/>
        <v>13</v>
      </c>
      <c r="G186" s="66" t="str">
        <f t="shared" si="10"/>
        <v>1997-06</v>
      </c>
      <c r="H186" s="67" t="str">
        <f t="shared" si="12"/>
        <v>2019-T7 NNOOS-13</v>
      </c>
      <c r="I186" s="302">
        <v>0.107510588968719</v>
      </c>
      <c r="J186" s="305">
        <f>VLOOKUP(H186,T7_ReductionFactor!$G$10:$H$3591,2,FALSE)</f>
        <v>0.89711403673462742</v>
      </c>
      <c r="K186" s="75">
        <f t="shared" si="11"/>
        <v>9.6449258461444809E-2</v>
      </c>
      <c r="L186" s="11"/>
    </row>
    <row r="187" spans="1:12" ht="16.149999999999999" customHeight="1" x14ac:dyDescent="0.25">
      <c r="A187" s="9" t="s">
        <v>192</v>
      </c>
      <c r="B187" s="7">
        <v>2019</v>
      </c>
      <c r="C187" s="296" t="s">
        <v>26</v>
      </c>
      <c r="D187" s="307">
        <v>2005</v>
      </c>
      <c r="E187" s="307" t="s">
        <v>194</v>
      </c>
      <c r="F187" s="65">
        <f t="shared" si="9"/>
        <v>14</v>
      </c>
      <c r="G187" s="66" t="str">
        <f t="shared" si="10"/>
        <v>1997-06</v>
      </c>
      <c r="H187" s="67" t="str">
        <f t="shared" si="12"/>
        <v>2019-T7 NNOOS-14</v>
      </c>
      <c r="I187" s="302">
        <v>7.5331951842477998E-2</v>
      </c>
      <c r="J187" s="305">
        <f>VLOOKUP(H187,T7_ReductionFactor!$G$10:$H$3591,2,FALSE)</f>
        <v>0.89711403673462742</v>
      </c>
      <c r="K187" s="75">
        <f t="shared" si="11"/>
        <v>6.7581351412503987E-2</v>
      </c>
      <c r="L187" s="11"/>
    </row>
    <row r="188" spans="1:12" ht="16.149999999999999" customHeight="1" x14ac:dyDescent="0.25">
      <c r="A188" s="9" t="s">
        <v>192</v>
      </c>
      <c r="B188" s="7">
        <v>2019</v>
      </c>
      <c r="C188" s="296" t="s">
        <v>26</v>
      </c>
      <c r="D188" s="307">
        <v>2004</v>
      </c>
      <c r="E188" s="307" t="s">
        <v>194</v>
      </c>
      <c r="F188" s="65">
        <f t="shared" si="9"/>
        <v>15</v>
      </c>
      <c r="G188" s="66" t="str">
        <f t="shared" si="10"/>
        <v>1997-06</v>
      </c>
      <c r="H188" s="67" t="str">
        <f t="shared" si="12"/>
        <v>2019-T7 NNOOS-15</v>
      </c>
      <c r="I188" s="302">
        <v>3.2106757698037801E-2</v>
      </c>
      <c r="J188" s="305">
        <f>VLOOKUP(H188,T7_ReductionFactor!$G$10:$H$3591,2,FALSE)</f>
        <v>0.89711403673462742</v>
      </c>
      <c r="K188" s="75">
        <f t="shared" si="11"/>
        <v>2.8803423004947266E-2</v>
      </c>
      <c r="L188" s="11"/>
    </row>
    <row r="189" spans="1:12" ht="16.149999999999999" customHeight="1" x14ac:dyDescent="0.25">
      <c r="A189" s="9" t="s">
        <v>192</v>
      </c>
      <c r="B189" s="7">
        <v>2019</v>
      </c>
      <c r="C189" s="296" t="s">
        <v>26</v>
      </c>
      <c r="D189" s="307">
        <v>2003</v>
      </c>
      <c r="E189" s="307" t="s">
        <v>194</v>
      </c>
      <c r="F189" s="65">
        <f t="shared" si="9"/>
        <v>16</v>
      </c>
      <c r="G189" s="66" t="str">
        <f t="shared" si="10"/>
        <v>1997-06</v>
      </c>
      <c r="H189" s="67" t="str">
        <f t="shared" si="12"/>
        <v>2019-T7 NNOOS-16</v>
      </c>
      <c r="I189" s="302">
        <v>2.53767665545898E-2</v>
      </c>
      <c r="J189" s="305">
        <f>VLOOKUP(H189,T7_ReductionFactor!$G$10:$H$3591,2,FALSE)</f>
        <v>0.9393637046625366</v>
      </c>
      <c r="K189" s="75">
        <f t="shared" si="11"/>
        <v>2.3838013443075828E-2</v>
      </c>
      <c r="L189" s="11"/>
    </row>
    <row r="190" spans="1:12" ht="16.149999999999999" customHeight="1" x14ac:dyDescent="0.25">
      <c r="A190" s="9" t="s">
        <v>192</v>
      </c>
      <c r="B190" s="7">
        <v>2019</v>
      </c>
      <c r="C190" s="296" t="s">
        <v>26</v>
      </c>
      <c r="D190" s="307">
        <v>2002</v>
      </c>
      <c r="E190" s="307" t="s">
        <v>194</v>
      </c>
      <c r="F190" s="65">
        <f t="shared" si="9"/>
        <v>17</v>
      </c>
      <c r="G190" s="66" t="str">
        <f t="shared" si="10"/>
        <v>1997-06</v>
      </c>
      <c r="H190" s="67" t="str">
        <f t="shared" si="12"/>
        <v>2019-T7 NNOOS-17</v>
      </c>
      <c r="I190" s="302">
        <v>1.34969013614118E-2</v>
      </c>
      <c r="J190" s="305">
        <f>VLOOKUP(H190,T7_ReductionFactor!$G$10:$H$3591,2,FALSE)</f>
        <v>0.9393637046625366</v>
      </c>
      <c r="K190" s="75">
        <f t="shared" si="11"/>
        <v>1.2678499264320622E-2</v>
      </c>
      <c r="L190" s="11"/>
    </row>
    <row r="191" spans="1:12" ht="16.149999999999999" customHeight="1" x14ac:dyDescent="0.25">
      <c r="A191" s="9" t="s">
        <v>192</v>
      </c>
      <c r="B191" s="7">
        <v>2019</v>
      </c>
      <c r="C191" s="296" t="s">
        <v>26</v>
      </c>
      <c r="D191" s="307">
        <v>2001</v>
      </c>
      <c r="E191" s="307" t="s">
        <v>194</v>
      </c>
      <c r="F191" s="65">
        <f t="shared" si="9"/>
        <v>18</v>
      </c>
      <c r="G191" s="66" t="str">
        <f t="shared" si="10"/>
        <v>1997-06</v>
      </c>
      <c r="H191" s="67" t="str">
        <f t="shared" si="12"/>
        <v>2019-T7 NNOOS-18</v>
      </c>
      <c r="I191" s="302">
        <v>1.8544707425349301E-2</v>
      </c>
      <c r="J191" s="305">
        <f>VLOOKUP(H191,T7_ReductionFactor!$G$10:$H$3591,2,FALSE)</f>
        <v>0.9393637046625366</v>
      </c>
      <c r="K191" s="75">
        <f t="shared" si="11"/>
        <v>1.7420225068958971E-2</v>
      </c>
      <c r="L191" s="11"/>
    </row>
    <row r="192" spans="1:12" ht="16.149999999999999" customHeight="1" x14ac:dyDescent="0.25">
      <c r="A192" s="9" t="s">
        <v>192</v>
      </c>
      <c r="B192" s="7">
        <v>2019</v>
      </c>
      <c r="C192" s="296" t="s">
        <v>26</v>
      </c>
      <c r="D192" s="307">
        <v>2000</v>
      </c>
      <c r="E192" s="307" t="s">
        <v>194</v>
      </c>
      <c r="F192" s="65">
        <f t="shared" si="9"/>
        <v>19</v>
      </c>
      <c r="G192" s="66" t="str">
        <f t="shared" si="10"/>
        <v>1997-06</v>
      </c>
      <c r="H192" s="67" t="str">
        <f t="shared" si="12"/>
        <v>2019-T7 NNOOS-19</v>
      </c>
      <c r="I192" s="302">
        <v>2.5389201564409498E-2</v>
      </c>
      <c r="J192" s="305">
        <f>VLOOKUP(H192,T7_ReductionFactor!$G$10:$H$3591,2,FALSE)</f>
        <v>0.9393637046625366</v>
      </c>
      <c r="K192" s="75">
        <f t="shared" si="11"/>
        <v>2.3849694439967577E-2</v>
      </c>
      <c r="L192" s="11"/>
    </row>
    <row r="193" spans="1:12" ht="16.149999999999999" customHeight="1" x14ac:dyDescent="0.25">
      <c r="A193" s="9" t="s">
        <v>192</v>
      </c>
      <c r="B193" s="7">
        <v>2019</v>
      </c>
      <c r="C193" s="296" t="s">
        <v>26</v>
      </c>
      <c r="D193" s="307">
        <v>1999</v>
      </c>
      <c r="E193" s="307" t="s">
        <v>194</v>
      </c>
      <c r="F193" s="65">
        <f t="shared" si="9"/>
        <v>20</v>
      </c>
      <c r="G193" s="66" t="str">
        <f t="shared" si="10"/>
        <v>1997-06</v>
      </c>
      <c r="H193" s="67" t="str">
        <f t="shared" si="12"/>
        <v>2019-T7 NNOOS-20</v>
      </c>
      <c r="I193" s="302">
        <v>1.6974618376286402E-2</v>
      </c>
      <c r="J193" s="305">
        <f>VLOOKUP(H193,T7_ReductionFactor!$G$10:$H$3591,2,FALSE)</f>
        <v>0.9393637046625366</v>
      </c>
      <c r="K193" s="75">
        <f t="shared" si="11"/>
        <v>1.5945340403181164E-2</v>
      </c>
      <c r="L193" s="11"/>
    </row>
    <row r="194" spans="1:12" ht="16.149999999999999" customHeight="1" x14ac:dyDescent="0.25">
      <c r="A194" s="9" t="s">
        <v>192</v>
      </c>
      <c r="B194" s="7">
        <v>2019</v>
      </c>
      <c r="C194" s="296" t="s">
        <v>26</v>
      </c>
      <c r="D194" s="307">
        <v>1998</v>
      </c>
      <c r="E194" s="307" t="s">
        <v>194</v>
      </c>
      <c r="F194" s="65">
        <f t="shared" si="9"/>
        <v>21</v>
      </c>
      <c r="G194" s="66" t="str">
        <f t="shared" si="10"/>
        <v>1997-06</v>
      </c>
      <c r="H194" s="67" t="str">
        <f t="shared" si="12"/>
        <v>2019-T7 NNOOS-21</v>
      </c>
      <c r="I194" s="302">
        <v>1.2029165455881299E-2</v>
      </c>
      <c r="J194" s="305">
        <f>VLOOKUP(H194,T7_ReductionFactor!$G$10:$H$3591,2,FALSE)</f>
        <v>0.9393637046625366</v>
      </c>
      <c r="K194" s="75">
        <f t="shared" si="11"/>
        <v>1.1299761426635269E-2</v>
      </c>
      <c r="L194" s="11"/>
    </row>
    <row r="195" spans="1:12" ht="16.149999999999999" customHeight="1" x14ac:dyDescent="0.25">
      <c r="A195" s="9" t="s">
        <v>192</v>
      </c>
      <c r="B195" s="7">
        <v>2019</v>
      </c>
      <c r="C195" s="296" t="s">
        <v>26</v>
      </c>
      <c r="D195" s="307">
        <v>1997</v>
      </c>
      <c r="E195" s="307" t="s">
        <v>194</v>
      </c>
      <c r="F195" s="65">
        <f t="shared" si="9"/>
        <v>22</v>
      </c>
      <c r="G195" s="66" t="str">
        <f t="shared" si="10"/>
        <v>Pre1997</v>
      </c>
      <c r="H195" s="67" t="str">
        <f t="shared" si="12"/>
        <v>2019-T7 NNOOS-22</v>
      </c>
      <c r="I195" s="302">
        <v>7.9064789556205096E-3</v>
      </c>
      <c r="J195" s="305">
        <f>VLOOKUP(H195,T7_ReductionFactor!$G$10:$H$3591,2,FALSE)</f>
        <v>0.9393637046625366</v>
      </c>
      <c r="K195" s="75">
        <f t="shared" si="11"/>
        <v>7.4270593625880652E-3</v>
      </c>
      <c r="L195" s="11"/>
    </row>
    <row r="196" spans="1:12" ht="16.149999999999999" customHeight="1" x14ac:dyDescent="0.25">
      <c r="A196" s="9" t="s">
        <v>192</v>
      </c>
      <c r="B196" s="7">
        <v>2019</v>
      </c>
      <c r="C196" s="296" t="s">
        <v>26</v>
      </c>
      <c r="D196" s="307">
        <v>1996</v>
      </c>
      <c r="E196" s="307" t="s">
        <v>194</v>
      </c>
      <c r="F196" s="65">
        <f t="shared" si="9"/>
        <v>23</v>
      </c>
      <c r="G196" s="66" t="str">
        <f t="shared" si="10"/>
        <v>Pre1997</v>
      </c>
      <c r="H196" s="67" t="str">
        <f t="shared" si="12"/>
        <v>2019-T7 NNOOS-23</v>
      </c>
      <c r="I196" s="302">
        <v>6.8349872216441204E-3</v>
      </c>
      <c r="J196" s="305">
        <f>VLOOKUP(H196,T7_ReductionFactor!$G$10:$H$3591,2,FALSE)</f>
        <v>0.9393637046625366</v>
      </c>
      <c r="K196" s="75">
        <f t="shared" si="11"/>
        <v>6.4205389178447194E-3</v>
      </c>
      <c r="L196" s="11"/>
    </row>
    <row r="197" spans="1:12" ht="16.149999999999999" customHeight="1" x14ac:dyDescent="0.25">
      <c r="A197" s="9" t="s">
        <v>192</v>
      </c>
      <c r="B197" s="7">
        <v>2019</v>
      </c>
      <c r="C197" s="296" t="s">
        <v>26</v>
      </c>
      <c r="D197" s="307">
        <v>1995</v>
      </c>
      <c r="E197" s="307" t="s">
        <v>194</v>
      </c>
      <c r="F197" s="65">
        <f t="shared" si="9"/>
        <v>24</v>
      </c>
      <c r="G197" s="66" t="str">
        <f t="shared" si="10"/>
        <v>Pre1997</v>
      </c>
      <c r="H197" s="67" t="str">
        <f t="shared" si="12"/>
        <v>2019-T7 NNOOS-24</v>
      </c>
      <c r="I197" s="302">
        <v>9.1904777804161701E-5</v>
      </c>
      <c r="J197" s="305">
        <f>VLOOKUP(H197,T7_ReductionFactor!$G$10:$H$3591,2,FALSE)</f>
        <v>0.9393637046625366</v>
      </c>
      <c r="K197" s="75">
        <f t="shared" si="11"/>
        <v>8.6332012554304601E-5</v>
      </c>
      <c r="L197" s="11"/>
    </row>
    <row r="198" spans="1:12" ht="16.149999999999999" customHeight="1" x14ac:dyDescent="0.25">
      <c r="A198" s="9" t="s">
        <v>192</v>
      </c>
      <c r="B198" s="7">
        <v>2019</v>
      </c>
      <c r="C198" s="296" t="s">
        <v>26</v>
      </c>
      <c r="D198" s="307">
        <v>1994</v>
      </c>
      <c r="E198" s="307" t="s">
        <v>194</v>
      </c>
      <c r="F198" s="65">
        <f t="shared" si="9"/>
        <v>25</v>
      </c>
      <c r="G198" s="66" t="str">
        <f t="shared" si="10"/>
        <v>Pre1997</v>
      </c>
      <c r="H198" s="67" t="str">
        <f t="shared" si="12"/>
        <v>2019-T7 NNOOS-25</v>
      </c>
      <c r="I198" s="302">
        <v>7.8031524243584699E-5</v>
      </c>
      <c r="J198" s="305">
        <f>VLOOKUP(H198,T7_ReductionFactor!$G$10:$H$3591,2,FALSE)</f>
        <v>0.9393637046625366</v>
      </c>
      <c r="K198" s="75">
        <f t="shared" si="11"/>
        <v>7.3299981693918258E-5</v>
      </c>
      <c r="L198" s="11"/>
    </row>
    <row r="199" spans="1:12" ht="16.149999999999999" customHeight="1" x14ac:dyDescent="0.25">
      <c r="A199" s="9" t="s">
        <v>192</v>
      </c>
      <c r="B199" s="7">
        <v>2019</v>
      </c>
      <c r="C199" s="296" t="s">
        <v>26</v>
      </c>
      <c r="D199" s="307">
        <v>1993</v>
      </c>
      <c r="E199" s="307" t="s">
        <v>194</v>
      </c>
      <c r="F199" s="65">
        <f t="shared" si="9"/>
        <v>26</v>
      </c>
      <c r="G199" s="66" t="str">
        <f t="shared" si="10"/>
        <v>Pre1997</v>
      </c>
      <c r="H199" s="67" t="str">
        <f t="shared" si="12"/>
        <v>2019-T7 NNOOS-26</v>
      </c>
      <c r="I199" s="302">
        <v>6.97716139268106E-5</v>
      </c>
      <c r="J199" s="305">
        <f>VLOOKUP(H199,T7_ReductionFactor!$G$10:$H$3591,2,FALSE)</f>
        <v>1</v>
      </c>
      <c r="K199" s="75">
        <f t="shared" si="11"/>
        <v>6.97716139268106E-5</v>
      </c>
      <c r="L199" s="11"/>
    </row>
    <row r="200" spans="1:12" ht="16.149999999999999" customHeight="1" x14ac:dyDescent="0.25">
      <c r="A200" s="9" t="s">
        <v>192</v>
      </c>
      <c r="B200" s="7">
        <v>2019</v>
      </c>
      <c r="C200" s="296" t="s">
        <v>26</v>
      </c>
      <c r="D200" s="307">
        <v>1992</v>
      </c>
      <c r="E200" s="307" t="s">
        <v>194</v>
      </c>
      <c r="F200" s="65">
        <f t="shared" si="9"/>
        <v>27</v>
      </c>
      <c r="G200" s="66" t="str">
        <f t="shared" si="10"/>
        <v>Pre1997</v>
      </c>
      <c r="H200" s="67" t="str">
        <f t="shared" si="12"/>
        <v>2019-T7 NNOOS-27</v>
      </c>
      <c r="I200" s="302">
        <v>3.7929887366289798E-5</v>
      </c>
      <c r="J200" s="305">
        <f>VLOOKUP(H200,T7_ReductionFactor!$G$10:$H$3591,2,FALSE)</f>
        <v>1</v>
      </c>
      <c r="K200" s="75">
        <f t="shared" si="11"/>
        <v>3.7929887366289798E-5</v>
      </c>
      <c r="L200" s="11"/>
    </row>
    <row r="201" spans="1:12" ht="16.149999999999999" customHeight="1" x14ac:dyDescent="0.25">
      <c r="A201" s="9" t="s">
        <v>192</v>
      </c>
      <c r="B201" s="7">
        <v>2019</v>
      </c>
      <c r="C201" s="296" t="s">
        <v>26</v>
      </c>
      <c r="D201" s="307">
        <v>1991</v>
      </c>
      <c r="E201" s="307" t="s">
        <v>194</v>
      </c>
      <c r="F201" s="65">
        <f t="shared" ref="F201:F264" si="13">B201-D201</f>
        <v>28</v>
      </c>
      <c r="G201" s="66" t="str">
        <f t="shared" ref="G201:G264" si="14">IF(D201&lt;1998,"Pre1997",IF(D201&lt;2008,"1997-06",IF(D201&lt;2011,"2007-09",IF(D201&lt;2014,"2010-12","2013+"))))</f>
        <v>Pre1997</v>
      </c>
      <c r="H201" s="67" t="str">
        <f t="shared" si="12"/>
        <v>2019-T7 NNOOS-28</v>
      </c>
      <c r="I201" s="302">
        <v>2.6223037255737801E-5</v>
      </c>
      <c r="J201" s="305">
        <f>VLOOKUP(H201,T7_ReductionFactor!$G$10:$H$3591,2,FALSE)</f>
        <v>1</v>
      </c>
      <c r="K201" s="75">
        <f t="shared" ref="K201:K264" si="15">I201*J201</f>
        <v>2.6223037255737801E-5</v>
      </c>
      <c r="L201" s="11"/>
    </row>
    <row r="202" spans="1:12" ht="16.149999999999999" customHeight="1" x14ac:dyDescent="0.25">
      <c r="A202" s="9" t="s">
        <v>192</v>
      </c>
      <c r="B202" s="7">
        <v>2019</v>
      </c>
      <c r="C202" s="296" t="s">
        <v>26</v>
      </c>
      <c r="D202" s="307">
        <v>1990</v>
      </c>
      <c r="E202" s="307" t="s">
        <v>194</v>
      </c>
      <c r="F202" s="65">
        <f t="shared" si="13"/>
        <v>29</v>
      </c>
      <c r="G202" s="66" t="str">
        <f t="shared" si="14"/>
        <v>Pre1997</v>
      </c>
      <c r="H202" s="67" t="str">
        <f t="shared" ref="H202:H265" si="16">CONCATENATE(B202,"-",C202,"-",F202)</f>
        <v>2019-T7 NNOOS-29</v>
      </c>
      <c r="I202" s="302">
        <v>7.8844980679755196E-5</v>
      </c>
      <c r="J202" s="305">
        <f>VLOOKUP(H202,T7_ReductionFactor!$G$10:$H$3591,2,FALSE)</f>
        <v>1</v>
      </c>
      <c r="K202" s="75">
        <f t="shared" si="15"/>
        <v>7.8844980679755196E-5</v>
      </c>
      <c r="L202" s="11"/>
    </row>
    <row r="203" spans="1:12" ht="16.149999999999999" customHeight="1" x14ac:dyDescent="0.25">
      <c r="A203" s="9" t="s">
        <v>192</v>
      </c>
      <c r="B203" s="7">
        <v>2019</v>
      </c>
      <c r="C203" s="296" t="s">
        <v>26</v>
      </c>
      <c r="D203" s="307">
        <v>1989</v>
      </c>
      <c r="E203" s="307" t="s">
        <v>194</v>
      </c>
      <c r="F203" s="65">
        <f t="shared" si="13"/>
        <v>30</v>
      </c>
      <c r="G203" s="66" t="str">
        <f t="shared" si="14"/>
        <v>Pre1997</v>
      </c>
      <c r="H203" s="67" t="str">
        <f t="shared" si="16"/>
        <v>2019-T7 NNOOS-30</v>
      </c>
      <c r="I203" s="302">
        <v>8.8499388231483793E-5</v>
      </c>
      <c r="J203" s="305">
        <f>VLOOKUP(H203,T7_ReductionFactor!$G$10:$H$3591,2,FALSE)</f>
        <v>1</v>
      </c>
      <c r="K203" s="75">
        <f t="shared" si="15"/>
        <v>8.8499388231483793E-5</v>
      </c>
      <c r="L203" s="11"/>
    </row>
    <row r="204" spans="1:12" ht="16.149999999999999" customHeight="1" x14ac:dyDescent="0.25">
      <c r="A204" s="9" t="s">
        <v>192</v>
      </c>
      <c r="B204" s="7">
        <v>2019</v>
      </c>
      <c r="C204" s="296" t="s">
        <v>27</v>
      </c>
      <c r="D204" s="307">
        <v>2020</v>
      </c>
      <c r="E204" s="307" t="s">
        <v>194</v>
      </c>
      <c r="F204" s="65">
        <f t="shared" si="13"/>
        <v>-1</v>
      </c>
      <c r="G204" s="66" t="str">
        <f t="shared" si="14"/>
        <v>2013+</v>
      </c>
      <c r="H204" s="67" t="str">
        <f t="shared" si="16"/>
        <v>2019-T7 NOOS--1</v>
      </c>
      <c r="I204" s="302">
        <v>1.43066935263915E-4</v>
      </c>
      <c r="J204" s="305">
        <f>VLOOKUP(H204,T7_ReductionFactor!$G$10:$H$3591,2,FALSE)</f>
        <v>1</v>
      </c>
      <c r="K204" s="75">
        <f t="shared" si="15"/>
        <v>1.43066935263915E-4</v>
      </c>
      <c r="L204" s="11"/>
    </row>
    <row r="205" spans="1:12" ht="16.149999999999999" customHeight="1" x14ac:dyDescent="0.25">
      <c r="A205" s="9" t="s">
        <v>192</v>
      </c>
      <c r="B205" s="7">
        <v>2019</v>
      </c>
      <c r="C205" s="296" t="s">
        <v>27</v>
      </c>
      <c r="D205" s="307">
        <v>2019</v>
      </c>
      <c r="E205" s="307" t="s">
        <v>194</v>
      </c>
      <c r="F205" s="65">
        <f t="shared" si="13"/>
        <v>0</v>
      </c>
      <c r="G205" s="66" t="str">
        <f t="shared" si="14"/>
        <v>2013+</v>
      </c>
      <c r="H205" s="67" t="str">
        <f t="shared" si="16"/>
        <v>2019-T7 NOOS-0</v>
      </c>
      <c r="I205" s="302">
        <v>7.2089741450597595E-4</v>
      </c>
      <c r="J205" s="305">
        <f>VLOOKUP(H205,T7_ReductionFactor!$G$10:$H$3591,2,FALSE)</f>
        <v>0.93471554539941815</v>
      </c>
      <c r="K205" s="75">
        <f t="shared" si="15"/>
        <v>6.7383401997698372E-4</v>
      </c>
      <c r="L205" s="11"/>
    </row>
    <row r="206" spans="1:12" ht="16.149999999999999" customHeight="1" x14ac:dyDescent="0.25">
      <c r="A206" s="9" t="s">
        <v>192</v>
      </c>
      <c r="B206" s="7">
        <v>2019</v>
      </c>
      <c r="C206" s="296" t="s">
        <v>27</v>
      </c>
      <c r="D206" s="307">
        <v>2018</v>
      </c>
      <c r="E206" s="307" t="s">
        <v>194</v>
      </c>
      <c r="F206" s="65">
        <f t="shared" si="13"/>
        <v>1</v>
      </c>
      <c r="G206" s="66" t="str">
        <f t="shared" si="14"/>
        <v>2013+</v>
      </c>
      <c r="H206" s="67" t="str">
        <f t="shared" si="16"/>
        <v>2019-T7 NOOS-1</v>
      </c>
      <c r="I206" s="302">
        <v>1.59707079868116E-3</v>
      </c>
      <c r="J206" s="305">
        <f>VLOOKUP(H206,T7_ReductionFactor!$G$10:$H$3591,2,FALSE)</f>
        <v>0.89825369310317404</v>
      </c>
      <c r="K206" s="75">
        <f t="shared" si="15"/>
        <v>1.4345747430625877E-3</v>
      </c>
      <c r="L206" s="11"/>
    </row>
    <row r="207" spans="1:12" ht="16.149999999999999" customHeight="1" x14ac:dyDescent="0.25">
      <c r="A207" s="9" t="s">
        <v>192</v>
      </c>
      <c r="B207" s="7">
        <v>2019</v>
      </c>
      <c r="C207" s="296" t="s">
        <v>27</v>
      </c>
      <c r="D207" s="307">
        <v>2017</v>
      </c>
      <c r="E207" s="307" t="s">
        <v>194</v>
      </c>
      <c r="F207" s="65">
        <f t="shared" si="13"/>
        <v>2</v>
      </c>
      <c r="G207" s="66" t="str">
        <f t="shared" si="14"/>
        <v>2013+</v>
      </c>
      <c r="H207" s="67" t="str">
        <f t="shared" si="16"/>
        <v>2019-T7 NOOS-2</v>
      </c>
      <c r="I207" s="302">
        <v>2.24473835370182E-3</v>
      </c>
      <c r="J207" s="305">
        <f>VLOOKUP(H207,T7_ReductionFactor!$G$10:$H$3591,2,FALSE)</f>
        <v>0.87549315024392105</v>
      </c>
      <c r="K207" s="75">
        <f t="shared" si="15"/>
        <v>1.9652530527557595E-3</v>
      </c>
      <c r="L207" s="11"/>
    </row>
    <row r="208" spans="1:12" ht="16.149999999999999" customHeight="1" x14ac:dyDescent="0.25">
      <c r="A208" s="9" t="s">
        <v>192</v>
      </c>
      <c r="B208" s="7">
        <v>2019</v>
      </c>
      <c r="C208" s="296" t="s">
        <v>27</v>
      </c>
      <c r="D208" s="307">
        <v>2016</v>
      </c>
      <c r="E208" s="307" t="s">
        <v>194</v>
      </c>
      <c r="F208" s="65">
        <f t="shared" si="13"/>
        <v>3</v>
      </c>
      <c r="G208" s="66" t="str">
        <f t="shared" si="14"/>
        <v>2013+</v>
      </c>
      <c r="H208" s="67" t="str">
        <f t="shared" si="16"/>
        <v>2019-T7 NOOS-3</v>
      </c>
      <c r="I208" s="302">
        <v>2.10682037626699E-2</v>
      </c>
      <c r="J208" s="305">
        <f>VLOOKUP(H208,T7_ReductionFactor!$G$10:$H$3591,2,FALSE)</f>
        <v>0.86021964946916185</v>
      </c>
      <c r="K208" s="75">
        <f t="shared" si="15"/>
        <v>1.812328285566878E-2</v>
      </c>
      <c r="L208" s="11"/>
    </row>
    <row r="209" spans="1:12" ht="16.149999999999999" customHeight="1" x14ac:dyDescent="0.25">
      <c r="A209" s="9" t="s">
        <v>192</v>
      </c>
      <c r="B209" s="7">
        <v>2019</v>
      </c>
      <c r="C209" s="296" t="s">
        <v>27</v>
      </c>
      <c r="D209" s="307">
        <v>2015</v>
      </c>
      <c r="E209" s="307" t="s">
        <v>194</v>
      </c>
      <c r="F209" s="65">
        <f t="shared" si="13"/>
        <v>4</v>
      </c>
      <c r="G209" s="66" t="str">
        <f t="shared" si="14"/>
        <v>2013+</v>
      </c>
      <c r="H209" s="67" t="str">
        <f t="shared" si="16"/>
        <v>2019-T7 NOOS-4</v>
      </c>
      <c r="I209" s="302">
        <v>1.47758337819082E-2</v>
      </c>
      <c r="J209" s="305">
        <f>VLOOKUP(H209,T7_ReductionFactor!$G$10:$H$3591,2,FALSE)</f>
        <v>0.84943543779022657</v>
      </c>
      <c r="K209" s="75">
        <f t="shared" si="15"/>
        <v>1.2551116837250811E-2</v>
      </c>
      <c r="L209" s="11"/>
    </row>
    <row r="210" spans="1:12" ht="16.149999999999999" customHeight="1" x14ac:dyDescent="0.25">
      <c r="A210" s="9" t="s">
        <v>192</v>
      </c>
      <c r="B210" s="7">
        <v>2019</v>
      </c>
      <c r="C210" s="296" t="s">
        <v>27</v>
      </c>
      <c r="D210" s="307">
        <v>2014</v>
      </c>
      <c r="E210" s="307" t="s">
        <v>194</v>
      </c>
      <c r="F210" s="65">
        <f t="shared" si="13"/>
        <v>5</v>
      </c>
      <c r="G210" s="66" t="str">
        <f t="shared" si="14"/>
        <v>2013+</v>
      </c>
      <c r="H210" s="67" t="str">
        <f t="shared" si="16"/>
        <v>2019-T7 NOOS-5</v>
      </c>
      <c r="I210" s="302">
        <v>1.2356165629309499E-2</v>
      </c>
      <c r="J210" s="305">
        <f>VLOOKUP(H210,T7_ReductionFactor!$G$10:$H$3591,2,FALSE)</f>
        <v>0.84152665528962434</v>
      </c>
      <c r="K210" s="75">
        <f t="shared" si="15"/>
        <v>1.039804273423744E-2</v>
      </c>
      <c r="L210" s="11"/>
    </row>
    <row r="211" spans="1:12" ht="16.149999999999999" customHeight="1" x14ac:dyDescent="0.25">
      <c r="A211" s="9" t="s">
        <v>192</v>
      </c>
      <c r="B211" s="7">
        <v>2019</v>
      </c>
      <c r="C211" s="296" t="s">
        <v>27</v>
      </c>
      <c r="D211" s="307">
        <v>2013</v>
      </c>
      <c r="E211" s="307" t="s">
        <v>194</v>
      </c>
      <c r="F211" s="65">
        <f t="shared" si="13"/>
        <v>6</v>
      </c>
      <c r="G211" s="66" t="str">
        <f t="shared" si="14"/>
        <v>2010-12</v>
      </c>
      <c r="H211" s="67" t="str">
        <f t="shared" si="16"/>
        <v>2019-T7 NOOS-6</v>
      </c>
      <c r="I211" s="302">
        <v>1.2387373770083299E-2</v>
      </c>
      <c r="J211" s="305">
        <f>VLOOKUP(H211,T7_ReductionFactor!$G$10:$H$3591,2,FALSE)</f>
        <v>0.8212274573316829</v>
      </c>
      <c r="K211" s="75">
        <f t="shared" si="15"/>
        <v>1.017285146422269E-2</v>
      </c>
      <c r="L211" s="11"/>
    </row>
    <row r="212" spans="1:12" ht="16.149999999999999" customHeight="1" x14ac:dyDescent="0.25">
      <c r="A212" s="9" t="s">
        <v>192</v>
      </c>
      <c r="B212" s="7">
        <v>2019</v>
      </c>
      <c r="C212" s="296" t="s">
        <v>27</v>
      </c>
      <c r="D212" s="307">
        <v>2012</v>
      </c>
      <c r="E212" s="307" t="s">
        <v>194</v>
      </c>
      <c r="F212" s="65">
        <f t="shared" si="13"/>
        <v>7</v>
      </c>
      <c r="G212" s="66" t="str">
        <f t="shared" si="14"/>
        <v>2010-12</v>
      </c>
      <c r="H212" s="67" t="str">
        <f t="shared" si="16"/>
        <v>2019-T7 NOOS-7</v>
      </c>
      <c r="I212" s="302">
        <v>1.27659473601772E-2</v>
      </c>
      <c r="J212" s="305">
        <f>VLOOKUP(H212,T7_ReductionFactor!$G$10:$H$3591,2,FALSE)</f>
        <v>0.81763027509202335</v>
      </c>
      <c r="K212" s="75">
        <f t="shared" si="15"/>
        <v>1.0437825051911974E-2</v>
      </c>
      <c r="L212" s="11"/>
    </row>
    <row r="213" spans="1:12" ht="16.149999999999999" customHeight="1" x14ac:dyDescent="0.25">
      <c r="A213" s="9" t="s">
        <v>192</v>
      </c>
      <c r="B213" s="7">
        <v>2019</v>
      </c>
      <c r="C213" s="296" t="s">
        <v>27</v>
      </c>
      <c r="D213" s="307">
        <v>2011</v>
      </c>
      <c r="E213" s="307" t="s">
        <v>194</v>
      </c>
      <c r="F213" s="65">
        <f t="shared" si="13"/>
        <v>8</v>
      </c>
      <c r="G213" s="66" t="str">
        <f t="shared" si="14"/>
        <v>2010-12</v>
      </c>
      <c r="H213" s="67" t="str">
        <f t="shared" si="16"/>
        <v>2019-T7 NOOS-8</v>
      </c>
      <c r="I213" s="302">
        <v>1.14446938695833E-2</v>
      </c>
      <c r="J213" s="305">
        <f>VLOOKUP(H213,T7_ReductionFactor!$G$10:$H$3591,2,FALSE)</f>
        <v>0.81482242223209278</v>
      </c>
      <c r="K213" s="75">
        <f t="shared" si="15"/>
        <v>9.3253931805186482E-3</v>
      </c>
      <c r="L213" s="11"/>
    </row>
    <row r="214" spans="1:12" ht="16.149999999999999" customHeight="1" x14ac:dyDescent="0.25">
      <c r="A214" s="9" t="s">
        <v>192</v>
      </c>
      <c r="B214" s="7">
        <v>2019</v>
      </c>
      <c r="C214" s="296" t="s">
        <v>27</v>
      </c>
      <c r="D214" s="307">
        <v>2010</v>
      </c>
      <c r="E214" s="307" t="s">
        <v>194</v>
      </c>
      <c r="F214" s="65">
        <f t="shared" si="13"/>
        <v>9</v>
      </c>
      <c r="G214" s="66" t="str">
        <f t="shared" si="14"/>
        <v>2007-09</v>
      </c>
      <c r="H214" s="67" t="str">
        <f t="shared" si="16"/>
        <v>2019-T7 NOOS-9</v>
      </c>
      <c r="I214" s="302">
        <v>8.9558038584534802E-3</v>
      </c>
      <c r="J214" s="305">
        <f>VLOOKUP(H214,T7_ReductionFactor!$G$10:$H$3591,2,FALSE)</f>
        <v>0.81812520340004014</v>
      </c>
      <c r="K214" s="75">
        <f t="shared" si="15"/>
        <v>7.3269688533081174E-3</v>
      </c>
      <c r="L214" s="11"/>
    </row>
    <row r="215" spans="1:12" ht="16.149999999999999" customHeight="1" x14ac:dyDescent="0.25">
      <c r="A215" s="9" t="s">
        <v>192</v>
      </c>
      <c r="B215" s="7">
        <v>2019</v>
      </c>
      <c r="C215" s="296" t="s">
        <v>27</v>
      </c>
      <c r="D215" s="307">
        <v>2009</v>
      </c>
      <c r="E215" s="307" t="s">
        <v>194</v>
      </c>
      <c r="F215" s="65">
        <f t="shared" si="13"/>
        <v>10</v>
      </c>
      <c r="G215" s="66" t="str">
        <f t="shared" si="14"/>
        <v>2007-09</v>
      </c>
      <c r="H215" s="67" t="str">
        <f t="shared" si="16"/>
        <v>2019-T7 NOOS-10</v>
      </c>
      <c r="I215" s="302">
        <v>5.4824576196293101E-3</v>
      </c>
      <c r="J215" s="305">
        <f>VLOOKUP(H215,T7_ReductionFactor!$G$10:$H$3591,2,FALSE)</f>
        <v>0.81812520340004014</v>
      </c>
      <c r="K215" s="75">
        <f t="shared" si="15"/>
        <v>4.4853367551913291E-3</v>
      </c>
      <c r="L215" s="11"/>
    </row>
    <row r="216" spans="1:12" ht="16.149999999999999" customHeight="1" x14ac:dyDescent="0.25">
      <c r="A216" s="9" t="s">
        <v>192</v>
      </c>
      <c r="B216" s="7">
        <v>2019</v>
      </c>
      <c r="C216" s="296" t="s">
        <v>27</v>
      </c>
      <c r="D216" s="307">
        <v>2008</v>
      </c>
      <c r="E216" s="307" t="s">
        <v>194</v>
      </c>
      <c r="F216" s="65">
        <f t="shared" si="13"/>
        <v>11</v>
      </c>
      <c r="G216" s="66" t="str">
        <f t="shared" si="14"/>
        <v>2007-09</v>
      </c>
      <c r="H216" s="67" t="str">
        <f t="shared" si="16"/>
        <v>2019-T7 NOOS-11</v>
      </c>
      <c r="I216" s="302">
        <v>3.49390055246494E-3</v>
      </c>
      <c r="J216" s="305">
        <f>VLOOKUP(H216,T7_ReductionFactor!$G$10:$H$3591,2,FALSE)</f>
        <v>0.81812520340004014</v>
      </c>
      <c r="K216" s="75">
        <f t="shared" si="15"/>
        <v>2.8584481001448915E-3</v>
      </c>
      <c r="L216" s="11"/>
    </row>
    <row r="217" spans="1:12" ht="16.149999999999999" customHeight="1" x14ac:dyDescent="0.25">
      <c r="A217" s="9" t="s">
        <v>192</v>
      </c>
      <c r="B217" s="7">
        <v>2019</v>
      </c>
      <c r="C217" s="296" t="s">
        <v>27</v>
      </c>
      <c r="D217" s="307">
        <v>2007</v>
      </c>
      <c r="E217" s="307" t="s">
        <v>194</v>
      </c>
      <c r="F217" s="65">
        <f t="shared" si="13"/>
        <v>12</v>
      </c>
      <c r="G217" s="66" t="str">
        <f t="shared" si="14"/>
        <v>1997-06</v>
      </c>
      <c r="H217" s="67" t="str">
        <f t="shared" si="16"/>
        <v>2019-T7 NOOS-12</v>
      </c>
      <c r="I217" s="302">
        <v>2.2005453633738601E-2</v>
      </c>
      <c r="J217" s="305">
        <f>VLOOKUP(H217,T7_ReductionFactor!$G$10:$H$3591,2,FALSE)</f>
        <v>0.89711403673462742</v>
      </c>
      <c r="K217" s="75">
        <f t="shared" si="15"/>
        <v>1.9741401339539912E-2</v>
      </c>
      <c r="L217" s="11"/>
    </row>
    <row r="218" spans="1:12" ht="16.149999999999999" customHeight="1" x14ac:dyDescent="0.25">
      <c r="A218" s="9" t="s">
        <v>192</v>
      </c>
      <c r="B218" s="7">
        <v>2019</v>
      </c>
      <c r="C218" s="296" t="s">
        <v>27</v>
      </c>
      <c r="D218" s="307">
        <v>2006</v>
      </c>
      <c r="E218" s="307" t="s">
        <v>194</v>
      </c>
      <c r="F218" s="65">
        <f t="shared" si="13"/>
        <v>13</v>
      </c>
      <c r="G218" s="66" t="str">
        <f t="shared" si="14"/>
        <v>1997-06</v>
      </c>
      <c r="H218" s="67" t="str">
        <f t="shared" si="16"/>
        <v>2019-T7 NOOS-13</v>
      </c>
      <c r="I218" s="302">
        <v>2.08861924046665E-2</v>
      </c>
      <c r="J218" s="305">
        <f>VLOOKUP(H218,T7_ReductionFactor!$G$10:$H$3591,2,FALSE)</f>
        <v>0.89711403673462742</v>
      </c>
      <c r="K218" s="75">
        <f t="shared" si="15"/>
        <v>1.8737296380166479E-2</v>
      </c>
      <c r="L218" s="11"/>
    </row>
    <row r="219" spans="1:12" ht="16.149999999999999" customHeight="1" x14ac:dyDescent="0.25">
      <c r="A219" s="9" t="s">
        <v>192</v>
      </c>
      <c r="B219" s="7">
        <v>2019</v>
      </c>
      <c r="C219" s="296" t="s">
        <v>27</v>
      </c>
      <c r="D219" s="307">
        <v>2005</v>
      </c>
      <c r="E219" s="307" t="s">
        <v>194</v>
      </c>
      <c r="F219" s="65">
        <f t="shared" si="13"/>
        <v>14</v>
      </c>
      <c r="G219" s="66" t="str">
        <f t="shared" si="14"/>
        <v>1997-06</v>
      </c>
      <c r="H219" s="67" t="str">
        <f t="shared" si="16"/>
        <v>2019-T7 NOOS-14</v>
      </c>
      <c r="I219" s="302">
        <v>1.4813008256370899E-2</v>
      </c>
      <c r="J219" s="305">
        <f>VLOOKUP(H219,T7_ReductionFactor!$G$10:$H$3591,2,FALSE)</f>
        <v>0.89711403673462742</v>
      </c>
      <c r="K219" s="75">
        <f t="shared" si="15"/>
        <v>1.3288957633056262E-2</v>
      </c>
      <c r="L219" s="11"/>
    </row>
    <row r="220" spans="1:12" ht="16.149999999999999" customHeight="1" x14ac:dyDescent="0.25">
      <c r="A220" s="9" t="s">
        <v>192</v>
      </c>
      <c r="B220" s="7">
        <v>2019</v>
      </c>
      <c r="C220" s="296" t="s">
        <v>27</v>
      </c>
      <c r="D220" s="307">
        <v>2004</v>
      </c>
      <c r="E220" s="307" t="s">
        <v>194</v>
      </c>
      <c r="F220" s="65">
        <f t="shared" si="13"/>
        <v>15</v>
      </c>
      <c r="G220" s="66" t="str">
        <f t="shared" si="14"/>
        <v>1997-06</v>
      </c>
      <c r="H220" s="67" t="str">
        <f t="shared" si="16"/>
        <v>2019-T7 NOOS-15</v>
      </c>
      <c r="I220" s="302">
        <v>6.6919647823772696E-3</v>
      </c>
      <c r="J220" s="305">
        <f>VLOOKUP(H220,T7_ReductionFactor!$G$10:$H$3591,2,FALSE)</f>
        <v>0.89711403673462742</v>
      </c>
      <c r="K220" s="75">
        <f t="shared" si="15"/>
        <v>6.0034555396044345E-3</v>
      </c>
      <c r="L220" s="11"/>
    </row>
    <row r="221" spans="1:12" ht="16.149999999999999" customHeight="1" x14ac:dyDescent="0.25">
      <c r="A221" s="9" t="s">
        <v>192</v>
      </c>
      <c r="B221" s="7">
        <v>2019</v>
      </c>
      <c r="C221" s="296" t="s">
        <v>27</v>
      </c>
      <c r="D221" s="307">
        <v>2003</v>
      </c>
      <c r="E221" s="307" t="s">
        <v>194</v>
      </c>
      <c r="F221" s="65">
        <f t="shared" si="13"/>
        <v>16</v>
      </c>
      <c r="G221" s="66" t="str">
        <f t="shared" si="14"/>
        <v>1997-06</v>
      </c>
      <c r="H221" s="67" t="str">
        <f t="shared" si="16"/>
        <v>2019-T7 NOOS-16</v>
      </c>
      <c r="I221" s="302">
        <v>5.7956963260518196E-3</v>
      </c>
      <c r="J221" s="305">
        <f>VLOOKUP(H221,T7_ReductionFactor!$G$10:$H$3591,2,FALSE)</f>
        <v>0.9393637046625366</v>
      </c>
      <c r="K221" s="75">
        <f t="shared" si="15"/>
        <v>5.4442667719390896E-3</v>
      </c>
      <c r="L221" s="11"/>
    </row>
    <row r="222" spans="1:12" ht="16.149999999999999" customHeight="1" x14ac:dyDescent="0.25">
      <c r="A222" s="9" t="s">
        <v>192</v>
      </c>
      <c r="B222" s="7">
        <v>2019</v>
      </c>
      <c r="C222" s="296" t="s">
        <v>27</v>
      </c>
      <c r="D222" s="307">
        <v>2002</v>
      </c>
      <c r="E222" s="307" t="s">
        <v>194</v>
      </c>
      <c r="F222" s="65">
        <f t="shared" si="13"/>
        <v>17</v>
      </c>
      <c r="G222" s="66" t="str">
        <f t="shared" si="14"/>
        <v>1997-06</v>
      </c>
      <c r="H222" s="67" t="str">
        <f t="shared" si="16"/>
        <v>2019-T7 NOOS-17</v>
      </c>
      <c r="I222" s="302">
        <v>3.4888387853515301E-3</v>
      </c>
      <c r="J222" s="305">
        <f>VLOOKUP(H222,T7_ReductionFactor!$G$10:$H$3591,2,FALSE)</f>
        <v>0.9393637046625366</v>
      </c>
      <c r="K222" s="75">
        <f t="shared" si="15"/>
        <v>3.2772885263781578E-3</v>
      </c>
      <c r="L222" s="11"/>
    </row>
    <row r="223" spans="1:12" ht="16.149999999999999" customHeight="1" x14ac:dyDescent="0.25">
      <c r="A223" s="9" t="s">
        <v>192</v>
      </c>
      <c r="B223" s="7">
        <v>2019</v>
      </c>
      <c r="C223" s="296" t="s">
        <v>27</v>
      </c>
      <c r="D223" s="307">
        <v>2001</v>
      </c>
      <c r="E223" s="307" t="s">
        <v>194</v>
      </c>
      <c r="F223" s="65">
        <f t="shared" si="13"/>
        <v>18</v>
      </c>
      <c r="G223" s="66" t="str">
        <f t="shared" si="14"/>
        <v>1997-06</v>
      </c>
      <c r="H223" s="67" t="str">
        <f t="shared" si="16"/>
        <v>2019-T7 NOOS-18</v>
      </c>
      <c r="I223" s="302">
        <v>4.9455545372046796E-3</v>
      </c>
      <c r="J223" s="305">
        <f>VLOOKUP(H223,T7_ReductionFactor!$G$10:$H$3591,2,FALSE)</f>
        <v>0.9393637046625366</v>
      </c>
      <c r="K223" s="75">
        <f t="shared" si="15"/>
        <v>4.6456744316792043E-3</v>
      </c>
      <c r="L223" s="11"/>
    </row>
    <row r="224" spans="1:12" ht="16.149999999999999" customHeight="1" x14ac:dyDescent="0.25">
      <c r="A224" s="9" t="s">
        <v>192</v>
      </c>
      <c r="B224" s="7">
        <v>2019</v>
      </c>
      <c r="C224" s="296" t="s">
        <v>27</v>
      </c>
      <c r="D224" s="307">
        <v>2000</v>
      </c>
      <c r="E224" s="307" t="s">
        <v>194</v>
      </c>
      <c r="F224" s="65">
        <f t="shared" si="13"/>
        <v>19</v>
      </c>
      <c r="G224" s="66" t="str">
        <f t="shared" si="14"/>
        <v>1997-06</v>
      </c>
      <c r="H224" s="67" t="str">
        <f t="shared" si="16"/>
        <v>2019-T7 NOOS-19</v>
      </c>
      <c r="I224" s="302">
        <v>7.7579385686675504E-3</v>
      </c>
      <c r="J224" s="305">
        <f>VLOOKUP(H224,T7_ReductionFactor!$G$10:$H$3591,2,FALSE)</f>
        <v>0.9393637046625366</v>
      </c>
      <c r="K224" s="75">
        <f t="shared" si="15"/>
        <v>7.2875259144079265E-3</v>
      </c>
      <c r="L224" s="11"/>
    </row>
    <row r="225" spans="1:12" ht="16.149999999999999" customHeight="1" x14ac:dyDescent="0.25">
      <c r="A225" s="9" t="s">
        <v>192</v>
      </c>
      <c r="B225" s="7">
        <v>2019</v>
      </c>
      <c r="C225" s="296" t="s">
        <v>27</v>
      </c>
      <c r="D225" s="307">
        <v>1999</v>
      </c>
      <c r="E225" s="307" t="s">
        <v>194</v>
      </c>
      <c r="F225" s="65">
        <f t="shared" si="13"/>
        <v>20</v>
      </c>
      <c r="G225" s="66" t="str">
        <f t="shared" si="14"/>
        <v>1997-06</v>
      </c>
      <c r="H225" s="67" t="str">
        <f t="shared" si="16"/>
        <v>2019-T7 NOOS-20</v>
      </c>
      <c r="I225" s="302">
        <v>4.6935031105976802E-3</v>
      </c>
      <c r="J225" s="305">
        <f>VLOOKUP(H225,T7_ReductionFactor!$G$10:$H$3591,2,FALSE)</f>
        <v>0.9393637046625366</v>
      </c>
      <c r="K225" s="75">
        <f t="shared" si="15"/>
        <v>4.4089064698161762E-3</v>
      </c>
      <c r="L225" s="11"/>
    </row>
    <row r="226" spans="1:12" ht="16.149999999999999" customHeight="1" x14ac:dyDescent="0.25">
      <c r="A226" s="9" t="s">
        <v>192</v>
      </c>
      <c r="B226" s="7">
        <v>2019</v>
      </c>
      <c r="C226" s="296" t="s">
        <v>27</v>
      </c>
      <c r="D226" s="307">
        <v>1998</v>
      </c>
      <c r="E226" s="307" t="s">
        <v>194</v>
      </c>
      <c r="F226" s="65">
        <f t="shared" si="13"/>
        <v>21</v>
      </c>
      <c r="G226" s="66" t="str">
        <f t="shared" si="14"/>
        <v>1997-06</v>
      </c>
      <c r="H226" s="67" t="str">
        <f t="shared" si="16"/>
        <v>2019-T7 NOOS-21</v>
      </c>
      <c r="I226" s="302">
        <v>3.52669522540295E-3</v>
      </c>
      <c r="J226" s="305">
        <f>VLOOKUP(H226,T7_ReductionFactor!$G$10:$H$3591,2,FALSE)</f>
        <v>0.9393637046625366</v>
      </c>
      <c r="K226" s="75">
        <f t="shared" si="15"/>
        <v>3.3128494921501948E-3</v>
      </c>
      <c r="L226" s="11"/>
    </row>
    <row r="227" spans="1:12" ht="16.149999999999999" customHeight="1" x14ac:dyDescent="0.25">
      <c r="A227" s="9" t="s">
        <v>192</v>
      </c>
      <c r="B227" s="7">
        <v>2019</v>
      </c>
      <c r="C227" s="296" t="s">
        <v>27</v>
      </c>
      <c r="D227" s="307">
        <v>1997</v>
      </c>
      <c r="E227" s="307" t="s">
        <v>194</v>
      </c>
      <c r="F227" s="65">
        <f t="shared" si="13"/>
        <v>22</v>
      </c>
      <c r="G227" s="66" t="str">
        <f t="shared" si="14"/>
        <v>Pre1997</v>
      </c>
      <c r="H227" s="67" t="str">
        <f t="shared" si="16"/>
        <v>2019-T7 NOOS-22</v>
      </c>
      <c r="I227" s="302">
        <v>2.3281872913957198E-3</v>
      </c>
      <c r="J227" s="305">
        <f>VLOOKUP(H227,T7_ReductionFactor!$G$10:$H$3591,2,FALSE)</f>
        <v>0.9393637046625366</v>
      </c>
      <c r="K227" s="75">
        <f t="shared" si="15"/>
        <v>2.1870146391937202E-3</v>
      </c>
      <c r="L227" s="11"/>
    </row>
    <row r="228" spans="1:12" ht="16.149999999999999" customHeight="1" x14ac:dyDescent="0.25">
      <c r="A228" s="9" t="s">
        <v>192</v>
      </c>
      <c r="B228" s="7">
        <v>2019</v>
      </c>
      <c r="C228" s="296" t="s">
        <v>27</v>
      </c>
      <c r="D228" s="307">
        <v>1996</v>
      </c>
      <c r="E228" s="307" t="s">
        <v>194</v>
      </c>
      <c r="F228" s="65">
        <f t="shared" si="13"/>
        <v>23</v>
      </c>
      <c r="G228" s="66" t="str">
        <f t="shared" si="14"/>
        <v>Pre1997</v>
      </c>
      <c r="H228" s="67" t="str">
        <f t="shared" si="16"/>
        <v>2019-T7 NOOS-23</v>
      </c>
      <c r="I228" s="302">
        <v>1.90901330270968E-3</v>
      </c>
      <c r="J228" s="305">
        <f>VLOOKUP(H228,T7_ReductionFactor!$G$10:$H$3591,2,FALSE)</f>
        <v>0.9393637046625366</v>
      </c>
      <c r="K228" s="75">
        <f t="shared" si="15"/>
        <v>1.7932578082834295E-3</v>
      </c>
      <c r="L228" s="11"/>
    </row>
    <row r="229" spans="1:12" ht="16.149999999999999" customHeight="1" x14ac:dyDescent="0.25">
      <c r="A229" s="9" t="s">
        <v>192</v>
      </c>
      <c r="B229" s="7">
        <v>2019</v>
      </c>
      <c r="C229" s="296" t="s">
        <v>27</v>
      </c>
      <c r="D229" s="307">
        <v>1995</v>
      </c>
      <c r="E229" s="307" t="s">
        <v>194</v>
      </c>
      <c r="F229" s="65">
        <f t="shared" si="13"/>
        <v>24</v>
      </c>
      <c r="G229" s="66" t="str">
        <f t="shared" si="14"/>
        <v>Pre1997</v>
      </c>
      <c r="H229" s="67" t="str">
        <f t="shared" si="16"/>
        <v>2019-T7 NOOS-24</v>
      </c>
      <c r="I229" s="302">
        <v>5.2645861973896098E-5</v>
      </c>
      <c r="J229" s="305">
        <f>VLOOKUP(H229,T7_ReductionFactor!$G$10:$H$3591,2,FALSE)</f>
        <v>0.9393637046625366</v>
      </c>
      <c r="K229" s="75">
        <f t="shared" si="15"/>
        <v>4.9453611938951601E-5</v>
      </c>
      <c r="L229" s="11"/>
    </row>
    <row r="230" spans="1:12" ht="16.149999999999999" customHeight="1" x14ac:dyDescent="0.25">
      <c r="A230" s="9" t="s">
        <v>192</v>
      </c>
      <c r="B230" s="7">
        <v>2019</v>
      </c>
      <c r="C230" s="296" t="s">
        <v>27</v>
      </c>
      <c r="D230" s="307">
        <v>1994</v>
      </c>
      <c r="E230" s="307" t="s">
        <v>194</v>
      </c>
      <c r="F230" s="65">
        <f t="shared" si="13"/>
        <v>25</v>
      </c>
      <c r="G230" s="66" t="str">
        <f t="shared" si="14"/>
        <v>Pre1997</v>
      </c>
      <c r="H230" s="67" t="str">
        <f t="shared" si="16"/>
        <v>2019-T7 NOOS-25</v>
      </c>
      <c r="I230" s="302">
        <v>3.1726458848904199E-5</v>
      </c>
      <c r="J230" s="305">
        <f>VLOOKUP(H230,T7_ReductionFactor!$G$10:$H$3591,2,FALSE)</f>
        <v>0.9393637046625366</v>
      </c>
      <c r="K230" s="75">
        <f t="shared" si="15"/>
        <v>2.9802683920130165E-5</v>
      </c>
      <c r="L230" s="11"/>
    </row>
    <row r="231" spans="1:12" ht="16.149999999999999" customHeight="1" x14ac:dyDescent="0.25">
      <c r="A231" s="9" t="s">
        <v>192</v>
      </c>
      <c r="B231" s="7">
        <v>2019</v>
      </c>
      <c r="C231" s="296" t="s">
        <v>27</v>
      </c>
      <c r="D231" s="307">
        <v>1993</v>
      </c>
      <c r="E231" s="307" t="s">
        <v>194</v>
      </c>
      <c r="F231" s="65">
        <f t="shared" si="13"/>
        <v>26</v>
      </c>
      <c r="G231" s="66" t="str">
        <f t="shared" si="14"/>
        <v>Pre1997</v>
      </c>
      <c r="H231" s="67" t="str">
        <f t="shared" si="16"/>
        <v>2019-T7 NOOS-26</v>
      </c>
      <c r="I231" s="302">
        <v>1.6847749284387201E-5</v>
      </c>
      <c r="J231" s="305">
        <f>VLOOKUP(H231,T7_ReductionFactor!$G$10:$H$3591,2,FALSE)</f>
        <v>1</v>
      </c>
      <c r="K231" s="75">
        <f t="shared" si="15"/>
        <v>1.6847749284387201E-5</v>
      </c>
      <c r="L231" s="11"/>
    </row>
    <row r="232" spans="1:12" ht="16.149999999999999" customHeight="1" x14ac:dyDescent="0.25">
      <c r="A232" s="9" t="s">
        <v>192</v>
      </c>
      <c r="B232" s="7">
        <v>2019</v>
      </c>
      <c r="C232" s="296" t="s">
        <v>27</v>
      </c>
      <c r="D232" s="307">
        <v>1992</v>
      </c>
      <c r="E232" s="307" t="s">
        <v>194</v>
      </c>
      <c r="F232" s="65">
        <f t="shared" si="13"/>
        <v>27</v>
      </c>
      <c r="G232" s="66" t="str">
        <f t="shared" si="14"/>
        <v>Pre1997</v>
      </c>
      <c r="H232" s="67" t="str">
        <f t="shared" si="16"/>
        <v>2019-T7 NOOS-27</v>
      </c>
      <c r="I232" s="302">
        <v>1.2039194312408801E-5</v>
      </c>
      <c r="J232" s="305">
        <f>VLOOKUP(H232,T7_ReductionFactor!$G$10:$H$3591,2,FALSE)</f>
        <v>1</v>
      </c>
      <c r="K232" s="75">
        <f t="shared" si="15"/>
        <v>1.2039194312408801E-5</v>
      </c>
      <c r="L232" s="11"/>
    </row>
    <row r="233" spans="1:12" ht="16.149999999999999" customHeight="1" x14ac:dyDescent="0.25">
      <c r="A233" s="9" t="s">
        <v>192</v>
      </c>
      <c r="B233" s="7">
        <v>2019</v>
      </c>
      <c r="C233" s="296" t="s">
        <v>27</v>
      </c>
      <c r="D233" s="307">
        <v>1991</v>
      </c>
      <c r="E233" s="307" t="s">
        <v>194</v>
      </c>
      <c r="F233" s="65">
        <f t="shared" si="13"/>
        <v>28</v>
      </c>
      <c r="G233" s="66" t="str">
        <f t="shared" si="14"/>
        <v>Pre1997</v>
      </c>
      <c r="H233" s="67" t="str">
        <f t="shared" si="16"/>
        <v>2019-T7 NOOS-28</v>
      </c>
      <c r="I233" s="302">
        <v>1.0177333956252799E-5</v>
      </c>
      <c r="J233" s="305">
        <f>VLOOKUP(H233,T7_ReductionFactor!$G$10:$H$3591,2,FALSE)</f>
        <v>1</v>
      </c>
      <c r="K233" s="75">
        <f t="shared" si="15"/>
        <v>1.0177333956252799E-5</v>
      </c>
      <c r="L233" s="11"/>
    </row>
    <row r="234" spans="1:12" ht="16.149999999999999" customHeight="1" x14ac:dyDescent="0.25">
      <c r="A234" s="9" t="s">
        <v>192</v>
      </c>
      <c r="B234" s="7">
        <v>2019</v>
      </c>
      <c r="C234" s="296" t="s">
        <v>27</v>
      </c>
      <c r="D234" s="307">
        <v>1990</v>
      </c>
      <c r="E234" s="307" t="s">
        <v>194</v>
      </c>
      <c r="F234" s="65">
        <f t="shared" si="13"/>
        <v>29</v>
      </c>
      <c r="G234" s="66" t="str">
        <f t="shared" si="14"/>
        <v>Pre1997</v>
      </c>
      <c r="H234" s="67" t="str">
        <f t="shared" si="16"/>
        <v>2019-T7 NOOS-29</v>
      </c>
      <c r="I234" s="302">
        <v>3.6672866581105198E-5</v>
      </c>
      <c r="J234" s="305">
        <f>VLOOKUP(H234,T7_ReductionFactor!$G$10:$H$3591,2,FALSE)</f>
        <v>1</v>
      </c>
      <c r="K234" s="75">
        <f t="shared" si="15"/>
        <v>3.6672866581105198E-5</v>
      </c>
      <c r="L234" s="11"/>
    </row>
    <row r="235" spans="1:12" ht="16.149999999999999" customHeight="1" x14ac:dyDescent="0.25">
      <c r="A235" s="9" t="s">
        <v>192</v>
      </c>
      <c r="B235" s="7">
        <v>2019</v>
      </c>
      <c r="C235" s="296" t="s">
        <v>27</v>
      </c>
      <c r="D235" s="307">
        <v>1989</v>
      </c>
      <c r="E235" s="307" t="s">
        <v>194</v>
      </c>
      <c r="F235" s="65">
        <f t="shared" si="13"/>
        <v>30</v>
      </c>
      <c r="G235" s="66" t="str">
        <f t="shared" si="14"/>
        <v>Pre1997</v>
      </c>
      <c r="H235" s="67" t="str">
        <f t="shared" si="16"/>
        <v>2019-T7 NOOS-30</v>
      </c>
      <c r="I235" s="302">
        <v>1.3626538212045399E-5</v>
      </c>
      <c r="J235" s="305">
        <f>VLOOKUP(H235,T7_ReductionFactor!$G$10:$H$3591,2,FALSE)</f>
        <v>1</v>
      </c>
      <c r="K235" s="75">
        <f t="shared" si="15"/>
        <v>1.3626538212045399E-5</v>
      </c>
      <c r="L235" s="11"/>
    </row>
    <row r="236" spans="1:12" ht="16.149999999999999" customHeight="1" x14ac:dyDescent="0.25">
      <c r="A236" s="9" t="s">
        <v>192</v>
      </c>
      <c r="B236" s="7">
        <v>2019</v>
      </c>
      <c r="C236" s="296" t="s">
        <v>27</v>
      </c>
      <c r="D236" s="307">
        <v>1988</v>
      </c>
      <c r="E236" s="307" t="s">
        <v>194</v>
      </c>
      <c r="F236" s="65">
        <f t="shared" si="13"/>
        <v>31</v>
      </c>
      <c r="G236" s="66" t="str">
        <f t="shared" si="14"/>
        <v>Pre1997</v>
      </c>
      <c r="H236" s="67" t="str">
        <f t="shared" si="16"/>
        <v>2019-T7 NOOS-31</v>
      </c>
      <c r="I236" s="302">
        <v>9.8671980248888694E-6</v>
      </c>
      <c r="J236" s="305">
        <f>VLOOKUP(H236,T7_ReductionFactor!$G$10:$H$3591,2,FALSE)</f>
        <v>1</v>
      </c>
      <c r="K236" s="75">
        <f t="shared" si="15"/>
        <v>9.8671980248888694E-6</v>
      </c>
      <c r="L236" s="11"/>
    </row>
    <row r="237" spans="1:12" ht="16.149999999999999" customHeight="1" x14ac:dyDescent="0.25">
      <c r="A237" s="9" t="s">
        <v>192</v>
      </c>
      <c r="B237" s="7">
        <v>2019</v>
      </c>
      <c r="C237" s="296" t="s">
        <v>27</v>
      </c>
      <c r="D237" s="307">
        <v>1987</v>
      </c>
      <c r="E237" s="307" t="s">
        <v>194</v>
      </c>
      <c r="F237" s="65">
        <f t="shared" si="13"/>
        <v>32</v>
      </c>
      <c r="G237" s="66" t="str">
        <f t="shared" si="14"/>
        <v>Pre1997</v>
      </c>
      <c r="H237" s="67" t="str">
        <f t="shared" si="16"/>
        <v>2019-T7 NOOS-32</v>
      </c>
      <c r="I237" s="302">
        <v>1.7556019236832399E-5</v>
      </c>
      <c r="J237" s="305">
        <f>VLOOKUP(H237,T7_ReductionFactor!$G$10:$H$3591,2,FALSE)</f>
        <v>1</v>
      </c>
      <c r="K237" s="75">
        <f t="shared" si="15"/>
        <v>1.7556019236832399E-5</v>
      </c>
      <c r="L237" s="11"/>
    </row>
    <row r="238" spans="1:12" ht="16.149999999999999" customHeight="1" x14ac:dyDescent="0.25">
      <c r="A238" s="9" t="s">
        <v>192</v>
      </c>
      <c r="B238" s="7">
        <v>2019</v>
      </c>
      <c r="C238" s="296" t="s">
        <v>27</v>
      </c>
      <c r="D238" s="307">
        <v>1986</v>
      </c>
      <c r="E238" s="307" t="s">
        <v>194</v>
      </c>
      <c r="F238" s="65">
        <f t="shared" si="13"/>
        <v>33</v>
      </c>
      <c r="G238" s="66" t="str">
        <f t="shared" si="14"/>
        <v>Pre1997</v>
      </c>
      <c r="H238" s="67" t="str">
        <f t="shared" si="16"/>
        <v>2019-T7 NOOS-33</v>
      </c>
      <c r="I238" s="302">
        <v>1.19830313549978E-5</v>
      </c>
      <c r="J238" s="305">
        <f>VLOOKUP(H238,T7_ReductionFactor!$G$10:$H$3591,2,FALSE)</f>
        <v>1</v>
      </c>
      <c r="K238" s="75">
        <f t="shared" si="15"/>
        <v>1.19830313549978E-5</v>
      </c>
      <c r="L238" s="11"/>
    </row>
    <row r="239" spans="1:12" ht="16.149999999999999" customHeight="1" x14ac:dyDescent="0.25">
      <c r="A239" s="9" t="s">
        <v>192</v>
      </c>
      <c r="B239" s="7">
        <v>2019</v>
      </c>
      <c r="C239" s="296" t="s">
        <v>27</v>
      </c>
      <c r="D239" s="307">
        <v>1984</v>
      </c>
      <c r="E239" s="307" t="s">
        <v>194</v>
      </c>
      <c r="F239" s="65">
        <f t="shared" si="13"/>
        <v>35</v>
      </c>
      <c r="G239" s="66" t="str">
        <f t="shared" si="14"/>
        <v>Pre1997</v>
      </c>
      <c r="H239" s="67" t="str">
        <f t="shared" si="16"/>
        <v>2019-T7 NOOS-35</v>
      </c>
      <c r="I239" s="302">
        <v>5.1674548400183804E-6</v>
      </c>
      <c r="J239" s="305">
        <f>VLOOKUP(H239,T7_ReductionFactor!$G$10:$H$3591,2,FALSE)</f>
        <v>1</v>
      </c>
      <c r="K239" s="75">
        <f t="shared" si="15"/>
        <v>5.1674548400183804E-6</v>
      </c>
      <c r="L239" s="11"/>
    </row>
    <row r="240" spans="1:12" ht="16.149999999999999" customHeight="1" x14ac:dyDescent="0.25">
      <c r="A240" s="9" t="s">
        <v>192</v>
      </c>
      <c r="B240" s="7">
        <v>2019</v>
      </c>
      <c r="C240" s="296" t="s">
        <v>27</v>
      </c>
      <c r="D240" s="307">
        <v>1983</v>
      </c>
      <c r="E240" s="307" t="s">
        <v>194</v>
      </c>
      <c r="F240" s="65">
        <f t="shared" si="13"/>
        <v>36</v>
      </c>
      <c r="G240" s="66" t="str">
        <f t="shared" si="14"/>
        <v>Pre1997</v>
      </c>
      <c r="H240" s="67" t="str">
        <f t="shared" si="16"/>
        <v>2019-T7 NOOS-36</v>
      </c>
      <c r="I240" s="302">
        <v>1.8686884867098199E-6</v>
      </c>
      <c r="J240" s="305">
        <f>VLOOKUP(H240,T7_ReductionFactor!$G$10:$H$3591,2,FALSE)</f>
        <v>1</v>
      </c>
      <c r="K240" s="75">
        <f t="shared" si="15"/>
        <v>1.8686884867098199E-6</v>
      </c>
      <c r="L240" s="11"/>
    </row>
    <row r="241" spans="1:12" ht="16.149999999999999" customHeight="1" x14ac:dyDescent="0.25">
      <c r="A241" s="9" t="s">
        <v>192</v>
      </c>
      <c r="B241" s="7">
        <v>2019</v>
      </c>
      <c r="C241" s="296" t="s">
        <v>27</v>
      </c>
      <c r="D241" s="307">
        <v>1982</v>
      </c>
      <c r="E241" s="307" t="s">
        <v>194</v>
      </c>
      <c r="F241" s="65">
        <f t="shared" si="13"/>
        <v>37</v>
      </c>
      <c r="G241" s="66" t="str">
        <f t="shared" si="14"/>
        <v>Pre1997</v>
      </c>
      <c r="H241" s="67" t="str">
        <f t="shared" si="16"/>
        <v>2019-T7 NOOS-37</v>
      </c>
      <c r="I241" s="302">
        <v>1.0956983578752201E-7</v>
      </c>
      <c r="J241" s="305">
        <f>VLOOKUP(H241,T7_ReductionFactor!$G$10:$H$3591,2,FALSE)</f>
        <v>1</v>
      </c>
      <c r="K241" s="75">
        <f t="shared" si="15"/>
        <v>1.0956983578752201E-7</v>
      </c>
      <c r="L241" s="11"/>
    </row>
    <row r="242" spans="1:12" ht="16.149999999999999" customHeight="1" x14ac:dyDescent="0.25">
      <c r="A242" s="9" t="s">
        <v>192</v>
      </c>
      <c r="B242" s="7">
        <v>2019</v>
      </c>
      <c r="C242" s="296" t="s">
        <v>27</v>
      </c>
      <c r="D242" s="307">
        <v>1981</v>
      </c>
      <c r="E242" s="307" t="s">
        <v>194</v>
      </c>
      <c r="F242" s="65">
        <f t="shared" si="13"/>
        <v>38</v>
      </c>
      <c r="G242" s="66" t="str">
        <f t="shared" si="14"/>
        <v>Pre1997</v>
      </c>
      <c r="H242" s="67" t="str">
        <f t="shared" si="16"/>
        <v>2019-T7 NOOS-38</v>
      </c>
      <c r="I242" s="302">
        <v>5.0402124497322703E-6</v>
      </c>
      <c r="J242" s="305">
        <f>VLOOKUP(H242,T7_ReductionFactor!$G$10:$H$3591,2,FALSE)</f>
        <v>1</v>
      </c>
      <c r="K242" s="75">
        <f t="shared" si="15"/>
        <v>5.0402124497322703E-6</v>
      </c>
      <c r="L242" s="11"/>
    </row>
    <row r="243" spans="1:12" ht="16.149999999999999" customHeight="1" x14ac:dyDescent="0.25">
      <c r="A243" s="9" t="s">
        <v>192</v>
      </c>
      <c r="B243" s="7">
        <v>2019</v>
      </c>
      <c r="C243" s="296" t="s">
        <v>27</v>
      </c>
      <c r="D243" s="307">
        <v>1980</v>
      </c>
      <c r="E243" s="307" t="s">
        <v>194</v>
      </c>
      <c r="F243" s="65">
        <f t="shared" si="13"/>
        <v>39</v>
      </c>
      <c r="G243" s="66" t="str">
        <f t="shared" si="14"/>
        <v>Pre1997</v>
      </c>
      <c r="H243" s="67" t="str">
        <f t="shared" si="16"/>
        <v>2019-T7 NOOS-39</v>
      </c>
      <c r="I243" s="302">
        <v>1.3597383950099499E-5</v>
      </c>
      <c r="J243" s="305">
        <f>VLOOKUP(H243,T7_ReductionFactor!$G$10:$H$3591,2,FALSE)</f>
        <v>1</v>
      </c>
      <c r="K243" s="75">
        <f t="shared" si="15"/>
        <v>1.3597383950099499E-5</v>
      </c>
      <c r="L243" s="11"/>
    </row>
    <row r="244" spans="1:12" ht="16.149999999999999" customHeight="1" x14ac:dyDescent="0.25">
      <c r="A244" s="9" t="s">
        <v>192</v>
      </c>
      <c r="B244" s="7">
        <v>2019</v>
      </c>
      <c r="C244" s="296" t="s">
        <v>27</v>
      </c>
      <c r="D244" s="307">
        <v>1979</v>
      </c>
      <c r="E244" s="307" t="s">
        <v>194</v>
      </c>
      <c r="F244" s="65">
        <f t="shared" si="13"/>
        <v>40</v>
      </c>
      <c r="G244" s="66" t="str">
        <f t="shared" si="14"/>
        <v>Pre1997</v>
      </c>
      <c r="H244" s="67" t="str">
        <f t="shared" si="16"/>
        <v>2019-T7 NOOS-40</v>
      </c>
      <c r="I244" s="302">
        <v>8.6183071066970195E-6</v>
      </c>
      <c r="J244" s="305">
        <f>VLOOKUP(H244,T7_ReductionFactor!$G$10:$H$3591,2,FALSE)</f>
        <v>1</v>
      </c>
      <c r="K244" s="75">
        <f t="shared" si="15"/>
        <v>8.6183071066970195E-6</v>
      </c>
      <c r="L244" s="11"/>
    </row>
    <row r="245" spans="1:12" ht="16.149999999999999" customHeight="1" x14ac:dyDescent="0.25">
      <c r="A245" s="9" t="s">
        <v>192</v>
      </c>
      <c r="B245" s="7">
        <v>2019</v>
      </c>
      <c r="C245" s="296" t="s">
        <v>27</v>
      </c>
      <c r="D245" s="307">
        <v>1978</v>
      </c>
      <c r="E245" s="307" t="s">
        <v>194</v>
      </c>
      <c r="F245" s="65">
        <f t="shared" si="13"/>
        <v>41</v>
      </c>
      <c r="G245" s="66" t="str">
        <f t="shared" si="14"/>
        <v>Pre1997</v>
      </c>
      <c r="H245" s="67" t="str">
        <f t="shared" si="16"/>
        <v>2019-T7 NOOS-41</v>
      </c>
      <c r="I245" s="302">
        <v>1.8668088231572599E-6</v>
      </c>
      <c r="J245" s="305">
        <f>VLOOKUP(H245,T7_ReductionFactor!$G$10:$H$3591,2,FALSE)</f>
        <v>1</v>
      </c>
      <c r="K245" s="75">
        <f t="shared" si="15"/>
        <v>1.8668088231572599E-6</v>
      </c>
      <c r="L245" s="11"/>
    </row>
    <row r="246" spans="1:12" ht="16.149999999999999" customHeight="1" x14ac:dyDescent="0.25">
      <c r="A246" s="9" t="s">
        <v>192</v>
      </c>
      <c r="B246" s="7">
        <v>2019</v>
      </c>
      <c r="C246" s="296" t="s">
        <v>28</v>
      </c>
      <c r="D246" s="307">
        <v>2020</v>
      </c>
      <c r="E246" s="307" t="s">
        <v>194</v>
      </c>
      <c r="F246" s="65">
        <f t="shared" si="13"/>
        <v>-1</v>
      </c>
      <c r="G246" s="66" t="str">
        <f t="shared" si="14"/>
        <v>2013+</v>
      </c>
      <c r="H246" s="67" t="str">
        <f t="shared" si="16"/>
        <v>2019-T7 Other Port--1</v>
      </c>
      <c r="I246" s="302">
        <v>6.4494692027902899E-6</v>
      </c>
      <c r="J246" s="305">
        <f>VLOOKUP(H246,T7_ReductionFactor!$G$10:$H$3591,2,FALSE)</f>
        <v>1</v>
      </c>
      <c r="K246" s="75">
        <f t="shared" si="15"/>
        <v>6.4494692027902899E-6</v>
      </c>
      <c r="L246" s="11"/>
    </row>
    <row r="247" spans="1:12" ht="16.149999999999999" customHeight="1" x14ac:dyDescent="0.25">
      <c r="A247" s="9" t="s">
        <v>192</v>
      </c>
      <c r="B247" s="7">
        <v>2019</v>
      </c>
      <c r="C247" s="296" t="s">
        <v>28</v>
      </c>
      <c r="D247" s="307">
        <v>2019</v>
      </c>
      <c r="E247" s="307" t="s">
        <v>194</v>
      </c>
      <c r="F247" s="65">
        <f t="shared" si="13"/>
        <v>0</v>
      </c>
      <c r="G247" s="66" t="str">
        <f t="shared" si="14"/>
        <v>2013+</v>
      </c>
      <c r="H247" s="67" t="str">
        <f t="shared" si="16"/>
        <v>2019-T7 Other Port-0</v>
      </c>
      <c r="I247" s="302">
        <v>5.7932728314780603E-5</v>
      </c>
      <c r="J247" s="305">
        <f>VLOOKUP(H247,T7_ReductionFactor!$G$10:$H$3591,2,FALSE)</f>
        <v>0.94835435506173449</v>
      </c>
      <c r="K247" s="75">
        <f t="shared" si="15"/>
        <v>5.4940755197930442E-5</v>
      </c>
      <c r="L247" s="11"/>
    </row>
    <row r="248" spans="1:12" ht="16.149999999999999" customHeight="1" x14ac:dyDescent="0.25">
      <c r="A248" s="9" t="s">
        <v>192</v>
      </c>
      <c r="B248" s="7">
        <v>2019</v>
      </c>
      <c r="C248" s="296" t="s">
        <v>28</v>
      </c>
      <c r="D248" s="307">
        <v>2018</v>
      </c>
      <c r="E248" s="307" t="s">
        <v>194</v>
      </c>
      <c r="F248" s="65">
        <f t="shared" si="13"/>
        <v>1</v>
      </c>
      <c r="G248" s="66" t="str">
        <f t="shared" si="14"/>
        <v>2013+</v>
      </c>
      <c r="H248" s="67" t="str">
        <f t="shared" si="16"/>
        <v>2019-T7 Other Port-1</v>
      </c>
      <c r="I248" s="302">
        <v>9.4932424143474105E-5</v>
      </c>
      <c r="J248" s="305">
        <f>VLOOKUP(H248,T7_ReductionFactor!$G$10:$H$3591,2,FALSE)</f>
        <v>0.915601186790445</v>
      </c>
      <c r="K248" s="75">
        <f t="shared" si="15"/>
        <v>8.6920240210658779E-5</v>
      </c>
      <c r="L248" s="11"/>
    </row>
    <row r="249" spans="1:12" ht="16.149999999999999" customHeight="1" x14ac:dyDescent="0.25">
      <c r="A249" s="9" t="s">
        <v>192</v>
      </c>
      <c r="B249" s="7">
        <v>2019</v>
      </c>
      <c r="C249" s="296" t="s">
        <v>28</v>
      </c>
      <c r="D249" s="307">
        <v>2017</v>
      </c>
      <c r="E249" s="307" t="s">
        <v>194</v>
      </c>
      <c r="F249" s="65">
        <f t="shared" si="13"/>
        <v>2</v>
      </c>
      <c r="G249" s="66" t="str">
        <f t="shared" si="14"/>
        <v>2013+</v>
      </c>
      <c r="H249" s="67" t="str">
        <f t="shared" si="16"/>
        <v>2019-T7 Other Port-2</v>
      </c>
      <c r="I249" s="302">
        <v>1.10697895053755E-4</v>
      </c>
      <c r="J249" s="305">
        <f>VLOOKUP(H249,T7_ReductionFactor!$G$10:$H$3591,2,FALSE)</f>
        <v>0.89320254565057089</v>
      </c>
      <c r="K249" s="75">
        <f t="shared" si="15"/>
        <v>9.8875641660173703E-5</v>
      </c>
      <c r="L249" s="11"/>
    </row>
    <row r="250" spans="1:12" ht="16.149999999999999" customHeight="1" x14ac:dyDescent="0.25">
      <c r="A250" s="9" t="s">
        <v>192</v>
      </c>
      <c r="B250" s="7">
        <v>2019</v>
      </c>
      <c r="C250" s="296" t="s">
        <v>28</v>
      </c>
      <c r="D250" s="307">
        <v>2016</v>
      </c>
      <c r="E250" s="307" t="s">
        <v>194</v>
      </c>
      <c r="F250" s="65">
        <f t="shared" si="13"/>
        <v>3</v>
      </c>
      <c r="G250" s="66" t="str">
        <f t="shared" si="14"/>
        <v>2013+</v>
      </c>
      <c r="H250" s="67" t="str">
        <f t="shared" si="16"/>
        <v>2019-T7 Other Port-3</v>
      </c>
      <c r="I250" s="302">
        <v>1.2471175505462199E-4</v>
      </c>
      <c r="J250" s="305">
        <f>VLOOKUP(H250,T7_ReductionFactor!$G$10:$H$3591,2,FALSE)</f>
        <v>0.8758427709069202</v>
      </c>
      <c r="K250" s="75">
        <f t="shared" si="15"/>
        <v>1.0922788911170524E-4</v>
      </c>
      <c r="L250" s="11"/>
    </row>
    <row r="251" spans="1:12" ht="16.149999999999999" customHeight="1" x14ac:dyDescent="0.25">
      <c r="A251" s="9" t="s">
        <v>192</v>
      </c>
      <c r="B251" s="7">
        <v>2019</v>
      </c>
      <c r="C251" s="296" t="s">
        <v>28</v>
      </c>
      <c r="D251" s="307">
        <v>2015</v>
      </c>
      <c r="E251" s="307" t="s">
        <v>194</v>
      </c>
      <c r="F251" s="65">
        <f t="shared" si="13"/>
        <v>4</v>
      </c>
      <c r="G251" s="66" t="str">
        <f t="shared" si="14"/>
        <v>2013+</v>
      </c>
      <c r="H251" s="67" t="str">
        <f t="shared" si="16"/>
        <v>2019-T7 Other Port-4</v>
      </c>
      <c r="I251" s="302">
        <v>1.3642893189314901E-4</v>
      </c>
      <c r="J251" s="305">
        <f>VLOOKUP(H251,T7_ReductionFactor!$G$10:$H$3591,2,FALSE)</f>
        <v>0.86224878570032681</v>
      </c>
      <c r="K251" s="75">
        <f t="shared" si="15"/>
        <v>1.1763568085926032E-4</v>
      </c>
      <c r="L251" s="11"/>
    </row>
    <row r="252" spans="1:12" ht="16.149999999999999" customHeight="1" x14ac:dyDescent="0.25">
      <c r="A252" s="9" t="s">
        <v>192</v>
      </c>
      <c r="B252" s="7">
        <v>2019</v>
      </c>
      <c r="C252" s="296" t="s">
        <v>28</v>
      </c>
      <c r="D252" s="307">
        <v>2014</v>
      </c>
      <c r="E252" s="307" t="s">
        <v>194</v>
      </c>
      <c r="F252" s="65">
        <f t="shared" si="13"/>
        <v>5</v>
      </c>
      <c r="G252" s="66" t="str">
        <f t="shared" si="14"/>
        <v>2013+</v>
      </c>
      <c r="H252" s="67" t="str">
        <f t="shared" si="16"/>
        <v>2019-T7 Other Port-5</v>
      </c>
      <c r="I252" s="302">
        <v>1.56151221151446E-4</v>
      </c>
      <c r="J252" s="305">
        <f>VLOOKUP(H252,T7_ReductionFactor!$G$10:$H$3591,2,FALSE)</f>
        <v>0.85070146615876663</v>
      </c>
      <c r="K252" s="75">
        <f t="shared" si="15"/>
        <v>1.3283807277601691E-4</v>
      </c>
      <c r="L252" s="11"/>
    </row>
    <row r="253" spans="1:12" ht="16.149999999999999" customHeight="1" x14ac:dyDescent="0.25">
      <c r="A253" s="9" t="s">
        <v>192</v>
      </c>
      <c r="B253" s="7">
        <v>2019</v>
      </c>
      <c r="C253" s="296" t="s">
        <v>28</v>
      </c>
      <c r="D253" s="307">
        <v>2013</v>
      </c>
      <c r="E253" s="307" t="s">
        <v>194</v>
      </c>
      <c r="F253" s="65">
        <f t="shared" si="13"/>
        <v>6</v>
      </c>
      <c r="G253" s="66" t="str">
        <f t="shared" si="14"/>
        <v>2010-12</v>
      </c>
      <c r="H253" s="67" t="str">
        <f t="shared" si="16"/>
        <v>2019-T7 Other Port-6</v>
      </c>
      <c r="I253" s="302">
        <v>3.8992753894894698E-4</v>
      </c>
      <c r="J253" s="305">
        <f>VLOOKUP(H253,T7_ReductionFactor!$G$10:$H$3591,2,FALSE)</f>
        <v>0.827849057200022</v>
      </c>
      <c r="K253" s="75">
        <f t="shared" si="15"/>
        <v>3.2280114549521061E-4</v>
      </c>
      <c r="L253" s="11"/>
    </row>
    <row r="254" spans="1:12" ht="16.149999999999999" customHeight="1" x14ac:dyDescent="0.25">
      <c r="A254" s="9" t="s">
        <v>192</v>
      </c>
      <c r="B254" s="7">
        <v>2019</v>
      </c>
      <c r="C254" s="296" t="s">
        <v>28</v>
      </c>
      <c r="D254" s="307">
        <v>2012</v>
      </c>
      <c r="E254" s="307" t="s">
        <v>194</v>
      </c>
      <c r="F254" s="65">
        <f t="shared" si="13"/>
        <v>7</v>
      </c>
      <c r="G254" s="66" t="str">
        <f t="shared" si="14"/>
        <v>2010-12</v>
      </c>
      <c r="H254" s="67" t="str">
        <f t="shared" si="16"/>
        <v>2019-T7 Other Port-7</v>
      </c>
      <c r="I254" s="302">
        <v>5.84508326885969E-4</v>
      </c>
      <c r="J254" s="305">
        <f>VLOOKUP(H254,T7_ReductionFactor!$G$10:$H$3591,2,FALSE)</f>
        <v>0.82394353676417753</v>
      </c>
      <c r="K254" s="75">
        <f t="shared" si="15"/>
        <v>4.8160185812253729E-4</v>
      </c>
      <c r="L254" s="11"/>
    </row>
    <row r="255" spans="1:12" ht="16.149999999999999" customHeight="1" x14ac:dyDescent="0.25">
      <c r="A255" s="9" t="s">
        <v>192</v>
      </c>
      <c r="B255" s="7">
        <v>2019</v>
      </c>
      <c r="C255" s="296" t="s">
        <v>28</v>
      </c>
      <c r="D255" s="307">
        <v>2011</v>
      </c>
      <c r="E255" s="307" t="s">
        <v>194</v>
      </c>
      <c r="F255" s="65">
        <f t="shared" si="13"/>
        <v>8</v>
      </c>
      <c r="G255" s="66" t="str">
        <f t="shared" si="14"/>
        <v>2010-12</v>
      </c>
      <c r="H255" s="67" t="str">
        <f t="shared" si="16"/>
        <v>2019-T7 Other Port-8</v>
      </c>
      <c r="I255" s="302">
        <v>1.23987880805058E-3</v>
      </c>
      <c r="J255" s="305">
        <f>VLOOKUP(H255,T7_ReductionFactor!$G$10:$H$3591,2,FALSE)</f>
        <v>0.82079821488833937</v>
      </c>
      <c r="K255" s="75">
        <f t="shared" si="15"/>
        <v>1.0176903123257982E-3</v>
      </c>
      <c r="L255" s="11"/>
    </row>
    <row r="256" spans="1:12" ht="16.149999999999999" customHeight="1" x14ac:dyDescent="0.25">
      <c r="A256" s="9" t="s">
        <v>192</v>
      </c>
      <c r="B256" s="7">
        <v>2019</v>
      </c>
      <c r="C256" s="296" t="s">
        <v>28</v>
      </c>
      <c r="D256" s="307">
        <v>2010</v>
      </c>
      <c r="E256" s="307" t="s">
        <v>194</v>
      </c>
      <c r="F256" s="65">
        <f t="shared" si="13"/>
        <v>9</v>
      </c>
      <c r="G256" s="66" t="str">
        <f t="shared" si="14"/>
        <v>2007-09</v>
      </c>
      <c r="H256" s="67" t="str">
        <f t="shared" si="16"/>
        <v>2019-T7 Other Port-9</v>
      </c>
      <c r="I256" s="302">
        <v>1.93765750211465E-3</v>
      </c>
      <c r="J256" s="305">
        <f>VLOOKUP(H256,T7_ReductionFactor!$G$10:$H$3591,2,FALSE)</f>
        <v>0.82440849586883969</v>
      </c>
      <c r="K256" s="75">
        <f t="shared" si="15"/>
        <v>1.5974213068273115E-3</v>
      </c>
      <c r="L256" s="11"/>
    </row>
    <row r="257" spans="1:12" ht="16.149999999999999" customHeight="1" x14ac:dyDescent="0.25">
      <c r="A257" s="9" t="s">
        <v>192</v>
      </c>
      <c r="B257" s="7">
        <v>2019</v>
      </c>
      <c r="C257" s="296" t="s">
        <v>28</v>
      </c>
      <c r="D257" s="307">
        <v>2009</v>
      </c>
      <c r="E257" s="307" t="s">
        <v>194</v>
      </c>
      <c r="F257" s="65">
        <f t="shared" si="13"/>
        <v>10</v>
      </c>
      <c r="G257" s="66" t="str">
        <f t="shared" si="14"/>
        <v>2007-09</v>
      </c>
      <c r="H257" s="67" t="str">
        <f t="shared" si="16"/>
        <v>2019-T7 Other Port-10</v>
      </c>
      <c r="I257" s="302">
        <v>1.7471799218543201E-3</v>
      </c>
      <c r="J257" s="305">
        <f>VLOOKUP(H257,T7_ReductionFactor!$G$10:$H$3591,2,FALSE)</f>
        <v>0.82069518589426915</v>
      </c>
      <c r="K257" s="75">
        <f t="shared" si="15"/>
        <v>1.4339021507569659E-3</v>
      </c>
      <c r="L257" s="11"/>
    </row>
    <row r="258" spans="1:12" ht="16.149999999999999" customHeight="1" x14ac:dyDescent="0.25">
      <c r="A258" s="9" t="s">
        <v>192</v>
      </c>
      <c r="B258" s="7">
        <v>2019</v>
      </c>
      <c r="C258" s="296" t="s">
        <v>28</v>
      </c>
      <c r="D258" s="307">
        <v>2008</v>
      </c>
      <c r="E258" s="307" t="s">
        <v>194</v>
      </c>
      <c r="F258" s="65">
        <f t="shared" si="13"/>
        <v>11</v>
      </c>
      <c r="G258" s="66" t="str">
        <f t="shared" si="14"/>
        <v>2007-09</v>
      </c>
      <c r="H258" s="67" t="str">
        <f t="shared" si="16"/>
        <v>2019-T7 Other Port-11</v>
      </c>
      <c r="I258" s="302">
        <v>2.0171139890832E-3</v>
      </c>
      <c r="J258" s="305">
        <f>VLOOKUP(H258,T7_ReductionFactor!$G$10:$H$3591,2,FALSE)</f>
        <v>0.81812520340004014</v>
      </c>
      <c r="K258" s="75">
        <f t="shared" si="15"/>
        <v>1.6502517925997592E-3</v>
      </c>
      <c r="L258" s="11"/>
    </row>
    <row r="259" spans="1:12" ht="16.149999999999999" customHeight="1" x14ac:dyDescent="0.25">
      <c r="A259" s="9" t="s">
        <v>192</v>
      </c>
      <c r="B259" s="7">
        <v>2019</v>
      </c>
      <c r="C259" s="296" t="s">
        <v>29</v>
      </c>
      <c r="D259" s="307">
        <v>2020</v>
      </c>
      <c r="E259" s="307" t="s">
        <v>194</v>
      </c>
      <c r="F259" s="65">
        <f t="shared" si="13"/>
        <v>-1</v>
      </c>
      <c r="G259" s="66" t="str">
        <f t="shared" si="14"/>
        <v>2013+</v>
      </c>
      <c r="H259" s="67" t="str">
        <f t="shared" si="16"/>
        <v>2019-T7 POAK--1</v>
      </c>
      <c r="I259" s="302">
        <v>2.61528952566371E-5</v>
      </c>
      <c r="J259" s="305">
        <f>VLOOKUP(H259,T7_ReductionFactor!$G$10:$H$3591,2,FALSE)</f>
        <v>1</v>
      </c>
      <c r="K259" s="75">
        <f t="shared" si="15"/>
        <v>2.61528952566371E-5</v>
      </c>
      <c r="L259" s="11"/>
    </row>
    <row r="260" spans="1:12" ht="16.149999999999999" customHeight="1" x14ac:dyDescent="0.25">
      <c r="A260" s="9" t="s">
        <v>192</v>
      </c>
      <c r="B260" s="7">
        <v>2019</v>
      </c>
      <c r="C260" s="296" t="s">
        <v>29</v>
      </c>
      <c r="D260" s="307">
        <v>2019</v>
      </c>
      <c r="E260" s="307" t="s">
        <v>194</v>
      </c>
      <c r="F260" s="65">
        <f t="shared" si="13"/>
        <v>0</v>
      </c>
      <c r="G260" s="66" t="str">
        <f t="shared" si="14"/>
        <v>2013+</v>
      </c>
      <c r="H260" s="67" t="str">
        <f t="shared" si="16"/>
        <v>2019-T7 POAK-0</v>
      </c>
      <c r="I260" s="302">
        <v>1.01213135244194E-4</v>
      </c>
      <c r="J260" s="305">
        <f>VLOOKUP(H260,T7_ReductionFactor!$G$10:$H$3591,2,FALSE)</f>
        <v>0.94835435506173449</v>
      </c>
      <c r="K260" s="75">
        <f t="shared" si="15"/>
        <v>9.5985917598283703E-5</v>
      </c>
      <c r="L260" s="11"/>
    </row>
    <row r="261" spans="1:12" ht="16.149999999999999" customHeight="1" x14ac:dyDescent="0.25">
      <c r="A261" s="9" t="s">
        <v>192</v>
      </c>
      <c r="B261" s="7">
        <v>2019</v>
      </c>
      <c r="C261" s="296" t="s">
        <v>29</v>
      </c>
      <c r="D261" s="307">
        <v>2018</v>
      </c>
      <c r="E261" s="307" t="s">
        <v>194</v>
      </c>
      <c r="F261" s="65">
        <f t="shared" si="13"/>
        <v>1</v>
      </c>
      <c r="G261" s="66" t="str">
        <f t="shared" si="14"/>
        <v>2013+</v>
      </c>
      <c r="H261" s="67" t="str">
        <f t="shared" si="16"/>
        <v>2019-T7 POAK-1</v>
      </c>
      <c r="I261" s="302">
        <v>1.6434413862774399E-4</v>
      </c>
      <c r="J261" s="305">
        <f>VLOOKUP(H261,T7_ReductionFactor!$G$10:$H$3591,2,FALSE)</f>
        <v>0.915601186790445</v>
      </c>
      <c r="K261" s="75">
        <f t="shared" si="15"/>
        <v>1.5047368836961582E-4</v>
      </c>
      <c r="L261" s="11"/>
    </row>
    <row r="262" spans="1:12" ht="16.149999999999999" customHeight="1" x14ac:dyDescent="0.25">
      <c r="A262" s="9" t="s">
        <v>192</v>
      </c>
      <c r="B262" s="7">
        <v>2019</v>
      </c>
      <c r="C262" s="296" t="s">
        <v>29</v>
      </c>
      <c r="D262" s="307">
        <v>2017</v>
      </c>
      <c r="E262" s="307" t="s">
        <v>194</v>
      </c>
      <c r="F262" s="65">
        <f t="shared" si="13"/>
        <v>2</v>
      </c>
      <c r="G262" s="66" t="str">
        <f t="shared" si="14"/>
        <v>2013+</v>
      </c>
      <c r="H262" s="67" t="str">
        <f t="shared" si="16"/>
        <v>2019-T7 POAK-2</v>
      </c>
      <c r="I262" s="302">
        <v>1.9360656115244E-4</v>
      </c>
      <c r="J262" s="305">
        <f>VLOOKUP(H262,T7_ReductionFactor!$G$10:$H$3591,2,FALSE)</f>
        <v>0.89320254565057089</v>
      </c>
      <c r="K262" s="75">
        <f t="shared" si="15"/>
        <v>1.7292987327601235E-4</v>
      </c>
      <c r="L262" s="11"/>
    </row>
    <row r="263" spans="1:12" ht="16.149999999999999" customHeight="1" x14ac:dyDescent="0.25">
      <c r="A263" s="9" t="s">
        <v>192</v>
      </c>
      <c r="B263" s="7">
        <v>2019</v>
      </c>
      <c r="C263" s="296" t="s">
        <v>29</v>
      </c>
      <c r="D263" s="307">
        <v>2016</v>
      </c>
      <c r="E263" s="307" t="s">
        <v>194</v>
      </c>
      <c r="F263" s="65">
        <f t="shared" si="13"/>
        <v>3</v>
      </c>
      <c r="G263" s="66" t="str">
        <f t="shared" si="14"/>
        <v>2013+</v>
      </c>
      <c r="H263" s="67" t="str">
        <f t="shared" si="16"/>
        <v>2019-T7 POAK-3</v>
      </c>
      <c r="I263" s="302">
        <v>2.2474787445643499E-4</v>
      </c>
      <c r="J263" s="305">
        <f>VLOOKUP(H263,T7_ReductionFactor!$G$10:$H$3591,2,FALSE)</f>
        <v>0.8758427709069202</v>
      </c>
      <c r="K263" s="75">
        <f t="shared" si="15"/>
        <v>1.9684380111936465E-4</v>
      </c>
      <c r="L263" s="11"/>
    </row>
    <row r="264" spans="1:12" ht="16.149999999999999" customHeight="1" x14ac:dyDescent="0.25">
      <c r="A264" s="9" t="s">
        <v>192</v>
      </c>
      <c r="B264" s="7">
        <v>2019</v>
      </c>
      <c r="C264" s="296" t="s">
        <v>29</v>
      </c>
      <c r="D264" s="307">
        <v>2015</v>
      </c>
      <c r="E264" s="307" t="s">
        <v>194</v>
      </c>
      <c r="F264" s="65">
        <f t="shared" si="13"/>
        <v>4</v>
      </c>
      <c r="G264" s="66" t="str">
        <f t="shared" si="14"/>
        <v>2013+</v>
      </c>
      <c r="H264" s="67" t="str">
        <f t="shared" si="16"/>
        <v>2019-T7 POAK-4</v>
      </c>
      <c r="I264" s="302">
        <v>2.5725327016657302E-4</v>
      </c>
      <c r="J264" s="305">
        <f>VLOOKUP(H264,T7_ReductionFactor!$G$10:$H$3591,2,FALSE)</f>
        <v>0.86224878570032681</v>
      </c>
      <c r="K264" s="75">
        <f t="shared" si="15"/>
        <v>2.2181631981856571E-4</v>
      </c>
      <c r="L264" s="11"/>
    </row>
    <row r="265" spans="1:12" ht="16.149999999999999" customHeight="1" x14ac:dyDescent="0.25">
      <c r="A265" s="9" t="s">
        <v>192</v>
      </c>
      <c r="B265" s="7">
        <v>2019</v>
      </c>
      <c r="C265" s="296" t="s">
        <v>29</v>
      </c>
      <c r="D265" s="307">
        <v>2014</v>
      </c>
      <c r="E265" s="307" t="s">
        <v>194</v>
      </c>
      <c r="F265" s="65">
        <f t="shared" ref="F265:F328" si="17">B265-D265</f>
        <v>5</v>
      </c>
      <c r="G265" s="66" t="str">
        <f t="shared" ref="G265:G328" si="18">IF(D265&lt;1998,"Pre1997",IF(D265&lt;2008,"1997-06",IF(D265&lt;2011,"2007-09",IF(D265&lt;2014,"2010-12","2013+"))))</f>
        <v>2013+</v>
      </c>
      <c r="H265" s="67" t="str">
        <f t="shared" si="16"/>
        <v>2019-T7 POAK-5</v>
      </c>
      <c r="I265" s="302">
        <v>3.1160601121900801E-4</v>
      </c>
      <c r="J265" s="305">
        <f>VLOOKUP(H265,T7_ReductionFactor!$G$10:$H$3591,2,FALSE)</f>
        <v>0.85070146615876663</v>
      </c>
      <c r="K265" s="75">
        <f t="shared" ref="K265:K328" si="19">I265*J265</f>
        <v>2.6508369060789519E-4</v>
      </c>
      <c r="L265" s="11"/>
    </row>
    <row r="266" spans="1:12" ht="16.149999999999999" customHeight="1" x14ac:dyDescent="0.25">
      <c r="A266" s="9" t="s">
        <v>192</v>
      </c>
      <c r="B266" s="7">
        <v>2019</v>
      </c>
      <c r="C266" s="296" t="s">
        <v>29</v>
      </c>
      <c r="D266" s="307">
        <v>2013</v>
      </c>
      <c r="E266" s="307" t="s">
        <v>194</v>
      </c>
      <c r="F266" s="65">
        <f t="shared" si="17"/>
        <v>6</v>
      </c>
      <c r="G266" s="66" t="str">
        <f t="shared" si="18"/>
        <v>2010-12</v>
      </c>
      <c r="H266" s="67" t="str">
        <f t="shared" ref="H266:H329" si="20">CONCATENATE(B266,"-",C266,"-",F266)</f>
        <v>2019-T7 POAK-6</v>
      </c>
      <c r="I266" s="302">
        <v>8.3024598770604203E-4</v>
      </c>
      <c r="J266" s="305">
        <f>VLOOKUP(H266,T7_ReductionFactor!$G$10:$H$3591,2,FALSE)</f>
        <v>0.827849057200022</v>
      </c>
      <c r="K266" s="75">
        <f t="shared" si="19"/>
        <v>6.8731835816654798E-4</v>
      </c>
      <c r="L266" s="11"/>
    </row>
    <row r="267" spans="1:12" ht="16.149999999999999" customHeight="1" x14ac:dyDescent="0.25">
      <c r="A267" s="9" t="s">
        <v>192</v>
      </c>
      <c r="B267" s="7">
        <v>2019</v>
      </c>
      <c r="C267" s="296" t="s">
        <v>29</v>
      </c>
      <c r="D267" s="307">
        <v>2012</v>
      </c>
      <c r="E267" s="307" t="s">
        <v>194</v>
      </c>
      <c r="F267" s="65">
        <f t="shared" si="17"/>
        <v>7</v>
      </c>
      <c r="G267" s="66" t="str">
        <f t="shared" si="18"/>
        <v>2010-12</v>
      </c>
      <c r="H267" s="67" t="str">
        <f t="shared" si="20"/>
        <v>2019-T7 POAK-7</v>
      </c>
      <c r="I267" s="302">
        <v>1.3365769250866799E-3</v>
      </c>
      <c r="J267" s="305">
        <f>VLOOKUP(H267,T7_ReductionFactor!$G$10:$H$3591,2,FALSE)</f>
        <v>0.82394353676417753</v>
      </c>
      <c r="K267" s="75">
        <f t="shared" si="19"/>
        <v>1.1012639188133081E-3</v>
      </c>
      <c r="L267" s="11"/>
    </row>
    <row r="268" spans="1:12" ht="16.149999999999999" customHeight="1" x14ac:dyDescent="0.25">
      <c r="A268" s="9" t="s">
        <v>192</v>
      </c>
      <c r="B268" s="7">
        <v>2019</v>
      </c>
      <c r="C268" s="296" t="s">
        <v>29</v>
      </c>
      <c r="D268" s="307">
        <v>2011</v>
      </c>
      <c r="E268" s="307" t="s">
        <v>194</v>
      </c>
      <c r="F268" s="65">
        <f t="shared" si="17"/>
        <v>8</v>
      </c>
      <c r="G268" s="66" t="str">
        <f t="shared" si="18"/>
        <v>2010-12</v>
      </c>
      <c r="H268" s="67" t="str">
        <f t="shared" si="20"/>
        <v>2019-T7 POAK-8</v>
      </c>
      <c r="I268" s="302">
        <v>3.0588023617563699E-3</v>
      </c>
      <c r="J268" s="305">
        <f>VLOOKUP(H268,T7_ReductionFactor!$G$10:$H$3591,2,FALSE)</f>
        <v>0.82079821488833937</v>
      </c>
      <c r="K268" s="75">
        <f t="shared" si="19"/>
        <v>2.5106595182258647E-3</v>
      </c>
      <c r="L268" s="11"/>
    </row>
    <row r="269" spans="1:12" ht="16.149999999999999" customHeight="1" x14ac:dyDescent="0.25">
      <c r="A269" s="9" t="s">
        <v>192</v>
      </c>
      <c r="B269" s="7">
        <v>2019</v>
      </c>
      <c r="C269" s="296" t="s">
        <v>29</v>
      </c>
      <c r="D269" s="307">
        <v>2010</v>
      </c>
      <c r="E269" s="307" t="s">
        <v>194</v>
      </c>
      <c r="F269" s="65">
        <f t="shared" si="17"/>
        <v>9</v>
      </c>
      <c r="G269" s="66" t="str">
        <f t="shared" si="18"/>
        <v>2007-09</v>
      </c>
      <c r="H269" s="67" t="str">
        <f t="shared" si="20"/>
        <v>2019-T7 POAK-9</v>
      </c>
      <c r="I269" s="302">
        <v>5.2621465452561402E-3</v>
      </c>
      <c r="J269" s="305">
        <f>VLOOKUP(H269,T7_ReductionFactor!$G$10:$H$3591,2,FALSE)</f>
        <v>0.82440849586883969</v>
      </c>
      <c r="K269" s="75">
        <f t="shared" si="19"/>
        <v>4.3381583184160261E-3</v>
      </c>
      <c r="L269" s="11"/>
    </row>
    <row r="270" spans="1:12" ht="16.149999999999999" customHeight="1" x14ac:dyDescent="0.25">
      <c r="A270" s="9" t="s">
        <v>192</v>
      </c>
      <c r="B270" s="7">
        <v>2019</v>
      </c>
      <c r="C270" s="296" t="s">
        <v>29</v>
      </c>
      <c r="D270" s="307">
        <v>2009</v>
      </c>
      <c r="E270" s="307" t="s">
        <v>194</v>
      </c>
      <c r="F270" s="65">
        <f t="shared" si="17"/>
        <v>10</v>
      </c>
      <c r="G270" s="66" t="str">
        <f t="shared" si="18"/>
        <v>2007-09</v>
      </c>
      <c r="H270" s="67" t="str">
        <f t="shared" si="20"/>
        <v>2019-T7 POAK-10</v>
      </c>
      <c r="I270" s="302">
        <v>5.1581971167015302E-3</v>
      </c>
      <c r="J270" s="305">
        <f>VLOOKUP(H270,T7_ReductionFactor!$G$10:$H$3591,2,FALSE)</f>
        <v>0.82069518589426915</v>
      </c>
      <c r="K270" s="75">
        <f t="shared" si="19"/>
        <v>4.2333075415706455E-3</v>
      </c>
      <c r="L270" s="11"/>
    </row>
    <row r="271" spans="1:12" ht="16.149999999999999" customHeight="1" x14ac:dyDescent="0.25">
      <c r="A271" s="9" t="s">
        <v>192</v>
      </c>
      <c r="B271" s="7">
        <v>2019</v>
      </c>
      <c r="C271" s="296" t="s">
        <v>29</v>
      </c>
      <c r="D271" s="307">
        <v>2008</v>
      </c>
      <c r="E271" s="307" t="s">
        <v>194</v>
      </c>
      <c r="F271" s="65">
        <f t="shared" si="17"/>
        <v>11</v>
      </c>
      <c r="G271" s="66" t="str">
        <f t="shared" si="18"/>
        <v>2007-09</v>
      </c>
      <c r="H271" s="67" t="str">
        <f t="shared" si="20"/>
        <v>2019-T7 POAK-11</v>
      </c>
      <c r="I271" s="302">
        <v>6.3880018124724998E-3</v>
      </c>
      <c r="J271" s="305">
        <f>VLOOKUP(H271,T7_ReductionFactor!$G$10:$H$3591,2,FALSE)</f>
        <v>0.81812520340004014</v>
      </c>
      <c r="K271" s="75">
        <f t="shared" si="19"/>
        <v>5.2261852821488888E-3</v>
      </c>
      <c r="L271" s="11"/>
    </row>
    <row r="272" spans="1:12" ht="16.149999999999999" customHeight="1" x14ac:dyDescent="0.25">
      <c r="A272" s="9" t="s">
        <v>192</v>
      </c>
      <c r="B272" s="7">
        <v>2019</v>
      </c>
      <c r="C272" s="296" t="s">
        <v>30</v>
      </c>
      <c r="D272" s="307">
        <v>2020</v>
      </c>
      <c r="E272" s="307" t="s">
        <v>194</v>
      </c>
      <c r="F272" s="65">
        <f t="shared" si="17"/>
        <v>-1</v>
      </c>
      <c r="G272" s="66" t="str">
        <f t="shared" si="18"/>
        <v>2013+</v>
      </c>
      <c r="H272" s="67" t="str">
        <f t="shared" si="20"/>
        <v>2019-T7 POLA--1</v>
      </c>
      <c r="I272" s="302">
        <v>1.48947268900367E-4</v>
      </c>
      <c r="J272" s="305">
        <f>VLOOKUP(H272,T7_ReductionFactor!$G$10:$H$3591,2,FALSE)</f>
        <v>1</v>
      </c>
      <c r="K272" s="75">
        <f t="shared" si="19"/>
        <v>1.48947268900367E-4</v>
      </c>
      <c r="L272" s="11"/>
    </row>
    <row r="273" spans="1:12" ht="16.149999999999999" customHeight="1" x14ac:dyDescent="0.25">
      <c r="A273" s="9" t="s">
        <v>192</v>
      </c>
      <c r="B273" s="7">
        <v>2019</v>
      </c>
      <c r="C273" s="296" t="s">
        <v>30</v>
      </c>
      <c r="D273" s="307">
        <v>2019</v>
      </c>
      <c r="E273" s="307" t="s">
        <v>194</v>
      </c>
      <c r="F273" s="65">
        <f t="shared" si="17"/>
        <v>0</v>
      </c>
      <c r="G273" s="66" t="str">
        <f t="shared" si="18"/>
        <v>2013+</v>
      </c>
      <c r="H273" s="67" t="str">
        <f t="shared" si="20"/>
        <v>2019-T7 POLA-0</v>
      </c>
      <c r="I273" s="302">
        <v>3.95282199765468E-4</v>
      </c>
      <c r="J273" s="305">
        <f>VLOOKUP(H273,T7_ReductionFactor!$G$10:$H$3591,2,FALSE)</f>
        <v>0.94835435506173449</v>
      </c>
      <c r="K273" s="75">
        <f t="shared" si="19"/>
        <v>3.7486759562596411E-4</v>
      </c>
      <c r="L273" s="11"/>
    </row>
    <row r="274" spans="1:12" ht="16.149999999999999" customHeight="1" x14ac:dyDescent="0.25">
      <c r="A274" s="9" t="s">
        <v>192</v>
      </c>
      <c r="B274" s="7">
        <v>2019</v>
      </c>
      <c r="C274" s="296" t="s">
        <v>30</v>
      </c>
      <c r="D274" s="307">
        <v>2018</v>
      </c>
      <c r="E274" s="307" t="s">
        <v>194</v>
      </c>
      <c r="F274" s="65">
        <f t="shared" si="17"/>
        <v>1</v>
      </c>
      <c r="G274" s="66" t="str">
        <f t="shared" si="18"/>
        <v>2013+</v>
      </c>
      <c r="H274" s="67" t="str">
        <f t="shared" si="20"/>
        <v>2019-T7 POLA-1</v>
      </c>
      <c r="I274" s="302">
        <v>7.1549589041012499E-4</v>
      </c>
      <c r="J274" s="305">
        <f>VLOOKUP(H274,T7_ReductionFactor!$G$10:$H$3591,2,FALSE)</f>
        <v>0.915601186790445</v>
      </c>
      <c r="K274" s="75">
        <f t="shared" si="19"/>
        <v>6.5510888640319667E-4</v>
      </c>
      <c r="L274" s="11"/>
    </row>
    <row r="275" spans="1:12" ht="16.149999999999999" customHeight="1" x14ac:dyDescent="0.25">
      <c r="A275" s="9" t="s">
        <v>192</v>
      </c>
      <c r="B275" s="7">
        <v>2019</v>
      </c>
      <c r="C275" s="296" t="s">
        <v>30</v>
      </c>
      <c r="D275" s="307">
        <v>2017</v>
      </c>
      <c r="E275" s="307" t="s">
        <v>194</v>
      </c>
      <c r="F275" s="65">
        <f t="shared" si="17"/>
        <v>2</v>
      </c>
      <c r="G275" s="66" t="str">
        <f t="shared" si="18"/>
        <v>2013+</v>
      </c>
      <c r="H275" s="67" t="str">
        <f t="shared" si="20"/>
        <v>2019-T7 POLA-2</v>
      </c>
      <c r="I275" s="302">
        <v>8.4315166229183703E-4</v>
      </c>
      <c r="J275" s="305">
        <f>VLOOKUP(H275,T7_ReductionFactor!$G$10:$H$3591,2,FALSE)</f>
        <v>0.89320254565057089</v>
      </c>
      <c r="K275" s="75">
        <f t="shared" si="19"/>
        <v>7.5310521112857925E-4</v>
      </c>
      <c r="L275" s="11"/>
    </row>
    <row r="276" spans="1:12" ht="16.149999999999999" customHeight="1" x14ac:dyDescent="0.25">
      <c r="A276" s="9" t="s">
        <v>192</v>
      </c>
      <c r="B276" s="7">
        <v>2019</v>
      </c>
      <c r="C276" s="296" t="s">
        <v>30</v>
      </c>
      <c r="D276" s="307">
        <v>2016</v>
      </c>
      <c r="E276" s="307" t="s">
        <v>194</v>
      </c>
      <c r="F276" s="65">
        <f t="shared" si="17"/>
        <v>3</v>
      </c>
      <c r="G276" s="66" t="str">
        <f t="shared" si="18"/>
        <v>2013+</v>
      </c>
      <c r="H276" s="67" t="str">
        <f t="shared" si="20"/>
        <v>2019-T7 POLA-3</v>
      </c>
      <c r="I276" s="302">
        <v>9.7900399590764194E-4</v>
      </c>
      <c r="J276" s="305">
        <f>VLOOKUP(H276,T7_ReductionFactor!$G$10:$H$3591,2,FALSE)</f>
        <v>0.8758427709069202</v>
      </c>
      <c r="K276" s="75">
        <f t="shared" si="19"/>
        <v>8.5745357250469631E-4</v>
      </c>
      <c r="L276" s="11"/>
    </row>
    <row r="277" spans="1:12" ht="16.149999999999999" customHeight="1" x14ac:dyDescent="0.25">
      <c r="A277" s="9" t="s">
        <v>192</v>
      </c>
      <c r="B277" s="7">
        <v>2019</v>
      </c>
      <c r="C277" s="296" t="s">
        <v>30</v>
      </c>
      <c r="D277" s="307">
        <v>2015</v>
      </c>
      <c r="E277" s="307" t="s">
        <v>194</v>
      </c>
      <c r="F277" s="65">
        <f t="shared" si="17"/>
        <v>4</v>
      </c>
      <c r="G277" s="66" t="str">
        <f t="shared" si="18"/>
        <v>2013+</v>
      </c>
      <c r="H277" s="67" t="str">
        <f t="shared" si="20"/>
        <v>2019-T7 POLA-4</v>
      </c>
      <c r="I277" s="302">
        <v>1.1208070669348599E-3</v>
      </c>
      <c r="J277" s="305">
        <f>VLOOKUP(H277,T7_ReductionFactor!$G$10:$H$3591,2,FALSE)</f>
        <v>0.86224878570032681</v>
      </c>
      <c r="K277" s="75">
        <f t="shared" si="19"/>
        <v>9.6641453246892786E-4</v>
      </c>
      <c r="L277" s="11"/>
    </row>
    <row r="278" spans="1:12" ht="16.149999999999999" customHeight="1" x14ac:dyDescent="0.25">
      <c r="A278" s="9" t="s">
        <v>192</v>
      </c>
      <c r="B278" s="7">
        <v>2019</v>
      </c>
      <c r="C278" s="296" t="s">
        <v>30</v>
      </c>
      <c r="D278" s="307">
        <v>2014</v>
      </c>
      <c r="E278" s="307" t="s">
        <v>194</v>
      </c>
      <c r="F278" s="65">
        <f t="shared" si="17"/>
        <v>5</v>
      </c>
      <c r="G278" s="66" t="str">
        <f t="shared" si="18"/>
        <v>2013+</v>
      </c>
      <c r="H278" s="67" t="str">
        <f t="shared" si="20"/>
        <v>2019-T7 POLA-5</v>
      </c>
      <c r="I278" s="302">
        <v>1.35791802748775E-3</v>
      </c>
      <c r="J278" s="305">
        <f>VLOOKUP(H278,T7_ReductionFactor!$G$10:$H$3591,2,FALSE)</f>
        <v>0.85070146615876663</v>
      </c>
      <c r="K278" s="75">
        <f t="shared" si="19"/>
        <v>1.1551828569072492E-3</v>
      </c>
      <c r="L278" s="11"/>
    </row>
    <row r="279" spans="1:12" ht="16.149999999999999" customHeight="1" x14ac:dyDescent="0.25">
      <c r="A279" s="9" t="s">
        <v>192</v>
      </c>
      <c r="B279" s="7">
        <v>2019</v>
      </c>
      <c r="C279" s="296" t="s">
        <v>30</v>
      </c>
      <c r="D279" s="307">
        <v>2013</v>
      </c>
      <c r="E279" s="307" t="s">
        <v>194</v>
      </c>
      <c r="F279" s="65">
        <f t="shared" si="17"/>
        <v>6</v>
      </c>
      <c r="G279" s="66" t="str">
        <f t="shared" si="18"/>
        <v>2010-12</v>
      </c>
      <c r="H279" s="67" t="str">
        <f t="shared" si="20"/>
        <v>2019-T7 POLA-6</v>
      </c>
      <c r="I279" s="302">
        <v>3.6190772938776402E-3</v>
      </c>
      <c r="J279" s="305">
        <f>VLOOKUP(H279,T7_ReductionFactor!$G$10:$H$3591,2,FALSE)</f>
        <v>0.827849057200022</v>
      </c>
      <c r="K279" s="75">
        <f t="shared" si="19"/>
        <v>2.9960497256706115E-3</v>
      </c>
      <c r="L279" s="11"/>
    </row>
    <row r="280" spans="1:12" ht="16.149999999999999" customHeight="1" x14ac:dyDescent="0.25">
      <c r="A280" s="9" t="s">
        <v>192</v>
      </c>
      <c r="B280" s="7">
        <v>2019</v>
      </c>
      <c r="C280" s="296" t="s">
        <v>30</v>
      </c>
      <c r="D280" s="307">
        <v>2012</v>
      </c>
      <c r="E280" s="307" t="s">
        <v>194</v>
      </c>
      <c r="F280" s="65">
        <f t="shared" si="17"/>
        <v>7</v>
      </c>
      <c r="G280" s="66" t="str">
        <f t="shared" si="18"/>
        <v>2010-12</v>
      </c>
      <c r="H280" s="67" t="str">
        <f t="shared" si="20"/>
        <v>2019-T7 POLA-7</v>
      </c>
      <c r="I280" s="302">
        <v>5.8266419022502802E-3</v>
      </c>
      <c r="J280" s="305">
        <f>VLOOKUP(H280,T7_ReductionFactor!$G$10:$H$3591,2,FALSE)</f>
        <v>0.82394353676417753</v>
      </c>
      <c r="K280" s="75">
        <f t="shared" si="19"/>
        <v>4.800823936398451E-3</v>
      </c>
      <c r="L280" s="11"/>
    </row>
    <row r="281" spans="1:12" ht="16.149999999999999" customHeight="1" x14ac:dyDescent="0.25">
      <c r="A281" s="9" t="s">
        <v>192</v>
      </c>
      <c r="B281" s="7">
        <v>2019</v>
      </c>
      <c r="C281" s="296" t="s">
        <v>30</v>
      </c>
      <c r="D281" s="307">
        <v>2011</v>
      </c>
      <c r="E281" s="307" t="s">
        <v>194</v>
      </c>
      <c r="F281" s="65">
        <f t="shared" si="17"/>
        <v>8</v>
      </c>
      <c r="G281" s="66" t="str">
        <f t="shared" si="18"/>
        <v>2010-12</v>
      </c>
      <c r="H281" s="67" t="str">
        <f t="shared" si="20"/>
        <v>2019-T7 POLA-8</v>
      </c>
      <c r="I281" s="302">
        <v>1.2983335200799201E-2</v>
      </c>
      <c r="J281" s="305">
        <f>VLOOKUP(H281,T7_ReductionFactor!$G$10:$H$3591,2,FALSE)</f>
        <v>0.82079821488833937</v>
      </c>
      <c r="K281" s="75">
        <f t="shared" si="19"/>
        <v>1.0656698356112923E-2</v>
      </c>
      <c r="L281" s="11"/>
    </row>
    <row r="282" spans="1:12" ht="16.149999999999999" customHeight="1" x14ac:dyDescent="0.25">
      <c r="A282" s="9" t="s">
        <v>192</v>
      </c>
      <c r="B282" s="7">
        <v>2019</v>
      </c>
      <c r="C282" s="296" t="s">
        <v>30</v>
      </c>
      <c r="D282" s="307">
        <v>2010</v>
      </c>
      <c r="E282" s="307" t="s">
        <v>194</v>
      </c>
      <c r="F282" s="65">
        <f t="shared" si="17"/>
        <v>9</v>
      </c>
      <c r="G282" s="66" t="str">
        <f t="shared" si="18"/>
        <v>2007-09</v>
      </c>
      <c r="H282" s="67" t="str">
        <f t="shared" si="20"/>
        <v>2019-T7 POLA-9</v>
      </c>
      <c r="I282" s="302">
        <v>1.7810382322954101E-2</v>
      </c>
      <c r="J282" s="305">
        <f>VLOOKUP(H282,T7_ReductionFactor!$G$10:$H$3591,2,FALSE)</f>
        <v>0.82440849586883969</v>
      </c>
      <c r="K282" s="75">
        <f t="shared" si="19"/>
        <v>1.4683030501715561E-2</v>
      </c>
      <c r="L282" s="11"/>
    </row>
    <row r="283" spans="1:12" ht="16.149999999999999" customHeight="1" x14ac:dyDescent="0.25">
      <c r="A283" s="9" t="s">
        <v>192</v>
      </c>
      <c r="B283" s="7">
        <v>2019</v>
      </c>
      <c r="C283" s="296" t="s">
        <v>30</v>
      </c>
      <c r="D283" s="307">
        <v>2009</v>
      </c>
      <c r="E283" s="307" t="s">
        <v>194</v>
      </c>
      <c r="F283" s="65">
        <f t="shared" si="17"/>
        <v>10</v>
      </c>
      <c r="G283" s="66" t="str">
        <f t="shared" si="18"/>
        <v>2007-09</v>
      </c>
      <c r="H283" s="67" t="str">
        <f t="shared" si="20"/>
        <v>2019-T7 POLA-10</v>
      </c>
      <c r="I283" s="302">
        <v>1.52920408996186E-2</v>
      </c>
      <c r="J283" s="305">
        <f>VLOOKUP(H283,T7_ReductionFactor!$G$10:$H$3591,2,FALSE)</f>
        <v>0.82069518589426915</v>
      </c>
      <c r="K283" s="75">
        <f t="shared" si="19"/>
        <v>1.2550104348815254E-2</v>
      </c>
      <c r="L283" s="11"/>
    </row>
    <row r="284" spans="1:12" ht="16.149999999999999" customHeight="1" x14ac:dyDescent="0.25">
      <c r="A284" s="9" t="s">
        <v>192</v>
      </c>
      <c r="B284" s="7">
        <v>2019</v>
      </c>
      <c r="C284" s="296" t="s">
        <v>30</v>
      </c>
      <c r="D284" s="307">
        <v>2008</v>
      </c>
      <c r="E284" s="307" t="s">
        <v>194</v>
      </c>
      <c r="F284" s="65">
        <f t="shared" si="17"/>
        <v>11</v>
      </c>
      <c r="G284" s="66" t="str">
        <f t="shared" si="18"/>
        <v>2007-09</v>
      </c>
      <c r="H284" s="67" t="str">
        <f t="shared" si="20"/>
        <v>2019-T7 POLA-11</v>
      </c>
      <c r="I284" s="302">
        <v>1.9118628715370799E-2</v>
      </c>
      <c r="J284" s="305">
        <f>VLOOKUP(H284,T7_ReductionFactor!$G$10:$H$3591,2,FALSE)</f>
        <v>0.81812520340004014</v>
      </c>
      <c r="K284" s="75">
        <f t="shared" si="19"/>
        <v>1.5641432006492584E-2</v>
      </c>
      <c r="L284" s="11"/>
    </row>
    <row r="285" spans="1:12" ht="16.149999999999999" customHeight="1" x14ac:dyDescent="0.25">
      <c r="A285" s="9" t="s">
        <v>192</v>
      </c>
      <c r="B285" s="7">
        <v>2019</v>
      </c>
      <c r="C285" s="296" t="s">
        <v>31</v>
      </c>
      <c r="D285" s="307">
        <v>2020</v>
      </c>
      <c r="E285" s="307" t="s">
        <v>194</v>
      </c>
      <c r="F285" s="65">
        <f t="shared" si="17"/>
        <v>-1</v>
      </c>
      <c r="G285" s="66" t="str">
        <f t="shared" si="18"/>
        <v>2013+</v>
      </c>
      <c r="H285" s="67" t="str">
        <f t="shared" si="20"/>
        <v>2019-T7 PTO--1</v>
      </c>
      <c r="I285" s="302">
        <v>3.25180085454387E-6</v>
      </c>
      <c r="J285" s="305">
        <f>VLOOKUP(H285,T7_ReductionFactor!$G$10:$H$3591,2,FALSE)</f>
        <v>1</v>
      </c>
      <c r="K285" s="75">
        <f t="shared" si="19"/>
        <v>3.25180085454387E-6</v>
      </c>
      <c r="L285" s="11"/>
    </row>
    <row r="286" spans="1:12" ht="16.149999999999999" customHeight="1" x14ac:dyDescent="0.25">
      <c r="A286" s="9" t="s">
        <v>192</v>
      </c>
      <c r="B286" s="7">
        <v>2019</v>
      </c>
      <c r="C286" s="296" t="s">
        <v>31</v>
      </c>
      <c r="D286" s="307">
        <v>2019</v>
      </c>
      <c r="E286" s="307" t="s">
        <v>194</v>
      </c>
      <c r="F286" s="65">
        <f t="shared" si="17"/>
        <v>0</v>
      </c>
      <c r="G286" s="66" t="str">
        <f t="shared" si="18"/>
        <v>2013+</v>
      </c>
      <c r="H286" s="67" t="str">
        <f t="shared" si="20"/>
        <v>2019-T7 PTO-0</v>
      </c>
      <c r="I286" s="302">
        <v>3.8912225861789303E-5</v>
      </c>
      <c r="J286" s="305">
        <f>VLOOKUP(H286,T7_ReductionFactor!$G$10:$H$3591,2,FALSE)</f>
        <v>0.96953808756388615</v>
      </c>
      <c r="K286" s="75">
        <f t="shared" si="19"/>
        <v>3.7726885044893192E-5</v>
      </c>
      <c r="L286" s="11"/>
    </row>
    <row r="287" spans="1:12" ht="16.149999999999999" customHeight="1" x14ac:dyDescent="0.25">
      <c r="A287" s="9" t="s">
        <v>192</v>
      </c>
      <c r="B287" s="7">
        <v>2019</v>
      </c>
      <c r="C287" s="296" t="s">
        <v>31</v>
      </c>
      <c r="D287" s="307">
        <v>2018</v>
      </c>
      <c r="E287" s="307" t="s">
        <v>194</v>
      </c>
      <c r="F287" s="65">
        <f t="shared" si="17"/>
        <v>1</v>
      </c>
      <c r="G287" s="66" t="str">
        <f t="shared" si="18"/>
        <v>2013+</v>
      </c>
      <c r="H287" s="67" t="str">
        <f t="shared" si="20"/>
        <v>2019-T7 PTO-1</v>
      </c>
      <c r="I287" s="302">
        <v>5.72109452623048E-5</v>
      </c>
      <c r="J287" s="305">
        <f>VLOOKUP(H287,T7_ReductionFactor!$G$10:$H$3591,2,FALSE)</f>
        <v>0.9470800492020538</v>
      </c>
      <c r="K287" s="75">
        <f t="shared" si="19"/>
        <v>5.4183344853919637E-5</v>
      </c>
      <c r="L287" s="11"/>
    </row>
    <row r="288" spans="1:12" ht="16.149999999999999" customHeight="1" x14ac:dyDescent="0.25">
      <c r="A288" s="9" t="s">
        <v>192</v>
      </c>
      <c r="B288" s="7">
        <v>2019</v>
      </c>
      <c r="C288" s="296" t="s">
        <v>31</v>
      </c>
      <c r="D288" s="307">
        <v>2017</v>
      </c>
      <c r="E288" s="307" t="s">
        <v>194</v>
      </c>
      <c r="F288" s="65">
        <f t="shared" si="17"/>
        <v>2</v>
      </c>
      <c r="G288" s="66" t="str">
        <f t="shared" si="18"/>
        <v>2013+</v>
      </c>
      <c r="H288" s="67" t="str">
        <f t="shared" si="20"/>
        <v>2019-T7 PTO-2</v>
      </c>
      <c r="I288" s="302">
        <v>6.2378750402920904E-5</v>
      </c>
      <c r="J288" s="305">
        <f>VLOOKUP(H288,T7_ReductionFactor!$G$10:$H$3591,2,FALSE)</f>
        <v>0.93006117841956859</v>
      </c>
      <c r="K288" s="75">
        <f t="shared" si="19"/>
        <v>5.8016054108080756E-5</v>
      </c>
      <c r="L288" s="11"/>
    </row>
    <row r="289" spans="1:12" ht="16.149999999999999" customHeight="1" x14ac:dyDescent="0.25">
      <c r="A289" s="9" t="s">
        <v>192</v>
      </c>
      <c r="B289" s="7">
        <v>2019</v>
      </c>
      <c r="C289" s="296" t="s">
        <v>31</v>
      </c>
      <c r="D289" s="307">
        <v>2016</v>
      </c>
      <c r="E289" s="307" t="s">
        <v>194</v>
      </c>
      <c r="F289" s="65">
        <f t="shared" si="17"/>
        <v>3</v>
      </c>
      <c r="G289" s="66" t="str">
        <f t="shared" si="18"/>
        <v>2013+</v>
      </c>
      <c r="H289" s="67" t="str">
        <f t="shared" si="20"/>
        <v>2019-T7 PTO-3</v>
      </c>
      <c r="I289" s="302">
        <v>1.79288044465042E-4</v>
      </c>
      <c r="J289" s="305">
        <f>VLOOKUP(H289,T7_ReductionFactor!$G$10:$H$3591,2,FALSE)</f>
        <v>0.91685024607879184</v>
      </c>
      <c r="K289" s="75">
        <f t="shared" si="19"/>
        <v>1.6438028768675912E-4</v>
      </c>
      <c r="L289" s="11"/>
    </row>
    <row r="290" spans="1:12" ht="16.149999999999999" customHeight="1" x14ac:dyDescent="0.25">
      <c r="A290" s="9" t="s">
        <v>192</v>
      </c>
      <c r="B290" s="7">
        <v>2019</v>
      </c>
      <c r="C290" s="296" t="s">
        <v>31</v>
      </c>
      <c r="D290" s="307">
        <v>2015</v>
      </c>
      <c r="E290" s="307" t="s">
        <v>194</v>
      </c>
      <c r="F290" s="65">
        <f t="shared" si="17"/>
        <v>4</v>
      </c>
      <c r="G290" s="66" t="str">
        <f t="shared" si="18"/>
        <v>2013+</v>
      </c>
      <c r="H290" s="67" t="str">
        <f t="shared" si="20"/>
        <v>2019-T7 PTO-4</v>
      </c>
      <c r="I290" s="302">
        <v>1.2462384744102499E-4</v>
      </c>
      <c r="J290" s="305">
        <f>VLOOKUP(H290,T7_ReductionFactor!$G$10:$H$3591,2,FALSE)</f>
        <v>0.90636894785656186</v>
      </c>
      <c r="K290" s="75">
        <f t="shared" si="19"/>
        <v>1.1295518548295849E-4</v>
      </c>
      <c r="L290" s="11"/>
    </row>
    <row r="291" spans="1:12" ht="16.149999999999999" customHeight="1" x14ac:dyDescent="0.25">
      <c r="A291" s="9" t="s">
        <v>192</v>
      </c>
      <c r="B291" s="7">
        <v>2019</v>
      </c>
      <c r="C291" s="296" t="s">
        <v>31</v>
      </c>
      <c r="D291" s="307">
        <v>2014</v>
      </c>
      <c r="E291" s="307" t="s">
        <v>194</v>
      </c>
      <c r="F291" s="65">
        <f t="shared" si="17"/>
        <v>5</v>
      </c>
      <c r="G291" s="66" t="str">
        <f t="shared" si="18"/>
        <v>2013+</v>
      </c>
      <c r="H291" s="67" t="str">
        <f t="shared" si="20"/>
        <v>2019-T7 PTO-5</v>
      </c>
      <c r="I291" s="302">
        <v>1.3487735833481301E-4</v>
      </c>
      <c r="J291" s="305">
        <f>VLOOKUP(H291,T7_ReductionFactor!$G$10:$H$3591,2,FALSE)</f>
        <v>0.89787815577159835</v>
      </c>
      <c r="K291" s="75">
        <f t="shared" si="19"/>
        <v>1.2110343375700692E-4</v>
      </c>
      <c r="L291" s="11"/>
    </row>
    <row r="292" spans="1:12" ht="16.149999999999999" customHeight="1" x14ac:dyDescent="0.25">
      <c r="A292" s="9" t="s">
        <v>192</v>
      </c>
      <c r="B292" s="7">
        <v>2019</v>
      </c>
      <c r="C292" s="296" t="s">
        <v>31</v>
      </c>
      <c r="D292" s="307">
        <v>2013</v>
      </c>
      <c r="E292" s="307" t="s">
        <v>194</v>
      </c>
      <c r="F292" s="65">
        <f t="shared" si="17"/>
        <v>6</v>
      </c>
      <c r="G292" s="66" t="str">
        <f t="shared" si="18"/>
        <v>2010-12</v>
      </c>
      <c r="H292" s="67" t="str">
        <f t="shared" si="20"/>
        <v>2019-T7 PTO-6</v>
      </c>
      <c r="I292" s="302">
        <v>1.2219620031567901E-4</v>
      </c>
      <c r="J292" s="305">
        <f>VLOOKUP(H292,T7_ReductionFactor!$G$10:$H$3591,2,FALSE)</f>
        <v>0.86904507017773736</v>
      </c>
      <c r="K292" s="75">
        <f t="shared" si="19"/>
        <v>1.0619400547879211E-4</v>
      </c>
      <c r="L292" s="11"/>
    </row>
    <row r="293" spans="1:12" ht="16.149999999999999" customHeight="1" x14ac:dyDescent="0.25">
      <c r="A293" s="9" t="s">
        <v>192</v>
      </c>
      <c r="B293" s="7">
        <v>2019</v>
      </c>
      <c r="C293" s="296" t="s">
        <v>31</v>
      </c>
      <c r="D293" s="307">
        <v>2012</v>
      </c>
      <c r="E293" s="307" t="s">
        <v>194</v>
      </c>
      <c r="F293" s="65">
        <f t="shared" si="17"/>
        <v>7</v>
      </c>
      <c r="G293" s="66" t="str">
        <f t="shared" si="18"/>
        <v>2010-12</v>
      </c>
      <c r="H293" s="67" t="str">
        <f t="shared" si="20"/>
        <v>2019-T7 PTO-7</v>
      </c>
      <c r="I293" s="302">
        <v>1.7957006999113999E-4</v>
      </c>
      <c r="J293" s="305">
        <f>VLOOKUP(H293,T7_ReductionFactor!$G$10:$H$3591,2,FALSE)</f>
        <v>0.86345229065937523</v>
      </c>
      <c r="K293" s="75">
        <f t="shared" si="19"/>
        <v>1.5505018826771416E-4</v>
      </c>
      <c r="L293" s="11"/>
    </row>
    <row r="294" spans="1:12" ht="16.149999999999999" customHeight="1" x14ac:dyDescent="0.25">
      <c r="A294" s="9" t="s">
        <v>192</v>
      </c>
      <c r="B294" s="7">
        <v>2019</v>
      </c>
      <c r="C294" s="296" t="s">
        <v>31</v>
      </c>
      <c r="D294" s="307">
        <v>2011</v>
      </c>
      <c r="E294" s="307" t="s">
        <v>194</v>
      </c>
      <c r="F294" s="65">
        <f t="shared" si="17"/>
        <v>8</v>
      </c>
      <c r="G294" s="66" t="str">
        <f t="shared" si="18"/>
        <v>2010-12</v>
      </c>
      <c r="H294" s="67" t="str">
        <f t="shared" si="20"/>
        <v>2019-T7 PTO-8</v>
      </c>
      <c r="I294" s="302">
        <v>1.4746924820466901E-4</v>
      </c>
      <c r="J294" s="305">
        <f>VLOOKUP(H294,T7_ReductionFactor!$G$10:$H$3591,2,FALSE)</f>
        <v>0.85873336286188384</v>
      </c>
      <c r="K294" s="75">
        <f t="shared" si="19"/>
        <v>1.2663676342950924E-4</v>
      </c>
      <c r="L294" s="11"/>
    </row>
    <row r="295" spans="1:12" ht="16.149999999999999" customHeight="1" x14ac:dyDescent="0.25">
      <c r="A295" s="9" t="s">
        <v>192</v>
      </c>
      <c r="B295" s="7">
        <v>2019</v>
      </c>
      <c r="C295" s="296" t="s">
        <v>31</v>
      </c>
      <c r="D295" s="307">
        <v>2010</v>
      </c>
      <c r="E295" s="307" t="s">
        <v>194</v>
      </c>
      <c r="F295" s="65">
        <f t="shared" si="17"/>
        <v>9</v>
      </c>
      <c r="G295" s="66" t="str">
        <f t="shared" si="18"/>
        <v>2007-09</v>
      </c>
      <c r="H295" s="67" t="str">
        <f t="shared" si="20"/>
        <v>2019-T7 PTO-9</v>
      </c>
      <c r="I295" s="302">
        <v>3.0161479711149401E-4</v>
      </c>
      <c r="J295" s="305">
        <f>VLOOKUP(H295,T7_ReductionFactor!$G$10:$H$3591,2,FALSE)</f>
        <v>0.87835567378793977</v>
      </c>
      <c r="K295" s="75">
        <f t="shared" si="19"/>
        <v>2.6492506834127909E-4</v>
      </c>
      <c r="L295" s="11"/>
    </row>
    <row r="296" spans="1:12" ht="16.149999999999999" customHeight="1" x14ac:dyDescent="0.25">
      <c r="A296" s="9" t="s">
        <v>192</v>
      </c>
      <c r="B296" s="7">
        <v>2019</v>
      </c>
      <c r="C296" s="296" t="s">
        <v>31</v>
      </c>
      <c r="D296" s="307">
        <v>2009</v>
      </c>
      <c r="E296" s="307" t="s">
        <v>194</v>
      </c>
      <c r="F296" s="65">
        <f t="shared" si="17"/>
        <v>10</v>
      </c>
      <c r="G296" s="66" t="str">
        <f t="shared" si="18"/>
        <v>2007-09</v>
      </c>
      <c r="H296" s="67" t="str">
        <f t="shared" si="20"/>
        <v>2019-T7 PTO-10</v>
      </c>
      <c r="I296" s="302">
        <v>6.8440990477999103E-4</v>
      </c>
      <c r="J296" s="305">
        <f>VLOOKUP(H296,T7_ReductionFactor!$G$10:$H$3591,2,FALSE)</f>
        <v>0.87371351444486789</v>
      </c>
      <c r="K296" s="75">
        <f t="shared" si="19"/>
        <v>5.9797818322620329E-4</v>
      </c>
      <c r="L296" s="11"/>
    </row>
    <row r="297" spans="1:12" ht="16.149999999999999" customHeight="1" x14ac:dyDescent="0.25">
      <c r="A297" s="9" t="s">
        <v>192</v>
      </c>
      <c r="B297" s="7">
        <v>2019</v>
      </c>
      <c r="C297" s="296" t="s">
        <v>31</v>
      </c>
      <c r="D297" s="307">
        <v>2008</v>
      </c>
      <c r="E297" s="307" t="s">
        <v>194</v>
      </c>
      <c r="F297" s="65">
        <f t="shared" si="17"/>
        <v>11</v>
      </c>
      <c r="G297" s="66" t="str">
        <f t="shared" si="18"/>
        <v>2007-09</v>
      </c>
      <c r="H297" s="67" t="str">
        <f t="shared" si="20"/>
        <v>2019-T7 PTO-11</v>
      </c>
      <c r="I297" s="302">
        <v>1.28194858303879E-3</v>
      </c>
      <c r="J297" s="305">
        <f>VLOOKUP(H297,T7_ReductionFactor!$G$10:$H$3591,2,FALSE)</f>
        <v>0.86948057236991749</v>
      </c>
      <c r="K297" s="75">
        <f t="shared" si="19"/>
        <v>1.1146293877293718E-3</v>
      </c>
      <c r="L297" s="11"/>
    </row>
    <row r="298" spans="1:12" ht="16.149999999999999" customHeight="1" x14ac:dyDescent="0.25">
      <c r="A298" s="9" t="s">
        <v>192</v>
      </c>
      <c r="B298" s="7">
        <v>2019</v>
      </c>
      <c r="C298" s="296" t="s">
        <v>31</v>
      </c>
      <c r="D298" s="307">
        <v>2007</v>
      </c>
      <c r="E298" s="307" t="s">
        <v>194</v>
      </c>
      <c r="F298" s="65">
        <f t="shared" si="17"/>
        <v>12</v>
      </c>
      <c r="G298" s="66" t="str">
        <f t="shared" si="18"/>
        <v>1997-06</v>
      </c>
      <c r="H298" s="67" t="str">
        <f t="shared" si="20"/>
        <v>2019-T7 PTO-12</v>
      </c>
      <c r="I298" s="302">
        <v>7.2109680017170804E-3</v>
      </c>
      <c r="J298" s="305">
        <f>VLOOKUP(H298,T7_ReductionFactor!$G$10:$H$3591,2,FALSE)</f>
        <v>0.9312774163901667</v>
      </c>
      <c r="K298" s="75">
        <f t="shared" si="19"/>
        <v>6.7154116503112459E-3</v>
      </c>
      <c r="L298" s="11"/>
    </row>
    <row r="299" spans="1:12" ht="16.149999999999999" customHeight="1" x14ac:dyDescent="0.25">
      <c r="A299" s="9" t="s">
        <v>192</v>
      </c>
      <c r="B299" s="7">
        <v>2019</v>
      </c>
      <c r="C299" s="296" t="s">
        <v>31</v>
      </c>
      <c r="D299" s="307">
        <v>2006</v>
      </c>
      <c r="E299" s="307" t="s">
        <v>194</v>
      </c>
      <c r="F299" s="65">
        <f t="shared" si="17"/>
        <v>13</v>
      </c>
      <c r="G299" s="66" t="str">
        <f t="shared" si="18"/>
        <v>1997-06</v>
      </c>
      <c r="H299" s="67" t="str">
        <f t="shared" si="20"/>
        <v>2019-T7 PTO-13</v>
      </c>
      <c r="I299" s="302">
        <v>6.6695423769374202E-3</v>
      </c>
      <c r="J299" s="305">
        <f>VLOOKUP(H299,T7_ReductionFactor!$G$10:$H$3591,2,FALSE)</f>
        <v>0.92896811756989872</v>
      </c>
      <c r="K299" s="75">
        <f t="shared" si="19"/>
        <v>6.1957922269562232E-3</v>
      </c>
      <c r="L299" s="11"/>
    </row>
    <row r="300" spans="1:12" ht="16.149999999999999" customHeight="1" x14ac:dyDescent="0.25">
      <c r="A300" s="9" t="s">
        <v>192</v>
      </c>
      <c r="B300" s="7">
        <v>2019</v>
      </c>
      <c r="C300" s="296" t="s">
        <v>31</v>
      </c>
      <c r="D300" s="307">
        <v>2005</v>
      </c>
      <c r="E300" s="307" t="s">
        <v>194</v>
      </c>
      <c r="F300" s="65">
        <f t="shared" si="17"/>
        <v>14</v>
      </c>
      <c r="G300" s="66" t="str">
        <f t="shared" si="18"/>
        <v>1997-06</v>
      </c>
      <c r="H300" s="67" t="str">
        <f t="shared" si="20"/>
        <v>2019-T7 PTO-14</v>
      </c>
      <c r="I300" s="302">
        <v>5.2627310339427502E-3</v>
      </c>
      <c r="J300" s="305">
        <f>VLOOKUP(H300,T7_ReductionFactor!$G$10:$H$3591,2,FALSE)</f>
        <v>0.92687377486546352</v>
      </c>
      <c r="K300" s="75">
        <f t="shared" si="19"/>
        <v>4.877887379532141E-3</v>
      </c>
      <c r="L300" s="11"/>
    </row>
    <row r="301" spans="1:12" ht="16.149999999999999" customHeight="1" x14ac:dyDescent="0.25">
      <c r="A301" s="9" t="s">
        <v>192</v>
      </c>
      <c r="B301" s="7">
        <v>2019</v>
      </c>
      <c r="C301" s="296" t="s">
        <v>31</v>
      </c>
      <c r="D301" s="307">
        <v>2004</v>
      </c>
      <c r="E301" s="307" t="s">
        <v>194</v>
      </c>
      <c r="F301" s="65">
        <f t="shared" si="17"/>
        <v>15</v>
      </c>
      <c r="G301" s="66" t="str">
        <f t="shared" si="18"/>
        <v>1997-06</v>
      </c>
      <c r="H301" s="67" t="str">
        <f t="shared" si="20"/>
        <v>2019-T7 PTO-15</v>
      </c>
      <c r="I301" s="302">
        <v>3.0225463695465098E-3</v>
      </c>
      <c r="J301" s="305">
        <f>VLOOKUP(H301,T7_ReductionFactor!$G$10:$H$3591,2,FALSE)</f>
        <v>0.92504227083306911</v>
      </c>
      <c r="K301" s="75">
        <f t="shared" si="19"/>
        <v>2.7959831573835525E-3</v>
      </c>
      <c r="L301" s="11"/>
    </row>
    <row r="302" spans="1:12" ht="16.149999999999999" customHeight="1" x14ac:dyDescent="0.25">
      <c r="A302" s="9" t="s">
        <v>192</v>
      </c>
      <c r="B302" s="7">
        <v>2019</v>
      </c>
      <c r="C302" s="296" t="s">
        <v>31</v>
      </c>
      <c r="D302" s="307">
        <v>2003</v>
      </c>
      <c r="E302" s="307" t="s">
        <v>194</v>
      </c>
      <c r="F302" s="65">
        <f t="shared" si="17"/>
        <v>16</v>
      </c>
      <c r="G302" s="66" t="str">
        <f t="shared" si="18"/>
        <v>1997-06</v>
      </c>
      <c r="H302" s="67" t="str">
        <f t="shared" si="20"/>
        <v>2019-T7 PTO-16</v>
      </c>
      <c r="I302" s="302">
        <v>3.1882654073656699E-3</v>
      </c>
      <c r="J302" s="305">
        <f>VLOOKUP(H302,T7_ReductionFactor!$G$10:$H$3591,2,FALSE)</f>
        <v>0.9539612980547828</v>
      </c>
      <c r="K302" s="75">
        <f t="shared" si="19"/>
        <v>3.0414818065537153E-3</v>
      </c>
      <c r="L302" s="11"/>
    </row>
    <row r="303" spans="1:12" ht="16.149999999999999" customHeight="1" x14ac:dyDescent="0.25">
      <c r="A303" s="9" t="s">
        <v>192</v>
      </c>
      <c r="B303" s="7">
        <v>2019</v>
      </c>
      <c r="C303" s="296" t="s">
        <v>31</v>
      </c>
      <c r="D303" s="307">
        <v>2002</v>
      </c>
      <c r="E303" s="307" t="s">
        <v>194</v>
      </c>
      <c r="F303" s="65">
        <f t="shared" si="17"/>
        <v>17</v>
      </c>
      <c r="G303" s="66" t="str">
        <f t="shared" si="18"/>
        <v>1997-06</v>
      </c>
      <c r="H303" s="67" t="str">
        <f t="shared" si="20"/>
        <v>2019-T7 PTO-17</v>
      </c>
      <c r="I303" s="302">
        <v>4.3742698734420696E-3</v>
      </c>
      <c r="J303" s="305">
        <f>VLOOKUP(H303,T7_ReductionFactor!$G$10:$H$3591,2,FALSE)</f>
        <v>0.95300299632418684</v>
      </c>
      <c r="K303" s="75">
        <f t="shared" si="19"/>
        <v>4.1686922961209141E-3</v>
      </c>
      <c r="L303" s="11"/>
    </row>
    <row r="304" spans="1:12" ht="16.149999999999999" customHeight="1" x14ac:dyDescent="0.25">
      <c r="A304" s="9" t="s">
        <v>192</v>
      </c>
      <c r="B304" s="7">
        <v>2019</v>
      </c>
      <c r="C304" s="296" t="s">
        <v>31</v>
      </c>
      <c r="D304" s="307">
        <v>2001</v>
      </c>
      <c r="E304" s="307" t="s">
        <v>194</v>
      </c>
      <c r="F304" s="65">
        <f t="shared" si="17"/>
        <v>18</v>
      </c>
      <c r="G304" s="66" t="str">
        <f t="shared" si="18"/>
        <v>1997-06</v>
      </c>
      <c r="H304" s="67" t="str">
        <f t="shared" si="20"/>
        <v>2019-T7 PTO-18</v>
      </c>
      <c r="I304" s="302">
        <v>6.2052913443328703E-3</v>
      </c>
      <c r="J304" s="305">
        <f>VLOOKUP(H304,T7_ReductionFactor!$G$10:$H$3591,2,FALSE)</f>
        <v>0.95208648208609759</v>
      </c>
      <c r="K304" s="75">
        <f t="shared" si="19"/>
        <v>5.9079740063451933E-3</v>
      </c>
      <c r="L304" s="11"/>
    </row>
    <row r="305" spans="1:12" ht="16.149999999999999" customHeight="1" x14ac:dyDescent="0.25">
      <c r="A305" s="9" t="s">
        <v>192</v>
      </c>
      <c r="B305" s="7">
        <v>2019</v>
      </c>
      <c r="C305" s="296" t="s">
        <v>31</v>
      </c>
      <c r="D305" s="307">
        <v>2000</v>
      </c>
      <c r="E305" s="307" t="s">
        <v>194</v>
      </c>
      <c r="F305" s="65">
        <f t="shared" si="17"/>
        <v>19</v>
      </c>
      <c r="G305" s="66" t="str">
        <f t="shared" si="18"/>
        <v>1997-06</v>
      </c>
      <c r="H305" s="67" t="str">
        <f t="shared" si="20"/>
        <v>2019-T7 PTO-19</v>
      </c>
      <c r="I305" s="302">
        <v>8.3333139882944707E-3</v>
      </c>
      <c r="J305" s="305">
        <f>VLOOKUP(H305,T7_ReductionFactor!$G$10:$H$3591,2,FALSE)</f>
        <v>0.95121089872319065</v>
      </c>
      <c r="K305" s="75">
        <f t="shared" si="19"/>
        <v>7.9267390881481194E-3</v>
      </c>
      <c r="L305" s="11"/>
    </row>
    <row r="306" spans="1:12" ht="16.149999999999999" customHeight="1" x14ac:dyDescent="0.25">
      <c r="A306" s="9" t="s">
        <v>192</v>
      </c>
      <c r="B306" s="7">
        <v>2019</v>
      </c>
      <c r="C306" s="296" t="s">
        <v>31</v>
      </c>
      <c r="D306" s="307">
        <v>1999</v>
      </c>
      <c r="E306" s="307" t="s">
        <v>194</v>
      </c>
      <c r="F306" s="65">
        <f t="shared" si="17"/>
        <v>20</v>
      </c>
      <c r="G306" s="66" t="str">
        <f t="shared" si="18"/>
        <v>1997-06</v>
      </c>
      <c r="H306" s="67" t="str">
        <f t="shared" si="20"/>
        <v>2019-T7 PTO-20</v>
      </c>
      <c r="I306" s="302">
        <v>6.7843261928109098E-3</v>
      </c>
      <c r="J306" s="305">
        <f>VLOOKUP(H306,T7_ReductionFactor!$G$10:$H$3591,2,FALSE)</f>
        <v>0.95037519130462422</v>
      </c>
      <c r="K306" s="75">
        <f t="shared" si="19"/>
        <v>6.4476553033656417E-3</v>
      </c>
      <c r="L306" s="11"/>
    </row>
    <row r="307" spans="1:12" ht="16.149999999999999" customHeight="1" x14ac:dyDescent="0.25">
      <c r="A307" s="9" t="s">
        <v>192</v>
      </c>
      <c r="B307" s="7">
        <v>2019</v>
      </c>
      <c r="C307" s="296" t="s">
        <v>31</v>
      </c>
      <c r="D307" s="307">
        <v>1998</v>
      </c>
      <c r="E307" s="307" t="s">
        <v>194</v>
      </c>
      <c r="F307" s="65">
        <f t="shared" si="17"/>
        <v>21</v>
      </c>
      <c r="G307" s="66" t="str">
        <f t="shared" si="18"/>
        <v>1997-06</v>
      </c>
      <c r="H307" s="67" t="str">
        <f t="shared" si="20"/>
        <v>2019-T7 PTO-21</v>
      </c>
      <c r="I307" s="302">
        <v>4.1625273166789401E-3</v>
      </c>
      <c r="J307" s="305">
        <f>VLOOKUP(H307,T7_ReductionFactor!$G$10:$H$3591,2,FALSE)</f>
        <v>0.94957828995040594</v>
      </c>
      <c r="K307" s="75">
        <f t="shared" si="19"/>
        <v>3.9526455712438398E-3</v>
      </c>
      <c r="L307" s="11"/>
    </row>
    <row r="308" spans="1:12" ht="16.149999999999999" customHeight="1" x14ac:dyDescent="0.25">
      <c r="A308" s="9" t="s">
        <v>192</v>
      </c>
      <c r="B308" s="7">
        <v>2019</v>
      </c>
      <c r="C308" s="296" t="s">
        <v>31</v>
      </c>
      <c r="D308" s="307">
        <v>1997</v>
      </c>
      <c r="E308" s="307" t="s">
        <v>194</v>
      </c>
      <c r="F308" s="65">
        <f t="shared" si="17"/>
        <v>22</v>
      </c>
      <c r="G308" s="66" t="str">
        <f t="shared" si="18"/>
        <v>Pre1997</v>
      </c>
      <c r="H308" s="67" t="str">
        <f t="shared" si="20"/>
        <v>2019-T7 PTO-22</v>
      </c>
      <c r="I308" s="302">
        <v>3.47144149968809E-3</v>
      </c>
      <c r="J308" s="305">
        <f>VLOOKUP(H308,T7_ReductionFactor!$G$10:$H$3591,2,FALSE)</f>
        <v>0.94881907456863701</v>
      </c>
      <c r="K308" s="75">
        <f t="shared" si="19"/>
        <v>3.2937699111532147E-3</v>
      </c>
      <c r="L308" s="11"/>
    </row>
    <row r="309" spans="1:12" ht="16.149999999999999" customHeight="1" x14ac:dyDescent="0.25">
      <c r="A309" s="9" t="s">
        <v>192</v>
      </c>
      <c r="B309" s="7">
        <v>2019</v>
      </c>
      <c r="C309" s="296" t="s">
        <v>31</v>
      </c>
      <c r="D309" s="307">
        <v>1996</v>
      </c>
      <c r="E309" s="307" t="s">
        <v>194</v>
      </c>
      <c r="F309" s="65">
        <f t="shared" si="17"/>
        <v>23</v>
      </c>
      <c r="G309" s="66" t="str">
        <f t="shared" si="18"/>
        <v>Pre1997</v>
      </c>
      <c r="H309" s="67" t="str">
        <f t="shared" si="20"/>
        <v>2019-T7 PTO-23</v>
      </c>
      <c r="I309" s="302">
        <v>3.75037456676905E-3</v>
      </c>
      <c r="J309" s="305">
        <f>VLOOKUP(H309,T7_ReductionFactor!$G$10:$H$3591,2,FALSE)</f>
        <v>0.94809639083503783</v>
      </c>
      <c r="K309" s="75">
        <f t="shared" si="19"/>
        <v>3.5557165910332549E-3</v>
      </c>
      <c r="L309" s="11"/>
    </row>
    <row r="310" spans="1:12" ht="16.149999999999999" customHeight="1" x14ac:dyDescent="0.25">
      <c r="A310" s="9" t="s">
        <v>192</v>
      </c>
      <c r="B310" s="7">
        <v>2019</v>
      </c>
      <c r="C310" s="296" t="s">
        <v>31</v>
      </c>
      <c r="D310" s="307">
        <v>1995</v>
      </c>
      <c r="E310" s="307" t="s">
        <v>194</v>
      </c>
      <c r="F310" s="65">
        <f t="shared" si="17"/>
        <v>24</v>
      </c>
      <c r="G310" s="66" t="str">
        <f t="shared" si="18"/>
        <v>Pre1997</v>
      </c>
      <c r="H310" s="67" t="str">
        <f t="shared" si="20"/>
        <v>2019-T7 PTO-24</v>
      </c>
      <c r="I310" s="302">
        <v>2.1224195053205401E-3</v>
      </c>
      <c r="J310" s="305">
        <f>VLOOKUP(H310,T7_ReductionFactor!$G$10:$H$3591,2,FALSE)</f>
        <v>0.94740910767812603</v>
      </c>
      <c r="K310" s="75">
        <f t="shared" si="19"/>
        <v>2.0107995696543824E-3</v>
      </c>
      <c r="L310" s="11"/>
    </row>
    <row r="311" spans="1:12" ht="16.149999999999999" customHeight="1" x14ac:dyDescent="0.25">
      <c r="A311" s="9" t="s">
        <v>192</v>
      </c>
      <c r="B311" s="7">
        <v>2019</v>
      </c>
      <c r="C311" s="296" t="s">
        <v>31</v>
      </c>
      <c r="D311" s="307">
        <v>1994</v>
      </c>
      <c r="E311" s="307" t="s">
        <v>194</v>
      </c>
      <c r="F311" s="65">
        <f t="shared" si="17"/>
        <v>25</v>
      </c>
      <c r="G311" s="66" t="str">
        <f t="shared" si="18"/>
        <v>Pre1997</v>
      </c>
      <c r="H311" s="67" t="str">
        <f t="shared" si="20"/>
        <v>2019-T7 PTO-25</v>
      </c>
      <c r="I311" s="302">
        <v>1.5247593964645199E-3</v>
      </c>
      <c r="J311" s="305">
        <f>VLOOKUP(H311,T7_ReductionFactor!$G$10:$H$3591,2,FALSE)</f>
        <v>0.94675599231083041</v>
      </c>
      <c r="K311" s="75">
        <f t="shared" si="19"/>
        <v>1.4435750954350296E-3</v>
      </c>
      <c r="L311" s="11"/>
    </row>
    <row r="312" spans="1:12" ht="16.149999999999999" customHeight="1" x14ac:dyDescent="0.25">
      <c r="A312" s="9" t="s">
        <v>192</v>
      </c>
      <c r="B312" s="7">
        <v>2019</v>
      </c>
      <c r="C312" s="296" t="s">
        <v>31</v>
      </c>
      <c r="D312" s="307">
        <v>1993</v>
      </c>
      <c r="E312" s="307" t="s">
        <v>194</v>
      </c>
      <c r="F312" s="65">
        <f t="shared" si="17"/>
        <v>26</v>
      </c>
      <c r="G312" s="66" t="str">
        <f t="shared" si="18"/>
        <v>Pre1997</v>
      </c>
      <c r="H312" s="67" t="str">
        <f t="shared" si="20"/>
        <v>2019-T7 PTO-26</v>
      </c>
      <c r="I312" s="302">
        <v>1.5073458752135E-3</v>
      </c>
      <c r="J312" s="305">
        <f>VLOOKUP(H312,T7_ReductionFactor!$G$10:$H$3591,2,FALSE)</f>
        <v>1</v>
      </c>
      <c r="K312" s="75">
        <f t="shared" si="19"/>
        <v>1.5073458752135E-3</v>
      </c>
      <c r="L312" s="11"/>
    </row>
    <row r="313" spans="1:12" ht="16.149999999999999" customHeight="1" x14ac:dyDescent="0.25">
      <c r="A313" s="9" t="s">
        <v>192</v>
      </c>
      <c r="B313" s="7">
        <v>2019</v>
      </c>
      <c r="C313" s="296" t="s">
        <v>31</v>
      </c>
      <c r="D313" s="307">
        <v>1992</v>
      </c>
      <c r="E313" s="307" t="s">
        <v>194</v>
      </c>
      <c r="F313" s="65">
        <f t="shared" si="17"/>
        <v>27</v>
      </c>
      <c r="G313" s="66" t="str">
        <f t="shared" si="18"/>
        <v>Pre1997</v>
      </c>
      <c r="H313" s="67" t="str">
        <f t="shared" si="20"/>
        <v>2019-T7 PTO-27</v>
      </c>
      <c r="I313" s="302">
        <v>1.2196249198107301E-3</v>
      </c>
      <c r="J313" s="305">
        <f>VLOOKUP(H313,T7_ReductionFactor!$G$10:$H$3591,2,FALSE)</f>
        <v>1</v>
      </c>
      <c r="K313" s="75">
        <f t="shared" si="19"/>
        <v>1.2196249198107301E-3</v>
      </c>
      <c r="L313" s="11"/>
    </row>
    <row r="314" spans="1:12" ht="16.149999999999999" customHeight="1" x14ac:dyDescent="0.25">
      <c r="A314" s="9" t="s">
        <v>192</v>
      </c>
      <c r="B314" s="7">
        <v>2019</v>
      </c>
      <c r="C314" s="296" t="s">
        <v>31</v>
      </c>
      <c r="D314" s="307">
        <v>1991</v>
      </c>
      <c r="E314" s="307" t="s">
        <v>194</v>
      </c>
      <c r="F314" s="65">
        <f t="shared" si="17"/>
        <v>28</v>
      </c>
      <c r="G314" s="66" t="str">
        <f t="shared" si="18"/>
        <v>Pre1997</v>
      </c>
      <c r="H314" s="67" t="str">
        <f t="shared" si="20"/>
        <v>2019-T7 PTO-28</v>
      </c>
      <c r="I314" s="302">
        <v>1.12461303481545E-3</v>
      </c>
      <c r="J314" s="305">
        <f>VLOOKUP(H314,T7_ReductionFactor!$G$10:$H$3591,2,FALSE)</f>
        <v>1</v>
      </c>
      <c r="K314" s="75">
        <f t="shared" si="19"/>
        <v>1.12461303481545E-3</v>
      </c>
      <c r="L314" s="11"/>
    </row>
    <row r="315" spans="1:12" ht="16.149999999999999" customHeight="1" x14ac:dyDescent="0.25">
      <c r="A315" s="9" t="s">
        <v>192</v>
      </c>
      <c r="B315" s="7">
        <v>2019</v>
      </c>
      <c r="C315" s="296" t="s">
        <v>31</v>
      </c>
      <c r="D315" s="307">
        <v>1990</v>
      </c>
      <c r="E315" s="307" t="s">
        <v>194</v>
      </c>
      <c r="F315" s="65">
        <f t="shared" si="17"/>
        <v>29</v>
      </c>
      <c r="G315" s="66" t="str">
        <f t="shared" si="18"/>
        <v>Pre1997</v>
      </c>
      <c r="H315" s="67" t="str">
        <f t="shared" si="20"/>
        <v>2019-T7 PTO-29</v>
      </c>
      <c r="I315" s="302">
        <v>3.4914291555255801E-3</v>
      </c>
      <c r="J315" s="305">
        <f>VLOOKUP(H315,T7_ReductionFactor!$G$10:$H$3591,2,FALSE)</f>
        <v>1</v>
      </c>
      <c r="K315" s="75">
        <f t="shared" si="19"/>
        <v>3.4914291555255801E-3</v>
      </c>
      <c r="L315" s="11"/>
    </row>
    <row r="316" spans="1:12" ht="16.149999999999999" customHeight="1" x14ac:dyDescent="0.25">
      <c r="A316" s="9" t="s">
        <v>192</v>
      </c>
      <c r="B316" s="7">
        <v>2019</v>
      </c>
      <c r="C316" s="296" t="s">
        <v>31</v>
      </c>
      <c r="D316" s="307">
        <v>1989</v>
      </c>
      <c r="E316" s="307" t="s">
        <v>194</v>
      </c>
      <c r="F316" s="65">
        <f t="shared" si="17"/>
        <v>30</v>
      </c>
      <c r="G316" s="66" t="str">
        <f t="shared" si="18"/>
        <v>Pre1997</v>
      </c>
      <c r="H316" s="67" t="str">
        <f t="shared" si="20"/>
        <v>2019-T7 PTO-30</v>
      </c>
      <c r="I316" s="302">
        <v>3.2752353545067599E-3</v>
      </c>
      <c r="J316" s="305">
        <f>VLOOKUP(H316,T7_ReductionFactor!$G$10:$H$3591,2,FALSE)</f>
        <v>1</v>
      </c>
      <c r="K316" s="75">
        <f t="shared" si="19"/>
        <v>3.2752353545067599E-3</v>
      </c>
      <c r="L316" s="11"/>
    </row>
    <row r="317" spans="1:12" ht="16.149999999999999" customHeight="1" x14ac:dyDescent="0.25">
      <c r="A317" s="9" t="s">
        <v>192</v>
      </c>
      <c r="B317" s="7">
        <v>2019</v>
      </c>
      <c r="C317" s="296" t="s">
        <v>31</v>
      </c>
      <c r="D317" s="307">
        <v>1988</v>
      </c>
      <c r="E317" s="307" t="s">
        <v>194</v>
      </c>
      <c r="F317" s="65">
        <f t="shared" si="17"/>
        <v>31</v>
      </c>
      <c r="G317" s="66" t="str">
        <f t="shared" si="18"/>
        <v>Pre1997</v>
      </c>
      <c r="H317" s="67" t="str">
        <f t="shared" si="20"/>
        <v>2019-T7 PTO-31</v>
      </c>
      <c r="I317" s="302">
        <v>2.46107577567262E-3</v>
      </c>
      <c r="J317" s="305">
        <f>VLOOKUP(H317,T7_ReductionFactor!$G$10:$H$3591,2,FALSE)</f>
        <v>1</v>
      </c>
      <c r="K317" s="75">
        <f t="shared" si="19"/>
        <v>2.46107577567262E-3</v>
      </c>
      <c r="L317" s="11"/>
    </row>
    <row r="318" spans="1:12" ht="16.149999999999999" customHeight="1" x14ac:dyDescent="0.25">
      <c r="A318" s="9" t="s">
        <v>192</v>
      </c>
      <c r="B318" s="7">
        <v>2019</v>
      </c>
      <c r="C318" s="296" t="s">
        <v>31</v>
      </c>
      <c r="D318" s="307">
        <v>1987</v>
      </c>
      <c r="E318" s="307" t="s">
        <v>194</v>
      </c>
      <c r="F318" s="65">
        <f t="shared" si="17"/>
        <v>32</v>
      </c>
      <c r="G318" s="66" t="str">
        <f t="shared" si="18"/>
        <v>Pre1997</v>
      </c>
      <c r="H318" s="67" t="str">
        <f t="shared" si="20"/>
        <v>2019-T7 PTO-32</v>
      </c>
      <c r="I318" s="302">
        <v>1.9725657478165499E-3</v>
      </c>
      <c r="J318" s="305">
        <f>VLOOKUP(H318,T7_ReductionFactor!$G$10:$H$3591,2,FALSE)</f>
        <v>1</v>
      </c>
      <c r="K318" s="75">
        <f t="shared" si="19"/>
        <v>1.9725657478165499E-3</v>
      </c>
      <c r="L318" s="11"/>
    </row>
    <row r="319" spans="1:12" ht="16.149999999999999" customHeight="1" x14ac:dyDescent="0.25">
      <c r="A319" s="9" t="s">
        <v>192</v>
      </c>
      <c r="B319" s="7">
        <v>2019</v>
      </c>
      <c r="C319" s="296" t="s">
        <v>31</v>
      </c>
      <c r="D319" s="307">
        <v>1986</v>
      </c>
      <c r="E319" s="307" t="s">
        <v>194</v>
      </c>
      <c r="F319" s="65">
        <f t="shared" si="17"/>
        <v>33</v>
      </c>
      <c r="G319" s="66" t="str">
        <f t="shared" si="18"/>
        <v>Pre1997</v>
      </c>
      <c r="H319" s="67" t="str">
        <f t="shared" si="20"/>
        <v>2019-T7 PTO-33</v>
      </c>
      <c r="I319" s="302">
        <v>1.3798043410266599E-3</v>
      </c>
      <c r="J319" s="305">
        <f>VLOOKUP(H319,T7_ReductionFactor!$G$10:$H$3591,2,FALSE)</f>
        <v>1</v>
      </c>
      <c r="K319" s="75">
        <f t="shared" si="19"/>
        <v>1.3798043410266599E-3</v>
      </c>
      <c r="L319" s="11"/>
    </row>
    <row r="320" spans="1:12" ht="16.149999999999999" customHeight="1" x14ac:dyDescent="0.25">
      <c r="A320" s="9" t="s">
        <v>192</v>
      </c>
      <c r="B320" s="7">
        <v>2019</v>
      </c>
      <c r="C320" s="296" t="s">
        <v>31</v>
      </c>
      <c r="D320" s="307">
        <v>1985</v>
      </c>
      <c r="E320" s="307" t="s">
        <v>194</v>
      </c>
      <c r="F320" s="65">
        <f t="shared" si="17"/>
        <v>34</v>
      </c>
      <c r="G320" s="66" t="str">
        <f t="shared" si="18"/>
        <v>Pre1997</v>
      </c>
      <c r="H320" s="67" t="str">
        <f t="shared" si="20"/>
        <v>2019-T7 PTO-34</v>
      </c>
      <c r="I320" s="302">
        <v>1.3822549812937601E-3</v>
      </c>
      <c r="J320" s="305">
        <f>VLOOKUP(H320,T7_ReductionFactor!$G$10:$H$3591,2,FALSE)</f>
        <v>1</v>
      </c>
      <c r="K320" s="75">
        <f t="shared" si="19"/>
        <v>1.3822549812937601E-3</v>
      </c>
      <c r="L320" s="11"/>
    </row>
    <row r="321" spans="1:12" ht="16.149999999999999" customHeight="1" x14ac:dyDescent="0.25">
      <c r="A321" s="9" t="s">
        <v>192</v>
      </c>
      <c r="B321" s="7">
        <v>2019</v>
      </c>
      <c r="C321" s="296" t="s">
        <v>31</v>
      </c>
      <c r="D321" s="307">
        <v>1984</v>
      </c>
      <c r="E321" s="307" t="s">
        <v>194</v>
      </c>
      <c r="F321" s="65">
        <f t="shared" si="17"/>
        <v>35</v>
      </c>
      <c r="G321" s="66" t="str">
        <f t="shared" si="18"/>
        <v>Pre1997</v>
      </c>
      <c r="H321" s="67" t="str">
        <f t="shared" si="20"/>
        <v>2019-T7 PTO-35</v>
      </c>
      <c r="I321" s="302">
        <v>1.03206604268926E-3</v>
      </c>
      <c r="J321" s="305">
        <f>VLOOKUP(H321,T7_ReductionFactor!$G$10:$H$3591,2,FALSE)</f>
        <v>1</v>
      </c>
      <c r="K321" s="75">
        <f t="shared" si="19"/>
        <v>1.03206604268926E-3</v>
      </c>
      <c r="L321" s="11"/>
    </row>
    <row r="322" spans="1:12" ht="16.149999999999999" customHeight="1" x14ac:dyDescent="0.25">
      <c r="A322" s="9" t="s">
        <v>192</v>
      </c>
      <c r="B322" s="7">
        <v>2019</v>
      </c>
      <c r="C322" s="296" t="s">
        <v>31</v>
      </c>
      <c r="D322" s="307">
        <v>1983</v>
      </c>
      <c r="E322" s="307" t="s">
        <v>194</v>
      </c>
      <c r="F322" s="65">
        <f t="shared" si="17"/>
        <v>36</v>
      </c>
      <c r="G322" s="66" t="str">
        <f t="shared" si="18"/>
        <v>Pre1997</v>
      </c>
      <c r="H322" s="67" t="str">
        <f t="shared" si="20"/>
        <v>2019-T7 PTO-36</v>
      </c>
      <c r="I322" s="302">
        <v>4.2436011033922E-4</v>
      </c>
      <c r="J322" s="305">
        <f>VLOOKUP(H322,T7_ReductionFactor!$G$10:$H$3591,2,FALSE)</f>
        <v>1</v>
      </c>
      <c r="K322" s="75">
        <f t="shared" si="19"/>
        <v>4.2436011033922E-4</v>
      </c>
      <c r="L322" s="11"/>
    </row>
    <row r="323" spans="1:12" ht="16.149999999999999" customHeight="1" x14ac:dyDescent="0.25">
      <c r="A323" s="9" t="s">
        <v>192</v>
      </c>
      <c r="B323" s="7">
        <v>2019</v>
      </c>
      <c r="C323" s="296" t="s">
        <v>31</v>
      </c>
      <c r="D323" s="307">
        <v>1982</v>
      </c>
      <c r="E323" s="307" t="s">
        <v>194</v>
      </c>
      <c r="F323" s="65">
        <f t="shared" si="17"/>
        <v>37</v>
      </c>
      <c r="G323" s="66" t="str">
        <f t="shared" si="18"/>
        <v>Pre1997</v>
      </c>
      <c r="H323" s="67" t="str">
        <f t="shared" si="20"/>
        <v>2019-T7 PTO-37</v>
      </c>
      <c r="I323" s="302">
        <v>4.8457274195655702E-4</v>
      </c>
      <c r="J323" s="305">
        <f>VLOOKUP(H323,T7_ReductionFactor!$G$10:$H$3591,2,FALSE)</f>
        <v>1</v>
      </c>
      <c r="K323" s="75">
        <f t="shared" si="19"/>
        <v>4.8457274195655702E-4</v>
      </c>
      <c r="L323" s="11"/>
    </row>
    <row r="324" spans="1:12" ht="16.149999999999999" customHeight="1" x14ac:dyDescent="0.25">
      <c r="A324" s="9" t="s">
        <v>192</v>
      </c>
      <c r="B324" s="7">
        <v>2019</v>
      </c>
      <c r="C324" s="296" t="s">
        <v>31</v>
      </c>
      <c r="D324" s="307">
        <v>1981</v>
      </c>
      <c r="E324" s="307" t="s">
        <v>194</v>
      </c>
      <c r="F324" s="65">
        <f t="shared" si="17"/>
        <v>38</v>
      </c>
      <c r="G324" s="66" t="str">
        <f t="shared" si="18"/>
        <v>Pre1997</v>
      </c>
      <c r="H324" s="67" t="str">
        <f t="shared" si="20"/>
        <v>2019-T7 PTO-38</v>
      </c>
      <c r="I324" s="302">
        <v>6.8086326324702799E-4</v>
      </c>
      <c r="J324" s="305">
        <f>VLOOKUP(H324,T7_ReductionFactor!$G$10:$H$3591,2,FALSE)</f>
        <v>1</v>
      </c>
      <c r="K324" s="75">
        <f t="shared" si="19"/>
        <v>6.8086326324702799E-4</v>
      </c>
      <c r="L324" s="11"/>
    </row>
    <row r="325" spans="1:12" ht="16.149999999999999" customHeight="1" x14ac:dyDescent="0.25">
      <c r="A325" s="9" t="s">
        <v>192</v>
      </c>
      <c r="B325" s="7">
        <v>2019</v>
      </c>
      <c r="C325" s="296" t="s">
        <v>31</v>
      </c>
      <c r="D325" s="307">
        <v>1980</v>
      </c>
      <c r="E325" s="307" t="s">
        <v>194</v>
      </c>
      <c r="F325" s="65">
        <f t="shared" si="17"/>
        <v>39</v>
      </c>
      <c r="G325" s="66" t="str">
        <f t="shared" si="18"/>
        <v>Pre1997</v>
      </c>
      <c r="H325" s="67" t="str">
        <f t="shared" si="20"/>
        <v>2019-T7 PTO-39</v>
      </c>
      <c r="I325" s="302">
        <v>2.3571834765459901E-4</v>
      </c>
      <c r="J325" s="305">
        <f>VLOOKUP(H325,T7_ReductionFactor!$G$10:$H$3591,2,FALSE)</f>
        <v>1</v>
      </c>
      <c r="K325" s="75">
        <f t="shared" si="19"/>
        <v>2.3571834765459901E-4</v>
      </c>
      <c r="L325" s="11"/>
    </row>
    <row r="326" spans="1:12" ht="16.149999999999999" customHeight="1" x14ac:dyDescent="0.25">
      <c r="A326" s="9" t="s">
        <v>192</v>
      </c>
      <c r="B326" s="7">
        <v>2019</v>
      </c>
      <c r="C326" s="296" t="s">
        <v>31</v>
      </c>
      <c r="D326" s="307">
        <v>1979</v>
      </c>
      <c r="E326" s="307" t="s">
        <v>194</v>
      </c>
      <c r="F326" s="65">
        <f t="shared" si="17"/>
        <v>40</v>
      </c>
      <c r="G326" s="66" t="str">
        <f t="shared" si="18"/>
        <v>Pre1997</v>
      </c>
      <c r="H326" s="67" t="str">
        <f t="shared" si="20"/>
        <v>2019-T7 PTO-40</v>
      </c>
      <c r="I326" s="302">
        <v>1.5434539750352401E-4</v>
      </c>
      <c r="J326" s="305">
        <f>VLOOKUP(H326,T7_ReductionFactor!$G$10:$H$3591,2,FALSE)</f>
        <v>1</v>
      </c>
      <c r="K326" s="75">
        <f t="shared" si="19"/>
        <v>1.5434539750352401E-4</v>
      </c>
      <c r="L326" s="11"/>
    </row>
    <row r="327" spans="1:12" ht="16.149999999999999" customHeight="1" x14ac:dyDescent="0.25">
      <c r="A327" s="9" t="s">
        <v>192</v>
      </c>
      <c r="B327" s="7">
        <v>2019</v>
      </c>
      <c r="C327" s="296" t="s">
        <v>31</v>
      </c>
      <c r="D327" s="307">
        <v>1978</v>
      </c>
      <c r="E327" s="307" t="s">
        <v>194</v>
      </c>
      <c r="F327" s="65">
        <f t="shared" si="17"/>
        <v>41</v>
      </c>
      <c r="G327" s="66" t="str">
        <f t="shared" si="18"/>
        <v>Pre1997</v>
      </c>
      <c r="H327" s="67" t="str">
        <f t="shared" si="20"/>
        <v>2019-T7 PTO-41</v>
      </c>
      <c r="I327" s="302">
        <v>1.3847068934700501E-4</v>
      </c>
      <c r="J327" s="305">
        <f>VLOOKUP(H327,T7_ReductionFactor!$G$10:$H$3591,2,FALSE)</f>
        <v>1</v>
      </c>
      <c r="K327" s="75">
        <f t="shared" si="19"/>
        <v>1.3847068934700501E-4</v>
      </c>
      <c r="L327" s="11"/>
    </row>
    <row r="328" spans="1:12" ht="16.149999999999999" customHeight="1" x14ac:dyDescent="0.25">
      <c r="A328" s="9" t="s">
        <v>192</v>
      </c>
      <c r="B328" s="7">
        <v>2019</v>
      </c>
      <c r="C328" s="296" t="s">
        <v>31</v>
      </c>
      <c r="D328" s="307">
        <v>1977</v>
      </c>
      <c r="E328" s="307" t="s">
        <v>194</v>
      </c>
      <c r="F328" s="65">
        <f t="shared" si="17"/>
        <v>42</v>
      </c>
      <c r="G328" s="66" t="str">
        <f t="shared" si="18"/>
        <v>Pre1997</v>
      </c>
      <c r="H328" s="67" t="str">
        <f t="shared" si="20"/>
        <v>2019-T7 PTO-42</v>
      </c>
      <c r="I328" s="302">
        <v>1.1749661688439499E-4</v>
      </c>
      <c r="J328" s="305">
        <f>VLOOKUP(H328,T7_ReductionFactor!$G$10:$H$3591,2,FALSE)</f>
        <v>1</v>
      </c>
      <c r="K328" s="75">
        <f t="shared" si="19"/>
        <v>1.1749661688439499E-4</v>
      </c>
      <c r="L328" s="11"/>
    </row>
    <row r="329" spans="1:12" ht="16.149999999999999" customHeight="1" x14ac:dyDescent="0.25">
      <c r="A329" s="9" t="s">
        <v>192</v>
      </c>
      <c r="B329" s="7">
        <v>2019</v>
      </c>
      <c r="C329" s="296" t="s">
        <v>31</v>
      </c>
      <c r="D329" s="307">
        <v>1976</v>
      </c>
      <c r="E329" s="307" t="s">
        <v>194</v>
      </c>
      <c r="F329" s="65">
        <f t="shared" ref="F329:F392" si="21">B329-D329</f>
        <v>43</v>
      </c>
      <c r="G329" s="66" t="str">
        <f t="shared" ref="G329:G392" si="22">IF(D329&lt;1998,"Pre1997",IF(D329&lt;2008,"1997-06",IF(D329&lt;2011,"2007-09",IF(D329&lt;2014,"2010-12","2013+"))))</f>
        <v>Pre1997</v>
      </c>
      <c r="H329" s="67" t="str">
        <f t="shared" si="20"/>
        <v>2019-T7 PTO-43</v>
      </c>
      <c r="I329" s="302">
        <v>4.14532689673584E-5</v>
      </c>
      <c r="J329" s="305">
        <f>VLOOKUP(H329,T7_ReductionFactor!$G$10:$H$3591,2,FALSE)</f>
        <v>1</v>
      </c>
      <c r="K329" s="75">
        <f t="shared" ref="K329:K392" si="23">I329*J329</f>
        <v>4.14532689673584E-5</v>
      </c>
      <c r="L329" s="11"/>
    </row>
    <row r="330" spans="1:12" ht="16.149999999999999" customHeight="1" x14ac:dyDescent="0.25">
      <c r="A330" s="9" t="s">
        <v>192</v>
      </c>
      <c r="B330" s="7">
        <v>2019</v>
      </c>
      <c r="C330" s="296" t="s">
        <v>31</v>
      </c>
      <c r="D330" s="307">
        <v>1975</v>
      </c>
      <c r="E330" s="307" t="s">
        <v>194</v>
      </c>
      <c r="F330" s="65">
        <f t="shared" si="21"/>
        <v>44</v>
      </c>
      <c r="G330" s="66" t="str">
        <f t="shared" si="22"/>
        <v>Pre1997</v>
      </c>
      <c r="H330" s="67" t="str">
        <f t="shared" ref="H330:H393" si="24">CONCATENATE(B330,"-",C330,"-",F330)</f>
        <v>2019-T7 PTO-44</v>
      </c>
      <c r="I330" s="302">
        <v>4.9599658313877102E-5</v>
      </c>
      <c r="J330" s="305">
        <f>VLOOKUP(H330,T7_ReductionFactor!$G$10:$H$3591,2,FALSE)</f>
        <v>1</v>
      </c>
      <c r="K330" s="75">
        <f t="shared" si="23"/>
        <v>4.9599658313877102E-5</v>
      </c>
      <c r="L330" s="11"/>
    </row>
    <row r="331" spans="1:12" ht="16.149999999999999" customHeight="1" x14ac:dyDescent="0.25">
      <c r="A331" s="9" t="s">
        <v>192</v>
      </c>
      <c r="B331" s="7">
        <v>2019</v>
      </c>
      <c r="C331" s="296" t="s">
        <v>32</v>
      </c>
      <c r="D331" s="307">
        <v>2020</v>
      </c>
      <c r="E331" s="307" t="s">
        <v>194</v>
      </c>
      <c r="F331" s="65">
        <f t="shared" si="21"/>
        <v>-1</v>
      </c>
      <c r="G331" s="66" t="str">
        <f t="shared" si="22"/>
        <v>2013+</v>
      </c>
      <c r="H331" s="67" t="str">
        <f t="shared" si="24"/>
        <v>2019-T7 Public--1</v>
      </c>
      <c r="I331" s="302">
        <v>7.3546704930899901E-6</v>
      </c>
      <c r="J331" s="305">
        <f>VLOOKUP(H331,T7_ReductionFactor!$G$10:$H$3591,2,FALSE)</f>
        <v>0.99723042995657873</v>
      </c>
      <c r="K331" s="75">
        <f t="shared" si="23"/>
        <v>7.3343012180130936E-6</v>
      </c>
      <c r="L331" s="11"/>
    </row>
    <row r="332" spans="1:12" ht="16.149999999999999" customHeight="1" x14ac:dyDescent="0.25">
      <c r="A332" s="9" t="s">
        <v>192</v>
      </c>
      <c r="B332" s="7">
        <v>2019</v>
      </c>
      <c r="C332" s="296" t="s">
        <v>32</v>
      </c>
      <c r="D332" s="307">
        <v>2019</v>
      </c>
      <c r="E332" s="307" t="s">
        <v>194</v>
      </c>
      <c r="F332" s="65">
        <f t="shared" si="21"/>
        <v>0</v>
      </c>
      <c r="G332" s="66" t="str">
        <f t="shared" si="22"/>
        <v>2013+</v>
      </c>
      <c r="H332" s="67" t="str">
        <f t="shared" si="24"/>
        <v>2019-T7 Public-0</v>
      </c>
      <c r="I332" s="302">
        <v>1.1216263027907799E-4</v>
      </c>
      <c r="J332" s="305">
        <f>VLOOKUP(H332,T7_ReductionFactor!$G$10:$H$3591,2,FALSE)</f>
        <v>0.99084715494317166</v>
      </c>
      <c r="K332" s="75">
        <f t="shared" si="23"/>
        <v>1.1113602310296727E-4</v>
      </c>
      <c r="L332" s="11"/>
    </row>
    <row r="333" spans="1:12" ht="16.149999999999999" customHeight="1" x14ac:dyDescent="0.25">
      <c r="A333" s="9" t="s">
        <v>192</v>
      </c>
      <c r="B333" s="7">
        <v>2019</v>
      </c>
      <c r="C333" s="296" t="s">
        <v>32</v>
      </c>
      <c r="D333" s="307">
        <v>2018</v>
      </c>
      <c r="E333" s="307" t="s">
        <v>194</v>
      </c>
      <c r="F333" s="65">
        <f t="shared" si="21"/>
        <v>1</v>
      </c>
      <c r="G333" s="66" t="str">
        <f t="shared" si="22"/>
        <v>2013+</v>
      </c>
      <c r="H333" s="67" t="str">
        <f t="shared" si="24"/>
        <v>2019-T7 Public-1</v>
      </c>
      <c r="I333" s="302">
        <v>1.1105135786923899E-4</v>
      </c>
      <c r="J333" s="305">
        <f>VLOOKUP(H333,T7_ReductionFactor!$G$10:$H$3591,2,FALSE)</f>
        <v>0.98481164548954869</v>
      </c>
      <c r="K333" s="75">
        <f t="shared" si="23"/>
        <v>1.09364670477054E-4</v>
      </c>
      <c r="L333" s="11"/>
    </row>
    <row r="334" spans="1:12" ht="16.149999999999999" customHeight="1" x14ac:dyDescent="0.25">
      <c r="A334" s="9" t="s">
        <v>192</v>
      </c>
      <c r="B334" s="7">
        <v>2019</v>
      </c>
      <c r="C334" s="296" t="s">
        <v>32</v>
      </c>
      <c r="D334" s="307">
        <v>2017</v>
      </c>
      <c r="E334" s="307" t="s">
        <v>194</v>
      </c>
      <c r="F334" s="65">
        <f t="shared" si="21"/>
        <v>2</v>
      </c>
      <c r="G334" s="66" t="str">
        <f t="shared" si="22"/>
        <v>2013+</v>
      </c>
      <c r="H334" s="67" t="str">
        <f t="shared" si="24"/>
        <v>2019-T7 Public-2</v>
      </c>
      <c r="I334" s="302">
        <v>4.4995172793301999E-4</v>
      </c>
      <c r="J334" s="305">
        <f>VLOOKUP(H334,T7_ReductionFactor!$G$10:$H$3591,2,FALSE)</f>
        <v>0.97909623544330371</v>
      </c>
      <c r="K334" s="75">
        <f t="shared" si="23"/>
        <v>4.4054604295042945E-4</v>
      </c>
      <c r="L334" s="11"/>
    </row>
    <row r="335" spans="1:12" ht="16.149999999999999" customHeight="1" x14ac:dyDescent="0.25">
      <c r="A335" s="9" t="s">
        <v>192</v>
      </c>
      <c r="B335" s="7">
        <v>2019</v>
      </c>
      <c r="C335" s="296" t="s">
        <v>32</v>
      </c>
      <c r="D335" s="307">
        <v>2016</v>
      </c>
      <c r="E335" s="307" t="s">
        <v>194</v>
      </c>
      <c r="F335" s="65">
        <f t="shared" si="21"/>
        <v>3</v>
      </c>
      <c r="G335" s="66" t="str">
        <f t="shared" si="22"/>
        <v>2013+</v>
      </c>
      <c r="H335" s="67" t="str">
        <f t="shared" si="24"/>
        <v>2019-T7 Public-3</v>
      </c>
      <c r="I335" s="302">
        <v>9.9881067384061399E-5</v>
      </c>
      <c r="J335" s="305">
        <f>VLOOKUP(H335,T7_ReductionFactor!$G$10:$H$3591,2,FALSE)</f>
        <v>0.97367611744774774</v>
      </c>
      <c r="K335" s="75">
        <f t="shared" si="23"/>
        <v>9.7251809897049769E-5</v>
      </c>
      <c r="L335" s="11"/>
    </row>
    <row r="336" spans="1:12" ht="16.149999999999999" customHeight="1" x14ac:dyDescent="0.25">
      <c r="A336" s="9" t="s">
        <v>192</v>
      </c>
      <c r="B336" s="7">
        <v>2019</v>
      </c>
      <c r="C336" s="296" t="s">
        <v>32</v>
      </c>
      <c r="D336" s="307">
        <v>2015</v>
      </c>
      <c r="E336" s="307" t="s">
        <v>194</v>
      </c>
      <c r="F336" s="65">
        <f t="shared" si="21"/>
        <v>4</v>
      </c>
      <c r="G336" s="66" t="str">
        <f t="shared" si="22"/>
        <v>2013+</v>
      </c>
      <c r="H336" s="67" t="str">
        <f t="shared" si="24"/>
        <v>2019-T7 Public-4</v>
      </c>
      <c r="I336" s="302">
        <v>7.7965688351538506E-5</v>
      </c>
      <c r="J336" s="305">
        <f>VLOOKUP(H336,T7_ReductionFactor!$G$10:$H$3591,2,FALSE)</f>
        <v>0.96852898298472823</v>
      </c>
      <c r="K336" s="75">
        <f t="shared" si="23"/>
        <v>7.5512028846819862E-5</v>
      </c>
      <c r="L336" s="11"/>
    </row>
    <row r="337" spans="1:12" ht="16.149999999999999" customHeight="1" x14ac:dyDescent="0.25">
      <c r="A337" s="9" t="s">
        <v>192</v>
      </c>
      <c r="B337" s="7">
        <v>2019</v>
      </c>
      <c r="C337" s="296" t="s">
        <v>32</v>
      </c>
      <c r="D337" s="307">
        <v>2014</v>
      </c>
      <c r="E337" s="307" t="s">
        <v>194</v>
      </c>
      <c r="F337" s="65">
        <f t="shared" si="21"/>
        <v>5</v>
      </c>
      <c r="G337" s="66" t="str">
        <f t="shared" si="22"/>
        <v>2013+</v>
      </c>
      <c r="H337" s="67" t="str">
        <f t="shared" si="24"/>
        <v>2019-T7 Public-5</v>
      </c>
      <c r="I337" s="302">
        <v>7.3602135028150896E-5</v>
      </c>
      <c r="J337" s="305">
        <f>VLOOKUP(H337,T7_ReductionFactor!$G$10:$H$3591,2,FALSE)</f>
        <v>0.96363471546907098</v>
      </c>
      <c r="K337" s="75">
        <f t="shared" si="23"/>
        <v>7.0925572445768335E-5</v>
      </c>
      <c r="L337" s="11"/>
    </row>
    <row r="338" spans="1:12" ht="16.149999999999999" customHeight="1" x14ac:dyDescent="0.25">
      <c r="A338" s="9" t="s">
        <v>192</v>
      </c>
      <c r="B338" s="7">
        <v>2019</v>
      </c>
      <c r="C338" s="296" t="s">
        <v>32</v>
      </c>
      <c r="D338" s="307">
        <v>2013</v>
      </c>
      <c r="E338" s="307" t="s">
        <v>194</v>
      </c>
      <c r="F338" s="65">
        <f t="shared" si="21"/>
        <v>6</v>
      </c>
      <c r="G338" s="66" t="str">
        <f t="shared" si="22"/>
        <v>2010-12</v>
      </c>
      <c r="H338" s="67" t="str">
        <f t="shared" si="24"/>
        <v>2019-T7 Public-6</v>
      </c>
      <c r="I338" s="302">
        <v>1.1812264800889199E-4</v>
      </c>
      <c r="J338" s="305">
        <f>VLOOKUP(H338,T7_ReductionFactor!$G$10:$H$3591,2,FALSE)</f>
        <v>0.94356772723776594</v>
      </c>
      <c r="K338" s="75">
        <f t="shared" si="23"/>
        <v>1.1145671851705683E-4</v>
      </c>
      <c r="L338" s="11"/>
    </row>
    <row r="339" spans="1:12" ht="16.149999999999999" customHeight="1" x14ac:dyDescent="0.25">
      <c r="A339" s="9" t="s">
        <v>192</v>
      </c>
      <c r="B339" s="7">
        <v>2019</v>
      </c>
      <c r="C339" s="296" t="s">
        <v>32</v>
      </c>
      <c r="D339" s="307">
        <v>2012</v>
      </c>
      <c r="E339" s="307" t="s">
        <v>194</v>
      </c>
      <c r="F339" s="65">
        <f t="shared" si="21"/>
        <v>7</v>
      </c>
      <c r="G339" s="66" t="str">
        <f t="shared" si="22"/>
        <v>2010-12</v>
      </c>
      <c r="H339" s="67" t="str">
        <f t="shared" si="24"/>
        <v>2019-T7 Public-7</v>
      </c>
      <c r="I339" s="302">
        <v>6.8077905141255803E-5</v>
      </c>
      <c r="J339" s="305">
        <f>VLOOKUP(H339,T7_ReductionFactor!$G$10:$H$3591,2,FALSE)</f>
        <v>0.93804984818892512</v>
      </c>
      <c r="K339" s="75">
        <f t="shared" si="23"/>
        <v>6.3860468582775055E-5</v>
      </c>
      <c r="L339" s="11"/>
    </row>
    <row r="340" spans="1:12" ht="16.149999999999999" customHeight="1" x14ac:dyDescent="0.25">
      <c r="A340" s="9" t="s">
        <v>192</v>
      </c>
      <c r="B340" s="7">
        <v>2019</v>
      </c>
      <c r="C340" s="296" t="s">
        <v>32</v>
      </c>
      <c r="D340" s="307">
        <v>2011</v>
      </c>
      <c r="E340" s="307" t="s">
        <v>194</v>
      </c>
      <c r="F340" s="65">
        <f t="shared" si="21"/>
        <v>8</v>
      </c>
      <c r="G340" s="66" t="str">
        <f t="shared" si="22"/>
        <v>2010-12</v>
      </c>
      <c r="H340" s="67" t="str">
        <f t="shared" si="24"/>
        <v>2019-T7 Public-8</v>
      </c>
      <c r="I340" s="302">
        <v>2.03791497346363E-4</v>
      </c>
      <c r="J340" s="305">
        <f>VLOOKUP(H340,T7_ReductionFactor!$G$10:$H$3591,2,FALSE)</f>
        <v>0.93288089814772224</v>
      </c>
      <c r="K340" s="75">
        <f t="shared" si="23"/>
        <v>1.9011319507934428E-4</v>
      </c>
      <c r="L340" s="11"/>
    </row>
    <row r="341" spans="1:12" ht="16.149999999999999" customHeight="1" x14ac:dyDescent="0.25">
      <c r="A341" s="9" t="s">
        <v>192</v>
      </c>
      <c r="B341" s="7">
        <v>2019</v>
      </c>
      <c r="C341" s="296" t="s">
        <v>32</v>
      </c>
      <c r="D341" s="307">
        <v>2010</v>
      </c>
      <c r="E341" s="307" t="s">
        <v>194</v>
      </c>
      <c r="F341" s="65">
        <f t="shared" si="21"/>
        <v>9</v>
      </c>
      <c r="G341" s="66" t="str">
        <f t="shared" si="22"/>
        <v>2007-09</v>
      </c>
      <c r="H341" s="67" t="str">
        <f t="shared" si="24"/>
        <v>2019-T7 Public-9</v>
      </c>
      <c r="I341" s="302">
        <v>2.6474740088763702E-4</v>
      </c>
      <c r="J341" s="305">
        <f>VLOOKUP(H341,T7_ReductionFactor!$G$10:$H$3591,2,FALSE)</f>
        <v>0.95251968278719434</v>
      </c>
      <c r="K341" s="75">
        <f t="shared" si="23"/>
        <v>2.5217711031222617E-4</v>
      </c>
      <c r="L341" s="11"/>
    </row>
    <row r="342" spans="1:12" ht="16.149999999999999" customHeight="1" x14ac:dyDescent="0.25">
      <c r="A342" s="9" t="s">
        <v>192</v>
      </c>
      <c r="B342" s="7">
        <v>2019</v>
      </c>
      <c r="C342" s="296" t="s">
        <v>32</v>
      </c>
      <c r="D342" s="307">
        <v>2009</v>
      </c>
      <c r="E342" s="307" t="s">
        <v>194</v>
      </c>
      <c r="F342" s="65">
        <f t="shared" si="21"/>
        <v>10</v>
      </c>
      <c r="G342" s="66" t="str">
        <f t="shared" si="22"/>
        <v>2007-09</v>
      </c>
      <c r="H342" s="67" t="str">
        <f t="shared" si="24"/>
        <v>2019-T7 Public-10</v>
      </c>
      <c r="I342" s="302">
        <v>4.9666670043835802E-4</v>
      </c>
      <c r="J342" s="305">
        <f>VLOOKUP(H342,T7_ReductionFactor!$G$10:$H$3591,2,FALSE)</f>
        <v>0.94883496747893492</v>
      </c>
      <c r="K342" s="75">
        <f t="shared" si="23"/>
        <v>4.7125473255829934E-4</v>
      </c>
      <c r="L342" s="11"/>
    </row>
    <row r="343" spans="1:12" ht="16.149999999999999" customHeight="1" x14ac:dyDescent="0.25">
      <c r="A343" s="9" t="s">
        <v>192</v>
      </c>
      <c r="B343" s="7">
        <v>2019</v>
      </c>
      <c r="C343" s="296" t="s">
        <v>32</v>
      </c>
      <c r="D343" s="307">
        <v>2008</v>
      </c>
      <c r="E343" s="307" t="s">
        <v>194</v>
      </c>
      <c r="F343" s="65">
        <f t="shared" si="21"/>
        <v>11</v>
      </c>
      <c r="G343" s="66" t="str">
        <f t="shared" si="22"/>
        <v>2007-09</v>
      </c>
      <c r="H343" s="67" t="str">
        <f t="shared" si="24"/>
        <v>2019-T7 Public-11</v>
      </c>
      <c r="I343" s="302">
        <v>6.3647163922635902E-4</v>
      </c>
      <c r="J343" s="305">
        <f>VLOOKUP(H343,T7_ReductionFactor!$G$10:$H$3591,2,FALSE)</f>
        <v>0.94527189653244625</v>
      </c>
      <c r="K343" s="75">
        <f t="shared" si="23"/>
        <v>6.0163875350061535E-4</v>
      </c>
      <c r="L343" s="11"/>
    </row>
    <row r="344" spans="1:12" ht="16.149999999999999" customHeight="1" x14ac:dyDescent="0.25">
      <c r="A344" s="9" t="s">
        <v>192</v>
      </c>
      <c r="B344" s="7">
        <v>2019</v>
      </c>
      <c r="C344" s="296" t="s">
        <v>32</v>
      </c>
      <c r="D344" s="307">
        <v>2007</v>
      </c>
      <c r="E344" s="307" t="s">
        <v>194</v>
      </c>
      <c r="F344" s="65">
        <f t="shared" si="21"/>
        <v>12</v>
      </c>
      <c r="G344" s="66" t="str">
        <f t="shared" si="22"/>
        <v>1997-06</v>
      </c>
      <c r="H344" s="67" t="str">
        <f t="shared" si="24"/>
        <v>2019-T7 Public-12</v>
      </c>
      <c r="I344" s="302">
        <v>9.8983626580259306E-4</v>
      </c>
      <c r="J344" s="305">
        <f>VLOOKUP(H344,T7_ReductionFactor!$G$10:$H$3591,2,FALSE)</f>
        <v>0.97422567114500269</v>
      </c>
      <c r="K344" s="75">
        <f t="shared" si="23"/>
        <v>9.6432390037519454E-4</v>
      </c>
      <c r="L344" s="11"/>
    </row>
    <row r="345" spans="1:12" ht="16.149999999999999" customHeight="1" x14ac:dyDescent="0.25">
      <c r="A345" s="9" t="s">
        <v>192</v>
      </c>
      <c r="B345" s="7">
        <v>2019</v>
      </c>
      <c r="C345" s="296" t="s">
        <v>32</v>
      </c>
      <c r="D345" s="307">
        <v>2006</v>
      </c>
      <c r="E345" s="307" t="s">
        <v>194</v>
      </c>
      <c r="F345" s="65">
        <f t="shared" si="21"/>
        <v>13</v>
      </c>
      <c r="G345" s="66" t="str">
        <f t="shared" si="22"/>
        <v>1997-06</v>
      </c>
      <c r="H345" s="67" t="str">
        <f t="shared" si="24"/>
        <v>2019-T7 Public-13</v>
      </c>
      <c r="I345" s="302">
        <v>1.08448403962672E-3</v>
      </c>
      <c r="J345" s="305">
        <f>VLOOKUP(H345,T7_ReductionFactor!$G$10:$H$3591,2,FALSE)</f>
        <v>0.97258680276103271</v>
      </c>
      <c r="K345" s="75">
        <f t="shared" si="23"/>
        <v>1.0547548647459207E-3</v>
      </c>
      <c r="L345" s="11"/>
    </row>
    <row r="346" spans="1:12" ht="16.149999999999999" customHeight="1" x14ac:dyDescent="0.25">
      <c r="A346" s="9" t="s">
        <v>192</v>
      </c>
      <c r="B346" s="7">
        <v>2019</v>
      </c>
      <c r="C346" s="296" t="s">
        <v>32</v>
      </c>
      <c r="D346" s="307">
        <v>2005</v>
      </c>
      <c r="E346" s="307" t="s">
        <v>194</v>
      </c>
      <c r="F346" s="65">
        <f t="shared" si="21"/>
        <v>14</v>
      </c>
      <c r="G346" s="66" t="str">
        <f t="shared" si="22"/>
        <v>1997-06</v>
      </c>
      <c r="H346" s="67" t="str">
        <f t="shared" si="24"/>
        <v>2019-T7 Public-14</v>
      </c>
      <c r="I346" s="302">
        <v>1.0456654353081299E-3</v>
      </c>
      <c r="J346" s="305">
        <f>VLOOKUP(H346,T7_ReductionFactor!$G$10:$H$3591,2,FALSE)</f>
        <v>0.97098099568823026</v>
      </c>
      <c r="K346" s="75">
        <f t="shared" si="23"/>
        <v>1.0153212655322546E-3</v>
      </c>
      <c r="L346" s="11"/>
    </row>
    <row r="347" spans="1:12" ht="16.149999999999999" customHeight="1" x14ac:dyDescent="0.25">
      <c r="A347" s="9" t="s">
        <v>192</v>
      </c>
      <c r="B347" s="7">
        <v>2019</v>
      </c>
      <c r="C347" s="296" t="s">
        <v>32</v>
      </c>
      <c r="D347" s="307">
        <v>2004</v>
      </c>
      <c r="E347" s="307" t="s">
        <v>194</v>
      </c>
      <c r="F347" s="65">
        <f t="shared" si="21"/>
        <v>15</v>
      </c>
      <c r="G347" s="66" t="str">
        <f t="shared" si="22"/>
        <v>1997-06</v>
      </c>
      <c r="H347" s="67" t="str">
        <f t="shared" si="24"/>
        <v>2019-T7 Public-15</v>
      </c>
      <c r="I347" s="302">
        <v>8.9443822050034195E-4</v>
      </c>
      <c r="J347" s="305">
        <f>VLOOKUP(H347,T7_ReductionFactor!$G$10:$H$3591,2,FALSE)</f>
        <v>0.96940725948537532</v>
      </c>
      <c r="K347" s="75">
        <f t="shared" si="23"/>
        <v>8.6707490411421233E-4</v>
      </c>
      <c r="L347" s="11"/>
    </row>
    <row r="348" spans="1:12" ht="16.149999999999999" customHeight="1" x14ac:dyDescent="0.25">
      <c r="A348" s="9" t="s">
        <v>192</v>
      </c>
      <c r="B348" s="7">
        <v>2019</v>
      </c>
      <c r="C348" s="296" t="s">
        <v>32</v>
      </c>
      <c r="D348" s="307">
        <v>2003</v>
      </c>
      <c r="E348" s="307" t="s">
        <v>194</v>
      </c>
      <c r="F348" s="65">
        <f t="shared" si="21"/>
        <v>16</v>
      </c>
      <c r="G348" s="66" t="str">
        <f t="shared" si="22"/>
        <v>1997-06</v>
      </c>
      <c r="H348" s="67" t="str">
        <f t="shared" si="24"/>
        <v>2019-T7 Public-16</v>
      </c>
      <c r="I348" s="302">
        <v>8.3994145330040999E-4</v>
      </c>
      <c r="J348" s="305">
        <f>VLOOKUP(H348,T7_ReductionFactor!$G$10:$H$3591,2,FALSE)</f>
        <v>0.98009686940392016</v>
      </c>
      <c r="K348" s="75">
        <f t="shared" si="23"/>
        <v>8.2322398886231082E-4</v>
      </c>
      <c r="L348" s="11"/>
    </row>
    <row r="349" spans="1:12" ht="16.149999999999999" customHeight="1" x14ac:dyDescent="0.25">
      <c r="A349" s="9" t="s">
        <v>192</v>
      </c>
      <c r="B349" s="7">
        <v>2019</v>
      </c>
      <c r="C349" s="296" t="s">
        <v>32</v>
      </c>
      <c r="D349" s="307">
        <v>2002</v>
      </c>
      <c r="E349" s="307" t="s">
        <v>194</v>
      </c>
      <c r="F349" s="65">
        <f t="shared" si="21"/>
        <v>17</v>
      </c>
      <c r="G349" s="66" t="str">
        <f t="shared" si="22"/>
        <v>1997-06</v>
      </c>
      <c r="H349" s="67" t="str">
        <f t="shared" si="24"/>
        <v>2019-T7 Public-17</v>
      </c>
      <c r="I349" s="302">
        <v>1.08309927268198E-3</v>
      </c>
      <c r="J349" s="305">
        <f>VLOOKUP(H349,T7_ReductionFactor!$G$10:$H$3591,2,FALSE)</f>
        <v>0.97918280402777758</v>
      </c>
      <c r="K349" s="75">
        <f t="shared" si="23"/>
        <v>1.0605521828651876E-3</v>
      </c>
      <c r="L349" s="11"/>
    </row>
    <row r="350" spans="1:12" ht="16.149999999999999" customHeight="1" x14ac:dyDescent="0.25">
      <c r="A350" s="9" t="s">
        <v>192</v>
      </c>
      <c r="B350" s="7">
        <v>2019</v>
      </c>
      <c r="C350" s="296" t="s">
        <v>32</v>
      </c>
      <c r="D350" s="307">
        <v>2001</v>
      </c>
      <c r="E350" s="307" t="s">
        <v>194</v>
      </c>
      <c r="F350" s="65">
        <f t="shared" si="21"/>
        <v>18</v>
      </c>
      <c r="G350" s="66" t="str">
        <f t="shared" si="22"/>
        <v>1997-06</v>
      </c>
      <c r="H350" s="67" t="str">
        <f t="shared" si="24"/>
        <v>2019-T7 Public-18</v>
      </c>
      <c r="I350" s="302">
        <v>1.0227823125310599E-3</v>
      </c>
      <c r="J350" s="305">
        <f>VLOOKUP(H350,T7_ReductionFactor!$G$10:$H$3591,2,FALSE)</f>
        <v>0.97828839073387852</v>
      </c>
      <c r="K350" s="75">
        <f t="shared" si="23"/>
        <v>1.0005760625970855E-3</v>
      </c>
      <c r="L350" s="11"/>
    </row>
    <row r="351" spans="1:12" ht="16.149999999999999" customHeight="1" x14ac:dyDescent="0.25">
      <c r="A351" s="9" t="s">
        <v>192</v>
      </c>
      <c r="B351" s="7">
        <v>2019</v>
      </c>
      <c r="C351" s="296" t="s">
        <v>32</v>
      </c>
      <c r="D351" s="307">
        <v>2000</v>
      </c>
      <c r="E351" s="307" t="s">
        <v>194</v>
      </c>
      <c r="F351" s="65">
        <f t="shared" si="21"/>
        <v>19</v>
      </c>
      <c r="G351" s="66" t="str">
        <f t="shared" si="22"/>
        <v>1997-06</v>
      </c>
      <c r="H351" s="67" t="str">
        <f t="shared" si="24"/>
        <v>2019-T7 Public-19</v>
      </c>
      <c r="I351" s="302">
        <v>8.7624253109241804E-4</v>
      </c>
      <c r="J351" s="305">
        <f>VLOOKUP(H351,T7_ReductionFactor!$G$10:$H$3591,2,FALSE)</f>
        <v>0.97741300249344709</v>
      </c>
      <c r="K351" s="75">
        <f t="shared" si="23"/>
        <v>8.5645084322749795E-4</v>
      </c>
      <c r="L351" s="11"/>
    </row>
    <row r="352" spans="1:12" ht="16.149999999999999" customHeight="1" x14ac:dyDescent="0.25">
      <c r="A352" s="9" t="s">
        <v>192</v>
      </c>
      <c r="B352" s="7">
        <v>2019</v>
      </c>
      <c r="C352" s="296" t="s">
        <v>32</v>
      </c>
      <c r="D352" s="307">
        <v>1999</v>
      </c>
      <c r="E352" s="307" t="s">
        <v>194</v>
      </c>
      <c r="F352" s="65">
        <f t="shared" si="21"/>
        <v>20</v>
      </c>
      <c r="G352" s="66" t="str">
        <f t="shared" si="22"/>
        <v>1997-06</v>
      </c>
      <c r="H352" s="67" t="str">
        <f t="shared" si="24"/>
        <v>2019-T7 Public-20</v>
      </c>
      <c r="I352" s="302">
        <v>7.7709743318583305E-4</v>
      </c>
      <c r="J352" s="305">
        <f>VLOOKUP(H352,T7_ReductionFactor!$G$10:$H$3591,2,FALSE)</f>
        <v>0.97655603867203167</v>
      </c>
      <c r="K352" s="75">
        <f t="shared" si="23"/>
        <v>7.5887919101416093E-4</v>
      </c>
      <c r="L352" s="11"/>
    </row>
    <row r="353" spans="1:12" ht="16.149999999999999" customHeight="1" x14ac:dyDescent="0.25">
      <c r="A353" s="9" t="s">
        <v>192</v>
      </c>
      <c r="B353" s="7">
        <v>2019</v>
      </c>
      <c r="C353" s="296" t="s">
        <v>32</v>
      </c>
      <c r="D353" s="307">
        <v>1998</v>
      </c>
      <c r="E353" s="307" t="s">
        <v>194</v>
      </c>
      <c r="F353" s="65">
        <f t="shared" si="21"/>
        <v>21</v>
      </c>
      <c r="G353" s="66" t="str">
        <f t="shared" si="22"/>
        <v>1997-06</v>
      </c>
      <c r="H353" s="67" t="str">
        <f t="shared" si="24"/>
        <v>2019-T7 Public-21</v>
      </c>
      <c r="I353" s="302">
        <v>6.1006620955796997E-4</v>
      </c>
      <c r="J353" s="305">
        <f>VLOOKUP(H353,T7_ReductionFactor!$G$10:$H$3591,2,FALSE)</f>
        <v>0.97571692365515716</v>
      </c>
      <c r="K353" s="75">
        <f t="shared" si="23"/>
        <v>5.9525192521586495E-4</v>
      </c>
      <c r="L353" s="11"/>
    </row>
    <row r="354" spans="1:12" ht="16.149999999999999" customHeight="1" x14ac:dyDescent="0.25">
      <c r="A354" s="9" t="s">
        <v>192</v>
      </c>
      <c r="B354" s="7">
        <v>2019</v>
      </c>
      <c r="C354" s="296" t="s">
        <v>32</v>
      </c>
      <c r="D354" s="307">
        <v>1997</v>
      </c>
      <c r="E354" s="307" t="s">
        <v>194</v>
      </c>
      <c r="F354" s="65">
        <f t="shared" si="21"/>
        <v>22</v>
      </c>
      <c r="G354" s="66" t="str">
        <f t="shared" si="22"/>
        <v>Pre1997</v>
      </c>
      <c r="H354" s="67" t="str">
        <f t="shared" si="24"/>
        <v>2019-T7 Public-22</v>
      </c>
      <c r="I354" s="302">
        <v>6.5858049008570604E-4</v>
      </c>
      <c r="J354" s="305">
        <f>VLOOKUP(H354,T7_ReductionFactor!$G$10:$H$3591,2,FALSE)</f>
        <v>0.97489510555896319</v>
      </c>
      <c r="K354" s="75">
        <f t="shared" si="23"/>
        <v>6.4204689640117807E-4</v>
      </c>
      <c r="L354" s="11"/>
    </row>
    <row r="355" spans="1:12" ht="16.149999999999999" customHeight="1" x14ac:dyDescent="0.25">
      <c r="A355" s="9" t="s">
        <v>192</v>
      </c>
      <c r="B355" s="7">
        <v>2019</v>
      </c>
      <c r="C355" s="296" t="s">
        <v>32</v>
      </c>
      <c r="D355" s="307">
        <v>1996</v>
      </c>
      <c r="E355" s="307" t="s">
        <v>194</v>
      </c>
      <c r="F355" s="65">
        <f t="shared" si="21"/>
        <v>23</v>
      </c>
      <c r="G355" s="66" t="str">
        <f t="shared" si="22"/>
        <v>Pre1997</v>
      </c>
      <c r="H355" s="67" t="str">
        <f t="shared" si="24"/>
        <v>2019-T7 Public-23</v>
      </c>
      <c r="I355" s="302">
        <v>6.6499616341188098E-4</v>
      </c>
      <c r="J355" s="305">
        <f>VLOOKUP(H355,T7_ReductionFactor!$G$10:$H$3591,2,FALSE)</f>
        <v>0.97409005501976553</v>
      </c>
      <c r="K355" s="75">
        <f t="shared" si="23"/>
        <v>6.4776614940581208E-4</v>
      </c>
      <c r="L355" s="11"/>
    </row>
    <row r="356" spans="1:12" ht="16.149999999999999" customHeight="1" x14ac:dyDescent="0.25">
      <c r="A356" s="9" t="s">
        <v>192</v>
      </c>
      <c r="B356" s="7">
        <v>2019</v>
      </c>
      <c r="C356" s="296" t="s">
        <v>32</v>
      </c>
      <c r="D356" s="307">
        <v>1995</v>
      </c>
      <c r="E356" s="307" t="s">
        <v>194</v>
      </c>
      <c r="F356" s="65">
        <f t="shared" si="21"/>
        <v>24</v>
      </c>
      <c r="G356" s="66" t="str">
        <f t="shared" si="22"/>
        <v>Pre1997</v>
      </c>
      <c r="H356" s="67" t="str">
        <f t="shared" si="24"/>
        <v>2019-T7 Public-24</v>
      </c>
      <c r="I356" s="302">
        <v>6.5312289386794896E-4</v>
      </c>
      <c r="J356" s="305">
        <f>VLOOKUP(H356,T7_ReductionFactor!$G$10:$H$3591,2,FALSE)</f>
        <v>0.9733012640569586</v>
      </c>
      <c r="K356" s="75">
        <f t="shared" si="23"/>
        <v>6.356853381862135E-4</v>
      </c>
      <c r="L356" s="11"/>
    </row>
    <row r="357" spans="1:12" ht="16.149999999999999" customHeight="1" x14ac:dyDescent="0.25">
      <c r="A357" s="9" t="s">
        <v>192</v>
      </c>
      <c r="B357" s="7">
        <v>2019</v>
      </c>
      <c r="C357" s="296" t="s">
        <v>32</v>
      </c>
      <c r="D357" s="307">
        <v>1994</v>
      </c>
      <c r="E357" s="307" t="s">
        <v>194</v>
      </c>
      <c r="F357" s="65">
        <f t="shared" si="21"/>
        <v>25</v>
      </c>
      <c r="G357" s="66" t="str">
        <f t="shared" si="22"/>
        <v>Pre1997</v>
      </c>
      <c r="H357" s="67" t="str">
        <f t="shared" si="24"/>
        <v>2019-T7 Public-25</v>
      </c>
      <c r="I357" s="302">
        <v>4.9381669512139599E-4</v>
      </c>
      <c r="J357" s="305">
        <f>VLOOKUP(H357,T7_ReductionFactor!$G$10:$H$3591,2,FALSE)</f>
        <v>0.97252824500412494</v>
      </c>
      <c r="K357" s="75">
        <f t="shared" si="23"/>
        <v>4.802506838601483E-4</v>
      </c>
      <c r="L357" s="11"/>
    </row>
    <row r="358" spans="1:12" ht="16.149999999999999" customHeight="1" x14ac:dyDescent="0.25">
      <c r="A358" s="9" t="s">
        <v>192</v>
      </c>
      <c r="B358" s="7">
        <v>2019</v>
      </c>
      <c r="C358" s="296" t="s">
        <v>32</v>
      </c>
      <c r="D358" s="307">
        <v>1993</v>
      </c>
      <c r="E358" s="307" t="s">
        <v>194</v>
      </c>
      <c r="F358" s="65">
        <f t="shared" si="21"/>
        <v>26</v>
      </c>
      <c r="G358" s="66" t="str">
        <f t="shared" si="22"/>
        <v>Pre1997</v>
      </c>
      <c r="H358" s="67" t="str">
        <f t="shared" si="24"/>
        <v>2019-T7 Public-26</v>
      </c>
      <c r="I358" s="302">
        <v>6.9506599217896705E-4</v>
      </c>
      <c r="J358" s="305">
        <f>VLOOKUP(H358,T7_ReductionFactor!$G$10:$H$3591,2,FALSE)</f>
        <v>1</v>
      </c>
      <c r="K358" s="75">
        <f t="shared" si="23"/>
        <v>6.9506599217896705E-4</v>
      </c>
      <c r="L358" s="11"/>
    </row>
    <row r="359" spans="1:12" ht="16.149999999999999" customHeight="1" x14ac:dyDescent="0.25">
      <c r="A359" s="9" t="s">
        <v>192</v>
      </c>
      <c r="B359" s="7">
        <v>2019</v>
      </c>
      <c r="C359" s="296" t="s">
        <v>32</v>
      </c>
      <c r="D359" s="307">
        <v>1992</v>
      </c>
      <c r="E359" s="307" t="s">
        <v>194</v>
      </c>
      <c r="F359" s="65">
        <f t="shared" si="21"/>
        <v>27</v>
      </c>
      <c r="G359" s="66" t="str">
        <f t="shared" si="22"/>
        <v>Pre1997</v>
      </c>
      <c r="H359" s="67" t="str">
        <f t="shared" si="24"/>
        <v>2019-T7 Public-27</v>
      </c>
      <c r="I359" s="302">
        <v>8.5308620753932099E-4</v>
      </c>
      <c r="J359" s="305">
        <f>VLOOKUP(H359,T7_ReductionFactor!$G$10:$H$3591,2,FALSE)</f>
        <v>1</v>
      </c>
      <c r="K359" s="75">
        <f t="shared" si="23"/>
        <v>8.5308620753932099E-4</v>
      </c>
      <c r="L359" s="11"/>
    </row>
    <row r="360" spans="1:12" ht="16.149999999999999" customHeight="1" x14ac:dyDescent="0.25">
      <c r="A360" s="9" t="s">
        <v>192</v>
      </c>
      <c r="B360" s="7">
        <v>2019</v>
      </c>
      <c r="C360" s="296" t="s">
        <v>32</v>
      </c>
      <c r="D360" s="307">
        <v>1991</v>
      </c>
      <c r="E360" s="307" t="s">
        <v>194</v>
      </c>
      <c r="F360" s="65">
        <f t="shared" si="21"/>
        <v>28</v>
      </c>
      <c r="G360" s="66" t="str">
        <f t="shared" si="22"/>
        <v>Pre1997</v>
      </c>
      <c r="H360" s="67" t="str">
        <f t="shared" si="24"/>
        <v>2019-T7 Public-28</v>
      </c>
      <c r="I360" s="302">
        <v>9.8363273043474493E-4</v>
      </c>
      <c r="J360" s="305">
        <f>VLOOKUP(H360,T7_ReductionFactor!$G$10:$H$3591,2,FALSE)</f>
        <v>1</v>
      </c>
      <c r="K360" s="75">
        <f t="shared" si="23"/>
        <v>9.8363273043474493E-4</v>
      </c>
      <c r="L360" s="11"/>
    </row>
    <row r="361" spans="1:12" ht="16.149999999999999" customHeight="1" x14ac:dyDescent="0.25">
      <c r="A361" s="9" t="s">
        <v>192</v>
      </c>
      <c r="B361" s="7">
        <v>2019</v>
      </c>
      <c r="C361" s="296" t="s">
        <v>32</v>
      </c>
      <c r="D361" s="307">
        <v>1990</v>
      </c>
      <c r="E361" s="307" t="s">
        <v>194</v>
      </c>
      <c r="F361" s="65">
        <f t="shared" si="21"/>
        <v>29</v>
      </c>
      <c r="G361" s="66" t="str">
        <f t="shared" si="22"/>
        <v>Pre1997</v>
      </c>
      <c r="H361" s="67" t="str">
        <f t="shared" si="24"/>
        <v>2019-T7 Public-29</v>
      </c>
      <c r="I361" s="302">
        <v>2.39939471121812E-3</v>
      </c>
      <c r="J361" s="305">
        <f>VLOOKUP(H361,T7_ReductionFactor!$G$10:$H$3591,2,FALSE)</f>
        <v>1</v>
      </c>
      <c r="K361" s="75">
        <f t="shared" si="23"/>
        <v>2.39939471121812E-3</v>
      </c>
      <c r="L361" s="11"/>
    </row>
    <row r="362" spans="1:12" ht="16.149999999999999" customHeight="1" x14ac:dyDescent="0.25">
      <c r="A362" s="9" t="s">
        <v>192</v>
      </c>
      <c r="B362" s="7">
        <v>2019</v>
      </c>
      <c r="C362" s="296" t="s">
        <v>32</v>
      </c>
      <c r="D362" s="307">
        <v>1989</v>
      </c>
      <c r="E362" s="307" t="s">
        <v>194</v>
      </c>
      <c r="F362" s="65">
        <f t="shared" si="21"/>
        <v>30</v>
      </c>
      <c r="G362" s="66" t="str">
        <f t="shared" si="22"/>
        <v>Pre1997</v>
      </c>
      <c r="H362" s="67" t="str">
        <f t="shared" si="24"/>
        <v>2019-T7 Public-30</v>
      </c>
      <c r="I362" s="302">
        <v>2.5861541744472399E-3</v>
      </c>
      <c r="J362" s="305">
        <f>VLOOKUP(H362,T7_ReductionFactor!$G$10:$H$3591,2,FALSE)</f>
        <v>1</v>
      </c>
      <c r="K362" s="75">
        <f t="shared" si="23"/>
        <v>2.5861541744472399E-3</v>
      </c>
      <c r="L362" s="11"/>
    </row>
    <row r="363" spans="1:12" ht="16.149999999999999" customHeight="1" x14ac:dyDescent="0.25">
      <c r="A363" s="9" t="s">
        <v>192</v>
      </c>
      <c r="B363" s="7">
        <v>2019</v>
      </c>
      <c r="C363" s="296" t="s">
        <v>32</v>
      </c>
      <c r="D363" s="307">
        <v>1988</v>
      </c>
      <c r="E363" s="307" t="s">
        <v>194</v>
      </c>
      <c r="F363" s="65">
        <f t="shared" si="21"/>
        <v>31</v>
      </c>
      <c r="G363" s="66" t="str">
        <f t="shared" si="22"/>
        <v>Pre1997</v>
      </c>
      <c r="H363" s="67" t="str">
        <f t="shared" si="24"/>
        <v>2019-T7 Public-31</v>
      </c>
      <c r="I363" s="302">
        <v>2.2055160961971E-3</v>
      </c>
      <c r="J363" s="305">
        <f>VLOOKUP(H363,T7_ReductionFactor!$G$10:$H$3591,2,FALSE)</f>
        <v>1</v>
      </c>
      <c r="K363" s="75">
        <f t="shared" si="23"/>
        <v>2.2055160961971E-3</v>
      </c>
      <c r="L363" s="11"/>
    </row>
    <row r="364" spans="1:12" ht="16.149999999999999" customHeight="1" x14ac:dyDescent="0.25">
      <c r="A364" s="9" t="s">
        <v>192</v>
      </c>
      <c r="B364" s="7">
        <v>2019</v>
      </c>
      <c r="C364" s="296" t="s">
        <v>32</v>
      </c>
      <c r="D364" s="307">
        <v>1987</v>
      </c>
      <c r="E364" s="307" t="s">
        <v>194</v>
      </c>
      <c r="F364" s="65">
        <f t="shared" si="21"/>
        <v>32</v>
      </c>
      <c r="G364" s="66" t="str">
        <f t="shared" si="22"/>
        <v>Pre1997</v>
      </c>
      <c r="H364" s="67" t="str">
        <f t="shared" si="24"/>
        <v>2019-T7 Public-32</v>
      </c>
      <c r="I364" s="302">
        <v>2.00877254792922E-3</v>
      </c>
      <c r="J364" s="305">
        <f>VLOOKUP(H364,T7_ReductionFactor!$G$10:$H$3591,2,FALSE)</f>
        <v>1</v>
      </c>
      <c r="K364" s="75">
        <f t="shared" si="23"/>
        <v>2.00877254792922E-3</v>
      </c>
      <c r="L364" s="11"/>
    </row>
    <row r="365" spans="1:12" ht="16.149999999999999" customHeight="1" x14ac:dyDescent="0.25">
      <c r="A365" s="9" t="s">
        <v>192</v>
      </c>
      <c r="B365" s="7">
        <v>2019</v>
      </c>
      <c r="C365" s="296" t="s">
        <v>32</v>
      </c>
      <c r="D365" s="307">
        <v>1986</v>
      </c>
      <c r="E365" s="307" t="s">
        <v>194</v>
      </c>
      <c r="F365" s="65">
        <f t="shared" si="21"/>
        <v>33</v>
      </c>
      <c r="G365" s="66" t="str">
        <f t="shared" si="22"/>
        <v>Pre1997</v>
      </c>
      <c r="H365" s="67" t="str">
        <f t="shared" si="24"/>
        <v>2019-T7 Public-33</v>
      </c>
      <c r="I365" s="302">
        <v>1.9002894571737801E-3</v>
      </c>
      <c r="J365" s="305">
        <f>VLOOKUP(H365,T7_ReductionFactor!$G$10:$H$3591,2,FALSE)</f>
        <v>1</v>
      </c>
      <c r="K365" s="75">
        <f t="shared" si="23"/>
        <v>1.9002894571737801E-3</v>
      </c>
      <c r="L365" s="11"/>
    </row>
    <row r="366" spans="1:12" ht="16.149999999999999" customHeight="1" x14ac:dyDescent="0.25">
      <c r="A366" s="9" t="s">
        <v>192</v>
      </c>
      <c r="B366" s="7">
        <v>2019</v>
      </c>
      <c r="C366" s="296" t="s">
        <v>32</v>
      </c>
      <c r="D366" s="307">
        <v>1985</v>
      </c>
      <c r="E366" s="307" t="s">
        <v>194</v>
      </c>
      <c r="F366" s="65">
        <f t="shared" si="21"/>
        <v>34</v>
      </c>
      <c r="G366" s="66" t="str">
        <f t="shared" si="22"/>
        <v>Pre1997</v>
      </c>
      <c r="H366" s="67" t="str">
        <f t="shared" si="24"/>
        <v>2019-T7 Public-34</v>
      </c>
      <c r="I366" s="302">
        <v>1.9892952258595202E-3</v>
      </c>
      <c r="J366" s="305">
        <f>VLOOKUP(H366,T7_ReductionFactor!$G$10:$H$3591,2,FALSE)</f>
        <v>1</v>
      </c>
      <c r="K366" s="75">
        <f t="shared" si="23"/>
        <v>1.9892952258595202E-3</v>
      </c>
      <c r="L366" s="11"/>
    </row>
    <row r="367" spans="1:12" ht="16.149999999999999" customHeight="1" x14ac:dyDescent="0.25">
      <c r="A367" s="9" t="s">
        <v>192</v>
      </c>
      <c r="B367" s="7">
        <v>2019</v>
      </c>
      <c r="C367" s="296" t="s">
        <v>32</v>
      </c>
      <c r="D367" s="307">
        <v>1984</v>
      </c>
      <c r="E367" s="307" t="s">
        <v>194</v>
      </c>
      <c r="F367" s="65">
        <f t="shared" si="21"/>
        <v>35</v>
      </c>
      <c r="G367" s="66" t="str">
        <f t="shared" si="22"/>
        <v>Pre1997</v>
      </c>
      <c r="H367" s="67" t="str">
        <f t="shared" si="24"/>
        <v>2019-T7 Public-35</v>
      </c>
      <c r="I367" s="302">
        <v>1.2908113845801501E-3</v>
      </c>
      <c r="J367" s="305">
        <f>VLOOKUP(H367,T7_ReductionFactor!$G$10:$H$3591,2,FALSE)</f>
        <v>1</v>
      </c>
      <c r="K367" s="75">
        <f t="shared" si="23"/>
        <v>1.2908113845801501E-3</v>
      </c>
      <c r="L367" s="11"/>
    </row>
    <row r="368" spans="1:12" ht="16.149999999999999" customHeight="1" x14ac:dyDescent="0.25">
      <c r="A368" s="9" t="s">
        <v>192</v>
      </c>
      <c r="B368" s="7">
        <v>2019</v>
      </c>
      <c r="C368" s="296" t="s">
        <v>32</v>
      </c>
      <c r="D368" s="307">
        <v>1983</v>
      </c>
      <c r="E368" s="307" t="s">
        <v>194</v>
      </c>
      <c r="F368" s="65">
        <f t="shared" si="21"/>
        <v>36</v>
      </c>
      <c r="G368" s="66" t="str">
        <f t="shared" si="22"/>
        <v>Pre1997</v>
      </c>
      <c r="H368" s="67" t="str">
        <f t="shared" si="24"/>
        <v>2019-T7 Public-36</v>
      </c>
      <c r="I368" s="302">
        <v>1.0826757729631301E-3</v>
      </c>
      <c r="J368" s="305">
        <f>VLOOKUP(H368,T7_ReductionFactor!$G$10:$H$3591,2,FALSE)</f>
        <v>1</v>
      </c>
      <c r="K368" s="75">
        <f t="shared" si="23"/>
        <v>1.0826757729631301E-3</v>
      </c>
      <c r="L368" s="11"/>
    </row>
    <row r="369" spans="1:12" ht="16.149999999999999" customHeight="1" x14ac:dyDescent="0.25">
      <c r="A369" s="9" t="s">
        <v>192</v>
      </c>
      <c r="B369" s="7">
        <v>2019</v>
      </c>
      <c r="C369" s="296" t="s">
        <v>32</v>
      </c>
      <c r="D369" s="307">
        <v>1982</v>
      </c>
      <c r="E369" s="307" t="s">
        <v>194</v>
      </c>
      <c r="F369" s="65">
        <f t="shared" si="21"/>
        <v>37</v>
      </c>
      <c r="G369" s="66" t="str">
        <f t="shared" si="22"/>
        <v>Pre1997</v>
      </c>
      <c r="H369" s="67" t="str">
        <f t="shared" si="24"/>
        <v>2019-T7 Public-37</v>
      </c>
      <c r="I369" s="302">
        <v>1.18077706537104E-3</v>
      </c>
      <c r="J369" s="305">
        <f>VLOOKUP(H369,T7_ReductionFactor!$G$10:$H$3591,2,FALSE)</f>
        <v>1</v>
      </c>
      <c r="K369" s="75">
        <f t="shared" si="23"/>
        <v>1.18077706537104E-3</v>
      </c>
      <c r="L369" s="11"/>
    </row>
    <row r="370" spans="1:12" ht="16.149999999999999" customHeight="1" x14ac:dyDescent="0.25">
      <c r="A370" s="9" t="s">
        <v>192</v>
      </c>
      <c r="B370" s="7">
        <v>2019</v>
      </c>
      <c r="C370" s="296" t="s">
        <v>32</v>
      </c>
      <c r="D370" s="307">
        <v>1981</v>
      </c>
      <c r="E370" s="307" t="s">
        <v>194</v>
      </c>
      <c r="F370" s="65">
        <f t="shared" si="21"/>
        <v>38</v>
      </c>
      <c r="G370" s="66" t="str">
        <f t="shared" si="22"/>
        <v>Pre1997</v>
      </c>
      <c r="H370" s="67" t="str">
        <f t="shared" si="24"/>
        <v>2019-T7 Public-38</v>
      </c>
      <c r="I370" s="302">
        <v>1.3023570911122901E-3</v>
      </c>
      <c r="J370" s="305">
        <f>VLOOKUP(H370,T7_ReductionFactor!$G$10:$H$3591,2,FALSE)</f>
        <v>1</v>
      </c>
      <c r="K370" s="75">
        <f t="shared" si="23"/>
        <v>1.3023570911122901E-3</v>
      </c>
      <c r="L370" s="11"/>
    </row>
    <row r="371" spans="1:12" ht="16.149999999999999" customHeight="1" x14ac:dyDescent="0.25">
      <c r="A371" s="9" t="s">
        <v>192</v>
      </c>
      <c r="B371" s="7">
        <v>2019</v>
      </c>
      <c r="C371" s="296" t="s">
        <v>32</v>
      </c>
      <c r="D371" s="307">
        <v>1980</v>
      </c>
      <c r="E371" s="307" t="s">
        <v>194</v>
      </c>
      <c r="F371" s="65">
        <f t="shared" si="21"/>
        <v>39</v>
      </c>
      <c r="G371" s="66" t="str">
        <f t="shared" si="22"/>
        <v>Pre1997</v>
      </c>
      <c r="H371" s="67" t="str">
        <f t="shared" si="24"/>
        <v>2019-T7 Public-39</v>
      </c>
      <c r="I371" s="302">
        <v>4.5504931688352898E-4</v>
      </c>
      <c r="J371" s="305">
        <f>VLOOKUP(H371,T7_ReductionFactor!$G$10:$H$3591,2,FALSE)</f>
        <v>1</v>
      </c>
      <c r="K371" s="75">
        <f t="shared" si="23"/>
        <v>4.5504931688352898E-4</v>
      </c>
      <c r="L371" s="11"/>
    </row>
    <row r="372" spans="1:12" ht="16.149999999999999" customHeight="1" x14ac:dyDescent="0.25">
      <c r="A372" s="9" t="s">
        <v>192</v>
      </c>
      <c r="B372" s="7">
        <v>2019</v>
      </c>
      <c r="C372" s="296" t="s">
        <v>32</v>
      </c>
      <c r="D372" s="307">
        <v>1979</v>
      </c>
      <c r="E372" s="307" t="s">
        <v>194</v>
      </c>
      <c r="F372" s="65">
        <f t="shared" si="21"/>
        <v>40</v>
      </c>
      <c r="G372" s="66" t="str">
        <f t="shared" si="22"/>
        <v>Pre1997</v>
      </c>
      <c r="H372" s="67" t="str">
        <f t="shared" si="24"/>
        <v>2019-T7 Public-40</v>
      </c>
      <c r="I372" s="302">
        <v>4.9833366648767495E-4</v>
      </c>
      <c r="J372" s="305">
        <f>VLOOKUP(H372,T7_ReductionFactor!$G$10:$H$3591,2,FALSE)</f>
        <v>1</v>
      </c>
      <c r="K372" s="75">
        <f t="shared" si="23"/>
        <v>4.9833366648767495E-4</v>
      </c>
      <c r="L372" s="11"/>
    </row>
    <row r="373" spans="1:12" ht="16.149999999999999" customHeight="1" x14ac:dyDescent="0.25">
      <c r="A373" s="9" t="s">
        <v>192</v>
      </c>
      <c r="B373" s="7">
        <v>2019</v>
      </c>
      <c r="C373" s="296" t="s">
        <v>32</v>
      </c>
      <c r="D373" s="307">
        <v>1978</v>
      </c>
      <c r="E373" s="307" t="s">
        <v>194</v>
      </c>
      <c r="F373" s="65">
        <f t="shared" si="21"/>
        <v>41</v>
      </c>
      <c r="G373" s="66" t="str">
        <f t="shared" si="22"/>
        <v>Pre1997</v>
      </c>
      <c r="H373" s="67" t="str">
        <f t="shared" si="24"/>
        <v>2019-T7 Public-41</v>
      </c>
      <c r="I373" s="302">
        <v>3.8323514678486399E-4</v>
      </c>
      <c r="J373" s="305">
        <f>VLOOKUP(H373,T7_ReductionFactor!$G$10:$H$3591,2,FALSE)</f>
        <v>1</v>
      </c>
      <c r="K373" s="75">
        <f t="shared" si="23"/>
        <v>3.8323514678486399E-4</v>
      </c>
      <c r="L373" s="11"/>
    </row>
    <row r="374" spans="1:12" ht="16.149999999999999" customHeight="1" x14ac:dyDescent="0.25">
      <c r="A374" s="9" t="s">
        <v>192</v>
      </c>
      <c r="B374" s="7">
        <v>2019</v>
      </c>
      <c r="C374" s="296" t="s">
        <v>32</v>
      </c>
      <c r="D374" s="307">
        <v>1977</v>
      </c>
      <c r="E374" s="307" t="s">
        <v>194</v>
      </c>
      <c r="F374" s="65">
        <f t="shared" si="21"/>
        <v>42</v>
      </c>
      <c r="G374" s="66" t="str">
        <f t="shared" si="22"/>
        <v>Pre1997</v>
      </c>
      <c r="H374" s="67" t="str">
        <f t="shared" si="24"/>
        <v>2019-T7 Public-42</v>
      </c>
      <c r="I374" s="302">
        <v>2.05322585133415E-4</v>
      </c>
      <c r="J374" s="305">
        <f>VLOOKUP(H374,T7_ReductionFactor!$G$10:$H$3591,2,FALSE)</f>
        <v>1</v>
      </c>
      <c r="K374" s="75">
        <f t="shared" si="23"/>
        <v>2.05322585133415E-4</v>
      </c>
      <c r="L374" s="11"/>
    </row>
    <row r="375" spans="1:12" ht="16.149999999999999" customHeight="1" x14ac:dyDescent="0.25">
      <c r="A375" s="9" t="s">
        <v>192</v>
      </c>
      <c r="B375" s="7">
        <v>2019</v>
      </c>
      <c r="C375" s="296" t="s">
        <v>32</v>
      </c>
      <c r="D375" s="307">
        <v>1976</v>
      </c>
      <c r="E375" s="307" t="s">
        <v>194</v>
      </c>
      <c r="F375" s="65">
        <f t="shared" si="21"/>
        <v>43</v>
      </c>
      <c r="G375" s="66" t="str">
        <f t="shared" si="22"/>
        <v>Pre1997</v>
      </c>
      <c r="H375" s="67" t="str">
        <f t="shared" si="24"/>
        <v>2019-T7 Public-43</v>
      </c>
      <c r="I375" s="302">
        <v>2.04834930973014E-4</v>
      </c>
      <c r="J375" s="305">
        <f>VLOOKUP(H375,T7_ReductionFactor!$G$10:$H$3591,2,FALSE)</f>
        <v>1</v>
      </c>
      <c r="K375" s="75">
        <f t="shared" si="23"/>
        <v>2.04834930973014E-4</v>
      </c>
      <c r="L375" s="11"/>
    </row>
    <row r="376" spans="1:12" ht="16.149999999999999" customHeight="1" x14ac:dyDescent="0.25">
      <c r="A376" s="9" t="s">
        <v>192</v>
      </c>
      <c r="B376" s="7">
        <v>2019</v>
      </c>
      <c r="C376" s="296" t="s">
        <v>32</v>
      </c>
      <c r="D376" s="307">
        <v>1975</v>
      </c>
      <c r="E376" s="307" t="s">
        <v>194</v>
      </c>
      <c r="F376" s="65">
        <f t="shared" si="21"/>
        <v>44</v>
      </c>
      <c r="G376" s="66" t="str">
        <f t="shared" si="22"/>
        <v>Pre1997</v>
      </c>
      <c r="H376" s="67" t="str">
        <f t="shared" si="24"/>
        <v>2019-T7 Public-44</v>
      </c>
      <c r="I376" s="302">
        <v>2.08334022497943E-4</v>
      </c>
      <c r="J376" s="305">
        <f>VLOOKUP(H376,T7_ReductionFactor!$G$10:$H$3591,2,FALSE)</f>
        <v>1</v>
      </c>
      <c r="K376" s="75">
        <f t="shared" si="23"/>
        <v>2.08334022497943E-4</v>
      </c>
      <c r="L376" s="11"/>
    </row>
    <row r="377" spans="1:12" ht="16.149999999999999" customHeight="1" x14ac:dyDescent="0.25">
      <c r="A377" s="9" t="s">
        <v>192</v>
      </c>
      <c r="B377" s="7">
        <v>2019</v>
      </c>
      <c r="C377" s="296" t="s">
        <v>33</v>
      </c>
      <c r="D377" s="307">
        <v>2020</v>
      </c>
      <c r="E377" s="307" t="s">
        <v>194</v>
      </c>
      <c r="F377" s="65">
        <f t="shared" si="21"/>
        <v>-1</v>
      </c>
      <c r="G377" s="66" t="str">
        <f t="shared" si="22"/>
        <v>2013+</v>
      </c>
      <c r="H377" s="67" t="str">
        <f t="shared" si="24"/>
        <v>2019-T7 Single--1</v>
      </c>
      <c r="I377" s="302">
        <v>4.88311490557507E-5</v>
      </c>
      <c r="J377" s="305">
        <f>VLOOKUP(H377,T7_ReductionFactor!$G$10:$H$3591,2,FALSE)</f>
        <v>1</v>
      </c>
      <c r="K377" s="75">
        <f t="shared" si="23"/>
        <v>4.88311490557507E-5</v>
      </c>
      <c r="L377" s="11"/>
    </row>
    <row r="378" spans="1:12" ht="16.149999999999999" customHeight="1" x14ac:dyDescent="0.25">
      <c r="A378" s="9" t="s">
        <v>192</v>
      </c>
      <c r="B378" s="7">
        <v>2019</v>
      </c>
      <c r="C378" s="296" t="s">
        <v>33</v>
      </c>
      <c r="D378" s="307">
        <v>2019</v>
      </c>
      <c r="E378" s="307" t="s">
        <v>194</v>
      </c>
      <c r="F378" s="65">
        <f t="shared" si="21"/>
        <v>0</v>
      </c>
      <c r="G378" s="66" t="str">
        <f t="shared" si="22"/>
        <v>2013+</v>
      </c>
      <c r="H378" s="67" t="str">
        <f t="shared" si="24"/>
        <v>2019-T7 Single-0</v>
      </c>
      <c r="I378" s="302">
        <v>5.7092238824472301E-4</v>
      </c>
      <c r="J378" s="305">
        <f>VLOOKUP(H378,T7_ReductionFactor!$G$10:$H$3591,2,FALSE)</f>
        <v>0.96953808756388615</v>
      </c>
      <c r="K378" s="75">
        <f t="shared" si="23"/>
        <v>5.5353100044619528E-4</v>
      </c>
      <c r="L378" s="11"/>
    </row>
    <row r="379" spans="1:12" ht="16.149999999999999" customHeight="1" x14ac:dyDescent="0.25">
      <c r="A379" s="9" t="s">
        <v>192</v>
      </c>
      <c r="B379" s="7">
        <v>2019</v>
      </c>
      <c r="C379" s="296" t="s">
        <v>33</v>
      </c>
      <c r="D379" s="307">
        <v>2018</v>
      </c>
      <c r="E379" s="307" t="s">
        <v>194</v>
      </c>
      <c r="F379" s="65">
        <f t="shared" si="21"/>
        <v>1</v>
      </c>
      <c r="G379" s="66" t="str">
        <f t="shared" si="22"/>
        <v>2013+</v>
      </c>
      <c r="H379" s="67" t="str">
        <f t="shared" si="24"/>
        <v>2019-T7 Single-1</v>
      </c>
      <c r="I379" s="302">
        <v>8.3865107024264996E-4</v>
      </c>
      <c r="J379" s="305">
        <f>VLOOKUP(H379,T7_ReductionFactor!$G$10:$H$3591,2,FALSE)</f>
        <v>0.9470800492020538</v>
      </c>
      <c r="K379" s="75">
        <f t="shared" si="23"/>
        <v>7.9426969686876398E-4</v>
      </c>
      <c r="L379" s="11"/>
    </row>
    <row r="380" spans="1:12" ht="16.149999999999999" customHeight="1" x14ac:dyDescent="0.25">
      <c r="A380" s="9" t="s">
        <v>192</v>
      </c>
      <c r="B380" s="7">
        <v>2019</v>
      </c>
      <c r="C380" s="296" t="s">
        <v>33</v>
      </c>
      <c r="D380" s="307">
        <v>2017</v>
      </c>
      <c r="E380" s="307" t="s">
        <v>194</v>
      </c>
      <c r="F380" s="65">
        <f t="shared" si="21"/>
        <v>2</v>
      </c>
      <c r="G380" s="66" t="str">
        <f t="shared" si="22"/>
        <v>2013+</v>
      </c>
      <c r="H380" s="67" t="str">
        <f t="shared" si="24"/>
        <v>2019-T7 Single-2</v>
      </c>
      <c r="I380" s="302">
        <v>9.1390841092980196E-4</v>
      </c>
      <c r="J380" s="305">
        <f>VLOOKUP(H380,T7_ReductionFactor!$G$10:$H$3591,2,FALSE)</f>
        <v>0.93006117841956859</v>
      </c>
      <c r="K380" s="75">
        <f t="shared" si="23"/>
        <v>8.4999073363692694E-4</v>
      </c>
      <c r="L380" s="11"/>
    </row>
    <row r="381" spans="1:12" ht="16.149999999999999" customHeight="1" x14ac:dyDescent="0.25">
      <c r="A381" s="9" t="s">
        <v>192</v>
      </c>
      <c r="B381" s="7">
        <v>2019</v>
      </c>
      <c r="C381" s="296" t="s">
        <v>33</v>
      </c>
      <c r="D381" s="307">
        <v>2016</v>
      </c>
      <c r="E381" s="307" t="s">
        <v>194</v>
      </c>
      <c r="F381" s="65">
        <f t="shared" si="21"/>
        <v>3</v>
      </c>
      <c r="G381" s="66" t="str">
        <f t="shared" si="22"/>
        <v>2013+</v>
      </c>
      <c r="H381" s="67" t="str">
        <f t="shared" si="24"/>
        <v>2019-T7 Single-3</v>
      </c>
      <c r="I381" s="302">
        <v>2.6005321055605898E-3</v>
      </c>
      <c r="J381" s="305">
        <f>VLOOKUP(H381,T7_ReductionFactor!$G$10:$H$3591,2,FALSE)</f>
        <v>0.91685024607879184</v>
      </c>
      <c r="K381" s="75">
        <f t="shared" si="23"/>
        <v>2.3842985009190254E-3</v>
      </c>
      <c r="L381" s="11"/>
    </row>
    <row r="382" spans="1:12" ht="16.149999999999999" customHeight="1" x14ac:dyDescent="0.25">
      <c r="A382" s="9" t="s">
        <v>192</v>
      </c>
      <c r="B382" s="7">
        <v>2019</v>
      </c>
      <c r="C382" s="296" t="s">
        <v>33</v>
      </c>
      <c r="D382" s="307">
        <v>2015</v>
      </c>
      <c r="E382" s="307" t="s">
        <v>194</v>
      </c>
      <c r="F382" s="65">
        <f t="shared" si="21"/>
        <v>4</v>
      </c>
      <c r="G382" s="66" t="str">
        <f t="shared" si="22"/>
        <v>2013+</v>
      </c>
      <c r="H382" s="67" t="str">
        <f t="shared" si="24"/>
        <v>2019-T7 Single-4</v>
      </c>
      <c r="I382" s="302">
        <v>1.822111209975E-3</v>
      </c>
      <c r="J382" s="305">
        <f>VLOOKUP(H382,T7_ReductionFactor!$G$10:$H$3591,2,FALSE)</f>
        <v>0.90636894785656186</v>
      </c>
      <c r="K382" s="75">
        <f t="shared" si="23"/>
        <v>1.6515050202626875E-3</v>
      </c>
      <c r="L382" s="11"/>
    </row>
    <row r="383" spans="1:12" ht="16.149999999999999" customHeight="1" x14ac:dyDescent="0.25">
      <c r="A383" s="9" t="s">
        <v>192</v>
      </c>
      <c r="B383" s="7">
        <v>2019</v>
      </c>
      <c r="C383" s="296" t="s">
        <v>33</v>
      </c>
      <c r="D383" s="307">
        <v>2014</v>
      </c>
      <c r="E383" s="307" t="s">
        <v>194</v>
      </c>
      <c r="F383" s="65">
        <f t="shared" si="21"/>
        <v>5</v>
      </c>
      <c r="G383" s="66" t="str">
        <f t="shared" si="22"/>
        <v>2013+</v>
      </c>
      <c r="H383" s="67" t="str">
        <f t="shared" si="24"/>
        <v>2019-T7 Single-5</v>
      </c>
      <c r="I383" s="302">
        <v>1.9728037384304301E-3</v>
      </c>
      <c r="J383" s="305">
        <f>VLOOKUP(H383,T7_ReductionFactor!$G$10:$H$3591,2,FALSE)</f>
        <v>0.89787815577159835</v>
      </c>
      <c r="K383" s="75">
        <f t="shared" si="23"/>
        <v>1.7713373823612293E-3</v>
      </c>
      <c r="L383" s="11"/>
    </row>
    <row r="384" spans="1:12" ht="16.149999999999999" customHeight="1" x14ac:dyDescent="0.25">
      <c r="A384" s="9" t="s">
        <v>192</v>
      </c>
      <c r="B384" s="7">
        <v>2019</v>
      </c>
      <c r="C384" s="296" t="s">
        <v>33</v>
      </c>
      <c r="D384" s="307">
        <v>2013</v>
      </c>
      <c r="E384" s="307" t="s">
        <v>194</v>
      </c>
      <c r="F384" s="65">
        <f t="shared" si="21"/>
        <v>6</v>
      </c>
      <c r="G384" s="66" t="str">
        <f t="shared" si="22"/>
        <v>2010-12</v>
      </c>
      <c r="H384" s="67" t="str">
        <f t="shared" si="24"/>
        <v>2019-T7 Single-6</v>
      </c>
      <c r="I384" s="302">
        <v>1.74267234242468E-3</v>
      </c>
      <c r="J384" s="305">
        <f>VLOOKUP(H384,T7_ReductionFactor!$G$10:$H$3591,2,FALSE)</f>
        <v>0.86904507017773736</v>
      </c>
      <c r="K384" s="75">
        <f t="shared" si="23"/>
        <v>1.514460808119258E-3</v>
      </c>
      <c r="L384" s="11"/>
    </row>
    <row r="385" spans="1:12" ht="16.149999999999999" customHeight="1" x14ac:dyDescent="0.25">
      <c r="A385" s="9" t="s">
        <v>192</v>
      </c>
      <c r="B385" s="7">
        <v>2019</v>
      </c>
      <c r="C385" s="296" t="s">
        <v>33</v>
      </c>
      <c r="D385" s="307">
        <v>2012</v>
      </c>
      <c r="E385" s="307" t="s">
        <v>194</v>
      </c>
      <c r="F385" s="65">
        <f t="shared" si="21"/>
        <v>7</v>
      </c>
      <c r="G385" s="66" t="str">
        <f t="shared" si="22"/>
        <v>2010-12</v>
      </c>
      <c r="H385" s="67" t="str">
        <f t="shared" si="24"/>
        <v>2019-T7 Single-7</v>
      </c>
      <c r="I385" s="302">
        <v>2.5678295005547801E-3</v>
      </c>
      <c r="J385" s="305">
        <f>VLOOKUP(H385,T7_ReductionFactor!$G$10:$H$3591,2,FALSE)</f>
        <v>0.86345229065937523</v>
      </c>
      <c r="K385" s="75">
        <f t="shared" si="23"/>
        <v>2.2171982642767442E-3</v>
      </c>
      <c r="L385" s="11"/>
    </row>
    <row r="386" spans="1:12" ht="16.149999999999999" customHeight="1" x14ac:dyDescent="0.25">
      <c r="A386" s="9" t="s">
        <v>192</v>
      </c>
      <c r="B386" s="7">
        <v>2019</v>
      </c>
      <c r="C386" s="296" t="s">
        <v>33</v>
      </c>
      <c r="D386" s="307">
        <v>2011</v>
      </c>
      <c r="E386" s="307" t="s">
        <v>194</v>
      </c>
      <c r="F386" s="65">
        <f t="shared" si="21"/>
        <v>8</v>
      </c>
      <c r="G386" s="66" t="str">
        <f t="shared" si="22"/>
        <v>2010-12</v>
      </c>
      <c r="H386" s="67" t="str">
        <f t="shared" si="24"/>
        <v>2019-T7 Single-8</v>
      </c>
      <c r="I386" s="302">
        <v>1.80744900112938E-3</v>
      </c>
      <c r="J386" s="305">
        <f>VLOOKUP(H386,T7_ReductionFactor!$G$10:$H$3591,2,FALSE)</f>
        <v>0.85873336286188384</v>
      </c>
      <c r="K386" s="75">
        <f t="shared" si="23"/>
        <v>1.5521167589411854E-3</v>
      </c>
      <c r="L386" s="11"/>
    </row>
    <row r="387" spans="1:12" ht="16.149999999999999" customHeight="1" x14ac:dyDescent="0.25">
      <c r="A387" s="9" t="s">
        <v>192</v>
      </c>
      <c r="B387" s="7">
        <v>2019</v>
      </c>
      <c r="C387" s="296" t="s">
        <v>33</v>
      </c>
      <c r="D387" s="307">
        <v>2010</v>
      </c>
      <c r="E387" s="307" t="s">
        <v>194</v>
      </c>
      <c r="F387" s="65">
        <f t="shared" si="21"/>
        <v>9</v>
      </c>
      <c r="G387" s="66" t="str">
        <f t="shared" si="22"/>
        <v>2007-09</v>
      </c>
      <c r="H387" s="67" t="str">
        <f t="shared" si="24"/>
        <v>2019-T7 Single-9</v>
      </c>
      <c r="I387" s="302">
        <v>1.56276249490032E-3</v>
      </c>
      <c r="J387" s="305">
        <f>VLOOKUP(H387,T7_ReductionFactor!$G$10:$H$3591,2,FALSE)</f>
        <v>0.87835567378793977</v>
      </c>
      <c r="K387" s="75">
        <f t="shared" si="23"/>
        <v>1.3726613041786925E-3</v>
      </c>
      <c r="L387" s="11"/>
    </row>
    <row r="388" spans="1:12" ht="16.149999999999999" customHeight="1" x14ac:dyDescent="0.25">
      <c r="A388" s="9" t="s">
        <v>192</v>
      </c>
      <c r="B388" s="7">
        <v>2019</v>
      </c>
      <c r="C388" s="296" t="s">
        <v>33</v>
      </c>
      <c r="D388" s="307">
        <v>2009</v>
      </c>
      <c r="E388" s="307" t="s">
        <v>194</v>
      </c>
      <c r="F388" s="65">
        <f t="shared" si="21"/>
        <v>10</v>
      </c>
      <c r="G388" s="66" t="str">
        <f t="shared" si="22"/>
        <v>2007-09</v>
      </c>
      <c r="H388" s="67" t="str">
        <f t="shared" si="24"/>
        <v>2019-T7 Single-10</v>
      </c>
      <c r="I388" s="302">
        <v>2.4791468417268299E-3</v>
      </c>
      <c r="J388" s="305">
        <f>VLOOKUP(H388,T7_ReductionFactor!$G$10:$H$3591,2,FALSE)</f>
        <v>0.87371351444486789</v>
      </c>
      <c r="K388" s="75">
        <f t="shared" si="23"/>
        <v>2.1660640999100434E-3</v>
      </c>
      <c r="L388" s="11"/>
    </row>
    <row r="389" spans="1:12" ht="16.149999999999999" customHeight="1" x14ac:dyDescent="0.25">
      <c r="A389" s="9" t="s">
        <v>192</v>
      </c>
      <c r="B389" s="7">
        <v>2019</v>
      </c>
      <c r="C389" s="296" t="s">
        <v>33</v>
      </c>
      <c r="D389" s="307">
        <v>2008</v>
      </c>
      <c r="E389" s="307" t="s">
        <v>194</v>
      </c>
      <c r="F389" s="65">
        <f t="shared" si="21"/>
        <v>11</v>
      </c>
      <c r="G389" s="66" t="str">
        <f t="shared" si="22"/>
        <v>2007-09</v>
      </c>
      <c r="H389" s="67" t="str">
        <f t="shared" si="24"/>
        <v>2019-T7 Single-11</v>
      </c>
      <c r="I389" s="302">
        <v>4.7964924011699899E-3</v>
      </c>
      <c r="J389" s="305">
        <f>VLOOKUP(H389,T7_ReductionFactor!$G$10:$H$3591,2,FALSE)</f>
        <v>0.86948057236991749</v>
      </c>
      <c r="K389" s="75">
        <f t="shared" si="23"/>
        <v>4.1704569583372424E-3</v>
      </c>
      <c r="L389" s="11"/>
    </row>
    <row r="390" spans="1:12" ht="16.149999999999999" customHeight="1" x14ac:dyDescent="0.25">
      <c r="A390" s="9" t="s">
        <v>192</v>
      </c>
      <c r="B390" s="7">
        <v>2019</v>
      </c>
      <c r="C390" s="296" t="s">
        <v>33</v>
      </c>
      <c r="D390" s="307">
        <v>2007</v>
      </c>
      <c r="E390" s="307" t="s">
        <v>194</v>
      </c>
      <c r="F390" s="65">
        <f t="shared" si="21"/>
        <v>12</v>
      </c>
      <c r="G390" s="66" t="str">
        <f t="shared" si="22"/>
        <v>1997-06</v>
      </c>
      <c r="H390" s="67" t="str">
        <f t="shared" si="24"/>
        <v>2019-T7 Single-12</v>
      </c>
      <c r="I390" s="302">
        <v>4.2440487592217899E-2</v>
      </c>
      <c r="J390" s="305">
        <f>VLOOKUP(H390,T7_ReductionFactor!$G$10:$H$3591,2,FALSE)</f>
        <v>0.9312774163901667</v>
      </c>
      <c r="K390" s="75">
        <f t="shared" si="23"/>
        <v>3.952386763521961E-2</v>
      </c>
      <c r="L390" s="11"/>
    </row>
    <row r="391" spans="1:12" ht="16.149999999999999" customHeight="1" x14ac:dyDescent="0.25">
      <c r="A391" s="9" t="s">
        <v>192</v>
      </c>
      <c r="B391" s="7">
        <v>2019</v>
      </c>
      <c r="C391" s="296" t="s">
        <v>33</v>
      </c>
      <c r="D391" s="307">
        <v>2006</v>
      </c>
      <c r="E391" s="307" t="s">
        <v>194</v>
      </c>
      <c r="F391" s="65">
        <f t="shared" si="21"/>
        <v>13</v>
      </c>
      <c r="G391" s="66" t="str">
        <f t="shared" si="22"/>
        <v>1997-06</v>
      </c>
      <c r="H391" s="67" t="str">
        <f t="shared" si="24"/>
        <v>2019-T7 Single-13</v>
      </c>
      <c r="I391" s="302">
        <v>4.3820767483708598E-2</v>
      </c>
      <c r="J391" s="305">
        <f>VLOOKUP(H391,T7_ReductionFactor!$G$10:$H$3591,2,FALSE)</f>
        <v>0.92896811756989872</v>
      </c>
      <c r="K391" s="75">
        <f t="shared" si="23"/>
        <v>4.0708095879809003E-2</v>
      </c>
      <c r="L391" s="11"/>
    </row>
    <row r="392" spans="1:12" ht="16.149999999999999" customHeight="1" x14ac:dyDescent="0.25">
      <c r="A392" s="9" t="s">
        <v>192</v>
      </c>
      <c r="B392" s="7">
        <v>2019</v>
      </c>
      <c r="C392" s="296" t="s">
        <v>33</v>
      </c>
      <c r="D392" s="307">
        <v>2005</v>
      </c>
      <c r="E392" s="307" t="s">
        <v>194</v>
      </c>
      <c r="F392" s="65">
        <f t="shared" si="21"/>
        <v>14</v>
      </c>
      <c r="G392" s="66" t="str">
        <f t="shared" si="22"/>
        <v>1997-06</v>
      </c>
      <c r="H392" s="67" t="str">
        <f t="shared" si="24"/>
        <v>2019-T7 Single-14</v>
      </c>
      <c r="I392" s="302">
        <v>3.4475370140268601E-2</v>
      </c>
      <c r="J392" s="305">
        <f>VLOOKUP(H392,T7_ReductionFactor!$G$10:$H$3591,2,FALSE)</f>
        <v>0.92687377486546352</v>
      </c>
      <c r="K392" s="75">
        <f t="shared" si="23"/>
        <v>3.1954316461794842E-2</v>
      </c>
      <c r="L392" s="11"/>
    </row>
    <row r="393" spans="1:12" ht="16.149999999999999" customHeight="1" x14ac:dyDescent="0.25">
      <c r="A393" s="9" t="s">
        <v>192</v>
      </c>
      <c r="B393" s="7">
        <v>2019</v>
      </c>
      <c r="C393" s="296" t="s">
        <v>33</v>
      </c>
      <c r="D393" s="307">
        <v>2004</v>
      </c>
      <c r="E393" s="307" t="s">
        <v>194</v>
      </c>
      <c r="F393" s="65">
        <f t="shared" ref="F393:F456" si="25">B393-D393</f>
        <v>15</v>
      </c>
      <c r="G393" s="66" t="str">
        <f t="shared" ref="G393:G456" si="26">IF(D393&lt;1998,"Pre1997",IF(D393&lt;2008,"1997-06",IF(D393&lt;2011,"2007-09",IF(D393&lt;2014,"2010-12","2013+"))))</f>
        <v>1997-06</v>
      </c>
      <c r="H393" s="67" t="str">
        <f t="shared" si="24"/>
        <v>2019-T7 Single-15</v>
      </c>
      <c r="I393" s="302">
        <v>1.9814230216385498E-2</v>
      </c>
      <c r="J393" s="305">
        <f>VLOOKUP(H393,T7_ReductionFactor!$G$10:$H$3591,2,FALSE)</f>
        <v>0.92504227083306911</v>
      </c>
      <c r="K393" s="75">
        <f t="shared" ref="K393:K456" si="27">I393*J393</f>
        <v>1.8329000514174455E-2</v>
      </c>
      <c r="L393" s="11"/>
    </row>
    <row r="394" spans="1:12" ht="16.149999999999999" customHeight="1" x14ac:dyDescent="0.25">
      <c r="A394" s="9" t="s">
        <v>192</v>
      </c>
      <c r="B394" s="7">
        <v>2019</v>
      </c>
      <c r="C394" s="296" t="s">
        <v>33</v>
      </c>
      <c r="D394" s="307">
        <v>2003</v>
      </c>
      <c r="E394" s="307" t="s">
        <v>194</v>
      </c>
      <c r="F394" s="65">
        <f t="shared" si="25"/>
        <v>16</v>
      </c>
      <c r="G394" s="66" t="str">
        <f t="shared" si="26"/>
        <v>1997-06</v>
      </c>
      <c r="H394" s="67" t="str">
        <f t="shared" ref="H394:H457" si="28">CONCATENATE(B394,"-",C394,"-",F394)</f>
        <v>2019-T7 Single-16</v>
      </c>
      <c r="I394" s="302">
        <v>1.7152200340247802E-2</v>
      </c>
      <c r="J394" s="305">
        <f>VLOOKUP(H394,T7_ReductionFactor!$G$10:$H$3591,2,FALSE)</f>
        <v>0.9539612980547828</v>
      </c>
      <c r="K394" s="75">
        <f t="shared" si="27"/>
        <v>1.6362535301078479E-2</v>
      </c>
      <c r="L394" s="11"/>
    </row>
    <row r="395" spans="1:12" ht="16.149999999999999" customHeight="1" x14ac:dyDescent="0.25">
      <c r="A395" s="9" t="s">
        <v>192</v>
      </c>
      <c r="B395" s="7">
        <v>2019</v>
      </c>
      <c r="C395" s="296" t="s">
        <v>33</v>
      </c>
      <c r="D395" s="307">
        <v>2002</v>
      </c>
      <c r="E395" s="307" t="s">
        <v>194</v>
      </c>
      <c r="F395" s="65">
        <f t="shared" si="25"/>
        <v>17</v>
      </c>
      <c r="G395" s="66" t="str">
        <f t="shared" si="26"/>
        <v>1997-06</v>
      </c>
      <c r="H395" s="67" t="str">
        <f t="shared" si="28"/>
        <v>2019-T7 Single-17</v>
      </c>
      <c r="I395" s="302">
        <v>1.3095730954719401E-2</v>
      </c>
      <c r="J395" s="305">
        <f>VLOOKUP(H395,T7_ReductionFactor!$G$10:$H$3591,2,FALSE)</f>
        <v>0.95300299632418684</v>
      </c>
      <c r="K395" s="75">
        <f t="shared" si="27"/>
        <v>1.2480270838902992E-2</v>
      </c>
      <c r="L395" s="11"/>
    </row>
    <row r="396" spans="1:12" ht="16.149999999999999" customHeight="1" x14ac:dyDescent="0.25">
      <c r="A396" s="9" t="s">
        <v>192</v>
      </c>
      <c r="B396" s="7">
        <v>2019</v>
      </c>
      <c r="C396" s="296" t="s">
        <v>33</v>
      </c>
      <c r="D396" s="307">
        <v>2001</v>
      </c>
      <c r="E396" s="307" t="s">
        <v>194</v>
      </c>
      <c r="F396" s="65">
        <f t="shared" si="25"/>
        <v>18</v>
      </c>
      <c r="G396" s="66" t="str">
        <f t="shared" si="26"/>
        <v>1997-06</v>
      </c>
      <c r="H396" s="67" t="str">
        <f t="shared" si="28"/>
        <v>2019-T7 Single-18</v>
      </c>
      <c r="I396" s="302">
        <v>1.83833507560935E-2</v>
      </c>
      <c r="J396" s="305">
        <f>VLOOKUP(H396,T7_ReductionFactor!$G$10:$H$3591,2,FALSE)</f>
        <v>0.95208648208609759</v>
      </c>
      <c r="K396" s="75">
        <f t="shared" si="27"/>
        <v>1.7502539750323863E-2</v>
      </c>
      <c r="L396" s="11"/>
    </row>
    <row r="397" spans="1:12" ht="16.149999999999999" customHeight="1" x14ac:dyDescent="0.25">
      <c r="A397" s="9" t="s">
        <v>192</v>
      </c>
      <c r="B397" s="7">
        <v>2019</v>
      </c>
      <c r="C397" s="296" t="s">
        <v>33</v>
      </c>
      <c r="D397" s="307">
        <v>2000</v>
      </c>
      <c r="E397" s="307" t="s">
        <v>194</v>
      </c>
      <c r="F397" s="65">
        <f t="shared" si="25"/>
        <v>19</v>
      </c>
      <c r="G397" s="66" t="str">
        <f t="shared" si="26"/>
        <v>1997-06</v>
      </c>
      <c r="H397" s="67" t="str">
        <f t="shared" si="28"/>
        <v>2019-T7 Single-19</v>
      </c>
      <c r="I397" s="302">
        <v>2.4489892102012301E-2</v>
      </c>
      <c r="J397" s="305">
        <f>VLOOKUP(H397,T7_ReductionFactor!$G$10:$H$3591,2,FALSE)</f>
        <v>0.95121089872319065</v>
      </c>
      <c r="K397" s="75">
        <f t="shared" si="27"/>
        <v>2.3295052275989089E-2</v>
      </c>
      <c r="L397" s="11"/>
    </row>
    <row r="398" spans="1:12" ht="16.149999999999999" customHeight="1" x14ac:dyDescent="0.25">
      <c r="A398" s="9" t="s">
        <v>192</v>
      </c>
      <c r="B398" s="7">
        <v>2019</v>
      </c>
      <c r="C398" s="296" t="s">
        <v>33</v>
      </c>
      <c r="D398" s="307">
        <v>1999</v>
      </c>
      <c r="E398" s="307" t="s">
        <v>194</v>
      </c>
      <c r="F398" s="65">
        <f t="shared" si="25"/>
        <v>20</v>
      </c>
      <c r="G398" s="66" t="str">
        <f t="shared" si="26"/>
        <v>1997-06</v>
      </c>
      <c r="H398" s="67" t="str">
        <f t="shared" si="28"/>
        <v>2019-T7 Single-20</v>
      </c>
      <c r="I398" s="302">
        <v>2.0019507712727001E-2</v>
      </c>
      <c r="J398" s="305">
        <f>VLOOKUP(H398,T7_ReductionFactor!$G$10:$H$3591,2,FALSE)</f>
        <v>0.95037519130462422</v>
      </c>
      <c r="K398" s="75">
        <f t="shared" si="27"/>
        <v>1.9026043472307325E-2</v>
      </c>
      <c r="L398" s="11"/>
    </row>
    <row r="399" spans="1:12" ht="16.149999999999999" customHeight="1" x14ac:dyDescent="0.25">
      <c r="A399" s="9" t="s">
        <v>192</v>
      </c>
      <c r="B399" s="7">
        <v>2019</v>
      </c>
      <c r="C399" s="296" t="s">
        <v>33</v>
      </c>
      <c r="D399" s="307">
        <v>1998</v>
      </c>
      <c r="E399" s="307" t="s">
        <v>194</v>
      </c>
      <c r="F399" s="65">
        <f t="shared" si="25"/>
        <v>21</v>
      </c>
      <c r="G399" s="66" t="str">
        <f t="shared" si="26"/>
        <v>1997-06</v>
      </c>
      <c r="H399" s="67" t="str">
        <f t="shared" si="28"/>
        <v>2019-T7 Single-21</v>
      </c>
      <c r="I399" s="302">
        <v>1.3569863291978601E-2</v>
      </c>
      <c r="J399" s="305">
        <f>VLOOKUP(H399,T7_ReductionFactor!$G$10:$H$3591,2,FALSE)</f>
        <v>0.94957828995040594</v>
      </c>
      <c r="K399" s="75">
        <f t="shared" si="27"/>
        <v>1.2885647579657825E-2</v>
      </c>
      <c r="L399" s="11"/>
    </row>
    <row r="400" spans="1:12" ht="16.149999999999999" customHeight="1" x14ac:dyDescent="0.25">
      <c r="A400" s="9" t="s">
        <v>192</v>
      </c>
      <c r="B400" s="7">
        <v>2019</v>
      </c>
      <c r="C400" s="296" t="s">
        <v>33</v>
      </c>
      <c r="D400" s="307">
        <v>1997</v>
      </c>
      <c r="E400" s="307" t="s">
        <v>194</v>
      </c>
      <c r="F400" s="65">
        <f t="shared" si="25"/>
        <v>22</v>
      </c>
      <c r="G400" s="66" t="str">
        <f t="shared" si="26"/>
        <v>Pre1997</v>
      </c>
      <c r="H400" s="67" t="str">
        <f t="shared" si="28"/>
        <v>2019-T7 Single-22</v>
      </c>
      <c r="I400" s="302">
        <v>1.12978746901114E-2</v>
      </c>
      <c r="J400" s="305">
        <f>VLOOKUP(H400,T7_ReductionFactor!$G$10:$H$3591,2,FALSE)</f>
        <v>0.94881907456863701</v>
      </c>
      <c r="K400" s="75">
        <f t="shared" si="27"/>
        <v>1.0719639008063924E-2</v>
      </c>
      <c r="L400" s="11"/>
    </row>
    <row r="401" spans="1:12" ht="16.149999999999999" customHeight="1" x14ac:dyDescent="0.25">
      <c r="A401" s="9" t="s">
        <v>192</v>
      </c>
      <c r="B401" s="7">
        <v>2019</v>
      </c>
      <c r="C401" s="296" t="s">
        <v>33</v>
      </c>
      <c r="D401" s="307">
        <v>1996</v>
      </c>
      <c r="E401" s="307" t="s">
        <v>194</v>
      </c>
      <c r="F401" s="65">
        <f t="shared" si="25"/>
        <v>23</v>
      </c>
      <c r="G401" s="66" t="str">
        <f t="shared" si="26"/>
        <v>Pre1997</v>
      </c>
      <c r="H401" s="67" t="str">
        <f t="shared" si="28"/>
        <v>2019-T7 Single-23</v>
      </c>
      <c r="I401" s="302">
        <v>1.22173795639373E-2</v>
      </c>
      <c r="J401" s="305">
        <f>VLOOKUP(H401,T7_ReductionFactor!$G$10:$H$3591,2,FALSE)</f>
        <v>0.94809639083503783</v>
      </c>
      <c r="K401" s="75">
        <f t="shared" si="27"/>
        <v>1.1583253470030702E-2</v>
      </c>
      <c r="L401" s="11"/>
    </row>
    <row r="402" spans="1:12" ht="16.149999999999999" customHeight="1" x14ac:dyDescent="0.25">
      <c r="A402" s="9" t="s">
        <v>192</v>
      </c>
      <c r="B402" s="7">
        <v>2019</v>
      </c>
      <c r="C402" s="296" t="s">
        <v>33</v>
      </c>
      <c r="D402" s="307">
        <v>1995</v>
      </c>
      <c r="E402" s="307" t="s">
        <v>194</v>
      </c>
      <c r="F402" s="65">
        <f t="shared" si="25"/>
        <v>24</v>
      </c>
      <c r="G402" s="66" t="str">
        <f t="shared" si="26"/>
        <v>Pre1997</v>
      </c>
      <c r="H402" s="67" t="str">
        <f t="shared" si="28"/>
        <v>2019-T7 Single-24</v>
      </c>
      <c r="I402" s="302">
        <v>7.0241409181790301E-3</v>
      </c>
      <c r="J402" s="305">
        <f>VLOOKUP(H402,T7_ReductionFactor!$G$10:$H$3591,2,FALSE)</f>
        <v>0.94740910767812603</v>
      </c>
      <c r="K402" s="75">
        <f t="shared" si="27"/>
        <v>6.654735079497408E-3</v>
      </c>
      <c r="L402" s="11"/>
    </row>
    <row r="403" spans="1:12" ht="16.149999999999999" customHeight="1" x14ac:dyDescent="0.25">
      <c r="A403" s="9" t="s">
        <v>192</v>
      </c>
      <c r="B403" s="7">
        <v>2019</v>
      </c>
      <c r="C403" s="296" t="s">
        <v>33</v>
      </c>
      <c r="D403" s="307">
        <v>1994</v>
      </c>
      <c r="E403" s="307" t="s">
        <v>194</v>
      </c>
      <c r="F403" s="65">
        <f t="shared" si="25"/>
        <v>25</v>
      </c>
      <c r="G403" s="66" t="str">
        <f t="shared" si="26"/>
        <v>Pre1997</v>
      </c>
      <c r="H403" s="67" t="str">
        <f t="shared" si="28"/>
        <v>2019-T7 Single-25</v>
      </c>
      <c r="I403" s="302">
        <v>5.0261215157747499E-3</v>
      </c>
      <c r="J403" s="305">
        <f>VLOOKUP(H403,T7_ReductionFactor!$G$10:$H$3591,2,FALSE)</f>
        <v>0.94675599231083041</v>
      </c>
      <c r="K403" s="75">
        <f t="shared" si="27"/>
        <v>4.7585106631421381E-3</v>
      </c>
      <c r="L403" s="11"/>
    </row>
    <row r="404" spans="1:12" ht="16.149999999999999" customHeight="1" x14ac:dyDescent="0.25">
      <c r="A404" s="9" t="s">
        <v>192</v>
      </c>
      <c r="B404" s="7">
        <v>2019</v>
      </c>
      <c r="C404" s="296" t="s">
        <v>33</v>
      </c>
      <c r="D404" s="307">
        <v>1993</v>
      </c>
      <c r="E404" s="307" t="s">
        <v>194</v>
      </c>
      <c r="F404" s="65">
        <f t="shared" si="25"/>
        <v>26</v>
      </c>
      <c r="G404" s="66" t="str">
        <f t="shared" si="26"/>
        <v>Pre1997</v>
      </c>
      <c r="H404" s="67" t="str">
        <f t="shared" si="28"/>
        <v>2019-T7 Single-26</v>
      </c>
      <c r="I404" s="302">
        <v>4.7703179077718798E-3</v>
      </c>
      <c r="J404" s="305">
        <f>VLOOKUP(H404,T7_ReductionFactor!$G$10:$H$3591,2,FALSE)</f>
        <v>1</v>
      </c>
      <c r="K404" s="75">
        <f t="shared" si="27"/>
        <v>4.7703179077718798E-3</v>
      </c>
      <c r="L404" s="11"/>
    </row>
    <row r="405" spans="1:12" ht="16.149999999999999" customHeight="1" x14ac:dyDescent="0.25">
      <c r="A405" s="9" t="s">
        <v>192</v>
      </c>
      <c r="B405" s="7">
        <v>2019</v>
      </c>
      <c r="C405" s="296" t="s">
        <v>33</v>
      </c>
      <c r="D405" s="307">
        <v>1992</v>
      </c>
      <c r="E405" s="307" t="s">
        <v>194</v>
      </c>
      <c r="F405" s="65">
        <f t="shared" si="25"/>
        <v>27</v>
      </c>
      <c r="G405" s="66" t="str">
        <f t="shared" si="26"/>
        <v>Pre1997</v>
      </c>
      <c r="H405" s="67" t="str">
        <f t="shared" si="28"/>
        <v>2019-T7 Single-27</v>
      </c>
      <c r="I405" s="302">
        <v>3.75245358542925E-3</v>
      </c>
      <c r="J405" s="305">
        <f>VLOOKUP(H405,T7_ReductionFactor!$G$10:$H$3591,2,FALSE)</f>
        <v>1</v>
      </c>
      <c r="K405" s="75">
        <f t="shared" si="27"/>
        <v>3.75245358542925E-3</v>
      </c>
      <c r="L405" s="11"/>
    </row>
    <row r="406" spans="1:12" ht="16.149999999999999" customHeight="1" x14ac:dyDescent="0.25">
      <c r="A406" s="9" t="s">
        <v>192</v>
      </c>
      <c r="B406" s="7">
        <v>2019</v>
      </c>
      <c r="C406" s="296" t="s">
        <v>33</v>
      </c>
      <c r="D406" s="307">
        <v>1991</v>
      </c>
      <c r="E406" s="307" t="s">
        <v>194</v>
      </c>
      <c r="F406" s="65">
        <f t="shared" si="25"/>
        <v>28</v>
      </c>
      <c r="G406" s="66" t="str">
        <f t="shared" si="26"/>
        <v>Pre1997</v>
      </c>
      <c r="H406" s="67" t="str">
        <f t="shared" si="28"/>
        <v>2019-T7 Single-28</v>
      </c>
      <c r="I406" s="302">
        <v>3.4417796428532501E-3</v>
      </c>
      <c r="J406" s="305">
        <f>VLOOKUP(H406,T7_ReductionFactor!$G$10:$H$3591,2,FALSE)</f>
        <v>1</v>
      </c>
      <c r="K406" s="75">
        <f t="shared" si="27"/>
        <v>3.4417796428532501E-3</v>
      </c>
      <c r="L406" s="11"/>
    </row>
    <row r="407" spans="1:12" ht="16.149999999999999" customHeight="1" x14ac:dyDescent="0.25">
      <c r="A407" s="9" t="s">
        <v>192</v>
      </c>
      <c r="B407" s="7">
        <v>2019</v>
      </c>
      <c r="C407" s="296" t="s">
        <v>33</v>
      </c>
      <c r="D407" s="307">
        <v>1990</v>
      </c>
      <c r="E407" s="307" t="s">
        <v>194</v>
      </c>
      <c r="F407" s="65">
        <f t="shared" si="25"/>
        <v>29</v>
      </c>
      <c r="G407" s="66" t="str">
        <f t="shared" si="26"/>
        <v>Pre1997</v>
      </c>
      <c r="H407" s="67" t="str">
        <f t="shared" si="28"/>
        <v>2019-T7 Single-29</v>
      </c>
      <c r="I407" s="302">
        <v>1.26654763846363E-2</v>
      </c>
      <c r="J407" s="305">
        <f>VLOOKUP(H407,T7_ReductionFactor!$G$10:$H$3591,2,FALSE)</f>
        <v>1</v>
      </c>
      <c r="K407" s="75">
        <f t="shared" si="27"/>
        <v>1.26654763846363E-2</v>
      </c>
      <c r="L407" s="11"/>
    </row>
    <row r="408" spans="1:12" ht="16.149999999999999" customHeight="1" x14ac:dyDescent="0.25">
      <c r="A408" s="9" t="s">
        <v>192</v>
      </c>
      <c r="B408" s="7">
        <v>2019</v>
      </c>
      <c r="C408" s="296" t="s">
        <v>33</v>
      </c>
      <c r="D408" s="307">
        <v>1989</v>
      </c>
      <c r="E408" s="307" t="s">
        <v>194</v>
      </c>
      <c r="F408" s="65">
        <f t="shared" si="25"/>
        <v>30</v>
      </c>
      <c r="G408" s="66" t="str">
        <f t="shared" si="26"/>
        <v>Pre1997</v>
      </c>
      <c r="H408" s="67" t="str">
        <f t="shared" si="28"/>
        <v>2019-T7 Single-30</v>
      </c>
      <c r="I408" s="302">
        <v>1.18416739454424E-2</v>
      </c>
      <c r="J408" s="305">
        <f>VLOOKUP(H408,T7_ReductionFactor!$G$10:$H$3591,2,FALSE)</f>
        <v>1</v>
      </c>
      <c r="K408" s="75">
        <f t="shared" si="27"/>
        <v>1.18416739454424E-2</v>
      </c>
      <c r="L408" s="11"/>
    </row>
    <row r="409" spans="1:12" ht="16.149999999999999" customHeight="1" x14ac:dyDescent="0.25">
      <c r="A409" s="9" t="s">
        <v>192</v>
      </c>
      <c r="B409" s="7">
        <v>2019</v>
      </c>
      <c r="C409" s="296" t="s">
        <v>33</v>
      </c>
      <c r="D409" s="307">
        <v>1988</v>
      </c>
      <c r="E409" s="307" t="s">
        <v>194</v>
      </c>
      <c r="F409" s="65">
        <f t="shared" si="25"/>
        <v>31</v>
      </c>
      <c r="G409" s="66" t="str">
        <f t="shared" si="26"/>
        <v>Pre1997</v>
      </c>
      <c r="H409" s="67" t="str">
        <f t="shared" si="28"/>
        <v>2019-T7 Single-31</v>
      </c>
      <c r="I409" s="302">
        <v>8.9851496979030596E-3</v>
      </c>
      <c r="J409" s="305">
        <f>VLOOKUP(H409,T7_ReductionFactor!$G$10:$H$3591,2,FALSE)</f>
        <v>1</v>
      </c>
      <c r="K409" s="75">
        <f t="shared" si="27"/>
        <v>8.9851496979030596E-3</v>
      </c>
      <c r="L409" s="11"/>
    </row>
    <row r="410" spans="1:12" ht="16.149999999999999" customHeight="1" x14ac:dyDescent="0.25">
      <c r="A410" s="9" t="s">
        <v>192</v>
      </c>
      <c r="B410" s="7">
        <v>2019</v>
      </c>
      <c r="C410" s="296" t="s">
        <v>33</v>
      </c>
      <c r="D410" s="307">
        <v>1987</v>
      </c>
      <c r="E410" s="307" t="s">
        <v>194</v>
      </c>
      <c r="F410" s="65">
        <f t="shared" si="25"/>
        <v>32</v>
      </c>
      <c r="G410" s="66" t="str">
        <f t="shared" si="26"/>
        <v>Pre1997</v>
      </c>
      <c r="H410" s="67" t="str">
        <f t="shared" si="28"/>
        <v>2019-T7 Single-32</v>
      </c>
      <c r="I410" s="302">
        <v>7.1567996103139098E-3</v>
      </c>
      <c r="J410" s="305">
        <f>VLOOKUP(H410,T7_ReductionFactor!$G$10:$H$3591,2,FALSE)</f>
        <v>1</v>
      </c>
      <c r="K410" s="75">
        <f t="shared" si="27"/>
        <v>7.1567996103139098E-3</v>
      </c>
      <c r="L410" s="11"/>
    </row>
    <row r="411" spans="1:12" ht="16.149999999999999" customHeight="1" x14ac:dyDescent="0.25">
      <c r="A411" s="9" t="s">
        <v>192</v>
      </c>
      <c r="B411" s="7">
        <v>2019</v>
      </c>
      <c r="C411" s="296" t="s">
        <v>33</v>
      </c>
      <c r="D411" s="307">
        <v>1986</v>
      </c>
      <c r="E411" s="307" t="s">
        <v>194</v>
      </c>
      <c r="F411" s="65">
        <f t="shared" si="25"/>
        <v>33</v>
      </c>
      <c r="G411" s="66" t="str">
        <f t="shared" si="26"/>
        <v>Pre1997</v>
      </c>
      <c r="H411" s="67" t="str">
        <f t="shared" si="28"/>
        <v>2019-T7 Single-33</v>
      </c>
      <c r="I411" s="302">
        <v>5.1341724736583697E-3</v>
      </c>
      <c r="J411" s="305">
        <f>VLOOKUP(H411,T7_ReductionFactor!$G$10:$H$3591,2,FALSE)</f>
        <v>1</v>
      </c>
      <c r="K411" s="75">
        <f t="shared" si="27"/>
        <v>5.1341724736583697E-3</v>
      </c>
      <c r="L411" s="11"/>
    </row>
    <row r="412" spans="1:12" ht="16.149999999999999" customHeight="1" x14ac:dyDescent="0.25">
      <c r="A412" s="9" t="s">
        <v>192</v>
      </c>
      <c r="B412" s="7">
        <v>2019</v>
      </c>
      <c r="C412" s="296" t="s">
        <v>33</v>
      </c>
      <c r="D412" s="307">
        <v>1985</v>
      </c>
      <c r="E412" s="307" t="s">
        <v>194</v>
      </c>
      <c r="F412" s="65">
        <f t="shared" si="25"/>
        <v>34</v>
      </c>
      <c r="G412" s="66" t="str">
        <f t="shared" si="26"/>
        <v>Pre1997</v>
      </c>
      <c r="H412" s="67" t="str">
        <f t="shared" si="28"/>
        <v>2019-T7 Single-34</v>
      </c>
      <c r="I412" s="302">
        <v>5.1079065953887502E-3</v>
      </c>
      <c r="J412" s="305">
        <f>VLOOKUP(H412,T7_ReductionFactor!$G$10:$H$3591,2,FALSE)</f>
        <v>1</v>
      </c>
      <c r="K412" s="75">
        <f t="shared" si="27"/>
        <v>5.1079065953887502E-3</v>
      </c>
      <c r="L412" s="11"/>
    </row>
    <row r="413" spans="1:12" ht="16.149999999999999" customHeight="1" x14ac:dyDescent="0.25">
      <c r="A413" s="9" t="s">
        <v>192</v>
      </c>
      <c r="B413" s="7">
        <v>2019</v>
      </c>
      <c r="C413" s="296" t="s">
        <v>33</v>
      </c>
      <c r="D413" s="307">
        <v>1984</v>
      </c>
      <c r="E413" s="307" t="s">
        <v>194</v>
      </c>
      <c r="F413" s="65">
        <f t="shared" si="25"/>
        <v>35</v>
      </c>
      <c r="G413" s="66" t="str">
        <f t="shared" si="26"/>
        <v>Pre1997</v>
      </c>
      <c r="H413" s="67" t="str">
        <f t="shared" si="28"/>
        <v>2019-T7 Single-35</v>
      </c>
      <c r="I413" s="302">
        <v>3.8303144118538301E-3</v>
      </c>
      <c r="J413" s="305">
        <f>VLOOKUP(H413,T7_ReductionFactor!$G$10:$H$3591,2,FALSE)</f>
        <v>1</v>
      </c>
      <c r="K413" s="75">
        <f t="shared" si="27"/>
        <v>3.8303144118538301E-3</v>
      </c>
      <c r="L413" s="11"/>
    </row>
    <row r="414" spans="1:12" ht="16.149999999999999" customHeight="1" x14ac:dyDescent="0.25">
      <c r="A414" s="9" t="s">
        <v>192</v>
      </c>
      <c r="B414" s="7">
        <v>2019</v>
      </c>
      <c r="C414" s="296" t="s">
        <v>33</v>
      </c>
      <c r="D414" s="307">
        <v>1983</v>
      </c>
      <c r="E414" s="307" t="s">
        <v>194</v>
      </c>
      <c r="F414" s="65">
        <f t="shared" si="25"/>
        <v>36</v>
      </c>
      <c r="G414" s="66" t="str">
        <f t="shared" si="26"/>
        <v>Pre1997</v>
      </c>
      <c r="H414" s="67" t="str">
        <f t="shared" si="28"/>
        <v>2019-T7 Single-36</v>
      </c>
      <c r="I414" s="302">
        <v>1.59178021209839E-3</v>
      </c>
      <c r="J414" s="305">
        <f>VLOOKUP(H414,T7_ReductionFactor!$G$10:$H$3591,2,FALSE)</f>
        <v>1</v>
      </c>
      <c r="K414" s="75">
        <f t="shared" si="27"/>
        <v>1.59178021209839E-3</v>
      </c>
      <c r="L414" s="11"/>
    </row>
    <row r="415" spans="1:12" ht="16.149999999999999" customHeight="1" x14ac:dyDescent="0.25">
      <c r="A415" s="9" t="s">
        <v>192</v>
      </c>
      <c r="B415" s="7">
        <v>2019</v>
      </c>
      <c r="C415" s="296" t="s">
        <v>33</v>
      </c>
      <c r="D415" s="307">
        <v>1982</v>
      </c>
      <c r="E415" s="307" t="s">
        <v>194</v>
      </c>
      <c r="F415" s="65">
        <f t="shared" si="25"/>
        <v>37</v>
      </c>
      <c r="G415" s="66" t="str">
        <f t="shared" si="26"/>
        <v>Pre1997</v>
      </c>
      <c r="H415" s="67" t="str">
        <f t="shared" si="28"/>
        <v>2019-T7 Single-37</v>
      </c>
      <c r="I415" s="302">
        <v>1.79646173680383E-3</v>
      </c>
      <c r="J415" s="305">
        <f>VLOOKUP(H415,T7_ReductionFactor!$G$10:$H$3591,2,FALSE)</f>
        <v>1</v>
      </c>
      <c r="K415" s="75">
        <f t="shared" si="27"/>
        <v>1.79646173680383E-3</v>
      </c>
      <c r="L415" s="11"/>
    </row>
    <row r="416" spans="1:12" ht="16.149999999999999" customHeight="1" x14ac:dyDescent="0.25">
      <c r="A416" s="9" t="s">
        <v>192</v>
      </c>
      <c r="B416" s="7">
        <v>2019</v>
      </c>
      <c r="C416" s="296" t="s">
        <v>33</v>
      </c>
      <c r="D416" s="307">
        <v>1981</v>
      </c>
      <c r="E416" s="307" t="s">
        <v>194</v>
      </c>
      <c r="F416" s="65">
        <f t="shared" si="25"/>
        <v>38</v>
      </c>
      <c r="G416" s="66" t="str">
        <f t="shared" si="26"/>
        <v>Pre1997</v>
      </c>
      <c r="H416" s="67" t="str">
        <f t="shared" si="28"/>
        <v>2019-T7 Single-38</v>
      </c>
      <c r="I416" s="302">
        <v>2.5394118416102699E-3</v>
      </c>
      <c r="J416" s="305">
        <f>VLOOKUP(H416,T7_ReductionFactor!$G$10:$H$3591,2,FALSE)</f>
        <v>1</v>
      </c>
      <c r="K416" s="75">
        <f t="shared" si="27"/>
        <v>2.5394118416102699E-3</v>
      </c>
      <c r="L416" s="11"/>
    </row>
    <row r="417" spans="1:12" ht="16.149999999999999" customHeight="1" x14ac:dyDescent="0.25">
      <c r="A417" s="9" t="s">
        <v>192</v>
      </c>
      <c r="B417" s="7">
        <v>2019</v>
      </c>
      <c r="C417" s="296" t="s">
        <v>33</v>
      </c>
      <c r="D417" s="307">
        <v>1980</v>
      </c>
      <c r="E417" s="307" t="s">
        <v>194</v>
      </c>
      <c r="F417" s="65">
        <f t="shared" si="25"/>
        <v>39</v>
      </c>
      <c r="G417" s="66" t="str">
        <f t="shared" si="26"/>
        <v>Pre1997</v>
      </c>
      <c r="H417" s="67" t="str">
        <f t="shared" si="28"/>
        <v>2019-T7 Single-39</v>
      </c>
      <c r="I417" s="302">
        <v>8.7807731660916402E-4</v>
      </c>
      <c r="J417" s="305">
        <f>VLOOKUP(H417,T7_ReductionFactor!$G$10:$H$3591,2,FALSE)</f>
        <v>1</v>
      </c>
      <c r="K417" s="75">
        <f t="shared" si="27"/>
        <v>8.7807731660916402E-4</v>
      </c>
      <c r="L417" s="11"/>
    </row>
    <row r="418" spans="1:12" ht="16.149999999999999" customHeight="1" x14ac:dyDescent="0.25">
      <c r="A418" s="9" t="s">
        <v>192</v>
      </c>
      <c r="B418" s="7">
        <v>2019</v>
      </c>
      <c r="C418" s="296" t="s">
        <v>33</v>
      </c>
      <c r="D418" s="307">
        <v>1979</v>
      </c>
      <c r="E418" s="307" t="s">
        <v>194</v>
      </c>
      <c r="F418" s="65">
        <f t="shared" si="25"/>
        <v>40</v>
      </c>
      <c r="G418" s="66" t="str">
        <f t="shared" si="26"/>
        <v>Pre1997</v>
      </c>
      <c r="H418" s="67" t="str">
        <f t="shared" si="28"/>
        <v>2019-T7 Single-40</v>
      </c>
      <c r="I418" s="302">
        <v>5.7209629780675703E-4</v>
      </c>
      <c r="J418" s="305">
        <f>VLOOKUP(H418,T7_ReductionFactor!$G$10:$H$3591,2,FALSE)</f>
        <v>1</v>
      </c>
      <c r="K418" s="75">
        <f t="shared" si="27"/>
        <v>5.7209629780675703E-4</v>
      </c>
      <c r="L418" s="11"/>
    </row>
    <row r="419" spans="1:12" ht="16.149999999999999" customHeight="1" x14ac:dyDescent="0.25">
      <c r="A419" s="9" t="s">
        <v>192</v>
      </c>
      <c r="B419" s="7">
        <v>2019</v>
      </c>
      <c r="C419" s="296" t="s">
        <v>33</v>
      </c>
      <c r="D419" s="307">
        <v>1978</v>
      </c>
      <c r="E419" s="307" t="s">
        <v>194</v>
      </c>
      <c r="F419" s="65">
        <f t="shared" si="25"/>
        <v>41</v>
      </c>
      <c r="G419" s="66" t="str">
        <f t="shared" si="26"/>
        <v>Pre1997</v>
      </c>
      <c r="H419" s="67" t="str">
        <f t="shared" si="28"/>
        <v>2019-T7 Single-41</v>
      </c>
      <c r="I419" s="302">
        <v>5.1792389599249905E-4</v>
      </c>
      <c r="J419" s="305">
        <f>VLOOKUP(H419,T7_ReductionFactor!$G$10:$H$3591,2,FALSE)</f>
        <v>1</v>
      </c>
      <c r="K419" s="75">
        <f t="shared" si="27"/>
        <v>5.1792389599249905E-4</v>
      </c>
      <c r="L419" s="11"/>
    </row>
    <row r="420" spans="1:12" ht="16.149999999999999" customHeight="1" x14ac:dyDescent="0.25">
      <c r="A420" s="9" t="s">
        <v>192</v>
      </c>
      <c r="B420" s="7">
        <v>2019</v>
      </c>
      <c r="C420" s="296" t="s">
        <v>33</v>
      </c>
      <c r="D420" s="307">
        <v>1977</v>
      </c>
      <c r="E420" s="307" t="s">
        <v>194</v>
      </c>
      <c r="F420" s="65">
        <f t="shared" si="25"/>
        <v>42</v>
      </c>
      <c r="G420" s="66" t="str">
        <f t="shared" si="26"/>
        <v>Pre1997</v>
      </c>
      <c r="H420" s="67" t="str">
        <f t="shared" si="28"/>
        <v>2019-T7 Single-42</v>
      </c>
      <c r="I420" s="302">
        <v>4.4343934297865498E-4</v>
      </c>
      <c r="J420" s="305">
        <f>VLOOKUP(H420,T7_ReductionFactor!$G$10:$H$3591,2,FALSE)</f>
        <v>1</v>
      </c>
      <c r="K420" s="75">
        <f t="shared" si="27"/>
        <v>4.4343934297865498E-4</v>
      </c>
      <c r="L420" s="11"/>
    </row>
    <row r="421" spans="1:12" ht="16.149999999999999" customHeight="1" x14ac:dyDescent="0.25">
      <c r="A421" s="9" t="s">
        <v>192</v>
      </c>
      <c r="B421" s="7">
        <v>2019</v>
      </c>
      <c r="C421" s="296" t="s">
        <v>33</v>
      </c>
      <c r="D421" s="307">
        <v>1976</v>
      </c>
      <c r="E421" s="307" t="s">
        <v>194</v>
      </c>
      <c r="F421" s="65">
        <f t="shared" si="25"/>
        <v>43</v>
      </c>
      <c r="G421" s="66" t="str">
        <f t="shared" si="26"/>
        <v>Pre1997</v>
      </c>
      <c r="H421" s="67" t="str">
        <f t="shared" si="28"/>
        <v>2019-T7 Single-43</v>
      </c>
      <c r="I421" s="302">
        <v>1.5814726782817999E-4</v>
      </c>
      <c r="J421" s="305">
        <f>VLOOKUP(H421,T7_ReductionFactor!$G$10:$H$3591,2,FALSE)</f>
        <v>1</v>
      </c>
      <c r="K421" s="75">
        <f t="shared" si="27"/>
        <v>1.5814726782817999E-4</v>
      </c>
      <c r="L421" s="11"/>
    </row>
    <row r="422" spans="1:12" ht="16.149999999999999" customHeight="1" x14ac:dyDescent="0.25">
      <c r="A422" s="9" t="s">
        <v>192</v>
      </c>
      <c r="B422" s="7">
        <v>2019</v>
      </c>
      <c r="C422" s="296" t="s">
        <v>33</v>
      </c>
      <c r="D422" s="307">
        <v>1975</v>
      </c>
      <c r="E422" s="307" t="s">
        <v>194</v>
      </c>
      <c r="F422" s="65">
        <f t="shared" si="25"/>
        <v>44</v>
      </c>
      <c r="G422" s="66" t="str">
        <f t="shared" si="26"/>
        <v>Pre1997</v>
      </c>
      <c r="H422" s="67" t="str">
        <f t="shared" si="28"/>
        <v>2019-T7 Single-44</v>
      </c>
      <c r="I422" s="302">
        <v>1.8673248201901899E-4</v>
      </c>
      <c r="J422" s="305">
        <f>VLOOKUP(H422,T7_ReductionFactor!$G$10:$H$3591,2,FALSE)</f>
        <v>1</v>
      </c>
      <c r="K422" s="75">
        <f t="shared" si="27"/>
        <v>1.8673248201901899E-4</v>
      </c>
      <c r="L422" s="11"/>
    </row>
    <row r="423" spans="1:12" ht="16.149999999999999" customHeight="1" x14ac:dyDescent="0.25">
      <c r="A423" s="9" t="s">
        <v>192</v>
      </c>
      <c r="B423" s="7">
        <v>2019</v>
      </c>
      <c r="C423" s="296" t="s">
        <v>34</v>
      </c>
      <c r="D423" s="307">
        <v>2020</v>
      </c>
      <c r="E423" s="307" t="s">
        <v>194</v>
      </c>
      <c r="F423" s="65">
        <f t="shared" si="25"/>
        <v>-1</v>
      </c>
      <c r="G423" s="66" t="str">
        <f t="shared" si="26"/>
        <v>2013+</v>
      </c>
      <c r="H423" s="67" t="str">
        <f t="shared" si="28"/>
        <v>2019-T7 Single Construction--1</v>
      </c>
      <c r="I423" s="302">
        <v>4.4994028114066003E-5</v>
      </c>
      <c r="J423" s="305">
        <f>VLOOKUP(H423,T7_ReductionFactor!$G$10:$H$3591,2,FALSE)</f>
        <v>1</v>
      </c>
      <c r="K423" s="75">
        <f t="shared" si="27"/>
        <v>4.4994028114066003E-5</v>
      </c>
      <c r="L423" s="11"/>
    </row>
    <row r="424" spans="1:12" ht="16.149999999999999" customHeight="1" x14ac:dyDescent="0.25">
      <c r="A424" s="9" t="s">
        <v>192</v>
      </c>
      <c r="B424" s="7">
        <v>2019</v>
      </c>
      <c r="C424" s="296" t="s">
        <v>34</v>
      </c>
      <c r="D424" s="307">
        <v>2019</v>
      </c>
      <c r="E424" s="307" t="s">
        <v>194</v>
      </c>
      <c r="F424" s="65">
        <f t="shared" si="25"/>
        <v>0</v>
      </c>
      <c r="G424" s="66" t="str">
        <f t="shared" si="26"/>
        <v>2013+</v>
      </c>
      <c r="H424" s="67" t="str">
        <f t="shared" si="28"/>
        <v>2019-T7 Single Construction-0</v>
      </c>
      <c r="I424" s="302">
        <v>3.82251221847335E-4</v>
      </c>
      <c r="J424" s="305">
        <f>VLOOKUP(H424,T7_ReductionFactor!$G$10:$H$3591,2,FALSE)</f>
        <v>0.96953808756388615</v>
      </c>
      <c r="K424" s="75">
        <f t="shared" si="27"/>
        <v>3.7060711859882397E-4</v>
      </c>
      <c r="L424" s="11"/>
    </row>
    <row r="425" spans="1:12" ht="16.149999999999999" customHeight="1" x14ac:dyDescent="0.25">
      <c r="A425" s="9" t="s">
        <v>192</v>
      </c>
      <c r="B425" s="7">
        <v>2019</v>
      </c>
      <c r="C425" s="296" t="s">
        <v>34</v>
      </c>
      <c r="D425" s="307">
        <v>2018</v>
      </c>
      <c r="E425" s="307" t="s">
        <v>194</v>
      </c>
      <c r="F425" s="65">
        <f t="shared" si="25"/>
        <v>1</v>
      </c>
      <c r="G425" s="66" t="str">
        <f t="shared" si="26"/>
        <v>2013+</v>
      </c>
      <c r="H425" s="67" t="str">
        <f t="shared" si="28"/>
        <v>2019-T7 Single Construction-1</v>
      </c>
      <c r="I425" s="302">
        <v>5.9887305620249804E-4</v>
      </c>
      <c r="J425" s="305">
        <f>VLOOKUP(H425,T7_ReductionFactor!$G$10:$H$3591,2,FALSE)</f>
        <v>0.9470800492020538</v>
      </c>
      <c r="K425" s="75">
        <f t="shared" si="27"/>
        <v>5.6718072353404618E-4</v>
      </c>
      <c r="L425" s="11"/>
    </row>
    <row r="426" spans="1:12" ht="16.149999999999999" customHeight="1" x14ac:dyDescent="0.25">
      <c r="A426" s="9" t="s">
        <v>192</v>
      </c>
      <c r="B426" s="7">
        <v>2019</v>
      </c>
      <c r="C426" s="296" t="s">
        <v>34</v>
      </c>
      <c r="D426" s="307">
        <v>2017</v>
      </c>
      <c r="E426" s="307" t="s">
        <v>194</v>
      </c>
      <c r="F426" s="65">
        <f t="shared" si="25"/>
        <v>2</v>
      </c>
      <c r="G426" s="66" t="str">
        <f t="shared" si="26"/>
        <v>2013+</v>
      </c>
      <c r="H426" s="67" t="str">
        <f t="shared" si="28"/>
        <v>2019-T7 Single Construction-2</v>
      </c>
      <c r="I426" s="302">
        <v>6.4756652544055101E-4</v>
      </c>
      <c r="J426" s="305">
        <f>VLOOKUP(H426,T7_ReductionFactor!$G$10:$H$3591,2,FALSE)</f>
        <v>0.93006117841956859</v>
      </c>
      <c r="K426" s="75">
        <f t="shared" si="27"/>
        <v>6.0227648575630443E-4</v>
      </c>
      <c r="L426" s="11"/>
    </row>
    <row r="427" spans="1:12" ht="16.149999999999999" customHeight="1" x14ac:dyDescent="0.25">
      <c r="A427" s="9" t="s">
        <v>192</v>
      </c>
      <c r="B427" s="7">
        <v>2019</v>
      </c>
      <c r="C427" s="296" t="s">
        <v>34</v>
      </c>
      <c r="D427" s="307">
        <v>2016</v>
      </c>
      <c r="E427" s="307" t="s">
        <v>194</v>
      </c>
      <c r="F427" s="65">
        <f t="shared" si="25"/>
        <v>3</v>
      </c>
      <c r="G427" s="66" t="str">
        <f t="shared" si="26"/>
        <v>2013+</v>
      </c>
      <c r="H427" s="67" t="str">
        <f t="shared" si="28"/>
        <v>2019-T7 Single Construction-3</v>
      </c>
      <c r="I427" s="302">
        <v>1.6586461293056701E-3</v>
      </c>
      <c r="J427" s="305">
        <f>VLOOKUP(H427,T7_ReductionFactor!$G$10:$H$3591,2,FALSE)</f>
        <v>0.91685024607879184</v>
      </c>
      <c r="K427" s="75">
        <f t="shared" si="27"/>
        <v>1.5207301118115393E-3</v>
      </c>
      <c r="L427" s="11"/>
    </row>
    <row r="428" spans="1:12" ht="16.149999999999999" customHeight="1" x14ac:dyDescent="0.25">
      <c r="A428" s="9" t="s">
        <v>192</v>
      </c>
      <c r="B428" s="7">
        <v>2019</v>
      </c>
      <c r="C428" s="296" t="s">
        <v>34</v>
      </c>
      <c r="D428" s="307">
        <v>2015</v>
      </c>
      <c r="E428" s="307" t="s">
        <v>194</v>
      </c>
      <c r="F428" s="65">
        <f t="shared" si="25"/>
        <v>4</v>
      </c>
      <c r="G428" s="66" t="str">
        <f t="shared" si="26"/>
        <v>2013+</v>
      </c>
      <c r="H428" s="67" t="str">
        <f t="shared" si="28"/>
        <v>2019-T7 Single Construction-4</v>
      </c>
      <c r="I428" s="302">
        <v>1.15004657178894E-3</v>
      </c>
      <c r="J428" s="305">
        <f>VLOOKUP(H428,T7_ReductionFactor!$G$10:$H$3591,2,FALSE)</f>
        <v>0.90636894785656186</v>
      </c>
      <c r="K428" s="75">
        <f t="shared" si="27"/>
        <v>1.0423665012583875E-3</v>
      </c>
      <c r="L428" s="11"/>
    </row>
    <row r="429" spans="1:12" ht="16.149999999999999" customHeight="1" x14ac:dyDescent="0.25">
      <c r="A429" s="9" t="s">
        <v>192</v>
      </c>
      <c r="B429" s="7">
        <v>2019</v>
      </c>
      <c r="C429" s="296" t="s">
        <v>34</v>
      </c>
      <c r="D429" s="307">
        <v>2014</v>
      </c>
      <c r="E429" s="307" t="s">
        <v>194</v>
      </c>
      <c r="F429" s="65">
        <f t="shared" si="25"/>
        <v>5</v>
      </c>
      <c r="G429" s="66" t="str">
        <f t="shared" si="26"/>
        <v>2013+</v>
      </c>
      <c r="H429" s="67" t="str">
        <f t="shared" si="28"/>
        <v>2019-T7 Single Construction-5</v>
      </c>
      <c r="I429" s="302">
        <v>1.24740086896496E-3</v>
      </c>
      <c r="J429" s="305">
        <f>VLOOKUP(H429,T7_ReductionFactor!$G$10:$H$3591,2,FALSE)</f>
        <v>0.89787815577159835</v>
      </c>
      <c r="K429" s="75">
        <f t="shared" si="27"/>
        <v>1.1200139917341475E-3</v>
      </c>
      <c r="L429" s="11"/>
    </row>
    <row r="430" spans="1:12" ht="16.149999999999999" customHeight="1" x14ac:dyDescent="0.25">
      <c r="A430" s="9" t="s">
        <v>192</v>
      </c>
      <c r="B430" s="7">
        <v>2019</v>
      </c>
      <c r="C430" s="296" t="s">
        <v>34</v>
      </c>
      <c r="D430" s="307">
        <v>2013</v>
      </c>
      <c r="E430" s="307" t="s">
        <v>194</v>
      </c>
      <c r="F430" s="65">
        <f t="shared" si="25"/>
        <v>6</v>
      </c>
      <c r="G430" s="66" t="str">
        <f t="shared" si="26"/>
        <v>2010-12</v>
      </c>
      <c r="H430" s="67" t="str">
        <f t="shared" si="28"/>
        <v>2019-T7 Single Construction-6</v>
      </c>
      <c r="I430" s="302">
        <v>1.1273631645400801E-3</v>
      </c>
      <c r="J430" s="305">
        <f>VLOOKUP(H430,T7_ReductionFactor!$G$10:$H$3591,2,FALSE)</f>
        <v>0.86904507017773736</v>
      </c>
      <c r="K430" s="75">
        <f t="shared" si="27"/>
        <v>9.7972940044353004E-4</v>
      </c>
      <c r="L430" s="11"/>
    </row>
    <row r="431" spans="1:12" ht="16.149999999999999" customHeight="1" x14ac:dyDescent="0.25">
      <c r="A431" s="9" t="s">
        <v>192</v>
      </c>
      <c r="B431" s="7">
        <v>2019</v>
      </c>
      <c r="C431" s="296" t="s">
        <v>34</v>
      </c>
      <c r="D431" s="307">
        <v>2012</v>
      </c>
      <c r="E431" s="307" t="s">
        <v>194</v>
      </c>
      <c r="F431" s="65">
        <f t="shared" si="25"/>
        <v>7</v>
      </c>
      <c r="G431" s="66" t="str">
        <f t="shared" si="26"/>
        <v>2010-12</v>
      </c>
      <c r="H431" s="67" t="str">
        <f t="shared" si="28"/>
        <v>2019-T7 Single Construction-7</v>
      </c>
      <c r="I431" s="302">
        <v>1.6742610887090399E-3</v>
      </c>
      <c r="J431" s="305">
        <f>VLOOKUP(H431,T7_ReductionFactor!$G$10:$H$3591,2,FALSE)</f>
        <v>0.86345229065937523</v>
      </c>
      <c r="K431" s="75">
        <f t="shared" si="27"/>
        <v>1.4456445722076799E-3</v>
      </c>
      <c r="L431" s="11"/>
    </row>
    <row r="432" spans="1:12" ht="16.149999999999999" customHeight="1" x14ac:dyDescent="0.25">
      <c r="A432" s="9" t="s">
        <v>192</v>
      </c>
      <c r="B432" s="7">
        <v>2019</v>
      </c>
      <c r="C432" s="296" t="s">
        <v>34</v>
      </c>
      <c r="D432" s="307">
        <v>2011</v>
      </c>
      <c r="E432" s="307" t="s">
        <v>194</v>
      </c>
      <c r="F432" s="65">
        <f t="shared" si="25"/>
        <v>8</v>
      </c>
      <c r="G432" s="66" t="str">
        <f t="shared" si="26"/>
        <v>2010-12</v>
      </c>
      <c r="H432" s="67" t="str">
        <f t="shared" si="28"/>
        <v>2019-T7 Single Construction-8</v>
      </c>
      <c r="I432" s="302">
        <v>1.16620370551071E-3</v>
      </c>
      <c r="J432" s="305">
        <f>VLOOKUP(H432,T7_ReductionFactor!$G$10:$H$3591,2,FALSE)</f>
        <v>0.85873336286188384</v>
      </c>
      <c r="K432" s="75">
        <f t="shared" si="27"/>
        <v>1.0014580298152019E-3</v>
      </c>
      <c r="L432" s="11"/>
    </row>
    <row r="433" spans="1:12" ht="16.149999999999999" customHeight="1" x14ac:dyDescent="0.25">
      <c r="A433" s="9" t="s">
        <v>192</v>
      </c>
      <c r="B433" s="7">
        <v>2019</v>
      </c>
      <c r="C433" s="296" t="s">
        <v>34</v>
      </c>
      <c r="D433" s="307">
        <v>2010</v>
      </c>
      <c r="E433" s="307" t="s">
        <v>194</v>
      </c>
      <c r="F433" s="65">
        <f t="shared" si="25"/>
        <v>9</v>
      </c>
      <c r="G433" s="66" t="str">
        <f t="shared" si="26"/>
        <v>2007-09</v>
      </c>
      <c r="H433" s="67" t="str">
        <f t="shared" si="28"/>
        <v>2019-T7 Single Construction-9</v>
      </c>
      <c r="I433" s="302">
        <v>9.6637170055879505E-4</v>
      </c>
      <c r="J433" s="305">
        <f>VLOOKUP(H433,T7_ReductionFactor!$G$10:$H$3591,2,FALSE)</f>
        <v>0.87835567378793977</v>
      </c>
      <c r="K433" s="75">
        <f t="shared" si="27"/>
        <v>8.4881806617391757E-4</v>
      </c>
      <c r="L433" s="11"/>
    </row>
    <row r="434" spans="1:12" ht="16.149999999999999" customHeight="1" x14ac:dyDescent="0.25">
      <c r="A434" s="9" t="s">
        <v>192</v>
      </c>
      <c r="B434" s="7">
        <v>2019</v>
      </c>
      <c r="C434" s="296" t="s">
        <v>34</v>
      </c>
      <c r="D434" s="307">
        <v>2009</v>
      </c>
      <c r="E434" s="307" t="s">
        <v>194</v>
      </c>
      <c r="F434" s="65">
        <f t="shared" si="25"/>
        <v>10</v>
      </c>
      <c r="G434" s="66" t="str">
        <f t="shared" si="26"/>
        <v>2007-09</v>
      </c>
      <c r="H434" s="67" t="str">
        <f t="shared" si="28"/>
        <v>2019-T7 Single Construction-10</v>
      </c>
      <c r="I434" s="302">
        <v>1.50060706214442E-3</v>
      </c>
      <c r="J434" s="305">
        <f>VLOOKUP(H434,T7_ReductionFactor!$G$10:$H$3591,2,FALSE)</f>
        <v>0.87371351444486789</v>
      </c>
      <c r="K434" s="75">
        <f t="shared" si="27"/>
        <v>1.3111006700669895E-3</v>
      </c>
      <c r="L434" s="11"/>
    </row>
    <row r="435" spans="1:12" ht="16.149999999999999" customHeight="1" x14ac:dyDescent="0.25">
      <c r="A435" s="9" t="s">
        <v>192</v>
      </c>
      <c r="B435" s="7">
        <v>2019</v>
      </c>
      <c r="C435" s="296" t="s">
        <v>34</v>
      </c>
      <c r="D435" s="307">
        <v>2008</v>
      </c>
      <c r="E435" s="307" t="s">
        <v>194</v>
      </c>
      <c r="F435" s="65">
        <f t="shared" si="25"/>
        <v>11</v>
      </c>
      <c r="G435" s="66" t="str">
        <f t="shared" si="26"/>
        <v>2007-09</v>
      </c>
      <c r="H435" s="67" t="str">
        <f t="shared" si="28"/>
        <v>2019-T7 Single Construction-11</v>
      </c>
      <c r="I435" s="302">
        <v>2.89577320703029E-3</v>
      </c>
      <c r="J435" s="305">
        <f>VLOOKUP(H435,T7_ReductionFactor!$G$10:$H$3591,2,FALSE)</f>
        <v>0.86948057236991749</v>
      </c>
      <c r="K435" s="75">
        <f t="shared" si="27"/>
        <v>2.517818545502168E-3</v>
      </c>
      <c r="L435" s="11"/>
    </row>
    <row r="436" spans="1:12" ht="16.149999999999999" customHeight="1" x14ac:dyDescent="0.25">
      <c r="A436" s="9" t="s">
        <v>192</v>
      </c>
      <c r="B436" s="7">
        <v>2019</v>
      </c>
      <c r="C436" s="296" t="s">
        <v>34</v>
      </c>
      <c r="D436" s="307">
        <v>2007</v>
      </c>
      <c r="E436" s="307" t="s">
        <v>194</v>
      </c>
      <c r="F436" s="65">
        <f t="shared" si="25"/>
        <v>12</v>
      </c>
      <c r="G436" s="66" t="str">
        <f t="shared" si="26"/>
        <v>1997-06</v>
      </c>
      <c r="H436" s="67" t="str">
        <f t="shared" si="28"/>
        <v>2019-T7 Single Construction-12</v>
      </c>
      <c r="I436" s="302">
        <v>2.5532173159568201E-2</v>
      </c>
      <c r="J436" s="305">
        <f>VLOOKUP(H436,T7_ReductionFactor!$G$10:$H$3591,2,FALSE)</f>
        <v>0.9312774163901667</v>
      </c>
      <c r="K436" s="75">
        <f t="shared" si="27"/>
        <v>2.3777536254869034E-2</v>
      </c>
      <c r="L436" s="11"/>
    </row>
    <row r="437" spans="1:12" ht="16.149999999999999" customHeight="1" x14ac:dyDescent="0.25">
      <c r="A437" s="9" t="s">
        <v>192</v>
      </c>
      <c r="B437" s="7">
        <v>2019</v>
      </c>
      <c r="C437" s="296" t="s">
        <v>34</v>
      </c>
      <c r="D437" s="307">
        <v>2006</v>
      </c>
      <c r="E437" s="307" t="s">
        <v>194</v>
      </c>
      <c r="F437" s="65">
        <f t="shared" si="25"/>
        <v>13</v>
      </c>
      <c r="G437" s="66" t="str">
        <f t="shared" si="26"/>
        <v>1997-06</v>
      </c>
      <c r="H437" s="67" t="str">
        <f t="shared" si="28"/>
        <v>2019-T7 Single Construction-13</v>
      </c>
      <c r="I437" s="302">
        <v>2.63566669590093E-2</v>
      </c>
      <c r="J437" s="305">
        <f>VLOOKUP(H437,T7_ReductionFactor!$G$10:$H$3591,2,FALSE)</f>
        <v>0.92896811756989872</v>
      </c>
      <c r="K437" s="75">
        <f t="shared" si="27"/>
        <v>2.4484503290327617E-2</v>
      </c>
      <c r="L437" s="11"/>
    </row>
    <row r="438" spans="1:12" ht="16.149999999999999" customHeight="1" x14ac:dyDescent="0.25">
      <c r="A438" s="9" t="s">
        <v>192</v>
      </c>
      <c r="B438" s="7">
        <v>2019</v>
      </c>
      <c r="C438" s="296" t="s">
        <v>34</v>
      </c>
      <c r="D438" s="307">
        <v>2005</v>
      </c>
      <c r="E438" s="307" t="s">
        <v>194</v>
      </c>
      <c r="F438" s="65">
        <f t="shared" si="25"/>
        <v>14</v>
      </c>
      <c r="G438" s="66" t="str">
        <f t="shared" si="26"/>
        <v>1997-06</v>
      </c>
      <c r="H438" s="67" t="str">
        <f t="shared" si="28"/>
        <v>2019-T7 Single Construction-14</v>
      </c>
      <c r="I438" s="302">
        <v>2.0914691801288202E-2</v>
      </c>
      <c r="J438" s="305">
        <f>VLOOKUP(H438,T7_ReductionFactor!$G$10:$H$3591,2,FALSE)</f>
        <v>0.92687377486546352</v>
      </c>
      <c r="K438" s="75">
        <f t="shared" si="27"/>
        <v>1.9385279340007756E-2</v>
      </c>
      <c r="L438" s="11"/>
    </row>
    <row r="439" spans="1:12" ht="16.149999999999999" customHeight="1" x14ac:dyDescent="0.25">
      <c r="A439" s="9" t="s">
        <v>192</v>
      </c>
      <c r="B439" s="7">
        <v>2019</v>
      </c>
      <c r="C439" s="296" t="s">
        <v>34</v>
      </c>
      <c r="D439" s="307">
        <v>2004</v>
      </c>
      <c r="E439" s="307" t="s">
        <v>194</v>
      </c>
      <c r="F439" s="65">
        <f t="shared" si="25"/>
        <v>15</v>
      </c>
      <c r="G439" s="66" t="str">
        <f t="shared" si="26"/>
        <v>1997-06</v>
      </c>
      <c r="H439" s="67" t="str">
        <f t="shared" si="28"/>
        <v>2019-T7 Single Construction-15</v>
      </c>
      <c r="I439" s="302">
        <v>1.2108608143393099E-2</v>
      </c>
      <c r="J439" s="305">
        <f>VLOOKUP(H439,T7_ReductionFactor!$G$10:$H$3591,2,FALSE)</f>
        <v>0.92504227083306911</v>
      </c>
      <c r="K439" s="75">
        <f t="shared" si="27"/>
        <v>1.1200974373592146E-2</v>
      </c>
      <c r="L439" s="11"/>
    </row>
    <row r="440" spans="1:12" ht="16.149999999999999" customHeight="1" x14ac:dyDescent="0.25">
      <c r="A440" s="9" t="s">
        <v>192</v>
      </c>
      <c r="B440" s="7">
        <v>2019</v>
      </c>
      <c r="C440" s="296" t="s">
        <v>34</v>
      </c>
      <c r="D440" s="307">
        <v>2003</v>
      </c>
      <c r="E440" s="307" t="s">
        <v>194</v>
      </c>
      <c r="F440" s="65">
        <f t="shared" si="25"/>
        <v>16</v>
      </c>
      <c r="G440" s="66" t="str">
        <f t="shared" si="26"/>
        <v>1997-06</v>
      </c>
      <c r="H440" s="67" t="str">
        <f t="shared" si="28"/>
        <v>2019-T7 Single Construction-16</v>
      </c>
      <c r="I440" s="302">
        <v>1.10611127904587E-2</v>
      </c>
      <c r="J440" s="305">
        <f>VLOOKUP(H440,T7_ReductionFactor!$G$10:$H$3591,2,FALSE)</f>
        <v>0.9539612980547828</v>
      </c>
      <c r="K440" s="75">
        <f t="shared" si="27"/>
        <v>1.0551873515516343E-2</v>
      </c>
      <c r="L440" s="11"/>
    </row>
    <row r="441" spans="1:12" ht="16.149999999999999" customHeight="1" x14ac:dyDescent="0.25">
      <c r="A441" s="9" t="s">
        <v>192</v>
      </c>
      <c r="B441" s="7">
        <v>2019</v>
      </c>
      <c r="C441" s="296" t="s">
        <v>34</v>
      </c>
      <c r="D441" s="307">
        <v>2002</v>
      </c>
      <c r="E441" s="307" t="s">
        <v>194</v>
      </c>
      <c r="F441" s="65">
        <f t="shared" si="25"/>
        <v>17</v>
      </c>
      <c r="G441" s="66" t="str">
        <f t="shared" si="26"/>
        <v>1997-06</v>
      </c>
      <c r="H441" s="67" t="str">
        <f t="shared" si="28"/>
        <v>2019-T7 Single Construction-17</v>
      </c>
      <c r="I441" s="302">
        <v>1.0183964319263701E-2</v>
      </c>
      <c r="J441" s="305">
        <f>VLOOKUP(H441,T7_ReductionFactor!$G$10:$H$3591,2,FALSE)</f>
        <v>0.95300299632418684</v>
      </c>
      <c r="K441" s="75">
        <f t="shared" si="27"/>
        <v>9.705348510716914E-3</v>
      </c>
      <c r="L441" s="11"/>
    </row>
    <row r="442" spans="1:12" ht="16.149999999999999" customHeight="1" x14ac:dyDescent="0.25">
      <c r="A442" s="9" t="s">
        <v>192</v>
      </c>
      <c r="B442" s="7">
        <v>2019</v>
      </c>
      <c r="C442" s="296" t="s">
        <v>34</v>
      </c>
      <c r="D442" s="307">
        <v>2001</v>
      </c>
      <c r="E442" s="307" t="s">
        <v>194</v>
      </c>
      <c r="F442" s="65">
        <f t="shared" si="25"/>
        <v>18</v>
      </c>
      <c r="G442" s="66" t="str">
        <f t="shared" si="26"/>
        <v>1997-06</v>
      </c>
      <c r="H442" s="67" t="str">
        <f t="shared" si="28"/>
        <v>2019-T7 Single Construction-18</v>
      </c>
      <c r="I442" s="302">
        <v>1.44462094263304E-2</v>
      </c>
      <c r="J442" s="305">
        <f>VLOOKUP(H442,T7_ReductionFactor!$G$10:$H$3591,2,FALSE)</f>
        <v>0.95208648208609759</v>
      </c>
      <c r="K442" s="75">
        <f t="shared" si="27"/>
        <v>1.3754040712193933E-2</v>
      </c>
      <c r="L442" s="11"/>
    </row>
    <row r="443" spans="1:12" ht="16.149999999999999" customHeight="1" x14ac:dyDescent="0.25">
      <c r="A443" s="9" t="s">
        <v>192</v>
      </c>
      <c r="B443" s="7">
        <v>2019</v>
      </c>
      <c r="C443" s="296" t="s">
        <v>34</v>
      </c>
      <c r="D443" s="307">
        <v>2000</v>
      </c>
      <c r="E443" s="307" t="s">
        <v>194</v>
      </c>
      <c r="F443" s="65">
        <f t="shared" si="25"/>
        <v>19</v>
      </c>
      <c r="G443" s="66" t="str">
        <f t="shared" si="26"/>
        <v>1997-06</v>
      </c>
      <c r="H443" s="67" t="str">
        <f t="shared" si="28"/>
        <v>2019-T7 Single Construction-19</v>
      </c>
      <c r="I443" s="302">
        <v>1.9437942599600199E-2</v>
      </c>
      <c r="J443" s="305">
        <f>VLOOKUP(H443,T7_ReductionFactor!$G$10:$H$3591,2,FALSE)</f>
        <v>0.95121089872319065</v>
      </c>
      <c r="K443" s="75">
        <f t="shared" si="27"/>
        <v>1.8489582849495499E-2</v>
      </c>
      <c r="L443" s="11"/>
    </row>
    <row r="444" spans="1:12" ht="16.149999999999999" customHeight="1" x14ac:dyDescent="0.25">
      <c r="A444" s="9" t="s">
        <v>192</v>
      </c>
      <c r="B444" s="7">
        <v>2019</v>
      </c>
      <c r="C444" s="296" t="s">
        <v>34</v>
      </c>
      <c r="D444" s="307">
        <v>1999</v>
      </c>
      <c r="E444" s="307" t="s">
        <v>194</v>
      </c>
      <c r="F444" s="65">
        <f t="shared" si="25"/>
        <v>20</v>
      </c>
      <c r="G444" s="66" t="str">
        <f t="shared" si="26"/>
        <v>1997-06</v>
      </c>
      <c r="H444" s="67" t="str">
        <f t="shared" si="28"/>
        <v>2019-T7 Single Construction-20</v>
      </c>
      <c r="I444" s="302">
        <v>1.59025048977092E-2</v>
      </c>
      <c r="J444" s="305">
        <f>VLOOKUP(H444,T7_ReductionFactor!$G$10:$H$3591,2,FALSE)</f>
        <v>0.95037519130462422</v>
      </c>
      <c r="K444" s="75">
        <f t="shared" si="27"/>
        <v>1.5113346134383105E-2</v>
      </c>
      <c r="L444" s="11"/>
    </row>
    <row r="445" spans="1:12" ht="16.149999999999999" customHeight="1" x14ac:dyDescent="0.25">
      <c r="A445" s="9" t="s">
        <v>192</v>
      </c>
      <c r="B445" s="7">
        <v>2019</v>
      </c>
      <c r="C445" s="296" t="s">
        <v>34</v>
      </c>
      <c r="D445" s="307">
        <v>1998</v>
      </c>
      <c r="E445" s="307" t="s">
        <v>194</v>
      </c>
      <c r="F445" s="65">
        <f t="shared" si="25"/>
        <v>21</v>
      </c>
      <c r="G445" s="66" t="str">
        <f t="shared" si="26"/>
        <v>1997-06</v>
      </c>
      <c r="H445" s="67" t="str">
        <f t="shared" si="28"/>
        <v>2019-T7 Single Construction-21</v>
      </c>
      <c r="I445" s="302">
        <v>1.05838454041006E-2</v>
      </c>
      <c r="J445" s="305">
        <f>VLOOKUP(H445,T7_ReductionFactor!$G$10:$H$3591,2,FALSE)</f>
        <v>0.94957828995040594</v>
      </c>
      <c r="K445" s="75">
        <f t="shared" si="27"/>
        <v>1.0050189819925311E-2</v>
      </c>
      <c r="L445" s="11"/>
    </row>
    <row r="446" spans="1:12" ht="16.149999999999999" customHeight="1" x14ac:dyDescent="0.25">
      <c r="A446" s="9" t="s">
        <v>192</v>
      </c>
      <c r="B446" s="7">
        <v>2019</v>
      </c>
      <c r="C446" s="296" t="s">
        <v>34</v>
      </c>
      <c r="D446" s="307">
        <v>1997</v>
      </c>
      <c r="E446" s="307" t="s">
        <v>194</v>
      </c>
      <c r="F446" s="65">
        <f t="shared" si="25"/>
        <v>22</v>
      </c>
      <c r="G446" s="66" t="str">
        <f t="shared" si="26"/>
        <v>Pre1997</v>
      </c>
      <c r="H446" s="67" t="str">
        <f t="shared" si="28"/>
        <v>2019-T7 Single Construction-22</v>
      </c>
      <c r="I446" s="302">
        <v>8.8435303305525702E-3</v>
      </c>
      <c r="J446" s="305">
        <f>VLOOKUP(H446,T7_ReductionFactor!$G$10:$H$3591,2,FALSE)</f>
        <v>0.94881907456863701</v>
      </c>
      <c r="K446" s="75">
        <f t="shared" si="27"/>
        <v>8.3909102641545625E-3</v>
      </c>
      <c r="L446" s="11"/>
    </row>
    <row r="447" spans="1:12" ht="16.149999999999999" customHeight="1" x14ac:dyDescent="0.25">
      <c r="A447" s="9" t="s">
        <v>192</v>
      </c>
      <c r="B447" s="7">
        <v>2019</v>
      </c>
      <c r="C447" s="296" t="s">
        <v>34</v>
      </c>
      <c r="D447" s="307">
        <v>1996</v>
      </c>
      <c r="E447" s="307" t="s">
        <v>194</v>
      </c>
      <c r="F447" s="65">
        <f t="shared" si="25"/>
        <v>23</v>
      </c>
      <c r="G447" s="66" t="str">
        <f t="shared" si="26"/>
        <v>Pre1997</v>
      </c>
      <c r="H447" s="67" t="str">
        <f t="shared" si="28"/>
        <v>2019-T7 Single Construction-23</v>
      </c>
      <c r="I447" s="302">
        <v>9.6227541000360895E-3</v>
      </c>
      <c r="J447" s="305">
        <f>VLOOKUP(H447,T7_ReductionFactor!$G$10:$H$3591,2,FALSE)</f>
        <v>0.94809639083503783</v>
      </c>
      <c r="K447" s="75">
        <f t="shared" si="27"/>
        <v>9.1232984321372793E-3</v>
      </c>
      <c r="L447" s="11"/>
    </row>
    <row r="448" spans="1:12" ht="16.149999999999999" customHeight="1" x14ac:dyDescent="0.25">
      <c r="A448" s="9" t="s">
        <v>192</v>
      </c>
      <c r="B448" s="7">
        <v>2019</v>
      </c>
      <c r="C448" s="296" t="s">
        <v>34</v>
      </c>
      <c r="D448" s="307">
        <v>1995</v>
      </c>
      <c r="E448" s="307" t="s">
        <v>194</v>
      </c>
      <c r="F448" s="65">
        <f t="shared" si="25"/>
        <v>24</v>
      </c>
      <c r="G448" s="66" t="str">
        <f t="shared" si="26"/>
        <v>Pre1997</v>
      </c>
      <c r="H448" s="67" t="str">
        <f t="shared" si="28"/>
        <v>2019-T7 Single Construction-24</v>
      </c>
      <c r="I448" s="302">
        <v>5.5245168103930202E-3</v>
      </c>
      <c r="J448" s="305">
        <f>VLOOKUP(H448,T7_ReductionFactor!$G$10:$H$3591,2,FALSE)</f>
        <v>0.94740910767812603</v>
      </c>
      <c r="K448" s="75">
        <f t="shared" si="27"/>
        <v>5.2339775416872583E-3</v>
      </c>
      <c r="L448" s="11"/>
    </row>
    <row r="449" spans="1:12" ht="16.149999999999999" customHeight="1" x14ac:dyDescent="0.25">
      <c r="A449" s="9" t="s">
        <v>192</v>
      </c>
      <c r="B449" s="7">
        <v>2019</v>
      </c>
      <c r="C449" s="296" t="s">
        <v>34</v>
      </c>
      <c r="D449" s="307">
        <v>1994</v>
      </c>
      <c r="E449" s="307" t="s">
        <v>194</v>
      </c>
      <c r="F449" s="65">
        <f t="shared" si="25"/>
        <v>25</v>
      </c>
      <c r="G449" s="66" t="str">
        <f t="shared" si="26"/>
        <v>Pre1997</v>
      </c>
      <c r="H449" s="67" t="str">
        <f t="shared" si="28"/>
        <v>2019-T7 Single Construction-25</v>
      </c>
      <c r="I449" s="302">
        <v>3.9758733509659104E-3</v>
      </c>
      <c r="J449" s="305">
        <f>VLOOKUP(H449,T7_ReductionFactor!$G$10:$H$3591,2,FALSE)</f>
        <v>0.94675599231083041</v>
      </c>
      <c r="K449" s="75">
        <f t="shared" si="27"/>
        <v>3.7641819196959172E-3</v>
      </c>
      <c r="L449" s="11"/>
    </row>
    <row r="450" spans="1:12" ht="16.149999999999999" customHeight="1" x14ac:dyDescent="0.25">
      <c r="A450" s="9" t="s">
        <v>192</v>
      </c>
      <c r="B450" s="7">
        <v>2019</v>
      </c>
      <c r="C450" s="296" t="s">
        <v>34</v>
      </c>
      <c r="D450" s="307">
        <v>1993</v>
      </c>
      <c r="E450" s="307" t="s">
        <v>194</v>
      </c>
      <c r="F450" s="65">
        <f t="shared" si="25"/>
        <v>26</v>
      </c>
      <c r="G450" s="66" t="str">
        <f t="shared" si="26"/>
        <v>Pre1997</v>
      </c>
      <c r="H450" s="67" t="str">
        <f t="shared" si="28"/>
        <v>2019-T7 Single Construction-26</v>
      </c>
      <c r="I450" s="302">
        <v>3.7786031029453898E-3</v>
      </c>
      <c r="J450" s="305">
        <f>VLOOKUP(H450,T7_ReductionFactor!$G$10:$H$3591,2,FALSE)</f>
        <v>1</v>
      </c>
      <c r="K450" s="75">
        <f t="shared" si="27"/>
        <v>3.7786031029453898E-3</v>
      </c>
      <c r="L450" s="11"/>
    </row>
    <row r="451" spans="1:12" ht="16.149999999999999" customHeight="1" x14ac:dyDescent="0.25">
      <c r="A451" s="9" t="s">
        <v>192</v>
      </c>
      <c r="B451" s="7">
        <v>2019</v>
      </c>
      <c r="C451" s="296" t="s">
        <v>34</v>
      </c>
      <c r="D451" s="307">
        <v>1992</v>
      </c>
      <c r="E451" s="307" t="s">
        <v>194</v>
      </c>
      <c r="F451" s="65">
        <f t="shared" si="25"/>
        <v>27</v>
      </c>
      <c r="G451" s="66" t="str">
        <f t="shared" si="26"/>
        <v>Pre1997</v>
      </c>
      <c r="H451" s="67" t="str">
        <f t="shared" si="28"/>
        <v>2019-T7 Single Construction-27</v>
      </c>
      <c r="I451" s="302">
        <v>2.9765075483915901E-3</v>
      </c>
      <c r="J451" s="305">
        <f>VLOOKUP(H451,T7_ReductionFactor!$G$10:$H$3591,2,FALSE)</f>
        <v>1</v>
      </c>
      <c r="K451" s="75">
        <f t="shared" si="27"/>
        <v>2.9765075483915901E-3</v>
      </c>
      <c r="L451" s="11"/>
    </row>
    <row r="452" spans="1:12" ht="16.149999999999999" customHeight="1" x14ac:dyDescent="0.25">
      <c r="A452" s="9" t="s">
        <v>192</v>
      </c>
      <c r="B452" s="7">
        <v>2019</v>
      </c>
      <c r="C452" s="296" t="s">
        <v>34</v>
      </c>
      <c r="D452" s="307">
        <v>1991</v>
      </c>
      <c r="E452" s="307" t="s">
        <v>194</v>
      </c>
      <c r="F452" s="65">
        <f t="shared" si="25"/>
        <v>28</v>
      </c>
      <c r="G452" s="66" t="str">
        <f t="shared" si="26"/>
        <v>Pre1997</v>
      </c>
      <c r="H452" s="67" t="str">
        <f t="shared" si="28"/>
        <v>2019-T7 Single Construction-28</v>
      </c>
      <c r="I452" s="302">
        <v>2.7480410681217202E-3</v>
      </c>
      <c r="J452" s="305">
        <f>VLOOKUP(H452,T7_ReductionFactor!$G$10:$H$3591,2,FALSE)</f>
        <v>1</v>
      </c>
      <c r="K452" s="75">
        <f t="shared" si="27"/>
        <v>2.7480410681217202E-3</v>
      </c>
      <c r="L452" s="11"/>
    </row>
    <row r="453" spans="1:12" ht="16.149999999999999" customHeight="1" x14ac:dyDescent="0.25">
      <c r="A453" s="9" t="s">
        <v>192</v>
      </c>
      <c r="B453" s="7">
        <v>2019</v>
      </c>
      <c r="C453" s="296" t="s">
        <v>34</v>
      </c>
      <c r="D453" s="307">
        <v>1990</v>
      </c>
      <c r="E453" s="307" t="s">
        <v>194</v>
      </c>
      <c r="F453" s="65">
        <f t="shared" si="25"/>
        <v>29</v>
      </c>
      <c r="G453" s="66" t="str">
        <f t="shared" si="26"/>
        <v>Pre1997</v>
      </c>
      <c r="H453" s="67" t="str">
        <f t="shared" si="28"/>
        <v>2019-T7 Single Construction-29</v>
      </c>
      <c r="I453" s="302">
        <v>8.4092915435049192E-3</v>
      </c>
      <c r="J453" s="305">
        <f>VLOOKUP(H453,T7_ReductionFactor!$G$10:$H$3591,2,FALSE)</f>
        <v>1</v>
      </c>
      <c r="K453" s="75">
        <f t="shared" si="27"/>
        <v>8.4092915435049192E-3</v>
      </c>
      <c r="L453" s="11"/>
    </row>
    <row r="454" spans="1:12" ht="16.149999999999999" customHeight="1" x14ac:dyDescent="0.25">
      <c r="A454" s="9" t="s">
        <v>192</v>
      </c>
      <c r="B454" s="7">
        <v>2019</v>
      </c>
      <c r="C454" s="296" t="s">
        <v>34</v>
      </c>
      <c r="D454" s="307">
        <v>1989</v>
      </c>
      <c r="E454" s="307" t="s">
        <v>194</v>
      </c>
      <c r="F454" s="65">
        <f t="shared" si="25"/>
        <v>30</v>
      </c>
      <c r="G454" s="66" t="str">
        <f t="shared" si="26"/>
        <v>Pre1997</v>
      </c>
      <c r="H454" s="67" t="str">
        <f t="shared" si="28"/>
        <v>2019-T7 Single Construction-30</v>
      </c>
      <c r="I454" s="302">
        <v>7.8964304982248393E-3</v>
      </c>
      <c r="J454" s="305">
        <f>VLOOKUP(H454,T7_ReductionFactor!$G$10:$H$3591,2,FALSE)</f>
        <v>1</v>
      </c>
      <c r="K454" s="75">
        <f t="shared" si="27"/>
        <v>7.8964304982248393E-3</v>
      </c>
      <c r="L454" s="11"/>
    </row>
    <row r="455" spans="1:12" ht="16.149999999999999" customHeight="1" x14ac:dyDescent="0.25">
      <c r="A455" s="9" t="s">
        <v>192</v>
      </c>
      <c r="B455" s="7">
        <v>2019</v>
      </c>
      <c r="C455" s="296" t="s">
        <v>34</v>
      </c>
      <c r="D455" s="307">
        <v>1988</v>
      </c>
      <c r="E455" s="307" t="s">
        <v>194</v>
      </c>
      <c r="F455" s="65">
        <f t="shared" si="25"/>
        <v>31</v>
      </c>
      <c r="G455" s="66" t="str">
        <f t="shared" si="26"/>
        <v>Pre1997</v>
      </c>
      <c r="H455" s="67" t="str">
        <f t="shared" si="28"/>
        <v>2019-T7 Single Construction-31</v>
      </c>
      <c r="I455" s="302">
        <v>6.0209098055682298E-3</v>
      </c>
      <c r="J455" s="305">
        <f>VLOOKUP(H455,T7_ReductionFactor!$G$10:$H$3591,2,FALSE)</f>
        <v>1</v>
      </c>
      <c r="K455" s="75">
        <f t="shared" si="27"/>
        <v>6.0209098055682298E-3</v>
      </c>
      <c r="L455" s="11"/>
    </row>
    <row r="456" spans="1:12" ht="16.149999999999999" customHeight="1" x14ac:dyDescent="0.25">
      <c r="A456" s="9" t="s">
        <v>192</v>
      </c>
      <c r="B456" s="7">
        <v>2019</v>
      </c>
      <c r="C456" s="296" t="s">
        <v>34</v>
      </c>
      <c r="D456" s="307">
        <v>1987</v>
      </c>
      <c r="E456" s="307" t="s">
        <v>194</v>
      </c>
      <c r="F456" s="65">
        <f t="shared" si="25"/>
        <v>32</v>
      </c>
      <c r="G456" s="66" t="str">
        <f t="shared" si="26"/>
        <v>Pre1997</v>
      </c>
      <c r="H456" s="67" t="str">
        <f t="shared" si="28"/>
        <v>2019-T7 Single Construction-32</v>
      </c>
      <c r="I456" s="302">
        <v>4.7465298653311099E-3</v>
      </c>
      <c r="J456" s="305">
        <f>VLOOKUP(H456,T7_ReductionFactor!$G$10:$H$3591,2,FALSE)</f>
        <v>1</v>
      </c>
      <c r="K456" s="75">
        <f t="shared" si="27"/>
        <v>4.7465298653311099E-3</v>
      </c>
      <c r="L456" s="11"/>
    </row>
    <row r="457" spans="1:12" ht="16.149999999999999" customHeight="1" x14ac:dyDescent="0.25">
      <c r="A457" s="9" t="s">
        <v>192</v>
      </c>
      <c r="B457" s="7">
        <v>2019</v>
      </c>
      <c r="C457" s="296" t="s">
        <v>34</v>
      </c>
      <c r="D457" s="307">
        <v>1986</v>
      </c>
      <c r="E457" s="307" t="s">
        <v>194</v>
      </c>
      <c r="F457" s="65">
        <f t="shared" ref="F457:F520" si="29">B457-D457</f>
        <v>33</v>
      </c>
      <c r="G457" s="66" t="str">
        <f t="shared" ref="G457:G520" si="30">IF(D457&lt;1998,"Pre1997",IF(D457&lt;2008,"1997-06",IF(D457&lt;2011,"2007-09",IF(D457&lt;2014,"2010-12","2013+"))))</f>
        <v>Pre1997</v>
      </c>
      <c r="H457" s="67" t="str">
        <f t="shared" si="28"/>
        <v>2019-T7 Single Construction-33</v>
      </c>
      <c r="I457" s="302">
        <v>3.4358785032368999E-3</v>
      </c>
      <c r="J457" s="305">
        <f>VLOOKUP(H457,T7_ReductionFactor!$G$10:$H$3591,2,FALSE)</f>
        <v>1</v>
      </c>
      <c r="K457" s="75">
        <f t="shared" ref="K457:K520" si="31">I457*J457</f>
        <v>3.4358785032368999E-3</v>
      </c>
      <c r="L457" s="11"/>
    </row>
    <row r="458" spans="1:12" ht="16.149999999999999" customHeight="1" x14ac:dyDescent="0.25">
      <c r="A458" s="9" t="s">
        <v>192</v>
      </c>
      <c r="B458" s="7">
        <v>2019</v>
      </c>
      <c r="C458" s="296" t="s">
        <v>34</v>
      </c>
      <c r="D458" s="307">
        <v>1985</v>
      </c>
      <c r="E458" s="307" t="s">
        <v>194</v>
      </c>
      <c r="F458" s="65">
        <f t="shared" si="29"/>
        <v>34</v>
      </c>
      <c r="G458" s="66" t="str">
        <f t="shared" si="30"/>
        <v>Pre1997</v>
      </c>
      <c r="H458" s="67" t="str">
        <f t="shared" ref="H458:H521" si="32">CONCATENATE(B458,"-",C458,"-",F458)</f>
        <v>2019-T7 Single Construction-34</v>
      </c>
      <c r="I458" s="302">
        <v>3.3924230326177998E-3</v>
      </c>
      <c r="J458" s="305">
        <f>VLOOKUP(H458,T7_ReductionFactor!$G$10:$H$3591,2,FALSE)</f>
        <v>1</v>
      </c>
      <c r="K458" s="75">
        <f t="shared" si="31"/>
        <v>3.3924230326177998E-3</v>
      </c>
      <c r="L458" s="11"/>
    </row>
    <row r="459" spans="1:12" ht="16.149999999999999" customHeight="1" x14ac:dyDescent="0.25">
      <c r="A459" s="9" t="s">
        <v>192</v>
      </c>
      <c r="B459" s="7">
        <v>2019</v>
      </c>
      <c r="C459" s="296" t="s">
        <v>34</v>
      </c>
      <c r="D459" s="307">
        <v>1984</v>
      </c>
      <c r="E459" s="307" t="s">
        <v>194</v>
      </c>
      <c r="F459" s="65">
        <f t="shared" si="29"/>
        <v>35</v>
      </c>
      <c r="G459" s="66" t="str">
        <f t="shared" si="30"/>
        <v>Pre1997</v>
      </c>
      <c r="H459" s="67" t="str">
        <f t="shared" si="32"/>
        <v>2019-T7 Single Construction-35</v>
      </c>
      <c r="I459" s="302">
        <v>2.5730300904447802E-3</v>
      </c>
      <c r="J459" s="305">
        <f>VLOOKUP(H459,T7_ReductionFactor!$G$10:$H$3591,2,FALSE)</f>
        <v>1</v>
      </c>
      <c r="K459" s="75">
        <f t="shared" si="31"/>
        <v>2.5730300904447802E-3</v>
      </c>
      <c r="L459" s="11"/>
    </row>
    <row r="460" spans="1:12" ht="16.149999999999999" customHeight="1" x14ac:dyDescent="0.25">
      <c r="A460" s="9" t="s">
        <v>192</v>
      </c>
      <c r="B460" s="7">
        <v>2019</v>
      </c>
      <c r="C460" s="296" t="s">
        <v>34</v>
      </c>
      <c r="D460" s="307">
        <v>1983</v>
      </c>
      <c r="E460" s="307" t="s">
        <v>194</v>
      </c>
      <c r="F460" s="65">
        <f t="shared" si="29"/>
        <v>36</v>
      </c>
      <c r="G460" s="66" t="str">
        <f t="shared" si="30"/>
        <v>Pre1997</v>
      </c>
      <c r="H460" s="67" t="str">
        <f t="shared" si="32"/>
        <v>2019-T7 Single Construction-36</v>
      </c>
      <c r="I460" s="302">
        <v>1.05598733667343E-3</v>
      </c>
      <c r="J460" s="305">
        <f>VLOOKUP(H460,T7_ReductionFactor!$G$10:$H$3591,2,FALSE)</f>
        <v>1</v>
      </c>
      <c r="K460" s="75">
        <f t="shared" si="31"/>
        <v>1.05598733667343E-3</v>
      </c>
      <c r="L460" s="11"/>
    </row>
    <row r="461" spans="1:12" ht="16.149999999999999" customHeight="1" x14ac:dyDescent="0.25">
      <c r="A461" s="9" t="s">
        <v>192</v>
      </c>
      <c r="B461" s="7">
        <v>2019</v>
      </c>
      <c r="C461" s="296" t="s">
        <v>34</v>
      </c>
      <c r="D461" s="307">
        <v>1982</v>
      </c>
      <c r="E461" s="307" t="s">
        <v>194</v>
      </c>
      <c r="F461" s="65">
        <f t="shared" si="29"/>
        <v>37</v>
      </c>
      <c r="G461" s="66" t="str">
        <f t="shared" si="30"/>
        <v>Pre1997</v>
      </c>
      <c r="H461" s="67" t="str">
        <f t="shared" si="32"/>
        <v>2019-T7 Single Construction-37</v>
      </c>
      <c r="I461" s="302">
        <v>1.1849098760150199E-3</v>
      </c>
      <c r="J461" s="305">
        <f>VLOOKUP(H461,T7_ReductionFactor!$G$10:$H$3591,2,FALSE)</f>
        <v>1</v>
      </c>
      <c r="K461" s="75">
        <f t="shared" si="31"/>
        <v>1.1849098760150199E-3</v>
      </c>
      <c r="L461" s="11"/>
    </row>
    <row r="462" spans="1:12" ht="16.149999999999999" customHeight="1" x14ac:dyDescent="0.25">
      <c r="A462" s="9" t="s">
        <v>192</v>
      </c>
      <c r="B462" s="7">
        <v>2019</v>
      </c>
      <c r="C462" s="296" t="s">
        <v>34</v>
      </c>
      <c r="D462" s="307">
        <v>1981</v>
      </c>
      <c r="E462" s="307" t="s">
        <v>194</v>
      </c>
      <c r="F462" s="65">
        <f t="shared" si="29"/>
        <v>38</v>
      </c>
      <c r="G462" s="66" t="str">
        <f t="shared" si="30"/>
        <v>Pre1997</v>
      </c>
      <c r="H462" s="67" t="str">
        <f t="shared" si="32"/>
        <v>2019-T7 Single Construction-38</v>
      </c>
      <c r="I462" s="302">
        <v>1.6817438709656599E-3</v>
      </c>
      <c r="J462" s="305">
        <f>VLOOKUP(H462,T7_ReductionFactor!$G$10:$H$3591,2,FALSE)</f>
        <v>1</v>
      </c>
      <c r="K462" s="75">
        <f t="shared" si="31"/>
        <v>1.6817438709656599E-3</v>
      </c>
      <c r="L462" s="11"/>
    </row>
    <row r="463" spans="1:12" ht="16.149999999999999" customHeight="1" x14ac:dyDescent="0.25">
      <c r="A463" s="9" t="s">
        <v>192</v>
      </c>
      <c r="B463" s="7">
        <v>2019</v>
      </c>
      <c r="C463" s="296" t="s">
        <v>34</v>
      </c>
      <c r="D463" s="307">
        <v>1980</v>
      </c>
      <c r="E463" s="307" t="s">
        <v>194</v>
      </c>
      <c r="F463" s="65">
        <f t="shared" si="29"/>
        <v>39</v>
      </c>
      <c r="G463" s="66" t="str">
        <f t="shared" si="30"/>
        <v>Pre1997</v>
      </c>
      <c r="H463" s="67" t="str">
        <f t="shared" si="32"/>
        <v>2019-T7 Single Construction-39</v>
      </c>
      <c r="I463" s="302">
        <v>5.7972467908740295E-4</v>
      </c>
      <c r="J463" s="305">
        <f>VLOOKUP(H463,T7_ReductionFactor!$G$10:$H$3591,2,FALSE)</f>
        <v>1</v>
      </c>
      <c r="K463" s="75">
        <f t="shared" si="31"/>
        <v>5.7972467908740295E-4</v>
      </c>
      <c r="L463" s="11"/>
    </row>
    <row r="464" spans="1:12" ht="16.149999999999999" customHeight="1" x14ac:dyDescent="0.25">
      <c r="A464" s="9" t="s">
        <v>192</v>
      </c>
      <c r="B464" s="7">
        <v>2019</v>
      </c>
      <c r="C464" s="296" t="s">
        <v>34</v>
      </c>
      <c r="D464" s="307">
        <v>1979</v>
      </c>
      <c r="E464" s="307" t="s">
        <v>194</v>
      </c>
      <c r="F464" s="65">
        <f t="shared" si="29"/>
        <v>40</v>
      </c>
      <c r="G464" s="66" t="str">
        <f t="shared" si="30"/>
        <v>Pre1997</v>
      </c>
      <c r="H464" s="67" t="str">
        <f t="shared" si="32"/>
        <v>2019-T7 Single Construction-40</v>
      </c>
      <c r="I464" s="302">
        <v>3.74648790596878E-4</v>
      </c>
      <c r="J464" s="305">
        <f>VLOOKUP(H464,T7_ReductionFactor!$G$10:$H$3591,2,FALSE)</f>
        <v>1</v>
      </c>
      <c r="K464" s="75">
        <f t="shared" si="31"/>
        <v>3.74648790596878E-4</v>
      </c>
      <c r="L464" s="11"/>
    </row>
    <row r="465" spans="1:12" ht="16.149999999999999" customHeight="1" x14ac:dyDescent="0.25">
      <c r="A465" s="9" t="s">
        <v>192</v>
      </c>
      <c r="B465" s="7">
        <v>2019</v>
      </c>
      <c r="C465" s="296" t="s">
        <v>34</v>
      </c>
      <c r="D465" s="307">
        <v>1978</v>
      </c>
      <c r="E465" s="307" t="s">
        <v>194</v>
      </c>
      <c r="F465" s="65">
        <f t="shared" si="29"/>
        <v>41</v>
      </c>
      <c r="G465" s="66" t="str">
        <f t="shared" si="30"/>
        <v>Pre1997</v>
      </c>
      <c r="H465" s="67" t="str">
        <f t="shared" si="32"/>
        <v>2019-T7 Single Construction-41</v>
      </c>
      <c r="I465" s="302">
        <v>3.42696314671242E-4</v>
      </c>
      <c r="J465" s="305">
        <f>VLOOKUP(H465,T7_ReductionFactor!$G$10:$H$3591,2,FALSE)</f>
        <v>1</v>
      </c>
      <c r="K465" s="75">
        <f t="shared" si="31"/>
        <v>3.42696314671242E-4</v>
      </c>
      <c r="L465" s="11"/>
    </row>
    <row r="466" spans="1:12" ht="16.149999999999999" customHeight="1" x14ac:dyDescent="0.25">
      <c r="A466" s="9" t="s">
        <v>192</v>
      </c>
      <c r="B466" s="7">
        <v>2019</v>
      </c>
      <c r="C466" s="296" t="s">
        <v>34</v>
      </c>
      <c r="D466" s="307">
        <v>1977</v>
      </c>
      <c r="E466" s="307" t="s">
        <v>194</v>
      </c>
      <c r="F466" s="65">
        <f t="shared" si="29"/>
        <v>42</v>
      </c>
      <c r="G466" s="66" t="str">
        <f t="shared" si="30"/>
        <v>Pre1997</v>
      </c>
      <c r="H466" s="67" t="str">
        <f t="shared" si="32"/>
        <v>2019-T7 Single Construction-42</v>
      </c>
      <c r="I466" s="302">
        <v>2.9811853460774901E-4</v>
      </c>
      <c r="J466" s="305">
        <f>VLOOKUP(H466,T7_ReductionFactor!$G$10:$H$3591,2,FALSE)</f>
        <v>1</v>
      </c>
      <c r="K466" s="75">
        <f t="shared" si="31"/>
        <v>2.9811853460774901E-4</v>
      </c>
      <c r="L466" s="11"/>
    </row>
    <row r="467" spans="1:12" ht="16.149999999999999" customHeight="1" x14ac:dyDescent="0.25">
      <c r="A467" s="9" t="s">
        <v>192</v>
      </c>
      <c r="B467" s="7">
        <v>2019</v>
      </c>
      <c r="C467" s="296" t="s">
        <v>34</v>
      </c>
      <c r="D467" s="307">
        <v>1976</v>
      </c>
      <c r="E467" s="307" t="s">
        <v>194</v>
      </c>
      <c r="F467" s="65">
        <f t="shared" si="29"/>
        <v>43</v>
      </c>
      <c r="G467" s="66" t="str">
        <f t="shared" si="30"/>
        <v>Pre1997</v>
      </c>
      <c r="H467" s="67" t="str">
        <f t="shared" si="32"/>
        <v>2019-T7 Single Construction-43</v>
      </c>
      <c r="I467" s="302">
        <v>1.04835131201516E-4</v>
      </c>
      <c r="J467" s="305">
        <f>VLOOKUP(H467,T7_ReductionFactor!$G$10:$H$3591,2,FALSE)</f>
        <v>1</v>
      </c>
      <c r="K467" s="75">
        <f t="shared" si="31"/>
        <v>1.04835131201516E-4</v>
      </c>
      <c r="L467" s="11"/>
    </row>
    <row r="468" spans="1:12" ht="16.149999999999999" customHeight="1" x14ac:dyDescent="0.25">
      <c r="A468" s="9" t="s">
        <v>192</v>
      </c>
      <c r="B468" s="7">
        <v>2019</v>
      </c>
      <c r="C468" s="296" t="s">
        <v>34</v>
      </c>
      <c r="D468" s="307">
        <v>1975</v>
      </c>
      <c r="E468" s="307" t="s">
        <v>194</v>
      </c>
      <c r="F468" s="65">
        <f t="shared" si="29"/>
        <v>44</v>
      </c>
      <c r="G468" s="66" t="str">
        <f t="shared" si="30"/>
        <v>Pre1997</v>
      </c>
      <c r="H468" s="67" t="str">
        <f t="shared" si="32"/>
        <v>2019-T7 Single Construction-44</v>
      </c>
      <c r="I468" s="302">
        <v>1.21674940088386E-4</v>
      </c>
      <c r="J468" s="305">
        <f>VLOOKUP(H468,T7_ReductionFactor!$G$10:$H$3591,2,FALSE)</f>
        <v>1</v>
      </c>
      <c r="K468" s="75">
        <f t="shared" si="31"/>
        <v>1.21674940088386E-4</v>
      </c>
      <c r="L468" s="11"/>
    </row>
    <row r="469" spans="1:12" ht="16.149999999999999" customHeight="1" x14ac:dyDescent="0.25">
      <c r="A469" s="9" t="s">
        <v>192</v>
      </c>
      <c r="B469" s="7">
        <v>2019</v>
      </c>
      <c r="C469" s="296" t="s">
        <v>35</v>
      </c>
      <c r="D469" s="307">
        <v>2020</v>
      </c>
      <c r="E469" s="307" t="s">
        <v>194</v>
      </c>
      <c r="F469" s="65">
        <f t="shared" si="29"/>
        <v>-1</v>
      </c>
      <c r="G469" s="66" t="str">
        <f t="shared" si="30"/>
        <v>2013+</v>
      </c>
      <c r="H469" s="67" t="str">
        <f t="shared" si="32"/>
        <v>2019-T7 SWCV--1</v>
      </c>
      <c r="I469" s="302">
        <v>3.2758085177826499E-6</v>
      </c>
      <c r="J469" s="305">
        <f>VLOOKUP(H469,T7_ReductionFactor!$G$10:$H$3591,2,FALSE)</f>
        <v>0.99449804909774364</v>
      </c>
      <c r="K469" s="75">
        <f t="shared" si="31"/>
        <v>3.2577851801526167E-6</v>
      </c>
      <c r="L469" s="11"/>
    </row>
    <row r="470" spans="1:12" ht="16.149999999999999" customHeight="1" x14ac:dyDescent="0.25">
      <c r="A470" s="9" t="s">
        <v>192</v>
      </c>
      <c r="B470" s="7">
        <v>2019</v>
      </c>
      <c r="C470" s="296" t="s">
        <v>35</v>
      </c>
      <c r="D470" s="307">
        <v>2019</v>
      </c>
      <c r="E470" s="307" t="s">
        <v>194</v>
      </c>
      <c r="F470" s="65">
        <f t="shared" si="29"/>
        <v>0</v>
      </c>
      <c r="G470" s="66" t="str">
        <f t="shared" si="30"/>
        <v>2013+</v>
      </c>
      <c r="H470" s="67" t="str">
        <f t="shared" si="32"/>
        <v>2019-T7 SWCV-0</v>
      </c>
      <c r="I470" s="302">
        <v>6.8544493620555699E-5</v>
      </c>
      <c r="J470" s="305">
        <f>VLOOKUP(H470,T7_ReductionFactor!$G$10:$H$3591,2,FALSE)</f>
        <v>0.98230604612892103</v>
      </c>
      <c r="K470" s="75">
        <f t="shared" si="31"/>
        <v>6.733167051231712E-5</v>
      </c>
      <c r="L470" s="11"/>
    </row>
    <row r="471" spans="1:12" ht="16.149999999999999" customHeight="1" x14ac:dyDescent="0.25">
      <c r="A471" s="9" t="s">
        <v>192</v>
      </c>
      <c r="B471" s="7">
        <v>2019</v>
      </c>
      <c r="C471" s="296" t="s">
        <v>35</v>
      </c>
      <c r="D471" s="307">
        <v>2018</v>
      </c>
      <c r="E471" s="307" t="s">
        <v>194</v>
      </c>
      <c r="F471" s="65">
        <f t="shared" si="29"/>
        <v>1</v>
      </c>
      <c r="G471" s="66" t="str">
        <f t="shared" si="30"/>
        <v>2013+</v>
      </c>
      <c r="H471" s="67" t="str">
        <f t="shared" si="32"/>
        <v>2019-T7 SWCV-1</v>
      </c>
      <c r="I471" s="302">
        <v>5.1034320247243701E-5</v>
      </c>
      <c r="J471" s="305">
        <f>VLOOKUP(H471,T7_ReductionFactor!$G$10:$H$3591,2,FALSE)</f>
        <v>0.97136627626091543</v>
      </c>
      <c r="K471" s="75">
        <f t="shared" si="31"/>
        <v>4.9573017620072157E-5</v>
      </c>
      <c r="L471" s="11"/>
    </row>
    <row r="472" spans="1:12" ht="16.149999999999999" customHeight="1" x14ac:dyDescent="0.25">
      <c r="A472" s="9" t="s">
        <v>192</v>
      </c>
      <c r="B472" s="7">
        <v>2019</v>
      </c>
      <c r="C472" s="296" t="s">
        <v>35</v>
      </c>
      <c r="D472" s="307">
        <v>2017</v>
      </c>
      <c r="E472" s="307" t="s">
        <v>194</v>
      </c>
      <c r="F472" s="65">
        <f t="shared" si="29"/>
        <v>2</v>
      </c>
      <c r="G472" s="66" t="str">
        <f t="shared" si="30"/>
        <v>2013+</v>
      </c>
      <c r="H472" s="67" t="str">
        <f t="shared" si="32"/>
        <v>2019-T7 SWCV-2</v>
      </c>
      <c r="I472" s="302">
        <v>2.0757507363016099E-4</v>
      </c>
      <c r="J472" s="305">
        <f>VLOOKUP(H472,T7_ReductionFactor!$G$10:$H$3591,2,FALSE)</f>
        <v>0.96149523897287092</v>
      </c>
      <c r="K472" s="75">
        <f t="shared" si="31"/>
        <v>1.9958244502484292E-4</v>
      </c>
      <c r="L472" s="11"/>
    </row>
    <row r="473" spans="1:12" ht="16.149999999999999" customHeight="1" x14ac:dyDescent="0.25">
      <c r="A473" s="9" t="s">
        <v>192</v>
      </c>
      <c r="B473" s="7">
        <v>2019</v>
      </c>
      <c r="C473" s="296" t="s">
        <v>35</v>
      </c>
      <c r="D473" s="307">
        <v>2016</v>
      </c>
      <c r="E473" s="307" t="s">
        <v>194</v>
      </c>
      <c r="F473" s="65">
        <f t="shared" si="29"/>
        <v>3</v>
      </c>
      <c r="G473" s="66" t="str">
        <f t="shared" si="30"/>
        <v>2013+</v>
      </c>
      <c r="H473" s="67" t="str">
        <f t="shared" si="32"/>
        <v>2019-T7 SWCV-3</v>
      </c>
      <c r="I473" s="302">
        <v>1.6864054621260399E-4</v>
      </c>
      <c r="J473" s="305">
        <f>VLOOKUP(H473,T7_ReductionFactor!$G$10:$H$3591,2,FALSE)</f>
        <v>0.95254361722970804</v>
      </c>
      <c r="K473" s="75">
        <f t="shared" si="31"/>
        <v>1.6063747590094754E-4</v>
      </c>
      <c r="L473" s="11"/>
    </row>
    <row r="474" spans="1:12" ht="16.149999999999999" customHeight="1" x14ac:dyDescent="0.25">
      <c r="A474" s="9" t="s">
        <v>192</v>
      </c>
      <c r="B474" s="7">
        <v>2019</v>
      </c>
      <c r="C474" s="296" t="s">
        <v>35</v>
      </c>
      <c r="D474" s="307">
        <v>2015</v>
      </c>
      <c r="E474" s="307" t="s">
        <v>194</v>
      </c>
      <c r="F474" s="65">
        <f t="shared" si="29"/>
        <v>4</v>
      </c>
      <c r="G474" s="66" t="str">
        <f t="shared" si="30"/>
        <v>2013+</v>
      </c>
      <c r="H474" s="67" t="str">
        <f t="shared" si="32"/>
        <v>2019-T7 SWCV-4</v>
      </c>
      <c r="I474" s="302">
        <v>1.23402928535611E-4</v>
      </c>
      <c r="J474" s="305">
        <f>VLOOKUP(H474,T7_ReductionFactor!$G$10:$H$3591,2,FALSE)</f>
        <v>0.94438867182831721</v>
      </c>
      <c r="K474" s="75">
        <f t="shared" si="31"/>
        <v>1.1654032777947041E-4</v>
      </c>
      <c r="L474" s="11"/>
    </row>
    <row r="475" spans="1:12" ht="16.149999999999999" customHeight="1" x14ac:dyDescent="0.25">
      <c r="A475" s="9" t="s">
        <v>192</v>
      </c>
      <c r="B475" s="7">
        <v>2019</v>
      </c>
      <c r="C475" s="296" t="s">
        <v>35</v>
      </c>
      <c r="D475" s="307">
        <v>2014</v>
      </c>
      <c r="E475" s="307" t="s">
        <v>194</v>
      </c>
      <c r="F475" s="65">
        <f t="shared" si="29"/>
        <v>5</v>
      </c>
      <c r="G475" s="66" t="str">
        <f t="shared" si="30"/>
        <v>2013+</v>
      </c>
      <c r="H475" s="67" t="str">
        <f t="shared" si="32"/>
        <v>2019-T7 SWCV-5</v>
      </c>
      <c r="I475" s="302">
        <v>8.4597985021136804E-5</v>
      </c>
      <c r="J475" s="305">
        <f>VLOOKUP(H475,T7_ReductionFactor!$G$10:$H$3591,2,FALSE)</f>
        <v>0.93692857989469025</v>
      </c>
      <c r="K475" s="75">
        <f t="shared" si="31"/>
        <v>7.9262269967805978E-5</v>
      </c>
      <c r="L475" s="11"/>
    </row>
    <row r="476" spans="1:12" ht="16.149999999999999" customHeight="1" x14ac:dyDescent="0.25">
      <c r="A476" s="9" t="s">
        <v>192</v>
      </c>
      <c r="B476" s="7">
        <v>2019</v>
      </c>
      <c r="C476" s="296" t="s">
        <v>35</v>
      </c>
      <c r="D476" s="307">
        <v>2013</v>
      </c>
      <c r="E476" s="307" t="s">
        <v>194</v>
      </c>
      <c r="F476" s="65">
        <f t="shared" si="29"/>
        <v>6</v>
      </c>
      <c r="G476" s="66" t="str">
        <f t="shared" si="30"/>
        <v>2010-12</v>
      </c>
      <c r="H476" s="67" t="str">
        <f t="shared" si="32"/>
        <v>2019-T7 SWCV-6</v>
      </c>
      <c r="I476" s="302">
        <v>1.2360559523273099E-4</v>
      </c>
      <c r="J476" s="305">
        <f>VLOOKUP(H476,T7_ReductionFactor!$G$10:$H$3591,2,FALSE)</f>
        <v>0.90944398720282871</v>
      </c>
      <c r="K476" s="75">
        <f t="shared" si="31"/>
        <v>1.1241236536903382E-4</v>
      </c>
      <c r="L476" s="11"/>
    </row>
    <row r="477" spans="1:12" ht="16.149999999999999" customHeight="1" x14ac:dyDescent="0.25">
      <c r="A477" s="9" t="s">
        <v>192</v>
      </c>
      <c r="B477" s="7">
        <v>2019</v>
      </c>
      <c r="C477" s="296" t="s">
        <v>35</v>
      </c>
      <c r="D477" s="307">
        <v>2012</v>
      </c>
      <c r="E477" s="307" t="s">
        <v>194</v>
      </c>
      <c r="F477" s="65">
        <f t="shared" si="29"/>
        <v>7</v>
      </c>
      <c r="G477" s="66" t="str">
        <f t="shared" si="30"/>
        <v>2010-12</v>
      </c>
      <c r="H477" s="67" t="str">
        <f t="shared" si="32"/>
        <v>2019-T7 SWCV-7</v>
      </c>
      <c r="I477" s="302">
        <v>7.2663647623277494E-5</v>
      </c>
      <c r="J477" s="305">
        <f>VLOOKUP(H477,T7_ReductionFactor!$G$10:$H$3591,2,FALSE)</f>
        <v>0.90251421065042048</v>
      </c>
      <c r="K477" s="75">
        <f t="shared" si="31"/>
        <v>6.5579974577702587E-5</v>
      </c>
      <c r="L477" s="11"/>
    </row>
    <row r="478" spans="1:12" ht="16.149999999999999" customHeight="1" x14ac:dyDescent="0.25">
      <c r="A478" s="9" t="s">
        <v>192</v>
      </c>
      <c r="B478" s="7">
        <v>2019</v>
      </c>
      <c r="C478" s="296" t="s">
        <v>35</v>
      </c>
      <c r="D478" s="307">
        <v>2011</v>
      </c>
      <c r="E478" s="307" t="s">
        <v>194</v>
      </c>
      <c r="F478" s="65">
        <f t="shared" si="29"/>
        <v>8</v>
      </c>
      <c r="G478" s="66" t="str">
        <f t="shared" si="30"/>
        <v>2010-12</v>
      </c>
      <c r="H478" s="67" t="str">
        <f t="shared" si="32"/>
        <v>2019-T7 SWCV-8</v>
      </c>
      <c r="I478" s="302">
        <v>1.34932273081603E-4</v>
      </c>
      <c r="J478" s="305">
        <f>VLOOKUP(H478,T7_ReductionFactor!$G$10:$H$3591,2,FALSE)</f>
        <v>0.89626172774842705</v>
      </c>
      <c r="K478" s="75">
        <f t="shared" si="31"/>
        <v>1.2093463220114008E-4</v>
      </c>
      <c r="L478" s="11"/>
    </row>
    <row r="479" spans="1:12" ht="16.149999999999999" customHeight="1" x14ac:dyDescent="0.25">
      <c r="A479" s="9" t="s">
        <v>192</v>
      </c>
      <c r="B479" s="7">
        <v>2019</v>
      </c>
      <c r="C479" s="296" t="s">
        <v>35</v>
      </c>
      <c r="D479" s="307">
        <v>2010</v>
      </c>
      <c r="E479" s="307" t="s">
        <v>194</v>
      </c>
      <c r="F479" s="65">
        <f t="shared" si="29"/>
        <v>9</v>
      </c>
      <c r="G479" s="66" t="str">
        <f t="shared" si="30"/>
        <v>2007-09</v>
      </c>
      <c r="H479" s="67" t="str">
        <f t="shared" si="32"/>
        <v>2019-T7 SWCV-9</v>
      </c>
      <c r="I479" s="302">
        <v>1.2453239653017399E-4</v>
      </c>
      <c r="J479" s="305">
        <f>VLOOKUP(H479,T7_ReductionFactor!$G$10:$H$3591,2,FALSE)</f>
        <v>0.91907565161844373</v>
      </c>
      <c r="K479" s="75">
        <f t="shared" si="31"/>
        <v>1.1445469348857608E-4</v>
      </c>
      <c r="L479" s="11"/>
    </row>
    <row r="480" spans="1:12" ht="16.149999999999999" customHeight="1" x14ac:dyDescent="0.25">
      <c r="A480" s="9" t="s">
        <v>192</v>
      </c>
      <c r="B480" s="7">
        <v>2019</v>
      </c>
      <c r="C480" s="296" t="s">
        <v>35</v>
      </c>
      <c r="D480" s="307">
        <v>2009</v>
      </c>
      <c r="E480" s="307" t="s">
        <v>194</v>
      </c>
      <c r="F480" s="65">
        <f t="shared" si="29"/>
        <v>10</v>
      </c>
      <c r="G480" s="66" t="str">
        <f t="shared" si="30"/>
        <v>2007-09</v>
      </c>
      <c r="H480" s="67" t="str">
        <f t="shared" si="32"/>
        <v>2019-T7 SWCV-10</v>
      </c>
      <c r="I480" s="302">
        <v>1.07914761861486E-4</v>
      </c>
      <c r="J480" s="305">
        <f>VLOOKUP(H480,T7_ReductionFactor!$G$10:$H$3591,2,FALSE)</f>
        <v>0.91381439629943195</v>
      </c>
      <c r="K480" s="75">
        <f t="shared" si="31"/>
        <v>9.8614062962250798E-5</v>
      </c>
      <c r="L480" s="11"/>
    </row>
    <row r="481" spans="1:12" ht="16.149999999999999" customHeight="1" x14ac:dyDescent="0.25">
      <c r="A481" s="9" t="s">
        <v>192</v>
      </c>
      <c r="B481" s="7">
        <v>2019</v>
      </c>
      <c r="C481" s="296" t="s">
        <v>35</v>
      </c>
      <c r="D481" s="307">
        <v>2008</v>
      </c>
      <c r="E481" s="307" t="s">
        <v>194</v>
      </c>
      <c r="F481" s="65">
        <f t="shared" si="29"/>
        <v>11</v>
      </c>
      <c r="G481" s="66" t="str">
        <f t="shared" si="30"/>
        <v>2007-09</v>
      </c>
      <c r="H481" s="67" t="str">
        <f t="shared" si="32"/>
        <v>2019-T7 SWCV-11</v>
      </c>
      <c r="I481" s="302">
        <v>2.4673255953802301E-4</v>
      </c>
      <c r="J481" s="305">
        <f>VLOOKUP(H481,T7_ReductionFactor!$G$10:$H$3591,2,FALSE)</f>
        <v>0.9088424484697708</v>
      </c>
      <c r="K481" s="75">
        <f t="shared" si="31"/>
        <v>2.2424102352775033E-4</v>
      </c>
      <c r="L481" s="11"/>
    </row>
    <row r="482" spans="1:12" ht="16.149999999999999" customHeight="1" x14ac:dyDescent="0.25">
      <c r="A482" s="9" t="s">
        <v>192</v>
      </c>
      <c r="B482" s="7">
        <v>2019</v>
      </c>
      <c r="C482" s="296" t="s">
        <v>35</v>
      </c>
      <c r="D482" s="307">
        <v>2007</v>
      </c>
      <c r="E482" s="307" t="s">
        <v>194</v>
      </c>
      <c r="F482" s="65">
        <f t="shared" si="29"/>
        <v>12</v>
      </c>
      <c r="G482" s="66" t="str">
        <f t="shared" si="30"/>
        <v>1997-06</v>
      </c>
      <c r="H482" s="67" t="str">
        <f t="shared" si="32"/>
        <v>2019-T7 SWCV-12</v>
      </c>
      <c r="I482" s="302">
        <v>3.8582646578068602E-4</v>
      </c>
      <c r="J482" s="305">
        <f>VLOOKUP(H482,T7_ReductionFactor!$G$10:$H$3591,2,FALSE)</f>
        <v>0.95452417298894754</v>
      </c>
      <c r="K482" s="75">
        <f t="shared" si="31"/>
        <v>3.6828068816655777E-4</v>
      </c>
      <c r="L482" s="11"/>
    </row>
    <row r="483" spans="1:12" ht="16.149999999999999" customHeight="1" x14ac:dyDescent="0.25">
      <c r="A483" s="9" t="s">
        <v>192</v>
      </c>
      <c r="B483" s="7">
        <v>2019</v>
      </c>
      <c r="C483" s="296" t="s">
        <v>35</v>
      </c>
      <c r="D483" s="307">
        <v>2006</v>
      </c>
      <c r="E483" s="307" t="s">
        <v>194</v>
      </c>
      <c r="F483" s="65">
        <f t="shared" si="29"/>
        <v>13</v>
      </c>
      <c r="G483" s="66" t="str">
        <f t="shared" si="30"/>
        <v>1997-06</v>
      </c>
      <c r="H483" s="67" t="str">
        <f t="shared" si="32"/>
        <v>2019-T7 SWCV-13</v>
      </c>
      <c r="I483" s="302">
        <v>5.77384074266248E-4</v>
      </c>
      <c r="J483" s="305">
        <f>VLOOKUP(H483,T7_ReductionFactor!$G$10:$H$3591,2,FALSE)</f>
        <v>0.95200638317097808</v>
      </c>
      <c r="K483" s="75">
        <f t="shared" si="31"/>
        <v>5.496733242427342E-4</v>
      </c>
      <c r="L483" s="11"/>
    </row>
    <row r="484" spans="1:12" ht="16.149999999999999" customHeight="1" x14ac:dyDescent="0.25">
      <c r="A484" s="9" t="s">
        <v>192</v>
      </c>
      <c r="B484" s="7">
        <v>2019</v>
      </c>
      <c r="C484" s="296" t="s">
        <v>35</v>
      </c>
      <c r="D484" s="307">
        <v>2005</v>
      </c>
      <c r="E484" s="307" t="s">
        <v>194</v>
      </c>
      <c r="F484" s="65">
        <f t="shared" si="29"/>
        <v>14</v>
      </c>
      <c r="G484" s="66" t="str">
        <f t="shared" si="30"/>
        <v>1997-06</v>
      </c>
      <c r="H484" s="67" t="str">
        <f t="shared" si="32"/>
        <v>2019-T7 SWCV-14</v>
      </c>
      <c r="I484" s="302">
        <v>4.5241079875366899E-4</v>
      </c>
      <c r="J484" s="305">
        <f>VLOOKUP(H484,T7_ReductionFactor!$G$10:$H$3591,2,FALSE)</f>
        <v>0.94957684908936435</v>
      </c>
      <c r="K484" s="75">
        <f t="shared" si="31"/>
        <v>4.2959882077451151E-4</v>
      </c>
      <c r="L484" s="11"/>
    </row>
    <row r="485" spans="1:12" ht="16.149999999999999" customHeight="1" x14ac:dyDescent="0.25">
      <c r="A485" s="9" t="s">
        <v>192</v>
      </c>
      <c r="B485" s="7">
        <v>2019</v>
      </c>
      <c r="C485" s="296" t="s">
        <v>35</v>
      </c>
      <c r="D485" s="307">
        <v>2004</v>
      </c>
      <c r="E485" s="307" t="s">
        <v>194</v>
      </c>
      <c r="F485" s="65">
        <f t="shared" si="29"/>
        <v>15</v>
      </c>
      <c r="G485" s="66" t="str">
        <f t="shared" si="30"/>
        <v>1997-06</v>
      </c>
      <c r="H485" s="67" t="str">
        <f t="shared" si="32"/>
        <v>2019-T7 SWCV-15</v>
      </c>
      <c r="I485" s="302">
        <v>2.4993116528857699E-4</v>
      </c>
      <c r="J485" s="305">
        <f>VLOOKUP(H485,T7_ReductionFactor!$G$10:$H$3591,2,FALSE)</f>
        <v>0.94723101024922296</v>
      </c>
      <c r="K485" s="75">
        <f t="shared" si="31"/>
        <v>2.367425501890643E-4</v>
      </c>
      <c r="L485" s="11"/>
    </row>
    <row r="486" spans="1:12" ht="16.149999999999999" customHeight="1" x14ac:dyDescent="0.25">
      <c r="A486" s="9" t="s">
        <v>192</v>
      </c>
      <c r="B486" s="7">
        <v>2019</v>
      </c>
      <c r="C486" s="296" t="s">
        <v>35</v>
      </c>
      <c r="D486" s="307">
        <v>2003</v>
      </c>
      <c r="E486" s="307" t="s">
        <v>194</v>
      </c>
      <c r="F486" s="65">
        <f t="shared" si="29"/>
        <v>16</v>
      </c>
      <c r="G486" s="66" t="str">
        <f t="shared" si="30"/>
        <v>1997-06</v>
      </c>
      <c r="H486" s="67" t="str">
        <f t="shared" si="32"/>
        <v>2019-T7 SWCV-16</v>
      </c>
      <c r="I486" s="302">
        <v>2.9810546629140897E-4</v>
      </c>
      <c r="J486" s="305">
        <f>VLOOKUP(H486,T7_ReductionFactor!$G$10:$H$3591,2,FALSE)</f>
        <v>0.96646614479280568</v>
      </c>
      <c r="K486" s="75">
        <f t="shared" si="31"/>
        <v>2.8810884074831973E-4</v>
      </c>
      <c r="L486" s="11"/>
    </row>
    <row r="487" spans="1:12" ht="16.149999999999999" customHeight="1" x14ac:dyDescent="0.25">
      <c r="A487" s="9" t="s">
        <v>192</v>
      </c>
      <c r="B487" s="7">
        <v>2019</v>
      </c>
      <c r="C487" s="296" t="s">
        <v>35</v>
      </c>
      <c r="D487" s="307">
        <v>2002</v>
      </c>
      <c r="E487" s="307" t="s">
        <v>194</v>
      </c>
      <c r="F487" s="65">
        <f t="shared" si="29"/>
        <v>17</v>
      </c>
      <c r="G487" s="66" t="str">
        <f t="shared" si="30"/>
        <v>1997-06</v>
      </c>
      <c r="H487" s="67" t="str">
        <f t="shared" si="32"/>
        <v>2019-T7 SWCV-17</v>
      </c>
      <c r="I487" s="302">
        <v>2.2487466198797799E-4</v>
      </c>
      <c r="J487" s="305">
        <f>VLOOKUP(H487,T7_ReductionFactor!$G$10:$H$3591,2,FALSE)</f>
        <v>0.96518517250619418</v>
      </c>
      <c r="K487" s="75">
        <f t="shared" si="31"/>
        <v>2.1704568942313863E-4</v>
      </c>
      <c r="L487" s="11"/>
    </row>
    <row r="488" spans="1:12" ht="16.149999999999999" customHeight="1" x14ac:dyDescent="0.25">
      <c r="A488" s="9" t="s">
        <v>192</v>
      </c>
      <c r="B488" s="7">
        <v>2019</v>
      </c>
      <c r="C488" s="296" t="s">
        <v>35</v>
      </c>
      <c r="D488" s="307">
        <v>2001</v>
      </c>
      <c r="E488" s="307" t="s">
        <v>194</v>
      </c>
      <c r="F488" s="65">
        <f t="shared" si="29"/>
        <v>18</v>
      </c>
      <c r="G488" s="66" t="str">
        <f t="shared" si="30"/>
        <v>1997-06</v>
      </c>
      <c r="H488" s="67" t="str">
        <f t="shared" si="32"/>
        <v>2019-T7 SWCV-18</v>
      </c>
      <c r="I488" s="302">
        <v>2.3415618949222799E-4</v>
      </c>
      <c r="J488" s="305">
        <f>VLOOKUP(H488,T7_ReductionFactor!$G$10:$H$3591,2,FALSE)</f>
        <v>0.96394992853090666</v>
      </c>
      <c r="K488" s="75">
        <f t="shared" si="31"/>
        <v>2.2571484212610262E-4</v>
      </c>
      <c r="L488" s="11"/>
    </row>
    <row r="489" spans="1:12" ht="16.149999999999999" customHeight="1" x14ac:dyDescent="0.25">
      <c r="A489" s="9" t="s">
        <v>192</v>
      </c>
      <c r="B489" s="7">
        <v>2019</v>
      </c>
      <c r="C489" s="296" t="s">
        <v>35</v>
      </c>
      <c r="D489" s="307">
        <v>2000</v>
      </c>
      <c r="E489" s="307" t="s">
        <v>194</v>
      </c>
      <c r="F489" s="65">
        <f t="shared" si="29"/>
        <v>19</v>
      </c>
      <c r="G489" s="66" t="str">
        <f t="shared" si="30"/>
        <v>1997-06</v>
      </c>
      <c r="H489" s="67" t="str">
        <f t="shared" si="32"/>
        <v>2019-T7 SWCV-19</v>
      </c>
      <c r="I489" s="302">
        <v>1.62344150731242E-4</v>
      </c>
      <c r="J489" s="305">
        <f>VLOOKUP(H489,T7_ReductionFactor!$G$10:$H$3591,2,FALSE)</f>
        <v>0.96275800718354332</v>
      </c>
      <c r="K489" s="75">
        <f t="shared" si="31"/>
        <v>1.5629813103591533E-4</v>
      </c>
      <c r="L489" s="11"/>
    </row>
    <row r="490" spans="1:12" ht="16.149999999999999" customHeight="1" x14ac:dyDescent="0.25">
      <c r="A490" s="9" t="s">
        <v>192</v>
      </c>
      <c r="B490" s="7">
        <v>2019</v>
      </c>
      <c r="C490" s="296" t="s">
        <v>35</v>
      </c>
      <c r="D490" s="307">
        <v>1999</v>
      </c>
      <c r="E490" s="307" t="s">
        <v>194</v>
      </c>
      <c r="F490" s="65">
        <f t="shared" si="29"/>
        <v>20</v>
      </c>
      <c r="G490" s="66" t="str">
        <f t="shared" si="30"/>
        <v>1997-06</v>
      </c>
      <c r="H490" s="67" t="str">
        <f t="shared" si="32"/>
        <v>2019-T7 SWCV-20</v>
      </c>
      <c r="I490" s="302">
        <v>1.9238941615173501E-4</v>
      </c>
      <c r="J490" s="305">
        <f>VLOOKUP(H490,T7_ReductionFactor!$G$10:$H$3591,2,FALSE)</f>
        <v>0.9616071686174279</v>
      </c>
      <c r="K490" s="75">
        <f t="shared" si="31"/>
        <v>1.8500304173762994E-4</v>
      </c>
      <c r="L490" s="11"/>
    </row>
    <row r="491" spans="1:12" ht="16.149999999999999" customHeight="1" x14ac:dyDescent="0.25">
      <c r="A491" s="9" t="s">
        <v>192</v>
      </c>
      <c r="B491" s="7">
        <v>2019</v>
      </c>
      <c r="C491" s="296" t="s">
        <v>35</v>
      </c>
      <c r="D491" s="307">
        <v>1998</v>
      </c>
      <c r="E491" s="307" t="s">
        <v>194</v>
      </c>
      <c r="F491" s="65">
        <f t="shared" si="29"/>
        <v>21</v>
      </c>
      <c r="G491" s="66" t="str">
        <f t="shared" si="30"/>
        <v>1997-06</v>
      </c>
      <c r="H491" s="67" t="str">
        <f t="shared" si="32"/>
        <v>2019-T7 SWCV-21</v>
      </c>
      <c r="I491" s="302">
        <v>8.4214906478725595E-5</v>
      </c>
      <c r="J491" s="305">
        <f>VLOOKUP(H491,T7_ReductionFactor!$G$10:$H$3591,2,FALSE)</f>
        <v>0.96049532477468091</v>
      </c>
      <c r="K491" s="75">
        <f t="shared" si="31"/>
        <v>8.0888023949152925E-5</v>
      </c>
      <c r="L491" s="11"/>
    </row>
    <row r="492" spans="1:12" ht="16.149999999999999" customHeight="1" x14ac:dyDescent="0.25">
      <c r="A492" s="9" t="s">
        <v>192</v>
      </c>
      <c r="B492" s="7">
        <v>2019</v>
      </c>
      <c r="C492" s="296" t="s">
        <v>35</v>
      </c>
      <c r="D492" s="307">
        <v>1997</v>
      </c>
      <c r="E492" s="307" t="s">
        <v>194</v>
      </c>
      <c r="F492" s="65">
        <f t="shared" si="29"/>
        <v>22</v>
      </c>
      <c r="G492" s="66" t="str">
        <f t="shared" si="30"/>
        <v>Pre1997</v>
      </c>
      <c r="H492" s="67" t="str">
        <f t="shared" si="32"/>
        <v>2019-T7 SWCV-22</v>
      </c>
      <c r="I492" s="302">
        <v>5.64700689893896E-5</v>
      </c>
      <c r="J492" s="305">
        <f>VLOOKUP(H492,T7_ReductionFactor!$G$10:$H$3591,2,FALSE)</f>
        <v>0.95942052674249789</v>
      </c>
      <c r="K492" s="75">
        <f t="shared" si="31"/>
        <v>5.4178543334985363E-5</v>
      </c>
      <c r="L492" s="11"/>
    </row>
    <row r="493" spans="1:12" ht="16.149999999999999" customHeight="1" x14ac:dyDescent="0.25">
      <c r="A493" s="9" t="s">
        <v>192</v>
      </c>
      <c r="B493" s="7">
        <v>2019</v>
      </c>
      <c r="C493" s="296" t="s">
        <v>35</v>
      </c>
      <c r="D493" s="307">
        <v>1996</v>
      </c>
      <c r="E493" s="307" t="s">
        <v>194</v>
      </c>
      <c r="F493" s="65">
        <f t="shared" si="29"/>
        <v>23</v>
      </c>
      <c r="G493" s="66" t="str">
        <f t="shared" si="30"/>
        <v>Pre1997</v>
      </c>
      <c r="H493" s="67" t="str">
        <f t="shared" si="32"/>
        <v>2019-T7 SWCV-23</v>
      </c>
      <c r="I493" s="302">
        <v>1.35268807394352E-4</v>
      </c>
      <c r="J493" s="305">
        <f>VLOOKUP(H493,T7_ReductionFactor!$G$10:$H$3591,2,FALSE)</f>
        <v>0.95838095335255069</v>
      </c>
      <c r="K493" s="75">
        <f t="shared" si="31"/>
        <v>1.2963904858946163E-4</v>
      </c>
      <c r="L493" s="11"/>
    </row>
    <row r="494" spans="1:12" ht="16.149999999999999" customHeight="1" x14ac:dyDescent="0.25">
      <c r="A494" s="9" t="s">
        <v>192</v>
      </c>
      <c r="B494" s="7">
        <v>2019</v>
      </c>
      <c r="C494" s="296" t="s">
        <v>35</v>
      </c>
      <c r="D494" s="307">
        <v>1995</v>
      </c>
      <c r="E494" s="307" t="s">
        <v>194</v>
      </c>
      <c r="F494" s="65">
        <f t="shared" si="29"/>
        <v>24</v>
      </c>
      <c r="G494" s="66" t="str">
        <f t="shared" si="30"/>
        <v>Pre1997</v>
      </c>
      <c r="H494" s="67" t="str">
        <f t="shared" si="32"/>
        <v>2019-T7 SWCV-24</v>
      </c>
      <c r="I494" s="302">
        <v>1.2629066504497001E-4</v>
      </c>
      <c r="J494" s="305">
        <f>VLOOKUP(H494,T7_ReductionFactor!$G$10:$H$3591,2,FALSE)</f>
        <v>0.95737490088322452</v>
      </c>
      <c r="K494" s="75">
        <f t="shared" si="31"/>
        <v>1.2090751292990467E-4</v>
      </c>
      <c r="L494" s="11"/>
    </row>
    <row r="495" spans="1:12" ht="16.149999999999999" customHeight="1" x14ac:dyDescent="0.25">
      <c r="A495" s="9" t="s">
        <v>192</v>
      </c>
      <c r="B495" s="7">
        <v>2019</v>
      </c>
      <c r="C495" s="296" t="s">
        <v>35</v>
      </c>
      <c r="D495" s="307">
        <v>1994</v>
      </c>
      <c r="E495" s="307" t="s">
        <v>194</v>
      </c>
      <c r="F495" s="65">
        <f t="shared" si="29"/>
        <v>25</v>
      </c>
      <c r="G495" s="66" t="str">
        <f t="shared" si="30"/>
        <v>Pre1997</v>
      </c>
      <c r="H495" s="67" t="str">
        <f t="shared" si="32"/>
        <v>2019-T7 SWCV-25</v>
      </c>
      <c r="I495" s="302">
        <v>8.2800745972768007E-5</v>
      </c>
      <c r="J495" s="305">
        <f>VLOOKUP(H495,T7_ReductionFactor!$G$10:$H$3591,2,FALSE)</f>
        <v>0.95640077374219956</v>
      </c>
      <c r="K495" s="75">
        <f t="shared" si="31"/>
        <v>7.9190697514786631E-5</v>
      </c>
      <c r="L495" s="11"/>
    </row>
    <row r="496" spans="1:12" ht="16.149999999999999" customHeight="1" x14ac:dyDescent="0.25">
      <c r="A496" s="9" t="s">
        <v>192</v>
      </c>
      <c r="B496" s="7">
        <v>2019</v>
      </c>
      <c r="C496" s="296" t="s">
        <v>35</v>
      </c>
      <c r="D496" s="307">
        <v>1993</v>
      </c>
      <c r="E496" s="307" t="s">
        <v>194</v>
      </c>
      <c r="F496" s="65">
        <f t="shared" si="29"/>
        <v>26</v>
      </c>
      <c r="G496" s="66" t="str">
        <f t="shared" si="30"/>
        <v>Pre1997</v>
      </c>
      <c r="H496" s="67" t="str">
        <f t="shared" si="32"/>
        <v>2019-T7 SWCV-26</v>
      </c>
      <c r="I496" s="302">
        <v>1.3043633157694401E-4</v>
      </c>
      <c r="J496" s="305">
        <f>VLOOKUP(H496,T7_ReductionFactor!$G$10:$H$3591,2,FALSE)</f>
        <v>1</v>
      </c>
      <c r="K496" s="75">
        <f t="shared" si="31"/>
        <v>1.3043633157694401E-4</v>
      </c>
      <c r="L496" s="11"/>
    </row>
    <row r="497" spans="1:12" ht="16.149999999999999" customHeight="1" x14ac:dyDescent="0.25">
      <c r="A497" s="9" t="s">
        <v>192</v>
      </c>
      <c r="B497" s="7">
        <v>2019</v>
      </c>
      <c r="C497" s="296" t="s">
        <v>35</v>
      </c>
      <c r="D497" s="307">
        <v>1992</v>
      </c>
      <c r="E497" s="307" t="s">
        <v>194</v>
      </c>
      <c r="F497" s="65">
        <f t="shared" si="29"/>
        <v>27</v>
      </c>
      <c r="G497" s="66" t="str">
        <f t="shared" si="30"/>
        <v>Pre1997</v>
      </c>
      <c r="H497" s="67" t="str">
        <f t="shared" si="32"/>
        <v>2019-T7 SWCV-27</v>
      </c>
      <c r="I497" s="302">
        <v>8.8075307904774295E-5</v>
      </c>
      <c r="J497" s="305">
        <f>VLOOKUP(H497,T7_ReductionFactor!$G$10:$H$3591,2,FALSE)</f>
        <v>1</v>
      </c>
      <c r="K497" s="75">
        <f t="shared" si="31"/>
        <v>8.8075307904774295E-5</v>
      </c>
      <c r="L497" s="11"/>
    </row>
    <row r="498" spans="1:12" ht="16.149999999999999" customHeight="1" x14ac:dyDescent="0.25">
      <c r="A498" s="9" t="s">
        <v>192</v>
      </c>
      <c r="B498" s="7">
        <v>2019</v>
      </c>
      <c r="C498" s="296" t="s">
        <v>35</v>
      </c>
      <c r="D498" s="307">
        <v>1991</v>
      </c>
      <c r="E498" s="307" t="s">
        <v>194</v>
      </c>
      <c r="F498" s="65">
        <f t="shared" si="29"/>
        <v>28</v>
      </c>
      <c r="G498" s="66" t="str">
        <f t="shared" si="30"/>
        <v>Pre1997</v>
      </c>
      <c r="H498" s="67" t="str">
        <f t="shared" si="32"/>
        <v>2019-T7 SWCV-28</v>
      </c>
      <c r="I498" s="302">
        <v>1.0295545637614301E-4</v>
      </c>
      <c r="J498" s="305">
        <f>VLOOKUP(H498,T7_ReductionFactor!$G$10:$H$3591,2,FALSE)</f>
        <v>1</v>
      </c>
      <c r="K498" s="75">
        <f t="shared" si="31"/>
        <v>1.0295545637614301E-4</v>
      </c>
      <c r="L498" s="11"/>
    </row>
    <row r="499" spans="1:12" ht="16.149999999999999" customHeight="1" x14ac:dyDescent="0.25">
      <c r="A499" s="9" t="s">
        <v>192</v>
      </c>
      <c r="B499" s="7">
        <v>2019</v>
      </c>
      <c r="C499" s="296" t="s">
        <v>35</v>
      </c>
      <c r="D499" s="307">
        <v>1990</v>
      </c>
      <c r="E499" s="307" t="s">
        <v>194</v>
      </c>
      <c r="F499" s="65">
        <f t="shared" si="29"/>
        <v>29</v>
      </c>
      <c r="G499" s="66" t="str">
        <f t="shared" si="30"/>
        <v>Pre1997</v>
      </c>
      <c r="H499" s="67" t="str">
        <f t="shared" si="32"/>
        <v>2019-T7 SWCV-29</v>
      </c>
      <c r="I499" s="302">
        <v>1.4753805759970301E-4</v>
      </c>
      <c r="J499" s="305">
        <f>VLOOKUP(H499,T7_ReductionFactor!$G$10:$H$3591,2,FALSE)</f>
        <v>1</v>
      </c>
      <c r="K499" s="75">
        <f t="shared" si="31"/>
        <v>1.4753805759970301E-4</v>
      </c>
      <c r="L499" s="11"/>
    </row>
    <row r="500" spans="1:12" ht="16.149999999999999" customHeight="1" x14ac:dyDescent="0.25">
      <c r="A500" s="9" t="s">
        <v>192</v>
      </c>
      <c r="B500" s="7">
        <v>2019</v>
      </c>
      <c r="C500" s="296" t="s">
        <v>35</v>
      </c>
      <c r="D500" s="307">
        <v>1989</v>
      </c>
      <c r="E500" s="307" t="s">
        <v>194</v>
      </c>
      <c r="F500" s="65">
        <f t="shared" si="29"/>
        <v>30</v>
      </c>
      <c r="G500" s="66" t="str">
        <f t="shared" si="30"/>
        <v>Pre1997</v>
      </c>
      <c r="H500" s="67" t="str">
        <f t="shared" si="32"/>
        <v>2019-T7 SWCV-30</v>
      </c>
      <c r="I500" s="302">
        <v>2.5683683272723399E-4</v>
      </c>
      <c r="J500" s="305">
        <f>VLOOKUP(H500,T7_ReductionFactor!$G$10:$H$3591,2,FALSE)</f>
        <v>1</v>
      </c>
      <c r="K500" s="75">
        <f t="shared" si="31"/>
        <v>2.5683683272723399E-4</v>
      </c>
      <c r="L500" s="11"/>
    </row>
    <row r="501" spans="1:12" ht="16.149999999999999" customHeight="1" x14ac:dyDescent="0.25">
      <c r="A501" s="9" t="s">
        <v>192</v>
      </c>
      <c r="B501" s="7">
        <v>2019</v>
      </c>
      <c r="C501" s="296" t="s">
        <v>35</v>
      </c>
      <c r="D501" s="307">
        <v>1988</v>
      </c>
      <c r="E501" s="307" t="s">
        <v>194</v>
      </c>
      <c r="F501" s="65">
        <f t="shared" si="29"/>
        <v>31</v>
      </c>
      <c r="G501" s="66" t="str">
        <f t="shared" si="30"/>
        <v>Pre1997</v>
      </c>
      <c r="H501" s="67" t="str">
        <f t="shared" si="32"/>
        <v>2019-T7 SWCV-31</v>
      </c>
      <c r="I501" s="302">
        <v>1.07425891521558E-4</v>
      </c>
      <c r="J501" s="305">
        <f>VLOOKUP(H501,T7_ReductionFactor!$G$10:$H$3591,2,FALSE)</f>
        <v>1</v>
      </c>
      <c r="K501" s="75">
        <f t="shared" si="31"/>
        <v>1.07425891521558E-4</v>
      </c>
      <c r="L501" s="11"/>
    </row>
    <row r="502" spans="1:12" ht="16.149999999999999" customHeight="1" x14ac:dyDescent="0.25">
      <c r="A502" s="9" t="s">
        <v>192</v>
      </c>
      <c r="B502" s="7">
        <v>2019</v>
      </c>
      <c r="C502" s="296" t="s">
        <v>35</v>
      </c>
      <c r="D502" s="307">
        <v>1987</v>
      </c>
      <c r="E502" s="307" t="s">
        <v>194</v>
      </c>
      <c r="F502" s="65">
        <f t="shared" si="29"/>
        <v>32</v>
      </c>
      <c r="G502" s="66" t="str">
        <f t="shared" si="30"/>
        <v>Pre1997</v>
      </c>
      <c r="H502" s="67" t="str">
        <f t="shared" si="32"/>
        <v>2019-T7 SWCV-32</v>
      </c>
      <c r="I502" s="302">
        <v>1.28330394831245E-4</v>
      </c>
      <c r="J502" s="305">
        <f>VLOOKUP(H502,T7_ReductionFactor!$G$10:$H$3591,2,FALSE)</f>
        <v>1</v>
      </c>
      <c r="K502" s="75">
        <f t="shared" si="31"/>
        <v>1.28330394831245E-4</v>
      </c>
      <c r="L502" s="11"/>
    </row>
    <row r="503" spans="1:12" ht="16.149999999999999" customHeight="1" x14ac:dyDescent="0.25">
      <c r="A503" s="9" t="s">
        <v>192</v>
      </c>
      <c r="B503" s="7">
        <v>2019</v>
      </c>
      <c r="C503" s="296" t="s">
        <v>35</v>
      </c>
      <c r="D503" s="307">
        <v>1986</v>
      </c>
      <c r="E503" s="307" t="s">
        <v>194</v>
      </c>
      <c r="F503" s="65">
        <f t="shared" si="29"/>
        <v>33</v>
      </c>
      <c r="G503" s="66" t="str">
        <f t="shared" si="30"/>
        <v>Pre1997</v>
      </c>
      <c r="H503" s="67" t="str">
        <f t="shared" si="32"/>
        <v>2019-T7 SWCV-33</v>
      </c>
      <c r="I503" s="302">
        <v>1.57132946413521E-4</v>
      </c>
      <c r="J503" s="305">
        <f>VLOOKUP(H503,T7_ReductionFactor!$G$10:$H$3591,2,FALSE)</f>
        <v>1</v>
      </c>
      <c r="K503" s="75">
        <f t="shared" si="31"/>
        <v>1.57132946413521E-4</v>
      </c>
      <c r="L503" s="11"/>
    </row>
    <row r="504" spans="1:12" ht="16.149999999999999" customHeight="1" x14ac:dyDescent="0.25">
      <c r="A504" s="9" t="s">
        <v>192</v>
      </c>
      <c r="B504" s="7">
        <v>2019</v>
      </c>
      <c r="C504" s="296" t="s">
        <v>35</v>
      </c>
      <c r="D504" s="307">
        <v>1985</v>
      </c>
      <c r="E504" s="307" t="s">
        <v>194</v>
      </c>
      <c r="F504" s="65">
        <f t="shared" si="29"/>
        <v>34</v>
      </c>
      <c r="G504" s="66" t="str">
        <f t="shared" si="30"/>
        <v>Pre1997</v>
      </c>
      <c r="H504" s="67" t="str">
        <f t="shared" si="32"/>
        <v>2019-T7 SWCV-34</v>
      </c>
      <c r="I504" s="302">
        <v>1.4482963752573399E-4</v>
      </c>
      <c r="J504" s="305">
        <f>VLOOKUP(H504,T7_ReductionFactor!$G$10:$H$3591,2,FALSE)</f>
        <v>1</v>
      </c>
      <c r="K504" s="75">
        <f t="shared" si="31"/>
        <v>1.4482963752573399E-4</v>
      </c>
      <c r="L504" s="11"/>
    </row>
    <row r="505" spans="1:12" ht="16.149999999999999" customHeight="1" x14ac:dyDescent="0.25">
      <c r="A505" s="9" t="s">
        <v>192</v>
      </c>
      <c r="B505" s="7">
        <v>2019</v>
      </c>
      <c r="C505" s="296" t="s">
        <v>35</v>
      </c>
      <c r="D505" s="307">
        <v>1984</v>
      </c>
      <c r="E505" s="307" t="s">
        <v>194</v>
      </c>
      <c r="F505" s="65">
        <f t="shared" si="29"/>
        <v>35</v>
      </c>
      <c r="G505" s="66" t="str">
        <f t="shared" si="30"/>
        <v>Pre1997</v>
      </c>
      <c r="H505" s="67" t="str">
        <f t="shared" si="32"/>
        <v>2019-T7 SWCV-35</v>
      </c>
      <c r="I505" s="302">
        <v>2.2153907821213101E-4</v>
      </c>
      <c r="J505" s="305">
        <f>VLOOKUP(H505,T7_ReductionFactor!$G$10:$H$3591,2,FALSE)</f>
        <v>1</v>
      </c>
      <c r="K505" s="75">
        <f t="shared" si="31"/>
        <v>2.2153907821213101E-4</v>
      </c>
      <c r="L505" s="11"/>
    </row>
    <row r="506" spans="1:12" ht="16.149999999999999" customHeight="1" x14ac:dyDescent="0.25">
      <c r="A506" s="9" t="s">
        <v>192</v>
      </c>
      <c r="B506" s="7">
        <v>2019</v>
      </c>
      <c r="C506" s="296" t="s">
        <v>35</v>
      </c>
      <c r="D506" s="307">
        <v>1983</v>
      </c>
      <c r="E506" s="307" t="s">
        <v>194</v>
      </c>
      <c r="F506" s="65">
        <f t="shared" si="29"/>
        <v>36</v>
      </c>
      <c r="G506" s="66" t="str">
        <f t="shared" si="30"/>
        <v>Pre1997</v>
      </c>
      <c r="H506" s="67" t="str">
        <f t="shared" si="32"/>
        <v>2019-T7 SWCV-36</v>
      </c>
      <c r="I506" s="302">
        <v>4.46647580614511E-5</v>
      </c>
      <c r="J506" s="305">
        <f>VLOOKUP(H506,T7_ReductionFactor!$G$10:$H$3591,2,FALSE)</f>
        <v>1</v>
      </c>
      <c r="K506" s="75">
        <f t="shared" si="31"/>
        <v>4.46647580614511E-5</v>
      </c>
      <c r="L506" s="11"/>
    </row>
    <row r="507" spans="1:12" ht="16.149999999999999" customHeight="1" x14ac:dyDescent="0.25">
      <c r="A507" s="9" t="s">
        <v>192</v>
      </c>
      <c r="B507" s="7">
        <v>2019</v>
      </c>
      <c r="C507" s="296" t="s">
        <v>35</v>
      </c>
      <c r="D507" s="307">
        <v>1982</v>
      </c>
      <c r="E507" s="307" t="s">
        <v>194</v>
      </c>
      <c r="F507" s="65">
        <f t="shared" si="29"/>
        <v>37</v>
      </c>
      <c r="G507" s="66" t="str">
        <f t="shared" si="30"/>
        <v>Pre1997</v>
      </c>
      <c r="H507" s="67" t="str">
        <f t="shared" si="32"/>
        <v>2019-T7 SWCV-37</v>
      </c>
      <c r="I507" s="302">
        <v>8.4424242949381699E-5</v>
      </c>
      <c r="J507" s="305">
        <f>VLOOKUP(H507,T7_ReductionFactor!$G$10:$H$3591,2,FALSE)</f>
        <v>1</v>
      </c>
      <c r="K507" s="75">
        <f t="shared" si="31"/>
        <v>8.4424242949381699E-5</v>
      </c>
      <c r="L507" s="11"/>
    </row>
    <row r="508" spans="1:12" ht="16.149999999999999" customHeight="1" x14ac:dyDescent="0.25">
      <c r="A508" s="9" t="s">
        <v>192</v>
      </c>
      <c r="B508" s="7">
        <v>2019</v>
      </c>
      <c r="C508" s="296" t="s">
        <v>35</v>
      </c>
      <c r="D508" s="307">
        <v>1981</v>
      </c>
      <c r="E508" s="307" t="s">
        <v>194</v>
      </c>
      <c r="F508" s="65">
        <f t="shared" si="29"/>
        <v>38</v>
      </c>
      <c r="G508" s="66" t="str">
        <f t="shared" si="30"/>
        <v>Pre1997</v>
      </c>
      <c r="H508" s="67" t="str">
        <f t="shared" si="32"/>
        <v>2019-T7 SWCV-38</v>
      </c>
      <c r="I508" s="302">
        <v>1.4946771349202501E-4</v>
      </c>
      <c r="J508" s="305">
        <f>VLOOKUP(H508,T7_ReductionFactor!$G$10:$H$3591,2,FALSE)</f>
        <v>1</v>
      </c>
      <c r="K508" s="75">
        <f t="shared" si="31"/>
        <v>1.4946771349202501E-4</v>
      </c>
      <c r="L508" s="11"/>
    </row>
    <row r="509" spans="1:12" ht="16.149999999999999" customHeight="1" x14ac:dyDescent="0.25">
      <c r="A509" s="9" t="s">
        <v>192</v>
      </c>
      <c r="B509" s="7">
        <v>2019</v>
      </c>
      <c r="C509" s="296" t="s">
        <v>35</v>
      </c>
      <c r="D509" s="307">
        <v>1980</v>
      </c>
      <c r="E509" s="307" t="s">
        <v>194</v>
      </c>
      <c r="F509" s="65">
        <f t="shared" si="29"/>
        <v>39</v>
      </c>
      <c r="G509" s="66" t="str">
        <f t="shared" si="30"/>
        <v>Pre1997</v>
      </c>
      <c r="H509" s="67" t="str">
        <f t="shared" si="32"/>
        <v>2019-T7 SWCV-39</v>
      </c>
      <c r="I509" s="302">
        <v>2.4819598207561398E-5</v>
      </c>
      <c r="J509" s="305">
        <f>VLOOKUP(H509,T7_ReductionFactor!$G$10:$H$3591,2,FALSE)</f>
        <v>1</v>
      </c>
      <c r="K509" s="75">
        <f t="shared" si="31"/>
        <v>2.4819598207561398E-5</v>
      </c>
      <c r="L509" s="11"/>
    </row>
    <row r="510" spans="1:12" ht="16.149999999999999" customHeight="1" x14ac:dyDescent="0.25">
      <c r="A510" s="9" t="s">
        <v>192</v>
      </c>
      <c r="B510" s="7">
        <v>2019</v>
      </c>
      <c r="C510" s="296" t="s">
        <v>35</v>
      </c>
      <c r="D510" s="307">
        <v>1979</v>
      </c>
      <c r="E510" s="307" t="s">
        <v>194</v>
      </c>
      <c r="F510" s="65">
        <f t="shared" si="29"/>
        <v>40</v>
      </c>
      <c r="G510" s="66" t="str">
        <f t="shared" si="30"/>
        <v>Pre1997</v>
      </c>
      <c r="H510" s="67" t="str">
        <f t="shared" si="32"/>
        <v>2019-T7 SWCV-40</v>
      </c>
      <c r="I510" s="302">
        <v>1.17846244178171E-5</v>
      </c>
      <c r="J510" s="305">
        <f>VLOOKUP(H510,T7_ReductionFactor!$G$10:$H$3591,2,FALSE)</f>
        <v>1</v>
      </c>
      <c r="K510" s="75">
        <f t="shared" si="31"/>
        <v>1.17846244178171E-5</v>
      </c>
      <c r="L510" s="11"/>
    </row>
    <row r="511" spans="1:12" ht="16.149999999999999" customHeight="1" x14ac:dyDescent="0.25">
      <c r="A511" s="9" t="s">
        <v>192</v>
      </c>
      <c r="B511" s="7">
        <v>2019</v>
      </c>
      <c r="C511" s="296" t="s">
        <v>35</v>
      </c>
      <c r="D511" s="307">
        <v>1978</v>
      </c>
      <c r="E511" s="307" t="s">
        <v>194</v>
      </c>
      <c r="F511" s="65">
        <f t="shared" si="29"/>
        <v>41</v>
      </c>
      <c r="G511" s="66" t="str">
        <f t="shared" si="30"/>
        <v>Pre1997</v>
      </c>
      <c r="H511" s="67" t="str">
        <f t="shared" si="32"/>
        <v>2019-T7 SWCV-41</v>
      </c>
      <c r="I511" s="302">
        <v>7.5577859375316597E-6</v>
      </c>
      <c r="J511" s="305">
        <f>VLOOKUP(H511,T7_ReductionFactor!$G$10:$H$3591,2,FALSE)</f>
        <v>1</v>
      </c>
      <c r="K511" s="75">
        <f t="shared" si="31"/>
        <v>7.5577859375316597E-6</v>
      </c>
      <c r="L511" s="11"/>
    </row>
    <row r="512" spans="1:12" ht="16.149999999999999" customHeight="1" x14ac:dyDescent="0.25">
      <c r="A512" s="9" t="s">
        <v>192</v>
      </c>
      <c r="B512" s="7">
        <v>2019</v>
      </c>
      <c r="C512" s="296" t="s">
        <v>35</v>
      </c>
      <c r="D512" s="307">
        <v>1977</v>
      </c>
      <c r="E512" s="307" t="s">
        <v>194</v>
      </c>
      <c r="F512" s="65">
        <f t="shared" si="29"/>
        <v>42</v>
      </c>
      <c r="G512" s="66" t="str">
        <f t="shared" si="30"/>
        <v>Pre1997</v>
      </c>
      <c r="H512" s="67" t="str">
        <f t="shared" si="32"/>
        <v>2019-T7 SWCV-42</v>
      </c>
      <c r="I512" s="302">
        <v>2.3697512619898299E-5</v>
      </c>
      <c r="J512" s="305">
        <f>VLOOKUP(H512,T7_ReductionFactor!$G$10:$H$3591,2,FALSE)</f>
        <v>1</v>
      </c>
      <c r="K512" s="75">
        <f t="shared" si="31"/>
        <v>2.3697512619898299E-5</v>
      </c>
      <c r="L512" s="11"/>
    </row>
    <row r="513" spans="1:12" ht="16.149999999999999" customHeight="1" x14ac:dyDescent="0.25">
      <c r="A513" s="9" t="s">
        <v>192</v>
      </c>
      <c r="B513" s="7">
        <v>2019</v>
      </c>
      <c r="C513" s="296" t="s">
        <v>35</v>
      </c>
      <c r="D513" s="307">
        <v>1976</v>
      </c>
      <c r="E513" s="307" t="s">
        <v>194</v>
      </c>
      <c r="F513" s="65">
        <f t="shared" si="29"/>
        <v>43</v>
      </c>
      <c r="G513" s="66" t="str">
        <f t="shared" si="30"/>
        <v>Pre1997</v>
      </c>
      <c r="H513" s="67" t="str">
        <f t="shared" si="32"/>
        <v>2019-T7 SWCV-43</v>
      </c>
      <c r="I513" s="302">
        <v>1.84080401970303E-4</v>
      </c>
      <c r="J513" s="305">
        <f>VLOOKUP(H513,T7_ReductionFactor!$G$10:$H$3591,2,FALSE)</f>
        <v>1</v>
      </c>
      <c r="K513" s="75">
        <f t="shared" si="31"/>
        <v>1.84080401970303E-4</v>
      </c>
      <c r="L513" s="11"/>
    </row>
    <row r="514" spans="1:12" ht="16.149999999999999" customHeight="1" x14ac:dyDescent="0.25">
      <c r="A514" s="9" t="s">
        <v>192</v>
      </c>
      <c r="B514" s="7">
        <v>2019</v>
      </c>
      <c r="C514" s="296" t="s">
        <v>35</v>
      </c>
      <c r="D514" s="307">
        <v>1975</v>
      </c>
      <c r="E514" s="307" t="s">
        <v>194</v>
      </c>
      <c r="F514" s="65">
        <f t="shared" si="29"/>
        <v>44</v>
      </c>
      <c r="G514" s="66" t="str">
        <f t="shared" si="30"/>
        <v>Pre1997</v>
      </c>
      <c r="H514" s="67" t="str">
        <f t="shared" si="32"/>
        <v>2019-T7 SWCV-44</v>
      </c>
      <c r="I514" s="302">
        <v>4.9062454435227898E-5</v>
      </c>
      <c r="J514" s="305">
        <f>VLOOKUP(H514,T7_ReductionFactor!$G$10:$H$3591,2,FALSE)</f>
        <v>1</v>
      </c>
      <c r="K514" s="75">
        <f t="shared" si="31"/>
        <v>4.9062454435227898E-5</v>
      </c>
      <c r="L514" s="11"/>
    </row>
    <row r="515" spans="1:12" ht="16.149999999999999" customHeight="1" x14ac:dyDescent="0.25">
      <c r="A515" s="9" t="s">
        <v>192</v>
      </c>
      <c r="B515" s="7">
        <v>2019</v>
      </c>
      <c r="C515" s="296" t="s">
        <v>36</v>
      </c>
      <c r="D515" s="307">
        <v>2020</v>
      </c>
      <c r="E515" s="307" t="s">
        <v>194</v>
      </c>
      <c r="F515" s="65">
        <f t="shared" si="29"/>
        <v>-1</v>
      </c>
      <c r="G515" s="66" t="str">
        <f t="shared" si="30"/>
        <v>2013+</v>
      </c>
      <c r="H515" s="67" t="str">
        <f t="shared" si="32"/>
        <v>2019-T7 Tractor--1</v>
      </c>
      <c r="I515" s="302">
        <v>3.7417809640417899E-4</v>
      </c>
      <c r="J515" s="305">
        <f>VLOOKUP(H515,T7_ReductionFactor!$G$10:$H$3591,2,FALSE)</f>
        <v>1</v>
      </c>
      <c r="K515" s="75">
        <f t="shared" si="31"/>
        <v>3.7417809640417899E-4</v>
      </c>
      <c r="L515" s="11"/>
    </row>
    <row r="516" spans="1:12" ht="16.149999999999999" customHeight="1" x14ac:dyDescent="0.25">
      <c r="A516" s="9" t="s">
        <v>192</v>
      </c>
      <c r="B516" s="7">
        <v>2019</v>
      </c>
      <c r="C516" s="296" t="s">
        <v>36</v>
      </c>
      <c r="D516" s="307">
        <v>2019</v>
      </c>
      <c r="E516" s="307" t="s">
        <v>194</v>
      </c>
      <c r="F516" s="65">
        <f t="shared" si="29"/>
        <v>0</v>
      </c>
      <c r="G516" s="66" t="str">
        <f t="shared" si="30"/>
        <v>2013+</v>
      </c>
      <c r="H516" s="67" t="str">
        <f t="shared" si="32"/>
        <v>2019-T7 Tractor-0</v>
      </c>
      <c r="I516" s="302">
        <v>2.8181572282546599E-3</v>
      </c>
      <c r="J516" s="305">
        <f>VLOOKUP(H516,T7_ReductionFactor!$G$10:$H$3591,2,FALSE)</f>
        <v>0.94835435506173449</v>
      </c>
      <c r="K516" s="75">
        <f t="shared" si="31"/>
        <v>2.6726116806640131E-3</v>
      </c>
      <c r="L516" s="11"/>
    </row>
    <row r="517" spans="1:12" ht="16.149999999999999" customHeight="1" x14ac:dyDescent="0.25">
      <c r="A517" s="9" t="s">
        <v>192</v>
      </c>
      <c r="B517" s="7">
        <v>2019</v>
      </c>
      <c r="C517" s="296" t="s">
        <v>36</v>
      </c>
      <c r="D517" s="307">
        <v>2018</v>
      </c>
      <c r="E517" s="307" t="s">
        <v>194</v>
      </c>
      <c r="F517" s="65">
        <f t="shared" si="29"/>
        <v>1</v>
      </c>
      <c r="G517" s="66" t="str">
        <f t="shared" si="30"/>
        <v>2013+</v>
      </c>
      <c r="H517" s="67" t="str">
        <f t="shared" si="32"/>
        <v>2019-T7 Tractor-1</v>
      </c>
      <c r="I517" s="302">
        <v>4.7428814791163803E-3</v>
      </c>
      <c r="J517" s="305">
        <f>VLOOKUP(H517,T7_ReductionFactor!$G$10:$H$3591,2,FALSE)</f>
        <v>0.915601186790445</v>
      </c>
      <c r="K517" s="75">
        <f t="shared" si="31"/>
        <v>4.3425879110853792E-3</v>
      </c>
      <c r="L517" s="11"/>
    </row>
    <row r="518" spans="1:12" ht="16.149999999999999" customHeight="1" x14ac:dyDescent="0.25">
      <c r="A518" s="9" t="s">
        <v>192</v>
      </c>
      <c r="B518" s="7">
        <v>2019</v>
      </c>
      <c r="C518" s="296" t="s">
        <v>36</v>
      </c>
      <c r="D518" s="307">
        <v>2017</v>
      </c>
      <c r="E518" s="307" t="s">
        <v>194</v>
      </c>
      <c r="F518" s="65">
        <f t="shared" si="29"/>
        <v>2</v>
      </c>
      <c r="G518" s="66" t="str">
        <f t="shared" si="30"/>
        <v>2013+</v>
      </c>
      <c r="H518" s="67" t="str">
        <f t="shared" si="32"/>
        <v>2019-T7 Tractor-2</v>
      </c>
      <c r="I518" s="302">
        <v>5.95024179356293E-3</v>
      </c>
      <c r="J518" s="305">
        <f>VLOOKUP(H518,T7_ReductionFactor!$G$10:$H$3591,2,FALSE)</f>
        <v>0.89320254565057089</v>
      </c>
      <c r="K518" s="75">
        <f t="shared" si="31"/>
        <v>5.314771117246828E-3</v>
      </c>
      <c r="L518" s="11"/>
    </row>
    <row r="519" spans="1:12" ht="16.149999999999999" customHeight="1" x14ac:dyDescent="0.25">
      <c r="A519" s="9" t="s">
        <v>192</v>
      </c>
      <c r="B519" s="7">
        <v>2019</v>
      </c>
      <c r="C519" s="296" t="s">
        <v>36</v>
      </c>
      <c r="D519" s="307">
        <v>2016</v>
      </c>
      <c r="E519" s="307" t="s">
        <v>194</v>
      </c>
      <c r="F519" s="65">
        <f t="shared" si="29"/>
        <v>3</v>
      </c>
      <c r="G519" s="66" t="str">
        <f t="shared" si="30"/>
        <v>2013+</v>
      </c>
      <c r="H519" s="67" t="str">
        <f t="shared" si="32"/>
        <v>2019-T7 Tractor-3</v>
      </c>
      <c r="I519" s="302">
        <v>1.84135387222151E-2</v>
      </c>
      <c r="J519" s="305">
        <f>VLOOKUP(H519,T7_ReductionFactor!$G$10:$H$3591,2,FALSE)</f>
        <v>0.8758427709069202</v>
      </c>
      <c r="K519" s="75">
        <f t="shared" si="31"/>
        <v>1.6127364776666743E-2</v>
      </c>
      <c r="L519" s="11"/>
    </row>
    <row r="520" spans="1:12" ht="16.149999999999999" customHeight="1" x14ac:dyDescent="0.25">
      <c r="A520" s="9" t="s">
        <v>192</v>
      </c>
      <c r="B520" s="7">
        <v>2019</v>
      </c>
      <c r="C520" s="296" t="s">
        <v>36</v>
      </c>
      <c r="D520" s="307">
        <v>2015</v>
      </c>
      <c r="E520" s="307" t="s">
        <v>194</v>
      </c>
      <c r="F520" s="65">
        <f t="shared" si="29"/>
        <v>4</v>
      </c>
      <c r="G520" s="66" t="str">
        <f t="shared" si="30"/>
        <v>2013+</v>
      </c>
      <c r="H520" s="67" t="str">
        <f t="shared" si="32"/>
        <v>2019-T7 Tractor-4</v>
      </c>
      <c r="I520" s="302">
        <v>1.9545091083701401E-2</v>
      </c>
      <c r="J520" s="305">
        <f>VLOOKUP(H520,T7_ReductionFactor!$G$10:$H$3591,2,FALSE)</f>
        <v>0.86224878570032681</v>
      </c>
      <c r="K520" s="75">
        <f t="shared" si="31"/>
        <v>1.6852731053323817E-2</v>
      </c>
      <c r="L520" s="11"/>
    </row>
    <row r="521" spans="1:12" ht="16.149999999999999" customHeight="1" x14ac:dyDescent="0.25">
      <c r="A521" s="9" t="s">
        <v>192</v>
      </c>
      <c r="B521" s="7">
        <v>2019</v>
      </c>
      <c r="C521" s="296" t="s">
        <v>36</v>
      </c>
      <c r="D521" s="307">
        <v>2014</v>
      </c>
      <c r="E521" s="307" t="s">
        <v>194</v>
      </c>
      <c r="F521" s="65">
        <f t="shared" ref="F521:F584" si="33">B521-D521</f>
        <v>5</v>
      </c>
      <c r="G521" s="66" t="str">
        <f t="shared" ref="G521:G584" si="34">IF(D521&lt;1998,"Pre1997",IF(D521&lt;2008,"1997-06",IF(D521&lt;2011,"2007-09",IF(D521&lt;2014,"2010-12","2013+"))))</f>
        <v>2013+</v>
      </c>
      <c r="H521" s="67" t="str">
        <f t="shared" si="32"/>
        <v>2019-T7 Tractor-5</v>
      </c>
      <c r="I521" s="302">
        <v>2.13703528809603E-2</v>
      </c>
      <c r="J521" s="305">
        <f>VLOOKUP(H521,T7_ReductionFactor!$G$10:$H$3591,2,FALSE)</f>
        <v>0.85070146615876663</v>
      </c>
      <c r="K521" s="75">
        <f t="shared" ref="K521:K584" si="35">I521*J521</f>
        <v>1.817979052816315E-2</v>
      </c>
      <c r="L521" s="11"/>
    </row>
    <row r="522" spans="1:12" ht="16.149999999999999" customHeight="1" x14ac:dyDescent="0.25">
      <c r="A522" s="9" t="s">
        <v>192</v>
      </c>
      <c r="B522" s="7">
        <v>2019</v>
      </c>
      <c r="C522" s="296" t="s">
        <v>36</v>
      </c>
      <c r="D522" s="307">
        <v>2013</v>
      </c>
      <c r="E522" s="307" t="s">
        <v>194</v>
      </c>
      <c r="F522" s="65">
        <f t="shared" si="33"/>
        <v>6</v>
      </c>
      <c r="G522" s="66" t="str">
        <f t="shared" si="34"/>
        <v>2010-12</v>
      </c>
      <c r="H522" s="67" t="str">
        <f t="shared" ref="H522:H585" si="36">CONCATENATE(B522,"-",C522,"-",F522)</f>
        <v>2019-T7 Tractor-6</v>
      </c>
      <c r="I522" s="302">
        <v>2.9287149480711198E-2</v>
      </c>
      <c r="J522" s="305">
        <f>VLOOKUP(H522,T7_ReductionFactor!$G$10:$H$3591,2,FALSE)</f>
        <v>0.827849057200022</v>
      </c>
      <c r="K522" s="75">
        <f t="shared" si="35"/>
        <v>2.4245339085682879E-2</v>
      </c>
      <c r="L522" s="11"/>
    </row>
    <row r="523" spans="1:12" ht="16.149999999999999" customHeight="1" x14ac:dyDescent="0.25">
      <c r="A523" s="9" t="s">
        <v>192</v>
      </c>
      <c r="B523" s="7">
        <v>2019</v>
      </c>
      <c r="C523" s="296" t="s">
        <v>36</v>
      </c>
      <c r="D523" s="307">
        <v>2012</v>
      </c>
      <c r="E523" s="307" t="s">
        <v>194</v>
      </c>
      <c r="F523" s="65">
        <f t="shared" si="33"/>
        <v>7</v>
      </c>
      <c r="G523" s="66" t="str">
        <f t="shared" si="34"/>
        <v>2010-12</v>
      </c>
      <c r="H523" s="67" t="str">
        <f t="shared" si="36"/>
        <v>2019-T7 Tractor-7</v>
      </c>
      <c r="I523" s="302">
        <v>4.4817129967237197E-2</v>
      </c>
      <c r="J523" s="305">
        <f>VLOOKUP(H523,T7_ReductionFactor!$G$10:$H$3591,2,FALSE)</f>
        <v>0.82394353676417753</v>
      </c>
      <c r="K523" s="75">
        <f t="shared" si="35"/>
        <v>3.6926784572825222E-2</v>
      </c>
      <c r="L523" s="11"/>
    </row>
    <row r="524" spans="1:12" ht="16.149999999999999" customHeight="1" x14ac:dyDescent="0.25">
      <c r="A524" s="9" t="s">
        <v>192</v>
      </c>
      <c r="B524" s="7">
        <v>2019</v>
      </c>
      <c r="C524" s="296" t="s">
        <v>36</v>
      </c>
      <c r="D524" s="307">
        <v>2011</v>
      </c>
      <c r="E524" s="307" t="s">
        <v>194</v>
      </c>
      <c r="F524" s="65">
        <f t="shared" si="33"/>
        <v>8</v>
      </c>
      <c r="G524" s="66" t="str">
        <f t="shared" si="34"/>
        <v>2010-12</v>
      </c>
      <c r="H524" s="67" t="str">
        <f t="shared" si="36"/>
        <v>2019-T7 Tractor-8</v>
      </c>
      <c r="I524" s="302">
        <v>3.67092503494146E-2</v>
      </c>
      <c r="J524" s="305">
        <f>VLOOKUP(H524,T7_ReductionFactor!$G$10:$H$3591,2,FALSE)</f>
        <v>0.82079821488833937</v>
      </c>
      <c r="K524" s="75">
        <f t="shared" si="35"/>
        <v>3.0130887156688654E-2</v>
      </c>
      <c r="L524" s="11"/>
    </row>
    <row r="525" spans="1:12" ht="16.149999999999999" customHeight="1" x14ac:dyDescent="0.25">
      <c r="A525" s="9" t="s">
        <v>192</v>
      </c>
      <c r="B525" s="7">
        <v>2019</v>
      </c>
      <c r="C525" s="296" t="s">
        <v>36</v>
      </c>
      <c r="D525" s="307">
        <v>2010</v>
      </c>
      <c r="E525" s="307" t="s">
        <v>194</v>
      </c>
      <c r="F525" s="65">
        <f t="shared" si="33"/>
        <v>9</v>
      </c>
      <c r="G525" s="66" t="str">
        <f t="shared" si="34"/>
        <v>2007-09</v>
      </c>
      <c r="H525" s="67" t="str">
        <f t="shared" si="36"/>
        <v>2019-T7 Tractor-9</v>
      </c>
      <c r="I525" s="302">
        <v>2.7540708439557301E-2</v>
      </c>
      <c r="J525" s="305">
        <f>VLOOKUP(H525,T7_ReductionFactor!$G$10:$H$3591,2,FALSE)</f>
        <v>0.82440849586883969</v>
      </c>
      <c r="K525" s="75">
        <f t="shared" si="35"/>
        <v>2.2704794019817693E-2</v>
      </c>
      <c r="L525" s="11"/>
    </row>
    <row r="526" spans="1:12" ht="16.149999999999999" customHeight="1" x14ac:dyDescent="0.25">
      <c r="A526" s="9" t="s">
        <v>192</v>
      </c>
      <c r="B526" s="7">
        <v>2019</v>
      </c>
      <c r="C526" s="296" t="s">
        <v>36</v>
      </c>
      <c r="D526" s="307">
        <v>2009</v>
      </c>
      <c r="E526" s="307" t="s">
        <v>194</v>
      </c>
      <c r="F526" s="65">
        <f t="shared" si="33"/>
        <v>10</v>
      </c>
      <c r="G526" s="66" t="str">
        <f t="shared" si="34"/>
        <v>2007-09</v>
      </c>
      <c r="H526" s="67" t="str">
        <f t="shared" si="36"/>
        <v>2019-T7 Tractor-10</v>
      </c>
      <c r="I526" s="302">
        <v>2.6654265305284301E-2</v>
      </c>
      <c r="J526" s="305">
        <f>VLOOKUP(H526,T7_ReductionFactor!$G$10:$H$3591,2,FALSE)</f>
        <v>0.82069518589426915</v>
      </c>
      <c r="K526" s="75">
        <f t="shared" si="35"/>
        <v>2.1875027219595469E-2</v>
      </c>
      <c r="L526" s="11"/>
    </row>
    <row r="527" spans="1:12" ht="16.149999999999999" customHeight="1" x14ac:dyDescent="0.25">
      <c r="A527" s="9" t="s">
        <v>192</v>
      </c>
      <c r="B527" s="7">
        <v>2019</v>
      </c>
      <c r="C527" s="296" t="s">
        <v>36</v>
      </c>
      <c r="D527" s="307">
        <v>2008</v>
      </c>
      <c r="E527" s="307" t="s">
        <v>194</v>
      </c>
      <c r="F527" s="65">
        <f t="shared" si="33"/>
        <v>11</v>
      </c>
      <c r="G527" s="66" t="str">
        <f t="shared" si="34"/>
        <v>2007-09</v>
      </c>
      <c r="H527" s="67" t="str">
        <f t="shared" si="36"/>
        <v>2019-T7 Tractor-11</v>
      </c>
      <c r="I527" s="302">
        <v>2.37879298997213E-2</v>
      </c>
      <c r="J527" s="305">
        <f>VLOOKUP(H527,T7_ReductionFactor!$G$10:$H$3591,2,FALSE)</f>
        <v>0.81812520340004014</v>
      </c>
      <c r="K527" s="75">
        <f t="shared" si="35"/>
        <v>1.9461504987675383E-2</v>
      </c>
      <c r="L527" s="11"/>
    </row>
    <row r="528" spans="1:12" ht="16.149999999999999" customHeight="1" x14ac:dyDescent="0.25">
      <c r="A528" s="9" t="s">
        <v>192</v>
      </c>
      <c r="B528" s="7">
        <v>2019</v>
      </c>
      <c r="C528" s="296" t="s">
        <v>36</v>
      </c>
      <c r="D528" s="307">
        <v>2007</v>
      </c>
      <c r="E528" s="307" t="s">
        <v>194</v>
      </c>
      <c r="F528" s="65">
        <f t="shared" si="33"/>
        <v>12</v>
      </c>
      <c r="G528" s="66" t="str">
        <f t="shared" si="34"/>
        <v>1997-06</v>
      </c>
      <c r="H528" s="67" t="str">
        <f t="shared" si="36"/>
        <v>2019-T7 Tractor-12</v>
      </c>
      <c r="I528" s="302">
        <v>0.124862388366482</v>
      </c>
      <c r="J528" s="305">
        <f>VLOOKUP(H528,T7_ReductionFactor!$G$10:$H$3591,2,FALSE)</f>
        <v>0.89711403673462742</v>
      </c>
      <c r="K528" s="75">
        <f t="shared" si="35"/>
        <v>0.11201580126378145</v>
      </c>
      <c r="L528" s="11"/>
    </row>
    <row r="529" spans="1:12" ht="16.149999999999999" customHeight="1" x14ac:dyDescent="0.25">
      <c r="A529" s="9" t="s">
        <v>192</v>
      </c>
      <c r="B529" s="7">
        <v>2019</v>
      </c>
      <c r="C529" s="296" t="s">
        <v>36</v>
      </c>
      <c r="D529" s="307">
        <v>2006</v>
      </c>
      <c r="E529" s="307" t="s">
        <v>194</v>
      </c>
      <c r="F529" s="65">
        <f t="shared" si="33"/>
        <v>13</v>
      </c>
      <c r="G529" s="66" t="str">
        <f t="shared" si="34"/>
        <v>1997-06</v>
      </c>
      <c r="H529" s="67" t="str">
        <f t="shared" si="36"/>
        <v>2019-T7 Tractor-13</v>
      </c>
      <c r="I529" s="302">
        <v>0.132418967936905</v>
      </c>
      <c r="J529" s="305">
        <f>VLOOKUP(H529,T7_ReductionFactor!$G$10:$H$3591,2,FALSE)</f>
        <v>0.89711403673462742</v>
      </c>
      <c r="K529" s="75">
        <f t="shared" si="35"/>
        <v>0.11879491486611005</v>
      </c>
      <c r="L529" s="11"/>
    </row>
    <row r="530" spans="1:12" ht="16.149999999999999" customHeight="1" x14ac:dyDescent="0.25">
      <c r="A530" s="9" t="s">
        <v>192</v>
      </c>
      <c r="B530" s="7">
        <v>2019</v>
      </c>
      <c r="C530" s="296" t="s">
        <v>36</v>
      </c>
      <c r="D530" s="307">
        <v>2005</v>
      </c>
      <c r="E530" s="307" t="s">
        <v>194</v>
      </c>
      <c r="F530" s="65">
        <f t="shared" si="33"/>
        <v>14</v>
      </c>
      <c r="G530" s="66" t="str">
        <f t="shared" si="34"/>
        <v>1997-06</v>
      </c>
      <c r="H530" s="67" t="str">
        <f t="shared" si="36"/>
        <v>2019-T7 Tractor-14</v>
      </c>
      <c r="I530" s="302">
        <v>0.104470158876416</v>
      </c>
      <c r="J530" s="305">
        <f>VLOOKUP(H530,T7_ReductionFactor!$G$10:$H$3591,2,FALSE)</f>
        <v>0.89711403673462742</v>
      </c>
      <c r="K530" s="75">
        <f t="shared" si="35"/>
        <v>9.3721645947929422E-2</v>
      </c>
      <c r="L530" s="11"/>
    </row>
    <row r="531" spans="1:12" ht="16.149999999999999" customHeight="1" x14ac:dyDescent="0.25">
      <c r="A531" s="9" t="s">
        <v>192</v>
      </c>
      <c r="B531" s="7">
        <v>2019</v>
      </c>
      <c r="C531" s="296" t="s">
        <v>36</v>
      </c>
      <c r="D531" s="307">
        <v>2004</v>
      </c>
      <c r="E531" s="307" t="s">
        <v>194</v>
      </c>
      <c r="F531" s="65">
        <f t="shared" si="33"/>
        <v>15</v>
      </c>
      <c r="G531" s="66" t="str">
        <f t="shared" si="34"/>
        <v>1997-06</v>
      </c>
      <c r="H531" s="67" t="str">
        <f t="shared" si="36"/>
        <v>2019-T7 Tractor-15</v>
      </c>
      <c r="I531" s="302">
        <v>5.93073291351894E-2</v>
      </c>
      <c r="J531" s="305">
        <f>VLOOKUP(H531,T7_ReductionFactor!$G$10:$H$3591,2,FALSE)</f>
        <v>0.89711403673462742</v>
      </c>
      <c r="K531" s="75">
        <f t="shared" si="35"/>
        <v>5.3205437448418942E-2</v>
      </c>
      <c r="L531" s="11"/>
    </row>
    <row r="532" spans="1:12" ht="16.149999999999999" customHeight="1" x14ac:dyDescent="0.25">
      <c r="A532" s="9" t="s">
        <v>192</v>
      </c>
      <c r="B532" s="7">
        <v>2019</v>
      </c>
      <c r="C532" s="296" t="s">
        <v>36</v>
      </c>
      <c r="D532" s="307">
        <v>2003</v>
      </c>
      <c r="E532" s="307" t="s">
        <v>194</v>
      </c>
      <c r="F532" s="65">
        <f t="shared" si="33"/>
        <v>16</v>
      </c>
      <c r="G532" s="66" t="str">
        <f t="shared" si="34"/>
        <v>1997-06</v>
      </c>
      <c r="H532" s="67" t="str">
        <f t="shared" si="36"/>
        <v>2019-T7 Tractor-16</v>
      </c>
      <c r="I532" s="302">
        <v>4.9889707507418599E-2</v>
      </c>
      <c r="J532" s="305">
        <f>VLOOKUP(H532,T7_ReductionFactor!$G$10:$H$3591,2,FALSE)</f>
        <v>0.9393637046625366</v>
      </c>
      <c r="K532" s="75">
        <f t="shared" si="35"/>
        <v>4.6864580468699096E-2</v>
      </c>
      <c r="L532" s="11"/>
    </row>
    <row r="533" spans="1:12" ht="16.149999999999999" customHeight="1" x14ac:dyDescent="0.25">
      <c r="A533" s="9" t="s">
        <v>192</v>
      </c>
      <c r="B533" s="7">
        <v>2019</v>
      </c>
      <c r="C533" s="296" t="s">
        <v>36</v>
      </c>
      <c r="D533" s="307">
        <v>2002</v>
      </c>
      <c r="E533" s="307" t="s">
        <v>194</v>
      </c>
      <c r="F533" s="65">
        <f t="shared" si="33"/>
        <v>17</v>
      </c>
      <c r="G533" s="66" t="str">
        <f t="shared" si="34"/>
        <v>1997-06</v>
      </c>
      <c r="H533" s="67" t="str">
        <f t="shared" si="36"/>
        <v>2019-T7 Tractor-17</v>
      </c>
      <c r="I533" s="302">
        <v>2.8921915510412299E-2</v>
      </c>
      <c r="J533" s="305">
        <f>VLOOKUP(H533,T7_ReductionFactor!$G$10:$H$3591,2,FALSE)</f>
        <v>0.9393637046625366</v>
      </c>
      <c r="K533" s="75">
        <f t="shared" si="35"/>
        <v>2.7168197699797773E-2</v>
      </c>
      <c r="L533" s="11"/>
    </row>
    <row r="534" spans="1:12" ht="16.149999999999999" customHeight="1" x14ac:dyDescent="0.25">
      <c r="A534" s="9" t="s">
        <v>192</v>
      </c>
      <c r="B534" s="7">
        <v>2019</v>
      </c>
      <c r="C534" s="296" t="s">
        <v>36</v>
      </c>
      <c r="D534" s="307">
        <v>2001</v>
      </c>
      <c r="E534" s="307" t="s">
        <v>194</v>
      </c>
      <c r="F534" s="65">
        <f t="shared" si="33"/>
        <v>18</v>
      </c>
      <c r="G534" s="66" t="str">
        <f t="shared" si="34"/>
        <v>1997-06</v>
      </c>
      <c r="H534" s="67" t="str">
        <f t="shared" si="36"/>
        <v>2019-T7 Tractor-18</v>
      </c>
      <c r="I534" s="302">
        <v>4.8290442985153198E-2</v>
      </c>
      <c r="J534" s="305">
        <f>VLOOKUP(H534,T7_ReductionFactor!$G$10:$H$3591,2,FALSE)</f>
        <v>0.9393637046625366</v>
      </c>
      <c r="K534" s="75">
        <f t="shared" si="35"/>
        <v>4.5362289422328513E-2</v>
      </c>
      <c r="L534" s="11"/>
    </row>
    <row r="535" spans="1:12" ht="16.149999999999999" customHeight="1" x14ac:dyDescent="0.25">
      <c r="A535" s="9" t="s">
        <v>192</v>
      </c>
      <c r="B535" s="7">
        <v>2019</v>
      </c>
      <c r="C535" s="296" t="s">
        <v>36</v>
      </c>
      <c r="D535" s="307">
        <v>2000</v>
      </c>
      <c r="E535" s="307" t="s">
        <v>194</v>
      </c>
      <c r="F535" s="65">
        <f t="shared" si="33"/>
        <v>19</v>
      </c>
      <c r="G535" s="66" t="str">
        <f t="shared" si="34"/>
        <v>1997-06</v>
      </c>
      <c r="H535" s="67" t="str">
        <f t="shared" si="36"/>
        <v>2019-T7 Tractor-19</v>
      </c>
      <c r="I535" s="302">
        <v>7.1382429977946998E-2</v>
      </c>
      <c r="J535" s="305">
        <f>VLOOKUP(H535,T7_ReductionFactor!$G$10:$H$3591,2,FALSE)</f>
        <v>0.9393637046625366</v>
      </c>
      <c r="K535" s="75">
        <f t="shared" si="35"/>
        <v>6.7054063871898398E-2</v>
      </c>
      <c r="L535" s="11"/>
    </row>
    <row r="536" spans="1:12" ht="16.149999999999999" customHeight="1" x14ac:dyDescent="0.25">
      <c r="A536" s="9" t="s">
        <v>192</v>
      </c>
      <c r="B536" s="7">
        <v>2019</v>
      </c>
      <c r="C536" s="296" t="s">
        <v>36</v>
      </c>
      <c r="D536" s="307">
        <v>1999</v>
      </c>
      <c r="E536" s="307" t="s">
        <v>194</v>
      </c>
      <c r="F536" s="65">
        <f t="shared" si="33"/>
        <v>20</v>
      </c>
      <c r="G536" s="66" t="str">
        <f t="shared" si="34"/>
        <v>1997-06</v>
      </c>
      <c r="H536" s="67" t="str">
        <f t="shared" si="36"/>
        <v>2019-T7 Tractor-20</v>
      </c>
      <c r="I536" s="302">
        <v>5.6707584323952398E-2</v>
      </c>
      <c r="J536" s="305">
        <f>VLOOKUP(H536,T7_ReductionFactor!$G$10:$H$3591,2,FALSE)</f>
        <v>0.9393637046625366</v>
      </c>
      <c r="K536" s="75">
        <f t="shared" si="35"/>
        <v>5.3269046493011112E-2</v>
      </c>
      <c r="L536" s="11"/>
    </row>
    <row r="537" spans="1:12" ht="16.149999999999999" customHeight="1" x14ac:dyDescent="0.25">
      <c r="A537" s="9" t="s">
        <v>192</v>
      </c>
      <c r="B537" s="7">
        <v>2019</v>
      </c>
      <c r="C537" s="296" t="s">
        <v>36</v>
      </c>
      <c r="D537" s="307">
        <v>1998</v>
      </c>
      <c r="E537" s="307" t="s">
        <v>194</v>
      </c>
      <c r="F537" s="65">
        <f t="shared" si="33"/>
        <v>21</v>
      </c>
      <c r="G537" s="66" t="str">
        <f t="shared" si="34"/>
        <v>1997-06</v>
      </c>
      <c r="H537" s="67" t="str">
        <f t="shared" si="36"/>
        <v>2019-T7 Tractor-21</v>
      </c>
      <c r="I537" s="302">
        <v>4.4871915109399599E-2</v>
      </c>
      <c r="J537" s="305">
        <f>VLOOKUP(H537,T7_ReductionFactor!$G$10:$H$3591,2,FALSE)</f>
        <v>0.9393637046625366</v>
      </c>
      <c r="K537" s="75">
        <f t="shared" si="35"/>
        <v>4.2151048412468459E-2</v>
      </c>
      <c r="L537" s="11"/>
    </row>
    <row r="538" spans="1:12" ht="16.149999999999999" customHeight="1" x14ac:dyDescent="0.25">
      <c r="A538" s="9" t="s">
        <v>192</v>
      </c>
      <c r="B538" s="7">
        <v>2019</v>
      </c>
      <c r="C538" s="296" t="s">
        <v>36</v>
      </c>
      <c r="D538" s="307">
        <v>1997</v>
      </c>
      <c r="E538" s="307" t="s">
        <v>194</v>
      </c>
      <c r="F538" s="65">
        <f t="shared" si="33"/>
        <v>22</v>
      </c>
      <c r="G538" s="66" t="str">
        <f t="shared" si="34"/>
        <v>Pre1997</v>
      </c>
      <c r="H538" s="67" t="str">
        <f t="shared" si="36"/>
        <v>2019-T7 Tractor-22</v>
      </c>
      <c r="I538" s="302">
        <v>3.4856269350661898E-2</v>
      </c>
      <c r="J538" s="305">
        <f>VLOOKUP(H538,T7_ReductionFactor!$G$10:$H$3591,2,FALSE)</f>
        <v>0.9393637046625366</v>
      </c>
      <c r="K538" s="75">
        <f t="shared" si="35"/>
        <v>3.2742714307952989E-2</v>
      </c>
      <c r="L538" s="11"/>
    </row>
    <row r="539" spans="1:12" ht="16.149999999999999" customHeight="1" x14ac:dyDescent="0.25">
      <c r="A539" s="9" t="s">
        <v>192</v>
      </c>
      <c r="B539" s="7">
        <v>2019</v>
      </c>
      <c r="C539" s="296" t="s">
        <v>36</v>
      </c>
      <c r="D539" s="307">
        <v>1996</v>
      </c>
      <c r="E539" s="307" t="s">
        <v>194</v>
      </c>
      <c r="F539" s="65">
        <f t="shared" si="33"/>
        <v>23</v>
      </c>
      <c r="G539" s="66" t="str">
        <f t="shared" si="34"/>
        <v>Pre1997</v>
      </c>
      <c r="H539" s="67" t="str">
        <f t="shared" si="36"/>
        <v>2019-T7 Tractor-23</v>
      </c>
      <c r="I539" s="302">
        <v>3.2858524929550201E-2</v>
      </c>
      <c r="J539" s="305">
        <f>VLOOKUP(H539,T7_ReductionFactor!$G$10:$H$3591,2,FALSE)</f>
        <v>0.9393637046625366</v>
      </c>
      <c r="K539" s="75">
        <f t="shared" si="35"/>
        <v>3.0866105707568592E-2</v>
      </c>
      <c r="L539" s="11"/>
    </row>
    <row r="540" spans="1:12" ht="16.149999999999999" customHeight="1" x14ac:dyDescent="0.25">
      <c r="A540" s="9" t="s">
        <v>192</v>
      </c>
      <c r="B540" s="7">
        <v>2019</v>
      </c>
      <c r="C540" s="296" t="s">
        <v>36</v>
      </c>
      <c r="D540" s="307">
        <v>1995</v>
      </c>
      <c r="E540" s="307" t="s">
        <v>194</v>
      </c>
      <c r="F540" s="65">
        <f t="shared" si="33"/>
        <v>24</v>
      </c>
      <c r="G540" s="66" t="str">
        <f t="shared" si="34"/>
        <v>Pre1997</v>
      </c>
      <c r="H540" s="67" t="str">
        <f t="shared" si="36"/>
        <v>2019-T7 Tractor-24</v>
      </c>
      <c r="I540" s="302">
        <v>1.02054274807844E-2</v>
      </c>
      <c r="J540" s="305">
        <f>VLOOKUP(H540,T7_ReductionFactor!$G$10:$H$3591,2,FALSE)</f>
        <v>0.9393637046625366</v>
      </c>
      <c r="K540" s="75">
        <f t="shared" si="35"/>
        <v>9.586608166014492E-3</v>
      </c>
      <c r="L540" s="11"/>
    </row>
    <row r="541" spans="1:12" ht="16.149999999999999" customHeight="1" x14ac:dyDescent="0.25">
      <c r="A541" s="9" t="s">
        <v>192</v>
      </c>
      <c r="B541" s="7">
        <v>2019</v>
      </c>
      <c r="C541" s="296" t="s">
        <v>36</v>
      </c>
      <c r="D541" s="307">
        <v>1994</v>
      </c>
      <c r="E541" s="307" t="s">
        <v>194</v>
      </c>
      <c r="F541" s="65">
        <f t="shared" si="33"/>
        <v>25</v>
      </c>
      <c r="G541" s="66" t="str">
        <f t="shared" si="34"/>
        <v>Pre1997</v>
      </c>
      <c r="H541" s="67" t="str">
        <f t="shared" si="36"/>
        <v>2019-T7 Tractor-25</v>
      </c>
      <c r="I541" s="302">
        <v>7.1052308256722898E-3</v>
      </c>
      <c r="J541" s="305">
        <f>VLOOKUP(H541,T7_ReductionFactor!$G$10:$H$3591,2,FALSE)</f>
        <v>0.9393637046625366</v>
      </c>
      <c r="K541" s="75">
        <f t="shared" si="35"/>
        <v>6.6743959508859755E-3</v>
      </c>
      <c r="L541" s="11"/>
    </row>
    <row r="542" spans="1:12" ht="16.149999999999999" customHeight="1" x14ac:dyDescent="0.25">
      <c r="A542" s="9" t="s">
        <v>192</v>
      </c>
      <c r="B542" s="7">
        <v>2019</v>
      </c>
      <c r="C542" s="296" t="s">
        <v>36</v>
      </c>
      <c r="D542" s="307">
        <v>1993</v>
      </c>
      <c r="E542" s="307" t="s">
        <v>194</v>
      </c>
      <c r="F542" s="65">
        <f t="shared" si="33"/>
        <v>26</v>
      </c>
      <c r="G542" s="66" t="str">
        <f t="shared" si="34"/>
        <v>Pre1997</v>
      </c>
      <c r="H542" s="67" t="str">
        <f t="shared" si="36"/>
        <v>2019-T7 Tractor-26</v>
      </c>
      <c r="I542" s="302">
        <v>5.6003542856891703E-3</v>
      </c>
      <c r="J542" s="305">
        <f>VLOOKUP(H542,T7_ReductionFactor!$G$10:$H$3591,2,FALSE)</f>
        <v>1</v>
      </c>
      <c r="K542" s="75">
        <f t="shared" si="35"/>
        <v>5.6003542856891703E-3</v>
      </c>
      <c r="L542" s="11"/>
    </row>
    <row r="543" spans="1:12" ht="16.149999999999999" customHeight="1" x14ac:dyDescent="0.25">
      <c r="A543" s="9" t="s">
        <v>192</v>
      </c>
      <c r="B543" s="7">
        <v>2019</v>
      </c>
      <c r="C543" s="296" t="s">
        <v>36</v>
      </c>
      <c r="D543" s="307">
        <v>1992</v>
      </c>
      <c r="E543" s="307" t="s">
        <v>194</v>
      </c>
      <c r="F543" s="65">
        <f t="shared" si="33"/>
        <v>27</v>
      </c>
      <c r="G543" s="66" t="str">
        <f t="shared" si="34"/>
        <v>Pre1997</v>
      </c>
      <c r="H543" s="67" t="str">
        <f t="shared" si="36"/>
        <v>2019-T7 Tractor-27</v>
      </c>
      <c r="I543" s="302">
        <v>3.4315303093459602E-3</v>
      </c>
      <c r="J543" s="305">
        <f>VLOOKUP(H543,T7_ReductionFactor!$G$10:$H$3591,2,FALSE)</f>
        <v>1</v>
      </c>
      <c r="K543" s="75">
        <f t="shared" si="35"/>
        <v>3.4315303093459602E-3</v>
      </c>
      <c r="L543" s="11"/>
    </row>
    <row r="544" spans="1:12" ht="16.149999999999999" customHeight="1" x14ac:dyDescent="0.25">
      <c r="A544" s="9" t="s">
        <v>192</v>
      </c>
      <c r="B544" s="7">
        <v>2019</v>
      </c>
      <c r="C544" s="296" t="s">
        <v>36</v>
      </c>
      <c r="D544" s="307">
        <v>1991</v>
      </c>
      <c r="E544" s="307" t="s">
        <v>194</v>
      </c>
      <c r="F544" s="65">
        <f t="shared" si="33"/>
        <v>28</v>
      </c>
      <c r="G544" s="66" t="str">
        <f t="shared" si="34"/>
        <v>Pre1997</v>
      </c>
      <c r="H544" s="67" t="str">
        <f t="shared" si="36"/>
        <v>2019-T7 Tractor-28</v>
      </c>
      <c r="I544" s="302">
        <v>3.5123937272673999E-3</v>
      </c>
      <c r="J544" s="305">
        <f>VLOOKUP(H544,T7_ReductionFactor!$G$10:$H$3591,2,FALSE)</f>
        <v>1</v>
      </c>
      <c r="K544" s="75">
        <f t="shared" si="35"/>
        <v>3.5123937272673999E-3</v>
      </c>
      <c r="L544" s="11"/>
    </row>
    <row r="545" spans="1:12" ht="16.149999999999999" customHeight="1" x14ac:dyDescent="0.25">
      <c r="A545" s="9" t="s">
        <v>192</v>
      </c>
      <c r="B545" s="7">
        <v>2019</v>
      </c>
      <c r="C545" s="296" t="s">
        <v>36</v>
      </c>
      <c r="D545" s="307">
        <v>1990</v>
      </c>
      <c r="E545" s="307" t="s">
        <v>194</v>
      </c>
      <c r="F545" s="65">
        <f t="shared" si="33"/>
        <v>29</v>
      </c>
      <c r="G545" s="66" t="str">
        <f t="shared" si="34"/>
        <v>Pre1997</v>
      </c>
      <c r="H545" s="67" t="str">
        <f t="shared" si="36"/>
        <v>2019-T7 Tractor-29</v>
      </c>
      <c r="I545" s="302">
        <v>9.2728407288217105E-3</v>
      </c>
      <c r="J545" s="305">
        <f>VLOOKUP(H545,T7_ReductionFactor!$G$10:$H$3591,2,FALSE)</f>
        <v>1</v>
      </c>
      <c r="K545" s="75">
        <f t="shared" si="35"/>
        <v>9.2728407288217105E-3</v>
      </c>
      <c r="L545" s="11"/>
    </row>
    <row r="546" spans="1:12" ht="16.149999999999999" customHeight="1" x14ac:dyDescent="0.25">
      <c r="A546" s="9" t="s">
        <v>192</v>
      </c>
      <c r="B546" s="7">
        <v>2019</v>
      </c>
      <c r="C546" s="296" t="s">
        <v>36</v>
      </c>
      <c r="D546" s="307">
        <v>1989</v>
      </c>
      <c r="E546" s="307" t="s">
        <v>194</v>
      </c>
      <c r="F546" s="65">
        <f t="shared" si="33"/>
        <v>30</v>
      </c>
      <c r="G546" s="66" t="str">
        <f t="shared" si="34"/>
        <v>Pre1997</v>
      </c>
      <c r="H546" s="67" t="str">
        <f t="shared" si="36"/>
        <v>2019-T7 Tractor-30</v>
      </c>
      <c r="I546" s="302">
        <v>8.6642044820658994E-3</v>
      </c>
      <c r="J546" s="305">
        <f>VLOOKUP(H546,T7_ReductionFactor!$G$10:$H$3591,2,FALSE)</f>
        <v>1</v>
      </c>
      <c r="K546" s="75">
        <f t="shared" si="35"/>
        <v>8.6642044820658994E-3</v>
      </c>
      <c r="L546" s="11"/>
    </row>
    <row r="547" spans="1:12" ht="16.149999999999999" customHeight="1" x14ac:dyDescent="0.25">
      <c r="A547" s="9" t="s">
        <v>192</v>
      </c>
      <c r="B547" s="7">
        <v>2019</v>
      </c>
      <c r="C547" s="296" t="s">
        <v>36</v>
      </c>
      <c r="D547" s="307">
        <v>1988</v>
      </c>
      <c r="E547" s="307" t="s">
        <v>194</v>
      </c>
      <c r="F547" s="65">
        <f t="shared" si="33"/>
        <v>31</v>
      </c>
      <c r="G547" s="66" t="str">
        <f t="shared" si="34"/>
        <v>Pre1997</v>
      </c>
      <c r="H547" s="67" t="str">
        <f t="shared" si="36"/>
        <v>2019-T7 Tractor-31</v>
      </c>
      <c r="I547" s="302">
        <v>5.5700756621244098E-3</v>
      </c>
      <c r="J547" s="305">
        <f>VLOOKUP(H547,T7_ReductionFactor!$G$10:$H$3591,2,FALSE)</f>
        <v>1</v>
      </c>
      <c r="K547" s="75">
        <f t="shared" si="35"/>
        <v>5.5700756621244098E-3</v>
      </c>
      <c r="L547" s="11"/>
    </row>
    <row r="548" spans="1:12" ht="16.149999999999999" customHeight="1" x14ac:dyDescent="0.25">
      <c r="A548" s="9" t="s">
        <v>192</v>
      </c>
      <c r="B548" s="7">
        <v>2019</v>
      </c>
      <c r="C548" s="296" t="s">
        <v>36</v>
      </c>
      <c r="D548" s="307">
        <v>1987</v>
      </c>
      <c r="E548" s="307" t="s">
        <v>194</v>
      </c>
      <c r="F548" s="65">
        <f t="shared" si="33"/>
        <v>32</v>
      </c>
      <c r="G548" s="66" t="str">
        <f t="shared" si="34"/>
        <v>Pre1997</v>
      </c>
      <c r="H548" s="67" t="str">
        <f t="shared" si="36"/>
        <v>2019-T7 Tractor-32</v>
      </c>
      <c r="I548" s="302">
        <v>4.0980819563137998E-3</v>
      </c>
      <c r="J548" s="305">
        <f>VLOOKUP(H548,T7_ReductionFactor!$G$10:$H$3591,2,FALSE)</f>
        <v>1</v>
      </c>
      <c r="K548" s="75">
        <f t="shared" si="35"/>
        <v>4.0980819563137998E-3</v>
      </c>
      <c r="L548" s="11"/>
    </row>
    <row r="549" spans="1:12" ht="16.149999999999999" customHeight="1" x14ac:dyDescent="0.25">
      <c r="A549" s="9" t="s">
        <v>192</v>
      </c>
      <c r="B549" s="7">
        <v>2019</v>
      </c>
      <c r="C549" s="296" t="s">
        <v>36</v>
      </c>
      <c r="D549" s="307">
        <v>1986</v>
      </c>
      <c r="E549" s="307" t="s">
        <v>194</v>
      </c>
      <c r="F549" s="65">
        <f t="shared" si="33"/>
        <v>33</v>
      </c>
      <c r="G549" s="66" t="str">
        <f t="shared" si="34"/>
        <v>Pre1997</v>
      </c>
      <c r="H549" s="67" t="str">
        <f t="shared" si="36"/>
        <v>2019-T7 Tractor-33</v>
      </c>
      <c r="I549" s="302">
        <v>3.41778303756514E-3</v>
      </c>
      <c r="J549" s="305">
        <f>VLOOKUP(H549,T7_ReductionFactor!$G$10:$H$3591,2,FALSE)</f>
        <v>1</v>
      </c>
      <c r="K549" s="75">
        <f t="shared" si="35"/>
        <v>3.41778303756514E-3</v>
      </c>
      <c r="L549" s="11"/>
    </row>
    <row r="550" spans="1:12" ht="16.149999999999999" customHeight="1" x14ac:dyDescent="0.25">
      <c r="A550" s="9" t="s">
        <v>192</v>
      </c>
      <c r="B550" s="7">
        <v>2019</v>
      </c>
      <c r="C550" s="296" t="s">
        <v>36</v>
      </c>
      <c r="D550" s="307">
        <v>1985</v>
      </c>
      <c r="E550" s="307" t="s">
        <v>194</v>
      </c>
      <c r="F550" s="65">
        <f t="shared" si="33"/>
        <v>34</v>
      </c>
      <c r="G550" s="66" t="str">
        <f t="shared" si="34"/>
        <v>Pre1997</v>
      </c>
      <c r="H550" s="67" t="str">
        <f t="shared" si="36"/>
        <v>2019-T7 Tractor-34</v>
      </c>
      <c r="I550" s="302">
        <v>3.7435802861996801E-3</v>
      </c>
      <c r="J550" s="305">
        <f>VLOOKUP(H550,T7_ReductionFactor!$G$10:$H$3591,2,FALSE)</f>
        <v>1</v>
      </c>
      <c r="K550" s="75">
        <f t="shared" si="35"/>
        <v>3.7435802861996801E-3</v>
      </c>
      <c r="L550" s="11"/>
    </row>
    <row r="551" spans="1:12" ht="16.149999999999999" customHeight="1" x14ac:dyDescent="0.25">
      <c r="A551" s="9" t="s">
        <v>192</v>
      </c>
      <c r="B551" s="7">
        <v>2019</v>
      </c>
      <c r="C551" s="296" t="s">
        <v>36</v>
      </c>
      <c r="D551" s="307">
        <v>1984</v>
      </c>
      <c r="E551" s="307" t="s">
        <v>194</v>
      </c>
      <c r="F551" s="65">
        <f t="shared" si="33"/>
        <v>35</v>
      </c>
      <c r="G551" s="66" t="str">
        <f t="shared" si="34"/>
        <v>Pre1997</v>
      </c>
      <c r="H551" s="67" t="str">
        <f t="shared" si="36"/>
        <v>2019-T7 Tractor-35</v>
      </c>
      <c r="I551" s="302">
        <v>3.1230320090890901E-3</v>
      </c>
      <c r="J551" s="305">
        <f>VLOOKUP(H551,T7_ReductionFactor!$G$10:$H$3591,2,FALSE)</f>
        <v>1</v>
      </c>
      <c r="K551" s="75">
        <f t="shared" si="35"/>
        <v>3.1230320090890901E-3</v>
      </c>
      <c r="L551" s="11"/>
    </row>
    <row r="552" spans="1:12" ht="16.149999999999999" customHeight="1" x14ac:dyDescent="0.25">
      <c r="A552" s="9" t="s">
        <v>192</v>
      </c>
      <c r="B552" s="7">
        <v>2019</v>
      </c>
      <c r="C552" s="296" t="s">
        <v>36</v>
      </c>
      <c r="D552" s="307">
        <v>1983</v>
      </c>
      <c r="E552" s="307" t="s">
        <v>194</v>
      </c>
      <c r="F552" s="65">
        <f t="shared" si="33"/>
        <v>36</v>
      </c>
      <c r="G552" s="66" t="str">
        <f t="shared" si="34"/>
        <v>Pre1997</v>
      </c>
      <c r="H552" s="67" t="str">
        <f t="shared" si="36"/>
        <v>2019-T7 Tractor-36</v>
      </c>
      <c r="I552" s="302">
        <v>8.89892019257204E-4</v>
      </c>
      <c r="J552" s="305">
        <f>VLOOKUP(H552,T7_ReductionFactor!$G$10:$H$3591,2,FALSE)</f>
        <v>1</v>
      </c>
      <c r="K552" s="75">
        <f t="shared" si="35"/>
        <v>8.89892019257204E-4</v>
      </c>
      <c r="L552" s="11"/>
    </row>
    <row r="553" spans="1:12" ht="16.149999999999999" customHeight="1" x14ac:dyDescent="0.25">
      <c r="A553" s="9" t="s">
        <v>192</v>
      </c>
      <c r="B553" s="7">
        <v>2019</v>
      </c>
      <c r="C553" s="296" t="s">
        <v>36</v>
      </c>
      <c r="D553" s="307">
        <v>1982</v>
      </c>
      <c r="E553" s="307" t="s">
        <v>194</v>
      </c>
      <c r="F553" s="65">
        <f t="shared" si="33"/>
        <v>37</v>
      </c>
      <c r="G553" s="66" t="str">
        <f t="shared" si="34"/>
        <v>Pre1997</v>
      </c>
      <c r="H553" s="67" t="str">
        <f t="shared" si="36"/>
        <v>2019-T7 Tractor-37</v>
      </c>
      <c r="I553" s="302">
        <v>1.3379663932474E-3</v>
      </c>
      <c r="J553" s="305">
        <f>VLOOKUP(H553,T7_ReductionFactor!$G$10:$H$3591,2,FALSE)</f>
        <v>1</v>
      </c>
      <c r="K553" s="75">
        <f t="shared" si="35"/>
        <v>1.3379663932474E-3</v>
      </c>
      <c r="L553" s="11"/>
    </row>
    <row r="554" spans="1:12" ht="16.149999999999999" customHeight="1" x14ac:dyDescent="0.25">
      <c r="A554" s="9" t="s">
        <v>192</v>
      </c>
      <c r="B554" s="7">
        <v>2019</v>
      </c>
      <c r="C554" s="296" t="s">
        <v>36</v>
      </c>
      <c r="D554" s="307">
        <v>1981</v>
      </c>
      <c r="E554" s="307" t="s">
        <v>194</v>
      </c>
      <c r="F554" s="65">
        <f t="shared" si="33"/>
        <v>38</v>
      </c>
      <c r="G554" s="66" t="str">
        <f t="shared" si="34"/>
        <v>Pre1997</v>
      </c>
      <c r="H554" s="67" t="str">
        <f t="shared" si="36"/>
        <v>2019-T7 Tractor-38</v>
      </c>
      <c r="I554" s="302">
        <v>1.3521553680195099E-3</v>
      </c>
      <c r="J554" s="305">
        <f>VLOOKUP(H554,T7_ReductionFactor!$G$10:$H$3591,2,FALSE)</f>
        <v>1</v>
      </c>
      <c r="K554" s="75">
        <f t="shared" si="35"/>
        <v>1.3521553680195099E-3</v>
      </c>
      <c r="L554" s="11"/>
    </row>
    <row r="555" spans="1:12" ht="16.149999999999999" customHeight="1" x14ac:dyDescent="0.25">
      <c r="A555" s="9" t="s">
        <v>192</v>
      </c>
      <c r="B555" s="7">
        <v>2019</v>
      </c>
      <c r="C555" s="296" t="s">
        <v>36</v>
      </c>
      <c r="D555" s="307">
        <v>1980</v>
      </c>
      <c r="E555" s="307" t="s">
        <v>194</v>
      </c>
      <c r="F555" s="65">
        <f t="shared" si="33"/>
        <v>39</v>
      </c>
      <c r="G555" s="66" t="str">
        <f t="shared" si="34"/>
        <v>Pre1997</v>
      </c>
      <c r="H555" s="67" t="str">
        <f t="shared" si="36"/>
        <v>2019-T7 Tractor-39</v>
      </c>
      <c r="I555" s="302">
        <v>1.5066778200967701E-4</v>
      </c>
      <c r="J555" s="305">
        <f>VLOOKUP(H555,T7_ReductionFactor!$G$10:$H$3591,2,FALSE)</f>
        <v>1</v>
      </c>
      <c r="K555" s="75">
        <f t="shared" si="35"/>
        <v>1.5066778200967701E-4</v>
      </c>
      <c r="L555" s="11"/>
    </row>
    <row r="556" spans="1:12" ht="16.149999999999999" customHeight="1" x14ac:dyDescent="0.25">
      <c r="A556" s="9" t="s">
        <v>192</v>
      </c>
      <c r="B556" s="7">
        <v>2019</v>
      </c>
      <c r="C556" s="296" t="s">
        <v>36</v>
      </c>
      <c r="D556" s="307">
        <v>1979</v>
      </c>
      <c r="E556" s="307" t="s">
        <v>194</v>
      </c>
      <c r="F556" s="65">
        <f t="shared" si="33"/>
        <v>40</v>
      </c>
      <c r="G556" s="66" t="str">
        <f t="shared" si="34"/>
        <v>Pre1997</v>
      </c>
      <c r="H556" s="67" t="str">
        <f t="shared" si="36"/>
        <v>2019-T7 Tractor-40</v>
      </c>
      <c r="I556" s="302">
        <v>2.2143365513569601E-4</v>
      </c>
      <c r="J556" s="305">
        <f>VLOOKUP(H556,T7_ReductionFactor!$G$10:$H$3591,2,FALSE)</f>
        <v>1</v>
      </c>
      <c r="K556" s="75">
        <f t="shared" si="35"/>
        <v>2.2143365513569601E-4</v>
      </c>
      <c r="L556" s="11"/>
    </row>
    <row r="557" spans="1:12" ht="16.149999999999999" customHeight="1" x14ac:dyDescent="0.25">
      <c r="A557" s="9" t="s">
        <v>192</v>
      </c>
      <c r="B557" s="7">
        <v>2019</v>
      </c>
      <c r="C557" s="296" t="s">
        <v>36</v>
      </c>
      <c r="D557" s="307">
        <v>1978</v>
      </c>
      <c r="E557" s="307" t="s">
        <v>194</v>
      </c>
      <c r="F557" s="65">
        <f t="shared" si="33"/>
        <v>41</v>
      </c>
      <c r="G557" s="66" t="str">
        <f t="shared" si="34"/>
        <v>Pre1997</v>
      </c>
      <c r="H557" s="67" t="str">
        <f t="shared" si="36"/>
        <v>2019-T7 Tractor-41</v>
      </c>
      <c r="I557" s="302">
        <v>1.3545214298783901E-4</v>
      </c>
      <c r="J557" s="305">
        <f>VLOOKUP(H557,T7_ReductionFactor!$G$10:$H$3591,2,FALSE)</f>
        <v>1</v>
      </c>
      <c r="K557" s="75">
        <f t="shared" si="35"/>
        <v>1.3545214298783901E-4</v>
      </c>
      <c r="L557" s="11"/>
    </row>
    <row r="558" spans="1:12" ht="16.149999999999999" customHeight="1" x14ac:dyDescent="0.25">
      <c r="A558" s="9" t="s">
        <v>192</v>
      </c>
      <c r="B558" s="7">
        <v>2019</v>
      </c>
      <c r="C558" s="296" t="s">
        <v>36</v>
      </c>
      <c r="D558" s="307">
        <v>1977</v>
      </c>
      <c r="E558" s="307" t="s">
        <v>194</v>
      </c>
      <c r="F558" s="65">
        <f t="shared" si="33"/>
        <v>42</v>
      </c>
      <c r="G558" s="66" t="str">
        <f t="shared" si="34"/>
        <v>Pre1997</v>
      </c>
      <c r="H558" s="67" t="str">
        <f t="shared" si="36"/>
        <v>2019-T7 Tractor-42</v>
      </c>
      <c r="I558" s="302">
        <v>6.9945460381258393E-5</v>
      </c>
      <c r="J558" s="305">
        <f>VLOOKUP(H558,T7_ReductionFactor!$G$10:$H$3591,2,FALSE)</f>
        <v>1</v>
      </c>
      <c r="K558" s="75">
        <f t="shared" si="35"/>
        <v>6.9945460381258393E-5</v>
      </c>
      <c r="L558" s="11"/>
    </row>
    <row r="559" spans="1:12" ht="16.149999999999999" customHeight="1" x14ac:dyDescent="0.25">
      <c r="A559" s="9" t="s">
        <v>192</v>
      </c>
      <c r="B559" s="7">
        <v>2019</v>
      </c>
      <c r="C559" s="296" t="s">
        <v>36</v>
      </c>
      <c r="D559" s="307">
        <v>1976</v>
      </c>
      <c r="E559" s="307" t="s">
        <v>194</v>
      </c>
      <c r="F559" s="65">
        <f t="shared" si="33"/>
        <v>43</v>
      </c>
      <c r="G559" s="66" t="str">
        <f t="shared" si="34"/>
        <v>Pre1997</v>
      </c>
      <c r="H559" s="67" t="str">
        <f t="shared" si="36"/>
        <v>2019-T7 Tractor-43</v>
      </c>
      <c r="I559" s="302">
        <v>5.7618090025031703E-5</v>
      </c>
      <c r="J559" s="305">
        <f>VLOOKUP(H559,T7_ReductionFactor!$G$10:$H$3591,2,FALSE)</f>
        <v>1</v>
      </c>
      <c r="K559" s="75">
        <f t="shared" si="35"/>
        <v>5.7618090025031703E-5</v>
      </c>
      <c r="L559" s="11"/>
    </row>
    <row r="560" spans="1:12" ht="16.149999999999999" customHeight="1" x14ac:dyDescent="0.25">
      <c r="A560" s="9" t="s">
        <v>192</v>
      </c>
      <c r="B560" s="7">
        <v>2019</v>
      </c>
      <c r="C560" s="296" t="s">
        <v>36</v>
      </c>
      <c r="D560" s="307">
        <v>1975</v>
      </c>
      <c r="E560" s="307" t="s">
        <v>194</v>
      </c>
      <c r="F560" s="65">
        <f t="shared" si="33"/>
        <v>44</v>
      </c>
      <c r="G560" s="66" t="str">
        <f t="shared" si="34"/>
        <v>Pre1997</v>
      </c>
      <c r="H560" s="67" t="str">
        <f t="shared" si="36"/>
        <v>2019-T7 Tractor-44</v>
      </c>
      <c r="I560" s="302">
        <v>5.3631399537917699E-5</v>
      </c>
      <c r="J560" s="305">
        <f>VLOOKUP(H560,T7_ReductionFactor!$G$10:$H$3591,2,FALSE)</f>
        <v>1</v>
      </c>
      <c r="K560" s="75">
        <f t="shared" si="35"/>
        <v>5.3631399537917699E-5</v>
      </c>
      <c r="L560" s="11"/>
    </row>
    <row r="561" spans="1:12" ht="16.149999999999999" customHeight="1" x14ac:dyDescent="0.25">
      <c r="A561" s="9" t="s">
        <v>192</v>
      </c>
      <c r="B561" s="7">
        <v>2019</v>
      </c>
      <c r="C561" s="296" t="s">
        <v>37</v>
      </c>
      <c r="D561" s="307">
        <v>2020</v>
      </c>
      <c r="E561" s="307" t="s">
        <v>194</v>
      </c>
      <c r="F561" s="65">
        <f t="shared" si="33"/>
        <v>-1</v>
      </c>
      <c r="G561" s="66" t="str">
        <f t="shared" si="34"/>
        <v>2013+</v>
      </c>
      <c r="H561" s="67" t="str">
        <f t="shared" si="36"/>
        <v>2019-T7 Tractor Construction--1</v>
      </c>
      <c r="I561" s="302">
        <v>4.0952575956288701E-5</v>
      </c>
      <c r="J561" s="305">
        <f>VLOOKUP(H561,T7_ReductionFactor!$G$10:$H$3591,2,FALSE)</f>
        <v>1</v>
      </c>
      <c r="K561" s="75">
        <f t="shared" si="35"/>
        <v>4.0952575956288701E-5</v>
      </c>
      <c r="L561" s="11"/>
    </row>
    <row r="562" spans="1:12" ht="16.149999999999999" customHeight="1" x14ac:dyDescent="0.25">
      <c r="A562" s="9" t="s">
        <v>192</v>
      </c>
      <c r="B562" s="7">
        <v>2019</v>
      </c>
      <c r="C562" s="296" t="s">
        <v>37</v>
      </c>
      <c r="D562" s="307">
        <v>2019</v>
      </c>
      <c r="E562" s="307" t="s">
        <v>194</v>
      </c>
      <c r="F562" s="65">
        <f t="shared" si="33"/>
        <v>0</v>
      </c>
      <c r="G562" s="66" t="str">
        <f t="shared" si="34"/>
        <v>2013+</v>
      </c>
      <c r="H562" s="67" t="str">
        <f t="shared" si="36"/>
        <v>2019-T7 Tractor Construction-0</v>
      </c>
      <c r="I562" s="302">
        <v>2.9514475628370201E-4</v>
      </c>
      <c r="J562" s="305">
        <f>VLOOKUP(H562,T7_ReductionFactor!$G$10:$H$3591,2,FALSE)</f>
        <v>0.94835435506173449</v>
      </c>
      <c r="K562" s="75">
        <f t="shared" si="35"/>
        <v>2.79901814995283E-4</v>
      </c>
      <c r="L562" s="11"/>
    </row>
    <row r="563" spans="1:12" ht="16.149999999999999" customHeight="1" x14ac:dyDescent="0.25">
      <c r="A563" s="9" t="s">
        <v>192</v>
      </c>
      <c r="B563" s="7">
        <v>2019</v>
      </c>
      <c r="C563" s="296" t="s">
        <v>37</v>
      </c>
      <c r="D563" s="307">
        <v>2018</v>
      </c>
      <c r="E563" s="307" t="s">
        <v>194</v>
      </c>
      <c r="F563" s="65">
        <f t="shared" si="33"/>
        <v>1</v>
      </c>
      <c r="G563" s="66" t="str">
        <f t="shared" si="34"/>
        <v>2013+</v>
      </c>
      <c r="H563" s="67" t="str">
        <f t="shared" si="36"/>
        <v>2019-T7 Tractor Construction-1</v>
      </c>
      <c r="I563" s="302">
        <v>4.8721198876224502E-4</v>
      </c>
      <c r="J563" s="305">
        <f>VLOOKUP(H563,T7_ReductionFactor!$G$10:$H$3591,2,FALSE)</f>
        <v>0.915601186790445</v>
      </c>
      <c r="K563" s="75">
        <f t="shared" si="35"/>
        <v>4.4609187512924448E-4</v>
      </c>
      <c r="L563" s="11"/>
    </row>
    <row r="564" spans="1:12" ht="16.149999999999999" customHeight="1" x14ac:dyDescent="0.25">
      <c r="A564" s="9" t="s">
        <v>192</v>
      </c>
      <c r="B564" s="7">
        <v>2019</v>
      </c>
      <c r="C564" s="296" t="s">
        <v>37</v>
      </c>
      <c r="D564" s="307">
        <v>2017</v>
      </c>
      <c r="E564" s="307" t="s">
        <v>194</v>
      </c>
      <c r="F564" s="65">
        <f t="shared" si="33"/>
        <v>2</v>
      </c>
      <c r="G564" s="66" t="str">
        <f t="shared" si="34"/>
        <v>2013+</v>
      </c>
      <c r="H564" s="67" t="str">
        <f t="shared" si="36"/>
        <v>2019-T7 Tractor Construction-2</v>
      </c>
      <c r="I564" s="302">
        <v>5.8348620654880196E-4</v>
      </c>
      <c r="J564" s="305">
        <f>VLOOKUP(H564,T7_ReductionFactor!$G$10:$H$3591,2,FALSE)</f>
        <v>0.89320254565057089</v>
      </c>
      <c r="K564" s="75">
        <f t="shared" si="35"/>
        <v>5.2117136504138467E-4</v>
      </c>
      <c r="L564" s="11"/>
    </row>
    <row r="565" spans="1:12" ht="16.149999999999999" customHeight="1" x14ac:dyDescent="0.25">
      <c r="A565" s="9" t="s">
        <v>192</v>
      </c>
      <c r="B565" s="7">
        <v>2019</v>
      </c>
      <c r="C565" s="296" t="s">
        <v>37</v>
      </c>
      <c r="D565" s="307">
        <v>2016</v>
      </c>
      <c r="E565" s="307" t="s">
        <v>194</v>
      </c>
      <c r="F565" s="65">
        <f t="shared" si="33"/>
        <v>3</v>
      </c>
      <c r="G565" s="66" t="str">
        <f t="shared" si="34"/>
        <v>2013+</v>
      </c>
      <c r="H565" s="67" t="str">
        <f t="shared" si="36"/>
        <v>2019-T7 Tractor Construction-3</v>
      </c>
      <c r="I565" s="302">
        <v>1.6135699482062E-3</v>
      </c>
      <c r="J565" s="305">
        <f>VLOOKUP(H565,T7_ReductionFactor!$G$10:$H$3591,2,FALSE)</f>
        <v>0.8758427709069202</v>
      </c>
      <c r="K565" s="75">
        <f t="shared" si="35"/>
        <v>1.4132335744890538E-3</v>
      </c>
      <c r="L565" s="11"/>
    </row>
    <row r="566" spans="1:12" ht="16.149999999999999" customHeight="1" x14ac:dyDescent="0.25">
      <c r="A566" s="9" t="s">
        <v>192</v>
      </c>
      <c r="B566" s="7">
        <v>2019</v>
      </c>
      <c r="C566" s="296" t="s">
        <v>37</v>
      </c>
      <c r="D566" s="307">
        <v>2015</v>
      </c>
      <c r="E566" s="307" t="s">
        <v>194</v>
      </c>
      <c r="F566" s="65">
        <f t="shared" si="33"/>
        <v>4</v>
      </c>
      <c r="G566" s="66" t="str">
        <f t="shared" si="34"/>
        <v>2013+</v>
      </c>
      <c r="H566" s="67" t="str">
        <f t="shared" si="36"/>
        <v>2019-T7 Tractor Construction-4</v>
      </c>
      <c r="I566" s="302">
        <v>1.6893672153412099E-3</v>
      </c>
      <c r="J566" s="305">
        <f>VLOOKUP(H566,T7_ReductionFactor!$G$10:$H$3591,2,FALSE)</f>
        <v>0.86224878570032681</v>
      </c>
      <c r="K566" s="75">
        <f t="shared" si="35"/>
        <v>1.4566548300299009E-3</v>
      </c>
      <c r="L566" s="11"/>
    </row>
    <row r="567" spans="1:12" ht="16.149999999999999" customHeight="1" x14ac:dyDescent="0.25">
      <c r="A567" s="9" t="s">
        <v>192</v>
      </c>
      <c r="B567" s="7">
        <v>2019</v>
      </c>
      <c r="C567" s="296" t="s">
        <v>37</v>
      </c>
      <c r="D567" s="307">
        <v>2014</v>
      </c>
      <c r="E567" s="307" t="s">
        <v>194</v>
      </c>
      <c r="F567" s="65">
        <f t="shared" si="33"/>
        <v>5</v>
      </c>
      <c r="G567" s="66" t="str">
        <f t="shared" si="34"/>
        <v>2013+</v>
      </c>
      <c r="H567" s="67" t="str">
        <f t="shared" si="36"/>
        <v>2019-T7 Tractor Construction-5</v>
      </c>
      <c r="I567" s="302">
        <v>1.83962368285605E-3</v>
      </c>
      <c r="J567" s="305">
        <f>VLOOKUP(H567,T7_ReductionFactor!$G$10:$H$3591,2,FALSE)</f>
        <v>0.85070146615876663</v>
      </c>
      <c r="K567" s="75">
        <f t="shared" si="35"/>
        <v>1.5649705641860316E-3</v>
      </c>
      <c r="L567" s="11"/>
    </row>
    <row r="568" spans="1:12" ht="16.149999999999999" customHeight="1" x14ac:dyDescent="0.25">
      <c r="A568" s="9" t="s">
        <v>192</v>
      </c>
      <c r="B568" s="7">
        <v>2019</v>
      </c>
      <c r="C568" s="296" t="s">
        <v>37</v>
      </c>
      <c r="D568" s="307">
        <v>2013</v>
      </c>
      <c r="E568" s="307" t="s">
        <v>194</v>
      </c>
      <c r="F568" s="65">
        <f t="shared" si="33"/>
        <v>6</v>
      </c>
      <c r="G568" s="66" t="str">
        <f t="shared" si="34"/>
        <v>2010-12</v>
      </c>
      <c r="H568" s="67" t="str">
        <f t="shared" si="36"/>
        <v>2019-T7 Tractor Construction-6</v>
      </c>
      <c r="I568" s="302">
        <v>2.5418952012037799E-3</v>
      </c>
      <c r="J568" s="305">
        <f>VLOOKUP(H568,T7_ReductionFactor!$G$10:$H$3591,2,FALSE)</f>
        <v>0.827849057200022</v>
      </c>
      <c r="K568" s="75">
        <f t="shared" si="35"/>
        <v>2.1043055458178092E-3</v>
      </c>
      <c r="L568" s="11"/>
    </row>
    <row r="569" spans="1:12" ht="16.149999999999999" customHeight="1" x14ac:dyDescent="0.25">
      <c r="A569" s="9" t="s">
        <v>192</v>
      </c>
      <c r="B569" s="7">
        <v>2019</v>
      </c>
      <c r="C569" s="296" t="s">
        <v>37</v>
      </c>
      <c r="D569" s="307">
        <v>2012</v>
      </c>
      <c r="E569" s="307" t="s">
        <v>194</v>
      </c>
      <c r="F569" s="65">
        <f t="shared" si="33"/>
        <v>7</v>
      </c>
      <c r="G569" s="66" t="str">
        <f t="shared" si="34"/>
        <v>2010-12</v>
      </c>
      <c r="H569" s="67" t="str">
        <f t="shared" si="36"/>
        <v>2019-T7 Tractor Construction-7</v>
      </c>
      <c r="I569" s="302">
        <v>3.0439168737857901E-3</v>
      </c>
      <c r="J569" s="305">
        <f>VLOOKUP(H569,T7_ReductionFactor!$G$10:$H$3591,2,FALSE)</f>
        <v>0.82394353676417753</v>
      </c>
      <c r="K569" s="75">
        <f t="shared" si="35"/>
        <v>2.5080156346032226E-3</v>
      </c>
      <c r="L569" s="11"/>
    </row>
    <row r="570" spans="1:12" ht="16.149999999999999" customHeight="1" x14ac:dyDescent="0.25">
      <c r="A570" s="9" t="s">
        <v>192</v>
      </c>
      <c r="B570" s="7">
        <v>2019</v>
      </c>
      <c r="C570" s="296" t="s">
        <v>37</v>
      </c>
      <c r="D570" s="307">
        <v>2011</v>
      </c>
      <c r="E570" s="307" t="s">
        <v>194</v>
      </c>
      <c r="F570" s="65">
        <f t="shared" si="33"/>
        <v>8</v>
      </c>
      <c r="G570" s="66" t="str">
        <f t="shared" si="34"/>
        <v>2010-12</v>
      </c>
      <c r="H570" s="67" t="str">
        <f t="shared" si="36"/>
        <v>2019-T7 Tractor Construction-8</v>
      </c>
      <c r="I570" s="302">
        <v>3.42385712499167E-3</v>
      </c>
      <c r="J570" s="305">
        <f>VLOOKUP(H570,T7_ReductionFactor!$G$10:$H$3591,2,FALSE)</f>
        <v>0.82079821488833937</v>
      </c>
      <c r="K570" s="75">
        <f t="shared" si="35"/>
        <v>2.8102958162258846E-3</v>
      </c>
      <c r="L570" s="11"/>
    </row>
    <row r="571" spans="1:12" ht="16.149999999999999" customHeight="1" x14ac:dyDescent="0.25">
      <c r="A571" s="9" t="s">
        <v>192</v>
      </c>
      <c r="B571" s="7">
        <v>2019</v>
      </c>
      <c r="C571" s="296" t="s">
        <v>37</v>
      </c>
      <c r="D571" s="307">
        <v>2010</v>
      </c>
      <c r="E571" s="307" t="s">
        <v>194</v>
      </c>
      <c r="F571" s="65">
        <f t="shared" si="33"/>
        <v>9</v>
      </c>
      <c r="G571" s="66" t="str">
        <f t="shared" si="34"/>
        <v>2007-09</v>
      </c>
      <c r="H571" s="67" t="str">
        <f t="shared" si="36"/>
        <v>2019-T7 Tractor Construction-9</v>
      </c>
      <c r="I571" s="302">
        <v>3.15025716807575E-3</v>
      </c>
      <c r="J571" s="305">
        <f>VLOOKUP(H571,T7_ReductionFactor!$G$10:$H$3591,2,FALSE)</f>
        <v>0.82440849586883969</v>
      </c>
      <c r="K571" s="75">
        <f t="shared" si="35"/>
        <v>2.5970987735333597E-3</v>
      </c>
      <c r="L571" s="11"/>
    </row>
    <row r="572" spans="1:12" ht="16.149999999999999" customHeight="1" x14ac:dyDescent="0.25">
      <c r="A572" s="9" t="s">
        <v>192</v>
      </c>
      <c r="B572" s="7">
        <v>2019</v>
      </c>
      <c r="C572" s="296" t="s">
        <v>37</v>
      </c>
      <c r="D572" s="307">
        <v>2009</v>
      </c>
      <c r="E572" s="307" t="s">
        <v>194</v>
      </c>
      <c r="F572" s="65">
        <f t="shared" si="33"/>
        <v>10</v>
      </c>
      <c r="G572" s="66" t="str">
        <f t="shared" si="34"/>
        <v>2007-09</v>
      </c>
      <c r="H572" s="67" t="str">
        <f t="shared" si="36"/>
        <v>2019-T7 Tractor Construction-10</v>
      </c>
      <c r="I572" s="302">
        <v>3.7418091082759E-3</v>
      </c>
      <c r="J572" s="305">
        <f>VLOOKUP(H572,T7_ReductionFactor!$G$10:$H$3591,2,FALSE)</f>
        <v>0.82069518589426915</v>
      </c>
      <c r="K572" s="75">
        <f t="shared" si="35"/>
        <v>3.0708847216973593E-3</v>
      </c>
      <c r="L572" s="11"/>
    </row>
    <row r="573" spans="1:12" ht="16.149999999999999" customHeight="1" x14ac:dyDescent="0.25">
      <c r="A573" s="9" t="s">
        <v>192</v>
      </c>
      <c r="B573" s="7">
        <v>2019</v>
      </c>
      <c r="C573" s="296" t="s">
        <v>37</v>
      </c>
      <c r="D573" s="307">
        <v>2008</v>
      </c>
      <c r="E573" s="307" t="s">
        <v>194</v>
      </c>
      <c r="F573" s="65">
        <f t="shared" si="33"/>
        <v>11</v>
      </c>
      <c r="G573" s="66" t="str">
        <f t="shared" si="34"/>
        <v>2007-09</v>
      </c>
      <c r="H573" s="67" t="str">
        <f t="shared" si="36"/>
        <v>2019-T7 Tractor Construction-11</v>
      </c>
      <c r="I573" s="302">
        <v>4.1452645494404299E-3</v>
      </c>
      <c r="J573" s="305">
        <f>VLOOKUP(H573,T7_ReductionFactor!$G$10:$H$3591,2,FALSE)</f>
        <v>0.81812520340004014</v>
      </c>
      <c r="K573" s="75">
        <f t="shared" si="35"/>
        <v>3.3913454026579274E-3</v>
      </c>
      <c r="L573" s="11"/>
    </row>
    <row r="574" spans="1:12" ht="16.149999999999999" customHeight="1" x14ac:dyDescent="0.25">
      <c r="A574" s="9" t="s">
        <v>192</v>
      </c>
      <c r="B574" s="7">
        <v>2019</v>
      </c>
      <c r="C574" s="296" t="s">
        <v>37</v>
      </c>
      <c r="D574" s="307">
        <v>2007</v>
      </c>
      <c r="E574" s="307" t="s">
        <v>194</v>
      </c>
      <c r="F574" s="65">
        <f t="shared" si="33"/>
        <v>12</v>
      </c>
      <c r="G574" s="66" t="str">
        <f t="shared" si="34"/>
        <v>1997-06</v>
      </c>
      <c r="H574" s="67" t="str">
        <f t="shared" si="36"/>
        <v>2019-T7 Tractor Construction-12</v>
      </c>
      <c r="I574" s="302">
        <v>1.67002658098389E-2</v>
      </c>
      <c r="J574" s="305">
        <f>VLOOKUP(H574,T7_ReductionFactor!$G$10:$H$3591,2,FALSE)</f>
        <v>0.89711403673462742</v>
      </c>
      <c r="K574" s="75">
        <f t="shared" si="35"/>
        <v>1.4982042875205857E-2</v>
      </c>
      <c r="L574" s="11"/>
    </row>
    <row r="575" spans="1:12" ht="16.149999999999999" customHeight="1" x14ac:dyDescent="0.25">
      <c r="A575" s="9" t="s">
        <v>192</v>
      </c>
      <c r="B575" s="7">
        <v>2019</v>
      </c>
      <c r="C575" s="296" t="s">
        <v>37</v>
      </c>
      <c r="D575" s="307">
        <v>2006</v>
      </c>
      <c r="E575" s="307" t="s">
        <v>194</v>
      </c>
      <c r="F575" s="65">
        <f t="shared" si="33"/>
        <v>13</v>
      </c>
      <c r="G575" s="66" t="str">
        <f t="shared" si="34"/>
        <v>1997-06</v>
      </c>
      <c r="H575" s="67" t="str">
        <f t="shared" si="36"/>
        <v>2019-T7 Tractor Construction-13</v>
      </c>
      <c r="I575" s="302">
        <v>1.87868678789729E-2</v>
      </c>
      <c r="J575" s="305">
        <f>VLOOKUP(H575,T7_ReductionFactor!$G$10:$H$3591,2,FALSE)</f>
        <v>0.89711403673462742</v>
      </c>
      <c r="K575" s="75">
        <f t="shared" si="35"/>
        <v>1.6853962880505485E-2</v>
      </c>
      <c r="L575" s="11"/>
    </row>
    <row r="576" spans="1:12" ht="16.149999999999999" customHeight="1" x14ac:dyDescent="0.25">
      <c r="A576" s="9" t="s">
        <v>192</v>
      </c>
      <c r="B576" s="7">
        <v>2019</v>
      </c>
      <c r="C576" s="296" t="s">
        <v>37</v>
      </c>
      <c r="D576" s="307">
        <v>2005</v>
      </c>
      <c r="E576" s="307" t="s">
        <v>194</v>
      </c>
      <c r="F576" s="65">
        <f t="shared" si="33"/>
        <v>14</v>
      </c>
      <c r="G576" s="66" t="str">
        <f t="shared" si="34"/>
        <v>1997-06</v>
      </c>
      <c r="H576" s="67" t="str">
        <f t="shared" si="36"/>
        <v>2019-T7 Tractor Construction-14</v>
      </c>
      <c r="I576" s="302">
        <v>1.4839536019035E-2</v>
      </c>
      <c r="J576" s="305">
        <f>VLOOKUP(H576,T7_ReductionFactor!$G$10:$H$3591,2,FALSE)</f>
        <v>0.89711403673462742</v>
      </c>
      <c r="K576" s="75">
        <f t="shared" si="35"/>
        <v>1.3312756061305392E-2</v>
      </c>
      <c r="L576" s="11"/>
    </row>
    <row r="577" spans="1:12" ht="16.149999999999999" customHeight="1" x14ac:dyDescent="0.25">
      <c r="A577" s="9" t="s">
        <v>192</v>
      </c>
      <c r="B577" s="7">
        <v>2019</v>
      </c>
      <c r="C577" s="296" t="s">
        <v>37</v>
      </c>
      <c r="D577" s="307">
        <v>2004</v>
      </c>
      <c r="E577" s="307" t="s">
        <v>194</v>
      </c>
      <c r="F577" s="65">
        <f t="shared" si="33"/>
        <v>15</v>
      </c>
      <c r="G577" s="66" t="str">
        <f t="shared" si="34"/>
        <v>1997-06</v>
      </c>
      <c r="H577" s="67" t="str">
        <f t="shared" si="36"/>
        <v>2019-T7 Tractor Construction-15</v>
      </c>
      <c r="I577" s="302">
        <v>8.0966534102151991E-3</v>
      </c>
      <c r="J577" s="305">
        <f>VLOOKUP(H577,T7_ReductionFactor!$G$10:$H$3591,2,FALSE)</f>
        <v>0.89711403673462742</v>
      </c>
      <c r="K577" s="75">
        <f t="shared" si="35"/>
        <v>7.2636214248793449E-3</v>
      </c>
      <c r="L577" s="11"/>
    </row>
    <row r="578" spans="1:12" ht="16.149999999999999" customHeight="1" x14ac:dyDescent="0.25">
      <c r="A578" s="9" t="s">
        <v>192</v>
      </c>
      <c r="B578" s="7">
        <v>2019</v>
      </c>
      <c r="C578" s="296" t="s">
        <v>37</v>
      </c>
      <c r="D578" s="307">
        <v>2003</v>
      </c>
      <c r="E578" s="307" t="s">
        <v>194</v>
      </c>
      <c r="F578" s="65">
        <f t="shared" si="33"/>
        <v>16</v>
      </c>
      <c r="G578" s="66" t="str">
        <f t="shared" si="34"/>
        <v>1997-06</v>
      </c>
      <c r="H578" s="67" t="str">
        <f t="shared" si="36"/>
        <v>2019-T7 Tractor Construction-16</v>
      </c>
      <c r="I578" s="302">
        <v>7.2722113813765898E-3</v>
      </c>
      <c r="J578" s="305">
        <f>VLOOKUP(H578,T7_ReductionFactor!$G$10:$H$3591,2,FALSE)</f>
        <v>0.9393637046625366</v>
      </c>
      <c r="K578" s="75">
        <f t="shared" si="35"/>
        <v>6.8312514242989762E-3</v>
      </c>
      <c r="L578" s="11"/>
    </row>
    <row r="579" spans="1:12" ht="16.149999999999999" customHeight="1" x14ac:dyDescent="0.25">
      <c r="A579" s="9" t="s">
        <v>192</v>
      </c>
      <c r="B579" s="7">
        <v>2019</v>
      </c>
      <c r="C579" s="296" t="s">
        <v>37</v>
      </c>
      <c r="D579" s="307">
        <v>2002</v>
      </c>
      <c r="E579" s="307" t="s">
        <v>194</v>
      </c>
      <c r="F579" s="65">
        <f t="shared" si="33"/>
        <v>17</v>
      </c>
      <c r="G579" s="66" t="str">
        <f t="shared" si="34"/>
        <v>1997-06</v>
      </c>
      <c r="H579" s="67" t="str">
        <f t="shared" si="36"/>
        <v>2019-T7 Tractor Construction-17</v>
      </c>
      <c r="I579" s="302">
        <v>6.5204854590787901E-3</v>
      </c>
      <c r="J579" s="305">
        <f>VLOOKUP(H579,T7_ReductionFactor!$G$10:$H$3591,2,FALSE)</f>
        <v>0.9393637046625366</v>
      </c>
      <c r="K579" s="75">
        <f t="shared" si="35"/>
        <v>6.1251073770384528E-3</v>
      </c>
      <c r="L579" s="11"/>
    </row>
    <row r="580" spans="1:12" ht="16.149999999999999" customHeight="1" x14ac:dyDescent="0.25">
      <c r="A580" s="9" t="s">
        <v>192</v>
      </c>
      <c r="B580" s="7">
        <v>2019</v>
      </c>
      <c r="C580" s="296" t="s">
        <v>37</v>
      </c>
      <c r="D580" s="307">
        <v>2001</v>
      </c>
      <c r="E580" s="307" t="s">
        <v>194</v>
      </c>
      <c r="F580" s="65">
        <f t="shared" si="33"/>
        <v>18</v>
      </c>
      <c r="G580" s="66" t="str">
        <f t="shared" si="34"/>
        <v>1997-06</v>
      </c>
      <c r="H580" s="67" t="str">
        <f t="shared" si="36"/>
        <v>2019-T7 Tractor Construction-18</v>
      </c>
      <c r="I580" s="302">
        <v>1.10107878110173E-2</v>
      </c>
      <c r="J580" s="305">
        <f>VLOOKUP(H580,T7_ReductionFactor!$G$10:$H$3591,2,FALSE)</f>
        <v>0.9393637046625366</v>
      </c>
      <c r="K580" s="75">
        <f t="shared" si="35"/>
        <v>1.0343134429410313E-2</v>
      </c>
      <c r="L580" s="11"/>
    </row>
    <row r="581" spans="1:12" ht="16.149999999999999" customHeight="1" x14ac:dyDescent="0.25">
      <c r="A581" s="9" t="s">
        <v>192</v>
      </c>
      <c r="B581" s="7">
        <v>2019</v>
      </c>
      <c r="C581" s="296" t="s">
        <v>37</v>
      </c>
      <c r="D581" s="307">
        <v>2000</v>
      </c>
      <c r="E581" s="307" t="s">
        <v>194</v>
      </c>
      <c r="F581" s="65">
        <f t="shared" si="33"/>
        <v>19</v>
      </c>
      <c r="G581" s="66" t="str">
        <f t="shared" si="34"/>
        <v>1997-06</v>
      </c>
      <c r="H581" s="67" t="str">
        <f t="shared" si="36"/>
        <v>2019-T7 Tractor Construction-19</v>
      </c>
      <c r="I581" s="302">
        <v>1.57241395730492E-2</v>
      </c>
      <c r="J581" s="305">
        <f>VLOOKUP(H581,T7_ReductionFactor!$G$10:$H$3591,2,FALSE)</f>
        <v>0.9393637046625366</v>
      </c>
      <c r="K581" s="75">
        <f t="shared" si="35"/>
        <v>1.4770686001970294E-2</v>
      </c>
      <c r="L581" s="11"/>
    </row>
    <row r="582" spans="1:12" ht="16.149999999999999" customHeight="1" x14ac:dyDescent="0.25">
      <c r="A582" s="9" t="s">
        <v>192</v>
      </c>
      <c r="B582" s="7">
        <v>2019</v>
      </c>
      <c r="C582" s="296" t="s">
        <v>37</v>
      </c>
      <c r="D582" s="307">
        <v>1999</v>
      </c>
      <c r="E582" s="307" t="s">
        <v>194</v>
      </c>
      <c r="F582" s="65">
        <f t="shared" si="33"/>
        <v>20</v>
      </c>
      <c r="G582" s="66" t="str">
        <f t="shared" si="34"/>
        <v>1997-06</v>
      </c>
      <c r="H582" s="67" t="str">
        <f t="shared" si="36"/>
        <v>2019-T7 Tractor Construction-20</v>
      </c>
      <c r="I582" s="302">
        <v>1.2042002584218701E-2</v>
      </c>
      <c r="J582" s="305">
        <f>VLOOKUP(H582,T7_ReductionFactor!$G$10:$H$3591,2,FALSE)</f>
        <v>0.9393637046625366</v>
      </c>
      <c r="K582" s="75">
        <f t="shared" si="35"/>
        <v>1.1311820159067518E-2</v>
      </c>
      <c r="L582" s="11"/>
    </row>
    <row r="583" spans="1:12" ht="16.149999999999999" customHeight="1" x14ac:dyDescent="0.25">
      <c r="A583" s="9" t="s">
        <v>192</v>
      </c>
      <c r="B583" s="7">
        <v>2019</v>
      </c>
      <c r="C583" s="296" t="s">
        <v>37</v>
      </c>
      <c r="D583" s="307">
        <v>1998</v>
      </c>
      <c r="E583" s="307" t="s">
        <v>194</v>
      </c>
      <c r="F583" s="65">
        <f t="shared" si="33"/>
        <v>21</v>
      </c>
      <c r="G583" s="66" t="str">
        <f t="shared" si="34"/>
        <v>1997-06</v>
      </c>
      <c r="H583" s="67" t="str">
        <f t="shared" si="36"/>
        <v>2019-T7 Tractor Construction-21</v>
      </c>
      <c r="I583" s="302">
        <v>8.4722307525852501E-3</v>
      </c>
      <c r="J583" s="305">
        <f>VLOOKUP(H583,T7_ReductionFactor!$G$10:$H$3591,2,FALSE)</f>
        <v>0.9393637046625366</v>
      </c>
      <c r="K583" s="75">
        <f t="shared" si="35"/>
        <v>7.9585060665043512E-3</v>
      </c>
      <c r="L583" s="11"/>
    </row>
    <row r="584" spans="1:12" ht="16.149999999999999" customHeight="1" x14ac:dyDescent="0.25">
      <c r="A584" s="9" t="s">
        <v>192</v>
      </c>
      <c r="B584" s="7">
        <v>2019</v>
      </c>
      <c r="C584" s="296" t="s">
        <v>37</v>
      </c>
      <c r="D584" s="307">
        <v>1997</v>
      </c>
      <c r="E584" s="307" t="s">
        <v>194</v>
      </c>
      <c r="F584" s="65">
        <f t="shared" si="33"/>
        <v>22</v>
      </c>
      <c r="G584" s="66" t="str">
        <f t="shared" si="34"/>
        <v>Pre1997</v>
      </c>
      <c r="H584" s="67" t="str">
        <f t="shared" si="36"/>
        <v>2019-T7 Tractor Construction-22</v>
      </c>
      <c r="I584" s="302">
        <v>6.6166526005694204E-3</v>
      </c>
      <c r="J584" s="305">
        <f>VLOOKUP(H584,T7_ReductionFactor!$G$10:$H$3591,2,FALSE)</f>
        <v>0.9393637046625366</v>
      </c>
      <c r="K584" s="75">
        <f t="shared" si="35"/>
        <v>6.2154432993358974E-3</v>
      </c>
      <c r="L584" s="11"/>
    </row>
    <row r="585" spans="1:12" ht="16.149999999999999" customHeight="1" x14ac:dyDescent="0.25">
      <c r="A585" s="9" t="s">
        <v>192</v>
      </c>
      <c r="B585" s="7">
        <v>2019</v>
      </c>
      <c r="C585" s="296" t="s">
        <v>37</v>
      </c>
      <c r="D585" s="307">
        <v>1996</v>
      </c>
      <c r="E585" s="307" t="s">
        <v>194</v>
      </c>
      <c r="F585" s="65">
        <f t="shared" ref="F585:F648" si="37">B585-D585</f>
        <v>23</v>
      </c>
      <c r="G585" s="66" t="str">
        <f t="shared" ref="G585:G648" si="38">IF(D585&lt;1998,"Pre1997",IF(D585&lt;2008,"1997-06",IF(D585&lt;2011,"2007-09",IF(D585&lt;2014,"2010-12","2013+"))))</f>
        <v>Pre1997</v>
      </c>
      <c r="H585" s="67" t="str">
        <f t="shared" si="36"/>
        <v>2019-T7 Tractor Construction-23</v>
      </c>
      <c r="I585" s="302">
        <v>6.2765969940187499E-3</v>
      </c>
      <c r="J585" s="305">
        <f>VLOOKUP(H585,T7_ReductionFactor!$G$10:$H$3591,2,FALSE)</f>
        <v>0.9393637046625366</v>
      </c>
      <c r="K585" s="75">
        <f t="shared" ref="K585:K648" si="39">I585*J585</f>
        <v>5.896007404975194E-3</v>
      </c>
      <c r="L585" s="11"/>
    </row>
    <row r="586" spans="1:12" ht="16.149999999999999" customHeight="1" x14ac:dyDescent="0.25">
      <c r="A586" s="9" t="s">
        <v>192</v>
      </c>
      <c r="B586" s="7">
        <v>2019</v>
      </c>
      <c r="C586" s="296" t="s">
        <v>37</v>
      </c>
      <c r="D586" s="307">
        <v>1995</v>
      </c>
      <c r="E586" s="307" t="s">
        <v>194</v>
      </c>
      <c r="F586" s="65">
        <f t="shared" si="37"/>
        <v>24</v>
      </c>
      <c r="G586" s="66" t="str">
        <f t="shared" si="38"/>
        <v>Pre1997</v>
      </c>
      <c r="H586" s="67" t="str">
        <f t="shared" ref="H586:H649" si="40">CONCATENATE(B586,"-",C586,"-",F586)</f>
        <v>2019-T7 Tractor Construction-24</v>
      </c>
      <c r="I586" s="302">
        <v>2.8779818736360601E-3</v>
      </c>
      <c r="J586" s="305">
        <f>VLOOKUP(H586,T7_ReductionFactor!$G$10:$H$3591,2,FALSE)</f>
        <v>0.9393637046625366</v>
      </c>
      <c r="K586" s="75">
        <f t="shared" si="39"/>
        <v>2.7034717147703976E-3</v>
      </c>
      <c r="L586" s="11"/>
    </row>
    <row r="587" spans="1:12" ht="16.149999999999999" customHeight="1" x14ac:dyDescent="0.25">
      <c r="A587" s="9" t="s">
        <v>192</v>
      </c>
      <c r="B587" s="7">
        <v>2019</v>
      </c>
      <c r="C587" s="296" t="s">
        <v>37</v>
      </c>
      <c r="D587" s="307">
        <v>1994</v>
      </c>
      <c r="E587" s="307" t="s">
        <v>194</v>
      </c>
      <c r="F587" s="65">
        <f t="shared" si="37"/>
        <v>25</v>
      </c>
      <c r="G587" s="66" t="str">
        <f t="shared" si="38"/>
        <v>Pre1997</v>
      </c>
      <c r="H587" s="67" t="str">
        <f t="shared" si="40"/>
        <v>2019-T7 Tractor Construction-25</v>
      </c>
      <c r="I587" s="302">
        <v>2.0271190591927102E-3</v>
      </c>
      <c r="J587" s="305">
        <f>VLOOKUP(H587,T7_ReductionFactor!$G$10:$H$3591,2,FALSE)</f>
        <v>0.9393637046625366</v>
      </c>
      <c r="K587" s="75">
        <f t="shared" si="39"/>
        <v>1.9042020692353E-3</v>
      </c>
      <c r="L587" s="11"/>
    </row>
    <row r="588" spans="1:12" ht="16.149999999999999" customHeight="1" x14ac:dyDescent="0.25">
      <c r="A588" s="9" t="s">
        <v>192</v>
      </c>
      <c r="B588" s="7">
        <v>2019</v>
      </c>
      <c r="C588" s="296" t="s">
        <v>37</v>
      </c>
      <c r="D588" s="307">
        <v>1993</v>
      </c>
      <c r="E588" s="307" t="s">
        <v>194</v>
      </c>
      <c r="F588" s="65">
        <f t="shared" si="37"/>
        <v>26</v>
      </c>
      <c r="G588" s="66" t="str">
        <f t="shared" si="38"/>
        <v>Pre1997</v>
      </c>
      <c r="H588" s="67" t="str">
        <f t="shared" si="40"/>
        <v>2019-T7 Tractor Construction-26</v>
      </c>
      <c r="I588" s="302">
        <v>1.6464513546732E-3</v>
      </c>
      <c r="J588" s="305">
        <f>VLOOKUP(H588,T7_ReductionFactor!$G$10:$H$3591,2,FALSE)</f>
        <v>1</v>
      </c>
      <c r="K588" s="75">
        <f t="shared" si="39"/>
        <v>1.6464513546732E-3</v>
      </c>
      <c r="L588" s="11"/>
    </row>
    <row r="589" spans="1:12" ht="16.149999999999999" customHeight="1" x14ac:dyDescent="0.25">
      <c r="A589" s="9" t="s">
        <v>192</v>
      </c>
      <c r="B589" s="7">
        <v>2019</v>
      </c>
      <c r="C589" s="296" t="s">
        <v>37</v>
      </c>
      <c r="D589" s="307">
        <v>1992</v>
      </c>
      <c r="E589" s="307" t="s">
        <v>194</v>
      </c>
      <c r="F589" s="65">
        <f t="shared" si="37"/>
        <v>27</v>
      </c>
      <c r="G589" s="66" t="str">
        <f t="shared" si="38"/>
        <v>Pre1997</v>
      </c>
      <c r="H589" s="67" t="str">
        <f t="shared" si="40"/>
        <v>2019-T7 Tractor Construction-27</v>
      </c>
      <c r="I589" s="302">
        <v>1.03218860349216E-3</v>
      </c>
      <c r="J589" s="305">
        <f>VLOOKUP(H589,T7_ReductionFactor!$G$10:$H$3591,2,FALSE)</f>
        <v>1</v>
      </c>
      <c r="K589" s="75">
        <f t="shared" si="39"/>
        <v>1.03218860349216E-3</v>
      </c>
      <c r="L589" s="11"/>
    </row>
    <row r="590" spans="1:12" ht="16.149999999999999" customHeight="1" x14ac:dyDescent="0.25">
      <c r="A590" s="9" t="s">
        <v>192</v>
      </c>
      <c r="B590" s="7">
        <v>2019</v>
      </c>
      <c r="C590" s="296" t="s">
        <v>37</v>
      </c>
      <c r="D590" s="307">
        <v>1991</v>
      </c>
      <c r="E590" s="307" t="s">
        <v>194</v>
      </c>
      <c r="F590" s="65">
        <f t="shared" si="37"/>
        <v>28</v>
      </c>
      <c r="G590" s="66" t="str">
        <f t="shared" si="38"/>
        <v>Pre1997</v>
      </c>
      <c r="H590" s="67" t="str">
        <f t="shared" si="40"/>
        <v>2019-T7 Tractor Construction-28</v>
      </c>
      <c r="I590" s="302">
        <v>1.04441447511743E-3</v>
      </c>
      <c r="J590" s="305">
        <f>VLOOKUP(H590,T7_ReductionFactor!$G$10:$H$3591,2,FALSE)</f>
        <v>1</v>
      </c>
      <c r="K590" s="75">
        <f t="shared" si="39"/>
        <v>1.04441447511743E-3</v>
      </c>
      <c r="L590" s="11"/>
    </row>
    <row r="591" spans="1:12" ht="16.149999999999999" customHeight="1" x14ac:dyDescent="0.25">
      <c r="A591" s="9" t="s">
        <v>192</v>
      </c>
      <c r="B591" s="7">
        <v>2019</v>
      </c>
      <c r="C591" s="296" t="s">
        <v>37</v>
      </c>
      <c r="D591" s="307">
        <v>1990</v>
      </c>
      <c r="E591" s="307" t="s">
        <v>194</v>
      </c>
      <c r="F591" s="65">
        <f t="shared" si="37"/>
        <v>29</v>
      </c>
      <c r="G591" s="66" t="str">
        <f t="shared" si="38"/>
        <v>Pre1997</v>
      </c>
      <c r="H591" s="67" t="str">
        <f t="shared" si="40"/>
        <v>2019-T7 Tractor Construction-29</v>
      </c>
      <c r="I591" s="302">
        <v>2.1601614171040699E-3</v>
      </c>
      <c r="J591" s="305">
        <f>VLOOKUP(H591,T7_ReductionFactor!$G$10:$H$3591,2,FALSE)</f>
        <v>1</v>
      </c>
      <c r="K591" s="75">
        <f t="shared" si="39"/>
        <v>2.1601614171040699E-3</v>
      </c>
      <c r="L591" s="11"/>
    </row>
    <row r="592" spans="1:12" ht="16.149999999999999" customHeight="1" x14ac:dyDescent="0.25">
      <c r="A592" s="9" t="s">
        <v>192</v>
      </c>
      <c r="B592" s="7">
        <v>2019</v>
      </c>
      <c r="C592" s="296" t="s">
        <v>37</v>
      </c>
      <c r="D592" s="307">
        <v>1989</v>
      </c>
      <c r="E592" s="307" t="s">
        <v>194</v>
      </c>
      <c r="F592" s="65">
        <f t="shared" si="37"/>
        <v>30</v>
      </c>
      <c r="G592" s="66" t="str">
        <f t="shared" si="38"/>
        <v>Pre1997</v>
      </c>
      <c r="H592" s="67" t="str">
        <f t="shared" si="40"/>
        <v>2019-T7 Tractor Construction-30</v>
      </c>
      <c r="I592" s="302">
        <v>1.9704678595364499E-3</v>
      </c>
      <c r="J592" s="305">
        <f>VLOOKUP(H592,T7_ReductionFactor!$G$10:$H$3591,2,FALSE)</f>
        <v>1</v>
      </c>
      <c r="K592" s="75">
        <f t="shared" si="39"/>
        <v>1.9704678595364499E-3</v>
      </c>
      <c r="L592" s="11"/>
    </row>
    <row r="593" spans="1:12" ht="16.149999999999999" customHeight="1" x14ac:dyDescent="0.25">
      <c r="A593" s="9" t="s">
        <v>192</v>
      </c>
      <c r="B593" s="7">
        <v>2019</v>
      </c>
      <c r="C593" s="296" t="s">
        <v>37</v>
      </c>
      <c r="D593" s="307">
        <v>1988</v>
      </c>
      <c r="E593" s="307" t="s">
        <v>194</v>
      </c>
      <c r="F593" s="65">
        <f t="shared" si="37"/>
        <v>31</v>
      </c>
      <c r="G593" s="66" t="str">
        <f t="shared" si="38"/>
        <v>Pre1997</v>
      </c>
      <c r="H593" s="67" t="str">
        <f t="shared" si="40"/>
        <v>2019-T7 Tractor Construction-31</v>
      </c>
      <c r="I593" s="302">
        <v>1.2359279670620699E-3</v>
      </c>
      <c r="J593" s="305">
        <f>VLOOKUP(H593,T7_ReductionFactor!$G$10:$H$3591,2,FALSE)</f>
        <v>1</v>
      </c>
      <c r="K593" s="75">
        <f t="shared" si="39"/>
        <v>1.2359279670620699E-3</v>
      </c>
      <c r="L593" s="11"/>
    </row>
    <row r="594" spans="1:12" ht="16.149999999999999" customHeight="1" x14ac:dyDescent="0.25">
      <c r="A594" s="9" t="s">
        <v>192</v>
      </c>
      <c r="B594" s="7">
        <v>2019</v>
      </c>
      <c r="C594" s="296" t="s">
        <v>37</v>
      </c>
      <c r="D594" s="307">
        <v>1987</v>
      </c>
      <c r="E594" s="307" t="s">
        <v>194</v>
      </c>
      <c r="F594" s="65">
        <f t="shared" si="37"/>
        <v>32</v>
      </c>
      <c r="G594" s="66" t="str">
        <f t="shared" si="38"/>
        <v>Pre1997</v>
      </c>
      <c r="H594" s="67" t="str">
        <f t="shared" si="40"/>
        <v>2019-T7 Tractor Construction-32</v>
      </c>
      <c r="I594" s="302">
        <v>9.2514633883137296E-4</v>
      </c>
      <c r="J594" s="305">
        <f>VLOOKUP(H594,T7_ReductionFactor!$G$10:$H$3591,2,FALSE)</f>
        <v>1</v>
      </c>
      <c r="K594" s="75">
        <f t="shared" si="39"/>
        <v>9.2514633883137296E-4</v>
      </c>
      <c r="L594" s="11"/>
    </row>
    <row r="595" spans="1:12" ht="16.149999999999999" customHeight="1" x14ac:dyDescent="0.25">
      <c r="A595" s="9" t="s">
        <v>192</v>
      </c>
      <c r="B595" s="7">
        <v>2019</v>
      </c>
      <c r="C595" s="296" t="s">
        <v>37</v>
      </c>
      <c r="D595" s="307">
        <v>1986</v>
      </c>
      <c r="E595" s="307" t="s">
        <v>194</v>
      </c>
      <c r="F595" s="65">
        <f t="shared" si="37"/>
        <v>33</v>
      </c>
      <c r="G595" s="66" t="str">
        <f t="shared" si="38"/>
        <v>Pre1997</v>
      </c>
      <c r="H595" s="67" t="str">
        <f t="shared" si="40"/>
        <v>2019-T7 Tractor Construction-33</v>
      </c>
      <c r="I595" s="302">
        <v>7.5750733295152901E-4</v>
      </c>
      <c r="J595" s="305">
        <f>VLOOKUP(H595,T7_ReductionFactor!$G$10:$H$3591,2,FALSE)</f>
        <v>1</v>
      </c>
      <c r="K595" s="75">
        <f t="shared" si="39"/>
        <v>7.5750733295152901E-4</v>
      </c>
      <c r="L595" s="11"/>
    </row>
    <row r="596" spans="1:12" ht="16.149999999999999" customHeight="1" x14ac:dyDescent="0.25">
      <c r="A596" s="9" t="s">
        <v>192</v>
      </c>
      <c r="B596" s="7">
        <v>2019</v>
      </c>
      <c r="C596" s="296" t="s">
        <v>37</v>
      </c>
      <c r="D596" s="307">
        <v>1985</v>
      </c>
      <c r="E596" s="307" t="s">
        <v>194</v>
      </c>
      <c r="F596" s="65">
        <f t="shared" si="37"/>
        <v>34</v>
      </c>
      <c r="G596" s="66" t="str">
        <f t="shared" si="38"/>
        <v>Pre1997</v>
      </c>
      <c r="H596" s="67" t="str">
        <f t="shared" si="40"/>
        <v>2019-T7 Tractor Construction-34</v>
      </c>
      <c r="I596" s="302">
        <v>8.2660916376788701E-4</v>
      </c>
      <c r="J596" s="305">
        <f>VLOOKUP(H596,T7_ReductionFactor!$G$10:$H$3591,2,FALSE)</f>
        <v>1</v>
      </c>
      <c r="K596" s="75">
        <f t="shared" si="39"/>
        <v>8.2660916376788701E-4</v>
      </c>
      <c r="L596" s="11"/>
    </row>
    <row r="597" spans="1:12" ht="16.149999999999999" customHeight="1" x14ac:dyDescent="0.25">
      <c r="A597" s="9" t="s">
        <v>192</v>
      </c>
      <c r="B597" s="7">
        <v>2019</v>
      </c>
      <c r="C597" s="296" t="s">
        <v>37</v>
      </c>
      <c r="D597" s="307">
        <v>1984</v>
      </c>
      <c r="E597" s="307" t="s">
        <v>194</v>
      </c>
      <c r="F597" s="65">
        <f t="shared" si="37"/>
        <v>35</v>
      </c>
      <c r="G597" s="66" t="str">
        <f t="shared" si="38"/>
        <v>Pre1997</v>
      </c>
      <c r="H597" s="67" t="str">
        <f t="shared" si="40"/>
        <v>2019-T7 Tractor Construction-35</v>
      </c>
      <c r="I597" s="302">
        <v>6.8174548099061202E-4</v>
      </c>
      <c r="J597" s="305">
        <f>VLOOKUP(H597,T7_ReductionFactor!$G$10:$H$3591,2,FALSE)</f>
        <v>1</v>
      </c>
      <c r="K597" s="75">
        <f t="shared" si="39"/>
        <v>6.8174548099061202E-4</v>
      </c>
      <c r="L597" s="11"/>
    </row>
    <row r="598" spans="1:12" ht="16.149999999999999" customHeight="1" x14ac:dyDescent="0.25">
      <c r="A598" s="9" t="s">
        <v>192</v>
      </c>
      <c r="B598" s="7">
        <v>2019</v>
      </c>
      <c r="C598" s="296" t="s">
        <v>37</v>
      </c>
      <c r="D598" s="307">
        <v>1983</v>
      </c>
      <c r="E598" s="307" t="s">
        <v>194</v>
      </c>
      <c r="F598" s="65">
        <f t="shared" si="37"/>
        <v>36</v>
      </c>
      <c r="G598" s="66" t="str">
        <f t="shared" si="38"/>
        <v>Pre1997</v>
      </c>
      <c r="H598" s="67" t="str">
        <f t="shared" si="40"/>
        <v>2019-T7 Tractor Construction-36</v>
      </c>
      <c r="I598" s="302">
        <v>1.7951794922559301E-4</v>
      </c>
      <c r="J598" s="305">
        <f>VLOOKUP(H598,T7_ReductionFactor!$G$10:$H$3591,2,FALSE)</f>
        <v>1</v>
      </c>
      <c r="K598" s="75">
        <f t="shared" si="39"/>
        <v>1.7951794922559301E-4</v>
      </c>
      <c r="L598" s="11"/>
    </row>
    <row r="599" spans="1:12" ht="16.149999999999999" customHeight="1" x14ac:dyDescent="0.25">
      <c r="A599" s="9" t="s">
        <v>192</v>
      </c>
      <c r="B599" s="7">
        <v>2019</v>
      </c>
      <c r="C599" s="296" t="s">
        <v>37</v>
      </c>
      <c r="D599" s="307">
        <v>1982</v>
      </c>
      <c r="E599" s="307" t="s">
        <v>194</v>
      </c>
      <c r="F599" s="65">
        <f t="shared" si="37"/>
        <v>37</v>
      </c>
      <c r="G599" s="66" t="str">
        <f t="shared" si="38"/>
        <v>Pre1997</v>
      </c>
      <c r="H599" s="67" t="str">
        <f t="shared" si="40"/>
        <v>2019-T7 Tractor Construction-37</v>
      </c>
      <c r="I599" s="302">
        <v>2.5491976705764498E-4</v>
      </c>
      <c r="J599" s="305">
        <f>VLOOKUP(H599,T7_ReductionFactor!$G$10:$H$3591,2,FALSE)</f>
        <v>1</v>
      </c>
      <c r="K599" s="75">
        <f t="shared" si="39"/>
        <v>2.5491976705764498E-4</v>
      </c>
      <c r="L599" s="11"/>
    </row>
    <row r="600" spans="1:12" ht="16.149999999999999" customHeight="1" x14ac:dyDescent="0.25">
      <c r="A600" s="9" t="s">
        <v>192</v>
      </c>
      <c r="B600" s="7">
        <v>2019</v>
      </c>
      <c r="C600" s="296" t="s">
        <v>37</v>
      </c>
      <c r="D600" s="307">
        <v>1981</v>
      </c>
      <c r="E600" s="307" t="s">
        <v>194</v>
      </c>
      <c r="F600" s="65">
        <f t="shared" si="37"/>
        <v>38</v>
      </c>
      <c r="G600" s="66" t="str">
        <f t="shared" si="38"/>
        <v>Pre1997</v>
      </c>
      <c r="H600" s="67" t="str">
        <f t="shared" si="40"/>
        <v>2019-T7 Tractor Construction-38</v>
      </c>
      <c r="I600" s="302">
        <v>2.8016460728382399E-4</v>
      </c>
      <c r="J600" s="305">
        <f>VLOOKUP(H600,T7_ReductionFactor!$G$10:$H$3591,2,FALSE)</f>
        <v>1</v>
      </c>
      <c r="K600" s="75">
        <f t="shared" si="39"/>
        <v>2.8016460728382399E-4</v>
      </c>
      <c r="L600" s="11"/>
    </row>
    <row r="601" spans="1:12" ht="16.149999999999999" customHeight="1" x14ac:dyDescent="0.25">
      <c r="A601" s="9" t="s">
        <v>192</v>
      </c>
      <c r="B601" s="7">
        <v>2019</v>
      </c>
      <c r="C601" s="296" t="s">
        <v>37</v>
      </c>
      <c r="D601" s="307">
        <v>1980</v>
      </c>
      <c r="E601" s="307" t="s">
        <v>194</v>
      </c>
      <c r="F601" s="65">
        <f t="shared" si="37"/>
        <v>39</v>
      </c>
      <c r="G601" s="66" t="str">
        <f t="shared" si="38"/>
        <v>Pre1997</v>
      </c>
      <c r="H601" s="67" t="str">
        <f t="shared" si="40"/>
        <v>2019-T7 Tractor Construction-39</v>
      </c>
      <c r="I601" s="302">
        <v>2.5501338257797601E-5</v>
      </c>
      <c r="J601" s="305">
        <f>VLOOKUP(H601,T7_ReductionFactor!$G$10:$H$3591,2,FALSE)</f>
        <v>1</v>
      </c>
      <c r="K601" s="75">
        <f t="shared" si="39"/>
        <v>2.5501338257797601E-5</v>
      </c>
      <c r="L601" s="11"/>
    </row>
    <row r="602" spans="1:12" ht="16.149999999999999" customHeight="1" x14ac:dyDescent="0.25">
      <c r="A602" s="9" t="s">
        <v>192</v>
      </c>
      <c r="B602" s="7">
        <v>2019</v>
      </c>
      <c r="C602" s="296" t="s">
        <v>37</v>
      </c>
      <c r="D602" s="307">
        <v>1979</v>
      </c>
      <c r="E602" s="307" t="s">
        <v>194</v>
      </c>
      <c r="F602" s="65">
        <f t="shared" si="37"/>
        <v>40</v>
      </c>
      <c r="G602" s="66" t="str">
        <f t="shared" si="38"/>
        <v>Pre1997</v>
      </c>
      <c r="H602" s="67" t="str">
        <f t="shared" si="40"/>
        <v>2019-T7 Tractor Construction-40</v>
      </c>
      <c r="I602" s="302">
        <v>3.9276596442833499E-5</v>
      </c>
      <c r="J602" s="305">
        <f>VLOOKUP(H602,T7_ReductionFactor!$G$10:$H$3591,2,FALSE)</f>
        <v>1</v>
      </c>
      <c r="K602" s="75">
        <f t="shared" si="39"/>
        <v>3.9276596442833499E-5</v>
      </c>
      <c r="L602" s="11"/>
    </row>
    <row r="603" spans="1:12" ht="16.149999999999999" customHeight="1" x14ac:dyDescent="0.25">
      <c r="A603" s="9" t="s">
        <v>192</v>
      </c>
      <c r="B603" s="7">
        <v>2019</v>
      </c>
      <c r="C603" s="296" t="s">
        <v>37</v>
      </c>
      <c r="D603" s="307">
        <v>1978</v>
      </c>
      <c r="E603" s="307" t="s">
        <v>194</v>
      </c>
      <c r="F603" s="65">
        <f t="shared" si="37"/>
        <v>41</v>
      </c>
      <c r="G603" s="66" t="str">
        <f t="shared" si="38"/>
        <v>Pre1997</v>
      </c>
      <c r="H603" s="67" t="str">
        <f t="shared" si="40"/>
        <v>2019-T7 Tractor Construction-41</v>
      </c>
      <c r="I603" s="302">
        <v>2.5007828101405502E-5</v>
      </c>
      <c r="J603" s="305">
        <f>VLOOKUP(H603,T7_ReductionFactor!$G$10:$H$3591,2,FALSE)</f>
        <v>1</v>
      </c>
      <c r="K603" s="75">
        <f t="shared" si="39"/>
        <v>2.5007828101405502E-5</v>
      </c>
      <c r="L603" s="11"/>
    </row>
    <row r="604" spans="1:12" ht="16.149999999999999" customHeight="1" x14ac:dyDescent="0.25">
      <c r="A604" s="9" t="s">
        <v>192</v>
      </c>
      <c r="B604" s="7">
        <v>2019</v>
      </c>
      <c r="C604" s="296" t="s">
        <v>37</v>
      </c>
      <c r="D604" s="307">
        <v>1977</v>
      </c>
      <c r="E604" s="307" t="s">
        <v>194</v>
      </c>
      <c r="F604" s="65">
        <f t="shared" si="37"/>
        <v>42</v>
      </c>
      <c r="G604" s="66" t="str">
        <f t="shared" si="38"/>
        <v>Pre1997</v>
      </c>
      <c r="H604" s="67" t="str">
        <f t="shared" si="40"/>
        <v>2019-T7 Tractor Construction-42</v>
      </c>
      <c r="I604" s="302">
        <v>1.2768071599052E-5</v>
      </c>
      <c r="J604" s="305">
        <f>VLOOKUP(H604,T7_ReductionFactor!$G$10:$H$3591,2,FALSE)</f>
        <v>1</v>
      </c>
      <c r="K604" s="75">
        <f t="shared" si="39"/>
        <v>1.2768071599052E-5</v>
      </c>
      <c r="L604" s="11"/>
    </row>
    <row r="605" spans="1:12" ht="16.149999999999999" customHeight="1" x14ac:dyDescent="0.25">
      <c r="A605" s="9" t="s">
        <v>192</v>
      </c>
      <c r="B605" s="7">
        <v>2019</v>
      </c>
      <c r="C605" s="296" t="s">
        <v>37</v>
      </c>
      <c r="D605" s="307">
        <v>1976</v>
      </c>
      <c r="E605" s="307" t="s">
        <v>194</v>
      </c>
      <c r="F605" s="65">
        <f t="shared" si="37"/>
        <v>43</v>
      </c>
      <c r="G605" s="66" t="str">
        <f t="shared" si="38"/>
        <v>Pre1997</v>
      </c>
      <c r="H605" s="67" t="str">
        <f t="shared" si="40"/>
        <v>2019-T7 Tractor Construction-43</v>
      </c>
      <c r="I605" s="302">
        <v>1.00894503645754E-5</v>
      </c>
      <c r="J605" s="305">
        <f>VLOOKUP(H605,T7_ReductionFactor!$G$10:$H$3591,2,FALSE)</f>
        <v>1</v>
      </c>
      <c r="K605" s="75">
        <f t="shared" si="39"/>
        <v>1.00894503645754E-5</v>
      </c>
      <c r="L605" s="11"/>
    </row>
    <row r="606" spans="1:12" ht="16.149999999999999" customHeight="1" x14ac:dyDescent="0.25">
      <c r="A606" s="9" t="s">
        <v>192</v>
      </c>
      <c r="B606" s="7">
        <v>2019</v>
      </c>
      <c r="C606" s="296" t="s">
        <v>37</v>
      </c>
      <c r="D606" s="307">
        <v>1975</v>
      </c>
      <c r="E606" s="307" t="s">
        <v>194</v>
      </c>
      <c r="F606" s="65">
        <f t="shared" si="37"/>
        <v>44</v>
      </c>
      <c r="G606" s="66" t="str">
        <f t="shared" si="38"/>
        <v>Pre1997</v>
      </c>
      <c r="H606" s="67" t="str">
        <f t="shared" si="40"/>
        <v>2019-T7 Tractor Construction-44</v>
      </c>
      <c r="I606" s="302">
        <v>9.8726317611666805E-6</v>
      </c>
      <c r="J606" s="305">
        <f>VLOOKUP(H606,T7_ReductionFactor!$G$10:$H$3591,2,FALSE)</f>
        <v>1</v>
      </c>
      <c r="K606" s="75">
        <f t="shared" si="39"/>
        <v>9.8726317611666805E-6</v>
      </c>
      <c r="L606" s="11"/>
    </row>
    <row r="607" spans="1:12" ht="16.149999999999999" customHeight="1" x14ac:dyDescent="0.25">
      <c r="A607" s="9" t="s">
        <v>192</v>
      </c>
      <c r="B607" s="7">
        <v>2019</v>
      </c>
      <c r="C607" s="296" t="s">
        <v>38</v>
      </c>
      <c r="D607" s="307">
        <v>2020</v>
      </c>
      <c r="E607" s="307" t="s">
        <v>194</v>
      </c>
      <c r="F607" s="65">
        <f t="shared" si="37"/>
        <v>-1</v>
      </c>
      <c r="G607" s="66" t="str">
        <f t="shared" si="38"/>
        <v>2013+</v>
      </c>
      <c r="H607" s="67" t="str">
        <f t="shared" si="40"/>
        <v>2019-T7 Utility--1</v>
      </c>
      <c r="I607" s="302">
        <v>1.7011660736113601E-7</v>
      </c>
      <c r="J607" s="305">
        <f>VLOOKUP(H607,T7_ReductionFactor!$G$10:$H$3591,2,FALSE)</f>
        <v>1</v>
      </c>
      <c r="K607" s="75">
        <f t="shared" si="39"/>
        <v>1.7011660736113601E-7</v>
      </c>
      <c r="L607" s="11"/>
    </row>
    <row r="608" spans="1:12" ht="16.149999999999999" customHeight="1" x14ac:dyDescent="0.25">
      <c r="A608" s="9" t="s">
        <v>192</v>
      </c>
      <c r="B608" s="7">
        <v>2019</v>
      </c>
      <c r="C608" s="296" t="s">
        <v>38</v>
      </c>
      <c r="D608" s="307">
        <v>2019</v>
      </c>
      <c r="E608" s="307" t="s">
        <v>194</v>
      </c>
      <c r="F608" s="65">
        <f t="shared" si="37"/>
        <v>0</v>
      </c>
      <c r="G608" s="66" t="str">
        <f t="shared" si="38"/>
        <v>2013+</v>
      </c>
      <c r="H608" s="67" t="str">
        <f t="shared" si="40"/>
        <v>2019-T7 Utility-0</v>
      </c>
      <c r="I608" s="302">
        <v>3.0054844617948698E-6</v>
      </c>
      <c r="J608" s="305">
        <f>VLOOKUP(H608,T7_ReductionFactor!$G$10:$H$3591,2,FALSE)</f>
        <v>0.99346289326569526</v>
      </c>
      <c r="K608" s="75">
        <f t="shared" si="39"/>
        <v>2.9858372890798222E-6</v>
      </c>
      <c r="L608" s="11"/>
    </row>
    <row r="609" spans="1:12" ht="16.149999999999999" customHeight="1" x14ac:dyDescent="0.25">
      <c r="A609" s="9" t="s">
        <v>192</v>
      </c>
      <c r="B609" s="7">
        <v>2019</v>
      </c>
      <c r="C609" s="296" t="s">
        <v>38</v>
      </c>
      <c r="D609" s="307">
        <v>2018</v>
      </c>
      <c r="E609" s="307" t="s">
        <v>194</v>
      </c>
      <c r="F609" s="65">
        <f t="shared" si="37"/>
        <v>1</v>
      </c>
      <c r="G609" s="66" t="str">
        <f t="shared" si="38"/>
        <v>2013+</v>
      </c>
      <c r="H609" s="67" t="str">
        <f t="shared" si="40"/>
        <v>2019-T7 Utility-1</v>
      </c>
      <c r="I609" s="302">
        <v>2.5169130768792702E-6</v>
      </c>
      <c r="J609" s="305">
        <f>VLOOKUP(H609,T7_ReductionFactor!$G$10:$H$3591,2,FALSE)</f>
        <v>0.98728602168214341</v>
      </c>
      <c r="K609" s="75">
        <f t="shared" si="39"/>
        <v>2.4849130985918973E-6</v>
      </c>
      <c r="L609" s="11"/>
    </row>
    <row r="610" spans="1:12" ht="16.149999999999999" customHeight="1" x14ac:dyDescent="0.25">
      <c r="A610" s="9" t="s">
        <v>192</v>
      </c>
      <c r="B610" s="7">
        <v>2019</v>
      </c>
      <c r="C610" s="296" t="s">
        <v>38</v>
      </c>
      <c r="D610" s="307">
        <v>2016</v>
      </c>
      <c r="E610" s="307" t="s">
        <v>194</v>
      </c>
      <c r="F610" s="65">
        <f t="shared" si="37"/>
        <v>3</v>
      </c>
      <c r="G610" s="66" t="str">
        <f t="shared" si="38"/>
        <v>2013+</v>
      </c>
      <c r="H610" s="67" t="str">
        <f t="shared" si="40"/>
        <v>2019-T7 Utility-3</v>
      </c>
      <c r="I610" s="302">
        <v>1.31187731936892E-5</v>
      </c>
      <c r="J610" s="305">
        <f>VLOOKUP(H610,T7_ReductionFactor!$G$10:$H$3591,2,FALSE)</f>
        <v>0.97590009755453122</v>
      </c>
      <c r="K610" s="75">
        <f t="shared" si="39"/>
        <v>1.280261203951706E-5</v>
      </c>
      <c r="L610" s="11"/>
    </row>
    <row r="611" spans="1:12" ht="16.149999999999999" customHeight="1" x14ac:dyDescent="0.25">
      <c r="A611" s="9" t="s">
        <v>192</v>
      </c>
      <c r="B611" s="7">
        <v>2019</v>
      </c>
      <c r="C611" s="296" t="s">
        <v>38</v>
      </c>
      <c r="D611" s="307">
        <v>2015</v>
      </c>
      <c r="E611" s="307" t="s">
        <v>194</v>
      </c>
      <c r="F611" s="65">
        <f t="shared" si="37"/>
        <v>4</v>
      </c>
      <c r="G611" s="66" t="str">
        <f t="shared" si="38"/>
        <v>2013+</v>
      </c>
      <c r="H611" s="67" t="str">
        <f t="shared" si="40"/>
        <v>2019-T7 Utility-4</v>
      </c>
      <c r="I611" s="302">
        <v>1.27112714547549E-5</v>
      </c>
      <c r="J611" s="305">
        <f>VLOOKUP(H611,T7_ReductionFactor!$G$10:$H$3591,2,FALSE)</f>
        <v>0.97064178405185442</v>
      </c>
      <c r="K611" s="75">
        <f t="shared" si="39"/>
        <v>1.2338091202410707E-5</v>
      </c>
      <c r="L611" s="11"/>
    </row>
    <row r="612" spans="1:12" ht="16.149999999999999" customHeight="1" x14ac:dyDescent="0.25">
      <c r="A612" s="9" t="s">
        <v>192</v>
      </c>
      <c r="B612" s="7">
        <v>2019</v>
      </c>
      <c r="C612" s="296" t="s">
        <v>38</v>
      </c>
      <c r="D612" s="307">
        <v>2014</v>
      </c>
      <c r="E612" s="307" t="s">
        <v>194</v>
      </c>
      <c r="F612" s="65">
        <f t="shared" si="37"/>
        <v>5</v>
      </c>
      <c r="G612" s="66" t="str">
        <f t="shared" si="38"/>
        <v>2013+</v>
      </c>
      <c r="H612" s="67" t="str">
        <f t="shared" si="40"/>
        <v>2019-T7 Utility-5</v>
      </c>
      <c r="I612" s="302">
        <v>3.22550722246181E-5</v>
      </c>
      <c r="J612" s="305">
        <f>VLOOKUP(H612,T7_ReductionFactor!$G$10:$H$3591,2,FALSE)</f>
        <v>0.96564447079044191</v>
      </c>
      <c r="K612" s="75">
        <f t="shared" si="39"/>
        <v>3.1146932148648826E-5</v>
      </c>
      <c r="L612" s="11"/>
    </row>
    <row r="613" spans="1:12" ht="16.149999999999999" customHeight="1" x14ac:dyDescent="0.25">
      <c r="A613" s="9" t="s">
        <v>192</v>
      </c>
      <c r="B613" s="7">
        <v>2019</v>
      </c>
      <c r="C613" s="296" t="s">
        <v>38</v>
      </c>
      <c r="D613" s="307">
        <v>2013</v>
      </c>
      <c r="E613" s="307" t="s">
        <v>194</v>
      </c>
      <c r="F613" s="65">
        <f t="shared" si="37"/>
        <v>6</v>
      </c>
      <c r="G613" s="66" t="str">
        <f t="shared" si="38"/>
        <v>2010-12</v>
      </c>
      <c r="H613" s="67" t="str">
        <f t="shared" si="40"/>
        <v>2019-T7 Utility-6</v>
      </c>
      <c r="I613" s="302">
        <v>5.3886379055180899E-5</v>
      </c>
      <c r="J613" s="305">
        <f>VLOOKUP(H613,T7_ReductionFactor!$G$10:$H$3591,2,FALSE)</f>
        <v>0.94597834595851527</v>
      </c>
      <c r="K613" s="75">
        <f t="shared" si="39"/>
        <v>5.0975347728313604E-5</v>
      </c>
      <c r="L613" s="11"/>
    </row>
    <row r="614" spans="1:12" ht="16.149999999999999" customHeight="1" x14ac:dyDescent="0.25">
      <c r="A614" s="9" t="s">
        <v>192</v>
      </c>
      <c r="B614" s="7">
        <v>2019</v>
      </c>
      <c r="C614" s="296" t="s">
        <v>38</v>
      </c>
      <c r="D614" s="307">
        <v>2012</v>
      </c>
      <c r="E614" s="307" t="s">
        <v>194</v>
      </c>
      <c r="F614" s="65">
        <f t="shared" si="37"/>
        <v>7</v>
      </c>
      <c r="G614" s="66" t="str">
        <f t="shared" si="38"/>
        <v>2010-12</v>
      </c>
      <c r="H614" s="67" t="str">
        <f t="shared" si="40"/>
        <v>2019-T7 Utility-7</v>
      </c>
      <c r="I614" s="302">
        <v>1.91079148311479E-5</v>
      </c>
      <c r="J614" s="305">
        <f>VLOOKUP(H614,T7_ReductionFactor!$G$10:$H$3591,2,FALSE)</f>
        <v>0.94030457143008706</v>
      </c>
      <c r="K614" s="75">
        <f t="shared" si="39"/>
        <v>1.7967259666225129E-5</v>
      </c>
      <c r="L614" s="11"/>
    </row>
    <row r="615" spans="1:12" ht="16.149999999999999" customHeight="1" x14ac:dyDescent="0.25">
      <c r="A615" s="9" t="s">
        <v>192</v>
      </c>
      <c r="B615" s="7">
        <v>2019</v>
      </c>
      <c r="C615" s="296" t="s">
        <v>38</v>
      </c>
      <c r="D615" s="307">
        <v>2011</v>
      </c>
      <c r="E615" s="307" t="s">
        <v>194</v>
      </c>
      <c r="F615" s="65">
        <f t="shared" si="37"/>
        <v>8</v>
      </c>
      <c r="G615" s="66" t="str">
        <f t="shared" si="38"/>
        <v>2010-12</v>
      </c>
      <c r="H615" s="67" t="str">
        <f t="shared" si="40"/>
        <v>2019-T7 Utility-8</v>
      </c>
      <c r="I615" s="302">
        <v>1.7146789625692999E-5</v>
      </c>
      <c r="J615" s="305">
        <f>VLOOKUP(H615,T7_ReductionFactor!$G$10:$H$3591,2,FALSE)</f>
        <v>0.9349943739577089</v>
      </c>
      <c r="K615" s="75">
        <f t="shared" si="39"/>
        <v>1.6032151831459364E-5</v>
      </c>
      <c r="L615" s="11"/>
    </row>
    <row r="616" spans="1:12" ht="16.149999999999999" customHeight="1" x14ac:dyDescent="0.25">
      <c r="A616" s="9" t="s">
        <v>192</v>
      </c>
      <c r="B616" s="7">
        <v>2019</v>
      </c>
      <c r="C616" s="296" t="s">
        <v>38</v>
      </c>
      <c r="D616" s="307">
        <v>2010</v>
      </c>
      <c r="E616" s="307" t="s">
        <v>194</v>
      </c>
      <c r="F616" s="65">
        <f t="shared" si="37"/>
        <v>9</v>
      </c>
      <c r="G616" s="66" t="str">
        <f t="shared" si="38"/>
        <v>2007-09</v>
      </c>
      <c r="H616" s="67" t="str">
        <f t="shared" si="40"/>
        <v>2019-T7 Utility-9</v>
      </c>
      <c r="I616" s="302">
        <v>3.5950645046600897E-5</v>
      </c>
      <c r="J616" s="305">
        <f>VLOOKUP(H616,T7_ReductionFactor!$G$10:$H$3591,2,FALSE)</f>
        <v>0.95409237448380868</v>
      </c>
      <c r="K616" s="75">
        <f t="shared" si="39"/>
        <v>3.4300236296736024E-5</v>
      </c>
      <c r="L616" s="11"/>
    </row>
    <row r="617" spans="1:12" ht="16.149999999999999" customHeight="1" x14ac:dyDescent="0.25">
      <c r="A617" s="9" t="s">
        <v>192</v>
      </c>
      <c r="B617" s="7">
        <v>2019</v>
      </c>
      <c r="C617" s="296" t="s">
        <v>38</v>
      </c>
      <c r="D617" s="307">
        <v>2009</v>
      </c>
      <c r="E617" s="307" t="s">
        <v>194</v>
      </c>
      <c r="F617" s="65">
        <f t="shared" si="37"/>
        <v>10</v>
      </c>
      <c r="G617" s="66" t="str">
        <f t="shared" si="38"/>
        <v>2007-09</v>
      </c>
      <c r="H617" s="67" t="str">
        <f t="shared" si="40"/>
        <v>2019-T7 Utility-10</v>
      </c>
      <c r="I617" s="302">
        <v>3.41061776667706E-5</v>
      </c>
      <c r="J617" s="305">
        <f>VLOOKUP(H617,T7_ReductionFactor!$G$10:$H$3591,2,FALSE)</f>
        <v>0.95035512838251801</v>
      </c>
      <c r="K617" s="75">
        <f t="shared" si="39"/>
        <v>3.2412980855140741E-5</v>
      </c>
      <c r="L617" s="11"/>
    </row>
    <row r="618" spans="1:12" ht="16.149999999999999" customHeight="1" x14ac:dyDescent="0.25">
      <c r="A618" s="9" t="s">
        <v>192</v>
      </c>
      <c r="B618" s="7">
        <v>2019</v>
      </c>
      <c r="C618" s="296" t="s">
        <v>38</v>
      </c>
      <c r="D618" s="307">
        <v>2008</v>
      </c>
      <c r="E618" s="307" t="s">
        <v>194</v>
      </c>
      <c r="F618" s="65">
        <f t="shared" si="37"/>
        <v>11</v>
      </c>
      <c r="G618" s="66" t="str">
        <f t="shared" si="38"/>
        <v>2007-09</v>
      </c>
      <c r="H618" s="67" t="str">
        <f t="shared" si="40"/>
        <v>2019-T7 Utility-11</v>
      </c>
      <c r="I618" s="302">
        <v>1.2058553658654399E-4</v>
      </c>
      <c r="J618" s="305">
        <f>VLOOKUP(H618,T7_ReductionFactor!$G$10:$H$3591,2,FALSE)</f>
        <v>0.94674211529872898</v>
      </c>
      <c r="K618" s="75">
        <f t="shared" si="39"/>
        <v>1.1416340598237693E-4</v>
      </c>
      <c r="L618" s="11"/>
    </row>
    <row r="619" spans="1:12" ht="16.149999999999999" customHeight="1" x14ac:dyDescent="0.25">
      <c r="A619" s="9" t="s">
        <v>192</v>
      </c>
      <c r="B619" s="7">
        <v>2019</v>
      </c>
      <c r="C619" s="296" t="s">
        <v>38</v>
      </c>
      <c r="D619" s="307">
        <v>2007</v>
      </c>
      <c r="E619" s="307" t="s">
        <v>194</v>
      </c>
      <c r="F619" s="65">
        <f t="shared" si="37"/>
        <v>12</v>
      </c>
      <c r="G619" s="66" t="str">
        <f t="shared" si="38"/>
        <v>1997-06</v>
      </c>
      <c r="H619" s="67" t="str">
        <f t="shared" si="40"/>
        <v>2019-T7 Utility-12</v>
      </c>
      <c r="I619" s="302">
        <v>5.84278837149829E-5</v>
      </c>
      <c r="J619" s="305">
        <f>VLOOKUP(H619,T7_ReductionFactor!$G$10:$H$3591,2,FALSE)</f>
        <v>0.97491853444642362</v>
      </c>
      <c r="K619" s="75">
        <f t="shared" si="39"/>
        <v>5.6962426762217187E-5</v>
      </c>
      <c r="L619" s="11"/>
    </row>
    <row r="620" spans="1:12" ht="16.149999999999999" customHeight="1" x14ac:dyDescent="0.25">
      <c r="A620" s="9" t="s">
        <v>192</v>
      </c>
      <c r="B620" s="7">
        <v>2019</v>
      </c>
      <c r="C620" s="296" t="s">
        <v>38</v>
      </c>
      <c r="D620" s="307">
        <v>2006</v>
      </c>
      <c r="E620" s="307" t="s">
        <v>194</v>
      </c>
      <c r="F620" s="65">
        <f t="shared" si="37"/>
        <v>13</v>
      </c>
      <c r="G620" s="66" t="str">
        <f t="shared" si="38"/>
        <v>1997-06</v>
      </c>
      <c r="H620" s="67" t="str">
        <f t="shared" si="40"/>
        <v>2019-T7 Utility-13</v>
      </c>
      <c r="I620" s="302">
        <v>2.7280608783597701E-5</v>
      </c>
      <c r="J620" s="305">
        <f>VLOOKUP(H620,T7_ReductionFactor!$G$10:$H$3591,2,FALSE)</f>
        <v>0.97326558847484612</v>
      </c>
      <c r="K620" s="75">
        <f t="shared" si="39"/>
        <v>2.6551277761720271E-5</v>
      </c>
      <c r="L620" s="11"/>
    </row>
    <row r="621" spans="1:12" ht="16.149999999999999" customHeight="1" x14ac:dyDescent="0.25">
      <c r="A621" s="9" t="s">
        <v>192</v>
      </c>
      <c r="B621" s="7">
        <v>2019</v>
      </c>
      <c r="C621" s="296" t="s">
        <v>38</v>
      </c>
      <c r="D621" s="307">
        <v>2005</v>
      </c>
      <c r="E621" s="307" t="s">
        <v>194</v>
      </c>
      <c r="F621" s="65">
        <f t="shared" si="37"/>
        <v>14</v>
      </c>
      <c r="G621" s="66" t="str">
        <f t="shared" si="38"/>
        <v>1997-06</v>
      </c>
      <c r="H621" s="67" t="str">
        <f t="shared" si="40"/>
        <v>2019-T7 Utility-14</v>
      </c>
      <c r="I621" s="302">
        <v>2.4246583844051899E-5</v>
      </c>
      <c r="J621" s="305">
        <f>VLOOKUP(H621,T7_ReductionFactor!$G$10:$H$3591,2,FALSE)</f>
        <v>0.97164612853903864</v>
      </c>
      <c r="K621" s="75">
        <f t="shared" si="39"/>
        <v>2.355909932237023E-5</v>
      </c>
      <c r="L621" s="11"/>
    </row>
    <row r="622" spans="1:12" ht="16.149999999999999" customHeight="1" x14ac:dyDescent="0.25">
      <c r="A622" s="9" t="s">
        <v>192</v>
      </c>
      <c r="B622" s="7">
        <v>2019</v>
      </c>
      <c r="C622" s="296" t="s">
        <v>38</v>
      </c>
      <c r="D622" s="307">
        <v>2004</v>
      </c>
      <c r="E622" s="307" t="s">
        <v>194</v>
      </c>
      <c r="F622" s="65">
        <f t="shared" si="37"/>
        <v>15</v>
      </c>
      <c r="G622" s="66" t="str">
        <f t="shared" si="38"/>
        <v>1997-06</v>
      </c>
      <c r="H622" s="67" t="str">
        <f t="shared" si="40"/>
        <v>2019-T7 Utility-15</v>
      </c>
      <c r="I622" s="302">
        <v>6.54532555562408E-5</v>
      </c>
      <c r="J622" s="305">
        <f>VLOOKUP(H622,T7_ReductionFactor!$G$10:$H$3591,2,FALSE)</f>
        <v>0.97005914728260234</v>
      </c>
      <c r="K622" s="75">
        <f t="shared" si="39"/>
        <v>6.349352927175721E-5</v>
      </c>
      <c r="L622" s="11"/>
    </row>
    <row r="623" spans="1:12" ht="16.149999999999999" customHeight="1" x14ac:dyDescent="0.25">
      <c r="A623" s="9" t="s">
        <v>192</v>
      </c>
      <c r="B623" s="7">
        <v>2019</v>
      </c>
      <c r="C623" s="296" t="s">
        <v>38</v>
      </c>
      <c r="D623" s="307">
        <v>2003</v>
      </c>
      <c r="E623" s="307" t="s">
        <v>194</v>
      </c>
      <c r="F623" s="65">
        <f t="shared" si="37"/>
        <v>16</v>
      </c>
      <c r="G623" s="66" t="str">
        <f t="shared" si="38"/>
        <v>1997-06</v>
      </c>
      <c r="H623" s="67" t="str">
        <f t="shared" si="40"/>
        <v>2019-T7 Utility-16</v>
      </c>
      <c r="I623" s="302">
        <v>4.5788538461416198E-5</v>
      </c>
      <c r="J623" s="305">
        <f>VLOOKUP(H623,T7_ReductionFactor!$G$10:$H$3591,2,FALSE)</f>
        <v>0.98048368476901138</v>
      </c>
      <c r="K623" s="75">
        <f t="shared" si="39"/>
        <v>4.4894914910836952E-5</v>
      </c>
      <c r="L623" s="11"/>
    </row>
    <row r="624" spans="1:12" ht="16.149999999999999" customHeight="1" x14ac:dyDescent="0.25">
      <c r="A624" s="9" t="s">
        <v>192</v>
      </c>
      <c r="B624" s="7">
        <v>2019</v>
      </c>
      <c r="C624" s="296" t="s">
        <v>38</v>
      </c>
      <c r="D624" s="307">
        <v>2002</v>
      </c>
      <c r="E624" s="307" t="s">
        <v>194</v>
      </c>
      <c r="F624" s="65">
        <f t="shared" si="37"/>
        <v>17</v>
      </c>
      <c r="G624" s="66" t="str">
        <f t="shared" si="38"/>
        <v>1997-06</v>
      </c>
      <c r="H624" s="67" t="str">
        <f t="shared" si="40"/>
        <v>2019-T7 Utility-17</v>
      </c>
      <c r="I624" s="302">
        <v>2.2525138442842099E-5</v>
      </c>
      <c r="J624" s="305">
        <f>VLOOKUP(H624,T7_ReductionFactor!$G$10:$H$3591,2,FALSE)</f>
        <v>0.97956123939401019</v>
      </c>
      <c r="K624" s="75">
        <f t="shared" si="39"/>
        <v>2.2064752530592071E-5</v>
      </c>
      <c r="L624" s="11"/>
    </row>
    <row r="625" spans="1:12" ht="16.149999999999999" customHeight="1" x14ac:dyDescent="0.25">
      <c r="A625" s="9" t="s">
        <v>192</v>
      </c>
      <c r="B625" s="7">
        <v>2019</v>
      </c>
      <c r="C625" s="296" t="s">
        <v>38</v>
      </c>
      <c r="D625" s="307">
        <v>2001</v>
      </c>
      <c r="E625" s="307" t="s">
        <v>194</v>
      </c>
      <c r="F625" s="65">
        <f t="shared" si="37"/>
        <v>18</v>
      </c>
      <c r="G625" s="66" t="str">
        <f t="shared" si="38"/>
        <v>1997-06</v>
      </c>
      <c r="H625" s="67" t="str">
        <f t="shared" si="40"/>
        <v>2019-T7 Utility-18</v>
      </c>
      <c r="I625" s="302">
        <v>2.5575342075184199E-6</v>
      </c>
      <c r="J625" s="305">
        <f>VLOOKUP(H625,T7_ReductionFactor!$G$10:$H$3591,2,FALSE)</f>
        <v>0.9786587154984222</v>
      </c>
      <c r="K625" s="75">
        <f t="shared" si="39"/>
        <v>2.5029531423732519E-6</v>
      </c>
      <c r="L625" s="11"/>
    </row>
    <row r="626" spans="1:12" ht="16.149999999999999" customHeight="1" x14ac:dyDescent="0.25">
      <c r="A626" s="9" t="s">
        <v>192</v>
      </c>
      <c r="B626" s="7">
        <v>2019</v>
      </c>
      <c r="C626" s="296" t="s">
        <v>38</v>
      </c>
      <c r="D626" s="307">
        <v>2000</v>
      </c>
      <c r="E626" s="307" t="s">
        <v>194</v>
      </c>
      <c r="F626" s="65">
        <f t="shared" si="37"/>
        <v>19</v>
      </c>
      <c r="G626" s="66" t="str">
        <f t="shared" si="38"/>
        <v>1997-06</v>
      </c>
      <c r="H626" s="67" t="str">
        <f t="shared" si="40"/>
        <v>2019-T7 Utility-19</v>
      </c>
      <c r="I626" s="302">
        <v>4.1551464182836898E-5</v>
      </c>
      <c r="J626" s="305">
        <f>VLOOKUP(H626,T7_ReductionFactor!$G$10:$H$3591,2,FALSE)</f>
        <v>0.97777547462867676</v>
      </c>
      <c r="K626" s="75">
        <f t="shared" si="39"/>
        <v>4.0628002612889808E-5</v>
      </c>
      <c r="L626" s="11"/>
    </row>
    <row r="627" spans="1:12" ht="16.149999999999999" customHeight="1" x14ac:dyDescent="0.25">
      <c r="A627" s="9" t="s">
        <v>192</v>
      </c>
      <c r="B627" s="7">
        <v>2019</v>
      </c>
      <c r="C627" s="296" t="s">
        <v>38</v>
      </c>
      <c r="D627" s="307">
        <v>1999</v>
      </c>
      <c r="E627" s="307" t="s">
        <v>194</v>
      </c>
      <c r="F627" s="65">
        <f t="shared" si="37"/>
        <v>20</v>
      </c>
      <c r="G627" s="66" t="str">
        <f t="shared" si="38"/>
        <v>1997-06</v>
      </c>
      <c r="H627" s="67" t="str">
        <f t="shared" si="40"/>
        <v>2019-T7 Utility-20</v>
      </c>
      <c r="I627" s="302">
        <v>3.4663040606291601E-6</v>
      </c>
      <c r="J627" s="305">
        <f>VLOOKUP(H627,T7_ReductionFactor!$G$10:$H$3591,2,FALSE)</f>
        <v>0.97691090532480962</v>
      </c>
      <c r="K627" s="75">
        <f t="shared" si="39"/>
        <v>3.3862702380002964E-6</v>
      </c>
      <c r="L627" s="11"/>
    </row>
    <row r="628" spans="1:12" ht="16.149999999999999" customHeight="1" x14ac:dyDescent="0.25">
      <c r="A628" s="9" t="s">
        <v>192</v>
      </c>
      <c r="B628" s="7">
        <v>2019</v>
      </c>
      <c r="C628" s="296" t="s">
        <v>38</v>
      </c>
      <c r="D628" s="307">
        <v>1998</v>
      </c>
      <c r="E628" s="307" t="s">
        <v>194</v>
      </c>
      <c r="F628" s="65">
        <f t="shared" si="37"/>
        <v>21</v>
      </c>
      <c r="G628" s="66" t="str">
        <f t="shared" si="38"/>
        <v>1997-06</v>
      </c>
      <c r="H628" s="67" t="str">
        <f t="shared" si="40"/>
        <v>2019-T7 Utility-21</v>
      </c>
      <c r="I628" s="302">
        <v>1.13375646491857E-5</v>
      </c>
      <c r="J628" s="305">
        <f>VLOOKUP(H628,T7_ReductionFactor!$G$10:$H$3591,2,FALSE)</f>
        <v>0.97606442170878194</v>
      </c>
      <c r="K628" s="75">
        <f t="shared" si="39"/>
        <v>1.106619348289337E-5</v>
      </c>
      <c r="L628" s="11"/>
    </row>
    <row r="629" spans="1:12" ht="16.149999999999999" customHeight="1" x14ac:dyDescent="0.25">
      <c r="A629" s="9" t="s">
        <v>192</v>
      </c>
      <c r="B629" s="7">
        <v>2019</v>
      </c>
      <c r="C629" s="296" t="s">
        <v>38</v>
      </c>
      <c r="D629" s="307">
        <v>1997</v>
      </c>
      <c r="E629" s="307" t="s">
        <v>194</v>
      </c>
      <c r="F629" s="65">
        <f t="shared" si="37"/>
        <v>22</v>
      </c>
      <c r="G629" s="66" t="str">
        <f t="shared" si="38"/>
        <v>Pre1997</v>
      </c>
      <c r="H629" s="67" t="str">
        <f t="shared" si="40"/>
        <v>2019-T7 Utility-22</v>
      </c>
      <c r="I629" s="302">
        <v>3.5663718273366302E-6</v>
      </c>
      <c r="J629" s="305">
        <f>VLOOKUP(H629,T7_ReductionFactor!$G$10:$H$3591,2,FALSE)</f>
        <v>0.97523546216047663</v>
      </c>
      <c r="K629" s="75">
        <f t="shared" si="39"/>
        <v>3.4780522772687422E-6</v>
      </c>
      <c r="L629" s="11"/>
    </row>
    <row r="630" spans="1:12" ht="16.149999999999999" customHeight="1" x14ac:dyDescent="0.25">
      <c r="A630" s="9" t="s">
        <v>192</v>
      </c>
      <c r="B630" s="7">
        <v>2019</v>
      </c>
      <c r="C630" s="296" t="s">
        <v>38</v>
      </c>
      <c r="D630" s="307">
        <v>1996</v>
      </c>
      <c r="E630" s="307" t="s">
        <v>194</v>
      </c>
      <c r="F630" s="65">
        <f t="shared" si="37"/>
        <v>23</v>
      </c>
      <c r="G630" s="66" t="str">
        <f t="shared" si="38"/>
        <v>Pre1997</v>
      </c>
      <c r="H630" s="67" t="str">
        <f t="shared" si="40"/>
        <v>2019-T7 Utility-23</v>
      </c>
      <c r="I630" s="302">
        <v>1.70523801252333E-6</v>
      </c>
      <c r="J630" s="305">
        <f>VLOOKUP(H630,T7_ReductionFactor!$G$10:$H$3591,2,FALSE)</f>
        <v>0.97442348807507928</v>
      </c>
      <c r="K630" s="75">
        <f t="shared" si="39"/>
        <v>1.6616239721611989E-6</v>
      </c>
      <c r="L630" s="11"/>
    </row>
    <row r="631" spans="1:12" ht="16.149999999999999" customHeight="1" x14ac:dyDescent="0.25">
      <c r="A631" s="9" t="s">
        <v>192</v>
      </c>
      <c r="B631" s="7">
        <v>2019</v>
      </c>
      <c r="C631" s="296" t="s">
        <v>38</v>
      </c>
      <c r="D631" s="307">
        <v>1995</v>
      </c>
      <c r="E631" s="307" t="s">
        <v>194</v>
      </c>
      <c r="F631" s="65">
        <f t="shared" si="37"/>
        <v>24</v>
      </c>
      <c r="G631" s="66" t="str">
        <f t="shared" si="38"/>
        <v>Pre1997</v>
      </c>
      <c r="H631" s="67" t="str">
        <f t="shared" si="40"/>
        <v>2019-T7 Utility-24</v>
      </c>
      <c r="I631" s="302">
        <v>8.4336716690102003E-7</v>
      </c>
      <c r="J631" s="305">
        <f>VLOOKUP(H631,T7_ReductionFactor!$G$10:$H$3591,2,FALSE)</f>
        <v>0.97362798269607065</v>
      </c>
      <c r="K631" s="75">
        <f t="shared" si="39"/>
        <v>8.211258733819405E-7</v>
      </c>
      <c r="L631" s="11"/>
    </row>
    <row r="632" spans="1:12" ht="16.149999999999999" customHeight="1" x14ac:dyDescent="0.25">
      <c r="A632" s="9" t="s">
        <v>192</v>
      </c>
      <c r="B632" s="7">
        <v>2019</v>
      </c>
      <c r="C632" s="296" t="s">
        <v>38</v>
      </c>
      <c r="D632" s="307">
        <v>1991</v>
      </c>
      <c r="E632" s="307" t="s">
        <v>194</v>
      </c>
      <c r="F632" s="65">
        <f t="shared" si="37"/>
        <v>28</v>
      </c>
      <c r="G632" s="66" t="str">
        <f t="shared" si="38"/>
        <v>Pre1997</v>
      </c>
      <c r="H632" s="67" t="str">
        <f t="shared" si="40"/>
        <v>2019-T7 Utility-28</v>
      </c>
      <c r="I632" s="302">
        <v>8.2053423474687197E-6</v>
      </c>
      <c r="J632" s="305">
        <f>VLOOKUP(H632,T7_ReductionFactor!$G$10:$H$3591,2,FALSE)</f>
        <v>1</v>
      </c>
      <c r="K632" s="75">
        <f t="shared" si="39"/>
        <v>8.2053423474687197E-6</v>
      </c>
      <c r="L632" s="11"/>
    </row>
    <row r="633" spans="1:12" ht="16.149999999999999" customHeight="1" x14ac:dyDescent="0.25">
      <c r="A633" s="9" t="s">
        <v>192</v>
      </c>
      <c r="B633" s="7">
        <v>2019</v>
      </c>
      <c r="C633" s="296" t="s">
        <v>38</v>
      </c>
      <c r="D633" s="307">
        <v>1990</v>
      </c>
      <c r="E633" s="307" t="s">
        <v>194</v>
      </c>
      <c r="F633" s="65">
        <f t="shared" si="37"/>
        <v>29</v>
      </c>
      <c r="G633" s="66" t="str">
        <f t="shared" si="38"/>
        <v>Pre1997</v>
      </c>
      <c r="H633" s="67" t="str">
        <f t="shared" si="40"/>
        <v>2019-T7 Utility-29</v>
      </c>
      <c r="I633" s="302">
        <v>3.0542462899788101E-6</v>
      </c>
      <c r="J633" s="305">
        <f>VLOOKUP(H633,T7_ReductionFactor!$G$10:$H$3591,2,FALSE)</f>
        <v>1</v>
      </c>
      <c r="K633" s="75">
        <f t="shared" si="39"/>
        <v>3.0542462899788101E-6</v>
      </c>
      <c r="L633" s="11"/>
    </row>
    <row r="634" spans="1:12" ht="16.149999999999999" customHeight="1" x14ac:dyDescent="0.25">
      <c r="A634" s="9" t="s">
        <v>192</v>
      </c>
      <c r="B634" s="7">
        <v>2019</v>
      </c>
      <c r="C634" s="296" t="s">
        <v>38</v>
      </c>
      <c r="D634" s="307">
        <v>1987</v>
      </c>
      <c r="E634" s="307" t="s">
        <v>194</v>
      </c>
      <c r="F634" s="65">
        <f t="shared" si="37"/>
        <v>32</v>
      </c>
      <c r="G634" s="66" t="str">
        <f t="shared" si="38"/>
        <v>Pre1997</v>
      </c>
      <c r="H634" s="67" t="str">
        <f t="shared" si="40"/>
        <v>2019-T7 Utility-32</v>
      </c>
      <c r="I634" s="302">
        <v>3.4132893084907101E-6</v>
      </c>
      <c r="J634" s="305">
        <f>VLOOKUP(H634,T7_ReductionFactor!$G$10:$H$3591,2,FALSE)</f>
        <v>1</v>
      </c>
      <c r="K634" s="75">
        <f t="shared" si="39"/>
        <v>3.4132893084907101E-6</v>
      </c>
      <c r="L634" s="11"/>
    </row>
    <row r="635" spans="1:12" ht="16.149999999999999" customHeight="1" x14ac:dyDescent="0.25">
      <c r="A635" s="9" t="s">
        <v>192</v>
      </c>
      <c r="B635" s="7">
        <v>2020</v>
      </c>
      <c r="C635" s="296" t="s">
        <v>22</v>
      </c>
      <c r="D635" s="307">
        <v>2013</v>
      </c>
      <c r="E635" s="307" t="s">
        <v>194</v>
      </c>
      <c r="F635" s="65">
        <f t="shared" si="37"/>
        <v>7</v>
      </c>
      <c r="G635" s="66" t="str">
        <f t="shared" si="38"/>
        <v>2010-12</v>
      </c>
      <c r="H635" s="67" t="str">
        <f t="shared" si="40"/>
        <v>2020-T7 Ag-7</v>
      </c>
      <c r="I635" s="302">
        <v>2.36942358260353E-7</v>
      </c>
      <c r="J635" s="305">
        <f>VLOOKUP(H635,T7_ReductionFactor!$G$10:$H$3591,2,FALSE)</f>
        <v>0.81184600662959638</v>
      </c>
      <c r="K635" s="75">
        <f t="shared" si="39"/>
        <v>1.9236070735506674E-7</v>
      </c>
      <c r="L635" s="11"/>
    </row>
    <row r="636" spans="1:12" ht="16.149999999999999" customHeight="1" x14ac:dyDescent="0.25">
      <c r="A636" s="9" t="s">
        <v>192</v>
      </c>
      <c r="B636" s="7">
        <v>2020</v>
      </c>
      <c r="C636" s="296" t="s">
        <v>22</v>
      </c>
      <c r="D636" s="307">
        <v>2012</v>
      </c>
      <c r="E636" s="307" t="s">
        <v>194</v>
      </c>
      <c r="F636" s="65">
        <f t="shared" si="37"/>
        <v>8</v>
      </c>
      <c r="G636" s="66" t="str">
        <f t="shared" si="38"/>
        <v>2010-12</v>
      </c>
      <c r="H636" s="67" t="str">
        <f t="shared" si="40"/>
        <v>2020-T7 Ag-8</v>
      </c>
      <c r="I636" s="302">
        <v>1.6002540861567201E-4</v>
      </c>
      <c r="J636" s="305">
        <f>VLOOKUP(H636,T7_ReductionFactor!$G$10:$H$3591,2,FALSE)</f>
        <v>0.80635214374770892</v>
      </c>
      <c r="K636" s="75">
        <f t="shared" si="39"/>
        <v>1.290368312913502E-4</v>
      </c>
      <c r="L636" s="11"/>
    </row>
    <row r="637" spans="1:12" ht="16.149999999999999" customHeight="1" x14ac:dyDescent="0.25">
      <c r="A637" s="9" t="s">
        <v>192</v>
      </c>
      <c r="B637" s="7">
        <v>2020</v>
      </c>
      <c r="C637" s="296" t="s">
        <v>22</v>
      </c>
      <c r="D637" s="307">
        <v>2009</v>
      </c>
      <c r="E637" s="307" t="s">
        <v>194</v>
      </c>
      <c r="F637" s="65">
        <f t="shared" si="37"/>
        <v>11</v>
      </c>
      <c r="G637" s="66" t="str">
        <f t="shared" si="38"/>
        <v>2007-09</v>
      </c>
      <c r="H637" s="67" t="str">
        <f t="shared" si="40"/>
        <v>2020-T7 Ag-11</v>
      </c>
      <c r="I637" s="302">
        <v>1.9598158858901501E-6</v>
      </c>
      <c r="J637" s="305">
        <f>VLOOKUP(H637,T7_ReductionFactor!$G$10:$H$3591,2,FALSE)</f>
        <v>0.80969830149600253</v>
      </c>
      <c r="K637" s="75">
        <f t="shared" si="39"/>
        <v>1.586859594050138E-6</v>
      </c>
      <c r="L637" s="11"/>
    </row>
    <row r="638" spans="1:12" ht="16.149999999999999" customHeight="1" x14ac:dyDescent="0.25">
      <c r="A638" s="9" t="s">
        <v>192</v>
      </c>
      <c r="B638" s="7">
        <v>2020</v>
      </c>
      <c r="C638" s="296" t="s">
        <v>22</v>
      </c>
      <c r="D638" s="307">
        <v>2008</v>
      </c>
      <c r="E638" s="307" t="s">
        <v>194</v>
      </c>
      <c r="F638" s="65">
        <f t="shared" si="37"/>
        <v>12</v>
      </c>
      <c r="G638" s="66" t="str">
        <f t="shared" si="38"/>
        <v>2007-09</v>
      </c>
      <c r="H638" s="67" t="str">
        <f t="shared" si="40"/>
        <v>2020-T7 Ag-12</v>
      </c>
      <c r="I638" s="302">
        <v>9.5352852646604899E-6</v>
      </c>
      <c r="J638" s="305">
        <f>VLOOKUP(H638,T7_ReductionFactor!$G$10:$H$3591,2,FALSE)</f>
        <v>0.80545042365577568</v>
      </c>
      <c r="K638" s="75">
        <f t="shared" si="39"/>
        <v>7.6801995560994665E-6</v>
      </c>
      <c r="L638" s="11"/>
    </row>
    <row r="639" spans="1:12" ht="16.149999999999999" customHeight="1" x14ac:dyDescent="0.25">
      <c r="A639" s="9" t="s">
        <v>192</v>
      </c>
      <c r="B639" s="7">
        <v>2020</v>
      </c>
      <c r="C639" s="296" t="s">
        <v>22</v>
      </c>
      <c r="D639" s="307">
        <v>2007</v>
      </c>
      <c r="E639" s="307" t="s">
        <v>194</v>
      </c>
      <c r="F639" s="65">
        <f t="shared" si="37"/>
        <v>13</v>
      </c>
      <c r="G639" s="66" t="str">
        <f t="shared" si="38"/>
        <v>1997-06</v>
      </c>
      <c r="H639" s="67" t="str">
        <f t="shared" si="40"/>
        <v>2020-T7 Ag-13</v>
      </c>
      <c r="I639" s="302">
        <v>3.3842726124018902E-4</v>
      </c>
      <c r="J639" s="305">
        <f>VLOOKUP(H639,T7_ReductionFactor!$G$10:$H$3591,2,FALSE)</f>
        <v>0.89245454197796492</v>
      </c>
      <c r="K639" s="75">
        <f t="shared" si="39"/>
        <v>3.0203094642296995E-4</v>
      </c>
      <c r="L639" s="11"/>
    </row>
    <row r="640" spans="1:12" ht="16.149999999999999" customHeight="1" x14ac:dyDescent="0.25">
      <c r="A640" s="9" t="s">
        <v>192</v>
      </c>
      <c r="B640" s="7">
        <v>2020</v>
      </c>
      <c r="C640" s="296" t="s">
        <v>22</v>
      </c>
      <c r="D640" s="307">
        <v>2006</v>
      </c>
      <c r="E640" s="307" t="s">
        <v>194</v>
      </c>
      <c r="F640" s="65">
        <f t="shared" si="37"/>
        <v>14</v>
      </c>
      <c r="G640" s="66" t="str">
        <f t="shared" si="38"/>
        <v>1997-06</v>
      </c>
      <c r="H640" s="67" t="str">
        <f t="shared" si="40"/>
        <v>2020-T7 Ag-14</v>
      </c>
      <c r="I640" s="302">
        <v>5.9859293716987795E-4</v>
      </c>
      <c r="J640" s="305">
        <f>VLOOKUP(H640,T7_ReductionFactor!$G$10:$H$3591,2,FALSE)</f>
        <v>0.8900079975901326</v>
      </c>
      <c r="K640" s="75">
        <f t="shared" si="39"/>
        <v>5.3275250138215915E-4</v>
      </c>
      <c r="L640" s="11"/>
    </row>
    <row r="641" spans="1:12" ht="16.149999999999999" customHeight="1" x14ac:dyDescent="0.25">
      <c r="A641" s="9" t="s">
        <v>192</v>
      </c>
      <c r="B641" s="7">
        <v>2020</v>
      </c>
      <c r="C641" s="296" t="s">
        <v>22</v>
      </c>
      <c r="D641" s="307">
        <v>2005</v>
      </c>
      <c r="E641" s="307" t="s">
        <v>194</v>
      </c>
      <c r="F641" s="65">
        <f t="shared" si="37"/>
        <v>15</v>
      </c>
      <c r="G641" s="66" t="str">
        <f t="shared" si="38"/>
        <v>1997-06</v>
      </c>
      <c r="H641" s="67" t="str">
        <f t="shared" si="40"/>
        <v>2020-T7 Ag-15</v>
      </c>
      <c r="I641" s="302">
        <v>3.0727289439311402E-4</v>
      </c>
      <c r="J641" s="305">
        <f>VLOOKUP(H641,T7_ReductionFactor!$G$10:$H$3591,2,FALSE)</f>
        <v>0.88792246220055238</v>
      </c>
      <c r="K641" s="75">
        <f t="shared" si="39"/>
        <v>2.7283450495702412E-4</v>
      </c>
      <c r="L641" s="11"/>
    </row>
    <row r="642" spans="1:12" ht="16.149999999999999" customHeight="1" x14ac:dyDescent="0.25">
      <c r="A642" s="9" t="s">
        <v>192</v>
      </c>
      <c r="B642" s="7">
        <v>2020</v>
      </c>
      <c r="C642" s="296" t="s">
        <v>22</v>
      </c>
      <c r="D642" s="307">
        <v>2004</v>
      </c>
      <c r="E642" s="307" t="s">
        <v>194</v>
      </c>
      <c r="F642" s="65">
        <f t="shared" si="37"/>
        <v>16</v>
      </c>
      <c r="G642" s="66" t="str">
        <f t="shared" si="38"/>
        <v>1997-06</v>
      </c>
      <c r="H642" s="67" t="str">
        <f t="shared" si="40"/>
        <v>2020-T7 Ag-16</v>
      </c>
      <c r="I642" s="302">
        <v>2.21642575193093E-4</v>
      </c>
      <c r="J642" s="305">
        <f>VLOOKUP(H642,T7_ReductionFactor!$G$10:$H$3591,2,FALSE)</f>
        <v>0.88628680279955885</v>
      </c>
      <c r="K642" s="75">
        <f t="shared" si="39"/>
        <v>1.9643888933214721E-4</v>
      </c>
      <c r="L642" s="11"/>
    </row>
    <row r="643" spans="1:12" ht="16.149999999999999" customHeight="1" x14ac:dyDescent="0.25">
      <c r="A643" s="9" t="s">
        <v>192</v>
      </c>
      <c r="B643" s="7">
        <v>2020</v>
      </c>
      <c r="C643" s="296" t="s">
        <v>22</v>
      </c>
      <c r="D643" s="307">
        <v>2003</v>
      </c>
      <c r="E643" s="307" t="s">
        <v>194</v>
      </c>
      <c r="F643" s="65">
        <f t="shared" si="37"/>
        <v>17</v>
      </c>
      <c r="G643" s="66" t="str">
        <f t="shared" si="38"/>
        <v>1997-06</v>
      </c>
      <c r="H643" s="67" t="str">
        <f t="shared" si="40"/>
        <v>2020-T7 Ag-17</v>
      </c>
      <c r="I643" s="302">
        <v>2.5101492727084001E-4</v>
      </c>
      <c r="J643" s="305">
        <f>VLOOKUP(H643,T7_ReductionFactor!$G$10:$H$3591,2,FALSE)</f>
        <v>0.93088069847823374</v>
      </c>
      <c r="K643" s="75">
        <f t="shared" si="39"/>
        <v>2.3366495082634259E-4</v>
      </c>
      <c r="L643" s="11"/>
    </row>
    <row r="644" spans="1:12" ht="16.149999999999999" customHeight="1" x14ac:dyDescent="0.25">
      <c r="A644" s="9" t="s">
        <v>192</v>
      </c>
      <c r="B644" s="7">
        <v>2020</v>
      </c>
      <c r="C644" s="296" t="s">
        <v>22</v>
      </c>
      <c r="D644" s="307">
        <v>2002</v>
      </c>
      <c r="E644" s="307" t="s">
        <v>194</v>
      </c>
      <c r="F644" s="65">
        <f t="shared" si="37"/>
        <v>18</v>
      </c>
      <c r="G644" s="66" t="str">
        <f t="shared" si="38"/>
        <v>1997-06</v>
      </c>
      <c r="H644" s="67" t="str">
        <f t="shared" si="40"/>
        <v>2020-T7 Ag-18</v>
      </c>
      <c r="I644" s="302">
        <v>1.2090728268536399E-4</v>
      </c>
      <c r="J644" s="305">
        <f>VLOOKUP(H644,T7_ReductionFactor!$G$10:$H$3591,2,FALSE)</f>
        <v>0.93023111099114042</v>
      </c>
      <c r="K644" s="75">
        <f t="shared" si="39"/>
        <v>1.1247171589932603E-4</v>
      </c>
      <c r="L644" s="11"/>
    </row>
    <row r="645" spans="1:12" ht="16.149999999999999" customHeight="1" x14ac:dyDescent="0.25">
      <c r="A645" s="9" t="s">
        <v>192</v>
      </c>
      <c r="B645" s="7">
        <v>2020</v>
      </c>
      <c r="C645" s="296" t="s">
        <v>22</v>
      </c>
      <c r="D645" s="307">
        <v>2001</v>
      </c>
      <c r="E645" s="307" t="s">
        <v>194</v>
      </c>
      <c r="F645" s="65">
        <f t="shared" si="37"/>
        <v>19</v>
      </c>
      <c r="G645" s="66" t="str">
        <f t="shared" si="38"/>
        <v>1997-06</v>
      </c>
      <c r="H645" s="67" t="str">
        <f t="shared" si="40"/>
        <v>2020-T7 Ag-19</v>
      </c>
      <c r="I645" s="302">
        <v>2.13603032061791E-4</v>
      </c>
      <c r="J645" s="305">
        <f>VLOOKUP(H645,T7_ReductionFactor!$G$10:$H$3591,2,FALSE)</f>
        <v>0.92963497814016494</v>
      </c>
      <c r="K645" s="75">
        <f t="shared" si="39"/>
        <v>1.9857285004143603E-4</v>
      </c>
      <c r="L645" s="11"/>
    </row>
    <row r="646" spans="1:12" ht="16.149999999999999" customHeight="1" x14ac:dyDescent="0.25">
      <c r="A646" s="9" t="s">
        <v>192</v>
      </c>
      <c r="B646" s="7">
        <v>2020</v>
      </c>
      <c r="C646" s="296" t="s">
        <v>22</v>
      </c>
      <c r="D646" s="307">
        <v>2000</v>
      </c>
      <c r="E646" s="307" t="s">
        <v>194</v>
      </c>
      <c r="F646" s="65">
        <f t="shared" si="37"/>
        <v>20</v>
      </c>
      <c r="G646" s="66" t="str">
        <f t="shared" si="38"/>
        <v>1997-06</v>
      </c>
      <c r="H646" s="67" t="str">
        <f t="shared" si="40"/>
        <v>2020-T7 Ag-20</v>
      </c>
      <c r="I646" s="302">
        <v>3.98687855473441E-4</v>
      </c>
      <c r="J646" s="305">
        <f>VLOOKUP(H646,T7_ReductionFactor!$G$10:$H$3591,2,FALSE)</f>
        <v>0.9291665676807811</v>
      </c>
      <c r="K646" s="75">
        <f t="shared" si="39"/>
        <v>3.7044742624626846E-4</v>
      </c>
      <c r="L646" s="11"/>
    </row>
    <row r="647" spans="1:12" ht="16.149999999999999" customHeight="1" x14ac:dyDescent="0.25">
      <c r="A647" s="9" t="s">
        <v>192</v>
      </c>
      <c r="B647" s="7">
        <v>2020</v>
      </c>
      <c r="C647" s="296" t="s">
        <v>22</v>
      </c>
      <c r="D647" s="307">
        <v>1999</v>
      </c>
      <c r="E647" s="307" t="s">
        <v>194</v>
      </c>
      <c r="F647" s="65">
        <f t="shared" si="37"/>
        <v>21</v>
      </c>
      <c r="G647" s="66" t="str">
        <f t="shared" si="38"/>
        <v>1997-06</v>
      </c>
      <c r="H647" s="67" t="str">
        <f t="shared" si="40"/>
        <v>2020-T7 Ag-21</v>
      </c>
      <c r="I647" s="302">
        <v>2.6088119211548701E-4</v>
      </c>
      <c r="J647" s="305">
        <f>VLOOKUP(H647,T7_ReductionFactor!$G$10:$H$3591,2,FALSE)</f>
        <v>0.92870551586886441</v>
      </c>
      <c r="K647" s="75">
        <f t="shared" si="39"/>
        <v>2.4228180210409769E-4</v>
      </c>
      <c r="L647" s="11"/>
    </row>
    <row r="648" spans="1:12" ht="16.149999999999999" customHeight="1" x14ac:dyDescent="0.25">
      <c r="A648" s="9" t="s">
        <v>192</v>
      </c>
      <c r="B648" s="7">
        <v>2020</v>
      </c>
      <c r="C648" s="296" t="s">
        <v>22</v>
      </c>
      <c r="D648" s="307">
        <v>1998</v>
      </c>
      <c r="E648" s="307" t="s">
        <v>194</v>
      </c>
      <c r="F648" s="65">
        <f t="shared" si="37"/>
        <v>22</v>
      </c>
      <c r="G648" s="66" t="str">
        <f t="shared" si="38"/>
        <v>1997-06</v>
      </c>
      <c r="H648" s="67" t="str">
        <f t="shared" si="40"/>
        <v>2020-T7 Ag-22</v>
      </c>
      <c r="I648" s="302">
        <v>2.8277270733449499E-4</v>
      </c>
      <c r="J648" s="305">
        <f>VLOOKUP(H648,T7_ReductionFactor!$G$10:$H$3591,2,FALSE)</f>
        <v>0.92825165038105839</v>
      </c>
      <c r="K648" s="75">
        <f t="shared" si="39"/>
        <v>2.6248423226596498E-4</v>
      </c>
      <c r="L648" s="11"/>
    </row>
    <row r="649" spans="1:12" ht="16.149999999999999" customHeight="1" x14ac:dyDescent="0.25">
      <c r="A649" s="9" t="s">
        <v>192</v>
      </c>
      <c r="B649" s="7">
        <v>2020</v>
      </c>
      <c r="C649" s="296" t="s">
        <v>22</v>
      </c>
      <c r="D649" s="307">
        <v>1997</v>
      </c>
      <c r="E649" s="307" t="s">
        <v>194</v>
      </c>
      <c r="F649" s="65">
        <f t="shared" ref="F649:F712" si="41">B649-D649</f>
        <v>23</v>
      </c>
      <c r="G649" s="66" t="str">
        <f t="shared" ref="G649:G712" si="42">IF(D649&lt;1998,"Pre1997",IF(D649&lt;2008,"1997-06",IF(D649&lt;2011,"2007-09",IF(D649&lt;2014,"2010-12","2013+"))))</f>
        <v>Pre1997</v>
      </c>
      <c r="H649" s="67" t="str">
        <f t="shared" si="40"/>
        <v>2020-T7 Ag-23</v>
      </c>
      <c r="I649" s="302">
        <v>2.9672041162095498E-4</v>
      </c>
      <c r="J649" s="305">
        <f>VLOOKUP(H649,T7_ReductionFactor!$G$10:$H$3591,2,FALSE)</f>
        <v>0.92780480476496574</v>
      </c>
      <c r="K649" s="75">
        <f t="shared" ref="K649:K712" si="43">I649*J649</f>
        <v>2.7529862357376038E-4</v>
      </c>
      <c r="L649" s="11"/>
    </row>
    <row r="650" spans="1:12" ht="16.149999999999999" customHeight="1" x14ac:dyDescent="0.25">
      <c r="A650" s="9" t="s">
        <v>192</v>
      </c>
      <c r="B650" s="7">
        <v>2020</v>
      </c>
      <c r="C650" s="296" t="s">
        <v>22</v>
      </c>
      <c r="D650" s="307">
        <v>1996</v>
      </c>
      <c r="E650" s="307" t="s">
        <v>194</v>
      </c>
      <c r="F650" s="65">
        <f t="shared" si="41"/>
        <v>24</v>
      </c>
      <c r="G650" s="66" t="str">
        <f t="shared" si="42"/>
        <v>Pre1997</v>
      </c>
      <c r="H650" s="67" t="str">
        <f t="shared" ref="H650:H713" si="44">CONCATENATE(B650,"-",C650,"-",F650)</f>
        <v>2020-T7 Ag-24</v>
      </c>
      <c r="I650" s="302">
        <v>2.5007993100335102E-4</v>
      </c>
      <c r="J650" s="305">
        <f>VLOOKUP(H650,T7_ReductionFactor!$G$10:$H$3591,2,FALSE)</f>
        <v>0.92736481714543584</v>
      </c>
      <c r="K650" s="75">
        <f t="shared" si="43"/>
        <v>2.3191532948666583E-4</v>
      </c>
      <c r="L650" s="11"/>
    </row>
    <row r="651" spans="1:12" ht="16.149999999999999" customHeight="1" x14ac:dyDescent="0.25">
      <c r="A651" s="9" t="s">
        <v>192</v>
      </c>
      <c r="B651" s="7">
        <v>2020</v>
      </c>
      <c r="C651" s="296" t="s">
        <v>22</v>
      </c>
      <c r="D651" s="307">
        <v>1995</v>
      </c>
      <c r="E651" s="307" t="s">
        <v>194</v>
      </c>
      <c r="F651" s="65">
        <f t="shared" si="41"/>
        <v>25</v>
      </c>
      <c r="G651" s="66" t="str">
        <f t="shared" si="42"/>
        <v>Pre1997</v>
      </c>
      <c r="H651" s="67" t="str">
        <f t="shared" si="44"/>
        <v>2020-T7 Ag-25</v>
      </c>
      <c r="I651" s="302">
        <v>2.3829584980475699E-4</v>
      </c>
      <c r="J651" s="305">
        <f>VLOOKUP(H651,T7_ReductionFactor!$G$10:$H$3591,2,FALSE)</f>
        <v>0.92693987381344733</v>
      </c>
      <c r="K651" s="75">
        <f t="shared" si="43"/>
        <v>2.2088592494828966E-4</v>
      </c>
      <c r="L651" s="11"/>
    </row>
    <row r="652" spans="1:12" ht="16.149999999999999" customHeight="1" x14ac:dyDescent="0.25">
      <c r="A652" s="9" t="s">
        <v>192</v>
      </c>
      <c r="B652" s="7">
        <v>2020</v>
      </c>
      <c r="C652" s="296" t="s">
        <v>22</v>
      </c>
      <c r="D652" s="307">
        <v>1994</v>
      </c>
      <c r="E652" s="307" t="s">
        <v>194</v>
      </c>
      <c r="F652" s="65">
        <f t="shared" si="41"/>
        <v>26</v>
      </c>
      <c r="G652" s="66" t="str">
        <f t="shared" si="42"/>
        <v>Pre1997</v>
      </c>
      <c r="H652" s="67" t="str">
        <f t="shared" si="44"/>
        <v>2020-T7 Ag-26</v>
      </c>
      <c r="I652" s="302">
        <v>1.4999956372943799E-4</v>
      </c>
      <c r="J652" s="305">
        <f>VLOOKUP(H652,T7_ReductionFactor!$G$10:$H$3591,2,FALSE)</f>
        <v>0.92652949593778722</v>
      </c>
      <c r="K652" s="75">
        <f t="shared" si="43"/>
        <v>1.3897902017312417E-4</v>
      </c>
      <c r="L652" s="11"/>
    </row>
    <row r="653" spans="1:12" ht="16.149999999999999" customHeight="1" x14ac:dyDescent="0.25">
      <c r="A653" s="9" t="s">
        <v>192</v>
      </c>
      <c r="B653" s="7">
        <v>2020</v>
      </c>
      <c r="C653" s="296" t="s">
        <v>22</v>
      </c>
      <c r="D653" s="307">
        <v>1993</v>
      </c>
      <c r="E653" s="307" t="s">
        <v>194</v>
      </c>
      <c r="F653" s="65">
        <f t="shared" si="41"/>
        <v>27</v>
      </c>
      <c r="G653" s="66" t="str">
        <f t="shared" si="42"/>
        <v>Pre1997</v>
      </c>
      <c r="H653" s="67" t="str">
        <f t="shared" si="44"/>
        <v>2020-T7 Ag-27</v>
      </c>
      <c r="I653" s="302">
        <v>3.2797875404108498E-4</v>
      </c>
      <c r="J653" s="305">
        <f>VLOOKUP(H653,T7_ReductionFactor!$G$10:$H$3591,2,FALSE)</f>
        <v>1</v>
      </c>
      <c r="K653" s="75">
        <f t="shared" si="43"/>
        <v>3.2797875404108498E-4</v>
      </c>
      <c r="L653" s="11"/>
    </row>
    <row r="654" spans="1:12" ht="16.149999999999999" customHeight="1" x14ac:dyDescent="0.25">
      <c r="A654" s="9" t="s">
        <v>192</v>
      </c>
      <c r="B654" s="7">
        <v>2020</v>
      </c>
      <c r="C654" s="296" t="s">
        <v>22</v>
      </c>
      <c r="D654" s="307">
        <v>1992</v>
      </c>
      <c r="E654" s="307" t="s">
        <v>194</v>
      </c>
      <c r="F654" s="65">
        <f t="shared" si="41"/>
        <v>28</v>
      </c>
      <c r="G654" s="66" t="str">
        <f t="shared" si="42"/>
        <v>Pre1997</v>
      </c>
      <c r="H654" s="67" t="str">
        <f t="shared" si="44"/>
        <v>2020-T7 Ag-28</v>
      </c>
      <c r="I654" s="302">
        <v>1.4932645824805999E-4</v>
      </c>
      <c r="J654" s="305">
        <f>VLOOKUP(H654,T7_ReductionFactor!$G$10:$H$3591,2,FALSE)</f>
        <v>1</v>
      </c>
      <c r="K654" s="75">
        <f t="shared" si="43"/>
        <v>1.4932645824805999E-4</v>
      </c>
      <c r="L654" s="11"/>
    </row>
    <row r="655" spans="1:12" ht="16.149999999999999" customHeight="1" x14ac:dyDescent="0.25">
      <c r="A655" s="9" t="s">
        <v>192</v>
      </c>
      <c r="B655" s="7">
        <v>2020</v>
      </c>
      <c r="C655" s="296" t="s">
        <v>22</v>
      </c>
      <c r="D655" s="307">
        <v>1991</v>
      </c>
      <c r="E655" s="307" t="s">
        <v>194</v>
      </c>
      <c r="F655" s="65">
        <f t="shared" si="41"/>
        <v>29</v>
      </c>
      <c r="G655" s="66" t="str">
        <f t="shared" si="42"/>
        <v>Pre1997</v>
      </c>
      <c r="H655" s="67" t="str">
        <f t="shared" si="44"/>
        <v>2020-T7 Ag-29</v>
      </c>
      <c r="I655" s="302">
        <v>2.0154389857400599E-4</v>
      </c>
      <c r="J655" s="305">
        <f>VLOOKUP(H655,T7_ReductionFactor!$G$10:$H$3591,2,FALSE)</f>
        <v>1</v>
      </c>
      <c r="K655" s="75">
        <f t="shared" si="43"/>
        <v>2.0154389857400599E-4</v>
      </c>
      <c r="L655" s="11"/>
    </row>
    <row r="656" spans="1:12" ht="16.149999999999999" customHeight="1" x14ac:dyDescent="0.25">
      <c r="A656" s="9" t="s">
        <v>192</v>
      </c>
      <c r="B656" s="7">
        <v>2020</v>
      </c>
      <c r="C656" s="296" t="s">
        <v>22</v>
      </c>
      <c r="D656" s="307">
        <v>1990</v>
      </c>
      <c r="E656" s="307" t="s">
        <v>194</v>
      </c>
      <c r="F656" s="65">
        <f t="shared" si="41"/>
        <v>30</v>
      </c>
      <c r="G656" s="66" t="str">
        <f t="shared" si="42"/>
        <v>Pre1997</v>
      </c>
      <c r="H656" s="67" t="str">
        <f t="shared" si="44"/>
        <v>2020-T7 Ag-30</v>
      </c>
      <c r="I656" s="302">
        <v>6.30718478629953E-4</v>
      </c>
      <c r="J656" s="305">
        <f>VLOOKUP(H656,T7_ReductionFactor!$G$10:$H$3591,2,FALSE)</f>
        <v>1</v>
      </c>
      <c r="K656" s="75">
        <f t="shared" si="43"/>
        <v>6.30718478629953E-4</v>
      </c>
      <c r="L656" s="11"/>
    </row>
    <row r="657" spans="1:12" ht="16.149999999999999" customHeight="1" x14ac:dyDescent="0.25">
      <c r="A657" s="9" t="s">
        <v>192</v>
      </c>
      <c r="B657" s="7">
        <v>2020</v>
      </c>
      <c r="C657" s="296" t="s">
        <v>22</v>
      </c>
      <c r="D657" s="307">
        <v>1989</v>
      </c>
      <c r="E657" s="307" t="s">
        <v>194</v>
      </c>
      <c r="F657" s="65">
        <f t="shared" si="41"/>
        <v>31</v>
      </c>
      <c r="G657" s="66" t="str">
        <f t="shared" si="42"/>
        <v>Pre1997</v>
      </c>
      <c r="H657" s="67" t="str">
        <f t="shared" si="44"/>
        <v>2020-T7 Ag-31</v>
      </c>
      <c r="I657" s="302">
        <v>5.3846797989824896E-4</v>
      </c>
      <c r="J657" s="305">
        <f>VLOOKUP(H657,T7_ReductionFactor!$G$10:$H$3591,2,FALSE)</f>
        <v>1</v>
      </c>
      <c r="K657" s="75">
        <f t="shared" si="43"/>
        <v>5.3846797989824896E-4</v>
      </c>
      <c r="L657" s="11"/>
    </row>
    <row r="658" spans="1:12" ht="16.149999999999999" customHeight="1" x14ac:dyDescent="0.25">
      <c r="A658" s="9" t="s">
        <v>192</v>
      </c>
      <c r="B658" s="7">
        <v>2020</v>
      </c>
      <c r="C658" s="296" t="s">
        <v>22</v>
      </c>
      <c r="D658" s="307">
        <v>1988</v>
      </c>
      <c r="E658" s="307" t="s">
        <v>194</v>
      </c>
      <c r="F658" s="65">
        <f t="shared" si="41"/>
        <v>32</v>
      </c>
      <c r="G658" s="66" t="str">
        <f t="shared" si="42"/>
        <v>Pre1997</v>
      </c>
      <c r="H658" s="67" t="str">
        <f t="shared" si="44"/>
        <v>2020-T7 Ag-32</v>
      </c>
      <c r="I658" s="302">
        <v>4.6403783279574501E-4</v>
      </c>
      <c r="J658" s="305">
        <f>VLOOKUP(H658,T7_ReductionFactor!$G$10:$H$3591,2,FALSE)</f>
        <v>1</v>
      </c>
      <c r="K658" s="75">
        <f t="shared" si="43"/>
        <v>4.6403783279574501E-4</v>
      </c>
      <c r="L658" s="11"/>
    </row>
    <row r="659" spans="1:12" ht="16.149999999999999" customHeight="1" x14ac:dyDescent="0.25">
      <c r="A659" s="9" t="s">
        <v>192</v>
      </c>
      <c r="B659" s="7">
        <v>2020</v>
      </c>
      <c r="C659" s="296" t="s">
        <v>22</v>
      </c>
      <c r="D659" s="307">
        <v>1987</v>
      </c>
      <c r="E659" s="307" t="s">
        <v>194</v>
      </c>
      <c r="F659" s="65">
        <f t="shared" si="41"/>
        <v>33</v>
      </c>
      <c r="G659" s="66" t="str">
        <f t="shared" si="42"/>
        <v>Pre1997</v>
      </c>
      <c r="H659" s="67" t="str">
        <f t="shared" si="44"/>
        <v>2020-T7 Ag-33</v>
      </c>
      <c r="I659" s="302">
        <v>3.0025571878019398E-4</v>
      </c>
      <c r="J659" s="305">
        <f>VLOOKUP(H659,T7_ReductionFactor!$G$10:$H$3591,2,FALSE)</f>
        <v>1</v>
      </c>
      <c r="K659" s="75">
        <f t="shared" si="43"/>
        <v>3.0025571878019398E-4</v>
      </c>
      <c r="L659" s="11"/>
    </row>
    <row r="660" spans="1:12" ht="16.149999999999999" customHeight="1" x14ac:dyDescent="0.25">
      <c r="A660" s="9" t="s">
        <v>192</v>
      </c>
      <c r="B660" s="7">
        <v>2020</v>
      </c>
      <c r="C660" s="296" t="s">
        <v>22</v>
      </c>
      <c r="D660" s="307">
        <v>1986</v>
      </c>
      <c r="E660" s="307" t="s">
        <v>194</v>
      </c>
      <c r="F660" s="65">
        <f t="shared" si="41"/>
        <v>34</v>
      </c>
      <c r="G660" s="66" t="str">
        <f t="shared" si="42"/>
        <v>Pre1997</v>
      </c>
      <c r="H660" s="67" t="str">
        <f t="shared" si="44"/>
        <v>2020-T7 Ag-34</v>
      </c>
      <c r="I660" s="302">
        <v>3.8862544430680101E-4</v>
      </c>
      <c r="J660" s="305">
        <f>VLOOKUP(H660,T7_ReductionFactor!$G$10:$H$3591,2,FALSE)</f>
        <v>1</v>
      </c>
      <c r="K660" s="75">
        <f t="shared" si="43"/>
        <v>3.8862544430680101E-4</v>
      </c>
      <c r="L660" s="11"/>
    </row>
    <row r="661" spans="1:12" ht="16.149999999999999" customHeight="1" x14ac:dyDescent="0.25">
      <c r="A661" s="9" t="s">
        <v>192</v>
      </c>
      <c r="B661" s="7">
        <v>2020</v>
      </c>
      <c r="C661" s="296" t="s">
        <v>22</v>
      </c>
      <c r="D661" s="307">
        <v>1985</v>
      </c>
      <c r="E661" s="307" t="s">
        <v>194</v>
      </c>
      <c r="F661" s="65">
        <f t="shared" si="41"/>
        <v>35</v>
      </c>
      <c r="G661" s="66" t="str">
        <f t="shared" si="42"/>
        <v>Pre1997</v>
      </c>
      <c r="H661" s="67" t="str">
        <f t="shared" si="44"/>
        <v>2020-T7 Ag-35</v>
      </c>
      <c r="I661" s="302">
        <v>2.49274385479169E-4</v>
      </c>
      <c r="J661" s="305">
        <f>VLOOKUP(H661,T7_ReductionFactor!$G$10:$H$3591,2,FALSE)</f>
        <v>1</v>
      </c>
      <c r="K661" s="75">
        <f t="shared" si="43"/>
        <v>2.49274385479169E-4</v>
      </c>
      <c r="L661" s="11"/>
    </row>
    <row r="662" spans="1:12" ht="16.149999999999999" customHeight="1" x14ac:dyDescent="0.25">
      <c r="A662" s="9" t="s">
        <v>192</v>
      </c>
      <c r="B662" s="7">
        <v>2020</v>
      </c>
      <c r="C662" s="296" t="s">
        <v>22</v>
      </c>
      <c r="D662" s="307">
        <v>1984</v>
      </c>
      <c r="E662" s="307" t="s">
        <v>194</v>
      </c>
      <c r="F662" s="65">
        <f t="shared" si="41"/>
        <v>36</v>
      </c>
      <c r="G662" s="66" t="str">
        <f t="shared" si="42"/>
        <v>Pre1997</v>
      </c>
      <c r="H662" s="67" t="str">
        <f t="shared" si="44"/>
        <v>2020-T7 Ag-36</v>
      </c>
      <c r="I662" s="302">
        <v>2.4735898881873098E-4</v>
      </c>
      <c r="J662" s="305">
        <f>VLOOKUP(H662,T7_ReductionFactor!$G$10:$H$3591,2,FALSE)</f>
        <v>1</v>
      </c>
      <c r="K662" s="75">
        <f t="shared" si="43"/>
        <v>2.4735898881873098E-4</v>
      </c>
      <c r="L662" s="11"/>
    </row>
    <row r="663" spans="1:12" ht="16.149999999999999" customHeight="1" x14ac:dyDescent="0.25">
      <c r="A663" s="9" t="s">
        <v>192</v>
      </c>
      <c r="B663" s="7">
        <v>2020</v>
      </c>
      <c r="C663" s="296" t="s">
        <v>22</v>
      </c>
      <c r="D663" s="307">
        <v>1983</v>
      </c>
      <c r="E663" s="307" t="s">
        <v>194</v>
      </c>
      <c r="F663" s="65">
        <f t="shared" si="41"/>
        <v>37</v>
      </c>
      <c r="G663" s="66" t="str">
        <f t="shared" si="42"/>
        <v>Pre1997</v>
      </c>
      <c r="H663" s="67" t="str">
        <f t="shared" si="44"/>
        <v>2020-T7 Ag-37</v>
      </c>
      <c r="I663" s="302">
        <v>1.4844388775636999E-4</v>
      </c>
      <c r="J663" s="305">
        <f>VLOOKUP(H663,T7_ReductionFactor!$G$10:$H$3591,2,FALSE)</f>
        <v>1</v>
      </c>
      <c r="K663" s="75">
        <f t="shared" si="43"/>
        <v>1.4844388775636999E-4</v>
      </c>
      <c r="L663" s="11"/>
    </row>
    <row r="664" spans="1:12" ht="16.149999999999999" customHeight="1" x14ac:dyDescent="0.25">
      <c r="A664" s="9" t="s">
        <v>192</v>
      </c>
      <c r="B664" s="7">
        <v>2020</v>
      </c>
      <c r="C664" s="296" t="s">
        <v>22</v>
      </c>
      <c r="D664" s="307">
        <v>1982</v>
      </c>
      <c r="E664" s="307" t="s">
        <v>194</v>
      </c>
      <c r="F664" s="65">
        <f t="shared" si="41"/>
        <v>38</v>
      </c>
      <c r="G664" s="66" t="str">
        <f t="shared" si="42"/>
        <v>Pre1997</v>
      </c>
      <c r="H664" s="67" t="str">
        <f t="shared" si="44"/>
        <v>2020-T7 Ag-38</v>
      </c>
      <c r="I664" s="302">
        <v>1.02005705683311E-4</v>
      </c>
      <c r="J664" s="305">
        <f>VLOOKUP(H664,T7_ReductionFactor!$G$10:$H$3591,2,FALSE)</f>
        <v>1</v>
      </c>
      <c r="K664" s="75">
        <f t="shared" si="43"/>
        <v>1.02005705683311E-4</v>
      </c>
      <c r="L664" s="11"/>
    </row>
    <row r="665" spans="1:12" ht="16.149999999999999" customHeight="1" x14ac:dyDescent="0.25">
      <c r="A665" s="9" t="s">
        <v>192</v>
      </c>
      <c r="B665" s="7">
        <v>2020</v>
      </c>
      <c r="C665" s="296" t="s">
        <v>22</v>
      </c>
      <c r="D665" s="307">
        <v>1981</v>
      </c>
      <c r="E665" s="307" t="s">
        <v>194</v>
      </c>
      <c r="F665" s="65">
        <f t="shared" si="41"/>
        <v>39</v>
      </c>
      <c r="G665" s="66" t="str">
        <f t="shared" si="42"/>
        <v>Pre1997</v>
      </c>
      <c r="H665" s="67" t="str">
        <f t="shared" si="44"/>
        <v>2020-T7 Ag-39</v>
      </c>
      <c r="I665" s="302">
        <v>1.86429285252151E-4</v>
      </c>
      <c r="J665" s="305">
        <f>VLOOKUP(H665,T7_ReductionFactor!$G$10:$H$3591,2,FALSE)</f>
        <v>1</v>
      </c>
      <c r="K665" s="75">
        <f t="shared" si="43"/>
        <v>1.86429285252151E-4</v>
      </c>
      <c r="L665" s="11"/>
    </row>
    <row r="666" spans="1:12" ht="16.149999999999999" customHeight="1" x14ac:dyDescent="0.25">
      <c r="A666" s="9" t="s">
        <v>192</v>
      </c>
      <c r="B666" s="7">
        <v>2020</v>
      </c>
      <c r="C666" s="296" t="s">
        <v>22</v>
      </c>
      <c r="D666" s="307">
        <v>1980</v>
      </c>
      <c r="E666" s="307" t="s">
        <v>194</v>
      </c>
      <c r="F666" s="65">
        <f t="shared" si="41"/>
        <v>40</v>
      </c>
      <c r="G666" s="66" t="str">
        <f t="shared" si="42"/>
        <v>Pre1997</v>
      </c>
      <c r="H666" s="67" t="str">
        <f t="shared" si="44"/>
        <v>2020-T7 Ag-40</v>
      </c>
      <c r="I666" s="302">
        <v>3.1850455114620403E-5</v>
      </c>
      <c r="J666" s="305">
        <f>VLOOKUP(H666,T7_ReductionFactor!$G$10:$H$3591,2,FALSE)</f>
        <v>1</v>
      </c>
      <c r="K666" s="75">
        <f t="shared" si="43"/>
        <v>3.1850455114620403E-5</v>
      </c>
      <c r="L666" s="11"/>
    </row>
    <row r="667" spans="1:12" ht="16.149999999999999" customHeight="1" x14ac:dyDescent="0.25">
      <c r="A667" s="9" t="s">
        <v>192</v>
      </c>
      <c r="B667" s="7">
        <v>2020</v>
      </c>
      <c r="C667" s="296" t="s">
        <v>22</v>
      </c>
      <c r="D667" s="307">
        <v>1979</v>
      </c>
      <c r="E667" s="307" t="s">
        <v>194</v>
      </c>
      <c r="F667" s="65">
        <f t="shared" si="41"/>
        <v>41</v>
      </c>
      <c r="G667" s="66" t="str">
        <f t="shared" si="42"/>
        <v>Pre1997</v>
      </c>
      <c r="H667" s="67" t="str">
        <f t="shared" si="44"/>
        <v>2020-T7 Ag-41</v>
      </c>
      <c r="I667" s="302">
        <v>1.0010496786795701E-4</v>
      </c>
      <c r="J667" s="305">
        <f>VLOOKUP(H667,T7_ReductionFactor!$G$10:$H$3591,2,FALSE)</f>
        <v>1</v>
      </c>
      <c r="K667" s="75">
        <f t="shared" si="43"/>
        <v>1.0010496786795701E-4</v>
      </c>
      <c r="L667" s="11"/>
    </row>
    <row r="668" spans="1:12" ht="16.149999999999999" customHeight="1" x14ac:dyDescent="0.25">
      <c r="A668" s="9" t="s">
        <v>192</v>
      </c>
      <c r="B668" s="7">
        <v>2020</v>
      </c>
      <c r="C668" s="296" t="s">
        <v>22</v>
      </c>
      <c r="D668" s="307">
        <v>1977</v>
      </c>
      <c r="E668" s="307" t="s">
        <v>194</v>
      </c>
      <c r="F668" s="65">
        <f t="shared" si="41"/>
        <v>43</v>
      </c>
      <c r="G668" s="66" t="str">
        <f t="shared" si="42"/>
        <v>Pre1997</v>
      </c>
      <c r="H668" s="67" t="str">
        <f t="shared" si="44"/>
        <v>2020-T7 Ag-43</v>
      </c>
      <c r="I668" s="302">
        <v>8.6277183057606197E-6</v>
      </c>
      <c r="J668" s="305">
        <f>VLOOKUP(H668,T7_ReductionFactor!$G$10:$H$3591,2,FALSE)</f>
        <v>1</v>
      </c>
      <c r="K668" s="75">
        <f t="shared" si="43"/>
        <v>8.6277183057606197E-6</v>
      </c>
      <c r="L668" s="11"/>
    </row>
    <row r="669" spans="1:12" ht="16.149999999999999" customHeight="1" x14ac:dyDescent="0.25">
      <c r="A669" s="9" t="s">
        <v>192</v>
      </c>
      <c r="B669" s="7">
        <v>2020</v>
      </c>
      <c r="C669" s="296" t="s">
        <v>23</v>
      </c>
      <c r="D669" s="307">
        <v>2021</v>
      </c>
      <c r="E669" s="307" t="s">
        <v>194</v>
      </c>
      <c r="F669" s="65">
        <f t="shared" si="41"/>
        <v>-1</v>
      </c>
      <c r="G669" s="66" t="str">
        <f t="shared" si="42"/>
        <v>2013+</v>
      </c>
      <c r="H669" s="67" t="str">
        <f t="shared" si="44"/>
        <v>2020-T7 CAIRP--1</v>
      </c>
      <c r="I669" s="302">
        <v>3.5795557437729402E-4</v>
      </c>
      <c r="J669" s="305">
        <f>VLOOKUP(H669,T7_ReductionFactor!$G$10:$H$3591,2,FALSE)</f>
        <v>1</v>
      </c>
      <c r="K669" s="75">
        <f t="shared" si="43"/>
        <v>3.5795557437729402E-4</v>
      </c>
      <c r="L669" s="11"/>
    </row>
    <row r="670" spans="1:12" ht="16.149999999999999" customHeight="1" x14ac:dyDescent="0.25">
      <c r="A670" s="9" t="s">
        <v>192</v>
      </c>
      <c r="B670" s="7">
        <v>2020</v>
      </c>
      <c r="C670" s="296" t="s">
        <v>23</v>
      </c>
      <c r="D670" s="307">
        <v>2020</v>
      </c>
      <c r="E670" s="307" t="s">
        <v>194</v>
      </c>
      <c r="F670" s="65">
        <f t="shared" si="41"/>
        <v>0</v>
      </c>
      <c r="G670" s="66" t="str">
        <f t="shared" si="42"/>
        <v>2013+</v>
      </c>
      <c r="H670" s="67" t="str">
        <f t="shared" si="44"/>
        <v>2020-T7 CAIRP-0</v>
      </c>
      <c r="I670" s="302">
        <v>1.81617712881052E-3</v>
      </c>
      <c r="J670" s="305">
        <f>VLOOKUP(H670,T7_ReductionFactor!$G$10:$H$3591,2,FALSE)</f>
        <v>0.9213464951020639</v>
      </c>
      <c r="K670" s="75">
        <f t="shared" si="43"/>
        <v>1.6733284321141023E-3</v>
      </c>
      <c r="L670" s="11"/>
    </row>
    <row r="671" spans="1:12" ht="16.149999999999999" customHeight="1" x14ac:dyDescent="0.25">
      <c r="A671" s="9" t="s">
        <v>192</v>
      </c>
      <c r="B671" s="7">
        <v>2020</v>
      </c>
      <c r="C671" s="296" t="s">
        <v>23</v>
      </c>
      <c r="D671" s="307">
        <v>2019</v>
      </c>
      <c r="E671" s="307" t="s">
        <v>194</v>
      </c>
      <c r="F671" s="65">
        <f t="shared" si="41"/>
        <v>1</v>
      </c>
      <c r="G671" s="66" t="str">
        <f t="shared" si="42"/>
        <v>2013+</v>
      </c>
      <c r="H671" s="67" t="str">
        <f t="shared" si="44"/>
        <v>2020-T7 CAIRP-1</v>
      </c>
      <c r="I671" s="302">
        <v>4.0482275529920902E-3</v>
      </c>
      <c r="J671" s="305">
        <f>VLOOKUP(H671,T7_ReductionFactor!$G$10:$H$3591,2,FALSE)</f>
        <v>0.87741792901820337</v>
      </c>
      <c r="K671" s="75">
        <f t="shared" si="43"/>
        <v>3.551987435740749E-3</v>
      </c>
      <c r="L671" s="11"/>
    </row>
    <row r="672" spans="1:12" ht="16.149999999999999" customHeight="1" x14ac:dyDescent="0.25">
      <c r="A672" s="9" t="s">
        <v>192</v>
      </c>
      <c r="B672" s="7">
        <v>2020</v>
      </c>
      <c r="C672" s="296" t="s">
        <v>23</v>
      </c>
      <c r="D672" s="307">
        <v>2018</v>
      </c>
      <c r="E672" s="307" t="s">
        <v>194</v>
      </c>
      <c r="F672" s="65">
        <f t="shared" si="41"/>
        <v>2</v>
      </c>
      <c r="G672" s="66" t="str">
        <f t="shared" si="42"/>
        <v>2013+</v>
      </c>
      <c r="H672" s="67" t="str">
        <f t="shared" si="44"/>
        <v>2020-T7 CAIRP-2</v>
      </c>
      <c r="I672" s="302">
        <v>5.6461681824029799E-3</v>
      </c>
      <c r="J672" s="305">
        <f>VLOOKUP(H672,T7_ReductionFactor!$G$10:$H$3591,2,FALSE)</f>
        <v>0.84999644743866709</v>
      </c>
      <c r="K672" s="75">
        <f t="shared" si="43"/>
        <v>4.7992228966837686E-3</v>
      </c>
      <c r="L672" s="11"/>
    </row>
    <row r="673" spans="1:12" ht="16.149999999999999" customHeight="1" x14ac:dyDescent="0.25">
      <c r="A673" s="9" t="s">
        <v>192</v>
      </c>
      <c r="B673" s="7">
        <v>2020</v>
      </c>
      <c r="C673" s="296" t="s">
        <v>23</v>
      </c>
      <c r="D673" s="307">
        <v>2017</v>
      </c>
      <c r="E673" s="307" t="s">
        <v>194</v>
      </c>
      <c r="F673" s="65">
        <f t="shared" si="41"/>
        <v>3</v>
      </c>
      <c r="G673" s="66" t="str">
        <f t="shared" si="42"/>
        <v>2013+</v>
      </c>
      <c r="H673" s="67" t="str">
        <f t="shared" si="44"/>
        <v>2020-T7 CAIRP-3</v>
      </c>
      <c r="I673" s="302">
        <v>8.6670142980707406E-3</v>
      </c>
      <c r="J673" s="305">
        <f>VLOOKUP(H673,T7_ReductionFactor!$G$10:$H$3591,2,FALSE)</f>
        <v>0.83159521585381357</v>
      </c>
      <c r="K673" s="75">
        <f t="shared" si="43"/>
        <v>7.2074476260122261E-3</v>
      </c>
      <c r="L673" s="11"/>
    </row>
    <row r="674" spans="1:12" ht="16.149999999999999" customHeight="1" x14ac:dyDescent="0.25">
      <c r="A674" s="9" t="s">
        <v>192</v>
      </c>
      <c r="B674" s="7">
        <v>2020</v>
      </c>
      <c r="C674" s="296" t="s">
        <v>23</v>
      </c>
      <c r="D674" s="307">
        <v>2016</v>
      </c>
      <c r="E674" s="307" t="s">
        <v>194</v>
      </c>
      <c r="F674" s="65">
        <f t="shared" si="41"/>
        <v>4</v>
      </c>
      <c r="G674" s="66" t="str">
        <f t="shared" si="42"/>
        <v>2013+</v>
      </c>
      <c r="H674" s="67" t="str">
        <f t="shared" si="44"/>
        <v>2020-T7 CAIRP-4</v>
      </c>
      <c r="I674" s="302">
        <v>7.3081945177919494E-2</v>
      </c>
      <c r="J674" s="305">
        <f>VLOOKUP(H674,T7_ReductionFactor!$G$10:$H$3591,2,FALSE)</f>
        <v>0.81860259684061953</v>
      </c>
      <c r="K674" s="75">
        <f t="shared" si="43"/>
        <v>5.9825070104808691E-2</v>
      </c>
      <c r="L674" s="11"/>
    </row>
    <row r="675" spans="1:12" ht="16.149999999999999" customHeight="1" x14ac:dyDescent="0.25">
      <c r="A675" s="9" t="s">
        <v>192</v>
      </c>
      <c r="B675" s="7">
        <v>2020</v>
      </c>
      <c r="C675" s="296" t="s">
        <v>23</v>
      </c>
      <c r="D675" s="307">
        <v>2015</v>
      </c>
      <c r="E675" s="307" t="s">
        <v>194</v>
      </c>
      <c r="F675" s="65">
        <f t="shared" si="41"/>
        <v>5</v>
      </c>
      <c r="G675" s="66" t="str">
        <f t="shared" si="42"/>
        <v>2013+</v>
      </c>
      <c r="H675" s="67" t="str">
        <f t="shared" si="44"/>
        <v>2020-T7 CAIRP-5</v>
      </c>
      <c r="I675" s="302">
        <v>4.3489702880308699E-2</v>
      </c>
      <c r="J675" s="305">
        <f>VLOOKUP(H675,T7_ReductionFactor!$G$10:$H$3591,2,FALSE)</f>
        <v>0.80907424178345289</v>
      </c>
      <c r="K675" s="75">
        <f t="shared" si="43"/>
        <v>3.5186398383273407E-2</v>
      </c>
      <c r="L675" s="11"/>
    </row>
    <row r="676" spans="1:12" ht="16.149999999999999" customHeight="1" x14ac:dyDescent="0.25">
      <c r="A676" s="9" t="s">
        <v>192</v>
      </c>
      <c r="B676" s="7">
        <v>2020</v>
      </c>
      <c r="C676" s="296" t="s">
        <v>23</v>
      </c>
      <c r="D676" s="307">
        <v>2014</v>
      </c>
      <c r="E676" s="307" t="s">
        <v>194</v>
      </c>
      <c r="F676" s="65">
        <f t="shared" si="41"/>
        <v>6</v>
      </c>
      <c r="G676" s="66" t="str">
        <f t="shared" si="42"/>
        <v>2013+</v>
      </c>
      <c r="H676" s="67" t="str">
        <f t="shared" si="44"/>
        <v>2020-T7 CAIRP-6</v>
      </c>
      <c r="I676" s="302">
        <v>3.1089730656112199E-2</v>
      </c>
      <c r="J676" s="305">
        <f>VLOOKUP(H676,T7_ReductionFactor!$G$10:$H$3591,2,FALSE)</f>
        <v>0.80187506904580308</v>
      </c>
      <c r="K676" s="75">
        <f t="shared" si="43"/>
        <v>2.4930079916485388E-2</v>
      </c>
      <c r="L676" s="11"/>
    </row>
    <row r="677" spans="1:12" ht="16.149999999999999" customHeight="1" x14ac:dyDescent="0.25">
      <c r="A677" s="9" t="s">
        <v>192</v>
      </c>
      <c r="B677" s="7">
        <v>2020</v>
      </c>
      <c r="C677" s="296" t="s">
        <v>23</v>
      </c>
      <c r="D677" s="307">
        <v>2013</v>
      </c>
      <c r="E677" s="307" t="s">
        <v>194</v>
      </c>
      <c r="F677" s="65">
        <f t="shared" si="41"/>
        <v>7</v>
      </c>
      <c r="G677" s="66" t="str">
        <f t="shared" si="42"/>
        <v>2010-12</v>
      </c>
      <c r="H677" s="67" t="str">
        <f t="shared" si="44"/>
        <v>2020-T7 CAIRP-7</v>
      </c>
      <c r="I677" s="302">
        <v>2.7515523945423701E-2</v>
      </c>
      <c r="J677" s="305">
        <f>VLOOKUP(H677,T7_ReductionFactor!$G$10:$H$3591,2,FALSE)</f>
        <v>0.77911408330496645</v>
      </c>
      <c r="K677" s="75">
        <f t="shared" si="43"/>
        <v>2.1437732215394641E-2</v>
      </c>
      <c r="L677" s="11"/>
    </row>
    <row r="678" spans="1:12" ht="16.149999999999999" customHeight="1" x14ac:dyDescent="0.25">
      <c r="A678" s="9" t="s">
        <v>192</v>
      </c>
      <c r="B678" s="7">
        <v>2020</v>
      </c>
      <c r="C678" s="296" t="s">
        <v>23</v>
      </c>
      <c r="D678" s="307">
        <v>2012</v>
      </c>
      <c r="E678" s="307" t="s">
        <v>194</v>
      </c>
      <c r="F678" s="65">
        <f t="shared" si="41"/>
        <v>8</v>
      </c>
      <c r="G678" s="66" t="str">
        <f t="shared" si="42"/>
        <v>2010-12</v>
      </c>
      <c r="H678" s="67" t="str">
        <f t="shared" si="44"/>
        <v>2020-T7 CAIRP-8</v>
      </c>
      <c r="I678" s="302">
        <v>2.77534193797393E-2</v>
      </c>
      <c r="J678" s="305">
        <f>VLOOKUP(H678,T7_ReductionFactor!$G$10:$H$3591,2,FALSE)</f>
        <v>0.77571321644933289</v>
      </c>
      <c r="K678" s="75">
        <f t="shared" si="43"/>
        <v>2.1528694214524823E-2</v>
      </c>
      <c r="L678" s="11"/>
    </row>
    <row r="679" spans="1:12" ht="16.149999999999999" customHeight="1" x14ac:dyDescent="0.25">
      <c r="A679" s="9" t="s">
        <v>192</v>
      </c>
      <c r="B679" s="7">
        <v>2020</v>
      </c>
      <c r="C679" s="296" t="s">
        <v>23</v>
      </c>
      <c r="D679" s="307">
        <v>2011</v>
      </c>
      <c r="E679" s="307" t="s">
        <v>194</v>
      </c>
      <c r="F679" s="65">
        <f t="shared" si="41"/>
        <v>9</v>
      </c>
      <c r="G679" s="66" t="str">
        <f t="shared" si="42"/>
        <v>2010-12</v>
      </c>
      <c r="H679" s="67" t="str">
        <f t="shared" si="44"/>
        <v>2020-T7 CAIRP-9</v>
      </c>
      <c r="I679" s="302">
        <v>2.1856281670603599E-2</v>
      </c>
      <c r="J679" s="305">
        <f>VLOOKUP(H679,T7_ReductionFactor!$G$10:$H$3591,2,FALSE)</f>
        <v>0.77543853941667051</v>
      </c>
      <c r="K679" s="75">
        <f t="shared" si="43"/>
        <v>1.6948203135732202E-2</v>
      </c>
      <c r="L679" s="11"/>
    </row>
    <row r="680" spans="1:12" ht="16.149999999999999" customHeight="1" x14ac:dyDescent="0.25">
      <c r="A680" s="9" t="s">
        <v>192</v>
      </c>
      <c r="B680" s="7">
        <v>2020</v>
      </c>
      <c r="C680" s="296" t="s">
        <v>23</v>
      </c>
      <c r="D680" s="307">
        <v>2010</v>
      </c>
      <c r="E680" s="307" t="s">
        <v>194</v>
      </c>
      <c r="F680" s="65">
        <f t="shared" si="41"/>
        <v>10</v>
      </c>
      <c r="G680" s="66" t="str">
        <f t="shared" si="42"/>
        <v>2007-09</v>
      </c>
      <c r="H680" s="67" t="str">
        <f t="shared" si="44"/>
        <v>2020-T7 CAIRP-10</v>
      </c>
      <c r="I680" s="302">
        <v>1.6703617382579201E-2</v>
      </c>
      <c r="J680" s="305">
        <f>VLOOKUP(H680,T7_ReductionFactor!$G$10:$H$3591,2,FALSE)</f>
        <v>0.77680855685776418</v>
      </c>
      <c r="K680" s="75">
        <f t="shared" si="43"/>
        <v>1.2975512913265614E-2</v>
      </c>
      <c r="L680" s="11"/>
    </row>
    <row r="681" spans="1:12" ht="16.149999999999999" customHeight="1" x14ac:dyDescent="0.25">
      <c r="A681" s="9" t="s">
        <v>192</v>
      </c>
      <c r="B681" s="7">
        <v>2020</v>
      </c>
      <c r="C681" s="296" t="s">
        <v>23</v>
      </c>
      <c r="D681" s="307">
        <v>2009</v>
      </c>
      <c r="E681" s="307" t="s">
        <v>194</v>
      </c>
      <c r="F681" s="65">
        <f t="shared" si="41"/>
        <v>11</v>
      </c>
      <c r="G681" s="66" t="str">
        <f t="shared" si="42"/>
        <v>2007-09</v>
      </c>
      <c r="H681" s="67" t="str">
        <f t="shared" si="44"/>
        <v>2020-T7 CAIRP-11</v>
      </c>
      <c r="I681" s="302">
        <v>1.0265619951604601E-2</v>
      </c>
      <c r="J681" s="305">
        <f>VLOOKUP(H681,T7_ReductionFactor!$G$10:$H$3591,2,FALSE)</f>
        <v>0.77680855685776418</v>
      </c>
      <c r="K681" s="75">
        <f t="shared" si="43"/>
        <v>7.9744214198562407E-3</v>
      </c>
      <c r="L681" s="11"/>
    </row>
    <row r="682" spans="1:12" ht="16.149999999999999" customHeight="1" x14ac:dyDescent="0.25">
      <c r="A682" s="9" t="s">
        <v>192</v>
      </c>
      <c r="B682" s="7">
        <v>2020</v>
      </c>
      <c r="C682" s="296" t="s">
        <v>23</v>
      </c>
      <c r="D682" s="307">
        <v>2008</v>
      </c>
      <c r="E682" s="307" t="s">
        <v>194</v>
      </c>
      <c r="F682" s="65">
        <f t="shared" si="41"/>
        <v>12</v>
      </c>
      <c r="G682" s="66" t="str">
        <f t="shared" si="42"/>
        <v>2007-09</v>
      </c>
      <c r="H682" s="67" t="str">
        <f t="shared" si="44"/>
        <v>2020-T7 CAIRP-12</v>
      </c>
      <c r="I682" s="302">
        <v>6.5278628556517003E-3</v>
      </c>
      <c r="J682" s="305">
        <f>VLOOKUP(H682,T7_ReductionFactor!$G$10:$H$3591,2,FALSE)</f>
        <v>0.77680855685776418</v>
      </c>
      <c r="K682" s="75">
        <f t="shared" si="43"/>
        <v>5.0708997242642009E-3</v>
      </c>
      <c r="L682" s="11"/>
    </row>
    <row r="683" spans="1:12" ht="16.149999999999999" customHeight="1" x14ac:dyDescent="0.25">
      <c r="A683" s="9" t="s">
        <v>192</v>
      </c>
      <c r="B683" s="7">
        <v>2020</v>
      </c>
      <c r="C683" s="296" t="s">
        <v>23</v>
      </c>
      <c r="D683" s="307">
        <v>2007</v>
      </c>
      <c r="E683" s="307" t="s">
        <v>194</v>
      </c>
      <c r="F683" s="65">
        <f t="shared" si="41"/>
        <v>13</v>
      </c>
      <c r="G683" s="66" t="str">
        <f t="shared" si="42"/>
        <v>1997-06</v>
      </c>
      <c r="H683" s="67" t="str">
        <f t="shared" si="44"/>
        <v>2020-T7 CAIRP-13</v>
      </c>
      <c r="I683" s="302">
        <v>3.9328592009675298E-2</v>
      </c>
      <c r="J683" s="305">
        <f>VLOOKUP(H683,T7_ReductionFactor!$G$10:$H$3591,2,FALSE)</f>
        <v>0.87345530491250067</v>
      </c>
      <c r="K683" s="75">
        <f t="shared" si="43"/>
        <v>3.4351767325590275E-2</v>
      </c>
      <c r="L683" s="11"/>
    </row>
    <row r="684" spans="1:12" ht="16.149999999999999" customHeight="1" x14ac:dyDescent="0.25">
      <c r="A684" s="9" t="s">
        <v>192</v>
      </c>
      <c r="B684" s="7">
        <v>2020</v>
      </c>
      <c r="C684" s="296" t="s">
        <v>23</v>
      </c>
      <c r="D684" s="307">
        <v>2006</v>
      </c>
      <c r="E684" s="307" t="s">
        <v>194</v>
      </c>
      <c r="F684" s="65">
        <f t="shared" si="41"/>
        <v>14</v>
      </c>
      <c r="G684" s="66" t="str">
        <f t="shared" si="42"/>
        <v>1997-06</v>
      </c>
      <c r="H684" s="67" t="str">
        <f t="shared" si="44"/>
        <v>2020-T7 CAIRP-14</v>
      </c>
      <c r="I684" s="302">
        <v>3.7269774384768799E-2</v>
      </c>
      <c r="J684" s="305">
        <f>VLOOKUP(H684,T7_ReductionFactor!$G$10:$H$3591,2,FALSE)</f>
        <v>0.87345530491250067</v>
      </c>
      <c r="K684" s="75">
        <f t="shared" si="43"/>
        <v>3.2553482149268335E-2</v>
      </c>
      <c r="L684" s="11"/>
    </row>
    <row r="685" spans="1:12" ht="16.149999999999999" customHeight="1" x14ac:dyDescent="0.25">
      <c r="A685" s="9" t="s">
        <v>192</v>
      </c>
      <c r="B685" s="7">
        <v>2020</v>
      </c>
      <c r="C685" s="296" t="s">
        <v>23</v>
      </c>
      <c r="D685" s="307">
        <v>2005</v>
      </c>
      <c r="E685" s="307" t="s">
        <v>194</v>
      </c>
      <c r="F685" s="65">
        <f t="shared" si="41"/>
        <v>15</v>
      </c>
      <c r="G685" s="66" t="str">
        <f t="shared" si="42"/>
        <v>1997-06</v>
      </c>
      <c r="H685" s="67" t="str">
        <f t="shared" si="44"/>
        <v>2020-T7 CAIRP-15</v>
      </c>
      <c r="I685" s="302">
        <v>2.5202478508710699E-2</v>
      </c>
      <c r="J685" s="305">
        <f>VLOOKUP(H685,T7_ReductionFactor!$G$10:$H$3591,2,FALSE)</f>
        <v>0.87345530491250067</v>
      </c>
      <c r="K685" s="75">
        <f t="shared" si="43"/>
        <v>2.2013238550376648E-2</v>
      </c>
      <c r="L685" s="11"/>
    </row>
    <row r="686" spans="1:12" ht="16.149999999999999" customHeight="1" x14ac:dyDescent="0.25">
      <c r="A686" s="9" t="s">
        <v>192</v>
      </c>
      <c r="B686" s="7">
        <v>2020</v>
      </c>
      <c r="C686" s="296" t="s">
        <v>23</v>
      </c>
      <c r="D686" s="307">
        <v>2004</v>
      </c>
      <c r="E686" s="307" t="s">
        <v>194</v>
      </c>
      <c r="F686" s="65">
        <f t="shared" si="41"/>
        <v>16</v>
      </c>
      <c r="G686" s="66" t="str">
        <f t="shared" si="42"/>
        <v>1997-06</v>
      </c>
      <c r="H686" s="67" t="str">
        <f t="shared" si="44"/>
        <v>2020-T7 CAIRP-16</v>
      </c>
      <c r="I686" s="302">
        <v>1.27705051241115E-2</v>
      </c>
      <c r="J686" s="305">
        <f>VLOOKUP(H686,T7_ReductionFactor!$G$10:$H$3591,2,FALSE)</f>
        <v>0.87345530491250067</v>
      </c>
      <c r="K686" s="75">
        <f t="shared" si="43"/>
        <v>1.1154465447067463E-2</v>
      </c>
      <c r="L686" s="11"/>
    </row>
    <row r="687" spans="1:12" ht="16.149999999999999" customHeight="1" x14ac:dyDescent="0.25">
      <c r="A687" s="9" t="s">
        <v>192</v>
      </c>
      <c r="B687" s="7">
        <v>2020</v>
      </c>
      <c r="C687" s="296" t="s">
        <v>23</v>
      </c>
      <c r="D687" s="307">
        <v>2003</v>
      </c>
      <c r="E687" s="307" t="s">
        <v>194</v>
      </c>
      <c r="F687" s="65">
        <f t="shared" si="41"/>
        <v>17</v>
      </c>
      <c r="G687" s="66" t="str">
        <f t="shared" si="42"/>
        <v>1997-06</v>
      </c>
      <c r="H687" s="67" t="str">
        <f t="shared" si="44"/>
        <v>2020-T7 CAIRP-17</v>
      </c>
      <c r="I687" s="302">
        <v>1.08963896671877E-2</v>
      </c>
      <c r="J687" s="305">
        <f>VLOOKUP(H687,T7_ReductionFactor!$G$10:$H$3591,2,FALSE)</f>
        <v>0.92449295049969848</v>
      </c>
      <c r="K687" s="75">
        <f t="shared" si="43"/>
        <v>1.0073635433212784E-2</v>
      </c>
      <c r="L687" s="11"/>
    </row>
    <row r="688" spans="1:12" ht="16.149999999999999" customHeight="1" x14ac:dyDescent="0.25">
      <c r="A688" s="9" t="s">
        <v>192</v>
      </c>
      <c r="B688" s="7">
        <v>2020</v>
      </c>
      <c r="C688" s="296" t="s">
        <v>23</v>
      </c>
      <c r="D688" s="307">
        <v>2002</v>
      </c>
      <c r="E688" s="307" t="s">
        <v>194</v>
      </c>
      <c r="F688" s="65">
        <f t="shared" si="41"/>
        <v>18</v>
      </c>
      <c r="G688" s="66" t="str">
        <f t="shared" si="42"/>
        <v>1997-06</v>
      </c>
      <c r="H688" s="67" t="str">
        <f t="shared" si="44"/>
        <v>2020-T7 CAIRP-18</v>
      </c>
      <c r="I688" s="302">
        <v>6.6802081127820198E-3</v>
      </c>
      <c r="J688" s="305">
        <f>VLOOKUP(H688,T7_ReductionFactor!$G$10:$H$3591,2,FALSE)</f>
        <v>0.92449295049969848</v>
      </c>
      <c r="K688" s="75">
        <f t="shared" si="43"/>
        <v>6.1758053081378723E-3</v>
      </c>
      <c r="L688" s="11"/>
    </row>
    <row r="689" spans="1:12" ht="16.149999999999999" customHeight="1" x14ac:dyDescent="0.25">
      <c r="A689" s="9" t="s">
        <v>192</v>
      </c>
      <c r="B689" s="7">
        <v>2020</v>
      </c>
      <c r="C689" s="296" t="s">
        <v>23</v>
      </c>
      <c r="D689" s="307">
        <v>2001</v>
      </c>
      <c r="E689" s="307" t="s">
        <v>194</v>
      </c>
      <c r="F689" s="65">
        <f t="shared" si="41"/>
        <v>19</v>
      </c>
      <c r="G689" s="66" t="str">
        <f t="shared" si="42"/>
        <v>1997-06</v>
      </c>
      <c r="H689" s="67" t="str">
        <f t="shared" si="44"/>
        <v>2020-T7 CAIRP-19</v>
      </c>
      <c r="I689" s="302">
        <v>9.4864767369639506E-3</v>
      </c>
      <c r="J689" s="305">
        <f>VLOOKUP(H689,T7_ReductionFactor!$G$10:$H$3591,2,FALSE)</f>
        <v>0.92449295049969848</v>
      </c>
      <c r="K689" s="75">
        <f t="shared" si="43"/>
        <v>8.7701808684025554E-3</v>
      </c>
      <c r="L689" s="11"/>
    </row>
    <row r="690" spans="1:12" ht="16.149999999999999" customHeight="1" x14ac:dyDescent="0.25">
      <c r="A690" s="9" t="s">
        <v>192</v>
      </c>
      <c r="B690" s="7">
        <v>2020</v>
      </c>
      <c r="C690" s="296" t="s">
        <v>23</v>
      </c>
      <c r="D690" s="307">
        <v>2000</v>
      </c>
      <c r="E690" s="307" t="s">
        <v>194</v>
      </c>
      <c r="F690" s="65">
        <f t="shared" si="41"/>
        <v>20</v>
      </c>
      <c r="G690" s="66" t="str">
        <f t="shared" si="42"/>
        <v>1997-06</v>
      </c>
      <c r="H690" s="67" t="str">
        <f t="shared" si="44"/>
        <v>2020-T7 CAIRP-20</v>
      </c>
      <c r="I690" s="302">
        <v>1.41681279452785E-2</v>
      </c>
      <c r="J690" s="305">
        <f>VLOOKUP(H690,T7_ReductionFactor!$G$10:$H$3591,2,FALSE)</f>
        <v>0.92449295049969848</v>
      </c>
      <c r="K690" s="75">
        <f t="shared" si="43"/>
        <v>1.3098334407187752E-2</v>
      </c>
      <c r="L690" s="11"/>
    </row>
    <row r="691" spans="1:12" ht="16.149999999999999" customHeight="1" x14ac:dyDescent="0.25">
      <c r="A691" s="9" t="s">
        <v>192</v>
      </c>
      <c r="B691" s="7">
        <v>2020</v>
      </c>
      <c r="C691" s="296" t="s">
        <v>23</v>
      </c>
      <c r="D691" s="307">
        <v>1999</v>
      </c>
      <c r="E691" s="307" t="s">
        <v>194</v>
      </c>
      <c r="F691" s="65">
        <f t="shared" si="41"/>
        <v>21</v>
      </c>
      <c r="G691" s="66" t="str">
        <f t="shared" si="42"/>
        <v>1997-06</v>
      </c>
      <c r="H691" s="67" t="str">
        <f t="shared" si="44"/>
        <v>2020-T7 CAIRP-21</v>
      </c>
      <c r="I691" s="302">
        <v>7.5016289029225299E-3</v>
      </c>
      <c r="J691" s="305">
        <f>VLOOKUP(H691,T7_ReductionFactor!$G$10:$H$3591,2,FALSE)</f>
        <v>0.92449295049969848</v>
      </c>
      <c r="K691" s="75">
        <f t="shared" si="43"/>
        <v>6.9352030380166662E-3</v>
      </c>
      <c r="L691" s="11"/>
    </row>
    <row r="692" spans="1:12" ht="16.149999999999999" customHeight="1" x14ac:dyDescent="0.25">
      <c r="A692" s="9" t="s">
        <v>192</v>
      </c>
      <c r="B692" s="7">
        <v>2020</v>
      </c>
      <c r="C692" s="296" t="s">
        <v>23</v>
      </c>
      <c r="D692" s="307">
        <v>1998</v>
      </c>
      <c r="E692" s="307" t="s">
        <v>194</v>
      </c>
      <c r="F692" s="65">
        <f t="shared" si="41"/>
        <v>22</v>
      </c>
      <c r="G692" s="66" t="str">
        <f t="shared" si="42"/>
        <v>1997-06</v>
      </c>
      <c r="H692" s="67" t="str">
        <f t="shared" si="44"/>
        <v>2020-T7 CAIRP-22</v>
      </c>
      <c r="I692" s="302">
        <v>5.58635670502893E-3</v>
      </c>
      <c r="J692" s="305">
        <f>VLOOKUP(H692,T7_ReductionFactor!$G$10:$H$3591,2,FALSE)</f>
        <v>0.92449295049969848</v>
      </c>
      <c r="K692" s="75">
        <f t="shared" si="43"/>
        <v>5.1645473927759691E-3</v>
      </c>
      <c r="L692" s="11"/>
    </row>
    <row r="693" spans="1:12" ht="16.149999999999999" customHeight="1" x14ac:dyDescent="0.25">
      <c r="A693" s="9" t="s">
        <v>192</v>
      </c>
      <c r="B693" s="7">
        <v>2020</v>
      </c>
      <c r="C693" s="296" t="s">
        <v>23</v>
      </c>
      <c r="D693" s="307">
        <v>1997</v>
      </c>
      <c r="E693" s="307" t="s">
        <v>194</v>
      </c>
      <c r="F693" s="65">
        <f t="shared" si="41"/>
        <v>23</v>
      </c>
      <c r="G693" s="66" t="str">
        <f t="shared" si="42"/>
        <v>Pre1997</v>
      </c>
      <c r="H693" s="67" t="str">
        <f t="shared" si="44"/>
        <v>2020-T7 CAIRP-23</v>
      </c>
      <c r="I693" s="302">
        <v>3.4887748776091299E-3</v>
      </c>
      <c r="J693" s="305">
        <f>VLOOKUP(H693,T7_ReductionFactor!$G$10:$H$3591,2,FALSE)</f>
        <v>0.92449295049969848</v>
      </c>
      <c r="K693" s="75">
        <f t="shared" si="43"/>
        <v>3.2253477802300888E-3</v>
      </c>
      <c r="L693" s="11"/>
    </row>
    <row r="694" spans="1:12" ht="16.149999999999999" customHeight="1" x14ac:dyDescent="0.25">
      <c r="A694" s="9" t="s">
        <v>192</v>
      </c>
      <c r="B694" s="7">
        <v>2020</v>
      </c>
      <c r="C694" s="296" t="s">
        <v>23</v>
      </c>
      <c r="D694" s="307">
        <v>1996</v>
      </c>
      <c r="E694" s="307" t="s">
        <v>194</v>
      </c>
      <c r="F694" s="65">
        <f t="shared" si="41"/>
        <v>24</v>
      </c>
      <c r="G694" s="66" t="str">
        <f t="shared" si="42"/>
        <v>Pre1997</v>
      </c>
      <c r="H694" s="67" t="str">
        <f t="shared" si="44"/>
        <v>2020-T7 CAIRP-24</v>
      </c>
      <c r="I694" s="302">
        <v>3.2148809443257802E-3</v>
      </c>
      <c r="J694" s="305">
        <f>VLOOKUP(H694,T7_ReductionFactor!$G$10:$H$3591,2,FALSE)</f>
        <v>0.92449295049969848</v>
      </c>
      <c r="K694" s="75">
        <f t="shared" si="43"/>
        <v>2.9721347697249973E-3</v>
      </c>
      <c r="L694" s="11"/>
    </row>
    <row r="695" spans="1:12" ht="16.149999999999999" customHeight="1" x14ac:dyDescent="0.25">
      <c r="A695" s="9" t="s">
        <v>192</v>
      </c>
      <c r="B695" s="7">
        <v>2020</v>
      </c>
      <c r="C695" s="296" t="s">
        <v>24</v>
      </c>
      <c r="D695" s="307">
        <v>2021</v>
      </c>
      <c r="E695" s="307" t="s">
        <v>194</v>
      </c>
      <c r="F695" s="65">
        <f t="shared" si="41"/>
        <v>-1</v>
      </c>
      <c r="G695" s="66" t="str">
        <f t="shared" si="42"/>
        <v>2013+</v>
      </c>
      <c r="H695" s="67" t="str">
        <f t="shared" si="44"/>
        <v>2020-T7 CAIRP Construction--1</v>
      </c>
      <c r="I695" s="302">
        <v>2.4499008502558399E-5</v>
      </c>
      <c r="J695" s="305">
        <f>VLOOKUP(H695,T7_ReductionFactor!$G$10:$H$3591,2,FALSE)</f>
        <v>1</v>
      </c>
      <c r="K695" s="75">
        <f t="shared" si="43"/>
        <v>2.4499008502558399E-5</v>
      </c>
      <c r="L695" s="11"/>
    </row>
    <row r="696" spans="1:12" ht="16.149999999999999" customHeight="1" x14ac:dyDescent="0.25">
      <c r="A696" s="9" t="s">
        <v>192</v>
      </c>
      <c r="B696" s="7">
        <v>2020</v>
      </c>
      <c r="C696" s="296" t="s">
        <v>24</v>
      </c>
      <c r="D696" s="307">
        <v>2020</v>
      </c>
      <c r="E696" s="307" t="s">
        <v>194</v>
      </c>
      <c r="F696" s="65">
        <f t="shared" si="41"/>
        <v>0</v>
      </c>
      <c r="G696" s="66" t="str">
        <f t="shared" si="42"/>
        <v>2013+</v>
      </c>
      <c r="H696" s="67" t="str">
        <f t="shared" si="44"/>
        <v>2020-T7 CAIRP Construction-0</v>
      </c>
      <c r="I696" s="302">
        <v>1.20046391153034E-4</v>
      </c>
      <c r="J696" s="305">
        <f>VLOOKUP(H696,T7_ReductionFactor!$G$10:$H$3591,2,FALSE)</f>
        <v>0.9213464951020639</v>
      </c>
      <c r="K696" s="75">
        <f t="shared" si="43"/>
        <v>1.1060432173849929E-4</v>
      </c>
      <c r="L696" s="11"/>
    </row>
    <row r="697" spans="1:12" ht="16.149999999999999" customHeight="1" x14ac:dyDescent="0.25">
      <c r="A697" s="9" t="s">
        <v>192</v>
      </c>
      <c r="B697" s="7">
        <v>2020</v>
      </c>
      <c r="C697" s="296" t="s">
        <v>24</v>
      </c>
      <c r="D697" s="307">
        <v>2019</v>
      </c>
      <c r="E697" s="307" t="s">
        <v>194</v>
      </c>
      <c r="F697" s="65">
        <f t="shared" si="41"/>
        <v>1</v>
      </c>
      <c r="G697" s="66" t="str">
        <f t="shared" si="42"/>
        <v>2013+</v>
      </c>
      <c r="H697" s="67" t="str">
        <f t="shared" si="44"/>
        <v>2020-T7 CAIRP Construction-1</v>
      </c>
      <c r="I697" s="302">
        <v>2.7112241407513702E-4</v>
      </c>
      <c r="J697" s="305">
        <f>VLOOKUP(H697,T7_ReductionFactor!$G$10:$H$3591,2,FALSE)</f>
        <v>0.87741792901820337</v>
      </c>
      <c r="K697" s="75">
        <f t="shared" si="43"/>
        <v>2.3788766706822251E-4</v>
      </c>
      <c r="L697" s="11"/>
    </row>
    <row r="698" spans="1:12" ht="16.149999999999999" customHeight="1" x14ac:dyDescent="0.25">
      <c r="A698" s="9" t="s">
        <v>192</v>
      </c>
      <c r="B698" s="7">
        <v>2020</v>
      </c>
      <c r="C698" s="296" t="s">
        <v>24</v>
      </c>
      <c r="D698" s="307">
        <v>2018</v>
      </c>
      <c r="E698" s="307" t="s">
        <v>194</v>
      </c>
      <c r="F698" s="65">
        <f t="shared" si="41"/>
        <v>2</v>
      </c>
      <c r="G698" s="66" t="str">
        <f t="shared" si="42"/>
        <v>2013+</v>
      </c>
      <c r="H698" s="67" t="str">
        <f t="shared" si="44"/>
        <v>2020-T7 CAIRP Construction-2</v>
      </c>
      <c r="I698" s="302">
        <v>3.7554563965625399E-4</v>
      </c>
      <c r="J698" s="305">
        <f>VLOOKUP(H698,T7_ReductionFactor!$G$10:$H$3591,2,FALSE)</f>
        <v>0.84999644743866709</v>
      </c>
      <c r="K698" s="75">
        <f t="shared" si="43"/>
        <v>3.192124595588977E-4</v>
      </c>
      <c r="L698" s="11"/>
    </row>
    <row r="699" spans="1:12" ht="16.149999999999999" customHeight="1" x14ac:dyDescent="0.25">
      <c r="A699" s="9" t="s">
        <v>192</v>
      </c>
      <c r="B699" s="7">
        <v>2020</v>
      </c>
      <c r="C699" s="296" t="s">
        <v>24</v>
      </c>
      <c r="D699" s="307">
        <v>2017</v>
      </c>
      <c r="E699" s="307" t="s">
        <v>194</v>
      </c>
      <c r="F699" s="65">
        <f t="shared" si="41"/>
        <v>3</v>
      </c>
      <c r="G699" s="66" t="str">
        <f t="shared" si="42"/>
        <v>2013+</v>
      </c>
      <c r="H699" s="67" t="str">
        <f t="shared" si="44"/>
        <v>2020-T7 CAIRP Construction-3</v>
      </c>
      <c r="I699" s="302">
        <v>5.8261860996580597E-4</v>
      </c>
      <c r="J699" s="305">
        <f>VLOOKUP(H699,T7_ReductionFactor!$G$10:$H$3591,2,FALSE)</f>
        <v>0.83159521585381357</v>
      </c>
      <c r="K699" s="75">
        <f t="shared" si="43"/>
        <v>4.8450284871496326E-4</v>
      </c>
      <c r="L699" s="11"/>
    </row>
    <row r="700" spans="1:12" ht="16.149999999999999" customHeight="1" x14ac:dyDescent="0.25">
      <c r="A700" s="9" t="s">
        <v>192</v>
      </c>
      <c r="B700" s="7">
        <v>2020</v>
      </c>
      <c r="C700" s="296" t="s">
        <v>24</v>
      </c>
      <c r="D700" s="307">
        <v>2016</v>
      </c>
      <c r="E700" s="307" t="s">
        <v>194</v>
      </c>
      <c r="F700" s="65">
        <f t="shared" si="41"/>
        <v>4</v>
      </c>
      <c r="G700" s="66" t="str">
        <f t="shared" si="42"/>
        <v>2013+</v>
      </c>
      <c r="H700" s="67" t="str">
        <f t="shared" si="44"/>
        <v>2020-T7 CAIRP Construction-4</v>
      </c>
      <c r="I700" s="302">
        <v>3.1880417900584002E-3</v>
      </c>
      <c r="J700" s="305">
        <f>VLOOKUP(H700,T7_ReductionFactor!$G$10:$H$3591,2,FALSE)</f>
        <v>0.81860259684061953</v>
      </c>
      <c r="K700" s="75">
        <f t="shared" si="43"/>
        <v>2.6097392881782237E-3</v>
      </c>
      <c r="L700" s="11"/>
    </row>
    <row r="701" spans="1:12" ht="16.149999999999999" customHeight="1" x14ac:dyDescent="0.25">
      <c r="A701" s="9" t="s">
        <v>192</v>
      </c>
      <c r="B701" s="7">
        <v>2020</v>
      </c>
      <c r="C701" s="296" t="s">
        <v>24</v>
      </c>
      <c r="D701" s="307">
        <v>2015</v>
      </c>
      <c r="E701" s="307" t="s">
        <v>194</v>
      </c>
      <c r="F701" s="65">
        <f t="shared" si="41"/>
        <v>5</v>
      </c>
      <c r="G701" s="66" t="str">
        <f t="shared" si="42"/>
        <v>2013+</v>
      </c>
      <c r="H701" s="67" t="str">
        <f t="shared" si="44"/>
        <v>2020-T7 CAIRP Construction-5</v>
      </c>
      <c r="I701" s="302">
        <v>1.8848583750796001E-3</v>
      </c>
      <c r="J701" s="305">
        <f>VLOOKUP(H701,T7_ReductionFactor!$G$10:$H$3591,2,FALSE)</f>
        <v>0.80907424178345289</v>
      </c>
      <c r="K701" s="75">
        <f t="shared" si="43"/>
        <v>1.5249903606867185E-3</v>
      </c>
      <c r="L701" s="11"/>
    </row>
    <row r="702" spans="1:12" ht="16.149999999999999" customHeight="1" x14ac:dyDescent="0.25">
      <c r="A702" s="9" t="s">
        <v>192</v>
      </c>
      <c r="B702" s="7">
        <v>2020</v>
      </c>
      <c r="C702" s="296" t="s">
        <v>24</v>
      </c>
      <c r="D702" s="307">
        <v>2014</v>
      </c>
      <c r="E702" s="307" t="s">
        <v>194</v>
      </c>
      <c r="F702" s="65">
        <f t="shared" si="41"/>
        <v>6</v>
      </c>
      <c r="G702" s="66" t="str">
        <f t="shared" si="42"/>
        <v>2013+</v>
      </c>
      <c r="H702" s="67" t="str">
        <f t="shared" si="44"/>
        <v>2020-T7 CAIRP Construction-6</v>
      </c>
      <c r="I702" s="302">
        <v>1.38424073968875E-3</v>
      </c>
      <c r="J702" s="305">
        <f>VLOOKUP(H702,T7_ReductionFactor!$G$10:$H$3591,2,FALSE)</f>
        <v>0.80187506904580308</v>
      </c>
      <c r="K702" s="75">
        <f t="shared" si="43"/>
        <v>1.10998813871393E-3</v>
      </c>
      <c r="L702" s="11"/>
    </row>
    <row r="703" spans="1:12" ht="16.149999999999999" customHeight="1" x14ac:dyDescent="0.25">
      <c r="A703" s="9" t="s">
        <v>192</v>
      </c>
      <c r="B703" s="7">
        <v>2020</v>
      </c>
      <c r="C703" s="296" t="s">
        <v>24</v>
      </c>
      <c r="D703" s="307">
        <v>2013</v>
      </c>
      <c r="E703" s="307" t="s">
        <v>194</v>
      </c>
      <c r="F703" s="65">
        <f t="shared" si="41"/>
        <v>7</v>
      </c>
      <c r="G703" s="66" t="str">
        <f t="shared" si="42"/>
        <v>2010-12</v>
      </c>
      <c r="H703" s="67" t="str">
        <f t="shared" si="44"/>
        <v>2020-T7 CAIRP Construction-7</v>
      </c>
      <c r="I703" s="302">
        <v>1.24969648808497E-3</v>
      </c>
      <c r="J703" s="305">
        <f>VLOOKUP(H703,T7_ReductionFactor!$G$10:$H$3591,2,FALSE)</f>
        <v>0.77911408330496645</v>
      </c>
      <c r="K703" s="75">
        <f t="shared" si="43"/>
        <v>9.7365613372375737E-4</v>
      </c>
      <c r="L703" s="11"/>
    </row>
    <row r="704" spans="1:12" ht="16.149999999999999" customHeight="1" x14ac:dyDescent="0.25">
      <c r="A704" s="9" t="s">
        <v>192</v>
      </c>
      <c r="B704" s="7">
        <v>2020</v>
      </c>
      <c r="C704" s="296" t="s">
        <v>24</v>
      </c>
      <c r="D704" s="307">
        <v>2012</v>
      </c>
      <c r="E704" s="307" t="s">
        <v>194</v>
      </c>
      <c r="F704" s="65">
        <f t="shared" si="41"/>
        <v>8</v>
      </c>
      <c r="G704" s="66" t="str">
        <f t="shared" si="42"/>
        <v>2010-12</v>
      </c>
      <c r="H704" s="67" t="str">
        <f t="shared" si="44"/>
        <v>2020-T7 CAIRP Construction-8</v>
      </c>
      <c r="I704" s="302">
        <v>1.22971266395128E-3</v>
      </c>
      <c r="J704" s="305">
        <f>VLOOKUP(H704,T7_ReductionFactor!$G$10:$H$3591,2,FALSE)</f>
        <v>0.77571321644933289</v>
      </c>
      <c r="K704" s="75">
        <f t="shared" si="43"/>
        <v>9.5390436586212499E-4</v>
      </c>
      <c r="L704" s="11"/>
    </row>
    <row r="705" spans="1:12" ht="16.149999999999999" customHeight="1" x14ac:dyDescent="0.25">
      <c r="A705" s="9" t="s">
        <v>192</v>
      </c>
      <c r="B705" s="7">
        <v>2020</v>
      </c>
      <c r="C705" s="296" t="s">
        <v>24</v>
      </c>
      <c r="D705" s="307">
        <v>2011</v>
      </c>
      <c r="E705" s="307" t="s">
        <v>194</v>
      </c>
      <c r="F705" s="65">
        <f t="shared" si="41"/>
        <v>9</v>
      </c>
      <c r="G705" s="66" t="str">
        <f t="shared" si="42"/>
        <v>2010-12</v>
      </c>
      <c r="H705" s="67" t="str">
        <f t="shared" si="44"/>
        <v>2020-T7 CAIRP Construction-9</v>
      </c>
      <c r="I705" s="302">
        <v>1.0058256191675199E-3</v>
      </c>
      <c r="J705" s="305">
        <f>VLOOKUP(H705,T7_ReductionFactor!$G$10:$H$3591,2,FALSE)</f>
        <v>0.77543853941667051</v>
      </c>
      <c r="K705" s="75">
        <f t="shared" si="43"/>
        <v>7.7995594903512992E-4</v>
      </c>
      <c r="L705" s="11"/>
    </row>
    <row r="706" spans="1:12" ht="16.149999999999999" customHeight="1" x14ac:dyDescent="0.25">
      <c r="A706" s="9" t="s">
        <v>192</v>
      </c>
      <c r="B706" s="7">
        <v>2020</v>
      </c>
      <c r="C706" s="296" t="s">
        <v>24</v>
      </c>
      <c r="D706" s="307">
        <v>2010</v>
      </c>
      <c r="E706" s="307" t="s">
        <v>194</v>
      </c>
      <c r="F706" s="65">
        <f t="shared" si="41"/>
        <v>10</v>
      </c>
      <c r="G706" s="66" t="str">
        <f t="shared" si="42"/>
        <v>2007-09</v>
      </c>
      <c r="H706" s="67" t="str">
        <f t="shared" si="44"/>
        <v>2020-T7 CAIRP Construction-10</v>
      </c>
      <c r="I706" s="302">
        <v>9.3747684627376495E-4</v>
      </c>
      <c r="J706" s="305">
        <f>VLOOKUP(H706,T7_ReductionFactor!$G$10:$H$3591,2,FALSE)</f>
        <v>0.77680855685776418</v>
      </c>
      <c r="K706" s="75">
        <f t="shared" si="43"/>
        <v>7.2824003604149141E-4</v>
      </c>
      <c r="L706" s="11"/>
    </row>
    <row r="707" spans="1:12" ht="16.149999999999999" customHeight="1" x14ac:dyDescent="0.25">
      <c r="A707" s="9" t="s">
        <v>192</v>
      </c>
      <c r="B707" s="7">
        <v>2020</v>
      </c>
      <c r="C707" s="296" t="s">
        <v>24</v>
      </c>
      <c r="D707" s="307">
        <v>2009</v>
      </c>
      <c r="E707" s="307" t="s">
        <v>194</v>
      </c>
      <c r="F707" s="65">
        <f t="shared" si="41"/>
        <v>11</v>
      </c>
      <c r="G707" s="66" t="str">
        <f t="shared" si="42"/>
        <v>2007-09</v>
      </c>
      <c r="H707" s="67" t="str">
        <f t="shared" si="44"/>
        <v>2020-T7 CAIRP Construction-11</v>
      </c>
      <c r="I707" s="302">
        <v>6.9551659093510605E-4</v>
      </c>
      <c r="J707" s="305">
        <f>VLOOKUP(H707,T7_ReductionFactor!$G$10:$H$3591,2,FALSE)</f>
        <v>0.77680855685776418</v>
      </c>
      <c r="K707" s="75">
        <f t="shared" si="43"/>
        <v>5.4028323927493159E-4</v>
      </c>
      <c r="L707" s="11"/>
    </row>
    <row r="708" spans="1:12" ht="16.149999999999999" customHeight="1" x14ac:dyDescent="0.25">
      <c r="A708" s="9" t="s">
        <v>192</v>
      </c>
      <c r="B708" s="7">
        <v>2020</v>
      </c>
      <c r="C708" s="296" t="s">
        <v>24</v>
      </c>
      <c r="D708" s="307">
        <v>2008</v>
      </c>
      <c r="E708" s="307" t="s">
        <v>194</v>
      </c>
      <c r="F708" s="65">
        <f t="shared" si="41"/>
        <v>12</v>
      </c>
      <c r="G708" s="66" t="str">
        <f t="shared" si="42"/>
        <v>2007-09</v>
      </c>
      <c r="H708" s="67" t="str">
        <f t="shared" si="44"/>
        <v>2020-T7 CAIRP Construction-12</v>
      </c>
      <c r="I708" s="302">
        <v>4.6869322112875702E-4</v>
      </c>
      <c r="J708" s="305">
        <f>VLOOKUP(H708,T7_ReductionFactor!$G$10:$H$3591,2,FALSE)</f>
        <v>0.77680855685776418</v>
      </c>
      <c r="K708" s="75">
        <f t="shared" si="43"/>
        <v>3.6408490471404671E-4</v>
      </c>
      <c r="L708" s="11"/>
    </row>
    <row r="709" spans="1:12" ht="16.149999999999999" customHeight="1" x14ac:dyDescent="0.25">
      <c r="A709" s="9" t="s">
        <v>192</v>
      </c>
      <c r="B709" s="7">
        <v>2020</v>
      </c>
      <c r="C709" s="296" t="s">
        <v>24</v>
      </c>
      <c r="D709" s="307">
        <v>2007</v>
      </c>
      <c r="E709" s="307" t="s">
        <v>194</v>
      </c>
      <c r="F709" s="65">
        <f t="shared" si="41"/>
        <v>13</v>
      </c>
      <c r="G709" s="66" t="str">
        <f t="shared" si="42"/>
        <v>1997-06</v>
      </c>
      <c r="H709" s="67" t="str">
        <f t="shared" si="44"/>
        <v>2020-T7 CAIRP Construction-13</v>
      </c>
      <c r="I709" s="302">
        <v>2.1460438870745998E-3</v>
      </c>
      <c r="J709" s="305">
        <f>VLOOKUP(H709,T7_ReductionFactor!$G$10:$H$3591,2,FALSE)</f>
        <v>0.87345530491250067</v>
      </c>
      <c r="K709" s="75">
        <f t="shared" si="43"/>
        <v>1.8744734177403527E-3</v>
      </c>
      <c r="L709" s="11"/>
    </row>
    <row r="710" spans="1:12" ht="16.149999999999999" customHeight="1" x14ac:dyDescent="0.25">
      <c r="A710" s="9" t="s">
        <v>192</v>
      </c>
      <c r="B710" s="7">
        <v>2020</v>
      </c>
      <c r="C710" s="296" t="s">
        <v>24</v>
      </c>
      <c r="D710" s="307">
        <v>2006</v>
      </c>
      <c r="E710" s="307" t="s">
        <v>194</v>
      </c>
      <c r="F710" s="65">
        <f t="shared" si="41"/>
        <v>14</v>
      </c>
      <c r="G710" s="66" t="str">
        <f t="shared" si="42"/>
        <v>1997-06</v>
      </c>
      <c r="H710" s="67" t="str">
        <f t="shared" si="44"/>
        <v>2020-T7 CAIRP Construction-14</v>
      </c>
      <c r="I710" s="302">
        <v>2.0378158871746199E-3</v>
      </c>
      <c r="J710" s="305">
        <f>VLOOKUP(H710,T7_ReductionFactor!$G$10:$H$3591,2,FALSE)</f>
        <v>0.87345530491250067</v>
      </c>
      <c r="K710" s="75">
        <f t="shared" si="43"/>
        <v>1.7799410970876456E-3</v>
      </c>
      <c r="L710" s="11"/>
    </row>
    <row r="711" spans="1:12" ht="16.149999999999999" customHeight="1" x14ac:dyDescent="0.25">
      <c r="A711" s="9" t="s">
        <v>192</v>
      </c>
      <c r="B711" s="7">
        <v>2020</v>
      </c>
      <c r="C711" s="296" t="s">
        <v>24</v>
      </c>
      <c r="D711" s="307">
        <v>2005</v>
      </c>
      <c r="E711" s="307" t="s">
        <v>194</v>
      </c>
      <c r="F711" s="65">
        <f t="shared" si="41"/>
        <v>15</v>
      </c>
      <c r="G711" s="66" t="str">
        <f t="shared" si="42"/>
        <v>1997-06</v>
      </c>
      <c r="H711" s="67" t="str">
        <f t="shared" si="44"/>
        <v>2020-T7 CAIRP Construction-15</v>
      </c>
      <c r="I711" s="302">
        <v>1.36037953002436E-3</v>
      </c>
      <c r="J711" s="305">
        <f>VLOOKUP(H711,T7_ReductionFactor!$G$10:$H$3591,2,FALSE)</f>
        <v>0.87345530491250067</v>
      </c>
      <c r="K711" s="75">
        <f t="shared" si="43"/>
        <v>1.1882307171941517E-3</v>
      </c>
      <c r="L711" s="11"/>
    </row>
    <row r="712" spans="1:12" ht="16.149999999999999" customHeight="1" x14ac:dyDescent="0.25">
      <c r="A712" s="9" t="s">
        <v>192</v>
      </c>
      <c r="B712" s="7">
        <v>2020</v>
      </c>
      <c r="C712" s="296" t="s">
        <v>24</v>
      </c>
      <c r="D712" s="307">
        <v>2004</v>
      </c>
      <c r="E712" s="307" t="s">
        <v>194</v>
      </c>
      <c r="F712" s="65">
        <f t="shared" si="41"/>
        <v>16</v>
      </c>
      <c r="G712" s="66" t="str">
        <f t="shared" si="42"/>
        <v>1997-06</v>
      </c>
      <c r="H712" s="67" t="str">
        <f t="shared" si="44"/>
        <v>2020-T7 CAIRP Construction-16</v>
      </c>
      <c r="I712" s="302">
        <v>6.7942025516597301E-4</v>
      </c>
      <c r="J712" s="305">
        <f>VLOOKUP(H712,T7_ReductionFactor!$G$10:$H$3591,2,FALSE)</f>
        <v>0.87345530491250067</v>
      </c>
      <c r="K712" s="75">
        <f t="shared" si="43"/>
        <v>5.9344322613972395E-4</v>
      </c>
      <c r="L712" s="11"/>
    </row>
    <row r="713" spans="1:12" ht="16.149999999999999" customHeight="1" x14ac:dyDescent="0.25">
      <c r="A713" s="9" t="s">
        <v>192</v>
      </c>
      <c r="B713" s="7">
        <v>2020</v>
      </c>
      <c r="C713" s="296" t="s">
        <v>24</v>
      </c>
      <c r="D713" s="307">
        <v>2003</v>
      </c>
      <c r="E713" s="307" t="s">
        <v>194</v>
      </c>
      <c r="F713" s="65">
        <f t="shared" ref="F713:F776" si="45">B713-D713</f>
        <v>17</v>
      </c>
      <c r="G713" s="66" t="str">
        <f t="shared" ref="G713:G776" si="46">IF(D713&lt;1998,"Pre1997",IF(D713&lt;2008,"1997-06",IF(D713&lt;2011,"2007-09",IF(D713&lt;2014,"2010-12","2013+"))))</f>
        <v>1997-06</v>
      </c>
      <c r="H713" s="67" t="str">
        <f t="shared" si="44"/>
        <v>2020-T7 CAIRP Construction-17</v>
      </c>
      <c r="I713" s="302">
        <v>6.1552655429675197E-4</v>
      </c>
      <c r="J713" s="305">
        <f>VLOOKUP(H713,T7_ReductionFactor!$G$10:$H$3591,2,FALSE)</f>
        <v>0.92449295049969848</v>
      </c>
      <c r="K713" s="75">
        <f t="shared" ref="K713:K776" si="47">I713*J713</f>
        <v>5.6904996029271706E-4</v>
      </c>
      <c r="L713" s="11"/>
    </row>
    <row r="714" spans="1:12" ht="16.149999999999999" customHeight="1" x14ac:dyDescent="0.25">
      <c r="A714" s="9" t="s">
        <v>192</v>
      </c>
      <c r="B714" s="7">
        <v>2020</v>
      </c>
      <c r="C714" s="296" t="s">
        <v>24</v>
      </c>
      <c r="D714" s="307">
        <v>2002</v>
      </c>
      <c r="E714" s="307" t="s">
        <v>194</v>
      </c>
      <c r="F714" s="65">
        <f t="shared" si="45"/>
        <v>18</v>
      </c>
      <c r="G714" s="66" t="str">
        <f t="shared" si="46"/>
        <v>1997-06</v>
      </c>
      <c r="H714" s="67" t="str">
        <f t="shared" ref="H714:H777" si="48">CONCATENATE(B714,"-",C714,"-",F714)</f>
        <v>2020-T7 CAIRP Construction-18</v>
      </c>
      <c r="I714" s="302">
        <v>5.2179244965830699E-4</v>
      </c>
      <c r="J714" s="305">
        <f>VLOOKUP(H714,T7_ReductionFactor!$G$10:$H$3591,2,FALSE)</f>
        <v>0.92449295049969848</v>
      </c>
      <c r="K714" s="75">
        <f t="shared" si="47"/>
        <v>4.8239344133307362E-4</v>
      </c>
      <c r="L714" s="11"/>
    </row>
    <row r="715" spans="1:12" ht="16.149999999999999" customHeight="1" x14ac:dyDescent="0.25">
      <c r="A715" s="9" t="s">
        <v>192</v>
      </c>
      <c r="B715" s="7">
        <v>2020</v>
      </c>
      <c r="C715" s="296" t="s">
        <v>24</v>
      </c>
      <c r="D715" s="307">
        <v>2001</v>
      </c>
      <c r="E715" s="307" t="s">
        <v>194</v>
      </c>
      <c r="F715" s="65">
        <f t="shared" si="45"/>
        <v>19</v>
      </c>
      <c r="G715" s="66" t="str">
        <f t="shared" si="46"/>
        <v>1997-06</v>
      </c>
      <c r="H715" s="67" t="str">
        <f t="shared" si="48"/>
        <v>2020-T7 CAIRP Construction-19</v>
      </c>
      <c r="I715" s="302">
        <v>7.2433884278135104E-4</v>
      </c>
      <c r="J715" s="305">
        <f>VLOOKUP(H715,T7_ReductionFactor!$G$10:$H$3591,2,FALSE)</f>
        <v>0.92449295049969848</v>
      </c>
      <c r="K715" s="75">
        <f t="shared" si="47"/>
        <v>6.6964615392446842E-4</v>
      </c>
      <c r="L715" s="11"/>
    </row>
    <row r="716" spans="1:12" ht="16.149999999999999" customHeight="1" x14ac:dyDescent="0.25">
      <c r="A716" s="9" t="s">
        <v>192</v>
      </c>
      <c r="B716" s="7">
        <v>2020</v>
      </c>
      <c r="C716" s="296" t="s">
        <v>24</v>
      </c>
      <c r="D716" s="307">
        <v>2000</v>
      </c>
      <c r="E716" s="307" t="s">
        <v>194</v>
      </c>
      <c r="F716" s="65">
        <f t="shared" si="45"/>
        <v>20</v>
      </c>
      <c r="G716" s="66" t="str">
        <f t="shared" si="46"/>
        <v>1997-06</v>
      </c>
      <c r="H716" s="67" t="str">
        <f t="shared" si="48"/>
        <v>2020-T7 CAIRP Construction-20</v>
      </c>
      <c r="I716" s="302">
        <v>1.0639183837323799E-3</v>
      </c>
      <c r="J716" s="305">
        <f>VLOOKUP(H716,T7_ReductionFactor!$G$10:$H$3591,2,FALSE)</f>
        <v>0.92449295049969848</v>
      </c>
      <c r="K716" s="75">
        <f t="shared" si="47"/>
        <v>9.8358504566761827E-4</v>
      </c>
      <c r="L716" s="11"/>
    </row>
    <row r="717" spans="1:12" ht="16.149999999999999" customHeight="1" x14ac:dyDescent="0.25">
      <c r="A717" s="9" t="s">
        <v>192</v>
      </c>
      <c r="B717" s="7">
        <v>2020</v>
      </c>
      <c r="C717" s="296" t="s">
        <v>24</v>
      </c>
      <c r="D717" s="307">
        <v>1999</v>
      </c>
      <c r="E717" s="307" t="s">
        <v>194</v>
      </c>
      <c r="F717" s="65">
        <f t="shared" si="45"/>
        <v>21</v>
      </c>
      <c r="G717" s="66" t="str">
        <f t="shared" si="46"/>
        <v>1997-06</v>
      </c>
      <c r="H717" s="67" t="str">
        <f t="shared" si="48"/>
        <v>2020-T7 CAIRP Construction-21</v>
      </c>
      <c r="I717" s="302">
        <v>5.5271185225174704E-4</v>
      </c>
      <c r="J717" s="305">
        <f>VLOOKUP(H717,T7_ReductionFactor!$G$10:$H$3591,2,FALSE)</f>
        <v>0.92449295049969848</v>
      </c>
      <c r="K717" s="75">
        <f t="shared" si="47"/>
        <v>5.1097821106437099E-4</v>
      </c>
      <c r="L717" s="11"/>
    </row>
    <row r="718" spans="1:12" ht="16.149999999999999" customHeight="1" x14ac:dyDescent="0.25">
      <c r="A718" s="9" t="s">
        <v>192</v>
      </c>
      <c r="B718" s="7">
        <v>2020</v>
      </c>
      <c r="C718" s="296" t="s">
        <v>24</v>
      </c>
      <c r="D718" s="307">
        <v>1998</v>
      </c>
      <c r="E718" s="307" t="s">
        <v>194</v>
      </c>
      <c r="F718" s="65">
        <f t="shared" si="45"/>
        <v>22</v>
      </c>
      <c r="G718" s="66" t="str">
        <f t="shared" si="46"/>
        <v>1997-06</v>
      </c>
      <c r="H718" s="67" t="str">
        <f t="shared" si="48"/>
        <v>2020-T7 CAIRP Construction-22</v>
      </c>
      <c r="I718" s="302">
        <v>3.8567600952903598E-4</v>
      </c>
      <c r="J718" s="305">
        <f>VLOOKUP(H718,T7_ReductionFactor!$G$10:$H$3591,2,FALSE)</f>
        <v>0.92449295049969848</v>
      </c>
      <c r="K718" s="75">
        <f t="shared" si="47"/>
        <v>3.5655475198644829E-4</v>
      </c>
      <c r="L718" s="11"/>
    </row>
    <row r="719" spans="1:12" ht="16.149999999999999" customHeight="1" x14ac:dyDescent="0.25">
      <c r="A719" s="9" t="s">
        <v>192</v>
      </c>
      <c r="B719" s="7">
        <v>2020</v>
      </c>
      <c r="C719" s="296" t="s">
        <v>24</v>
      </c>
      <c r="D719" s="307">
        <v>1997</v>
      </c>
      <c r="E719" s="307" t="s">
        <v>194</v>
      </c>
      <c r="F719" s="65">
        <f t="shared" si="45"/>
        <v>23</v>
      </c>
      <c r="G719" s="66" t="str">
        <f t="shared" si="46"/>
        <v>Pre1997</v>
      </c>
      <c r="H719" s="67" t="str">
        <f t="shared" si="48"/>
        <v>2020-T7 CAIRP Construction-23</v>
      </c>
      <c r="I719" s="302">
        <v>2.40080545468461E-4</v>
      </c>
      <c r="J719" s="305">
        <f>VLOOKUP(H719,T7_ReductionFactor!$G$10:$H$3591,2,FALSE)</f>
        <v>0.92449295049969848</v>
      </c>
      <c r="K719" s="75">
        <f t="shared" si="47"/>
        <v>2.2195277183771452E-4</v>
      </c>
      <c r="L719" s="11"/>
    </row>
    <row r="720" spans="1:12" ht="16.149999999999999" customHeight="1" x14ac:dyDescent="0.25">
      <c r="A720" s="9" t="s">
        <v>192</v>
      </c>
      <c r="B720" s="7">
        <v>2020</v>
      </c>
      <c r="C720" s="296" t="s">
        <v>24</v>
      </c>
      <c r="D720" s="307">
        <v>1996</v>
      </c>
      <c r="E720" s="307" t="s">
        <v>194</v>
      </c>
      <c r="F720" s="65">
        <f t="shared" si="45"/>
        <v>24</v>
      </c>
      <c r="G720" s="66" t="str">
        <f t="shared" si="46"/>
        <v>Pre1997</v>
      </c>
      <c r="H720" s="67" t="str">
        <f t="shared" si="48"/>
        <v>2020-T7 CAIRP Construction-24</v>
      </c>
      <c r="I720" s="302">
        <v>2.2119021305582999E-4</v>
      </c>
      <c r="J720" s="305">
        <f>VLOOKUP(H720,T7_ReductionFactor!$G$10:$H$3591,2,FALSE)</f>
        <v>0.92449295049969848</v>
      </c>
      <c r="K720" s="75">
        <f t="shared" si="47"/>
        <v>2.0448879268964121E-4</v>
      </c>
      <c r="L720" s="11"/>
    </row>
    <row r="721" spans="1:12" ht="16.149999999999999" customHeight="1" x14ac:dyDescent="0.25">
      <c r="A721" s="9" t="s">
        <v>192</v>
      </c>
      <c r="B721" s="7">
        <v>2020</v>
      </c>
      <c r="C721" s="296" t="s">
        <v>25</v>
      </c>
      <c r="D721" s="307">
        <v>2021</v>
      </c>
      <c r="E721" s="307" t="s">
        <v>194</v>
      </c>
      <c r="F721" s="65">
        <f t="shared" si="45"/>
        <v>-1</v>
      </c>
      <c r="G721" s="66" t="str">
        <f t="shared" si="46"/>
        <v>2013+</v>
      </c>
      <c r="H721" s="67" t="str">
        <f t="shared" si="48"/>
        <v>2020-T7 Motor Coach--1</v>
      </c>
      <c r="I721" s="302">
        <v>1.3051021557705E-5</v>
      </c>
      <c r="J721" s="305">
        <f>VLOOKUP(H721,T7_ReductionFactor!$G$10:$H$3591,2,FALSE)</f>
        <v>0.97800281337928396</v>
      </c>
      <c r="K721" s="75">
        <f t="shared" si="47"/>
        <v>1.2763935800909175E-5</v>
      </c>
      <c r="L721" s="11"/>
    </row>
    <row r="722" spans="1:12" ht="16.149999999999999" customHeight="1" x14ac:dyDescent="0.25">
      <c r="A722" s="9" t="s">
        <v>192</v>
      </c>
      <c r="B722" s="7">
        <v>2020</v>
      </c>
      <c r="C722" s="296" t="s">
        <v>25</v>
      </c>
      <c r="D722" s="307">
        <v>2020</v>
      </c>
      <c r="E722" s="307" t="s">
        <v>194</v>
      </c>
      <c r="F722" s="65">
        <f t="shared" si="45"/>
        <v>0</v>
      </c>
      <c r="G722" s="66" t="str">
        <f t="shared" si="46"/>
        <v>2013+</v>
      </c>
      <c r="H722" s="67" t="str">
        <f t="shared" si="48"/>
        <v>2020-T7 Motor Coach-0</v>
      </c>
      <c r="I722" s="302">
        <v>1.7818429985376599E-4</v>
      </c>
      <c r="J722" s="305">
        <f>VLOOKUP(H722,T7_ReductionFactor!$G$10:$H$3591,2,FALSE)</f>
        <v>0.93714709554443554</v>
      </c>
      <c r="K722" s="75">
        <f t="shared" si="47"/>
        <v>1.6698489907957559E-4</v>
      </c>
      <c r="L722" s="11"/>
    </row>
    <row r="723" spans="1:12" ht="16.149999999999999" customHeight="1" x14ac:dyDescent="0.25">
      <c r="A723" s="9" t="s">
        <v>192</v>
      </c>
      <c r="B723" s="7">
        <v>2020</v>
      </c>
      <c r="C723" s="296" t="s">
        <v>25</v>
      </c>
      <c r="D723" s="307">
        <v>2019</v>
      </c>
      <c r="E723" s="307" t="s">
        <v>194</v>
      </c>
      <c r="F723" s="65">
        <f t="shared" si="45"/>
        <v>1</v>
      </c>
      <c r="G723" s="66" t="str">
        <f t="shared" si="46"/>
        <v>2013+</v>
      </c>
      <c r="H723" s="67" t="str">
        <f t="shared" si="48"/>
        <v>2020-T7 Motor Coach-1</v>
      </c>
      <c r="I723" s="302">
        <v>3.1295887318117402E-4</v>
      </c>
      <c r="J723" s="305">
        <f>VLOOKUP(H723,T7_ReductionFactor!$G$10:$H$3591,2,FALSE)</f>
        <v>0.90753841577882566</v>
      </c>
      <c r="K723" s="75">
        <f t="shared" si="47"/>
        <v>2.840221999707691E-4</v>
      </c>
      <c r="L723" s="11"/>
    </row>
    <row r="724" spans="1:12" ht="16.149999999999999" customHeight="1" x14ac:dyDescent="0.25">
      <c r="A724" s="9" t="s">
        <v>192</v>
      </c>
      <c r="B724" s="7">
        <v>2020</v>
      </c>
      <c r="C724" s="296" t="s">
        <v>25</v>
      </c>
      <c r="D724" s="307">
        <v>2018</v>
      </c>
      <c r="E724" s="307" t="s">
        <v>194</v>
      </c>
      <c r="F724" s="65">
        <f t="shared" si="45"/>
        <v>2</v>
      </c>
      <c r="G724" s="66" t="str">
        <f t="shared" si="46"/>
        <v>2013+</v>
      </c>
      <c r="H724" s="67" t="str">
        <f t="shared" si="48"/>
        <v>2020-T7 Motor Coach-2</v>
      </c>
      <c r="I724" s="302">
        <v>3.53400345529113E-4</v>
      </c>
      <c r="J724" s="305">
        <f>VLOOKUP(H724,T7_ReductionFactor!$G$10:$H$3591,2,FALSE)</f>
        <v>0.88509443945787336</v>
      </c>
      <c r="K724" s="75">
        <f t="shared" si="47"/>
        <v>3.1279268073030903E-4</v>
      </c>
      <c r="L724" s="11"/>
    </row>
    <row r="725" spans="1:12" ht="16.149999999999999" customHeight="1" x14ac:dyDescent="0.25">
      <c r="A725" s="9" t="s">
        <v>192</v>
      </c>
      <c r="B725" s="7">
        <v>2020</v>
      </c>
      <c r="C725" s="296" t="s">
        <v>25</v>
      </c>
      <c r="D725" s="307">
        <v>2017</v>
      </c>
      <c r="E725" s="307" t="s">
        <v>194</v>
      </c>
      <c r="F725" s="65">
        <f t="shared" si="45"/>
        <v>3</v>
      </c>
      <c r="G725" s="66" t="str">
        <f t="shared" si="46"/>
        <v>2013+</v>
      </c>
      <c r="H725" s="67" t="str">
        <f t="shared" si="48"/>
        <v>2020-T7 Motor Coach-3</v>
      </c>
      <c r="I725" s="302">
        <v>3.2494306359890903E-4</v>
      </c>
      <c r="J725" s="305">
        <f>VLOOKUP(H725,T7_ReductionFactor!$G$10:$H$3591,2,FALSE)</f>
        <v>0.86749527895763334</v>
      </c>
      <c r="K725" s="75">
        <f t="shared" si="47"/>
        <v>2.818865736020836E-4</v>
      </c>
      <c r="L725" s="11"/>
    </row>
    <row r="726" spans="1:12" ht="16.149999999999999" customHeight="1" x14ac:dyDescent="0.25">
      <c r="A726" s="9" t="s">
        <v>192</v>
      </c>
      <c r="B726" s="7">
        <v>2020</v>
      </c>
      <c r="C726" s="296" t="s">
        <v>25</v>
      </c>
      <c r="D726" s="307">
        <v>2016</v>
      </c>
      <c r="E726" s="307" t="s">
        <v>194</v>
      </c>
      <c r="F726" s="65">
        <f t="shared" si="45"/>
        <v>4</v>
      </c>
      <c r="G726" s="66" t="str">
        <f t="shared" si="46"/>
        <v>2013+</v>
      </c>
      <c r="H726" s="67" t="str">
        <f t="shared" si="48"/>
        <v>2020-T7 Motor Coach-4</v>
      </c>
      <c r="I726" s="302">
        <v>6.3235596549362204E-4</v>
      </c>
      <c r="J726" s="305">
        <f>VLOOKUP(H726,T7_ReductionFactor!$G$10:$H$3591,2,FALSE)</f>
        <v>0.85332503238511537</v>
      </c>
      <c r="K726" s="75">
        <f t="shared" si="47"/>
        <v>5.3960517473376594E-4</v>
      </c>
      <c r="L726" s="11"/>
    </row>
    <row r="727" spans="1:12" ht="16.149999999999999" customHeight="1" x14ac:dyDescent="0.25">
      <c r="A727" s="9" t="s">
        <v>192</v>
      </c>
      <c r="B727" s="7">
        <v>2020</v>
      </c>
      <c r="C727" s="296" t="s">
        <v>25</v>
      </c>
      <c r="D727" s="307">
        <v>2015</v>
      </c>
      <c r="E727" s="307" t="s">
        <v>194</v>
      </c>
      <c r="F727" s="65">
        <f t="shared" si="45"/>
        <v>5</v>
      </c>
      <c r="G727" s="66" t="str">
        <f t="shared" si="46"/>
        <v>2013+</v>
      </c>
      <c r="H727" s="67" t="str">
        <f t="shared" si="48"/>
        <v>2020-T7 Motor Coach-5</v>
      </c>
      <c r="I727" s="302">
        <v>4.0245787692720701E-4</v>
      </c>
      <c r="J727" s="305">
        <f>VLOOKUP(H727,T7_ReductionFactor!$G$10:$H$3591,2,FALSE)</f>
        <v>0.84167055252083189</v>
      </c>
      <c r="K727" s="75">
        <f t="shared" si="47"/>
        <v>3.3873694363968328E-4</v>
      </c>
      <c r="L727" s="11"/>
    </row>
    <row r="728" spans="1:12" ht="16.149999999999999" customHeight="1" x14ac:dyDescent="0.25">
      <c r="A728" s="9" t="s">
        <v>192</v>
      </c>
      <c r="B728" s="7">
        <v>2020</v>
      </c>
      <c r="C728" s="296" t="s">
        <v>25</v>
      </c>
      <c r="D728" s="307">
        <v>2014</v>
      </c>
      <c r="E728" s="307" t="s">
        <v>194</v>
      </c>
      <c r="F728" s="65">
        <f t="shared" si="45"/>
        <v>6</v>
      </c>
      <c r="G728" s="66" t="str">
        <f t="shared" si="46"/>
        <v>2013+</v>
      </c>
      <c r="H728" s="67" t="str">
        <f t="shared" si="48"/>
        <v>2020-T7 Motor Coach-6</v>
      </c>
      <c r="I728" s="302">
        <v>4.2298266906227398E-4</v>
      </c>
      <c r="J728" s="305">
        <f>VLOOKUP(H728,T7_ReductionFactor!$G$10:$H$3591,2,FALSE)</f>
        <v>0.83191649432682091</v>
      </c>
      <c r="K728" s="75">
        <f t="shared" si="47"/>
        <v>3.5188625920728881E-4</v>
      </c>
      <c r="L728" s="11"/>
    </row>
    <row r="729" spans="1:12" ht="16.149999999999999" customHeight="1" x14ac:dyDescent="0.25">
      <c r="A729" s="9" t="s">
        <v>192</v>
      </c>
      <c r="B729" s="7">
        <v>2020</v>
      </c>
      <c r="C729" s="296" t="s">
        <v>25</v>
      </c>
      <c r="D729" s="307">
        <v>2013</v>
      </c>
      <c r="E729" s="307" t="s">
        <v>194</v>
      </c>
      <c r="F729" s="65">
        <f t="shared" si="45"/>
        <v>7</v>
      </c>
      <c r="G729" s="66" t="str">
        <f t="shared" si="46"/>
        <v>2010-12</v>
      </c>
      <c r="H729" s="67" t="str">
        <f t="shared" si="48"/>
        <v>2020-T7 Motor Coach-7</v>
      </c>
      <c r="I729" s="302">
        <v>5.8516227495949405E-4</v>
      </c>
      <c r="J729" s="305">
        <f>VLOOKUP(H729,T7_ReductionFactor!$G$10:$H$3591,2,FALSE)</f>
        <v>0.80114846210329171</v>
      </c>
      <c r="K729" s="75">
        <f t="shared" si="47"/>
        <v>4.6880185666466219E-4</v>
      </c>
      <c r="L729" s="11"/>
    </row>
    <row r="730" spans="1:12" ht="16.149999999999999" customHeight="1" x14ac:dyDescent="0.25">
      <c r="A730" s="9" t="s">
        <v>192</v>
      </c>
      <c r="B730" s="7">
        <v>2020</v>
      </c>
      <c r="C730" s="296" t="s">
        <v>25</v>
      </c>
      <c r="D730" s="307">
        <v>2012</v>
      </c>
      <c r="E730" s="307" t="s">
        <v>194</v>
      </c>
      <c r="F730" s="65">
        <f t="shared" si="45"/>
        <v>8</v>
      </c>
      <c r="G730" s="66" t="str">
        <f t="shared" si="46"/>
        <v>2010-12</v>
      </c>
      <c r="H730" s="67" t="str">
        <f t="shared" si="48"/>
        <v>2020-T7 Motor Coach-8</v>
      </c>
      <c r="I730" s="302">
        <v>6.7852960278711003E-4</v>
      </c>
      <c r="J730" s="305">
        <f>VLOOKUP(H730,T7_ReductionFactor!$G$10:$H$3591,2,FALSE)</f>
        <v>0.79524011595787492</v>
      </c>
      <c r="K730" s="75">
        <f t="shared" si="47"/>
        <v>5.3959396000127216E-4</v>
      </c>
      <c r="L730" s="11"/>
    </row>
    <row r="731" spans="1:12" ht="16.149999999999999" customHeight="1" x14ac:dyDescent="0.25">
      <c r="A731" s="9" t="s">
        <v>192</v>
      </c>
      <c r="B731" s="7">
        <v>2020</v>
      </c>
      <c r="C731" s="296" t="s">
        <v>25</v>
      </c>
      <c r="D731" s="307">
        <v>2011</v>
      </c>
      <c r="E731" s="307" t="s">
        <v>194</v>
      </c>
      <c r="F731" s="65">
        <f t="shared" si="45"/>
        <v>9</v>
      </c>
      <c r="G731" s="66" t="str">
        <f t="shared" si="46"/>
        <v>2010-12</v>
      </c>
      <c r="H731" s="67" t="str">
        <f t="shared" si="48"/>
        <v>2020-T7 Motor Coach-9</v>
      </c>
      <c r="I731" s="302">
        <v>3.80368976403328E-4</v>
      </c>
      <c r="J731" s="305">
        <f>VLOOKUP(H731,T7_ReductionFactor!$G$10:$H$3591,2,FALSE)</f>
        <v>0.79067339317709706</v>
      </c>
      <c r="K731" s="75">
        <f t="shared" si="47"/>
        <v>3.0074762923211853E-4</v>
      </c>
      <c r="L731" s="11"/>
    </row>
    <row r="732" spans="1:12" ht="16.149999999999999" customHeight="1" x14ac:dyDescent="0.25">
      <c r="A732" s="9" t="s">
        <v>192</v>
      </c>
      <c r="B732" s="7">
        <v>2020</v>
      </c>
      <c r="C732" s="296" t="s">
        <v>25</v>
      </c>
      <c r="D732" s="307">
        <v>2010</v>
      </c>
      <c r="E732" s="307" t="s">
        <v>194</v>
      </c>
      <c r="F732" s="65">
        <f t="shared" si="45"/>
        <v>10</v>
      </c>
      <c r="G732" s="66" t="str">
        <f t="shared" si="46"/>
        <v>2007-09</v>
      </c>
      <c r="H732" s="67" t="str">
        <f t="shared" si="48"/>
        <v>2020-T7 Motor Coach-10</v>
      </c>
      <c r="I732" s="302">
        <v>4.8260334637163999E-4</v>
      </c>
      <c r="J732" s="305">
        <f>VLOOKUP(H732,T7_ReductionFactor!$G$10:$H$3591,2,FALSE)</f>
        <v>0.79672513419040625</v>
      </c>
      <c r="K732" s="75">
        <f t="shared" si="47"/>
        <v>3.8450221589868397E-4</v>
      </c>
      <c r="L732" s="11"/>
    </row>
    <row r="733" spans="1:12" ht="16.149999999999999" customHeight="1" x14ac:dyDescent="0.25">
      <c r="A733" s="9" t="s">
        <v>192</v>
      </c>
      <c r="B733" s="7">
        <v>2020</v>
      </c>
      <c r="C733" s="296" t="s">
        <v>25</v>
      </c>
      <c r="D733" s="307">
        <v>2009</v>
      </c>
      <c r="E733" s="307" t="s">
        <v>194</v>
      </c>
      <c r="F733" s="65">
        <f t="shared" si="45"/>
        <v>11</v>
      </c>
      <c r="G733" s="66" t="str">
        <f t="shared" si="46"/>
        <v>2007-09</v>
      </c>
      <c r="H733" s="67" t="str">
        <f t="shared" si="48"/>
        <v>2020-T7 Motor Coach-11</v>
      </c>
      <c r="I733" s="302">
        <v>3.6956993304985302E-4</v>
      </c>
      <c r="J733" s="305">
        <f>VLOOKUP(H733,T7_ReductionFactor!$G$10:$H$3591,2,FALSE)</f>
        <v>0.79186625208673966</v>
      </c>
      <c r="K733" s="75">
        <f t="shared" si="47"/>
        <v>2.9264995776813441E-4</v>
      </c>
      <c r="L733" s="11"/>
    </row>
    <row r="734" spans="1:12" ht="16.149999999999999" customHeight="1" x14ac:dyDescent="0.25">
      <c r="A734" s="9" t="s">
        <v>192</v>
      </c>
      <c r="B734" s="7">
        <v>2020</v>
      </c>
      <c r="C734" s="296" t="s">
        <v>25</v>
      </c>
      <c r="D734" s="307">
        <v>2008</v>
      </c>
      <c r="E734" s="307" t="s">
        <v>194</v>
      </c>
      <c r="F734" s="65">
        <f t="shared" si="45"/>
        <v>12</v>
      </c>
      <c r="G734" s="66" t="str">
        <f t="shared" si="46"/>
        <v>2007-09</v>
      </c>
      <c r="H734" s="67" t="str">
        <f t="shared" si="48"/>
        <v>2020-T7 Motor Coach-12</v>
      </c>
      <c r="I734" s="302">
        <v>6.6476887411824398E-4</v>
      </c>
      <c r="J734" s="305">
        <f>VLOOKUP(H734,T7_ReductionFactor!$G$10:$H$3591,2,FALSE)</f>
        <v>0.7878067459547502</v>
      </c>
      <c r="K734" s="75">
        <f t="shared" si="47"/>
        <v>5.237094035310968E-4</v>
      </c>
      <c r="L734" s="11"/>
    </row>
    <row r="735" spans="1:12" ht="16.149999999999999" customHeight="1" x14ac:dyDescent="0.25">
      <c r="A735" s="9" t="s">
        <v>192</v>
      </c>
      <c r="B735" s="7">
        <v>2020</v>
      </c>
      <c r="C735" s="296" t="s">
        <v>25</v>
      </c>
      <c r="D735" s="307">
        <v>2007</v>
      </c>
      <c r="E735" s="307" t="s">
        <v>194</v>
      </c>
      <c r="F735" s="65">
        <f t="shared" si="45"/>
        <v>13</v>
      </c>
      <c r="G735" s="66" t="str">
        <f t="shared" si="46"/>
        <v>1997-06</v>
      </c>
      <c r="H735" s="67" t="str">
        <f t="shared" si="48"/>
        <v>2020-T7 Motor Coach-13</v>
      </c>
      <c r="I735" s="302">
        <v>4.0840958048919303E-3</v>
      </c>
      <c r="J735" s="305">
        <f>VLOOKUP(H735,T7_ReductionFactor!$G$10:$H$3591,2,FALSE)</f>
        <v>0.87941471137032923</v>
      </c>
      <c r="K735" s="75">
        <f t="shared" si="47"/>
        <v>3.5916139334678091E-3</v>
      </c>
      <c r="L735" s="11"/>
    </row>
    <row r="736" spans="1:12" ht="16.149999999999999" customHeight="1" x14ac:dyDescent="0.25">
      <c r="A736" s="9" t="s">
        <v>192</v>
      </c>
      <c r="B736" s="7">
        <v>2020</v>
      </c>
      <c r="C736" s="296" t="s">
        <v>25</v>
      </c>
      <c r="D736" s="307">
        <v>2006</v>
      </c>
      <c r="E736" s="307" t="s">
        <v>194</v>
      </c>
      <c r="F736" s="65">
        <f t="shared" si="45"/>
        <v>14</v>
      </c>
      <c r="G736" s="66" t="str">
        <f t="shared" si="46"/>
        <v>1997-06</v>
      </c>
      <c r="H736" s="67" t="str">
        <f t="shared" si="48"/>
        <v>2020-T7 Motor Coach-14</v>
      </c>
      <c r="I736" s="302">
        <v>3.4870419675436899E-3</v>
      </c>
      <c r="J736" s="305">
        <f>VLOOKUP(H736,T7_ReductionFactor!$G$10:$H$3591,2,FALSE)</f>
        <v>0.87714167456326098</v>
      </c>
      <c r="K736" s="75">
        <f t="shared" si="47"/>
        <v>3.0586298306836406E-3</v>
      </c>
      <c r="L736" s="11"/>
    </row>
    <row r="737" spans="1:12" ht="16.149999999999999" customHeight="1" x14ac:dyDescent="0.25">
      <c r="A737" s="9" t="s">
        <v>192</v>
      </c>
      <c r="B737" s="7">
        <v>2020</v>
      </c>
      <c r="C737" s="296" t="s">
        <v>25</v>
      </c>
      <c r="D737" s="307">
        <v>2005</v>
      </c>
      <c r="E737" s="307" t="s">
        <v>194</v>
      </c>
      <c r="F737" s="65">
        <f t="shared" si="45"/>
        <v>15</v>
      </c>
      <c r="G737" s="66" t="str">
        <f t="shared" si="46"/>
        <v>1997-06</v>
      </c>
      <c r="H737" s="67" t="str">
        <f t="shared" si="48"/>
        <v>2020-T7 Motor Coach-15</v>
      </c>
      <c r="I737" s="302">
        <v>3.02044930214933E-3</v>
      </c>
      <c r="J737" s="305">
        <f>VLOOKUP(H737,T7_ReductionFactor!$G$10:$H$3591,2,FALSE)</f>
        <v>0.87517554546998444</v>
      </c>
      <c r="K737" s="75">
        <f t="shared" si="47"/>
        <v>2.6434233655729736E-3</v>
      </c>
      <c r="L737" s="11"/>
    </row>
    <row r="738" spans="1:12" ht="16.149999999999999" customHeight="1" x14ac:dyDescent="0.25">
      <c r="A738" s="9" t="s">
        <v>192</v>
      </c>
      <c r="B738" s="7">
        <v>2020</v>
      </c>
      <c r="C738" s="296" t="s">
        <v>25</v>
      </c>
      <c r="D738" s="307">
        <v>2004</v>
      </c>
      <c r="E738" s="307" t="s">
        <v>194</v>
      </c>
      <c r="F738" s="65">
        <f t="shared" si="45"/>
        <v>16</v>
      </c>
      <c r="G738" s="66" t="str">
        <f t="shared" si="46"/>
        <v>1997-06</v>
      </c>
      <c r="H738" s="67" t="str">
        <f t="shared" si="48"/>
        <v>2020-T7 Motor Coach-16</v>
      </c>
      <c r="I738" s="302">
        <v>3.08409926933701E-3</v>
      </c>
      <c r="J738" s="305">
        <f>VLOOKUP(H738,T7_ReductionFactor!$G$10:$H$3591,2,FALSE)</f>
        <v>0.87346698827847735</v>
      </c>
      <c r="K738" s="75">
        <f t="shared" si="47"/>
        <v>2.6938589003396509E-3</v>
      </c>
      <c r="L738" s="11"/>
    </row>
    <row r="739" spans="1:12" ht="16.149999999999999" customHeight="1" x14ac:dyDescent="0.25">
      <c r="A739" s="9" t="s">
        <v>192</v>
      </c>
      <c r="B739" s="7">
        <v>2020</v>
      </c>
      <c r="C739" s="296" t="s">
        <v>25</v>
      </c>
      <c r="D739" s="307">
        <v>2003</v>
      </c>
      <c r="E739" s="307" t="s">
        <v>194</v>
      </c>
      <c r="F739" s="65">
        <f t="shared" si="45"/>
        <v>17</v>
      </c>
      <c r="G739" s="66" t="str">
        <f t="shared" si="46"/>
        <v>1997-06</v>
      </c>
      <c r="H739" s="67" t="str">
        <f t="shared" si="48"/>
        <v>2020-T7 Motor Coach-17</v>
      </c>
      <c r="I739" s="302">
        <v>1.87803857323341E-3</v>
      </c>
      <c r="J739" s="305">
        <f>VLOOKUP(H739,T7_ReductionFactor!$G$10:$H$3591,2,FALSE)</f>
        <v>0.92449295049969848</v>
      </c>
      <c r="K739" s="75">
        <f t="shared" si="47"/>
        <v>1.7362334217207993E-3</v>
      </c>
      <c r="L739" s="11"/>
    </row>
    <row r="740" spans="1:12" ht="16.149999999999999" customHeight="1" x14ac:dyDescent="0.25">
      <c r="A740" s="9" t="s">
        <v>192</v>
      </c>
      <c r="B740" s="7">
        <v>2020</v>
      </c>
      <c r="C740" s="296" t="s">
        <v>25</v>
      </c>
      <c r="D740" s="307">
        <v>2002</v>
      </c>
      <c r="E740" s="307" t="s">
        <v>194</v>
      </c>
      <c r="F740" s="65">
        <f t="shared" si="45"/>
        <v>18</v>
      </c>
      <c r="G740" s="66" t="str">
        <f t="shared" si="46"/>
        <v>1997-06</v>
      </c>
      <c r="H740" s="67" t="str">
        <f t="shared" si="48"/>
        <v>2020-T7 Motor Coach-18</v>
      </c>
      <c r="I740" s="302">
        <v>1.32272873876881E-3</v>
      </c>
      <c r="J740" s="305">
        <f>VLOOKUP(H740,T7_ReductionFactor!$G$10:$H$3591,2,FALSE)</f>
        <v>0.92449295049969848</v>
      </c>
      <c r="K740" s="75">
        <f t="shared" si="47"/>
        <v>1.2228533944151222E-3</v>
      </c>
      <c r="L740" s="11"/>
    </row>
    <row r="741" spans="1:12" ht="16.149999999999999" customHeight="1" x14ac:dyDescent="0.25">
      <c r="A741" s="9" t="s">
        <v>192</v>
      </c>
      <c r="B741" s="7">
        <v>2020</v>
      </c>
      <c r="C741" s="296" t="s">
        <v>25</v>
      </c>
      <c r="D741" s="307">
        <v>2001</v>
      </c>
      <c r="E741" s="307" t="s">
        <v>194</v>
      </c>
      <c r="F741" s="65">
        <f t="shared" si="45"/>
        <v>19</v>
      </c>
      <c r="G741" s="66" t="str">
        <f t="shared" si="46"/>
        <v>1997-06</v>
      </c>
      <c r="H741" s="67" t="str">
        <f t="shared" si="48"/>
        <v>2020-T7 Motor Coach-19</v>
      </c>
      <c r="I741" s="302">
        <v>3.0007823277741E-3</v>
      </c>
      <c r="J741" s="305">
        <f>VLOOKUP(H741,T7_ReductionFactor!$G$10:$H$3591,2,FALSE)</f>
        <v>0.92449295049969848</v>
      </c>
      <c r="K741" s="75">
        <f t="shared" si="47"/>
        <v>2.774202108011231E-3</v>
      </c>
      <c r="L741" s="11"/>
    </row>
    <row r="742" spans="1:12" ht="16.149999999999999" customHeight="1" x14ac:dyDescent="0.25">
      <c r="A742" s="9" t="s">
        <v>192</v>
      </c>
      <c r="B742" s="7">
        <v>2020</v>
      </c>
      <c r="C742" s="296" t="s">
        <v>25</v>
      </c>
      <c r="D742" s="307">
        <v>2000</v>
      </c>
      <c r="E742" s="307" t="s">
        <v>194</v>
      </c>
      <c r="F742" s="65">
        <f t="shared" si="45"/>
        <v>20</v>
      </c>
      <c r="G742" s="66" t="str">
        <f t="shared" si="46"/>
        <v>1997-06</v>
      </c>
      <c r="H742" s="67" t="str">
        <f t="shared" si="48"/>
        <v>2020-T7 Motor Coach-20</v>
      </c>
      <c r="I742" s="302">
        <v>2.7826287689848598E-3</v>
      </c>
      <c r="J742" s="305">
        <f>VLOOKUP(H742,T7_ReductionFactor!$G$10:$H$3591,2,FALSE)</f>
        <v>0.92449295049969848</v>
      </c>
      <c r="K742" s="75">
        <f t="shared" si="47"/>
        <v>2.5725206807841569E-3</v>
      </c>
      <c r="L742" s="11"/>
    </row>
    <row r="743" spans="1:12" ht="16.149999999999999" customHeight="1" x14ac:dyDescent="0.25">
      <c r="A743" s="9" t="s">
        <v>192</v>
      </c>
      <c r="B743" s="7">
        <v>2020</v>
      </c>
      <c r="C743" s="296" t="s">
        <v>25</v>
      </c>
      <c r="D743" s="307">
        <v>1999</v>
      </c>
      <c r="E743" s="307" t="s">
        <v>194</v>
      </c>
      <c r="F743" s="65">
        <f t="shared" si="45"/>
        <v>21</v>
      </c>
      <c r="G743" s="66" t="str">
        <f t="shared" si="46"/>
        <v>1997-06</v>
      </c>
      <c r="H743" s="67" t="str">
        <f t="shared" si="48"/>
        <v>2020-T7 Motor Coach-21</v>
      </c>
      <c r="I743" s="302">
        <v>2.3349201966730302E-3</v>
      </c>
      <c r="J743" s="305">
        <f>VLOOKUP(H743,T7_ReductionFactor!$G$10:$H$3591,2,FALSE)</f>
        <v>0.92449295049969848</v>
      </c>
      <c r="K743" s="75">
        <f t="shared" si="47"/>
        <v>2.158617261803586E-3</v>
      </c>
      <c r="L743" s="11"/>
    </row>
    <row r="744" spans="1:12" ht="16.149999999999999" customHeight="1" x14ac:dyDescent="0.25">
      <c r="A744" s="9" t="s">
        <v>192</v>
      </c>
      <c r="B744" s="7">
        <v>2020</v>
      </c>
      <c r="C744" s="296" t="s">
        <v>25</v>
      </c>
      <c r="D744" s="307">
        <v>1998</v>
      </c>
      <c r="E744" s="307" t="s">
        <v>194</v>
      </c>
      <c r="F744" s="65">
        <f t="shared" si="45"/>
        <v>22</v>
      </c>
      <c r="G744" s="66" t="str">
        <f t="shared" si="46"/>
        <v>1997-06</v>
      </c>
      <c r="H744" s="67" t="str">
        <f t="shared" si="48"/>
        <v>2020-T7 Motor Coach-22</v>
      </c>
      <c r="I744" s="302">
        <v>2.1146040236480999E-3</v>
      </c>
      <c r="J744" s="305">
        <f>VLOOKUP(H744,T7_ReductionFactor!$G$10:$H$3591,2,FALSE)</f>
        <v>0.92449295049969848</v>
      </c>
      <c r="K744" s="75">
        <f t="shared" si="47"/>
        <v>1.9549365129609662E-3</v>
      </c>
      <c r="L744" s="11"/>
    </row>
    <row r="745" spans="1:12" ht="16.149999999999999" customHeight="1" x14ac:dyDescent="0.25">
      <c r="A745" s="9" t="s">
        <v>192</v>
      </c>
      <c r="B745" s="7">
        <v>2020</v>
      </c>
      <c r="C745" s="296" t="s">
        <v>25</v>
      </c>
      <c r="D745" s="307">
        <v>1997</v>
      </c>
      <c r="E745" s="307" t="s">
        <v>194</v>
      </c>
      <c r="F745" s="65">
        <f t="shared" si="45"/>
        <v>23</v>
      </c>
      <c r="G745" s="66" t="str">
        <f t="shared" si="46"/>
        <v>Pre1997</v>
      </c>
      <c r="H745" s="67" t="str">
        <f t="shared" si="48"/>
        <v>2020-T7 Motor Coach-23</v>
      </c>
      <c r="I745" s="302">
        <v>1.27975604779436E-3</v>
      </c>
      <c r="J745" s="305">
        <f>VLOOKUP(H745,T7_ReductionFactor!$G$10:$H$3591,2,FALSE)</f>
        <v>0.92449295049969848</v>
      </c>
      <c r="K745" s="75">
        <f t="shared" si="47"/>
        <v>1.183125444545241E-3</v>
      </c>
      <c r="L745" s="11"/>
    </row>
    <row r="746" spans="1:12" ht="16.149999999999999" customHeight="1" x14ac:dyDescent="0.25">
      <c r="A746" s="9" t="s">
        <v>192</v>
      </c>
      <c r="B746" s="7">
        <v>2020</v>
      </c>
      <c r="C746" s="296" t="s">
        <v>25</v>
      </c>
      <c r="D746" s="307">
        <v>1996</v>
      </c>
      <c r="E746" s="307" t="s">
        <v>194</v>
      </c>
      <c r="F746" s="65">
        <f t="shared" si="45"/>
        <v>24</v>
      </c>
      <c r="G746" s="66" t="str">
        <f t="shared" si="46"/>
        <v>Pre1997</v>
      </c>
      <c r="H746" s="67" t="str">
        <f t="shared" si="48"/>
        <v>2020-T7 Motor Coach-24</v>
      </c>
      <c r="I746" s="302">
        <v>5.8430380535746105E-4</v>
      </c>
      <c r="J746" s="305">
        <f>VLOOKUP(H746,T7_ReductionFactor!$G$10:$H$3591,2,FALSE)</f>
        <v>0.92449295049969848</v>
      </c>
      <c r="K746" s="75">
        <f t="shared" si="47"/>
        <v>5.4018474900312068E-4</v>
      </c>
      <c r="L746" s="11"/>
    </row>
    <row r="747" spans="1:12" ht="16.149999999999999" customHeight="1" x14ac:dyDescent="0.25">
      <c r="A747" s="9" t="s">
        <v>192</v>
      </c>
      <c r="B747" s="7">
        <v>2020</v>
      </c>
      <c r="C747" s="296" t="s">
        <v>26</v>
      </c>
      <c r="D747" s="307">
        <v>2021</v>
      </c>
      <c r="E747" s="307" t="s">
        <v>194</v>
      </c>
      <c r="F747" s="65">
        <f t="shared" si="45"/>
        <v>-1</v>
      </c>
      <c r="G747" s="66" t="str">
        <f t="shared" si="46"/>
        <v>2013+</v>
      </c>
      <c r="H747" s="67" t="str">
        <f t="shared" si="48"/>
        <v>2020-T7 NNOOS--1</v>
      </c>
      <c r="I747" s="302">
        <v>2.36197825632881E-3</v>
      </c>
      <c r="J747" s="305">
        <f>VLOOKUP(H747,T7_ReductionFactor!$G$10:$H$3591,2,FALSE)</f>
        <v>1</v>
      </c>
      <c r="K747" s="75">
        <f t="shared" si="47"/>
        <v>2.36197825632881E-3</v>
      </c>
      <c r="L747" s="11"/>
    </row>
    <row r="748" spans="1:12" ht="16.149999999999999" customHeight="1" x14ac:dyDescent="0.25">
      <c r="A748" s="9" t="s">
        <v>192</v>
      </c>
      <c r="B748" s="7">
        <v>2020</v>
      </c>
      <c r="C748" s="296" t="s">
        <v>26</v>
      </c>
      <c r="D748" s="307">
        <v>2020</v>
      </c>
      <c r="E748" s="307" t="s">
        <v>194</v>
      </c>
      <c r="F748" s="65">
        <f t="shared" si="45"/>
        <v>0</v>
      </c>
      <c r="G748" s="66" t="str">
        <f t="shared" si="46"/>
        <v>2013+</v>
      </c>
      <c r="H748" s="67" t="str">
        <f t="shared" si="48"/>
        <v>2020-T7 NNOOS-0</v>
      </c>
      <c r="I748" s="302">
        <v>1.12220023199965E-2</v>
      </c>
      <c r="J748" s="305">
        <f>VLOOKUP(H748,T7_ReductionFactor!$G$10:$H$3591,2,FALSE)</f>
        <v>0.9213464951020639</v>
      </c>
      <c r="K748" s="75">
        <f t="shared" si="47"/>
        <v>1.0339352505556005E-2</v>
      </c>
      <c r="L748" s="11"/>
    </row>
    <row r="749" spans="1:12" ht="16.149999999999999" customHeight="1" x14ac:dyDescent="0.25">
      <c r="A749" s="9" t="s">
        <v>192</v>
      </c>
      <c r="B749" s="7">
        <v>2020</v>
      </c>
      <c r="C749" s="296" t="s">
        <v>26</v>
      </c>
      <c r="D749" s="307">
        <v>2019</v>
      </c>
      <c r="E749" s="307" t="s">
        <v>194</v>
      </c>
      <c r="F749" s="65">
        <f t="shared" si="45"/>
        <v>1</v>
      </c>
      <c r="G749" s="66" t="str">
        <f t="shared" si="46"/>
        <v>2013+</v>
      </c>
      <c r="H749" s="67" t="str">
        <f t="shared" si="48"/>
        <v>2020-T7 NNOOS-1</v>
      </c>
      <c r="I749" s="302">
        <v>2.33826812278457E-2</v>
      </c>
      <c r="J749" s="305">
        <f>VLOOKUP(H749,T7_ReductionFactor!$G$10:$H$3591,2,FALSE)</f>
        <v>0.87741792901820337</v>
      </c>
      <c r="K749" s="75">
        <f t="shared" si="47"/>
        <v>2.0516383737829193E-2</v>
      </c>
      <c r="L749" s="11"/>
    </row>
    <row r="750" spans="1:12" ht="16.149999999999999" customHeight="1" x14ac:dyDescent="0.25">
      <c r="A750" s="9" t="s">
        <v>192</v>
      </c>
      <c r="B750" s="7">
        <v>2020</v>
      </c>
      <c r="C750" s="296" t="s">
        <v>26</v>
      </c>
      <c r="D750" s="307">
        <v>2018</v>
      </c>
      <c r="E750" s="307" t="s">
        <v>194</v>
      </c>
      <c r="F750" s="65">
        <f t="shared" si="45"/>
        <v>2</v>
      </c>
      <c r="G750" s="66" t="str">
        <f t="shared" si="46"/>
        <v>2013+</v>
      </c>
      <c r="H750" s="67" t="str">
        <f t="shared" si="48"/>
        <v>2020-T7 NNOOS-2</v>
      </c>
      <c r="I750" s="302">
        <v>2.5443996240172101E-2</v>
      </c>
      <c r="J750" s="305">
        <f>VLOOKUP(H750,T7_ReductionFactor!$G$10:$H$3591,2,FALSE)</f>
        <v>0.84999644743866709</v>
      </c>
      <c r="K750" s="75">
        <f t="shared" si="47"/>
        <v>2.1627306412789087E-2</v>
      </c>
      <c r="L750" s="11"/>
    </row>
    <row r="751" spans="1:12" ht="16.149999999999999" customHeight="1" x14ac:dyDescent="0.25">
      <c r="A751" s="9" t="s">
        <v>192</v>
      </c>
      <c r="B751" s="7">
        <v>2020</v>
      </c>
      <c r="C751" s="296" t="s">
        <v>26</v>
      </c>
      <c r="D751" s="307">
        <v>2017</v>
      </c>
      <c r="E751" s="307" t="s">
        <v>194</v>
      </c>
      <c r="F751" s="65">
        <f t="shared" si="45"/>
        <v>3</v>
      </c>
      <c r="G751" s="66" t="str">
        <f t="shared" si="46"/>
        <v>2013+</v>
      </c>
      <c r="H751" s="67" t="str">
        <f t="shared" si="48"/>
        <v>2020-T7 NNOOS-3</v>
      </c>
      <c r="I751" s="302">
        <v>2.6124294480759602E-2</v>
      </c>
      <c r="J751" s="305">
        <f>VLOOKUP(H751,T7_ReductionFactor!$G$10:$H$3591,2,FALSE)</f>
        <v>0.83159521585381357</v>
      </c>
      <c r="K751" s="75">
        <f t="shared" si="47"/>
        <v>2.1724838307755873E-2</v>
      </c>
      <c r="L751" s="11"/>
    </row>
    <row r="752" spans="1:12" ht="16.149999999999999" customHeight="1" x14ac:dyDescent="0.25">
      <c r="A752" s="9" t="s">
        <v>192</v>
      </c>
      <c r="B752" s="7">
        <v>2020</v>
      </c>
      <c r="C752" s="296" t="s">
        <v>26</v>
      </c>
      <c r="D752" s="307">
        <v>2016</v>
      </c>
      <c r="E752" s="307" t="s">
        <v>194</v>
      </c>
      <c r="F752" s="65">
        <f t="shared" si="45"/>
        <v>4</v>
      </c>
      <c r="G752" s="66" t="str">
        <f t="shared" si="46"/>
        <v>2013+</v>
      </c>
      <c r="H752" s="67" t="str">
        <f t="shared" si="48"/>
        <v>2020-T7 NNOOS-4</v>
      </c>
      <c r="I752" s="302">
        <v>4.8807577046162898E-2</v>
      </c>
      <c r="J752" s="305">
        <f>VLOOKUP(H752,T7_ReductionFactor!$G$10:$H$3591,2,FALSE)</f>
        <v>0.81860259684061953</v>
      </c>
      <c r="K752" s="75">
        <f t="shared" si="47"/>
        <v>3.9954009315487565E-2</v>
      </c>
      <c r="L752" s="11"/>
    </row>
    <row r="753" spans="1:12" ht="16.149999999999999" customHeight="1" x14ac:dyDescent="0.25">
      <c r="A753" s="9" t="s">
        <v>192</v>
      </c>
      <c r="B753" s="7">
        <v>2020</v>
      </c>
      <c r="C753" s="296" t="s">
        <v>26</v>
      </c>
      <c r="D753" s="307">
        <v>2015</v>
      </c>
      <c r="E753" s="307" t="s">
        <v>194</v>
      </c>
      <c r="F753" s="65">
        <f t="shared" si="45"/>
        <v>5</v>
      </c>
      <c r="G753" s="66" t="str">
        <f t="shared" si="46"/>
        <v>2013+</v>
      </c>
      <c r="H753" s="67" t="str">
        <f t="shared" si="48"/>
        <v>2020-T7 NNOOS-5</v>
      </c>
      <c r="I753" s="302">
        <v>3.10580047258045E-2</v>
      </c>
      <c r="J753" s="305">
        <f>VLOOKUP(H753,T7_ReductionFactor!$G$10:$H$3591,2,FALSE)</f>
        <v>0.80907424178345289</v>
      </c>
      <c r="K753" s="75">
        <f t="shared" si="47"/>
        <v>2.5128231624837172E-2</v>
      </c>
      <c r="L753" s="11"/>
    </row>
    <row r="754" spans="1:12" ht="16.149999999999999" customHeight="1" x14ac:dyDescent="0.25">
      <c r="A754" s="9" t="s">
        <v>192</v>
      </c>
      <c r="B754" s="7">
        <v>2020</v>
      </c>
      <c r="C754" s="296" t="s">
        <v>26</v>
      </c>
      <c r="D754" s="307">
        <v>2014</v>
      </c>
      <c r="E754" s="307" t="s">
        <v>194</v>
      </c>
      <c r="F754" s="65">
        <f t="shared" si="45"/>
        <v>6</v>
      </c>
      <c r="G754" s="66" t="str">
        <f t="shared" si="46"/>
        <v>2013+</v>
      </c>
      <c r="H754" s="67" t="str">
        <f t="shared" si="48"/>
        <v>2020-T7 NNOOS-6</v>
      </c>
      <c r="I754" s="302">
        <v>2.1152101849871398E-2</v>
      </c>
      <c r="J754" s="305">
        <f>VLOOKUP(H754,T7_ReductionFactor!$G$10:$H$3591,2,FALSE)</f>
        <v>0.80187506904580308</v>
      </c>
      <c r="K754" s="75">
        <f t="shared" si="47"/>
        <v>1.6961343131329486E-2</v>
      </c>
      <c r="L754" s="11"/>
    </row>
    <row r="755" spans="1:12" ht="16.149999999999999" customHeight="1" x14ac:dyDescent="0.25">
      <c r="A755" s="9" t="s">
        <v>192</v>
      </c>
      <c r="B755" s="7">
        <v>2020</v>
      </c>
      <c r="C755" s="296" t="s">
        <v>26</v>
      </c>
      <c r="D755" s="307">
        <v>2013</v>
      </c>
      <c r="E755" s="307" t="s">
        <v>194</v>
      </c>
      <c r="F755" s="65">
        <f t="shared" si="45"/>
        <v>7</v>
      </c>
      <c r="G755" s="66" t="str">
        <f t="shared" si="46"/>
        <v>2010-12</v>
      </c>
      <c r="H755" s="67" t="str">
        <f t="shared" si="48"/>
        <v>2020-T7 NNOOS-7</v>
      </c>
      <c r="I755" s="302">
        <v>2.2059864182348201E-2</v>
      </c>
      <c r="J755" s="305">
        <f>VLOOKUP(H755,T7_ReductionFactor!$G$10:$H$3591,2,FALSE)</f>
        <v>0.77911408330496645</v>
      </c>
      <c r="K755" s="75">
        <f t="shared" si="47"/>
        <v>1.7187150860262283E-2</v>
      </c>
      <c r="L755" s="11"/>
    </row>
    <row r="756" spans="1:12" ht="16.149999999999999" customHeight="1" x14ac:dyDescent="0.25">
      <c r="A756" s="9" t="s">
        <v>192</v>
      </c>
      <c r="B756" s="7">
        <v>2020</v>
      </c>
      <c r="C756" s="296" t="s">
        <v>26</v>
      </c>
      <c r="D756" s="307">
        <v>2012</v>
      </c>
      <c r="E756" s="307" t="s">
        <v>194</v>
      </c>
      <c r="F756" s="65">
        <f t="shared" si="45"/>
        <v>8</v>
      </c>
      <c r="G756" s="66" t="str">
        <f t="shared" si="46"/>
        <v>2010-12</v>
      </c>
      <c r="H756" s="67" t="str">
        <f t="shared" si="48"/>
        <v>2020-T7 NNOOS-8</v>
      </c>
      <c r="I756" s="302">
        <v>2.2139625966405799E-2</v>
      </c>
      <c r="J756" s="305">
        <f>VLOOKUP(H756,T7_ReductionFactor!$G$10:$H$3591,2,FALSE)</f>
        <v>0.77571321644933289</v>
      </c>
      <c r="K756" s="75">
        <f t="shared" si="47"/>
        <v>1.7174000469385813E-2</v>
      </c>
      <c r="L756" s="11"/>
    </row>
    <row r="757" spans="1:12" ht="16.149999999999999" customHeight="1" x14ac:dyDescent="0.25">
      <c r="A757" s="9" t="s">
        <v>192</v>
      </c>
      <c r="B757" s="7">
        <v>2020</v>
      </c>
      <c r="C757" s="296" t="s">
        <v>26</v>
      </c>
      <c r="D757" s="307">
        <v>2011</v>
      </c>
      <c r="E757" s="307" t="s">
        <v>194</v>
      </c>
      <c r="F757" s="65">
        <f t="shared" si="45"/>
        <v>9</v>
      </c>
      <c r="G757" s="66" t="str">
        <f t="shared" si="46"/>
        <v>2010-12</v>
      </c>
      <c r="H757" s="67" t="str">
        <f t="shared" si="48"/>
        <v>2020-T7 NNOOS-9</v>
      </c>
      <c r="I757" s="302">
        <v>1.30243366421456E-2</v>
      </c>
      <c r="J757" s="305">
        <f>VLOOKUP(H757,T7_ReductionFactor!$G$10:$H$3591,2,FALSE)</f>
        <v>0.77543853941667051</v>
      </c>
      <c r="K757" s="75">
        <f t="shared" si="47"/>
        <v>1.0099572582656407E-2</v>
      </c>
      <c r="L757" s="11"/>
    </row>
    <row r="758" spans="1:12" ht="16.149999999999999" customHeight="1" x14ac:dyDescent="0.25">
      <c r="A758" s="9" t="s">
        <v>192</v>
      </c>
      <c r="B758" s="7">
        <v>2020</v>
      </c>
      <c r="C758" s="296" t="s">
        <v>26</v>
      </c>
      <c r="D758" s="307">
        <v>2010</v>
      </c>
      <c r="E758" s="307" t="s">
        <v>194</v>
      </c>
      <c r="F758" s="65">
        <f t="shared" si="45"/>
        <v>10</v>
      </c>
      <c r="G758" s="66" t="str">
        <f t="shared" si="46"/>
        <v>2007-09</v>
      </c>
      <c r="H758" s="67" t="str">
        <f t="shared" si="48"/>
        <v>2020-T7 NNOOS-10</v>
      </c>
      <c r="I758" s="302">
        <v>7.2991216406061996E-3</v>
      </c>
      <c r="J758" s="305">
        <f>VLOOKUP(H758,T7_ReductionFactor!$G$10:$H$3591,2,FALSE)</f>
        <v>0.77680855685776418</v>
      </c>
      <c r="K758" s="75">
        <f t="shared" si="47"/>
        <v>5.6700201479685779E-3</v>
      </c>
      <c r="L758" s="11"/>
    </row>
    <row r="759" spans="1:12" ht="16.149999999999999" customHeight="1" x14ac:dyDescent="0.25">
      <c r="A759" s="9" t="s">
        <v>192</v>
      </c>
      <c r="B759" s="7">
        <v>2020</v>
      </c>
      <c r="C759" s="296" t="s">
        <v>26</v>
      </c>
      <c r="D759" s="307">
        <v>2009</v>
      </c>
      <c r="E759" s="307" t="s">
        <v>194</v>
      </c>
      <c r="F759" s="65">
        <f t="shared" si="45"/>
        <v>11</v>
      </c>
      <c r="G759" s="66" t="str">
        <f t="shared" si="46"/>
        <v>2007-09</v>
      </c>
      <c r="H759" s="67" t="str">
        <f t="shared" si="48"/>
        <v>2020-T7 NNOOS-11</v>
      </c>
      <c r="I759" s="302">
        <v>5.1676966105284198E-3</v>
      </c>
      <c r="J759" s="305">
        <f>VLOOKUP(H759,T7_ReductionFactor!$G$10:$H$3591,2,FALSE)</f>
        <v>0.77680855685776418</v>
      </c>
      <c r="K759" s="75">
        <f t="shared" si="47"/>
        <v>4.0143109463033413E-3</v>
      </c>
      <c r="L759" s="11"/>
    </row>
    <row r="760" spans="1:12" ht="16.149999999999999" customHeight="1" x14ac:dyDescent="0.25">
      <c r="A760" s="9" t="s">
        <v>192</v>
      </c>
      <c r="B760" s="7">
        <v>2020</v>
      </c>
      <c r="C760" s="296" t="s">
        <v>26</v>
      </c>
      <c r="D760" s="307">
        <v>2008</v>
      </c>
      <c r="E760" s="307" t="s">
        <v>194</v>
      </c>
      <c r="F760" s="65">
        <f t="shared" si="45"/>
        <v>12</v>
      </c>
      <c r="G760" s="66" t="str">
        <f t="shared" si="46"/>
        <v>2007-09</v>
      </c>
      <c r="H760" s="67" t="str">
        <f t="shared" si="48"/>
        <v>2020-T7 NNOOS-12</v>
      </c>
      <c r="I760" s="302">
        <v>3.7333523852097102E-3</v>
      </c>
      <c r="J760" s="305">
        <f>VLOOKUP(H760,T7_ReductionFactor!$G$10:$H$3591,2,FALSE)</f>
        <v>0.77680855685776418</v>
      </c>
      <c r="K760" s="75">
        <f t="shared" si="47"/>
        <v>2.9001000785962468E-3</v>
      </c>
      <c r="L760" s="11"/>
    </row>
    <row r="761" spans="1:12" ht="16.149999999999999" customHeight="1" x14ac:dyDescent="0.25">
      <c r="A761" s="9" t="s">
        <v>192</v>
      </c>
      <c r="B761" s="7">
        <v>2020</v>
      </c>
      <c r="C761" s="296" t="s">
        <v>26</v>
      </c>
      <c r="D761" s="307">
        <v>2007</v>
      </c>
      <c r="E761" s="307" t="s">
        <v>194</v>
      </c>
      <c r="F761" s="65">
        <f t="shared" si="45"/>
        <v>13</v>
      </c>
      <c r="G761" s="66" t="str">
        <f t="shared" si="46"/>
        <v>1997-06</v>
      </c>
      <c r="H761" s="67" t="str">
        <f t="shared" si="48"/>
        <v>2020-T7 NNOOS-13</v>
      </c>
      <c r="I761" s="302">
        <v>0.117157544506676</v>
      </c>
      <c r="J761" s="305">
        <f>VLOOKUP(H761,T7_ReductionFactor!$G$10:$H$3591,2,FALSE)</f>
        <v>0.87345530491250067</v>
      </c>
      <c r="K761" s="75">
        <f t="shared" si="47"/>
        <v>0.10233187875987855</v>
      </c>
      <c r="L761" s="11"/>
    </row>
    <row r="762" spans="1:12" ht="16.149999999999999" customHeight="1" x14ac:dyDescent="0.25">
      <c r="A762" s="9" t="s">
        <v>192</v>
      </c>
      <c r="B762" s="7">
        <v>2020</v>
      </c>
      <c r="C762" s="296" t="s">
        <v>26</v>
      </c>
      <c r="D762" s="307">
        <v>2006</v>
      </c>
      <c r="E762" s="307" t="s">
        <v>194</v>
      </c>
      <c r="F762" s="65">
        <f t="shared" si="45"/>
        <v>14</v>
      </c>
      <c r="G762" s="66" t="str">
        <f t="shared" si="46"/>
        <v>1997-06</v>
      </c>
      <c r="H762" s="67" t="str">
        <f t="shared" si="48"/>
        <v>2020-T7 NNOOS-14</v>
      </c>
      <c r="I762" s="302">
        <v>8.4639314299686796E-2</v>
      </c>
      <c r="J762" s="305">
        <f>VLOOKUP(H762,T7_ReductionFactor!$G$10:$H$3591,2,FALSE)</f>
        <v>0.87345530491250067</v>
      </c>
      <c r="K762" s="75">
        <f t="shared" si="47"/>
        <v>7.3928658079217904E-2</v>
      </c>
      <c r="L762" s="11"/>
    </row>
    <row r="763" spans="1:12" ht="16.149999999999999" customHeight="1" x14ac:dyDescent="0.25">
      <c r="A763" s="9" t="s">
        <v>192</v>
      </c>
      <c r="B763" s="7">
        <v>2020</v>
      </c>
      <c r="C763" s="296" t="s">
        <v>26</v>
      </c>
      <c r="D763" s="307">
        <v>2005</v>
      </c>
      <c r="E763" s="307" t="s">
        <v>194</v>
      </c>
      <c r="F763" s="65">
        <f t="shared" si="45"/>
        <v>15</v>
      </c>
      <c r="G763" s="66" t="str">
        <f t="shared" si="46"/>
        <v>1997-06</v>
      </c>
      <c r="H763" s="67" t="str">
        <f t="shared" si="48"/>
        <v>2020-T7 NNOOS-15</v>
      </c>
      <c r="I763" s="302">
        <v>5.8290970335708701E-2</v>
      </c>
      <c r="J763" s="305">
        <f>VLOOKUP(H763,T7_ReductionFactor!$G$10:$H$3591,2,FALSE)</f>
        <v>0.87345530491250067</v>
      </c>
      <c r="K763" s="75">
        <f t="shared" si="47"/>
        <v>5.0914557268221979E-2</v>
      </c>
      <c r="L763" s="11"/>
    </row>
    <row r="764" spans="1:12" ht="16.149999999999999" customHeight="1" x14ac:dyDescent="0.25">
      <c r="A764" s="9" t="s">
        <v>192</v>
      </c>
      <c r="B764" s="7">
        <v>2020</v>
      </c>
      <c r="C764" s="296" t="s">
        <v>26</v>
      </c>
      <c r="D764" s="307">
        <v>2004</v>
      </c>
      <c r="E764" s="307" t="s">
        <v>194</v>
      </c>
      <c r="F764" s="65">
        <f t="shared" si="45"/>
        <v>16</v>
      </c>
      <c r="G764" s="66" t="str">
        <f t="shared" si="46"/>
        <v>1997-06</v>
      </c>
      <c r="H764" s="67" t="str">
        <f t="shared" si="48"/>
        <v>2020-T7 NNOOS-16</v>
      </c>
      <c r="I764" s="302">
        <v>2.7546123065497499E-2</v>
      </c>
      <c r="J764" s="305">
        <f>VLOOKUP(H764,T7_ReductionFactor!$G$10:$H$3591,2,FALSE)</f>
        <v>0.87345530491250067</v>
      </c>
      <c r="K764" s="75">
        <f t="shared" si="47"/>
        <v>2.4060307321331385E-2</v>
      </c>
      <c r="L764" s="11"/>
    </row>
    <row r="765" spans="1:12" ht="16.149999999999999" customHeight="1" x14ac:dyDescent="0.25">
      <c r="A765" s="9" t="s">
        <v>192</v>
      </c>
      <c r="B765" s="7">
        <v>2020</v>
      </c>
      <c r="C765" s="296" t="s">
        <v>26</v>
      </c>
      <c r="D765" s="307">
        <v>2003</v>
      </c>
      <c r="E765" s="307" t="s">
        <v>194</v>
      </c>
      <c r="F765" s="65">
        <f t="shared" si="45"/>
        <v>17</v>
      </c>
      <c r="G765" s="66" t="str">
        <f t="shared" si="46"/>
        <v>1997-06</v>
      </c>
      <c r="H765" s="67" t="str">
        <f t="shared" si="48"/>
        <v>2020-T7 NNOOS-17</v>
      </c>
      <c r="I765" s="302">
        <v>2.1774338168798601E-2</v>
      </c>
      <c r="J765" s="305">
        <f>VLOOKUP(H765,T7_ReductionFactor!$G$10:$H$3591,2,FALSE)</f>
        <v>0.92449295049969848</v>
      </c>
      <c r="K765" s="75">
        <f t="shared" si="47"/>
        <v>2.0130222138850819E-2</v>
      </c>
      <c r="L765" s="11"/>
    </row>
    <row r="766" spans="1:12" ht="16.149999999999999" customHeight="1" x14ac:dyDescent="0.25">
      <c r="A766" s="9" t="s">
        <v>192</v>
      </c>
      <c r="B766" s="7">
        <v>2020</v>
      </c>
      <c r="C766" s="296" t="s">
        <v>26</v>
      </c>
      <c r="D766" s="307">
        <v>2002</v>
      </c>
      <c r="E766" s="307" t="s">
        <v>194</v>
      </c>
      <c r="F766" s="65">
        <f t="shared" si="45"/>
        <v>18</v>
      </c>
      <c r="G766" s="66" t="str">
        <f t="shared" si="46"/>
        <v>1997-06</v>
      </c>
      <c r="H766" s="67" t="str">
        <f t="shared" si="48"/>
        <v>2020-T7 NNOOS-18</v>
      </c>
      <c r="I766" s="302">
        <v>1.15827243869629E-2</v>
      </c>
      <c r="J766" s="305">
        <f>VLOOKUP(H766,T7_ReductionFactor!$G$10:$H$3591,2,FALSE)</f>
        <v>0.92449295049969848</v>
      </c>
      <c r="K766" s="75">
        <f t="shared" si="47"/>
        <v>1.0708147043328143E-2</v>
      </c>
      <c r="L766" s="11"/>
    </row>
    <row r="767" spans="1:12" ht="16.149999999999999" customHeight="1" x14ac:dyDescent="0.25">
      <c r="A767" s="9" t="s">
        <v>192</v>
      </c>
      <c r="B767" s="7">
        <v>2020</v>
      </c>
      <c r="C767" s="296" t="s">
        <v>26</v>
      </c>
      <c r="D767" s="307">
        <v>2001</v>
      </c>
      <c r="E767" s="307" t="s">
        <v>194</v>
      </c>
      <c r="F767" s="65">
        <f t="shared" si="45"/>
        <v>19</v>
      </c>
      <c r="G767" s="66" t="str">
        <f t="shared" si="46"/>
        <v>1997-06</v>
      </c>
      <c r="H767" s="67" t="str">
        <f t="shared" si="48"/>
        <v>2020-T7 NNOOS-19</v>
      </c>
      <c r="I767" s="302">
        <v>1.5914633234053201E-2</v>
      </c>
      <c r="J767" s="305">
        <f>VLOOKUP(H767,T7_ReductionFactor!$G$10:$H$3591,2,FALSE)</f>
        <v>0.92449295049969848</v>
      </c>
      <c r="K767" s="75">
        <f t="shared" si="47"/>
        <v>1.4712966234670402E-2</v>
      </c>
      <c r="L767" s="11"/>
    </row>
    <row r="768" spans="1:12" ht="16.149999999999999" customHeight="1" x14ac:dyDescent="0.25">
      <c r="A768" s="9" t="s">
        <v>192</v>
      </c>
      <c r="B768" s="7">
        <v>2020</v>
      </c>
      <c r="C768" s="296" t="s">
        <v>26</v>
      </c>
      <c r="D768" s="307">
        <v>2000</v>
      </c>
      <c r="E768" s="307" t="s">
        <v>194</v>
      </c>
      <c r="F768" s="65">
        <f t="shared" si="45"/>
        <v>20</v>
      </c>
      <c r="G768" s="66" t="str">
        <f t="shared" si="46"/>
        <v>1997-06</v>
      </c>
      <c r="H768" s="67" t="str">
        <f t="shared" si="48"/>
        <v>2020-T7 NNOOS-20</v>
      </c>
      <c r="I768" s="302">
        <v>2.1788417705773201E-2</v>
      </c>
      <c r="J768" s="305">
        <f>VLOOKUP(H768,T7_ReductionFactor!$G$10:$H$3591,2,FALSE)</f>
        <v>0.92449295049969848</v>
      </c>
      <c r="K768" s="75">
        <f t="shared" si="47"/>
        <v>2.0143238571530137E-2</v>
      </c>
      <c r="L768" s="11"/>
    </row>
    <row r="769" spans="1:12" ht="16.149999999999999" customHeight="1" x14ac:dyDescent="0.25">
      <c r="A769" s="9" t="s">
        <v>192</v>
      </c>
      <c r="B769" s="7">
        <v>2020</v>
      </c>
      <c r="C769" s="296" t="s">
        <v>27</v>
      </c>
      <c r="D769" s="307">
        <v>2021</v>
      </c>
      <c r="E769" s="307" t="s">
        <v>194</v>
      </c>
      <c r="F769" s="65">
        <f t="shared" si="45"/>
        <v>-1</v>
      </c>
      <c r="G769" s="66" t="str">
        <f t="shared" si="46"/>
        <v>2013+</v>
      </c>
      <c r="H769" s="67" t="str">
        <f t="shared" si="48"/>
        <v>2020-T7 NOOS--1</v>
      </c>
      <c r="I769" s="302">
        <v>1.42196544717217E-4</v>
      </c>
      <c r="J769" s="305">
        <f>VLOOKUP(H769,T7_ReductionFactor!$G$10:$H$3591,2,FALSE)</f>
        <v>1</v>
      </c>
      <c r="K769" s="75">
        <f t="shared" si="47"/>
        <v>1.42196544717217E-4</v>
      </c>
      <c r="L769" s="11"/>
    </row>
    <row r="770" spans="1:12" ht="16.149999999999999" customHeight="1" x14ac:dyDescent="0.25">
      <c r="A770" s="9" t="s">
        <v>192</v>
      </c>
      <c r="B770" s="7">
        <v>2020</v>
      </c>
      <c r="C770" s="296" t="s">
        <v>27</v>
      </c>
      <c r="D770" s="307">
        <v>2020</v>
      </c>
      <c r="E770" s="307" t="s">
        <v>194</v>
      </c>
      <c r="F770" s="65">
        <f t="shared" si="45"/>
        <v>0</v>
      </c>
      <c r="G770" s="66" t="str">
        <f t="shared" si="46"/>
        <v>2013+</v>
      </c>
      <c r="H770" s="67" t="str">
        <f t="shared" si="48"/>
        <v>2020-T7 NOOS-0</v>
      </c>
      <c r="I770" s="302">
        <v>7.1604466025841098E-4</v>
      </c>
      <c r="J770" s="305">
        <f>VLOOKUP(H770,T7_ReductionFactor!$G$10:$H$3591,2,FALSE)</f>
        <v>0.9213464951020639</v>
      </c>
      <c r="K770" s="75">
        <f t="shared" si="47"/>
        <v>6.5972523806563503E-4</v>
      </c>
      <c r="L770" s="11"/>
    </row>
    <row r="771" spans="1:12" ht="16.149999999999999" customHeight="1" x14ac:dyDescent="0.25">
      <c r="A771" s="9" t="s">
        <v>192</v>
      </c>
      <c r="B771" s="7">
        <v>2020</v>
      </c>
      <c r="C771" s="296" t="s">
        <v>27</v>
      </c>
      <c r="D771" s="307">
        <v>2019</v>
      </c>
      <c r="E771" s="307" t="s">
        <v>194</v>
      </c>
      <c r="F771" s="65">
        <f t="shared" si="45"/>
        <v>1</v>
      </c>
      <c r="G771" s="66" t="str">
        <f t="shared" si="46"/>
        <v>2013+</v>
      </c>
      <c r="H771" s="67" t="str">
        <f t="shared" si="48"/>
        <v>2020-T7 NOOS-1</v>
      </c>
      <c r="I771" s="302">
        <v>1.59685992950424E-3</v>
      </c>
      <c r="J771" s="305">
        <f>VLOOKUP(H771,T7_ReductionFactor!$G$10:$H$3591,2,FALSE)</f>
        <v>0.87741792901820337</v>
      </c>
      <c r="K771" s="75">
        <f t="shared" si="47"/>
        <v>1.4011135322777645E-3</v>
      </c>
      <c r="L771" s="11"/>
    </row>
    <row r="772" spans="1:12" ht="16.149999999999999" customHeight="1" x14ac:dyDescent="0.25">
      <c r="A772" s="9" t="s">
        <v>192</v>
      </c>
      <c r="B772" s="7">
        <v>2020</v>
      </c>
      <c r="C772" s="296" t="s">
        <v>27</v>
      </c>
      <c r="D772" s="307">
        <v>2018</v>
      </c>
      <c r="E772" s="307" t="s">
        <v>194</v>
      </c>
      <c r="F772" s="65">
        <f t="shared" si="45"/>
        <v>2</v>
      </c>
      <c r="G772" s="66" t="str">
        <f t="shared" si="46"/>
        <v>2013+</v>
      </c>
      <c r="H772" s="67" t="str">
        <f t="shared" si="48"/>
        <v>2020-T7 NOOS-2</v>
      </c>
      <c r="I772" s="302">
        <v>2.2168491210827501E-3</v>
      </c>
      <c r="J772" s="305">
        <f>VLOOKUP(H772,T7_ReductionFactor!$G$10:$H$3591,2,FALSE)</f>
        <v>0.84999644743866709</v>
      </c>
      <c r="K772" s="75">
        <f t="shared" si="47"/>
        <v>1.8843138774278692E-3</v>
      </c>
      <c r="L772" s="11"/>
    </row>
    <row r="773" spans="1:12" ht="16.149999999999999" customHeight="1" x14ac:dyDescent="0.25">
      <c r="A773" s="9" t="s">
        <v>192</v>
      </c>
      <c r="B773" s="7">
        <v>2020</v>
      </c>
      <c r="C773" s="296" t="s">
        <v>27</v>
      </c>
      <c r="D773" s="307">
        <v>2017</v>
      </c>
      <c r="E773" s="307" t="s">
        <v>194</v>
      </c>
      <c r="F773" s="65">
        <f t="shared" si="45"/>
        <v>3</v>
      </c>
      <c r="G773" s="66" t="str">
        <f t="shared" si="46"/>
        <v>2013+</v>
      </c>
      <c r="H773" s="67" t="str">
        <f t="shared" si="48"/>
        <v>2020-T7 NOOS-3</v>
      </c>
      <c r="I773" s="302">
        <v>3.3957748461119299E-3</v>
      </c>
      <c r="J773" s="305">
        <f>VLOOKUP(H773,T7_ReductionFactor!$G$10:$H$3591,2,FALSE)</f>
        <v>0.83159521585381357</v>
      </c>
      <c r="K773" s="75">
        <f t="shared" si="47"/>
        <v>2.8239101161434011E-3</v>
      </c>
      <c r="L773" s="11"/>
    </row>
    <row r="774" spans="1:12" ht="16.149999999999999" customHeight="1" x14ac:dyDescent="0.25">
      <c r="A774" s="9" t="s">
        <v>192</v>
      </c>
      <c r="B774" s="7">
        <v>2020</v>
      </c>
      <c r="C774" s="296" t="s">
        <v>27</v>
      </c>
      <c r="D774" s="307">
        <v>2016</v>
      </c>
      <c r="E774" s="307" t="s">
        <v>194</v>
      </c>
      <c r="F774" s="65">
        <f t="shared" si="45"/>
        <v>4</v>
      </c>
      <c r="G774" s="66" t="str">
        <f t="shared" si="46"/>
        <v>2013+</v>
      </c>
      <c r="H774" s="67" t="str">
        <f t="shared" si="48"/>
        <v>2020-T7 NOOS-4</v>
      </c>
      <c r="I774" s="302">
        <v>2.8320861609341299E-2</v>
      </c>
      <c r="J774" s="305">
        <f>VLOOKUP(H774,T7_ReductionFactor!$G$10:$H$3591,2,FALSE)</f>
        <v>0.81860259684061953</v>
      </c>
      <c r="K774" s="75">
        <f t="shared" si="47"/>
        <v>2.3183530858170594E-2</v>
      </c>
      <c r="L774" s="11"/>
    </row>
    <row r="775" spans="1:12" ht="16.149999999999999" customHeight="1" x14ac:dyDescent="0.25">
      <c r="A775" s="9" t="s">
        <v>192</v>
      </c>
      <c r="B775" s="7">
        <v>2020</v>
      </c>
      <c r="C775" s="296" t="s">
        <v>27</v>
      </c>
      <c r="D775" s="307">
        <v>2015</v>
      </c>
      <c r="E775" s="307" t="s">
        <v>194</v>
      </c>
      <c r="F775" s="65">
        <f t="shared" si="45"/>
        <v>5</v>
      </c>
      <c r="G775" s="66" t="str">
        <f t="shared" si="46"/>
        <v>2013+</v>
      </c>
      <c r="H775" s="67" t="str">
        <f t="shared" si="48"/>
        <v>2020-T7 NOOS-5</v>
      </c>
      <c r="I775" s="302">
        <v>1.7668797068017699E-2</v>
      </c>
      <c r="J775" s="305">
        <f>VLOOKUP(H775,T7_ReductionFactor!$G$10:$H$3591,2,FALSE)</f>
        <v>0.80907424178345289</v>
      </c>
      <c r="K775" s="75">
        <f t="shared" si="47"/>
        <v>1.4295368591032115E-2</v>
      </c>
      <c r="L775" s="11"/>
    </row>
    <row r="776" spans="1:12" ht="16.149999999999999" customHeight="1" x14ac:dyDescent="0.25">
      <c r="A776" s="9" t="s">
        <v>192</v>
      </c>
      <c r="B776" s="7">
        <v>2020</v>
      </c>
      <c r="C776" s="296" t="s">
        <v>27</v>
      </c>
      <c r="D776" s="307">
        <v>2014</v>
      </c>
      <c r="E776" s="307" t="s">
        <v>194</v>
      </c>
      <c r="F776" s="65">
        <f t="shared" si="45"/>
        <v>6</v>
      </c>
      <c r="G776" s="66" t="str">
        <f t="shared" si="46"/>
        <v>2013+</v>
      </c>
      <c r="H776" s="67" t="str">
        <f t="shared" si="48"/>
        <v>2020-T7 NOOS-6</v>
      </c>
      <c r="I776" s="302">
        <v>1.2133744758564999E-2</v>
      </c>
      <c r="J776" s="305">
        <f>VLOOKUP(H776,T7_ReductionFactor!$G$10:$H$3591,2,FALSE)</f>
        <v>0.80187506904580308</v>
      </c>
      <c r="K776" s="75">
        <f t="shared" si="47"/>
        <v>9.7297474160584606E-3</v>
      </c>
      <c r="L776" s="11"/>
    </row>
    <row r="777" spans="1:12" ht="16.149999999999999" customHeight="1" x14ac:dyDescent="0.25">
      <c r="A777" s="9" t="s">
        <v>192</v>
      </c>
      <c r="B777" s="7">
        <v>2020</v>
      </c>
      <c r="C777" s="296" t="s">
        <v>27</v>
      </c>
      <c r="D777" s="307">
        <v>2013</v>
      </c>
      <c r="E777" s="307" t="s">
        <v>194</v>
      </c>
      <c r="F777" s="65">
        <f t="shared" ref="F777:F840" si="49">B777-D777</f>
        <v>7</v>
      </c>
      <c r="G777" s="66" t="str">
        <f t="shared" ref="G777:G840" si="50">IF(D777&lt;1998,"Pre1997",IF(D777&lt;2008,"1997-06",IF(D777&lt;2011,"2007-09",IF(D777&lt;2014,"2010-12","2013+"))))</f>
        <v>2010-12</v>
      </c>
      <c r="H777" s="67" t="str">
        <f t="shared" si="48"/>
        <v>2020-T7 NOOS-7</v>
      </c>
      <c r="I777" s="302">
        <v>1.08310395419362E-2</v>
      </c>
      <c r="J777" s="305">
        <f>VLOOKUP(H777,T7_ReductionFactor!$G$10:$H$3591,2,FALSE)</f>
        <v>0.77911408330496645</v>
      </c>
      <c r="K777" s="75">
        <f t="shared" ref="K777:K840" si="51">I777*J777</f>
        <v>8.4386154439554661E-3</v>
      </c>
      <c r="L777" s="11"/>
    </row>
    <row r="778" spans="1:12" ht="16.149999999999999" customHeight="1" x14ac:dyDescent="0.25">
      <c r="A778" s="9" t="s">
        <v>192</v>
      </c>
      <c r="B778" s="7">
        <v>2020</v>
      </c>
      <c r="C778" s="296" t="s">
        <v>27</v>
      </c>
      <c r="D778" s="307">
        <v>2012</v>
      </c>
      <c r="E778" s="307" t="s">
        <v>194</v>
      </c>
      <c r="F778" s="65">
        <f t="shared" si="49"/>
        <v>8</v>
      </c>
      <c r="G778" s="66" t="str">
        <f t="shared" si="50"/>
        <v>2010-12</v>
      </c>
      <c r="H778" s="67" t="str">
        <f t="shared" ref="H778:H841" si="52">CONCATENATE(B778,"-",C778,"-",F778)</f>
        <v>2020-T7 NOOS-8</v>
      </c>
      <c r="I778" s="302">
        <v>1.1170483905723399E-2</v>
      </c>
      <c r="J778" s="305">
        <f>VLOOKUP(H778,T7_ReductionFactor!$G$10:$H$3591,2,FALSE)</f>
        <v>0.77571321644933289</v>
      </c>
      <c r="K778" s="75">
        <f t="shared" si="51"/>
        <v>8.6650919998042045E-3</v>
      </c>
      <c r="L778" s="11"/>
    </row>
    <row r="779" spans="1:12" ht="16.149999999999999" customHeight="1" x14ac:dyDescent="0.25">
      <c r="A779" s="9" t="s">
        <v>192</v>
      </c>
      <c r="B779" s="7">
        <v>2020</v>
      </c>
      <c r="C779" s="296" t="s">
        <v>27</v>
      </c>
      <c r="D779" s="307">
        <v>2011</v>
      </c>
      <c r="E779" s="307" t="s">
        <v>194</v>
      </c>
      <c r="F779" s="65">
        <f t="shared" si="49"/>
        <v>9</v>
      </c>
      <c r="G779" s="66" t="str">
        <f t="shared" si="50"/>
        <v>2010-12</v>
      </c>
      <c r="H779" s="67" t="str">
        <f t="shared" si="52"/>
        <v>2020-T7 NOOS-9</v>
      </c>
      <c r="I779" s="302">
        <v>8.8074817470701599E-3</v>
      </c>
      <c r="J779" s="305">
        <f>VLOOKUP(H779,T7_ReductionFactor!$G$10:$H$3591,2,FALSE)</f>
        <v>0.77543853941667051</v>
      </c>
      <c r="K779" s="75">
        <f t="shared" si="51"/>
        <v>6.8296607818870703E-3</v>
      </c>
      <c r="L779" s="11"/>
    </row>
    <row r="780" spans="1:12" ht="16.149999999999999" customHeight="1" x14ac:dyDescent="0.25">
      <c r="A780" s="9" t="s">
        <v>192</v>
      </c>
      <c r="B780" s="7">
        <v>2020</v>
      </c>
      <c r="C780" s="296" t="s">
        <v>27</v>
      </c>
      <c r="D780" s="307">
        <v>2010</v>
      </c>
      <c r="E780" s="307" t="s">
        <v>194</v>
      </c>
      <c r="F780" s="65">
        <f t="shared" si="49"/>
        <v>10</v>
      </c>
      <c r="G780" s="66" t="str">
        <f t="shared" si="50"/>
        <v>2007-09</v>
      </c>
      <c r="H780" s="67" t="str">
        <f t="shared" si="52"/>
        <v>2020-T7 NOOS-10</v>
      </c>
      <c r="I780" s="302">
        <v>6.7448365167164601E-3</v>
      </c>
      <c r="J780" s="305">
        <f>VLOOKUP(H780,T7_ReductionFactor!$G$10:$H$3591,2,FALSE)</f>
        <v>0.77680855685776418</v>
      </c>
      <c r="K780" s="75">
        <f t="shared" si="51"/>
        <v>5.2394467207920624E-3</v>
      </c>
      <c r="L780" s="11"/>
    </row>
    <row r="781" spans="1:12" ht="16.149999999999999" customHeight="1" x14ac:dyDescent="0.25">
      <c r="A781" s="9" t="s">
        <v>192</v>
      </c>
      <c r="B781" s="7">
        <v>2020</v>
      </c>
      <c r="C781" s="296" t="s">
        <v>27</v>
      </c>
      <c r="D781" s="307">
        <v>2009</v>
      </c>
      <c r="E781" s="307" t="s">
        <v>194</v>
      </c>
      <c r="F781" s="65">
        <f t="shared" si="49"/>
        <v>11</v>
      </c>
      <c r="G781" s="66" t="str">
        <f t="shared" si="50"/>
        <v>2007-09</v>
      </c>
      <c r="H781" s="67" t="str">
        <f t="shared" si="52"/>
        <v>2020-T7 NOOS-11</v>
      </c>
      <c r="I781" s="302">
        <v>4.146366265922E-3</v>
      </c>
      <c r="J781" s="305">
        <f>VLOOKUP(H781,T7_ReductionFactor!$G$10:$H$3591,2,FALSE)</f>
        <v>0.77680855685776418</v>
      </c>
      <c r="K781" s="75">
        <f t="shared" si="51"/>
        <v>3.2209327952345853E-3</v>
      </c>
      <c r="L781" s="11"/>
    </row>
    <row r="782" spans="1:12" ht="16.149999999999999" customHeight="1" x14ac:dyDescent="0.25">
      <c r="A782" s="9" t="s">
        <v>192</v>
      </c>
      <c r="B782" s="7">
        <v>2020</v>
      </c>
      <c r="C782" s="296" t="s">
        <v>27</v>
      </c>
      <c r="D782" s="307">
        <v>2008</v>
      </c>
      <c r="E782" s="307" t="s">
        <v>194</v>
      </c>
      <c r="F782" s="65">
        <f t="shared" si="49"/>
        <v>12</v>
      </c>
      <c r="G782" s="66" t="str">
        <f t="shared" si="50"/>
        <v>2007-09</v>
      </c>
      <c r="H782" s="67" t="str">
        <f t="shared" si="52"/>
        <v>2020-T7 NOOS-12</v>
      </c>
      <c r="I782" s="302">
        <v>2.6331149329014199E-3</v>
      </c>
      <c r="J782" s="305">
        <f>VLOOKUP(H782,T7_ReductionFactor!$G$10:$H$3591,2,FALSE)</f>
        <v>0.77680855685776418</v>
      </c>
      <c r="K782" s="75">
        <f t="shared" si="51"/>
        <v>2.0454262110677804E-3</v>
      </c>
      <c r="L782" s="11"/>
    </row>
    <row r="783" spans="1:12" ht="16.149999999999999" customHeight="1" x14ac:dyDescent="0.25">
      <c r="A783" s="9" t="s">
        <v>192</v>
      </c>
      <c r="B783" s="7">
        <v>2020</v>
      </c>
      <c r="C783" s="296" t="s">
        <v>27</v>
      </c>
      <c r="D783" s="307">
        <v>2007</v>
      </c>
      <c r="E783" s="307" t="s">
        <v>194</v>
      </c>
      <c r="F783" s="65">
        <f t="shared" si="49"/>
        <v>13</v>
      </c>
      <c r="G783" s="66" t="str">
        <f t="shared" si="50"/>
        <v>1997-06</v>
      </c>
      <c r="H783" s="67" t="str">
        <f t="shared" si="52"/>
        <v>2020-T7 NOOS-13</v>
      </c>
      <c r="I783" s="302">
        <v>1.6472926377481399E-2</v>
      </c>
      <c r="J783" s="305">
        <f>VLOOKUP(H783,T7_ReductionFactor!$G$10:$H$3591,2,FALSE)</f>
        <v>0.87345530491250067</v>
      </c>
      <c r="K783" s="75">
        <f t="shared" si="51"/>
        <v>1.4388364931844191E-2</v>
      </c>
      <c r="L783" s="11"/>
    </row>
    <row r="784" spans="1:12" ht="16.149999999999999" customHeight="1" x14ac:dyDescent="0.25">
      <c r="A784" s="9" t="s">
        <v>192</v>
      </c>
      <c r="B784" s="7">
        <v>2020</v>
      </c>
      <c r="C784" s="296" t="s">
        <v>27</v>
      </c>
      <c r="D784" s="307">
        <v>2006</v>
      </c>
      <c r="E784" s="307" t="s">
        <v>194</v>
      </c>
      <c r="F784" s="65">
        <f t="shared" si="49"/>
        <v>14</v>
      </c>
      <c r="G784" s="66" t="str">
        <f t="shared" si="50"/>
        <v>1997-06</v>
      </c>
      <c r="H784" s="67" t="str">
        <f t="shared" si="52"/>
        <v>2020-T7 NOOS-14</v>
      </c>
      <c r="I784" s="302">
        <v>1.53219020435561E-2</v>
      </c>
      <c r="J784" s="305">
        <f>VLOOKUP(H784,T7_ReductionFactor!$G$10:$H$3591,2,FALSE)</f>
        <v>0.87345530491250067</v>
      </c>
      <c r="K784" s="75">
        <f t="shared" si="51"/>
        <v>1.3382996621293761E-2</v>
      </c>
      <c r="L784" s="11"/>
    </row>
    <row r="785" spans="1:12" ht="16.149999999999999" customHeight="1" x14ac:dyDescent="0.25">
      <c r="A785" s="9" t="s">
        <v>192</v>
      </c>
      <c r="B785" s="7">
        <v>2020</v>
      </c>
      <c r="C785" s="296" t="s">
        <v>27</v>
      </c>
      <c r="D785" s="307">
        <v>2005</v>
      </c>
      <c r="E785" s="307" t="s">
        <v>194</v>
      </c>
      <c r="F785" s="65">
        <f t="shared" si="49"/>
        <v>15</v>
      </c>
      <c r="G785" s="66" t="str">
        <f t="shared" si="50"/>
        <v>1997-06</v>
      </c>
      <c r="H785" s="67" t="str">
        <f t="shared" si="52"/>
        <v>2020-T7 NOOS-15</v>
      </c>
      <c r="I785" s="302">
        <v>1.0560433387077999E-2</v>
      </c>
      <c r="J785" s="305">
        <f>VLOOKUP(H785,T7_ReductionFactor!$G$10:$H$3591,2,FALSE)</f>
        <v>0.87345530491250067</v>
      </c>
      <c r="K785" s="75">
        <f t="shared" si="51"/>
        <v>9.2240665641183661E-3</v>
      </c>
      <c r="L785" s="11"/>
    </row>
    <row r="786" spans="1:12" ht="16.149999999999999" customHeight="1" x14ac:dyDescent="0.25">
      <c r="A786" s="9" t="s">
        <v>192</v>
      </c>
      <c r="B786" s="7">
        <v>2020</v>
      </c>
      <c r="C786" s="296" t="s">
        <v>27</v>
      </c>
      <c r="D786" s="307">
        <v>2004</v>
      </c>
      <c r="E786" s="307" t="s">
        <v>194</v>
      </c>
      <c r="F786" s="65">
        <f t="shared" si="49"/>
        <v>16</v>
      </c>
      <c r="G786" s="66" t="str">
        <f t="shared" si="50"/>
        <v>1997-06</v>
      </c>
      <c r="H786" s="67" t="str">
        <f t="shared" si="52"/>
        <v>2020-T7 NOOS-16</v>
      </c>
      <c r="I786" s="302">
        <v>5.2356101804093003E-3</v>
      </c>
      <c r="J786" s="305">
        <f>VLOOKUP(H786,T7_ReductionFactor!$G$10:$H$3591,2,FALSE)</f>
        <v>0.87345530491250067</v>
      </c>
      <c r="K786" s="75">
        <f t="shared" si="51"/>
        <v>4.5730714865323983E-3</v>
      </c>
      <c r="L786" s="11"/>
    </row>
    <row r="787" spans="1:12" ht="16.149999999999999" customHeight="1" x14ac:dyDescent="0.25">
      <c r="A787" s="9" t="s">
        <v>192</v>
      </c>
      <c r="B787" s="7">
        <v>2020</v>
      </c>
      <c r="C787" s="296" t="s">
        <v>27</v>
      </c>
      <c r="D787" s="307">
        <v>2003</v>
      </c>
      <c r="E787" s="307" t="s">
        <v>194</v>
      </c>
      <c r="F787" s="65">
        <f t="shared" si="49"/>
        <v>17</v>
      </c>
      <c r="G787" s="66" t="str">
        <f t="shared" si="50"/>
        <v>1997-06</v>
      </c>
      <c r="H787" s="67" t="str">
        <f t="shared" si="52"/>
        <v>2020-T7 NOOS-17</v>
      </c>
      <c r="I787" s="302">
        <v>4.5577921872355402E-3</v>
      </c>
      <c r="J787" s="305">
        <f>VLOOKUP(H787,T7_ReductionFactor!$G$10:$H$3591,2,FALSE)</f>
        <v>0.92449295049969848</v>
      </c>
      <c r="K787" s="75">
        <f t="shared" si="51"/>
        <v>4.2136467469418588E-3</v>
      </c>
      <c r="L787" s="11"/>
    </row>
    <row r="788" spans="1:12" ht="16.149999999999999" customHeight="1" x14ac:dyDescent="0.25">
      <c r="A788" s="9" t="s">
        <v>192</v>
      </c>
      <c r="B788" s="7">
        <v>2020</v>
      </c>
      <c r="C788" s="296" t="s">
        <v>27</v>
      </c>
      <c r="D788" s="307">
        <v>2002</v>
      </c>
      <c r="E788" s="307" t="s">
        <v>194</v>
      </c>
      <c r="F788" s="65">
        <f t="shared" si="49"/>
        <v>18</v>
      </c>
      <c r="G788" s="66" t="str">
        <f t="shared" si="50"/>
        <v>1997-06</v>
      </c>
      <c r="H788" s="67" t="str">
        <f t="shared" si="52"/>
        <v>2020-T7 NOOS-18</v>
      </c>
      <c r="I788" s="302">
        <v>2.7582804916668302E-3</v>
      </c>
      <c r="J788" s="305">
        <f>VLOOKUP(H788,T7_ReductionFactor!$G$10:$H$3591,2,FALSE)</f>
        <v>0.92449295049969848</v>
      </c>
      <c r="K788" s="75">
        <f t="shared" si="51"/>
        <v>2.5500108700468268E-3</v>
      </c>
      <c r="L788" s="11"/>
    </row>
    <row r="789" spans="1:12" ht="16.149999999999999" customHeight="1" x14ac:dyDescent="0.25">
      <c r="A789" s="9" t="s">
        <v>192</v>
      </c>
      <c r="B789" s="7">
        <v>2020</v>
      </c>
      <c r="C789" s="296" t="s">
        <v>27</v>
      </c>
      <c r="D789" s="307">
        <v>2001</v>
      </c>
      <c r="E789" s="307" t="s">
        <v>194</v>
      </c>
      <c r="F789" s="65">
        <f t="shared" si="49"/>
        <v>19</v>
      </c>
      <c r="G789" s="66" t="str">
        <f t="shared" si="50"/>
        <v>1997-06</v>
      </c>
      <c r="H789" s="67" t="str">
        <f t="shared" si="52"/>
        <v>2020-T7 NOOS-19</v>
      </c>
      <c r="I789" s="302">
        <v>3.9850688640536798E-3</v>
      </c>
      <c r="J789" s="305">
        <f>VLOOKUP(H789,T7_ReductionFactor!$G$10:$H$3591,2,FALSE)</f>
        <v>0.92449295049969848</v>
      </c>
      <c r="K789" s="75">
        <f t="shared" si="51"/>
        <v>3.6841680720734681E-3</v>
      </c>
      <c r="L789" s="11"/>
    </row>
    <row r="790" spans="1:12" ht="16.149999999999999" customHeight="1" x14ac:dyDescent="0.25">
      <c r="A790" s="9" t="s">
        <v>192</v>
      </c>
      <c r="B790" s="7">
        <v>2020</v>
      </c>
      <c r="C790" s="296" t="s">
        <v>27</v>
      </c>
      <c r="D790" s="307">
        <v>2000</v>
      </c>
      <c r="E790" s="307" t="s">
        <v>194</v>
      </c>
      <c r="F790" s="65">
        <f t="shared" si="49"/>
        <v>20</v>
      </c>
      <c r="G790" s="66" t="str">
        <f t="shared" si="50"/>
        <v>1997-06</v>
      </c>
      <c r="H790" s="67" t="str">
        <f t="shared" si="52"/>
        <v>2020-T7 NOOS-20</v>
      </c>
      <c r="I790" s="302">
        <v>6.0276973964273201E-3</v>
      </c>
      <c r="J790" s="305">
        <f>VLOOKUP(H790,T7_ReductionFactor!$G$10:$H$3591,2,FALSE)</f>
        <v>0.92449295049969848</v>
      </c>
      <c r="K790" s="75">
        <f t="shared" si="51"/>
        <v>5.5725637507424439E-3</v>
      </c>
      <c r="L790" s="11"/>
    </row>
    <row r="791" spans="1:12" ht="16.149999999999999" customHeight="1" x14ac:dyDescent="0.25">
      <c r="A791" s="9" t="s">
        <v>192</v>
      </c>
      <c r="B791" s="7">
        <v>2020</v>
      </c>
      <c r="C791" s="296" t="s">
        <v>28</v>
      </c>
      <c r="D791" s="307">
        <v>2021</v>
      </c>
      <c r="E791" s="307" t="s">
        <v>194</v>
      </c>
      <c r="F791" s="65">
        <f t="shared" si="49"/>
        <v>-1</v>
      </c>
      <c r="G791" s="66" t="str">
        <f t="shared" si="50"/>
        <v>2013+</v>
      </c>
      <c r="H791" s="67" t="str">
        <f t="shared" si="52"/>
        <v>2020-T7 Other Port--1</v>
      </c>
      <c r="I791" s="302">
        <v>5.7211383564399497E-6</v>
      </c>
      <c r="J791" s="305">
        <f>VLOOKUP(H791,T7_ReductionFactor!$G$10:$H$3591,2,FALSE)</f>
        <v>1</v>
      </c>
      <c r="K791" s="75">
        <f t="shared" si="51"/>
        <v>5.7211383564399497E-6</v>
      </c>
      <c r="L791" s="11"/>
    </row>
    <row r="792" spans="1:12" ht="16.149999999999999" customHeight="1" x14ac:dyDescent="0.25">
      <c r="A792" s="9" t="s">
        <v>192</v>
      </c>
      <c r="B792" s="7">
        <v>2020</v>
      </c>
      <c r="C792" s="296" t="s">
        <v>28</v>
      </c>
      <c r="D792" s="307">
        <v>2020</v>
      </c>
      <c r="E792" s="307" t="s">
        <v>194</v>
      </c>
      <c r="F792" s="65">
        <f t="shared" si="49"/>
        <v>0</v>
      </c>
      <c r="G792" s="66" t="str">
        <f t="shared" si="50"/>
        <v>2013+</v>
      </c>
      <c r="H792" s="67" t="str">
        <f t="shared" si="52"/>
        <v>2020-T7 Other Port-0</v>
      </c>
      <c r="I792" s="302">
        <v>5.1413241927566702E-5</v>
      </c>
      <c r="J792" s="305">
        <f>VLOOKUP(H792,T7_ReductionFactor!$G$10:$H$3591,2,FALSE)</f>
        <v>0.93777828103242333</v>
      </c>
      <c r="K792" s="75">
        <f t="shared" si="51"/>
        <v>4.8214221637137614E-5</v>
      </c>
      <c r="L792" s="11"/>
    </row>
    <row r="793" spans="1:12" ht="16.149999999999999" customHeight="1" x14ac:dyDescent="0.25">
      <c r="A793" s="9" t="s">
        <v>192</v>
      </c>
      <c r="B793" s="7">
        <v>2020</v>
      </c>
      <c r="C793" s="296" t="s">
        <v>28</v>
      </c>
      <c r="D793" s="307">
        <v>2019</v>
      </c>
      <c r="E793" s="307" t="s">
        <v>194</v>
      </c>
      <c r="F793" s="65">
        <f t="shared" si="49"/>
        <v>1</v>
      </c>
      <c r="G793" s="66" t="str">
        <f t="shared" si="50"/>
        <v>2013+</v>
      </c>
      <c r="H793" s="67" t="str">
        <f t="shared" si="52"/>
        <v>2020-T7 Other Port-1</v>
      </c>
      <c r="I793" s="302">
        <v>8.4252464792302295E-5</v>
      </c>
      <c r="J793" s="305">
        <f>VLOOKUP(H793,T7_ReductionFactor!$G$10:$H$3591,2,FALSE)</f>
        <v>0.89831786895101728</v>
      </c>
      <c r="K793" s="75">
        <f t="shared" si="51"/>
        <v>7.5685494626091609E-5</v>
      </c>
      <c r="L793" s="11"/>
    </row>
    <row r="794" spans="1:12" ht="16.149999999999999" customHeight="1" x14ac:dyDescent="0.25">
      <c r="A794" s="9" t="s">
        <v>192</v>
      </c>
      <c r="B794" s="7">
        <v>2020</v>
      </c>
      <c r="C794" s="296" t="s">
        <v>28</v>
      </c>
      <c r="D794" s="307">
        <v>2018</v>
      </c>
      <c r="E794" s="307" t="s">
        <v>194</v>
      </c>
      <c r="F794" s="65">
        <f t="shared" si="49"/>
        <v>2</v>
      </c>
      <c r="G794" s="66" t="str">
        <f t="shared" si="50"/>
        <v>2013+</v>
      </c>
      <c r="H794" s="67" t="str">
        <f t="shared" si="52"/>
        <v>2020-T7 Other Port-2</v>
      </c>
      <c r="I794" s="302">
        <v>9.8246775790165799E-5</v>
      </c>
      <c r="J794" s="305">
        <f>VLOOKUP(H794,T7_ReductionFactor!$G$10:$H$3591,2,FALSE)</f>
        <v>0.87133239987754996</v>
      </c>
      <c r="K794" s="75">
        <f t="shared" si="51"/>
        <v>8.5605598929476738E-5</v>
      </c>
      <c r="L794" s="11"/>
    </row>
    <row r="795" spans="1:12" ht="16.149999999999999" customHeight="1" x14ac:dyDescent="0.25">
      <c r="A795" s="9" t="s">
        <v>192</v>
      </c>
      <c r="B795" s="7">
        <v>2020</v>
      </c>
      <c r="C795" s="296" t="s">
        <v>28</v>
      </c>
      <c r="D795" s="307">
        <v>2017</v>
      </c>
      <c r="E795" s="307" t="s">
        <v>194</v>
      </c>
      <c r="F795" s="65">
        <f t="shared" si="49"/>
        <v>3</v>
      </c>
      <c r="G795" s="66" t="str">
        <f t="shared" si="50"/>
        <v>2013+</v>
      </c>
      <c r="H795" s="67" t="str">
        <f t="shared" si="52"/>
        <v>2020-T7 Other Port-3</v>
      </c>
      <c r="I795" s="302">
        <v>1.10686259282202E-4</v>
      </c>
      <c r="J795" s="305">
        <f>VLOOKUP(H795,T7_ReductionFactor!$G$10:$H$3591,2,FALSE)</f>
        <v>0.85041766395487828</v>
      </c>
      <c r="K795" s="75">
        <f t="shared" si="51"/>
        <v>9.4129550050674177E-5</v>
      </c>
      <c r="L795" s="11"/>
    </row>
    <row r="796" spans="1:12" ht="16.149999999999999" customHeight="1" x14ac:dyDescent="0.25">
      <c r="A796" s="9" t="s">
        <v>192</v>
      </c>
      <c r="B796" s="7">
        <v>2020</v>
      </c>
      <c r="C796" s="296" t="s">
        <v>28</v>
      </c>
      <c r="D796" s="307">
        <v>2016</v>
      </c>
      <c r="E796" s="307" t="s">
        <v>194</v>
      </c>
      <c r="F796" s="65">
        <f t="shared" si="49"/>
        <v>4</v>
      </c>
      <c r="G796" s="66" t="str">
        <f t="shared" si="50"/>
        <v>2013+</v>
      </c>
      <c r="H796" s="67" t="str">
        <f t="shared" si="52"/>
        <v>2020-T7 Other Port-4</v>
      </c>
      <c r="I796" s="302">
        <v>1.21087078745728E-4</v>
      </c>
      <c r="J796" s="305">
        <f>VLOOKUP(H796,T7_ReductionFactor!$G$10:$H$3591,2,FALSE)</f>
        <v>0.83403988170072862</v>
      </c>
      <c r="K796" s="75">
        <f t="shared" si="51"/>
        <v>1.0099145283257379E-4</v>
      </c>
      <c r="L796" s="11"/>
    </row>
    <row r="797" spans="1:12" ht="16.149999999999999" customHeight="1" x14ac:dyDescent="0.25">
      <c r="A797" s="9" t="s">
        <v>192</v>
      </c>
      <c r="B797" s="7">
        <v>2020</v>
      </c>
      <c r="C797" s="296" t="s">
        <v>28</v>
      </c>
      <c r="D797" s="307">
        <v>2015</v>
      </c>
      <c r="E797" s="307" t="s">
        <v>194</v>
      </c>
      <c r="F797" s="65">
        <f t="shared" si="49"/>
        <v>5</v>
      </c>
      <c r="G797" s="66" t="str">
        <f t="shared" si="50"/>
        <v>2013+</v>
      </c>
      <c r="H797" s="67" t="str">
        <f t="shared" si="52"/>
        <v>2020-T7 Other Port-5</v>
      </c>
      <c r="I797" s="302">
        <v>1.30449827794808E-4</v>
      </c>
      <c r="J797" s="305">
        <f>VLOOKUP(H797,T7_ReductionFactor!$G$10:$H$3591,2,FALSE)</f>
        <v>0.82012788443159546</v>
      </c>
      <c r="K797" s="75">
        <f t="shared" si="51"/>
        <v>1.0698554129382182E-4</v>
      </c>
      <c r="L797" s="11"/>
    </row>
    <row r="798" spans="1:12" ht="16.149999999999999" customHeight="1" x14ac:dyDescent="0.25">
      <c r="A798" s="9" t="s">
        <v>192</v>
      </c>
      <c r="B798" s="7">
        <v>2020</v>
      </c>
      <c r="C798" s="296" t="s">
        <v>28</v>
      </c>
      <c r="D798" s="307">
        <v>2014</v>
      </c>
      <c r="E798" s="307" t="s">
        <v>194</v>
      </c>
      <c r="F798" s="65">
        <f t="shared" si="49"/>
        <v>6</v>
      </c>
      <c r="G798" s="66" t="str">
        <f t="shared" si="50"/>
        <v>2013+</v>
      </c>
      <c r="H798" s="67" t="str">
        <f t="shared" si="52"/>
        <v>2020-T7 Other Port-6</v>
      </c>
      <c r="I798" s="302">
        <v>2.7731608727576799E-4</v>
      </c>
      <c r="J798" s="305">
        <f>VLOOKUP(H798,T7_ReductionFactor!$G$10:$H$3591,2,FALSE)</f>
        <v>0.81191472242520701</v>
      </c>
      <c r="K798" s="75">
        <f t="shared" si="51"/>
        <v>2.2515701402454964E-4</v>
      </c>
      <c r="L798" s="11"/>
    </row>
    <row r="799" spans="1:12" ht="16.149999999999999" customHeight="1" x14ac:dyDescent="0.25">
      <c r="A799" s="9" t="s">
        <v>192</v>
      </c>
      <c r="B799" s="7">
        <v>2020</v>
      </c>
      <c r="C799" s="296" t="s">
        <v>28</v>
      </c>
      <c r="D799" s="307">
        <v>2013</v>
      </c>
      <c r="E799" s="307" t="s">
        <v>194</v>
      </c>
      <c r="F799" s="65">
        <f t="shared" si="49"/>
        <v>7</v>
      </c>
      <c r="G799" s="66" t="str">
        <f t="shared" si="50"/>
        <v>2010-12</v>
      </c>
      <c r="H799" s="67" t="str">
        <f t="shared" si="52"/>
        <v>2020-T7 Other Port-7</v>
      </c>
      <c r="I799" s="302">
        <v>5.0430587260394898E-4</v>
      </c>
      <c r="J799" s="305">
        <f>VLOOKUP(H799,T7_ReductionFactor!$G$10:$H$3591,2,FALSE)</f>
        <v>0.78676069566067985</v>
      </c>
      <c r="K799" s="75">
        <f t="shared" si="51"/>
        <v>3.9676803915564908E-4</v>
      </c>
      <c r="L799" s="11"/>
    </row>
    <row r="800" spans="1:12" ht="16.149999999999999" customHeight="1" x14ac:dyDescent="0.25">
      <c r="A800" s="9" t="s">
        <v>192</v>
      </c>
      <c r="B800" s="7">
        <v>2020</v>
      </c>
      <c r="C800" s="296" t="s">
        <v>28</v>
      </c>
      <c r="D800" s="307">
        <v>2012</v>
      </c>
      <c r="E800" s="307" t="s">
        <v>194</v>
      </c>
      <c r="F800" s="65">
        <f t="shared" si="49"/>
        <v>8</v>
      </c>
      <c r="G800" s="66" t="str">
        <f t="shared" si="50"/>
        <v>2010-12</v>
      </c>
      <c r="H800" s="67" t="str">
        <f t="shared" si="52"/>
        <v>2020-T7 Other Port-8</v>
      </c>
      <c r="I800" s="302">
        <v>6.0861399475528502E-4</v>
      </c>
      <c r="J800" s="305">
        <f>VLOOKUP(H800,T7_ReductionFactor!$G$10:$H$3591,2,FALSE)</f>
        <v>0.78295108687722637</v>
      </c>
      <c r="K800" s="75">
        <f t="shared" si="51"/>
        <v>4.7651498868234095E-4</v>
      </c>
      <c r="L800" s="11"/>
    </row>
    <row r="801" spans="1:12" ht="16.149999999999999" customHeight="1" x14ac:dyDescent="0.25">
      <c r="A801" s="9" t="s">
        <v>192</v>
      </c>
      <c r="B801" s="7">
        <v>2020</v>
      </c>
      <c r="C801" s="296" t="s">
        <v>28</v>
      </c>
      <c r="D801" s="307">
        <v>2011</v>
      </c>
      <c r="E801" s="307" t="s">
        <v>194</v>
      </c>
      <c r="F801" s="65">
        <f t="shared" si="49"/>
        <v>9</v>
      </c>
      <c r="G801" s="66" t="str">
        <f t="shared" si="50"/>
        <v>2010-12</v>
      </c>
      <c r="H801" s="67" t="str">
        <f t="shared" si="52"/>
        <v>2020-T7 Other Port-9</v>
      </c>
      <c r="I801" s="302">
        <v>1.34676022576622E-3</v>
      </c>
      <c r="J801" s="305">
        <f>VLOOKUP(H801,T7_ReductionFactor!$G$10:$H$3591,2,FALSE)</f>
        <v>0.77982550466090239</v>
      </c>
      <c r="K801" s="75">
        <f t="shared" si="51"/>
        <v>1.0502379727153734E-3</v>
      </c>
      <c r="L801" s="11"/>
    </row>
    <row r="802" spans="1:12" ht="16.149999999999999" customHeight="1" x14ac:dyDescent="0.25">
      <c r="A802" s="9" t="s">
        <v>192</v>
      </c>
      <c r="B802" s="7">
        <v>2020</v>
      </c>
      <c r="C802" s="296" t="s">
        <v>28</v>
      </c>
      <c r="D802" s="307">
        <v>2010</v>
      </c>
      <c r="E802" s="307" t="s">
        <v>194</v>
      </c>
      <c r="F802" s="65">
        <f t="shared" si="49"/>
        <v>10</v>
      </c>
      <c r="G802" s="66" t="str">
        <f t="shared" si="50"/>
        <v>2007-09</v>
      </c>
      <c r="H802" s="67" t="str">
        <f t="shared" si="52"/>
        <v>2020-T7 Other Port-10</v>
      </c>
      <c r="I802" s="302">
        <v>1.9644694357497799E-3</v>
      </c>
      <c r="J802" s="305">
        <f>VLOOKUP(H802,T7_ReductionFactor!$G$10:$H$3591,2,FALSE)</f>
        <v>0.77996236438063349</v>
      </c>
      <c r="K802" s="75">
        <f t="shared" si="51"/>
        <v>1.5322122258608873E-3</v>
      </c>
      <c r="L802" s="11"/>
    </row>
    <row r="803" spans="1:12" ht="16.149999999999999" customHeight="1" x14ac:dyDescent="0.25">
      <c r="A803" s="9" t="s">
        <v>192</v>
      </c>
      <c r="B803" s="7">
        <v>2020</v>
      </c>
      <c r="C803" s="296" t="s">
        <v>28</v>
      </c>
      <c r="D803" s="307">
        <v>2009</v>
      </c>
      <c r="E803" s="307" t="s">
        <v>194</v>
      </c>
      <c r="F803" s="65">
        <f t="shared" si="49"/>
        <v>11</v>
      </c>
      <c r="G803" s="66" t="str">
        <f t="shared" si="50"/>
        <v>2007-09</v>
      </c>
      <c r="H803" s="67" t="str">
        <f t="shared" si="52"/>
        <v>2020-T7 Other Port-11</v>
      </c>
      <c r="I803" s="302">
        <v>1.6811700210307499E-3</v>
      </c>
      <c r="J803" s="305">
        <f>VLOOKUP(H803,T7_ReductionFactor!$G$10:$H$3591,2,FALSE)</f>
        <v>0.77680855685776418</v>
      </c>
      <c r="K803" s="75">
        <f t="shared" si="51"/>
        <v>1.3059472578694339E-3</v>
      </c>
      <c r="L803" s="11"/>
    </row>
    <row r="804" spans="1:12" ht="16.149999999999999" customHeight="1" x14ac:dyDescent="0.25">
      <c r="A804" s="9" t="s">
        <v>192</v>
      </c>
      <c r="B804" s="7">
        <v>2020</v>
      </c>
      <c r="C804" s="296" t="s">
        <v>28</v>
      </c>
      <c r="D804" s="307">
        <v>2008</v>
      </c>
      <c r="E804" s="307" t="s">
        <v>194</v>
      </c>
      <c r="F804" s="65">
        <f t="shared" si="49"/>
        <v>12</v>
      </c>
      <c r="G804" s="66" t="str">
        <f t="shared" si="50"/>
        <v>2007-09</v>
      </c>
      <c r="H804" s="67" t="str">
        <f t="shared" si="52"/>
        <v>2020-T7 Other Port-12</v>
      </c>
      <c r="I804" s="302">
        <v>1.82776176236607E-3</v>
      </c>
      <c r="J804" s="305">
        <f>VLOOKUP(H804,T7_ReductionFactor!$G$10:$H$3591,2,FALSE)</f>
        <v>0.77680855685776418</v>
      </c>
      <c r="K804" s="75">
        <f t="shared" si="51"/>
        <v>1.4198209769033907E-3</v>
      </c>
      <c r="L804" s="11"/>
    </row>
    <row r="805" spans="1:12" ht="16.149999999999999" customHeight="1" x14ac:dyDescent="0.25">
      <c r="A805" s="9" t="s">
        <v>192</v>
      </c>
      <c r="B805" s="7">
        <v>2020</v>
      </c>
      <c r="C805" s="296" t="s">
        <v>29</v>
      </c>
      <c r="D805" s="307">
        <v>2021</v>
      </c>
      <c r="E805" s="307" t="s">
        <v>194</v>
      </c>
      <c r="F805" s="65">
        <f t="shared" si="49"/>
        <v>-1</v>
      </c>
      <c r="G805" s="66" t="str">
        <f t="shared" si="50"/>
        <v>2013+</v>
      </c>
      <c r="H805" s="67" t="str">
        <f t="shared" si="52"/>
        <v>2020-T7 POAK--1</v>
      </c>
      <c r="I805" s="302">
        <v>2.2349889398056799E-5</v>
      </c>
      <c r="J805" s="305">
        <f>VLOOKUP(H805,T7_ReductionFactor!$G$10:$H$3591,2,FALSE)</f>
        <v>1</v>
      </c>
      <c r="K805" s="75">
        <f t="shared" si="51"/>
        <v>2.2349889398056799E-5</v>
      </c>
      <c r="L805" s="11"/>
    </row>
    <row r="806" spans="1:12" ht="16.149999999999999" customHeight="1" x14ac:dyDescent="0.25">
      <c r="A806" s="9" t="s">
        <v>192</v>
      </c>
      <c r="B806" s="7">
        <v>2020</v>
      </c>
      <c r="C806" s="296" t="s">
        <v>29</v>
      </c>
      <c r="D806" s="307">
        <v>2020</v>
      </c>
      <c r="E806" s="307" t="s">
        <v>194</v>
      </c>
      <c r="F806" s="65">
        <f t="shared" si="49"/>
        <v>0</v>
      </c>
      <c r="G806" s="66" t="str">
        <f t="shared" si="50"/>
        <v>2013+</v>
      </c>
      <c r="H806" s="67" t="str">
        <f t="shared" si="52"/>
        <v>2020-T7 POAK-0</v>
      </c>
      <c r="I806" s="302">
        <v>8.65049857162087E-5</v>
      </c>
      <c r="J806" s="305">
        <f>VLOOKUP(H806,T7_ReductionFactor!$G$10:$H$3591,2,FALSE)</f>
        <v>0.93777828103242333</v>
      </c>
      <c r="K806" s="75">
        <f t="shared" si="51"/>
        <v>8.1122496805680525E-5</v>
      </c>
      <c r="L806" s="11"/>
    </row>
    <row r="807" spans="1:12" ht="16.149999999999999" customHeight="1" x14ac:dyDescent="0.25">
      <c r="A807" s="9" t="s">
        <v>192</v>
      </c>
      <c r="B807" s="7">
        <v>2020</v>
      </c>
      <c r="C807" s="296" t="s">
        <v>29</v>
      </c>
      <c r="D807" s="307">
        <v>2019</v>
      </c>
      <c r="E807" s="307" t="s">
        <v>194</v>
      </c>
      <c r="F807" s="65">
        <f t="shared" si="49"/>
        <v>1</v>
      </c>
      <c r="G807" s="66" t="str">
        <f t="shared" si="50"/>
        <v>2013+</v>
      </c>
      <c r="H807" s="67" t="str">
        <f t="shared" si="52"/>
        <v>2020-T7 POAK-1</v>
      </c>
      <c r="I807" s="302">
        <v>1.40471946483902E-4</v>
      </c>
      <c r="J807" s="305">
        <f>VLOOKUP(H807,T7_ReductionFactor!$G$10:$H$3591,2,FALSE)</f>
        <v>0.89831786895101728</v>
      </c>
      <c r="K807" s="75">
        <f t="shared" si="51"/>
        <v>1.2618845961282019E-4</v>
      </c>
      <c r="L807" s="11"/>
    </row>
    <row r="808" spans="1:12" ht="16.149999999999999" customHeight="1" x14ac:dyDescent="0.25">
      <c r="A808" s="9" t="s">
        <v>192</v>
      </c>
      <c r="B808" s="7">
        <v>2020</v>
      </c>
      <c r="C808" s="296" t="s">
        <v>29</v>
      </c>
      <c r="D808" s="307">
        <v>2018</v>
      </c>
      <c r="E808" s="307" t="s">
        <v>194</v>
      </c>
      <c r="F808" s="65">
        <f t="shared" si="49"/>
        <v>2</v>
      </c>
      <c r="G808" s="66" t="str">
        <f t="shared" si="50"/>
        <v>2013+</v>
      </c>
      <c r="H808" s="67" t="str">
        <f t="shared" si="52"/>
        <v>2020-T7 POAK-2</v>
      </c>
      <c r="I808" s="302">
        <v>1.6549194205091401E-4</v>
      </c>
      <c r="J808" s="305">
        <f>VLOOKUP(H808,T7_ReductionFactor!$G$10:$H$3591,2,FALSE)</f>
        <v>0.87133239987754996</v>
      </c>
      <c r="K808" s="75">
        <f t="shared" si="51"/>
        <v>1.4419849102761934E-4</v>
      </c>
      <c r="L808" s="11"/>
    </row>
    <row r="809" spans="1:12" ht="16.149999999999999" customHeight="1" x14ac:dyDescent="0.25">
      <c r="A809" s="9" t="s">
        <v>192</v>
      </c>
      <c r="B809" s="7">
        <v>2020</v>
      </c>
      <c r="C809" s="296" t="s">
        <v>29</v>
      </c>
      <c r="D809" s="307">
        <v>2017</v>
      </c>
      <c r="E809" s="307" t="s">
        <v>194</v>
      </c>
      <c r="F809" s="65">
        <f t="shared" si="49"/>
        <v>3</v>
      </c>
      <c r="G809" s="66" t="str">
        <f t="shared" si="50"/>
        <v>2013+</v>
      </c>
      <c r="H809" s="67" t="str">
        <f t="shared" si="52"/>
        <v>2020-T7 POAK-3</v>
      </c>
      <c r="I809" s="302">
        <v>1.9211842932001399E-4</v>
      </c>
      <c r="J809" s="305">
        <f>VLOOKUP(H809,T7_ReductionFactor!$G$10:$H$3591,2,FALSE)</f>
        <v>0.85041766395487828</v>
      </c>
      <c r="K809" s="75">
        <f t="shared" si="51"/>
        <v>1.633809058650067E-4</v>
      </c>
      <c r="L809" s="11"/>
    </row>
    <row r="810" spans="1:12" ht="16.149999999999999" customHeight="1" x14ac:dyDescent="0.25">
      <c r="A810" s="9" t="s">
        <v>192</v>
      </c>
      <c r="B810" s="7">
        <v>2020</v>
      </c>
      <c r="C810" s="296" t="s">
        <v>29</v>
      </c>
      <c r="D810" s="307">
        <v>2016</v>
      </c>
      <c r="E810" s="307" t="s">
        <v>194</v>
      </c>
      <c r="F810" s="65">
        <f t="shared" si="49"/>
        <v>4</v>
      </c>
      <c r="G810" s="66" t="str">
        <f t="shared" si="50"/>
        <v>2013+</v>
      </c>
      <c r="H810" s="67" t="str">
        <f t="shared" si="52"/>
        <v>2020-T7 POAK-4</v>
      </c>
      <c r="I810" s="302">
        <v>2.19911236148813E-4</v>
      </c>
      <c r="J810" s="305">
        <f>VLOOKUP(H810,T7_ReductionFactor!$G$10:$H$3591,2,FALSE)</f>
        <v>0.83403988170072862</v>
      </c>
      <c r="K810" s="75">
        <f t="shared" si="51"/>
        <v>1.83414741382217E-4</v>
      </c>
      <c r="L810" s="11"/>
    </row>
    <row r="811" spans="1:12" ht="16.149999999999999" customHeight="1" x14ac:dyDescent="0.25">
      <c r="A811" s="9" t="s">
        <v>192</v>
      </c>
      <c r="B811" s="7">
        <v>2020</v>
      </c>
      <c r="C811" s="296" t="s">
        <v>29</v>
      </c>
      <c r="D811" s="307">
        <v>2015</v>
      </c>
      <c r="E811" s="307" t="s">
        <v>194</v>
      </c>
      <c r="F811" s="65">
        <f t="shared" si="49"/>
        <v>5</v>
      </c>
      <c r="G811" s="66" t="str">
        <f t="shared" si="50"/>
        <v>2013+</v>
      </c>
      <c r="H811" s="67" t="str">
        <f t="shared" si="52"/>
        <v>2020-T7 POAK-5</v>
      </c>
      <c r="I811" s="302">
        <v>2.5080965479704602E-4</v>
      </c>
      <c r="J811" s="305">
        <f>VLOOKUP(H811,T7_ReductionFactor!$G$10:$H$3591,2,FALSE)</f>
        <v>0.82012788443159546</v>
      </c>
      <c r="K811" s="75">
        <f t="shared" si="51"/>
        <v>2.056959915837201E-4</v>
      </c>
      <c r="L811" s="11"/>
    </row>
    <row r="812" spans="1:12" ht="16.149999999999999" customHeight="1" x14ac:dyDescent="0.25">
      <c r="A812" s="9" t="s">
        <v>192</v>
      </c>
      <c r="B812" s="7">
        <v>2020</v>
      </c>
      <c r="C812" s="296" t="s">
        <v>29</v>
      </c>
      <c r="D812" s="307">
        <v>2014</v>
      </c>
      <c r="E812" s="307" t="s">
        <v>194</v>
      </c>
      <c r="F812" s="65">
        <f t="shared" si="49"/>
        <v>6</v>
      </c>
      <c r="G812" s="66" t="str">
        <f t="shared" si="50"/>
        <v>2013+</v>
      </c>
      <c r="H812" s="67" t="str">
        <f t="shared" si="52"/>
        <v>2020-T7 POAK-6</v>
      </c>
      <c r="I812" s="302">
        <v>5.6923833990334995E-4</v>
      </c>
      <c r="J812" s="305">
        <f>VLOOKUP(H812,T7_ReductionFactor!$G$10:$H$3591,2,FALSE)</f>
        <v>0.81191472242520701</v>
      </c>
      <c r="K812" s="75">
        <f t="shared" si="51"/>
        <v>4.6217298873641404E-4</v>
      </c>
      <c r="L812" s="11"/>
    </row>
    <row r="813" spans="1:12" ht="16.149999999999999" customHeight="1" x14ac:dyDescent="0.25">
      <c r="A813" s="9" t="s">
        <v>192</v>
      </c>
      <c r="B813" s="7">
        <v>2020</v>
      </c>
      <c r="C813" s="296" t="s">
        <v>29</v>
      </c>
      <c r="D813" s="307">
        <v>2013</v>
      </c>
      <c r="E813" s="307" t="s">
        <v>194</v>
      </c>
      <c r="F813" s="65">
        <f t="shared" si="49"/>
        <v>7</v>
      </c>
      <c r="G813" s="66" t="str">
        <f t="shared" si="50"/>
        <v>2010-12</v>
      </c>
      <c r="H813" s="67" t="str">
        <f t="shared" si="52"/>
        <v>2020-T7 POAK-7</v>
      </c>
      <c r="I813" s="302">
        <v>1.1108458319548399E-3</v>
      </c>
      <c r="J813" s="305">
        <f>VLOOKUP(H813,T7_ReductionFactor!$G$10:$H$3591,2,FALSE)</f>
        <v>0.78676069566067985</v>
      </c>
      <c r="K813" s="75">
        <f t="shared" si="51"/>
        <v>8.7396983952055653E-4</v>
      </c>
      <c r="L813" s="11"/>
    </row>
    <row r="814" spans="1:12" ht="16.149999999999999" customHeight="1" x14ac:dyDescent="0.25">
      <c r="A814" s="9" t="s">
        <v>192</v>
      </c>
      <c r="B814" s="7">
        <v>2020</v>
      </c>
      <c r="C814" s="296" t="s">
        <v>29</v>
      </c>
      <c r="D814" s="307">
        <v>2012</v>
      </c>
      <c r="E814" s="307" t="s">
        <v>194</v>
      </c>
      <c r="F814" s="65">
        <f t="shared" si="49"/>
        <v>8</v>
      </c>
      <c r="G814" s="66" t="str">
        <f t="shared" si="50"/>
        <v>2010-12</v>
      </c>
      <c r="H814" s="67" t="str">
        <f t="shared" si="52"/>
        <v>2020-T7 POAK-8</v>
      </c>
      <c r="I814" s="302">
        <v>1.44371849988483E-3</v>
      </c>
      <c r="J814" s="305">
        <f>VLOOKUP(H814,T7_ReductionFactor!$G$10:$H$3591,2,FALSE)</f>
        <v>0.78295108687722637</v>
      </c>
      <c r="K814" s="75">
        <f t="shared" si="51"/>
        <v>1.1303609686295864E-3</v>
      </c>
      <c r="L814" s="11"/>
    </row>
    <row r="815" spans="1:12" ht="16.149999999999999" customHeight="1" x14ac:dyDescent="0.25">
      <c r="A815" s="9" t="s">
        <v>192</v>
      </c>
      <c r="B815" s="7">
        <v>2020</v>
      </c>
      <c r="C815" s="296" t="s">
        <v>29</v>
      </c>
      <c r="D815" s="307">
        <v>2011</v>
      </c>
      <c r="E815" s="307" t="s">
        <v>194</v>
      </c>
      <c r="F815" s="65">
        <f t="shared" si="49"/>
        <v>9</v>
      </c>
      <c r="G815" s="66" t="str">
        <f t="shared" si="50"/>
        <v>2010-12</v>
      </c>
      <c r="H815" s="67" t="str">
        <f t="shared" si="52"/>
        <v>2020-T7 POAK-9</v>
      </c>
      <c r="I815" s="302">
        <v>3.4477628521175801E-3</v>
      </c>
      <c r="J815" s="305">
        <f>VLOOKUP(H815,T7_ReductionFactor!$G$10:$H$3591,2,FALSE)</f>
        <v>0.77982550466090239</v>
      </c>
      <c r="K815" s="75">
        <f t="shared" si="51"/>
        <v>2.6886534061037041E-3</v>
      </c>
      <c r="L815" s="11"/>
    </row>
    <row r="816" spans="1:12" ht="16.149999999999999" customHeight="1" x14ac:dyDescent="0.25">
      <c r="A816" s="9" t="s">
        <v>192</v>
      </c>
      <c r="B816" s="7">
        <v>2020</v>
      </c>
      <c r="C816" s="296" t="s">
        <v>29</v>
      </c>
      <c r="D816" s="307">
        <v>2010</v>
      </c>
      <c r="E816" s="307" t="s">
        <v>194</v>
      </c>
      <c r="F816" s="65">
        <f t="shared" si="49"/>
        <v>10</v>
      </c>
      <c r="G816" s="66" t="str">
        <f t="shared" si="50"/>
        <v>2007-09</v>
      </c>
      <c r="H816" s="67" t="str">
        <f t="shared" si="52"/>
        <v>2020-T7 POAK-10</v>
      </c>
      <c r="I816" s="302">
        <v>5.5253436435081802E-3</v>
      </c>
      <c r="J816" s="305">
        <f>VLOOKUP(H816,T7_ReductionFactor!$G$10:$H$3591,2,FALSE)</f>
        <v>0.77996236438063349</v>
      </c>
      <c r="K816" s="75">
        <f t="shared" si="51"/>
        <v>4.3095600922061442E-3</v>
      </c>
      <c r="L816" s="11"/>
    </row>
    <row r="817" spans="1:12" ht="16.149999999999999" customHeight="1" x14ac:dyDescent="0.25">
      <c r="A817" s="9" t="s">
        <v>192</v>
      </c>
      <c r="B817" s="7">
        <v>2020</v>
      </c>
      <c r="C817" s="296" t="s">
        <v>29</v>
      </c>
      <c r="D817" s="307">
        <v>2009</v>
      </c>
      <c r="E817" s="307" t="s">
        <v>194</v>
      </c>
      <c r="F817" s="65">
        <f t="shared" si="49"/>
        <v>11</v>
      </c>
      <c r="G817" s="66" t="str">
        <f t="shared" si="50"/>
        <v>2007-09</v>
      </c>
      <c r="H817" s="67" t="str">
        <f t="shared" si="52"/>
        <v>2020-T7 POAK-11</v>
      </c>
      <c r="I817" s="302">
        <v>5.1231178504365302E-3</v>
      </c>
      <c r="J817" s="305">
        <f>VLOOKUP(H817,T7_ReductionFactor!$G$10:$H$3591,2,FALSE)</f>
        <v>0.77680855685776418</v>
      </c>
      <c r="K817" s="75">
        <f t="shared" si="51"/>
        <v>3.9796817840098524E-3</v>
      </c>
      <c r="L817" s="11"/>
    </row>
    <row r="818" spans="1:12" ht="16.149999999999999" customHeight="1" x14ac:dyDescent="0.25">
      <c r="A818" s="9" t="s">
        <v>192</v>
      </c>
      <c r="B818" s="7">
        <v>2020</v>
      </c>
      <c r="C818" s="296" t="s">
        <v>29</v>
      </c>
      <c r="D818" s="307">
        <v>2008</v>
      </c>
      <c r="E818" s="307" t="s">
        <v>194</v>
      </c>
      <c r="F818" s="65">
        <f t="shared" si="49"/>
        <v>12</v>
      </c>
      <c r="G818" s="66" t="str">
        <f t="shared" si="50"/>
        <v>2007-09</v>
      </c>
      <c r="H818" s="67" t="str">
        <f t="shared" si="52"/>
        <v>2020-T7 POAK-12</v>
      </c>
      <c r="I818" s="302">
        <v>5.9530208125907098E-3</v>
      </c>
      <c r="J818" s="305">
        <f>VLOOKUP(H818,T7_ReductionFactor!$G$10:$H$3591,2,FALSE)</f>
        <v>0.77680855685776418</v>
      </c>
      <c r="K818" s="75">
        <f t="shared" si="51"/>
        <v>4.6243575063728238E-3</v>
      </c>
      <c r="L818" s="11"/>
    </row>
    <row r="819" spans="1:12" ht="16.149999999999999" customHeight="1" x14ac:dyDescent="0.25">
      <c r="A819" s="9" t="s">
        <v>192</v>
      </c>
      <c r="B819" s="7">
        <v>2020</v>
      </c>
      <c r="C819" s="296" t="s">
        <v>30</v>
      </c>
      <c r="D819" s="307">
        <v>2021</v>
      </c>
      <c r="E819" s="307" t="s">
        <v>194</v>
      </c>
      <c r="F819" s="65">
        <f t="shared" si="49"/>
        <v>-1</v>
      </c>
      <c r="G819" s="66" t="str">
        <f t="shared" si="50"/>
        <v>2013+</v>
      </c>
      <c r="H819" s="67" t="str">
        <f t="shared" si="52"/>
        <v>2020-T7 POLA--1</v>
      </c>
      <c r="I819" s="302">
        <v>1.2722214174010701E-4</v>
      </c>
      <c r="J819" s="305">
        <f>VLOOKUP(H819,T7_ReductionFactor!$G$10:$H$3591,2,FALSE)</f>
        <v>1</v>
      </c>
      <c r="K819" s="75">
        <f t="shared" si="51"/>
        <v>1.2722214174010701E-4</v>
      </c>
      <c r="L819" s="11"/>
    </row>
    <row r="820" spans="1:12" ht="16.149999999999999" customHeight="1" x14ac:dyDescent="0.25">
      <c r="A820" s="9" t="s">
        <v>192</v>
      </c>
      <c r="B820" s="7">
        <v>2020</v>
      </c>
      <c r="C820" s="296" t="s">
        <v>30</v>
      </c>
      <c r="D820" s="307">
        <v>2020</v>
      </c>
      <c r="E820" s="307" t="s">
        <v>194</v>
      </c>
      <c r="F820" s="65">
        <f t="shared" si="49"/>
        <v>0</v>
      </c>
      <c r="G820" s="66" t="str">
        <f t="shared" si="50"/>
        <v>2013+</v>
      </c>
      <c r="H820" s="67" t="str">
        <f t="shared" si="52"/>
        <v>2020-T7 POLA-0</v>
      </c>
      <c r="I820" s="302">
        <v>3.3766107177746597E-4</v>
      </c>
      <c r="J820" s="305">
        <f>VLOOKUP(H820,T7_ReductionFactor!$G$10:$H$3591,2,FALSE)</f>
        <v>0.93777828103242333</v>
      </c>
      <c r="K820" s="75">
        <f t="shared" si="51"/>
        <v>3.1665121946303774E-4</v>
      </c>
      <c r="L820" s="11"/>
    </row>
    <row r="821" spans="1:12" ht="16.149999999999999" customHeight="1" x14ac:dyDescent="0.25">
      <c r="A821" s="9" t="s">
        <v>192</v>
      </c>
      <c r="B821" s="7">
        <v>2020</v>
      </c>
      <c r="C821" s="296" t="s">
        <v>30</v>
      </c>
      <c r="D821" s="307">
        <v>2019</v>
      </c>
      <c r="E821" s="307" t="s">
        <v>194</v>
      </c>
      <c r="F821" s="65">
        <f t="shared" si="49"/>
        <v>1</v>
      </c>
      <c r="G821" s="66" t="str">
        <f t="shared" si="50"/>
        <v>2013+</v>
      </c>
      <c r="H821" s="67" t="str">
        <f t="shared" si="52"/>
        <v>2020-T7 POLA-1</v>
      </c>
      <c r="I821" s="302">
        <v>6.1123571344484499E-4</v>
      </c>
      <c r="J821" s="305">
        <f>VLOOKUP(H821,T7_ReductionFactor!$G$10:$H$3591,2,FALSE)</f>
        <v>0.89831786895101728</v>
      </c>
      <c r="K821" s="75">
        <f t="shared" si="51"/>
        <v>5.4908396352852781E-4</v>
      </c>
      <c r="L821" s="11"/>
    </row>
    <row r="822" spans="1:12" ht="16.149999999999999" customHeight="1" x14ac:dyDescent="0.25">
      <c r="A822" s="9" t="s">
        <v>192</v>
      </c>
      <c r="B822" s="7">
        <v>2020</v>
      </c>
      <c r="C822" s="296" t="s">
        <v>30</v>
      </c>
      <c r="D822" s="307">
        <v>2018</v>
      </c>
      <c r="E822" s="307" t="s">
        <v>194</v>
      </c>
      <c r="F822" s="65">
        <f t="shared" si="49"/>
        <v>2</v>
      </c>
      <c r="G822" s="66" t="str">
        <f t="shared" si="50"/>
        <v>2013+</v>
      </c>
      <c r="H822" s="67" t="str">
        <f t="shared" si="52"/>
        <v>2020-T7 POLA-2</v>
      </c>
      <c r="I822" s="302">
        <v>7.2032155265813996E-4</v>
      </c>
      <c r="J822" s="305">
        <f>VLOOKUP(H822,T7_ReductionFactor!$G$10:$H$3591,2,FALSE)</f>
        <v>0.87133239987754996</v>
      </c>
      <c r="K822" s="75">
        <f t="shared" si="51"/>
        <v>6.2763950716114006E-4</v>
      </c>
      <c r="L822" s="11"/>
    </row>
    <row r="823" spans="1:12" ht="16.149999999999999" customHeight="1" x14ac:dyDescent="0.25">
      <c r="A823" s="9" t="s">
        <v>192</v>
      </c>
      <c r="B823" s="7">
        <v>2020</v>
      </c>
      <c r="C823" s="296" t="s">
        <v>30</v>
      </c>
      <c r="D823" s="307">
        <v>2017</v>
      </c>
      <c r="E823" s="307" t="s">
        <v>194</v>
      </c>
      <c r="F823" s="65">
        <f t="shared" si="49"/>
        <v>3</v>
      </c>
      <c r="G823" s="66" t="str">
        <f t="shared" si="50"/>
        <v>2013+</v>
      </c>
      <c r="H823" s="67" t="str">
        <f t="shared" si="52"/>
        <v>2020-T7 POLA-3</v>
      </c>
      <c r="I823" s="302">
        <v>8.3641160955973202E-4</v>
      </c>
      <c r="J823" s="305">
        <f>VLOOKUP(H823,T7_ReductionFactor!$G$10:$H$3591,2,FALSE)</f>
        <v>0.85041766395487828</v>
      </c>
      <c r="K823" s="75">
        <f t="shared" si="51"/>
        <v>7.11299207106527E-4</v>
      </c>
      <c r="L823" s="11"/>
    </row>
    <row r="824" spans="1:12" ht="16.149999999999999" customHeight="1" x14ac:dyDescent="0.25">
      <c r="A824" s="9" t="s">
        <v>192</v>
      </c>
      <c r="B824" s="7">
        <v>2020</v>
      </c>
      <c r="C824" s="296" t="s">
        <v>30</v>
      </c>
      <c r="D824" s="307">
        <v>2016</v>
      </c>
      <c r="E824" s="307" t="s">
        <v>194</v>
      </c>
      <c r="F824" s="65">
        <f t="shared" si="49"/>
        <v>4</v>
      </c>
      <c r="G824" s="66" t="str">
        <f t="shared" si="50"/>
        <v>2013+</v>
      </c>
      <c r="H824" s="67" t="str">
        <f t="shared" si="52"/>
        <v>2020-T7 POLA-4</v>
      </c>
      <c r="I824" s="302">
        <v>9.5758675720883704E-4</v>
      </c>
      <c r="J824" s="305">
        <f>VLOOKUP(H824,T7_ReductionFactor!$G$10:$H$3591,2,FALSE)</f>
        <v>0.83403988170072862</v>
      </c>
      <c r="K824" s="75">
        <f t="shared" si="51"/>
        <v>7.9866554570064282E-4</v>
      </c>
      <c r="L824" s="11"/>
    </row>
    <row r="825" spans="1:12" ht="16.149999999999999" customHeight="1" x14ac:dyDescent="0.25">
      <c r="A825" s="9" t="s">
        <v>192</v>
      </c>
      <c r="B825" s="7">
        <v>2020</v>
      </c>
      <c r="C825" s="296" t="s">
        <v>30</v>
      </c>
      <c r="D825" s="307">
        <v>2015</v>
      </c>
      <c r="E825" s="307" t="s">
        <v>194</v>
      </c>
      <c r="F825" s="65">
        <f t="shared" si="49"/>
        <v>5</v>
      </c>
      <c r="G825" s="66" t="str">
        <f t="shared" si="50"/>
        <v>2013+</v>
      </c>
      <c r="H825" s="67" t="str">
        <f t="shared" si="52"/>
        <v>2020-T7 POLA-5</v>
      </c>
      <c r="I825" s="302">
        <v>1.0923022058818199E-3</v>
      </c>
      <c r="J825" s="305">
        <f>VLOOKUP(H825,T7_ReductionFactor!$G$10:$H$3591,2,FALSE)</f>
        <v>0.82012788443159546</v>
      </c>
      <c r="K825" s="75">
        <f t="shared" si="51"/>
        <v>8.9582749726982197E-4</v>
      </c>
      <c r="L825" s="11"/>
    </row>
    <row r="826" spans="1:12" ht="16.149999999999999" customHeight="1" x14ac:dyDescent="0.25">
      <c r="A826" s="9" t="s">
        <v>192</v>
      </c>
      <c r="B826" s="7">
        <v>2020</v>
      </c>
      <c r="C826" s="296" t="s">
        <v>30</v>
      </c>
      <c r="D826" s="307">
        <v>2014</v>
      </c>
      <c r="E826" s="307" t="s">
        <v>194</v>
      </c>
      <c r="F826" s="65">
        <f t="shared" si="49"/>
        <v>6</v>
      </c>
      <c r="G826" s="66" t="str">
        <f t="shared" si="50"/>
        <v>2013+</v>
      </c>
      <c r="H826" s="67" t="str">
        <f t="shared" si="52"/>
        <v>2020-T7 POLA-6</v>
      </c>
      <c r="I826" s="302">
        <v>2.4794755864078698E-3</v>
      </c>
      <c r="J826" s="305">
        <f>VLOOKUP(H826,T7_ReductionFactor!$G$10:$H$3591,2,FALSE)</f>
        <v>0.81191472242520701</v>
      </c>
      <c r="K826" s="75">
        <f t="shared" si="51"/>
        <v>2.013122732498423E-3</v>
      </c>
      <c r="L826" s="11"/>
    </row>
    <row r="827" spans="1:12" ht="16.149999999999999" customHeight="1" x14ac:dyDescent="0.25">
      <c r="A827" s="9" t="s">
        <v>192</v>
      </c>
      <c r="B827" s="7">
        <v>2020</v>
      </c>
      <c r="C827" s="296" t="s">
        <v>30</v>
      </c>
      <c r="D827" s="307">
        <v>2013</v>
      </c>
      <c r="E827" s="307" t="s">
        <v>194</v>
      </c>
      <c r="F827" s="65">
        <f t="shared" si="49"/>
        <v>7</v>
      </c>
      <c r="G827" s="66" t="str">
        <f t="shared" si="50"/>
        <v>2010-12</v>
      </c>
      <c r="H827" s="67" t="str">
        <f t="shared" si="52"/>
        <v>2020-T7 POLA-7</v>
      </c>
      <c r="I827" s="302">
        <v>4.8397829563769298E-3</v>
      </c>
      <c r="J827" s="305">
        <f>VLOOKUP(H827,T7_ReductionFactor!$G$10:$H$3591,2,FALSE)</f>
        <v>0.78676069566067985</v>
      </c>
      <c r="K827" s="75">
        <f t="shared" si="51"/>
        <v>3.8077510056058151E-3</v>
      </c>
      <c r="L827" s="11"/>
    </row>
    <row r="828" spans="1:12" ht="16.149999999999999" customHeight="1" x14ac:dyDescent="0.25">
      <c r="A828" s="9" t="s">
        <v>192</v>
      </c>
      <c r="B828" s="7">
        <v>2020</v>
      </c>
      <c r="C828" s="296" t="s">
        <v>30</v>
      </c>
      <c r="D828" s="307">
        <v>2012</v>
      </c>
      <c r="E828" s="307" t="s">
        <v>194</v>
      </c>
      <c r="F828" s="65">
        <f t="shared" si="49"/>
        <v>8</v>
      </c>
      <c r="G828" s="66" t="str">
        <f t="shared" si="50"/>
        <v>2010-12</v>
      </c>
      <c r="H828" s="67" t="str">
        <f t="shared" si="52"/>
        <v>2020-T7 POLA-8</v>
      </c>
      <c r="I828" s="302">
        <v>6.2904582095361103E-3</v>
      </c>
      <c r="J828" s="305">
        <f>VLOOKUP(H828,T7_ReductionFactor!$G$10:$H$3591,2,FALSE)</f>
        <v>0.78295108687722637</v>
      </c>
      <c r="K828" s="75">
        <f t="shared" si="51"/>
        <v>4.925121092112069E-3</v>
      </c>
      <c r="L828" s="11"/>
    </row>
    <row r="829" spans="1:12" ht="16.149999999999999" customHeight="1" x14ac:dyDescent="0.25">
      <c r="A829" s="9" t="s">
        <v>192</v>
      </c>
      <c r="B829" s="7">
        <v>2020</v>
      </c>
      <c r="C829" s="296" t="s">
        <v>30</v>
      </c>
      <c r="D829" s="307">
        <v>2011</v>
      </c>
      <c r="E829" s="307" t="s">
        <v>194</v>
      </c>
      <c r="F829" s="65">
        <f t="shared" si="49"/>
        <v>9</v>
      </c>
      <c r="G829" s="66" t="str">
        <f t="shared" si="50"/>
        <v>2010-12</v>
      </c>
      <c r="H829" s="67" t="str">
        <f t="shared" si="52"/>
        <v>2020-T7 POLA-9</v>
      </c>
      <c r="I829" s="302">
        <v>1.4626134968369E-2</v>
      </c>
      <c r="J829" s="305">
        <f>VLOOKUP(H829,T7_ReductionFactor!$G$10:$H$3591,2,FALSE)</f>
        <v>0.77982550466090239</v>
      </c>
      <c r="K829" s="75">
        <f t="shared" si="51"/>
        <v>1.1405833082946827E-2</v>
      </c>
      <c r="L829" s="11"/>
    </row>
    <row r="830" spans="1:12" ht="16.149999999999999" customHeight="1" x14ac:dyDescent="0.25">
      <c r="A830" s="9" t="s">
        <v>192</v>
      </c>
      <c r="B830" s="7">
        <v>2020</v>
      </c>
      <c r="C830" s="296" t="s">
        <v>30</v>
      </c>
      <c r="D830" s="307">
        <v>2010</v>
      </c>
      <c r="E830" s="307" t="s">
        <v>194</v>
      </c>
      <c r="F830" s="65">
        <f t="shared" si="49"/>
        <v>10</v>
      </c>
      <c r="G830" s="66" t="str">
        <f t="shared" si="50"/>
        <v>2007-09</v>
      </c>
      <c r="H830" s="67" t="str">
        <f t="shared" si="52"/>
        <v>2020-T7 POLA-10</v>
      </c>
      <c r="I830" s="302">
        <v>1.86891888850934E-2</v>
      </c>
      <c r="J830" s="305">
        <f>VLOOKUP(H830,T7_ReductionFactor!$G$10:$H$3591,2,FALSE)</f>
        <v>0.77996236438063349</v>
      </c>
      <c r="K830" s="75">
        <f t="shared" si="51"/>
        <v>1.4576863951173705E-2</v>
      </c>
      <c r="L830" s="11"/>
    </row>
    <row r="831" spans="1:12" ht="16.149999999999999" customHeight="1" x14ac:dyDescent="0.25">
      <c r="A831" s="9" t="s">
        <v>192</v>
      </c>
      <c r="B831" s="7">
        <v>2020</v>
      </c>
      <c r="C831" s="296" t="s">
        <v>30</v>
      </c>
      <c r="D831" s="307">
        <v>2009</v>
      </c>
      <c r="E831" s="307" t="s">
        <v>194</v>
      </c>
      <c r="F831" s="65">
        <f t="shared" si="49"/>
        <v>11</v>
      </c>
      <c r="G831" s="66" t="str">
        <f t="shared" si="50"/>
        <v>2007-09</v>
      </c>
      <c r="H831" s="67" t="str">
        <f t="shared" si="52"/>
        <v>2020-T7 POLA-11</v>
      </c>
      <c r="I831" s="302">
        <v>1.51775599512352E-2</v>
      </c>
      <c r="J831" s="305">
        <f>VLOOKUP(H831,T7_ReductionFactor!$G$10:$H$3591,2,FALSE)</f>
        <v>0.77680855685776418</v>
      </c>
      <c r="K831" s="75">
        <f t="shared" si="51"/>
        <v>1.1790058442341213E-2</v>
      </c>
      <c r="L831" s="11"/>
    </row>
    <row r="832" spans="1:12" ht="16.149999999999999" customHeight="1" x14ac:dyDescent="0.25">
      <c r="A832" s="9" t="s">
        <v>192</v>
      </c>
      <c r="B832" s="7">
        <v>2020</v>
      </c>
      <c r="C832" s="296" t="s">
        <v>30</v>
      </c>
      <c r="D832" s="307">
        <v>2008</v>
      </c>
      <c r="E832" s="307" t="s">
        <v>194</v>
      </c>
      <c r="F832" s="65">
        <f t="shared" si="49"/>
        <v>12</v>
      </c>
      <c r="G832" s="66" t="str">
        <f t="shared" si="50"/>
        <v>2007-09</v>
      </c>
      <c r="H832" s="67" t="str">
        <f t="shared" si="52"/>
        <v>2020-T7 POLA-12</v>
      </c>
      <c r="I832" s="302">
        <v>1.7804328285787398E-2</v>
      </c>
      <c r="J832" s="305">
        <f>VLOOKUP(H832,T7_ReductionFactor!$G$10:$H$3591,2,FALSE)</f>
        <v>0.77680855685776418</v>
      </c>
      <c r="K832" s="75">
        <f t="shared" si="51"/>
        <v>1.383055456150438E-2</v>
      </c>
      <c r="L832" s="11"/>
    </row>
    <row r="833" spans="1:12" ht="16.149999999999999" customHeight="1" x14ac:dyDescent="0.25">
      <c r="A833" s="9" t="s">
        <v>192</v>
      </c>
      <c r="B833" s="7">
        <v>2020</v>
      </c>
      <c r="C833" s="296" t="s">
        <v>31</v>
      </c>
      <c r="D833" s="307">
        <v>2021</v>
      </c>
      <c r="E833" s="307" t="s">
        <v>194</v>
      </c>
      <c r="F833" s="65">
        <f t="shared" si="49"/>
        <v>-1</v>
      </c>
      <c r="G833" s="66" t="str">
        <f t="shared" si="50"/>
        <v>2013+</v>
      </c>
      <c r="H833" s="67" t="str">
        <f t="shared" si="52"/>
        <v>2020-T7 PTO--1</v>
      </c>
      <c r="I833" s="302">
        <v>3.2833618885789398E-6</v>
      </c>
      <c r="J833" s="305">
        <f>VLOOKUP(H833,T7_ReductionFactor!$G$10:$H$3591,2,FALSE)</f>
        <v>1</v>
      </c>
      <c r="K833" s="75">
        <f t="shared" si="51"/>
        <v>3.2833618885789398E-6</v>
      </c>
      <c r="L833" s="11"/>
    </row>
    <row r="834" spans="1:12" ht="16.149999999999999" customHeight="1" x14ac:dyDescent="0.25">
      <c r="A834" s="9" t="s">
        <v>192</v>
      </c>
      <c r="B834" s="7">
        <v>2020</v>
      </c>
      <c r="C834" s="296" t="s">
        <v>31</v>
      </c>
      <c r="D834" s="307">
        <v>2020</v>
      </c>
      <c r="E834" s="307" t="s">
        <v>194</v>
      </c>
      <c r="F834" s="65">
        <f t="shared" si="49"/>
        <v>0</v>
      </c>
      <c r="G834" s="66" t="str">
        <f t="shared" si="50"/>
        <v>2013+</v>
      </c>
      <c r="H834" s="67" t="str">
        <f t="shared" si="52"/>
        <v>2020-T7 PTO-0</v>
      </c>
      <c r="I834" s="302">
        <v>3.9289896617084299E-5</v>
      </c>
      <c r="J834" s="305">
        <f>VLOOKUP(H834,T7_ReductionFactor!$G$10:$H$3591,2,FALSE)</f>
        <v>0.96330005062226509</v>
      </c>
      <c r="K834" s="75">
        <f t="shared" si="51"/>
        <v>3.7847959400180867E-5</v>
      </c>
      <c r="L834" s="11"/>
    </row>
    <row r="835" spans="1:12" ht="16.149999999999999" customHeight="1" x14ac:dyDescent="0.25">
      <c r="A835" s="9" t="s">
        <v>192</v>
      </c>
      <c r="B835" s="7">
        <v>2020</v>
      </c>
      <c r="C835" s="296" t="s">
        <v>31</v>
      </c>
      <c r="D835" s="307">
        <v>2019</v>
      </c>
      <c r="E835" s="307" t="s">
        <v>194</v>
      </c>
      <c r="F835" s="65">
        <f t="shared" si="49"/>
        <v>1</v>
      </c>
      <c r="G835" s="66" t="str">
        <f t="shared" si="50"/>
        <v>2013+</v>
      </c>
      <c r="H835" s="67" t="str">
        <f t="shared" si="52"/>
        <v>2020-T7 PTO-1</v>
      </c>
      <c r="I835" s="302">
        <v>5.8153747861014202E-5</v>
      </c>
      <c r="J835" s="305">
        <f>VLOOKUP(H835,T7_ReductionFactor!$G$10:$H$3591,2,FALSE)</f>
        <v>0.93624302087303191</v>
      </c>
      <c r="K835" s="75">
        <f t="shared" si="51"/>
        <v>5.4446040572484554E-5</v>
      </c>
      <c r="L835" s="11"/>
    </row>
    <row r="836" spans="1:12" ht="16.149999999999999" customHeight="1" x14ac:dyDescent="0.25">
      <c r="A836" s="9" t="s">
        <v>192</v>
      </c>
      <c r="B836" s="7">
        <v>2020</v>
      </c>
      <c r="C836" s="296" t="s">
        <v>31</v>
      </c>
      <c r="D836" s="307">
        <v>2018</v>
      </c>
      <c r="E836" s="307" t="s">
        <v>194</v>
      </c>
      <c r="F836" s="65">
        <f t="shared" si="49"/>
        <v>2</v>
      </c>
      <c r="G836" s="66" t="str">
        <f t="shared" si="50"/>
        <v>2013+</v>
      </c>
      <c r="H836" s="67" t="str">
        <f t="shared" si="52"/>
        <v>2020-T7 PTO-2</v>
      </c>
      <c r="I836" s="302">
        <v>6.2629391634227394E-5</v>
      </c>
      <c r="J836" s="305">
        <f>VLOOKUP(H836,T7_ReductionFactor!$G$10:$H$3591,2,FALSE)</f>
        <v>0.9157389997452271</v>
      </c>
      <c r="K836" s="75">
        <f t="shared" si="51"/>
        <v>5.7352176449779486E-5</v>
      </c>
      <c r="L836" s="11"/>
    </row>
    <row r="837" spans="1:12" ht="16.149999999999999" customHeight="1" x14ac:dyDescent="0.25">
      <c r="A837" s="9" t="s">
        <v>192</v>
      </c>
      <c r="B837" s="7">
        <v>2020</v>
      </c>
      <c r="C837" s="296" t="s">
        <v>31</v>
      </c>
      <c r="D837" s="307">
        <v>2017</v>
      </c>
      <c r="E837" s="307" t="s">
        <v>194</v>
      </c>
      <c r="F837" s="65">
        <f t="shared" si="49"/>
        <v>3</v>
      </c>
      <c r="G837" s="66" t="str">
        <f t="shared" si="50"/>
        <v>2013+</v>
      </c>
      <c r="H837" s="67" t="str">
        <f t="shared" si="52"/>
        <v>2020-T7 PTO-3</v>
      </c>
      <c r="I837" s="302">
        <v>6.7880286636973604E-5</v>
      </c>
      <c r="J837" s="305">
        <f>VLOOKUP(H837,T7_ReductionFactor!$G$10:$H$3591,2,FALSE)</f>
        <v>0.89982271250764745</v>
      </c>
      <c r="K837" s="75">
        <f t="shared" si="51"/>
        <v>6.10802236474782E-5</v>
      </c>
      <c r="L837" s="11"/>
    </row>
    <row r="838" spans="1:12" ht="16.149999999999999" customHeight="1" x14ac:dyDescent="0.25">
      <c r="A838" s="9" t="s">
        <v>192</v>
      </c>
      <c r="B838" s="7">
        <v>2020</v>
      </c>
      <c r="C838" s="296" t="s">
        <v>31</v>
      </c>
      <c r="D838" s="307">
        <v>2016</v>
      </c>
      <c r="E838" s="307" t="s">
        <v>194</v>
      </c>
      <c r="F838" s="65">
        <f t="shared" si="49"/>
        <v>4</v>
      </c>
      <c r="G838" s="66" t="str">
        <f t="shared" si="50"/>
        <v>2013+</v>
      </c>
      <c r="H838" s="67" t="str">
        <f t="shared" si="52"/>
        <v>2020-T7 PTO-4</v>
      </c>
      <c r="I838" s="302">
        <v>1.94765097937519E-4</v>
      </c>
      <c r="J838" s="305">
        <f>VLOOKUP(H838,T7_ReductionFactor!$G$10:$H$3591,2,FALSE)</f>
        <v>0.88719503803134814</v>
      </c>
      <c r="K838" s="75">
        <f t="shared" si="51"/>
        <v>1.7279462847185641E-4</v>
      </c>
      <c r="L838" s="11"/>
    </row>
    <row r="839" spans="1:12" ht="16.149999999999999" customHeight="1" x14ac:dyDescent="0.25">
      <c r="A839" s="9" t="s">
        <v>192</v>
      </c>
      <c r="B839" s="7">
        <v>2020</v>
      </c>
      <c r="C839" s="296" t="s">
        <v>31</v>
      </c>
      <c r="D839" s="307">
        <v>2015</v>
      </c>
      <c r="E839" s="307" t="s">
        <v>194</v>
      </c>
      <c r="F839" s="65">
        <f t="shared" si="49"/>
        <v>5</v>
      </c>
      <c r="G839" s="66" t="str">
        <f t="shared" si="50"/>
        <v>2013+</v>
      </c>
      <c r="H839" s="67" t="str">
        <f t="shared" si="52"/>
        <v>2020-T7 PTO-5</v>
      </c>
      <c r="I839" s="302">
        <v>1.30988214872607E-4</v>
      </c>
      <c r="J839" s="305">
        <f>VLOOKUP(H839,T7_ReductionFactor!$G$10:$H$3591,2,FALSE)</f>
        <v>0.87696548857845158</v>
      </c>
      <c r="K839" s="75">
        <f t="shared" si="51"/>
        <v>1.14872143853775E-4</v>
      </c>
      <c r="L839" s="11"/>
    </row>
    <row r="840" spans="1:12" ht="16.149999999999999" customHeight="1" x14ac:dyDescent="0.25">
      <c r="A840" s="9" t="s">
        <v>192</v>
      </c>
      <c r="B840" s="7">
        <v>2020</v>
      </c>
      <c r="C840" s="296" t="s">
        <v>31</v>
      </c>
      <c r="D840" s="307">
        <v>2014</v>
      </c>
      <c r="E840" s="307" t="s">
        <v>194</v>
      </c>
      <c r="F840" s="65">
        <f t="shared" si="49"/>
        <v>6</v>
      </c>
      <c r="G840" s="66" t="str">
        <f t="shared" si="50"/>
        <v>2013+</v>
      </c>
      <c r="H840" s="67" t="str">
        <f t="shared" si="52"/>
        <v>2020-T7 PTO-6</v>
      </c>
      <c r="I840" s="302">
        <v>1.3969841658732101E-4</v>
      </c>
      <c r="J840" s="305">
        <f>VLOOKUP(H840,T7_ReductionFactor!$G$10:$H$3591,2,FALSE)</f>
        <v>0.86850666017080413</v>
      </c>
      <c r="K840" s="75">
        <f t="shared" si="51"/>
        <v>1.2132900522140384E-4</v>
      </c>
      <c r="L840" s="11"/>
    </row>
    <row r="841" spans="1:12" ht="16.149999999999999" customHeight="1" x14ac:dyDescent="0.25">
      <c r="A841" s="9" t="s">
        <v>192</v>
      </c>
      <c r="B841" s="7">
        <v>2020</v>
      </c>
      <c r="C841" s="296" t="s">
        <v>31</v>
      </c>
      <c r="D841" s="307">
        <v>2013</v>
      </c>
      <c r="E841" s="307" t="s">
        <v>194</v>
      </c>
      <c r="F841" s="65">
        <f t="shared" ref="F841:F904" si="53">B841-D841</f>
        <v>7</v>
      </c>
      <c r="G841" s="66" t="str">
        <f t="shared" ref="G841:G904" si="54">IF(D841&lt;1998,"Pre1997",IF(D841&lt;2008,"1997-06",IF(D841&lt;2011,"2007-09",IF(D841&lt;2014,"2010-12","2013+"))))</f>
        <v>2010-12</v>
      </c>
      <c r="H841" s="67" t="str">
        <f t="shared" si="52"/>
        <v>2020-T7 PTO-7</v>
      </c>
      <c r="I841" s="302">
        <v>1.37874557190228E-4</v>
      </c>
      <c r="J841" s="305">
        <f>VLOOKUP(H841,T7_ReductionFactor!$G$10:$H$3591,2,FALSE)</f>
        <v>0.83461363466150806</v>
      </c>
      <c r="K841" s="75">
        <f t="shared" ref="K841:K904" si="55">I841*J841</f>
        <v>1.1507198530388215E-4</v>
      </c>
      <c r="L841" s="11"/>
    </row>
    <row r="842" spans="1:12" ht="16.149999999999999" customHeight="1" x14ac:dyDescent="0.25">
      <c r="A842" s="9" t="s">
        <v>192</v>
      </c>
      <c r="B842" s="7">
        <v>2020</v>
      </c>
      <c r="C842" s="296" t="s">
        <v>31</v>
      </c>
      <c r="D842" s="307">
        <v>2012</v>
      </c>
      <c r="E842" s="307" t="s">
        <v>194</v>
      </c>
      <c r="F842" s="65">
        <f t="shared" si="53"/>
        <v>8</v>
      </c>
      <c r="G842" s="66" t="str">
        <f t="shared" si="54"/>
        <v>2010-12</v>
      </c>
      <c r="H842" s="67" t="str">
        <f t="shared" ref="H842:H905" si="56">CONCATENATE(B842,"-",C842,"-",F842)</f>
        <v>2020-T7 PTO-8</v>
      </c>
      <c r="I842" s="302">
        <v>3.0063912707103301E-4</v>
      </c>
      <c r="J842" s="305">
        <f>VLOOKUP(H842,T7_ReductionFactor!$G$10:$H$3591,2,FALSE)</f>
        <v>0.82889807692355288</v>
      </c>
      <c r="K842" s="75">
        <f t="shared" si="55"/>
        <v>2.4919919427715493E-4</v>
      </c>
      <c r="L842" s="11"/>
    </row>
    <row r="843" spans="1:12" ht="16.149999999999999" customHeight="1" x14ac:dyDescent="0.25">
      <c r="A843" s="9" t="s">
        <v>192</v>
      </c>
      <c r="B843" s="7">
        <v>2020</v>
      </c>
      <c r="C843" s="296" t="s">
        <v>31</v>
      </c>
      <c r="D843" s="307">
        <v>2011</v>
      </c>
      <c r="E843" s="307" t="s">
        <v>194</v>
      </c>
      <c r="F843" s="65">
        <f t="shared" si="53"/>
        <v>9</v>
      </c>
      <c r="G843" s="66" t="str">
        <f t="shared" si="54"/>
        <v>2010-12</v>
      </c>
      <c r="H843" s="67" t="str">
        <f t="shared" si="56"/>
        <v>2020-T7 PTO-9</v>
      </c>
      <c r="I843" s="302">
        <v>1.4631309941801399E-4</v>
      </c>
      <c r="J843" s="305">
        <f>VLOOKUP(H843,T7_ReductionFactor!$G$10:$H$3591,2,FALSE)</f>
        <v>0.82397009922493158</v>
      </c>
      <c r="K843" s="75">
        <f t="shared" si="55"/>
        <v>1.2055761904536826E-4</v>
      </c>
      <c r="L843" s="11"/>
    </row>
    <row r="844" spans="1:12" ht="16.149999999999999" customHeight="1" x14ac:dyDescent="0.25">
      <c r="A844" s="9" t="s">
        <v>192</v>
      </c>
      <c r="B844" s="7">
        <v>2020</v>
      </c>
      <c r="C844" s="296" t="s">
        <v>31</v>
      </c>
      <c r="D844" s="307">
        <v>2010</v>
      </c>
      <c r="E844" s="307" t="s">
        <v>194</v>
      </c>
      <c r="F844" s="65">
        <f t="shared" si="53"/>
        <v>10</v>
      </c>
      <c r="G844" s="66" t="str">
        <f t="shared" si="54"/>
        <v>2007-09</v>
      </c>
      <c r="H844" s="67" t="str">
        <f t="shared" si="56"/>
        <v>2020-T7 PTO-10</v>
      </c>
      <c r="I844" s="302">
        <v>2.9893887637988902E-4</v>
      </c>
      <c r="J844" s="305">
        <f>VLOOKUP(H844,T7_ReductionFactor!$G$10:$H$3591,2,FALSE)</f>
        <v>0.84502491006267744</v>
      </c>
      <c r="K844" s="75">
        <f t="shared" si="55"/>
        <v>2.5261079712715357E-4</v>
      </c>
      <c r="L844" s="11"/>
    </row>
    <row r="845" spans="1:12" ht="16.149999999999999" customHeight="1" x14ac:dyDescent="0.25">
      <c r="A845" s="9" t="s">
        <v>192</v>
      </c>
      <c r="B845" s="7">
        <v>2020</v>
      </c>
      <c r="C845" s="296" t="s">
        <v>31</v>
      </c>
      <c r="D845" s="307">
        <v>2009</v>
      </c>
      <c r="E845" s="307" t="s">
        <v>194</v>
      </c>
      <c r="F845" s="65">
        <f t="shared" si="53"/>
        <v>11</v>
      </c>
      <c r="G845" s="66" t="str">
        <f t="shared" si="54"/>
        <v>2007-09</v>
      </c>
      <c r="H845" s="67" t="str">
        <f t="shared" si="56"/>
        <v>2020-T7 PTO-11</v>
      </c>
      <c r="I845" s="302">
        <v>6.8255914553801698E-4</v>
      </c>
      <c r="J845" s="305">
        <f>VLOOKUP(H845,T7_ReductionFactor!$G$10:$H$3591,2,FALSE)</f>
        <v>0.83983036706877534</v>
      </c>
      <c r="K845" s="75">
        <f t="shared" si="55"/>
        <v>5.7323389774334248E-4</v>
      </c>
      <c r="L845" s="11"/>
    </row>
    <row r="846" spans="1:12" ht="16.149999999999999" customHeight="1" x14ac:dyDescent="0.25">
      <c r="A846" s="9" t="s">
        <v>192</v>
      </c>
      <c r="B846" s="7">
        <v>2020</v>
      </c>
      <c r="C846" s="296" t="s">
        <v>31</v>
      </c>
      <c r="D846" s="307">
        <v>2008</v>
      </c>
      <c r="E846" s="307" t="s">
        <v>194</v>
      </c>
      <c r="F846" s="65">
        <f t="shared" si="53"/>
        <v>12</v>
      </c>
      <c r="G846" s="66" t="str">
        <f t="shared" si="54"/>
        <v>2007-09</v>
      </c>
      <c r="H846" s="67" t="str">
        <f t="shared" si="56"/>
        <v>2020-T7 PTO-12</v>
      </c>
      <c r="I846" s="302">
        <v>1.2641388360474599E-3</v>
      </c>
      <c r="J846" s="305">
        <f>VLOOKUP(H846,T7_ReductionFactor!$G$10:$H$3591,2,FALSE)</f>
        <v>0.83507741695816529</v>
      </c>
      <c r="K846" s="75">
        <f t="shared" si="55"/>
        <v>1.0556537938830144E-3</v>
      </c>
      <c r="L846" s="11"/>
    </row>
    <row r="847" spans="1:12" ht="16.149999999999999" customHeight="1" x14ac:dyDescent="0.25">
      <c r="A847" s="9" t="s">
        <v>192</v>
      </c>
      <c r="B847" s="7">
        <v>2020</v>
      </c>
      <c r="C847" s="296" t="s">
        <v>31</v>
      </c>
      <c r="D847" s="307">
        <v>2007</v>
      </c>
      <c r="E847" s="307" t="s">
        <v>194</v>
      </c>
      <c r="F847" s="65">
        <f t="shared" si="53"/>
        <v>13</v>
      </c>
      <c r="G847" s="66" t="str">
        <f t="shared" si="54"/>
        <v>1997-06</v>
      </c>
      <c r="H847" s="67" t="str">
        <f t="shared" si="56"/>
        <v>2020-T7 PTO-13</v>
      </c>
      <c r="I847" s="302">
        <v>7.0392917396248601E-3</v>
      </c>
      <c r="J847" s="305">
        <f>VLOOKUP(H847,T7_ReductionFactor!$G$10:$H$3591,2,FALSE)</f>
        <v>0.91263426401107983</v>
      </c>
      <c r="K847" s="75">
        <f t="shared" si="55"/>
        <v>6.4242988359518079E-3</v>
      </c>
      <c r="L847" s="11"/>
    </row>
    <row r="848" spans="1:12" ht="16.149999999999999" customHeight="1" x14ac:dyDescent="0.25">
      <c r="A848" s="9" t="s">
        <v>192</v>
      </c>
      <c r="B848" s="7">
        <v>2020</v>
      </c>
      <c r="C848" s="296" t="s">
        <v>31</v>
      </c>
      <c r="D848" s="307">
        <v>2006</v>
      </c>
      <c r="E848" s="307" t="s">
        <v>194</v>
      </c>
      <c r="F848" s="65">
        <f t="shared" si="53"/>
        <v>14</v>
      </c>
      <c r="G848" s="66" t="str">
        <f t="shared" si="54"/>
        <v>1997-06</v>
      </c>
      <c r="H848" s="67" t="str">
        <f t="shared" si="56"/>
        <v>2020-T7 PTO-14</v>
      </c>
      <c r="I848" s="302">
        <v>5.9958290486049597E-3</v>
      </c>
      <c r="J848" s="305">
        <f>VLOOKUP(H848,T7_ReductionFactor!$G$10:$H$3591,2,FALSE)</f>
        <v>0.91005832507315221</v>
      </c>
      <c r="K848" s="75">
        <f t="shared" si="55"/>
        <v>5.4565541413983815E-3</v>
      </c>
      <c r="L848" s="11"/>
    </row>
    <row r="849" spans="1:12" ht="16.149999999999999" customHeight="1" x14ac:dyDescent="0.25">
      <c r="A849" s="9" t="s">
        <v>192</v>
      </c>
      <c r="B849" s="7">
        <v>2020</v>
      </c>
      <c r="C849" s="296" t="s">
        <v>31</v>
      </c>
      <c r="D849" s="307">
        <v>2005</v>
      </c>
      <c r="E849" s="307" t="s">
        <v>194</v>
      </c>
      <c r="F849" s="65">
        <f t="shared" si="53"/>
        <v>15</v>
      </c>
      <c r="G849" s="66" t="str">
        <f t="shared" si="54"/>
        <v>1997-06</v>
      </c>
      <c r="H849" s="67" t="str">
        <f t="shared" si="56"/>
        <v>2020-T7 PTO-15</v>
      </c>
      <c r="I849" s="302">
        <v>4.4179762610633199E-3</v>
      </c>
      <c r="J849" s="305">
        <f>VLOOKUP(H849,T7_ReductionFactor!$G$10:$H$3591,2,FALSE)</f>
        <v>0.90780566482703984</v>
      </c>
      <c r="K849" s="75">
        <f t="shared" si="55"/>
        <v>4.0106638768646671E-3</v>
      </c>
      <c r="L849" s="11"/>
    </row>
    <row r="850" spans="1:12" ht="16.149999999999999" customHeight="1" x14ac:dyDescent="0.25">
      <c r="A850" s="9" t="s">
        <v>192</v>
      </c>
      <c r="B850" s="7">
        <v>2020</v>
      </c>
      <c r="C850" s="296" t="s">
        <v>31</v>
      </c>
      <c r="D850" s="307">
        <v>2004</v>
      </c>
      <c r="E850" s="307" t="s">
        <v>194</v>
      </c>
      <c r="F850" s="65">
        <f t="shared" si="53"/>
        <v>16</v>
      </c>
      <c r="G850" s="66" t="str">
        <f t="shared" si="54"/>
        <v>1997-06</v>
      </c>
      <c r="H850" s="67" t="str">
        <f t="shared" si="56"/>
        <v>2020-T7 PTO-16</v>
      </c>
      <c r="I850" s="302">
        <v>2.7275028983348702E-3</v>
      </c>
      <c r="J850" s="305">
        <f>VLOOKUP(H850,T7_ReductionFactor!$G$10:$H$3591,2,FALSE)</f>
        <v>0.90564093935767731</v>
      </c>
      <c r="K850" s="75">
        <f t="shared" si="55"/>
        <v>2.4701382869487792E-3</v>
      </c>
      <c r="L850" s="11"/>
    </row>
    <row r="851" spans="1:12" ht="16.149999999999999" customHeight="1" x14ac:dyDescent="0.25">
      <c r="A851" s="9" t="s">
        <v>192</v>
      </c>
      <c r="B851" s="7">
        <v>2020</v>
      </c>
      <c r="C851" s="296" t="s">
        <v>31</v>
      </c>
      <c r="D851" s="307">
        <v>2003</v>
      </c>
      <c r="E851" s="307" t="s">
        <v>194</v>
      </c>
      <c r="F851" s="65">
        <f t="shared" si="53"/>
        <v>17</v>
      </c>
      <c r="G851" s="66" t="str">
        <f t="shared" si="54"/>
        <v>1997-06</v>
      </c>
      <c r="H851" s="67" t="str">
        <f t="shared" si="56"/>
        <v>2020-T7 PTO-17</v>
      </c>
      <c r="I851" s="302">
        <v>2.80898085751959E-3</v>
      </c>
      <c r="J851" s="305">
        <f>VLOOKUP(H851,T7_ReductionFactor!$G$10:$H$3591,2,FALSE)</f>
        <v>0.94147721157491282</v>
      </c>
      <c r="K851" s="75">
        <f t="shared" si="55"/>
        <v>2.6445914651048513E-3</v>
      </c>
      <c r="L851" s="11"/>
    </row>
    <row r="852" spans="1:12" ht="16.149999999999999" customHeight="1" x14ac:dyDescent="0.25">
      <c r="A852" s="9" t="s">
        <v>192</v>
      </c>
      <c r="B852" s="7">
        <v>2020</v>
      </c>
      <c r="C852" s="296" t="s">
        <v>31</v>
      </c>
      <c r="D852" s="307">
        <v>2002</v>
      </c>
      <c r="E852" s="307" t="s">
        <v>194</v>
      </c>
      <c r="F852" s="65">
        <f t="shared" si="53"/>
        <v>18</v>
      </c>
      <c r="G852" s="66" t="str">
        <f t="shared" si="54"/>
        <v>1997-06</v>
      </c>
      <c r="H852" s="67" t="str">
        <f t="shared" si="56"/>
        <v>2020-T7 PTO-18</v>
      </c>
      <c r="I852" s="302">
        <v>3.7782970344234102E-3</v>
      </c>
      <c r="J852" s="305">
        <f>VLOOKUP(H852,T7_ReductionFactor!$G$10:$H$3591,2,FALSE)</f>
        <v>0.9403359267131316</v>
      </c>
      <c r="K852" s="75">
        <f t="shared" si="55"/>
        <v>3.5528684432620142E-3</v>
      </c>
      <c r="L852" s="11"/>
    </row>
    <row r="853" spans="1:12" ht="16.149999999999999" customHeight="1" x14ac:dyDescent="0.25">
      <c r="A853" s="9" t="s">
        <v>192</v>
      </c>
      <c r="B853" s="7">
        <v>2020</v>
      </c>
      <c r="C853" s="296" t="s">
        <v>31</v>
      </c>
      <c r="D853" s="307">
        <v>2001</v>
      </c>
      <c r="E853" s="307" t="s">
        <v>194</v>
      </c>
      <c r="F853" s="65">
        <f t="shared" si="53"/>
        <v>19</v>
      </c>
      <c r="G853" s="66" t="str">
        <f t="shared" si="54"/>
        <v>1997-06</v>
      </c>
      <c r="H853" s="67" t="str">
        <f t="shared" si="56"/>
        <v>2020-T7 PTO-19</v>
      </c>
      <c r="I853" s="302">
        <v>5.00224605595325E-3</v>
      </c>
      <c r="J853" s="305">
        <f>VLOOKUP(H853,T7_ReductionFactor!$G$10:$H$3591,2,FALSE)</f>
        <v>0.93924561082300817</v>
      </c>
      <c r="K853" s="75">
        <f t="shared" si="55"/>
        <v>4.6983376523107934E-3</v>
      </c>
      <c r="L853" s="11"/>
    </row>
    <row r="854" spans="1:12" ht="16.149999999999999" customHeight="1" x14ac:dyDescent="0.25">
      <c r="A854" s="9" t="s">
        <v>192</v>
      </c>
      <c r="B854" s="7">
        <v>2020</v>
      </c>
      <c r="C854" s="296" t="s">
        <v>31</v>
      </c>
      <c r="D854" s="307">
        <v>2000</v>
      </c>
      <c r="E854" s="307" t="s">
        <v>194</v>
      </c>
      <c r="F854" s="65">
        <f t="shared" si="53"/>
        <v>20</v>
      </c>
      <c r="G854" s="66" t="str">
        <f t="shared" si="54"/>
        <v>1997-06</v>
      </c>
      <c r="H854" s="67" t="str">
        <f t="shared" si="56"/>
        <v>2020-T7 PTO-20</v>
      </c>
      <c r="I854" s="302">
        <v>6.4472265952188502E-3</v>
      </c>
      <c r="J854" s="305">
        <f>VLOOKUP(H854,T7_ReductionFactor!$G$10:$H$3591,2,FALSE)</f>
        <v>0.93820495025708339</v>
      </c>
      <c r="K854" s="75">
        <f t="shared" si="55"/>
        <v>6.0488199070634465E-3</v>
      </c>
      <c r="L854" s="11"/>
    </row>
    <row r="855" spans="1:12" ht="16.149999999999999" customHeight="1" x14ac:dyDescent="0.25">
      <c r="A855" s="9" t="s">
        <v>192</v>
      </c>
      <c r="B855" s="7">
        <v>2020</v>
      </c>
      <c r="C855" s="296" t="s">
        <v>31</v>
      </c>
      <c r="D855" s="307">
        <v>1999</v>
      </c>
      <c r="E855" s="307" t="s">
        <v>194</v>
      </c>
      <c r="F855" s="65">
        <f t="shared" si="53"/>
        <v>21</v>
      </c>
      <c r="G855" s="66" t="str">
        <f t="shared" si="54"/>
        <v>1997-06</v>
      </c>
      <c r="H855" s="67" t="str">
        <f t="shared" si="56"/>
        <v>2020-T7 PTO-21</v>
      </c>
      <c r="I855" s="302">
        <v>4.2844159563245696E-3</v>
      </c>
      <c r="J855" s="305">
        <f>VLOOKUP(H855,T7_ReductionFactor!$G$10:$H$3591,2,FALSE)</f>
        <v>0.93721261275254197</v>
      </c>
      <c r="K855" s="75">
        <f t="shared" si="55"/>
        <v>4.015408672545631E-3</v>
      </c>
      <c r="L855" s="11"/>
    </row>
    <row r="856" spans="1:12" ht="16.149999999999999" customHeight="1" x14ac:dyDescent="0.25">
      <c r="A856" s="9" t="s">
        <v>192</v>
      </c>
      <c r="B856" s="7">
        <v>2020</v>
      </c>
      <c r="C856" s="296" t="s">
        <v>31</v>
      </c>
      <c r="D856" s="307">
        <v>1998</v>
      </c>
      <c r="E856" s="307" t="s">
        <v>194</v>
      </c>
      <c r="F856" s="65">
        <f t="shared" si="53"/>
        <v>22</v>
      </c>
      <c r="G856" s="66" t="str">
        <f t="shared" si="54"/>
        <v>1997-06</v>
      </c>
      <c r="H856" s="67" t="str">
        <f t="shared" si="56"/>
        <v>2020-T7 PTO-22</v>
      </c>
      <c r="I856" s="302">
        <v>2.5125088926072699E-3</v>
      </c>
      <c r="J856" s="305">
        <f>VLOOKUP(H856,T7_ReductionFactor!$G$10:$H$3591,2,FALSE)</f>
        <v>0.93626720352043802</v>
      </c>
      <c r="K856" s="75">
        <f t="shared" si="55"/>
        <v>2.3523796747016413E-3</v>
      </c>
      <c r="L856" s="11"/>
    </row>
    <row r="857" spans="1:12" ht="16.149999999999999" customHeight="1" x14ac:dyDescent="0.25">
      <c r="A857" s="9" t="s">
        <v>192</v>
      </c>
      <c r="B857" s="7">
        <v>2020</v>
      </c>
      <c r="C857" s="296" t="s">
        <v>31</v>
      </c>
      <c r="D857" s="307">
        <v>1997</v>
      </c>
      <c r="E857" s="307" t="s">
        <v>194</v>
      </c>
      <c r="F857" s="65">
        <f t="shared" si="53"/>
        <v>23</v>
      </c>
      <c r="G857" s="66" t="str">
        <f t="shared" si="54"/>
        <v>Pre1997</v>
      </c>
      <c r="H857" s="67" t="str">
        <f t="shared" si="56"/>
        <v>2020-T7 PTO-23</v>
      </c>
      <c r="I857" s="302">
        <v>2.0601387289017701E-3</v>
      </c>
      <c r="J857" s="305">
        <f>VLOOKUP(H857,T7_ReductionFactor!$G$10:$H$3591,2,FALSE)</f>
        <v>0.93536728514412182</v>
      </c>
      <c r="K857" s="75">
        <f t="shared" si="55"/>
        <v>1.9269863698731108E-3</v>
      </c>
      <c r="L857" s="11"/>
    </row>
    <row r="858" spans="1:12" ht="16.149999999999999" customHeight="1" x14ac:dyDescent="0.25">
      <c r="A858" s="9" t="s">
        <v>192</v>
      </c>
      <c r="B858" s="7">
        <v>2020</v>
      </c>
      <c r="C858" s="296" t="s">
        <v>31</v>
      </c>
      <c r="D858" s="307">
        <v>1996</v>
      </c>
      <c r="E858" s="307" t="s">
        <v>194</v>
      </c>
      <c r="F858" s="65">
        <f t="shared" si="53"/>
        <v>24</v>
      </c>
      <c r="G858" s="66" t="str">
        <f t="shared" si="54"/>
        <v>Pre1997</v>
      </c>
      <c r="H858" s="67" t="str">
        <f t="shared" si="56"/>
        <v>2020-T7 PTO-24</v>
      </c>
      <c r="I858" s="302">
        <v>2.2682961446362699E-3</v>
      </c>
      <c r="J858" s="305">
        <f>VLOOKUP(H858,T7_ReductionFactor!$G$10:$H$3591,2,FALSE)</f>
        <v>0.9345114491623745</v>
      </c>
      <c r="K858" s="75">
        <f t="shared" si="55"/>
        <v>2.1197487172534674E-3</v>
      </c>
      <c r="L858" s="11"/>
    </row>
    <row r="859" spans="1:12" ht="16.149999999999999" customHeight="1" x14ac:dyDescent="0.25">
      <c r="A859" s="9" t="s">
        <v>192</v>
      </c>
      <c r="B859" s="7">
        <v>2020</v>
      </c>
      <c r="C859" s="296" t="s">
        <v>31</v>
      </c>
      <c r="D859" s="307">
        <v>1995</v>
      </c>
      <c r="E859" s="307" t="s">
        <v>194</v>
      </c>
      <c r="F859" s="65">
        <f t="shared" si="53"/>
        <v>25</v>
      </c>
      <c r="G859" s="66" t="str">
        <f t="shared" si="54"/>
        <v>Pre1997</v>
      </c>
      <c r="H859" s="67" t="str">
        <f t="shared" si="56"/>
        <v>2020-T7 PTO-25</v>
      </c>
      <c r="I859" s="302">
        <v>9.9997016014184904E-5</v>
      </c>
      <c r="J859" s="305">
        <f>VLOOKUP(H859,T7_ReductionFactor!$G$10:$H$3591,2,FALSE)</f>
        <v>0.93369816045313947</v>
      </c>
      <c r="K859" s="75">
        <f t="shared" si="55"/>
        <v>9.3367029903247578E-5</v>
      </c>
      <c r="L859" s="11"/>
    </row>
    <row r="860" spans="1:12" ht="16.149999999999999" customHeight="1" x14ac:dyDescent="0.25">
      <c r="A860" s="9" t="s">
        <v>192</v>
      </c>
      <c r="B860" s="7">
        <v>2020</v>
      </c>
      <c r="C860" s="296" t="s">
        <v>31</v>
      </c>
      <c r="D860" s="307">
        <v>1994</v>
      </c>
      <c r="E860" s="307" t="s">
        <v>194</v>
      </c>
      <c r="F860" s="65">
        <f t="shared" si="53"/>
        <v>26</v>
      </c>
      <c r="G860" s="66" t="str">
        <f t="shared" si="54"/>
        <v>Pre1997</v>
      </c>
      <c r="H860" s="67" t="str">
        <f t="shared" si="56"/>
        <v>2020-T7 PTO-26</v>
      </c>
      <c r="I860" s="302">
        <v>7.4509187843770203E-5</v>
      </c>
      <c r="J860" s="305">
        <f>VLOOKUP(H860,T7_ReductionFactor!$G$10:$H$3591,2,FALSE)</f>
        <v>0.93292599208925253</v>
      </c>
      <c r="K860" s="75">
        <f t="shared" si="55"/>
        <v>6.9511557988913788E-5</v>
      </c>
      <c r="L860" s="11"/>
    </row>
    <row r="861" spans="1:12" ht="16.149999999999999" customHeight="1" x14ac:dyDescent="0.25">
      <c r="A861" s="9" t="s">
        <v>192</v>
      </c>
      <c r="B861" s="7">
        <v>2020</v>
      </c>
      <c r="C861" s="296" t="s">
        <v>31</v>
      </c>
      <c r="D861" s="307">
        <v>1993</v>
      </c>
      <c r="E861" s="307" t="s">
        <v>194</v>
      </c>
      <c r="F861" s="65">
        <f t="shared" si="53"/>
        <v>27</v>
      </c>
      <c r="G861" s="66" t="str">
        <f t="shared" si="54"/>
        <v>Pre1997</v>
      </c>
      <c r="H861" s="67" t="str">
        <f t="shared" si="56"/>
        <v>2020-T7 PTO-27</v>
      </c>
      <c r="I861" s="302">
        <v>8.3997140525831398E-5</v>
      </c>
      <c r="J861" s="305">
        <f>VLOOKUP(H861,T7_ReductionFactor!$G$10:$H$3591,2,FALSE)</f>
        <v>1</v>
      </c>
      <c r="K861" s="75">
        <f t="shared" si="55"/>
        <v>8.3997140525831398E-5</v>
      </c>
      <c r="L861" s="11"/>
    </row>
    <row r="862" spans="1:12" ht="16.149999999999999" customHeight="1" x14ac:dyDescent="0.25">
      <c r="A862" s="9" t="s">
        <v>192</v>
      </c>
      <c r="B862" s="7">
        <v>2020</v>
      </c>
      <c r="C862" s="296" t="s">
        <v>31</v>
      </c>
      <c r="D862" s="307">
        <v>1992</v>
      </c>
      <c r="E862" s="307" t="s">
        <v>194</v>
      </c>
      <c r="F862" s="65">
        <f t="shared" si="53"/>
        <v>28</v>
      </c>
      <c r="G862" s="66" t="str">
        <f t="shared" si="54"/>
        <v>Pre1997</v>
      </c>
      <c r="H862" s="67" t="str">
        <f t="shared" si="56"/>
        <v>2020-T7 PTO-28</v>
      </c>
      <c r="I862" s="302">
        <v>7.0374352467894106E-5</v>
      </c>
      <c r="J862" s="305">
        <f>VLOOKUP(H862,T7_ReductionFactor!$G$10:$H$3591,2,FALSE)</f>
        <v>1</v>
      </c>
      <c r="K862" s="75">
        <f t="shared" si="55"/>
        <v>7.0374352467894106E-5</v>
      </c>
      <c r="L862" s="11"/>
    </row>
    <row r="863" spans="1:12" ht="16.149999999999999" customHeight="1" x14ac:dyDescent="0.25">
      <c r="A863" s="9" t="s">
        <v>192</v>
      </c>
      <c r="B863" s="7">
        <v>2020</v>
      </c>
      <c r="C863" s="296" t="s">
        <v>31</v>
      </c>
      <c r="D863" s="307">
        <v>1991</v>
      </c>
      <c r="E863" s="307" t="s">
        <v>194</v>
      </c>
      <c r="F863" s="65">
        <f t="shared" si="53"/>
        <v>29</v>
      </c>
      <c r="G863" s="66" t="str">
        <f t="shared" si="54"/>
        <v>Pre1997</v>
      </c>
      <c r="H863" s="67" t="str">
        <f t="shared" si="56"/>
        <v>2020-T7 PTO-29</v>
      </c>
      <c r="I863" s="302">
        <v>6.5590978137982896E-5</v>
      </c>
      <c r="J863" s="305">
        <f>VLOOKUP(H863,T7_ReductionFactor!$G$10:$H$3591,2,FALSE)</f>
        <v>1</v>
      </c>
      <c r="K863" s="75">
        <f t="shared" si="55"/>
        <v>6.5590978137982896E-5</v>
      </c>
      <c r="L863" s="11"/>
    </row>
    <row r="864" spans="1:12" ht="16.149999999999999" customHeight="1" x14ac:dyDescent="0.25">
      <c r="A864" s="9" t="s">
        <v>192</v>
      </c>
      <c r="B864" s="7">
        <v>2020</v>
      </c>
      <c r="C864" s="296" t="s">
        <v>31</v>
      </c>
      <c r="D864" s="307">
        <v>1990</v>
      </c>
      <c r="E864" s="307" t="s">
        <v>194</v>
      </c>
      <c r="F864" s="65">
        <f t="shared" si="53"/>
        <v>30</v>
      </c>
      <c r="G864" s="66" t="str">
        <f t="shared" si="54"/>
        <v>Pre1997</v>
      </c>
      <c r="H864" s="67" t="str">
        <f t="shared" si="56"/>
        <v>2020-T7 PTO-30</v>
      </c>
      <c r="I864" s="302">
        <v>2.33918726182315E-4</v>
      </c>
      <c r="J864" s="305">
        <f>VLOOKUP(H864,T7_ReductionFactor!$G$10:$H$3591,2,FALSE)</f>
        <v>1</v>
      </c>
      <c r="K864" s="75">
        <f t="shared" si="55"/>
        <v>2.33918726182315E-4</v>
      </c>
      <c r="L864" s="11"/>
    </row>
    <row r="865" spans="1:12" ht="16.149999999999999" customHeight="1" x14ac:dyDescent="0.25">
      <c r="A865" s="9" t="s">
        <v>192</v>
      </c>
      <c r="B865" s="7">
        <v>2020</v>
      </c>
      <c r="C865" s="296" t="s">
        <v>31</v>
      </c>
      <c r="D865" s="307">
        <v>1989</v>
      </c>
      <c r="E865" s="307" t="s">
        <v>194</v>
      </c>
      <c r="F865" s="65">
        <f t="shared" si="53"/>
        <v>31</v>
      </c>
      <c r="G865" s="66" t="str">
        <f t="shared" si="54"/>
        <v>Pre1997</v>
      </c>
      <c r="H865" s="67" t="str">
        <f t="shared" si="56"/>
        <v>2020-T7 PTO-31</v>
      </c>
      <c r="I865" s="302">
        <v>2.2273274145206601E-4</v>
      </c>
      <c r="J865" s="305">
        <f>VLOOKUP(H865,T7_ReductionFactor!$G$10:$H$3591,2,FALSE)</f>
        <v>1</v>
      </c>
      <c r="K865" s="75">
        <f t="shared" si="55"/>
        <v>2.2273274145206601E-4</v>
      </c>
      <c r="L865" s="11"/>
    </row>
    <row r="866" spans="1:12" ht="16.149999999999999" customHeight="1" x14ac:dyDescent="0.25">
      <c r="A866" s="9" t="s">
        <v>192</v>
      </c>
      <c r="B866" s="7">
        <v>2020</v>
      </c>
      <c r="C866" s="296" t="s">
        <v>31</v>
      </c>
      <c r="D866" s="307">
        <v>1988</v>
      </c>
      <c r="E866" s="307" t="s">
        <v>194</v>
      </c>
      <c r="F866" s="65">
        <f t="shared" si="53"/>
        <v>32</v>
      </c>
      <c r="G866" s="66" t="str">
        <f t="shared" si="54"/>
        <v>Pre1997</v>
      </c>
      <c r="H866" s="67" t="str">
        <f t="shared" si="56"/>
        <v>2020-T7 PTO-32</v>
      </c>
      <c r="I866" s="302">
        <v>1.9872926535832901E-4</v>
      </c>
      <c r="J866" s="305">
        <f>VLOOKUP(H866,T7_ReductionFactor!$G$10:$H$3591,2,FALSE)</f>
        <v>1</v>
      </c>
      <c r="K866" s="75">
        <f t="shared" si="55"/>
        <v>1.9872926535832901E-4</v>
      </c>
      <c r="L866" s="11"/>
    </row>
    <row r="867" spans="1:12" ht="16.149999999999999" customHeight="1" x14ac:dyDescent="0.25">
      <c r="A867" s="9" t="s">
        <v>192</v>
      </c>
      <c r="B867" s="7">
        <v>2020</v>
      </c>
      <c r="C867" s="296" t="s">
        <v>31</v>
      </c>
      <c r="D867" s="307">
        <v>1987</v>
      </c>
      <c r="E867" s="307" t="s">
        <v>194</v>
      </c>
      <c r="F867" s="65">
        <f t="shared" si="53"/>
        <v>33</v>
      </c>
      <c r="G867" s="66" t="str">
        <f t="shared" si="54"/>
        <v>Pre1997</v>
      </c>
      <c r="H867" s="67" t="str">
        <f t="shared" si="56"/>
        <v>2020-T7 PTO-33</v>
      </c>
      <c r="I867" s="302">
        <v>1.3874625830884499E-4</v>
      </c>
      <c r="J867" s="305">
        <f>VLOOKUP(H867,T7_ReductionFactor!$G$10:$H$3591,2,FALSE)</f>
        <v>1</v>
      </c>
      <c r="K867" s="75">
        <f t="shared" si="55"/>
        <v>1.3874625830884499E-4</v>
      </c>
      <c r="L867" s="11"/>
    </row>
    <row r="868" spans="1:12" ht="16.149999999999999" customHeight="1" x14ac:dyDescent="0.25">
      <c r="A868" s="9" t="s">
        <v>192</v>
      </c>
      <c r="B868" s="7">
        <v>2020</v>
      </c>
      <c r="C868" s="296" t="s">
        <v>31</v>
      </c>
      <c r="D868" s="307">
        <v>1986</v>
      </c>
      <c r="E868" s="307" t="s">
        <v>194</v>
      </c>
      <c r="F868" s="65">
        <f t="shared" si="53"/>
        <v>34</v>
      </c>
      <c r="G868" s="66" t="str">
        <f t="shared" si="54"/>
        <v>Pre1997</v>
      </c>
      <c r="H868" s="67" t="str">
        <f t="shared" si="56"/>
        <v>2020-T7 PTO-34</v>
      </c>
      <c r="I868" s="302">
        <v>1.20769072267406E-4</v>
      </c>
      <c r="J868" s="305">
        <f>VLOOKUP(H868,T7_ReductionFactor!$G$10:$H$3591,2,FALSE)</f>
        <v>1</v>
      </c>
      <c r="K868" s="75">
        <f t="shared" si="55"/>
        <v>1.20769072267406E-4</v>
      </c>
      <c r="L868" s="11"/>
    </row>
    <row r="869" spans="1:12" ht="16.149999999999999" customHeight="1" x14ac:dyDescent="0.25">
      <c r="A869" s="9" t="s">
        <v>192</v>
      </c>
      <c r="B869" s="7">
        <v>2020</v>
      </c>
      <c r="C869" s="296" t="s">
        <v>31</v>
      </c>
      <c r="D869" s="307">
        <v>1985</v>
      </c>
      <c r="E869" s="307" t="s">
        <v>194</v>
      </c>
      <c r="F869" s="65">
        <f t="shared" si="53"/>
        <v>35</v>
      </c>
      <c r="G869" s="66" t="str">
        <f t="shared" si="54"/>
        <v>Pre1997</v>
      </c>
      <c r="H869" s="67" t="str">
        <f t="shared" si="56"/>
        <v>2020-T7 PTO-35</v>
      </c>
      <c r="I869" s="302">
        <v>1.03544595084173E-4</v>
      </c>
      <c r="J869" s="305">
        <f>VLOOKUP(H869,T7_ReductionFactor!$G$10:$H$3591,2,FALSE)</f>
        <v>1</v>
      </c>
      <c r="K869" s="75">
        <f t="shared" si="55"/>
        <v>1.03544595084173E-4</v>
      </c>
      <c r="L869" s="11"/>
    </row>
    <row r="870" spans="1:12" ht="16.149999999999999" customHeight="1" x14ac:dyDescent="0.25">
      <c r="A870" s="9" t="s">
        <v>192</v>
      </c>
      <c r="B870" s="7">
        <v>2020</v>
      </c>
      <c r="C870" s="296" t="s">
        <v>31</v>
      </c>
      <c r="D870" s="307">
        <v>1984</v>
      </c>
      <c r="E870" s="307" t="s">
        <v>194</v>
      </c>
      <c r="F870" s="65">
        <f t="shared" si="53"/>
        <v>36</v>
      </c>
      <c r="G870" s="66" t="str">
        <f t="shared" si="54"/>
        <v>Pre1997</v>
      </c>
      <c r="H870" s="67" t="str">
        <f t="shared" si="56"/>
        <v>2020-T7 PTO-36</v>
      </c>
      <c r="I870" s="302">
        <v>9.28869646173271E-5</v>
      </c>
      <c r="J870" s="305">
        <f>VLOOKUP(H870,T7_ReductionFactor!$G$10:$H$3591,2,FALSE)</f>
        <v>1</v>
      </c>
      <c r="K870" s="75">
        <f t="shared" si="55"/>
        <v>9.28869646173271E-5</v>
      </c>
      <c r="L870" s="11"/>
    </row>
    <row r="871" spans="1:12" ht="16.149999999999999" customHeight="1" x14ac:dyDescent="0.25">
      <c r="A871" s="9" t="s">
        <v>192</v>
      </c>
      <c r="B871" s="7">
        <v>2020</v>
      </c>
      <c r="C871" s="296" t="s">
        <v>31</v>
      </c>
      <c r="D871" s="307">
        <v>1983</v>
      </c>
      <c r="E871" s="307" t="s">
        <v>194</v>
      </c>
      <c r="F871" s="65">
        <f t="shared" si="53"/>
        <v>37</v>
      </c>
      <c r="G871" s="66" t="str">
        <f t="shared" si="54"/>
        <v>Pre1997</v>
      </c>
      <c r="H871" s="67" t="str">
        <f t="shared" si="56"/>
        <v>2020-T7 PTO-37</v>
      </c>
      <c r="I871" s="302">
        <v>4.0949729763838203E-5</v>
      </c>
      <c r="J871" s="305">
        <f>VLOOKUP(H871,T7_ReductionFactor!$G$10:$H$3591,2,FALSE)</f>
        <v>1</v>
      </c>
      <c r="K871" s="75">
        <f t="shared" si="55"/>
        <v>4.0949729763838203E-5</v>
      </c>
      <c r="L871" s="11"/>
    </row>
    <row r="872" spans="1:12" ht="16.149999999999999" customHeight="1" x14ac:dyDescent="0.25">
      <c r="A872" s="9" t="s">
        <v>192</v>
      </c>
      <c r="B872" s="7">
        <v>2020</v>
      </c>
      <c r="C872" s="296" t="s">
        <v>31</v>
      </c>
      <c r="D872" s="307">
        <v>1982</v>
      </c>
      <c r="E872" s="307" t="s">
        <v>194</v>
      </c>
      <c r="F872" s="65">
        <f t="shared" si="53"/>
        <v>38</v>
      </c>
      <c r="G872" s="66" t="str">
        <f t="shared" si="54"/>
        <v>Pre1997</v>
      </c>
      <c r="H872" s="67" t="str">
        <f t="shared" si="56"/>
        <v>2020-T7 PTO-38</v>
      </c>
      <c r="I872" s="302">
        <v>2.94733568228565E-5</v>
      </c>
      <c r="J872" s="305">
        <f>VLOOKUP(H872,T7_ReductionFactor!$G$10:$H$3591,2,FALSE)</f>
        <v>1</v>
      </c>
      <c r="K872" s="75">
        <f t="shared" si="55"/>
        <v>2.94733568228565E-5</v>
      </c>
      <c r="L872" s="11"/>
    </row>
    <row r="873" spans="1:12" ht="16.149999999999999" customHeight="1" x14ac:dyDescent="0.25">
      <c r="A873" s="9" t="s">
        <v>192</v>
      </c>
      <c r="B873" s="7">
        <v>2020</v>
      </c>
      <c r="C873" s="296" t="s">
        <v>31</v>
      </c>
      <c r="D873" s="307">
        <v>1981</v>
      </c>
      <c r="E873" s="307" t="s">
        <v>194</v>
      </c>
      <c r="F873" s="65">
        <f t="shared" si="53"/>
        <v>39</v>
      </c>
      <c r="G873" s="66" t="str">
        <f t="shared" si="54"/>
        <v>Pre1997</v>
      </c>
      <c r="H873" s="67" t="str">
        <f t="shared" si="56"/>
        <v>2020-T7 PTO-39</v>
      </c>
      <c r="I873" s="302">
        <v>4.7281139140738201E-5</v>
      </c>
      <c r="J873" s="305">
        <f>VLOOKUP(H873,T7_ReductionFactor!$G$10:$H$3591,2,FALSE)</f>
        <v>1</v>
      </c>
      <c r="K873" s="75">
        <f t="shared" si="55"/>
        <v>4.7281139140738201E-5</v>
      </c>
      <c r="L873" s="11"/>
    </row>
    <row r="874" spans="1:12" ht="16.149999999999999" customHeight="1" x14ac:dyDescent="0.25">
      <c r="A874" s="9" t="s">
        <v>192</v>
      </c>
      <c r="B874" s="7">
        <v>2020</v>
      </c>
      <c r="C874" s="296" t="s">
        <v>31</v>
      </c>
      <c r="D874" s="307">
        <v>1980</v>
      </c>
      <c r="E874" s="307" t="s">
        <v>194</v>
      </c>
      <c r="F874" s="65">
        <f t="shared" si="53"/>
        <v>40</v>
      </c>
      <c r="G874" s="66" t="str">
        <f t="shared" si="54"/>
        <v>Pre1997</v>
      </c>
      <c r="H874" s="67" t="str">
        <f t="shared" si="56"/>
        <v>2020-T7 PTO-40</v>
      </c>
      <c r="I874" s="302">
        <v>1.7371560532804698E-5</v>
      </c>
      <c r="J874" s="305">
        <f>VLOOKUP(H874,T7_ReductionFactor!$G$10:$H$3591,2,FALSE)</f>
        <v>1</v>
      </c>
      <c r="K874" s="75">
        <f t="shared" si="55"/>
        <v>1.7371560532804698E-5</v>
      </c>
      <c r="L874" s="11"/>
    </row>
    <row r="875" spans="1:12" ht="16.149999999999999" customHeight="1" x14ac:dyDescent="0.25">
      <c r="A875" s="9" t="s">
        <v>192</v>
      </c>
      <c r="B875" s="7">
        <v>2020</v>
      </c>
      <c r="C875" s="296" t="s">
        <v>31</v>
      </c>
      <c r="D875" s="307">
        <v>1979</v>
      </c>
      <c r="E875" s="307" t="s">
        <v>194</v>
      </c>
      <c r="F875" s="65">
        <f t="shared" si="53"/>
        <v>41</v>
      </c>
      <c r="G875" s="66" t="str">
        <f t="shared" si="54"/>
        <v>Pre1997</v>
      </c>
      <c r="H875" s="67" t="str">
        <f t="shared" si="56"/>
        <v>2020-T7 PTO-41</v>
      </c>
      <c r="I875" s="302">
        <v>8.0424872739641204E-6</v>
      </c>
      <c r="J875" s="305">
        <f>VLOOKUP(H875,T7_ReductionFactor!$G$10:$H$3591,2,FALSE)</f>
        <v>1</v>
      </c>
      <c r="K875" s="75">
        <f t="shared" si="55"/>
        <v>8.0424872739641204E-6</v>
      </c>
      <c r="L875" s="11"/>
    </row>
    <row r="876" spans="1:12" ht="16.149999999999999" customHeight="1" x14ac:dyDescent="0.25">
      <c r="A876" s="9" t="s">
        <v>192</v>
      </c>
      <c r="B876" s="7">
        <v>2020</v>
      </c>
      <c r="C876" s="296" t="s">
        <v>31</v>
      </c>
      <c r="D876" s="307">
        <v>1978</v>
      </c>
      <c r="E876" s="307" t="s">
        <v>194</v>
      </c>
      <c r="F876" s="65">
        <f t="shared" si="53"/>
        <v>42</v>
      </c>
      <c r="G876" s="66" t="str">
        <f t="shared" si="54"/>
        <v>Pre1997</v>
      </c>
      <c r="H876" s="67" t="str">
        <f t="shared" si="56"/>
        <v>2020-T7 PTO-42</v>
      </c>
      <c r="I876" s="302">
        <v>1.3025386593748901E-5</v>
      </c>
      <c r="J876" s="305">
        <f>VLOOKUP(H876,T7_ReductionFactor!$G$10:$H$3591,2,FALSE)</f>
        <v>1</v>
      </c>
      <c r="K876" s="75">
        <f t="shared" si="55"/>
        <v>1.3025386593748901E-5</v>
      </c>
      <c r="L876" s="11"/>
    </row>
    <row r="877" spans="1:12" ht="16.149999999999999" customHeight="1" x14ac:dyDescent="0.25">
      <c r="A877" s="9" t="s">
        <v>192</v>
      </c>
      <c r="B877" s="7">
        <v>2020</v>
      </c>
      <c r="C877" s="296" t="s">
        <v>31</v>
      </c>
      <c r="D877" s="307">
        <v>1977</v>
      </c>
      <c r="E877" s="307" t="s">
        <v>194</v>
      </c>
      <c r="F877" s="65">
        <f t="shared" si="53"/>
        <v>43</v>
      </c>
      <c r="G877" s="66" t="str">
        <f t="shared" si="54"/>
        <v>Pre1997</v>
      </c>
      <c r="H877" s="67" t="str">
        <f t="shared" si="56"/>
        <v>2020-T7 PTO-43</v>
      </c>
      <c r="I877" s="302">
        <v>1.2584347399361501E-5</v>
      </c>
      <c r="J877" s="305">
        <f>VLOOKUP(H877,T7_ReductionFactor!$G$10:$H$3591,2,FALSE)</f>
        <v>1</v>
      </c>
      <c r="K877" s="75">
        <f t="shared" si="55"/>
        <v>1.2584347399361501E-5</v>
      </c>
      <c r="L877" s="11"/>
    </row>
    <row r="878" spans="1:12" ht="16.149999999999999" customHeight="1" x14ac:dyDescent="0.25">
      <c r="A878" s="9" t="s">
        <v>192</v>
      </c>
      <c r="B878" s="7">
        <v>2020</v>
      </c>
      <c r="C878" s="296" t="s">
        <v>31</v>
      </c>
      <c r="D878" s="307">
        <v>1976</v>
      </c>
      <c r="E878" s="307" t="s">
        <v>194</v>
      </c>
      <c r="F878" s="65">
        <f t="shared" si="53"/>
        <v>44</v>
      </c>
      <c r="G878" s="66" t="str">
        <f t="shared" si="54"/>
        <v>Pre1997</v>
      </c>
      <c r="H878" s="67" t="str">
        <f t="shared" si="56"/>
        <v>2020-T7 PTO-44</v>
      </c>
      <c r="I878" s="302">
        <v>4.6248093016094401E-6</v>
      </c>
      <c r="J878" s="305">
        <f>VLOOKUP(H878,T7_ReductionFactor!$G$10:$H$3591,2,FALSE)</f>
        <v>1</v>
      </c>
      <c r="K878" s="75">
        <f t="shared" si="55"/>
        <v>4.6248093016094401E-6</v>
      </c>
      <c r="L878" s="11"/>
    </row>
    <row r="879" spans="1:12" ht="16.149999999999999" customHeight="1" x14ac:dyDescent="0.25">
      <c r="A879" s="9" t="s">
        <v>192</v>
      </c>
      <c r="B879" s="7">
        <v>2020</v>
      </c>
      <c r="C879" s="296" t="s">
        <v>32</v>
      </c>
      <c r="D879" s="307">
        <v>2021</v>
      </c>
      <c r="E879" s="307" t="s">
        <v>194</v>
      </c>
      <c r="F879" s="65">
        <f t="shared" si="53"/>
        <v>-1</v>
      </c>
      <c r="G879" s="66" t="str">
        <f t="shared" si="54"/>
        <v>2013+</v>
      </c>
      <c r="H879" s="67" t="str">
        <f t="shared" si="56"/>
        <v>2020-T7 Public--1</v>
      </c>
      <c r="I879" s="302">
        <v>7.1218338625261501E-6</v>
      </c>
      <c r="J879" s="305">
        <f>VLOOKUP(H879,T7_ReductionFactor!$G$10:$H$3591,2,FALSE)</f>
        <v>0.99666327317417047</v>
      </c>
      <c r="K879" s="75">
        <f t="shared" si="55"/>
        <v>7.0980702484279578E-6</v>
      </c>
      <c r="L879" s="11"/>
    </row>
    <row r="880" spans="1:12" ht="16.149999999999999" customHeight="1" x14ac:dyDescent="0.25">
      <c r="A880" s="9" t="s">
        <v>192</v>
      </c>
      <c r="B880" s="7">
        <v>2020</v>
      </c>
      <c r="C880" s="296" t="s">
        <v>32</v>
      </c>
      <c r="D880" s="307">
        <v>2020</v>
      </c>
      <c r="E880" s="307" t="s">
        <v>194</v>
      </c>
      <c r="F880" s="65">
        <f t="shared" si="53"/>
        <v>0</v>
      </c>
      <c r="G880" s="66" t="str">
        <f t="shared" si="54"/>
        <v>2013+</v>
      </c>
      <c r="H880" s="67" t="str">
        <f t="shared" si="56"/>
        <v>2020-T7 Public-0</v>
      </c>
      <c r="I880" s="302">
        <v>1.08611748028963E-4</v>
      </c>
      <c r="J880" s="305">
        <f>VLOOKUP(H880,T7_ReductionFactor!$G$10:$H$3591,2,FALSE)</f>
        <v>0.98897282135675713</v>
      </c>
      <c r="K880" s="75">
        <f t="shared" si="55"/>
        <v>1.0741406688069274E-4</v>
      </c>
      <c r="L880" s="11"/>
    </row>
    <row r="881" spans="1:12" ht="16.149999999999999" customHeight="1" x14ac:dyDescent="0.25">
      <c r="A881" s="9" t="s">
        <v>192</v>
      </c>
      <c r="B881" s="7">
        <v>2020</v>
      </c>
      <c r="C881" s="296" t="s">
        <v>32</v>
      </c>
      <c r="D881" s="307">
        <v>2019</v>
      </c>
      <c r="E881" s="307" t="s">
        <v>194</v>
      </c>
      <c r="F881" s="65">
        <f t="shared" si="53"/>
        <v>1</v>
      </c>
      <c r="G881" s="66" t="str">
        <f t="shared" si="54"/>
        <v>2013+</v>
      </c>
      <c r="H881" s="67" t="str">
        <f t="shared" si="56"/>
        <v>2020-T7 Public-1</v>
      </c>
      <c r="I881" s="302">
        <v>1.3266334648886699E-4</v>
      </c>
      <c r="J881" s="305">
        <f>VLOOKUP(H881,T7_ReductionFactor!$G$10:$H$3591,2,FALSE)</f>
        <v>0.98170135106147105</v>
      </c>
      <c r="K881" s="75">
        <f t="shared" si="55"/>
        <v>1.3023578648445677E-4</v>
      </c>
      <c r="L881" s="11"/>
    </row>
    <row r="882" spans="1:12" ht="16.149999999999999" customHeight="1" x14ac:dyDescent="0.25">
      <c r="A882" s="9" t="s">
        <v>192</v>
      </c>
      <c r="B882" s="7">
        <v>2020</v>
      </c>
      <c r="C882" s="296" t="s">
        <v>32</v>
      </c>
      <c r="D882" s="307">
        <v>2018</v>
      </c>
      <c r="E882" s="307" t="s">
        <v>194</v>
      </c>
      <c r="F882" s="65">
        <f t="shared" si="53"/>
        <v>2</v>
      </c>
      <c r="G882" s="66" t="str">
        <f t="shared" si="54"/>
        <v>2013+</v>
      </c>
      <c r="H882" s="67" t="str">
        <f t="shared" si="56"/>
        <v>2020-T7 Public-2</v>
      </c>
      <c r="I882" s="302">
        <v>1.1394462837295001E-4</v>
      </c>
      <c r="J882" s="305">
        <f>VLOOKUP(H882,T7_ReductionFactor!$G$10:$H$3591,2,FALSE)</f>
        <v>0.97481553061897286</v>
      </c>
      <c r="K882" s="75">
        <f t="shared" si="55"/>
        <v>1.1107499336855893E-4</v>
      </c>
      <c r="L882" s="11"/>
    </row>
    <row r="883" spans="1:12" ht="16.149999999999999" customHeight="1" x14ac:dyDescent="0.25">
      <c r="A883" s="9" t="s">
        <v>192</v>
      </c>
      <c r="B883" s="7">
        <v>2020</v>
      </c>
      <c r="C883" s="296" t="s">
        <v>32</v>
      </c>
      <c r="D883" s="307">
        <v>2017</v>
      </c>
      <c r="E883" s="307" t="s">
        <v>194</v>
      </c>
      <c r="F883" s="65">
        <f t="shared" si="53"/>
        <v>3</v>
      </c>
      <c r="G883" s="66" t="str">
        <f t="shared" si="54"/>
        <v>2013+</v>
      </c>
      <c r="H883" s="67" t="str">
        <f t="shared" si="56"/>
        <v>2020-T7 Public-3</v>
      </c>
      <c r="I883" s="302">
        <v>4.6137685679702899E-4</v>
      </c>
      <c r="J883" s="305">
        <f>VLOOKUP(H883,T7_ReductionFactor!$G$10:$H$3591,2,FALSE)</f>
        <v>0.96828547258419129</v>
      </c>
      <c r="K883" s="75">
        <f t="shared" si="55"/>
        <v>4.4674450782311998E-4</v>
      </c>
      <c r="L883" s="11"/>
    </row>
    <row r="884" spans="1:12" ht="16.149999999999999" customHeight="1" x14ac:dyDescent="0.25">
      <c r="A884" s="9" t="s">
        <v>192</v>
      </c>
      <c r="B884" s="7">
        <v>2020</v>
      </c>
      <c r="C884" s="296" t="s">
        <v>32</v>
      </c>
      <c r="D884" s="307">
        <v>2016</v>
      </c>
      <c r="E884" s="307" t="s">
        <v>194</v>
      </c>
      <c r="F884" s="65">
        <f t="shared" si="53"/>
        <v>4</v>
      </c>
      <c r="G884" s="66" t="str">
        <f t="shared" si="54"/>
        <v>2013+</v>
      </c>
      <c r="H884" s="67" t="str">
        <f t="shared" si="56"/>
        <v>2020-T7 Public-4</v>
      </c>
      <c r="I884" s="302">
        <v>1.02355449663851E-4</v>
      </c>
      <c r="J884" s="305">
        <f>VLOOKUP(H884,T7_ReductionFactor!$G$10:$H$3591,2,FALSE)</f>
        <v>0.96208430006656365</v>
      </c>
      <c r="K884" s="75">
        <f t="shared" si="55"/>
        <v>9.8474571147844479E-5</v>
      </c>
      <c r="L884" s="11"/>
    </row>
    <row r="885" spans="1:12" ht="16.149999999999999" customHeight="1" x14ac:dyDescent="0.25">
      <c r="A885" s="9" t="s">
        <v>192</v>
      </c>
      <c r="B885" s="7">
        <v>2020</v>
      </c>
      <c r="C885" s="296" t="s">
        <v>32</v>
      </c>
      <c r="D885" s="307">
        <v>2015</v>
      </c>
      <c r="E885" s="307" t="s">
        <v>194</v>
      </c>
      <c r="F885" s="65">
        <f t="shared" si="53"/>
        <v>5</v>
      </c>
      <c r="G885" s="66" t="str">
        <f t="shared" si="54"/>
        <v>2013+</v>
      </c>
      <c r="H885" s="67" t="str">
        <f t="shared" si="56"/>
        <v>2020-T7 Public-5</v>
      </c>
      <c r="I885" s="302">
        <v>7.9848358507318801E-5</v>
      </c>
      <c r="J885" s="305">
        <f>VLOOKUP(H885,T7_ReductionFactor!$G$10:$H$3591,2,FALSE)</f>
        <v>0.95618777697588719</v>
      </c>
      <c r="K885" s="75">
        <f t="shared" si="55"/>
        <v>7.6350024416286835E-5</v>
      </c>
      <c r="L885" s="11"/>
    </row>
    <row r="886" spans="1:12" ht="16.149999999999999" customHeight="1" x14ac:dyDescent="0.25">
      <c r="A886" s="9" t="s">
        <v>192</v>
      </c>
      <c r="B886" s="7">
        <v>2020</v>
      </c>
      <c r="C886" s="296" t="s">
        <v>32</v>
      </c>
      <c r="D886" s="307">
        <v>2014</v>
      </c>
      <c r="E886" s="307" t="s">
        <v>194</v>
      </c>
      <c r="F886" s="65">
        <f t="shared" si="53"/>
        <v>6</v>
      </c>
      <c r="G886" s="66" t="str">
        <f t="shared" si="54"/>
        <v>2013+</v>
      </c>
      <c r="H886" s="67" t="str">
        <f t="shared" si="56"/>
        <v>2020-T7 Public-6</v>
      </c>
      <c r="I886" s="302">
        <v>7.5479424287185206E-5</v>
      </c>
      <c r="J886" s="305">
        <f>VLOOKUP(H886,T7_ReductionFactor!$G$10:$H$3591,2,FALSE)</f>
        <v>0.95057399145717114</v>
      </c>
      <c r="K886" s="75">
        <f t="shared" si="55"/>
        <v>7.1748777617558986E-5</v>
      </c>
      <c r="L886" s="11"/>
    </row>
    <row r="887" spans="1:12" ht="16.149999999999999" customHeight="1" x14ac:dyDescent="0.25">
      <c r="A887" s="9" t="s">
        <v>192</v>
      </c>
      <c r="B887" s="7">
        <v>2020</v>
      </c>
      <c r="C887" s="296" t="s">
        <v>32</v>
      </c>
      <c r="D887" s="307">
        <v>2013</v>
      </c>
      <c r="E887" s="307" t="s">
        <v>194</v>
      </c>
      <c r="F887" s="65">
        <f t="shared" si="53"/>
        <v>7</v>
      </c>
      <c r="G887" s="66" t="str">
        <f t="shared" si="54"/>
        <v>2010-12</v>
      </c>
      <c r="H887" s="67" t="str">
        <f t="shared" si="56"/>
        <v>2020-T7 Public-7</v>
      </c>
      <c r="I887" s="302">
        <v>1.2185786950124001E-4</v>
      </c>
      <c r="J887" s="305">
        <f>VLOOKUP(H887,T7_ReductionFactor!$G$10:$H$3591,2,FALSE)</f>
        <v>0.92496607603542391</v>
      </c>
      <c r="K887" s="75">
        <f t="shared" si="55"/>
        <v>1.1271439538659872E-4</v>
      </c>
      <c r="L887" s="11"/>
    </row>
    <row r="888" spans="1:12" ht="16.149999999999999" customHeight="1" x14ac:dyDescent="0.25">
      <c r="A888" s="9" t="s">
        <v>192</v>
      </c>
      <c r="B888" s="7">
        <v>2020</v>
      </c>
      <c r="C888" s="296" t="s">
        <v>32</v>
      </c>
      <c r="D888" s="307">
        <v>2012</v>
      </c>
      <c r="E888" s="307" t="s">
        <v>194</v>
      </c>
      <c r="F888" s="65">
        <f t="shared" si="53"/>
        <v>8</v>
      </c>
      <c r="G888" s="66" t="str">
        <f t="shared" si="54"/>
        <v>2010-12</v>
      </c>
      <c r="H888" s="67" t="str">
        <f t="shared" si="56"/>
        <v>2020-T7 Public-8</v>
      </c>
      <c r="I888" s="302">
        <v>7.0225326241974393E-5</v>
      </c>
      <c r="J888" s="305">
        <f>VLOOKUP(H888,T7_ReductionFactor!$G$10:$H$3591,2,FALSE)</f>
        <v>0.91870545208165078</v>
      </c>
      <c r="K888" s="75">
        <f t="shared" si="55"/>
        <v>6.4516390092714496E-5</v>
      </c>
      <c r="L888" s="11"/>
    </row>
    <row r="889" spans="1:12" ht="16.149999999999999" customHeight="1" x14ac:dyDescent="0.25">
      <c r="A889" s="9" t="s">
        <v>192</v>
      </c>
      <c r="B889" s="7">
        <v>2020</v>
      </c>
      <c r="C889" s="296" t="s">
        <v>32</v>
      </c>
      <c r="D889" s="307">
        <v>2011</v>
      </c>
      <c r="E889" s="307" t="s">
        <v>194</v>
      </c>
      <c r="F889" s="65">
        <f t="shared" si="53"/>
        <v>9</v>
      </c>
      <c r="G889" s="66" t="str">
        <f t="shared" si="54"/>
        <v>2010-12</v>
      </c>
      <c r="H889" s="67" t="str">
        <f t="shared" si="56"/>
        <v>2020-T7 Public-9</v>
      </c>
      <c r="I889" s="302">
        <v>2.0819329257376799E-4</v>
      </c>
      <c r="J889" s="305">
        <f>VLOOKUP(H889,T7_ReductionFactor!$G$10:$H$3591,2,FALSE)</f>
        <v>0.91282859156084273</v>
      </c>
      <c r="K889" s="75">
        <f t="shared" si="55"/>
        <v>1.9004479003252708E-4</v>
      </c>
      <c r="L889" s="11"/>
    </row>
    <row r="890" spans="1:12" ht="16.149999999999999" customHeight="1" x14ac:dyDescent="0.25">
      <c r="A890" s="9" t="s">
        <v>192</v>
      </c>
      <c r="B890" s="7">
        <v>2020</v>
      </c>
      <c r="C890" s="296" t="s">
        <v>32</v>
      </c>
      <c r="D890" s="307">
        <v>2010</v>
      </c>
      <c r="E890" s="307" t="s">
        <v>194</v>
      </c>
      <c r="F890" s="65">
        <f t="shared" si="53"/>
        <v>10</v>
      </c>
      <c r="G890" s="66" t="str">
        <f t="shared" si="54"/>
        <v>2007-09</v>
      </c>
      <c r="H890" s="67" t="str">
        <f t="shared" si="56"/>
        <v>2020-T7 Public-10</v>
      </c>
      <c r="I890" s="302">
        <v>2.6929921002060998E-4</v>
      </c>
      <c r="J890" s="305">
        <f>VLOOKUP(H890,T7_ReductionFactor!$G$10:$H$3591,2,FALSE)</f>
        <v>0.93721176512480864</v>
      </c>
      <c r="K890" s="75">
        <f t="shared" si="55"/>
        <v>2.5239038797013243E-4</v>
      </c>
      <c r="L890" s="11"/>
    </row>
    <row r="891" spans="1:12" ht="16.149999999999999" customHeight="1" x14ac:dyDescent="0.25">
      <c r="A891" s="9" t="s">
        <v>192</v>
      </c>
      <c r="B891" s="7">
        <v>2020</v>
      </c>
      <c r="C891" s="296" t="s">
        <v>32</v>
      </c>
      <c r="D891" s="307">
        <v>2009</v>
      </c>
      <c r="E891" s="307" t="s">
        <v>194</v>
      </c>
      <c r="F891" s="65">
        <f t="shared" si="53"/>
        <v>11</v>
      </c>
      <c r="G891" s="66" t="str">
        <f t="shared" si="54"/>
        <v>2007-09</v>
      </c>
      <c r="H891" s="67" t="str">
        <f t="shared" si="56"/>
        <v>2020-T7 Public-11</v>
      </c>
      <c r="I891" s="302">
        <v>5.0493361197837905E-4</v>
      </c>
      <c r="J891" s="305">
        <f>VLOOKUP(H891,T7_ReductionFactor!$G$10:$H$3591,2,FALSE)</f>
        <v>0.93283926843240461</v>
      </c>
      <c r="K891" s="75">
        <f t="shared" si="55"/>
        <v>4.7102190120484275E-4</v>
      </c>
      <c r="L891" s="11"/>
    </row>
    <row r="892" spans="1:12" ht="16.149999999999999" customHeight="1" x14ac:dyDescent="0.25">
      <c r="A892" s="9" t="s">
        <v>192</v>
      </c>
      <c r="B892" s="7">
        <v>2020</v>
      </c>
      <c r="C892" s="296" t="s">
        <v>32</v>
      </c>
      <c r="D892" s="307">
        <v>2008</v>
      </c>
      <c r="E892" s="307" t="s">
        <v>194</v>
      </c>
      <c r="F892" s="65">
        <f t="shared" si="53"/>
        <v>12</v>
      </c>
      <c r="G892" s="66" t="str">
        <f t="shared" si="54"/>
        <v>2007-09</v>
      </c>
      <c r="H892" s="67" t="str">
        <f t="shared" si="56"/>
        <v>2020-T7 Public-12</v>
      </c>
      <c r="I892" s="302">
        <v>6.4570556282428598E-4</v>
      </c>
      <c r="J892" s="305">
        <f>VLOOKUP(H892,T7_ReductionFactor!$G$10:$H$3591,2,FALSE)</f>
        <v>0.92860877794632812</v>
      </c>
      <c r="K892" s="75">
        <f t="shared" si="55"/>
        <v>5.9960785360740616E-4</v>
      </c>
      <c r="L892" s="11"/>
    </row>
    <row r="893" spans="1:12" ht="16.149999999999999" customHeight="1" x14ac:dyDescent="0.25">
      <c r="A893" s="9" t="s">
        <v>192</v>
      </c>
      <c r="B893" s="7">
        <v>2020</v>
      </c>
      <c r="C893" s="296" t="s">
        <v>32</v>
      </c>
      <c r="D893" s="307">
        <v>2007</v>
      </c>
      <c r="E893" s="307" t="s">
        <v>194</v>
      </c>
      <c r="F893" s="65">
        <f t="shared" si="53"/>
        <v>13</v>
      </c>
      <c r="G893" s="66" t="str">
        <f t="shared" si="54"/>
        <v>1997-06</v>
      </c>
      <c r="H893" s="67" t="str">
        <f t="shared" si="56"/>
        <v>2020-T7 Public-13</v>
      </c>
      <c r="I893" s="302">
        <v>9.9742711409420604E-4</v>
      </c>
      <c r="J893" s="305">
        <f>VLOOKUP(H893,T7_ReductionFactor!$G$10:$H$3591,2,FALSE)</f>
        <v>0.96628311019423452</v>
      </c>
      <c r="K893" s="75">
        <f t="shared" si="55"/>
        <v>9.63796973999009E-4</v>
      </c>
      <c r="L893" s="11"/>
    </row>
    <row r="894" spans="1:12" ht="16.149999999999999" customHeight="1" x14ac:dyDescent="0.25">
      <c r="A894" s="9" t="s">
        <v>192</v>
      </c>
      <c r="B894" s="7">
        <v>2020</v>
      </c>
      <c r="C894" s="296" t="s">
        <v>32</v>
      </c>
      <c r="D894" s="307">
        <v>2006</v>
      </c>
      <c r="E894" s="307" t="s">
        <v>194</v>
      </c>
      <c r="F894" s="65">
        <f t="shared" si="53"/>
        <v>14</v>
      </c>
      <c r="G894" s="66" t="str">
        <f t="shared" si="54"/>
        <v>1997-06</v>
      </c>
      <c r="H894" s="67" t="str">
        <f t="shared" si="56"/>
        <v>2020-T7 Public-14</v>
      </c>
      <c r="I894" s="302">
        <v>1.07217498970364E-3</v>
      </c>
      <c r="J894" s="305">
        <f>VLOOKUP(H894,T7_ReductionFactor!$G$10:$H$3591,2,FALSE)</f>
        <v>0.96430804615296195</v>
      </c>
      <c r="K894" s="75">
        <f t="shared" si="55"/>
        <v>1.0339069694551891E-3</v>
      </c>
      <c r="L894" s="11"/>
    </row>
    <row r="895" spans="1:12" ht="16.149999999999999" customHeight="1" x14ac:dyDescent="0.25">
      <c r="A895" s="9" t="s">
        <v>192</v>
      </c>
      <c r="B895" s="7">
        <v>2020</v>
      </c>
      <c r="C895" s="296" t="s">
        <v>32</v>
      </c>
      <c r="D895" s="307">
        <v>2005</v>
      </c>
      <c r="E895" s="307" t="s">
        <v>194</v>
      </c>
      <c r="F895" s="65">
        <f t="shared" si="53"/>
        <v>15</v>
      </c>
      <c r="G895" s="66" t="str">
        <f t="shared" si="54"/>
        <v>1997-06</v>
      </c>
      <c r="H895" s="67" t="str">
        <f t="shared" si="56"/>
        <v>2020-T7 Public-15</v>
      </c>
      <c r="I895" s="302">
        <v>1.02713587883415E-3</v>
      </c>
      <c r="J895" s="305">
        <f>VLOOKUP(H895,T7_ReductionFactor!$G$10:$H$3591,2,FALSE)</f>
        <v>0.96237242771077691</v>
      </c>
      <c r="K895" s="75">
        <f t="shared" si="55"/>
        <v>9.8848724930246335E-4</v>
      </c>
      <c r="L895" s="11"/>
    </row>
    <row r="896" spans="1:12" ht="16.149999999999999" customHeight="1" x14ac:dyDescent="0.25">
      <c r="A896" s="9" t="s">
        <v>192</v>
      </c>
      <c r="B896" s="7">
        <v>2020</v>
      </c>
      <c r="C896" s="296" t="s">
        <v>32</v>
      </c>
      <c r="D896" s="307">
        <v>2004</v>
      </c>
      <c r="E896" s="307" t="s">
        <v>194</v>
      </c>
      <c r="F896" s="65">
        <f t="shared" si="53"/>
        <v>16</v>
      </c>
      <c r="G896" s="66" t="str">
        <f t="shared" si="54"/>
        <v>1997-06</v>
      </c>
      <c r="H896" s="67" t="str">
        <f t="shared" si="56"/>
        <v>2020-T7 Public-16</v>
      </c>
      <c r="I896" s="302">
        <v>8.7278794504049104E-4</v>
      </c>
      <c r="J896" s="305">
        <f>VLOOKUP(H896,T7_ReductionFactor!$G$10:$H$3591,2,FALSE)</f>
        <v>0.9604750848514737</v>
      </c>
      <c r="K896" s="75">
        <f t="shared" si="55"/>
        <v>8.38291075570109E-4</v>
      </c>
      <c r="L896" s="11"/>
    </row>
    <row r="897" spans="1:12" ht="16.149999999999999" customHeight="1" x14ac:dyDescent="0.25">
      <c r="A897" s="9" t="s">
        <v>192</v>
      </c>
      <c r="B897" s="7">
        <v>2020</v>
      </c>
      <c r="C897" s="296" t="s">
        <v>32</v>
      </c>
      <c r="D897" s="307">
        <v>2003</v>
      </c>
      <c r="E897" s="307" t="s">
        <v>194</v>
      </c>
      <c r="F897" s="65">
        <f t="shared" si="53"/>
        <v>17</v>
      </c>
      <c r="G897" s="66" t="str">
        <f t="shared" si="54"/>
        <v>1997-06</v>
      </c>
      <c r="H897" s="67" t="str">
        <f t="shared" si="56"/>
        <v>2020-T7 Public-17</v>
      </c>
      <c r="I897" s="302">
        <v>8.1404722759546996E-4</v>
      </c>
      <c r="J897" s="305">
        <f>VLOOKUP(H897,T7_ReductionFactor!$G$10:$H$3591,2,FALSE)</f>
        <v>0.97407748877163136</v>
      </c>
      <c r="K897" s="75">
        <f t="shared" si="55"/>
        <v>7.9294507919770404E-4</v>
      </c>
      <c r="L897" s="11"/>
    </row>
    <row r="898" spans="1:12" ht="16.149999999999999" customHeight="1" x14ac:dyDescent="0.25">
      <c r="A898" s="9" t="s">
        <v>192</v>
      </c>
      <c r="B898" s="7">
        <v>2020</v>
      </c>
      <c r="C898" s="296" t="s">
        <v>32</v>
      </c>
      <c r="D898" s="307">
        <v>2002</v>
      </c>
      <c r="E898" s="307" t="s">
        <v>194</v>
      </c>
      <c r="F898" s="65">
        <f t="shared" si="53"/>
        <v>18</v>
      </c>
      <c r="G898" s="66" t="str">
        <f t="shared" si="54"/>
        <v>1997-06</v>
      </c>
      <c r="H898" s="67" t="str">
        <f t="shared" si="56"/>
        <v>2020-T7 Public-18</v>
      </c>
      <c r="I898" s="302">
        <v>1.0434128730789E-3</v>
      </c>
      <c r="J898" s="305">
        <f>VLOOKUP(H898,T7_ReductionFactor!$G$10:$H$3591,2,FALSE)</f>
        <v>0.97296372500225348</v>
      </c>
      <c r="K898" s="75">
        <f t="shared" si="55"/>
        <v>1.0152028757061502E-3</v>
      </c>
      <c r="L898" s="11"/>
    </row>
    <row r="899" spans="1:12" ht="16.149999999999999" customHeight="1" x14ac:dyDescent="0.25">
      <c r="A899" s="9" t="s">
        <v>192</v>
      </c>
      <c r="B899" s="7">
        <v>2020</v>
      </c>
      <c r="C899" s="296" t="s">
        <v>32</v>
      </c>
      <c r="D899" s="307">
        <v>2001</v>
      </c>
      <c r="E899" s="307" t="s">
        <v>194</v>
      </c>
      <c r="F899" s="65">
        <f t="shared" si="53"/>
        <v>19</v>
      </c>
      <c r="G899" s="66" t="str">
        <f t="shared" si="54"/>
        <v>1997-06</v>
      </c>
      <c r="H899" s="67" t="str">
        <f t="shared" si="56"/>
        <v>2020-T7 Public-19</v>
      </c>
      <c r="I899" s="302">
        <v>9.7854734007825697E-4</v>
      </c>
      <c r="J899" s="305">
        <f>VLOOKUP(H899,T7_ReductionFactor!$G$10:$H$3591,2,FALSE)</f>
        <v>0.97187365208743604</v>
      </c>
      <c r="K899" s="75">
        <f t="shared" si="55"/>
        <v>9.5102437714230184E-4</v>
      </c>
      <c r="L899" s="11"/>
    </row>
    <row r="900" spans="1:12" ht="16.149999999999999" customHeight="1" x14ac:dyDescent="0.25">
      <c r="A900" s="9" t="s">
        <v>192</v>
      </c>
      <c r="B900" s="7">
        <v>2020</v>
      </c>
      <c r="C900" s="296" t="s">
        <v>32</v>
      </c>
      <c r="D900" s="307">
        <v>2000</v>
      </c>
      <c r="E900" s="307" t="s">
        <v>194</v>
      </c>
      <c r="F900" s="65">
        <f t="shared" si="53"/>
        <v>20</v>
      </c>
      <c r="G900" s="66" t="str">
        <f t="shared" si="54"/>
        <v>1997-06</v>
      </c>
      <c r="H900" s="67" t="str">
        <f t="shared" si="56"/>
        <v>2020-T7 Public-20</v>
      </c>
      <c r="I900" s="302">
        <v>8.3254418939371897E-4</v>
      </c>
      <c r="J900" s="305">
        <f>VLOOKUP(H900,T7_ReductionFactor!$G$10:$H$3591,2,FALSE)</f>
        <v>0.9708065220900729</v>
      </c>
      <c r="K900" s="75">
        <f t="shared" si="55"/>
        <v>8.0823932899161529E-4</v>
      </c>
      <c r="L900" s="11"/>
    </row>
    <row r="901" spans="1:12" ht="16.149999999999999" customHeight="1" x14ac:dyDescent="0.25">
      <c r="A901" s="9" t="s">
        <v>192</v>
      </c>
      <c r="B901" s="7">
        <v>2020</v>
      </c>
      <c r="C901" s="296" t="s">
        <v>32</v>
      </c>
      <c r="D901" s="307">
        <v>1999</v>
      </c>
      <c r="E901" s="307" t="s">
        <v>194</v>
      </c>
      <c r="F901" s="65">
        <f t="shared" si="53"/>
        <v>21</v>
      </c>
      <c r="G901" s="66" t="str">
        <f t="shared" si="54"/>
        <v>1997-06</v>
      </c>
      <c r="H901" s="67" t="str">
        <f t="shared" si="56"/>
        <v>2020-T7 Public-21</v>
      </c>
      <c r="I901" s="302">
        <v>7.3327831615067798E-4</v>
      </c>
      <c r="J901" s="305">
        <f>VLOOKUP(H901,T7_ReductionFactor!$G$10:$H$3591,2,FALSE)</f>
        <v>0.96976161822906082</v>
      </c>
      <c r="K901" s="75">
        <f t="shared" si="55"/>
        <v>7.1110516648256229E-4</v>
      </c>
      <c r="L901" s="11"/>
    </row>
    <row r="902" spans="1:12" ht="16.149999999999999" customHeight="1" x14ac:dyDescent="0.25">
      <c r="A902" s="9" t="s">
        <v>192</v>
      </c>
      <c r="B902" s="7">
        <v>2020</v>
      </c>
      <c r="C902" s="296" t="s">
        <v>32</v>
      </c>
      <c r="D902" s="307">
        <v>1998</v>
      </c>
      <c r="E902" s="307" t="s">
        <v>194</v>
      </c>
      <c r="F902" s="65">
        <f t="shared" si="53"/>
        <v>22</v>
      </c>
      <c r="G902" s="66" t="str">
        <f t="shared" si="54"/>
        <v>1997-06</v>
      </c>
      <c r="H902" s="67" t="str">
        <f t="shared" si="56"/>
        <v>2020-T7 Public-22</v>
      </c>
      <c r="I902" s="302">
        <v>5.7178257653517199E-4</v>
      </c>
      <c r="J902" s="305">
        <f>VLOOKUP(H902,T7_ReductionFactor!$G$10:$H$3591,2,FALSE)</f>
        <v>0.96873825327372809</v>
      </c>
      <c r="K902" s="75">
        <f t="shared" si="55"/>
        <v>5.5390765444503426E-4</v>
      </c>
      <c r="L902" s="11"/>
    </row>
    <row r="903" spans="1:12" ht="16.149999999999999" customHeight="1" x14ac:dyDescent="0.25">
      <c r="A903" s="9" t="s">
        <v>192</v>
      </c>
      <c r="B903" s="7">
        <v>2020</v>
      </c>
      <c r="C903" s="296" t="s">
        <v>32</v>
      </c>
      <c r="D903" s="307">
        <v>1997</v>
      </c>
      <c r="E903" s="307" t="s">
        <v>194</v>
      </c>
      <c r="F903" s="65">
        <f t="shared" si="53"/>
        <v>23</v>
      </c>
      <c r="G903" s="66" t="str">
        <f t="shared" si="54"/>
        <v>Pre1997</v>
      </c>
      <c r="H903" s="67" t="str">
        <f t="shared" si="56"/>
        <v>2020-T7 Public-23</v>
      </c>
      <c r="I903" s="302">
        <v>6.13839636323406E-4</v>
      </c>
      <c r="J903" s="305">
        <f>VLOOKUP(H903,T7_ReductionFactor!$G$10:$H$3591,2,FALSE)</f>
        <v>0.96773576803654238</v>
      </c>
      <c r="K903" s="75">
        <f t="shared" si="55"/>
        <v>5.9403457190870313E-4</v>
      </c>
      <c r="L903" s="11"/>
    </row>
    <row r="904" spans="1:12" ht="16.149999999999999" customHeight="1" x14ac:dyDescent="0.25">
      <c r="A904" s="9" t="s">
        <v>192</v>
      </c>
      <c r="B904" s="7">
        <v>2020</v>
      </c>
      <c r="C904" s="296" t="s">
        <v>32</v>
      </c>
      <c r="D904" s="307">
        <v>1996</v>
      </c>
      <c r="E904" s="307" t="s">
        <v>194</v>
      </c>
      <c r="F904" s="65">
        <f t="shared" si="53"/>
        <v>24</v>
      </c>
      <c r="G904" s="66" t="str">
        <f t="shared" si="54"/>
        <v>Pre1997</v>
      </c>
      <c r="H904" s="67" t="str">
        <f t="shared" si="56"/>
        <v>2020-T7 Public-24</v>
      </c>
      <c r="I904" s="302">
        <v>6.1593840305809201E-4</v>
      </c>
      <c r="J904" s="305">
        <f>VLOOKUP(H904,T7_ReductionFactor!$G$10:$H$3591,2,FALSE)</f>
        <v>0.96675352995714459</v>
      </c>
      <c r="K904" s="75">
        <f t="shared" si="55"/>
        <v>5.9546062539257694E-4</v>
      </c>
      <c r="L904" s="11"/>
    </row>
    <row r="905" spans="1:12" ht="16.149999999999999" customHeight="1" x14ac:dyDescent="0.25">
      <c r="A905" s="9" t="s">
        <v>192</v>
      </c>
      <c r="B905" s="7">
        <v>2020</v>
      </c>
      <c r="C905" s="296" t="s">
        <v>32</v>
      </c>
      <c r="D905" s="307">
        <v>1995</v>
      </c>
      <c r="E905" s="307" t="s">
        <v>194</v>
      </c>
      <c r="F905" s="65">
        <f t="shared" ref="F905:F968" si="57">B905-D905</f>
        <v>25</v>
      </c>
      <c r="G905" s="66" t="str">
        <f t="shared" ref="G905:G968" si="58">IF(D905&lt;1998,"Pre1997",IF(D905&lt;2008,"1997-06",IF(D905&lt;2011,"2007-09",IF(D905&lt;2014,"2010-12","2013+"))))</f>
        <v>Pre1997</v>
      </c>
      <c r="H905" s="67" t="str">
        <f t="shared" si="56"/>
        <v>2020-T7 Public-25</v>
      </c>
      <c r="I905" s="302">
        <v>6.01456631749994E-4</v>
      </c>
      <c r="J905" s="305">
        <f>VLOOKUP(H905,T7_ReductionFactor!$G$10:$H$3591,2,FALSE)</f>
        <v>0.96579093177131969</v>
      </c>
      <c r="K905" s="75">
        <f t="shared" ref="K905:K968" si="59">I905*J905</f>
        <v>5.8088136079786619E-4</v>
      </c>
      <c r="L905" s="11"/>
    </row>
    <row r="906" spans="1:12" ht="16.149999999999999" customHeight="1" x14ac:dyDescent="0.25">
      <c r="A906" s="9" t="s">
        <v>192</v>
      </c>
      <c r="B906" s="7">
        <v>2020</v>
      </c>
      <c r="C906" s="296" t="s">
        <v>32</v>
      </c>
      <c r="D906" s="307">
        <v>1994</v>
      </c>
      <c r="E906" s="307" t="s">
        <v>194</v>
      </c>
      <c r="F906" s="65">
        <f t="shared" si="57"/>
        <v>26</v>
      </c>
      <c r="G906" s="66" t="str">
        <f t="shared" si="58"/>
        <v>Pre1997</v>
      </c>
      <c r="H906" s="67" t="str">
        <f t="shared" ref="H906:H969" si="60">CONCATENATE(B906,"-",C906,"-",F906)</f>
        <v>2020-T7 Public-26</v>
      </c>
      <c r="I906" s="302">
        <v>4.52467245882206E-4</v>
      </c>
      <c r="J906" s="305">
        <f>VLOOKUP(H906,T7_ReductionFactor!$G$10:$H$3591,2,FALSE)</f>
        <v>0.96484739025901989</v>
      </c>
      <c r="K906" s="75">
        <f t="shared" si="59"/>
        <v>4.3656184136713273E-4</v>
      </c>
      <c r="L906" s="11"/>
    </row>
    <row r="907" spans="1:12" ht="16.149999999999999" customHeight="1" x14ac:dyDescent="0.25">
      <c r="A907" s="9" t="s">
        <v>192</v>
      </c>
      <c r="B907" s="7">
        <v>2020</v>
      </c>
      <c r="C907" s="296" t="s">
        <v>32</v>
      </c>
      <c r="D907" s="307">
        <v>1993</v>
      </c>
      <c r="E907" s="307" t="s">
        <v>194</v>
      </c>
      <c r="F907" s="65">
        <f t="shared" si="57"/>
        <v>27</v>
      </c>
      <c r="G907" s="66" t="str">
        <f t="shared" si="58"/>
        <v>Pre1997</v>
      </c>
      <c r="H907" s="67" t="str">
        <f t="shared" si="60"/>
        <v>2020-T7 Public-27</v>
      </c>
      <c r="I907" s="302">
        <v>6.3375420715301896E-4</v>
      </c>
      <c r="J907" s="305">
        <f>VLOOKUP(H907,T7_ReductionFactor!$G$10:$H$3591,2,FALSE)</f>
        <v>1</v>
      </c>
      <c r="K907" s="75">
        <f t="shared" si="59"/>
        <v>6.3375420715301896E-4</v>
      </c>
      <c r="L907" s="11"/>
    </row>
    <row r="908" spans="1:12" ht="16.149999999999999" customHeight="1" x14ac:dyDescent="0.25">
      <c r="A908" s="9" t="s">
        <v>192</v>
      </c>
      <c r="B908" s="7">
        <v>2020</v>
      </c>
      <c r="C908" s="296" t="s">
        <v>32</v>
      </c>
      <c r="D908" s="307">
        <v>1992</v>
      </c>
      <c r="E908" s="307" t="s">
        <v>194</v>
      </c>
      <c r="F908" s="65">
        <f t="shared" si="57"/>
        <v>28</v>
      </c>
      <c r="G908" s="66" t="str">
        <f t="shared" si="58"/>
        <v>Pre1997</v>
      </c>
      <c r="H908" s="67" t="str">
        <f t="shared" si="60"/>
        <v>2020-T7 Public-28</v>
      </c>
      <c r="I908" s="302">
        <v>7.75975399069801E-4</v>
      </c>
      <c r="J908" s="305">
        <f>VLOOKUP(H908,T7_ReductionFactor!$G$10:$H$3591,2,FALSE)</f>
        <v>1</v>
      </c>
      <c r="K908" s="75">
        <f t="shared" si="59"/>
        <v>7.75975399069801E-4</v>
      </c>
      <c r="L908" s="11"/>
    </row>
    <row r="909" spans="1:12" ht="16.149999999999999" customHeight="1" x14ac:dyDescent="0.25">
      <c r="A909" s="9" t="s">
        <v>192</v>
      </c>
      <c r="B909" s="7">
        <v>2020</v>
      </c>
      <c r="C909" s="296" t="s">
        <v>32</v>
      </c>
      <c r="D909" s="307">
        <v>1991</v>
      </c>
      <c r="E909" s="307" t="s">
        <v>194</v>
      </c>
      <c r="F909" s="65">
        <f t="shared" si="57"/>
        <v>29</v>
      </c>
      <c r="G909" s="66" t="str">
        <f t="shared" si="58"/>
        <v>Pre1997</v>
      </c>
      <c r="H909" s="67" t="str">
        <f t="shared" si="60"/>
        <v>2020-T7 Public-29</v>
      </c>
      <c r="I909" s="302">
        <v>8.9434016520918301E-4</v>
      </c>
      <c r="J909" s="305">
        <f>VLOOKUP(H909,T7_ReductionFactor!$G$10:$H$3591,2,FALSE)</f>
        <v>1</v>
      </c>
      <c r="K909" s="75">
        <f t="shared" si="59"/>
        <v>8.9434016520918301E-4</v>
      </c>
      <c r="L909" s="11"/>
    </row>
    <row r="910" spans="1:12" ht="16.149999999999999" customHeight="1" x14ac:dyDescent="0.25">
      <c r="A910" s="9" t="s">
        <v>192</v>
      </c>
      <c r="B910" s="7">
        <v>2020</v>
      </c>
      <c r="C910" s="296" t="s">
        <v>32</v>
      </c>
      <c r="D910" s="307">
        <v>1990</v>
      </c>
      <c r="E910" s="307" t="s">
        <v>194</v>
      </c>
      <c r="F910" s="65">
        <f t="shared" si="57"/>
        <v>30</v>
      </c>
      <c r="G910" s="66" t="str">
        <f t="shared" si="58"/>
        <v>Pre1997</v>
      </c>
      <c r="H910" s="67" t="str">
        <f t="shared" si="60"/>
        <v>2020-T7 Public-30</v>
      </c>
      <c r="I910" s="302">
        <v>2.1825455612908299E-3</v>
      </c>
      <c r="J910" s="305">
        <f>VLOOKUP(H910,T7_ReductionFactor!$G$10:$H$3591,2,FALSE)</f>
        <v>1</v>
      </c>
      <c r="K910" s="75">
        <f t="shared" si="59"/>
        <v>2.1825455612908299E-3</v>
      </c>
      <c r="L910" s="11"/>
    </row>
    <row r="911" spans="1:12" ht="16.149999999999999" customHeight="1" x14ac:dyDescent="0.25">
      <c r="A911" s="9" t="s">
        <v>192</v>
      </c>
      <c r="B911" s="7">
        <v>2020</v>
      </c>
      <c r="C911" s="296" t="s">
        <v>32</v>
      </c>
      <c r="D911" s="307">
        <v>1989</v>
      </c>
      <c r="E911" s="307" t="s">
        <v>194</v>
      </c>
      <c r="F911" s="65">
        <f t="shared" si="57"/>
        <v>31</v>
      </c>
      <c r="G911" s="66" t="str">
        <f t="shared" si="58"/>
        <v>Pre1997</v>
      </c>
      <c r="H911" s="67" t="str">
        <f t="shared" si="60"/>
        <v>2020-T7 Public-31</v>
      </c>
      <c r="I911" s="302">
        <v>2.36440315511671E-3</v>
      </c>
      <c r="J911" s="305">
        <f>VLOOKUP(H911,T7_ReductionFactor!$G$10:$H$3591,2,FALSE)</f>
        <v>1</v>
      </c>
      <c r="K911" s="75">
        <f t="shared" si="59"/>
        <v>2.36440315511671E-3</v>
      </c>
      <c r="L911" s="11"/>
    </row>
    <row r="912" spans="1:12" ht="16.149999999999999" customHeight="1" x14ac:dyDescent="0.25">
      <c r="A912" s="9" t="s">
        <v>192</v>
      </c>
      <c r="B912" s="7">
        <v>2020</v>
      </c>
      <c r="C912" s="296" t="s">
        <v>32</v>
      </c>
      <c r="D912" s="307">
        <v>1988</v>
      </c>
      <c r="E912" s="307" t="s">
        <v>194</v>
      </c>
      <c r="F912" s="65">
        <f t="shared" si="57"/>
        <v>32</v>
      </c>
      <c r="G912" s="66" t="str">
        <f t="shared" si="58"/>
        <v>Pre1997</v>
      </c>
      <c r="H912" s="67" t="str">
        <f t="shared" si="60"/>
        <v>2020-T7 Public-32</v>
      </c>
      <c r="I912" s="302">
        <v>2.0331408842016799E-3</v>
      </c>
      <c r="J912" s="305">
        <f>VLOOKUP(H912,T7_ReductionFactor!$G$10:$H$3591,2,FALSE)</f>
        <v>1</v>
      </c>
      <c r="K912" s="75">
        <f t="shared" si="59"/>
        <v>2.0331408842016799E-3</v>
      </c>
      <c r="L912" s="11"/>
    </row>
    <row r="913" spans="1:12" ht="16.149999999999999" customHeight="1" x14ac:dyDescent="0.25">
      <c r="A913" s="9" t="s">
        <v>192</v>
      </c>
      <c r="B913" s="7">
        <v>2020</v>
      </c>
      <c r="C913" s="296" t="s">
        <v>32</v>
      </c>
      <c r="D913" s="307">
        <v>1987</v>
      </c>
      <c r="E913" s="307" t="s">
        <v>194</v>
      </c>
      <c r="F913" s="65">
        <f t="shared" si="57"/>
        <v>33</v>
      </c>
      <c r="G913" s="66" t="str">
        <f t="shared" si="58"/>
        <v>Pre1997</v>
      </c>
      <c r="H913" s="67" t="str">
        <f t="shared" si="60"/>
        <v>2020-T7 Public-33</v>
      </c>
      <c r="I913" s="302">
        <v>1.87282393068319E-3</v>
      </c>
      <c r="J913" s="305">
        <f>VLOOKUP(H913,T7_ReductionFactor!$G$10:$H$3591,2,FALSE)</f>
        <v>1</v>
      </c>
      <c r="K913" s="75">
        <f t="shared" si="59"/>
        <v>1.87282393068319E-3</v>
      </c>
      <c r="L913" s="11"/>
    </row>
    <row r="914" spans="1:12" ht="16.149999999999999" customHeight="1" x14ac:dyDescent="0.25">
      <c r="A914" s="9" t="s">
        <v>192</v>
      </c>
      <c r="B914" s="7">
        <v>2020</v>
      </c>
      <c r="C914" s="296" t="s">
        <v>32</v>
      </c>
      <c r="D914" s="307">
        <v>1986</v>
      </c>
      <c r="E914" s="307" t="s">
        <v>194</v>
      </c>
      <c r="F914" s="65">
        <f t="shared" si="57"/>
        <v>34</v>
      </c>
      <c r="G914" s="66" t="str">
        <f t="shared" si="58"/>
        <v>Pre1997</v>
      </c>
      <c r="H914" s="67" t="str">
        <f t="shared" si="60"/>
        <v>2020-T7 Public-34</v>
      </c>
      <c r="I914" s="302">
        <v>1.7971923618460999E-3</v>
      </c>
      <c r="J914" s="305">
        <f>VLOOKUP(H914,T7_ReductionFactor!$G$10:$H$3591,2,FALSE)</f>
        <v>1</v>
      </c>
      <c r="K914" s="75">
        <f t="shared" si="59"/>
        <v>1.7971923618460999E-3</v>
      </c>
      <c r="L914" s="11"/>
    </row>
    <row r="915" spans="1:12" ht="16.149999999999999" customHeight="1" x14ac:dyDescent="0.25">
      <c r="A915" s="9" t="s">
        <v>192</v>
      </c>
      <c r="B915" s="7">
        <v>2020</v>
      </c>
      <c r="C915" s="296" t="s">
        <v>32</v>
      </c>
      <c r="D915" s="307">
        <v>1985</v>
      </c>
      <c r="E915" s="307" t="s">
        <v>194</v>
      </c>
      <c r="F915" s="65">
        <f t="shared" si="57"/>
        <v>35</v>
      </c>
      <c r="G915" s="66" t="str">
        <f t="shared" si="58"/>
        <v>Pre1997</v>
      </c>
      <c r="H915" s="67" t="str">
        <f t="shared" si="60"/>
        <v>2020-T7 Public-35</v>
      </c>
      <c r="I915" s="302">
        <v>1.90914427419775E-3</v>
      </c>
      <c r="J915" s="305">
        <f>VLOOKUP(H915,T7_ReductionFactor!$G$10:$H$3591,2,FALSE)</f>
        <v>1</v>
      </c>
      <c r="K915" s="75">
        <f t="shared" si="59"/>
        <v>1.90914427419775E-3</v>
      </c>
      <c r="L915" s="11"/>
    </row>
    <row r="916" spans="1:12" ht="16.149999999999999" customHeight="1" x14ac:dyDescent="0.25">
      <c r="A916" s="9" t="s">
        <v>192</v>
      </c>
      <c r="B916" s="7">
        <v>2020</v>
      </c>
      <c r="C916" s="296" t="s">
        <v>32</v>
      </c>
      <c r="D916" s="307">
        <v>1984</v>
      </c>
      <c r="E916" s="307" t="s">
        <v>194</v>
      </c>
      <c r="F916" s="65">
        <f t="shared" si="57"/>
        <v>36</v>
      </c>
      <c r="G916" s="66" t="str">
        <f t="shared" si="58"/>
        <v>Pre1997</v>
      </c>
      <c r="H916" s="67" t="str">
        <f t="shared" si="60"/>
        <v>2020-T7 Public-36</v>
      </c>
      <c r="I916" s="302">
        <v>1.25609932581845E-3</v>
      </c>
      <c r="J916" s="305">
        <f>VLOOKUP(H916,T7_ReductionFactor!$G$10:$H$3591,2,FALSE)</f>
        <v>1</v>
      </c>
      <c r="K916" s="75">
        <f t="shared" si="59"/>
        <v>1.25609932581845E-3</v>
      </c>
      <c r="L916" s="11"/>
    </row>
    <row r="917" spans="1:12" ht="16.149999999999999" customHeight="1" x14ac:dyDescent="0.25">
      <c r="A917" s="9" t="s">
        <v>192</v>
      </c>
      <c r="B917" s="7">
        <v>2020</v>
      </c>
      <c r="C917" s="296" t="s">
        <v>32</v>
      </c>
      <c r="D917" s="307">
        <v>1983</v>
      </c>
      <c r="E917" s="307" t="s">
        <v>194</v>
      </c>
      <c r="F917" s="65">
        <f t="shared" si="57"/>
        <v>37</v>
      </c>
      <c r="G917" s="66" t="str">
        <f t="shared" si="58"/>
        <v>Pre1997</v>
      </c>
      <c r="H917" s="67" t="str">
        <f t="shared" si="60"/>
        <v>2020-T7 Public-37</v>
      </c>
      <c r="I917" s="302">
        <v>1.06524341211299E-3</v>
      </c>
      <c r="J917" s="305">
        <f>VLOOKUP(H917,T7_ReductionFactor!$G$10:$H$3591,2,FALSE)</f>
        <v>1</v>
      </c>
      <c r="K917" s="75">
        <f t="shared" si="59"/>
        <v>1.06524341211299E-3</v>
      </c>
      <c r="L917" s="11"/>
    </row>
    <row r="918" spans="1:12" ht="16.149999999999999" customHeight="1" x14ac:dyDescent="0.25">
      <c r="A918" s="9" t="s">
        <v>192</v>
      </c>
      <c r="B918" s="7">
        <v>2020</v>
      </c>
      <c r="C918" s="296" t="s">
        <v>32</v>
      </c>
      <c r="D918" s="307">
        <v>1982</v>
      </c>
      <c r="E918" s="307" t="s">
        <v>194</v>
      </c>
      <c r="F918" s="65">
        <f t="shared" si="57"/>
        <v>38</v>
      </c>
      <c r="G918" s="66" t="str">
        <f t="shared" si="58"/>
        <v>Pre1997</v>
      </c>
      <c r="H918" s="67" t="str">
        <f t="shared" si="60"/>
        <v>2020-T7 Public-38</v>
      </c>
      <c r="I918" s="302">
        <v>1.1689180263911201E-3</v>
      </c>
      <c r="J918" s="305">
        <f>VLOOKUP(H918,T7_ReductionFactor!$G$10:$H$3591,2,FALSE)</f>
        <v>1</v>
      </c>
      <c r="K918" s="75">
        <f t="shared" si="59"/>
        <v>1.1689180263911201E-3</v>
      </c>
      <c r="L918" s="11"/>
    </row>
    <row r="919" spans="1:12" ht="16.149999999999999" customHeight="1" x14ac:dyDescent="0.25">
      <c r="A919" s="9" t="s">
        <v>192</v>
      </c>
      <c r="B919" s="7">
        <v>2020</v>
      </c>
      <c r="C919" s="296" t="s">
        <v>32</v>
      </c>
      <c r="D919" s="307">
        <v>1981</v>
      </c>
      <c r="E919" s="307" t="s">
        <v>194</v>
      </c>
      <c r="F919" s="65">
        <f t="shared" si="57"/>
        <v>39</v>
      </c>
      <c r="G919" s="66" t="str">
        <f t="shared" si="58"/>
        <v>Pre1997</v>
      </c>
      <c r="H919" s="67" t="str">
        <f t="shared" si="60"/>
        <v>2020-T7 Public-39</v>
      </c>
      <c r="I919" s="302">
        <v>1.28850531273677E-3</v>
      </c>
      <c r="J919" s="305">
        <f>VLOOKUP(H919,T7_ReductionFactor!$G$10:$H$3591,2,FALSE)</f>
        <v>1</v>
      </c>
      <c r="K919" s="75">
        <f t="shared" si="59"/>
        <v>1.28850531273677E-3</v>
      </c>
      <c r="L919" s="11"/>
    </row>
    <row r="920" spans="1:12" ht="16.149999999999999" customHeight="1" x14ac:dyDescent="0.25">
      <c r="A920" s="9" t="s">
        <v>192</v>
      </c>
      <c r="B920" s="7">
        <v>2020</v>
      </c>
      <c r="C920" s="296" t="s">
        <v>32</v>
      </c>
      <c r="D920" s="307">
        <v>1980</v>
      </c>
      <c r="E920" s="307" t="s">
        <v>194</v>
      </c>
      <c r="F920" s="65">
        <f t="shared" si="57"/>
        <v>40</v>
      </c>
      <c r="G920" s="66" t="str">
        <f t="shared" si="58"/>
        <v>Pre1997</v>
      </c>
      <c r="H920" s="67" t="str">
        <f t="shared" si="60"/>
        <v>2020-T7 Public-40</v>
      </c>
      <c r="I920" s="302">
        <v>4.4602330276999103E-4</v>
      </c>
      <c r="J920" s="305">
        <f>VLOOKUP(H920,T7_ReductionFactor!$G$10:$H$3591,2,FALSE)</f>
        <v>1</v>
      </c>
      <c r="K920" s="75">
        <f t="shared" si="59"/>
        <v>4.4602330276999103E-4</v>
      </c>
      <c r="L920" s="11"/>
    </row>
    <row r="921" spans="1:12" ht="16.149999999999999" customHeight="1" x14ac:dyDescent="0.25">
      <c r="A921" s="9" t="s">
        <v>192</v>
      </c>
      <c r="B921" s="7">
        <v>2020</v>
      </c>
      <c r="C921" s="296" t="s">
        <v>32</v>
      </c>
      <c r="D921" s="307">
        <v>1979</v>
      </c>
      <c r="E921" s="307" t="s">
        <v>194</v>
      </c>
      <c r="F921" s="65">
        <f t="shared" si="57"/>
        <v>41</v>
      </c>
      <c r="G921" s="66" t="str">
        <f t="shared" si="58"/>
        <v>Pre1997</v>
      </c>
      <c r="H921" s="67" t="str">
        <f t="shared" si="60"/>
        <v>2020-T7 Public-41</v>
      </c>
      <c r="I921" s="302">
        <v>4.7840931106311402E-4</v>
      </c>
      <c r="J921" s="305">
        <f>VLOOKUP(H921,T7_ReductionFactor!$G$10:$H$3591,2,FALSE)</f>
        <v>1</v>
      </c>
      <c r="K921" s="75">
        <f t="shared" si="59"/>
        <v>4.7840931106311402E-4</v>
      </c>
      <c r="L921" s="11"/>
    </row>
    <row r="922" spans="1:12" ht="16.149999999999999" customHeight="1" x14ac:dyDescent="0.25">
      <c r="A922" s="9" t="s">
        <v>192</v>
      </c>
      <c r="B922" s="7">
        <v>2020</v>
      </c>
      <c r="C922" s="296" t="s">
        <v>32</v>
      </c>
      <c r="D922" s="307">
        <v>1978</v>
      </c>
      <c r="E922" s="307" t="s">
        <v>194</v>
      </c>
      <c r="F922" s="65">
        <f t="shared" si="57"/>
        <v>42</v>
      </c>
      <c r="G922" s="66" t="str">
        <f t="shared" si="58"/>
        <v>Pre1997</v>
      </c>
      <c r="H922" s="67" t="str">
        <f t="shared" si="60"/>
        <v>2020-T7 Public-42</v>
      </c>
      <c r="I922" s="302">
        <v>3.5447223466672598E-4</v>
      </c>
      <c r="J922" s="305">
        <f>VLOOKUP(H922,T7_ReductionFactor!$G$10:$H$3591,2,FALSE)</f>
        <v>1</v>
      </c>
      <c r="K922" s="75">
        <f t="shared" si="59"/>
        <v>3.5447223466672598E-4</v>
      </c>
      <c r="L922" s="11"/>
    </row>
    <row r="923" spans="1:12" ht="16.149999999999999" customHeight="1" x14ac:dyDescent="0.25">
      <c r="A923" s="9" t="s">
        <v>192</v>
      </c>
      <c r="B923" s="7">
        <v>2020</v>
      </c>
      <c r="C923" s="296" t="s">
        <v>32</v>
      </c>
      <c r="D923" s="307">
        <v>1977</v>
      </c>
      <c r="E923" s="307" t="s">
        <v>194</v>
      </c>
      <c r="F923" s="65">
        <f t="shared" si="57"/>
        <v>43</v>
      </c>
      <c r="G923" s="66" t="str">
        <f t="shared" si="58"/>
        <v>Pre1997</v>
      </c>
      <c r="H923" s="67" t="str">
        <f t="shared" si="60"/>
        <v>2020-T7 Public-43</v>
      </c>
      <c r="I923" s="302">
        <v>1.77942037685254E-4</v>
      </c>
      <c r="J923" s="305">
        <f>VLOOKUP(H923,T7_ReductionFactor!$G$10:$H$3591,2,FALSE)</f>
        <v>1</v>
      </c>
      <c r="K923" s="75">
        <f t="shared" si="59"/>
        <v>1.77942037685254E-4</v>
      </c>
      <c r="L923" s="11"/>
    </row>
    <row r="924" spans="1:12" ht="16.149999999999999" customHeight="1" x14ac:dyDescent="0.25">
      <c r="A924" s="9" t="s">
        <v>192</v>
      </c>
      <c r="B924" s="7">
        <v>2020</v>
      </c>
      <c r="C924" s="296" t="s">
        <v>32</v>
      </c>
      <c r="D924" s="307">
        <v>1976</v>
      </c>
      <c r="E924" s="307" t="s">
        <v>194</v>
      </c>
      <c r="F924" s="65">
        <f t="shared" si="57"/>
        <v>44</v>
      </c>
      <c r="G924" s="66" t="str">
        <f t="shared" si="58"/>
        <v>Pre1997</v>
      </c>
      <c r="H924" s="67" t="str">
        <f t="shared" si="60"/>
        <v>2020-T7 Public-44</v>
      </c>
      <c r="I924" s="302">
        <v>1.56622666979289E-4</v>
      </c>
      <c r="J924" s="305">
        <f>VLOOKUP(H924,T7_ReductionFactor!$G$10:$H$3591,2,FALSE)</f>
        <v>1</v>
      </c>
      <c r="K924" s="75">
        <f t="shared" si="59"/>
        <v>1.56622666979289E-4</v>
      </c>
      <c r="L924" s="11"/>
    </row>
    <row r="925" spans="1:12" ht="16.149999999999999" customHeight="1" x14ac:dyDescent="0.25">
      <c r="A925" s="9" t="s">
        <v>192</v>
      </c>
      <c r="B925" s="7">
        <v>2020</v>
      </c>
      <c r="C925" s="296" t="s">
        <v>33</v>
      </c>
      <c r="D925" s="307">
        <v>2021</v>
      </c>
      <c r="E925" s="307" t="s">
        <v>194</v>
      </c>
      <c r="F925" s="65">
        <f t="shared" si="57"/>
        <v>-1</v>
      </c>
      <c r="G925" s="66" t="str">
        <f t="shared" si="58"/>
        <v>2013+</v>
      </c>
      <c r="H925" s="67" t="str">
        <f t="shared" si="60"/>
        <v>2020-T7 Single--1</v>
      </c>
      <c r="I925" s="302">
        <v>4.93277520722446E-5</v>
      </c>
      <c r="J925" s="305">
        <f>VLOOKUP(H925,T7_ReductionFactor!$G$10:$H$3591,2,FALSE)</f>
        <v>1</v>
      </c>
      <c r="K925" s="75">
        <f t="shared" si="59"/>
        <v>4.93277520722446E-5</v>
      </c>
      <c r="L925" s="11"/>
    </row>
    <row r="926" spans="1:12" ht="16.149999999999999" customHeight="1" x14ac:dyDescent="0.25">
      <c r="A926" s="9" t="s">
        <v>192</v>
      </c>
      <c r="B926" s="7">
        <v>2020</v>
      </c>
      <c r="C926" s="296" t="s">
        <v>33</v>
      </c>
      <c r="D926" s="307">
        <v>2020</v>
      </c>
      <c r="E926" s="307" t="s">
        <v>194</v>
      </c>
      <c r="F926" s="65">
        <f t="shared" si="57"/>
        <v>0</v>
      </c>
      <c r="G926" s="66" t="str">
        <f t="shared" si="58"/>
        <v>2013+</v>
      </c>
      <c r="H926" s="67" t="str">
        <f t="shared" si="60"/>
        <v>2020-T7 Single-0</v>
      </c>
      <c r="I926" s="302">
        <v>5.7663342699616304E-4</v>
      </c>
      <c r="J926" s="305">
        <f>VLOOKUP(H926,T7_ReductionFactor!$G$10:$H$3591,2,FALSE)</f>
        <v>0.96330005062226509</v>
      </c>
      <c r="K926" s="75">
        <f t="shared" si="59"/>
        <v>5.5547100941589404E-4</v>
      </c>
      <c r="L926" s="11"/>
    </row>
    <row r="927" spans="1:12" ht="16.149999999999999" customHeight="1" x14ac:dyDescent="0.25">
      <c r="A927" s="9" t="s">
        <v>192</v>
      </c>
      <c r="B927" s="7">
        <v>2020</v>
      </c>
      <c r="C927" s="296" t="s">
        <v>33</v>
      </c>
      <c r="D927" s="307">
        <v>2019</v>
      </c>
      <c r="E927" s="307" t="s">
        <v>194</v>
      </c>
      <c r="F927" s="65">
        <f t="shared" si="57"/>
        <v>1</v>
      </c>
      <c r="G927" s="66" t="str">
        <f t="shared" si="58"/>
        <v>2013+</v>
      </c>
      <c r="H927" s="67" t="str">
        <f t="shared" si="60"/>
        <v>2020-T7 Single-1</v>
      </c>
      <c r="I927" s="302">
        <v>8.5271720055544499E-4</v>
      </c>
      <c r="J927" s="305">
        <f>VLOOKUP(H927,T7_ReductionFactor!$G$10:$H$3591,2,FALSE)</f>
        <v>0.93624302087303191</v>
      </c>
      <c r="K927" s="75">
        <f t="shared" si="59"/>
        <v>7.9835052779842484E-4</v>
      </c>
      <c r="L927" s="11"/>
    </row>
    <row r="928" spans="1:12" ht="16.149999999999999" customHeight="1" x14ac:dyDescent="0.25">
      <c r="A928" s="9" t="s">
        <v>192</v>
      </c>
      <c r="B928" s="7">
        <v>2020</v>
      </c>
      <c r="C928" s="296" t="s">
        <v>33</v>
      </c>
      <c r="D928" s="307">
        <v>2018</v>
      </c>
      <c r="E928" s="307" t="s">
        <v>194</v>
      </c>
      <c r="F928" s="65">
        <f t="shared" si="57"/>
        <v>2</v>
      </c>
      <c r="G928" s="66" t="str">
        <f t="shared" si="58"/>
        <v>2013+</v>
      </c>
      <c r="H928" s="67" t="str">
        <f t="shared" si="60"/>
        <v>2020-T7 Single-2</v>
      </c>
      <c r="I928" s="302">
        <v>9.1784137053544995E-4</v>
      </c>
      <c r="J928" s="305">
        <f>VLOOKUP(H928,T7_ReductionFactor!$G$10:$H$3591,2,FALSE)</f>
        <v>0.9157389997452271</v>
      </c>
      <c r="K928" s="75">
        <f t="shared" si="59"/>
        <v>8.4050313857892127E-4</v>
      </c>
      <c r="L928" s="11"/>
    </row>
    <row r="929" spans="1:12" ht="16.149999999999999" customHeight="1" x14ac:dyDescent="0.25">
      <c r="A929" s="9" t="s">
        <v>192</v>
      </c>
      <c r="B929" s="7">
        <v>2020</v>
      </c>
      <c r="C929" s="296" t="s">
        <v>33</v>
      </c>
      <c r="D929" s="307">
        <v>2017</v>
      </c>
      <c r="E929" s="307" t="s">
        <v>194</v>
      </c>
      <c r="F929" s="65">
        <f t="shared" si="57"/>
        <v>3</v>
      </c>
      <c r="G929" s="66" t="str">
        <f t="shared" si="58"/>
        <v>2013+</v>
      </c>
      <c r="H929" s="67" t="str">
        <f t="shared" si="60"/>
        <v>2020-T7 Single-3</v>
      </c>
      <c r="I929" s="302">
        <v>9.9448423357899394E-4</v>
      </c>
      <c r="J929" s="305">
        <f>VLOOKUP(H929,T7_ReductionFactor!$G$10:$H$3591,2,FALSE)</f>
        <v>0.89982271250764745</v>
      </c>
      <c r="K929" s="75">
        <f t="shared" si="59"/>
        <v>8.9485950060513918E-4</v>
      </c>
      <c r="L929" s="11"/>
    </row>
    <row r="930" spans="1:12" ht="16.149999999999999" customHeight="1" x14ac:dyDescent="0.25">
      <c r="A930" s="9" t="s">
        <v>192</v>
      </c>
      <c r="B930" s="7">
        <v>2020</v>
      </c>
      <c r="C930" s="296" t="s">
        <v>33</v>
      </c>
      <c r="D930" s="307">
        <v>2016</v>
      </c>
      <c r="E930" s="307" t="s">
        <v>194</v>
      </c>
      <c r="F930" s="65">
        <f t="shared" si="57"/>
        <v>4</v>
      </c>
      <c r="G930" s="66" t="str">
        <f t="shared" si="58"/>
        <v>2013+</v>
      </c>
      <c r="H930" s="67" t="str">
        <f t="shared" si="60"/>
        <v>2020-T7 Single-4</v>
      </c>
      <c r="I930" s="302">
        <v>2.8256808766269998E-3</v>
      </c>
      <c r="J930" s="305">
        <f>VLOOKUP(H930,T7_ReductionFactor!$G$10:$H$3591,2,FALSE)</f>
        <v>0.88719503803134814</v>
      </c>
      <c r="K930" s="75">
        <f t="shared" si="59"/>
        <v>2.5069300528035442E-3</v>
      </c>
      <c r="L930" s="11"/>
    </row>
    <row r="931" spans="1:12" ht="16.149999999999999" customHeight="1" x14ac:dyDescent="0.25">
      <c r="A931" s="9" t="s">
        <v>192</v>
      </c>
      <c r="B931" s="7">
        <v>2020</v>
      </c>
      <c r="C931" s="296" t="s">
        <v>33</v>
      </c>
      <c r="D931" s="307">
        <v>2015</v>
      </c>
      <c r="E931" s="307" t="s">
        <v>194</v>
      </c>
      <c r="F931" s="65">
        <f t="shared" si="57"/>
        <v>5</v>
      </c>
      <c r="G931" s="66" t="str">
        <f t="shared" si="58"/>
        <v>2013+</v>
      </c>
      <c r="H931" s="67" t="str">
        <f t="shared" si="60"/>
        <v>2020-T7 Single-5</v>
      </c>
      <c r="I931" s="302">
        <v>1.91578712797325E-3</v>
      </c>
      <c r="J931" s="305">
        <f>VLOOKUP(H931,T7_ReductionFactor!$G$10:$H$3591,2,FALSE)</f>
        <v>0.87696548857845158</v>
      </c>
      <c r="K931" s="75">
        <f t="shared" si="59"/>
        <v>1.6800791946953698E-3</v>
      </c>
      <c r="L931" s="11"/>
    </row>
    <row r="932" spans="1:12" ht="16.149999999999999" customHeight="1" x14ac:dyDescent="0.25">
      <c r="A932" s="9" t="s">
        <v>192</v>
      </c>
      <c r="B932" s="7">
        <v>2020</v>
      </c>
      <c r="C932" s="296" t="s">
        <v>33</v>
      </c>
      <c r="D932" s="307">
        <v>2014</v>
      </c>
      <c r="E932" s="307" t="s">
        <v>194</v>
      </c>
      <c r="F932" s="65">
        <f t="shared" si="57"/>
        <v>6</v>
      </c>
      <c r="G932" s="66" t="str">
        <f t="shared" si="58"/>
        <v>2013+</v>
      </c>
      <c r="H932" s="67" t="str">
        <f t="shared" si="60"/>
        <v>2020-T7 Single-6</v>
      </c>
      <c r="I932" s="302">
        <v>2.0439830266154001E-3</v>
      </c>
      <c r="J932" s="305">
        <f>VLOOKUP(H932,T7_ReductionFactor!$G$10:$H$3591,2,FALSE)</f>
        <v>0.86850666017080413</v>
      </c>
      <c r="K932" s="75">
        <f t="shared" si="59"/>
        <v>1.7752128718915531E-3</v>
      </c>
      <c r="L932" s="11"/>
    </row>
    <row r="933" spans="1:12" ht="16.149999999999999" customHeight="1" x14ac:dyDescent="0.25">
      <c r="A933" s="9" t="s">
        <v>192</v>
      </c>
      <c r="B933" s="7">
        <v>2020</v>
      </c>
      <c r="C933" s="296" t="s">
        <v>33</v>
      </c>
      <c r="D933" s="307">
        <v>2013</v>
      </c>
      <c r="E933" s="307" t="s">
        <v>194</v>
      </c>
      <c r="F933" s="65">
        <f t="shared" si="57"/>
        <v>7</v>
      </c>
      <c r="G933" s="66" t="str">
        <f t="shared" si="58"/>
        <v>2010-12</v>
      </c>
      <c r="H933" s="67" t="str">
        <f t="shared" si="60"/>
        <v>2020-T7 Single-7</v>
      </c>
      <c r="I933" s="302">
        <v>1.9670291600230299E-3</v>
      </c>
      <c r="J933" s="305">
        <f>VLOOKUP(H933,T7_ReductionFactor!$G$10:$H$3591,2,FALSE)</f>
        <v>0.83461363466150806</v>
      </c>
      <c r="K933" s="75">
        <f t="shared" si="59"/>
        <v>1.6417093567319941E-3</v>
      </c>
      <c r="L933" s="11"/>
    </row>
    <row r="934" spans="1:12" ht="16.149999999999999" customHeight="1" x14ac:dyDescent="0.25">
      <c r="A934" s="9" t="s">
        <v>192</v>
      </c>
      <c r="B934" s="7">
        <v>2020</v>
      </c>
      <c r="C934" s="296" t="s">
        <v>33</v>
      </c>
      <c r="D934" s="307">
        <v>2012</v>
      </c>
      <c r="E934" s="307" t="s">
        <v>194</v>
      </c>
      <c r="F934" s="65">
        <f t="shared" si="57"/>
        <v>8</v>
      </c>
      <c r="G934" s="66" t="str">
        <f t="shared" si="58"/>
        <v>2010-12</v>
      </c>
      <c r="H934" s="67" t="str">
        <f t="shared" si="60"/>
        <v>2020-T7 Single-8</v>
      </c>
      <c r="I934" s="302">
        <v>4.3545598058657301E-3</v>
      </c>
      <c r="J934" s="305">
        <f>VLOOKUP(H934,T7_ReductionFactor!$G$10:$H$3591,2,FALSE)</f>
        <v>0.82889807692355288</v>
      </c>
      <c r="K934" s="75">
        <f t="shared" si="59"/>
        <v>3.6094862489307036E-3</v>
      </c>
      <c r="L934" s="11"/>
    </row>
    <row r="935" spans="1:12" ht="16.149999999999999" customHeight="1" x14ac:dyDescent="0.25">
      <c r="A935" s="9" t="s">
        <v>192</v>
      </c>
      <c r="B935" s="7">
        <v>2020</v>
      </c>
      <c r="C935" s="296" t="s">
        <v>33</v>
      </c>
      <c r="D935" s="307">
        <v>2011</v>
      </c>
      <c r="E935" s="307" t="s">
        <v>194</v>
      </c>
      <c r="F935" s="65">
        <f t="shared" si="57"/>
        <v>9</v>
      </c>
      <c r="G935" s="66" t="str">
        <f t="shared" si="58"/>
        <v>2010-12</v>
      </c>
      <c r="H935" s="67" t="str">
        <f t="shared" si="60"/>
        <v>2020-T7 Single-9</v>
      </c>
      <c r="I935" s="302">
        <v>1.79263893952448E-3</v>
      </c>
      <c r="J935" s="305">
        <f>VLOOKUP(H935,T7_ReductionFactor!$G$10:$H$3591,2,FALSE)</f>
        <v>0.82397009922493158</v>
      </c>
      <c r="K935" s="75">
        <f t="shared" si="59"/>
        <v>1.4770808848744619E-3</v>
      </c>
      <c r="L935" s="11"/>
    </row>
    <row r="936" spans="1:12" ht="16.149999999999999" customHeight="1" x14ac:dyDescent="0.25">
      <c r="A936" s="9" t="s">
        <v>192</v>
      </c>
      <c r="B936" s="7">
        <v>2020</v>
      </c>
      <c r="C936" s="296" t="s">
        <v>33</v>
      </c>
      <c r="D936" s="307">
        <v>2010</v>
      </c>
      <c r="E936" s="307" t="s">
        <v>194</v>
      </c>
      <c r="F936" s="65">
        <f t="shared" si="57"/>
        <v>10</v>
      </c>
      <c r="G936" s="66" t="str">
        <f t="shared" si="58"/>
        <v>2007-09</v>
      </c>
      <c r="H936" s="67" t="str">
        <f t="shared" si="60"/>
        <v>2020-T7 Single-10</v>
      </c>
      <c r="I936" s="302">
        <v>1.5480593895948001E-3</v>
      </c>
      <c r="J936" s="305">
        <f>VLOOKUP(H936,T7_ReductionFactor!$G$10:$H$3591,2,FALSE)</f>
        <v>0.84502491006267744</v>
      </c>
      <c r="K936" s="75">
        <f t="shared" si="59"/>
        <v>1.3081487464640293E-3</v>
      </c>
      <c r="L936" s="11"/>
    </row>
    <row r="937" spans="1:12" ht="16.149999999999999" customHeight="1" x14ac:dyDescent="0.25">
      <c r="A937" s="9" t="s">
        <v>192</v>
      </c>
      <c r="B937" s="7">
        <v>2020</v>
      </c>
      <c r="C937" s="296" t="s">
        <v>33</v>
      </c>
      <c r="D937" s="307">
        <v>2009</v>
      </c>
      <c r="E937" s="307" t="s">
        <v>194</v>
      </c>
      <c r="F937" s="65">
        <f t="shared" si="57"/>
        <v>11</v>
      </c>
      <c r="G937" s="66" t="str">
        <f t="shared" si="58"/>
        <v>2007-09</v>
      </c>
      <c r="H937" s="67" t="str">
        <f t="shared" si="60"/>
        <v>2020-T7 Single-11</v>
      </c>
      <c r="I937" s="302">
        <v>2.4700732071459299E-3</v>
      </c>
      <c r="J937" s="305">
        <f>VLOOKUP(H937,T7_ReductionFactor!$G$10:$H$3591,2,FALSE)</f>
        <v>0.83983036706877534</v>
      </c>
      <c r="K937" s="75">
        <f t="shared" si="59"/>
        <v>2.0744424882441137E-3</v>
      </c>
      <c r="L937" s="11"/>
    </row>
    <row r="938" spans="1:12" ht="16.149999999999999" customHeight="1" x14ac:dyDescent="0.25">
      <c r="A938" s="9" t="s">
        <v>192</v>
      </c>
      <c r="B938" s="7">
        <v>2020</v>
      </c>
      <c r="C938" s="296" t="s">
        <v>33</v>
      </c>
      <c r="D938" s="307">
        <v>2008</v>
      </c>
      <c r="E938" s="307" t="s">
        <v>194</v>
      </c>
      <c r="F938" s="65">
        <f t="shared" si="57"/>
        <v>12</v>
      </c>
      <c r="G938" s="66" t="str">
        <f t="shared" si="58"/>
        <v>2007-09</v>
      </c>
      <c r="H938" s="67" t="str">
        <f t="shared" si="60"/>
        <v>2020-T7 Single-12</v>
      </c>
      <c r="I938" s="302">
        <v>4.7182587993874099E-3</v>
      </c>
      <c r="J938" s="305">
        <f>VLOOKUP(H938,T7_ReductionFactor!$G$10:$H$3591,2,FALSE)</f>
        <v>0.83507741695816529</v>
      </c>
      <c r="K938" s="75">
        <f t="shared" si="59"/>
        <v>3.9401113707325727E-3</v>
      </c>
      <c r="L938" s="11"/>
    </row>
    <row r="939" spans="1:12" ht="16.149999999999999" customHeight="1" x14ac:dyDescent="0.25">
      <c r="A939" s="9" t="s">
        <v>192</v>
      </c>
      <c r="B939" s="7">
        <v>2020</v>
      </c>
      <c r="C939" s="296" t="s">
        <v>33</v>
      </c>
      <c r="D939" s="307">
        <v>2007</v>
      </c>
      <c r="E939" s="307" t="s">
        <v>194</v>
      </c>
      <c r="F939" s="65">
        <f t="shared" si="57"/>
        <v>13</v>
      </c>
      <c r="G939" s="66" t="str">
        <f t="shared" si="58"/>
        <v>1997-06</v>
      </c>
      <c r="H939" s="67" t="str">
        <f t="shared" si="60"/>
        <v>2020-T7 Single-13</v>
      </c>
      <c r="I939" s="302">
        <v>4.13406686242377E-2</v>
      </c>
      <c r="J939" s="305">
        <f>VLOOKUP(H939,T7_ReductionFactor!$G$10:$H$3591,2,FALSE)</f>
        <v>0.91263426401107983</v>
      </c>
      <c r="K939" s="75">
        <f t="shared" si="59"/>
        <v>3.7728910683607113E-2</v>
      </c>
      <c r="L939" s="11"/>
    </row>
    <row r="940" spans="1:12" ht="16.149999999999999" customHeight="1" x14ac:dyDescent="0.25">
      <c r="A940" s="9" t="s">
        <v>192</v>
      </c>
      <c r="B940" s="7">
        <v>2020</v>
      </c>
      <c r="C940" s="296" t="s">
        <v>33</v>
      </c>
      <c r="D940" s="307">
        <v>2006</v>
      </c>
      <c r="E940" s="307" t="s">
        <v>194</v>
      </c>
      <c r="F940" s="65">
        <f t="shared" si="57"/>
        <v>14</v>
      </c>
      <c r="G940" s="66" t="str">
        <f t="shared" si="58"/>
        <v>1997-06</v>
      </c>
      <c r="H940" s="67" t="str">
        <f t="shared" si="60"/>
        <v>2020-T7 Single-14</v>
      </c>
      <c r="I940" s="302">
        <v>3.9326872273352E-2</v>
      </c>
      <c r="J940" s="305">
        <f>VLOOKUP(H940,T7_ReductionFactor!$G$10:$H$3591,2,FALSE)</f>
        <v>0.91005832507315221</v>
      </c>
      <c r="K940" s="75">
        <f t="shared" si="59"/>
        <v>3.5789747511452509E-2</v>
      </c>
      <c r="L940" s="11"/>
    </row>
    <row r="941" spans="1:12" ht="16.149999999999999" customHeight="1" x14ac:dyDescent="0.25">
      <c r="A941" s="9" t="s">
        <v>192</v>
      </c>
      <c r="B941" s="7">
        <v>2020</v>
      </c>
      <c r="C941" s="296" t="s">
        <v>33</v>
      </c>
      <c r="D941" s="307">
        <v>2005</v>
      </c>
      <c r="E941" s="307" t="s">
        <v>194</v>
      </c>
      <c r="F941" s="65">
        <f t="shared" si="57"/>
        <v>15</v>
      </c>
      <c r="G941" s="66" t="str">
        <f t="shared" si="58"/>
        <v>1997-06</v>
      </c>
      <c r="H941" s="67" t="str">
        <f t="shared" si="60"/>
        <v>2020-T7 Single-15</v>
      </c>
      <c r="I941" s="302">
        <v>2.8881092239482899E-2</v>
      </c>
      <c r="J941" s="305">
        <f>VLOOKUP(H941,T7_ReductionFactor!$G$10:$H$3591,2,FALSE)</f>
        <v>0.90780566482703984</v>
      </c>
      <c r="K941" s="75">
        <f t="shared" si="59"/>
        <v>2.6218419141394833E-2</v>
      </c>
      <c r="L941" s="11"/>
    </row>
    <row r="942" spans="1:12" ht="16.149999999999999" customHeight="1" x14ac:dyDescent="0.25">
      <c r="A942" s="9" t="s">
        <v>192</v>
      </c>
      <c r="B942" s="7">
        <v>2020</v>
      </c>
      <c r="C942" s="296" t="s">
        <v>33</v>
      </c>
      <c r="D942" s="307">
        <v>2004</v>
      </c>
      <c r="E942" s="307" t="s">
        <v>194</v>
      </c>
      <c r="F942" s="65">
        <f t="shared" si="57"/>
        <v>16</v>
      </c>
      <c r="G942" s="66" t="str">
        <f t="shared" si="58"/>
        <v>1997-06</v>
      </c>
      <c r="H942" s="67" t="str">
        <f t="shared" si="60"/>
        <v>2020-T7 Single-16</v>
      </c>
      <c r="I942" s="302">
        <v>1.78209627276893E-2</v>
      </c>
      <c r="J942" s="305">
        <f>VLOOKUP(H942,T7_ReductionFactor!$G$10:$H$3591,2,FALSE)</f>
        <v>0.90564093935767731</v>
      </c>
      <c r="K942" s="75">
        <f t="shared" si="59"/>
        <v>1.6139393424962692E-2</v>
      </c>
      <c r="L942" s="11"/>
    </row>
    <row r="943" spans="1:12" ht="16.149999999999999" customHeight="1" x14ac:dyDescent="0.25">
      <c r="A943" s="9" t="s">
        <v>192</v>
      </c>
      <c r="B943" s="7">
        <v>2020</v>
      </c>
      <c r="C943" s="296" t="s">
        <v>33</v>
      </c>
      <c r="D943" s="307">
        <v>2003</v>
      </c>
      <c r="E943" s="307" t="s">
        <v>194</v>
      </c>
      <c r="F943" s="65">
        <f t="shared" si="57"/>
        <v>17</v>
      </c>
      <c r="G943" s="66" t="str">
        <f t="shared" si="58"/>
        <v>1997-06</v>
      </c>
      <c r="H943" s="67" t="str">
        <f t="shared" si="60"/>
        <v>2020-T7 Single-17</v>
      </c>
      <c r="I943" s="302">
        <v>1.50334634384522E-2</v>
      </c>
      <c r="J943" s="305">
        <f>VLOOKUP(H943,T7_ReductionFactor!$G$10:$H$3591,2,FALSE)</f>
        <v>0.94147721157491282</v>
      </c>
      <c r="K943" s="75">
        <f t="shared" si="59"/>
        <v>1.4153663238347379E-2</v>
      </c>
      <c r="L943" s="11"/>
    </row>
    <row r="944" spans="1:12" ht="16.149999999999999" customHeight="1" x14ac:dyDescent="0.25">
      <c r="A944" s="9" t="s">
        <v>192</v>
      </c>
      <c r="B944" s="7">
        <v>2020</v>
      </c>
      <c r="C944" s="296" t="s">
        <v>33</v>
      </c>
      <c r="D944" s="307">
        <v>2002</v>
      </c>
      <c r="E944" s="307" t="s">
        <v>194</v>
      </c>
      <c r="F944" s="65">
        <f t="shared" si="57"/>
        <v>18</v>
      </c>
      <c r="G944" s="66" t="str">
        <f t="shared" si="58"/>
        <v>1997-06</v>
      </c>
      <c r="H944" s="67" t="str">
        <f t="shared" si="60"/>
        <v>2020-T7 Single-18</v>
      </c>
      <c r="I944" s="302">
        <v>1.1205126401321999E-2</v>
      </c>
      <c r="J944" s="305">
        <f>VLOOKUP(H944,T7_ReductionFactor!$G$10:$H$3591,2,FALSE)</f>
        <v>0.9403359267131316</v>
      </c>
      <c r="K944" s="75">
        <f t="shared" si="59"/>
        <v>1.0536582918524899E-2</v>
      </c>
      <c r="L944" s="11"/>
    </row>
    <row r="945" spans="1:12" ht="16.149999999999999" customHeight="1" x14ac:dyDescent="0.25">
      <c r="A945" s="9" t="s">
        <v>192</v>
      </c>
      <c r="B945" s="7">
        <v>2020</v>
      </c>
      <c r="C945" s="296" t="s">
        <v>33</v>
      </c>
      <c r="D945" s="307">
        <v>2001</v>
      </c>
      <c r="E945" s="307" t="s">
        <v>194</v>
      </c>
      <c r="F945" s="65">
        <f t="shared" si="57"/>
        <v>19</v>
      </c>
      <c r="G945" s="66" t="str">
        <f t="shared" si="58"/>
        <v>1997-06</v>
      </c>
      <c r="H945" s="67" t="str">
        <f t="shared" si="60"/>
        <v>2020-T7 Single-19</v>
      </c>
      <c r="I945" s="302">
        <v>1.4672133549659599E-2</v>
      </c>
      <c r="J945" s="305">
        <f>VLOOKUP(H945,T7_ReductionFactor!$G$10:$H$3591,2,FALSE)</f>
        <v>0.93924561082300817</v>
      </c>
      <c r="K945" s="75">
        <f t="shared" si="59"/>
        <v>1.3780737037926781E-2</v>
      </c>
      <c r="L945" s="11"/>
    </row>
    <row r="946" spans="1:12" ht="16.149999999999999" customHeight="1" x14ac:dyDescent="0.25">
      <c r="A946" s="9" t="s">
        <v>192</v>
      </c>
      <c r="B946" s="7">
        <v>2020</v>
      </c>
      <c r="C946" s="296" t="s">
        <v>33</v>
      </c>
      <c r="D946" s="307">
        <v>2000</v>
      </c>
      <c r="E946" s="307" t="s">
        <v>194</v>
      </c>
      <c r="F946" s="65">
        <f t="shared" si="57"/>
        <v>20</v>
      </c>
      <c r="G946" s="66" t="str">
        <f t="shared" si="58"/>
        <v>1997-06</v>
      </c>
      <c r="H946" s="67" t="str">
        <f t="shared" si="60"/>
        <v>2020-T7 Single-20</v>
      </c>
      <c r="I946" s="302">
        <v>1.8738539880529499E-2</v>
      </c>
      <c r="J946" s="305">
        <f>VLOOKUP(H946,T7_ReductionFactor!$G$10:$H$3591,2,FALSE)</f>
        <v>0.93820495025708339</v>
      </c>
      <c r="K946" s="75">
        <f t="shared" si="59"/>
        <v>1.7580590876502551E-2</v>
      </c>
      <c r="L946" s="11"/>
    </row>
    <row r="947" spans="1:12" ht="16.149999999999999" customHeight="1" x14ac:dyDescent="0.25">
      <c r="A947" s="9" t="s">
        <v>192</v>
      </c>
      <c r="B947" s="7">
        <v>2020</v>
      </c>
      <c r="C947" s="296" t="s">
        <v>33</v>
      </c>
      <c r="D947" s="307">
        <v>1999</v>
      </c>
      <c r="E947" s="307" t="s">
        <v>194</v>
      </c>
      <c r="F947" s="65">
        <f t="shared" si="57"/>
        <v>21</v>
      </c>
      <c r="G947" s="66" t="str">
        <f t="shared" si="58"/>
        <v>1997-06</v>
      </c>
      <c r="H947" s="67" t="str">
        <f t="shared" si="60"/>
        <v>2020-T7 Single-21</v>
      </c>
      <c r="I947" s="302">
        <v>1.2495817590201099E-2</v>
      </c>
      <c r="J947" s="305">
        <f>VLOOKUP(H947,T7_ReductionFactor!$G$10:$H$3591,2,FALSE)</f>
        <v>0.93721261275254197</v>
      </c>
      <c r="K947" s="75">
        <f t="shared" si="59"/>
        <v>1.1711237852191544E-2</v>
      </c>
      <c r="L947" s="11"/>
    </row>
    <row r="948" spans="1:12" ht="16.149999999999999" customHeight="1" x14ac:dyDescent="0.25">
      <c r="A948" s="9" t="s">
        <v>192</v>
      </c>
      <c r="B948" s="7">
        <v>2020</v>
      </c>
      <c r="C948" s="296" t="s">
        <v>33</v>
      </c>
      <c r="D948" s="307">
        <v>1998</v>
      </c>
      <c r="E948" s="307" t="s">
        <v>194</v>
      </c>
      <c r="F948" s="65">
        <f t="shared" si="57"/>
        <v>22</v>
      </c>
      <c r="G948" s="66" t="str">
        <f t="shared" si="58"/>
        <v>1997-06</v>
      </c>
      <c r="H948" s="67" t="str">
        <f t="shared" si="60"/>
        <v>2020-T7 Single-22</v>
      </c>
      <c r="I948" s="302">
        <v>8.0949294816588004E-3</v>
      </c>
      <c r="J948" s="305">
        <f>VLOOKUP(H948,T7_ReductionFactor!$G$10:$H$3591,2,FALSE)</f>
        <v>0.93626720352043802</v>
      </c>
      <c r="K948" s="75">
        <f t="shared" si="59"/>
        <v>7.5790169884878342E-3</v>
      </c>
      <c r="L948" s="11"/>
    </row>
    <row r="949" spans="1:12" ht="16.149999999999999" customHeight="1" x14ac:dyDescent="0.25">
      <c r="A949" s="9" t="s">
        <v>192</v>
      </c>
      <c r="B949" s="7">
        <v>2020</v>
      </c>
      <c r="C949" s="296" t="s">
        <v>33</v>
      </c>
      <c r="D949" s="307">
        <v>1997</v>
      </c>
      <c r="E949" s="307" t="s">
        <v>194</v>
      </c>
      <c r="F949" s="65">
        <f t="shared" si="57"/>
        <v>23</v>
      </c>
      <c r="G949" s="66" t="str">
        <f t="shared" si="58"/>
        <v>Pre1997</v>
      </c>
      <c r="H949" s="67" t="str">
        <f t="shared" si="60"/>
        <v>2020-T7 Single-23</v>
      </c>
      <c r="I949" s="302">
        <v>6.6009463819317604E-3</v>
      </c>
      <c r="J949" s="305">
        <f>VLOOKUP(H949,T7_ReductionFactor!$G$10:$H$3591,2,FALSE)</f>
        <v>0.93536728514412182</v>
      </c>
      <c r="K949" s="75">
        <f t="shared" si="59"/>
        <v>6.174309296649424E-3</v>
      </c>
      <c r="L949" s="11"/>
    </row>
    <row r="950" spans="1:12" ht="16.149999999999999" customHeight="1" x14ac:dyDescent="0.25">
      <c r="A950" s="9" t="s">
        <v>192</v>
      </c>
      <c r="B950" s="7">
        <v>2020</v>
      </c>
      <c r="C950" s="296" t="s">
        <v>33</v>
      </c>
      <c r="D950" s="307">
        <v>1996</v>
      </c>
      <c r="E950" s="307" t="s">
        <v>194</v>
      </c>
      <c r="F950" s="65">
        <f t="shared" si="57"/>
        <v>24</v>
      </c>
      <c r="G950" s="66" t="str">
        <f t="shared" si="58"/>
        <v>Pre1997</v>
      </c>
      <c r="H950" s="67" t="str">
        <f t="shared" si="60"/>
        <v>2020-T7 Single-24</v>
      </c>
      <c r="I950" s="302">
        <v>7.2723660547207303E-3</v>
      </c>
      <c r="J950" s="305">
        <f>VLOOKUP(H950,T7_ReductionFactor!$G$10:$H$3591,2,FALSE)</f>
        <v>0.9345114491623745</v>
      </c>
      <c r="K950" s="75">
        <f t="shared" si="59"/>
        <v>6.7961093406363297E-3</v>
      </c>
      <c r="L950" s="11"/>
    </row>
    <row r="951" spans="1:12" ht="16.149999999999999" customHeight="1" x14ac:dyDescent="0.25">
      <c r="A951" s="9" t="s">
        <v>192</v>
      </c>
      <c r="B951" s="7">
        <v>2020</v>
      </c>
      <c r="C951" s="296" t="s">
        <v>33</v>
      </c>
      <c r="D951" s="307">
        <v>1995</v>
      </c>
      <c r="E951" s="307" t="s">
        <v>194</v>
      </c>
      <c r="F951" s="65">
        <f t="shared" si="57"/>
        <v>25</v>
      </c>
      <c r="G951" s="66" t="str">
        <f t="shared" si="58"/>
        <v>Pre1997</v>
      </c>
      <c r="H951" s="67" t="str">
        <f t="shared" si="60"/>
        <v>2020-T7 Single-25</v>
      </c>
      <c r="I951" s="302">
        <v>3.5379861824730302E-4</v>
      </c>
      <c r="J951" s="305">
        <f>VLOOKUP(H951,T7_ReductionFactor!$G$10:$H$3591,2,FALSE)</f>
        <v>0.93369816045313947</v>
      </c>
      <c r="K951" s="75">
        <f t="shared" si="59"/>
        <v>3.3034111902836936E-4</v>
      </c>
      <c r="L951" s="11"/>
    </row>
    <row r="952" spans="1:12" ht="16.149999999999999" customHeight="1" x14ac:dyDescent="0.25">
      <c r="A952" s="9" t="s">
        <v>192</v>
      </c>
      <c r="B952" s="7">
        <v>2020</v>
      </c>
      <c r="C952" s="296" t="s">
        <v>33</v>
      </c>
      <c r="D952" s="307">
        <v>1994</v>
      </c>
      <c r="E952" s="307" t="s">
        <v>194</v>
      </c>
      <c r="F952" s="65">
        <f t="shared" si="57"/>
        <v>26</v>
      </c>
      <c r="G952" s="66" t="str">
        <f t="shared" si="58"/>
        <v>Pre1997</v>
      </c>
      <c r="H952" s="67" t="str">
        <f t="shared" si="60"/>
        <v>2020-T7 Single-26</v>
      </c>
      <c r="I952" s="302">
        <v>2.6359976402535302E-4</v>
      </c>
      <c r="J952" s="305">
        <f>VLOOKUP(H952,T7_ReductionFactor!$G$10:$H$3591,2,FALSE)</f>
        <v>0.93292599208925253</v>
      </c>
      <c r="K952" s="75">
        <f t="shared" si="59"/>
        <v>2.4591907136784532E-4</v>
      </c>
      <c r="L952" s="11"/>
    </row>
    <row r="953" spans="1:12" ht="16.149999999999999" customHeight="1" x14ac:dyDescent="0.25">
      <c r="A953" s="9" t="s">
        <v>192</v>
      </c>
      <c r="B953" s="7">
        <v>2020</v>
      </c>
      <c r="C953" s="296" t="s">
        <v>33</v>
      </c>
      <c r="D953" s="307">
        <v>1993</v>
      </c>
      <c r="E953" s="307" t="s">
        <v>194</v>
      </c>
      <c r="F953" s="65">
        <f t="shared" si="57"/>
        <v>27</v>
      </c>
      <c r="G953" s="66" t="str">
        <f t="shared" si="58"/>
        <v>Pre1997</v>
      </c>
      <c r="H953" s="67" t="str">
        <f t="shared" si="60"/>
        <v>2020-T7 Single-27</v>
      </c>
      <c r="I953" s="302">
        <v>2.8272556249100901E-4</v>
      </c>
      <c r="J953" s="305">
        <f>VLOOKUP(H953,T7_ReductionFactor!$G$10:$H$3591,2,FALSE)</f>
        <v>1</v>
      </c>
      <c r="K953" s="75">
        <f t="shared" si="59"/>
        <v>2.8272556249100901E-4</v>
      </c>
      <c r="L953" s="11"/>
    </row>
    <row r="954" spans="1:12" ht="16.149999999999999" customHeight="1" x14ac:dyDescent="0.25">
      <c r="A954" s="9" t="s">
        <v>192</v>
      </c>
      <c r="B954" s="7">
        <v>2020</v>
      </c>
      <c r="C954" s="296" t="s">
        <v>33</v>
      </c>
      <c r="D954" s="307">
        <v>1992</v>
      </c>
      <c r="E954" s="307" t="s">
        <v>194</v>
      </c>
      <c r="F954" s="65">
        <f t="shared" si="57"/>
        <v>28</v>
      </c>
      <c r="G954" s="66" t="str">
        <f t="shared" si="58"/>
        <v>Pre1997</v>
      </c>
      <c r="H954" s="67" t="str">
        <f t="shared" si="60"/>
        <v>2020-T7 Single-28</v>
      </c>
      <c r="I954" s="302">
        <v>2.29565886477834E-4</v>
      </c>
      <c r="J954" s="305">
        <f>VLOOKUP(H954,T7_ReductionFactor!$G$10:$H$3591,2,FALSE)</f>
        <v>1</v>
      </c>
      <c r="K954" s="75">
        <f t="shared" si="59"/>
        <v>2.29565886477834E-4</v>
      </c>
      <c r="L954" s="11"/>
    </row>
    <row r="955" spans="1:12" ht="16.149999999999999" customHeight="1" x14ac:dyDescent="0.25">
      <c r="A955" s="9" t="s">
        <v>192</v>
      </c>
      <c r="B955" s="7">
        <v>2020</v>
      </c>
      <c r="C955" s="296" t="s">
        <v>33</v>
      </c>
      <c r="D955" s="307">
        <v>1991</v>
      </c>
      <c r="E955" s="307" t="s">
        <v>194</v>
      </c>
      <c r="F955" s="65">
        <f t="shared" si="57"/>
        <v>29</v>
      </c>
      <c r="G955" s="66" t="str">
        <f t="shared" si="58"/>
        <v>Pre1997</v>
      </c>
      <c r="H955" s="67" t="str">
        <f t="shared" si="60"/>
        <v>2020-T7 Single-29</v>
      </c>
      <c r="I955" s="302">
        <v>2.1395287998547701E-4</v>
      </c>
      <c r="J955" s="305">
        <f>VLOOKUP(H955,T7_ReductionFactor!$G$10:$H$3591,2,FALSE)</f>
        <v>1</v>
      </c>
      <c r="K955" s="75">
        <f t="shared" si="59"/>
        <v>2.1395287998547701E-4</v>
      </c>
      <c r="L955" s="11"/>
    </row>
    <row r="956" spans="1:12" ht="16.149999999999999" customHeight="1" x14ac:dyDescent="0.25">
      <c r="A956" s="9" t="s">
        <v>192</v>
      </c>
      <c r="B956" s="7">
        <v>2020</v>
      </c>
      <c r="C956" s="296" t="s">
        <v>33</v>
      </c>
      <c r="D956" s="307">
        <v>1990</v>
      </c>
      <c r="E956" s="307" t="s">
        <v>194</v>
      </c>
      <c r="F956" s="65">
        <f t="shared" si="57"/>
        <v>30</v>
      </c>
      <c r="G956" s="66" t="str">
        <f t="shared" si="58"/>
        <v>Pre1997</v>
      </c>
      <c r="H956" s="67" t="str">
        <f t="shared" si="60"/>
        <v>2020-T7 Single-30</v>
      </c>
      <c r="I956" s="302">
        <v>8.6381836816370105E-4</v>
      </c>
      <c r="J956" s="305">
        <f>VLOOKUP(H956,T7_ReductionFactor!$G$10:$H$3591,2,FALSE)</f>
        <v>1</v>
      </c>
      <c r="K956" s="75">
        <f t="shared" si="59"/>
        <v>8.6381836816370105E-4</v>
      </c>
      <c r="L956" s="11"/>
    </row>
    <row r="957" spans="1:12" ht="16.149999999999999" customHeight="1" x14ac:dyDescent="0.25">
      <c r="A957" s="9" t="s">
        <v>192</v>
      </c>
      <c r="B957" s="7">
        <v>2020</v>
      </c>
      <c r="C957" s="296" t="s">
        <v>33</v>
      </c>
      <c r="D957" s="307">
        <v>1989</v>
      </c>
      <c r="E957" s="307" t="s">
        <v>194</v>
      </c>
      <c r="F957" s="65">
        <f t="shared" si="57"/>
        <v>31</v>
      </c>
      <c r="G957" s="66" t="str">
        <f t="shared" si="58"/>
        <v>Pre1997</v>
      </c>
      <c r="H957" s="67" t="str">
        <f t="shared" si="60"/>
        <v>2020-T7 Single-31</v>
      </c>
      <c r="I957" s="302">
        <v>8.2247712253455299E-4</v>
      </c>
      <c r="J957" s="305">
        <f>VLOOKUP(H957,T7_ReductionFactor!$G$10:$H$3591,2,FALSE)</f>
        <v>1</v>
      </c>
      <c r="K957" s="75">
        <f t="shared" si="59"/>
        <v>8.2247712253455299E-4</v>
      </c>
      <c r="L957" s="11"/>
    </row>
    <row r="958" spans="1:12" ht="16.149999999999999" customHeight="1" x14ac:dyDescent="0.25">
      <c r="A958" s="9" t="s">
        <v>192</v>
      </c>
      <c r="B958" s="7">
        <v>2020</v>
      </c>
      <c r="C958" s="296" t="s">
        <v>33</v>
      </c>
      <c r="D958" s="307">
        <v>1988</v>
      </c>
      <c r="E958" s="307" t="s">
        <v>194</v>
      </c>
      <c r="F958" s="65">
        <f t="shared" si="57"/>
        <v>32</v>
      </c>
      <c r="G958" s="66" t="str">
        <f t="shared" si="58"/>
        <v>Pre1997</v>
      </c>
      <c r="H958" s="67" t="str">
        <f t="shared" si="60"/>
        <v>2020-T7 Single-32</v>
      </c>
      <c r="I958" s="302">
        <v>7.3382836564472398E-4</v>
      </c>
      <c r="J958" s="305">
        <f>VLOOKUP(H958,T7_ReductionFactor!$G$10:$H$3591,2,FALSE)</f>
        <v>1</v>
      </c>
      <c r="K958" s="75">
        <f t="shared" si="59"/>
        <v>7.3382836564472398E-4</v>
      </c>
      <c r="L958" s="11"/>
    </row>
    <row r="959" spans="1:12" ht="16.149999999999999" customHeight="1" x14ac:dyDescent="0.25">
      <c r="A959" s="9" t="s">
        <v>192</v>
      </c>
      <c r="B959" s="7">
        <v>2020</v>
      </c>
      <c r="C959" s="296" t="s">
        <v>33</v>
      </c>
      <c r="D959" s="307">
        <v>1987</v>
      </c>
      <c r="E959" s="307" t="s">
        <v>194</v>
      </c>
      <c r="F959" s="65">
        <f t="shared" si="57"/>
        <v>33</v>
      </c>
      <c r="G959" s="66" t="str">
        <f t="shared" si="58"/>
        <v>Pre1997</v>
      </c>
      <c r="H959" s="67" t="str">
        <f t="shared" si="60"/>
        <v>2020-T7 Single-33</v>
      </c>
      <c r="I959" s="302">
        <v>5.1230104931620699E-4</v>
      </c>
      <c r="J959" s="305">
        <f>VLOOKUP(H959,T7_ReductionFactor!$G$10:$H$3591,2,FALSE)</f>
        <v>1</v>
      </c>
      <c r="K959" s="75">
        <f t="shared" si="59"/>
        <v>5.1230104931620699E-4</v>
      </c>
      <c r="L959" s="11"/>
    </row>
    <row r="960" spans="1:12" ht="16.149999999999999" customHeight="1" x14ac:dyDescent="0.25">
      <c r="A960" s="9" t="s">
        <v>192</v>
      </c>
      <c r="B960" s="7">
        <v>2020</v>
      </c>
      <c r="C960" s="296" t="s">
        <v>33</v>
      </c>
      <c r="D960" s="307">
        <v>1986</v>
      </c>
      <c r="E960" s="307" t="s">
        <v>194</v>
      </c>
      <c r="F960" s="65">
        <f t="shared" si="57"/>
        <v>34</v>
      </c>
      <c r="G960" s="66" t="str">
        <f t="shared" si="58"/>
        <v>Pre1997</v>
      </c>
      <c r="H960" s="67" t="str">
        <f t="shared" si="60"/>
        <v>2020-T7 Single-34</v>
      </c>
      <c r="I960" s="302">
        <v>4.47434638013886E-4</v>
      </c>
      <c r="J960" s="305">
        <f>VLOOKUP(H960,T7_ReductionFactor!$G$10:$H$3591,2,FALSE)</f>
        <v>1</v>
      </c>
      <c r="K960" s="75">
        <f t="shared" si="59"/>
        <v>4.47434638013886E-4</v>
      </c>
      <c r="L960" s="11"/>
    </row>
    <row r="961" spans="1:12" ht="16.149999999999999" customHeight="1" x14ac:dyDescent="0.25">
      <c r="A961" s="9" t="s">
        <v>192</v>
      </c>
      <c r="B961" s="7">
        <v>2020</v>
      </c>
      <c r="C961" s="296" t="s">
        <v>33</v>
      </c>
      <c r="D961" s="307">
        <v>1985</v>
      </c>
      <c r="E961" s="307" t="s">
        <v>194</v>
      </c>
      <c r="F961" s="65">
        <f t="shared" si="57"/>
        <v>35</v>
      </c>
      <c r="G961" s="66" t="str">
        <f t="shared" si="58"/>
        <v>Pre1997</v>
      </c>
      <c r="H961" s="67" t="str">
        <f t="shared" si="60"/>
        <v>2020-T7 Single-35</v>
      </c>
      <c r="I961" s="302">
        <v>3.8357709339659598E-4</v>
      </c>
      <c r="J961" s="305">
        <f>VLOOKUP(H961,T7_ReductionFactor!$G$10:$H$3591,2,FALSE)</f>
        <v>1</v>
      </c>
      <c r="K961" s="75">
        <f t="shared" si="59"/>
        <v>3.8357709339659598E-4</v>
      </c>
      <c r="L961" s="11"/>
    </row>
    <row r="962" spans="1:12" ht="16.149999999999999" customHeight="1" x14ac:dyDescent="0.25">
      <c r="A962" s="9" t="s">
        <v>192</v>
      </c>
      <c r="B962" s="7">
        <v>2020</v>
      </c>
      <c r="C962" s="296" t="s">
        <v>33</v>
      </c>
      <c r="D962" s="307">
        <v>1984</v>
      </c>
      <c r="E962" s="307" t="s">
        <v>194</v>
      </c>
      <c r="F962" s="65">
        <f t="shared" si="57"/>
        <v>36</v>
      </c>
      <c r="G962" s="66" t="str">
        <f t="shared" si="58"/>
        <v>Pre1997</v>
      </c>
      <c r="H962" s="67" t="str">
        <f t="shared" si="60"/>
        <v>2020-T7 Single-36</v>
      </c>
      <c r="I962" s="302">
        <v>3.4409125742494999E-4</v>
      </c>
      <c r="J962" s="305">
        <f>VLOOKUP(H962,T7_ReductionFactor!$G$10:$H$3591,2,FALSE)</f>
        <v>1</v>
      </c>
      <c r="K962" s="75">
        <f t="shared" si="59"/>
        <v>3.4409125742494999E-4</v>
      </c>
      <c r="L962" s="11"/>
    </row>
    <row r="963" spans="1:12" ht="16.149999999999999" customHeight="1" x14ac:dyDescent="0.25">
      <c r="A963" s="9" t="s">
        <v>192</v>
      </c>
      <c r="B963" s="7">
        <v>2020</v>
      </c>
      <c r="C963" s="296" t="s">
        <v>33</v>
      </c>
      <c r="D963" s="307">
        <v>1983</v>
      </c>
      <c r="E963" s="307" t="s">
        <v>194</v>
      </c>
      <c r="F963" s="65">
        <f t="shared" si="57"/>
        <v>37</v>
      </c>
      <c r="G963" s="66" t="str">
        <f t="shared" si="58"/>
        <v>Pre1997</v>
      </c>
      <c r="H963" s="67" t="str">
        <f t="shared" si="60"/>
        <v>2020-T7 Single-37</v>
      </c>
      <c r="I963" s="302">
        <v>1.5167719229596801E-4</v>
      </c>
      <c r="J963" s="305">
        <f>VLOOKUP(H963,T7_ReductionFactor!$G$10:$H$3591,2,FALSE)</f>
        <v>1</v>
      </c>
      <c r="K963" s="75">
        <f t="shared" si="59"/>
        <v>1.5167719229596801E-4</v>
      </c>
      <c r="L963" s="11"/>
    </row>
    <row r="964" spans="1:12" ht="16.149999999999999" customHeight="1" x14ac:dyDescent="0.25">
      <c r="A964" s="9" t="s">
        <v>192</v>
      </c>
      <c r="B964" s="7">
        <v>2020</v>
      </c>
      <c r="C964" s="296" t="s">
        <v>33</v>
      </c>
      <c r="D964" s="307">
        <v>1982</v>
      </c>
      <c r="E964" s="307" t="s">
        <v>194</v>
      </c>
      <c r="F964" s="65">
        <f t="shared" si="57"/>
        <v>38</v>
      </c>
      <c r="G964" s="66" t="str">
        <f t="shared" si="58"/>
        <v>Pre1997</v>
      </c>
      <c r="H964" s="67" t="str">
        <f t="shared" si="60"/>
        <v>2020-T7 Single-38</v>
      </c>
      <c r="I964" s="302">
        <v>1.09180031572726E-4</v>
      </c>
      <c r="J964" s="305">
        <f>VLOOKUP(H964,T7_ReductionFactor!$G$10:$H$3591,2,FALSE)</f>
        <v>1</v>
      </c>
      <c r="K964" s="75">
        <f t="shared" si="59"/>
        <v>1.09180031572726E-4</v>
      </c>
      <c r="L964" s="11"/>
    </row>
    <row r="965" spans="1:12" ht="16.149999999999999" customHeight="1" x14ac:dyDescent="0.25">
      <c r="A965" s="9" t="s">
        <v>192</v>
      </c>
      <c r="B965" s="7">
        <v>2020</v>
      </c>
      <c r="C965" s="296" t="s">
        <v>33</v>
      </c>
      <c r="D965" s="307">
        <v>1981</v>
      </c>
      <c r="E965" s="307" t="s">
        <v>194</v>
      </c>
      <c r="F965" s="65">
        <f t="shared" si="57"/>
        <v>39</v>
      </c>
      <c r="G965" s="66" t="str">
        <f t="shared" si="58"/>
        <v>Pre1997</v>
      </c>
      <c r="H965" s="67" t="str">
        <f t="shared" si="60"/>
        <v>2020-T7 Single-39</v>
      </c>
      <c r="I965" s="302">
        <v>1.7513480316365301E-4</v>
      </c>
      <c r="J965" s="305">
        <f>VLOOKUP(H965,T7_ReductionFactor!$G$10:$H$3591,2,FALSE)</f>
        <v>1</v>
      </c>
      <c r="K965" s="75">
        <f t="shared" si="59"/>
        <v>1.7513480316365301E-4</v>
      </c>
      <c r="L965" s="11"/>
    </row>
    <row r="966" spans="1:12" ht="16.149999999999999" customHeight="1" x14ac:dyDescent="0.25">
      <c r="A966" s="9" t="s">
        <v>192</v>
      </c>
      <c r="B966" s="7">
        <v>2020</v>
      </c>
      <c r="C966" s="296" t="s">
        <v>33</v>
      </c>
      <c r="D966" s="307">
        <v>1980</v>
      </c>
      <c r="E966" s="307" t="s">
        <v>194</v>
      </c>
      <c r="F966" s="65">
        <f t="shared" si="57"/>
        <v>40</v>
      </c>
      <c r="G966" s="66" t="str">
        <f t="shared" si="58"/>
        <v>Pre1997</v>
      </c>
      <c r="H966" s="67" t="str">
        <f t="shared" si="60"/>
        <v>2020-T7 Single-40</v>
      </c>
      <c r="I966" s="302">
        <v>6.4341672679587406E-5</v>
      </c>
      <c r="J966" s="305">
        <f>VLOOKUP(H966,T7_ReductionFactor!$G$10:$H$3591,2,FALSE)</f>
        <v>1</v>
      </c>
      <c r="K966" s="75">
        <f t="shared" si="59"/>
        <v>6.4341672679587406E-5</v>
      </c>
      <c r="L966" s="11"/>
    </row>
    <row r="967" spans="1:12" ht="16.149999999999999" customHeight="1" x14ac:dyDescent="0.25">
      <c r="A967" s="9" t="s">
        <v>192</v>
      </c>
      <c r="B967" s="7">
        <v>2020</v>
      </c>
      <c r="C967" s="296" t="s">
        <v>33</v>
      </c>
      <c r="D967" s="307">
        <v>1979</v>
      </c>
      <c r="E967" s="307" t="s">
        <v>194</v>
      </c>
      <c r="F967" s="65">
        <f t="shared" si="57"/>
        <v>41</v>
      </c>
      <c r="G967" s="66" t="str">
        <f t="shared" si="58"/>
        <v>Pre1997</v>
      </c>
      <c r="H967" s="67" t="str">
        <f t="shared" si="60"/>
        <v>2020-T7 Single-41</v>
      </c>
      <c r="I967" s="302">
        <v>2.9787662192240201E-5</v>
      </c>
      <c r="J967" s="305">
        <f>VLOOKUP(H967,T7_ReductionFactor!$G$10:$H$3591,2,FALSE)</f>
        <v>1</v>
      </c>
      <c r="K967" s="75">
        <f t="shared" si="59"/>
        <v>2.9787662192240201E-5</v>
      </c>
      <c r="L967" s="11"/>
    </row>
    <row r="968" spans="1:12" ht="16.149999999999999" customHeight="1" x14ac:dyDescent="0.25">
      <c r="A968" s="9" t="s">
        <v>192</v>
      </c>
      <c r="B968" s="7">
        <v>2020</v>
      </c>
      <c r="C968" s="296" t="s">
        <v>33</v>
      </c>
      <c r="D968" s="307">
        <v>1978</v>
      </c>
      <c r="E968" s="307" t="s">
        <v>194</v>
      </c>
      <c r="F968" s="65">
        <f t="shared" si="57"/>
        <v>42</v>
      </c>
      <c r="G968" s="66" t="str">
        <f t="shared" si="58"/>
        <v>Pre1997</v>
      </c>
      <c r="H968" s="67" t="str">
        <f t="shared" si="60"/>
        <v>2020-T7 Single-42</v>
      </c>
      <c r="I968" s="302">
        <v>4.8235361956915403E-5</v>
      </c>
      <c r="J968" s="305">
        <f>VLOOKUP(H968,T7_ReductionFactor!$G$10:$H$3591,2,FALSE)</f>
        <v>1</v>
      </c>
      <c r="K968" s="75">
        <f t="shared" si="59"/>
        <v>4.8235361956915403E-5</v>
      </c>
      <c r="L968" s="11"/>
    </row>
    <row r="969" spans="1:12" ht="16.149999999999999" customHeight="1" x14ac:dyDescent="0.25">
      <c r="A969" s="9" t="s">
        <v>192</v>
      </c>
      <c r="B969" s="7">
        <v>2020</v>
      </c>
      <c r="C969" s="296" t="s">
        <v>33</v>
      </c>
      <c r="D969" s="307">
        <v>1977</v>
      </c>
      <c r="E969" s="307" t="s">
        <v>194</v>
      </c>
      <c r="F969" s="65">
        <f t="shared" ref="F969:F1032" si="61">B969-D969</f>
        <v>43</v>
      </c>
      <c r="G969" s="66" t="str">
        <f t="shared" ref="G969:G1032" si="62">IF(D969&lt;1998,"Pre1997",IF(D969&lt;2008,"1997-06",IF(D969&lt;2011,"2007-09",IF(D969&lt;2014,"2010-12","2013+"))))</f>
        <v>Pre1997</v>
      </c>
      <c r="H969" s="67" t="str">
        <f t="shared" si="60"/>
        <v>2020-T7 Single-43</v>
      </c>
      <c r="I969" s="302">
        <v>4.6609107440078197E-5</v>
      </c>
      <c r="J969" s="305">
        <f>VLOOKUP(H969,T7_ReductionFactor!$G$10:$H$3591,2,FALSE)</f>
        <v>1</v>
      </c>
      <c r="K969" s="75">
        <f t="shared" ref="K969:K1032" si="63">I969*J969</f>
        <v>4.6609107440078197E-5</v>
      </c>
      <c r="L969" s="11"/>
    </row>
    <row r="970" spans="1:12" ht="16.149999999999999" customHeight="1" x14ac:dyDescent="0.25">
      <c r="A970" s="9" t="s">
        <v>192</v>
      </c>
      <c r="B970" s="7">
        <v>2020</v>
      </c>
      <c r="C970" s="296" t="s">
        <v>33</v>
      </c>
      <c r="D970" s="307">
        <v>1976</v>
      </c>
      <c r="E970" s="307" t="s">
        <v>194</v>
      </c>
      <c r="F970" s="65">
        <f t="shared" si="61"/>
        <v>44</v>
      </c>
      <c r="G970" s="66" t="str">
        <f t="shared" si="62"/>
        <v>Pre1997</v>
      </c>
      <c r="H970" s="67" t="str">
        <f t="shared" ref="H970:H1033" si="64">CONCATENATE(B970,"-",C970,"-",F970)</f>
        <v>2020-T7 Single-44</v>
      </c>
      <c r="I970" s="302">
        <v>1.7128572506736401E-5</v>
      </c>
      <c r="J970" s="305">
        <f>VLOOKUP(H970,T7_ReductionFactor!$G$10:$H$3591,2,FALSE)</f>
        <v>1</v>
      </c>
      <c r="K970" s="75">
        <f t="shared" si="63"/>
        <v>1.7128572506736401E-5</v>
      </c>
      <c r="L970" s="11"/>
    </row>
    <row r="971" spans="1:12" ht="16.149999999999999" customHeight="1" x14ac:dyDescent="0.25">
      <c r="A971" s="9" t="s">
        <v>192</v>
      </c>
      <c r="B971" s="7">
        <v>2020</v>
      </c>
      <c r="C971" s="296" t="s">
        <v>34</v>
      </c>
      <c r="D971" s="307">
        <v>2021</v>
      </c>
      <c r="E971" s="307" t="s">
        <v>194</v>
      </c>
      <c r="F971" s="65">
        <f t="shared" si="61"/>
        <v>-1</v>
      </c>
      <c r="G971" s="66" t="str">
        <f t="shared" si="62"/>
        <v>2013+</v>
      </c>
      <c r="H971" s="67" t="str">
        <f t="shared" si="64"/>
        <v>2020-T7 Single Construction--1</v>
      </c>
      <c r="I971" s="302">
        <v>4.6448339877192599E-5</v>
      </c>
      <c r="J971" s="305">
        <f>VLOOKUP(H971,T7_ReductionFactor!$G$10:$H$3591,2,FALSE)</f>
        <v>1</v>
      </c>
      <c r="K971" s="75">
        <f t="shared" si="63"/>
        <v>4.6448339877192599E-5</v>
      </c>
      <c r="L971" s="11"/>
    </row>
    <row r="972" spans="1:12" ht="16.149999999999999" customHeight="1" x14ac:dyDescent="0.25">
      <c r="A972" s="9" t="s">
        <v>192</v>
      </c>
      <c r="B972" s="7">
        <v>2020</v>
      </c>
      <c r="C972" s="296" t="s">
        <v>34</v>
      </c>
      <c r="D972" s="307">
        <v>2020</v>
      </c>
      <c r="E972" s="307" t="s">
        <v>194</v>
      </c>
      <c r="F972" s="65">
        <f t="shared" si="61"/>
        <v>0</v>
      </c>
      <c r="G972" s="66" t="str">
        <f t="shared" si="62"/>
        <v>2013+</v>
      </c>
      <c r="H972" s="67" t="str">
        <f t="shared" si="64"/>
        <v>2020-T7 Single Construction-0</v>
      </c>
      <c r="I972" s="302">
        <v>3.9457962864527997E-4</v>
      </c>
      <c r="J972" s="305">
        <f>VLOOKUP(H972,T7_ReductionFactor!$G$10:$H$3591,2,FALSE)</f>
        <v>0.96330005062226509</v>
      </c>
      <c r="K972" s="75">
        <f t="shared" si="63"/>
        <v>3.8009857624851277E-4</v>
      </c>
      <c r="L972" s="11"/>
    </row>
    <row r="973" spans="1:12" ht="16.149999999999999" customHeight="1" x14ac:dyDescent="0.25">
      <c r="A973" s="9" t="s">
        <v>192</v>
      </c>
      <c r="B973" s="7">
        <v>2020</v>
      </c>
      <c r="C973" s="296" t="s">
        <v>34</v>
      </c>
      <c r="D973" s="307">
        <v>2019</v>
      </c>
      <c r="E973" s="307" t="s">
        <v>194</v>
      </c>
      <c r="F973" s="65">
        <f t="shared" si="61"/>
        <v>1</v>
      </c>
      <c r="G973" s="66" t="str">
        <f t="shared" si="62"/>
        <v>2013+</v>
      </c>
      <c r="H973" s="67" t="str">
        <f t="shared" si="64"/>
        <v>2020-T7 Single Construction-1</v>
      </c>
      <c r="I973" s="302">
        <v>6.1834606793037495E-4</v>
      </c>
      <c r="J973" s="305">
        <f>VLOOKUP(H973,T7_ReductionFactor!$G$10:$H$3591,2,FALSE)</f>
        <v>0.93624302087303191</v>
      </c>
      <c r="K973" s="75">
        <f t="shared" si="63"/>
        <v>5.7892219058409522E-4</v>
      </c>
      <c r="L973" s="11"/>
    </row>
    <row r="974" spans="1:12" ht="16.149999999999999" customHeight="1" x14ac:dyDescent="0.25">
      <c r="A974" s="9" t="s">
        <v>192</v>
      </c>
      <c r="B974" s="7">
        <v>2020</v>
      </c>
      <c r="C974" s="296" t="s">
        <v>34</v>
      </c>
      <c r="D974" s="307">
        <v>2018</v>
      </c>
      <c r="E974" s="307" t="s">
        <v>194</v>
      </c>
      <c r="F974" s="65">
        <f t="shared" si="61"/>
        <v>2</v>
      </c>
      <c r="G974" s="66" t="str">
        <f t="shared" si="62"/>
        <v>2013+</v>
      </c>
      <c r="H974" s="67" t="str">
        <f t="shared" si="64"/>
        <v>2020-T7 Single Construction-2</v>
      </c>
      <c r="I974" s="302">
        <v>6.5913795650035002E-4</v>
      </c>
      <c r="J974" s="305">
        <f>VLOOKUP(H974,T7_ReductionFactor!$G$10:$H$3591,2,FALSE)</f>
        <v>0.9157389997452271</v>
      </c>
      <c r="K974" s="75">
        <f t="shared" si="63"/>
        <v>6.035983329797435E-4</v>
      </c>
      <c r="L974" s="11"/>
    </row>
    <row r="975" spans="1:12" ht="16.149999999999999" customHeight="1" x14ac:dyDescent="0.25">
      <c r="A975" s="9" t="s">
        <v>192</v>
      </c>
      <c r="B975" s="7">
        <v>2020</v>
      </c>
      <c r="C975" s="296" t="s">
        <v>34</v>
      </c>
      <c r="D975" s="307">
        <v>2017</v>
      </c>
      <c r="E975" s="307" t="s">
        <v>194</v>
      </c>
      <c r="F975" s="65">
        <f t="shared" si="61"/>
        <v>3</v>
      </c>
      <c r="G975" s="66" t="str">
        <f t="shared" si="62"/>
        <v>2013+</v>
      </c>
      <c r="H975" s="67" t="str">
        <f t="shared" si="64"/>
        <v>2020-T7 Single Construction-3</v>
      </c>
      <c r="I975" s="302">
        <v>7.0860110983471402E-4</v>
      </c>
      <c r="J975" s="305">
        <f>VLOOKUP(H975,T7_ReductionFactor!$G$10:$H$3591,2,FALSE)</f>
        <v>0.89982271250764745</v>
      </c>
      <c r="K975" s="75">
        <f t="shared" si="63"/>
        <v>6.3761537273740183E-4</v>
      </c>
      <c r="L975" s="11"/>
    </row>
    <row r="976" spans="1:12" ht="16.149999999999999" customHeight="1" x14ac:dyDescent="0.25">
      <c r="A976" s="9" t="s">
        <v>192</v>
      </c>
      <c r="B976" s="7">
        <v>2020</v>
      </c>
      <c r="C976" s="296" t="s">
        <v>34</v>
      </c>
      <c r="D976" s="307">
        <v>2016</v>
      </c>
      <c r="E976" s="307" t="s">
        <v>194</v>
      </c>
      <c r="F976" s="65">
        <f t="shared" si="61"/>
        <v>4</v>
      </c>
      <c r="G976" s="66" t="str">
        <f t="shared" si="62"/>
        <v>2013+</v>
      </c>
      <c r="H976" s="67" t="str">
        <f t="shared" si="64"/>
        <v>2020-T7 Single Construction-4</v>
      </c>
      <c r="I976" s="302">
        <v>1.81584128879996E-3</v>
      </c>
      <c r="J976" s="305">
        <f>VLOOKUP(H976,T7_ReductionFactor!$G$10:$H$3591,2,FALSE)</f>
        <v>0.88719503803134814</v>
      </c>
      <c r="K976" s="75">
        <f t="shared" si="63"/>
        <v>1.6110053812757727E-3</v>
      </c>
      <c r="L976" s="11"/>
    </row>
    <row r="977" spans="1:18" ht="16.149999999999999" customHeight="1" x14ac:dyDescent="0.25">
      <c r="A977" s="9" t="s">
        <v>192</v>
      </c>
      <c r="B977" s="7">
        <v>2020</v>
      </c>
      <c r="C977" s="296" t="s">
        <v>34</v>
      </c>
      <c r="D977" s="307">
        <v>2015</v>
      </c>
      <c r="E977" s="307" t="s">
        <v>194</v>
      </c>
      <c r="F977" s="65">
        <f t="shared" si="61"/>
        <v>5</v>
      </c>
      <c r="G977" s="66" t="str">
        <f t="shared" si="62"/>
        <v>2013+</v>
      </c>
      <c r="H977" s="67" t="str">
        <f t="shared" si="64"/>
        <v>2020-T7 Single Construction-5</v>
      </c>
      <c r="I977" s="302">
        <v>1.2177688087490601E-3</v>
      </c>
      <c r="J977" s="305">
        <f>VLOOKUP(H977,T7_ReductionFactor!$G$10:$H$3591,2,FALSE)</f>
        <v>0.87696548857845158</v>
      </c>
      <c r="K977" s="75">
        <f t="shared" si="63"/>
        <v>1.0679412183402185E-3</v>
      </c>
      <c r="L977" s="11"/>
    </row>
    <row r="978" spans="1:18" ht="16.149999999999999" customHeight="1" x14ac:dyDescent="0.25">
      <c r="A978" s="9" t="s">
        <v>192</v>
      </c>
      <c r="B978" s="7">
        <v>2020</v>
      </c>
      <c r="C978" s="296" t="s">
        <v>34</v>
      </c>
      <c r="D978" s="307">
        <v>2014</v>
      </c>
      <c r="E978" s="307" t="s">
        <v>194</v>
      </c>
      <c r="F978" s="65">
        <f t="shared" si="61"/>
        <v>6</v>
      </c>
      <c r="G978" s="66" t="str">
        <f t="shared" si="62"/>
        <v>2013+</v>
      </c>
      <c r="H978" s="67" t="str">
        <f t="shared" si="64"/>
        <v>2020-T7 Single Construction-6</v>
      </c>
      <c r="I978" s="302">
        <v>1.3023387378170699E-3</v>
      </c>
      <c r="J978" s="305">
        <f>VLOOKUP(H978,T7_ReductionFactor!$G$10:$H$3591,2,FALSE)</f>
        <v>0.86850666017080413</v>
      </c>
      <c r="K978" s="75">
        <f t="shared" si="63"/>
        <v>1.131089867592564E-3</v>
      </c>
      <c r="L978" s="11"/>
    </row>
    <row r="979" spans="1:18" ht="16.149999999999999" customHeight="1" x14ac:dyDescent="0.25">
      <c r="A979" s="9" t="s">
        <v>192</v>
      </c>
      <c r="B979" s="7">
        <v>2020</v>
      </c>
      <c r="C979" s="296" t="s">
        <v>34</v>
      </c>
      <c r="D979" s="307">
        <v>2013</v>
      </c>
      <c r="E979" s="307" t="s">
        <v>194</v>
      </c>
      <c r="F979" s="65">
        <f t="shared" si="61"/>
        <v>7</v>
      </c>
      <c r="G979" s="66" t="str">
        <f t="shared" si="62"/>
        <v>2010-12</v>
      </c>
      <c r="H979" s="67" t="str">
        <f t="shared" si="64"/>
        <v>2020-T7 Single Construction-7</v>
      </c>
      <c r="I979" s="302">
        <v>1.28365772462436E-3</v>
      </c>
      <c r="J979" s="305">
        <f>VLOOKUP(H979,T7_ReductionFactor!$G$10:$H$3591,2,FALSE)</f>
        <v>0.83461363466150806</v>
      </c>
      <c r="K979" s="75">
        <f t="shared" si="63"/>
        <v>1.0713582392100583E-3</v>
      </c>
      <c r="L979" s="11"/>
    </row>
    <row r="980" spans="1:18" ht="16.149999999999999" customHeight="1" x14ac:dyDescent="0.25">
      <c r="A980" s="9" t="s">
        <v>192</v>
      </c>
      <c r="B980" s="7">
        <v>2020</v>
      </c>
      <c r="C980" s="296" t="s">
        <v>34</v>
      </c>
      <c r="D980" s="307">
        <v>2012</v>
      </c>
      <c r="E980" s="307" t="s">
        <v>194</v>
      </c>
      <c r="F980" s="65">
        <f t="shared" si="61"/>
        <v>8</v>
      </c>
      <c r="G980" s="66" t="str">
        <f t="shared" si="62"/>
        <v>2010-12</v>
      </c>
      <c r="H980" s="67" t="str">
        <f t="shared" si="64"/>
        <v>2020-T7 Single Construction-8</v>
      </c>
      <c r="I980" s="302">
        <v>2.8380062791026998E-3</v>
      </c>
      <c r="J980" s="305">
        <f>VLOOKUP(H980,T7_ReductionFactor!$G$10:$H$3591,2,FALSE)</f>
        <v>0.82889807692355288</v>
      </c>
      <c r="K980" s="75">
        <f t="shared" si="63"/>
        <v>2.3524179470451956E-3</v>
      </c>
      <c r="L980" s="11"/>
    </row>
    <row r="981" spans="1:18" ht="16.149999999999999" customHeight="1" x14ac:dyDescent="0.25">
      <c r="A981" s="9" t="s">
        <v>192</v>
      </c>
      <c r="B981" s="7">
        <v>2020</v>
      </c>
      <c r="C981" s="296" t="s">
        <v>34</v>
      </c>
      <c r="D981" s="307">
        <v>2011</v>
      </c>
      <c r="E981" s="307" t="s">
        <v>194</v>
      </c>
      <c r="F981" s="65">
        <f t="shared" si="61"/>
        <v>9</v>
      </c>
      <c r="G981" s="66" t="str">
        <f t="shared" si="62"/>
        <v>2010-12</v>
      </c>
      <c r="H981" s="67" t="str">
        <f t="shared" si="64"/>
        <v>2020-T7 Single Construction-9</v>
      </c>
      <c r="I981" s="302">
        <v>1.1665938898697901E-3</v>
      </c>
      <c r="J981" s="305">
        <f>VLOOKUP(H981,T7_ReductionFactor!$G$10:$H$3591,2,FALSE)</f>
        <v>0.82397009922493158</v>
      </c>
      <c r="K981" s="75">
        <f t="shared" si="63"/>
        <v>9.6123848319120992E-4</v>
      </c>
      <c r="L981" s="11"/>
    </row>
    <row r="982" spans="1:18" ht="16.149999999999999" customHeight="1" x14ac:dyDescent="0.25">
      <c r="A982" s="9" t="s">
        <v>192</v>
      </c>
      <c r="B982" s="7">
        <v>2020</v>
      </c>
      <c r="C982" s="296" t="s">
        <v>34</v>
      </c>
      <c r="D982" s="307">
        <v>2010</v>
      </c>
      <c r="E982" s="307" t="s">
        <v>194</v>
      </c>
      <c r="F982" s="65">
        <f t="shared" si="61"/>
        <v>10</v>
      </c>
      <c r="G982" s="66" t="str">
        <f t="shared" si="62"/>
        <v>2007-09</v>
      </c>
      <c r="H982" s="67" t="str">
        <f t="shared" si="64"/>
        <v>2020-T7 Single Construction-10</v>
      </c>
      <c r="I982" s="302">
        <v>9.6438327152690705E-4</v>
      </c>
      <c r="J982" s="305">
        <f>VLOOKUP(H982,T7_ReductionFactor!$G$10:$H$3591,2,FALSE)</f>
        <v>0.84502491006267744</v>
      </c>
      <c r="K982" s="75">
        <f t="shared" si="63"/>
        <v>8.1492788728797531E-4</v>
      </c>
      <c r="L982" s="11"/>
    </row>
    <row r="983" spans="1:18" ht="16.149999999999999" customHeight="1" x14ac:dyDescent="0.25">
      <c r="A983" s="9" t="s">
        <v>192</v>
      </c>
      <c r="B983" s="7">
        <v>2020</v>
      </c>
      <c r="C983" s="296" t="s">
        <v>34</v>
      </c>
      <c r="D983" s="307">
        <v>2009</v>
      </c>
      <c r="E983" s="307" t="s">
        <v>194</v>
      </c>
      <c r="F983" s="65">
        <f t="shared" si="61"/>
        <v>11</v>
      </c>
      <c r="G983" s="66" t="str">
        <f t="shared" si="62"/>
        <v>2007-09</v>
      </c>
      <c r="H983" s="67" t="str">
        <f t="shared" si="64"/>
        <v>2020-T7 Single Construction-11</v>
      </c>
      <c r="I983" s="302">
        <v>1.5067222440705999E-3</v>
      </c>
      <c r="J983" s="305">
        <f>VLOOKUP(H983,T7_ReductionFactor!$G$10:$H$3591,2,FALSE)</f>
        <v>0.83983036706877534</v>
      </c>
      <c r="K983" s="75">
        <f t="shared" si="63"/>
        <v>1.2653910953085009E-3</v>
      </c>
      <c r="L983" s="11"/>
    </row>
    <row r="984" spans="1:18" ht="16.149999999999999" customHeight="1" x14ac:dyDescent="0.25">
      <c r="A984" s="9" t="s">
        <v>192</v>
      </c>
      <c r="B984" s="7">
        <v>2020</v>
      </c>
      <c r="C984" s="296" t="s">
        <v>34</v>
      </c>
      <c r="D984" s="307">
        <v>2008</v>
      </c>
      <c r="E984" s="307" t="s">
        <v>194</v>
      </c>
      <c r="F984" s="65">
        <f t="shared" si="61"/>
        <v>12</v>
      </c>
      <c r="G984" s="66" t="str">
        <f t="shared" si="62"/>
        <v>2007-09</v>
      </c>
      <c r="H984" s="67" t="str">
        <f t="shared" si="64"/>
        <v>2020-T7 Single Construction-12</v>
      </c>
      <c r="I984" s="302">
        <v>2.867378116022E-3</v>
      </c>
      <c r="J984" s="305">
        <f>VLOOKUP(H984,T7_ReductionFactor!$G$10:$H$3591,2,FALSE)</f>
        <v>0.83507741695816529</v>
      </c>
      <c r="K984" s="75">
        <f t="shared" si="63"/>
        <v>2.394482710570022E-3</v>
      </c>
      <c r="L984" s="11"/>
    </row>
    <row r="985" spans="1:18" ht="16.149999999999999" customHeight="1" x14ac:dyDescent="0.25">
      <c r="A985" s="9" t="s">
        <v>192</v>
      </c>
      <c r="B985" s="7">
        <v>2020</v>
      </c>
      <c r="C985" s="296" t="s">
        <v>34</v>
      </c>
      <c r="D985" s="307">
        <v>2007</v>
      </c>
      <c r="E985" s="307" t="s">
        <v>194</v>
      </c>
      <c r="F985" s="65">
        <f t="shared" si="61"/>
        <v>13</v>
      </c>
      <c r="G985" s="66" t="str">
        <f t="shared" si="62"/>
        <v>1997-06</v>
      </c>
      <c r="H985" s="67" t="str">
        <f t="shared" si="64"/>
        <v>2020-T7 Single Construction-13</v>
      </c>
      <c r="I985" s="302">
        <v>2.50097628148634E-2</v>
      </c>
      <c r="J985" s="305">
        <f>VLOOKUP(H985,T7_ReductionFactor!$G$10:$H$3591,2,FALSE)</f>
        <v>0.91263426401107983</v>
      </c>
      <c r="K985" s="75">
        <f t="shared" si="63"/>
        <v>2.2824766479634533E-2</v>
      </c>
      <c r="L985" s="11"/>
    </row>
    <row r="986" spans="1:18" ht="16.149999999999999" customHeight="1" x14ac:dyDescent="0.25">
      <c r="A986" s="9" t="s">
        <v>192</v>
      </c>
      <c r="B986" s="7">
        <v>2020</v>
      </c>
      <c r="C986" s="296" t="s">
        <v>34</v>
      </c>
      <c r="D986" s="307">
        <v>2006</v>
      </c>
      <c r="E986" s="307" t="s">
        <v>194</v>
      </c>
      <c r="F986" s="65">
        <f t="shared" si="61"/>
        <v>14</v>
      </c>
      <c r="G986" s="66" t="str">
        <f t="shared" si="62"/>
        <v>1997-06</v>
      </c>
      <c r="H986" s="67" t="str">
        <f t="shared" si="64"/>
        <v>2020-T7 Single Construction-14</v>
      </c>
      <c r="I986" s="302">
        <v>2.37749693779024E-2</v>
      </c>
      <c r="J986" s="305">
        <f>VLOOKUP(H986,T7_ReductionFactor!$G$10:$H$3591,2,FALSE)</f>
        <v>0.91005832507315221</v>
      </c>
      <c r="K986" s="75">
        <f t="shared" si="63"/>
        <v>2.1636608810719341E-2</v>
      </c>
      <c r="L986" s="11"/>
    </row>
    <row r="987" spans="1:18" ht="16.149999999999999" customHeight="1" x14ac:dyDescent="0.25">
      <c r="A987" s="9" t="s">
        <v>192</v>
      </c>
      <c r="B987" s="7">
        <v>2020</v>
      </c>
      <c r="C987" s="296" t="s">
        <v>34</v>
      </c>
      <c r="D987" s="307">
        <v>2005</v>
      </c>
      <c r="E987" s="307" t="s">
        <v>194</v>
      </c>
      <c r="F987" s="65">
        <f t="shared" si="61"/>
        <v>15</v>
      </c>
      <c r="G987" s="66" t="str">
        <f t="shared" si="62"/>
        <v>1997-06</v>
      </c>
      <c r="H987" s="67" t="str">
        <f t="shared" si="64"/>
        <v>2020-T7 Single Construction-15</v>
      </c>
      <c r="I987" s="302">
        <v>1.7615933317629801E-2</v>
      </c>
      <c r="J987" s="305">
        <f>VLOOKUP(H987,T7_ReductionFactor!$G$10:$H$3591,2,FALSE)</f>
        <v>0.90780566482703984</v>
      </c>
      <c r="K987" s="75">
        <f t="shared" si="63"/>
        <v>1.5991844056959723E-2</v>
      </c>
      <c r="L987" s="11"/>
    </row>
    <row r="988" spans="1:18" ht="16.149999999999999" customHeight="1" x14ac:dyDescent="0.25">
      <c r="A988" s="9" t="s">
        <v>192</v>
      </c>
      <c r="B988" s="7">
        <v>2020</v>
      </c>
      <c r="C988" s="296" t="s">
        <v>34</v>
      </c>
      <c r="D988" s="307">
        <v>2004</v>
      </c>
      <c r="E988" s="307" t="s">
        <v>194</v>
      </c>
      <c r="F988" s="65">
        <f t="shared" si="61"/>
        <v>16</v>
      </c>
      <c r="G988" s="66" t="str">
        <f t="shared" si="62"/>
        <v>1997-06</v>
      </c>
      <c r="H988" s="67" t="str">
        <f t="shared" si="64"/>
        <v>2020-T7 Single Construction-16</v>
      </c>
      <c r="I988" s="302">
        <v>1.0968717579945201E-2</v>
      </c>
      <c r="J988" s="305">
        <f>VLOOKUP(H988,T7_ReductionFactor!$G$10:$H$3591,2,FALSE)</f>
        <v>0.90564093935767731</v>
      </c>
      <c r="K988" s="75">
        <f t="shared" si="63"/>
        <v>9.9337196926506405E-3</v>
      </c>
      <c r="L988" s="11"/>
    </row>
    <row r="989" spans="1:18" ht="16.149999999999999" customHeight="1" x14ac:dyDescent="0.25">
      <c r="A989" s="9" t="s">
        <v>192</v>
      </c>
      <c r="B989" s="7">
        <v>2020</v>
      </c>
      <c r="C989" s="296" t="s">
        <v>34</v>
      </c>
      <c r="D989" s="307">
        <v>2003</v>
      </c>
      <c r="E989" s="307" t="s">
        <v>194</v>
      </c>
      <c r="F989" s="65">
        <f t="shared" si="61"/>
        <v>17</v>
      </c>
      <c r="G989" s="66" t="str">
        <f t="shared" si="62"/>
        <v>1997-06</v>
      </c>
      <c r="H989" s="67" t="str">
        <f t="shared" si="64"/>
        <v>2020-T7 Single Construction-17</v>
      </c>
      <c r="I989" s="302">
        <v>9.7790692371133997E-3</v>
      </c>
      <c r="J989" s="305">
        <f>VLOOKUP(H989,T7_ReductionFactor!$G$10:$H$3591,2,FALSE)</f>
        <v>0.94147721157491282</v>
      </c>
      <c r="K989" s="75">
        <f t="shared" si="63"/>
        <v>9.2067708371555337E-3</v>
      </c>
      <c r="L989" s="11"/>
    </row>
    <row r="990" spans="1:18" ht="16.149999999999999" customHeight="1" x14ac:dyDescent="0.25">
      <c r="A990" s="9" t="s">
        <v>192</v>
      </c>
      <c r="B990" s="7">
        <v>2020</v>
      </c>
      <c r="C990" s="296" t="s">
        <v>34</v>
      </c>
      <c r="D990" s="307">
        <v>2002</v>
      </c>
      <c r="E990" s="307" t="s">
        <v>194</v>
      </c>
      <c r="F990" s="65">
        <f t="shared" si="61"/>
        <v>18</v>
      </c>
      <c r="G990" s="66" t="str">
        <f t="shared" si="62"/>
        <v>1997-06</v>
      </c>
      <c r="H990" s="67" t="str">
        <f t="shared" si="64"/>
        <v>2020-T7 Single Construction-18</v>
      </c>
      <c r="I990" s="302">
        <v>8.8116543335115902E-3</v>
      </c>
      <c r="J990" s="305">
        <f>VLOOKUP(H990,T7_ReductionFactor!$G$10:$H$3591,2,FALSE)</f>
        <v>0.9403359267131316</v>
      </c>
      <c r="K990" s="75">
        <f t="shared" si="63"/>
        <v>8.285915143578404E-3</v>
      </c>
      <c r="L990" s="11"/>
    </row>
    <row r="991" spans="1:18" s="8" customFormat="1" ht="16.149999999999999" customHeight="1" x14ac:dyDescent="0.25">
      <c r="A991" s="9" t="s">
        <v>192</v>
      </c>
      <c r="B991" s="7">
        <v>2020</v>
      </c>
      <c r="C991" s="296" t="s">
        <v>34</v>
      </c>
      <c r="D991" s="307">
        <v>2001</v>
      </c>
      <c r="E991" s="307" t="s">
        <v>194</v>
      </c>
      <c r="F991" s="65">
        <f t="shared" si="61"/>
        <v>19</v>
      </c>
      <c r="G991" s="66" t="str">
        <f t="shared" si="62"/>
        <v>1997-06</v>
      </c>
      <c r="H991" s="67" t="str">
        <f t="shared" si="64"/>
        <v>2020-T7 Single Construction-19</v>
      </c>
      <c r="I991" s="302">
        <v>1.1654750556458199E-2</v>
      </c>
      <c r="J991" s="305">
        <f>VLOOKUP(H991,T7_ReductionFactor!$G$10:$H$3591,2,FALSE)</f>
        <v>0.93924561082300817</v>
      </c>
      <c r="K991" s="75">
        <f t="shared" si="63"/>
        <v>1.0946673305390375E-2</v>
      </c>
      <c r="L991" s="11"/>
      <c r="M991" s="6"/>
      <c r="N991" s="6"/>
      <c r="O991" s="6"/>
      <c r="P991" s="6"/>
      <c r="Q991" s="1"/>
      <c r="R991"/>
    </row>
    <row r="992" spans="1:18" s="8" customFormat="1" ht="16.149999999999999" customHeight="1" x14ac:dyDescent="0.25">
      <c r="A992" s="9" t="s">
        <v>192</v>
      </c>
      <c r="B992" s="7">
        <v>2020</v>
      </c>
      <c r="C992" s="296" t="s">
        <v>34</v>
      </c>
      <c r="D992" s="307">
        <v>2000</v>
      </c>
      <c r="E992" s="307" t="s">
        <v>194</v>
      </c>
      <c r="F992" s="65">
        <f t="shared" si="61"/>
        <v>20</v>
      </c>
      <c r="G992" s="66" t="str">
        <f t="shared" si="62"/>
        <v>1997-06</v>
      </c>
      <c r="H992" s="67" t="str">
        <f t="shared" si="64"/>
        <v>2020-T7 Single Construction-20</v>
      </c>
      <c r="I992" s="302">
        <v>1.50468814013198E-2</v>
      </c>
      <c r="J992" s="305">
        <f>VLOOKUP(H992,T7_ReductionFactor!$G$10:$H$3591,2,FALSE)</f>
        <v>0.93820495025708339</v>
      </c>
      <c r="K992" s="75">
        <f t="shared" si="63"/>
        <v>1.4117058616649476E-2</v>
      </c>
      <c r="L992" s="11"/>
      <c r="M992" s="6"/>
      <c r="N992" s="6"/>
      <c r="O992" s="6"/>
      <c r="P992" s="6"/>
      <c r="Q992" s="1"/>
      <c r="R992"/>
    </row>
    <row r="993" spans="1:18" s="8" customFormat="1" ht="16.149999999999999" customHeight="1" x14ac:dyDescent="0.25">
      <c r="A993" s="9" t="s">
        <v>192</v>
      </c>
      <c r="B993" s="7">
        <v>2020</v>
      </c>
      <c r="C993" s="296" t="s">
        <v>34</v>
      </c>
      <c r="D993" s="307">
        <v>1999</v>
      </c>
      <c r="E993" s="307" t="s">
        <v>194</v>
      </c>
      <c r="F993" s="65">
        <f t="shared" si="61"/>
        <v>21</v>
      </c>
      <c r="G993" s="66" t="str">
        <f t="shared" si="62"/>
        <v>1997-06</v>
      </c>
      <c r="H993" s="67" t="str">
        <f t="shared" si="64"/>
        <v>2020-T7 Single Construction-21</v>
      </c>
      <c r="I993" s="302">
        <v>1.0069980262300699E-2</v>
      </c>
      <c r="J993" s="305">
        <f>VLOOKUP(H993,T7_ReductionFactor!$G$10:$H$3591,2,FALSE)</f>
        <v>0.93721261275254197</v>
      </c>
      <c r="K993" s="75">
        <f t="shared" si="63"/>
        <v>9.4377125119973673E-3</v>
      </c>
      <c r="L993" s="11"/>
      <c r="M993" s="6"/>
      <c r="N993" s="6"/>
      <c r="O993" s="6"/>
      <c r="P993" s="6"/>
      <c r="Q993" s="1"/>
      <c r="R993"/>
    </row>
    <row r="994" spans="1:18" s="8" customFormat="1" ht="16.149999999999999" customHeight="1" x14ac:dyDescent="0.25">
      <c r="A994" s="9" t="s">
        <v>192</v>
      </c>
      <c r="B994" s="7">
        <v>2020</v>
      </c>
      <c r="C994" s="296" t="s">
        <v>34</v>
      </c>
      <c r="D994" s="307">
        <v>1998</v>
      </c>
      <c r="E994" s="307" t="s">
        <v>194</v>
      </c>
      <c r="F994" s="65">
        <f t="shared" si="61"/>
        <v>22</v>
      </c>
      <c r="G994" s="66" t="str">
        <f t="shared" si="62"/>
        <v>1997-06</v>
      </c>
      <c r="H994" s="67" t="str">
        <f t="shared" si="64"/>
        <v>2020-T7 Single Construction-22</v>
      </c>
      <c r="I994" s="302">
        <v>6.4122123068967602E-3</v>
      </c>
      <c r="J994" s="305">
        <f>VLOOKUP(H994,T7_ReductionFactor!$G$10:$H$3591,2,FALSE)</f>
        <v>0.93626720352043802</v>
      </c>
      <c r="K994" s="75">
        <f t="shared" si="63"/>
        <v>6.0035440849575666E-3</v>
      </c>
      <c r="L994" s="11"/>
      <c r="M994" s="6"/>
      <c r="N994" s="6"/>
      <c r="O994" s="6"/>
      <c r="P994" s="6"/>
      <c r="Q994" s="1"/>
    </row>
    <row r="995" spans="1:18" s="8" customFormat="1" ht="16.149999999999999" customHeight="1" x14ac:dyDescent="0.25">
      <c r="A995" s="9" t="s">
        <v>192</v>
      </c>
      <c r="B995" s="7">
        <v>2020</v>
      </c>
      <c r="C995" s="296" t="s">
        <v>34</v>
      </c>
      <c r="D995" s="307">
        <v>1997</v>
      </c>
      <c r="E995" s="307" t="s">
        <v>194</v>
      </c>
      <c r="F995" s="65">
        <f t="shared" si="61"/>
        <v>23</v>
      </c>
      <c r="G995" s="66" t="str">
        <f t="shared" si="62"/>
        <v>Pre1997</v>
      </c>
      <c r="H995" s="67" t="str">
        <f t="shared" si="64"/>
        <v>2020-T7 Single Construction-23</v>
      </c>
      <c r="I995" s="302">
        <v>5.2499549095368601E-3</v>
      </c>
      <c r="J995" s="305">
        <f>VLOOKUP(H995,T7_ReductionFactor!$G$10:$H$3591,2,FALSE)</f>
        <v>0.93536728514412182</v>
      </c>
      <c r="K995" s="75">
        <f t="shared" si="63"/>
        <v>4.9106360708625462E-3</v>
      </c>
      <c r="L995" s="11"/>
      <c r="M995" s="6"/>
      <c r="N995" s="6"/>
      <c r="O995" s="6"/>
      <c r="P995" s="6"/>
      <c r="Q995" s="1"/>
    </row>
    <row r="996" spans="1:18" s="8" customFormat="1" ht="16.149999999999999" customHeight="1" x14ac:dyDescent="0.25">
      <c r="A996" s="9" t="s">
        <v>192</v>
      </c>
      <c r="B996" s="7">
        <v>2020</v>
      </c>
      <c r="C996" s="296" t="s">
        <v>34</v>
      </c>
      <c r="D996" s="307">
        <v>1996</v>
      </c>
      <c r="E996" s="307" t="s">
        <v>194</v>
      </c>
      <c r="F996" s="65">
        <f t="shared" si="61"/>
        <v>24</v>
      </c>
      <c r="G996" s="66" t="str">
        <f t="shared" si="62"/>
        <v>Pre1997</v>
      </c>
      <c r="H996" s="67" t="str">
        <f t="shared" si="64"/>
        <v>2020-T7 Single Construction-24</v>
      </c>
      <c r="I996" s="302">
        <v>5.8345766887611099E-3</v>
      </c>
      <c r="J996" s="305">
        <f>VLOOKUP(H996,T7_ReductionFactor!$G$10:$H$3591,2,FALSE)</f>
        <v>0.9345114491623745</v>
      </c>
      <c r="K996" s="75">
        <f t="shared" si="63"/>
        <v>5.4524787166631535E-3</v>
      </c>
      <c r="L996" s="11"/>
      <c r="M996" s="6"/>
      <c r="N996" s="6"/>
      <c r="O996" s="6"/>
      <c r="P996" s="6"/>
      <c r="Q996" s="2"/>
    </row>
    <row r="997" spans="1:18" s="8" customFormat="1" ht="16.149999999999999" customHeight="1" x14ac:dyDescent="0.25">
      <c r="A997" s="9" t="s">
        <v>192</v>
      </c>
      <c r="B997" s="7">
        <v>2020</v>
      </c>
      <c r="C997" s="296" t="s">
        <v>34</v>
      </c>
      <c r="D997" s="307">
        <v>1995</v>
      </c>
      <c r="E997" s="307" t="s">
        <v>194</v>
      </c>
      <c r="F997" s="65">
        <f t="shared" si="61"/>
        <v>25</v>
      </c>
      <c r="G997" s="66" t="str">
        <f t="shared" si="62"/>
        <v>Pre1997</v>
      </c>
      <c r="H997" s="67" t="str">
        <f t="shared" si="64"/>
        <v>2020-T7 Single Construction-25</v>
      </c>
      <c r="I997" s="302">
        <v>3.3467860681713401E-4</v>
      </c>
      <c r="J997" s="305">
        <f>VLOOKUP(H997,T7_ReductionFactor!$G$10:$H$3591,2,FALSE)</f>
        <v>0.93369816045313947</v>
      </c>
      <c r="K997" s="75">
        <f t="shared" si="63"/>
        <v>3.1248879952817759E-4</v>
      </c>
      <c r="L997" s="11"/>
      <c r="M997" s="6"/>
      <c r="N997" s="6"/>
      <c r="O997" s="6"/>
      <c r="P997" s="6"/>
      <c r="Q997" s="2"/>
    </row>
    <row r="998" spans="1:18" s="8" customFormat="1" ht="16.149999999999999" customHeight="1" x14ac:dyDescent="0.25">
      <c r="A998" s="9" t="s">
        <v>192</v>
      </c>
      <c r="B998" s="7">
        <v>2020</v>
      </c>
      <c r="C998" s="296" t="s">
        <v>34</v>
      </c>
      <c r="D998" s="307">
        <v>1994</v>
      </c>
      <c r="E998" s="307" t="s">
        <v>194</v>
      </c>
      <c r="F998" s="65">
        <f t="shared" si="61"/>
        <v>26</v>
      </c>
      <c r="G998" s="66" t="str">
        <f t="shared" si="62"/>
        <v>Pre1997</v>
      </c>
      <c r="H998" s="67" t="str">
        <f t="shared" si="64"/>
        <v>2020-T7 Single Construction-26</v>
      </c>
      <c r="I998" s="302">
        <v>2.4998540982030702E-4</v>
      </c>
      <c r="J998" s="305">
        <f>VLOOKUP(H998,T7_ReductionFactor!$G$10:$H$3591,2,FALSE)</f>
        <v>0.93292599208925253</v>
      </c>
      <c r="K998" s="75">
        <f t="shared" si="63"/>
        <v>2.3321788646444829E-4</v>
      </c>
      <c r="L998" s="11"/>
      <c r="M998" s="6"/>
      <c r="N998" s="6"/>
      <c r="O998" s="6"/>
      <c r="P998" s="6"/>
      <c r="Q998" s="2"/>
    </row>
    <row r="999" spans="1:18" s="8" customFormat="1" ht="16.149999999999999" customHeight="1" x14ac:dyDescent="0.25">
      <c r="A999" s="9" t="s">
        <v>192</v>
      </c>
      <c r="B999" s="7">
        <v>2020</v>
      </c>
      <c r="C999" s="296" t="s">
        <v>34</v>
      </c>
      <c r="D999" s="307">
        <v>1993</v>
      </c>
      <c r="E999" s="307" t="s">
        <v>194</v>
      </c>
      <c r="F999" s="65">
        <f t="shared" si="61"/>
        <v>27</v>
      </c>
      <c r="G999" s="66" t="str">
        <f t="shared" si="62"/>
        <v>Pre1997</v>
      </c>
      <c r="H999" s="67" t="str">
        <f t="shared" si="64"/>
        <v>2020-T7 Single Construction-27</v>
      </c>
      <c r="I999" s="302">
        <v>2.6813008632458902E-4</v>
      </c>
      <c r="J999" s="305">
        <f>VLOOKUP(H999,T7_ReductionFactor!$G$10:$H$3591,2,FALSE)</f>
        <v>1</v>
      </c>
      <c r="K999" s="75">
        <f t="shared" si="63"/>
        <v>2.6813008632458902E-4</v>
      </c>
      <c r="L999" s="11"/>
      <c r="M999" s="6"/>
      <c r="N999" s="6"/>
      <c r="O999" s="6"/>
      <c r="P999" s="6"/>
      <c r="Q999" s="2"/>
    </row>
    <row r="1000" spans="1:18" s="8" customFormat="1" ht="16.149999999999999" customHeight="1" x14ac:dyDescent="0.25">
      <c r="A1000" s="9" t="s">
        <v>192</v>
      </c>
      <c r="B1000" s="7">
        <v>2020</v>
      </c>
      <c r="C1000" s="296" t="s">
        <v>34</v>
      </c>
      <c r="D1000" s="307">
        <v>1992</v>
      </c>
      <c r="E1000" s="307" t="s">
        <v>194</v>
      </c>
      <c r="F1000" s="65">
        <f t="shared" si="61"/>
        <v>28</v>
      </c>
      <c r="G1000" s="66" t="str">
        <f t="shared" si="62"/>
        <v>Pre1997</v>
      </c>
      <c r="H1000" s="67" t="str">
        <f t="shared" si="64"/>
        <v>2020-T7 Single Construction-28</v>
      </c>
      <c r="I1000" s="302">
        <v>2.1769784493826301E-4</v>
      </c>
      <c r="J1000" s="305">
        <f>VLOOKUP(H1000,T7_ReductionFactor!$G$10:$H$3591,2,FALSE)</f>
        <v>1</v>
      </c>
      <c r="K1000" s="75">
        <f t="shared" si="63"/>
        <v>2.1769784493826301E-4</v>
      </c>
      <c r="L1000" s="11"/>
      <c r="M1000" s="6"/>
      <c r="N1000" s="6"/>
      <c r="O1000" s="6"/>
      <c r="P1000" s="6"/>
      <c r="Q1000" s="2"/>
    </row>
    <row r="1001" spans="1:18" s="8" customFormat="1" ht="16.149999999999999" customHeight="1" x14ac:dyDescent="0.25">
      <c r="A1001" s="9" t="s">
        <v>192</v>
      </c>
      <c r="B1001" s="7">
        <v>2020</v>
      </c>
      <c r="C1001" s="296" t="s">
        <v>34</v>
      </c>
      <c r="D1001" s="307">
        <v>1991</v>
      </c>
      <c r="E1001" s="307" t="s">
        <v>194</v>
      </c>
      <c r="F1001" s="65">
        <f t="shared" si="61"/>
        <v>29</v>
      </c>
      <c r="G1001" s="66" t="str">
        <f t="shared" si="62"/>
        <v>Pre1997</v>
      </c>
      <c r="H1001" s="67" t="str">
        <f t="shared" si="64"/>
        <v>2020-T7 Single Construction-29</v>
      </c>
      <c r="I1001" s="302">
        <v>2.04578700900824E-4</v>
      </c>
      <c r="J1001" s="305">
        <f>VLOOKUP(H1001,T7_ReductionFactor!$G$10:$H$3591,2,FALSE)</f>
        <v>1</v>
      </c>
      <c r="K1001" s="75">
        <f t="shared" si="63"/>
        <v>2.04578700900824E-4</v>
      </c>
      <c r="L1001" s="11"/>
      <c r="M1001" s="6"/>
      <c r="N1001" s="6"/>
      <c r="O1001" s="6"/>
      <c r="P1001" s="6"/>
      <c r="Q1001" s="2"/>
    </row>
    <row r="1002" spans="1:18" s="8" customFormat="1" ht="16.149999999999999" customHeight="1" x14ac:dyDescent="0.25">
      <c r="A1002" s="9" t="s">
        <v>192</v>
      </c>
      <c r="B1002" s="7">
        <v>2020</v>
      </c>
      <c r="C1002" s="296" t="s">
        <v>34</v>
      </c>
      <c r="D1002" s="307">
        <v>1990</v>
      </c>
      <c r="E1002" s="307" t="s">
        <v>194</v>
      </c>
      <c r="F1002" s="65">
        <f t="shared" si="61"/>
        <v>30</v>
      </c>
      <c r="G1002" s="66" t="str">
        <f t="shared" si="62"/>
        <v>Pre1997</v>
      </c>
      <c r="H1002" s="67" t="str">
        <f t="shared" si="64"/>
        <v>2020-T7 Single Construction-30</v>
      </c>
      <c r="I1002" s="302">
        <v>7.1609427209943502E-4</v>
      </c>
      <c r="J1002" s="305">
        <f>VLOOKUP(H1002,T7_ReductionFactor!$G$10:$H$3591,2,FALSE)</f>
        <v>1</v>
      </c>
      <c r="K1002" s="75">
        <f t="shared" si="63"/>
        <v>7.1609427209943502E-4</v>
      </c>
      <c r="L1002" s="11"/>
      <c r="M1002" s="6"/>
      <c r="N1002" s="6"/>
      <c r="O1002" s="6"/>
      <c r="P1002" s="6"/>
      <c r="Q1002" s="2"/>
    </row>
    <row r="1003" spans="1:18" s="8" customFormat="1" ht="16.149999999999999" customHeight="1" x14ac:dyDescent="0.25">
      <c r="A1003" s="9" t="s">
        <v>192</v>
      </c>
      <c r="B1003" s="7">
        <v>2020</v>
      </c>
      <c r="C1003" s="296" t="s">
        <v>34</v>
      </c>
      <c r="D1003" s="307">
        <v>1989</v>
      </c>
      <c r="E1003" s="307" t="s">
        <v>194</v>
      </c>
      <c r="F1003" s="65">
        <f t="shared" si="61"/>
        <v>31</v>
      </c>
      <c r="G1003" s="66" t="str">
        <f t="shared" si="62"/>
        <v>Pre1997</v>
      </c>
      <c r="H1003" s="67" t="str">
        <f t="shared" si="64"/>
        <v>2020-T7 Single Construction-31</v>
      </c>
      <c r="I1003" s="302">
        <v>6.7944795390370604E-4</v>
      </c>
      <c r="J1003" s="305">
        <f>VLOOKUP(H1003,T7_ReductionFactor!$G$10:$H$3591,2,FALSE)</f>
        <v>1</v>
      </c>
      <c r="K1003" s="75">
        <f t="shared" si="63"/>
        <v>6.7944795390370604E-4</v>
      </c>
      <c r="L1003" s="11"/>
      <c r="M1003" s="6"/>
      <c r="N1003" s="6"/>
      <c r="O1003" s="6"/>
      <c r="P1003" s="6"/>
      <c r="Q1003" s="2"/>
    </row>
    <row r="1004" spans="1:18" s="8" customFormat="1" ht="16.149999999999999" customHeight="1" x14ac:dyDescent="0.25">
      <c r="A1004" s="9" t="s">
        <v>192</v>
      </c>
      <c r="B1004" s="7">
        <v>2020</v>
      </c>
      <c r="C1004" s="296" t="s">
        <v>34</v>
      </c>
      <c r="D1004" s="307">
        <v>1988</v>
      </c>
      <c r="E1004" s="307" t="s">
        <v>194</v>
      </c>
      <c r="F1004" s="65">
        <f t="shared" si="61"/>
        <v>32</v>
      </c>
      <c r="G1004" s="66" t="str">
        <f t="shared" si="62"/>
        <v>Pre1997</v>
      </c>
      <c r="H1004" s="67" t="str">
        <f t="shared" si="64"/>
        <v>2020-T7 Single Construction-32</v>
      </c>
      <c r="I1004" s="302">
        <v>6.1032924611172004E-4</v>
      </c>
      <c r="J1004" s="305">
        <f>VLOOKUP(H1004,T7_ReductionFactor!$G$10:$H$3591,2,FALSE)</f>
        <v>1</v>
      </c>
      <c r="K1004" s="75">
        <f t="shared" si="63"/>
        <v>6.1032924611172004E-4</v>
      </c>
      <c r="L1004" s="11"/>
      <c r="M1004" s="6"/>
      <c r="N1004" s="6"/>
      <c r="O1004" s="6"/>
      <c r="P1004" s="6"/>
      <c r="Q1004" s="2"/>
    </row>
    <row r="1005" spans="1:18" s="8" customFormat="1" ht="16.149999999999999" customHeight="1" x14ac:dyDescent="0.25">
      <c r="A1005" s="9" t="s">
        <v>192</v>
      </c>
      <c r="B1005" s="7">
        <v>2020</v>
      </c>
      <c r="C1005" s="296" t="s">
        <v>34</v>
      </c>
      <c r="D1005" s="307">
        <v>1987</v>
      </c>
      <c r="E1005" s="307" t="s">
        <v>194</v>
      </c>
      <c r="F1005" s="65">
        <f t="shared" si="61"/>
        <v>33</v>
      </c>
      <c r="G1005" s="66" t="str">
        <f t="shared" si="62"/>
        <v>Pre1997</v>
      </c>
      <c r="H1005" s="67" t="str">
        <f t="shared" si="64"/>
        <v>2020-T7 Single Construction-33</v>
      </c>
      <c r="I1005" s="302">
        <v>4.1676006866514699E-4</v>
      </c>
      <c r="J1005" s="305">
        <f>VLOOKUP(H1005,T7_ReductionFactor!$G$10:$H$3591,2,FALSE)</f>
        <v>1</v>
      </c>
      <c r="K1005" s="75">
        <f t="shared" si="63"/>
        <v>4.1676006866514699E-4</v>
      </c>
      <c r="L1005" s="11"/>
      <c r="M1005" s="6"/>
      <c r="N1005" s="6"/>
      <c r="O1005" s="6"/>
      <c r="P1005" s="6"/>
      <c r="Q1005" s="2"/>
    </row>
    <row r="1006" spans="1:18" s="8" customFormat="1" ht="16.149999999999999" customHeight="1" x14ac:dyDescent="0.25">
      <c r="A1006" s="9" t="s">
        <v>192</v>
      </c>
      <c r="B1006" s="7">
        <v>2020</v>
      </c>
      <c r="C1006" s="296" t="s">
        <v>34</v>
      </c>
      <c r="D1006" s="307">
        <v>1986</v>
      </c>
      <c r="E1006" s="307" t="s">
        <v>194</v>
      </c>
      <c r="F1006" s="65">
        <f t="shared" si="61"/>
        <v>34</v>
      </c>
      <c r="G1006" s="66" t="str">
        <f t="shared" si="62"/>
        <v>Pre1997</v>
      </c>
      <c r="H1006" s="67" t="str">
        <f t="shared" si="64"/>
        <v>2020-T7 Single Construction-34</v>
      </c>
      <c r="I1006" s="302">
        <v>3.7064629650602901E-4</v>
      </c>
      <c r="J1006" s="305">
        <f>VLOOKUP(H1006,T7_ReductionFactor!$G$10:$H$3591,2,FALSE)</f>
        <v>1</v>
      </c>
      <c r="K1006" s="75">
        <f t="shared" si="63"/>
        <v>3.7064629650602901E-4</v>
      </c>
      <c r="L1006" s="11"/>
      <c r="M1006" s="6"/>
      <c r="N1006" s="6"/>
      <c r="O1006" s="6"/>
      <c r="P1006" s="6"/>
      <c r="Q1006" s="2"/>
    </row>
    <row r="1007" spans="1:18" s="8" customFormat="1" ht="16.149999999999999" customHeight="1" x14ac:dyDescent="0.25">
      <c r="A1007" s="9" t="s">
        <v>192</v>
      </c>
      <c r="B1007" s="7">
        <v>2020</v>
      </c>
      <c r="C1007" s="296" t="s">
        <v>34</v>
      </c>
      <c r="D1007" s="307">
        <v>1985</v>
      </c>
      <c r="E1007" s="307" t="s">
        <v>194</v>
      </c>
      <c r="F1007" s="65">
        <f t="shared" si="61"/>
        <v>35</v>
      </c>
      <c r="G1007" s="66" t="str">
        <f t="shared" si="62"/>
        <v>Pre1997</v>
      </c>
      <c r="H1007" s="67" t="str">
        <f t="shared" si="64"/>
        <v>2020-T7 Single Construction-35</v>
      </c>
      <c r="I1007" s="302">
        <v>3.1335098871339799E-4</v>
      </c>
      <c r="J1007" s="305">
        <f>VLOOKUP(H1007,T7_ReductionFactor!$G$10:$H$3591,2,FALSE)</f>
        <v>1</v>
      </c>
      <c r="K1007" s="75">
        <f t="shared" si="63"/>
        <v>3.1335098871339799E-4</v>
      </c>
      <c r="L1007" s="11"/>
      <c r="M1007" s="6"/>
      <c r="N1007" s="6"/>
      <c r="O1007" s="6"/>
      <c r="P1007" s="6"/>
      <c r="Q1007" s="2"/>
    </row>
    <row r="1008" spans="1:18" s="8" customFormat="1" ht="16.149999999999999" customHeight="1" x14ac:dyDescent="0.25">
      <c r="A1008" s="9" t="s">
        <v>192</v>
      </c>
      <c r="B1008" s="7">
        <v>2020</v>
      </c>
      <c r="C1008" s="296" t="s">
        <v>34</v>
      </c>
      <c r="D1008" s="307">
        <v>1984</v>
      </c>
      <c r="E1008" s="307" t="s">
        <v>194</v>
      </c>
      <c r="F1008" s="65">
        <f t="shared" si="61"/>
        <v>36</v>
      </c>
      <c r="G1008" s="66" t="str">
        <f t="shared" si="62"/>
        <v>Pre1997</v>
      </c>
      <c r="H1008" s="67" t="str">
        <f t="shared" si="64"/>
        <v>2020-T7 Single Construction-36</v>
      </c>
      <c r="I1008" s="302">
        <v>2.83891572731438E-4</v>
      </c>
      <c r="J1008" s="305">
        <f>VLOOKUP(H1008,T7_ReductionFactor!$G$10:$H$3591,2,FALSE)</f>
        <v>1</v>
      </c>
      <c r="K1008" s="75">
        <f t="shared" si="63"/>
        <v>2.83891572731438E-4</v>
      </c>
      <c r="L1008" s="11"/>
      <c r="M1008" s="6"/>
      <c r="N1008" s="6"/>
      <c r="O1008" s="6"/>
      <c r="P1008" s="6"/>
      <c r="Q1008" s="2"/>
    </row>
    <row r="1009" spans="1:18" s="8" customFormat="1" ht="16.149999999999999" customHeight="1" x14ac:dyDescent="0.25">
      <c r="A1009" s="9" t="s">
        <v>192</v>
      </c>
      <c r="B1009" s="7">
        <v>2020</v>
      </c>
      <c r="C1009" s="296" t="s">
        <v>34</v>
      </c>
      <c r="D1009" s="307">
        <v>1983</v>
      </c>
      <c r="E1009" s="307" t="s">
        <v>194</v>
      </c>
      <c r="F1009" s="65">
        <f t="shared" si="61"/>
        <v>37</v>
      </c>
      <c r="G1009" s="66" t="str">
        <f t="shared" si="62"/>
        <v>Pre1997</v>
      </c>
      <c r="H1009" s="67" t="str">
        <f t="shared" si="64"/>
        <v>2020-T7 Single Construction-37</v>
      </c>
      <c r="I1009" s="302">
        <v>1.2283928759727699E-4</v>
      </c>
      <c r="J1009" s="305">
        <f>VLOOKUP(H1009,T7_ReductionFactor!$G$10:$H$3591,2,FALSE)</f>
        <v>1</v>
      </c>
      <c r="K1009" s="75">
        <f t="shared" si="63"/>
        <v>1.2283928759727699E-4</v>
      </c>
      <c r="L1009" s="11"/>
      <c r="M1009" s="6"/>
      <c r="N1009" s="6"/>
      <c r="O1009" s="6"/>
      <c r="P1009" s="6"/>
      <c r="Q1009" s="2"/>
    </row>
    <row r="1010" spans="1:18" s="8" customFormat="1" ht="16.149999999999999" customHeight="1" x14ac:dyDescent="0.25">
      <c r="A1010" s="9" t="s">
        <v>192</v>
      </c>
      <c r="B1010" s="7">
        <v>2020</v>
      </c>
      <c r="C1010" s="296" t="s">
        <v>34</v>
      </c>
      <c r="D1010" s="307">
        <v>1982</v>
      </c>
      <c r="E1010" s="307" t="s">
        <v>194</v>
      </c>
      <c r="F1010" s="65">
        <f t="shared" si="61"/>
        <v>38</v>
      </c>
      <c r="G1010" s="66" t="str">
        <f t="shared" si="62"/>
        <v>Pre1997</v>
      </c>
      <c r="H1010" s="67" t="str">
        <f t="shared" si="64"/>
        <v>2020-T7 Single Construction-38</v>
      </c>
      <c r="I1010" s="302">
        <v>9.2262957401299101E-5</v>
      </c>
      <c r="J1010" s="305">
        <f>VLOOKUP(H1010,T7_ReductionFactor!$G$10:$H$3591,2,FALSE)</f>
        <v>1</v>
      </c>
      <c r="K1010" s="75">
        <f t="shared" si="63"/>
        <v>9.2262957401299101E-5</v>
      </c>
      <c r="L1010" s="11"/>
      <c r="M1010" s="6"/>
      <c r="N1010" s="6"/>
      <c r="O1010" s="6"/>
      <c r="P1010" s="6"/>
      <c r="Q1010" s="2"/>
    </row>
    <row r="1011" spans="1:18" s="8" customFormat="1" ht="16.149999999999999" customHeight="1" x14ac:dyDescent="0.25">
      <c r="A1011" s="9" t="s">
        <v>192</v>
      </c>
      <c r="B1011" s="7">
        <v>2020</v>
      </c>
      <c r="C1011" s="296" t="s">
        <v>34</v>
      </c>
      <c r="D1011" s="307">
        <v>1981</v>
      </c>
      <c r="E1011" s="307" t="s">
        <v>194</v>
      </c>
      <c r="F1011" s="65">
        <f t="shared" si="61"/>
        <v>39</v>
      </c>
      <c r="G1011" s="66" t="str">
        <f t="shared" si="62"/>
        <v>Pre1997</v>
      </c>
      <c r="H1011" s="67" t="str">
        <f t="shared" si="64"/>
        <v>2020-T7 Single Construction-39</v>
      </c>
      <c r="I1011" s="302">
        <v>1.47705762846882E-4</v>
      </c>
      <c r="J1011" s="305">
        <f>VLOOKUP(H1011,T7_ReductionFactor!$G$10:$H$3591,2,FALSE)</f>
        <v>1</v>
      </c>
      <c r="K1011" s="75">
        <f t="shared" si="63"/>
        <v>1.47705762846882E-4</v>
      </c>
      <c r="L1011" s="11"/>
      <c r="M1011" s="6"/>
      <c r="N1011" s="6"/>
      <c r="O1011" s="6"/>
      <c r="P1011" s="6"/>
      <c r="Q1011" s="2"/>
    </row>
    <row r="1012" spans="1:18" s="8" customFormat="1" ht="16.149999999999999" customHeight="1" x14ac:dyDescent="0.25">
      <c r="A1012" s="9" t="s">
        <v>192</v>
      </c>
      <c r="B1012" s="7">
        <v>2020</v>
      </c>
      <c r="C1012" s="296" t="s">
        <v>34</v>
      </c>
      <c r="D1012" s="307">
        <v>1980</v>
      </c>
      <c r="E1012" s="307" t="s">
        <v>194</v>
      </c>
      <c r="F1012" s="65">
        <f t="shared" si="61"/>
        <v>40</v>
      </c>
      <c r="G1012" s="66" t="str">
        <f t="shared" si="62"/>
        <v>Pre1997</v>
      </c>
      <c r="H1012" s="67" t="str">
        <f t="shared" si="64"/>
        <v>2020-T7 Single Construction-40</v>
      </c>
      <c r="I1012" s="302">
        <v>5.33362482917929E-5</v>
      </c>
      <c r="J1012" s="305">
        <f>VLOOKUP(H1012,T7_ReductionFactor!$G$10:$H$3591,2,FALSE)</f>
        <v>1</v>
      </c>
      <c r="K1012" s="75">
        <f t="shared" si="63"/>
        <v>5.33362482917929E-5</v>
      </c>
      <c r="L1012" s="11"/>
      <c r="M1012" s="6"/>
      <c r="N1012" s="6"/>
      <c r="O1012" s="6"/>
      <c r="P1012" s="6"/>
      <c r="Q1012" s="2"/>
    </row>
    <row r="1013" spans="1:18" s="8" customFormat="1" ht="16.149999999999999" customHeight="1" x14ac:dyDescent="0.25">
      <c r="A1013" s="9" t="s">
        <v>192</v>
      </c>
      <c r="B1013" s="7">
        <v>2020</v>
      </c>
      <c r="C1013" s="296" t="s">
        <v>34</v>
      </c>
      <c r="D1013" s="307">
        <v>1979</v>
      </c>
      <c r="E1013" s="307" t="s">
        <v>194</v>
      </c>
      <c r="F1013" s="65">
        <f t="shared" si="61"/>
        <v>41</v>
      </c>
      <c r="G1013" s="66" t="str">
        <f t="shared" si="62"/>
        <v>Pre1997</v>
      </c>
      <c r="H1013" s="67" t="str">
        <f t="shared" si="64"/>
        <v>2020-T7 Single Construction-41</v>
      </c>
      <c r="I1013" s="302">
        <v>2.5013802984613398E-5</v>
      </c>
      <c r="J1013" s="305">
        <f>VLOOKUP(H1013,T7_ReductionFactor!$G$10:$H$3591,2,FALSE)</f>
        <v>1</v>
      </c>
      <c r="K1013" s="75">
        <f t="shared" si="63"/>
        <v>2.5013802984613398E-5</v>
      </c>
      <c r="L1013" s="11"/>
      <c r="M1013" s="6"/>
      <c r="N1013" s="6"/>
      <c r="O1013" s="6"/>
      <c r="P1013" s="6"/>
      <c r="Q1013" s="2"/>
    </row>
    <row r="1014" spans="1:18" s="8" customFormat="1" ht="16.149999999999999" customHeight="1" x14ac:dyDescent="0.25">
      <c r="A1014" s="9" t="s">
        <v>192</v>
      </c>
      <c r="B1014" s="7">
        <v>2020</v>
      </c>
      <c r="C1014" s="296" t="s">
        <v>34</v>
      </c>
      <c r="D1014" s="307">
        <v>1978</v>
      </c>
      <c r="E1014" s="307" t="s">
        <v>194</v>
      </c>
      <c r="F1014" s="65">
        <f t="shared" si="61"/>
        <v>42</v>
      </c>
      <c r="G1014" s="66" t="str">
        <f t="shared" si="62"/>
        <v>Pre1997</v>
      </c>
      <c r="H1014" s="67" t="str">
        <f t="shared" si="64"/>
        <v>2020-T7 Single Construction-42</v>
      </c>
      <c r="I1014" s="302">
        <v>3.86538705511172E-5</v>
      </c>
      <c r="J1014" s="305">
        <f>VLOOKUP(H1014,T7_ReductionFactor!$G$10:$H$3591,2,FALSE)</f>
        <v>1</v>
      </c>
      <c r="K1014" s="75">
        <f t="shared" si="63"/>
        <v>3.86538705511172E-5</v>
      </c>
      <c r="L1014" s="11"/>
      <c r="M1014" s="6"/>
      <c r="N1014" s="6"/>
      <c r="O1014" s="6"/>
      <c r="P1014" s="6"/>
      <c r="Q1014" s="2"/>
    </row>
    <row r="1015" spans="1:18" s="8" customFormat="1" ht="16.149999999999999" customHeight="1" x14ac:dyDescent="0.25">
      <c r="A1015" s="9" t="s">
        <v>192</v>
      </c>
      <c r="B1015" s="7">
        <v>2020</v>
      </c>
      <c r="C1015" s="296" t="s">
        <v>34</v>
      </c>
      <c r="D1015" s="307">
        <v>1977</v>
      </c>
      <c r="E1015" s="307" t="s">
        <v>194</v>
      </c>
      <c r="F1015" s="65">
        <f t="shared" si="61"/>
        <v>43</v>
      </c>
      <c r="G1015" s="66" t="str">
        <f t="shared" si="62"/>
        <v>Pre1997</v>
      </c>
      <c r="H1015" s="67" t="str">
        <f t="shared" si="64"/>
        <v>2020-T7 Single Construction-43</v>
      </c>
      <c r="I1015" s="302">
        <v>3.9593228213444201E-5</v>
      </c>
      <c r="J1015" s="305">
        <f>VLOOKUP(H1015,T7_ReductionFactor!$G$10:$H$3591,2,FALSE)</f>
        <v>1</v>
      </c>
      <c r="K1015" s="75">
        <f t="shared" si="63"/>
        <v>3.9593228213444201E-5</v>
      </c>
      <c r="L1015" s="11"/>
      <c r="M1015" s="6"/>
      <c r="N1015" s="6"/>
      <c r="O1015" s="6"/>
      <c r="P1015" s="6"/>
      <c r="Q1015" s="2"/>
    </row>
    <row r="1016" spans="1:18" s="8" customFormat="1" ht="16.149999999999999" customHeight="1" x14ac:dyDescent="0.25">
      <c r="A1016" s="9" t="s">
        <v>192</v>
      </c>
      <c r="B1016" s="7">
        <v>2020</v>
      </c>
      <c r="C1016" s="296" t="s">
        <v>34</v>
      </c>
      <c r="D1016" s="307">
        <v>1976</v>
      </c>
      <c r="E1016" s="307" t="s">
        <v>194</v>
      </c>
      <c r="F1016" s="65">
        <f t="shared" si="61"/>
        <v>44</v>
      </c>
      <c r="G1016" s="66" t="str">
        <f t="shared" si="62"/>
        <v>Pre1997</v>
      </c>
      <c r="H1016" s="67" t="str">
        <f t="shared" si="64"/>
        <v>2020-T7 Single Construction-44</v>
      </c>
      <c r="I1016" s="302">
        <v>1.44156404705353E-5</v>
      </c>
      <c r="J1016" s="305">
        <f>VLOOKUP(H1016,T7_ReductionFactor!$G$10:$H$3591,2,FALSE)</f>
        <v>1</v>
      </c>
      <c r="K1016" s="75">
        <f t="shared" si="63"/>
        <v>1.44156404705353E-5</v>
      </c>
      <c r="L1016" s="11"/>
      <c r="M1016" s="6"/>
      <c r="N1016" s="6"/>
      <c r="O1016" s="6"/>
      <c r="P1016" s="6"/>
      <c r="Q1016" s="2"/>
    </row>
    <row r="1017" spans="1:18" s="8" customFormat="1" ht="16.149999999999999" customHeight="1" x14ac:dyDescent="0.25">
      <c r="A1017" s="9" t="s">
        <v>192</v>
      </c>
      <c r="B1017" s="7">
        <v>2020</v>
      </c>
      <c r="C1017" s="296" t="s">
        <v>35</v>
      </c>
      <c r="D1017" s="307">
        <v>2021</v>
      </c>
      <c r="E1017" s="307" t="s">
        <v>194</v>
      </c>
      <c r="F1017" s="65">
        <f t="shared" si="61"/>
        <v>-1</v>
      </c>
      <c r="G1017" s="66" t="str">
        <f t="shared" si="62"/>
        <v>2013+</v>
      </c>
      <c r="H1017" s="67" t="str">
        <f t="shared" si="64"/>
        <v>2020-T7 SWCV--1</v>
      </c>
      <c r="I1017" s="302">
        <v>3.24622217825089E-6</v>
      </c>
      <c r="J1017" s="305">
        <f>VLOOKUP(H1017,T7_ReductionFactor!$G$10:$H$3591,2,FALSE)</f>
        <v>0.99337135119093156</v>
      </c>
      <c r="K1017" s="75">
        <f t="shared" si="63"/>
        <v>3.2247041114750559E-6</v>
      </c>
      <c r="L1017" s="11"/>
      <c r="M1017" s="6"/>
      <c r="N1017" s="6"/>
      <c r="O1017" s="6"/>
      <c r="P1017" s="6"/>
      <c r="Q1017" s="2"/>
    </row>
    <row r="1018" spans="1:18" s="8" customFormat="1" ht="16.149999999999999" customHeight="1" x14ac:dyDescent="0.25">
      <c r="A1018" s="9" t="s">
        <v>192</v>
      </c>
      <c r="B1018" s="7">
        <v>2020</v>
      </c>
      <c r="C1018" s="296" t="s">
        <v>35</v>
      </c>
      <c r="D1018" s="307">
        <v>2020</v>
      </c>
      <c r="E1018" s="307" t="s">
        <v>194</v>
      </c>
      <c r="F1018" s="65">
        <f t="shared" si="61"/>
        <v>0</v>
      </c>
      <c r="G1018" s="66" t="str">
        <f t="shared" si="62"/>
        <v>2013+</v>
      </c>
      <c r="H1018" s="67" t="str">
        <f t="shared" si="64"/>
        <v>2020-T7 SWCV-0</v>
      </c>
      <c r="I1018" s="302">
        <v>6.7925415719548302E-5</v>
      </c>
      <c r="J1018" s="305">
        <f>VLOOKUP(H1018,T7_ReductionFactor!$G$10:$H$3591,2,FALSE)</f>
        <v>0.97868265123792031</v>
      </c>
      <c r="K1018" s="75">
        <f t="shared" si="63"/>
        <v>6.6477425942845442E-5</v>
      </c>
      <c r="L1018" s="11"/>
      <c r="M1018" s="6"/>
      <c r="N1018" s="6"/>
      <c r="O1018" s="6"/>
      <c r="P1018" s="6"/>
      <c r="Q1018" s="2"/>
    </row>
    <row r="1019" spans="1:18" ht="16.149999999999999" customHeight="1" x14ac:dyDescent="0.25">
      <c r="A1019" s="9" t="s">
        <v>192</v>
      </c>
      <c r="B1019" s="7">
        <v>2020</v>
      </c>
      <c r="C1019" s="296" t="s">
        <v>35</v>
      </c>
      <c r="D1019" s="307">
        <v>2019</v>
      </c>
      <c r="E1019" s="307" t="s">
        <v>194</v>
      </c>
      <c r="F1019" s="65">
        <f t="shared" si="61"/>
        <v>1</v>
      </c>
      <c r="G1019" s="66" t="str">
        <f t="shared" si="62"/>
        <v>2013+</v>
      </c>
      <c r="H1019" s="67" t="str">
        <f t="shared" si="64"/>
        <v>2020-T7 SWCV-1</v>
      </c>
      <c r="I1019" s="302">
        <v>9.4520734783789799E-5</v>
      </c>
      <c r="J1019" s="305">
        <f>VLOOKUP(H1019,T7_ReductionFactor!$G$10:$H$3591,2,FALSE)</f>
        <v>0.96550261859217301</v>
      </c>
      <c r="K1019" s="75">
        <f t="shared" si="63"/>
        <v>9.1260016945005339E-5</v>
      </c>
      <c r="L1019" s="11"/>
      <c r="Q1019" s="2"/>
      <c r="R1019" s="8"/>
    </row>
    <row r="1020" spans="1:18" ht="16.149999999999999" customHeight="1" x14ac:dyDescent="0.25">
      <c r="A1020" s="9" t="s">
        <v>192</v>
      </c>
      <c r="B1020" s="7">
        <v>2020</v>
      </c>
      <c r="C1020" s="296" t="s">
        <v>35</v>
      </c>
      <c r="D1020" s="307">
        <v>2018</v>
      </c>
      <c r="E1020" s="307" t="s">
        <v>194</v>
      </c>
      <c r="F1020" s="65">
        <f t="shared" si="61"/>
        <v>2</v>
      </c>
      <c r="G1020" s="66" t="str">
        <f t="shared" si="62"/>
        <v>2013+</v>
      </c>
      <c r="H1020" s="67" t="str">
        <f t="shared" si="64"/>
        <v>2020-T7 SWCV-2</v>
      </c>
      <c r="I1020" s="302">
        <v>5.3770483223985201E-5</v>
      </c>
      <c r="J1020" s="305">
        <f>VLOOKUP(H1020,T7_ReductionFactor!$G$10:$H$3591,2,FALSE)</f>
        <v>0.95361017521598224</v>
      </c>
      <c r="K1020" s="75">
        <f t="shared" si="63"/>
        <v>5.1276079928672562E-5</v>
      </c>
      <c r="L1020" s="11"/>
      <c r="Q1020" s="2"/>
      <c r="R1020" s="8"/>
    </row>
    <row r="1021" spans="1:18" ht="16.149999999999999" customHeight="1" x14ac:dyDescent="0.25">
      <c r="A1021" s="9" t="s">
        <v>192</v>
      </c>
      <c r="B1021" s="7">
        <v>2020</v>
      </c>
      <c r="C1021" s="296" t="s">
        <v>35</v>
      </c>
      <c r="D1021" s="307">
        <v>2017</v>
      </c>
      <c r="E1021" s="307" t="s">
        <v>194</v>
      </c>
      <c r="F1021" s="65">
        <f t="shared" si="61"/>
        <v>3</v>
      </c>
      <c r="G1021" s="66" t="str">
        <f t="shared" si="62"/>
        <v>2013+</v>
      </c>
      <c r="H1021" s="67" t="str">
        <f t="shared" si="64"/>
        <v>2020-T7 SWCV-3</v>
      </c>
      <c r="I1021" s="302">
        <v>2.1143614124911699E-4</v>
      </c>
      <c r="J1021" s="305">
        <f>VLOOKUP(H1021,T7_ReductionFactor!$G$10:$H$3591,2,FALSE)</f>
        <v>0.94282542670382941</v>
      </c>
      <c r="K1021" s="75">
        <f t="shared" si="63"/>
        <v>1.9934737009380987E-4</v>
      </c>
      <c r="L1021" s="11"/>
      <c r="Q1021" s="2"/>
      <c r="R1021" s="8"/>
    </row>
    <row r="1022" spans="1:18" ht="16.149999999999999" customHeight="1" x14ac:dyDescent="0.25">
      <c r="A1022" s="9" t="s">
        <v>192</v>
      </c>
      <c r="B1022" s="7">
        <v>2020</v>
      </c>
      <c r="C1022" s="296" t="s">
        <v>35</v>
      </c>
      <c r="D1022" s="307">
        <v>2016</v>
      </c>
      <c r="E1022" s="307" t="s">
        <v>194</v>
      </c>
      <c r="F1022" s="65">
        <f t="shared" si="61"/>
        <v>4</v>
      </c>
      <c r="G1022" s="66" t="str">
        <f t="shared" si="62"/>
        <v>2013+</v>
      </c>
      <c r="H1022" s="67" t="str">
        <f t="shared" si="64"/>
        <v>2020-T7 SWCV-4</v>
      </c>
      <c r="I1022" s="302">
        <v>1.7322636868617801E-4</v>
      </c>
      <c r="J1022" s="305">
        <f>VLOOKUP(H1022,T7_ReductionFactor!$G$10:$H$3591,2,FALSE)</f>
        <v>0.93300049913117911</v>
      </c>
      <c r="K1022" s="75">
        <f t="shared" si="63"/>
        <v>1.6162028844688572E-4</v>
      </c>
      <c r="L1022" s="11"/>
      <c r="Q1022" s="2"/>
    </row>
    <row r="1023" spans="1:18" ht="16.149999999999999" customHeight="1" x14ac:dyDescent="0.25">
      <c r="A1023" s="9" t="s">
        <v>192</v>
      </c>
      <c r="B1023" s="7">
        <v>2020</v>
      </c>
      <c r="C1023" s="296" t="s">
        <v>35</v>
      </c>
      <c r="D1023" s="307">
        <v>2015</v>
      </c>
      <c r="E1023" s="307" t="s">
        <v>194</v>
      </c>
      <c r="F1023" s="65">
        <f t="shared" si="61"/>
        <v>5</v>
      </c>
      <c r="G1023" s="66" t="str">
        <f t="shared" si="62"/>
        <v>2013+</v>
      </c>
      <c r="H1023" s="67" t="str">
        <f t="shared" si="64"/>
        <v>2020-T7 SWCV-5</v>
      </c>
      <c r="I1023" s="302">
        <v>1.2500615593658899E-4</v>
      </c>
      <c r="J1023" s="305">
        <f>VLOOKUP(H1023,T7_ReductionFactor!$G$10:$H$3591,2,FALSE)</f>
        <v>0.9240127181804082</v>
      </c>
      <c r="K1023" s="75">
        <f t="shared" si="63"/>
        <v>1.1550727793625156E-4</v>
      </c>
      <c r="L1023" s="11"/>
      <c r="Q1023" s="2"/>
    </row>
    <row r="1024" spans="1:18" ht="16.149999999999999" customHeight="1" x14ac:dyDescent="0.25">
      <c r="A1024" s="9" t="s">
        <v>192</v>
      </c>
      <c r="B1024" s="7">
        <v>2020</v>
      </c>
      <c r="C1024" s="296" t="s">
        <v>35</v>
      </c>
      <c r="D1024" s="307">
        <v>2014</v>
      </c>
      <c r="E1024" s="307" t="s">
        <v>194</v>
      </c>
      <c r="F1024" s="65">
        <f t="shared" si="61"/>
        <v>6</v>
      </c>
      <c r="G1024" s="66" t="str">
        <f t="shared" si="62"/>
        <v>2013+</v>
      </c>
      <c r="H1024" s="67" t="str">
        <f t="shared" si="64"/>
        <v>2020-T7 SWCV-6</v>
      </c>
      <c r="I1024" s="302">
        <v>8.5305875580397801E-5</v>
      </c>
      <c r="J1024" s="305">
        <f>VLOOKUP(H1024,T7_ReductionFactor!$G$10:$H$3591,2,FALSE)</f>
        <v>0.91575946056756985</v>
      </c>
      <c r="K1024" s="75">
        <f t="shared" si="63"/>
        <v>7.8119662604749323E-5</v>
      </c>
      <c r="L1024" s="11"/>
    </row>
    <row r="1025" spans="1:12" ht="16.149999999999999" customHeight="1" x14ac:dyDescent="0.25">
      <c r="A1025" s="9" t="s">
        <v>192</v>
      </c>
      <c r="B1025" s="7">
        <v>2020</v>
      </c>
      <c r="C1025" s="296" t="s">
        <v>35</v>
      </c>
      <c r="D1025" s="307">
        <v>2013</v>
      </c>
      <c r="E1025" s="307" t="s">
        <v>194</v>
      </c>
      <c r="F1025" s="65">
        <f t="shared" si="61"/>
        <v>7</v>
      </c>
      <c r="G1025" s="66" t="str">
        <f t="shared" si="62"/>
        <v>2010-12</v>
      </c>
      <c r="H1025" s="67" t="str">
        <f t="shared" si="64"/>
        <v>2020-T7 SWCV-7</v>
      </c>
      <c r="I1025" s="302">
        <v>1.2377742085393001E-4</v>
      </c>
      <c r="J1025" s="305">
        <f>VLOOKUP(H1025,T7_ReductionFactor!$G$10:$H$3591,2,FALSE)</f>
        <v>0.88192536915825004</v>
      </c>
      <c r="K1025" s="75">
        <f t="shared" si="63"/>
        <v>1.091624475800583E-4</v>
      </c>
      <c r="L1025" s="11"/>
    </row>
    <row r="1026" spans="1:12" ht="16.149999999999999" customHeight="1" x14ac:dyDescent="0.25">
      <c r="A1026" s="9" t="s">
        <v>192</v>
      </c>
      <c r="B1026" s="7">
        <v>2020</v>
      </c>
      <c r="C1026" s="296" t="s">
        <v>35</v>
      </c>
      <c r="D1026" s="307">
        <v>2012</v>
      </c>
      <c r="E1026" s="307" t="s">
        <v>194</v>
      </c>
      <c r="F1026" s="65">
        <f t="shared" si="61"/>
        <v>8</v>
      </c>
      <c r="G1026" s="66" t="str">
        <f t="shared" si="62"/>
        <v>2010-12</v>
      </c>
      <c r="H1026" s="67" t="str">
        <f t="shared" si="64"/>
        <v>2020-T7 SWCV-8</v>
      </c>
      <c r="I1026" s="302">
        <v>7.2733213546938701E-5</v>
      </c>
      <c r="J1026" s="305">
        <f>VLOOKUP(H1026,T7_ReductionFactor!$G$10:$H$3591,2,FALSE)</f>
        <v>0.87435237195093563</v>
      </c>
      <c r="K1026" s="75">
        <f t="shared" si="63"/>
        <v>6.3594457784379782E-5</v>
      </c>
      <c r="L1026" s="11"/>
    </row>
    <row r="1027" spans="1:12" ht="16.149999999999999" customHeight="1" x14ac:dyDescent="0.25">
      <c r="A1027" s="9" t="s">
        <v>192</v>
      </c>
      <c r="B1027" s="7">
        <v>2020</v>
      </c>
      <c r="C1027" s="296" t="s">
        <v>35</v>
      </c>
      <c r="D1027" s="307">
        <v>2011</v>
      </c>
      <c r="E1027" s="307" t="s">
        <v>194</v>
      </c>
      <c r="F1027" s="65">
        <f t="shared" si="61"/>
        <v>9</v>
      </c>
      <c r="G1027" s="66" t="str">
        <f t="shared" si="62"/>
        <v>2010-12</v>
      </c>
      <c r="H1027" s="67" t="str">
        <f t="shared" si="64"/>
        <v>2020-T7 SWCV-9</v>
      </c>
      <c r="I1027" s="302">
        <v>1.32292925496428E-4</v>
      </c>
      <c r="J1027" s="305">
        <f>VLOOKUP(H1027,T7_ReductionFactor!$G$10:$H$3591,2,FALSE)</f>
        <v>0.86748504950369676</v>
      </c>
      <c r="K1027" s="75">
        <f t="shared" si="63"/>
        <v>1.1476213502325771E-4</v>
      </c>
      <c r="L1027" s="11"/>
    </row>
    <row r="1028" spans="1:12" ht="16.149999999999999" customHeight="1" x14ac:dyDescent="0.25">
      <c r="A1028" s="9" t="s">
        <v>192</v>
      </c>
      <c r="B1028" s="7">
        <v>2020</v>
      </c>
      <c r="C1028" s="296" t="s">
        <v>35</v>
      </c>
      <c r="D1028" s="307">
        <v>2010</v>
      </c>
      <c r="E1028" s="307" t="s">
        <v>194</v>
      </c>
      <c r="F1028" s="65">
        <f t="shared" si="61"/>
        <v>10</v>
      </c>
      <c r="G1028" s="66" t="str">
        <f t="shared" si="62"/>
        <v>2007-09</v>
      </c>
      <c r="H1028" s="67" t="str">
        <f t="shared" si="64"/>
        <v>2020-T7 SWCV-10</v>
      </c>
      <c r="I1028" s="302">
        <v>1.22047877585998E-4</v>
      </c>
      <c r="J1028" s="305">
        <f>VLOOKUP(H1028,T7_ReductionFactor!$G$10:$H$3591,2,FALSE)</f>
        <v>0.89423554210029099</v>
      </c>
      <c r="K1028" s="75">
        <f t="shared" si="63"/>
        <v>1.0913954997530488E-4</v>
      </c>
      <c r="L1028" s="11"/>
    </row>
    <row r="1029" spans="1:12" ht="16.149999999999999" customHeight="1" x14ac:dyDescent="0.25">
      <c r="A1029" s="9" t="s">
        <v>192</v>
      </c>
      <c r="B1029" s="7">
        <v>2020</v>
      </c>
      <c r="C1029" s="296" t="s">
        <v>35</v>
      </c>
      <c r="D1029" s="307">
        <v>2009</v>
      </c>
      <c r="E1029" s="307" t="s">
        <v>194</v>
      </c>
      <c r="F1029" s="65">
        <f t="shared" si="61"/>
        <v>11</v>
      </c>
      <c r="G1029" s="66" t="str">
        <f t="shared" si="62"/>
        <v>2007-09</v>
      </c>
      <c r="H1029" s="67" t="str">
        <f t="shared" si="64"/>
        <v>2020-T7 SWCV-11</v>
      </c>
      <c r="I1029" s="302">
        <v>1.0478625345408701E-4</v>
      </c>
      <c r="J1029" s="305">
        <f>VLOOKUP(H1029,T7_ReductionFactor!$G$10:$H$3591,2,FALSE)</f>
        <v>0.88813411280895949</v>
      </c>
      <c r="K1029" s="75">
        <f t="shared" si="63"/>
        <v>9.3064246246020335E-5</v>
      </c>
      <c r="L1029" s="11"/>
    </row>
    <row r="1030" spans="1:12" ht="16.149999999999999" customHeight="1" x14ac:dyDescent="0.25">
      <c r="A1030" s="9" t="s">
        <v>192</v>
      </c>
      <c r="B1030" s="7">
        <v>2020</v>
      </c>
      <c r="C1030" s="296" t="s">
        <v>35</v>
      </c>
      <c r="D1030" s="307">
        <v>2008</v>
      </c>
      <c r="E1030" s="307" t="s">
        <v>194</v>
      </c>
      <c r="F1030" s="65">
        <f t="shared" si="61"/>
        <v>12</v>
      </c>
      <c r="G1030" s="66" t="str">
        <f t="shared" si="62"/>
        <v>2007-09</v>
      </c>
      <c r="H1030" s="67" t="str">
        <f t="shared" si="64"/>
        <v>2020-T7 SWCV-12</v>
      </c>
      <c r="I1030" s="302">
        <v>2.3843181178438E-4</v>
      </c>
      <c r="J1030" s="305">
        <f>VLOOKUP(H1030,T7_ReductionFactor!$G$10:$H$3591,2,FALSE)</f>
        <v>0.88235921309275156</v>
      </c>
      <c r="K1030" s="75">
        <f t="shared" si="63"/>
        <v>2.1038250582234457E-4</v>
      </c>
      <c r="L1030" s="11"/>
    </row>
    <row r="1031" spans="1:12" ht="16.149999999999999" customHeight="1" x14ac:dyDescent="0.25">
      <c r="A1031" s="9" t="s">
        <v>192</v>
      </c>
      <c r="B1031" s="7">
        <v>2020</v>
      </c>
      <c r="C1031" s="296" t="s">
        <v>35</v>
      </c>
      <c r="D1031" s="307">
        <v>2007</v>
      </c>
      <c r="E1031" s="307" t="s">
        <v>194</v>
      </c>
      <c r="F1031" s="65">
        <f t="shared" si="61"/>
        <v>13</v>
      </c>
      <c r="G1031" s="66" t="str">
        <f t="shared" si="62"/>
        <v>1997-06</v>
      </c>
      <c r="H1031" s="67" t="str">
        <f t="shared" si="64"/>
        <v>2020-T7 SWCV-13</v>
      </c>
      <c r="I1031" s="302">
        <v>3.7148136100349202E-4</v>
      </c>
      <c r="J1031" s="305">
        <f>VLOOKUP(H1031,T7_ReductionFactor!$G$10:$H$3591,2,FALSE)</f>
        <v>0.94097020220231631</v>
      </c>
      <c r="K1031" s="75">
        <f t="shared" si="63"/>
        <v>3.4955289137784755E-4</v>
      </c>
      <c r="L1031" s="11"/>
    </row>
    <row r="1032" spans="1:12" ht="16.149999999999999" customHeight="1" x14ac:dyDescent="0.25">
      <c r="A1032" s="9" t="s">
        <v>192</v>
      </c>
      <c r="B1032" s="7">
        <v>2020</v>
      </c>
      <c r="C1032" s="296" t="s">
        <v>35</v>
      </c>
      <c r="D1032" s="307">
        <v>2006</v>
      </c>
      <c r="E1032" s="307" t="s">
        <v>194</v>
      </c>
      <c r="F1032" s="65">
        <f t="shared" si="61"/>
        <v>14</v>
      </c>
      <c r="G1032" s="66" t="str">
        <f t="shared" si="62"/>
        <v>1997-06</v>
      </c>
      <c r="H1032" s="67" t="str">
        <f t="shared" si="64"/>
        <v>2020-T7 SWCV-14</v>
      </c>
      <c r="I1032" s="302">
        <v>5.4300019846753405E-4</v>
      </c>
      <c r="J1032" s="305">
        <f>VLOOKUP(H1032,T7_ReductionFactor!$G$10:$H$3591,2,FALSE)</f>
        <v>0.93798199428935225</v>
      </c>
      <c r="K1032" s="75">
        <f t="shared" si="63"/>
        <v>5.0932440905809167E-4</v>
      </c>
      <c r="L1032" s="11"/>
    </row>
    <row r="1033" spans="1:12" ht="16.149999999999999" customHeight="1" x14ac:dyDescent="0.25">
      <c r="A1033" s="9" t="s">
        <v>192</v>
      </c>
      <c r="B1033" s="7">
        <v>2020</v>
      </c>
      <c r="C1033" s="296" t="s">
        <v>35</v>
      </c>
      <c r="D1033" s="307">
        <v>2005</v>
      </c>
      <c r="E1033" s="307" t="s">
        <v>194</v>
      </c>
      <c r="F1033" s="65">
        <f t="shared" ref="F1033:F1096" si="65">B1033-D1033</f>
        <v>15</v>
      </c>
      <c r="G1033" s="66" t="str">
        <f t="shared" ref="G1033:G1096" si="66">IF(D1033&lt;1998,"Pre1997",IF(D1033&lt;2008,"1997-06",IF(D1033&lt;2011,"2007-09",IF(D1033&lt;2014,"2010-12","2013+"))))</f>
        <v>1997-06</v>
      </c>
      <c r="H1033" s="67" t="str">
        <f t="shared" si="64"/>
        <v>2020-T7 SWCV-15</v>
      </c>
      <c r="I1033" s="302">
        <v>4.1380546467446801E-4</v>
      </c>
      <c r="J1033" s="305">
        <f>VLOOKUP(H1033,T7_ReductionFactor!$G$10:$H$3591,2,FALSE)</f>
        <v>0.93509672742370198</v>
      </c>
      <c r="K1033" s="75">
        <f t="shared" ref="K1033:K1096" si="67">I1033*J1033</f>
        <v>3.8694813580713937E-4</v>
      </c>
      <c r="L1033" s="11"/>
    </row>
    <row r="1034" spans="1:12" ht="16.149999999999999" customHeight="1" x14ac:dyDescent="0.25">
      <c r="A1034" s="9" t="s">
        <v>192</v>
      </c>
      <c r="B1034" s="7">
        <v>2020</v>
      </c>
      <c r="C1034" s="296" t="s">
        <v>35</v>
      </c>
      <c r="D1034" s="307">
        <v>2004</v>
      </c>
      <c r="E1034" s="307" t="s">
        <v>194</v>
      </c>
      <c r="F1034" s="65">
        <f t="shared" si="65"/>
        <v>16</v>
      </c>
      <c r="G1034" s="66" t="str">
        <f t="shared" si="66"/>
        <v>1997-06</v>
      </c>
      <c r="H1034" s="67" t="str">
        <f t="shared" ref="H1034:H1097" si="68">CONCATENATE(B1034,"-",C1034,"-",F1034)</f>
        <v>2020-T7 SWCV-16</v>
      </c>
      <c r="I1034" s="302">
        <v>2.3102468066195299E-4</v>
      </c>
      <c r="J1034" s="305">
        <f>VLOOKUP(H1034,T7_ReductionFactor!$G$10:$H$3591,2,FALSE)</f>
        <v>0.93230917233879462</v>
      </c>
      <c r="K1034" s="75">
        <f t="shared" si="67"/>
        <v>2.1538642881777973E-4</v>
      </c>
      <c r="L1034" s="11"/>
    </row>
    <row r="1035" spans="1:12" ht="16.149999999999999" customHeight="1" x14ac:dyDescent="0.25">
      <c r="A1035" s="9" t="s">
        <v>192</v>
      </c>
      <c r="B1035" s="7">
        <v>2020</v>
      </c>
      <c r="C1035" s="296" t="s">
        <v>35</v>
      </c>
      <c r="D1035" s="307">
        <v>2003</v>
      </c>
      <c r="E1035" s="307" t="s">
        <v>194</v>
      </c>
      <c r="F1035" s="65">
        <f t="shared" si="65"/>
        <v>17</v>
      </c>
      <c r="G1035" s="66" t="str">
        <f t="shared" si="66"/>
        <v>1997-06</v>
      </c>
      <c r="H1035" s="67" t="str">
        <f t="shared" si="68"/>
        <v>2020-T7 SWCV-17</v>
      </c>
      <c r="I1035" s="302">
        <v>2.72152248785024E-4</v>
      </c>
      <c r="J1035" s="305">
        <f>VLOOKUP(H1035,T7_ReductionFactor!$G$10:$H$3591,2,FALSE)</f>
        <v>0.95664700674259207</v>
      </c>
      <c r="K1035" s="75">
        <f t="shared" si="67"/>
        <v>2.6035363417845845E-4</v>
      </c>
      <c r="L1035" s="11"/>
    </row>
    <row r="1036" spans="1:12" ht="16.149999999999999" customHeight="1" x14ac:dyDescent="0.25">
      <c r="A1036" s="9" t="s">
        <v>192</v>
      </c>
      <c r="B1036" s="7">
        <v>2020</v>
      </c>
      <c r="C1036" s="296" t="s">
        <v>35</v>
      </c>
      <c r="D1036" s="307">
        <v>2002</v>
      </c>
      <c r="E1036" s="307" t="s">
        <v>194</v>
      </c>
      <c r="F1036" s="65">
        <f t="shared" si="65"/>
        <v>18</v>
      </c>
      <c r="G1036" s="66" t="str">
        <f t="shared" si="66"/>
        <v>1997-06</v>
      </c>
      <c r="H1036" s="67" t="str">
        <f t="shared" si="68"/>
        <v>2020-T7 SWCV-18</v>
      </c>
      <c r="I1036" s="302">
        <v>2.0359146166953201E-4</v>
      </c>
      <c r="J1036" s="305">
        <f>VLOOKUP(H1036,T7_ReductionFactor!$G$10:$H$3591,2,FALSE)</f>
        <v>0.95510882523813323</v>
      </c>
      <c r="K1036" s="75">
        <f t="shared" si="67"/>
        <v>1.9445200178370116E-4</v>
      </c>
      <c r="L1036" s="11"/>
    </row>
    <row r="1037" spans="1:12" ht="16.149999999999999" customHeight="1" x14ac:dyDescent="0.25">
      <c r="A1037" s="9" t="s">
        <v>192</v>
      </c>
      <c r="B1037" s="7">
        <v>2020</v>
      </c>
      <c r="C1037" s="296" t="s">
        <v>35</v>
      </c>
      <c r="D1037" s="307">
        <v>2001</v>
      </c>
      <c r="E1037" s="307" t="s">
        <v>194</v>
      </c>
      <c r="F1037" s="65">
        <f t="shared" si="65"/>
        <v>19</v>
      </c>
      <c r="G1037" s="66" t="str">
        <f t="shared" si="66"/>
        <v>1997-06</v>
      </c>
      <c r="H1037" s="67" t="str">
        <f t="shared" si="68"/>
        <v>2020-T7 SWCV-19</v>
      </c>
      <c r="I1037" s="302">
        <v>2.1355935399160899E-4</v>
      </c>
      <c r="J1037" s="305">
        <f>VLOOKUP(H1037,T7_ReductionFactor!$G$10:$H$3591,2,FALSE)</f>
        <v>0.95362459102370856</v>
      </c>
      <c r="K1037" s="75">
        <f t="shared" si="67"/>
        <v>2.0365545160953554E-4</v>
      </c>
      <c r="L1037" s="11"/>
    </row>
    <row r="1038" spans="1:12" ht="16.149999999999999" customHeight="1" x14ac:dyDescent="0.25">
      <c r="A1038" s="9" t="s">
        <v>192</v>
      </c>
      <c r="B1038" s="7">
        <v>2020</v>
      </c>
      <c r="C1038" s="296" t="s">
        <v>35</v>
      </c>
      <c r="D1038" s="307">
        <v>2000</v>
      </c>
      <c r="E1038" s="307" t="s">
        <v>194</v>
      </c>
      <c r="F1038" s="65">
        <f t="shared" si="65"/>
        <v>20</v>
      </c>
      <c r="G1038" s="66" t="str">
        <f t="shared" si="66"/>
        <v>1997-06</v>
      </c>
      <c r="H1038" s="67" t="str">
        <f t="shared" si="68"/>
        <v>2020-T7 SWCV-20</v>
      </c>
      <c r="I1038" s="302">
        <v>1.4787524631752099E-4</v>
      </c>
      <c r="J1038" s="305">
        <f>VLOOKUP(H1038,T7_ReductionFactor!$G$10:$H$3591,2,FALSE)</f>
        <v>0.95219151494122478</v>
      </c>
      <c r="K1038" s="75">
        <f t="shared" si="67"/>
        <v>1.4080555481338708E-4</v>
      </c>
      <c r="L1038" s="11"/>
    </row>
    <row r="1039" spans="1:12" ht="16.149999999999999" customHeight="1" x14ac:dyDescent="0.25">
      <c r="A1039" s="9" t="s">
        <v>192</v>
      </c>
      <c r="B1039" s="7">
        <v>2020</v>
      </c>
      <c r="C1039" s="296" t="s">
        <v>35</v>
      </c>
      <c r="D1039" s="307">
        <v>1999</v>
      </c>
      <c r="E1039" s="307" t="s">
        <v>194</v>
      </c>
      <c r="F1039" s="65">
        <f t="shared" si="65"/>
        <v>21</v>
      </c>
      <c r="G1039" s="66" t="str">
        <f t="shared" si="66"/>
        <v>1997-06</v>
      </c>
      <c r="H1039" s="67" t="str">
        <f t="shared" si="68"/>
        <v>2020-T7 SWCV-21</v>
      </c>
      <c r="I1039" s="302">
        <v>1.7494116884775299E-4</v>
      </c>
      <c r="J1039" s="305">
        <f>VLOOKUP(H1039,T7_ReductionFactor!$G$10:$H$3591,2,FALSE)</f>
        <v>0.95080699684684455</v>
      </c>
      <c r="K1039" s="75">
        <f t="shared" si="67"/>
        <v>1.6633528737700879E-4</v>
      </c>
      <c r="L1039" s="11"/>
    </row>
    <row r="1040" spans="1:12" ht="16.149999999999999" customHeight="1" x14ac:dyDescent="0.25">
      <c r="A1040" s="9" t="s">
        <v>192</v>
      </c>
      <c r="B1040" s="7">
        <v>2020</v>
      </c>
      <c r="C1040" s="296" t="s">
        <v>35</v>
      </c>
      <c r="D1040" s="307">
        <v>1998</v>
      </c>
      <c r="E1040" s="307" t="s">
        <v>194</v>
      </c>
      <c r="F1040" s="65">
        <f t="shared" si="65"/>
        <v>22</v>
      </c>
      <c r="G1040" s="66" t="str">
        <f t="shared" si="66"/>
        <v>1997-06</v>
      </c>
      <c r="H1040" s="67" t="str">
        <f t="shared" si="68"/>
        <v>2020-T7 SWCV-22</v>
      </c>
      <c r="I1040" s="302">
        <v>7.5907601896183302E-5</v>
      </c>
      <c r="J1040" s="305">
        <f>VLOOKUP(H1040,T7_ReductionFactor!$G$10:$H$3591,2,FALSE)</f>
        <v>0.94946860986645254</v>
      </c>
      <c r="K1040" s="75">
        <f t="shared" si="67"/>
        <v>7.2071885250665261E-5</v>
      </c>
      <c r="L1040" s="11"/>
    </row>
    <row r="1041" spans="1:12" ht="16.149999999999999" customHeight="1" x14ac:dyDescent="0.25">
      <c r="A1041" s="9" t="s">
        <v>192</v>
      </c>
      <c r="B1041" s="7">
        <v>2020</v>
      </c>
      <c r="C1041" s="296" t="s">
        <v>35</v>
      </c>
      <c r="D1041" s="307">
        <v>1997</v>
      </c>
      <c r="E1041" s="307" t="s">
        <v>194</v>
      </c>
      <c r="F1041" s="65">
        <f t="shared" si="65"/>
        <v>23</v>
      </c>
      <c r="G1041" s="66" t="str">
        <f t="shared" si="66"/>
        <v>Pre1997</v>
      </c>
      <c r="H1041" s="67" t="str">
        <f t="shared" si="68"/>
        <v>2020-T7 SWCV-23</v>
      </c>
      <c r="I1041" s="302">
        <v>5.0235224201539898E-5</v>
      </c>
      <c r="J1041" s="305">
        <f>VLOOKUP(H1041,T7_ReductionFactor!$G$10:$H$3591,2,FALSE)</f>
        <v>0.94817408619911614</v>
      </c>
      <c r="K1041" s="75">
        <f t="shared" si="67"/>
        <v>4.7631737802302819E-5</v>
      </c>
      <c r="L1041" s="11"/>
    </row>
    <row r="1042" spans="1:12" ht="16.149999999999999" customHeight="1" x14ac:dyDescent="0.25">
      <c r="A1042" s="9" t="s">
        <v>192</v>
      </c>
      <c r="B1042" s="7">
        <v>2020</v>
      </c>
      <c r="C1042" s="296" t="s">
        <v>35</v>
      </c>
      <c r="D1042" s="307">
        <v>1996</v>
      </c>
      <c r="E1042" s="307" t="s">
        <v>194</v>
      </c>
      <c r="F1042" s="65">
        <f t="shared" si="65"/>
        <v>24</v>
      </c>
      <c r="G1042" s="66" t="str">
        <f t="shared" si="66"/>
        <v>Pre1997</v>
      </c>
      <c r="H1042" s="67" t="str">
        <f t="shared" si="68"/>
        <v>2020-T7 SWCV-24</v>
      </c>
      <c r="I1042" s="302">
        <v>1.2105989185921701E-4</v>
      </c>
      <c r="J1042" s="305">
        <f>VLOOKUP(H1042,T7_ReductionFactor!$G$10:$H$3591,2,FALSE)</f>
        <v>0.94692130429384747</v>
      </c>
      <c r="K1042" s="75">
        <f t="shared" si="67"/>
        <v>1.1463419069700189E-4</v>
      </c>
      <c r="L1042" s="11"/>
    </row>
    <row r="1043" spans="1:12" ht="16.149999999999999" customHeight="1" x14ac:dyDescent="0.25">
      <c r="A1043" s="9" t="s">
        <v>192</v>
      </c>
      <c r="B1043" s="7">
        <v>2020</v>
      </c>
      <c r="C1043" s="296" t="s">
        <v>35</v>
      </c>
      <c r="D1043" s="307">
        <v>1995</v>
      </c>
      <c r="E1043" s="307" t="s">
        <v>194</v>
      </c>
      <c r="F1043" s="65">
        <f t="shared" si="65"/>
        <v>25</v>
      </c>
      <c r="G1043" s="66" t="str">
        <f t="shared" si="66"/>
        <v>Pre1997</v>
      </c>
      <c r="H1043" s="67" t="str">
        <f t="shared" si="68"/>
        <v>2020-T7 SWCV-25</v>
      </c>
      <c r="I1043" s="302">
        <v>1.1196812634728999E-4</v>
      </c>
      <c r="J1043" s="305">
        <f>VLOOKUP(H1043,T7_ReductionFactor!$G$10:$H$3591,2,FALSE)</f>
        <v>0.94570827724713213</v>
      </c>
      <c r="K1043" s="75">
        <f t="shared" si="67"/>
        <v>1.0588918387448484E-4</v>
      </c>
      <c r="L1043" s="11"/>
    </row>
    <row r="1044" spans="1:12" ht="16.149999999999999" customHeight="1" x14ac:dyDescent="0.25">
      <c r="A1044" s="9" t="s">
        <v>192</v>
      </c>
      <c r="B1044" s="7">
        <v>2020</v>
      </c>
      <c r="C1044" s="296" t="s">
        <v>35</v>
      </c>
      <c r="D1044" s="307">
        <v>1994</v>
      </c>
      <c r="E1044" s="307" t="s">
        <v>194</v>
      </c>
      <c r="F1044" s="65">
        <f t="shared" si="65"/>
        <v>26</v>
      </c>
      <c r="G1044" s="66" t="str">
        <f t="shared" si="66"/>
        <v>Pre1997</v>
      </c>
      <c r="H1044" s="67" t="str">
        <f t="shared" si="68"/>
        <v>2020-T7 SWCV-26</v>
      </c>
      <c r="I1044" s="302">
        <v>7.7460587623936605E-5</v>
      </c>
      <c r="J1044" s="305">
        <f>VLOOKUP(H1044,T7_ReductionFactor!$G$10:$H$3591,2,FALSE)</f>
        <v>0.94453314228776064</v>
      </c>
      <c r="K1044" s="75">
        <f t="shared" si="67"/>
        <v>7.3164092231893258E-5</v>
      </c>
      <c r="L1044" s="11"/>
    </row>
    <row r="1045" spans="1:12" ht="16.149999999999999" customHeight="1" x14ac:dyDescent="0.25">
      <c r="A1045" s="9" t="s">
        <v>192</v>
      </c>
      <c r="B1045" s="7">
        <v>2020</v>
      </c>
      <c r="C1045" s="296" t="s">
        <v>35</v>
      </c>
      <c r="D1045" s="307">
        <v>1993</v>
      </c>
      <c r="E1045" s="307" t="s">
        <v>194</v>
      </c>
      <c r="F1045" s="65">
        <f t="shared" si="65"/>
        <v>27</v>
      </c>
      <c r="G1045" s="66" t="str">
        <f t="shared" si="66"/>
        <v>Pre1997</v>
      </c>
      <c r="H1045" s="67" t="str">
        <f t="shared" si="68"/>
        <v>2020-T7 SWCV-27</v>
      </c>
      <c r="I1045" s="302">
        <v>1.147041193177E-4</v>
      </c>
      <c r="J1045" s="305">
        <f>VLOOKUP(H1045,T7_ReductionFactor!$G$10:$H$3591,2,FALSE)</f>
        <v>1</v>
      </c>
      <c r="K1045" s="75">
        <f t="shared" si="67"/>
        <v>1.147041193177E-4</v>
      </c>
      <c r="L1045" s="11"/>
    </row>
    <row r="1046" spans="1:12" ht="16.149999999999999" customHeight="1" x14ac:dyDescent="0.25">
      <c r="A1046" s="9" t="s">
        <v>192</v>
      </c>
      <c r="B1046" s="7">
        <v>2020</v>
      </c>
      <c r="C1046" s="296" t="s">
        <v>35</v>
      </c>
      <c r="D1046" s="307">
        <v>1992</v>
      </c>
      <c r="E1046" s="307" t="s">
        <v>194</v>
      </c>
      <c r="F1046" s="65">
        <f t="shared" si="65"/>
        <v>28</v>
      </c>
      <c r="G1046" s="66" t="str">
        <f t="shared" si="66"/>
        <v>Pre1997</v>
      </c>
      <c r="H1046" s="67" t="str">
        <f t="shared" si="68"/>
        <v>2020-T7 SWCV-28</v>
      </c>
      <c r="I1046" s="302">
        <v>8.1529441807909401E-5</v>
      </c>
      <c r="J1046" s="305">
        <f>VLOOKUP(H1046,T7_ReductionFactor!$G$10:$H$3591,2,FALSE)</f>
        <v>1</v>
      </c>
      <c r="K1046" s="75">
        <f t="shared" si="67"/>
        <v>8.1529441807909401E-5</v>
      </c>
      <c r="L1046" s="11"/>
    </row>
    <row r="1047" spans="1:12" ht="16.149999999999999" customHeight="1" x14ac:dyDescent="0.25">
      <c r="A1047" s="9" t="s">
        <v>192</v>
      </c>
      <c r="B1047" s="7">
        <v>2020</v>
      </c>
      <c r="C1047" s="296" t="s">
        <v>35</v>
      </c>
      <c r="D1047" s="307">
        <v>1991</v>
      </c>
      <c r="E1047" s="307" t="s">
        <v>194</v>
      </c>
      <c r="F1047" s="65">
        <f t="shared" si="65"/>
        <v>29</v>
      </c>
      <c r="G1047" s="66" t="str">
        <f t="shared" si="66"/>
        <v>Pre1997</v>
      </c>
      <c r="H1047" s="67" t="str">
        <f t="shared" si="68"/>
        <v>2020-T7 SWCV-29</v>
      </c>
      <c r="I1047" s="302">
        <v>9.5131843345191093E-5</v>
      </c>
      <c r="J1047" s="305">
        <f>VLOOKUP(H1047,T7_ReductionFactor!$G$10:$H$3591,2,FALSE)</f>
        <v>1</v>
      </c>
      <c r="K1047" s="75">
        <f t="shared" si="67"/>
        <v>9.5131843345191093E-5</v>
      </c>
      <c r="L1047" s="11"/>
    </row>
    <row r="1048" spans="1:12" ht="16.149999999999999" customHeight="1" x14ac:dyDescent="0.25">
      <c r="A1048" s="9" t="s">
        <v>192</v>
      </c>
      <c r="B1048" s="7">
        <v>2020</v>
      </c>
      <c r="C1048" s="296" t="s">
        <v>35</v>
      </c>
      <c r="D1048" s="307">
        <v>1990</v>
      </c>
      <c r="E1048" s="307" t="s">
        <v>194</v>
      </c>
      <c r="F1048" s="65">
        <f t="shared" si="65"/>
        <v>30</v>
      </c>
      <c r="G1048" s="66" t="str">
        <f t="shared" si="66"/>
        <v>Pre1997</v>
      </c>
      <c r="H1048" s="67" t="str">
        <f t="shared" si="68"/>
        <v>2020-T7 SWCV-30</v>
      </c>
      <c r="I1048" s="302">
        <v>1.3395309834743899E-4</v>
      </c>
      <c r="J1048" s="305">
        <f>VLOOKUP(H1048,T7_ReductionFactor!$G$10:$H$3591,2,FALSE)</f>
        <v>1</v>
      </c>
      <c r="K1048" s="75">
        <f t="shared" si="67"/>
        <v>1.3395309834743899E-4</v>
      </c>
      <c r="L1048" s="11"/>
    </row>
    <row r="1049" spans="1:12" ht="16.149999999999999" customHeight="1" x14ac:dyDescent="0.25">
      <c r="A1049" s="9" t="s">
        <v>192</v>
      </c>
      <c r="B1049" s="7">
        <v>2020</v>
      </c>
      <c r="C1049" s="296" t="s">
        <v>35</v>
      </c>
      <c r="D1049" s="307">
        <v>1989</v>
      </c>
      <c r="E1049" s="307" t="s">
        <v>194</v>
      </c>
      <c r="F1049" s="65">
        <f t="shared" si="65"/>
        <v>31</v>
      </c>
      <c r="G1049" s="66" t="str">
        <f t="shared" si="66"/>
        <v>Pre1997</v>
      </c>
      <c r="H1049" s="67" t="str">
        <f t="shared" si="68"/>
        <v>2020-T7 SWCV-31</v>
      </c>
      <c r="I1049" s="302">
        <v>2.4416267009915902E-4</v>
      </c>
      <c r="J1049" s="305">
        <f>VLOOKUP(H1049,T7_ReductionFactor!$G$10:$H$3591,2,FALSE)</f>
        <v>1</v>
      </c>
      <c r="K1049" s="75">
        <f t="shared" si="67"/>
        <v>2.4416267009915902E-4</v>
      </c>
      <c r="L1049" s="11"/>
    </row>
    <row r="1050" spans="1:12" ht="16.149999999999999" customHeight="1" x14ac:dyDescent="0.25">
      <c r="A1050" s="9" t="s">
        <v>192</v>
      </c>
      <c r="B1050" s="7">
        <v>2020</v>
      </c>
      <c r="C1050" s="296" t="s">
        <v>35</v>
      </c>
      <c r="D1050" s="307">
        <v>1988</v>
      </c>
      <c r="E1050" s="307" t="s">
        <v>194</v>
      </c>
      <c r="F1050" s="65">
        <f t="shared" si="65"/>
        <v>32</v>
      </c>
      <c r="G1050" s="66" t="str">
        <f t="shared" si="66"/>
        <v>Pre1997</v>
      </c>
      <c r="H1050" s="67" t="str">
        <f t="shared" si="68"/>
        <v>2020-T7 SWCV-32</v>
      </c>
      <c r="I1050" s="302">
        <v>1.02311598458746E-4</v>
      </c>
      <c r="J1050" s="305">
        <f>VLOOKUP(H1050,T7_ReductionFactor!$G$10:$H$3591,2,FALSE)</f>
        <v>1</v>
      </c>
      <c r="K1050" s="75">
        <f t="shared" si="67"/>
        <v>1.02311598458746E-4</v>
      </c>
      <c r="L1050" s="11"/>
    </row>
    <row r="1051" spans="1:12" ht="16.149999999999999" customHeight="1" x14ac:dyDescent="0.25">
      <c r="A1051" s="9" t="s">
        <v>192</v>
      </c>
      <c r="B1051" s="7">
        <v>2020</v>
      </c>
      <c r="C1051" s="296" t="s">
        <v>35</v>
      </c>
      <c r="D1051" s="307">
        <v>1987</v>
      </c>
      <c r="E1051" s="307" t="s">
        <v>194</v>
      </c>
      <c r="F1051" s="65">
        <f t="shared" si="65"/>
        <v>33</v>
      </c>
      <c r="G1051" s="66" t="str">
        <f t="shared" si="66"/>
        <v>Pre1997</v>
      </c>
      <c r="H1051" s="67" t="str">
        <f t="shared" si="68"/>
        <v>2020-T7 SWCV-33</v>
      </c>
      <c r="I1051" s="302">
        <v>1.22517413963217E-4</v>
      </c>
      <c r="J1051" s="305">
        <f>VLOOKUP(H1051,T7_ReductionFactor!$G$10:$H$3591,2,FALSE)</f>
        <v>1</v>
      </c>
      <c r="K1051" s="75">
        <f t="shared" si="67"/>
        <v>1.22517413963217E-4</v>
      </c>
      <c r="L1051" s="11"/>
    </row>
    <row r="1052" spans="1:12" ht="16.149999999999999" customHeight="1" x14ac:dyDescent="0.25">
      <c r="A1052" s="9" t="s">
        <v>192</v>
      </c>
      <c r="B1052" s="7">
        <v>2020</v>
      </c>
      <c r="C1052" s="296" t="s">
        <v>35</v>
      </c>
      <c r="D1052" s="307">
        <v>1986</v>
      </c>
      <c r="E1052" s="307" t="s">
        <v>194</v>
      </c>
      <c r="F1052" s="65">
        <f t="shared" si="65"/>
        <v>34</v>
      </c>
      <c r="G1052" s="66" t="str">
        <f t="shared" si="66"/>
        <v>Pre1997</v>
      </c>
      <c r="H1052" s="67" t="str">
        <f t="shared" si="68"/>
        <v>2020-T7 SWCV-34</v>
      </c>
      <c r="I1052" s="302">
        <v>1.5376034840231201E-4</v>
      </c>
      <c r="J1052" s="305">
        <f>VLOOKUP(H1052,T7_ReductionFactor!$G$10:$H$3591,2,FALSE)</f>
        <v>1</v>
      </c>
      <c r="K1052" s="75">
        <f t="shared" si="67"/>
        <v>1.5376034840231201E-4</v>
      </c>
      <c r="L1052" s="11"/>
    </row>
    <row r="1053" spans="1:12" ht="16.149999999999999" customHeight="1" x14ac:dyDescent="0.25">
      <c r="A1053" s="9" t="s">
        <v>192</v>
      </c>
      <c r="B1053" s="7">
        <v>2020</v>
      </c>
      <c r="C1053" s="296" t="s">
        <v>35</v>
      </c>
      <c r="D1053" s="307">
        <v>1985</v>
      </c>
      <c r="E1053" s="307" t="s">
        <v>194</v>
      </c>
      <c r="F1053" s="65">
        <f t="shared" si="65"/>
        <v>35</v>
      </c>
      <c r="G1053" s="66" t="str">
        <f t="shared" si="66"/>
        <v>Pre1997</v>
      </c>
      <c r="H1053" s="67" t="str">
        <f t="shared" si="68"/>
        <v>2020-T7 SWCV-35</v>
      </c>
      <c r="I1053" s="302">
        <v>1.38849296070441E-4</v>
      </c>
      <c r="J1053" s="305">
        <f>VLOOKUP(H1053,T7_ReductionFactor!$G$10:$H$3591,2,FALSE)</f>
        <v>1</v>
      </c>
      <c r="K1053" s="75">
        <f t="shared" si="67"/>
        <v>1.38849296070441E-4</v>
      </c>
      <c r="L1053" s="11"/>
    </row>
    <row r="1054" spans="1:12" ht="16.149999999999999" customHeight="1" x14ac:dyDescent="0.25">
      <c r="A1054" s="9" t="s">
        <v>192</v>
      </c>
      <c r="B1054" s="7">
        <v>2020</v>
      </c>
      <c r="C1054" s="296" t="s">
        <v>35</v>
      </c>
      <c r="D1054" s="307">
        <v>1984</v>
      </c>
      <c r="E1054" s="307" t="s">
        <v>194</v>
      </c>
      <c r="F1054" s="65">
        <f t="shared" si="65"/>
        <v>36</v>
      </c>
      <c r="G1054" s="66" t="str">
        <f t="shared" si="66"/>
        <v>Pre1997</v>
      </c>
      <c r="H1054" s="67" t="str">
        <f t="shared" si="68"/>
        <v>2020-T7 SWCV-36</v>
      </c>
      <c r="I1054" s="302">
        <v>2.0386695357404999E-4</v>
      </c>
      <c r="J1054" s="305">
        <f>VLOOKUP(H1054,T7_ReductionFactor!$G$10:$H$3591,2,FALSE)</f>
        <v>1</v>
      </c>
      <c r="K1054" s="75">
        <f t="shared" si="67"/>
        <v>2.0386695357404999E-4</v>
      </c>
      <c r="L1054" s="11"/>
    </row>
    <row r="1055" spans="1:12" ht="16.149999999999999" customHeight="1" x14ac:dyDescent="0.25">
      <c r="A1055" s="9" t="s">
        <v>192</v>
      </c>
      <c r="B1055" s="7">
        <v>2020</v>
      </c>
      <c r="C1055" s="296" t="s">
        <v>35</v>
      </c>
      <c r="D1055" s="307">
        <v>1983</v>
      </c>
      <c r="E1055" s="307" t="s">
        <v>194</v>
      </c>
      <c r="F1055" s="65">
        <f t="shared" si="65"/>
        <v>37</v>
      </c>
      <c r="G1055" s="66" t="str">
        <f t="shared" si="66"/>
        <v>Pre1997</v>
      </c>
      <c r="H1055" s="67" t="str">
        <f t="shared" si="68"/>
        <v>2020-T7 SWCV-37</v>
      </c>
      <c r="I1055" s="302">
        <v>4.08331218461382E-5</v>
      </c>
      <c r="J1055" s="305">
        <f>VLOOKUP(H1055,T7_ReductionFactor!$G$10:$H$3591,2,FALSE)</f>
        <v>1</v>
      </c>
      <c r="K1055" s="75">
        <f t="shared" si="67"/>
        <v>4.08331218461382E-5</v>
      </c>
      <c r="L1055" s="11"/>
    </row>
    <row r="1056" spans="1:12" ht="16.149999999999999" customHeight="1" x14ac:dyDescent="0.25">
      <c r="A1056" s="9" t="s">
        <v>192</v>
      </c>
      <c r="B1056" s="7">
        <v>2020</v>
      </c>
      <c r="C1056" s="296" t="s">
        <v>35</v>
      </c>
      <c r="D1056" s="307">
        <v>1982</v>
      </c>
      <c r="E1056" s="307" t="s">
        <v>194</v>
      </c>
      <c r="F1056" s="65">
        <f t="shared" si="65"/>
        <v>38</v>
      </c>
      <c r="G1056" s="66" t="str">
        <f t="shared" si="66"/>
        <v>Pre1997</v>
      </c>
      <c r="H1056" s="67" t="str">
        <f t="shared" si="68"/>
        <v>2020-T7 SWCV-38</v>
      </c>
      <c r="I1056" s="302">
        <v>7.2894688590937495E-5</v>
      </c>
      <c r="J1056" s="305">
        <f>VLOOKUP(H1056,T7_ReductionFactor!$G$10:$H$3591,2,FALSE)</f>
        <v>1</v>
      </c>
      <c r="K1056" s="75">
        <f t="shared" si="67"/>
        <v>7.2894688590937495E-5</v>
      </c>
      <c r="L1056" s="11"/>
    </row>
    <row r="1057" spans="1:12" ht="16.149999999999999" customHeight="1" x14ac:dyDescent="0.25">
      <c r="A1057" s="9" t="s">
        <v>192</v>
      </c>
      <c r="B1057" s="7">
        <v>2020</v>
      </c>
      <c r="C1057" s="296" t="s">
        <v>35</v>
      </c>
      <c r="D1057" s="307">
        <v>1981</v>
      </c>
      <c r="E1057" s="307" t="s">
        <v>194</v>
      </c>
      <c r="F1057" s="65">
        <f t="shared" si="65"/>
        <v>39</v>
      </c>
      <c r="G1057" s="66" t="str">
        <f t="shared" si="66"/>
        <v>Pre1997</v>
      </c>
      <c r="H1057" s="67" t="str">
        <f t="shared" si="68"/>
        <v>2020-T7 SWCV-39</v>
      </c>
      <c r="I1057" s="302">
        <v>1.2905537614276501E-4</v>
      </c>
      <c r="J1057" s="305">
        <f>VLOOKUP(H1057,T7_ReductionFactor!$G$10:$H$3591,2,FALSE)</f>
        <v>1</v>
      </c>
      <c r="K1057" s="75">
        <f t="shared" si="67"/>
        <v>1.2905537614276501E-4</v>
      </c>
      <c r="L1057" s="11"/>
    </row>
    <row r="1058" spans="1:12" ht="16.149999999999999" customHeight="1" x14ac:dyDescent="0.25">
      <c r="A1058" s="9" t="s">
        <v>192</v>
      </c>
      <c r="B1058" s="7">
        <v>2020</v>
      </c>
      <c r="C1058" s="296" t="s">
        <v>35</v>
      </c>
      <c r="D1058" s="307">
        <v>1980</v>
      </c>
      <c r="E1058" s="307" t="s">
        <v>194</v>
      </c>
      <c r="F1058" s="65">
        <f t="shared" si="65"/>
        <v>40</v>
      </c>
      <c r="G1058" s="66" t="str">
        <f t="shared" si="66"/>
        <v>Pre1997</v>
      </c>
      <c r="H1058" s="67" t="str">
        <f t="shared" si="68"/>
        <v>2020-T7 SWCV-40</v>
      </c>
      <c r="I1058" s="302">
        <v>2.1430063440155899E-5</v>
      </c>
      <c r="J1058" s="305">
        <f>VLOOKUP(H1058,T7_ReductionFactor!$G$10:$H$3591,2,FALSE)</f>
        <v>1</v>
      </c>
      <c r="K1058" s="75">
        <f t="shared" si="67"/>
        <v>2.1430063440155899E-5</v>
      </c>
      <c r="L1058" s="11"/>
    </row>
    <row r="1059" spans="1:12" ht="16.149999999999999" customHeight="1" x14ac:dyDescent="0.25">
      <c r="A1059" s="9" t="s">
        <v>192</v>
      </c>
      <c r="B1059" s="7">
        <v>2020</v>
      </c>
      <c r="C1059" s="296" t="s">
        <v>35</v>
      </c>
      <c r="D1059" s="307">
        <v>1979</v>
      </c>
      <c r="E1059" s="307" t="s">
        <v>194</v>
      </c>
      <c r="F1059" s="65">
        <f t="shared" si="65"/>
        <v>41</v>
      </c>
      <c r="G1059" s="66" t="str">
        <f t="shared" si="66"/>
        <v>Pre1997</v>
      </c>
      <c r="H1059" s="67" t="str">
        <f t="shared" si="68"/>
        <v>2020-T7 SWCV-41</v>
      </c>
      <c r="I1059" s="302">
        <v>1.01752351823041E-5</v>
      </c>
      <c r="J1059" s="305">
        <f>VLOOKUP(H1059,T7_ReductionFactor!$G$10:$H$3591,2,FALSE)</f>
        <v>1</v>
      </c>
      <c r="K1059" s="75">
        <f t="shared" si="67"/>
        <v>1.01752351823041E-5</v>
      </c>
      <c r="L1059" s="11"/>
    </row>
    <row r="1060" spans="1:12" ht="16.149999999999999" customHeight="1" x14ac:dyDescent="0.25">
      <c r="A1060" s="9" t="s">
        <v>192</v>
      </c>
      <c r="B1060" s="7">
        <v>2020</v>
      </c>
      <c r="C1060" s="296" t="s">
        <v>35</v>
      </c>
      <c r="D1060" s="307">
        <v>1978</v>
      </c>
      <c r="E1060" s="307" t="s">
        <v>194</v>
      </c>
      <c r="F1060" s="65">
        <f t="shared" si="65"/>
        <v>42</v>
      </c>
      <c r="G1060" s="66" t="str">
        <f t="shared" si="66"/>
        <v>Pre1997</v>
      </c>
      <c r="H1060" s="67" t="str">
        <f t="shared" si="68"/>
        <v>2020-T7 SWCV-42</v>
      </c>
      <c r="I1060" s="302">
        <v>6.52564279058628E-6</v>
      </c>
      <c r="J1060" s="305">
        <f>VLOOKUP(H1060,T7_ReductionFactor!$G$10:$H$3591,2,FALSE)</f>
        <v>1</v>
      </c>
      <c r="K1060" s="75">
        <f t="shared" si="67"/>
        <v>6.52564279058628E-6</v>
      </c>
      <c r="L1060" s="11"/>
    </row>
    <row r="1061" spans="1:12" ht="16.149999999999999" customHeight="1" x14ac:dyDescent="0.25">
      <c r="A1061" s="9" t="s">
        <v>192</v>
      </c>
      <c r="B1061" s="7">
        <v>2020</v>
      </c>
      <c r="C1061" s="296" t="s">
        <v>35</v>
      </c>
      <c r="D1061" s="307">
        <v>1977</v>
      </c>
      <c r="E1061" s="307" t="s">
        <v>194</v>
      </c>
      <c r="F1061" s="65">
        <f t="shared" si="65"/>
        <v>43</v>
      </c>
      <c r="G1061" s="66" t="str">
        <f t="shared" si="66"/>
        <v>Pre1997</v>
      </c>
      <c r="H1061" s="67" t="str">
        <f t="shared" si="68"/>
        <v>2020-T7 SWCV-43</v>
      </c>
      <c r="I1061" s="302">
        <v>2.0461217565705699E-5</v>
      </c>
      <c r="J1061" s="305">
        <f>VLOOKUP(H1061,T7_ReductionFactor!$G$10:$H$3591,2,FALSE)</f>
        <v>1</v>
      </c>
      <c r="K1061" s="75">
        <f t="shared" si="67"/>
        <v>2.0461217565705699E-5</v>
      </c>
      <c r="L1061" s="11"/>
    </row>
    <row r="1062" spans="1:12" ht="16.149999999999999" customHeight="1" x14ac:dyDescent="0.25">
      <c r="A1062" s="9" t="s">
        <v>192</v>
      </c>
      <c r="B1062" s="7">
        <v>2020</v>
      </c>
      <c r="C1062" s="296" t="s">
        <v>35</v>
      </c>
      <c r="D1062" s="307">
        <v>1976</v>
      </c>
      <c r="E1062" s="307" t="s">
        <v>194</v>
      </c>
      <c r="F1062" s="65">
        <f t="shared" si="65"/>
        <v>44</v>
      </c>
      <c r="G1062" s="66" t="str">
        <f t="shared" si="66"/>
        <v>Pre1997</v>
      </c>
      <c r="H1062" s="67" t="str">
        <f t="shared" si="68"/>
        <v>2020-T7 SWCV-44</v>
      </c>
      <c r="I1062" s="302">
        <v>1.5894111819711701E-4</v>
      </c>
      <c r="J1062" s="305">
        <f>VLOOKUP(H1062,T7_ReductionFactor!$G$10:$H$3591,2,FALSE)</f>
        <v>1</v>
      </c>
      <c r="K1062" s="75">
        <f t="shared" si="67"/>
        <v>1.5894111819711701E-4</v>
      </c>
      <c r="L1062" s="11"/>
    </row>
    <row r="1063" spans="1:12" ht="16.149999999999999" customHeight="1" x14ac:dyDescent="0.25">
      <c r="A1063" s="9" t="s">
        <v>192</v>
      </c>
      <c r="B1063" s="7">
        <v>2020</v>
      </c>
      <c r="C1063" s="296" t="s">
        <v>36</v>
      </c>
      <c r="D1063" s="307">
        <v>2021</v>
      </c>
      <c r="E1063" s="307" t="s">
        <v>194</v>
      </c>
      <c r="F1063" s="65">
        <f t="shared" si="65"/>
        <v>-1</v>
      </c>
      <c r="G1063" s="66" t="str">
        <f t="shared" si="66"/>
        <v>2013+</v>
      </c>
      <c r="H1063" s="67" t="str">
        <f t="shared" si="68"/>
        <v>2020-T7 Tractor--1</v>
      </c>
      <c r="I1063" s="302">
        <v>3.76956334653163E-4</v>
      </c>
      <c r="J1063" s="305">
        <f>VLOOKUP(H1063,T7_ReductionFactor!$G$10:$H$3591,2,FALSE)</f>
        <v>1</v>
      </c>
      <c r="K1063" s="75">
        <f t="shared" si="67"/>
        <v>3.76956334653163E-4</v>
      </c>
      <c r="L1063" s="11"/>
    </row>
    <row r="1064" spans="1:12" ht="16.149999999999999" customHeight="1" x14ac:dyDescent="0.25">
      <c r="A1064" s="9" t="s">
        <v>192</v>
      </c>
      <c r="B1064" s="7">
        <v>2020</v>
      </c>
      <c r="C1064" s="296" t="s">
        <v>36</v>
      </c>
      <c r="D1064" s="307">
        <v>2020</v>
      </c>
      <c r="E1064" s="307" t="s">
        <v>194</v>
      </c>
      <c r="F1064" s="65">
        <f t="shared" si="65"/>
        <v>0</v>
      </c>
      <c r="G1064" s="66" t="str">
        <f t="shared" si="66"/>
        <v>2013+</v>
      </c>
      <c r="H1064" s="67" t="str">
        <f t="shared" si="68"/>
        <v>2020-T7 Tractor-0</v>
      </c>
      <c r="I1064" s="302">
        <v>2.8388707079554198E-3</v>
      </c>
      <c r="J1064" s="305">
        <f>VLOOKUP(H1064,T7_ReductionFactor!$G$10:$H$3591,2,FALSE)</f>
        <v>0.93777828103242333</v>
      </c>
      <c r="K1064" s="75">
        <f t="shared" si="67"/>
        <v>2.6622312925797323E-3</v>
      </c>
      <c r="L1064" s="11"/>
    </row>
    <row r="1065" spans="1:12" ht="16.149999999999999" customHeight="1" x14ac:dyDescent="0.25">
      <c r="A1065" s="9" t="s">
        <v>192</v>
      </c>
      <c r="B1065" s="7">
        <v>2020</v>
      </c>
      <c r="C1065" s="296" t="s">
        <v>36</v>
      </c>
      <c r="D1065" s="307">
        <v>2019</v>
      </c>
      <c r="E1065" s="307" t="s">
        <v>194</v>
      </c>
      <c r="F1065" s="65">
        <f t="shared" si="65"/>
        <v>1</v>
      </c>
      <c r="G1065" s="66" t="str">
        <f t="shared" si="66"/>
        <v>2013+</v>
      </c>
      <c r="H1065" s="67" t="str">
        <f t="shared" si="68"/>
        <v>2020-T7 Tractor-1</v>
      </c>
      <c r="I1065" s="302">
        <v>4.8097620508528501E-3</v>
      </c>
      <c r="J1065" s="305">
        <f>VLOOKUP(H1065,T7_ReductionFactor!$G$10:$H$3591,2,FALSE)</f>
        <v>0.89831786895101728</v>
      </c>
      <c r="K1065" s="75">
        <f t="shared" si="67"/>
        <v>4.3206951956836067E-3</v>
      </c>
      <c r="L1065" s="11"/>
    </row>
    <row r="1066" spans="1:12" ht="16.149999999999999" customHeight="1" x14ac:dyDescent="0.25">
      <c r="A1066" s="9" t="s">
        <v>192</v>
      </c>
      <c r="B1066" s="7">
        <v>2020</v>
      </c>
      <c r="C1066" s="296" t="s">
        <v>36</v>
      </c>
      <c r="D1066" s="307">
        <v>2018</v>
      </c>
      <c r="E1066" s="307" t="s">
        <v>194</v>
      </c>
      <c r="F1066" s="65">
        <f t="shared" si="65"/>
        <v>2</v>
      </c>
      <c r="G1066" s="66" t="str">
        <f t="shared" si="66"/>
        <v>2013+</v>
      </c>
      <c r="H1066" s="67" t="str">
        <f t="shared" si="68"/>
        <v>2020-T7 Tractor-2</v>
      </c>
      <c r="I1066" s="302">
        <v>5.9601480554918197E-3</v>
      </c>
      <c r="J1066" s="305">
        <f>VLOOKUP(H1066,T7_ReductionFactor!$G$10:$H$3591,2,FALSE)</f>
        <v>0.87133239987754996</v>
      </c>
      <c r="K1066" s="75">
        <f t="shared" si="67"/>
        <v>5.1932701088171999E-3</v>
      </c>
      <c r="L1066" s="11"/>
    </row>
    <row r="1067" spans="1:12" ht="16.149999999999999" customHeight="1" x14ac:dyDescent="0.25">
      <c r="A1067" s="9" t="s">
        <v>192</v>
      </c>
      <c r="B1067" s="7">
        <v>2020</v>
      </c>
      <c r="C1067" s="296" t="s">
        <v>36</v>
      </c>
      <c r="D1067" s="307">
        <v>2017</v>
      </c>
      <c r="E1067" s="307" t="s">
        <v>194</v>
      </c>
      <c r="F1067" s="65">
        <f t="shared" si="65"/>
        <v>3</v>
      </c>
      <c r="G1067" s="66" t="str">
        <f t="shared" si="66"/>
        <v>2013+</v>
      </c>
      <c r="H1067" s="67" t="str">
        <f t="shared" si="68"/>
        <v>2020-T7 Tractor-3</v>
      </c>
      <c r="I1067" s="302">
        <v>7.9195425633429607E-3</v>
      </c>
      <c r="J1067" s="305">
        <f>VLOOKUP(H1067,T7_ReductionFactor!$G$10:$H$3591,2,FALSE)</f>
        <v>0.85041766395487828</v>
      </c>
      <c r="K1067" s="75">
        <f t="shared" si="67"/>
        <v>6.7349188863093492E-3</v>
      </c>
      <c r="L1067" s="11"/>
    </row>
    <row r="1068" spans="1:12" ht="16.149999999999999" customHeight="1" x14ac:dyDescent="0.25">
      <c r="A1068" s="9" t="s">
        <v>192</v>
      </c>
      <c r="B1068" s="7">
        <v>2020</v>
      </c>
      <c r="C1068" s="296" t="s">
        <v>36</v>
      </c>
      <c r="D1068" s="307">
        <v>2016</v>
      </c>
      <c r="E1068" s="307" t="s">
        <v>194</v>
      </c>
      <c r="F1068" s="65">
        <f t="shared" si="65"/>
        <v>4</v>
      </c>
      <c r="G1068" s="66" t="str">
        <f t="shared" si="66"/>
        <v>2013+</v>
      </c>
      <c r="H1068" s="67" t="str">
        <f t="shared" si="68"/>
        <v>2020-T7 Tractor-4</v>
      </c>
      <c r="I1068" s="302">
        <v>2.3630736564267799E-2</v>
      </c>
      <c r="J1068" s="305">
        <f>VLOOKUP(H1068,T7_ReductionFactor!$G$10:$H$3591,2,FALSE)</f>
        <v>0.83403988170072862</v>
      </c>
      <c r="K1068" s="75">
        <f t="shared" si="67"/>
        <v>1.9708976728562998E-2</v>
      </c>
      <c r="L1068" s="11"/>
    </row>
    <row r="1069" spans="1:12" ht="16.149999999999999" customHeight="1" x14ac:dyDescent="0.25">
      <c r="A1069" s="9" t="s">
        <v>192</v>
      </c>
      <c r="B1069" s="7">
        <v>2020</v>
      </c>
      <c r="C1069" s="296" t="s">
        <v>36</v>
      </c>
      <c r="D1069" s="307">
        <v>2015</v>
      </c>
      <c r="E1069" s="307" t="s">
        <v>194</v>
      </c>
      <c r="F1069" s="65">
        <f t="shared" si="65"/>
        <v>5</v>
      </c>
      <c r="G1069" s="66" t="str">
        <f t="shared" si="66"/>
        <v>2013+</v>
      </c>
      <c r="H1069" s="67" t="str">
        <f t="shared" si="68"/>
        <v>2020-T7 Tractor-5</v>
      </c>
      <c r="I1069" s="302">
        <v>2.51822132301565E-2</v>
      </c>
      <c r="J1069" s="305">
        <f>VLOOKUP(H1069,T7_ReductionFactor!$G$10:$H$3591,2,FALSE)</f>
        <v>0.82012788443159546</v>
      </c>
      <c r="K1069" s="75">
        <f t="shared" si="67"/>
        <v>2.0652635261753583E-2</v>
      </c>
      <c r="L1069" s="11"/>
    </row>
    <row r="1070" spans="1:12" ht="16.149999999999999" customHeight="1" x14ac:dyDescent="0.25">
      <c r="A1070" s="9" t="s">
        <v>192</v>
      </c>
      <c r="B1070" s="7">
        <v>2020</v>
      </c>
      <c r="C1070" s="296" t="s">
        <v>36</v>
      </c>
      <c r="D1070" s="307">
        <v>2014</v>
      </c>
      <c r="E1070" s="307" t="s">
        <v>194</v>
      </c>
      <c r="F1070" s="65">
        <f t="shared" si="65"/>
        <v>6</v>
      </c>
      <c r="G1070" s="66" t="str">
        <f t="shared" si="66"/>
        <v>2013+</v>
      </c>
      <c r="H1070" s="67" t="str">
        <f t="shared" si="68"/>
        <v>2020-T7 Tractor-6</v>
      </c>
      <c r="I1070" s="302">
        <v>2.3124772839366502E-2</v>
      </c>
      <c r="J1070" s="305">
        <f>VLOOKUP(H1070,T7_ReductionFactor!$G$10:$H$3591,2,FALSE)</f>
        <v>0.81191472242520701</v>
      </c>
      <c r="K1070" s="75">
        <f t="shared" si="67"/>
        <v>1.877534352102022E-2</v>
      </c>
      <c r="L1070" s="11"/>
    </row>
    <row r="1071" spans="1:12" ht="16.149999999999999" customHeight="1" x14ac:dyDescent="0.25">
      <c r="A1071" s="9" t="s">
        <v>192</v>
      </c>
      <c r="B1071" s="7">
        <v>2020</v>
      </c>
      <c r="C1071" s="296" t="s">
        <v>36</v>
      </c>
      <c r="D1071" s="307">
        <v>2013</v>
      </c>
      <c r="E1071" s="307" t="s">
        <v>194</v>
      </c>
      <c r="F1071" s="65">
        <f t="shared" si="65"/>
        <v>7</v>
      </c>
      <c r="G1071" s="66" t="str">
        <f t="shared" si="66"/>
        <v>2010-12</v>
      </c>
      <c r="H1071" s="67" t="str">
        <f t="shared" si="68"/>
        <v>2020-T7 Tractor-7</v>
      </c>
      <c r="I1071" s="302">
        <v>2.9652433307001801E-2</v>
      </c>
      <c r="J1071" s="305">
        <f>VLOOKUP(H1071,T7_ReductionFactor!$G$10:$H$3591,2,FALSE)</f>
        <v>0.78676069566067985</v>
      </c>
      <c r="K1071" s="75">
        <f t="shared" si="67"/>
        <v>2.332936905664865E-2</v>
      </c>
      <c r="L1071" s="11"/>
    </row>
    <row r="1072" spans="1:12" ht="16.149999999999999" customHeight="1" x14ac:dyDescent="0.25">
      <c r="A1072" s="9" t="s">
        <v>192</v>
      </c>
      <c r="B1072" s="7">
        <v>2020</v>
      </c>
      <c r="C1072" s="296" t="s">
        <v>36</v>
      </c>
      <c r="D1072" s="307">
        <v>2012</v>
      </c>
      <c r="E1072" s="307" t="s">
        <v>194</v>
      </c>
      <c r="F1072" s="65">
        <f t="shared" si="65"/>
        <v>8</v>
      </c>
      <c r="G1072" s="66" t="str">
        <f t="shared" si="66"/>
        <v>2010-12</v>
      </c>
      <c r="H1072" s="67" t="str">
        <f t="shared" si="68"/>
        <v>2020-T7 Tractor-8</v>
      </c>
      <c r="I1072" s="302">
        <v>5.0269836606948601E-2</v>
      </c>
      <c r="J1072" s="305">
        <f>VLOOKUP(H1072,T7_ReductionFactor!$G$10:$H$3591,2,FALSE)</f>
        <v>0.78295108687722637</v>
      </c>
      <c r="K1072" s="75">
        <f t="shared" si="67"/>
        <v>3.935882320855099E-2</v>
      </c>
      <c r="L1072" s="11"/>
    </row>
    <row r="1073" spans="1:12" ht="16.149999999999999" customHeight="1" x14ac:dyDescent="0.25">
      <c r="A1073" s="9" t="s">
        <v>192</v>
      </c>
      <c r="B1073" s="7">
        <v>2020</v>
      </c>
      <c r="C1073" s="296" t="s">
        <v>36</v>
      </c>
      <c r="D1073" s="307">
        <v>2011</v>
      </c>
      <c r="E1073" s="307" t="s">
        <v>194</v>
      </c>
      <c r="F1073" s="65">
        <f t="shared" si="65"/>
        <v>9</v>
      </c>
      <c r="G1073" s="66" t="str">
        <f t="shared" si="66"/>
        <v>2010-12</v>
      </c>
      <c r="H1073" s="67" t="str">
        <f t="shared" si="68"/>
        <v>2020-T7 Tractor-9</v>
      </c>
      <c r="I1073" s="302">
        <v>3.5670084872866499E-2</v>
      </c>
      <c r="J1073" s="305">
        <f>VLOOKUP(H1073,T7_ReductionFactor!$G$10:$H$3591,2,FALSE)</f>
        <v>0.77982550466090239</v>
      </c>
      <c r="K1073" s="75">
        <f t="shared" si="67"/>
        <v>2.7816441937280337E-2</v>
      </c>
      <c r="L1073" s="11"/>
    </row>
    <row r="1074" spans="1:12" ht="16.149999999999999" customHeight="1" x14ac:dyDescent="0.25">
      <c r="A1074" s="9" t="s">
        <v>192</v>
      </c>
      <c r="B1074" s="7">
        <v>2020</v>
      </c>
      <c r="C1074" s="296" t="s">
        <v>36</v>
      </c>
      <c r="D1074" s="307">
        <v>2010</v>
      </c>
      <c r="E1074" s="307" t="s">
        <v>194</v>
      </c>
      <c r="F1074" s="65">
        <f t="shared" si="65"/>
        <v>10</v>
      </c>
      <c r="G1074" s="66" t="str">
        <f t="shared" si="66"/>
        <v>2007-09</v>
      </c>
      <c r="H1074" s="67" t="str">
        <f t="shared" si="68"/>
        <v>2020-T7 Tractor-10</v>
      </c>
      <c r="I1074" s="302">
        <v>2.5631703619509599E-2</v>
      </c>
      <c r="J1074" s="305">
        <f>VLOOKUP(H1074,T7_ReductionFactor!$G$10:$H$3591,2,FALSE)</f>
        <v>0.77996236438063349</v>
      </c>
      <c r="K1074" s="75">
        <f t="shared" si="67"/>
        <v>1.9991764158176349E-2</v>
      </c>
      <c r="L1074" s="11"/>
    </row>
    <row r="1075" spans="1:12" ht="16.149999999999999" customHeight="1" x14ac:dyDescent="0.25">
      <c r="A1075" s="9" t="s">
        <v>192</v>
      </c>
      <c r="B1075" s="7">
        <v>2020</v>
      </c>
      <c r="C1075" s="296" t="s">
        <v>36</v>
      </c>
      <c r="D1075" s="307">
        <v>2009</v>
      </c>
      <c r="E1075" s="307" t="s">
        <v>194</v>
      </c>
      <c r="F1075" s="65">
        <f t="shared" si="65"/>
        <v>11</v>
      </c>
      <c r="G1075" s="66" t="str">
        <f t="shared" si="66"/>
        <v>2007-09</v>
      </c>
      <c r="H1075" s="67" t="str">
        <f t="shared" si="68"/>
        <v>2020-T7 Tractor-11</v>
      </c>
      <c r="I1075" s="302">
        <v>2.4354660232870699E-2</v>
      </c>
      <c r="J1075" s="305">
        <f>VLOOKUP(H1075,T7_ReductionFactor!$G$10:$H$3591,2,FALSE)</f>
        <v>0.77680855685776418</v>
      </c>
      <c r="K1075" s="75">
        <f t="shared" si="67"/>
        <v>1.8918908468257466E-2</v>
      </c>
      <c r="L1075" s="11"/>
    </row>
    <row r="1076" spans="1:12" ht="16.149999999999999" customHeight="1" x14ac:dyDescent="0.25">
      <c r="A1076" s="9" t="s">
        <v>192</v>
      </c>
      <c r="B1076" s="7">
        <v>2020</v>
      </c>
      <c r="C1076" s="296" t="s">
        <v>36</v>
      </c>
      <c r="D1076" s="307">
        <v>2008</v>
      </c>
      <c r="E1076" s="307" t="s">
        <v>194</v>
      </c>
      <c r="F1076" s="65">
        <f t="shared" si="65"/>
        <v>12</v>
      </c>
      <c r="G1076" s="66" t="str">
        <f t="shared" si="66"/>
        <v>2007-09</v>
      </c>
      <c r="H1076" s="67" t="str">
        <f t="shared" si="68"/>
        <v>2020-T7 Tractor-12</v>
      </c>
      <c r="I1076" s="302">
        <v>2.10312492793545E-2</v>
      </c>
      <c r="J1076" s="305">
        <f>VLOOKUP(H1076,T7_ReductionFactor!$G$10:$H$3591,2,FALSE)</f>
        <v>0.77680855685776418</v>
      </c>
      <c r="K1076" s="75">
        <f t="shared" si="67"/>
        <v>1.6337254401611261E-2</v>
      </c>
      <c r="L1076" s="11"/>
    </row>
    <row r="1077" spans="1:12" ht="16.149999999999999" customHeight="1" x14ac:dyDescent="0.25">
      <c r="A1077" s="9" t="s">
        <v>192</v>
      </c>
      <c r="B1077" s="7">
        <v>2020</v>
      </c>
      <c r="C1077" s="296" t="s">
        <v>36</v>
      </c>
      <c r="D1077" s="307">
        <v>2007</v>
      </c>
      <c r="E1077" s="307" t="s">
        <v>194</v>
      </c>
      <c r="F1077" s="65">
        <f t="shared" si="65"/>
        <v>13</v>
      </c>
      <c r="G1077" s="66" t="str">
        <f t="shared" si="66"/>
        <v>1997-06</v>
      </c>
      <c r="H1077" s="67" t="str">
        <f t="shared" si="68"/>
        <v>2020-T7 Tractor-13</v>
      </c>
      <c r="I1077" s="302">
        <v>0.110828351407218</v>
      </c>
      <c r="J1077" s="305">
        <f>VLOOKUP(H1077,T7_ReductionFactor!$G$10:$H$3591,2,FALSE)</f>
        <v>0.87345530491250067</v>
      </c>
      <c r="K1077" s="75">
        <f t="shared" si="67"/>
        <v>9.6803611471341366E-2</v>
      </c>
      <c r="L1077" s="11"/>
    </row>
    <row r="1078" spans="1:12" ht="16.149999999999999" customHeight="1" x14ac:dyDescent="0.25">
      <c r="A1078" s="9" t="s">
        <v>192</v>
      </c>
      <c r="B1078" s="7">
        <v>2020</v>
      </c>
      <c r="C1078" s="296" t="s">
        <v>36</v>
      </c>
      <c r="D1078" s="307">
        <v>2006</v>
      </c>
      <c r="E1078" s="307" t="s">
        <v>194</v>
      </c>
      <c r="F1078" s="65">
        <f t="shared" si="65"/>
        <v>14</v>
      </c>
      <c r="G1078" s="66" t="str">
        <f t="shared" si="66"/>
        <v>1997-06</v>
      </c>
      <c r="H1078" s="67" t="str">
        <f t="shared" si="68"/>
        <v>2020-T7 Tractor-14</v>
      </c>
      <c r="I1078" s="302">
        <v>0.114800526838518</v>
      </c>
      <c r="J1078" s="305">
        <f>VLOOKUP(H1078,T7_ReductionFactor!$G$10:$H$3591,2,FALSE)</f>
        <v>0.87345530491250067</v>
      </c>
      <c r="K1078" s="75">
        <f t="shared" si="67"/>
        <v>0.10027312917385346</v>
      </c>
      <c r="L1078" s="11"/>
    </row>
    <row r="1079" spans="1:12" ht="16.149999999999999" customHeight="1" x14ac:dyDescent="0.25">
      <c r="A1079" s="9" t="s">
        <v>192</v>
      </c>
      <c r="B1079" s="7">
        <v>2020</v>
      </c>
      <c r="C1079" s="296" t="s">
        <v>36</v>
      </c>
      <c r="D1079" s="307">
        <v>2005</v>
      </c>
      <c r="E1079" s="307" t="s">
        <v>194</v>
      </c>
      <c r="F1079" s="65">
        <f t="shared" si="65"/>
        <v>15</v>
      </c>
      <c r="G1079" s="66" t="str">
        <f t="shared" si="66"/>
        <v>1997-06</v>
      </c>
      <c r="H1079" s="67" t="str">
        <f t="shared" si="68"/>
        <v>2020-T7 Tractor-15</v>
      </c>
      <c r="I1079" s="302">
        <v>8.8385320923805702E-2</v>
      </c>
      <c r="J1079" s="305">
        <f>VLOOKUP(H1079,T7_ReductionFactor!$G$10:$H$3591,2,FALSE)</f>
        <v>0.87345530491250067</v>
      </c>
      <c r="K1079" s="75">
        <f t="shared" si="67"/>
        <v>7.7200627437291933E-2</v>
      </c>
      <c r="L1079" s="11"/>
    </row>
    <row r="1080" spans="1:12" ht="16.149999999999999" customHeight="1" x14ac:dyDescent="0.25">
      <c r="A1080" s="9" t="s">
        <v>192</v>
      </c>
      <c r="B1080" s="7">
        <v>2020</v>
      </c>
      <c r="C1080" s="296" t="s">
        <v>36</v>
      </c>
      <c r="D1080" s="307">
        <v>2004</v>
      </c>
      <c r="E1080" s="307" t="s">
        <v>194</v>
      </c>
      <c r="F1080" s="65">
        <f t="shared" si="65"/>
        <v>16</v>
      </c>
      <c r="G1080" s="66" t="str">
        <f t="shared" si="66"/>
        <v>1997-06</v>
      </c>
      <c r="H1080" s="67" t="str">
        <f t="shared" si="68"/>
        <v>2020-T7 Tractor-16</v>
      </c>
      <c r="I1080" s="302">
        <v>5.2064566992424802E-2</v>
      </c>
      <c r="J1080" s="305">
        <f>VLOOKUP(H1080,T7_ReductionFactor!$G$10:$H$3591,2,FALSE)</f>
        <v>0.87345530491250067</v>
      </c>
      <c r="K1080" s="75">
        <f t="shared" si="67"/>
        <v>4.5476072237505723E-2</v>
      </c>
      <c r="L1080" s="11"/>
    </row>
    <row r="1081" spans="1:12" ht="16.149999999999999" customHeight="1" x14ac:dyDescent="0.25">
      <c r="A1081" s="9" t="s">
        <v>192</v>
      </c>
      <c r="B1081" s="7">
        <v>2020</v>
      </c>
      <c r="C1081" s="296" t="s">
        <v>36</v>
      </c>
      <c r="D1081" s="307">
        <v>2003</v>
      </c>
      <c r="E1081" s="307" t="s">
        <v>194</v>
      </c>
      <c r="F1081" s="65">
        <f t="shared" si="65"/>
        <v>17</v>
      </c>
      <c r="G1081" s="66" t="str">
        <f t="shared" si="66"/>
        <v>1997-06</v>
      </c>
      <c r="H1081" s="67" t="str">
        <f t="shared" si="68"/>
        <v>2020-T7 Tractor-17</v>
      </c>
      <c r="I1081" s="302">
        <v>4.3318435025989102E-2</v>
      </c>
      <c r="J1081" s="305">
        <f>VLOOKUP(H1081,T7_ReductionFactor!$G$10:$H$3591,2,FALSE)</f>
        <v>0.92449295049969848</v>
      </c>
      <c r="K1081" s="75">
        <f t="shared" si="67"/>
        <v>4.004758780820615E-2</v>
      </c>
      <c r="L1081" s="11"/>
    </row>
    <row r="1082" spans="1:12" ht="16.149999999999999" customHeight="1" x14ac:dyDescent="0.25">
      <c r="A1082" s="9" t="s">
        <v>192</v>
      </c>
      <c r="B1082" s="7">
        <v>2020</v>
      </c>
      <c r="C1082" s="296" t="s">
        <v>36</v>
      </c>
      <c r="D1082" s="307">
        <v>2002</v>
      </c>
      <c r="E1082" s="307" t="s">
        <v>194</v>
      </c>
      <c r="F1082" s="65">
        <f t="shared" si="65"/>
        <v>18</v>
      </c>
      <c r="G1082" s="66" t="str">
        <f t="shared" si="66"/>
        <v>1997-06</v>
      </c>
      <c r="H1082" s="67" t="str">
        <f t="shared" si="68"/>
        <v>2020-T7 Tractor-18</v>
      </c>
      <c r="I1082" s="302">
        <v>2.5510743143012101E-2</v>
      </c>
      <c r="J1082" s="305">
        <f>VLOOKUP(H1082,T7_ReductionFactor!$G$10:$H$3591,2,FALSE)</f>
        <v>0.92449295049969848</v>
      </c>
      <c r="K1082" s="75">
        <f t="shared" si="67"/>
        <v>2.358450219772321E-2</v>
      </c>
      <c r="L1082" s="11"/>
    </row>
    <row r="1083" spans="1:12" ht="16.149999999999999" customHeight="1" x14ac:dyDescent="0.25">
      <c r="A1083" s="9" t="s">
        <v>192</v>
      </c>
      <c r="B1083" s="7">
        <v>2020</v>
      </c>
      <c r="C1083" s="296" t="s">
        <v>36</v>
      </c>
      <c r="D1083" s="307">
        <v>2001</v>
      </c>
      <c r="E1083" s="307" t="s">
        <v>194</v>
      </c>
      <c r="F1083" s="65">
        <f t="shared" si="65"/>
        <v>19</v>
      </c>
      <c r="G1083" s="66" t="str">
        <f t="shared" si="66"/>
        <v>1997-06</v>
      </c>
      <c r="H1083" s="67" t="str">
        <f t="shared" si="68"/>
        <v>2020-T7 Tractor-19</v>
      </c>
      <c r="I1083" s="302">
        <v>4.2262650895717797E-2</v>
      </c>
      <c r="J1083" s="305">
        <f>VLOOKUP(H1083,T7_ReductionFactor!$G$10:$H$3591,2,FALSE)</f>
        <v>0.92449295049969848</v>
      </c>
      <c r="K1083" s="75">
        <f t="shared" si="67"/>
        <v>3.9071522822520868E-2</v>
      </c>
      <c r="L1083" s="11"/>
    </row>
    <row r="1084" spans="1:12" ht="16.149999999999999" customHeight="1" x14ac:dyDescent="0.25">
      <c r="A1084" s="9" t="s">
        <v>192</v>
      </c>
      <c r="B1084" s="7">
        <v>2020</v>
      </c>
      <c r="C1084" s="296" t="s">
        <v>36</v>
      </c>
      <c r="D1084" s="307">
        <v>2000</v>
      </c>
      <c r="E1084" s="307" t="s">
        <v>194</v>
      </c>
      <c r="F1084" s="65">
        <f t="shared" si="65"/>
        <v>20</v>
      </c>
      <c r="G1084" s="66" t="str">
        <f t="shared" si="66"/>
        <v>1997-06</v>
      </c>
      <c r="H1084" s="67" t="str">
        <f t="shared" si="68"/>
        <v>2020-T7 Tractor-20</v>
      </c>
      <c r="I1084" s="302">
        <v>6.0755728824059801E-2</v>
      </c>
      <c r="J1084" s="305">
        <f>VLOOKUP(H1084,T7_ReductionFactor!$G$10:$H$3591,2,FALSE)</f>
        <v>0.92449295049969848</v>
      </c>
      <c r="K1084" s="75">
        <f t="shared" si="67"/>
        <v>5.6168243000314623E-2</v>
      </c>
      <c r="L1084" s="11"/>
    </row>
    <row r="1085" spans="1:12" ht="16.149999999999999" customHeight="1" x14ac:dyDescent="0.25">
      <c r="A1085" s="9" t="s">
        <v>192</v>
      </c>
      <c r="B1085" s="7">
        <v>2020</v>
      </c>
      <c r="C1085" s="296" t="s">
        <v>36</v>
      </c>
      <c r="D1085" s="307">
        <v>1999</v>
      </c>
      <c r="E1085" s="307" t="s">
        <v>194</v>
      </c>
      <c r="F1085" s="65">
        <f t="shared" si="65"/>
        <v>21</v>
      </c>
      <c r="G1085" s="66" t="str">
        <f t="shared" si="66"/>
        <v>1997-06</v>
      </c>
      <c r="H1085" s="67" t="str">
        <f t="shared" si="68"/>
        <v>2020-T7 Tractor-21</v>
      </c>
      <c r="I1085" s="302">
        <v>3.9989798709346901E-2</v>
      </c>
      <c r="J1085" s="305">
        <f>VLOOKUP(H1085,T7_ReductionFactor!$G$10:$H$3591,2,FALSE)</f>
        <v>0.92449295049969848</v>
      </c>
      <c r="K1085" s="75">
        <f t="shared" si="67"/>
        <v>3.6970286998693154E-2</v>
      </c>
      <c r="L1085" s="11"/>
    </row>
    <row r="1086" spans="1:12" ht="16.149999999999999" customHeight="1" x14ac:dyDescent="0.25">
      <c r="A1086" s="9" t="s">
        <v>192</v>
      </c>
      <c r="B1086" s="7">
        <v>2020</v>
      </c>
      <c r="C1086" s="296" t="s">
        <v>36</v>
      </c>
      <c r="D1086" s="307">
        <v>1998</v>
      </c>
      <c r="E1086" s="307" t="s">
        <v>194</v>
      </c>
      <c r="F1086" s="65">
        <f t="shared" si="65"/>
        <v>22</v>
      </c>
      <c r="G1086" s="66" t="str">
        <f t="shared" si="66"/>
        <v>1997-06</v>
      </c>
      <c r="H1086" s="67" t="str">
        <f t="shared" si="68"/>
        <v>2020-T7 Tractor-22</v>
      </c>
      <c r="I1086" s="302">
        <v>3.0323869449805401E-2</v>
      </c>
      <c r="J1086" s="305">
        <f>VLOOKUP(H1086,T7_ReductionFactor!$G$10:$H$3591,2,FALSE)</f>
        <v>0.92449295049969848</v>
      </c>
      <c r="K1086" s="75">
        <f t="shared" si="67"/>
        <v>2.8034203538218262E-2</v>
      </c>
      <c r="L1086" s="11"/>
    </row>
    <row r="1087" spans="1:12" ht="16.149999999999999" customHeight="1" x14ac:dyDescent="0.25">
      <c r="A1087" s="9" t="s">
        <v>192</v>
      </c>
      <c r="B1087" s="7">
        <v>2020</v>
      </c>
      <c r="C1087" s="296" t="s">
        <v>36</v>
      </c>
      <c r="D1087" s="307">
        <v>1997</v>
      </c>
      <c r="E1087" s="307" t="s">
        <v>194</v>
      </c>
      <c r="F1087" s="65">
        <f t="shared" si="65"/>
        <v>23</v>
      </c>
      <c r="G1087" s="66" t="str">
        <f t="shared" si="66"/>
        <v>Pre1997</v>
      </c>
      <c r="H1087" s="67" t="str">
        <f t="shared" si="68"/>
        <v>2020-T7 Tractor-23</v>
      </c>
      <c r="I1087" s="302">
        <v>2.3895282510117799E-2</v>
      </c>
      <c r="J1087" s="305">
        <f>VLOOKUP(H1087,T7_ReductionFactor!$G$10:$H$3591,2,FALSE)</f>
        <v>0.92449295049969848</v>
      </c>
      <c r="K1087" s="75">
        <f t="shared" si="67"/>
        <v>2.2091020230802644E-2</v>
      </c>
      <c r="L1087" s="11"/>
    </row>
    <row r="1088" spans="1:12" ht="16.149999999999999" customHeight="1" x14ac:dyDescent="0.25">
      <c r="A1088" s="9" t="s">
        <v>192</v>
      </c>
      <c r="B1088" s="7">
        <v>2020</v>
      </c>
      <c r="C1088" s="296" t="s">
        <v>36</v>
      </c>
      <c r="D1088" s="307">
        <v>1996</v>
      </c>
      <c r="E1088" s="307" t="s">
        <v>194</v>
      </c>
      <c r="F1088" s="65">
        <f t="shared" si="65"/>
        <v>24</v>
      </c>
      <c r="G1088" s="66" t="str">
        <f t="shared" si="66"/>
        <v>Pre1997</v>
      </c>
      <c r="H1088" s="67" t="str">
        <f t="shared" si="68"/>
        <v>2020-T7 Tractor-24</v>
      </c>
      <c r="I1088" s="302">
        <v>2.2568277671273899E-2</v>
      </c>
      <c r="J1088" s="305">
        <f>VLOOKUP(H1088,T7_ReductionFactor!$G$10:$H$3591,2,FALSE)</f>
        <v>0.92449295049969848</v>
      </c>
      <c r="K1088" s="75">
        <f t="shared" si="67"/>
        <v>2.0864213612012471E-2</v>
      </c>
      <c r="L1088" s="11"/>
    </row>
    <row r="1089" spans="1:12" ht="16.149999999999999" customHeight="1" x14ac:dyDescent="0.25">
      <c r="A1089" s="9" t="s">
        <v>192</v>
      </c>
      <c r="B1089" s="7">
        <v>2020</v>
      </c>
      <c r="C1089" s="296" t="s">
        <v>36</v>
      </c>
      <c r="D1089" s="307">
        <v>1995</v>
      </c>
      <c r="E1089" s="307" t="s">
        <v>194</v>
      </c>
      <c r="F1089" s="65">
        <f t="shared" si="65"/>
        <v>25</v>
      </c>
      <c r="G1089" s="66" t="str">
        <f t="shared" si="66"/>
        <v>Pre1997</v>
      </c>
      <c r="H1089" s="67" t="str">
        <f t="shared" si="68"/>
        <v>2020-T7 Tractor-25</v>
      </c>
      <c r="I1089" s="302">
        <v>1.64674446845954E-4</v>
      </c>
      <c r="J1089" s="305">
        <f>VLOOKUP(H1089,T7_ReductionFactor!$G$10:$H$3591,2,FALSE)</f>
        <v>0.92449295049969848</v>
      </c>
      <c r="K1089" s="75">
        <f t="shared" si="67"/>
        <v>1.5224036523652179E-4</v>
      </c>
      <c r="L1089" s="11"/>
    </row>
    <row r="1090" spans="1:12" ht="16.149999999999999" customHeight="1" x14ac:dyDescent="0.25">
      <c r="A1090" s="9" t="s">
        <v>192</v>
      </c>
      <c r="B1090" s="7">
        <v>2020</v>
      </c>
      <c r="C1090" s="296" t="s">
        <v>36</v>
      </c>
      <c r="D1090" s="307">
        <v>1994</v>
      </c>
      <c r="E1090" s="307" t="s">
        <v>194</v>
      </c>
      <c r="F1090" s="65">
        <f t="shared" si="65"/>
        <v>26</v>
      </c>
      <c r="G1090" s="66" t="str">
        <f t="shared" si="66"/>
        <v>Pre1997</v>
      </c>
      <c r="H1090" s="67" t="str">
        <f t="shared" si="68"/>
        <v>2020-T7 Tractor-26</v>
      </c>
      <c r="I1090" s="302">
        <v>1.24415169254616E-4</v>
      </c>
      <c r="J1090" s="305">
        <f>VLOOKUP(H1090,T7_ReductionFactor!$G$10:$H$3591,2,FALSE)</f>
        <v>0.92449295049969848</v>
      </c>
      <c r="K1090" s="75">
        <f t="shared" si="67"/>
        <v>1.1502094691111932E-4</v>
      </c>
      <c r="L1090" s="11"/>
    </row>
    <row r="1091" spans="1:12" ht="16.149999999999999" customHeight="1" x14ac:dyDescent="0.25">
      <c r="A1091" s="9" t="s">
        <v>192</v>
      </c>
      <c r="B1091" s="7">
        <v>2020</v>
      </c>
      <c r="C1091" s="296" t="s">
        <v>36</v>
      </c>
      <c r="D1091" s="307">
        <v>1993</v>
      </c>
      <c r="E1091" s="307" t="s">
        <v>194</v>
      </c>
      <c r="F1091" s="65">
        <f t="shared" si="65"/>
        <v>27</v>
      </c>
      <c r="G1091" s="66" t="str">
        <f t="shared" si="66"/>
        <v>Pre1997</v>
      </c>
      <c r="H1091" s="67" t="str">
        <f t="shared" si="68"/>
        <v>2020-T7 Tractor-27</v>
      </c>
      <c r="I1091" s="302">
        <v>9.1714891089424697E-5</v>
      </c>
      <c r="J1091" s="305">
        <f>VLOOKUP(H1091,T7_ReductionFactor!$G$10:$H$3591,2,FALSE)</f>
        <v>1</v>
      </c>
      <c r="K1091" s="75">
        <f t="shared" si="67"/>
        <v>9.1714891089424697E-5</v>
      </c>
      <c r="L1091" s="11"/>
    </row>
    <row r="1092" spans="1:12" ht="16.149999999999999" customHeight="1" x14ac:dyDescent="0.25">
      <c r="A1092" s="9" t="s">
        <v>192</v>
      </c>
      <c r="B1092" s="7">
        <v>2020</v>
      </c>
      <c r="C1092" s="296" t="s">
        <v>36</v>
      </c>
      <c r="D1092" s="307">
        <v>1992</v>
      </c>
      <c r="E1092" s="307" t="s">
        <v>194</v>
      </c>
      <c r="F1092" s="65">
        <f t="shared" si="65"/>
        <v>28</v>
      </c>
      <c r="G1092" s="66" t="str">
        <f t="shared" si="66"/>
        <v>Pre1997</v>
      </c>
      <c r="H1092" s="67" t="str">
        <f t="shared" si="68"/>
        <v>2020-T7 Tractor-28</v>
      </c>
      <c r="I1092" s="302">
        <v>5.6822756577186899E-5</v>
      </c>
      <c r="J1092" s="305">
        <f>VLOOKUP(H1092,T7_ReductionFactor!$G$10:$H$3591,2,FALSE)</f>
        <v>1</v>
      </c>
      <c r="K1092" s="75">
        <f t="shared" si="67"/>
        <v>5.6822756577186899E-5</v>
      </c>
      <c r="L1092" s="11"/>
    </row>
    <row r="1093" spans="1:12" ht="16.149999999999999" customHeight="1" x14ac:dyDescent="0.25">
      <c r="A1093" s="9" t="s">
        <v>192</v>
      </c>
      <c r="B1093" s="7">
        <v>2020</v>
      </c>
      <c r="C1093" s="296" t="s">
        <v>36</v>
      </c>
      <c r="D1093" s="307">
        <v>1991</v>
      </c>
      <c r="E1093" s="307" t="s">
        <v>194</v>
      </c>
      <c r="F1093" s="65">
        <f t="shared" si="65"/>
        <v>29</v>
      </c>
      <c r="G1093" s="66" t="str">
        <f t="shared" si="66"/>
        <v>Pre1997</v>
      </c>
      <c r="H1093" s="67" t="str">
        <f t="shared" si="68"/>
        <v>2020-T7 Tractor-29</v>
      </c>
      <c r="I1093" s="302">
        <v>6.1656026558992805E-5</v>
      </c>
      <c r="J1093" s="305">
        <f>VLOOKUP(H1093,T7_ReductionFactor!$G$10:$H$3591,2,FALSE)</f>
        <v>1</v>
      </c>
      <c r="K1093" s="75">
        <f t="shared" si="67"/>
        <v>6.1656026558992805E-5</v>
      </c>
      <c r="L1093" s="11"/>
    </row>
    <row r="1094" spans="1:12" ht="16.149999999999999" customHeight="1" x14ac:dyDescent="0.25">
      <c r="A1094" s="9" t="s">
        <v>192</v>
      </c>
      <c r="B1094" s="7">
        <v>2020</v>
      </c>
      <c r="C1094" s="296" t="s">
        <v>36</v>
      </c>
      <c r="D1094" s="307">
        <v>1990</v>
      </c>
      <c r="E1094" s="307" t="s">
        <v>194</v>
      </c>
      <c r="F1094" s="65">
        <f t="shared" si="65"/>
        <v>30</v>
      </c>
      <c r="G1094" s="66" t="str">
        <f t="shared" si="66"/>
        <v>Pre1997</v>
      </c>
      <c r="H1094" s="67" t="str">
        <f t="shared" si="68"/>
        <v>2020-T7 Tractor-30</v>
      </c>
      <c r="I1094" s="302">
        <v>1.7913072380697299E-4</v>
      </c>
      <c r="J1094" s="305">
        <f>VLOOKUP(H1094,T7_ReductionFactor!$G$10:$H$3591,2,FALSE)</f>
        <v>1</v>
      </c>
      <c r="K1094" s="75">
        <f t="shared" si="67"/>
        <v>1.7913072380697299E-4</v>
      </c>
      <c r="L1094" s="11"/>
    </row>
    <row r="1095" spans="1:12" ht="16.149999999999999" customHeight="1" x14ac:dyDescent="0.25">
      <c r="A1095" s="9" t="s">
        <v>192</v>
      </c>
      <c r="B1095" s="7">
        <v>2020</v>
      </c>
      <c r="C1095" s="296" t="s">
        <v>36</v>
      </c>
      <c r="D1095" s="307">
        <v>1989</v>
      </c>
      <c r="E1095" s="307" t="s">
        <v>194</v>
      </c>
      <c r="F1095" s="65">
        <f t="shared" si="65"/>
        <v>31</v>
      </c>
      <c r="G1095" s="66" t="str">
        <f t="shared" si="66"/>
        <v>Pre1997</v>
      </c>
      <c r="H1095" s="67" t="str">
        <f t="shared" si="68"/>
        <v>2020-T7 Tractor-31</v>
      </c>
      <c r="I1095" s="302">
        <v>1.5564979695923301E-4</v>
      </c>
      <c r="J1095" s="305">
        <f>VLOOKUP(H1095,T7_ReductionFactor!$G$10:$H$3591,2,FALSE)</f>
        <v>1</v>
      </c>
      <c r="K1095" s="75">
        <f t="shared" si="67"/>
        <v>1.5564979695923301E-4</v>
      </c>
      <c r="L1095" s="11"/>
    </row>
    <row r="1096" spans="1:12" ht="16.149999999999999" customHeight="1" x14ac:dyDescent="0.25">
      <c r="A1096" s="9" t="s">
        <v>192</v>
      </c>
      <c r="B1096" s="7">
        <v>2020</v>
      </c>
      <c r="C1096" s="296" t="s">
        <v>36</v>
      </c>
      <c r="D1096" s="307">
        <v>1988</v>
      </c>
      <c r="E1096" s="307" t="s">
        <v>194</v>
      </c>
      <c r="F1096" s="65">
        <f t="shared" si="65"/>
        <v>32</v>
      </c>
      <c r="G1096" s="66" t="str">
        <f t="shared" si="66"/>
        <v>Pre1997</v>
      </c>
      <c r="H1096" s="67" t="str">
        <f t="shared" si="68"/>
        <v>2020-T7 Tractor-32</v>
      </c>
      <c r="I1096" s="302">
        <v>9.36568166698704E-5</v>
      </c>
      <c r="J1096" s="305">
        <f>VLOOKUP(H1096,T7_ReductionFactor!$G$10:$H$3591,2,FALSE)</f>
        <v>1</v>
      </c>
      <c r="K1096" s="75">
        <f t="shared" si="67"/>
        <v>9.36568166698704E-5</v>
      </c>
      <c r="L1096" s="11"/>
    </row>
    <row r="1097" spans="1:12" ht="16.149999999999999" customHeight="1" x14ac:dyDescent="0.25">
      <c r="A1097" s="9" t="s">
        <v>192</v>
      </c>
      <c r="B1097" s="7">
        <v>2020</v>
      </c>
      <c r="C1097" s="296" t="s">
        <v>36</v>
      </c>
      <c r="D1097" s="307">
        <v>1987</v>
      </c>
      <c r="E1097" s="307" t="s">
        <v>194</v>
      </c>
      <c r="F1097" s="65">
        <f t="shared" ref="F1097:F1160" si="69">B1097-D1097</f>
        <v>33</v>
      </c>
      <c r="G1097" s="66" t="str">
        <f t="shared" ref="G1097:G1160" si="70">IF(D1097&lt;1998,"Pre1997",IF(D1097&lt;2008,"1997-06",IF(D1097&lt;2011,"2007-09",IF(D1097&lt;2014,"2010-12","2013+"))))</f>
        <v>Pre1997</v>
      </c>
      <c r="H1097" s="67" t="str">
        <f t="shared" si="68"/>
        <v>2020-T7 Tractor-33</v>
      </c>
      <c r="I1097" s="302">
        <v>8.7228543314198901E-5</v>
      </c>
      <c r="J1097" s="305">
        <f>VLOOKUP(H1097,T7_ReductionFactor!$G$10:$H$3591,2,FALSE)</f>
        <v>1</v>
      </c>
      <c r="K1097" s="75">
        <f t="shared" ref="K1097:K1160" si="71">I1097*J1097</f>
        <v>8.7228543314198901E-5</v>
      </c>
      <c r="L1097" s="11"/>
    </row>
    <row r="1098" spans="1:12" ht="16.149999999999999" customHeight="1" x14ac:dyDescent="0.25">
      <c r="A1098" s="9" t="s">
        <v>192</v>
      </c>
      <c r="B1098" s="7">
        <v>2020</v>
      </c>
      <c r="C1098" s="296" t="s">
        <v>36</v>
      </c>
      <c r="D1098" s="307">
        <v>1986</v>
      </c>
      <c r="E1098" s="307" t="s">
        <v>194</v>
      </c>
      <c r="F1098" s="65">
        <f t="shared" si="69"/>
        <v>34</v>
      </c>
      <c r="G1098" s="66" t="str">
        <f t="shared" si="70"/>
        <v>Pre1997</v>
      </c>
      <c r="H1098" s="67" t="str">
        <f t="shared" ref="H1098:H1161" si="72">CONCATENATE(B1098,"-",C1098,"-",F1098)</f>
        <v>2020-T7 Tractor-34</v>
      </c>
      <c r="I1098" s="302">
        <v>6.3242041009739795E-5</v>
      </c>
      <c r="J1098" s="305">
        <f>VLOOKUP(H1098,T7_ReductionFactor!$G$10:$H$3591,2,FALSE)</f>
        <v>1</v>
      </c>
      <c r="K1098" s="75">
        <f t="shared" si="71"/>
        <v>6.3242041009739795E-5</v>
      </c>
      <c r="L1098" s="11"/>
    </row>
    <row r="1099" spans="1:12" ht="16.149999999999999" customHeight="1" x14ac:dyDescent="0.25">
      <c r="A1099" s="9" t="s">
        <v>192</v>
      </c>
      <c r="B1099" s="7">
        <v>2020</v>
      </c>
      <c r="C1099" s="296" t="s">
        <v>36</v>
      </c>
      <c r="D1099" s="307">
        <v>1985</v>
      </c>
      <c r="E1099" s="307" t="s">
        <v>194</v>
      </c>
      <c r="F1099" s="65">
        <f t="shared" si="69"/>
        <v>35</v>
      </c>
      <c r="G1099" s="66" t="str">
        <f t="shared" si="70"/>
        <v>Pre1997</v>
      </c>
      <c r="H1099" s="67" t="str">
        <f t="shared" si="72"/>
        <v>2020-T7 Tractor-35</v>
      </c>
      <c r="I1099" s="302">
        <v>7.9735992768309802E-5</v>
      </c>
      <c r="J1099" s="305">
        <f>VLOOKUP(H1099,T7_ReductionFactor!$G$10:$H$3591,2,FALSE)</f>
        <v>1</v>
      </c>
      <c r="K1099" s="75">
        <f t="shared" si="71"/>
        <v>7.9735992768309802E-5</v>
      </c>
      <c r="L1099" s="11"/>
    </row>
    <row r="1100" spans="1:12" ht="16.149999999999999" customHeight="1" x14ac:dyDescent="0.25">
      <c r="A1100" s="9" t="s">
        <v>192</v>
      </c>
      <c r="B1100" s="7">
        <v>2020</v>
      </c>
      <c r="C1100" s="296" t="s">
        <v>36</v>
      </c>
      <c r="D1100" s="307">
        <v>1984</v>
      </c>
      <c r="E1100" s="307" t="s">
        <v>194</v>
      </c>
      <c r="F1100" s="65">
        <f t="shared" si="69"/>
        <v>36</v>
      </c>
      <c r="G1100" s="66" t="str">
        <f t="shared" si="70"/>
        <v>Pre1997</v>
      </c>
      <c r="H1100" s="67" t="str">
        <f t="shared" si="72"/>
        <v>2020-T7 Tractor-36</v>
      </c>
      <c r="I1100" s="302">
        <v>6.0671444104398197E-5</v>
      </c>
      <c r="J1100" s="305">
        <f>VLOOKUP(H1100,T7_ReductionFactor!$G$10:$H$3591,2,FALSE)</f>
        <v>1</v>
      </c>
      <c r="K1100" s="75">
        <f t="shared" si="71"/>
        <v>6.0671444104398197E-5</v>
      </c>
      <c r="L1100" s="11"/>
    </row>
    <row r="1101" spans="1:12" ht="16.149999999999999" customHeight="1" x14ac:dyDescent="0.25">
      <c r="A1101" s="9" t="s">
        <v>192</v>
      </c>
      <c r="B1101" s="7">
        <v>2020</v>
      </c>
      <c r="C1101" s="296" t="s">
        <v>36</v>
      </c>
      <c r="D1101" s="307">
        <v>1983</v>
      </c>
      <c r="E1101" s="307" t="s">
        <v>194</v>
      </c>
      <c r="F1101" s="65">
        <f t="shared" si="69"/>
        <v>37</v>
      </c>
      <c r="G1101" s="66" t="str">
        <f t="shared" si="70"/>
        <v>Pre1997</v>
      </c>
      <c r="H1101" s="67" t="str">
        <f t="shared" si="72"/>
        <v>2020-T7 Tractor-37</v>
      </c>
      <c r="I1101" s="302">
        <v>1.14509292209062E-5</v>
      </c>
      <c r="J1101" s="305">
        <f>VLOOKUP(H1101,T7_ReductionFactor!$G$10:$H$3591,2,FALSE)</f>
        <v>1</v>
      </c>
      <c r="K1101" s="75">
        <f t="shared" si="71"/>
        <v>1.14509292209062E-5</v>
      </c>
      <c r="L1101" s="11"/>
    </row>
    <row r="1102" spans="1:12" ht="16.149999999999999" customHeight="1" x14ac:dyDescent="0.25">
      <c r="A1102" s="9" t="s">
        <v>192</v>
      </c>
      <c r="B1102" s="7">
        <v>2020</v>
      </c>
      <c r="C1102" s="296" t="s">
        <v>36</v>
      </c>
      <c r="D1102" s="307">
        <v>1982</v>
      </c>
      <c r="E1102" s="307" t="s">
        <v>194</v>
      </c>
      <c r="F1102" s="65">
        <f t="shared" si="69"/>
        <v>38</v>
      </c>
      <c r="G1102" s="66" t="str">
        <f t="shared" si="70"/>
        <v>Pre1997</v>
      </c>
      <c r="H1102" s="67" t="str">
        <f t="shared" si="72"/>
        <v>2020-T7 Tractor-38</v>
      </c>
      <c r="I1102" s="302">
        <v>1.93182280895724E-5</v>
      </c>
      <c r="J1102" s="305">
        <f>VLOOKUP(H1102,T7_ReductionFactor!$G$10:$H$3591,2,FALSE)</f>
        <v>1</v>
      </c>
      <c r="K1102" s="75">
        <f t="shared" si="71"/>
        <v>1.93182280895724E-5</v>
      </c>
      <c r="L1102" s="11"/>
    </row>
    <row r="1103" spans="1:12" ht="16.149999999999999" customHeight="1" x14ac:dyDescent="0.25">
      <c r="A1103" s="9" t="s">
        <v>192</v>
      </c>
      <c r="B1103" s="7">
        <v>2020</v>
      </c>
      <c r="C1103" s="296" t="s">
        <v>36</v>
      </c>
      <c r="D1103" s="307">
        <v>1981</v>
      </c>
      <c r="E1103" s="307" t="s">
        <v>194</v>
      </c>
      <c r="F1103" s="65">
        <f t="shared" si="69"/>
        <v>39</v>
      </c>
      <c r="G1103" s="66" t="str">
        <f t="shared" si="70"/>
        <v>Pre1997</v>
      </c>
      <c r="H1103" s="67" t="str">
        <f t="shared" si="72"/>
        <v>2020-T7 Tractor-39</v>
      </c>
      <c r="I1103" s="302">
        <v>2.72690720665245E-5</v>
      </c>
      <c r="J1103" s="305">
        <f>VLOOKUP(H1103,T7_ReductionFactor!$G$10:$H$3591,2,FALSE)</f>
        <v>1</v>
      </c>
      <c r="K1103" s="75">
        <f t="shared" si="71"/>
        <v>2.72690720665245E-5</v>
      </c>
      <c r="L1103" s="11"/>
    </row>
    <row r="1104" spans="1:12" ht="16.149999999999999" customHeight="1" x14ac:dyDescent="0.25">
      <c r="A1104" s="9" t="s">
        <v>192</v>
      </c>
      <c r="B1104" s="7">
        <v>2020</v>
      </c>
      <c r="C1104" s="296" t="s">
        <v>36</v>
      </c>
      <c r="D1104" s="307">
        <v>1980</v>
      </c>
      <c r="E1104" s="307" t="s">
        <v>194</v>
      </c>
      <c r="F1104" s="65">
        <f t="shared" si="69"/>
        <v>40</v>
      </c>
      <c r="G1104" s="66" t="str">
        <f t="shared" si="70"/>
        <v>Pre1997</v>
      </c>
      <c r="H1104" s="67" t="str">
        <f t="shared" si="72"/>
        <v>2020-T7 Tractor-40</v>
      </c>
      <c r="I1104" s="302">
        <v>1.08146520937753E-6</v>
      </c>
      <c r="J1104" s="305">
        <f>VLOOKUP(H1104,T7_ReductionFactor!$G$10:$H$3591,2,FALSE)</f>
        <v>1</v>
      </c>
      <c r="K1104" s="75">
        <f t="shared" si="71"/>
        <v>1.08146520937753E-6</v>
      </c>
      <c r="L1104" s="11"/>
    </row>
    <row r="1105" spans="1:12" ht="16.149999999999999" customHeight="1" x14ac:dyDescent="0.25">
      <c r="A1105" s="9" t="s">
        <v>192</v>
      </c>
      <c r="B1105" s="7">
        <v>2020</v>
      </c>
      <c r="C1105" s="296" t="s">
        <v>36</v>
      </c>
      <c r="D1105" s="307">
        <v>1979</v>
      </c>
      <c r="E1105" s="307" t="s">
        <v>194</v>
      </c>
      <c r="F1105" s="65">
        <f t="shared" si="69"/>
        <v>41</v>
      </c>
      <c r="G1105" s="66" t="str">
        <f t="shared" si="70"/>
        <v>Pre1997</v>
      </c>
      <c r="H1105" s="67" t="str">
        <f t="shared" si="72"/>
        <v>2020-T7 Tractor-41</v>
      </c>
      <c r="I1105" s="302">
        <v>3.1850825288542399E-6</v>
      </c>
      <c r="J1105" s="305">
        <f>VLOOKUP(H1105,T7_ReductionFactor!$G$10:$H$3591,2,FALSE)</f>
        <v>1</v>
      </c>
      <c r="K1105" s="75">
        <f t="shared" si="71"/>
        <v>3.1850825288542399E-6</v>
      </c>
      <c r="L1105" s="11"/>
    </row>
    <row r="1106" spans="1:12" ht="16.149999999999999" customHeight="1" x14ac:dyDescent="0.25">
      <c r="A1106" s="9" t="s">
        <v>192</v>
      </c>
      <c r="B1106" s="7">
        <v>2020</v>
      </c>
      <c r="C1106" s="296" t="s">
        <v>36</v>
      </c>
      <c r="D1106" s="307">
        <v>1978</v>
      </c>
      <c r="E1106" s="307" t="s">
        <v>194</v>
      </c>
      <c r="F1106" s="65">
        <f t="shared" si="69"/>
        <v>42</v>
      </c>
      <c r="G1106" s="66" t="str">
        <f t="shared" si="70"/>
        <v>Pre1997</v>
      </c>
      <c r="H1106" s="67" t="str">
        <f t="shared" si="72"/>
        <v>2020-T7 Tractor-42</v>
      </c>
      <c r="I1106" s="302">
        <v>2.64639325647027E-6</v>
      </c>
      <c r="J1106" s="305">
        <f>VLOOKUP(H1106,T7_ReductionFactor!$G$10:$H$3591,2,FALSE)</f>
        <v>1</v>
      </c>
      <c r="K1106" s="75">
        <f t="shared" si="71"/>
        <v>2.64639325647027E-6</v>
      </c>
      <c r="L1106" s="11"/>
    </row>
    <row r="1107" spans="1:12" ht="16.149999999999999" customHeight="1" x14ac:dyDescent="0.25">
      <c r="A1107" s="9" t="s">
        <v>192</v>
      </c>
      <c r="B1107" s="7">
        <v>2020</v>
      </c>
      <c r="C1107" s="296" t="s">
        <v>36</v>
      </c>
      <c r="D1107" s="307">
        <v>1977</v>
      </c>
      <c r="E1107" s="307" t="s">
        <v>194</v>
      </c>
      <c r="F1107" s="65">
        <f t="shared" si="69"/>
        <v>43</v>
      </c>
      <c r="G1107" s="66" t="str">
        <f t="shared" si="70"/>
        <v>Pre1997</v>
      </c>
      <c r="H1107" s="67" t="str">
        <f t="shared" si="72"/>
        <v>2020-T7 Tractor-43</v>
      </c>
      <c r="I1107" s="302">
        <v>5.9613744288033603E-7</v>
      </c>
      <c r="J1107" s="305">
        <f>VLOOKUP(H1107,T7_ReductionFactor!$G$10:$H$3591,2,FALSE)</f>
        <v>1</v>
      </c>
      <c r="K1107" s="75">
        <f t="shared" si="71"/>
        <v>5.9613744288033603E-7</v>
      </c>
      <c r="L1107" s="11"/>
    </row>
    <row r="1108" spans="1:12" ht="16.149999999999999" customHeight="1" x14ac:dyDescent="0.25">
      <c r="A1108" s="9" t="s">
        <v>192</v>
      </c>
      <c r="B1108" s="7">
        <v>2020</v>
      </c>
      <c r="C1108" s="296" t="s">
        <v>36</v>
      </c>
      <c r="D1108" s="307">
        <v>1976</v>
      </c>
      <c r="E1108" s="307" t="s">
        <v>194</v>
      </c>
      <c r="F1108" s="65">
        <f t="shared" si="69"/>
        <v>44</v>
      </c>
      <c r="G1108" s="66" t="str">
        <f t="shared" si="70"/>
        <v>Pre1997</v>
      </c>
      <c r="H1108" s="67" t="str">
        <f t="shared" si="72"/>
        <v>2020-T7 Tractor-44</v>
      </c>
      <c r="I1108" s="302">
        <v>4.38052045356282E-7</v>
      </c>
      <c r="J1108" s="305">
        <f>VLOOKUP(H1108,T7_ReductionFactor!$G$10:$H$3591,2,FALSE)</f>
        <v>1</v>
      </c>
      <c r="K1108" s="75">
        <f t="shared" si="71"/>
        <v>4.38052045356282E-7</v>
      </c>
      <c r="L1108" s="11"/>
    </row>
    <row r="1109" spans="1:12" ht="16.149999999999999" customHeight="1" x14ac:dyDescent="0.25">
      <c r="A1109" s="9" t="s">
        <v>192</v>
      </c>
      <c r="B1109" s="7">
        <v>2020</v>
      </c>
      <c r="C1109" s="296" t="s">
        <v>37</v>
      </c>
      <c r="D1109" s="307">
        <v>2021</v>
      </c>
      <c r="E1109" s="307" t="s">
        <v>194</v>
      </c>
      <c r="F1109" s="65">
        <f t="shared" si="69"/>
        <v>-1</v>
      </c>
      <c r="G1109" s="66" t="str">
        <f t="shared" si="70"/>
        <v>2013+</v>
      </c>
      <c r="H1109" s="67" t="str">
        <f t="shared" si="72"/>
        <v>2020-T7 Tractor Construction--1</v>
      </c>
      <c r="I1109" s="302">
        <v>4.1736784900766298E-5</v>
      </c>
      <c r="J1109" s="305">
        <f>VLOOKUP(H1109,T7_ReductionFactor!$G$10:$H$3591,2,FALSE)</f>
        <v>1</v>
      </c>
      <c r="K1109" s="75">
        <f t="shared" si="71"/>
        <v>4.1736784900766298E-5</v>
      </c>
      <c r="L1109" s="11"/>
    </row>
    <row r="1110" spans="1:12" ht="16.149999999999999" customHeight="1" x14ac:dyDescent="0.25">
      <c r="A1110" s="9" t="s">
        <v>192</v>
      </c>
      <c r="B1110" s="7">
        <v>2020</v>
      </c>
      <c r="C1110" s="296" t="s">
        <v>37</v>
      </c>
      <c r="D1110" s="307">
        <v>2020</v>
      </c>
      <c r="E1110" s="307" t="s">
        <v>194</v>
      </c>
      <c r="F1110" s="65">
        <f t="shared" si="69"/>
        <v>0</v>
      </c>
      <c r="G1110" s="66" t="str">
        <f t="shared" si="70"/>
        <v>2013+</v>
      </c>
      <c r="H1110" s="67" t="str">
        <f t="shared" si="72"/>
        <v>2020-T7 Tractor Construction-0</v>
      </c>
      <c r="I1110" s="302">
        <v>3.00741719909142E-4</v>
      </c>
      <c r="J1110" s="305">
        <f>VLOOKUP(H1110,T7_ReductionFactor!$G$10:$H$3591,2,FALSE)</f>
        <v>0.93777828103242333</v>
      </c>
      <c r="K1110" s="75">
        <f t="shared" si="71"/>
        <v>2.820290531311297E-4</v>
      </c>
      <c r="L1110" s="11"/>
    </row>
    <row r="1111" spans="1:12" ht="16.149999999999999" customHeight="1" x14ac:dyDescent="0.25">
      <c r="A1111" s="9" t="s">
        <v>192</v>
      </c>
      <c r="B1111" s="7">
        <v>2020</v>
      </c>
      <c r="C1111" s="296" t="s">
        <v>37</v>
      </c>
      <c r="D1111" s="307">
        <v>2019</v>
      </c>
      <c r="E1111" s="307" t="s">
        <v>194</v>
      </c>
      <c r="F1111" s="65">
        <f t="shared" si="69"/>
        <v>1</v>
      </c>
      <c r="G1111" s="66" t="str">
        <f t="shared" si="70"/>
        <v>2013+</v>
      </c>
      <c r="H1111" s="67" t="str">
        <f t="shared" si="72"/>
        <v>2020-T7 Tractor Construction-1</v>
      </c>
      <c r="I1111" s="302">
        <v>4.9657357005006796E-4</v>
      </c>
      <c r="J1111" s="305">
        <f>VLOOKUP(H1111,T7_ReductionFactor!$G$10:$H$3591,2,FALSE)</f>
        <v>0.89831786895101728</v>
      </c>
      <c r="K1111" s="75">
        <f t="shared" si="71"/>
        <v>4.4608091122477577E-4</v>
      </c>
      <c r="L1111" s="11"/>
    </row>
    <row r="1112" spans="1:12" ht="16.149999999999999" customHeight="1" x14ac:dyDescent="0.25">
      <c r="A1112" s="9" t="s">
        <v>192</v>
      </c>
      <c r="B1112" s="7">
        <v>2020</v>
      </c>
      <c r="C1112" s="296" t="s">
        <v>37</v>
      </c>
      <c r="D1112" s="307">
        <v>2018</v>
      </c>
      <c r="E1112" s="307" t="s">
        <v>194</v>
      </c>
      <c r="F1112" s="65">
        <f t="shared" si="69"/>
        <v>2</v>
      </c>
      <c r="G1112" s="66" t="str">
        <f t="shared" si="70"/>
        <v>2013+</v>
      </c>
      <c r="H1112" s="67" t="str">
        <f t="shared" si="72"/>
        <v>2020-T7 Tractor Construction-2</v>
      </c>
      <c r="I1112" s="302">
        <v>5.86257994454256E-4</v>
      </c>
      <c r="J1112" s="305">
        <f>VLOOKUP(H1112,T7_ReductionFactor!$G$10:$H$3591,2,FALSE)</f>
        <v>0.87133239987754996</v>
      </c>
      <c r="K1112" s="75">
        <f t="shared" si="71"/>
        <v>5.1082558525522624E-4</v>
      </c>
      <c r="L1112" s="11"/>
    </row>
    <row r="1113" spans="1:12" ht="16.149999999999999" customHeight="1" x14ac:dyDescent="0.25">
      <c r="A1113" s="9" t="s">
        <v>192</v>
      </c>
      <c r="B1113" s="7">
        <v>2020</v>
      </c>
      <c r="C1113" s="296" t="s">
        <v>37</v>
      </c>
      <c r="D1113" s="307">
        <v>2017</v>
      </c>
      <c r="E1113" s="307" t="s">
        <v>194</v>
      </c>
      <c r="F1113" s="65">
        <f t="shared" si="69"/>
        <v>3</v>
      </c>
      <c r="G1113" s="66" t="str">
        <f t="shared" si="70"/>
        <v>2013+</v>
      </c>
      <c r="H1113" s="67" t="str">
        <f t="shared" si="72"/>
        <v>2020-T7 Tractor Construction-3</v>
      </c>
      <c r="I1113" s="302">
        <v>7.5388969610537895E-4</v>
      </c>
      <c r="J1113" s="305">
        <f>VLOOKUP(H1113,T7_ReductionFactor!$G$10:$H$3591,2,FALSE)</f>
        <v>0.85041766395487828</v>
      </c>
      <c r="K1113" s="75">
        <f t="shared" si="71"/>
        <v>6.4112111424158942E-4</v>
      </c>
      <c r="L1113" s="11"/>
    </row>
    <row r="1114" spans="1:12" ht="16.149999999999999" customHeight="1" x14ac:dyDescent="0.25">
      <c r="A1114" s="9" t="s">
        <v>192</v>
      </c>
      <c r="B1114" s="7">
        <v>2020</v>
      </c>
      <c r="C1114" s="296" t="s">
        <v>37</v>
      </c>
      <c r="D1114" s="307">
        <v>2016</v>
      </c>
      <c r="E1114" s="307" t="s">
        <v>194</v>
      </c>
      <c r="F1114" s="65">
        <f t="shared" si="69"/>
        <v>4</v>
      </c>
      <c r="G1114" s="66" t="str">
        <f t="shared" si="70"/>
        <v>2013+</v>
      </c>
      <c r="H1114" s="67" t="str">
        <f t="shared" si="72"/>
        <v>2020-T7 Tractor Construction-4</v>
      </c>
      <c r="I1114" s="302">
        <v>2.0406825367641299E-3</v>
      </c>
      <c r="J1114" s="305">
        <f>VLOOKUP(H1114,T7_ReductionFactor!$G$10:$H$3591,2,FALSE)</f>
        <v>0.83403988170072862</v>
      </c>
      <c r="K1114" s="75">
        <f t="shared" si="71"/>
        <v>1.7020106215514977E-3</v>
      </c>
      <c r="L1114" s="11"/>
    </row>
    <row r="1115" spans="1:12" ht="16.149999999999999" customHeight="1" x14ac:dyDescent="0.25">
      <c r="A1115" s="9" t="s">
        <v>192</v>
      </c>
      <c r="B1115" s="7">
        <v>2020</v>
      </c>
      <c r="C1115" s="296" t="s">
        <v>37</v>
      </c>
      <c r="D1115" s="307">
        <v>2015</v>
      </c>
      <c r="E1115" s="307" t="s">
        <v>194</v>
      </c>
      <c r="F1115" s="65">
        <f t="shared" si="69"/>
        <v>5</v>
      </c>
      <c r="G1115" s="66" t="str">
        <f t="shared" si="70"/>
        <v>2013+</v>
      </c>
      <c r="H1115" s="67" t="str">
        <f t="shared" si="72"/>
        <v>2020-T7 Tractor Construction-5</v>
      </c>
      <c r="I1115" s="302">
        <v>1.9345268150241801E-3</v>
      </c>
      <c r="J1115" s="305">
        <f>VLOOKUP(H1115,T7_ReductionFactor!$G$10:$H$3591,2,FALSE)</f>
        <v>0.82012788443159546</v>
      </c>
      <c r="K1115" s="75">
        <f t="shared" si="71"/>
        <v>1.5865593841819731E-3</v>
      </c>
      <c r="L1115" s="11"/>
    </row>
    <row r="1116" spans="1:12" ht="16.149999999999999" customHeight="1" x14ac:dyDescent="0.25">
      <c r="A1116" s="9" t="s">
        <v>192</v>
      </c>
      <c r="B1116" s="7">
        <v>2020</v>
      </c>
      <c r="C1116" s="296" t="s">
        <v>37</v>
      </c>
      <c r="D1116" s="307">
        <v>2014</v>
      </c>
      <c r="E1116" s="307" t="s">
        <v>194</v>
      </c>
      <c r="F1116" s="65">
        <f t="shared" si="69"/>
        <v>6</v>
      </c>
      <c r="G1116" s="66" t="str">
        <f t="shared" si="70"/>
        <v>2013+</v>
      </c>
      <c r="H1116" s="67" t="str">
        <f t="shared" si="72"/>
        <v>2020-T7 Tractor Construction-6</v>
      </c>
      <c r="I1116" s="302">
        <v>2.0220712177100499E-3</v>
      </c>
      <c r="J1116" s="305">
        <f>VLOOKUP(H1116,T7_ReductionFactor!$G$10:$H$3591,2,FALSE)</f>
        <v>0.81191472242520701</v>
      </c>
      <c r="K1116" s="75">
        <f t="shared" si="71"/>
        <v>1.6417493914510555E-3</v>
      </c>
      <c r="L1116" s="11"/>
    </row>
    <row r="1117" spans="1:12" ht="16.149999999999999" customHeight="1" x14ac:dyDescent="0.25">
      <c r="A1117" s="9" t="s">
        <v>192</v>
      </c>
      <c r="B1117" s="7">
        <v>2020</v>
      </c>
      <c r="C1117" s="296" t="s">
        <v>37</v>
      </c>
      <c r="D1117" s="307">
        <v>2013</v>
      </c>
      <c r="E1117" s="307" t="s">
        <v>194</v>
      </c>
      <c r="F1117" s="65">
        <f t="shared" si="69"/>
        <v>7</v>
      </c>
      <c r="G1117" s="66" t="str">
        <f t="shared" si="70"/>
        <v>2010-12</v>
      </c>
      <c r="H1117" s="67" t="str">
        <f t="shared" si="72"/>
        <v>2020-T7 Tractor Construction-7</v>
      </c>
      <c r="I1117" s="302">
        <v>2.7846666010205401E-3</v>
      </c>
      <c r="J1117" s="305">
        <f>VLOOKUP(H1117,T7_ReductionFactor!$G$10:$H$3591,2,FALSE)</f>
        <v>0.78676069566067985</v>
      </c>
      <c r="K1117" s="75">
        <f t="shared" si="71"/>
        <v>2.1908662322019808E-3</v>
      </c>
      <c r="L1117" s="11"/>
    </row>
    <row r="1118" spans="1:12" ht="16.149999999999999" customHeight="1" x14ac:dyDescent="0.25">
      <c r="A1118" s="9" t="s">
        <v>192</v>
      </c>
      <c r="B1118" s="7">
        <v>2020</v>
      </c>
      <c r="C1118" s="296" t="s">
        <v>37</v>
      </c>
      <c r="D1118" s="307">
        <v>2012</v>
      </c>
      <c r="E1118" s="307" t="s">
        <v>194</v>
      </c>
      <c r="F1118" s="65">
        <f t="shared" si="69"/>
        <v>8</v>
      </c>
      <c r="G1118" s="66" t="str">
        <f t="shared" si="70"/>
        <v>2010-12</v>
      </c>
      <c r="H1118" s="67" t="str">
        <f t="shared" si="72"/>
        <v>2020-T7 Tractor Construction-8</v>
      </c>
      <c r="I1118" s="302">
        <v>4.2752160028606996E-3</v>
      </c>
      <c r="J1118" s="305">
        <f>VLOOKUP(H1118,T7_ReductionFactor!$G$10:$H$3591,2,FALSE)</f>
        <v>0.78295108687722637</v>
      </c>
      <c r="K1118" s="75">
        <f t="shared" si="71"/>
        <v>3.347285016074696E-3</v>
      </c>
      <c r="L1118" s="11"/>
    </row>
    <row r="1119" spans="1:12" ht="16.149999999999999" customHeight="1" x14ac:dyDescent="0.25">
      <c r="A1119" s="9" t="s">
        <v>192</v>
      </c>
      <c r="B1119" s="7">
        <v>2020</v>
      </c>
      <c r="C1119" s="296" t="s">
        <v>37</v>
      </c>
      <c r="D1119" s="307">
        <v>2011</v>
      </c>
      <c r="E1119" s="307" t="s">
        <v>194</v>
      </c>
      <c r="F1119" s="65">
        <f t="shared" si="69"/>
        <v>9</v>
      </c>
      <c r="G1119" s="66" t="str">
        <f t="shared" si="70"/>
        <v>2010-12</v>
      </c>
      <c r="H1119" s="67" t="str">
        <f t="shared" si="72"/>
        <v>2020-T7 Tractor Construction-9</v>
      </c>
      <c r="I1119" s="302">
        <v>3.4996529055413201E-3</v>
      </c>
      <c r="J1119" s="305">
        <f>VLOOKUP(H1119,T7_ReductionFactor!$G$10:$H$3591,2,FALSE)</f>
        <v>0.77982550466090239</v>
      </c>
      <c r="K1119" s="75">
        <f t="shared" si="71"/>
        <v>2.7291185932017533E-3</v>
      </c>
      <c r="L1119" s="11"/>
    </row>
    <row r="1120" spans="1:12" ht="16.149999999999999" customHeight="1" x14ac:dyDescent="0.25">
      <c r="A1120" s="9" t="s">
        <v>192</v>
      </c>
      <c r="B1120" s="7">
        <v>2020</v>
      </c>
      <c r="C1120" s="296" t="s">
        <v>37</v>
      </c>
      <c r="D1120" s="307">
        <v>2010</v>
      </c>
      <c r="E1120" s="307" t="s">
        <v>194</v>
      </c>
      <c r="F1120" s="65">
        <f t="shared" si="69"/>
        <v>10</v>
      </c>
      <c r="G1120" s="66" t="str">
        <f t="shared" si="70"/>
        <v>2007-09</v>
      </c>
      <c r="H1120" s="67" t="str">
        <f t="shared" si="72"/>
        <v>2020-T7 Tractor Construction-10</v>
      </c>
      <c r="I1120" s="302">
        <v>3.1233086578574798E-3</v>
      </c>
      <c r="J1120" s="305">
        <f>VLOOKUP(H1120,T7_ReductionFactor!$G$10:$H$3591,2,FALSE)</f>
        <v>0.77996236438063349</v>
      </c>
      <c r="K1120" s="75">
        <f t="shared" si="71"/>
        <v>2.4360632054730232E-3</v>
      </c>
      <c r="L1120" s="11"/>
    </row>
    <row r="1121" spans="1:12" ht="16.149999999999999" customHeight="1" x14ac:dyDescent="0.25">
      <c r="A1121" s="9" t="s">
        <v>192</v>
      </c>
      <c r="B1121" s="7">
        <v>2020</v>
      </c>
      <c r="C1121" s="296" t="s">
        <v>37</v>
      </c>
      <c r="D1121" s="307">
        <v>2009</v>
      </c>
      <c r="E1121" s="307" t="s">
        <v>194</v>
      </c>
      <c r="F1121" s="65">
        <f t="shared" si="69"/>
        <v>11</v>
      </c>
      <c r="G1121" s="66" t="str">
        <f t="shared" si="70"/>
        <v>2007-09</v>
      </c>
      <c r="H1121" s="67" t="str">
        <f t="shared" si="72"/>
        <v>2020-T7 Tractor Construction-11</v>
      </c>
      <c r="I1121" s="302">
        <v>3.6819344857468902E-3</v>
      </c>
      <c r="J1121" s="305">
        <f>VLOOKUP(H1121,T7_ReductionFactor!$G$10:$H$3591,2,FALSE)</f>
        <v>0.77680855685776418</v>
      </c>
      <c r="K1121" s="75">
        <f t="shared" si="71"/>
        <v>2.8601582143178757E-3</v>
      </c>
      <c r="L1121" s="11"/>
    </row>
    <row r="1122" spans="1:12" ht="16.149999999999999" customHeight="1" x14ac:dyDescent="0.25">
      <c r="A1122" s="9" t="s">
        <v>192</v>
      </c>
      <c r="B1122" s="7">
        <v>2020</v>
      </c>
      <c r="C1122" s="296" t="s">
        <v>37</v>
      </c>
      <c r="D1122" s="307">
        <v>2008</v>
      </c>
      <c r="E1122" s="307" t="s">
        <v>194</v>
      </c>
      <c r="F1122" s="65">
        <f t="shared" si="69"/>
        <v>12</v>
      </c>
      <c r="G1122" s="66" t="str">
        <f t="shared" si="70"/>
        <v>2007-09</v>
      </c>
      <c r="H1122" s="67" t="str">
        <f t="shared" si="72"/>
        <v>2020-T7 Tractor Construction-12</v>
      </c>
      <c r="I1122" s="302">
        <v>3.9745159320739298E-3</v>
      </c>
      <c r="J1122" s="305">
        <f>VLOOKUP(H1122,T7_ReductionFactor!$G$10:$H$3591,2,FALSE)</f>
        <v>0.77680855685776418</v>
      </c>
      <c r="K1122" s="75">
        <f t="shared" si="71"/>
        <v>3.087437985402541E-3</v>
      </c>
      <c r="L1122" s="11"/>
    </row>
    <row r="1123" spans="1:12" ht="16.149999999999999" customHeight="1" x14ac:dyDescent="0.25">
      <c r="A1123" s="9" t="s">
        <v>192</v>
      </c>
      <c r="B1123" s="7">
        <v>2020</v>
      </c>
      <c r="C1123" s="296" t="s">
        <v>37</v>
      </c>
      <c r="D1123" s="307">
        <v>2007</v>
      </c>
      <c r="E1123" s="307" t="s">
        <v>194</v>
      </c>
      <c r="F1123" s="65">
        <f t="shared" si="69"/>
        <v>13</v>
      </c>
      <c r="G1123" s="66" t="str">
        <f t="shared" si="70"/>
        <v>1997-06</v>
      </c>
      <c r="H1123" s="67" t="str">
        <f t="shared" si="72"/>
        <v>2020-T7 Tractor Construction-13</v>
      </c>
      <c r="I1123" s="302">
        <v>1.5986834979902699E-2</v>
      </c>
      <c r="J1123" s="305">
        <f>VLOOKUP(H1123,T7_ReductionFactor!$G$10:$H$3591,2,FALSE)</f>
        <v>0.87345530491250067</v>
      </c>
      <c r="K1123" s="75">
        <f t="shared" si="71"/>
        <v>1.3963785821956743E-2</v>
      </c>
      <c r="L1123" s="11"/>
    </row>
    <row r="1124" spans="1:12" ht="16.149999999999999" customHeight="1" x14ac:dyDescent="0.25">
      <c r="A1124" s="9" t="s">
        <v>192</v>
      </c>
      <c r="B1124" s="7">
        <v>2020</v>
      </c>
      <c r="C1124" s="296" t="s">
        <v>37</v>
      </c>
      <c r="D1124" s="307">
        <v>2006</v>
      </c>
      <c r="E1124" s="307" t="s">
        <v>194</v>
      </c>
      <c r="F1124" s="65">
        <f t="shared" si="69"/>
        <v>14</v>
      </c>
      <c r="G1124" s="66" t="str">
        <f t="shared" si="70"/>
        <v>1997-06</v>
      </c>
      <c r="H1124" s="67" t="str">
        <f t="shared" si="72"/>
        <v>2020-T7 Tractor Construction-14</v>
      </c>
      <c r="I1124" s="302">
        <v>1.6101000863561601E-2</v>
      </c>
      <c r="J1124" s="305">
        <f>VLOOKUP(H1124,T7_ReductionFactor!$G$10:$H$3591,2,FALSE)</f>
        <v>0.87345530491250067</v>
      </c>
      <c r="K1124" s="75">
        <f t="shared" si="71"/>
        <v>1.4063504618678635E-2</v>
      </c>
      <c r="L1124" s="11"/>
    </row>
    <row r="1125" spans="1:12" ht="16.149999999999999" customHeight="1" x14ac:dyDescent="0.25">
      <c r="A1125" s="9" t="s">
        <v>192</v>
      </c>
      <c r="B1125" s="7">
        <v>2020</v>
      </c>
      <c r="C1125" s="296" t="s">
        <v>37</v>
      </c>
      <c r="D1125" s="307">
        <v>2005</v>
      </c>
      <c r="E1125" s="307" t="s">
        <v>194</v>
      </c>
      <c r="F1125" s="65">
        <f t="shared" si="69"/>
        <v>15</v>
      </c>
      <c r="G1125" s="66" t="str">
        <f t="shared" si="70"/>
        <v>1997-06</v>
      </c>
      <c r="H1125" s="67" t="str">
        <f t="shared" si="72"/>
        <v>2020-T7 Tractor Construction-15</v>
      </c>
      <c r="I1125" s="302">
        <v>1.1803322285096901E-2</v>
      </c>
      <c r="J1125" s="305">
        <f>VLOOKUP(H1125,T7_ReductionFactor!$G$10:$H$3591,2,FALSE)</f>
        <v>0.87345530491250067</v>
      </c>
      <c r="K1125" s="75">
        <f t="shared" si="71"/>
        <v>1.0309674465509828E-2</v>
      </c>
      <c r="L1125" s="11"/>
    </row>
    <row r="1126" spans="1:12" ht="16.149999999999999" customHeight="1" x14ac:dyDescent="0.25">
      <c r="A1126" s="9" t="s">
        <v>192</v>
      </c>
      <c r="B1126" s="7">
        <v>2020</v>
      </c>
      <c r="C1126" s="296" t="s">
        <v>37</v>
      </c>
      <c r="D1126" s="307">
        <v>2004</v>
      </c>
      <c r="E1126" s="307" t="s">
        <v>194</v>
      </c>
      <c r="F1126" s="65">
        <f t="shared" si="69"/>
        <v>16</v>
      </c>
      <c r="G1126" s="66" t="str">
        <f t="shared" si="70"/>
        <v>1997-06</v>
      </c>
      <c r="H1126" s="67" t="str">
        <f t="shared" si="72"/>
        <v>2020-T7 Tractor Construction-16</v>
      </c>
      <c r="I1126" s="302">
        <v>6.7559508290096102E-3</v>
      </c>
      <c r="J1126" s="305">
        <f>VLOOKUP(H1126,T7_ReductionFactor!$G$10:$H$3591,2,FALSE)</f>
        <v>0.87345530491250067</v>
      </c>
      <c r="K1126" s="75">
        <f t="shared" si="71"/>
        <v>5.901021091326451E-3</v>
      </c>
      <c r="L1126" s="11"/>
    </row>
    <row r="1127" spans="1:12" ht="16.149999999999999" customHeight="1" x14ac:dyDescent="0.25">
      <c r="A1127" s="9" t="s">
        <v>192</v>
      </c>
      <c r="B1127" s="7">
        <v>2020</v>
      </c>
      <c r="C1127" s="296" t="s">
        <v>37</v>
      </c>
      <c r="D1127" s="307">
        <v>2003</v>
      </c>
      <c r="E1127" s="307" t="s">
        <v>194</v>
      </c>
      <c r="F1127" s="65">
        <f t="shared" si="69"/>
        <v>17</v>
      </c>
      <c r="G1127" s="66" t="str">
        <f t="shared" si="70"/>
        <v>1997-06</v>
      </c>
      <c r="H1127" s="67" t="str">
        <f t="shared" si="72"/>
        <v>2020-T7 Tractor Construction-17</v>
      </c>
      <c r="I1127" s="302">
        <v>5.8712886812930503E-3</v>
      </c>
      <c r="J1127" s="305">
        <f>VLOOKUP(H1127,T7_ReductionFactor!$G$10:$H$3591,2,FALSE)</f>
        <v>0.92449295049969848</v>
      </c>
      <c r="K1127" s="75">
        <f t="shared" si="71"/>
        <v>5.4279649962040962E-3</v>
      </c>
      <c r="L1127" s="11"/>
    </row>
    <row r="1128" spans="1:12" ht="16.149999999999999" customHeight="1" x14ac:dyDescent="0.25">
      <c r="A1128" s="9" t="s">
        <v>192</v>
      </c>
      <c r="B1128" s="7">
        <v>2020</v>
      </c>
      <c r="C1128" s="296" t="s">
        <v>37</v>
      </c>
      <c r="D1128" s="307">
        <v>2002</v>
      </c>
      <c r="E1128" s="307" t="s">
        <v>194</v>
      </c>
      <c r="F1128" s="65">
        <f t="shared" si="69"/>
        <v>18</v>
      </c>
      <c r="G1128" s="66" t="str">
        <f t="shared" si="70"/>
        <v>1997-06</v>
      </c>
      <c r="H1128" s="67" t="str">
        <f t="shared" si="72"/>
        <v>2020-T7 Tractor Construction-18</v>
      </c>
      <c r="I1128" s="302">
        <v>5.3279890653608704E-3</v>
      </c>
      <c r="J1128" s="305">
        <f>VLOOKUP(H1128,T7_ReductionFactor!$G$10:$H$3591,2,FALSE)</f>
        <v>0.92449295049969848</v>
      </c>
      <c r="K1128" s="75">
        <f t="shared" si="71"/>
        <v>4.9256883312656019E-3</v>
      </c>
      <c r="L1128" s="11"/>
    </row>
    <row r="1129" spans="1:12" ht="16.149999999999999" customHeight="1" x14ac:dyDescent="0.25">
      <c r="A1129" s="9" t="s">
        <v>192</v>
      </c>
      <c r="B1129" s="7">
        <v>2020</v>
      </c>
      <c r="C1129" s="296" t="s">
        <v>37</v>
      </c>
      <c r="D1129" s="307">
        <v>2001</v>
      </c>
      <c r="E1129" s="307" t="s">
        <v>194</v>
      </c>
      <c r="F1129" s="65">
        <f t="shared" si="69"/>
        <v>19</v>
      </c>
      <c r="G1129" s="66" t="str">
        <f t="shared" si="70"/>
        <v>1997-06</v>
      </c>
      <c r="H1129" s="67" t="str">
        <f t="shared" si="72"/>
        <v>2020-T7 Tractor Construction-19</v>
      </c>
      <c r="I1129" s="302">
        <v>8.3000607364839708E-3</v>
      </c>
      <c r="J1129" s="305">
        <f>VLOOKUP(H1129,T7_ReductionFactor!$G$10:$H$3591,2,FALSE)</f>
        <v>0.92449295049969848</v>
      </c>
      <c r="K1129" s="75">
        <f t="shared" si="71"/>
        <v>7.6733476395987668E-3</v>
      </c>
      <c r="L1129" s="11"/>
    </row>
    <row r="1130" spans="1:12" ht="16.149999999999999" customHeight="1" x14ac:dyDescent="0.25">
      <c r="A1130" s="9" t="s">
        <v>192</v>
      </c>
      <c r="B1130" s="7">
        <v>2020</v>
      </c>
      <c r="C1130" s="296" t="s">
        <v>37</v>
      </c>
      <c r="D1130" s="307">
        <v>2000</v>
      </c>
      <c r="E1130" s="307" t="s">
        <v>194</v>
      </c>
      <c r="F1130" s="65">
        <f t="shared" si="69"/>
        <v>20</v>
      </c>
      <c r="G1130" s="66" t="str">
        <f t="shared" si="70"/>
        <v>1997-06</v>
      </c>
      <c r="H1130" s="67" t="str">
        <f t="shared" si="72"/>
        <v>2020-T7 Tractor Construction-20</v>
      </c>
      <c r="I1130" s="302">
        <v>1.13286102233139E-2</v>
      </c>
      <c r="J1130" s="305">
        <f>VLOOKUP(H1130,T7_ReductionFactor!$G$10:$H$3591,2,FALSE)</f>
        <v>0.92449295049969848</v>
      </c>
      <c r="K1130" s="75">
        <f t="shared" si="71"/>
        <v>1.0473220290412515E-2</v>
      </c>
      <c r="L1130" s="11"/>
    </row>
    <row r="1131" spans="1:12" ht="16.149999999999999" customHeight="1" x14ac:dyDescent="0.25">
      <c r="A1131" s="9" t="s">
        <v>192</v>
      </c>
      <c r="B1131" s="7">
        <v>2020</v>
      </c>
      <c r="C1131" s="296" t="s">
        <v>37</v>
      </c>
      <c r="D1131" s="307">
        <v>1999</v>
      </c>
      <c r="E1131" s="307" t="s">
        <v>194</v>
      </c>
      <c r="F1131" s="65">
        <f t="shared" si="69"/>
        <v>21</v>
      </c>
      <c r="G1131" s="66" t="str">
        <f t="shared" si="70"/>
        <v>1997-06</v>
      </c>
      <c r="H1131" s="67" t="str">
        <f t="shared" si="72"/>
        <v>2020-T7 Tractor Construction-21</v>
      </c>
      <c r="I1131" s="302">
        <v>7.0574864303473896E-3</v>
      </c>
      <c r="J1131" s="305">
        <f>VLOOKUP(H1131,T7_ReductionFactor!$G$10:$H$3591,2,FALSE)</f>
        <v>0.92449295049969848</v>
      </c>
      <c r="K1131" s="75">
        <f t="shared" si="71"/>
        <v>6.5245964531034433E-3</v>
      </c>
      <c r="L1131" s="11"/>
    </row>
    <row r="1132" spans="1:12" ht="16.149999999999999" customHeight="1" x14ac:dyDescent="0.25">
      <c r="A1132" s="9" t="s">
        <v>192</v>
      </c>
      <c r="B1132" s="7">
        <v>2020</v>
      </c>
      <c r="C1132" s="296" t="s">
        <v>37</v>
      </c>
      <c r="D1132" s="307">
        <v>1998</v>
      </c>
      <c r="E1132" s="307" t="s">
        <v>194</v>
      </c>
      <c r="F1132" s="65">
        <f t="shared" si="69"/>
        <v>22</v>
      </c>
      <c r="G1132" s="66" t="str">
        <f t="shared" si="70"/>
        <v>1997-06</v>
      </c>
      <c r="H1132" s="67" t="str">
        <f t="shared" si="72"/>
        <v>2020-T7 Tractor Construction-22</v>
      </c>
      <c r="I1132" s="302">
        <v>4.6586718029357401E-3</v>
      </c>
      <c r="J1132" s="305">
        <f>VLOOKUP(H1132,T7_ReductionFactor!$G$10:$H$3591,2,FALSE)</f>
        <v>0.92449295049969848</v>
      </c>
      <c r="K1132" s="75">
        <f t="shared" si="71"/>
        <v>4.3069092405058126E-3</v>
      </c>
      <c r="L1132" s="11"/>
    </row>
    <row r="1133" spans="1:12" ht="16.149999999999999" customHeight="1" x14ac:dyDescent="0.25">
      <c r="A1133" s="9" t="s">
        <v>192</v>
      </c>
      <c r="B1133" s="7">
        <v>2020</v>
      </c>
      <c r="C1133" s="296" t="s">
        <v>37</v>
      </c>
      <c r="D1133" s="307">
        <v>1997</v>
      </c>
      <c r="E1133" s="307" t="s">
        <v>194</v>
      </c>
      <c r="F1133" s="65">
        <f t="shared" si="69"/>
        <v>23</v>
      </c>
      <c r="G1133" s="66" t="str">
        <f t="shared" si="70"/>
        <v>Pre1997</v>
      </c>
      <c r="H1133" s="67" t="str">
        <f t="shared" si="72"/>
        <v>2020-T7 Tractor Construction-23</v>
      </c>
      <c r="I1133" s="302">
        <v>3.6771759879331901E-3</v>
      </c>
      <c r="J1133" s="305">
        <f>VLOOKUP(H1133,T7_ReductionFactor!$G$10:$H$3591,2,FALSE)</f>
        <v>0.92449295049969848</v>
      </c>
      <c r="K1133" s="75">
        <f t="shared" si="71"/>
        <v>3.3995232785909986E-3</v>
      </c>
      <c r="L1133" s="11"/>
    </row>
    <row r="1134" spans="1:12" ht="16.149999999999999" customHeight="1" x14ac:dyDescent="0.25">
      <c r="A1134" s="9" t="s">
        <v>192</v>
      </c>
      <c r="B1134" s="7">
        <v>2020</v>
      </c>
      <c r="C1134" s="296" t="s">
        <v>37</v>
      </c>
      <c r="D1134" s="307">
        <v>1996</v>
      </c>
      <c r="E1134" s="307" t="s">
        <v>194</v>
      </c>
      <c r="F1134" s="65">
        <f t="shared" si="69"/>
        <v>24</v>
      </c>
      <c r="G1134" s="66" t="str">
        <f t="shared" si="70"/>
        <v>Pre1997</v>
      </c>
      <c r="H1134" s="67" t="str">
        <f t="shared" si="72"/>
        <v>2020-T7 Tractor Construction-24</v>
      </c>
      <c r="I1134" s="302">
        <v>3.4892800758697098E-3</v>
      </c>
      <c r="J1134" s="305">
        <f>VLOOKUP(H1134,T7_ReductionFactor!$G$10:$H$3591,2,FALSE)</f>
        <v>0.92449295049969848</v>
      </c>
      <c r="K1134" s="75">
        <f t="shared" si="71"/>
        <v>3.2258148324605996E-3</v>
      </c>
      <c r="L1134" s="11"/>
    </row>
    <row r="1135" spans="1:12" ht="16.149999999999999" customHeight="1" x14ac:dyDescent="0.25">
      <c r="A1135" s="9" t="s">
        <v>192</v>
      </c>
      <c r="B1135" s="7">
        <v>2020</v>
      </c>
      <c r="C1135" s="296" t="s">
        <v>37</v>
      </c>
      <c r="D1135" s="307">
        <v>1995</v>
      </c>
      <c r="E1135" s="307" t="s">
        <v>194</v>
      </c>
      <c r="F1135" s="65">
        <f t="shared" si="69"/>
        <v>25</v>
      </c>
      <c r="G1135" s="66" t="str">
        <f t="shared" si="70"/>
        <v>Pre1997</v>
      </c>
      <c r="H1135" s="67" t="str">
        <f t="shared" si="72"/>
        <v>2020-T7 Tractor Construction-25</v>
      </c>
      <c r="I1135" s="302">
        <v>1.11137294842628E-4</v>
      </c>
      <c r="J1135" s="305">
        <f>VLOOKUP(H1135,T7_ReductionFactor!$G$10:$H$3591,2,FALSE)</f>
        <v>0.92449295049969848</v>
      </c>
      <c r="K1135" s="75">
        <f t="shared" si="71"/>
        <v>1.0274564561961608E-4</v>
      </c>
      <c r="L1135" s="11"/>
    </row>
    <row r="1136" spans="1:12" ht="16.149999999999999" customHeight="1" x14ac:dyDescent="0.25">
      <c r="A1136" s="9" t="s">
        <v>192</v>
      </c>
      <c r="B1136" s="7">
        <v>2020</v>
      </c>
      <c r="C1136" s="296" t="s">
        <v>37</v>
      </c>
      <c r="D1136" s="307">
        <v>1994</v>
      </c>
      <c r="E1136" s="307" t="s">
        <v>194</v>
      </c>
      <c r="F1136" s="65">
        <f t="shared" si="69"/>
        <v>26</v>
      </c>
      <c r="G1136" s="66" t="str">
        <f t="shared" si="70"/>
        <v>Pre1997</v>
      </c>
      <c r="H1136" s="67" t="str">
        <f t="shared" si="72"/>
        <v>2020-T7 Tractor Construction-26</v>
      </c>
      <c r="I1136" s="302">
        <v>8.2723466001764602E-5</v>
      </c>
      <c r="J1136" s="305">
        <f>VLOOKUP(H1136,T7_ReductionFactor!$G$10:$H$3591,2,FALSE)</f>
        <v>0.92449295049969848</v>
      </c>
      <c r="K1136" s="75">
        <f t="shared" si="71"/>
        <v>7.6477261159532849E-5</v>
      </c>
      <c r="L1136" s="11"/>
    </row>
    <row r="1137" spans="1:12" ht="16.149999999999999" customHeight="1" x14ac:dyDescent="0.25">
      <c r="A1137" s="9" t="s">
        <v>192</v>
      </c>
      <c r="B1137" s="7">
        <v>2020</v>
      </c>
      <c r="C1137" s="296" t="s">
        <v>37</v>
      </c>
      <c r="D1137" s="307">
        <v>1993</v>
      </c>
      <c r="E1137" s="307" t="s">
        <v>194</v>
      </c>
      <c r="F1137" s="65">
        <f t="shared" si="69"/>
        <v>27</v>
      </c>
      <c r="G1137" s="66" t="str">
        <f t="shared" si="70"/>
        <v>Pre1997</v>
      </c>
      <c r="H1137" s="67" t="str">
        <f t="shared" si="72"/>
        <v>2020-T7 Tractor Construction-27</v>
      </c>
      <c r="I1137" s="302">
        <v>6.48635322432895E-5</v>
      </c>
      <c r="J1137" s="305">
        <f>VLOOKUP(H1137,T7_ReductionFactor!$G$10:$H$3591,2,FALSE)</f>
        <v>1</v>
      </c>
      <c r="K1137" s="75">
        <f t="shared" si="71"/>
        <v>6.48635322432895E-5</v>
      </c>
      <c r="L1137" s="11"/>
    </row>
    <row r="1138" spans="1:12" ht="16.149999999999999" customHeight="1" x14ac:dyDescent="0.25">
      <c r="A1138" s="9" t="s">
        <v>192</v>
      </c>
      <c r="B1138" s="7">
        <v>2020</v>
      </c>
      <c r="C1138" s="296" t="s">
        <v>37</v>
      </c>
      <c r="D1138" s="307">
        <v>1992</v>
      </c>
      <c r="E1138" s="307" t="s">
        <v>194</v>
      </c>
      <c r="F1138" s="65">
        <f t="shared" si="69"/>
        <v>28</v>
      </c>
      <c r="G1138" s="66" t="str">
        <f t="shared" si="70"/>
        <v>Pre1997</v>
      </c>
      <c r="H1138" s="67" t="str">
        <f t="shared" si="72"/>
        <v>2020-T7 Tractor Construction-28</v>
      </c>
      <c r="I1138" s="302">
        <v>4.1252106953555601E-5</v>
      </c>
      <c r="J1138" s="305">
        <f>VLOOKUP(H1138,T7_ReductionFactor!$G$10:$H$3591,2,FALSE)</f>
        <v>1</v>
      </c>
      <c r="K1138" s="75">
        <f t="shared" si="71"/>
        <v>4.1252106953555601E-5</v>
      </c>
      <c r="L1138" s="11"/>
    </row>
    <row r="1139" spans="1:12" ht="16.149999999999999" customHeight="1" x14ac:dyDescent="0.25">
      <c r="A1139" s="9" t="s">
        <v>192</v>
      </c>
      <c r="B1139" s="7">
        <v>2020</v>
      </c>
      <c r="C1139" s="296" t="s">
        <v>37</v>
      </c>
      <c r="D1139" s="307">
        <v>1991</v>
      </c>
      <c r="E1139" s="307" t="s">
        <v>194</v>
      </c>
      <c r="F1139" s="65">
        <f t="shared" si="69"/>
        <v>29</v>
      </c>
      <c r="G1139" s="66" t="str">
        <f t="shared" si="70"/>
        <v>Pre1997</v>
      </c>
      <c r="H1139" s="67" t="str">
        <f t="shared" si="72"/>
        <v>2020-T7 Tractor Construction-29</v>
      </c>
      <c r="I1139" s="302">
        <v>4.3696987547704598E-5</v>
      </c>
      <c r="J1139" s="305">
        <f>VLOOKUP(H1139,T7_ReductionFactor!$G$10:$H$3591,2,FALSE)</f>
        <v>1</v>
      </c>
      <c r="K1139" s="75">
        <f t="shared" si="71"/>
        <v>4.3696987547704598E-5</v>
      </c>
      <c r="L1139" s="11"/>
    </row>
    <row r="1140" spans="1:12" ht="16.149999999999999" customHeight="1" x14ac:dyDescent="0.25">
      <c r="A1140" s="9" t="s">
        <v>192</v>
      </c>
      <c r="B1140" s="7">
        <v>2020</v>
      </c>
      <c r="C1140" s="296" t="s">
        <v>37</v>
      </c>
      <c r="D1140" s="307">
        <v>1990</v>
      </c>
      <c r="E1140" s="307" t="s">
        <v>194</v>
      </c>
      <c r="F1140" s="65">
        <f t="shared" si="69"/>
        <v>30</v>
      </c>
      <c r="G1140" s="66" t="str">
        <f t="shared" si="70"/>
        <v>Pre1997</v>
      </c>
      <c r="H1140" s="67" t="str">
        <f t="shared" si="72"/>
        <v>2020-T7 Tractor Construction-30</v>
      </c>
      <c r="I1140" s="302">
        <v>1.00476448472166E-4</v>
      </c>
      <c r="J1140" s="305">
        <f>VLOOKUP(H1140,T7_ReductionFactor!$G$10:$H$3591,2,FALSE)</f>
        <v>1</v>
      </c>
      <c r="K1140" s="75">
        <f t="shared" si="71"/>
        <v>1.00476448472166E-4</v>
      </c>
      <c r="L1140" s="11"/>
    </row>
    <row r="1141" spans="1:12" ht="16.149999999999999" customHeight="1" x14ac:dyDescent="0.25">
      <c r="A1141" s="9" t="s">
        <v>192</v>
      </c>
      <c r="B1141" s="7">
        <v>2020</v>
      </c>
      <c r="C1141" s="296" t="s">
        <v>37</v>
      </c>
      <c r="D1141" s="307">
        <v>1989</v>
      </c>
      <c r="E1141" s="307" t="s">
        <v>194</v>
      </c>
      <c r="F1141" s="65">
        <f t="shared" si="69"/>
        <v>31</v>
      </c>
      <c r="G1141" s="66" t="str">
        <f t="shared" si="70"/>
        <v>Pre1997</v>
      </c>
      <c r="H1141" s="67" t="str">
        <f t="shared" si="72"/>
        <v>2020-T7 Tractor Construction-31</v>
      </c>
      <c r="I1141" s="302">
        <v>8.7879244317378194E-5</v>
      </c>
      <c r="J1141" s="305">
        <f>VLOOKUP(H1141,T7_ReductionFactor!$G$10:$H$3591,2,FALSE)</f>
        <v>1</v>
      </c>
      <c r="K1141" s="75">
        <f t="shared" si="71"/>
        <v>8.7879244317378194E-5</v>
      </c>
      <c r="L1141" s="11"/>
    </row>
    <row r="1142" spans="1:12" ht="16.149999999999999" customHeight="1" x14ac:dyDescent="0.25">
      <c r="A1142" s="9" t="s">
        <v>192</v>
      </c>
      <c r="B1142" s="7">
        <v>2020</v>
      </c>
      <c r="C1142" s="296" t="s">
        <v>37</v>
      </c>
      <c r="D1142" s="307">
        <v>1988</v>
      </c>
      <c r="E1142" s="307" t="s">
        <v>194</v>
      </c>
      <c r="F1142" s="65">
        <f t="shared" si="69"/>
        <v>32</v>
      </c>
      <c r="G1142" s="66" t="str">
        <f t="shared" si="70"/>
        <v>Pre1997</v>
      </c>
      <c r="H1142" s="67" t="str">
        <f t="shared" si="72"/>
        <v>2020-T7 Tractor Construction-32</v>
      </c>
      <c r="I1142" s="302">
        <v>5.3144842918644299E-5</v>
      </c>
      <c r="J1142" s="305">
        <f>VLOOKUP(H1142,T7_ReductionFactor!$G$10:$H$3591,2,FALSE)</f>
        <v>1</v>
      </c>
      <c r="K1142" s="75">
        <f t="shared" si="71"/>
        <v>5.3144842918644299E-5</v>
      </c>
      <c r="L1142" s="11"/>
    </row>
    <row r="1143" spans="1:12" ht="16.149999999999999" customHeight="1" x14ac:dyDescent="0.25">
      <c r="A1143" s="9" t="s">
        <v>192</v>
      </c>
      <c r="B1143" s="7">
        <v>2020</v>
      </c>
      <c r="C1143" s="296" t="s">
        <v>37</v>
      </c>
      <c r="D1143" s="307">
        <v>1987</v>
      </c>
      <c r="E1143" s="307" t="s">
        <v>194</v>
      </c>
      <c r="F1143" s="65">
        <f t="shared" si="69"/>
        <v>33</v>
      </c>
      <c r="G1143" s="66" t="str">
        <f t="shared" si="70"/>
        <v>Pre1997</v>
      </c>
      <c r="H1143" s="67" t="str">
        <f t="shared" si="72"/>
        <v>2020-T7 Tractor Construction-33</v>
      </c>
      <c r="I1143" s="302">
        <v>4.7955847050900603E-5</v>
      </c>
      <c r="J1143" s="305">
        <f>VLOOKUP(H1143,T7_ReductionFactor!$G$10:$H$3591,2,FALSE)</f>
        <v>1</v>
      </c>
      <c r="K1143" s="75">
        <f t="shared" si="71"/>
        <v>4.7955847050900603E-5</v>
      </c>
      <c r="L1143" s="11"/>
    </row>
    <row r="1144" spans="1:12" ht="16.149999999999999" customHeight="1" x14ac:dyDescent="0.25">
      <c r="A1144" s="9" t="s">
        <v>192</v>
      </c>
      <c r="B1144" s="7">
        <v>2020</v>
      </c>
      <c r="C1144" s="296" t="s">
        <v>37</v>
      </c>
      <c r="D1144" s="307">
        <v>1986</v>
      </c>
      <c r="E1144" s="307" t="s">
        <v>194</v>
      </c>
      <c r="F1144" s="65">
        <f t="shared" si="69"/>
        <v>34</v>
      </c>
      <c r="G1144" s="66" t="str">
        <f t="shared" si="70"/>
        <v>Pre1997</v>
      </c>
      <c r="H1144" s="67" t="str">
        <f t="shared" si="72"/>
        <v>2020-T7 Tractor Construction-34</v>
      </c>
      <c r="I1144" s="302">
        <v>3.53980814519761E-5</v>
      </c>
      <c r="J1144" s="305">
        <f>VLOOKUP(H1144,T7_ReductionFactor!$G$10:$H$3591,2,FALSE)</f>
        <v>1</v>
      </c>
      <c r="K1144" s="75">
        <f t="shared" si="71"/>
        <v>3.53980814519761E-5</v>
      </c>
      <c r="L1144" s="11"/>
    </row>
    <row r="1145" spans="1:12" ht="16.149999999999999" customHeight="1" x14ac:dyDescent="0.25">
      <c r="A1145" s="9" t="s">
        <v>192</v>
      </c>
      <c r="B1145" s="7">
        <v>2020</v>
      </c>
      <c r="C1145" s="296" t="s">
        <v>37</v>
      </c>
      <c r="D1145" s="307">
        <v>1985</v>
      </c>
      <c r="E1145" s="307" t="s">
        <v>194</v>
      </c>
      <c r="F1145" s="65">
        <f t="shared" si="69"/>
        <v>35</v>
      </c>
      <c r="G1145" s="66" t="str">
        <f t="shared" si="70"/>
        <v>Pre1997</v>
      </c>
      <c r="H1145" s="67" t="str">
        <f t="shared" si="72"/>
        <v>2020-T7 Tractor Construction-35</v>
      </c>
      <c r="I1145" s="302">
        <v>4.3615077977649201E-5</v>
      </c>
      <c r="J1145" s="305">
        <f>VLOOKUP(H1145,T7_ReductionFactor!$G$10:$H$3591,2,FALSE)</f>
        <v>1</v>
      </c>
      <c r="K1145" s="75">
        <f t="shared" si="71"/>
        <v>4.3615077977649201E-5</v>
      </c>
      <c r="L1145" s="11"/>
    </row>
    <row r="1146" spans="1:12" ht="16.149999999999999" customHeight="1" x14ac:dyDescent="0.25">
      <c r="A1146" s="9" t="s">
        <v>192</v>
      </c>
      <c r="B1146" s="7">
        <v>2020</v>
      </c>
      <c r="C1146" s="296" t="s">
        <v>37</v>
      </c>
      <c r="D1146" s="307">
        <v>1984</v>
      </c>
      <c r="E1146" s="307" t="s">
        <v>194</v>
      </c>
      <c r="F1146" s="65">
        <f t="shared" si="69"/>
        <v>36</v>
      </c>
      <c r="G1146" s="66" t="str">
        <f t="shared" si="70"/>
        <v>Pre1997</v>
      </c>
      <c r="H1146" s="67" t="str">
        <f t="shared" si="72"/>
        <v>2020-T7 Tractor Construction-36</v>
      </c>
      <c r="I1146" s="302">
        <v>3.31098032629095E-5</v>
      </c>
      <c r="J1146" s="305">
        <f>VLOOKUP(H1146,T7_ReductionFactor!$G$10:$H$3591,2,FALSE)</f>
        <v>1</v>
      </c>
      <c r="K1146" s="75">
        <f t="shared" si="71"/>
        <v>3.31098032629095E-5</v>
      </c>
      <c r="L1146" s="11"/>
    </row>
    <row r="1147" spans="1:12" ht="16.149999999999999" customHeight="1" x14ac:dyDescent="0.25">
      <c r="A1147" s="9" t="s">
        <v>192</v>
      </c>
      <c r="B1147" s="7">
        <v>2020</v>
      </c>
      <c r="C1147" s="296" t="s">
        <v>37</v>
      </c>
      <c r="D1147" s="307">
        <v>1983</v>
      </c>
      <c r="E1147" s="307" t="s">
        <v>194</v>
      </c>
      <c r="F1147" s="65">
        <f t="shared" si="69"/>
        <v>37</v>
      </c>
      <c r="G1147" s="66" t="str">
        <f t="shared" si="70"/>
        <v>Pre1997</v>
      </c>
      <c r="H1147" s="67" t="str">
        <f t="shared" si="72"/>
        <v>2020-T7 Tractor Construction-37</v>
      </c>
      <c r="I1147" s="302">
        <v>6.4068071655030603E-6</v>
      </c>
      <c r="J1147" s="305">
        <f>VLOOKUP(H1147,T7_ReductionFactor!$G$10:$H$3591,2,FALSE)</f>
        <v>1</v>
      </c>
      <c r="K1147" s="75">
        <f t="shared" si="71"/>
        <v>6.4068071655030603E-6</v>
      </c>
      <c r="L1147" s="11"/>
    </row>
    <row r="1148" spans="1:12" ht="16.149999999999999" customHeight="1" x14ac:dyDescent="0.25">
      <c r="A1148" s="9" t="s">
        <v>192</v>
      </c>
      <c r="B1148" s="7">
        <v>2020</v>
      </c>
      <c r="C1148" s="296" t="s">
        <v>37</v>
      </c>
      <c r="D1148" s="307">
        <v>1982</v>
      </c>
      <c r="E1148" s="307" t="s">
        <v>194</v>
      </c>
      <c r="F1148" s="65">
        <f t="shared" si="69"/>
        <v>38</v>
      </c>
      <c r="G1148" s="66" t="str">
        <f t="shared" si="70"/>
        <v>Pre1997</v>
      </c>
      <c r="H1148" s="67" t="str">
        <f t="shared" si="72"/>
        <v>2020-T7 Tractor Construction-38</v>
      </c>
      <c r="I1148" s="302">
        <v>1.03027968836027E-5</v>
      </c>
      <c r="J1148" s="305">
        <f>VLOOKUP(H1148,T7_ReductionFactor!$G$10:$H$3591,2,FALSE)</f>
        <v>1</v>
      </c>
      <c r="K1148" s="75">
        <f t="shared" si="71"/>
        <v>1.03027968836027E-5</v>
      </c>
      <c r="L1148" s="11"/>
    </row>
    <row r="1149" spans="1:12" ht="16.149999999999999" customHeight="1" x14ac:dyDescent="0.25">
      <c r="A1149" s="9" t="s">
        <v>192</v>
      </c>
      <c r="B1149" s="7">
        <v>2020</v>
      </c>
      <c r="C1149" s="296" t="s">
        <v>37</v>
      </c>
      <c r="D1149" s="307">
        <v>1981</v>
      </c>
      <c r="E1149" s="307" t="s">
        <v>194</v>
      </c>
      <c r="F1149" s="65">
        <f t="shared" si="69"/>
        <v>39</v>
      </c>
      <c r="G1149" s="66" t="str">
        <f t="shared" si="70"/>
        <v>Pre1997</v>
      </c>
      <c r="H1149" s="67" t="str">
        <f t="shared" si="72"/>
        <v>2020-T7 Tractor Construction-39</v>
      </c>
      <c r="I1149" s="302">
        <v>1.45805896556442E-5</v>
      </c>
      <c r="J1149" s="305">
        <f>VLOOKUP(H1149,T7_ReductionFactor!$G$10:$H$3591,2,FALSE)</f>
        <v>1</v>
      </c>
      <c r="K1149" s="75">
        <f t="shared" si="71"/>
        <v>1.45805896556442E-5</v>
      </c>
      <c r="L1149" s="11"/>
    </row>
    <row r="1150" spans="1:12" ht="16.149999999999999" customHeight="1" x14ac:dyDescent="0.25">
      <c r="A1150" s="9" t="s">
        <v>192</v>
      </c>
      <c r="B1150" s="7">
        <v>2020</v>
      </c>
      <c r="C1150" s="296" t="s">
        <v>37</v>
      </c>
      <c r="D1150" s="307">
        <v>1980</v>
      </c>
      <c r="E1150" s="307" t="s">
        <v>194</v>
      </c>
      <c r="F1150" s="65">
        <f t="shared" si="69"/>
        <v>40</v>
      </c>
      <c r="G1150" s="66" t="str">
        <f t="shared" si="70"/>
        <v>Pre1997</v>
      </c>
      <c r="H1150" s="67" t="str">
        <f t="shared" si="72"/>
        <v>2020-T7 Tractor Construction-40</v>
      </c>
      <c r="I1150" s="302">
        <v>6.2228380335615402E-7</v>
      </c>
      <c r="J1150" s="305">
        <f>VLOOKUP(H1150,T7_ReductionFactor!$G$10:$H$3591,2,FALSE)</f>
        <v>1</v>
      </c>
      <c r="K1150" s="75">
        <f t="shared" si="71"/>
        <v>6.2228380335615402E-7</v>
      </c>
      <c r="L1150" s="11"/>
    </row>
    <row r="1151" spans="1:12" ht="16.149999999999999" customHeight="1" x14ac:dyDescent="0.25">
      <c r="A1151" s="9" t="s">
        <v>192</v>
      </c>
      <c r="B1151" s="7">
        <v>2020</v>
      </c>
      <c r="C1151" s="296" t="s">
        <v>37</v>
      </c>
      <c r="D1151" s="307">
        <v>1979</v>
      </c>
      <c r="E1151" s="307" t="s">
        <v>194</v>
      </c>
      <c r="F1151" s="65">
        <f t="shared" si="69"/>
        <v>41</v>
      </c>
      <c r="G1151" s="66" t="str">
        <f t="shared" si="70"/>
        <v>Pre1997</v>
      </c>
      <c r="H1151" s="67" t="str">
        <f t="shared" si="72"/>
        <v>2020-T7 Tractor Construction-41</v>
      </c>
      <c r="I1151" s="302">
        <v>1.4934401079298801E-6</v>
      </c>
      <c r="J1151" s="305">
        <f>VLOOKUP(H1151,T7_ReductionFactor!$G$10:$H$3591,2,FALSE)</f>
        <v>1</v>
      </c>
      <c r="K1151" s="75">
        <f t="shared" si="71"/>
        <v>1.4934401079298801E-6</v>
      </c>
      <c r="L1151" s="11"/>
    </row>
    <row r="1152" spans="1:12" ht="16.149999999999999" customHeight="1" x14ac:dyDescent="0.25">
      <c r="A1152" s="9" t="s">
        <v>192</v>
      </c>
      <c r="B1152" s="7">
        <v>2020</v>
      </c>
      <c r="C1152" s="296" t="s">
        <v>37</v>
      </c>
      <c r="D1152" s="307">
        <v>1978</v>
      </c>
      <c r="E1152" s="307" t="s">
        <v>194</v>
      </c>
      <c r="F1152" s="65">
        <f t="shared" si="69"/>
        <v>42</v>
      </c>
      <c r="G1152" s="66" t="str">
        <f t="shared" si="70"/>
        <v>Pre1997</v>
      </c>
      <c r="H1152" s="67" t="str">
        <f t="shared" si="72"/>
        <v>2020-T7 Tractor Construction-42</v>
      </c>
      <c r="I1152" s="302">
        <v>1.3530419535120501E-6</v>
      </c>
      <c r="J1152" s="305">
        <f>VLOOKUP(H1152,T7_ReductionFactor!$G$10:$H$3591,2,FALSE)</f>
        <v>1</v>
      </c>
      <c r="K1152" s="75">
        <f t="shared" si="71"/>
        <v>1.3530419535120501E-6</v>
      </c>
      <c r="L1152" s="11"/>
    </row>
    <row r="1153" spans="1:12" ht="16.149999999999999" customHeight="1" x14ac:dyDescent="0.25">
      <c r="A1153" s="9" t="s">
        <v>192</v>
      </c>
      <c r="B1153" s="7">
        <v>2020</v>
      </c>
      <c r="C1153" s="296" t="s">
        <v>37</v>
      </c>
      <c r="D1153" s="307">
        <v>1977</v>
      </c>
      <c r="E1153" s="307" t="s">
        <v>194</v>
      </c>
      <c r="F1153" s="65">
        <f t="shared" si="69"/>
        <v>43</v>
      </c>
      <c r="G1153" s="66" t="str">
        <f t="shared" si="70"/>
        <v>Pre1997</v>
      </c>
      <c r="H1153" s="67" t="str">
        <f t="shared" si="72"/>
        <v>2020-T7 Tractor Construction-43</v>
      </c>
      <c r="I1153" s="302">
        <v>4.6820177302851398E-7</v>
      </c>
      <c r="J1153" s="305">
        <f>VLOOKUP(H1153,T7_ReductionFactor!$G$10:$H$3591,2,FALSE)</f>
        <v>1</v>
      </c>
      <c r="K1153" s="75">
        <f t="shared" si="71"/>
        <v>4.6820177302851398E-7</v>
      </c>
      <c r="L1153" s="11"/>
    </row>
    <row r="1154" spans="1:12" ht="16.149999999999999" customHeight="1" x14ac:dyDescent="0.25">
      <c r="A1154" s="9" t="s">
        <v>192</v>
      </c>
      <c r="B1154" s="7">
        <v>2020</v>
      </c>
      <c r="C1154" s="296" t="s">
        <v>37</v>
      </c>
      <c r="D1154" s="307">
        <v>1976</v>
      </c>
      <c r="E1154" s="307" t="s">
        <v>194</v>
      </c>
      <c r="F1154" s="65">
        <f t="shared" si="69"/>
        <v>44</v>
      </c>
      <c r="G1154" s="66" t="str">
        <f t="shared" si="70"/>
        <v>Pre1997</v>
      </c>
      <c r="H1154" s="67" t="str">
        <f t="shared" si="72"/>
        <v>2020-T7 Tractor Construction-44</v>
      </c>
      <c r="I1154" s="302">
        <v>3.4151510027627501E-7</v>
      </c>
      <c r="J1154" s="305">
        <f>VLOOKUP(H1154,T7_ReductionFactor!$G$10:$H$3591,2,FALSE)</f>
        <v>1</v>
      </c>
      <c r="K1154" s="75">
        <f t="shared" si="71"/>
        <v>3.4151510027627501E-7</v>
      </c>
      <c r="L1154" s="11"/>
    </row>
    <row r="1155" spans="1:12" ht="16.149999999999999" customHeight="1" x14ac:dyDescent="0.25">
      <c r="A1155" s="9" t="s">
        <v>192</v>
      </c>
      <c r="B1155" s="7">
        <v>2020</v>
      </c>
      <c r="C1155" s="296" t="s">
        <v>38</v>
      </c>
      <c r="D1155" s="307">
        <v>2021</v>
      </c>
      <c r="E1155" s="307" t="s">
        <v>194</v>
      </c>
      <c r="F1155" s="65">
        <f t="shared" si="69"/>
        <v>-1</v>
      </c>
      <c r="G1155" s="66" t="str">
        <f t="shared" si="70"/>
        <v>2013+</v>
      </c>
      <c r="H1155" s="67" t="str">
        <f t="shared" si="72"/>
        <v>2020-T7 Utility--1</v>
      </c>
      <c r="I1155" s="302">
        <v>1.8020796503937599E-7</v>
      </c>
      <c r="J1155" s="305">
        <f>VLOOKUP(H1155,T7_ReductionFactor!$G$10:$H$3591,2,FALSE)</f>
        <v>1</v>
      </c>
      <c r="K1155" s="75">
        <f t="shared" si="71"/>
        <v>1.8020796503937599E-7</v>
      </c>
      <c r="L1155" s="11"/>
    </row>
    <row r="1156" spans="1:12" ht="16.149999999999999" customHeight="1" x14ac:dyDescent="0.25">
      <c r="A1156" s="9" t="s">
        <v>192</v>
      </c>
      <c r="B1156" s="7">
        <v>2020</v>
      </c>
      <c r="C1156" s="296" t="s">
        <v>38</v>
      </c>
      <c r="D1156" s="307">
        <v>2020</v>
      </c>
      <c r="E1156" s="307" t="s">
        <v>194</v>
      </c>
      <c r="F1156" s="65">
        <f t="shared" si="69"/>
        <v>0</v>
      </c>
      <c r="G1156" s="66" t="str">
        <f t="shared" si="70"/>
        <v>2013+</v>
      </c>
      <c r="H1156" s="67" t="str">
        <f t="shared" si="72"/>
        <v>2020-T7 Utility-0</v>
      </c>
      <c r="I1156" s="302">
        <v>3.1837705161127698E-6</v>
      </c>
      <c r="J1156" s="305">
        <f>VLOOKUP(H1156,T7_ReductionFactor!$G$10:$H$3591,2,FALSE)</f>
        <v>0.99212421456699462</v>
      </c>
      <c r="K1156" s="75">
        <f t="shared" si="71"/>
        <v>3.1586958226599367E-6</v>
      </c>
      <c r="L1156" s="11"/>
    </row>
    <row r="1157" spans="1:12" ht="16.149999999999999" customHeight="1" x14ac:dyDescent="0.25">
      <c r="A1157" s="9" t="s">
        <v>192</v>
      </c>
      <c r="B1157" s="7">
        <v>2020</v>
      </c>
      <c r="C1157" s="296" t="s">
        <v>38</v>
      </c>
      <c r="D1157" s="307">
        <v>2019</v>
      </c>
      <c r="E1157" s="307" t="s">
        <v>194</v>
      </c>
      <c r="F1157" s="65">
        <f t="shared" si="69"/>
        <v>1</v>
      </c>
      <c r="G1157" s="66" t="str">
        <f t="shared" si="70"/>
        <v>2013+</v>
      </c>
      <c r="H1157" s="67" t="str">
        <f t="shared" si="72"/>
        <v>2020-T7 Utility-1</v>
      </c>
      <c r="I1157" s="302">
        <v>4.3431490424533301E-6</v>
      </c>
      <c r="J1157" s="305">
        <f>VLOOKUP(H1157,T7_ReductionFactor!$G$10:$H$3591,2,FALSE)</f>
        <v>0.98468243378896392</v>
      </c>
      <c r="K1157" s="75">
        <f t="shared" si="71"/>
        <v>4.2766225694311532E-6</v>
      </c>
      <c r="L1157" s="11"/>
    </row>
    <row r="1158" spans="1:12" ht="16.149999999999999" customHeight="1" x14ac:dyDescent="0.25">
      <c r="A1158" s="9" t="s">
        <v>192</v>
      </c>
      <c r="B1158" s="7">
        <v>2020</v>
      </c>
      <c r="C1158" s="296" t="s">
        <v>38</v>
      </c>
      <c r="D1158" s="307">
        <v>2018</v>
      </c>
      <c r="E1158" s="307" t="s">
        <v>194</v>
      </c>
      <c r="F1158" s="65">
        <f t="shared" si="69"/>
        <v>2</v>
      </c>
      <c r="G1158" s="66" t="str">
        <f t="shared" si="70"/>
        <v>2013+</v>
      </c>
      <c r="H1158" s="67" t="str">
        <f t="shared" si="72"/>
        <v>2020-T7 Utility-2</v>
      </c>
      <c r="I1158" s="302">
        <v>2.7232731440924302E-6</v>
      </c>
      <c r="J1158" s="305">
        <f>VLOOKUP(H1158,T7_ReductionFactor!$G$10:$H$3591,2,FALSE)</f>
        <v>0.97763974509076434</v>
      </c>
      <c r="K1158" s="75">
        <f t="shared" si="71"/>
        <v>2.6623800624030479E-6</v>
      </c>
      <c r="L1158" s="11"/>
    </row>
    <row r="1159" spans="1:12" ht="16.149999999999999" customHeight="1" x14ac:dyDescent="0.25">
      <c r="A1159" s="9" t="s">
        <v>192</v>
      </c>
      <c r="B1159" s="7">
        <v>2020</v>
      </c>
      <c r="C1159" s="296" t="s">
        <v>38</v>
      </c>
      <c r="D1159" s="307">
        <v>2016</v>
      </c>
      <c r="E1159" s="307" t="s">
        <v>194</v>
      </c>
      <c r="F1159" s="65">
        <f t="shared" si="69"/>
        <v>4</v>
      </c>
      <c r="G1159" s="66" t="str">
        <f t="shared" si="70"/>
        <v>2013+</v>
      </c>
      <c r="H1159" s="67" t="str">
        <f t="shared" si="72"/>
        <v>2020-T7 Utility-4</v>
      </c>
      <c r="I1159" s="302">
        <v>1.3819873708061199E-5</v>
      </c>
      <c r="J1159" s="305">
        <f>VLOOKUP(H1159,T7_ReductionFactor!$G$10:$H$3591,2,FALSE)</f>
        <v>0.9646297637622977</v>
      </c>
      <c r="K1159" s="75">
        <f t="shared" si="71"/>
        <v>1.3331061510231863E-5</v>
      </c>
      <c r="L1159" s="11"/>
    </row>
    <row r="1160" spans="1:12" ht="16.149999999999999" customHeight="1" x14ac:dyDescent="0.25">
      <c r="A1160" s="9" t="s">
        <v>192</v>
      </c>
      <c r="B1160" s="7">
        <v>2020</v>
      </c>
      <c r="C1160" s="296" t="s">
        <v>38</v>
      </c>
      <c r="D1160" s="307">
        <v>2015</v>
      </c>
      <c r="E1160" s="307" t="s">
        <v>194</v>
      </c>
      <c r="F1160" s="65">
        <f t="shared" si="69"/>
        <v>5</v>
      </c>
      <c r="G1160" s="66" t="str">
        <f t="shared" si="70"/>
        <v>2013+</v>
      </c>
      <c r="H1160" s="67" t="str">
        <f t="shared" si="72"/>
        <v>2020-T7 Utility-5</v>
      </c>
      <c r="I1160" s="302">
        <v>1.31972676334384E-5</v>
      </c>
      <c r="J1160" s="305">
        <f>VLOOKUP(H1160,T7_ReductionFactor!$G$10:$H$3591,2,FALSE)</f>
        <v>0.95860909306070718</v>
      </c>
      <c r="K1160" s="75">
        <f t="shared" si="71"/>
        <v>1.265102075696981E-5</v>
      </c>
      <c r="L1160" s="11"/>
    </row>
    <row r="1161" spans="1:12" ht="16.149999999999999" customHeight="1" x14ac:dyDescent="0.25">
      <c r="A1161" s="9" t="s">
        <v>192</v>
      </c>
      <c r="B1161" s="7">
        <v>2020</v>
      </c>
      <c r="C1161" s="296" t="s">
        <v>38</v>
      </c>
      <c r="D1161" s="307">
        <v>2014</v>
      </c>
      <c r="E1161" s="307" t="s">
        <v>194</v>
      </c>
      <c r="F1161" s="65">
        <f t="shared" ref="F1161:F1224" si="73">B1161-D1161</f>
        <v>6</v>
      </c>
      <c r="G1161" s="66" t="str">
        <f t="shared" ref="G1161:G1224" si="74">IF(D1161&lt;1998,"Pre1997",IF(D1161&lt;2008,"1997-06",IF(D1161&lt;2011,"2007-09",IF(D1161&lt;2014,"2010-12","2013+"))))</f>
        <v>2013+</v>
      </c>
      <c r="H1161" s="67" t="str">
        <f t="shared" si="72"/>
        <v>2020-T7 Utility-6</v>
      </c>
      <c r="I1161" s="302">
        <v>3.3380158894670901E-5</v>
      </c>
      <c r="J1161" s="305">
        <f>VLOOKUP(H1161,T7_ReductionFactor!$G$10:$H$3591,2,FALSE)</f>
        <v>0.95288002578345754</v>
      </c>
      <c r="K1161" s="75">
        <f t="shared" ref="K1161:K1224" si="75">I1161*J1161</f>
        <v>3.1807286668209918E-5</v>
      </c>
      <c r="L1161" s="11"/>
    </row>
    <row r="1162" spans="1:12" ht="16.149999999999999" customHeight="1" x14ac:dyDescent="0.25">
      <c r="A1162" s="9" t="s">
        <v>192</v>
      </c>
      <c r="B1162" s="7">
        <v>2020</v>
      </c>
      <c r="C1162" s="296" t="s">
        <v>38</v>
      </c>
      <c r="D1162" s="307">
        <v>2013</v>
      </c>
      <c r="E1162" s="307" t="s">
        <v>194</v>
      </c>
      <c r="F1162" s="65">
        <f t="shared" si="73"/>
        <v>7</v>
      </c>
      <c r="G1162" s="66" t="str">
        <f t="shared" si="74"/>
        <v>2010-12</v>
      </c>
      <c r="H1162" s="67" t="str">
        <f t="shared" ref="H1162:H1225" si="76">CONCATENATE(B1162,"-",C1162,"-",F1162)</f>
        <v>2020-T7 Utility-7</v>
      </c>
      <c r="I1162" s="302">
        <v>5.5724412075345699E-5</v>
      </c>
      <c r="J1162" s="305">
        <f>VLOOKUP(H1162,T7_ReductionFactor!$G$10:$H$3591,2,FALSE)</f>
        <v>0.92769699318885479</v>
      </c>
      <c r="K1162" s="75">
        <f t="shared" si="75"/>
        <v>5.1695369529514917E-5</v>
      </c>
      <c r="L1162" s="11"/>
    </row>
    <row r="1163" spans="1:12" ht="16.149999999999999" customHeight="1" x14ac:dyDescent="0.25">
      <c r="A1163" s="9" t="s">
        <v>192</v>
      </c>
      <c r="B1163" s="7">
        <v>2020</v>
      </c>
      <c r="C1163" s="296" t="s">
        <v>38</v>
      </c>
      <c r="D1163" s="307">
        <v>2012</v>
      </c>
      <c r="E1163" s="307" t="s">
        <v>194</v>
      </c>
      <c r="F1163" s="65">
        <f t="shared" si="73"/>
        <v>8</v>
      </c>
      <c r="G1163" s="66" t="str">
        <f t="shared" si="74"/>
        <v>2010-12</v>
      </c>
      <c r="H1163" s="67" t="str">
        <f t="shared" si="76"/>
        <v>2020-T7 Utility-8</v>
      </c>
      <c r="I1163" s="302">
        <v>1.9748011148143001E-5</v>
      </c>
      <c r="J1163" s="305">
        <f>VLOOKUP(H1163,T7_ReductionFactor!$G$10:$H$3591,2,FALSE)</f>
        <v>0.92126529057423623</v>
      </c>
      <c r="K1163" s="75">
        <f t="shared" si="75"/>
        <v>1.8193157228657218E-5</v>
      </c>
      <c r="L1163" s="11"/>
    </row>
    <row r="1164" spans="1:12" ht="16.149999999999999" customHeight="1" x14ac:dyDescent="0.25">
      <c r="A1164" s="9" t="s">
        <v>192</v>
      </c>
      <c r="B1164" s="7">
        <v>2020</v>
      </c>
      <c r="C1164" s="296" t="s">
        <v>38</v>
      </c>
      <c r="D1164" s="307">
        <v>2011</v>
      </c>
      <c r="E1164" s="307" t="s">
        <v>194</v>
      </c>
      <c r="F1164" s="65">
        <f t="shared" si="73"/>
        <v>9</v>
      </c>
      <c r="G1164" s="66" t="str">
        <f t="shared" si="74"/>
        <v>2010-12</v>
      </c>
      <c r="H1164" s="67" t="str">
        <f t="shared" si="76"/>
        <v>2020-T7 Utility-9</v>
      </c>
      <c r="I1164" s="302">
        <v>1.7180557487033999E-5</v>
      </c>
      <c r="J1164" s="305">
        <f>VLOOKUP(H1164,T7_ReductionFactor!$G$10:$H$3591,2,FALSE)</f>
        <v>0.91523293802714645</v>
      </c>
      <c r="K1164" s="75">
        <f t="shared" si="75"/>
        <v>1.5724212105802415E-5</v>
      </c>
      <c r="L1164" s="11"/>
    </row>
    <row r="1165" spans="1:12" ht="16.149999999999999" customHeight="1" x14ac:dyDescent="0.25">
      <c r="A1165" s="9" t="s">
        <v>192</v>
      </c>
      <c r="B1165" s="7">
        <v>2020</v>
      </c>
      <c r="C1165" s="296" t="s">
        <v>38</v>
      </c>
      <c r="D1165" s="307">
        <v>2010</v>
      </c>
      <c r="E1165" s="307" t="s">
        <v>194</v>
      </c>
      <c r="F1165" s="65">
        <f t="shared" si="73"/>
        <v>10</v>
      </c>
      <c r="G1165" s="66" t="str">
        <f t="shared" si="74"/>
        <v>2007-09</v>
      </c>
      <c r="H1165" s="67" t="str">
        <f t="shared" si="76"/>
        <v>2020-T7 Utility-10</v>
      </c>
      <c r="I1165" s="302">
        <v>3.58464741316921E-5</v>
      </c>
      <c r="J1165" s="305">
        <f>VLOOKUP(H1165,T7_ReductionFactor!$G$10:$H$3591,2,FALSE)</f>
        <v>0.93907726222623156</v>
      </c>
      <c r="K1165" s="75">
        <f t="shared" si="75"/>
        <v>3.3662608788052851E-5</v>
      </c>
      <c r="L1165" s="11"/>
    </row>
    <row r="1166" spans="1:12" ht="16.149999999999999" customHeight="1" x14ac:dyDescent="0.25">
      <c r="A1166" s="9" t="s">
        <v>192</v>
      </c>
      <c r="B1166" s="7">
        <v>2020</v>
      </c>
      <c r="C1166" s="296" t="s">
        <v>38</v>
      </c>
      <c r="D1166" s="307">
        <v>2009</v>
      </c>
      <c r="E1166" s="307" t="s">
        <v>194</v>
      </c>
      <c r="F1166" s="65">
        <f t="shared" si="73"/>
        <v>11</v>
      </c>
      <c r="G1166" s="66" t="str">
        <f t="shared" si="74"/>
        <v>2007-09</v>
      </c>
      <c r="H1166" s="67" t="str">
        <f t="shared" si="76"/>
        <v>2020-T7 Utility-11</v>
      </c>
      <c r="I1166" s="302">
        <v>3.3675321760559601E-5</v>
      </c>
      <c r="J1166" s="305">
        <f>VLOOKUP(H1166,T7_ReductionFactor!$G$10:$H$3591,2,FALSE)</f>
        <v>0.93464347800028236</v>
      </c>
      <c r="K1166" s="75">
        <f t="shared" si="75"/>
        <v>3.147441985306802E-5</v>
      </c>
      <c r="L1166" s="11"/>
    </row>
    <row r="1167" spans="1:12" ht="16.149999999999999" customHeight="1" x14ac:dyDescent="0.25">
      <c r="A1167" s="9" t="s">
        <v>192</v>
      </c>
      <c r="B1167" s="7">
        <v>2020</v>
      </c>
      <c r="C1167" s="296" t="s">
        <v>38</v>
      </c>
      <c r="D1167" s="307">
        <v>2008</v>
      </c>
      <c r="E1167" s="307" t="s">
        <v>194</v>
      </c>
      <c r="F1167" s="65">
        <f t="shared" si="73"/>
        <v>12</v>
      </c>
      <c r="G1167" s="66" t="str">
        <f t="shared" si="74"/>
        <v>2007-09</v>
      </c>
      <c r="H1167" s="67" t="str">
        <f t="shared" si="76"/>
        <v>2020-T7 Utility-12</v>
      </c>
      <c r="I1167" s="302">
        <v>1.1825525906938E-4</v>
      </c>
      <c r="J1167" s="305">
        <f>VLOOKUP(H1167,T7_ReductionFactor!$G$10:$H$3591,2,FALSE)</f>
        <v>0.93035467135343686</v>
      </c>
      <c r="K1167" s="75">
        <f t="shared" si="75"/>
        <v>1.1001933268730856E-4</v>
      </c>
      <c r="L1167" s="11"/>
    </row>
    <row r="1168" spans="1:12" ht="16.149999999999999" customHeight="1" x14ac:dyDescent="0.25">
      <c r="A1168" s="9" t="s">
        <v>192</v>
      </c>
      <c r="B1168" s="7">
        <v>2020</v>
      </c>
      <c r="C1168" s="296" t="s">
        <v>38</v>
      </c>
      <c r="D1168" s="307">
        <v>2007</v>
      </c>
      <c r="E1168" s="307" t="s">
        <v>194</v>
      </c>
      <c r="F1168" s="65">
        <f t="shared" si="73"/>
        <v>13</v>
      </c>
      <c r="G1168" s="66" t="str">
        <f t="shared" si="74"/>
        <v>1997-06</v>
      </c>
      <c r="H1168" s="67" t="str">
        <f t="shared" si="76"/>
        <v>2020-T7 Utility-13</v>
      </c>
      <c r="I1168" s="302">
        <v>5.6825857240672801E-5</v>
      </c>
      <c r="J1168" s="305">
        <f>VLOOKUP(H1168,T7_ReductionFactor!$G$10:$H$3591,2,FALSE)</f>
        <v>0.9671179833728305</v>
      </c>
      <c r="K1168" s="75">
        <f t="shared" si="75"/>
        <v>5.4957308458031838E-5</v>
      </c>
      <c r="L1168" s="11"/>
    </row>
    <row r="1169" spans="1:12" ht="16.149999999999999" customHeight="1" x14ac:dyDescent="0.25">
      <c r="A1169" s="9" t="s">
        <v>192</v>
      </c>
      <c r="B1169" s="7">
        <v>2020</v>
      </c>
      <c r="C1169" s="296" t="s">
        <v>38</v>
      </c>
      <c r="D1169" s="307">
        <v>2006</v>
      </c>
      <c r="E1169" s="307" t="s">
        <v>194</v>
      </c>
      <c r="F1169" s="65">
        <f t="shared" si="73"/>
        <v>14</v>
      </c>
      <c r="G1169" s="66" t="str">
        <f t="shared" si="74"/>
        <v>1997-06</v>
      </c>
      <c r="H1169" s="67" t="str">
        <f t="shared" si="76"/>
        <v>2020-T7 Utility-14</v>
      </c>
      <c r="I1169" s="302">
        <v>2.5914111259921801E-5</v>
      </c>
      <c r="J1169" s="305">
        <f>VLOOKUP(H1169,T7_ReductionFactor!$G$10:$H$3591,2,FALSE)</f>
        <v>0.9651261269788286</v>
      </c>
      <c r="K1169" s="75">
        <f t="shared" si="75"/>
        <v>2.5010385834386778E-5</v>
      </c>
      <c r="L1169" s="11"/>
    </row>
    <row r="1170" spans="1:12" ht="16.149999999999999" customHeight="1" x14ac:dyDescent="0.25">
      <c r="A1170" s="9" t="s">
        <v>192</v>
      </c>
      <c r="B1170" s="7">
        <v>2020</v>
      </c>
      <c r="C1170" s="296" t="s">
        <v>38</v>
      </c>
      <c r="D1170" s="307">
        <v>2005</v>
      </c>
      <c r="E1170" s="307" t="s">
        <v>194</v>
      </c>
      <c r="F1170" s="65">
        <f t="shared" si="73"/>
        <v>15</v>
      </c>
      <c r="G1170" s="66" t="str">
        <f t="shared" si="74"/>
        <v>1997-06</v>
      </c>
      <c r="H1170" s="67" t="str">
        <f t="shared" si="76"/>
        <v>2020-T7 Utility-15</v>
      </c>
      <c r="I1170" s="302">
        <v>2.2398454132542001E-5</v>
      </c>
      <c r="J1170" s="305">
        <f>VLOOKUP(H1170,T7_ReductionFactor!$G$10:$H$3591,2,FALSE)</f>
        <v>0.96317421776952938</v>
      </c>
      <c r="K1170" s="75">
        <f t="shared" si="75"/>
        <v>2.1573613538357826E-5</v>
      </c>
      <c r="L1170" s="11"/>
    </row>
    <row r="1171" spans="1:12" ht="16.149999999999999" customHeight="1" x14ac:dyDescent="0.25">
      <c r="A1171" s="9" t="s">
        <v>192</v>
      </c>
      <c r="B1171" s="7">
        <v>2020</v>
      </c>
      <c r="C1171" s="296" t="s">
        <v>38</v>
      </c>
      <c r="D1171" s="307">
        <v>2004</v>
      </c>
      <c r="E1171" s="307" t="s">
        <v>194</v>
      </c>
      <c r="F1171" s="65">
        <f t="shared" si="73"/>
        <v>16</v>
      </c>
      <c r="G1171" s="66" t="str">
        <f t="shared" si="74"/>
        <v>1997-06</v>
      </c>
      <c r="H1171" s="67" t="str">
        <f t="shared" si="76"/>
        <v>2020-T7 Utility-16</v>
      </c>
      <c r="I1171" s="302">
        <v>6.1098591345417095E-5</v>
      </c>
      <c r="J1171" s="305">
        <f>VLOOKUP(H1171,T7_ReductionFactor!$G$10:$H$3591,2,FALSE)</f>
        <v>0.96126106594939098</v>
      </c>
      <c r="K1171" s="75">
        <f t="shared" si="75"/>
        <v>5.873169704470187E-5</v>
      </c>
      <c r="L1171" s="11"/>
    </row>
    <row r="1172" spans="1:12" ht="16.149999999999999" customHeight="1" x14ac:dyDescent="0.25">
      <c r="A1172" s="9" t="s">
        <v>192</v>
      </c>
      <c r="B1172" s="7">
        <v>2020</v>
      </c>
      <c r="C1172" s="296" t="s">
        <v>38</v>
      </c>
      <c r="D1172" s="307">
        <v>2003</v>
      </c>
      <c r="E1172" s="307" t="s">
        <v>194</v>
      </c>
      <c r="F1172" s="65">
        <f t="shared" si="73"/>
        <v>17</v>
      </c>
      <c r="G1172" s="66" t="str">
        <f t="shared" si="74"/>
        <v>1997-06</v>
      </c>
      <c r="H1172" s="67" t="str">
        <f t="shared" si="76"/>
        <v>2020-T7 Utility-17</v>
      </c>
      <c r="I1172" s="302">
        <v>4.22083876695336E-5</v>
      </c>
      <c r="J1172" s="305">
        <f>VLOOKUP(H1172,T7_ReductionFactor!$G$10:$H$3591,2,FALSE)</f>
        <v>0.9745487335561579</v>
      </c>
      <c r="K1172" s="75">
        <f t="shared" si="75"/>
        <v>4.113413074879132E-5</v>
      </c>
      <c r="L1172" s="11"/>
    </row>
    <row r="1173" spans="1:12" ht="16.149999999999999" customHeight="1" x14ac:dyDescent="0.25">
      <c r="A1173" s="9" t="s">
        <v>192</v>
      </c>
      <c r="B1173" s="7">
        <v>2020</v>
      </c>
      <c r="C1173" s="296" t="s">
        <v>38</v>
      </c>
      <c r="D1173" s="307">
        <v>2002</v>
      </c>
      <c r="E1173" s="307" t="s">
        <v>194</v>
      </c>
      <c r="F1173" s="65">
        <f t="shared" si="73"/>
        <v>18</v>
      </c>
      <c r="G1173" s="66" t="str">
        <f t="shared" si="74"/>
        <v>1997-06</v>
      </c>
      <c r="H1173" s="67" t="str">
        <f t="shared" si="76"/>
        <v>2020-T7 Utility-18</v>
      </c>
      <c r="I1173" s="302">
        <v>2.0607466688390801E-5</v>
      </c>
      <c r="J1173" s="305">
        <f>VLOOKUP(H1173,T7_ReductionFactor!$G$10:$H$3591,2,FALSE)</f>
        <v>0.97342487009978895</v>
      </c>
      <c r="K1173" s="75">
        <f t="shared" si="75"/>
        <v>2.0059820584232544E-5</v>
      </c>
      <c r="L1173" s="11"/>
    </row>
    <row r="1174" spans="1:12" ht="16.149999999999999" customHeight="1" x14ac:dyDescent="0.25">
      <c r="A1174" s="9" t="s">
        <v>192</v>
      </c>
      <c r="B1174" s="7">
        <v>2020</v>
      </c>
      <c r="C1174" s="296" t="s">
        <v>38</v>
      </c>
      <c r="D1174" s="307">
        <v>2001</v>
      </c>
      <c r="E1174" s="307" t="s">
        <v>194</v>
      </c>
      <c r="F1174" s="65">
        <f t="shared" si="73"/>
        <v>19</v>
      </c>
      <c r="G1174" s="66" t="str">
        <f t="shared" si="74"/>
        <v>1997-06</v>
      </c>
      <c r="H1174" s="67" t="str">
        <f t="shared" si="76"/>
        <v>2020-T7 Utility-19</v>
      </c>
      <c r="I1174" s="302">
        <v>2.3568111825091199E-6</v>
      </c>
      <c r="J1174" s="305">
        <f>VLOOKUP(H1174,T7_ReductionFactor!$G$10:$H$3591,2,FALSE)</f>
        <v>0.97232501873681576</v>
      </c>
      <c r="K1174" s="75">
        <f t="shared" si="75"/>
        <v>2.2915864771923169E-6</v>
      </c>
      <c r="L1174" s="11"/>
    </row>
    <row r="1175" spans="1:12" ht="16.149999999999999" customHeight="1" x14ac:dyDescent="0.25">
      <c r="A1175" s="9" t="s">
        <v>192</v>
      </c>
      <c r="B1175" s="7">
        <v>2020</v>
      </c>
      <c r="C1175" s="296" t="s">
        <v>38</v>
      </c>
      <c r="D1175" s="307">
        <v>2000</v>
      </c>
      <c r="E1175" s="307" t="s">
        <v>194</v>
      </c>
      <c r="F1175" s="65">
        <f t="shared" si="73"/>
        <v>20</v>
      </c>
      <c r="G1175" s="66" t="str">
        <f t="shared" si="74"/>
        <v>1997-06</v>
      </c>
      <c r="H1175" s="67" t="str">
        <f t="shared" si="76"/>
        <v>2020-T7 Utility-20</v>
      </c>
      <c r="I1175" s="302">
        <v>3.8237584167357303E-5</v>
      </c>
      <c r="J1175" s="305">
        <f>VLOOKUP(H1175,T7_ReductionFactor!$G$10:$H$3591,2,FALSE)</f>
        <v>0.97124841804971551</v>
      </c>
      <c r="K1175" s="75">
        <f t="shared" si="75"/>
        <v>3.7138193132588626E-5</v>
      </c>
      <c r="L1175" s="11"/>
    </row>
    <row r="1176" spans="1:12" ht="16.149999999999999" customHeight="1" x14ac:dyDescent="0.25">
      <c r="A1176" s="9" t="s">
        <v>192</v>
      </c>
      <c r="B1176" s="7">
        <v>2020</v>
      </c>
      <c r="C1176" s="296" t="s">
        <v>38</v>
      </c>
      <c r="D1176" s="307">
        <v>1999</v>
      </c>
      <c r="E1176" s="307" t="s">
        <v>194</v>
      </c>
      <c r="F1176" s="65">
        <f t="shared" si="73"/>
        <v>21</v>
      </c>
      <c r="G1176" s="66" t="str">
        <f t="shared" si="74"/>
        <v>1997-06</v>
      </c>
      <c r="H1176" s="67" t="str">
        <f t="shared" si="76"/>
        <v>2020-T7 Utility-21</v>
      </c>
      <c r="I1176" s="302">
        <v>3.1840284588425801E-6</v>
      </c>
      <c r="J1176" s="305">
        <f>VLOOKUP(H1176,T7_ReductionFactor!$G$10:$H$3591,2,FALSE)</f>
        <v>0.9701943384767322</v>
      </c>
      <c r="K1176" s="75">
        <f t="shared" si="75"/>
        <v>3.0891263843178663E-6</v>
      </c>
      <c r="L1176" s="11"/>
    </row>
    <row r="1177" spans="1:12" ht="16.149999999999999" customHeight="1" x14ac:dyDescent="0.25">
      <c r="A1177" s="9" t="s">
        <v>192</v>
      </c>
      <c r="B1177" s="7">
        <v>2020</v>
      </c>
      <c r="C1177" s="296" t="s">
        <v>38</v>
      </c>
      <c r="D1177" s="307">
        <v>1998</v>
      </c>
      <c r="E1177" s="307" t="s">
        <v>194</v>
      </c>
      <c r="F1177" s="65">
        <f t="shared" si="73"/>
        <v>22</v>
      </c>
      <c r="G1177" s="66" t="str">
        <f t="shared" si="74"/>
        <v>1997-06</v>
      </c>
      <c r="H1177" s="67" t="str">
        <f t="shared" si="76"/>
        <v>2020-T7 Utility-22</v>
      </c>
      <c r="I1177" s="302">
        <v>1.03223705341998E-5</v>
      </c>
      <c r="J1177" s="305">
        <f>VLOOKUP(H1177,T7_ReductionFactor!$G$10:$H$3591,2,FALSE)</f>
        <v>0.96916208066316867</v>
      </c>
      <c r="K1177" s="75">
        <f t="shared" si="75"/>
        <v>1.0004050104301262E-5</v>
      </c>
      <c r="L1177" s="11"/>
    </row>
    <row r="1178" spans="1:12" ht="16.149999999999999" customHeight="1" x14ac:dyDescent="0.25">
      <c r="A1178" s="9" t="s">
        <v>192</v>
      </c>
      <c r="B1178" s="7">
        <v>2020</v>
      </c>
      <c r="C1178" s="296" t="s">
        <v>38</v>
      </c>
      <c r="D1178" s="307">
        <v>1997</v>
      </c>
      <c r="E1178" s="307" t="s">
        <v>194</v>
      </c>
      <c r="F1178" s="65">
        <f t="shared" si="73"/>
        <v>23</v>
      </c>
      <c r="G1178" s="66" t="str">
        <f t="shared" si="74"/>
        <v>Pre1997</v>
      </c>
      <c r="H1178" s="67" t="str">
        <f t="shared" si="76"/>
        <v>2020-T7 Utility-23</v>
      </c>
      <c r="I1178" s="302">
        <v>3.20834770040585E-6</v>
      </c>
      <c r="J1178" s="305">
        <f>VLOOKUP(H1178,T7_ReductionFactor!$G$10:$H$3591,2,FALSE)</f>
        <v>0.9681509739140205</v>
      </c>
      <c r="K1178" s="75">
        <f t="shared" si="75"/>
        <v>3.1061649508027316E-6</v>
      </c>
      <c r="L1178" s="11"/>
    </row>
    <row r="1179" spans="1:12" ht="16.149999999999999" customHeight="1" x14ac:dyDescent="0.25">
      <c r="A1179" s="9" t="s">
        <v>192</v>
      </c>
      <c r="B1179" s="7">
        <v>2020</v>
      </c>
      <c r="C1179" s="296" t="s">
        <v>38</v>
      </c>
      <c r="D1179" s="307">
        <v>1996</v>
      </c>
      <c r="E1179" s="307" t="s">
        <v>194</v>
      </c>
      <c r="F1179" s="65">
        <f t="shared" si="73"/>
        <v>24</v>
      </c>
      <c r="G1179" s="66" t="str">
        <f t="shared" si="74"/>
        <v>Pre1997</v>
      </c>
      <c r="H1179" s="67" t="str">
        <f t="shared" si="76"/>
        <v>2020-T7 Utility-24</v>
      </c>
      <c r="I1179" s="302">
        <v>1.54311398150931E-6</v>
      </c>
      <c r="J1179" s="305">
        <f>VLOOKUP(H1179,T7_ReductionFactor!$G$10:$H$3591,2,FALSE)</f>
        <v>0.96716037474076488</v>
      </c>
      <c r="K1179" s="75">
        <f t="shared" si="75"/>
        <v>1.4924386966242581E-6</v>
      </c>
      <c r="L1179" s="11"/>
    </row>
    <row r="1180" spans="1:12" ht="16.149999999999999" customHeight="1" x14ac:dyDescent="0.25">
      <c r="A1180" s="9" t="s">
        <v>192</v>
      </c>
      <c r="B1180" s="7">
        <v>2020</v>
      </c>
      <c r="C1180" s="296" t="s">
        <v>38</v>
      </c>
      <c r="D1180" s="307">
        <v>1995</v>
      </c>
      <c r="E1180" s="307" t="s">
        <v>194</v>
      </c>
      <c r="F1180" s="65">
        <f t="shared" si="73"/>
        <v>25</v>
      </c>
      <c r="G1180" s="66" t="str">
        <f t="shared" si="74"/>
        <v>Pre1997</v>
      </c>
      <c r="H1180" s="67" t="str">
        <f t="shared" si="76"/>
        <v>2020-T7 Utility-25</v>
      </c>
      <c r="I1180" s="302">
        <v>7.5595758337566199E-7</v>
      </c>
      <c r="J1180" s="305">
        <f>VLOOKUP(H1180,T7_ReductionFactor!$G$10:$H$3591,2,FALSE)</f>
        <v>0.96618966549568597</v>
      </c>
      <c r="K1180" s="75">
        <f t="shared" si="75"/>
        <v>7.3039840461065798E-7</v>
      </c>
      <c r="L1180" s="11"/>
    </row>
    <row r="1181" spans="1:12" ht="16.149999999999999" customHeight="1" x14ac:dyDescent="0.25">
      <c r="A1181" s="9" t="s">
        <v>192</v>
      </c>
      <c r="B1181" s="7">
        <v>2020</v>
      </c>
      <c r="C1181" s="296" t="s">
        <v>38</v>
      </c>
      <c r="D1181" s="307">
        <v>1991</v>
      </c>
      <c r="E1181" s="307" t="s">
        <v>194</v>
      </c>
      <c r="F1181" s="65">
        <f t="shared" si="73"/>
        <v>29</v>
      </c>
      <c r="G1181" s="66" t="str">
        <f t="shared" si="74"/>
        <v>Pre1997</v>
      </c>
      <c r="H1181" s="67" t="str">
        <f t="shared" si="76"/>
        <v>2020-T7 Utility-29</v>
      </c>
      <c r="I1181" s="302">
        <v>7.6537465987617799E-6</v>
      </c>
      <c r="J1181" s="305">
        <f>VLOOKUP(H1181,T7_ReductionFactor!$G$10:$H$3591,2,FALSE)</f>
        <v>1</v>
      </c>
      <c r="K1181" s="75">
        <f t="shared" si="75"/>
        <v>7.6537465987617799E-6</v>
      </c>
      <c r="L1181" s="11"/>
    </row>
    <row r="1182" spans="1:12" ht="16.149999999999999" customHeight="1" x14ac:dyDescent="0.25">
      <c r="A1182" s="9" t="s">
        <v>192</v>
      </c>
      <c r="B1182" s="7">
        <v>2020</v>
      </c>
      <c r="C1182" s="296" t="s">
        <v>38</v>
      </c>
      <c r="D1182" s="307">
        <v>1990</v>
      </c>
      <c r="E1182" s="307" t="s">
        <v>194</v>
      </c>
      <c r="F1182" s="65">
        <f t="shared" si="73"/>
        <v>30</v>
      </c>
      <c r="G1182" s="66" t="str">
        <f t="shared" si="74"/>
        <v>Pre1997</v>
      </c>
      <c r="H1182" s="67" t="str">
        <f t="shared" si="76"/>
        <v>2020-T7 Utility-30</v>
      </c>
      <c r="I1182" s="302">
        <v>2.7938953908696501E-6</v>
      </c>
      <c r="J1182" s="305">
        <f>VLOOKUP(H1182,T7_ReductionFactor!$G$10:$H$3591,2,FALSE)</f>
        <v>1</v>
      </c>
      <c r="K1182" s="75">
        <f t="shared" si="75"/>
        <v>2.7938953908696501E-6</v>
      </c>
      <c r="L1182" s="11"/>
    </row>
    <row r="1183" spans="1:12" ht="16.149999999999999" customHeight="1" x14ac:dyDescent="0.25">
      <c r="A1183" s="9" t="s">
        <v>192</v>
      </c>
      <c r="B1183" s="7">
        <v>2020</v>
      </c>
      <c r="C1183" s="296" t="s">
        <v>38</v>
      </c>
      <c r="D1183" s="307">
        <v>1987</v>
      </c>
      <c r="E1183" s="307" t="s">
        <v>194</v>
      </c>
      <c r="F1183" s="65">
        <f t="shared" si="73"/>
        <v>33</v>
      </c>
      <c r="G1183" s="66" t="str">
        <f t="shared" si="74"/>
        <v>Pre1997</v>
      </c>
      <c r="H1183" s="67" t="str">
        <f t="shared" si="76"/>
        <v>2020-T7 Utility-33</v>
      </c>
      <c r="I1183" s="302">
        <v>3.28266899453622E-6</v>
      </c>
      <c r="J1183" s="305">
        <f>VLOOKUP(H1183,T7_ReductionFactor!$G$10:$H$3591,2,FALSE)</f>
        <v>1</v>
      </c>
      <c r="K1183" s="75">
        <f t="shared" si="75"/>
        <v>3.28266899453622E-6</v>
      </c>
      <c r="L1183" s="11"/>
    </row>
    <row r="1184" spans="1:12" ht="16.149999999999999" customHeight="1" x14ac:dyDescent="0.25">
      <c r="A1184" s="9" t="s">
        <v>192</v>
      </c>
      <c r="B1184" s="7">
        <v>2021</v>
      </c>
      <c r="C1184" s="296" t="s">
        <v>22</v>
      </c>
      <c r="D1184" s="307">
        <v>2013</v>
      </c>
      <c r="E1184" s="307" t="s">
        <v>194</v>
      </c>
      <c r="F1184" s="65">
        <f t="shared" si="73"/>
        <v>8</v>
      </c>
      <c r="G1184" s="66" t="str">
        <f t="shared" si="74"/>
        <v>2010-12</v>
      </c>
      <c r="H1184" s="67" t="str">
        <f t="shared" si="76"/>
        <v>2021-T7 Ag-8</v>
      </c>
      <c r="I1184" s="302">
        <v>2.2811325092971401E-7</v>
      </c>
      <c r="J1184" s="305">
        <f>VLOOKUP(H1184,T7_ReductionFactor!$G$10:$H$3591,2,FALSE)</f>
        <v>0.797940460361661</v>
      </c>
      <c r="K1184" s="75">
        <f t="shared" si="75"/>
        <v>1.8202079246145108E-7</v>
      </c>
      <c r="L1184" s="11"/>
    </row>
    <row r="1185" spans="1:12" ht="16.149999999999999" customHeight="1" x14ac:dyDescent="0.25">
      <c r="A1185" s="9" t="s">
        <v>192</v>
      </c>
      <c r="B1185" s="7">
        <v>2021</v>
      </c>
      <c r="C1185" s="296" t="s">
        <v>22</v>
      </c>
      <c r="D1185" s="307">
        <v>2012</v>
      </c>
      <c r="E1185" s="307" t="s">
        <v>194</v>
      </c>
      <c r="F1185" s="65">
        <f t="shared" si="73"/>
        <v>9</v>
      </c>
      <c r="G1185" s="66" t="str">
        <f t="shared" si="74"/>
        <v>2010-12</v>
      </c>
      <c r="H1185" s="67" t="str">
        <f t="shared" si="76"/>
        <v>2021-T7 Ag-9</v>
      </c>
      <c r="I1185" s="302">
        <v>1.8032572372564599E-4</v>
      </c>
      <c r="J1185" s="305">
        <f>VLOOKUP(H1185,T7_ReductionFactor!$G$10:$H$3591,2,FALSE)</f>
        <v>0.79340871983421646</v>
      </c>
      <c r="K1185" s="75">
        <f t="shared" si="75"/>
        <v>1.4307200161434337E-4</v>
      </c>
      <c r="L1185" s="11"/>
    </row>
    <row r="1186" spans="1:12" ht="16.149999999999999" customHeight="1" x14ac:dyDescent="0.25">
      <c r="A1186" s="9" t="s">
        <v>192</v>
      </c>
      <c r="B1186" s="7">
        <v>2021</v>
      </c>
      <c r="C1186" s="296" t="s">
        <v>22</v>
      </c>
      <c r="D1186" s="307">
        <v>2009</v>
      </c>
      <c r="E1186" s="307" t="s">
        <v>194</v>
      </c>
      <c r="F1186" s="65">
        <f t="shared" si="73"/>
        <v>12</v>
      </c>
      <c r="G1186" s="66" t="str">
        <f t="shared" si="74"/>
        <v>2007-09</v>
      </c>
      <c r="H1186" s="67" t="str">
        <f t="shared" si="76"/>
        <v>2021-T7 Ag-12</v>
      </c>
      <c r="I1186" s="302">
        <v>2.0186410921490198E-6</v>
      </c>
      <c r="J1186" s="305">
        <f>VLOOKUP(H1186,T7_ReductionFactor!$G$10:$H$3591,2,FALSE)</f>
        <v>0.79730696907830578</v>
      </c>
      <c r="K1186" s="75">
        <f t="shared" si="75"/>
        <v>1.6094766108382559E-6</v>
      </c>
      <c r="L1186" s="11"/>
    </row>
    <row r="1187" spans="1:12" ht="16.149999999999999" customHeight="1" x14ac:dyDescent="0.25">
      <c r="A1187" s="9" t="s">
        <v>192</v>
      </c>
      <c r="B1187" s="7">
        <v>2021</v>
      </c>
      <c r="C1187" s="296" t="s">
        <v>22</v>
      </c>
      <c r="D1187" s="307">
        <v>2008</v>
      </c>
      <c r="E1187" s="307" t="s">
        <v>194</v>
      </c>
      <c r="F1187" s="65">
        <f t="shared" si="73"/>
        <v>13</v>
      </c>
      <c r="G1187" s="66" t="str">
        <f t="shared" si="74"/>
        <v>2007-09</v>
      </c>
      <c r="H1187" s="67" t="str">
        <f t="shared" si="76"/>
        <v>2021-T7 Ag-13</v>
      </c>
      <c r="I1187" s="302">
        <v>9.3411959735482998E-6</v>
      </c>
      <c r="J1187" s="305">
        <f>VLOOKUP(H1187,T7_ReductionFactor!$G$10:$H$3591,2,FALSE)</f>
        <v>0.79340549072359989</v>
      </c>
      <c r="K1187" s="75">
        <f t="shared" si="75"/>
        <v>7.4113561753384039E-6</v>
      </c>
      <c r="L1187" s="11"/>
    </row>
    <row r="1188" spans="1:12" ht="16.149999999999999" customHeight="1" x14ac:dyDescent="0.25">
      <c r="A1188" s="9" t="s">
        <v>192</v>
      </c>
      <c r="B1188" s="7">
        <v>2021</v>
      </c>
      <c r="C1188" s="296" t="s">
        <v>22</v>
      </c>
      <c r="D1188" s="307">
        <v>2007</v>
      </c>
      <c r="E1188" s="307" t="s">
        <v>194</v>
      </c>
      <c r="F1188" s="65">
        <f t="shared" si="73"/>
        <v>14</v>
      </c>
      <c r="G1188" s="66" t="str">
        <f t="shared" si="74"/>
        <v>1997-06</v>
      </c>
      <c r="H1188" s="67" t="str">
        <f t="shared" si="76"/>
        <v>2021-T7 Ag-14</v>
      </c>
      <c r="I1188" s="302">
        <v>3.2484430003820302E-4</v>
      </c>
      <c r="J1188" s="305">
        <f>VLOOKUP(H1188,T7_ReductionFactor!$G$10:$H$3591,2,FALSE)</f>
        <v>0.88639872111669371</v>
      </c>
      <c r="K1188" s="75">
        <f t="shared" si="75"/>
        <v>2.8794157211591069E-4</v>
      </c>
      <c r="L1188" s="11"/>
    </row>
    <row r="1189" spans="1:12" ht="16.149999999999999" customHeight="1" x14ac:dyDescent="0.25">
      <c r="A1189" s="9" t="s">
        <v>192</v>
      </c>
      <c r="B1189" s="7">
        <v>2021</v>
      </c>
      <c r="C1189" s="296" t="s">
        <v>22</v>
      </c>
      <c r="D1189" s="307">
        <v>2006</v>
      </c>
      <c r="E1189" s="307" t="s">
        <v>194</v>
      </c>
      <c r="F1189" s="65">
        <f t="shared" si="73"/>
        <v>15</v>
      </c>
      <c r="G1189" s="66" t="str">
        <f t="shared" si="74"/>
        <v>1997-06</v>
      </c>
      <c r="H1189" s="67" t="str">
        <f t="shared" si="76"/>
        <v>2021-T7 Ag-15</v>
      </c>
      <c r="I1189" s="302">
        <v>5.5419527055281101E-4</v>
      </c>
      <c r="J1189" s="305">
        <f>VLOOKUP(H1189,T7_ReductionFactor!$G$10:$H$3591,2,FALSE)</f>
        <v>0.88424475098957589</v>
      </c>
      <c r="K1189" s="75">
        <f t="shared" si="75"/>
        <v>4.9004425900957098E-4</v>
      </c>
      <c r="L1189" s="11"/>
    </row>
    <row r="1190" spans="1:12" ht="16.149999999999999" customHeight="1" x14ac:dyDescent="0.25">
      <c r="A1190" s="9" t="s">
        <v>192</v>
      </c>
      <c r="B1190" s="7">
        <v>2021</v>
      </c>
      <c r="C1190" s="296" t="s">
        <v>22</v>
      </c>
      <c r="D1190" s="307">
        <v>2005</v>
      </c>
      <c r="E1190" s="307" t="s">
        <v>194</v>
      </c>
      <c r="F1190" s="65">
        <f t="shared" si="73"/>
        <v>16</v>
      </c>
      <c r="G1190" s="66" t="str">
        <f t="shared" si="74"/>
        <v>1997-06</v>
      </c>
      <c r="H1190" s="67" t="str">
        <f t="shared" si="76"/>
        <v>2021-T7 Ag-16</v>
      </c>
      <c r="I1190" s="302">
        <v>2.8269562419492699E-4</v>
      </c>
      <c r="J1190" s="305">
        <f>VLOOKUP(H1190,T7_ReductionFactor!$G$10:$H$3591,2,FALSE)</f>
        <v>0.88255541907726165</v>
      </c>
      <c r="K1190" s="75">
        <f t="shared" si="75"/>
        <v>2.4949455508266186E-4</v>
      </c>
      <c r="L1190" s="11"/>
    </row>
    <row r="1191" spans="1:12" ht="16.149999999999999" customHeight="1" x14ac:dyDescent="0.25">
      <c r="A1191" s="9" t="s">
        <v>192</v>
      </c>
      <c r="B1191" s="7">
        <v>2021</v>
      </c>
      <c r="C1191" s="296" t="s">
        <v>22</v>
      </c>
      <c r="D1191" s="307">
        <v>2004</v>
      </c>
      <c r="E1191" s="307" t="s">
        <v>194</v>
      </c>
      <c r="F1191" s="65">
        <f t="shared" si="73"/>
        <v>17</v>
      </c>
      <c r="G1191" s="66" t="str">
        <f t="shared" si="74"/>
        <v>1997-06</v>
      </c>
      <c r="H1191" s="67" t="str">
        <f t="shared" si="76"/>
        <v>2021-T7 Ag-17</v>
      </c>
      <c r="I1191" s="302">
        <v>1.99678898683737E-4</v>
      </c>
      <c r="J1191" s="305">
        <f>VLOOKUP(H1191,T7_ReductionFactor!$G$10:$H$3591,2,FALSE)</f>
        <v>0.88112161961378332</v>
      </c>
      <c r="K1191" s="75">
        <f t="shared" si="75"/>
        <v>1.7594139461091088E-4</v>
      </c>
      <c r="L1191" s="11"/>
    </row>
    <row r="1192" spans="1:12" ht="16.149999999999999" customHeight="1" x14ac:dyDescent="0.25">
      <c r="A1192" s="9" t="s">
        <v>192</v>
      </c>
      <c r="B1192" s="7">
        <v>2021</v>
      </c>
      <c r="C1192" s="296" t="s">
        <v>22</v>
      </c>
      <c r="D1192" s="307">
        <v>2003</v>
      </c>
      <c r="E1192" s="307" t="s">
        <v>194</v>
      </c>
      <c r="F1192" s="65">
        <f t="shared" si="73"/>
        <v>18</v>
      </c>
      <c r="G1192" s="66" t="str">
        <f t="shared" si="74"/>
        <v>1997-06</v>
      </c>
      <c r="H1192" s="67" t="str">
        <f t="shared" si="76"/>
        <v>2021-T7 Ag-18</v>
      </c>
      <c r="I1192" s="302">
        <v>2.2379942052754701E-4</v>
      </c>
      <c r="J1192" s="305">
        <f>VLOOKUP(H1192,T7_ReductionFactor!$G$10:$H$3591,2,FALSE)</f>
        <v>0.92732323206897027</v>
      </c>
      <c r="K1192" s="75">
        <f t="shared" si="75"/>
        <v>2.0753440197876754E-4</v>
      </c>
      <c r="L1192" s="11"/>
    </row>
    <row r="1193" spans="1:12" ht="16.149999999999999" customHeight="1" x14ac:dyDescent="0.25">
      <c r="A1193" s="9" t="s">
        <v>192</v>
      </c>
      <c r="B1193" s="7">
        <v>2021</v>
      </c>
      <c r="C1193" s="296" t="s">
        <v>22</v>
      </c>
      <c r="D1193" s="307">
        <v>2002</v>
      </c>
      <c r="E1193" s="307" t="s">
        <v>194</v>
      </c>
      <c r="F1193" s="65">
        <f t="shared" si="73"/>
        <v>19</v>
      </c>
      <c r="G1193" s="66" t="str">
        <f t="shared" si="74"/>
        <v>1997-06</v>
      </c>
      <c r="H1193" s="67" t="str">
        <f t="shared" si="76"/>
        <v>2021-T7 Ag-19</v>
      </c>
      <c r="I1193" s="302">
        <v>1.0689010290899499E-4</v>
      </c>
      <c r="J1193" s="305">
        <f>VLOOKUP(H1193,T7_ReductionFactor!$G$10:$H$3591,2,FALSE)</f>
        <v>0.92670225315584909</v>
      </c>
      <c r="K1193" s="75">
        <f t="shared" si="75"/>
        <v>9.9055299205826246E-5</v>
      </c>
      <c r="L1193" s="11"/>
    </row>
    <row r="1194" spans="1:12" ht="16.149999999999999" customHeight="1" x14ac:dyDescent="0.25">
      <c r="A1194" s="9" t="s">
        <v>192</v>
      </c>
      <c r="B1194" s="7">
        <v>2021</v>
      </c>
      <c r="C1194" s="296" t="s">
        <v>22</v>
      </c>
      <c r="D1194" s="307">
        <v>2001</v>
      </c>
      <c r="E1194" s="307" t="s">
        <v>194</v>
      </c>
      <c r="F1194" s="65">
        <f t="shared" si="73"/>
        <v>20</v>
      </c>
      <c r="G1194" s="66" t="str">
        <f t="shared" si="74"/>
        <v>1997-06</v>
      </c>
      <c r="H1194" s="67" t="str">
        <f t="shared" si="76"/>
        <v>2021-T7 Ag-20</v>
      </c>
      <c r="I1194" s="302">
        <v>1.8450840619617701E-4</v>
      </c>
      <c r="J1194" s="305">
        <f>VLOOKUP(H1194,T7_ReductionFactor!$G$10:$H$3591,2,FALSE)</f>
        <v>0.92621431994182335</v>
      </c>
      <c r="K1194" s="75">
        <f t="shared" si="75"/>
        <v>1.708943279685418E-4</v>
      </c>
      <c r="L1194" s="11"/>
    </row>
    <row r="1195" spans="1:12" ht="16.149999999999999" customHeight="1" x14ac:dyDescent="0.25">
      <c r="A1195" s="9" t="s">
        <v>192</v>
      </c>
      <c r="B1195" s="7">
        <v>2021</v>
      </c>
      <c r="C1195" s="296" t="s">
        <v>22</v>
      </c>
      <c r="D1195" s="307">
        <v>2000</v>
      </c>
      <c r="E1195" s="307" t="s">
        <v>194</v>
      </c>
      <c r="F1195" s="65">
        <f t="shared" si="73"/>
        <v>21</v>
      </c>
      <c r="G1195" s="66" t="str">
        <f t="shared" si="74"/>
        <v>1997-06</v>
      </c>
      <c r="H1195" s="67" t="str">
        <f t="shared" si="76"/>
        <v>2021-T7 Ag-21</v>
      </c>
      <c r="I1195" s="302">
        <v>3.4426734098094502E-4</v>
      </c>
      <c r="J1195" s="305">
        <f>VLOOKUP(H1195,T7_ReductionFactor!$G$10:$H$3591,2,FALSE)</f>
        <v>0.92573405207437032</v>
      </c>
      <c r="K1195" s="75">
        <f t="shared" si="75"/>
        <v>3.1870000056315916E-4</v>
      </c>
      <c r="L1195" s="11"/>
    </row>
    <row r="1196" spans="1:12" ht="16.149999999999999" customHeight="1" x14ac:dyDescent="0.25">
      <c r="A1196" s="9" t="s">
        <v>192</v>
      </c>
      <c r="B1196" s="7">
        <v>2021</v>
      </c>
      <c r="C1196" s="296" t="s">
        <v>22</v>
      </c>
      <c r="D1196" s="307">
        <v>1999</v>
      </c>
      <c r="E1196" s="307" t="s">
        <v>194</v>
      </c>
      <c r="F1196" s="65">
        <f t="shared" si="73"/>
        <v>22</v>
      </c>
      <c r="G1196" s="66" t="str">
        <f t="shared" si="74"/>
        <v>1997-06</v>
      </c>
      <c r="H1196" s="67" t="str">
        <f t="shared" si="76"/>
        <v>2021-T7 Ag-22</v>
      </c>
      <c r="I1196" s="302">
        <v>2.25220002138328E-4</v>
      </c>
      <c r="J1196" s="305">
        <f>VLOOKUP(H1196,T7_ReductionFactor!$G$10:$H$3591,2,FALSE)</f>
        <v>0.92526127004791447</v>
      </c>
      <c r="K1196" s="75">
        <f t="shared" si="75"/>
        <v>2.0838734521870338E-4</v>
      </c>
      <c r="L1196" s="11"/>
    </row>
    <row r="1197" spans="1:12" ht="16.149999999999999" customHeight="1" x14ac:dyDescent="0.25">
      <c r="A1197" s="9" t="s">
        <v>192</v>
      </c>
      <c r="B1197" s="7">
        <v>2021</v>
      </c>
      <c r="C1197" s="296" t="s">
        <v>22</v>
      </c>
      <c r="D1197" s="307">
        <v>1998</v>
      </c>
      <c r="E1197" s="307" t="s">
        <v>194</v>
      </c>
      <c r="F1197" s="65">
        <f t="shared" si="73"/>
        <v>23</v>
      </c>
      <c r="G1197" s="66" t="str">
        <f t="shared" si="74"/>
        <v>1997-06</v>
      </c>
      <c r="H1197" s="67" t="str">
        <f t="shared" si="76"/>
        <v>2021-T7 Ag-23</v>
      </c>
      <c r="I1197" s="302">
        <v>2.4261493446237599E-4</v>
      </c>
      <c r="J1197" s="305">
        <f>VLOOKUP(H1197,T7_ReductionFactor!$G$10:$H$3591,2,FALSE)</f>
        <v>0.92479580047253318</v>
      </c>
      <c r="K1197" s="75">
        <f t="shared" si="75"/>
        <v>2.2436927252272417E-4</v>
      </c>
      <c r="L1197" s="11"/>
    </row>
    <row r="1198" spans="1:12" ht="16.149999999999999" customHeight="1" x14ac:dyDescent="0.25">
      <c r="A1198" s="9" t="s">
        <v>192</v>
      </c>
      <c r="B1198" s="7">
        <v>2021</v>
      </c>
      <c r="C1198" s="296" t="s">
        <v>22</v>
      </c>
      <c r="D1198" s="307">
        <v>1997</v>
      </c>
      <c r="E1198" s="307" t="s">
        <v>194</v>
      </c>
      <c r="F1198" s="65">
        <f t="shared" si="73"/>
        <v>24</v>
      </c>
      <c r="G1198" s="66" t="str">
        <f t="shared" si="74"/>
        <v>Pre1997</v>
      </c>
      <c r="H1198" s="67" t="str">
        <f t="shared" si="76"/>
        <v>2021-T7 Ag-24</v>
      </c>
      <c r="I1198" s="302">
        <v>2.5366780778622301E-4</v>
      </c>
      <c r="J1198" s="305">
        <f>VLOOKUP(H1198,T7_ReductionFactor!$G$10:$H$3591,2,FALSE)</f>
        <v>0.9243374747263251</v>
      </c>
      <c r="K1198" s="75">
        <f t="shared" si="75"/>
        <v>2.344746608684802E-4</v>
      </c>
      <c r="L1198" s="11"/>
    </row>
    <row r="1199" spans="1:12" ht="16.149999999999999" customHeight="1" x14ac:dyDescent="0.25">
      <c r="A1199" s="9" t="s">
        <v>192</v>
      </c>
      <c r="B1199" s="7">
        <v>2021</v>
      </c>
      <c r="C1199" s="296" t="s">
        <v>22</v>
      </c>
      <c r="D1199" s="307">
        <v>1996</v>
      </c>
      <c r="E1199" s="307" t="s">
        <v>194</v>
      </c>
      <c r="F1199" s="65">
        <f t="shared" si="73"/>
        <v>25</v>
      </c>
      <c r="G1199" s="66" t="str">
        <f t="shared" si="74"/>
        <v>Pre1997</v>
      </c>
      <c r="H1199" s="67" t="str">
        <f t="shared" si="76"/>
        <v>2021-T7 Ag-25</v>
      </c>
      <c r="I1199" s="302">
        <v>2.1486561122157E-4</v>
      </c>
      <c r="J1199" s="305">
        <f>VLOOKUP(H1199,T7_ReductionFactor!$G$10:$H$3591,2,FALSE)</f>
        <v>0.92389482029450765</v>
      </c>
      <c r="K1199" s="75">
        <f t="shared" si="75"/>
        <v>1.9851322526702196E-4</v>
      </c>
      <c r="L1199" s="11"/>
    </row>
    <row r="1200" spans="1:12" ht="16.149999999999999" customHeight="1" x14ac:dyDescent="0.25">
      <c r="A1200" s="9" t="s">
        <v>192</v>
      </c>
      <c r="B1200" s="7">
        <v>2021</v>
      </c>
      <c r="C1200" s="296" t="s">
        <v>22</v>
      </c>
      <c r="D1200" s="307">
        <v>1995</v>
      </c>
      <c r="E1200" s="307" t="s">
        <v>194</v>
      </c>
      <c r="F1200" s="65">
        <f t="shared" si="73"/>
        <v>26</v>
      </c>
      <c r="G1200" s="66" t="str">
        <f t="shared" si="74"/>
        <v>Pre1997</v>
      </c>
      <c r="H1200" s="67" t="str">
        <f t="shared" si="76"/>
        <v>2021-T7 Ag-26</v>
      </c>
      <c r="I1200" s="302">
        <v>2.0773553387520399E-4</v>
      </c>
      <c r="J1200" s="305">
        <f>VLOOKUP(H1200,T7_ReductionFactor!$G$10:$H$3591,2,FALSE)</f>
        <v>0.92346733838878892</v>
      </c>
      <c r="K1200" s="75">
        <f t="shared" si="75"/>
        <v>1.9183698055650874E-4</v>
      </c>
      <c r="L1200" s="11"/>
    </row>
    <row r="1201" spans="1:12" ht="16.149999999999999" customHeight="1" x14ac:dyDescent="0.25">
      <c r="A1201" s="9" t="s">
        <v>192</v>
      </c>
      <c r="B1201" s="7">
        <v>2021</v>
      </c>
      <c r="C1201" s="296" t="s">
        <v>22</v>
      </c>
      <c r="D1201" s="307">
        <v>1994</v>
      </c>
      <c r="E1201" s="307" t="s">
        <v>194</v>
      </c>
      <c r="F1201" s="65">
        <f t="shared" si="73"/>
        <v>27</v>
      </c>
      <c r="G1201" s="66" t="str">
        <f t="shared" si="74"/>
        <v>Pre1997</v>
      </c>
      <c r="H1201" s="67" t="str">
        <f t="shared" si="76"/>
        <v>2021-T7 Ag-27</v>
      </c>
      <c r="I1201" s="302">
        <v>1.2990279345835801E-4</v>
      </c>
      <c r="J1201" s="305">
        <f>VLOOKUP(H1201,T7_ReductionFactor!$G$10:$H$3591,2,FALSE)</f>
        <v>0.923054469095827</v>
      </c>
      <c r="K1201" s="75">
        <f t="shared" si="75"/>
        <v>1.1990735404976953E-4</v>
      </c>
      <c r="L1201" s="11"/>
    </row>
    <row r="1202" spans="1:12" ht="16.149999999999999" customHeight="1" x14ac:dyDescent="0.25">
      <c r="A1202" s="9" t="s">
        <v>192</v>
      </c>
      <c r="B1202" s="7">
        <v>2021</v>
      </c>
      <c r="C1202" s="296" t="s">
        <v>22</v>
      </c>
      <c r="D1202" s="307">
        <v>1993</v>
      </c>
      <c r="E1202" s="307" t="s">
        <v>194</v>
      </c>
      <c r="F1202" s="65">
        <f t="shared" si="73"/>
        <v>28</v>
      </c>
      <c r="G1202" s="66" t="str">
        <f t="shared" si="74"/>
        <v>Pre1997</v>
      </c>
      <c r="H1202" s="67" t="str">
        <f t="shared" si="76"/>
        <v>2021-T7 Ag-28</v>
      </c>
      <c r="I1202" s="302">
        <v>2.9025615544832302E-4</v>
      </c>
      <c r="J1202" s="305">
        <f>VLOOKUP(H1202,T7_ReductionFactor!$G$10:$H$3591,2,FALSE)</f>
        <v>0.92265576807539662</v>
      </c>
      <c r="K1202" s="75">
        <f t="shared" si="75"/>
        <v>2.6780651604378419E-4</v>
      </c>
      <c r="L1202" s="11"/>
    </row>
    <row r="1203" spans="1:12" ht="16.149999999999999" customHeight="1" x14ac:dyDescent="0.25">
      <c r="A1203" s="9" t="s">
        <v>192</v>
      </c>
      <c r="B1203" s="7">
        <v>2021</v>
      </c>
      <c r="C1203" s="296" t="s">
        <v>22</v>
      </c>
      <c r="D1203" s="307">
        <v>1992</v>
      </c>
      <c r="E1203" s="307" t="s">
        <v>194</v>
      </c>
      <c r="F1203" s="65">
        <f t="shared" si="73"/>
        <v>29</v>
      </c>
      <c r="G1203" s="66" t="str">
        <f t="shared" si="74"/>
        <v>Pre1997</v>
      </c>
      <c r="H1203" s="67" t="str">
        <f t="shared" si="76"/>
        <v>2021-T7 Ag-29</v>
      </c>
      <c r="I1203" s="302">
        <v>1.2986029087010099E-4</v>
      </c>
      <c r="J1203" s="305">
        <f>VLOOKUP(H1203,T7_ReductionFactor!$G$10:$H$3591,2,FALSE)</f>
        <v>0.92227073037223228</v>
      </c>
      <c r="K1203" s="75">
        <f t="shared" si="75"/>
        <v>1.1976634530711857E-4</v>
      </c>
      <c r="L1203" s="11"/>
    </row>
    <row r="1204" spans="1:12" ht="16.149999999999999" customHeight="1" x14ac:dyDescent="0.25">
      <c r="A1204" s="9" t="s">
        <v>192</v>
      </c>
      <c r="B1204" s="7">
        <v>2021</v>
      </c>
      <c r="C1204" s="296" t="s">
        <v>22</v>
      </c>
      <c r="D1204" s="307">
        <v>1991</v>
      </c>
      <c r="E1204" s="307" t="s">
        <v>194</v>
      </c>
      <c r="F1204" s="65">
        <f t="shared" si="73"/>
        <v>30</v>
      </c>
      <c r="G1204" s="66" t="str">
        <f t="shared" si="74"/>
        <v>Pre1997</v>
      </c>
      <c r="H1204" s="67" t="str">
        <f t="shared" si="76"/>
        <v>2021-T7 Ag-30</v>
      </c>
      <c r="I1204" s="302">
        <v>1.79073872368367E-4</v>
      </c>
      <c r="J1204" s="305">
        <f>VLOOKUP(H1204,T7_ReductionFactor!$G$10:$H$3591,2,FALSE)</f>
        <v>0.92189896002226646</v>
      </c>
      <c r="K1204" s="75">
        <f t="shared" si="75"/>
        <v>1.6508801670355762E-4</v>
      </c>
      <c r="L1204" s="11"/>
    </row>
    <row r="1205" spans="1:12" ht="16.149999999999999" customHeight="1" x14ac:dyDescent="0.25">
      <c r="A1205" s="9" t="s">
        <v>192</v>
      </c>
      <c r="B1205" s="7">
        <v>2021</v>
      </c>
      <c r="C1205" s="296" t="s">
        <v>22</v>
      </c>
      <c r="D1205" s="307">
        <v>1990</v>
      </c>
      <c r="E1205" s="307" t="s">
        <v>194</v>
      </c>
      <c r="F1205" s="65">
        <f t="shared" si="73"/>
        <v>31</v>
      </c>
      <c r="G1205" s="66" t="str">
        <f t="shared" si="74"/>
        <v>Pre1997</v>
      </c>
      <c r="H1205" s="67" t="str">
        <f t="shared" si="76"/>
        <v>2021-T7 Ag-31</v>
      </c>
      <c r="I1205" s="302">
        <v>5.5863977392564697E-4</v>
      </c>
      <c r="J1205" s="305">
        <f>VLOOKUP(H1205,T7_ReductionFactor!$G$10:$H$3591,2,FALSE)</f>
        <v>0.92154000019872384</v>
      </c>
      <c r="K1205" s="75">
        <f t="shared" si="75"/>
        <v>5.1480889737445573E-4</v>
      </c>
      <c r="L1205" s="11"/>
    </row>
    <row r="1206" spans="1:12" ht="16.149999999999999" customHeight="1" x14ac:dyDescent="0.25">
      <c r="A1206" s="9" t="s">
        <v>192</v>
      </c>
      <c r="B1206" s="7">
        <v>2021</v>
      </c>
      <c r="C1206" s="296" t="s">
        <v>22</v>
      </c>
      <c r="D1206" s="307">
        <v>1989</v>
      </c>
      <c r="E1206" s="307" t="s">
        <v>194</v>
      </c>
      <c r="F1206" s="65">
        <f t="shared" si="73"/>
        <v>32</v>
      </c>
      <c r="G1206" s="66" t="str">
        <f t="shared" si="74"/>
        <v>Pre1997</v>
      </c>
      <c r="H1206" s="67" t="str">
        <f t="shared" si="76"/>
        <v>2021-T7 Ag-32</v>
      </c>
      <c r="I1206" s="302">
        <v>4.8701649638359601E-4</v>
      </c>
      <c r="J1206" s="305">
        <f>VLOOKUP(H1206,T7_ReductionFactor!$G$10:$H$3591,2,FALSE)</f>
        <v>0.92134591231640039</v>
      </c>
      <c r="K1206" s="75">
        <f t="shared" si="75"/>
        <v>4.487106581736812E-4</v>
      </c>
      <c r="L1206" s="11"/>
    </row>
    <row r="1207" spans="1:12" ht="16.149999999999999" customHeight="1" x14ac:dyDescent="0.25">
      <c r="A1207" s="9" t="s">
        <v>192</v>
      </c>
      <c r="B1207" s="7">
        <v>2021</v>
      </c>
      <c r="C1207" s="296" t="s">
        <v>22</v>
      </c>
      <c r="D1207" s="307">
        <v>1988</v>
      </c>
      <c r="E1207" s="307" t="s">
        <v>194</v>
      </c>
      <c r="F1207" s="65">
        <f t="shared" si="73"/>
        <v>33</v>
      </c>
      <c r="G1207" s="66" t="str">
        <f t="shared" si="74"/>
        <v>Pre1997</v>
      </c>
      <c r="H1207" s="67" t="str">
        <f t="shared" si="76"/>
        <v>2021-T7 Ag-33</v>
      </c>
      <c r="I1207" s="302">
        <v>4.2773405571362499E-4</v>
      </c>
      <c r="J1207" s="305">
        <f>VLOOKUP(H1207,T7_ReductionFactor!$G$10:$H$3591,2,FALSE)</f>
        <v>0.92134591231640039</v>
      </c>
      <c r="K1207" s="75">
        <f t="shared" si="75"/>
        <v>3.9409102379026387E-4</v>
      </c>
      <c r="L1207" s="11"/>
    </row>
    <row r="1208" spans="1:12" ht="16.149999999999999" customHeight="1" x14ac:dyDescent="0.25">
      <c r="A1208" s="9" t="s">
        <v>192</v>
      </c>
      <c r="B1208" s="7">
        <v>2021</v>
      </c>
      <c r="C1208" s="296" t="s">
        <v>22</v>
      </c>
      <c r="D1208" s="307">
        <v>1987</v>
      </c>
      <c r="E1208" s="307" t="s">
        <v>194</v>
      </c>
      <c r="F1208" s="65">
        <f t="shared" si="73"/>
        <v>34</v>
      </c>
      <c r="G1208" s="66" t="str">
        <f t="shared" si="74"/>
        <v>Pre1997</v>
      </c>
      <c r="H1208" s="67" t="str">
        <f t="shared" si="76"/>
        <v>2021-T7 Ag-34</v>
      </c>
      <c r="I1208" s="302">
        <v>2.80594987225754E-4</v>
      </c>
      <c r="J1208" s="305">
        <f>VLOOKUP(H1208,T7_ReductionFactor!$G$10:$H$3591,2,FALSE)</f>
        <v>0.92134591231640039</v>
      </c>
      <c r="K1208" s="75">
        <f t="shared" si="75"/>
        <v>2.5852504449692102E-4</v>
      </c>
      <c r="L1208" s="11"/>
    </row>
    <row r="1209" spans="1:12" ht="16.149999999999999" customHeight="1" x14ac:dyDescent="0.25">
      <c r="A1209" s="9" t="s">
        <v>192</v>
      </c>
      <c r="B1209" s="7">
        <v>2021</v>
      </c>
      <c r="C1209" s="296" t="s">
        <v>22</v>
      </c>
      <c r="D1209" s="307">
        <v>1986</v>
      </c>
      <c r="E1209" s="307" t="s">
        <v>194</v>
      </c>
      <c r="F1209" s="65">
        <f t="shared" si="73"/>
        <v>35</v>
      </c>
      <c r="G1209" s="66" t="str">
        <f t="shared" si="74"/>
        <v>Pre1997</v>
      </c>
      <c r="H1209" s="67" t="str">
        <f t="shared" si="76"/>
        <v>2021-T7 Ag-35</v>
      </c>
      <c r="I1209" s="302">
        <v>3.6124589058735901E-4</v>
      </c>
      <c r="J1209" s="305">
        <f>VLOOKUP(H1209,T7_ReductionFactor!$G$10:$H$3591,2,FALSE)</f>
        <v>0.92134591231640039</v>
      </c>
      <c r="K1209" s="75">
        <f t="shared" si="75"/>
        <v>3.3283242463376085E-4</v>
      </c>
      <c r="L1209" s="11"/>
    </row>
    <row r="1210" spans="1:12" ht="16.149999999999999" customHeight="1" x14ac:dyDescent="0.25">
      <c r="A1210" s="9" t="s">
        <v>192</v>
      </c>
      <c r="B1210" s="7">
        <v>2021</v>
      </c>
      <c r="C1210" s="296" t="s">
        <v>22</v>
      </c>
      <c r="D1210" s="307">
        <v>1985</v>
      </c>
      <c r="E1210" s="307" t="s">
        <v>194</v>
      </c>
      <c r="F1210" s="65">
        <f t="shared" si="73"/>
        <v>36</v>
      </c>
      <c r="G1210" s="66" t="str">
        <f t="shared" si="74"/>
        <v>Pre1997</v>
      </c>
      <c r="H1210" s="67" t="str">
        <f t="shared" si="76"/>
        <v>2021-T7 Ag-36</v>
      </c>
      <c r="I1210" s="302">
        <v>2.2559692234468601E-4</v>
      </c>
      <c r="J1210" s="305">
        <f>VLOOKUP(H1210,T7_ReductionFactor!$G$10:$H$3591,2,FALSE)</f>
        <v>0.92134591231640039</v>
      </c>
      <c r="K1210" s="75">
        <f t="shared" si="75"/>
        <v>2.0785280223343687E-4</v>
      </c>
      <c r="L1210" s="11"/>
    </row>
    <row r="1211" spans="1:12" ht="16.149999999999999" customHeight="1" x14ac:dyDescent="0.25">
      <c r="A1211" s="9" t="s">
        <v>192</v>
      </c>
      <c r="B1211" s="7">
        <v>2021</v>
      </c>
      <c r="C1211" s="296" t="s">
        <v>22</v>
      </c>
      <c r="D1211" s="307">
        <v>1984</v>
      </c>
      <c r="E1211" s="307" t="s">
        <v>194</v>
      </c>
      <c r="F1211" s="65">
        <f t="shared" si="73"/>
        <v>37</v>
      </c>
      <c r="G1211" s="66" t="str">
        <f t="shared" si="74"/>
        <v>Pre1997</v>
      </c>
      <c r="H1211" s="67" t="str">
        <f t="shared" si="76"/>
        <v>2021-T7 Ag-37</v>
      </c>
      <c r="I1211" s="302">
        <v>2.2182282335853499E-4</v>
      </c>
      <c r="J1211" s="305">
        <f>VLOOKUP(H1211,T7_ReductionFactor!$G$10:$H$3591,2,FALSE)</f>
        <v>0.92134591231640039</v>
      </c>
      <c r="K1211" s="75">
        <f t="shared" si="75"/>
        <v>2.0437555155986914E-4</v>
      </c>
      <c r="L1211" s="11"/>
    </row>
    <row r="1212" spans="1:12" ht="16.149999999999999" customHeight="1" x14ac:dyDescent="0.25">
      <c r="A1212" s="9" t="s">
        <v>192</v>
      </c>
      <c r="B1212" s="7">
        <v>2021</v>
      </c>
      <c r="C1212" s="296" t="s">
        <v>22</v>
      </c>
      <c r="D1212" s="307">
        <v>1983</v>
      </c>
      <c r="E1212" s="307" t="s">
        <v>194</v>
      </c>
      <c r="F1212" s="65">
        <f t="shared" si="73"/>
        <v>38</v>
      </c>
      <c r="G1212" s="66" t="str">
        <f t="shared" si="74"/>
        <v>Pre1997</v>
      </c>
      <c r="H1212" s="67" t="str">
        <f t="shared" si="76"/>
        <v>2021-T7 Ag-38</v>
      </c>
      <c r="I1212" s="302">
        <v>1.32819488756901E-4</v>
      </c>
      <c r="J1212" s="305">
        <f>VLOOKUP(H1212,T7_ReductionFactor!$G$10:$H$3591,2,FALSE)</f>
        <v>0.92134591231640039</v>
      </c>
      <c r="K1212" s="75">
        <f t="shared" si="75"/>
        <v>1.2237269304212484E-4</v>
      </c>
      <c r="L1212" s="11"/>
    </row>
    <row r="1213" spans="1:12" ht="16.149999999999999" customHeight="1" x14ac:dyDescent="0.25">
      <c r="A1213" s="9" t="s">
        <v>192</v>
      </c>
      <c r="B1213" s="7">
        <v>2021</v>
      </c>
      <c r="C1213" s="296" t="s">
        <v>22</v>
      </c>
      <c r="D1213" s="307">
        <v>1982</v>
      </c>
      <c r="E1213" s="307" t="s">
        <v>194</v>
      </c>
      <c r="F1213" s="65">
        <f t="shared" si="73"/>
        <v>39</v>
      </c>
      <c r="G1213" s="66" t="str">
        <f t="shared" si="74"/>
        <v>Pre1997</v>
      </c>
      <c r="H1213" s="67" t="str">
        <f t="shared" si="76"/>
        <v>2021-T7 Ag-39</v>
      </c>
      <c r="I1213" s="302">
        <v>9.2413616017489404E-5</v>
      </c>
      <c r="J1213" s="305">
        <f>VLOOKUP(H1213,T7_ReductionFactor!$G$10:$H$3591,2,FALSE)</f>
        <v>0.92134591231640039</v>
      </c>
      <c r="K1213" s="75">
        <f t="shared" si="75"/>
        <v>8.5144907360091288E-5</v>
      </c>
      <c r="L1213" s="11"/>
    </row>
    <row r="1214" spans="1:12" ht="16.149999999999999" customHeight="1" x14ac:dyDescent="0.25">
      <c r="A1214" s="9" t="s">
        <v>192</v>
      </c>
      <c r="B1214" s="7">
        <v>2021</v>
      </c>
      <c r="C1214" s="296" t="s">
        <v>22</v>
      </c>
      <c r="D1214" s="307">
        <v>1981</v>
      </c>
      <c r="E1214" s="307" t="s">
        <v>194</v>
      </c>
      <c r="F1214" s="65">
        <f t="shared" si="73"/>
        <v>40</v>
      </c>
      <c r="G1214" s="66" t="str">
        <f t="shared" si="74"/>
        <v>Pre1997</v>
      </c>
      <c r="H1214" s="67" t="str">
        <f t="shared" si="76"/>
        <v>2021-T7 Ag-40</v>
      </c>
      <c r="I1214" s="302">
        <v>1.6117604526392601E-4</v>
      </c>
      <c r="J1214" s="305">
        <f>VLOOKUP(H1214,T7_ReductionFactor!$G$10:$H$3591,2,FALSE)</f>
        <v>0.92134591231640039</v>
      </c>
      <c r="K1214" s="75">
        <f t="shared" si="75"/>
        <v>1.4849889046724134E-4</v>
      </c>
      <c r="L1214" s="11"/>
    </row>
    <row r="1215" spans="1:12" ht="16.149999999999999" customHeight="1" x14ac:dyDescent="0.25">
      <c r="A1215" s="9" t="s">
        <v>192</v>
      </c>
      <c r="B1215" s="7">
        <v>2021</v>
      </c>
      <c r="C1215" s="296" t="s">
        <v>22</v>
      </c>
      <c r="D1215" s="307">
        <v>1980</v>
      </c>
      <c r="E1215" s="307" t="s">
        <v>194</v>
      </c>
      <c r="F1215" s="65">
        <f t="shared" si="73"/>
        <v>41</v>
      </c>
      <c r="G1215" s="66" t="str">
        <f t="shared" si="74"/>
        <v>Pre1997</v>
      </c>
      <c r="H1215" s="67" t="str">
        <f t="shared" si="76"/>
        <v>2021-T7 Ag-41</v>
      </c>
      <c r="I1215" s="302">
        <v>3.0733388777613298E-5</v>
      </c>
      <c r="J1215" s="305">
        <f>VLOOKUP(H1215,T7_ReductionFactor!$G$10:$H$3591,2,FALSE)</f>
        <v>0.92134591231640039</v>
      </c>
      <c r="K1215" s="75">
        <f t="shared" si="75"/>
        <v>2.8316082121884747E-5</v>
      </c>
      <c r="L1215" s="11"/>
    </row>
    <row r="1216" spans="1:12" ht="16.149999999999999" customHeight="1" x14ac:dyDescent="0.25">
      <c r="A1216" s="9" t="s">
        <v>192</v>
      </c>
      <c r="B1216" s="7">
        <v>2021</v>
      </c>
      <c r="C1216" s="296" t="s">
        <v>22</v>
      </c>
      <c r="D1216" s="307">
        <v>1979</v>
      </c>
      <c r="E1216" s="307" t="s">
        <v>194</v>
      </c>
      <c r="F1216" s="65">
        <f t="shared" si="73"/>
        <v>42</v>
      </c>
      <c r="G1216" s="66" t="str">
        <f t="shared" si="74"/>
        <v>Pre1997</v>
      </c>
      <c r="H1216" s="67" t="str">
        <f t="shared" si="76"/>
        <v>2021-T7 Ag-42</v>
      </c>
      <c r="I1216" s="302">
        <v>8.6165197399307701E-5</v>
      </c>
      <c r="J1216" s="305">
        <f>VLOOKUP(H1216,T7_ReductionFactor!$G$10:$H$3591,2,FALSE)</f>
        <v>0.92134591231640039</v>
      </c>
      <c r="K1216" s="75">
        <f t="shared" si="75"/>
        <v>7.938795240778788E-5</v>
      </c>
      <c r="L1216" s="11"/>
    </row>
    <row r="1217" spans="1:12" ht="16.149999999999999" customHeight="1" x14ac:dyDescent="0.25">
      <c r="A1217" s="9" t="s">
        <v>192</v>
      </c>
      <c r="B1217" s="7">
        <v>2021</v>
      </c>
      <c r="C1217" s="296" t="s">
        <v>23</v>
      </c>
      <c r="D1217" s="307">
        <v>2022</v>
      </c>
      <c r="E1217" s="307" t="s">
        <v>194</v>
      </c>
      <c r="F1217" s="65">
        <f t="shared" si="73"/>
        <v>-1</v>
      </c>
      <c r="G1217" s="66" t="str">
        <f t="shared" si="74"/>
        <v>2013+</v>
      </c>
      <c r="H1217" s="67" t="str">
        <f t="shared" si="76"/>
        <v>2021-T7 CAIRP--1</v>
      </c>
      <c r="I1217" s="302">
        <v>3.7495882036583798E-4</v>
      </c>
      <c r="J1217" s="305">
        <f>VLOOKUP(H1217,T7_ReductionFactor!$G$10:$H$3591,2,FALSE)</f>
        <v>1</v>
      </c>
      <c r="K1217" s="75">
        <f t="shared" si="75"/>
        <v>3.7495882036583798E-4</v>
      </c>
      <c r="L1217" s="11"/>
    </row>
    <row r="1218" spans="1:12" ht="16.149999999999999" customHeight="1" x14ac:dyDescent="0.25">
      <c r="A1218" s="9" t="s">
        <v>192</v>
      </c>
      <c r="B1218" s="7">
        <v>2021</v>
      </c>
      <c r="C1218" s="296" t="s">
        <v>23</v>
      </c>
      <c r="D1218" s="307">
        <v>2021</v>
      </c>
      <c r="E1218" s="307" t="s">
        <v>194</v>
      </c>
      <c r="F1218" s="65">
        <f t="shared" si="73"/>
        <v>0</v>
      </c>
      <c r="G1218" s="66" t="str">
        <f t="shared" si="74"/>
        <v>2013+</v>
      </c>
      <c r="H1218" s="67" t="str">
        <f t="shared" si="76"/>
        <v>2021-T7 CAIRP-0</v>
      </c>
      <c r="I1218" s="302">
        <v>1.90315190118233E-3</v>
      </c>
      <c r="J1218" s="305">
        <f>VLOOKUP(H1218,T7_ReductionFactor!$G$10:$H$3591,2,FALSE)</f>
        <v>0.91801610223636954</v>
      </c>
      <c r="K1218" s="75">
        <f t="shared" si="75"/>
        <v>1.7471240902871389E-3</v>
      </c>
      <c r="L1218" s="11"/>
    </row>
    <row r="1219" spans="1:12" ht="16.149999999999999" customHeight="1" x14ac:dyDescent="0.25">
      <c r="A1219" s="9" t="s">
        <v>192</v>
      </c>
      <c r="B1219" s="7">
        <v>2021</v>
      </c>
      <c r="C1219" s="296" t="s">
        <v>23</v>
      </c>
      <c r="D1219" s="307">
        <v>2020</v>
      </c>
      <c r="E1219" s="307" t="s">
        <v>194</v>
      </c>
      <c r="F1219" s="65">
        <f t="shared" si="73"/>
        <v>1</v>
      </c>
      <c r="G1219" s="66" t="str">
        <f t="shared" si="74"/>
        <v>2013+</v>
      </c>
      <c r="H1219" s="67" t="str">
        <f t="shared" si="76"/>
        <v>2021-T7 CAIRP-1</v>
      </c>
      <c r="I1219" s="302">
        <v>4.25394300530483E-3</v>
      </c>
      <c r="J1219" s="305">
        <f>VLOOKUP(H1219,T7_ReductionFactor!$G$10:$H$3591,2,FALSE)</f>
        <v>0.87222748702595432</v>
      </c>
      <c r="K1219" s="75">
        <f t="shared" si="75"/>
        <v>3.7104060174686679E-3</v>
      </c>
      <c r="L1219" s="11"/>
    </row>
    <row r="1220" spans="1:12" ht="16.149999999999999" customHeight="1" x14ac:dyDescent="0.25">
      <c r="A1220" s="9" t="s">
        <v>192</v>
      </c>
      <c r="B1220" s="7">
        <v>2021</v>
      </c>
      <c r="C1220" s="296" t="s">
        <v>23</v>
      </c>
      <c r="D1220" s="307">
        <v>2019</v>
      </c>
      <c r="E1220" s="307" t="s">
        <v>194</v>
      </c>
      <c r="F1220" s="65">
        <f t="shared" si="73"/>
        <v>2</v>
      </c>
      <c r="G1220" s="66" t="str">
        <f t="shared" si="74"/>
        <v>2013+</v>
      </c>
      <c r="H1220" s="67" t="str">
        <f t="shared" si="76"/>
        <v>2021-T7 CAIRP-2</v>
      </c>
      <c r="I1220" s="302">
        <v>5.9730049116567601E-3</v>
      </c>
      <c r="J1220" s="305">
        <f>VLOOKUP(H1220,T7_ReductionFactor!$G$10:$H$3591,2,FALSE)</f>
        <v>0.84364490897986155</v>
      </c>
      <c r="K1220" s="75">
        <f t="shared" si="75"/>
        <v>5.0390951850309337E-3</v>
      </c>
      <c r="L1220" s="11"/>
    </row>
    <row r="1221" spans="1:12" ht="16.149999999999999" customHeight="1" x14ac:dyDescent="0.25">
      <c r="A1221" s="9" t="s">
        <v>192</v>
      </c>
      <c r="B1221" s="7">
        <v>2021</v>
      </c>
      <c r="C1221" s="296" t="s">
        <v>23</v>
      </c>
      <c r="D1221" s="307">
        <v>2018</v>
      </c>
      <c r="E1221" s="307" t="s">
        <v>194</v>
      </c>
      <c r="F1221" s="65">
        <f t="shared" si="73"/>
        <v>3</v>
      </c>
      <c r="G1221" s="66" t="str">
        <f t="shared" si="74"/>
        <v>2013+</v>
      </c>
      <c r="H1221" s="67" t="str">
        <f t="shared" si="76"/>
        <v>2021-T7 CAIRP-3</v>
      </c>
      <c r="I1221" s="302">
        <v>9.0564140033918099E-3</v>
      </c>
      <c r="J1221" s="305">
        <f>VLOOKUP(H1221,T7_ReductionFactor!$G$10:$H$3591,2,FALSE)</f>
        <v>0.8244645216476616</v>
      </c>
      <c r="K1221" s="75">
        <f t="shared" si="75"/>
        <v>7.4666920391496128E-3</v>
      </c>
      <c r="L1221" s="11"/>
    </row>
    <row r="1222" spans="1:12" ht="16.149999999999999" customHeight="1" x14ac:dyDescent="0.25">
      <c r="A1222" s="9" t="s">
        <v>192</v>
      </c>
      <c r="B1222" s="7">
        <v>2021</v>
      </c>
      <c r="C1222" s="296" t="s">
        <v>23</v>
      </c>
      <c r="D1222" s="307">
        <v>2017</v>
      </c>
      <c r="E1222" s="307" t="s">
        <v>194</v>
      </c>
      <c r="F1222" s="65">
        <f t="shared" si="73"/>
        <v>4</v>
      </c>
      <c r="G1222" s="66" t="str">
        <f t="shared" si="74"/>
        <v>2013+</v>
      </c>
      <c r="H1222" s="67" t="str">
        <f t="shared" si="76"/>
        <v>2021-T7 CAIRP-4</v>
      </c>
      <c r="I1222" s="302">
        <v>1.2402556580816199E-2</v>
      </c>
      <c r="J1222" s="305">
        <f>VLOOKUP(H1222,T7_ReductionFactor!$G$10:$H$3591,2,FALSE)</f>
        <v>0.8109217615349148</v>
      </c>
      <c r="K1222" s="75">
        <f t="shared" si="75"/>
        <v>1.0057503030051922E-2</v>
      </c>
      <c r="L1222" s="11"/>
    </row>
    <row r="1223" spans="1:12" ht="16.149999999999999" customHeight="1" x14ac:dyDescent="0.25">
      <c r="A1223" s="9" t="s">
        <v>192</v>
      </c>
      <c r="B1223" s="7">
        <v>2021</v>
      </c>
      <c r="C1223" s="296" t="s">
        <v>23</v>
      </c>
      <c r="D1223" s="307">
        <v>2016</v>
      </c>
      <c r="E1223" s="307" t="s">
        <v>194</v>
      </c>
      <c r="F1223" s="65">
        <f t="shared" si="73"/>
        <v>5</v>
      </c>
      <c r="G1223" s="66" t="str">
        <f t="shared" si="74"/>
        <v>2013+</v>
      </c>
      <c r="H1223" s="67" t="str">
        <f t="shared" si="76"/>
        <v>2021-T7 CAIRP-5</v>
      </c>
      <c r="I1223" s="302">
        <v>8.8245515983323697E-2</v>
      </c>
      <c r="J1223" s="305">
        <f>VLOOKUP(H1223,T7_ReductionFactor!$G$10:$H$3591,2,FALSE)</f>
        <v>0.80098995127577888</v>
      </c>
      <c r="K1223" s="75">
        <f t="shared" si="75"/>
        <v>7.0683771547788418E-2</v>
      </c>
      <c r="L1223" s="11"/>
    </row>
    <row r="1224" spans="1:12" ht="16.149999999999999" customHeight="1" x14ac:dyDescent="0.25">
      <c r="A1224" s="9" t="s">
        <v>192</v>
      </c>
      <c r="B1224" s="7">
        <v>2021</v>
      </c>
      <c r="C1224" s="296" t="s">
        <v>23</v>
      </c>
      <c r="D1224" s="307">
        <v>2015</v>
      </c>
      <c r="E1224" s="307" t="s">
        <v>194</v>
      </c>
      <c r="F1224" s="65">
        <f t="shared" si="73"/>
        <v>6</v>
      </c>
      <c r="G1224" s="66" t="str">
        <f t="shared" si="74"/>
        <v>2013+</v>
      </c>
      <c r="H1224" s="67" t="str">
        <f t="shared" si="76"/>
        <v>2021-T7 CAIRP-6</v>
      </c>
      <c r="I1224" s="302">
        <v>4.5450393873049597E-2</v>
      </c>
      <c r="J1224" s="305">
        <f>VLOOKUP(H1224,T7_ReductionFactor!$G$10:$H$3591,2,FALSE)</f>
        <v>0.7934859469409169</v>
      </c>
      <c r="K1224" s="75">
        <f t="shared" si="75"/>
        <v>3.6064248821194404E-2</v>
      </c>
      <c r="L1224" s="11"/>
    </row>
    <row r="1225" spans="1:12" ht="16.149999999999999" customHeight="1" x14ac:dyDescent="0.25">
      <c r="A1225" s="9" t="s">
        <v>192</v>
      </c>
      <c r="B1225" s="7">
        <v>2021</v>
      </c>
      <c r="C1225" s="296" t="s">
        <v>23</v>
      </c>
      <c r="D1225" s="307">
        <v>2014</v>
      </c>
      <c r="E1225" s="307" t="s">
        <v>194</v>
      </c>
      <c r="F1225" s="65">
        <f t="shared" ref="F1225:F1288" si="77">B1225-D1225</f>
        <v>7</v>
      </c>
      <c r="G1225" s="66" t="str">
        <f t="shared" ref="G1225:G1288" si="78">IF(D1225&lt;1998,"Pre1997",IF(D1225&lt;2008,"1997-06",IF(D1225&lt;2011,"2007-09",IF(D1225&lt;2014,"2010-12","2013+"))))</f>
        <v>2013+</v>
      </c>
      <c r="H1225" s="67" t="str">
        <f t="shared" si="76"/>
        <v>2021-T7 CAIRP-7</v>
      </c>
      <c r="I1225" s="302">
        <v>2.8409422857255801E-2</v>
      </c>
      <c r="J1225" s="305">
        <f>VLOOKUP(H1225,T7_ReductionFactor!$G$10:$H$3591,2,FALSE)</f>
        <v>0.78767397766324343</v>
      </c>
      <c r="K1225" s="75">
        <f t="shared" ref="K1225:K1288" si="79">I1225*J1225</f>
        <v>2.2377363105091742E-2</v>
      </c>
      <c r="L1225" s="11"/>
    </row>
    <row r="1226" spans="1:12" ht="16.149999999999999" customHeight="1" x14ac:dyDescent="0.25">
      <c r="A1226" s="9" t="s">
        <v>192</v>
      </c>
      <c r="B1226" s="7">
        <v>2021</v>
      </c>
      <c r="C1226" s="296" t="s">
        <v>23</v>
      </c>
      <c r="D1226" s="307">
        <v>2013</v>
      </c>
      <c r="E1226" s="307" t="s">
        <v>194</v>
      </c>
      <c r="F1226" s="65">
        <f t="shared" si="77"/>
        <v>8</v>
      </c>
      <c r="G1226" s="66" t="str">
        <f t="shared" si="78"/>
        <v>2010-12</v>
      </c>
      <c r="H1226" s="67" t="str">
        <f t="shared" ref="H1226:H1289" si="80">CONCATENATE(B1226,"-",C1226,"-",F1226)</f>
        <v>2021-T7 CAIRP-8</v>
      </c>
      <c r="I1226" s="302">
        <v>2.57646706859237E-2</v>
      </c>
      <c r="J1226" s="305">
        <f>VLOOKUP(H1226,T7_ReductionFactor!$G$10:$H$3591,2,FALSE)</f>
        <v>0.76597063810420862</v>
      </c>
      <c r="K1226" s="75">
        <f t="shared" si="79"/>
        <v>1.9734981245841776E-2</v>
      </c>
      <c r="L1226" s="11"/>
    </row>
    <row r="1227" spans="1:12" ht="16.149999999999999" customHeight="1" x14ac:dyDescent="0.25">
      <c r="A1227" s="9" t="s">
        <v>192</v>
      </c>
      <c r="B1227" s="7">
        <v>2021</v>
      </c>
      <c r="C1227" s="296" t="s">
        <v>23</v>
      </c>
      <c r="D1227" s="307">
        <v>2012</v>
      </c>
      <c r="E1227" s="307" t="s">
        <v>194</v>
      </c>
      <c r="F1227" s="65">
        <f t="shared" si="77"/>
        <v>9</v>
      </c>
      <c r="G1227" s="66" t="str">
        <f t="shared" si="78"/>
        <v>2010-12</v>
      </c>
      <c r="H1227" s="67" t="str">
        <f t="shared" si="80"/>
        <v>2021-T7 CAIRP-9</v>
      </c>
      <c r="I1227" s="302">
        <v>2.2409711612505899E-2</v>
      </c>
      <c r="J1227" s="305">
        <f>VLOOKUP(H1227,T7_ReductionFactor!$G$10:$H$3591,2,FALSE)</f>
        <v>0.76568402963952897</v>
      </c>
      <c r="K1227" s="75">
        <f t="shared" si="79"/>
        <v>1.7158758290523265E-2</v>
      </c>
      <c r="L1227" s="11"/>
    </row>
    <row r="1228" spans="1:12" ht="16.149999999999999" customHeight="1" x14ac:dyDescent="0.25">
      <c r="A1228" s="9" t="s">
        <v>192</v>
      </c>
      <c r="B1228" s="7">
        <v>2021</v>
      </c>
      <c r="C1228" s="296" t="s">
        <v>23</v>
      </c>
      <c r="D1228" s="307">
        <v>2011</v>
      </c>
      <c r="E1228" s="307" t="s">
        <v>194</v>
      </c>
      <c r="F1228" s="65">
        <f t="shared" si="77"/>
        <v>10</v>
      </c>
      <c r="G1228" s="66" t="str">
        <f t="shared" si="78"/>
        <v>2010-12</v>
      </c>
      <c r="H1228" s="67" t="str">
        <f t="shared" si="80"/>
        <v>2021-T7 CAIRP-10</v>
      </c>
      <c r="I1228" s="302">
        <v>1.73154551980985E-2</v>
      </c>
      <c r="J1228" s="305">
        <f>VLOOKUP(H1228,T7_ReductionFactor!$G$10:$H$3591,2,FALSE)</f>
        <v>0.76568402963952897</v>
      </c>
      <c r="K1228" s="75">
        <f t="shared" si="79"/>
        <v>1.3258167511122788E-2</v>
      </c>
      <c r="L1228" s="11"/>
    </row>
    <row r="1229" spans="1:12" ht="16.149999999999999" customHeight="1" x14ac:dyDescent="0.25">
      <c r="A1229" s="9" t="s">
        <v>192</v>
      </c>
      <c r="B1229" s="7">
        <v>2021</v>
      </c>
      <c r="C1229" s="296" t="s">
        <v>23</v>
      </c>
      <c r="D1229" s="307">
        <v>2010</v>
      </c>
      <c r="E1229" s="307" t="s">
        <v>194</v>
      </c>
      <c r="F1229" s="65">
        <f t="shared" si="77"/>
        <v>11</v>
      </c>
      <c r="G1229" s="66" t="str">
        <f t="shared" si="78"/>
        <v>2007-09</v>
      </c>
      <c r="H1229" s="67" t="str">
        <f t="shared" si="80"/>
        <v>2021-T7 CAIRP-11</v>
      </c>
      <c r="I1229" s="302">
        <v>1.32987214108925E-2</v>
      </c>
      <c r="J1229" s="305">
        <f>VLOOKUP(H1229,T7_ReductionFactor!$G$10:$H$3591,2,FALSE)</f>
        <v>0.76746621125381953</v>
      </c>
      <c r="K1229" s="75">
        <f t="shared" si="79"/>
        <v>1.0206319335737716E-2</v>
      </c>
      <c r="L1229" s="11"/>
    </row>
    <row r="1230" spans="1:12" ht="16.149999999999999" customHeight="1" x14ac:dyDescent="0.25">
      <c r="A1230" s="9" t="s">
        <v>192</v>
      </c>
      <c r="B1230" s="7">
        <v>2021</v>
      </c>
      <c r="C1230" s="296" t="s">
        <v>23</v>
      </c>
      <c r="D1230" s="307">
        <v>2009</v>
      </c>
      <c r="E1230" s="307" t="s">
        <v>194</v>
      </c>
      <c r="F1230" s="65">
        <f t="shared" si="77"/>
        <v>12</v>
      </c>
      <c r="G1230" s="66" t="str">
        <f t="shared" si="78"/>
        <v>2007-09</v>
      </c>
      <c r="H1230" s="67" t="str">
        <f t="shared" si="80"/>
        <v>2021-T7 CAIRP-12</v>
      </c>
      <c r="I1230" s="302">
        <v>8.1647602812757996E-3</v>
      </c>
      <c r="J1230" s="305">
        <f>VLOOKUP(H1230,T7_ReductionFactor!$G$10:$H$3591,2,FALSE)</f>
        <v>0.76746621125381953</v>
      </c>
      <c r="K1230" s="75">
        <f t="shared" si="79"/>
        <v>6.2661776388664081E-3</v>
      </c>
      <c r="L1230" s="11"/>
    </row>
    <row r="1231" spans="1:12" ht="16.149999999999999" customHeight="1" x14ac:dyDescent="0.25">
      <c r="A1231" s="9" t="s">
        <v>192</v>
      </c>
      <c r="B1231" s="7">
        <v>2021</v>
      </c>
      <c r="C1231" s="296" t="s">
        <v>23</v>
      </c>
      <c r="D1231" s="307">
        <v>2008</v>
      </c>
      <c r="E1231" s="307" t="s">
        <v>194</v>
      </c>
      <c r="F1231" s="65">
        <f t="shared" si="77"/>
        <v>13</v>
      </c>
      <c r="G1231" s="66" t="str">
        <f t="shared" si="78"/>
        <v>2007-09</v>
      </c>
      <c r="H1231" s="67" t="str">
        <f t="shared" si="80"/>
        <v>2021-T7 CAIRP-13</v>
      </c>
      <c r="I1231" s="302">
        <v>5.1663468010613401E-3</v>
      </c>
      <c r="J1231" s="305">
        <f>VLOOKUP(H1231,T7_ReductionFactor!$G$10:$H$3591,2,FALSE)</f>
        <v>0.76746621125381953</v>
      </c>
      <c r="K1231" s="75">
        <f t="shared" si="79"/>
        <v>3.9649966054338369E-3</v>
      </c>
      <c r="L1231" s="11"/>
    </row>
    <row r="1232" spans="1:12" ht="16.149999999999999" customHeight="1" x14ac:dyDescent="0.25">
      <c r="A1232" s="9" t="s">
        <v>192</v>
      </c>
      <c r="B1232" s="7">
        <v>2021</v>
      </c>
      <c r="C1232" s="296" t="s">
        <v>23</v>
      </c>
      <c r="D1232" s="307">
        <v>2007</v>
      </c>
      <c r="E1232" s="307" t="s">
        <v>194</v>
      </c>
      <c r="F1232" s="65">
        <f t="shared" si="77"/>
        <v>14</v>
      </c>
      <c r="G1232" s="66" t="str">
        <f t="shared" si="78"/>
        <v>1997-06</v>
      </c>
      <c r="H1232" s="67" t="str">
        <f t="shared" si="80"/>
        <v>2021-T7 CAIRP-14</v>
      </c>
      <c r="I1232" s="302">
        <v>3.0508846540680701E-2</v>
      </c>
      <c r="J1232" s="305">
        <f>VLOOKUP(H1232,T7_ReductionFactor!$G$10:$H$3591,2,FALSE)</f>
        <v>0.86930286854611971</v>
      </c>
      <c r="K1232" s="75">
        <f t="shared" si="79"/>
        <v>2.6521427813847094E-2</v>
      </c>
      <c r="L1232" s="11"/>
    </row>
    <row r="1233" spans="1:12" ht="16.149999999999999" customHeight="1" x14ac:dyDescent="0.25">
      <c r="A1233" s="9" t="s">
        <v>192</v>
      </c>
      <c r="B1233" s="7">
        <v>2021</v>
      </c>
      <c r="C1233" s="296" t="s">
        <v>23</v>
      </c>
      <c r="D1233" s="307">
        <v>2006</v>
      </c>
      <c r="E1233" s="307" t="s">
        <v>194</v>
      </c>
      <c r="F1233" s="65">
        <f t="shared" si="77"/>
        <v>15</v>
      </c>
      <c r="G1233" s="66" t="str">
        <f t="shared" si="78"/>
        <v>1997-06</v>
      </c>
      <c r="H1233" s="67" t="str">
        <f t="shared" si="80"/>
        <v>2021-T7 CAIRP-15</v>
      </c>
      <c r="I1233" s="302">
        <v>2.81153843303571E-2</v>
      </c>
      <c r="J1233" s="305">
        <f>VLOOKUP(H1233,T7_ReductionFactor!$G$10:$H$3591,2,FALSE)</f>
        <v>0.86930286854611971</v>
      </c>
      <c r="K1233" s="75">
        <f t="shared" si="79"/>
        <v>2.4440784248656051E-2</v>
      </c>
      <c r="L1233" s="11"/>
    </row>
    <row r="1234" spans="1:12" ht="16.149999999999999" customHeight="1" x14ac:dyDescent="0.25">
      <c r="A1234" s="9" t="s">
        <v>192</v>
      </c>
      <c r="B1234" s="7">
        <v>2021</v>
      </c>
      <c r="C1234" s="296" t="s">
        <v>23</v>
      </c>
      <c r="D1234" s="307">
        <v>2005</v>
      </c>
      <c r="E1234" s="307" t="s">
        <v>194</v>
      </c>
      <c r="F1234" s="65">
        <f t="shared" si="77"/>
        <v>16</v>
      </c>
      <c r="G1234" s="66" t="str">
        <f t="shared" si="78"/>
        <v>1997-06</v>
      </c>
      <c r="H1234" s="67" t="str">
        <f t="shared" si="80"/>
        <v>2021-T7 CAIRP-16</v>
      </c>
      <c r="I1234" s="302">
        <v>2.0801505789548001E-2</v>
      </c>
      <c r="J1234" s="305">
        <f>VLOOKUP(H1234,T7_ReductionFactor!$G$10:$H$3591,2,FALSE)</f>
        <v>0.86930286854611971</v>
      </c>
      <c r="K1234" s="75">
        <f t="shared" si="79"/>
        <v>1.8082808652932793E-2</v>
      </c>
      <c r="L1234" s="11"/>
    </row>
    <row r="1235" spans="1:12" ht="16.149999999999999" customHeight="1" x14ac:dyDescent="0.25">
      <c r="A1235" s="9" t="s">
        <v>192</v>
      </c>
      <c r="B1235" s="7">
        <v>2021</v>
      </c>
      <c r="C1235" s="296" t="s">
        <v>23</v>
      </c>
      <c r="D1235" s="307">
        <v>2004</v>
      </c>
      <c r="E1235" s="307" t="s">
        <v>194</v>
      </c>
      <c r="F1235" s="65">
        <f t="shared" si="77"/>
        <v>17</v>
      </c>
      <c r="G1235" s="66" t="str">
        <f t="shared" si="78"/>
        <v>1997-06</v>
      </c>
      <c r="H1235" s="67" t="str">
        <f t="shared" si="80"/>
        <v>2021-T7 CAIRP-17</v>
      </c>
      <c r="I1235" s="302">
        <v>8.2068211669167196E-3</v>
      </c>
      <c r="J1235" s="305">
        <f>VLOOKUP(H1235,T7_ReductionFactor!$G$10:$H$3591,2,FALSE)</f>
        <v>0.86930286854611971</v>
      </c>
      <c r="K1235" s="75">
        <f t="shared" si="79"/>
        <v>7.1342131820457183E-3</v>
      </c>
      <c r="L1235" s="11"/>
    </row>
    <row r="1236" spans="1:12" ht="16.149999999999999" customHeight="1" x14ac:dyDescent="0.25">
      <c r="A1236" s="9" t="s">
        <v>192</v>
      </c>
      <c r="B1236" s="7">
        <v>2021</v>
      </c>
      <c r="C1236" s="296" t="s">
        <v>23</v>
      </c>
      <c r="D1236" s="307">
        <v>2003</v>
      </c>
      <c r="E1236" s="307" t="s">
        <v>194</v>
      </c>
      <c r="F1236" s="65">
        <f t="shared" si="77"/>
        <v>18</v>
      </c>
      <c r="G1236" s="66" t="str">
        <f t="shared" si="78"/>
        <v>1997-06</v>
      </c>
      <c r="H1236" s="67" t="str">
        <f t="shared" si="80"/>
        <v>2021-T7 CAIRP-18</v>
      </c>
      <c r="I1236" s="302">
        <v>6.7185493012048196E-3</v>
      </c>
      <c r="J1236" s="305">
        <f>VLOOKUP(H1236,T7_ReductionFactor!$G$10:$H$3591,2,FALSE)</f>
        <v>0.92134591231640039</v>
      </c>
      <c r="K1236" s="75">
        <f t="shared" si="79"/>
        <v>6.1901079353612687E-3</v>
      </c>
      <c r="L1236" s="11"/>
    </row>
    <row r="1237" spans="1:12" ht="16.149999999999999" customHeight="1" x14ac:dyDescent="0.25">
      <c r="A1237" s="9" t="s">
        <v>192</v>
      </c>
      <c r="B1237" s="7">
        <v>2021</v>
      </c>
      <c r="C1237" s="296" t="s">
        <v>23</v>
      </c>
      <c r="D1237" s="307">
        <v>2002</v>
      </c>
      <c r="E1237" s="307" t="s">
        <v>194</v>
      </c>
      <c r="F1237" s="65">
        <f t="shared" si="77"/>
        <v>19</v>
      </c>
      <c r="G1237" s="66" t="str">
        <f t="shared" si="78"/>
        <v>1997-06</v>
      </c>
      <c r="H1237" s="67" t="str">
        <f t="shared" si="80"/>
        <v>2021-T7 CAIRP-19</v>
      </c>
      <c r="I1237" s="302">
        <v>4.1817451156675699E-3</v>
      </c>
      <c r="J1237" s="305">
        <f>VLOOKUP(H1237,T7_ReductionFactor!$G$10:$H$3591,2,FALSE)</f>
        <v>0.92134591231640039</v>
      </c>
      <c r="K1237" s="75">
        <f t="shared" si="79"/>
        <v>3.8528337686693885E-3</v>
      </c>
      <c r="L1237" s="11"/>
    </row>
    <row r="1238" spans="1:12" ht="16.149999999999999" customHeight="1" x14ac:dyDescent="0.25">
      <c r="A1238" s="9" t="s">
        <v>192</v>
      </c>
      <c r="B1238" s="7">
        <v>2021</v>
      </c>
      <c r="C1238" s="296" t="s">
        <v>23</v>
      </c>
      <c r="D1238" s="307">
        <v>2001</v>
      </c>
      <c r="E1238" s="307" t="s">
        <v>194</v>
      </c>
      <c r="F1238" s="65">
        <f t="shared" si="77"/>
        <v>20</v>
      </c>
      <c r="G1238" s="66" t="str">
        <f t="shared" si="78"/>
        <v>1997-06</v>
      </c>
      <c r="H1238" s="67" t="str">
        <f t="shared" si="80"/>
        <v>2021-T7 CAIRP-20</v>
      </c>
      <c r="I1238" s="302">
        <v>5.7198029034708298E-3</v>
      </c>
      <c r="J1238" s="305">
        <f>VLOOKUP(H1238,T7_ReductionFactor!$G$10:$H$3591,2,FALSE)</f>
        <v>0.92134591231640039</v>
      </c>
      <c r="K1238" s="75">
        <f t="shared" si="79"/>
        <v>5.2699170243683275E-3</v>
      </c>
      <c r="L1238" s="11"/>
    </row>
    <row r="1239" spans="1:12" ht="16.149999999999999" customHeight="1" x14ac:dyDescent="0.25">
      <c r="A1239" s="9" t="s">
        <v>192</v>
      </c>
      <c r="B1239" s="7">
        <v>2021</v>
      </c>
      <c r="C1239" s="296" t="s">
        <v>23</v>
      </c>
      <c r="D1239" s="307">
        <v>2000</v>
      </c>
      <c r="E1239" s="307" t="s">
        <v>194</v>
      </c>
      <c r="F1239" s="65">
        <f t="shared" si="77"/>
        <v>21</v>
      </c>
      <c r="G1239" s="66" t="str">
        <f t="shared" si="78"/>
        <v>1997-06</v>
      </c>
      <c r="H1239" s="67" t="str">
        <f t="shared" si="80"/>
        <v>2021-T7 CAIRP-21</v>
      </c>
      <c r="I1239" s="302">
        <v>8.8200059879203398E-3</v>
      </c>
      <c r="J1239" s="305">
        <f>VLOOKUP(H1239,T7_ReductionFactor!$G$10:$H$3591,2,FALSE)</f>
        <v>0.92134591231640039</v>
      </c>
      <c r="K1239" s="75">
        <f t="shared" si="79"/>
        <v>8.1262764635765799E-3</v>
      </c>
      <c r="L1239" s="11"/>
    </row>
    <row r="1240" spans="1:12" ht="16.149999999999999" customHeight="1" x14ac:dyDescent="0.25">
      <c r="A1240" s="9" t="s">
        <v>192</v>
      </c>
      <c r="B1240" s="7">
        <v>2021</v>
      </c>
      <c r="C1240" s="296" t="s">
        <v>23</v>
      </c>
      <c r="D1240" s="307">
        <v>1999</v>
      </c>
      <c r="E1240" s="307" t="s">
        <v>194</v>
      </c>
      <c r="F1240" s="65">
        <f t="shared" si="77"/>
        <v>22</v>
      </c>
      <c r="G1240" s="66" t="str">
        <f t="shared" si="78"/>
        <v>1997-06</v>
      </c>
      <c r="H1240" s="67" t="str">
        <f t="shared" si="80"/>
        <v>2021-T7 CAIRP-22</v>
      </c>
      <c r="I1240" s="302">
        <v>4.2271684285582903E-3</v>
      </c>
      <c r="J1240" s="305">
        <f>VLOOKUP(H1240,T7_ReductionFactor!$G$10:$H$3591,2,FALSE)</f>
        <v>0.92134591231640039</v>
      </c>
      <c r="K1240" s="75">
        <f t="shared" si="79"/>
        <v>3.8946843523251225E-3</v>
      </c>
      <c r="L1240" s="11"/>
    </row>
    <row r="1241" spans="1:12" ht="16.149999999999999" customHeight="1" x14ac:dyDescent="0.25">
      <c r="A1241" s="9" t="s">
        <v>192</v>
      </c>
      <c r="B1241" s="7">
        <v>2021</v>
      </c>
      <c r="C1241" s="296" t="s">
        <v>23</v>
      </c>
      <c r="D1241" s="307">
        <v>1998</v>
      </c>
      <c r="E1241" s="307" t="s">
        <v>194</v>
      </c>
      <c r="F1241" s="65">
        <f t="shared" si="77"/>
        <v>23</v>
      </c>
      <c r="G1241" s="66" t="str">
        <f t="shared" si="78"/>
        <v>1997-06</v>
      </c>
      <c r="H1241" s="67" t="str">
        <f t="shared" si="80"/>
        <v>2021-T7 CAIRP-23</v>
      </c>
      <c r="I1241" s="302">
        <v>2.9668315487700698E-3</v>
      </c>
      <c r="J1241" s="305">
        <f>VLOOKUP(H1241,T7_ReductionFactor!$G$10:$H$3591,2,FALSE)</f>
        <v>0.92134591231640039</v>
      </c>
      <c r="K1241" s="75">
        <f t="shared" si="79"/>
        <v>2.7334781199906391E-3</v>
      </c>
      <c r="L1241" s="11"/>
    </row>
    <row r="1242" spans="1:12" ht="16.149999999999999" customHeight="1" x14ac:dyDescent="0.25">
      <c r="A1242" s="9" t="s">
        <v>192</v>
      </c>
      <c r="B1242" s="7">
        <v>2021</v>
      </c>
      <c r="C1242" s="296" t="s">
        <v>23</v>
      </c>
      <c r="D1242" s="307">
        <v>1997</v>
      </c>
      <c r="E1242" s="307" t="s">
        <v>194</v>
      </c>
      <c r="F1242" s="65">
        <f t="shared" si="77"/>
        <v>24</v>
      </c>
      <c r="G1242" s="66" t="str">
        <f t="shared" si="78"/>
        <v>Pre1997</v>
      </c>
      <c r="H1242" s="67" t="str">
        <f t="shared" si="80"/>
        <v>2021-T7 CAIRP-24</v>
      </c>
      <c r="I1242" s="302">
        <v>2.0170816012426299E-3</v>
      </c>
      <c r="J1242" s="305">
        <f>VLOOKUP(H1242,T7_ReductionFactor!$G$10:$H$3591,2,FALSE)</f>
        <v>0.92134591231640039</v>
      </c>
      <c r="K1242" s="75">
        <f t="shared" si="79"/>
        <v>1.8584298881135165E-3</v>
      </c>
      <c r="L1242" s="11"/>
    </row>
    <row r="1243" spans="1:12" ht="16.149999999999999" customHeight="1" x14ac:dyDescent="0.25">
      <c r="A1243" s="9" t="s">
        <v>192</v>
      </c>
      <c r="B1243" s="7">
        <v>2021</v>
      </c>
      <c r="C1243" s="296" t="s">
        <v>23</v>
      </c>
      <c r="D1243" s="307">
        <v>1996</v>
      </c>
      <c r="E1243" s="307" t="s">
        <v>194</v>
      </c>
      <c r="F1243" s="65">
        <f t="shared" si="77"/>
        <v>25</v>
      </c>
      <c r="G1243" s="66" t="str">
        <f t="shared" si="78"/>
        <v>Pre1997</v>
      </c>
      <c r="H1243" s="67" t="str">
        <f t="shared" si="80"/>
        <v>2021-T7 CAIRP-25</v>
      </c>
      <c r="I1243" s="302">
        <v>1.7419719030951799E-3</v>
      </c>
      <c r="J1243" s="305">
        <f>VLOOKUP(H1243,T7_ReductionFactor!$G$10:$H$3591,2,FALSE)</f>
        <v>0.92134591231640039</v>
      </c>
      <c r="K1243" s="75">
        <f t="shared" si="79"/>
        <v>1.6049586922867649E-3</v>
      </c>
      <c r="L1243" s="11"/>
    </row>
    <row r="1244" spans="1:12" ht="16.149999999999999" customHeight="1" x14ac:dyDescent="0.25">
      <c r="A1244" s="9" t="s">
        <v>192</v>
      </c>
      <c r="B1244" s="7">
        <v>2021</v>
      </c>
      <c r="C1244" s="296" t="s">
        <v>24</v>
      </c>
      <c r="D1244" s="307">
        <v>2022</v>
      </c>
      <c r="E1244" s="307" t="s">
        <v>194</v>
      </c>
      <c r="F1244" s="65">
        <f t="shared" si="77"/>
        <v>-1</v>
      </c>
      <c r="G1244" s="66" t="str">
        <f t="shared" si="78"/>
        <v>2013+</v>
      </c>
      <c r="H1244" s="67" t="str">
        <f t="shared" si="80"/>
        <v>2021-T7 CAIRP Construction--1</v>
      </c>
      <c r="I1244" s="302">
        <v>2.5480168274699899E-5</v>
      </c>
      <c r="J1244" s="305">
        <f>VLOOKUP(H1244,T7_ReductionFactor!$G$10:$H$3591,2,FALSE)</f>
        <v>1</v>
      </c>
      <c r="K1244" s="75">
        <f t="shared" si="79"/>
        <v>2.5480168274699899E-5</v>
      </c>
      <c r="L1244" s="11"/>
    </row>
    <row r="1245" spans="1:12" ht="16.149999999999999" customHeight="1" x14ac:dyDescent="0.25">
      <c r="A1245" s="9" t="s">
        <v>192</v>
      </c>
      <c r="B1245" s="7">
        <v>2021</v>
      </c>
      <c r="C1245" s="296" t="s">
        <v>24</v>
      </c>
      <c r="D1245" s="307">
        <v>2021</v>
      </c>
      <c r="E1245" s="307" t="s">
        <v>194</v>
      </c>
      <c r="F1245" s="65">
        <f t="shared" si="77"/>
        <v>0</v>
      </c>
      <c r="G1245" s="66" t="str">
        <f t="shared" si="78"/>
        <v>2013+</v>
      </c>
      <c r="H1245" s="67" t="str">
        <f t="shared" si="80"/>
        <v>2021-T7 CAIRP Construction-0</v>
      </c>
      <c r="I1245" s="302">
        <v>1.2485425473951801E-4</v>
      </c>
      <c r="J1245" s="305">
        <f>VLOOKUP(H1245,T7_ReductionFactor!$G$10:$H$3591,2,FALSE)</f>
        <v>0.91801610223636954</v>
      </c>
      <c r="K1245" s="75">
        <f t="shared" si="79"/>
        <v>1.1461821628359908E-4</v>
      </c>
      <c r="L1245" s="11"/>
    </row>
    <row r="1246" spans="1:12" ht="16.149999999999999" customHeight="1" x14ac:dyDescent="0.25">
      <c r="A1246" s="9" t="s">
        <v>192</v>
      </c>
      <c r="B1246" s="7">
        <v>2021</v>
      </c>
      <c r="C1246" s="296" t="s">
        <v>24</v>
      </c>
      <c r="D1246" s="307">
        <v>2020</v>
      </c>
      <c r="E1246" s="307" t="s">
        <v>194</v>
      </c>
      <c r="F1246" s="65">
        <f t="shared" si="77"/>
        <v>1</v>
      </c>
      <c r="G1246" s="66" t="str">
        <f t="shared" si="78"/>
        <v>2013+</v>
      </c>
      <c r="H1246" s="67" t="str">
        <f t="shared" si="80"/>
        <v>2021-T7 CAIRP Construction-1</v>
      </c>
      <c r="I1246" s="302">
        <v>2.8323376724059102E-4</v>
      </c>
      <c r="J1246" s="305">
        <f>VLOOKUP(H1246,T7_ReductionFactor!$G$10:$H$3591,2,FALSE)</f>
        <v>0.87222748702595432</v>
      </c>
      <c r="K1246" s="75">
        <f t="shared" si="79"/>
        <v>2.4704427704115475E-4</v>
      </c>
      <c r="L1246" s="11"/>
    </row>
    <row r="1247" spans="1:12" ht="16.149999999999999" customHeight="1" x14ac:dyDescent="0.25">
      <c r="A1247" s="9" t="s">
        <v>192</v>
      </c>
      <c r="B1247" s="7">
        <v>2021</v>
      </c>
      <c r="C1247" s="296" t="s">
        <v>24</v>
      </c>
      <c r="D1247" s="307">
        <v>2019</v>
      </c>
      <c r="E1247" s="307" t="s">
        <v>194</v>
      </c>
      <c r="F1247" s="65">
        <f t="shared" si="77"/>
        <v>2</v>
      </c>
      <c r="G1247" s="66" t="str">
        <f t="shared" si="78"/>
        <v>2013+</v>
      </c>
      <c r="H1247" s="67" t="str">
        <f t="shared" si="80"/>
        <v>2021-T7 CAIRP Construction-2</v>
      </c>
      <c r="I1247" s="302">
        <v>3.92423086519363E-4</v>
      </c>
      <c r="J1247" s="305">
        <f>VLOOKUP(H1247,T7_ReductionFactor!$G$10:$H$3591,2,FALSE)</f>
        <v>0.84364490897986155</v>
      </c>
      <c r="K1247" s="75">
        <f t="shared" si="79"/>
        <v>3.3106573910822435E-4</v>
      </c>
      <c r="L1247" s="11"/>
    </row>
    <row r="1248" spans="1:12" ht="16.149999999999999" customHeight="1" x14ac:dyDescent="0.25">
      <c r="A1248" s="9" t="s">
        <v>192</v>
      </c>
      <c r="B1248" s="7">
        <v>2021</v>
      </c>
      <c r="C1248" s="296" t="s">
        <v>24</v>
      </c>
      <c r="D1248" s="307">
        <v>2018</v>
      </c>
      <c r="E1248" s="307" t="s">
        <v>194</v>
      </c>
      <c r="F1248" s="65">
        <f t="shared" si="77"/>
        <v>3</v>
      </c>
      <c r="G1248" s="66" t="str">
        <f t="shared" si="78"/>
        <v>2013+</v>
      </c>
      <c r="H1248" s="67" t="str">
        <f t="shared" si="80"/>
        <v>2021-T7 CAIRP Construction-3</v>
      </c>
      <c r="I1248" s="302">
        <v>6.0016683050216602E-4</v>
      </c>
      <c r="J1248" s="305">
        <f>VLOOKUP(H1248,T7_ReductionFactor!$G$10:$H$3591,2,FALSE)</f>
        <v>0.8244645216476616</v>
      </c>
      <c r="K1248" s="75">
        <f t="shared" si="79"/>
        <v>4.9481625881876148E-4</v>
      </c>
      <c r="L1248" s="11"/>
    </row>
    <row r="1249" spans="1:12" ht="16.149999999999999" customHeight="1" x14ac:dyDescent="0.25">
      <c r="A1249" s="9" t="s">
        <v>192</v>
      </c>
      <c r="B1249" s="7">
        <v>2021</v>
      </c>
      <c r="C1249" s="296" t="s">
        <v>24</v>
      </c>
      <c r="D1249" s="307">
        <v>2017</v>
      </c>
      <c r="E1249" s="307" t="s">
        <v>194</v>
      </c>
      <c r="F1249" s="65">
        <f t="shared" si="77"/>
        <v>4</v>
      </c>
      <c r="G1249" s="66" t="str">
        <f t="shared" si="78"/>
        <v>2013+</v>
      </c>
      <c r="H1249" s="67" t="str">
        <f t="shared" si="80"/>
        <v>2021-T7 CAIRP Construction-4</v>
      </c>
      <c r="I1249" s="302">
        <v>8.2287396112576796E-4</v>
      </c>
      <c r="J1249" s="305">
        <f>VLOOKUP(H1249,T7_ReductionFactor!$G$10:$H$3591,2,FALSE)</f>
        <v>0.8109217615349148</v>
      </c>
      <c r="K1249" s="75">
        <f t="shared" si="79"/>
        <v>6.6728640207732077E-4</v>
      </c>
      <c r="L1249" s="11"/>
    </row>
    <row r="1250" spans="1:12" ht="16.149999999999999" customHeight="1" x14ac:dyDescent="0.25">
      <c r="A1250" s="9" t="s">
        <v>192</v>
      </c>
      <c r="B1250" s="7">
        <v>2021</v>
      </c>
      <c r="C1250" s="296" t="s">
        <v>24</v>
      </c>
      <c r="D1250" s="307">
        <v>2016</v>
      </c>
      <c r="E1250" s="307" t="s">
        <v>194</v>
      </c>
      <c r="F1250" s="65">
        <f t="shared" si="77"/>
        <v>5</v>
      </c>
      <c r="G1250" s="66" t="str">
        <f t="shared" si="78"/>
        <v>2013+</v>
      </c>
      <c r="H1250" s="67" t="str">
        <f t="shared" si="80"/>
        <v>2021-T7 CAIRP Construction-5</v>
      </c>
      <c r="I1250" s="302">
        <v>3.7383966010793501E-3</v>
      </c>
      <c r="J1250" s="305">
        <f>VLOOKUP(H1250,T7_ReductionFactor!$G$10:$H$3591,2,FALSE)</f>
        <v>0.80098995127577888</v>
      </c>
      <c r="K1250" s="75">
        <f t="shared" si="79"/>
        <v>2.9944181113480861E-3</v>
      </c>
      <c r="L1250" s="11"/>
    </row>
    <row r="1251" spans="1:12" ht="16.149999999999999" customHeight="1" x14ac:dyDescent="0.25">
      <c r="A1251" s="9" t="s">
        <v>192</v>
      </c>
      <c r="B1251" s="7">
        <v>2021</v>
      </c>
      <c r="C1251" s="296" t="s">
        <v>24</v>
      </c>
      <c r="D1251" s="307">
        <v>2015</v>
      </c>
      <c r="E1251" s="307" t="s">
        <v>194</v>
      </c>
      <c r="F1251" s="65">
        <f t="shared" si="77"/>
        <v>6</v>
      </c>
      <c r="G1251" s="66" t="str">
        <f t="shared" si="78"/>
        <v>2013+</v>
      </c>
      <c r="H1251" s="67" t="str">
        <f t="shared" si="80"/>
        <v>2021-T7 CAIRP Construction-6</v>
      </c>
      <c r="I1251" s="302">
        <v>1.9275849895667499E-3</v>
      </c>
      <c r="J1251" s="305">
        <f>VLOOKUP(H1251,T7_ReductionFactor!$G$10:$H$3591,2,FALSE)</f>
        <v>0.7934859469409169</v>
      </c>
      <c r="K1251" s="75">
        <f t="shared" si="79"/>
        <v>1.52951160075547E-3</v>
      </c>
      <c r="L1251" s="11"/>
    </row>
    <row r="1252" spans="1:12" ht="16.149999999999999" customHeight="1" x14ac:dyDescent="0.25">
      <c r="A1252" s="9" t="s">
        <v>192</v>
      </c>
      <c r="B1252" s="7">
        <v>2021</v>
      </c>
      <c r="C1252" s="296" t="s">
        <v>24</v>
      </c>
      <c r="D1252" s="307">
        <v>2014</v>
      </c>
      <c r="E1252" s="307" t="s">
        <v>194</v>
      </c>
      <c r="F1252" s="65">
        <f t="shared" si="77"/>
        <v>7</v>
      </c>
      <c r="G1252" s="66" t="str">
        <f t="shared" si="78"/>
        <v>2013+</v>
      </c>
      <c r="H1252" s="67" t="str">
        <f t="shared" si="80"/>
        <v>2021-T7 CAIRP Construction-7</v>
      </c>
      <c r="I1252" s="302">
        <v>1.3081828095931199E-3</v>
      </c>
      <c r="J1252" s="305">
        <f>VLOOKUP(H1252,T7_ReductionFactor!$G$10:$H$3591,2,FALSE)</f>
        <v>0.78767397766324343</v>
      </c>
      <c r="K1252" s="75">
        <f t="shared" si="79"/>
        <v>1.0304215571428901E-3</v>
      </c>
      <c r="L1252" s="11"/>
    </row>
    <row r="1253" spans="1:12" ht="16.149999999999999" customHeight="1" x14ac:dyDescent="0.25">
      <c r="A1253" s="9" t="s">
        <v>192</v>
      </c>
      <c r="B1253" s="7">
        <v>2021</v>
      </c>
      <c r="C1253" s="296" t="s">
        <v>24</v>
      </c>
      <c r="D1253" s="307">
        <v>2013</v>
      </c>
      <c r="E1253" s="307" t="s">
        <v>194</v>
      </c>
      <c r="F1253" s="65">
        <f t="shared" si="77"/>
        <v>8</v>
      </c>
      <c r="G1253" s="66" t="str">
        <f t="shared" si="78"/>
        <v>2010-12</v>
      </c>
      <c r="H1253" s="67" t="str">
        <f t="shared" si="80"/>
        <v>2021-T7 CAIRP Construction-8</v>
      </c>
      <c r="I1253" s="302">
        <v>1.17118646573401E-3</v>
      </c>
      <c r="J1253" s="305">
        <f>VLOOKUP(H1253,T7_ReductionFactor!$G$10:$H$3591,2,FALSE)</f>
        <v>0.76597063810420862</v>
      </c>
      <c r="K1253" s="75">
        <f t="shared" si="79"/>
        <v>8.9709444449729246E-4</v>
      </c>
      <c r="L1253" s="11"/>
    </row>
    <row r="1254" spans="1:12" ht="16.149999999999999" customHeight="1" x14ac:dyDescent="0.25">
      <c r="A1254" s="9" t="s">
        <v>192</v>
      </c>
      <c r="B1254" s="7">
        <v>2021</v>
      </c>
      <c r="C1254" s="296" t="s">
        <v>24</v>
      </c>
      <c r="D1254" s="307">
        <v>2012</v>
      </c>
      <c r="E1254" s="307" t="s">
        <v>194</v>
      </c>
      <c r="F1254" s="65">
        <f t="shared" si="77"/>
        <v>9</v>
      </c>
      <c r="G1254" s="66" t="str">
        <f t="shared" si="78"/>
        <v>2010-12</v>
      </c>
      <c r="H1254" s="67" t="str">
        <f t="shared" si="80"/>
        <v>2021-T7 CAIRP Construction-9</v>
      </c>
      <c r="I1254" s="302">
        <v>9.9139456998605102E-4</v>
      </c>
      <c r="J1254" s="305">
        <f>VLOOKUP(H1254,T7_ReductionFactor!$G$10:$H$3591,2,FALSE)</f>
        <v>0.76568402963952897</v>
      </c>
      <c r="K1254" s="75">
        <f t="shared" si="79"/>
        <v>7.5909498930966759E-4</v>
      </c>
      <c r="L1254" s="11"/>
    </row>
    <row r="1255" spans="1:12" ht="16.149999999999999" customHeight="1" x14ac:dyDescent="0.25">
      <c r="A1255" s="9" t="s">
        <v>192</v>
      </c>
      <c r="B1255" s="7">
        <v>2021</v>
      </c>
      <c r="C1255" s="296" t="s">
        <v>24</v>
      </c>
      <c r="D1255" s="307">
        <v>2011</v>
      </c>
      <c r="E1255" s="307" t="s">
        <v>194</v>
      </c>
      <c r="F1255" s="65">
        <f t="shared" si="77"/>
        <v>10</v>
      </c>
      <c r="G1255" s="66" t="str">
        <f t="shared" si="78"/>
        <v>2010-12</v>
      </c>
      <c r="H1255" s="67" t="str">
        <f t="shared" si="80"/>
        <v>2021-T7 CAIRP Construction-10</v>
      </c>
      <c r="I1255" s="302">
        <v>7.9692452964983101E-4</v>
      </c>
      <c r="J1255" s="305">
        <f>VLOOKUP(H1255,T7_ReductionFactor!$G$10:$H$3591,2,FALSE)</f>
        <v>0.76568402963952897</v>
      </c>
      <c r="K1255" s="75">
        <f t="shared" si="79"/>
        <v>6.1019238518086893E-4</v>
      </c>
      <c r="L1255" s="11"/>
    </row>
    <row r="1256" spans="1:12" ht="16.149999999999999" customHeight="1" x14ac:dyDescent="0.25">
      <c r="A1256" s="9" t="s">
        <v>192</v>
      </c>
      <c r="B1256" s="7">
        <v>2021</v>
      </c>
      <c r="C1256" s="296" t="s">
        <v>24</v>
      </c>
      <c r="D1256" s="307">
        <v>2010</v>
      </c>
      <c r="E1256" s="307" t="s">
        <v>194</v>
      </c>
      <c r="F1256" s="65">
        <f t="shared" si="77"/>
        <v>11</v>
      </c>
      <c r="G1256" s="66" t="str">
        <f t="shared" si="78"/>
        <v>2007-09</v>
      </c>
      <c r="H1256" s="67" t="str">
        <f t="shared" si="80"/>
        <v>2021-T7 CAIRP Construction-11</v>
      </c>
      <c r="I1256" s="302">
        <v>7.4987422193697095E-4</v>
      </c>
      <c r="J1256" s="305">
        <f>VLOOKUP(H1256,T7_ReductionFactor!$G$10:$H$3591,2,FALSE)</f>
        <v>0.76746621125381953</v>
      </c>
      <c r="K1256" s="75">
        <f t="shared" si="79"/>
        <v>5.7550312802687295E-4</v>
      </c>
      <c r="L1256" s="11"/>
    </row>
    <row r="1257" spans="1:12" ht="16.149999999999999" customHeight="1" x14ac:dyDescent="0.25">
      <c r="A1257" s="9" t="s">
        <v>192</v>
      </c>
      <c r="B1257" s="7">
        <v>2021</v>
      </c>
      <c r="C1257" s="296" t="s">
        <v>24</v>
      </c>
      <c r="D1257" s="307">
        <v>2009</v>
      </c>
      <c r="E1257" s="307" t="s">
        <v>194</v>
      </c>
      <c r="F1257" s="65">
        <f t="shared" si="77"/>
        <v>12</v>
      </c>
      <c r="G1257" s="66" t="str">
        <f t="shared" si="78"/>
        <v>2007-09</v>
      </c>
      <c r="H1257" s="67" t="str">
        <f t="shared" si="80"/>
        <v>2021-T7 CAIRP Construction-12</v>
      </c>
      <c r="I1257" s="302">
        <v>5.5855218968733705E-4</v>
      </c>
      <c r="J1257" s="305">
        <f>VLOOKUP(H1257,T7_ReductionFactor!$G$10:$H$3591,2,FALSE)</f>
        <v>0.76746621125381953</v>
      </c>
      <c r="K1257" s="75">
        <f t="shared" si="79"/>
        <v>4.2866993280686529E-4</v>
      </c>
      <c r="L1257" s="11"/>
    </row>
    <row r="1258" spans="1:12" ht="16.149999999999999" customHeight="1" x14ac:dyDescent="0.25">
      <c r="A1258" s="9" t="s">
        <v>192</v>
      </c>
      <c r="B1258" s="7">
        <v>2021</v>
      </c>
      <c r="C1258" s="296" t="s">
        <v>24</v>
      </c>
      <c r="D1258" s="307">
        <v>2008</v>
      </c>
      <c r="E1258" s="307" t="s">
        <v>194</v>
      </c>
      <c r="F1258" s="65">
        <f t="shared" si="77"/>
        <v>13</v>
      </c>
      <c r="G1258" s="66" t="str">
        <f t="shared" si="78"/>
        <v>2007-09</v>
      </c>
      <c r="H1258" s="67" t="str">
        <f t="shared" si="80"/>
        <v>2021-T7 CAIRP Construction-13</v>
      </c>
      <c r="I1258" s="302">
        <v>3.7773510389300902E-4</v>
      </c>
      <c r="J1258" s="305">
        <f>VLOOKUP(H1258,T7_ReductionFactor!$G$10:$H$3591,2,FALSE)</f>
        <v>0.76746621125381953</v>
      </c>
      <c r="K1258" s="75">
        <f t="shared" si="79"/>
        <v>2.8989892904233554E-4</v>
      </c>
      <c r="L1258" s="11"/>
    </row>
    <row r="1259" spans="1:12" ht="16.149999999999999" customHeight="1" x14ac:dyDescent="0.25">
      <c r="A1259" s="9" t="s">
        <v>192</v>
      </c>
      <c r="B1259" s="7">
        <v>2021</v>
      </c>
      <c r="C1259" s="296" t="s">
        <v>24</v>
      </c>
      <c r="D1259" s="307">
        <v>2007</v>
      </c>
      <c r="E1259" s="307" t="s">
        <v>194</v>
      </c>
      <c r="F1259" s="65">
        <f t="shared" si="77"/>
        <v>14</v>
      </c>
      <c r="G1259" s="66" t="str">
        <f t="shared" si="78"/>
        <v>1997-06</v>
      </c>
      <c r="H1259" s="67" t="str">
        <f t="shared" si="80"/>
        <v>2021-T7 CAIRP Construction-14</v>
      </c>
      <c r="I1259" s="302">
        <v>1.70022791893777E-3</v>
      </c>
      <c r="J1259" s="305">
        <f>VLOOKUP(H1259,T7_ReductionFactor!$G$10:$H$3591,2,FALSE)</f>
        <v>0.86930286854611971</v>
      </c>
      <c r="K1259" s="75">
        <f t="shared" si="79"/>
        <v>1.4780130071148029E-3</v>
      </c>
      <c r="L1259" s="11"/>
    </row>
    <row r="1260" spans="1:12" ht="16.149999999999999" customHeight="1" x14ac:dyDescent="0.25">
      <c r="A1260" s="9" t="s">
        <v>192</v>
      </c>
      <c r="B1260" s="7">
        <v>2021</v>
      </c>
      <c r="C1260" s="296" t="s">
        <v>24</v>
      </c>
      <c r="D1260" s="307">
        <v>2006</v>
      </c>
      <c r="E1260" s="307" t="s">
        <v>194</v>
      </c>
      <c r="F1260" s="65">
        <f t="shared" si="77"/>
        <v>15</v>
      </c>
      <c r="G1260" s="66" t="str">
        <f t="shared" si="78"/>
        <v>1997-06</v>
      </c>
      <c r="H1260" s="67" t="str">
        <f t="shared" si="80"/>
        <v>2021-T7 CAIRP Construction-15</v>
      </c>
      <c r="I1260" s="302">
        <v>1.5341103496137401E-3</v>
      </c>
      <c r="J1260" s="305">
        <f>VLOOKUP(H1260,T7_ReductionFactor!$G$10:$H$3591,2,FALSE)</f>
        <v>0.86930286854611971</v>
      </c>
      <c r="K1260" s="75">
        <f t="shared" si="79"/>
        <v>1.3336065275855148E-3</v>
      </c>
      <c r="L1260" s="11"/>
    </row>
    <row r="1261" spans="1:12" ht="16.149999999999999" customHeight="1" x14ac:dyDescent="0.25">
      <c r="A1261" s="9" t="s">
        <v>192</v>
      </c>
      <c r="B1261" s="7">
        <v>2021</v>
      </c>
      <c r="C1261" s="296" t="s">
        <v>24</v>
      </c>
      <c r="D1261" s="307">
        <v>2005</v>
      </c>
      <c r="E1261" s="307" t="s">
        <v>194</v>
      </c>
      <c r="F1261" s="65">
        <f t="shared" si="77"/>
        <v>16</v>
      </c>
      <c r="G1261" s="66" t="str">
        <f t="shared" si="78"/>
        <v>1997-06</v>
      </c>
      <c r="H1261" s="67" t="str">
        <f t="shared" si="80"/>
        <v>2021-T7 CAIRP Construction-16</v>
      </c>
      <c r="I1261" s="302">
        <v>1.1272705543681799E-3</v>
      </c>
      <c r="J1261" s="305">
        <f>VLOOKUP(H1261,T7_ReductionFactor!$G$10:$H$3591,2,FALSE)</f>
        <v>0.86930286854611971</v>
      </c>
      <c r="K1261" s="75">
        <f t="shared" si="79"/>
        <v>9.7993952653983342E-4</v>
      </c>
      <c r="L1261" s="11"/>
    </row>
    <row r="1262" spans="1:12" ht="16.149999999999999" customHeight="1" x14ac:dyDescent="0.25">
      <c r="A1262" s="9" t="s">
        <v>192</v>
      </c>
      <c r="B1262" s="7">
        <v>2021</v>
      </c>
      <c r="C1262" s="296" t="s">
        <v>24</v>
      </c>
      <c r="D1262" s="307">
        <v>2004</v>
      </c>
      <c r="E1262" s="307" t="s">
        <v>194</v>
      </c>
      <c r="F1262" s="65">
        <f t="shared" si="77"/>
        <v>17</v>
      </c>
      <c r="G1262" s="66" t="str">
        <f t="shared" si="78"/>
        <v>1997-06</v>
      </c>
      <c r="H1262" s="67" t="str">
        <f t="shared" si="80"/>
        <v>2021-T7 CAIRP Construction-17</v>
      </c>
      <c r="I1262" s="302">
        <v>4.3873518556982502E-4</v>
      </c>
      <c r="J1262" s="305">
        <f>VLOOKUP(H1262,T7_ReductionFactor!$G$10:$H$3591,2,FALSE)</f>
        <v>0.86930286854611971</v>
      </c>
      <c r="K1262" s="75">
        <f t="shared" si="79"/>
        <v>3.8139375534796305E-4</v>
      </c>
      <c r="L1262" s="11"/>
    </row>
    <row r="1263" spans="1:12" ht="16.149999999999999" customHeight="1" x14ac:dyDescent="0.25">
      <c r="A1263" s="9" t="s">
        <v>192</v>
      </c>
      <c r="B1263" s="7">
        <v>2021</v>
      </c>
      <c r="C1263" s="296" t="s">
        <v>24</v>
      </c>
      <c r="D1263" s="307">
        <v>2003</v>
      </c>
      <c r="E1263" s="307" t="s">
        <v>194</v>
      </c>
      <c r="F1263" s="65">
        <f t="shared" si="77"/>
        <v>18</v>
      </c>
      <c r="G1263" s="66" t="str">
        <f t="shared" si="78"/>
        <v>1997-06</v>
      </c>
      <c r="H1263" s="67" t="str">
        <f t="shared" si="80"/>
        <v>2021-T7 CAIRP Construction-18</v>
      </c>
      <c r="I1263" s="302">
        <v>3.7557202075469897E-4</v>
      </c>
      <c r="J1263" s="305">
        <f>VLOOKUP(H1263,T7_ReductionFactor!$G$10:$H$3591,2,FALSE)</f>
        <v>0.92134591231640039</v>
      </c>
      <c r="K1263" s="75">
        <f t="shared" si="79"/>
        <v>3.4603174610275218E-4</v>
      </c>
      <c r="L1263" s="11"/>
    </row>
    <row r="1264" spans="1:12" ht="16.149999999999999" customHeight="1" x14ac:dyDescent="0.25">
      <c r="A1264" s="9" t="s">
        <v>192</v>
      </c>
      <c r="B1264" s="7">
        <v>2021</v>
      </c>
      <c r="C1264" s="296" t="s">
        <v>24</v>
      </c>
      <c r="D1264" s="307">
        <v>2002</v>
      </c>
      <c r="E1264" s="307" t="s">
        <v>194</v>
      </c>
      <c r="F1264" s="65">
        <f t="shared" si="77"/>
        <v>19</v>
      </c>
      <c r="G1264" s="66" t="str">
        <f t="shared" si="78"/>
        <v>1997-06</v>
      </c>
      <c r="H1264" s="67" t="str">
        <f t="shared" si="80"/>
        <v>2021-T7 CAIRP Construction-19</v>
      </c>
      <c r="I1264" s="302">
        <v>3.2458950585470699E-4</v>
      </c>
      <c r="J1264" s="305">
        <f>VLOOKUP(H1264,T7_ReductionFactor!$G$10:$H$3591,2,FALSE)</f>
        <v>0.92134591231640039</v>
      </c>
      <c r="K1264" s="75">
        <f t="shared" si="79"/>
        <v>2.9905921440003458E-4</v>
      </c>
      <c r="L1264" s="11"/>
    </row>
    <row r="1265" spans="1:12" ht="16.149999999999999" customHeight="1" x14ac:dyDescent="0.25">
      <c r="A1265" s="9" t="s">
        <v>192</v>
      </c>
      <c r="B1265" s="7">
        <v>2021</v>
      </c>
      <c r="C1265" s="296" t="s">
        <v>24</v>
      </c>
      <c r="D1265" s="307">
        <v>2001</v>
      </c>
      <c r="E1265" s="307" t="s">
        <v>194</v>
      </c>
      <c r="F1265" s="65">
        <f t="shared" si="77"/>
        <v>20</v>
      </c>
      <c r="G1265" s="66" t="str">
        <f t="shared" si="78"/>
        <v>1997-06</v>
      </c>
      <c r="H1265" s="67" t="str">
        <f t="shared" si="80"/>
        <v>2021-T7 CAIRP Construction-20</v>
      </c>
      <c r="I1265" s="302">
        <v>4.3407778338577102E-4</v>
      </c>
      <c r="J1265" s="305">
        <f>VLOOKUP(H1265,T7_ReductionFactor!$G$10:$H$3591,2,FALSE)</f>
        <v>0.92134591231640039</v>
      </c>
      <c r="K1265" s="75">
        <f t="shared" si="79"/>
        <v>3.9993579134984402E-4</v>
      </c>
      <c r="L1265" s="11"/>
    </row>
    <row r="1266" spans="1:12" ht="16.149999999999999" customHeight="1" x14ac:dyDescent="0.25">
      <c r="A1266" s="9" t="s">
        <v>192</v>
      </c>
      <c r="B1266" s="7">
        <v>2021</v>
      </c>
      <c r="C1266" s="296" t="s">
        <v>24</v>
      </c>
      <c r="D1266" s="307">
        <v>2000</v>
      </c>
      <c r="E1266" s="307" t="s">
        <v>194</v>
      </c>
      <c r="F1266" s="65">
        <f t="shared" si="77"/>
        <v>21</v>
      </c>
      <c r="G1266" s="66" t="str">
        <f t="shared" si="78"/>
        <v>1997-06</v>
      </c>
      <c r="H1266" s="67" t="str">
        <f t="shared" si="80"/>
        <v>2021-T7 CAIRP Construction-21</v>
      </c>
      <c r="I1266" s="302">
        <v>6.5839873008331697E-4</v>
      </c>
      <c r="J1266" s="305">
        <f>VLOOKUP(H1266,T7_ReductionFactor!$G$10:$H$3591,2,FALSE)</f>
        <v>0.92134591231640039</v>
      </c>
      <c r="K1266" s="75">
        <f t="shared" si="79"/>
        <v>6.0661297863657312E-4</v>
      </c>
      <c r="L1266" s="11"/>
    </row>
    <row r="1267" spans="1:12" ht="16.149999999999999" customHeight="1" x14ac:dyDescent="0.25">
      <c r="A1267" s="9" t="s">
        <v>192</v>
      </c>
      <c r="B1267" s="7">
        <v>2021</v>
      </c>
      <c r="C1267" s="296" t="s">
        <v>24</v>
      </c>
      <c r="D1267" s="307">
        <v>1999</v>
      </c>
      <c r="E1267" s="307" t="s">
        <v>194</v>
      </c>
      <c r="F1267" s="65">
        <f t="shared" si="77"/>
        <v>22</v>
      </c>
      <c r="G1267" s="66" t="str">
        <f t="shared" si="78"/>
        <v>1997-06</v>
      </c>
      <c r="H1267" s="67" t="str">
        <f t="shared" si="80"/>
        <v>2021-T7 CAIRP Construction-22</v>
      </c>
      <c r="I1267" s="302">
        <v>3.0965930905234301E-4</v>
      </c>
      <c r="J1267" s="305">
        <f>VLOOKUP(H1267,T7_ReductionFactor!$G$10:$H$3591,2,FALSE)</f>
        <v>0.92134591231640039</v>
      </c>
      <c r="K1267" s="75">
        <f t="shared" si="79"/>
        <v>2.8530333860609714E-4</v>
      </c>
      <c r="L1267" s="11"/>
    </row>
    <row r="1268" spans="1:12" ht="16.149999999999999" customHeight="1" x14ac:dyDescent="0.25">
      <c r="A1268" s="9" t="s">
        <v>192</v>
      </c>
      <c r="B1268" s="7">
        <v>2021</v>
      </c>
      <c r="C1268" s="296" t="s">
        <v>24</v>
      </c>
      <c r="D1268" s="307">
        <v>1998</v>
      </c>
      <c r="E1268" s="307" t="s">
        <v>194</v>
      </c>
      <c r="F1268" s="65">
        <f t="shared" si="77"/>
        <v>23</v>
      </c>
      <c r="G1268" s="66" t="str">
        <f t="shared" si="78"/>
        <v>1997-06</v>
      </c>
      <c r="H1268" s="67" t="str">
        <f t="shared" si="80"/>
        <v>2021-T7 CAIRP Construction-23</v>
      </c>
      <c r="I1268" s="302">
        <v>2.03593904347611E-4</v>
      </c>
      <c r="J1268" s="305">
        <f>VLOOKUP(H1268,T7_ReductionFactor!$G$10:$H$3591,2,FALSE)</f>
        <v>0.92134591231640039</v>
      </c>
      <c r="K1268" s="75">
        <f t="shared" si="79"/>
        <v>1.8758041154320762E-4</v>
      </c>
      <c r="L1268" s="11"/>
    </row>
    <row r="1269" spans="1:12" ht="16.149999999999999" customHeight="1" x14ac:dyDescent="0.25">
      <c r="A1269" s="9" t="s">
        <v>192</v>
      </c>
      <c r="B1269" s="7">
        <v>2021</v>
      </c>
      <c r="C1269" s="296" t="s">
        <v>24</v>
      </c>
      <c r="D1269" s="307">
        <v>1997</v>
      </c>
      <c r="E1269" s="307" t="s">
        <v>194</v>
      </c>
      <c r="F1269" s="65">
        <f t="shared" si="77"/>
        <v>24</v>
      </c>
      <c r="G1269" s="66" t="str">
        <f t="shared" si="78"/>
        <v>Pre1997</v>
      </c>
      <c r="H1269" s="67" t="str">
        <f t="shared" si="80"/>
        <v>2021-T7 CAIRP Construction-24</v>
      </c>
      <c r="I1269" s="302">
        <v>1.3798683448172999E-4</v>
      </c>
      <c r="J1269" s="305">
        <f>VLOOKUP(H1269,T7_ReductionFactor!$G$10:$H$3591,2,FALSE)</f>
        <v>0.92134591231640039</v>
      </c>
      <c r="K1269" s="75">
        <f t="shared" si="79"/>
        <v>1.2713360590322164E-4</v>
      </c>
      <c r="L1269" s="11"/>
    </row>
    <row r="1270" spans="1:12" ht="16.149999999999999" customHeight="1" x14ac:dyDescent="0.25">
      <c r="A1270" s="9" t="s">
        <v>192</v>
      </c>
      <c r="B1270" s="7">
        <v>2021</v>
      </c>
      <c r="C1270" s="296" t="s">
        <v>24</v>
      </c>
      <c r="D1270" s="307">
        <v>1996</v>
      </c>
      <c r="E1270" s="307" t="s">
        <v>194</v>
      </c>
      <c r="F1270" s="65">
        <f t="shared" si="77"/>
        <v>25</v>
      </c>
      <c r="G1270" s="66" t="str">
        <f t="shared" si="78"/>
        <v>Pre1997</v>
      </c>
      <c r="H1270" s="67" t="str">
        <f t="shared" si="80"/>
        <v>2021-T7 CAIRP Construction-25</v>
      </c>
      <c r="I1270" s="302">
        <v>1.1916038467327901E-4</v>
      </c>
      <c r="J1270" s="305">
        <f>VLOOKUP(H1270,T7_ReductionFactor!$G$10:$H$3591,2,FALSE)</f>
        <v>0.92134591231640039</v>
      </c>
      <c r="K1270" s="75">
        <f t="shared" si="79"/>
        <v>1.0978793332877546E-4</v>
      </c>
      <c r="L1270" s="11"/>
    </row>
    <row r="1271" spans="1:12" ht="16.149999999999999" customHeight="1" x14ac:dyDescent="0.25">
      <c r="A1271" s="9" t="s">
        <v>192</v>
      </c>
      <c r="B1271" s="7">
        <v>2021</v>
      </c>
      <c r="C1271" s="296" t="s">
        <v>25</v>
      </c>
      <c r="D1271" s="307">
        <v>2022</v>
      </c>
      <c r="E1271" s="307" t="s">
        <v>194</v>
      </c>
      <c r="F1271" s="65">
        <f t="shared" si="77"/>
        <v>-1</v>
      </c>
      <c r="G1271" s="66" t="str">
        <f t="shared" si="78"/>
        <v>2013+</v>
      </c>
      <c r="H1271" s="67" t="str">
        <f t="shared" si="80"/>
        <v>2021-T7 Motor Coach--1</v>
      </c>
      <c r="I1271" s="302">
        <v>1.1937472422201899E-5</v>
      </c>
      <c r="J1271" s="305">
        <f>VLOOKUP(H1271,T7_ReductionFactor!$G$10:$H$3591,2,FALSE)</f>
        <v>0.97707139559336276</v>
      </c>
      <c r="K1271" s="75">
        <f t="shared" si="79"/>
        <v>1.166376283941809E-5</v>
      </c>
      <c r="L1271" s="11"/>
    </row>
    <row r="1272" spans="1:12" ht="16.149999999999999" customHeight="1" x14ac:dyDescent="0.25">
      <c r="A1272" s="9" t="s">
        <v>192</v>
      </c>
      <c r="B1272" s="7">
        <v>2021</v>
      </c>
      <c r="C1272" s="296" t="s">
        <v>25</v>
      </c>
      <c r="D1272" s="307">
        <v>2021</v>
      </c>
      <c r="E1272" s="307" t="s">
        <v>194</v>
      </c>
      <c r="F1272" s="65">
        <f t="shared" si="77"/>
        <v>0</v>
      </c>
      <c r="G1272" s="66" t="str">
        <f t="shared" si="78"/>
        <v>2013+</v>
      </c>
      <c r="H1272" s="67" t="str">
        <f t="shared" si="80"/>
        <v>2021-T7 Motor Coach-0</v>
      </c>
      <c r="I1272" s="302">
        <v>1.6294985391972599E-4</v>
      </c>
      <c r="J1272" s="305">
        <f>VLOOKUP(H1272,T7_ReductionFactor!$G$10:$H$3591,2,FALSE)</f>
        <v>0.93448574097595682</v>
      </c>
      <c r="K1272" s="75">
        <f t="shared" si="79"/>
        <v>1.5227431498209906E-4</v>
      </c>
      <c r="L1272" s="11"/>
    </row>
    <row r="1273" spans="1:12" ht="16.149999999999999" customHeight="1" x14ac:dyDescent="0.25">
      <c r="A1273" s="9" t="s">
        <v>192</v>
      </c>
      <c r="B1273" s="7">
        <v>2021</v>
      </c>
      <c r="C1273" s="296" t="s">
        <v>25</v>
      </c>
      <c r="D1273" s="307">
        <v>2020</v>
      </c>
      <c r="E1273" s="307" t="s">
        <v>194</v>
      </c>
      <c r="F1273" s="65">
        <f t="shared" si="77"/>
        <v>1</v>
      </c>
      <c r="G1273" s="66" t="str">
        <f t="shared" si="78"/>
        <v>2013+</v>
      </c>
      <c r="H1273" s="67" t="str">
        <f t="shared" si="80"/>
        <v>2021-T7 Motor Coach-1</v>
      </c>
      <c r="I1273" s="302">
        <v>2.8614294829727997E-4</v>
      </c>
      <c r="J1273" s="305">
        <f>VLOOKUP(H1273,T7_ReductionFactor!$G$10:$H$3591,2,FALSE)</f>
        <v>0.90362335311454156</v>
      </c>
      <c r="K1273" s="75">
        <f t="shared" si="79"/>
        <v>2.5856545041046906E-4</v>
      </c>
      <c r="L1273" s="11"/>
    </row>
    <row r="1274" spans="1:12" ht="16.149999999999999" customHeight="1" x14ac:dyDescent="0.25">
      <c r="A1274" s="9" t="s">
        <v>192</v>
      </c>
      <c r="B1274" s="7">
        <v>2021</v>
      </c>
      <c r="C1274" s="296" t="s">
        <v>25</v>
      </c>
      <c r="D1274" s="307">
        <v>2019</v>
      </c>
      <c r="E1274" s="307" t="s">
        <v>194</v>
      </c>
      <c r="F1274" s="65">
        <f t="shared" si="77"/>
        <v>2</v>
      </c>
      <c r="G1274" s="66" t="str">
        <f t="shared" si="78"/>
        <v>2013+</v>
      </c>
      <c r="H1274" s="67" t="str">
        <f t="shared" si="80"/>
        <v>2021-T7 Motor Coach-2</v>
      </c>
      <c r="I1274" s="302">
        <v>3.5679384744345699E-4</v>
      </c>
      <c r="J1274" s="305">
        <f>VLOOKUP(H1274,T7_ReductionFactor!$G$10:$H$3591,2,FALSE)</f>
        <v>0.88022904077596198</v>
      </c>
      <c r="K1274" s="75">
        <f t="shared" si="79"/>
        <v>3.1406030608991905E-4</v>
      </c>
      <c r="L1274" s="11"/>
    </row>
    <row r="1275" spans="1:12" ht="16.149999999999999" customHeight="1" x14ac:dyDescent="0.25">
      <c r="A1275" s="9" t="s">
        <v>192</v>
      </c>
      <c r="B1275" s="7">
        <v>2021</v>
      </c>
      <c r="C1275" s="296" t="s">
        <v>25</v>
      </c>
      <c r="D1275" s="307">
        <v>2018</v>
      </c>
      <c r="E1275" s="307" t="s">
        <v>194</v>
      </c>
      <c r="F1275" s="65">
        <f t="shared" si="77"/>
        <v>3</v>
      </c>
      <c r="G1275" s="66" t="str">
        <f t="shared" si="78"/>
        <v>2013+</v>
      </c>
      <c r="H1275" s="67" t="str">
        <f t="shared" si="80"/>
        <v>2021-T7 Motor Coach-3</v>
      </c>
      <c r="I1275" s="302">
        <v>3.7749158706803002E-4</v>
      </c>
      <c r="J1275" s="305">
        <f>VLOOKUP(H1275,T7_ReductionFactor!$G$10:$H$3591,2,FALSE)</f>
        <v>0.86188468629297121</v>
      </c>
      <c r="K1275" s="75">
        <f t="shared" si="79"/>
        <v>3.2535421809836486E-4</v>
      </c>
      <c r="L1275" s="11"/>
    </row>
    <row r="1276" spans="1:12" ht="16.149999999999999" customHeight="1" x14ac:dyDescent="0.25">
      <c r="A1276" s="9" t="s">
        <v>192</v>
      </c>
      <c r="B1276" s="7">
        <v>2021</v>
      </c>
      <c r="C1276" s="296" t="s">
        <v>25</v>
      </c>
      <c r="D1276" s="307">
        <v>2017</v>
      </c>
      <c r="E1276" s="307" t="s">
        <v>194</v>
      </c>
      <c r="F1276" s="65">
        <f t="shared" si="77"/>
        <v>4</v>
      </c>
      <c r="G1276" s="66" t="str">
        <f t="shared" si="78"/>
        <v>2013+</v>
      </c>
      <c r="H1276" s="67" t="str">
        <f t="shared" si="80"/>
        <v>2021-T7 Motor Coach-4</v>
      </c>
      <c r="I1276" s="302">
        <v>3.3884973798860101E-4</v>
      </c>
      <c r="J1276" s="305">
        <f>VLOOKUP(H1276,T7_ReductionFactor!$G$10:$H$3591,2,FALSE)</f>
        <v>0.84711443482364057</v>
      </c>
      <c r="K1276" s="75">
        <f t="shared" si="79"/>
        <v>2.8704450428635245E-4</v>
      </c>
      <c r="L1276" s="11"/>
    </row>
    <row r="1277" spans="1:12" ht="16.149999999999999" customHeight="1" x14ac:dyDescent="0.25">
      <c r="A1277" s="9" t="s">
        <v>192</v>
      </c>
      <c r="B1277" s="7">
        <v>2021</v>
      </c>
      <c r="C1277" s="296" t="s">
        <v>25</v>
      </c>
      <c r="D1277" s="307">
        <v>2016</v>
      </c>
      <c r="E1277" s="307" t="s">
        <v>194</v>
      </c>
      <c r="F1277" s="65">
        <f t="shared" si="77"/>
        <v>5</v>
      </c>
      <c r="G1277" s="66" t="str">
        <f t="shared" si="78"/>
        <v>2013+</v>
      </c>
      <c r="H1277" s="67" t="str">
        <f t="shared" si="80"/>
        <v>2021-T7 Motor Coach-5</v>
      </c>
      <c r="I1277" s="302">
        <v>6.4202397210593397E-4</v>
      </c>
      <c r="J1277" s="305">
        <f>VLOOKUP(H1277,T7_ReductionFactor!$G$10:$H$3591,2,FALSE)</f>
        <v>0.83496647413299396</v>
      </c>
      <c r="K1277" s="75">
        <f t="shared" si="79"/>
        <v>5.3606849229815136E-4</v>
      </c>
      <c r="L1277" s="11"/>
    </row>
    <row r="1278" spans="1:12" ht="16.149999999999999" customHeight="1" x14ac:dyDescent="0.25">
      <c r="A1278" s="9" t="s">
        <v>192</v>
      </c>
      <c r="B1278" s="7">
        <v>2021</v>
      </c>
      <c r="C1278" s="296" t="s">
        <v>25</v>
      </c>
      <c r="D1278" s="307">
        <v>2015</v>
      </c>
      <c r="E1278" s="307" t="s">
        <v>194</v>
      </c>
      <c r="F1278" s="65">
        <f t="shared" si="77"/>
        <v>6</v>
      </c>
      <c r="G1278" s="66" t="str">
        <f t="shared" si="78"/>
        <v>2013+</v>
      </c>
      <c r="H1278" s="67" t="str">
        <f t="shared" si="80"/>
        <v>2021-T7 Motor Coach-6</v>
      </c>
      <c r="I1278" s="302">
        <v>3.8443913461293802E-4</v>
      </c>
      <c r="J1278" s="305">
        <f>VLOOKUP(H1278,T7_ReductionFactor!$G$10:$H$3591,2,FALSE)</f>
        <v>0.82479940388232931</v>
      </c>
      <c r="K1278" s="75">
        <f t="shared" si="79"/>
        <v>3.1708516905778984E-4</v>
      </c>
      <c r="L1278" s="11"/>
    </row>
    <row r="1279" spans="1:12" ht="16.149999999999999" customHeight="1" x14ac:dyDescent="0.25">
      <c r="A1279" s="9" t="s">
        <v>192</v>
      </c>
      <c r="B1279" s="7">
        <v>2021</v>
      </c>
      <c r="C1279" s="296" t="s">
        <v>25</v>
      </c>
      <c r="D1279" s="307">
        <v>2014</v>
      </c>
      <c r="E1279" s="307" t="s">
        <v>194</v>
      </c>
      <c r="F1279" s="65">
        <f t="shared" si="77"/>
        <v>7</v>
      </c>
      <c r="G1279" s="66" t="str">
        <f t="shared" si="78"/>
        <v>2013+</v>
      </c>
      <c r="H1279" s="67" t="str">
        <f t="shared" si="80"/>
        <v>2021-T7 Motor Coach-7</v>
      </c>
      <c r="I1279" s="302">
        <v>6.6414973164507097E-4</v>
      </c>
      <c r="J1279" s="305">
        <f>VLOOKUP(H1279,T7_ReductionFactor!$G$10:$H$3591,2,FALSE)</f>
        <v>0.81616523285849252</v>
      </c>
      <c r="K1279" s="75">
        <f t="shared" si="79"/>
        <v>5.4205592038100465E-4</v>
      </c>
      <c r="L1279" s="11"/>
    </row>
    <row r="1280" spans="1:12" ht="16.149999999999999" customHeight="1" x14ac:dyDescent="0.25">
      <c r="A1280" s="9" t="s">
        <v>192</v>
      </c>
      <c r="B1280" s="7">
        <v>2021</v>
      </c>
      <c r="C1280" s="296" t="s">
        <v>25</v>
      </c>
      <c r="D1280" s="307">
        <v>2013</v>
      </c>
      <c r="E1280" s="307" t="s">
        <v>194</v>
      </c>
      <c r="F1280" s="65">
        <f t="shared" si="77"/>
        <v>8</v>
      </c>
      <c r="G1280" s="66" t="str">
        <f t="shared" si="78"/>
        <v>2010-12</v>
      </c>
      <c r="H1280" s="67" t="str">
        <f t="shared" si="80"/>
        <v>2021-T7 Motor Coach-8</v>
      </c>
      <c r="I1280" s="302">
        <v>7.30388120687367E-4</v>
      </c>
      <c r="J1280" s="305">
        <f>VLOOKUP(H1280,T7_ReductionFactor!$G$10:$H$3591,2,FALSE)</f>
        <v>0.78634574786075384</v>
      </c>
      <c r="K1280" s="75">
        <f t="shared" si="79"/>
        <v>5.7433759299051809E-4</v>
      </c>
      <c r="L1280" s="11"/>
    </row>
    <row r="1281" spans="1:12" ht="16.149999999999999" customHeight="1" x14ac:dyDescent="0.25">
      <c r="A1281" s="9" t="s">
        <v>192</v>
      </c>
      <c r="B1281" s="7">
        <v>2021</v>
      </c>
      <c r="C1281" s="296" t="s">
        <v>25</v>
      </c>
      <c r="D1281" s="307">
        <v>2012</v>
      </c>
      <c r="E1281" s="307" t="s">
        <v>194</v>
      </c>
      <c r="F1281" s="65">
        <f t="shared" si="77"/>
        <v>9</v>
      </c>
      <c r="G1281" s="66" t="str">
        <f t="shared" si="78"/>
        <v>2010-12</v>
      </c>
      <c r="H1281" s="67" t="str">
        <f t="shared" si="80"/>
        <v>2021-T7 Motor Coach-9</v>
      </c>
      <c r="I1281" s="302">
        <v>6.2970044794628604E-4</v>
      </c>
      <c r="J1281" s="305">
        <f>VLOOKUP(H1281,T7_ReductionFactor!$G$10:$H$3591,2,FALSE)</f>
        <v>0.78158065559173495</v>
      </c>
      <c r="K1281" s="75">
        <f t="shared" si="79"/>
        <v>4.9216168893226743E-4</v>
      </c>
      <c r="L1281" s="11"/>
    </row>
    <row r="1282" spans="1:12" ht="16.149999999999999" customHeight="1" x14ac:dyDescent="0.25">
      <c r="A1282" s="9" t="s">
        <v>192</v>
      </c>
      <c r="B1282" s="7">
        <v>2021</v>
      </c>
      <c r="C1282" s="296" t="s">
        <v>25</v>
      </c>
      <c r="D1282" s="307">
        <v>2011</v>
      </c>
      <c r="E1282" s="307" t="s">
        <v>194</v>
      </c>
      <c r="F1282" s="65">
        <f t="shared" si="77"/>
        <v>10</v>
      </c>
      <c r="G1282" s="66" t="str">
        <f t="shared" si="78"/>
        <v>2010-12</v>
      </c>
      <c r="H1282" s="67" t="str">
        <f t="shared" si="80"/>
        <v>2021-T7 Motor Coach-10</v>
      </c>
      <c r="I1282" s="302">
        <v>3.4165509813602199E-4</v>
      </c>
      <c r="J1282" s="305">
        <f>VLOOKUP(H1282,T7_ReductionFactor!$G$10:$H$3591,2,FALSE)</f>
        <v>0.77780609373104304</v>
      </c>
      <c r="K1282" s="75">
        <f t="shared" si="79"/>
        <v>2.6574141728447542E-4</v>
      </c>
      <c r="L1282" s="11"/>
    </row>
    <row r="1283" spans="1:12" ht="16.149999999999999" customHeight="1" x14ac:dyDescent="0.25">
      <c r="A1283" s="9" t="s">
        <v>192</v>
      </c>
      <c r="B1283" s="7">
        <v>2021</v>
      </c>
      <c r="C1283" s="296" t="s">
        <v>25</v>
      </c>
      <c r="D1283" s="307">
        <v>2010</v>
      </c>
      <c r="E1283" s="307" t="s">
        <v>194</v>
      </c>
      <c r="F1283" s="65">
        <f t="shared" si="77"/>
        <v>11</v>
      </c>
      <c r="G1283" s="66" t="str">
        <f t="shared" si="78"/>
        <v>2007-09</v>
      </c>
      <c r="H1283" s="67" t="str">
        <f t="shared" si="80"/>
        <v>2021-T7 Motor Coach-11</v>
      </c>
      <c r="I1283" s="302">
        <v>4.35287189690562E-4</v>
      </c>
      <c r="J1283" s="305">
        <f>VLOOKUP(H1283,T7_ReductionFactor!$G$10:$H$3591,2,FALSE)</f>
        <v>0.78315419136669318</v>
      </c>
      <c r="K1283" s="75">
        <f t="shared" si="79"/>
        <v>3.4089698705439247E-4</v>
      </c>
      <c r="L1283" s="11"/>
    </row>
    <row r="1284" spans="1:12" ht="16.149999999999999" customHeight="1" x14ac:dyDescent="0.25">
      <c r="A1284" s="9" t="s">
        <v>192</v>
      </c>
      <c r="B1284" s="7">
        <v>2021</v>
      </c>
      <c r="C1284" s="296" t="s">
        <v>25</v>
      </c>
      <c r="D1284" s="307">
        <v>2009</v>
      </c>
      <c r="E1284" s="307" t="s">
        <v>194</v>
      </c>
      <c r="F1284" s="65">
        <f t="shared" si="77"/>
        <v>12</v>
      </c>
      <c r="G1284" s="66" t="str">
        <f t="shared" si="78"/>
        <v>2007-09</v>
      </c>
      <c r="H1284" s="67" t="str">
        <f t="shared" si="80"/>
        <v>2021-T7 Motor Coach-12</v>
      </c>
      <c r="I1284" s="302">
        <v>3.2722581354880298E-4</v>
      </c>
      <c r="J1284" s="305">
        <f>VLOOKUP(H1284,T7_ReductionFactor!$G$10:$H$3591,2,FALSE)</f>
        <v>0.77892476246019027</v>
      </c>
      <c r="K1284" s="75">
        <f t="shared" si="79"/>
        <v>2.5488428908934386E-4</v>
      </c>
      <c r="L1284" s="11"/>
    </row>
    <row r="1285" spans="1:12" ht="16.149999999999999" customHeight="1" x14ac:dyDescent="0.25">
      <c r="A1285" s="9" t="s">
        <v>192</v>
      </c>
      <c r="B1285" s="7">
        <v>2021</v>
      </c>
      <c r="C1285" s="296" t="s">
        <v>25</v>
      </c>
      <c r="D1285" s="307">
        <v>2008</v>
      </c>
      <c r="E1285" s="307" t="s">
        <v>194</v>
      </c>
      <c r="F1285" s="65">
        <f t="shared" si="77"/>
        <v>13</v>
      </c>
      <c r="G1285" s="66" t="str">
        <f t="shared" si="78"/>
        <v>2007-09</v>
      </c>
      <c r="H1285" s="67" t="str">
        <f t="shared" si="80"/>
        <v>2021-T7 Motor Coach-13</v>
      </c>
      <c r="I1285" s="302">
        <v>5.9390773701242805E-4</v>
      </c>
      <c r="J1285" s="305">
        <f>VLOOKUP(H1285,T7_ReductionFactor!$G$10:$H$3591,2,FALSE)</f>
        <v>0.77535658223694315</v>
      </c>
      <c r="K1285" s="75">
        <f t="shared" si="79"/>
        <v>4.6049027313403349E-4</v>
      </c>
      <c r="L1285" s="11"/>
    </row>
    <row r="1286" spans="1:12" ht="16.149999999999999" customHeight="1" x14ac:dyDescent="0.25">
      <c r="A1286" s="9" t="s">
        <v>192</v>
      </c>
      <c r="B1286" s="7">
        <v>2021</v>
      </c>
      <c r="C1286" s="296" t="s">
        <v>25</v>
      </c>
      <c r="D1286" s="307">
        <v>2007</v>
      </c>
      <c r="E1286" s="307" t="s">
        <v>194</v>
      </c>
      <c r="F1286" s="65">
        <f t="shared" si="77"/>
        <v>14</v>
      </c>
      <c r="G1286" s="66" t="str">
        <f t="shared" si="78"/>
        <v>1997-06</v>
      </c>
      <c r="H1286" s="67" t="str">
        <f t="shared" si="80"/>
        <v>2021-T7 Motor Coach-14</v>
      </c>
      <c r="I1286" s="302">
        <v>3.5923771307012401E-3</v>
      </c>
      <c r="J1286" s="305">
        <f>VLOOKUP(H1286,T7_ReductionFactor!$G$10:$H$3591,2,FALSE)</f>
        <v>0.8731102026939469</v>
      </c>
      <c r="K1286" s="75">
        <f t="shared" si="79"/>
        <v>3.1365411247396592E-3</v>
      </c>
      <c r="L1286" s="11"/>
    </row>
    <row r="1287" spans="1:12" ht="16.149999999999999" customHeight="1" x14ac:dyDescent="0.25">
      <c r="A1287" s="9" t="s">
        <v>192</v>
      </c>
      <c r="B1287" s="7">
        <v>2021</v>
      </c>
      <c r="C1287" s="296" t="s">
        <v>25</v>
      </c>
      <c r="D1287" s="307">
        <v>2006</v>
      </c>
      <c r="E1287" s="307" t="s">
        <v>194</v>
      </c>
      <c r="F1287" s="65">
        <f t="shared" si="77"/>
        <v>15</v>
      </c>
      <c r="G1287" s="66" t="str">
        <f t="shared" si="78"/>
        <v>1997-06</v>
      </c>
      <c r="H1287" s="67" t="str">
        <f t="shared" si="80"/>
        <v>2021-T7 Motor Coach-15</v>
      </c>
      <c r="I1287" s="302">
        <v>3.0558531566203199E-3</v>
      </c>
      <c r="J1287" s="305">
        <f>VLOOKUP(H1287,T7_ReductionFactor!$G$10:$H$3591,2,FALSE)</f>
        <v>0.87107955706015261</v>
      </c>
      <c r="K1287" s="75">
        <f t="shared" si="79"/>
        <v>2.6618912141096974E-3</v>
      </c>
      <c r="L1287" s="11"/>
    </row>
    <row r="1288" spans="1:12" ht="16.149999999999999" customHeight="1" x14ac:dyDescent="0.25">
      <c r="A1288" s="9" t="s">
        <v>192</v>
      </c>
      <c r="B1288" s="7">
        <v>2021</v>
      </c>
      <c r="C1288" s="296" t="s">
        <v>25</v>
      </c>
      <c r="D1288" s="307">
        <v>2005</v>
      </c>
      <c r="E1288" s="307" t="s">
        <v>194</v>
      </c>
      <c r="F1288" s="65">
        <f t="shared" si="77"/>
        <v>16</v>
      </c>
      <c r="G1288" s="66" t="str">
        <f t="shared" si="78"/>
        <v>1997-06</v>
      </c>
      <c r="H1288" s="67" t="str">
        <f t="shared" si="80"/>
        <v>2021-T7 Motor Coach-16</v>
      </c>
      <c r="I1288" s="302">
        <v>2.8764273520346302E-3</v>
      </c>
      <c r="J1288" s="305">
        <f>VLOOKUP(H1288,T7_ReductionFactor!$G$10:$H$3591,2,FALSE)</f>
        <v>0.8693149352899513</v>
      </c>
      <c r="K1288" s="75">
        <f t="shared" si="79"/>
        <v>2.5005212574002304E-3</v>
      </c>
      <c r="L1288" s="11"/>
    </row>
    <row r="1289" spans="1:12" ht="16.149999999999999" customHeight="1" x14ac:dyDescent="0.25">
      <c r="A1289" s="9" t="s">
        <v>192</v>
      </c>
      <c r="B1289" s="7">
        <v>2021</v>
      </c>
      <c r="C1289" s="296" t="s">
        <v>25</v>
      </c>
      <c r="D1289" s="307">
        <v>2004</v>
      </c>
      <c r="E1289" s="307" t="s">
        <v>194</v>
      </c>
      <c r="F1289" s="65">
        <f t="shared" ref="F1289:F1352" si="81">B1289-D1289</f>
        <v>17</v>
      </c>
      <c r="G1289" s="66" t="str">
        <f t="shared" ref="G1289:G1352" si="82">IF(D1289&lt;1998,"Pre1997",IF(D1289&lt;2008,"1997-06",IF(D1289&lt;2011,"2007-09",IF(D1289&lt;2014,"2010-12","2013+"))))</f>
        <v>1997-06</v>
      </c>
      <c r="H1289" s="67" t="str">
        <f t="shared" si="80"/>
        <v>2021-T7 Motor Coach-17</v>
      </c>
      <c r="I1289" s="302">
        <v>2.20291574788731E-3</v>
      </c>
      <c r="J1289" s="305">
        <f>VLOOKUP(H1289,T7_ReductionFactor!$G$10:$H$3591,2,FALSE)</f>
        <v>0.86930286854611971</v>
      </c>
      <c r="K1289" s="75">
        <f t="shared" ref="K1289:K1352" si="83">I1289*J1289</f>
        <v>1.9150009788038592E-3</v>
      </c>
      <c r="L1289" s="11"/>
    </row>
    <row r="1290" spans="1:12" ht="16.149999999999999" customHeight="1" x14ac:dyDescent="0.25">
      <c r="A1290" s="9" t="s">
        <v>192</v>
      </c>
      <c r="B1290" s="7">
        <v>2021</v>
      </c>
      <c r="C1290" s="296" t="s">
        <v>25</v>
      </c>
      <c r="D1290" s="307">
        <v>2003</v>
      </c>
      <c r="E1290" s="307" t="s">
        <v>194</v>
      </c>
      <c r="F1290" s="65">
        <f t="shared" si="81"/>
        <v>18</v>
      </c>
      <c r="G1290" s="66" t="str">
        <f t="shared" si="82"/>
        <v>1997-06</v>
      </c>
      <c r="H1290" s="67" t="str">
        <f t="shared" ref="H1290:H1353" si="84">CONCATENATE(B1290,"-",C1290,"-",F1290)</f>
        <v>2021-T7 Motor Coach-18</v>
      </c>
      <c r="I1290" s="302">
        <v>1.3379242247619899E-3</v>
      </c>
      <c r="J1290" s="305">
        <f>VLOOKUP(H1290,T7_ReductionFactor!$G$10:$H$3591,2,FALSE)</f>
        <v>0.92134591231640039</v>
      </c>
      <c r="K1290" s="75">
        <f t="shared" si="83"/>
        <v>1.2326910154735484E-3</v>
      </c>
      <c r="L1290" s="11"/>
    </row>
    <row r="1291" spans="1:12" ht="16.149999999999999" customHeight="1" x14ac:dyDescent="0.25">
      <c r="A1291" s="9" t="s">
        <v>192</v>
      </c>
      <c r="B1291" s="7">
        <v>2021</v>
      </c>
      <c r="C1291" s="296" t="s">
        <v>25</v>
      </c>
      <c r="D1291" s="307">
        <v>2002</v>
      </c>
      <c r="E1291" s="307" t="s">
        <v>194</v>
      </c>
      <c r="F1291" s="65">
        <f t="shared" si="81"/>
        <v>19</v>
      </c>
      <c r="G1291" s="66" t="str">
        <f t="shared" si="82"/>
        <v>1997-06</v>
      </c>
      <c r="H1291" s="67" t="str">
        <f t="shared" si="84"/>
        <v>2021-T7 Motor Coach-19</v>
      </c>
      <c r="I1291" s="302">
        <v>8.8111280147923398E-4</v>
      </c>
      <c r="J1291" s="305">
        <f>VLOOKUP(H1291,T7_ReductionFactor!$G$10:$H$3591,2,FALSE)</f>
        <v>0.92134591231640039</v>
      </c>
      <c r="K1291" s="75">
        <f t="shared" si="83"/>
        <v>8.1180967793254423E-4</v>
      </c>
      <c r="L1291" s="11"/>
    </row>
    <row r="1292" spans="1:12" ht="16.149999999999999" customHeight="1" x14ac:dyDescent="0.25">
      <c r="A1292" s="9" t="s">
        <v>192</v>
      </c>
      <c r="B1292" s="7">
        <v>2021</v>
      </c>
      <c r="C1292" s="296" t="s">
        <v>25</v>
      </c>
      <c r="D1292" s="307">
        <v>2001</v>
      </c>
      <c r="E1292" s="307" t="s">
        <v>194</v>
      </c>
      <c r="F1292" s="65">
        <f t="shared" si="81"/>
        <v>20</v>
      </c>
      <c r="G1292" s="66" t="str">
        <f t="shared" si="82"/>
        <v>1997-06</v>
      </c>
      <c r="H1292" s="67" t="str">
        <f t="shared" si="84"/>
        <v>2021-T7 Motor Coach-20</v>
      </c>
      <c r="I1292" s="302">
        <v>1.9735988743017998E-3</v>
      </c>
      <c r="J1292" s="305">
        <f>VLOOKUP(H1292,T7_ReductionFactor!$G$10:$H$3591,2,FALSE)</f>
        <v>0.92134591231640039</v>
      </c>
      <c r="K1292" s="75">
        <f t="shared" si="83"/>
        <v>1.8183672553902127E-3</v>
      </c>
      <c r="L1292" s="11"/>
    </row>
    <row r="1293" spans="1:12" ht="16.149999999999999" customHeight="1" x14ac:dyDescent="0.25">
      <c r="A1293" s="9" t="s">
        <v>192</v>
      </c>
      <c r="B1293" s="7">
        <v>2021</v>
      </c>
      <c r="C1293" s="296" t="s">
        <v>25</v>
      </c>
      <c r="D1293" s="307">
        <v>2000</v>
      </c>
      <c r="E1293" s="307" t="s">
        <v>194</v>
      </c>
      <c r="F1293" s="65">
        <f t="shared" si="81"/>
        <v>21</v>
      </c>
      <c r="G1293" s="66" t="str">
        <f t="shared" si="82"/>
        <v>1997-06</v>
      </c>
      <c r="H1293" s="67" t="str">
        <f t="shared" si="84"/>
        <v>2021-T7 Motor Coach-21</v>
      </c>
      <c r="I1293" s="302">
        <v>1.7254112766304001E-3</v>
      </c>
      <c r="J1293" s="305">
        <f>VLOOKUP(H1293,T7_ReductionFactor!$G$10:$H$3591,2,FALSE)</f>
        <v>0.92134591231640039</v>
      </c>
      <c r="K1293" s="75">
        <f t="shared" si="83"/>
        <v>1.5897006267880411E-3</v>
      </c>
      <c r="L1293" s="11"/>
    </row>
    <row r="1294" spans="1:12" ht="16.149999999999999" customHeight="1" x14ac:dyDescent="0.25">
      <c r="A1294" s="9" t="s">
        <v>192</v>
      </c>
      <c r="B1294" s="7">
        <v>2021</v>
      </c>
      <c r="C1294" s="296" t="s">
        <v>25</v>
      </c>
      <c r="D1294" s="307">
        <v>1999</v>
      </c>
      <c r="E1294" s="307" t="s">
        <v>194</v>
      </c>
      <c r="F1294" s="65">
        <f t="shared" si="81"/>
        <v>22</v>
      </c>
      <c r="G1294" s="66" t="str">
        <f t="shared" si="82"/>
        <v>1997-06</v>
      </c>
      <c r="H1294" s="67" t="str">
        <f t="shared" si="84"/>
        <v>2021-T7 Motor Coach-22</v>
      </c>
      <c r="I1294" s="302">
        <v>1.32525957436717E-3</v>
      </c>
      <c r="J1294" s="305">
        <f>VLOOKUP(H1294,T7_ReductionFactor!$G$10:$H$3591,2,FALSE)</f>
        <v>0.92134591231640039</v>
      </c>
      <c r="K1294" s="75">
        <f t="shared" si="83"/>
        <v>1.2210224916013646E-3</v>
      </c>
      <c r="L1294" s="11"/>
    </row>
    <row r="1295" spans="1:12" ht="16.149999999999999" customHeight="1" x14ac:dyDescent="0.25">
      <c r="A1295" s="9" t="s">
        <v>192</v>
      </c>
      <c r="B1295" s="7">
        <v>2021</v>
      </c>
      <c r="C1295" s="296" t="s">
        <v>25</v>
      </c>
      <c r="D1295" s="307">
        <v>1998</v>
      </c>
      <c r="E1295" s="307" t="s">
        <v>194</v>
      </c>
      <c r="F1295" s="65">
        <f t="shared" si="81"/>
        <v>23</v>
      </c>
      <c r="G1295" s="66" t="str">
        <f t="shared" si="82"/>
        <v>1997-06</v>
      </c>
      <c r="H1295" s="67" t="str">
        <f t="shared" si="84"/>
        <v>2021-T7 Motor Coach-23</v>
      </c>
      <c r="I1295" s="302">
        <v>1.15082342217845E-3</v>
      </c>
      <c r="J1295" s="305">
        <f>VLOOKUP(H1295,T7_ReductionFactor!$G$10:$H$3591,2,FALSE)</f>
        <v>0.92134591231640039</v>
      </c>
      <c r="K1295" s="75">
        <f t="shared" si="83"/>
        <v>1.060306455822086E-3</v>
      </c>
      <c r="L1295" s="11"/>
    </row>
    <row r="1296" spans="1:12" ht="16.149999999999999" customHeight="1" x14ac:dyDescent="0.25">
      <c r="A1296" s="9" t="s">
        <v>192</v>
      </c>
      <c r="B1296" s="7">
        <v>2021</v>
      </c>
      <c r="C1296" s="296" t="s">
        <v>25</v>
      </c>
      <c r="D1296" s="307">
        <v>1997</v>
      </c>
      <c r="E1296" s="307" t="s">
        <v>194</v>
      </c>
      <c r="F1296" s="65">
        <f t="shared" si="81"/>
        <v>24</v>
      </c>
      <c r="G1296" s="66" t="str">
        <f t="shared" si="82"/>
        <v>Pre1997</v>
      </c>
      <c r="H1296" s="67" t="str">
        <f t="shared" si="84"/>
        <v>2021-T7 Motor Coach-24</v>
      </c>
      <c r="I1296" s="302">
        <v>6.4150996306878397E-4</v>
      </c>
      <c r="J1296" s="305">
        <f>VLOOKUP(H1296,T7_ReductionFactor!$G$10:$H$3591,2,FALSE)</f>
        <v>0.92134591231640039</v>
      </c>
      <c r="K1296" s="75">
        <f t="shared" si="83"/>
        <v>5.9105258218366912E-4</v>
      </c>
      <c r="L1296" s="11"/>
    </row>
    <row r="1297" spans="1:18" ht="16.149999999999999" customHeight="1" x14ac:dyDescent="0.25">
      <c r="A1297" s="9" t="s">
        <v>192</v>
      </c>
      <c r="B1297" s="7">
        <v>2021</v>
      </c>
      <c r="C1297" s="296" t="s">
        <v>25</v>
      </c>
      <c r="D1297" s="307">
        <v>1996</v>
      </c>
      <c r="E1297" s="307" t="s">
        <v>194</v>
      </c>
      <c r="F1297" s="65">
        <f t="shared" si="81"/>
        <v>25</v>
      </c>
      <c r="G1297" s="66" t="str">
        <f t="shared" si="82"/>
        <v>Pre1997</v>
      </c>
      <c r="H1297" s="67" t="str">
        <f t="shared" si="84"/>
        <v>2021-T7 Motor Coach-25</v>
      </c>
      <c r="I1297" s="302">
        <v>2.9382365910715001E-4</v>
      </c>
      <c r="J1297" s="305">
        <f>VLOOKUP(H1297,T7_ReductionFactor!$G$10:$H$3591,2,FALSE)</f>
        <v>0.92134591231640039</v>
      </c>
      <c r="K1297" s="75">
        <f t="shared" si="83"/>
        <v>2.7071322726022015E-4</v>
      </c>
      <c r="L1297" s="11"/>
    </row>
    <row r="1298" spans="1:18" ht="16.149999999999999" customHeight="1" x14ac:dyDescent="0.25">
      <c r="A1298" s="9" t="s">
        <v>192</v>
      </c>
      <c r="B1298" s="7">
        <v>2021</v>
      </c>
      <c r="C1298" s="296" t="s">
        <v>26</v>
      </c>
      <c r="D1298" s="307">
        <v>2022</v>
      </c>
      <c r="E1298" s="307" t="s">
        <v>194</v>
      </c>
      <c r="F1298" s="65">
        <f t="shared" si="81"/>
        <v>-1</v>
      </c>
      <c r="G1298" s="66" t="str">
        <f t="shared" si="82"/>
        <v>2013+</v>
      </c>
      <c r="H1298" s="67" t="str">
        <f t="shared" si="84"/>
        <v>2021-T7 NNOOS--1</v>
      </c>
      <c r="I1298" s="302">
        <v>2.36219044875305E-3</v>
      </c>
      <c r="J1298" s="305">
        <f>VLOOKUP(H1298,T7_ReductionFactor!$G$10:$H$3591,2,FALSE)</f>
        <v>1</v>
      </c>
      <c r="K1298" s="75">
        <f t="shared" si="83"/>
        <v>2.36219044875305E-3</v>
      </c>
      <c r="L1298" s="11"/>
    </row>
    <row r="1299" spans="1:18" ht="16.149999999999999" customHeight="1" x14ac:dyDescent="0.25">
      <c r="A1299" s="9" t="s">
        <v>192</v>
      </c>
      <c r="B1299" s="7">
        <v>2021</v>
      </c>
      <c r="C1299" s="296" t="s">
        <v>26</v>
      </c>
      <c r="D1299" s="307">
        <v>2021</v>
      </c>
      <c r="E1299" s="307" t="s">
        <v>194</v>
      </c>
      <c r="F1299" s="65">
        <f t="shared" si="81"/>
        <v>0</v>
      </c>
      <c r="G1299" s="66" t="str">
        <f t="shared" si="82"/>
        <v>2013+</v>
      </c>
      <c r="H1299" s="67" t="str">
        <f t="shared" si="84"/>
        <v>2021-T7 NNOOS-0</v>
      </c>
      <c r="I1299" s="302">
        <v>1.12174315161591E-2</v>
      </c>
      <c r="J1299" s="305">
        <f>VLOOKUP(H1299,T7_ReductionFactor!$G$10:$H$3591,2,FALSE)</f>
        <v>0.91801610223636954</v>
      </c>
      <c r="K1299" s="75">
        <f t="shared" si="83"/>
        <v>1.0297782757567786E-2</v>
      </c>
      <c r="L1299" s="11"/>
    </row>
    <row r="1300" spans="1:18" s="9" customFormat="1" ht="16.149999999999999" customHeight="1" x14ac:dyDescent="0.25">
      <c r="A1300" s="9" t="s">
        <v>192</v>
      </c>
      <c r="B1300" s="7">
        <v>2021</v>
      </c>
      <c r="C1300" s="296" t="s">
        <v>26</v>
      </c>
      <c r="D1300" s="307">
        <v>2020</v>
      </c>
      <c r="E1300" s="307" t="s">
        <v>194</v>
      </c>
      <c r="F1300" s="65">
        <f t="shared" si="81"/>
        <v>1</v>
      </c>
      <c r="G1300" s="66" t="str">
        <f t="shared" si="82"/>
        <v>2013+</v>
      </c>
      <c r="H1300" s="67" t="str">
        <f t="shared" si="84"/>
        <v>2021-T7 NNOOS-1</v>
      </c>
      <c r="I1300" s="302">
        <v>2.3436465393540998E-2</v>
      </c>
      <c r="J1300" s="305">
        <f>VLOOKUP(H1300,T7_ReductionFactor!$G$10:$H$3591,2,FALSE)</f>
        <v>0.87222748702595432</v>
      </c>
      <c r="K1300" s="75">
        <f t="shared" si="83"/>
        <v>2.0441929314979009E-2</v>
      </c>
      <c r="L1300" s="11"/>
      <c r="M1300" s="6"/>
      <c r="N1300" s="6"/>
      <c r="O1300" s="6"/>
      <c r="P1300" s="6"/>
      <c r="Q1300" s="1"/>
      <c r="R1300"/>
    </row>
    <row r="1301" spans="1:18" s="9" customFormat="1" ht="16.149999999999999" customHeight="1" x14ac:dyDescent="0.25">
      <c r="A1301" s="9" t="s">
        <v>192</v>
      </c>
      <c r="B1301" s="7">
        <v>2021</v>
      </c>
      <c r="C1301" s="296" t="s">
        <v>26</v>
      </c>
      <c r="D1301" s="307">
        <v>2019</v>
      </c>
      <c r="E1301" s="307" t="s">
        <v>194</v>
      </c>
      <c r="F1301" s="65">
        <f t="shared" si="81"/>
        <v>2</v>
      </c>
      <c r="G1301" s="66" t="str">
        <f t="shared" si="82"/>
        <v>2013+</v>
      </c>
      <c r="H1301" s="67" t="str">
        <f t="shared" si="84"/>
        <v>2021-T7 NNOOS-2</v>
      </c>
      <c r="I1301" s="302">
        <v>2.5672924552140201E-2</v>
      </c>
      <c r="J1301" s="305">
        <f>VLOOKUP(H1301,T7_ReductionFactor!$G$10:$H$3591,2,FALSE)</f>
        <v>0.84364490897986155</v>
      </c>
      <c r="K1301" s="75">
        <f t="shared" si="83"/>
        <v>2.1658832097037173E-2</v>
      </c>
      <c r="L1301" s="11"/>
      <c r="M1301" s="6"/>
      <c r="N1301" s="6"/>
      <c r="O1301" s="6"/>
      <c r="P1301" s="6"/>
      <c r="Q1301" s="1"/>
      <c r="R1301"/>
    </row>
    <row r="1302" spans="1:18" s="9" customFormat="1" ht="16.149999999999999" customHeight="1" x14ac:dyDescent="0.25">
      <c r="A1302" s="9" t="s">
        <v>192</v>
      </c>
      <c r="B1302" s="7">
        <v>2021</v>
      </c>
      <c r="C1302" s="296" t="s">
        <v>26</v>
      </c>
      <c r="D1302" s="307">
        <v>2018</v>
      </c>
      <c r="E1302" s="307" t="s">
        <v>194</v>
      </c>
      <c r="F1302" s="65">
        <f t="shared" si="81"/>
        <v>3</v>
      </c>
      <c r="G1302" s="66" t="str">
        <f t="shared" si="82"/>
        <v>2013+</v>
      </c>
      <c r="H1302" s="67" t="str">
        <f t="shared" si="84"/>
        <v>2021-T7 NNOOS-3</v>
      </c>
      <c r="I1302" s="302">
        <v>2.6035809647667999E-2</v>
      </c>
      <c r="J1302" s="305">
        <f>VLOOKUP(H1302,T7_ReductionFactor!$G$10:$H$3591,2,FALSE)</f>
        <v>0.8244645216476616</v>
      </c>
      <c r="K1302" s="75">
        <f t="shared" si="83"/>
        <v>2.1465601346874169E-2</v>
      </c>
      <c r="L1302" s="11"/>
      <c r="M1302" s="6"/>
      <c r="N1302" s="6"/>
      <c r="O1302" s="6"/>
      <c r="P1302" s="6"/>
      <c r="Q1302" s="1"/>
      <c r="R1302"/>
    </row>
    <row r="1303" spans="1:18" s="9" customFormat="1" ht="16.149999999999999" customHeight="1" x14ac:dyDescent="0.25">
      <c r="A1303" s="9" t="s">
        <v>192</v>
      </c>
      <c r="B1303" s="7">
        <v>2021</v>
      </c>
      <c r="C1303" s="296" t="s">
        <v>26</v>
      </c>
      <c r="D1303" s="307">
        <v>2017</v>
      </c>
      <c r="E1303" s="307" t="s">
        <v>194</v>
      </c>
      <c r="F1303" s="65">
        <f t="shared" si="81"/>
        <v>4</v>
      </c>
      <c r="G1303" s="66" t="str">
        <f t="shared" si="82"/>
        <v>2013+</v>
      </c>
      <c r="H1303" s="67" t="str">
        <f t="shared" si="84"/>
        <v>2021-T7 NNOOS-4</v>
      </c>
      <c r="I1303" s="302">
        <v>2.5448277509956201E-2</v>
      </c>
      <c r="J1303" s="305">
        <f>VLOOKUP(H1303,T7_ReductionFactor!$G$10:$H$3591,2,FALSE)</f>
        <v>0.8109217615349148</v>
      </c>
      <c r="K1303" s="75">
        <f t="shared" si="83"/>
        <v>2.0636562026403037E-2</v>
      </c>
      <c r="L1303" s="11"/>
      <c r="M1303" s="6"/>
      <c r="N1303" s="6"/>
      <c r="O1303" s="6"/>
      <c r="P1303" s="6"/>
      <c r="Q1303" s="1"/>
    </row>
    <row r="1304" spans="1:18" s="9" customFormat="1" ht="16.149999999999999" customHeight="1" x14ac:dyDescent="0.25">
      <c r="A1304" s="9" t="s">
        <v>192</v>
      </c>
      <c r="B1304" s="7">
        <v>2021</v>
      </c>
      <c r="C1304" s="296" t="s">
        <v>26</v>
      </c>
      <c r="D1304" s="307">
        <v>2016</v>
      </c>
      <c r="E1304" s="307" t="s">
        <v>194</v>
      </c>
      <c r="F1304" s="65">
        <f t="shared" si="81"/>
        <v>5</v>
      </c>
      <c r="G1304" s="66" t="str">
        <f t="shared" si="82"/>
        <v>2013+</v>
      </c>
      <c r="H1304" s="67" t="str">
        <f t="shared" si="84"/>
        <v>2021-T7 NNOOS-5</v>
      </c>
      <c r="I1304" s="302">
        <v>5.4516902699922397E-2</v>
      </c>
      <c r="J1304" s="305">
        <f>VLOOKUP(H1304,T7_ReductionFactor!$G$10:$H$3591,2,FALSE)</f>
        <v>0.80098995127577888</v>
      </c>
      <c r="K1304" s="75">
        <f t="shared" si="83"/>
        <v>4.3667491237317217E-2</v>
      </c>
      <c r="L1304" s="11"/>
      <c r="M1304" s="6"/>
      <c r="N1304" s="6"/>
      <c r="O1304" s="6"/>
      <c r="Q1304" s="1"/>
    </row>
    <row r="1305" spans="1:18" s="9" customFormat="1" ht="16.149999999999999" customHeight="1" x14ac:dyDescent="0.25">
      <c r="A1305" s="9" t="s">
        <v>192</v>
      </c>
      <c r="B1305" s="7">
        <v>2021</v>
      </c>
      <c r="C1305" s="296" t="s">
        <v>26</v>
      </c>
      <c r="D1305" s="307">
        <v>2015</v>
      </c>
      <c r="E1305" s="307" t="s">
        <v>194</v>
      </c>
      <c r="F1305" s="65">
        <f t="shared" si="81"/>
        <v>6</v>
      </c>
      <c r="G1305" s="66" t="str">
        <f t="shared" si="82"/>
        <v>2013+</v>
      </c>
      <c r="H1305" s="67" t="str">
        <f t="shared" si="84"/>
        <v>2021-T7 NNOOS-6</v>
      </c>
      <c r="I1305" s="302">
        <v>2.75040416482339E-2</v>
      </c>
      <c r="J1305" s="305">
        <f>VLOOKUP(H1305,T7_ReductionFactor!$G$10:$H$3591,2,FALSE)</f>
        <v>0.7934859469409169</v>
      </c>
      <c r="K1305" s="75">
        <f t="shared" si="83"/>
        <v>2.1824070531951293E-2</v>
      </c>
      <c r="L1305" s="11"/>
      <c r="M1305" s="6"/>
      <c r="N1305" s="6"/>
      <c r="O1305" s="6"/>
      <c r="Q1305" s="7"/>
    </row>
    <row r="1306" spans="1:18" s="9" customFormat="1" ht="16.149999999999999" customHeight="1" x14ac:dyDescent="0.25">
      <c r="A1306" s="9" t="s">
        <v>192</v>
      </c>
      <c r="B1306" s="7">
        <v>2021</v>
      </c>
      <c r="C1306" s="296" t="s">
        <v>26</v>
      </c>
      <c r="D1306" s="307">
        <v>2014</v>
      </c>
      <c r="E1306" s="307" t="s">
        <v>194</v>
      </c>
      <c r="F1306" s="65">
        <f t="shared" si="81"/>
        <v>7</v>
      </c>
      <c r="G1306" s="66" t="str">
        <f t="shared" si="82"/>
        <v>2013+</v>
      </c>
      <c r="H1306" s="67" t="str">
        <f t="shared" si="84"/>
        <v>2021-T7 NNOOS-7</v>
      </c>
      <c r="I1306" s="302">
        <v>1.7812585010604998E-2</v>
      </c>
      <c r="J1306" s="305">
        <f>VLOOKUP(H1306,T7_ReductionFactor!$G$10:$H$3591,2,FALSE)</f>
        <v>0.78767397766324343</v>
      </c>
      <c r="K1306" s="75">
        <f t="shared" si="83"/>
        <v>1.4030509687767907E-2</v>
      </c>
      <c r="L1306" s="11"/>
      <c r="M1306" s="6"/>
      <c r="N1306" s="6"/>
      <c r="O1306" s="6"/>
      <c r="Q1306" s="7"/>
    </row>
    <row r="1307" spans="1:18" s="9" customFormat="1" ht="16.149999999999999" customHeight="1" x14ac:dyDescent="0.25">
      <c r="A1307" s="9" t="s">
        <v>192</v>
      </c>
      <c r="B1307" s="7">
        <v>2021</v>
      </c>
      <c r="C1307" s="296" t="s">
        <v>26</v>
      </c>
      <c r="D1307" s="307">
        <v>2013</v>
      </c>
      <c r="E1307" s="307" t="s">
        <v>194</v>
      </c>
      <c r="F1307" s="65">
        <f t="shared" si="81"/>
        <v>8</v>
      </c>
      <c r="G1307" s="66" t="str">
        <f t="shared" si="82"/>
        <v>2010-12</v>
      </c>
      <c r="H1307" s="67" t="str">
        <f t="shared" si="84"/>
        <v>2021-T7 NNOOS-8</v>
      </c>
      <c r="I1307" s="302">
        <v>1.9229829222555801E-2</v>
      </c>
      <c r="J1307" s="305">
        <f>VLOOKUP(H1307,T7_ReductionFactor!$G$10:$H$3591,2,FALSE)</f>
        <v>0.76597063810420862</v>
      </c>
      <c r="K1307" s="75">
        <f t="shared" si="83"/>
        <v>1.4729484560236025E-2</v>
      </c>
      <c r="L1307" s="11"/>
      <c r="M1307" s="6"/>
      <c r="N1307" s="6"/>
      <c r="O1307" s="6"/>
      <c r="Q1307" s="7"/>
    </row>
    <row r="1308" spans="1:18" s="9" customFormat="1" ht="16.149999999999999" customHeight="1" x14ac:dyDescent="0.25">
      <c r="A1308" s="9" t="s">
        <v>192</v>
      </c>
      <c r="B1308" s="7">
        <v>2021</v>
      </c>
      <c r="C1308" s="296" t="s">
        <v>26</v>
      </c>
      <c r="D1308" s="307">
        <v>2012</v>
      </c>
      <c r="E1308" s="307" t="s">
        <v>194</v>
      </c>
      <c r="F1308" s="65">
        <f t="shared" si="81"/>
        <v>9</v>
      </c>
      <c r="G1308" s="66" t="str">
        <f t="shared" si="82"/>
        <v>2010-12</v>
      </c>
      <c r="H1308" s="67" t="str">
        <f t="shared" si="84"/>
        <v>2021-T7 NNOOS-9</v>
      </c>
      <c r="I1308" s="302">
        <v>1.74575155685582E-2</v>
      </c>
      <c r="J1308" s="305">
        <f>VLOOKUP(H1308,T7_ReductionFactor!$G$10:$H$3591,2,FALSE)</f>
        <v>0.76568402963952897</v>
      </c>
      <c r="K1308" s="75">
        <f t="shared" si="83"/>
        <v>1.3366940868028455E-2</v>
      </c>
      <c r="L1308" s="11"/>
      <c r="M1308" s="6"/>
      <c r="N1308" s="6"/>
      <c r="O1308" s="6"/>
      <c r="Q1308" s="7"/>
    </row>
    <row r="1309" spans="1:18" s="9" customFormat="1" ht="16.149999999999999" customHeight="1" x14ac:dyDescent="0.25">
      <c r="A1309" s="9" t="s">
        <v>192</v>
      </c>
      <c r="B1309" s="7">
        <v>2021</v>
      </c>
      <c r="C1309" s="296" t="s">
        <v>26</v>
      </c>
      <c r="D1309" s="307">
        <v>2011</v>
      </c>
      <c r="E1309" s="307" t="s">
        <v>194</v>
      </c>
      <c r="F1309" s="65">
        <f t="shared" si="81"/>
        <v>10</v>
      </c>
      <c r="G1309" s="66" t="str">
        <f t="shared" si="82"/>
        <v>2010-12</v>
      </c>
      <c r="H1309" s="67" t="str">
        <f t="shared" si="84"/>
        <v>2021-T7 NNOOS-10</v>
      </c>
      <c r="I1309" s="302">
        <v>1.0404980470105201E-2</v>
      </c>
      <c r="J1309" s="305">
        <f>VLOOKUP(H1309,T7_ReductionFactor!$G$10:$H$3591,2,FALSE)</f>
        <v>0.76568402963952897</v>
      </c>
      <c r="K1309" s="75">
        <f t="shared" si="83"/>
        <v>7.9669273746707514E-3</v>
      </c>
      <c r="L1309" s="11"/>
      <c r="M1309" s="6"/>
      <c r="N1309" s="6"/>
      <c r="O1309" s="6"/>
      <c r="Q1309" s="7"/>
    </row>
    <row r="1310" spans="1:18" s="9" customFormat="1" ht="16.149999999999999" customHeight="1" x14ac:dyDescent="0.25">
      <c r="A1310" s="9" t="s">
        <v>192</v>
      </c>
      <c r="B1310" s="7">
        <v>2021</v>
      </c>
      <c r="C1310" s="296" t="s">
        <v>26</v>
      </c>
      <c r="D1310" s="307">
        <v>2010</v>
      </c>
      <c r="E1310" s="307" t="s">
        <v>194</v>
      </c>
      <c r="F1310" s="65">
        <f t="shared" si="81"/>
        <v>11</v>
      </c>
      <c r="G1310" s="66" t="str">
        <f t="shared" si="82"/>
        <v>2007-09</v>
      </c>
      <c r="H1310" s="67" t="str">
        <f t="shared" si="84"/>
        <v>2021-T7 NNOOS-11</v>
      </c>
      <c r="I1310" s="302">
        <v>5.8343900433198504E-3</v>
      </c>
      <c r="J1310" s="305">
        <f>VLOOKUP(H1310,T7_ReductionFactor!$G$10:$H$3591,2,FALSE)</f>
        <v>0.76746621125381953</v>
      </c>
      <c r="K1310" s="75">
        <f t="shared" si="83"/>
        <v>4.4776972215236936E-3</v>
      </c>
      <c r="L1310" s="11"/>
      <c r="M1310" s="6"/>
      <c r="N1310" s="6"/>
      <c r="O1310" s="6"/>
      <c r="Q1310" s="7"/>
    </row>
    <row r="1311" spans="1:18" s="9" customFormat="1" ht="16.149999999999999" customHeight="1" x14ac:dyDescent="0.25">
      <c r="A1311" s="9" t="s">
        <v>192</v>
      </c>
      <c r="B1311" s="7">
        <v>2021</v>
      </c>
      <c r="C1311" s="296" t="s">
        <v>26</v>
      </c>
      <c r="D1311" s="307">
        <v>2009</v>
      </c>
      <c r="E1311" s="307" t="s">
        <v>194</v>
      </c>
      <c r="F1311" s="65">
        <f t="shared" si="81"/>
        <v>12</v>
      </c>
      <c r="G1311" s="66" t="str">
        <f t="shared" si="82"/>
        <v>2007-09</v>
      </c>
      <c r="H1311" s="67" t="str">
        <f t="shared" si="84"/>
        <v>2021-T7 NNOOS-12</v>
      </c>
      <c r="I1311" s="302">
        <v>4.0545741069274704E-3</v>
      </c>
      <c r="J1311" s="305">
        <f>VLOOKUP(H1311,T7_ReductionFactor!$G$10:$H$3591,2,FALSE)</f>
        <v>0.76746621125381953</v>
      </c>
      <c r="K1311" s="75">
        <f t="shared" si="83"/>
        <v>3.1117486280914648E-3</v>
      </c>
      <c r="L1311" s="11"/>
      <c r="M1311" s="6"/>
      <c r="N1311" s="6"/>
      <c r="O1311" s="6"/>
      <c r="Q1311" s="7"/>
    </row>
    <row r="1312" spans="1:18" s="9" customFormat="1" ht="16.149999999999999" customHeight="1" x14ac:dyDescent="0.25">
      <c r="A1312" s="9" t="s">
        <v>192</v>
      </c>
      <c r="B1312" s="7">
        <v>2021</v>
      </c>
      <c r="C1312" s="296" t="s">
        <v>26</v>
      </c>
      <c r="D1312" s="307">
        <v>2008</v>
      </c>
      <c r="E1312" s="307" t="s">
        <v>194</v>
      </c>
      <c r="F1312" s="65">
        <f t="shared" si="81"/>
        <v>13</v>
      </c>
      <c r="G1312" s="66" t="str">
        <f t="shared" si="82"/>
        <v>2007-09</v>
      </c>
      <c r="H1312" s="67" t="str">
        <f t="shared" si="84"/>
        <v>2021-T7 NNOOS-13</v>
      </c>
      <c r="I1312" s="302">
        <v>2.9408309927331901E-3</v>
      </c>
      <c r="J1312" s="305">
        <f>VLOOKUP(H1312,T7_ReductionFactor!$G$10:$H$3591,2,FALSE)</f>
        <v>0.76746621125381953</v>
      </c>
      <c r="K1312" s="75">
        <f t="shared" si="83"/>
        <v>2.2569884199307505E-3</v>
      </c>
      <c r="L1312" s="11"/>
      <c r="M1312" s="6"/>
      <c r="N1312" s="6"/>
      <c r="O1312" s="6"/>
      <c r="Q1312" s="7"/>
    </row>
    <row r="1313" spans="1:17" s="9" customFormat="1" ht="16.149999999999999" customHeight="1" x14ac:dyDescent="0.25">
      <c r="A1313" s="9" t="s">
        <v>192</v>
      </c>
      <c r="B1313" s="7">
        <v>2021</v>
      </c>
      <c r="C1313" s="296" t="s">
        <v>26</v>
      </c>
      <c r="D1313" s="307">
        <v>2007</v>
      </c>
      <c r="E1313" s="307" t="s">
        <v>194</v>
      </c>
      <c r="F1313" s="65">
        <f t="shared" si="81"/>
        <v>14</v>
      </c>
      <c r="G1313" s="66" t="str">
        <f t="shared" si="82"/>
        <v>1997-06</v>
      </c>
      <c r="H1313" s="67" t="str">
        <f t="shared" si="84"/>
        <v>2021-T7 NNOOS-14</v>
      </c>
      <c r="I1313" s="302">
        <v>9.2018614333632801E-2</v>
      </c>
      <c r="J1313" s="305">
        <f>VLOOKUP(H1313,T7_ReductionFactor!$G$10:$H$3591,2,FALSE)</f>
        <v>0.86930286854611971</v>
      </c>
      <c r="K1313" s="75">
        <f t="shared" si="83"/>
        <v>7.9992045399866082E-2</v>
      </c>
      <c r="L1313" s="11"/>
      <c r="M1313" s="6"/>
      <c r="N1313" s="6"/>
      <c r="O1313" s="6"/>
      <c r="Q1313" s="7"/>
    </row>
    <row r="1314" spans="1:17" s="9" customFormat="1" ht="16.149999999999999" customHeight="1" x14ac:dyDescent="0.25">
      <c r="A1314" s="9" t="s">
        <v>192</v>
      </c>
      <c r="B1314" s="7">
        <v>2021</v>
      </c>
      <c r="C1314" s="296" t="s">
        <v>26</v>
      </c>
      <c r="D1314" s="307">
        <v>2006</v>
      </c>
      <c r="E1314" s="307" t="s">
        <v>194</v>
      </c>
      <c r="F1314" s="65">
        <f t="shared" si="81"/>
        <v>15</v>
      </c>
      <c r="G1314" s="66" t="str">
        <f t="shared" si="82"/>
        <v>1997-06</v>
      </c>
      <c r="H1314" s="67" t="str">
        <f t="shared" si="84"/>
        <v>2021-T7 NNOOS-15</v>
      </c>
      <c r="I1314" s="302">
        <v>6.5209763653999497E-2</v>
      </c>
      <c r="J1314" s="305">
        <f>VLOOKUP(H1314,T7_ReductionFactor!$G$10:$H$3591,2,FALSE)</f>
        <v>0.86930286854611971</v>
      </c>
      <c r="K1314" s="75">
        <f t="shared" si="83"/>
        <v>5.6687034601636259E-2</v>
      </c>
      <c r="L1314" s="11"/>
      <c r="M1314" s="6"/>
      <c r="N1314" s="6"/>
      <c r="O1314" s="6"/>
      <c r="Q1314" s="7"/>
    </row>
    <row r="1315" spans="1:17" s="9" customFormat="1" ht="16.149999999999999" customHeight="1" x14ac:dyDescent="0.25">
      <c r="A1315" s="9" t="s">
        <v>192</v>
      </c>
      <c r="B1315" s="7">
        <v>2021</v>
      </c>
      <c r="C1315" s="296" t="s">
        <v>26</v>
      </c>
      <c r="D1315" s="307">
        <v>2005</v>
      </c>
      <c r="E1315" s="307" t="s">
        <v>194</v>
      </c>
      <c r="F1315" s="65">
        <f t="shared" si="81"/>
        <v>16</v>
      </c>
      <c r="G1315" s="66" t="str">
        <f t="shared" si="82"/>
        <v>1997-06</v>
      </c>
      <c r="H1315" s="67" t="str">
        <f t="shared" si="84"/>
        <v>2021-T7 NNOOS-16</v>
      </c>
      <c r="I1315" s="302">
        <v>4.9791509912607598E-2</v>
      </c>
      <c r="J1315" s="305">
        <f>VLOOKUP(H1315,T7_ReductionFactor!$G$10:$H$3591,2,FALSE)</f>
        <v>0.86930286854611971</v>
      </c>
      <c r="K1315" s="75">
        <f t="shared" si="83"/>
        <v>4.328390239627234E-2</v>
      </c>
      <c r="L1315" s="11"/>
      <c r="M1315" s="6"/>
      <c r="N1315" s="6"/>
      <c r="O1315" s="6"/>
      <c r="Q1315" s="7"/>
    </row>
    <row r="1316" spans="1:17" s="9" customFormat="1" ht="16.149999999999999" customHeight="1" x14ac:dyDescent="0.25">
      <c r="A1316" s="9" t="s">
        <v>192</v>
      </c>
      <c r="B1316" s="7">
        <v>2021</v>
      </c>
      <c r="C1316" s="296" t="s">
        <v>26</v>
      </c>
      <c r="D1316" s="307">
        <v>2004</v>
      </c>
      <c r="E1316" s="307" t="s">
        <v>194</v>
      </c>
      <c r="F1316" s="65">
        <f t="shared" si="81"/>
        <v>17</v>
      </c>
      <c r="G1316" s="66" t="str">
        <f t="shared" si="82"/>
        <v>1997-06</v>
      </c>
      <c r="H1316" s="67" t="str">
        <f t="shared" si="84"/>
        <v>2021-T7 NNOOS-17</v>
      </c>
      <c r="I1316" s="302">
        <v>2.41136904777155E-4</v>
      </c>
      <c r="J1316" s="305">
        <f>VLOOKUP(H1316,T7_ReductionFactor!$G$10:$H$3591,2,FALSE)</f>
        <v>0.86930286854611971</v>
      </c>
      <c r="K1316" s="75">
        <f t="shared" si="83"/>
        <v>2.0962100303511337E-4</v>
      </c>
      <c r="L1316" s="11"/>
      <c r="M1316" s="6"/>
      <c r="N1316" s="6"/>
      <c r="O1316" s="6"/>
      <c r="Q1316" s="7"/>
    </row>
    <row r="1317" spans="1:17" s="9" customFormat="1" ht="16.149999999999999" customHeight="1" x14ac:dyDescent="0.25">
      <c r="A1317" s="9" t="s">
        <v>192</v>
      </c>
      <c r="B1317" s="7">
        <v>2021</v>
      </c>
      <c r="C1317" s="296" t="s">
        <v>27</v>
      </c>
      <c r="D1317" s="307">
        <v>2022</v>
      </c>
      <c r="E1317" s="307" t="s">
        <v>194</v>
      </c>
      <c r="F1317" s="65">
        <f t="shared" si="81"/>
        <v>-1</v>
      </c>
      <c r="G1317" s="66" t="str">
        <f t="shared" si="82"/>
        <v>2013+</v>
      </c>
      <c r="H1317" s="67" t="str">
        <f t="shared" si="84"/>
        <v>2021-T7 NOOS--1</v>
      </c>
      <c r="I1317" s="302">
        <v>1.47721576686537E-4</v>
      </c>
      <c r="J1317" s="305">
        <f>VLOOKUP(H1317,T7_ReductionFactor!$G$10:$H$3591,2,FALSE)</f>
        <v>1</v>
      </c>
      <c r="K1317" s="75">
        <f t="shared" si="83"/>
        <v>1.47721576686537E-4</v>
      </c>
      <c r="L1317" s="11"/>
      <c r="M1317" s="6"/>
      <c r="N1317" s="6"/>
      <c r="O1317" s="6"/>
      <c r="Q1317" s="7"/>
    </row>
    <row r="1318" spans="1:17" s="9" customFormat="1" ht="16.149999999999999" customHeight="1" x14ac:dyDescent="0.25">
      <c r="A1318" s="9" t="s">
        <v>192</v>
      </c>
      <c r="B1318" s="7">
        <v>2021</v>
      </c>
      <c r="C1318" s="296" t="s">
        <v>27</v>
      </c>
      <c r="D1318" s="307">
        <v>2021</v>
      </c>
      <c r="E1318" s="307" t="s">
        <v>194</v>
      </c>
      <c r="F1318" s="65">
        <f t="shared" si="81"/>
        <v>0</v>
      </c>
      <c r="G1318" s="66" t="str">
        <f t="shared" si="82"/>
        <v>2013+</v>
      </c>
      <c r="H1318" s="67" t="str">
        <f t="shared" si="84"/>
        <v>2021-T7 NOOS-0</v>
      </c>
      <c r="I1318" s="302">
        <v>7.4407680813332196E-4</v>
      </c>
      <c r="J1318" s="305">
        <f>VLOOKUP(H1318,T7_ReductionFactor!$G$10:$H$3591,2,FALSE)</f>
        <v>0.91801610223636954</v>
      </c>
      <c r="K1318" s="75">
        <f t="shared" si="83"/>
        <v>6.8307449116703119E-4</v>
      </c>
      <c r="L1318" s="11"/>
      <c r="M1318" s="6"/>
      <c r="N1318" s="6"/>
      <c r="O1318" s="6"/>
      <c r="Q1318" s="7"/>
    </row>
    <row r="1319" spans="1:17" s="9" customFormat="1" ht="16.149999999999999" customHeight="1" x14ac:dyDescent="0.25">
      <c r="A1319" s="9" t="s">
        <v>192</v>
      </c>
      <c r="B1319" s="7">
        <v>2021</v>
      </c>
      <c r="C1319" s="296" t="s">
        <v>27</v>
      </c>
      <c r="D1319" s="307">
        <v>2020</v>
      </c>
      <c r="E1319" s="307" t="s">
        <v>194</v>
      </c>
      <c r="F1319" s="65">
        <f t="shared" si="81"/>
        <v>1</v>
      </c>
      <c r="G1319" s="66" t="str">
        <f t="shared" si="82"/>
        <v>2013+</v>
      </c>
      <c r="H1319" s="67" t="str">
        <f t="shared" si="84"/>
        <v>2021-T7 NOOS-1</v>
      </c>
      <c r="I1319" s="302">
        <v>1.6639964318846099E-3</v>
      </c>
      <c r="J1319" s="305">
        <f>VLOOKUP(H1319,T7_ReductionFactor!$G$10:$H$3591,2,FALSE)</f>
        <v>0.87222748702595432</v>
      </c>
      <c r="K1319" s="75">
        <f t="shared" si="83"/>
        <v>1.4513834262028678E-3</v>
      </c>
      <c r="L1319" s="11"/>
      <c r="M1319" s="6"/>
      <c r="N1319" s="6"/>
      <c r="O1319" s="6"/>
      <c r="Q1319" s="7"/>
    </row>
    <row r="1320" spans="1:17" s="9" customFormat="1" ht="16.149999999999999" customHeight="1" x14ac:dyDescent="0.25">
      <c r="A1320" s="9" t="s">
        <v>192</v>
      </c>
      <c r="B1320" s="7">
        <v>2021</v>
      </c>
      <c r="C1320" s="296" t="s">
        <v>27</v>
      </c>
      <c r="D1320" s="307">
        <v>2019</v>
      </c>
      <c r="E1320" s="307" t="s">
        <v>194</v>
      </c>
      <c r="F1320" s="65">
        <f t="shared" si="81"/>
        <v>2</v>
      </c>
      <c r="G1320" s="66" t="str">
        <f t="shared" si="82"/>
        <v>2013+</v>
      </c>
      <c r="H1320" s="67" t="str">
        <f t="shared" si="84"/>
        <v>2021-T7 NOOS-2</v>
      </c>
      <c r="I1320" s="302">
        <v>2.3255841663668399E-3</v>
      </c>
      <c r="J1320" s="305">
        <f>VLOOKUP(H1320,T7_ReductionFactor!$G$10:$H$3591,2,FALSE)</f>
        <v>0.84364490897986155</v>
      </c>
      <c r="K1320" s="75">
        <f t="shared" si="83"/>
        <v>1.9619672423595597E-3</v>
      </c>
      <c r="L1320" s="11"/>
      <c r="M1320" s="6"/>
      <c r="N1320" s="6"/>
      <c r="O1320" s="6"/>
      <c r="Q1320" s="7"/>
    </row>
    <row r="1321" spans="1:17" s="9" customFormat="1" ht="16.149999999999999" customHeight="1" x14ac:dyDescent="0.25">
      <c r="A1321" s="9" t="s">
        <v>192</v>
      </c>
      <c r="B1321" s="7">
        <v>2021</v>
      </c>
      <c r="C1321" s="296" t="s">
        <v>27</v>
      </c>
      <c r="D1321" s="307">
        <v>2018</v>
      </c>
      <c r="E1321" s="307" t="s">
        <v>194</v>
      </c>
      <c r="F1321" s="65">
        <f t="shared" si="81"/>
        <v>3</v>
      </c>
      <c r="G1321" s="66" t="str">
        <f t="shared" si="82"/>
        <v>2013+</v>
      </c>
      <c r="H1321" s="67" t="str">
        <f t="shared" si="84"/>
        <v>2021-T7 NOOS-3</v>
      </c>
      <c r="I1321" s="302">
        <v>3.51869335231173E-3</v>
      </c>
      <c r="J1321" s="305">
        <f>VLOOKUP(H1321,T7_ReductionFactor!$G$10:$H$3591,2,FALSE)</f>
        <v>0.8244645216476616</v>
      </c>
      <c r="K1321" s="75">
        <f t="shared" si="83"/>
        <v>2.9010378315384973E-3</v>
      </c>
      <c r="L1321" s="11"/>
      <c r="M1321" s="6"/>
      <c r="N1321" s="6"/>
      <c r="O1321" s="6"/>
      <c r="Q1321" s="7"/>
    </row>
    <row r="1322" spans="1:17" s="9" customFormat="1" ht="16.149999999999999" customHeight="1" x14ac:dyDescent="0.25">
      <c r="A1322" s="9" t="s">
        <v>192</v>
      </c>
      <c r="B1322" s="7">
        <v>2021</v>
      </c>
      <c r="C1322" s="296" t="s">
        <v>27</v>
      </c>
      <c r="D1322" s="307">
        <v>2017</v>
      </c>
      <c r="E1322" s="307" t="s">
        <v>194</v>
      </c>
      <c r="F1322" s="65">
        <f t="shared" si="81"/>
        <v>4</v>
      </c>
      <c r="G1322" s="66" t="str">
        <f t="shared" si="82"/>
        <v>2013+</v>
      </c>
      <c r="H1322" s="67" t="str">
        <f t="shared" si="84"/>
        <v>2021-T7 NOOS-4</v>
      </c>
      <c r="I1322" s="302">
        <v>4.7896119263377097E-3</v>
      </c>
      <c r="J1322" s="305">
        <f>VLOOKUP(H1322,T7_ReductionFactor!$G$10:$H$3591,2,FALSE)</f>
        <v>0.8109217615349148</v>
      </c>
      <c r="K1322" s="75">
        <f t="shared" si="83"/>
        <v>3.8840005403744122E-3</v>
      </c>
      <c r="L1322" s="11"/>
      <c r="M1322" s="6"/>
      <c r="N1322" s="6"/>
      <c r="O1322" s="6"/>
      <c r="Q1322" s="7"/>
    </row>
    <row r="1323" spans="1:17" s="9" customFormat="1" ht="16.149999999999999" customHeight="1" x14ac:dyDescent="0.25">
      <c r="A1323" s="9" t="s">
        <v>192</v>
      </c>
      <c r="B1323" s="7">
        <v>2021</v>
      </c>
      <c r="C1323" s="296" t="s">
        <v>27</v>
      </c>
      <c r="D1323" s="307">
        <v>2016</v>
      </c>
      <c r="E1323" s="307" t="s">
        <v>194</v>
      </c>
      <c r="F1323" s="65">
        <f t="shared" si="81"/>
        <v>5</v>
      </c>
      <c r="G1323" s="66" t="str">
        <f t="shared" si="82"/>
        <v>2013+</v>
      </c>
      <c r="H1323" s="67" t="str">
        <f t="shared" si="84"/>
        <v>2021-T7 NOOS-5</v>
      </c>
      <c r="I1323" s="302">
        <v>3.5273862632845703E-2</v>
      </c>
      <c r="J1323" s="305">
        <f>VLOOKUP(H1323,T7_ReductionFactor!$G$10:$H$3591,2,FALSE)</f>
        <v>0.80098995127577888</v>
      </c>
      <c r="K1323" s="75">
        <f t="shared" si="83"/>
        <v>2.8254009511591596E-2</v>
      </c>
      <c r="L1323" s="11"/>
      <c r="M1323" s="6"/>
      <c r="N1323" s="6"/>
      <c r="O1323" s="6"/>
      <c r="Q1323" s="7"/>
    </row>
    <row r="1324" spans="1:17" s="9" customFormat="1" ht="16.149999999999999" customHeight="1" x14ac:dyDescent="0.25">
      <c r="A1324" s="9" t="s">
        <v>192</v>
      </c>
      <c r="B1324" s="7">
        <v>2021</v>
      </c>
      <c r="C1324" s="296" t="s">
        <v>27</v>
      </c>
      <c r="D1324" s="307">
        <v>2015</v>
      </c>
      <c r="E1324" s="307" t="s">
        <v>194</v>
      </c>
      <c r="F1324" s="65">
        <f t="shared" si="81"/>
        <v>6</v>
      </c>
      <c r="G1324" s="66" t="str">
        <f t="shared" si="82"/>
        <v>2013+</v>
      </c>
      <c r="H1324" s="67" t="str">
        <f t="shared" si="84"/>
        <v>2021-T7 NOOS-6</v>
      </c>
      <c r="I1324" s="302">
        <v>1.81636623012871E-2</v>
      </c>
      <c r="J1324" s="305">
        <f>VLOOKUP(H1324,T7_ReductionFactor!$G$10:$H$3591,2,FALSE)</f>
        <v>0.7934859469409169</v>
      </c>
      <c r="K1324" s="75">
        <f t="shared" si="83"/>
        <v>1.4412610781051828E-2</v>
      </c>
      <c r="L1324" s="11"/>
      <c r="M1324" s="6"/>
      <c r="N1324" s="6"/>
      <c r="O1324" s="6"/>
      <c r="Q1324" s="7"/>
    </row>
    <row r="1325" spans="1:17" s="9" customFormat="1" ht="16.149999999999999" customHeight="1" x14ac:dyDescent="0.25">
      <c r="A1325" s="9" t="s">
        <v>192</v>
      </c>
      <c r="B1325" s="7">
        <v>2021</v>
      </c>
      <c r="C1325" s="296" t="s">
        <v>27</v>
      </c>
      <c r="D1325" s="307">
        <v>2014</v>
      </c>
      <c r="E1325" s="307" t="s">
        <v>194</v>
      </c>
      <c r="F1325" s="65">
        <f t="shared" si="81"/>
        <v>7</v>
      </c>
      <c r="G1325" s="66" t="str">
        <f t="shared" si="82"/>
        <v>2013+</v>
      </c>
      <c r="H1325" s="67" t="str">
        <f t="shared" si="84"/>
        <v>2021-T7 NOOS-7</v>
      </c>
      <c r="I1325" s="302">
        <v>1.10732659828526E-2</v>
      </c>
      <c r="J1325" s="305">
        <f>VLOOKUP(H1325,T7_ReductionFactor!$G$10:$H$3591,2,FALSE)</f>
        <v>0.78767397766324343</v>
      </c>
      <c r="K1325" s="75">
        <f t="shared" si="83"/>
        <v>8.7221234624365925E-3</v>
      </c>
      <c r="L1325" s="11"/>
      <c r="M1325" s="6"/>
      <c r="N1325" s="6"/>
      <c r="O1325" s="6"/>
      <c r="Q1325" s="7"/>
    </row>
    <row r="1326" spans="1:17" s="9" customFormat="1" ht="16.149999999999999" customHeight="1" x14ac:dyDescent="0.25">
      <c r="A1326" s="9" t="s">
        <v>192</v>
      </c>
      <c r="B1326" s="7">
        <v>2021</v>
      </c>
      <c r="C1326" s="296" t="s">
        <v>27</v>
      </c>
      <c r="D1326" s="307">
        <v>2013</v>
      </c>
      <c r="E1326" s="307" t="s">
        <v>194</v>
      </c>
      <c r="F1326" s="65">
        <f t="shared" si="81"/>
        <v>8</v>
      </c>
      <c r="G1326" s="66" t="str">
        <f t="shared" si="82"/>
        <v>2010-12</v>
      </c>
      <c r="H1326" s="67" t="str">
        <f t="shared" si="84"/>
        <v>2021-T7 NOOS-8</v>
      </c>
      <c r="I1326" s="302">
        <v>1.0033974805315E-2</v>
      </c>
      <c r="J1326" s="305">
        <f>VLOOKUP(H1326,T7_ReductionFactor!$G$10:$H$3591,2,FALSE)</f>
        <v>0.76597063810420862</v>
      </c>
      <c r="K1326" s="75">
        <f t="shared" si="83"/>
        <v>7.6857300843486825E-3</v>
      </c>
      <c r="L1326" s="11"/>
      <c r="M1326" s="6"/>
      <c r="N1326" s="6"/>
      <c r="O1326" s="6"/>
      <c r="Q1326" s="7"/>
    </row>
    <row r="1327" spans="1:17" s="9" customFormat="1" ht="16.149999999999999" customHeight="1" x14ac:dyDescent="0.25">
      <c r="A1327" s="9" t="s">
        <v>192</v>
      </c>
      <c r="B1327" s="7">
        <v>2021</v>
      </c>
      <c r="C1327" s="296" t="s">
        <v>27</v>
      </c>
      <c r="D1327" s="307">
        <v>2012</v>
      </c>
      <c r="E1327" s="307" t="s">
        <v>194</v>
      </c>
      <c r="F1327" s="65">
        <f t="shared" si="81"/>
        <v>9</v>
      </c>
      <c r="G1327" s="66" t="str">
        <f t="shared" si="82"/>
        <v>2010-12</v>
      </c>
      <c r="H1327" s="67" t="str">
        <f t="shared" si="84"/>
        <v>2021-T7 NOOS-9</v>
      </c>
      <c r="I1327" s="302">
        <v>9.0288384558841108E-3</v>
      </c>
      <c r="J1327" s="305">
        <f>VLOOKUP(H1327,T7_ReductionFactor!$G$10:$H$3591,2,FALSE)</f>
        <v>0.76568402963952897</v>
      </c>
      <c r="K1327" s="75">
        <f t="shared" si="83"/>
        <v>6.9132374118656883E-3</v>
      </c>
      <c r="L1327" s="11"/>
      <c r="M1327" s="6"/>
      <c r="N1327" s="6"/>
      <c r="O1327" s="6"/>
      <c r="Q1327" s="7"/>
    </row>
    <row r="1328" spans="1:17" s="9" customFormat="1" ht="16.149999999999999" customHeight="1" x14ac:dyDescent="0.25">
      <c r="A1328" s="9" t="s">
        <v>192</v>
      </c>
      <c r="B1328" s="7">
        <v>2021</v>
      </c>
      <c r="C1328" s="296" t="s">
        <v>27</v>
      </c>
      <c r="D1328" s="307">
        <v>2011</v>
      </c>
      <c r="E1328" s="307" t="s">
        <v>194</v>
      </c>
      <c r="F1328" s="65">
        <f t="shared" si="81"/>
        <v>10</v>
      </c>
      <c r="G1328" s="66" t="str">
        <f t="shared" si="82"/>
        <v>2010-12</v>
      </c>
      <c r="H1328" s="67" t="str">
        <f t="shared" si="84"/>
        <v>2021-T7 NOOS-10</v>
      </c>
      <c r="I1328" s="302">
        <v>6.9612897361394097E-3</v>
      </c>
      <c r="J1328" s="305">
        <f>VLOOKUP(H1328,T7_ReductionFactor!$G$10:$H$3591,2,FALSE)</f>
        <v>0.76568402963952897</v>
      </c>
      <c r="K1328" s="75">
        <f t="shared" si="83"/>
        <v>5.3301483766555165E-3</v>
      </c>
      <c r="L1328" s="11"/>
      <c r="M1328" s="6"/>
      <c r="N1328" s="6"/>
      <c r="O1328" s="6"/>
      <c r="Q1328" s="7"/>
    </row>
    <row r="1329" spans="1:17" s="9" customFormat="1" ht="16.149999999999999" customHeight="1" x14ac:dyDescent="0.25">
      <c r="A1329" s="9" t="s">
        <v>192</v>
      </c>
      <c r="B1329" s="7">
        <v>2021</v>
      </c>
      <c r="C1329" s="296" t="s">
        <v>27</v>
      </c>
      <c r="D1329" s="307">
        <v>2010</v>
      </c>
      <c r="E1329" s="307" t="s">
        <v>194</v>
      </c>
      <c r="F1329" s="65">
        <f t="shared" si="81"/>
        <v>11</v>
      </c>
      <c r="G1329" s="66" t="str">
        <f t="shared" si="82"/>
        <v>2007-09</v>
      </c>
      <c r="H1329" s="67" t="str">
        <f t="shared" si="84"/>
        <v>2021-T7 NOOS-11</v>
      </c>
      <c r="I1329" s="302">
        <v>5.3594926301739603E-3</v>
      </c>
      <c r="J1329" s="305">
        <f>VLOOKUP(H1329,T7_ReductionFactor!$G$10:$H$3591,2,FALSE)</f>
        <v>0.76746621125381953</v>
      </c>
      <c r="K1329" s="75">
        <f t="shared" si="83"/>
        <v>4.1132295031223775E-3</v>
      </c>
      <c r="L1329" s="11"/>
      <c r="M1329" s="6"/>
      <c r="N1329" s="6"/>
      <c r="O1329" s="6"/>
      <c r="Q1329" s="7"/>
    </row>
    <row r="1330" spans="1:17" s="9" customFormat="1" ht="16.149999999999999" customHeight="1" x14ac:dyDescent="0.25">
      <c r="A1330" s="9" t="s">
        <v>192</v>
      </c>
      <c r="B1330" s="7">
        <v>2021</v>
      </c>
      <c r="C1330" s="296" t="s">
        <v>27</v>
      </c>
      <c r="D1330" s="307">
        <v>2009</v>
      </c>
      <c r="E1330" s="307" t="s">
        <v>194</v>
      </c>
      <c r="F1330" s="65">
        <f t="shared" si="81"/>
        <v>12</v>
      </c>
      <c r="G1330" s="66" t="str">
        <f t="shared" si="82"/>
        <v>2007-09</v>
      </c>
      <c r="H1330" s="67" t="str">
        <f t="shared" si="84"/>
        <v>2021-T7 NOOS-12</v>
      </c>
      <c r="I1330" s="302">
        <v>3.2820807618570598E-3</v>
      </c>
      <c r="J1330" s="305">
        <f>VLOOKUP(H1330,T7_ReductionFactor!$G$10:$H$3591,2,FALSE)</f>
        <v>0.76746621125381953</v>
      </c>
      <c r="K1330" s="75">
        <f t="shared" si="83"/>
        <v>2.5188860873314872E-3</v>
      </c>
      <c r="L1330" s="11"/>
      <c r="M1330" s="6"/>
      <c r="N1330" s="6"/>
      <c r="O1330" s="6"/>
      <c r="Q1330" s="7"/>
    </row>
    <row r="1331" spans="1:17" s="9" customFormat="1" ht="16.149999999999999" customHeight="1" x14ac:dyDescent="0.25">
      <c r="A1331" s="9" t="s">
        <v>192</v>
      </c>
      <c r="B1331" s="7">
        <v>2021</v>
      </c>
      <c r="C1331" s="296" t="s">
        <v>27</v>
      </c>
      <c r="D1331" s="307">
        <v>2008</v>
      </c>
      <c r="E1331" s="307" t="s">
        <v>194</v>
      </c>
      <c r="F1331" s="65">
        <f t="shared" si="81"/>
        <v>13</v>
      </c>
      <c r="G1331" s="66" t="str">
        <f t="shared" si="82"/>
        <v>2007-09</v>
      </c>
      <c r="H1331" s="67" t="str">
        <f t="shared" si="84"/>
        <v>2021-T7 NOOS-13</v>
      </c>
      <c r="I1331" s="302">
        <v>2.0667789886007898E-3</v>
      </c>
      <c r="J1331" s="305">
        <f>VLOOKUP(H1331,T7_ReductionFactor!$G$10:$H$3591,2,FALSE)</f>
        <v>0.76746621125381953</v>
      </c>
      <c r="K1331" s="75">
        <f t="shared" si="83"/>
        <v>1.5861830398804491E-3</v>
      </c>
      <c r="L1331" s="11"/>
      <c r="M1331" s="6"/>
      <c r="N1331" s="6"/>
      <c r="O1331" s="6"/>
      <c r="Q1331" s="7"/>
    </row>
    <row r="1332" spans="1:17" s="9" customFormat="1" ht="16.149999999999999" customHeight="1" x14ac:dyDescent="0.25">
      <c r="A1332" s="9" t="s">
        <v>192</v>
      </c>
      <c r="B1332" s="7">
        <v>2021</v>
      </c>
      <c r="C1332" s="296" t="s">
        <v>27</v>
      </c>
      <c r="D1332" s="307">
        <v>2007</v>
      </c>
      <c r="E1332" s="307" t="s">
        <v>194</v>
      </c>
      <c r="F1332" s="65">
        <f t="shared" si="81"/>
        <v>14</v>
      </c>
      <c r="G1332" s="66" t="str">
        <f t="shared" si="82"/>
        <v>1997-06</v>
      </c>
      <c r="H1332" s="67" t="str">
        <f t="shared" si="84"/>
        <v>2021-T7 NOOS-14</v>
      </c>
      <c r="I1332" s="302">
        <v>1.27085455139618E-2</v>
      </c>
      <c r="J1332" s="305">
        <f>VLOOKUP(H1332,T7_ReductionFactor!$G$10:$H$3591,2,FALSE)</f>
        <v>0.86930286854611971</v>
      </c>
      <c r="K1332" s="75">
        <f t="shared" si="83"/>
        <v>1.1047575070335915E-2</v>
      </c>
      <c r="L1332" s="11"/>
      <c r="M1332" s="6"/>
      <c r="N1332" s="6"/>
      <c r="O1332" s="6"/>
      <c r="Q1332" s="7"/>
    </row>
    <row r="1333" spans="1:17" s="9" customFormat="1" ht="16.149999999999999" customHeight="1" x14ac:dyDescent="0.25">
      <c r="A1333" s="9" t="s">
        <v>192</v>
      </c>
      <c r="B1333" s="7">
        <v>2021</v>
      </c>
      <c r="C1333" s="296" t="s">
        <v>27</v>
      </c>
      <c r="D1333" s="307">
        <v>2006</v>
      </c>
      <c r="E1333" s="307" t="s">
        <v>194</v>
      </c>
      <c r="F1333" s="65">
        <f t="shared" si="81"/>
        <v>15</v>
      </c>
      <c r="G1333" s="66" t="str">
        <f t="shared" si="82"/>
        <v>1997-06</v>
      </c>
      <c r="H1333" s="67" t="str">
        <f t="shared" si="84"/>
        <v>2021-T7 NOOS-15</v>
      </c>
      <c r="I1333" s="302">
        <v>1.1466206441349E-2</v>
      </c>
      <c r="J1333" s="305">
        <f>VLOOKUP(H1333,T7_ReductionFactor!$G$10:$H$3591,2,FALSE)</f>
        <v>0.86930286854611971</v>
      </c>
      <c r="K1333" s="75">
        <f t="shared" si="83"/>
        <v>9.9676061508066818E-3</v>
      </c>
      <c r="L1333" s="11"/>
      <c r="M1333" s="6"/>
      <c r="N1333" s="6"/>
      <c r="O1333" s="6"/>
      <c r="Q1333" s="7"/>
    </row>
    <row r="1334" spans="1:17" s="9" customFormat="1" ht="16.149999999999999" customHeight="1" x14ac:dyDescent="0.25">
      <c r="A1334" s="9" t="s">
        <v>192</v>
      </c>
      <c r="B1334" s="7">
        <v>2021</v>
      </c>
      <c r="C1334" s="296" t="s">
        <v>27</v>
      </c>
      <c r="D1334" s="307">
        <v>2005</v>
      </c>
      <c r="E1334" s="307" t="s">
        <v>194</v>
      </c>
      <c r="F1334" s="65">
        <f t="shared" si="81"/>
        <v>16</v>
      </c>
      <c r="G1334" s="66" t="str">
        <f t="shared" si="82"/>
        <v>1997-06</v>
      </c>
      <c r="H1334" s="67" t="str">
        <f t="shared" si="84"/>
        <v>2021-T7 NOOS-16</v>
      </c>
      <c r="I1334" s="302">
        <v>8.6719188855876699E-3</v>
      </c>
      <c r="J1334" s="305">
        <f>VLOOKUP(H1334,T7_ReductionFactor!$G$10:$H$3591,2,FALSE)</f>
        <v>0.86930286854611971</v>
      </c>
      <c r="K1334" s="75">
        <f t="shared" si="83"/>
        <v>7.5385239630406308E-3</v>
      </c>
      <c r="L1334" s="11"/>
      <c r="M1334" s="6"/>
      <c r="N1334" s="6"/>
      <c r="O1334" s="6"/>
      <c r="Q1334" s="7"/>
    </row>
    <row r="1335" spans="1:17" s="9" customFormat="1" ht="16.149999999999999" customHeight="1" x14ac:dyDescent="0.25">
      <c r="A1335" s="9" t="s">
        <v>192</v>
      </c>
      <c r="B1335" s="7">
        <v>2021</v>
      </c>
      <c r="C1335" s="296" t="s">
        <v>27</v>
      </c>
      <c r="D1335" s="307">
        <v>2004</v>
      </c>
      <c r="E1335" s="307" t="s">
        <v>194</v>
      </c>
      <c r="F1335" s="65">
        <f t="shared" si="81"/>
        <v>17</v>
      </c>
      <c r="G1335" s="66" t="str">
        <f t="shared" si="82"/>
        <v>1997-06</v>
      </c>
      <c r="H1335" s="67" t="str">
        <f t="shared" si="84"/>
        <v>2021-T7 NOOS-17</v>
      </c>
      <c r="I1335" s="302">
        <v>1.19434550390012E-4</v>
      </c>
      <c r="J1335" s="305">
        <f>VLOOKUP(H1335,T7_ReductionFactor!$G$10:$H$3591,2,FALSE)</f>
        <v>0.86930286854611971</v>
      </c>
      <c r="K1335" s="75">
        <f t="shared" si="83"/>
        <v>1.0382479725755351E-4</v>
      </c>
      <c r="L1335" s="11"/>
      <c r="M1335" s="6"/>
      <c r="N1335" s="6"/>
      <c r="O1335" s="6"/>
      <c r="Q1335" s="7"/>
    </row>
    <row r="1336" spans="1:17" s="9" customFormat="1" ht="16.149999999999999" customHeight="1" x14ac:dyDescent="0.25">
      <c r="A1336" s="9" t="s">
        <v>192</v>
      </c>
      <c r="B1336" s="7">
        <v>2021</v>
      </c>
      <c r="C1336" s="296" t="s">
        <v>28</v>
      </c>
      <c r="D1336" s="307">
        <v>2022</v>
      </c>
      <c r="E1336" s="307" t="s">
        <v>194</v>
      </c>
      <c r="F1336" s="65">
        <f t="shared" si="81"/>
        <v>-1</v>
      </c>
      <c r="G1336" s="66" t="str">
        <f t="shared" si="82"/>
        <v>2013+</v>
      </c>
      <c r="H1336" s="67" t="str">
        <f t="shared" si="84"/>
        <v>2021-T7 Other Port--1</v>
      </c>
      <c r="I1336" s="302">
        <v>5.2752987245818796E-6</v>
      </c>
      <c r="J1336" s="305">
        <f>VLOOKUP(H1336,T7_ReductionFactor!$G$10:$H$3591,2,FALSE)</f>
        <v>1</v>
      </c>
      <c r="K1336" s="75">
        <f t="shared" si="83"/>
        <v>5.2752987245818796E-6</v>
      </c>
      <c r="L1336" s="11"/>
      <c r="M1336" s="6"/>
      <c r="N1336" s="6"/>
      <c r="O1336" s="6"/>
      <c r="Q1336" s="7"/>
    </row>
    <row r="1337" spans="1:17" s="9" customFormat="1" ht="16.149999999999999" customHeight="1" x14ac:dyDescent="0.25">
      <c r="A1337" s="9" t="s">
        <v>192</v>
      </c>
      <c r="B1337" s="7">
        <v>2021</v>
      </c>
      <c r="C1337" s="296" t="s">
        <v>28</v>
      </c>
      <c r="D1337" s="307">
        <v>2021</v>
      </c>
      <c r="E1337" s="307" t="s">
        <v>194</v>
      </c>
      <c r="F1337" s="65">
        <f t="shared" si="81"/>
        <v>0</v>
      </c>
      <c r="G1337" s="66" t="str">
        <f t="shared" si="82"/>
        <v>2013+</v>
      </c>
      <c r="H1337" s="67" t="str">
        <f t="shared" si="84"/>
        <v>2021-T7 Other Port-0</v>
      </c>
      <c r="I1337" s="302">
        <v>4.7426356310861902E-5</v>
      </c>
      <c r="J1337" s="305">
        <f>VLOOKUP(H1337,T7_ReductionFactor!$G$10:$H$3591,2,FALSE)</f>
        <v>0.93514365249031617</v>
      </c>
      <c r="K1337" s="75">
        <f t="shared" si="83"/>
        <v>4.4350456064846553E-5</v>
      </c>
      <c r="L1337" s="11"/>
      <c r="M1337" s="6"/>
      <c r="N1337" s="6"/>
      <c r="O1337" s="6"/>
      <c r="Q1337" s="7"/>
    </row>
    <row r="1338" spans="1:17" s="9" customFormat="1" ht="16.149999999999999" customHeight="1" x14ac:dyDescent="0.25">
      <c r="A1338" s="9" t="s">
        <v>192</v>
      </c>
      <c r="B1338" s="7">
        <v>2021</v>
      </c>
      <c r="C1338" s="296" t="s">
        <v>28</v>
      </c>
      <c r="D1338" s="307">
        <v>2020</v>
      </c>
      <c r="E1338" s="307" t="s">
        <v>194</v>
      </c>
      <c r="F1338" s="65">
        <f t="shared" si="81"/>
        <v>1</v>
      </c>
      <c r="G1338" s="66" t="str">
        <f t="shared" si="82"/>
        <v>2013+</v>
      </c>
      <c r="H1338" s="67" t="str">
        <f t="shared" si="84"/>
        <v>2021-T7 Other Port-1</v>
      </c>
      <c r="I1338" s="302">
        <v>7.7721883990505399E-5</v>
      </c>
      <c r="J1338" s="305">
        <f>VLOOKUP(H1338,T7_ReductionFactor!$G$10:$H$3591,2,FALSE)</f>
        <v>0.89401238448146214</v>
      </c>
      <c r="K1338" s="75">
        <f t="shared" si="83"/>
        <v>6.9484326832743311E-5</v>
      </c>
      <c r="L1338" s="11"/>
      <c r="M1338" s="6"/>
      <c r="N1338" s="6"/>
      <c r="O1338" s="6"/>
      <c r="Q1338" s="7"/>
    </row>
    <row r="1339" spans="1:17" s="9" customFormat="1" ht="16.149999999999999" customHeight="1" x14ac:dyDescent="0.25">
      <c r="A1339" s="9" t="s">
        <v>192</v>
      </c>
      <c r="B1339" s="7">
        <v>2021</v>
      </c>
      <c r="C1339" s="296" t="s">
        <v>28</v>
      </c>
      <c r="D1339" s="307">
        <v>2019</v>
      </c>
      <c r="E1339" s="307" t="s">
        <v>194</v>
      </c>
      <c r="F1339" s="65">
        <f t="shared" si="81"/>
        <v>2</v>
      </c>
      <c r="G1339" s="66" t="str">
        <f t="shared" si="82"/>
        <v>2013+</v>
      </c>
      <c r="H1339" s="67" t="str">
        <f t="shared" si="84"/>
        <v>2021-T7 Other Port-2</v>
      </c>
      <c r="I1339" s="302">
        <v>9.0633594813139902E-5</v>
      </c>
      <c r="J1339" s="305">
        <f>VLOOKUP(H1339,T7_ReductionFactor!$G$10:$H$3591,2,FALSE)</f>
        <v>0.86588428083886382</v>
      </c>
      <c r="K1339" s="75">
        <f t="shared" si="83"/>
        <v>7.8478205064616617E-5</v>
      </c>
      <c r="L1339" s="11"/>
      <c r="M1339" s="6"/>
      <c r="N1339" s="6"/>
      <c r="O1339" s="6"/>
      <c r="Q1339" s="7"/>
    </row>
    <row r="1340" spans="1:17" s="9" customFormat="1" ht="16.149999999999999" customHeight="1" x14ac:dyDescent="0.25">
      <c r="A1340" s="9" t="s">
        <v>192</v>
      </c>
      <c r="B1340" s="7">
        <v>2021</v>
      </c>
      <c r="C1340" s="296" t="s">
        <v>28</v>
      </c>
      <c r="D1340" s="307">
        <v>2018</v>
      </c>
      <c r="E1340" s="307" t="s">
        <v>194</v>
      </c>
      <c r="F1340" s="65">
        <f t="shared" si="81"/>
        <v>3</v>
      </c>
      <c r="G1340" s="66" t="str">
        <f t="shared" si="82"/>
        <v>2013+</v>
      </c>
      <c r="H1340" s="67" t="str">
        <f t="shared" si="84"/>
        <v>2021-T7 Other Port-3</v>
      </c>
      <c r="I1340" s="302">
        <v>1.0211075961651101E-4</v>
      </c>
      <c r="J1340" s="305">
        <f>VLOOKUP(H1340,T7_ReductionFactor!$G$10:$H$3591,2,FALSE)</f>
        <v>0.84408396089301196</v>
      </c>
      <c r="K1340" s="75">
        <f t="shared" si="83"/>
        <v>8.6190054426898819E-5</v>
      </c>
      <c r="L1340" s="11"/>
      <c r="M1340" s="6"/>
      <c r="N1340" s="6"/>
      <c r="O1340" s="6"/>
      <c r="Q1340" s="7"/>
    </row>
    <row r="1341" spans="1:17" s="9" customFormat="1" ht="16.149999999999999" customHeight="1" x14ac:dyDescent="0.25">
      <c r="A1341" s="9" t="s">
        <v>192</v>
      </c>
      <c r="B1341" s="7">
        <v>2021</v>
      </c>
      <c r="C1341" s="296" t="s">
        <v>28</v>
      </c>
      <c r="D1341" s="307">
        <v>2017</v>
      </c>
      <c r="E1341" s="307" t="s">
        <v>194</v>
      </c>
      <c r="F1341" s="65">
        <f t="shared" si="81"/>
        <v>4</v>
      </c>
      <c r="G1341" s="66" t="str">
        <f t="shared" si="82"/>
        <v>2013+</v>
      </c>
      <c r="H1341" s="67" t="str">
        <f t="shared" si="84"/>
        <v>2021-T7 Other Port-4</v>
      </c>
      <c r="I1341" s="302">
        <v>1.1170697148088799E-4</v>
      </c>
      <c r="J1341" s="305">
        <f>VLOOKUP(H1341,T7_ReductionFactor!$G$10:$H$3591,2,FALSE)</f>
        <v>0.82701270097062751</v>
      </c>
      <c r="K1341" s="75">
        <f t="shared" si="83"/>
        <v>9.2383084201658043E-5</v>
      </c>
      <c r="L1341" s="11"/>
      <c r="M1341" s="6"/>
      <c r="N1341" s="6"/>
      <c r="O1341" s="6"/>
      <c r="Q1341" s="7"/>
    </row>
    <row r="1342" spans="1:17" s="9" customFormat="1" ht="16.149999999999999" customHeight="1" x14ac:dyDescent="0.25">
      <c r="A1342" s="9" t="s">
        <v>192</v>
      </c>
      <c r="B1342" s="7">
        <v>2021</v>
      </c>
      <c r="C1342" s="296" t="s">
        <v>28</v>
      </c>
      <c r="D1342" s="307">
        <v>2016</v>
      </c>
      <c r="E1342" s="307" t="s">
        <v>194</v>
      </c>
      <c r="F1342" s="65">
        <f t="shared" si="81"/>
        <v>5</v>
      </c>
      <c r="G1342" s="66" t="str">
        <f t="shared" si="82"/>
        <v>2013+</v>
      </c>
      <c r="H1342" s="67" t="str">
        <f t="shared" si="84"/>
        <v>2021-T7 Other Port-5</v>
      </c>
      <c r="I1342" s="302">
        <v>1.2034541807858601E-4</v>
      </c>
      <c r="J1342" s="305">
        <f>VLOOKUP(H1342,T7_ReductionFactor!$G$10:$H$3591,2,FALSE)</f>
        <v>0.81251163374825064</v>
      </c>
      <c r="K1342" s="75">
        <f t="shared" si="83"/>
        <v>9.7782052257148173E-5</v>
      </c>
      <c r="L1342" s="11"/>
      <c r="M1342" s="6"/>
      <c r="N1342" s="6"/>
      <c r="O1342" s="6"/>
      <c r="Q1342" s="7"/>
    </row>
    <row r="1343" spans="1:17" s="9" customFormat="1" ht="16.149999999999999" customHeight="1" x14ac:dyDescent="0.25">
      <c r="A1343" s="9" t="s">
        <v>192</v>
      </c>
      <c r="B1343" s="7">
        <v>2021</v>
      </c>
      <c r="C1343" s="296" t="s">
        <v>28</v>
      </c>
      <c r="D1343" s="307">
        <v>2015</v>
      </c>
      <c r="E1343" s="307" t="s">
        <v>194</v>
      </c>
      <c r="F1343" s="65">
        <f t="shared" si="81"/>
        <v>6</v>
      </c>
      <c r="G1343" s="66" t="str">
        <f t="shared" si="82"/>
        <v>2013+</v>
      </c>
      <c r="H1343" s="67" t="str">
        <f t="shared" si="84"/>
        <v>2021-T7 Other Port-6</v>
      </c>
      <c r="I1343" s="302">
        <v>2.4015783124438399E-4</v>
      </c>
      <c r="J1343" s="305">
        <f>VLOOKUP(H1343,T7_ReductionFactor!$G$10:$H$3591,2,FALSE)</f>
        <v>0.80395070521592826</v>
      </c>
      <c r="K1343" s="75">
        <f t="shared" si="83"/>
        <v>1.9307505779205041E-4</v>
      </c>
      <c r="L1343" s="11"/>
      <c r="M1343" s="6"/>
      <c r="N1343" s="6"/>
      <c r="O1343" s="6"/>
      <c r="Q1343" s="7"/>
    </row>
    <row r="1344" spans="1:17" s="9" customFormat="1" ht="16.149999999999999" customHeight="1" x14ac:dyDescent="0.25">
      <c r="A1344" s="9" t="s">
        <v>192</v>
      </c>
      <c r="B1344" s="7">
        <v>2021</v>
      </c>
      <c r="C1344" s="296" t="s">
        <v>28</v>
      </c>
      <c r="D1344" s="307">
        <v>2014</v>
      </c>
      <c r="E1344" s="307" t="s">
        <v>194</v>
      </c>
      <c r="F1344" s="65">
        <f t="shared" si="81"/>
        <v>7</v>
      </c>
      <c r="G1344" s="66" t="str">
        <f t="shared" si="82"/>
        <v>2013+</v>
      </c>
      <c r="H1344" s="67" t="str">
        <f t="shared" si="84"/>
        <v>2021-T7 Other Port-7</v>
      </c>
      <c r="I1344" s="302">
        <v>3.7063272800790198E-4</v>
      </c>
      <c r="J1344" s="305">
        <f>VLOOKUP(H1344,T7_ReductionFactor!$G$10:$H$3591,2,FALSE)</f>
        <v>0.79781457946172918</v>
      </c>
      <c r="K1344" s="75">
        <f t="shared" si="83"/>
        <v>2.9569619403037778E-4</v>
      </c>
      <c r="L1344" s="11"/>
      <c r="M1344" s="6"/>
      <c r="N1344" s="6"/>
      <c r="O1344" s="6"/>
      <c r="Q1344" s="7"/>
    </row>
    <row r="1345" spans="1:17" s="9" customFormat="1" ht="16.149999999999999" customHeight="1" x14ac:dyDescent="0.25">
      <c r="A1345" s="9" t="s">
        <v>192</v>
      </c>
      <c r="B1345" s="7">
        <v>2021</v>
      </c>
      <c r="C1345" s="296" t="s">
        <v>28</v>
      </c>
      <c r="D1345" s="307">
        <v>2013</v>
      </c>
      <c r="E1345" s="307" t="s">
        <v>194</v>
      </c>
      <c r="F1345" s="65">
        <f t="shared" si="81"/>
        <v>8</v>
      </c>
      <c r="G1345" s="66" t="str">
        <f t="shared" si="82"/>
        <v>2010-12</v>
      </c>
      <c r="H1345" s="67" t="str">
        <f t="shared" si="84"/>
        <v>2021-T7 Other Port-8</v>
      </c>
      <c r="I1345" s="302">
        <v>5.4552049080408202E-4</v>
      </c>
      <c r="J1345" s="305">
        <f>VLOOKUP(H1345,T7_ReductionFactor!$G$10:$H$3591,2,FALSE)</f>
        <v>0.77352290743951557</v>
      </c>
      <c r="K1345" s="75">
        <f t="shared" si="83"/>
        <v>4.2197259611460506E-4</v>
      </c>
      <c r="L1345" s="11"/>
      <c r="M1345" s="6"/>
      <c r="N1345" s="6"/>
      <c r="O1345" s="6"/>
      <c r="Q1345" s="7"/>
    </row>
    <row r="1346" spans="1:17" s="9" customFormat="1" ht="16.149999999999999" customHeight="1" x14ac:dyDescent="0.25">
      <c r="A1346" s="9" t="s">
        <v>192</v>
      </c>
      <c r="B1346" s="7">
        <v>2021</v>
      </c>
      <c r="C1346" s="296" t="s">
        <v>28</v>
      </c>
      <c r="D1346" s="307">
        <v>2012</v>
      </c>
      <c r="E1346" s="307" t="s">
        <v>194</v>
      </c>
      <c r="F1346" s="65">
        <f t="shared" si="81"/>
        <v>9</v>
      </c>
      <c r="G1346" s="66" t="str">
        <f t="shared" si="82"/>
        <v>2010-12</v>
      </c>
      <c r="H1346" s="67" t="str">
        <f t="shared" si="84"/>
        <v>2021-T7 Other Port-9</v>
      </c>
      <c r="I1346" s="302">
        <v>5.9105470774176204E-4</v>
      </c>
      <c r="J1346" s="305">
        <f>VLOOKUP(H1346,T7_ReductionFactor!$G$10:$H$3591,2,FALSE)</f>
        <v>0.77026155605688329</v>
      </c>
      <c r="K1346" s="75">
        <f t="shared" si="83"/>
        <v>4.5526671889991601E-4</v>
      </c>
      <c r="L1346" s="11"/>
      <c r="M1346" s="6"/>
      <c r="N1346" s="6"/>
      <c r="O1346" s="6"/>
      <c r="Q1346" s="7"/>
    </row>
    <row r="1347" spans="1:17" s="9" customFormat="1" ht="16.149999999999999" customHeight="1" x14ac:dyDescent="0.25">
      <c r="A1347" s="9" t="s">
        <v>192</v>
      </c>
      <c r="B1347" s="7">
        <v>2021</v>
      </c>
      <c r="C1347" s="296" t="s">
        <v>28</v>
      </c>
      <c r="D1347" s="307">
        <v>2011</v>
      </c>
      <c r="E1347" s="307" t="s">
        <v>194</v>
      </c>
      <c r="F1347" s="65">
        <f t="shared" si="81"/>
        <v>10</v>
      </c>
      <c r="G1347" s="66" t="str">
        <f t="shared" si="82"/>
        <v>2010-12</v>
      </c>
      <c r="H1347" s="67" t="str">
        <f t="shared" si="84"/>
        <v>2021-T7 Other Port-10</v>
      </c>
      <c r="I1347" s="302">
        <v>1.4197688702072199E-3</v>
      </c>
      <c r="J1347" s="305">
        <f>VLOOKUP(H1347,T7_ReductionFactor!$G$10:$H$3591,2,FALSE)</f>
        <v>0.76753927439289993</v>
      </c>
      <c r="K1347" s="75">
        <f t="shared" si="83"/>
        <v>1.0897283684444768E-3</v>
      </c>
      <c r="L1347" s="11"/>
      <c r="M1347" s="6"/>
      <c r="N1347" s="6"/>
      <c r="O1347" s="6"/>
      <c r="Q1347" s="7"/>
    </row>
    <row r="1348" spans="1:17" s="9" customFormat="1" ht="16.149999999999999" customHeight="1" x14ac:dyDescent="0.25">
      <c r="A1348" s="9" t="s">
        <v>192</v>
      </c>
      <c r="B1348" s="7">
        <v>2021</v>
      </c>
      <c r="C1348" s="296" t="s">
        <v>28</v>
      </c>
      <c r="D1348" s="307">
        <v>2010</v>
      </c>
      <c r="E1348" s="307" t="s">
        <v>194</v>
      </c>
      <c r="F1348" s="65">
        <f t="shared" si="81"/>
        <v>11</v>
      </c>
      <c r="G1348" s="66" t="str">
        <f t="shared" si="82"/>
        <v>2007-09</v>
      </c>
      <c r="H1348" s="67" t="str">
        <f t="shared" si="84"/>
        <v>2021-T7 Other Port-11</v>
      </c>
      <c r="I1348" s="302">
        <v>1.9597774484323999E-3</v>
      </c>
      <c r="J1348" s="305">
        <f>VLOOKUP(H1348,T7_ReductionFactor!$G$10:$H$3591,2,FALSE)</f>
        <v>0.76746621125381953</v>
      </c>
      <c r="K1348" s="75">
        <f t="shared" si="83"/>
        <v>1.5040629732490916E-3</v>
      </c>
      <c r="L1348" s="11"/>
      <c r="M1348" s="6"/>
      <c r="N1348" s="6"/>
      <c r="O1348" s="6"/>
      <c r="Q1348" s="7"/>
    </row>
    <row r="1349" spans="1:17" s="9" customFormat="1" ht="16.149999999999999" customHeight="1" x14ac:dyDescent="0.25">
      <c r="A1349" s="9" t="s">
        <v>192</v>
      </c>
      <c r="B1349" s="7">
        <v>2021</v>
      </c>
      <c r="C1349" s="296" t="s">
        <v>28</v>
      </c>
      <c r="D1349" s="307">
        <v>2009</v>
      </c>
      <c r="E1349" s="307" t="s">
        <v>194</v>
      </c>
      <c r="F1349" s="65">
        <f t="shared" si="81"/>
        <v>12</v>
      </c>
      <c r="G1349" s="66" t="str">
        <f t="shared" si="82"/>
        <v>2007-09</v>
      </c>
      <c r="H1349" s="67" t="str">
        <f t="shared" si="84"/>
        <v>2021-T7 Other Port-12</v>
      </c>
      <c r="I1349" s="302">
        <v>1.5793441886228501E-3</v>
      </c>
      <c r="J1349" s="305">
        <f>VLOOKUP(H1349,T7_ReductionFactor!$G$10:$H$3591,2,FALSE)</f>
        <v>0.76746621125381953</v>
      </c>
      <c r="K1349" s="75">
        <f t="shared" si="83"/>
        <v>1.2120933007081164E-3</v>
      </c>
      <c r="L1349" s="11"/>
      <c r="M1349" s="6"/>
      <c r="N1349" s="6"/>
      <c r="O1349" s="6"/>
      <c r="Q1349" s="7"/>
    </row>
    <row r="1350" spans="1:17" s="9" customFormat="1" ht="16.149999999999999" customHeight="1" x14ac:dyDescent="0.25">
      <c r="A1350" s="9" t="s">
        <v>192</v>
      </c>
      <c r="B1350" s="7">
        <v>2021</v>
      </c>
      <c r="C1350" s="296" t="s">
        <v>28</v>
      </c>
      <c r="D1350" s="307">
        <v>2008</v>
      </c>
      <c r="E1350" s="307" t="s">
        <v>194</v>
      </c>
      <c r="F1350" s="65">
        <f t="shared" si="81"/>
        <v>13</v>
      </c>
      <c r="G1350" s="66" t="str">
        <f t="shared" si="82"/>
        <v>2007-09</v>
      </c>
      <c r="H1350" s="67" t="str">
        <f t="shared" si="84"/>
        <v>2021-T7 Other Port-13</v>
      </c>
      <c r="I1350" s="302">
        <v>1.67274497347429E-3</v>
      </c>
      <c r="J1350" s="305">
        <f>VLOOKUP(H1350,T7_ReductionFactor!$G$10:$H$3591,2,FALSE)</f>
        <v>0.76746621125381953</v>
      </c>
      <c r="K1350" s="75">
        <f t="shared" si="83"/>
        <v>1.2837752471861841E-3</v>
      </c>
      <c r="L1350" s="11"/>
      <c r="M1350" s="6"/>
      <c r="N1350" s="6"/>
      <c r="O1350" s="6"/>
      <c r="Q1350" s="7"/>
    </row>
    <row r="1351" spans="1:17" s="9" customFormat="1" ht="16.149999999999999" customHeight="1" x14ac:dyDescent="0.25">
      <c r="A1351" s="9" t="s">
        <v>192</v>
      </c>
      <c r="B1351" s="7">
        <v>2021</v>
      </c>
      <c r="C1351" s="296" t="s">
        <v>29</v>
      </c>
      <c r="D1351" s="307">
        <v>2022</v>
      </c>
      <c r="E1351" s="307" t="s">
        <v>194</v>
      </c>
      <c r="F1351" s="65">
        <f t="shared" si="81"/>
        <v>-1</v>
      </c>
      <c r="G1351" s="66" t="str">
        <f t="shared" si="82"/>
        <v>2013+</v>
      </c>
      <c r="H1351" s="67" t="str">
        <f t="shared" si="84"/>
        <v>2021-T7 POAK--1</v>
      </c>
      <c r="I1351" s="302">
        <v>2.0149196067812E-5</v>
      </c>
      <c r="J1351" s="305">
        <f>VLOOKUP(H1351,T7_ReductionFactor!$G$10:$H$3591,2,FALSE)</f>
        <v>1</v>
      </c>
      <c r="K1351" s="75">
        <f t="shared" si="83"/>
        <v>2.0149196067812E-5</v>
      </c>
      <c r="L1351" s="11"/>
      <c r="M1351" s="6"/>
      <c r="N1351" s="6"/>
      <c r="O1351" s="6"/>
      <c r="Q1351" s="7"/>
    </row>
    <row r="1352" spans="1:17" s="9" customFormat="1" ht="16.149999999999999" customHeight="1" x14ac:dyDescent="0.25">
      <c r="A1352" s="9" t="s">
        <v>192</v>
      </c>
      <c r="B1352" s="7">
        <v>2021</v>
      </c>
      <c r="C1352" s="296" t="s">
        <v>29</v>
      </c>
      <c r="D1352" s="307">
        <v>2021</v>
      </c>
      <c r="E1352" s="307" t="s">
        <v>194</v>
      </c>
      <c r="F1352" s="65">
        <f t="shared" si="81"/>
        <v>0</v>
      </c>
      <c r="G1352" s="66" t="str">
        <f t="shared" si="82"/>
        <v>2013+</v>
      </c>
      <c r="H1352" s="67" t="str">
        <f t="shared" si="84"/>
        <v>2021-T7 POAK-0</v>
      </c>
      <c r="I1352" s="302">
        <v>7.7998294058475101E-5</v>
      </c>
      <c r="J1352" s="305">
        <f>VLOOKUP(H1352,T7_ReductionFactor!$G$10:$H$3591,2,FALSE)</f>
        <v>0.93514365249031617</v>
      </c>
      <c r="K1352" s="75">
        <f t="shared" si="83"/>
        <v>7.2939609593856134E-5</v>
      </c>
      <c r="L1352" s="11"/>
      <c r="M1352" s="6"/>
      <c r="N1352" s="6"/>
      <c r="O1352" s="6"/>
      <c r="Q1352" s="7"/>
    </row>
    <row r="1353" spans="1:17" s="9" customFormat="1" ht="16.149999999999999" customHeight="1" x14ac:dyDescent="0.25">
      <c r="A1353" s="9" t="s">
        <v>192</v>
      </c>
      <c r="B1353" s="7">
        <v>2021</v>
      </c>
      <c r="C1353" s="296" t="s">
        <v>29</v>
      </c>
      <c r="D1353" s="307">
        <v>2020</v>
      </c>
      <c r="E1353" s="307" t="s">
        <v>194</v>
      </c>
      <c r="F1353" s="65">
        <f t="shared" ref="F1353:F1416" si="85">B1353-D1353</f>
        <v>1</v>
      </c>
      <c r="G1353" s="66" t="str">
        <f t="shared" ref="G1353:G1416" si="86">IF(D1353&lt;1998,"Pre1997",IF(D1353&lt;2008,"1997-06",IF(D1353&lt;2011,"2007-09",IF(D1353&lt;2014,"2010-12","2013+"))))</f>
        <v>2013+</v>
      </c>
      <c r="H1353" s="67" t="str">
        <f t="shared" si="84"/>
        <v>2021-T7 POAK-1</v>
      </c>
      <c r="I1353" s="302">
        <v>1.26669766281097E-4</v>
      </c>
      <c r="J1353" s="305">
        <f>VLOOKUP(H1353,T7_ReductionFactor!$G$10:$H$3591,2,FALSE)</f>
        <v>0.89401238448146214</v>
      </c>
      <c r="K1353" s="75">
        <f t="shared" ref="K1353:K1416" si="87">I1353*J1353</f>
        <v>1.1324433979467303E-4</v>
      </c>
      <c r="L1353" s="11"/>
      <c r="M1353" s="6"/>
      <c r="N1353" s="6"/>
      <c r="O1353" s="6"/>
      <c r="Q1353" s="7"/>
    </row>
    <row r="1354" spans="1:17" s="9" customFormat="1" ht="16.149999999999999" customHeight="1" x14ac:dyDescent="0.25">
      <c r="A1354" s="9" t="s">
        <v>192</v>
      </c>
      <c r="B1354" s="7">
        <v>2021</v>
      </c>
      <c r="C1354" s="296" t="s">
        <v>29</v>
      </c>
      <c r="D1354" s="307">
        <v>2019</v>
      </c>
      <c r="E1354" s="307" t="s">
        <v>194</v>
      </c>
      <c r="F1354" s="65">
        <f t="shared" si="85"/>
        <v>2</v>
      </c>
      <c r="G1354" s="66" t="str">
        <f t="shared" si="86"/>
        <v>2013+</v>
      </c>
      <c r="H1354" s="67" t="str">
        <f t="shared" ref="H1354:H1417" si="88">CONCATENATE(B1354,"-",C1354,"-",F1354)</f>
        <v>2021-T7 POAK-2</v>
      </c>
      <c r="I1354" s="302">
        <v>1.49240712673043E-4</v>
      </c>
      <c r="J1354" s="305">
        <f>VLOOKUP(H1354,T7_ReductionFactor!$G$10:$H$3591,2,FALSE)</f>
        <v>0.86588428083886382</v>
      </c>
      <c r="K1354" s="75">
        <f t="shared" si="87"/>
        <v>1.2922518716477734E-4</v>
      </c>
      <c r="L1354" s="11"/>
      <c r="M1354" s="6"/>
      <c r="N1354" s="6"/>
      <c r="O1354" s="6"/>
      <c r="Q1354" s="7"/>
    </row>
    <row r="1355" spans="1:17" s="9" customFormat="1" ht="16.149999999999999" customHeight="1" x14ac:dyDescent="0.25">
      <c r="A1355" s="9" t="s">
        <v>192</v>
      </c>
      <c r="B1355" s="7">
        <v>2021</v>
      </c>
      <c r="C1355" s="296" t="s">
        <v>29</v>
      </c>
      <c r="D1355" s="307">
        <v>2018</v>
      </c>
      <c r="E1355" s="307" t="s">
        <v>194</v>
      </c>
      <c r="F1355" s="65">
        <f t="shared" si="85"/>
        <v>3</v>
      </c>
      <c r="G1355" s="66" t="str">
        <f t="shared" si="86"/>
        <v>2013+</v>
      </c>
      <c r="H1355" s="67" t="str">
        <f t="shared" si="88"/>
        <v>2021-T7 POAK-3</v>
      </c>
      <c r="I1355" s="302">
        <v>1.7326090145153801E-4</v>
      </c>
      <c r="J1355" s="305">
        <f>VLOOKUP(H1355,T7_ReductionFactor!$G$10:$H$3591,2,FALSE)</f>
        <v>0.84408396089301196</v>
      </c>
      <c r="K1355" s="75">
        <f t="shared" si="87"/>
        <v>1.46246747965108E-4</v>
      </c>
      <c r="L1355" s="11"/>
      <c r="M1355" s="6"/>
      <c r="N1355" s="6"/>
      <c r="O1355" s="6"/>
      <c r="Q1355" s="7"/>
    </row>
    <row r="1356" spans="1:17" s="9" customFormat="1" ht="16.149999999999999" customHeight="1" x14ac:dyDescent="0.25">
      <c r="A1356" s="9" t="s">
        <v>192</v>
      </c>
      <c r="B1356" s="7">
        <v>2021</v>
      </c>
      <c r="C1356" s="296" t="s">
        <v>29</v>
      </c>
      <c r="D1356" s="307">
        <v>2017</v>
      </c>
      <c r="E1356" s="307" t="s">
        <v>194</v>
      </c>
      <c r="F1356" s="65">
        <f t="shared" si="85"/>
        <v>4</v>
      </c>
      <c r="G1356" s="66" t="str">
        <f t="shared" si="86"/>
        <v>2013+</v>
      </c>
      <c r="H1356" s="67" t="str">
        <f t="shared" si="88"/>
        <v>2021-T7 POAK-4</v>
      </c>
      <c r="I1356" s="302">
        <v>1.98333246142184E-4</v>
      </c>
      <c r="J1356" s="305">
        <f>VLOOKUP(H1356,T7_ReductionFactor!$G$10:$H$3591,2,FALSE)</f>
        <v>0.82701270097062751</v>
      </c>
      <c r="K1356" s="75">
        <f t="shared" si="87"/>
        <v>1.6402411358431987E-4</v>
      </c>
      <c r="L1356" s="11"/>
      <c r="M1356" s="6"/>
      <c r="N1356" s="6"/>
      <c r="O1356" s="6"/>
      <c r="Q1356" s="7"/>
    </row>
    <row r="1357" spans="1:17" s="9" customFormat="1" ht="16.149999999999999" customHeight="1" x14ac:dyDescent="0.25">
      <c r="A1357" s="9" t="s">
        <v>192</v>
      </c>
      <c r="B1357" s="7">
        <v>2021</v>
      </c>
      <c r="C1357" s="296" t="s">
        <v>29</v>
      </c>
      <c r="D1357" s="307">
        <v>2016</v>
      </c>
      <c r="E1357" s="307" t="s">
        <v>194</v>
      </c>
      <c r="F1357" s="65">
        <f t="shared" si="85"/>
        <v>5</v>
      </c>
      <c r="G1357" s="66" t="str">
        <f t="shared" si="86"/>
        <v>2013+</v>
      </c>
      <c r="H1357" s="67" t="str">
        <f t="shared" si="88"/>
        <v>2021-T7 POAK-5</v>
      </c>
      <c r="I1357" s="302">
        <v>2.2620721394674601E-4</v>
      </c>
      <c r="J1357" s="305">
        <f>VLOOKUP(H1357,T7_ReductionFactor!$G$10:$H$3591,2,FALSE)</f>
        <v>0.81251163374825064</v>
      </c>
      <c r="K1357" s="75">
        <f t="shared" si="87"/>
        <v>1.8379599296951068E-4</v>
      </c>
      <c r="L1357" s="11"/>
      <c r="M1357" s="6"/>
      <c r="N1357" s="6"/>
      <c r="O1357" s="6"/>
      <c r="Q1357" s="7"/>
    </row>
    <row r="1358" spans="1:17" s="9" customFormat="1" ht="16.149999999999999" customHeight="1" x14ac:dyDescent="0.25">
      <c r="A1358" s="9" t="s">
        <v>192</v>
      </c>
      <c r="B1358" s="7">
        <v>2021</v>
      </c>
      <c r="C1358" s="296" t="s">
        <v>29</v>
      </c>
      <c r="D1358" s="307">
        <v>2015</v>
      </c>
      <c r="E1358" s="307" t="s">
        <v>194</v>
      </c>
      <c r="F1358" s="65">
        <f t="shared" si="85"/>
        <v>6</v>
      </c>
      <c r="G1358" s="66" t="str">
        <f t="shared" si="86"/>
        <v>2013+</v>
      </c>
      <c r="H1358" s="67" t="str">
        <f t="shared" si="88"/>
        <v>2021-T7 POAK-6</v>
      </c>
      <c r="I1358" s="302">
        <v>4.8208635241671002E-4</v>
      </c>
      <c r="J1358" s="305">
        <f>VLOOKUP(H1358,T7_ReductionFactor!$G$10:$H$3591,2,FALSE)</f>
        <v>0.80395070521592826</v>
      </c>
      <c r="K1358" s="75">
        <f t="shared" si="87"/>
        <v>3.8757366300038853E-4</v>
      </c>
      <c r="L1358" s="11"/>
      <c r="M1358" s="6"/>
      <c r="N1358" s="6"/>
      <c r="O1358" s="6"/>
      <c r="Q1358" s="7"/>
    </row>
    <row r="1359" spans="1:17" s="9" customFormat="1" ht="16.149999999999999" customHeight="1" x14ac:dyDescent="0.25">
      <c r="A1359" s="9" t="s">
        <v>192</v>
      </c>
      <c r="B1359" s="7">
        <v>2021</v>
      </c>
      <c r="C1359" s="296" t="s">
        <v>29</v>
      </c>
      <c r="D1359" s="307">
        <v>2014</v>
      </c>
      <c r="E1359" s="307" t="s">
        <v>194</v>
      </c>
      <c r="F1359" s="65">
        <f t="shared" si="85"/>
        <v>7</v>
      </c>
      <c r="G1359" s="66" t="str">
        <f t="shared" si="86"/>
        <v>2013+</v>
      </c>
      <c r="H1359" s="67" t="str">
        <f t="shared" si="88"/>
        <v>2021-T7 POAK-7</v>
      </c>
      <c r="I1359" s="302">
        <v>7.9881295031293596E-4</v>
      </c>
      <c r="J1359" s="305">
        <f>VLOOKUP(H1359,T7_ReductionFactor!$G$10:$H$3591,2,FALSE)</f>
        <v>0.79781457946172918</v>
      </c>
      <c r="K1359" s="75">
        <f t="shared" si="87"/>
        <v>6.3730461802249819E-4</v>
      </c>
      <c r="L1359" s="11"/>
      <c r="M1359" s="6"/>
      <c r="N1359" s="6"/>
      <c r="O1359" s="6"/>
      <c r="Q1359" s="7"/>
    </row>
    <row r="1360" spans="1:17" s="9" customFormat="1" ht="16.149999999999999" customHeight="1" x14ac:dyDescent="0.25">
      <c r="A1360" s="9" t="s">
        <v>192</v>
      </c>
      <c r="B1360" s="7">
        <v>2021</v>
      </c>
      <c r="C1360" s="296" t="s">
        <v>29</v>
      </c>
      <c r="D1360" s="307">
        <v>2013</v>
      </c>
      <c r="E1360" s="307" t="s">
        <v>194</v>
      </c>
      <c r="F1360" s="65">
        <f t="shared" si="85"/>
        <v>8</v>
      </c>
      <c r="G1360" s="66" t="str">
        <f t="shared" si="86"/>
        <v>2010-12</v>
      </c>
      <c r="H1360" s="67" t="str">
        <f t="shared" si="88"/>
        <v>2021-T7 POAK-8</v>
      </c>
      <c r="I1360" s="302">
        <v>1.26529151095599E-3</v>
      </c>
      <c r="J1360" s="305">
        <f>VLOOKUP(H1360,T7_ReductionFactor!$G$10:$H$3591,2,FALSE)</f>
        <v>0.77352290743951557</v>
      </c>
      <c r="K1360" s="75">
        <f t="shared" si="87"/>
        <v>9.7873196831321503E-4</v>
      </c>
      <c r="L1360" s="11"/>
      <c r="M1360" s="6"/>
      <c r="N1360" s="6"/>
      <c r="O1360" s="6"/>
      <c r="Q1360" s="7"/>
    </row>
    <row r="1361" spans="1:17" s="9" customFormat="1" ht="16.149999999999999" customHeight="1" x14ac:dyDescent="0.25">
      <c r="A1361" s="9" t="s">
        <v>192</v>
      </c>
      <c r="B1361" s="7">
        <v>2021</v>
      </c>
      <c r="C1361" s="296" t="s">
        <v>29</v>
      </c>
      <c r="D1361" s="307">
        <v>2012</v>
      </c>
      <c r="E1361" s="307" t="s">
        <v>194</v>
      </c>
      <c r="F1361" s="65">
        <f t="shared" si="85"/>
        <v>9</v>
      </c>
      <c r="G1361" s="66" t="str">
        <f t="shared" si="86"/>
        <v>2010-12</v>
      </c>
      <c r="H1361" s="67" t="str">
        <f t="shared" si="88"/>
        <v>2021-T7 POAK-9</v>
      </c>
      <c r="I1361" s="302">
        <v>1.4766082411219301E-3</v>
      </c>
      <c r="J1361" s="305">
        <f>VLOOKUP(H1361,T7_ReductionFactor!$G$10:$H$3591,2,FALSE)</f>
        <v>0.77026155605688329</v>
      </c>
      <c r="K1361" s="75">
        <f t="shared" si="87"/>
        <v>1.1373745614929954E-3</v>
      </c>
      <c r="L1361" s="11"/>
      <c r="M1361" s="6"/>
      <c r="N1361" s="6"/>
      <c r="O1361" s="6"/>
      <c r="Q1361" s="7"/>
    </row>
    <row r="1362" spans="1:17" s="9" customFormat="1" ht="16.149999999999999" customHeight="1" x14ac:dyDescent="0.25">
      <c r="A1362" s="9" t="s">
        <v>192</v>
      </c>
      <c r="B1362" s="7">
        <v>2021</v>
      </c>
      <c r="C1362" s="296" t="s">
        <v>29</v>
      </c>
      <c r="D1362" s="307">
        <v>2011</v>
      </c>
      <c r="E1362" s="307" t="s">
        <v>194</v>
      </c>
      <c r="F1362" s="65">
        <f t="shared" si="85"/>
        <v>10</v>
      </c>
      <c r="G1362" s="66" t="str">
        <f t="shared" si="86"/>
        <v>2010-12</v>
      </c>
      <c r="H1362" s="67" t="str">
        <f t="shared" si="88"/>
        <v>2021-T7 POAK-10</v>
      </c>
      <c r="I1362" s="302">
        <v>3.8206789554108399E-3</v>
      </c>
      <c r="J1362" s="305">
        <f>VLOOKUP(H1362,T7_ReductionFactor!$G$10:$H$3591,2,FALSE)</f>
        <v>0.76753927439289993</v>
      </c>
      <c r="K1362" s="75">
        <f t="shared" si="87"/>
        <v>2.9325211531242589E-3</v>
      </c>
      <c r="L1362" s="11"/>
      <c r="M1362" s="6"/>
      <c r="N1362" s="6"/>
      <c r="O1362" s="6"/>
      <c r="Q1362" s="7"/>
    </row>
    <row r="1363" spans="1:17" s="9" customFormat="1" ht="16.149999999999999" customHeight="1" x14ac:dyDescent="0.25">
      <c r="A1363" s="9" t="s">
        <v>192</v>
      </c>
      <c r="B1363" s="7">
        <v>2021</v>
      </c>
      <c r="C1363" s="296" t="s">
        <v>29</v>
      </c>
      <c r="D1363" s="307">
        <v>2010</v>
      </c>
      <c r="E1363" s="307" t="s">
        <v>194</v>
      </c>
      <c r="F1363" s="65">
        <f t="shared" si="85"/>
        <v>11</v>
      </c>
      <c r="G1363" s="66" t="str">
        <f t="shared" si="86"/>
        <v>2007-09</v>
      </c>
      <c r="H1363" s="67" t="str">
        <f t="shared" si="88"/>
        <v>2021-T7 POAK-11</v>
      </c>
      <c r="I1363" s="302">
        <v>5.7729051485149296E-3</v>
      </c>
      <c r="J1363" s="305">
        <f>VLOOKUP(H1363,T7_ReductionFactor!$G$10:$H$3591,2,FALSE)</f>
        <v>0.76746621125381953</v>
      </c>
      <c r="K1363" s="75">
        <f t="shared" si="87"/>
        <v>4.4305096422584209E-3</v>
      </c>
      <c r="L1363" s="11"/>
      <c r="M1363" s="6"/>
      <c r="N1363" s="6"/>
      <c r="O1363" s="6"/>
      <c r="Q1363" s="7"/>
    </row>
    <row r="1364" spans="1:17" s="9" customFormat="1" ht="16.149999999999999" customHeight="1" x14ac:dyDescent="0.25">
      <c r="A1364" s="9" t="s">
        <v>192</v>
      </c>
      <c r="B1364" s="7">
        <v>2021</v>
      </c>
      <c r="C1364" s="296" t="s">
        <v>29</v>
      </c>
      <c r="D1364" s="307">
        <v>2009</v>
      </c>
      <c r="E1364" s="307" t="s">
        <v>194</v>
      </c>
      <c r="F1364" s="65">
        <f t="shared" si="85"/>
        <v>12</v>
      </c>
      <c r="G1364" s="66" t="str">
        <f t="shared" si="86"/>
        <v>2007-09</v>
      </c>
      <c r="H1364" s="67" t="str">
        <f t="shared" si="88"/>
        <v>2021-T7 POAK-12</v>
      </c>
      <c r="I1364" s="302">
        <v>5.0218706333508296E-3</v>
      </c>
      <c r="J1364" s="305">
        <f>VLOOKUP(H1364,T7_ReductionFactor!$G$10:$H$3591,2,FALSE)</f>
        <v>0.76746621125381953</v>
      </c>
      <c r="K1364" s="75">
        <f t="shared" si="87"/>
        <v>3.8541160283845802E-3</v>
      </c>
      <c r="L1364" s="11"/>
      <c r="M1364" s="6"/>
      <c r="N1364" s="6"/>
      <c r="O1364" s="6"/>
      <c r="Q1364" s="7"/>
    </row>
    <row r="1365" spans="1:17" s="9" customFormat="1" ht="16.149999999999999" customHeight="1" x14ac:dyDescent="0.25">
      <c r="A1365" s="9" t="s">
        <v>192</v>
      </c>
      <c r="B1365" s="7">
        <v>2021</v>
      </c>
      <c r="C1365" s="296" t="s">
        <v>29</v>
      </c>
      <c r="D1365" s="307">
        <v>2008</v>
      </c>
      <c r="E1365" s="307" t="s">
        <v>194</v>
      </c>
      <c r="F1365" s="65">
        <f t="shared" si="85"/>
        <v>13</v>
      </c>
      <c r="G1365" s="66" t="str">
        <f t="shared" si="86"/>
        <v>2007-09</v>
      </c>
      <c r="H1365" s="67" t="str">
        <f t="shared" si="88"/>
        <v>2021-T7 POAK-13</v>
      </c>
      <c r="I1365" s="302">
        <v>5.67275035082037E-3</v>
      </c>
      <c r="J1365" s="305">
        <f>VLOOKUP(H1365,T7_ReductionFactor!$G$10:$H$3591,2,FALSE)</f>
        <v>0.76746621125381953</v>
      </c>
      <c r="K1365" s="75">
        <f t="shared" si="87"/>
        <v>4.3536442191328848E-3</v>
      </c>
      <c r="L1365" s="11"/>
      <c r="M1365" s="6"/>
      <c r="N1365" s="6"/>
      <c r="O1365" s="6"/>
      <c r="Q1365" s="7"/>
    </row>
    <row r="1366" spans="1:17" s="9" customFormat="1" ht="16.149999999999999" customHeight="1" x14ac:dyDescent="0.25">
      <c r="A1366" s="9" t="s">
        <v>192</v>
      </c>
      <c r="B1366" s="7">
        <v>2021</v>
      </c>
      <c r="C1366" s="296" t="s">
        <v>30</v>
      </c>
      <c r="D1366" s="307">
        <v>2022</v>
      </c>
      <c r="E1366" s="307" t="s">
        <v>194</v>
      </c>
      <c r="F1366" s="65">
        <f t="shared" si="85"/>
        <v>-1</v>
      </c>
      <c r="G1366" s="66" t="str">
        <f t="shared" si="86"/>
        <v>2013+</v>
      </c>
      <c r="H1366" s="67" t="str">
        <f t="shared" si="88"/>
        <v>2021-T7 POLA--1</v>
      </c>
      <c r="I1366" s="302">
        <v>1.14883193575581E-4</v>
      </c>
      <c r="J1366" s="305">
        <f>VLOOKUP(H1366,T7_ReductionFactor!$G$10:$H$3591,2,FALSE)</f>
        <v>1</v>
      </c>
      <c r="K1366" s="75">
        <f t="shared" si="87"/>
        <v>1.14883193575581E-4</v>
      </c>
      <c r="L1366" s="11"/>
      <c r="M1366" s="6"/>
      <c r="N1366" s="6"/>
      <c r="O1366" s="6"/>
      <c r="Q1366" s="7"/>
    </row>
    <row r="1367" spans="1:17" s="9" customFormat="1" ht="16.149999999999999" customHeight="1" x14ac:dyDescent="0.25">
      <c r="A1367" s="9" t="s">
        <v>192</v>
      </c>
      <c r="B1367" s="7">
        <v>2021</v>
      </c>
      <c r="C1367" s="296" t="s">
        <v>30</v>
      </c>
      <c r="D1367" s="307">
        <v>2021</v>
      </c>
      <c r="E1367" s="307" t="s">
        <v>194</v>
      </c>
      <c r="F1367" s="65">
        <f t="shared" si="85"/>
        <v>0</v>
      </c>
      <c r="G1367" s="66" t="str">
        <f t="shared" si="86"/>
        <v>2013+</v>
      </c>
      <c r="H1367" s="67" t="str">
        <f t="shared" si="88"/>
        <v>2021-T7 POLA-0</v>
      </c>
      <c r="I1367" s="302">
        <v>3.0495265924560899E-4</v>
      </c>
      <c r="J1367" s="305">
        <f>VLOOKUP(H1367,T7_ReductionFactor!$G$10:$H$3591,2,FALSE)</f>
        <v>0.93514365249031617</v>
      </c>
      <c r="K1367" s="75">
        <f t="shared" si="87"/>
        <v>2.8517454360357358E-4</v>
      </c>
      <c r="L1367" s="11"/>
      <c r="M1367" s="6"/>
      <c r="N1367" s="6"/>
      <c r="O1367" s="6"/>
      <c r="Q1367" s="7"/>
    </row>
    <row r="1368" spans="1:17" s="9" customFormat="1" ht="16.149999999999999" customHeight="1" x14ac:dyDescent="0.25">
      <c r="A1368" s="9" t="s">
        <v>192</v>
      </c>
      <c r="B1368" s="7">
        <v>2021</v>
      </c>
      <c r="C1368" s="296" t="s">
        <v>30</v>
      </c>
      <c r="D1368" s="307">
        <v>2020</v>
      </c>
      <c r="E1368" s="307" t="s">
        <v>194</v>
      </c>
      <c r="F1368" s="65">
        <f t="shared" si="85"/>
        <v>1</v>
      </c>
      <c r="G1368" s="66" t="str">
        <f t="shared" si="86"/>
        <v>2013+</v>
      </c>
      <c r="H1368" s="67" t="str">
        <f t="shared" si="88"/>
        <v>2021-T7 POLA-1</v>
      </c>
      <c r="I1368" s="302">
        <v>5.5207358001102904E-4</v>
      </c>
      <c r="J1368" s="305">
        <f>VLOOKUP(H1368,T7_ReductionFactor!$G$10:$H$3591,2,FALSE)</f>
        <v>0.89401238448146214</v>
      </c>
      <c r="K1368" s="75">
        <f t="shared" si="87"/>
        <v>4.9356061767487738E-4</v>
      </c>
      <c r="L1368" s="11"/>
      <c r="M1368" s="6"/>
      <c r="N1368" s="6"/>
      <c r="O1368" s="6"/>
      <c r="Q1368" s="7"/>
    </row>
    <row r="1369" spans="1:17" s="9" customFormat="1" ht="16.149999999999999" customHeight="1" x14ac:dyDescent="0.25">
      <c r="A1369" s="9" t="s">
        <v>192</v>
      </c>
      <c r="B1369" s="7">
        <v>2021</v>
      </c>
      <c r="C1369" s="296" t="s">
        <v>30</v>
      </c>
      <c r="D1369" s="307">
        <v>2019</v>
      </c>
      <c r="E1369" s="307" t="s">
        <v>194</v>
      </c>
      <c r="F1369" s="65">
        <f t="shared" si="85"/>
        <v>2</v>
      </c>
      <c r="G1369" s="66" t="str">
        <f t="shared" si="86"/>
        <v>2013+</v>
      </c>
      <c r="H1369" s="67" t="str">
        <f t="shared" si="88"/>
        <v>2021-T7 POLA-2</v>
      </c>
      <c r="I1369" s="302">
        <v>6.5063878014994501E-4</v>
      </c>
      <c r="J1369" s="305">
        <f>VLOOKUP(H1369,T7_ReductionFactor!$G$10:$H$3591,2,FALSE)</f>
        <v>0.86588428083886382</v>
      </c>
      <c r="K1369" s="75">
        <f t="shared" si="87"/>
        <v>5.6337789223601077E-4</v>
      </c>
      <c r="L1369" s="11"/>
      <c r="M1369" s="6"/>
      <c r="N1369" s="6"/>
      <c r="O1369" s="6"/>
      <c r="Q1369" s="7"/>
    </row>
    <row r="1370" spans="1:17" s="9" customFormat="1" ht="16.149999999999999" customHeight="1" x14ac:dyDescent="0.25">
      <c r="A1370" s="9" t="s">
        <v>192</v>
      </c>
      <c r="B1370" s="7">
        <v>2021</v>
      </c>
      <c r="C1370" s="296" t="s">
        <v>30</v>
      </c>
      <c r="D1370" s="307">
        <v>2018</v>
      </c>
      <c r="E1370" s="307" t="s">
        <v>194</v>
      </c>
      <c r="F1370" s="65">
        <f t="shared" si="85"/>
        <v>3</v>
      </c>
      <c r="G1370" s="66" t="str">
        <f t="shared" si="86"/>
        <v>2013+</v>
      </c>
      <c r="H1370" s="67" t="str">
        <f t="shared" si="88"/>
        <v>2021-T7 POLA-3</v>
      </c>
      <c r="I1370" s="302">
        <v>7.5553268549241896E-4</v>
      </c>
      <c r="J1370" s="305">
        <f>VLOOKUP(H1370,T7_ReductionFactor!$G$10:$H$3591,2,FALSE)</f>
        <v>0.84408396089301196</v>
      </c>
      <c r="K1370" s="75">
        <f t="shared" si="87"/>
        <v>6.3773302175457527E-4</v>
      </c>
      <c r="L1370" s="11"/>
      <c r="M1370" s="6"/>
      <c r="N1370" s="6"/>
      <c r="O1370" s="6"/>
      <c r="Q1370" s="7"/>
    </row>
    <row r="1371" spans="1:17" s="9" customFormat="1" ht="16.149999999999999" customHeight="1" x14ac:dyDescent="0.25">
      <c r="A1371" s="9" t="s">
        <v>192</v>
      </c>
      <c r="B1371" s="7">
        <v>2021</v>
      </c>
      <c r="C1371" s="296" t="s">
        <v>30</v>
      </c>
      <c r="D1371" s="307">
        <v>2017</v>
      </c>
      <c r="E1371" s="307" t="s">
        <v>194</v>
      </c>
      <c r="F1371" s="65">
        <f t="shared" si="85"/>
        <v>4</v>
      </c>
      <c r="G1371" s="66" t="str">
        <f t="shared" si="86"/>
        <v>2013+</v>
      </c>
      <c r="H1371" s="67" t="str">
        <f t="shared" si="88"/>
        <v>2021-T7 POLA-4</v>
      </c>
      <c r="I1371" s="302">
        <v>8.6502125674999095E-4</v>
      </c>
      <c r="J1371" s="305">
        <f>VLOOKUP(H1371,T7_ReductionFactor!$G$10:$H$3591,2,FALSE)</f>
        <v>0.82701270097062751</v>
      </c>
      <c r="K1371" s="75">
        <f t="shared" si="87"/>
        <v>7.1538356594181662E-4</v>
      </c>
      <c r="L1371" s="11"/>
      <c r="M1371" s="6"/>
      <c r="N1371" s="6"/>
      <c r="O1371" s="6"/>
      <c r="Q1371" s="7"/>
    </row>
    <row r="1372" spans="1:17" s="9" customFormat="1" ht="16.149999999999999" customHeight="1" x14ac:dyDescent="0.25">
      <c r="A1372" s="9" t="s">
        <v>192</v>
      </c>
      <c r="B1372" s="7">
        <v>2021</v>
      </c>
      <c r="C1372" s="296" t="s">
        <v>30</v>
      </c>
      <c r="D1372" s="307">
        <v>2016</v>
      </c>
      <c r="E1372" s="307" t="s">
        <v>194</v>
      </c>
      <c r="F1372" s="65">
        <f t="shared" si="85"/>
        <v>5</v>
      </c>
      <c r="G1372" s="66" t="str">
        <f t="shared" si="86"/>
        <v>2013+</v>
      </c>
      <c r="H1372" s="67" t="str">
        <f t="shared" si="88"/>
        <v>2021-T7 POLA-5</v>
      </c>
      <c r="I1372" s="302">
        <v>9.86744252658694E-4</v>
      </c>
      <c r="J1372" s="305">
        <f>VLOOKUP(H1372,T7_ReductionFactor!$G$10:$H$3591,2,FALSE)</f>
        <v>0.81251163374825064</v>
      </c>
      <c r="K1372" s="75">
        <f t="shared" si="87"/>
        <v>8.0174118481941207E-4</v>
      </c>
      <c r="L1372" s="11"/>
      <c r="M1372" s="6"/>
      <c r="N1372" s="6"/>
      <c r="O1372" s="6"/>
      <c r="Q1372" s="7"/>
    </row>
    <row r="1373" spans="1:17" s="9" customFormat="1" ht="16.149999999999999" customHeight="1" x14ac:dyDescent="0.25">
      <c r="A1373" s="9" t="s">
        <v>192</v>
      </c>
      <c r="B1373" s="7">
        <v>2021</v>
      </c>
      <c r="C1373" s="296" t="s">
        <v>30</v>
      </c>
      <c r="D1373" s="307">
        <v>2015</v>
      </c>
      <c r="E1373" s="307" t="s">
        <v>194</v>
      </c>
      <c r="F1373" s="65">
        <f t="shared" si="85"/>
        <v>6</v>
      </c>
      <c r="G1373" s="66" t="str">
        <f t="shared" si="86"/>
        <v>2013+</v>
      </c>
      <c r="H1373" s="67" t="str">
        <f t="shared" si="88"/>
        <v>2021-T7 POLA-6</v>
      </c>
      <c r="I1373" s="302">
        <v>2.1031127200207599E-3</v>
      </c>
      <c r="J1373" s="305">
        <f>VLOOKUP(H1373,T7_ReductionFactor!$G$10:$H$3591,2,FALSE)</f>
        <v>0.80395070521592826</v>
      </c>
      <c r="K1373" s="75">
        <f t="shared" si="87"/>
        <v>1.6907989544092789E-3</v>
      </c>
      <c r="L1373" s="11"/>
      <c r="M1373" s="6"/>
      <c r="N1373" s="6"/>
      <c r="O1373" s="6"/>
      <c r="Q1373" s="7"/>
    </row>
    <row r="1374" spans="1:17" s="9" customFormat="1" ht="16.149999999999999" customHeight="1" x14ac:dyDescent="0.25">
      <c r="A1374" s="9" t="s">
        <v>192</v>
      </c>
      <c r="B1374" s="7">
        <v>2021</v>
      </c>
      <c r="C1374" s="296" t="s">
        <v>30</v>
      </c>
      <c r="D1374" s="307">
        <v>2014</v>
      </c>
      <c r="E1374" s="307" t="s">
        <v>194</v>
      </c>
      <c r="F1374" s="65">
        <f t="shared" si="85"/>
        <v>7</v>
      </c>
      <c r="G1374" s="66" t="str">
        <f t="shared" si="86"/>
        <v>2013+</v>
      </c>
      <c r="H1374" s="67" t="str">
        <f t="shared" si="88"/>
        <v>2021-T7 POLA-7</v>
      </c>
      <c r="I1374" s="302">
        <v>3.4852732150368799E-3</v>
      </c>
      <c r="J1374" s="305">
        <f>VLOOKUP(H1374,T7_ReductionFactor!$G$10:$H$3591,2,FALSE)</f>
        <v>0.79781457946172918</v>
      </c>
      <c r="K1374" s="75">
        <f t="shared" si="87"/>
        <v>2.780601784363877E-3</v>
      </c>
      <c r="L1374" s="11"/>
      <c r="M1374" s="6"/>
      <c r="N1374" s="6"/>
      <c r="O1374" s="6"/>
      <c r="Q1374" s="7"/>
    </row>
    <row r="1375" spans="1:17" s="9" customFormat="1" ht="16.149999999999999" customHeight="1" x14ac:dyDescent="0.25">
      <c r="A1375" s="9" t="s">
        <v>192</v>
      </c>
      <c r="B1375" s="7">
        <v>2021</v>
      </c>
      <c r="C1375" s="296" t="s">
        <v>30</v>
      </c>
      <c r="D1375" s="307">
        <v>2013</v>
      </c>
      <c r="E1375" s="307" t="s">
        <v>194</v>
      </c>
      <c r="F1375" s="65">
        <f t="shared" si="85"/>
        <v>8</v>
      </c>
      <c r="G1375" s="66" t="str">
        <f t="shared" si="86"/>
        <v>2010-12</v>
      </c>
      <c r="H1375" s="67" t="str">
        <f t="shared" si="88"/>
        <v>2021-T7 POLA-8</v>
      </c>
      <c r="I1375" s="302">
        <v>5.5217787044378498E-3</v>
      </c>
      <c r="J1375" s="305">
        <f>VLOOKUP(H1375,T7_ReductionFactor!$G$10:$H$3591,2,FALSE)</f>
        <v>0.77352290743951557</v>
      </c>
      <c r="K1375" s="75">
        <f t="shared" si="87"/>
        <v>4.2712223176943672E-3</v>
      </c>
      <c r="L1375" s="11"/>
      <c r="M1375" s="6"/>
      <c r="N1375" s="6"/>
      <c r="O1375" s="6"/>
      <c r="Q1375" s="7"/>
    </row>
    <row r="1376" spans="1:17" s="9" customFormat="1" ht="16.149999999999999" customHeight="1" x14ac:dyDescent="0.25">
      <c r="A1376" s="9" t="s">
        <v>192</v>
      </c>
      <c r="B1376" s="7">
        <v>2021</v>
      </c>
      <c r="C1376" s="296" t="s">
        <v>30</v>
      </c>
      <c r="D1376" s="307">
        <v>2012</v>
      </c>
      <c r="E1376" s="307" t="s">
        <v>194</v>
      </c>
      <c r="F1376" s="65">
        <f t="shared" si="85"/>
        <v>9</v>
      </c>
      <c r="G1376" s="66" t="str">
        <f t="shared" si="86"/>
        <v>2010-12</v>
      </c>
      <c r="H1376" s="67" t="str">
        <f t="shared" si="88"/>
        <v>2021-T7 POLA-9</v>
      </c>
      <c r="I1376" s="302">
        <v>6.4443216220183104E-3</v>
      </c>
      <c r="J1376" s="305">
        <f>VLOOKUP(H1376,T7_ReductionFactor!$G$10:$H$3591,2,FALSE)</f>
        <v>0.77026155605688329</v>
      </c>
      <c r="K1376" s="75">
        <f t="shared" si="87"/>
        <v>4.9638132003068415E-3</v>
      </c>
      <c r="L1376" s="11"/>
      <c r="M1376" s="6"/>
      <c r="N1376" s="6"/>
      <c r="O1376" s="6"/>
      <c r="Q1376" s="7"/>
    </row>
    <row r="1377" spans="1:17" s="9" customFormat="1" ht="16.149999999999999" customHeight="1" x14ac:dyDescent="0.25">
      <c r="A1377" s="9" t="s">
        <v>192</v>
      </c>
      <c r="B1377" s="7">
        <v>2021</v>
      </c>
      <c r="C1377" s="296" t="s">
        <v>30</v>
      </c>
      <c r="D1377" s="307">
        <v>2011</v>
      </c>
      <c r="E1377" s="307" t="s">
        <v>194</v>
      </c>
      <c r="F1377" s="65">
        <f t="shared" si="85"/>
        <v>10</v>
      </c>
      <c r="G1377" s="66" t="str">
        <f t="shared" si="86"/>
        <v>2010-12</v>
      </c>
      <c r="H1377" s="67" t="str">
        <f t="shared" si="88"/>
        <v>2021-T7 POLA-10</v>
      </c>
      <c r="I1377" s="302">
        <v>1.6233275970815999E-2</v>
      </c>
      <c r="J1377" s="305">
        <f>VLOOKUP(H1377,T7_ReductionFactor!$G$10:$H$3591,2,FALSE)</f>
        <v>0.76753927439289993</v>
      </c>
      <c r="K1377" s="75">
        <f t="shared" si="87"/>
        <v>1.245967685965981E-2</v>
      </c>
      <c r="L1377" s="11"/>
      <c r="M1377" s="6"/>
      <c r="N1377" s="6"/>
      <c r="O1377" s="6"/>
      <c r="Q1377" s="7"/>
    </row>
    <row r="1378" spans="1:17" s="9" customFormat="1" ht="16.149999999999999" customHeight="1" x14ac:dyDescent="0.25">
      <c r="A1378" s="9" t="s">
        <v>192</v>
      </c>
      <c r="B1378" s="7">
        <v>2021</v>
      </c>
      <c r="C1378" s="296" t="s">
        <v>30</v>
      </c>
      <c r="D1378" s="307">
        <v>2010</v>
      </c>
      <c r="E1378" s="307" t="s">
        <v>194</v>
      </c>
      <c r="F1378" s="65">
        <f t="shared" si="85"/>
        <v>11</v>
      </c>
      <c r="G1378" s="66" t="str">
        <f t="shared" si="86"/>
        <v>2007-09</v>
      </c>
      <c r="H1378" s="67" t="str">
        <f t="shared" si="88"/>
        <v>2021-T7 POLA-11</v>
      </c>
      <c r="I1378" s="302">
        <v>1.95450876731585E-2</v>
      </c>
      <c r="J1378" s="305">
        <f>VLOOKUP(H1378,T7_ReductionFactor!$G$10:$H$3591,2,FALSE)</f>
        <v>0.76746621125381953</v>
      </c>
      <c r="K1378" s="75">
        <f t="shared" si="87"/>
        <v>1.5000194385142685E-2</v>
      </c>
      <c r="L1378" s="11"/>
      <c r="M1378" s="6"/>
      <c r="N1378" s="6"/>
      <c r="O1378" s="6"/>
      <c r="Q1378" s="7"/>
    </row>
    <row r="1379" spans="1:17" s="9" customFormat="1" ht="16.149999999999999" customHeight="1" x14ac:dyDescent="0.25">
      <c r="A1379" s="9" t="s">
        <v>192</v>
      </c>
      <c r="B1379" s="7">
        <v>2021</v>
      </c>
      <c r="C1379" s="296" t="s">
        <v>30</v>
      </c>
      <c r="D1379" s="307">
        <v>2009</v>
      </c>
      <c r="E1379" s="307" t="s">
        <v>194</v>
      </c>
      <c r="F1379" s="65">
        <f t="shared" si="85"/>
        <v>12</v>
      </c>
      <c r="G1379" s="66" t="str">
        <f t="shared" si="86"/>
        <v>2007-09</v>
      </c>
      <c r="H1379" s="67" t="str">
        <f t="shared" si="88"/>
        <v>2021-T7 POLA-12</v>
      </c>
      <c r="I1379" s="302">
        <v>1.4885723170510101E-2</v>
      </c>
      <c r="J1379" s="305">
        <f>VLOOKUP(H1379,T7_ReductionFactor!$G$10:$H$3591,2,FALSE)</f>
        <v>0.76746621125381953</v>
      </c>
      <c r="K1379" s="75">
        <f t="shared" si="87"/>
        <v>1.1424289563444582E-2</v>
      </c>
      <c r="L1379" s="11"/>
      <c r="M1379" s="6"/>
      <c r="N1379" s="6"/>
      <c r="O1379" s="6"/>
      <c r="Q1379" s="7"/>
    </row>
    <row r="1380" spans="1:17" s="9" customFormat="1" ht="16.149999999999999" customHeight="1" x14ac:dyDescent="0.25">
      <c r="A1380" s="9" t="s">
        <v>192</v>
      </c>
      <c r="B1380" s="7">
        <v>2021</v>
      </c>
      <c r="C1380" s="296" t="s">
        <v>30</v>
      </c>
      <c r="D1380" s="307">
        <v>2008</v>
      </c>
      <c r="E1380" s="307" t="s">
        <v>194</v>
      </c>
      <c r="F1380" s="65">
        <f t="shared" si="85"/>
        <v>13</v>
      </c>
      <c r="G1380" s="66" t="str">
        <f t="shared" si="86"/>
        <v>2007-09</v>
      </c>
      <c r="H1380" s="67" t="str">
        <f t="shared" si="88"/>
        <v>2021-T7 POLA-13</v>
      </c>
      <c r="I1380" s="302">
        <v>1.6975209870799601E-2</v>
      </c>
      <c r="J1380" s="305">
        <f>VLOOKUP(H1380,T7_ReductionFactor!$G$10:$H$3591,2,FALSE)</f>
        <v>0.76746621125381953</v>
      </c>
      <c r="K1380" s="75">
        <f t="shared" si="87"/>
        <v>1.3027900004781009E-2</v>
      </c>
      <c r="L1380" s="11"/>
      <c r="M1380" s="6"/>
      <c r="N1380" s="6"/>
      <c r="O1380" s="6"/>
      <c r="Q1380" s="7"/>
    </row>
    <row r="1381" spans="1:17" s="9" customFormat="1" ht="16.149999999999999" customHeight="1" x14ac:dyDescent="0.25">
      <c r="A1381" s="9" t="s">
        <v>192</v>
      </c>
      <c r="B1381" s="7">
        <v>2021</v>
      </c>
      <c r="C1381" s="296" t="s">
        <v>31</v>
      </c>
      <c r="D1381" s="307">
        <v>2022</v>
      </c>
      <c r="E1381" s="307" t="s">
        <v>194</v>
      </c>
      <c r="F1381" s="65">
        <f t="shared" si="85"/>
        <v>-1</v>
      </c>
      <c r="G1381" s="66" t="str">
        <f t="shared" si="86"/>
        <v>2013+</v>
      </c>
      <c r="H1381" s="67" t="str">
        <f t="shared" si="88"/>
        <v>2021-T7 PTO--1</v>
      </c>
      <c r="I1381" s="302">
        <v>3.3445867546944901E-6</v>
      </c>
      <c r="J1381" s="305">
        <f>VLOOKUP(H1381,T7_ReductionFactor!$G$10:$H$3591,2,FALSE)</f>
        <v>1</v>
      </c>
      <c r="K1381" s="75">
        <f t="shared" si="87"/>
        <v>3.3445867546944901E-6</v>
      </c>
      <c r="L1381" s="11"/>
      <c r="M1381" s="6"/>
      <c r="N1381" s="6"/>
      <c r="O1381" s="6"/>
      <c r="Q1381" s="7"/>
    </row>
    <row r="1382" spans="1:17" s="9" customFormat="1" ht="16.149999999999999" customHeight="1" x14ac:dyDescent="0.25">
      <c r="A1382" s="9" t="s">
        <v>192</v>
      </c>
      <c r="B1382" s="7">
        <v>2021</v>
      </c>
      <c r="C1382" s="296" t="s">
        <v>31</v>
      </c>
      <c r="D1382" s="307">
        <v>2021</v>
      </c>
      <c r="E1382" s="307" t="s">
        <v>194</v>
      </c>
      <c r="F1382" s="65">
        <f t="shared" si="85"/>
        <v>0</v>
      </c>
      <c r="G1382" s="66" t="str">
        <f t="shared" si="86"/>
        <v>2013+</v>
      </c>
      <c r="H1382" s="67" t="str">
        <f t="shared" si="88"/>
        <v>2021-T7 PTO-0</v>
      </c>
      <c r="I1382" s="302">
        <v>4.0022535522482598E-5</v>
      </c>
      <c r="J1382" s="305">
        <f>VLOOKUP(H1382,T7_ReductionFactor!$G$10:$H$3591,2,FALSE)</f>
        <v>0.96174607982671623</v>
      </c>
      <c r="K1382" s="75">
        <f t="shared" si="87"/>
        <v>3.8491516643473135E-5</v>
      </c>
      <c r="L1382" s="11"/>
      <c r="M1382" s="6"/>
      <c r="N1382" s="6"/>
      <c r="O1382" s="6"/>
      <c r="Q1382" s="7"/>
    </row>
    <row r="1383" spans="1:17" s="9" customFormat="1" ht="16.149999999999999" customHeight="1" x14ac:dyDescent="0.25">
      <c r="A1383" s="9" t="s">
        <v>192</v>
      </c>
      <c r="B1383" s="7">
        <v>2021</v>
      </c>
      <c r="C1383" s="296" t="s">
        <v>31</v>
      </c>
      <c r="D1383" s="307">
        <v>2020</v>
      </c>
      <c r="E1383" s="307" t="s">
        <v>194</v>
      </c>
      <c r="F1383" s="65">
        <f t="shared" si="85"/>
        <v>1</v>
      </c>
      <c r="G1383" s="66" t="str">
        <f t="shared" si="86"/>
        <v>2013+</v>
      </c>
      <c r="H1383" s="67" t="str">
        <f t="shared" si="88"/>
        <v>2021-T7 PTO-1</v>
      </c>
      <c r="I1383" s="302">
        <v>5.9401483474733802E-5</v>
      </c>
      <c r="J1383" s="305">
        <f>VLOOKUP(H1383,T7_ReductionFactor!$G$10:$H$3591,2,FALSE)</f>
        <v>0.93354338544422011</v>
      </c>
      <c r="K1383" s="75">
        <f t="shared" si="87"/>
        <v>5.5453861983411887E-5</v>
      </c>
      <c r="L1383" s="11"/>
      <c r="M1383" s="6"/>
      <c r="N1383" s="6"/>
      <c r="O1383" s="6"/>
      <c r="Q1383" s="7"/>
    </row>
    <row r="1384" spans="1:17" s="9" customFormat="1" ht="16.149999999999999" customHeight="1" x14ac:dyDescent="0.25">
      <c r="A1384" s="9" t="s">
        <v>192</v>
      </c>
      <c r="B1384" s="7">
        <v>2021</v>
      </c>
      <c r="C1384" s="296" t="s">
        <v>31</v>
      </c>
      <c r="D1384" s="307">
        <v>2019</v>
      </c>
      <c r="E1384" s="307" t="s">
        <v>194</v>
      </c>
      <c r="F1384" s="65">
        <f t="shared" si="85"/>
        <v>2</v>
      </c>
      <c r="G1384" s="66" t="str">
        <f t="shared" si="86"/>
        <v>2013+</v>
      </c>
      <c r="H1384" s="67" t="str">
        <f t="shared" si="88"/>
        <v>2021-T7 PTO-2</v>
      </c>
      <c r="I1384" s="302">
        <v>6.4402325381321494E-5</v>
      </c>
      <c r="J1384" s="305">
        <f>VLOOKUP(H1384,T7_ReductionFactor!$G$10:$H$3591,2,FALSE)</f>
        <v>0.91217117102012546</v>
      </c>
      <c r="K1384" s="75">
        <f t="shared" si="87"/>
        <v>5.8745944559499173E-5</v>
      </c>
      <c r="L1384" s="11"/>
      <c r="M1384" s="6"/>
      <c r="N1384" s="6"/>
      <c r="O1384" s="6"/>
      <c r="Q1384" s="7"/>
    </row>
    <row r="1385" spans="1:17" s="9" customFormat="1" ht="16.149999999999999" customHeight="1" x14ac:dyDescent="0.25">
      <c r="A1385" s="9" t="s">
        <v>192</v>
      </c>
      <c r="B1385" s="7">
        <v>2021</v>
      </c>
      <c r="C1385" s="296" t="s">
        <v>31</v>
      </c>
      <c r="D1385" s="307">
        <v>2018</v>
      </c>
      <c r="E1385" s="307" t="s">
        <v>194</v>
      </c>
      <c r="F1385" s="65">
        <f t="shared" si="85"/>
        <v>3</v>
      </c>
      <c r="G1385" s="66" t="str">
        <f t="shared" si="86"/>
        <v>2013+</v>
      </c>
      <c r="H1385" s="67" t="str">
        <f t="shared" si="88"/>
        <v>2021-T7 PTO-3</v>
      </c>
      <c r="I1385" s="302">
        <v>6.8946140496851404E-5</v>
      </c>
      <c r="J1385" s="305">
        <f>VLOOKUP(H1385,T7_ReductionFactor!$G$10:$H$3591,2,FALSE)</f>
        <v>0.89558094700715152</v>
      </c>
      <c r="K1385" s="75">
        <f t="shared" si="87"/>
        <v>6.1746849798658296E-5</v>
      </c>
      <c r="L1385" s="11"/>
      <c r="M1385" s="6"/>
      <c r="N1385" s="6"/>
      <c r="O1385" s="6"/>
      <c r="Q1385" s="7"/>
    </row>
    <row r="1386" spans="1:17" s="9" customFormat="1" ht="16.149999999999999" customHeight="1" x14ac:dyDescent="0.25">
      <c r="A1386" s="9" t="s">
        <v>192</v>
      </c>
      <c r="B1386" s="7">
        <v>2021</v>
      </c>
      <c r="C1386" s="296" t="s">
        <v>31</v>
      </c>
      <c r="D1386" s="307">
        <v>2017</v>
      </c>
      <c r="E1386" s="307" t="s">
        <v>194</v>
      </c>
      <c r="F1386" s="65">
        <f t="shared" si="85"/>
        <v>4</v>
      </c>
      <c r="G1386" s="66" t="str">
        <f t="shared" si="86"/>
        <v>2013+</v>
      </c>
      <c r="H1386" s="67" t="str">
        <f t="shared" si="88"/>
        <v>2021-T7 PTO-4</v>
      </c>
      <c r="I1386" s="302">
        <v>7.46413926137849E-5</v>
      </c>
      <c r="J1386" s="305">
        <f>VLOOKUP(H1386,T7_ReductionFactor!$G$10:$H$3591,2,FALSE)</f>
        <v>0.88241858412706475</v>
      </c>
      <c r="K1386" s="75">
        <f t="shared" si="87"/>
        <v>6.5864951987528418E-5</v>
      </c>
      <c r="L1386" s="11"/>
      <c r="M1386" s="6"/>
      <c r="N1386" s="6"/>
      <c r="O1386" s="6"/>
      <c r="Q1386" s="7"/>
    </row>
    <row r="1387" spans="1:17" s="9" customFormat="1" ht="16.149999999999999" customHeight="1" x14ac:dyDescent="0.25">
      <c r="A1387" s="9" t="s">
        <v>192</v>
      </c>
      <c r="B1387" s="7">
        <v>2021</v>
      </c>
      <c r="C1387" s="296" t="s">
        <v>31</v>
      </c>
      <c r="D1387" s="307">
        <v>2016</v>
      </c>
      <c r="E1387" s="307" t="s">
        <v>194</v>
      </c>
      <c r="F1387" s="65">
        <f t="shared" si="85"/>
        <v>5</v>
      </c>
      <c r="G1387" s="66" t="str">
        <f t="shared" si="86"/>
        <v>2013+</v>
      </c>
      <c r="H1387" s="67" t="str">
        <f t="shared" si="88"/>
        <v>2021-T7 PTO-5</v>
      </c>
      <c r="I1387" s="302">
        <v>2.0714816622873999E-4</v>
      </c>
      <c r="J1387" s="305">
        <f>VLOOKUP(H1387,T7_ReductionFactor!$G$10:$H$3591,2,FALSE)</f>
        <v>0.87175588908756751</v>
      </c>
      <c r="K1387" s="75">
        <f t="shared" si="87"/>
        <v>1.8058263382359445E-4</v>
      </c>
      <c r="L1387" s="11"/>
      <c r="M1387" s="6"/>
      <c r="N1387" s="6"/>
      <c r="O1387" s="6"/>
      <c r="Q1387" s="7"/>
    </row>
    <row r="1388" spans="1:17" s="9" customFormat="1" ht="16.149999999999999" customHeight="1" x14ac:dyDescent="0.25">
      <c r="A1388" s="9" t="s">
        <v>192</v>
      </c>
      <c r="B1388" s="7">
        <v>2021</v>
      </c>
      <c r="C1388" s="296" t="s">
        <v>31</v>
      </c>
      <c r="D1388" s="307">
        <v>2015</v>
      </c>
      <c r="E1388" s="307" t="s">
        <v>194</v>
      </c>
      <c r="F1388" s="65">
        <f t="shared" si="85"/>
        <v>6</v>
      </c>
      <c r="G1388" s="66" t="str">
        <f t="shared" si="86"/>
        <v>2013+</v>
      </c>
      <c r="H1388" s="67" t="str">
        <f t="shared" si="88"/>
        <v>2021-T7 PTO-6</v>
      </c>
      <c r="I1388" s="302">
        <v>1.36941825508723E-4</v>
      </c>
      <c r="J1388" s="305">
        <f>VLOOKUP(H1388,T7_ReductionFactor!$G$10:$H$3591,2,FALSE)</f>
        <v>0.86293889200304408</v>
      </c>
      <c r="K1388" s="75">
        <f t="shared" si="87"/>
        <v>1.1817242717337162E-4</v>
      </c>
      <c r="L1388" s="11"/>
      <c r="M1388" s="6"/>
      <c r="N1388" s="6"/>
      <c r="O1388" s="6"/>
      <c r="Q1388" s="7"/>
    </row>
    <row r="1389" spans="1:17" s="9" customFormat="1" ht="16.149999999999999" customHeight="1" x14ac:dyDescent="0.25">
      <c r="A1389" s="9" t="s">
        <v>192</v>
      </c>
      <c r="B1389" s="7">
        <v>2021</v>
      </c>
      <c r="C1389" s="296" t="s">
        <v>31</v>
      </c>
      <c r="D1389" s="307">
        <v>2014</v>
      </c>
      <c r="E1389" s="307" t="s">
        <v>194</v>
      </c>
      <c r="F1389" s="65">
        <f t="shared" si="85"/>
        <v>7</v>
      </c>
      <c r="G1389" s="66" t="str">
        <f t="shared" si="86"/>
        <v>2013+</v>
      </c>
      <c r="H1389" s="67" t="str">
        <f t="shared" si="88"/>
        <v>2021-T7 PTO-7</v>
      </c>
      <c r="I1389" s="302">
        <v>1.73317360993842E-4</v>
      </c>
      <c r="J1389" s="305">
        <f>VLOOKUP(H1389,T7_ReductionFactor!$G$10:$H$3591,2,FALSE)</f>
        <v>0.85549716690106337</v>
      </c>
      <c r="K1389" s="75">
        <f t="shared" si="87"/>
        <v>1.4827251130500069E-4</v>
      </c>
      <c r="L1389" s="11"/>
      <c r="M1389" s="6"/>
      <c r="N1389" s="6"/>
      <c r="O1389" s="6"/>
      <c r="Q1389" s="7"/>
    </row>
    <row r="1390" spans="1:17" s="9" customFormat="1" ht="16.149999999999999" customHeight="1" x14ac:dyDescent="0.25">
      <c r="A1390" s="9" t="s">
        <v>192</v>
      </c>
      <c r="B1390" s="7">
        <v>2021</v>
      </c>
      <c r="C1390" s="296" t="s">
        <v>31</v>
      </c>
      <c r="D1390" s="307">
        <v>2013</v>
      </c>
      <c r="E1390" s="307" t="s">
        <v>194</v>
      </c>
      <c r="F1390" s="65">
        <f t="shared" si="85"/>
        <v>8</v>
      </c>
      <c r="G1390" s="66" t="str">
        <f t="shared" si="86"/>
        <v>2010-12</v>
      </c>
      <c r="H1390" s="67" t="str">
        <f t="shared" si="88"/>
        <v>2021-T7 PTO-8</v>
      </c>
      <c r="I1390" s="302">
        <v>1.6455305560866899E-4</v>
      </c>
      <c r="J1390" s="305">
        <f>VLOOKUP(H1390,T7_ReductionFactor!$G$10:$H$3591,2,FALSE)</f>
        <v>0.8214657446916489</v>
      </c>
      <c r="K1390" s="75">
        <f t="shared" si="87"/>
        <v>1.3517469836686158E-4</v>
      </c>
      <c r="L1390" s="11"/>
      <c r="M1390" s="6"/>
      <c r="N1390" s="6"/>
      <c r="O1390" s="6"/>
      <c r="Q1390" s="7"/>
    </row>
    <row r="1391" spans="1:17" s="9" customFormat="1" ht="16.149999999999999" customHeight="1" x14ac:dyDescent="0.25">
      <c r="A1391" s="9" t="s">
        <v>192</v>
      </c>
      <c r="B1391" s="7">
        <v>2021</v>
      </c>
      <c r="C1391" s="296" t="s">
        <v>31</v>
      </c>
      <c r="D1391" s="307">
        <v>2012</v>
      </c>
      <c r="E1391" s="307" t="s">
        <v>194</v>
      </c>
      <c r="F1391" s="65">
        <f t="shared" si="85"/>
        <v>9</v>
      </c>
      <c r="G1391" s="66" t="str">
        <f t="shared" si="86"/>
        <v>2010-12</v>
      </c>
      <c r="H1391" s="67" t="str">
        <f t="shared" si="88"/>
        <v>2021-T7 PTO-9</v>
      </c>
      <c r="I1391" s="302">
        <v>3.0968882700619998E-4</v>
      </c>
      <c r="J1391" s="305">
        <f>VLOOKUP(H1391,T7_ReductionFactor!$G$10:$H$3591,2,FALSE)</f>
        <v>0.81632370529910259</v>
      </c>
      <c r="K1391" s="75">
        <f t="shared" si="87"/>
        <v>2.5280633075143395E-4</v>
      </c>
      <c r="L1391" s="11"/>
      <c r="M1391" s="6"/>
      <c r="N1391" s="6"/>
      <c r="O1391" s="6"/>
      <c r="Q1391" s="7"/>
    </row>
    <row r="1392" spans="1:17" s="9" customFormat="1" ht="16.149999999999999" customHeight="1" x14ac:dyDescent="0.25">
      <c r="A1392" s="9" t="s">
        <v>192</v>
      </c>
      <c r="B1392" s="7">
        <v>2021</v>
      </c>
      <c r="C1392" s="296" t="s">
        <v>31</v>
      </c>
      <c r="D1392" s="307">
        <v>2011</v>
      </c>
      <c r="E1392" s="307" t="s">
        <v>194</v>
      </c>
      <c r="F1392" s="65">
        <f t="shared" si="85"/>
        <v>10</v>
      </c>
      <c r="G1392" s="66" t="str">
        <f t="shared" si="86"/>
        <v>2010-12</v>
      </c>
      <c r="H1392" s="67" t="str">
        <f t="shared" si="88"/>
        <v>2021-T7 PTO-10</v>
      </c>
      <c r="I1392" s="302">
        <v>1.5066106966863299E-4</v>
      </c>
      <c r="J1392" s="305">
        <f>VLOOKUP(H1392,T7_ReductionFactor!$G$10:$H$3591,2,FALSE)</f>
        <v>0.81180923537335659</v>
      </c>
      <c r="K1392" s="75">
        <f t="shared" si="87"/>
        <v>1.2230804776822496E-4</v>
      </c>
      <c r="L1392" s="11"/>
      <c r="M1392" s="6"/>
      <c r="N1392" s="6"/>
      <c r="O1392" s="6"/>
      <c r="Q1392" s="7"/>
    </row>
    <row r="1393" spans="1:17" s="9" customFormat="1" ht="16.149999999999999" customHeight="1" x14ac:dyDescent="0.25">
      <c r="A1393" s="9" t="s">
        <v>192</v>
      </c>
      <c r="B1393" s="7">
        <v>2021</v>
      </c>
      <c r="C1393" s="296" t="s">
        <v>31</v>
      </c>
      <c r="D1393" s="307">
        <v>2010</v>
      </c>
      <c r="E1393" s="307" t="s">
        <v>194</v>
      </c>
      <c r="F1393" s="65">
        <f t="shared" si="85"/>
        <v>11</v>
      </c>
      <c r="G1393" s="66" t="str">
        <f t="shared" si="86"/>
        <v>2007-09</v>
      </c>
      <c r="H1393" s="67" t="str">
        <f t="shared" si="88"/>
        <v>2021-T7 PTO-11</v>
      </c>
      <c r="I1393" s="302">
        <v>3.1000945626143698E-4</v>
      </c>
      <c r="J1393" s="305">
        <f>VLOOKUP(H1393,T7_ReductionFactor!$G$10:$H$3591,2,FALSE)</f>
        <v>0.83312598788185976</v>
      </c>
      <c r="K1393" s="75">
        <f t="shared" si="87"/>
        <v>2.582769345005279E-4</v>
      </c>
      <c r="L1393" s="11"/>
      <c r="M1393" s="6"/>
      <c r="N1393" s="6"/>
      <c r="O1393" s="6"/>
      <c r="Q1393" s="7"/>
    </row>
    <row r="1394" spans="1:17" s="9" customFormat="1" ht="16.149999999999999" customHeight="1" x14ac:dyDescent="0.25">
      <c r="A1394" s="9" t="s">
        <v>192</v>
      </c>
      <c r="B1394" s="7">
        <v>2021</v>
      </c>
      <c r="C1394" s="296" t="s">
        <v>31</v>
      </c>
      <c r="D1394" s="307">
        <v>2009</v>
      </c>
      <c r="E1394" s="307" t="s">
        <v>194</v>
      </c>
      <c r="F1394" s="65">
        <f t="shared" si="85"/>
        <v>12</v>
      </c>
      <c r="G1394" s="66" t="str">
        <f t="shared" si="86"/>
        <v>2007-09</v>
      </c>
      <c r="H1394" s="67" t="str">
        <f t="shared" si="88"/>
        <v>2021-T7 PTO-12</v>
      </c>
      <c r="I1394" s="302">
        <v>7.0726113515963299E-4</v>
      </c>
      <c r="J1394" s="305">
        <f>VLOOKUP(H1394,T7_ReductionFactor!$G$10:$H$3591,2,FALSE)</f>
        <v>0.82817408882434351</v>
      </c>
      <c r="K1394" s="75">
        <f t="shared" si="87"/>
        <v>5.8573534617169991E-4</v>
      </c>
      <c r="L1394" s="11"/>
      <c r="M1394" s="6"/>
      <c r="N1394" s="6"/>
      <c r="O1394" s="6"/>
      <c r="Q1394" s="7"/>
    </row>
    <row r="1395" spans="1:17" s="9" customFormat="1" ht="16.149999999999999" customHeight="1" x14ac:dyDescent="0.25">
      <c r="A1395" s="9" t="s">
        <v>192</v>
      </c>
      <c r="B1395" s="7">
        <v>2021</v>
      </c>
      <c r="C1395" s="296" t="s">
        <v>31</v>
      </c>
      <c r="D1395" s="307">
        <v>2008</v>
      </c>
      <c r="E1395" s="307" t="s">
        <v>194</v>
      </c>
      <c r="F1395" s="65">
        <f t="shared" si="85"/>
        <v>13</v>
      </c>
      <c r="G1395" s="66" t="str">
        <f t="shared" si="86"/>
        <v>2007-09</v>
      </c>
      <c r="H1395" s="67" t="str">
        <f t="shared" si="88"/>
        <v>2021-T7 PTO-13</v>
      </c>
      <c r="I1395" s="302">
        <v>1.30507017950938E-3</v>
      </c>
      <c r="J1395" s="305">
        <f>VLOOKUP(H1395,T7_ReductionFactor!$G$10:$H$3591,2,FALSE)</f>
        <v>0.82366680220725874</v>
      </c>
      <c r="K1395" s="75">
        <f t="shared" si="87"/>
        <v>1.0749429814125441E-3</v>
      </c>
      <c r="L1395" s="11"/>
      <c r="M1395" s="6"/>
      <c r="N1395" s="6"/>
      <c r="O1395" s="6"/>
      <c r="Q1395" s="7"/>
    </row>
    <row r="1396" spans="1:17" s="9" customFormat="1" ht="16.149999999999999" customHeight="1" x14ac:dyDescent="0.25">
      <c r="A1396" s="9" t="s">
        <v>192</v>
      </c>
      <c r="B1396" s="7">
        <v>2021</v>
      </c>
      <c r="C1396" s="296" t="s">
        <v>31</v>
      </c>
      <c r="D1396" s="307">
        <v>2007</v>
      </c>
      <c r="E1396" s="307" t="s">
        <v>194</v>
      </c>
      <c r="F1396" s="65">
        <f t="shared" si="85"/>
        <v>14</v>
      </c>
      <c r="G1396" s="66" t="str">
        <f t="shared" si="86"/>
        <v>1997-06</v>
      </c>
      <c r="H1396" s="67" t="str">
        <f t="shared" si="88"/>
        <v>2021-T7 PTO-14</v>
      </c>
      <c r="I1396" s="302">
        <v>6.8517061794149403E-3</v>
      </c>
      <c r="J1396" s="305">
        <f>VLOOKUP(H1396,T7_ReductionFactor!$G$10:$H$3591,2,FALSE)</f>
        <v>0.907106979846383</v>
      </c>
      <c r="K1396" s="75">
        <f t="shared" si="87"/>
        <v>6.2152304992038861E-3</v>
      </c>
      <c r="L1396" s="11"/>
      <c r="M1396" s="6"/>
      <c r="N1396" s="6"/>
      <c r="O1396" s="6"/>
      <c r="Q1396" s="7"/>
    </row>
    <row r="1397" spans="1:17" s="9" customFormat="1" ht="16.149999999999999" customHeight="1" x14ac:dyDescent="0.25">
      <c r="A1397" s="9" t="s">
        <v>192</v>
      </c>
      <c r="B1397" s="7">
        <v>2021</v>
      </c>
      <c r="C1397" s="296" t="s">
        <v>31</v>
      </c>
      <c r="D1397" s="307">
        <v>2006</v>
      </c>
      <c r="E1397" s="307" t="s">
        <v>194</v>
      </c>
      <c r="F1397" s="65">
        <f t="shared" si="85"/>
        <v>15</v>
      </c>
      <c r="G1397" s="66" t="str">
        <f t="shared" si="86"/>
        <v>1997-06</v>
      </c>
      <c r="H1397" s="67" t="str">
        <f t="shared" si="88"/>
        <v>2021-T7 PTO-15</v>
      </c>
      <c r="I1397" s="302">
        <v>5.5477685291744497E-3</v>
      </c>
      <c r="J1397" s="305">
        <f>VLOOKUP(H1397,T7_ReductionFactor!$G$10:$H$3591,2,FALSE)</f>
        <v>0.90478040082935252</v>
      </c>
      <c r="K1397" s="75">
        <f t="shared" si="87"/>
        <v>5.0195122335349261E-3</v>
      </c>
      <c r="L1397" s="11"/>
      <c r="M1397" s="6"/>
      <c r="N1397" s="6"/>
      <c r="O1397" s="6"/>
      <c r="Q1397" s="7"/>
    </row>
    <row r="1398" spans="1:17" s="9" customFormat="1" ht="16.149999999999999" customHeight="1" x14ac:dyDescent="0.25">
      <c r="A1398" s="9" t="s">
        <v>192</v>
      </c>
      <c r="B1398" s="7">
        <v>2021</v>
      </c>
      <c r="C1398" s="296" t="s">
        <v>31</v>
      </c>
      <c r="D1398" s="307">
        <v>2005</v>
      </c>
      <c r="E1398" s="307" t="s">
        <v>194</v>
      </c>
      <c r="F1398" s="65">
        <f t="shared" si="85"/>
        <v>16</v>
      </c>
      <c r="G1398" s="66" t="str">
        <f t="shared" si="86"/>
        <v>1997-06</v>
      </c>
      <c r="H1398" s="67" t="str">
        <f t="shared" si="88"/>
        <v>2021-T7 PTO-16</v>
      </c>
      <c r="I1398" s="302">
        <v>4.5419419656911502E-3</v>
      </c>
      <c r="J1398" s="305">
        <f>VLOOKUP(H1398,T7_ReductionFactor!$G$10:$H$3591,2,FALSE)</f>
        <v>0.90254464207996199</v>
      </c>
      <c r="K1398" s="75">
        <f t="shared" si="87"/>
        <v>4.0993053857726778E-3</v>
      </c>
      <c r="L1398" s="11"/>
      <c r="M1398" s="6"/>
      <c r="N1398" s="6"/>
      <c r="O1398" s="6"/>
      <c r="Q1398" s="7"/>
    </row>
    <row r="1399" spans="1:17" s="9" customFormat="1" ht="16.149999999999999" customHeight="1" x14ac:dyDescent="0.25">
      <c r="A1399" s="9" t="s">
        <v>192</v>
      </c>
      <c r="B1399" s="7">
        <v>2021</v>
      </c>
      <c r="C1399" s="296" t="s">
        <v>31</v>
      </c>
      <c r="D1399" s="307">
        <v>2004</v>
      </c>
      <c r="E1399" s="307" t="s">
        <v>194</v>
      </c>
      <c r="F1399" s="65">
        <f t="shared" si="85"/>
        <v>17</v>
      </c>
      <c r="G1399" s="66" t="str">
        <f t="shared" si="86"/>
        <v>1997-06</v>
      </c>
      <c r="H1399" s="67" t="str">
        <f t="shared" si="88"/>
        <v>2021-T7 PTO-17</v>
      </c>
      <c r="I1399" s="302">
        <v>2.17807104664556E-3</v>
      </c>
      <c r="J1399" s="305">
        <f>VLOOKUP(H1399,T7_ReductionFactor!$G$10:$H$3591,2,FALSE)</f>
        <v>0.90039895934748337</v>
      </c>
      <c r="K1399" s="75">
        <f t="shared" si="87"/>
        <v>1.9611329037845463E-3</v>
      </c>
      <c r="L1399" s="11"/>
      <c r="M1399" s="6"/>
      <c r="N1399" s="6"/>
      <c r="O1399" s="6"/>
      <c r="Q1399" s="7"/>
    </row>
    <row r="1400" spans="1:17" s="9" customFormat="1" ht="16.149999999999999" customHeight="1" x14ac:dyDescent="0.25">
      <c r="A1400" s="9" t="s">
        <v>192</v>
      </c>
      <c r="B1400" s="7">
        <v>2021</v>
      </c>
      <c r="C1400" s="296" t="s">
        <v>31</v>
      </c>
      <c r="D1400" s="307">
        <v>2003</v>
      </c>
      <c r="E1400" s="307" t="s">
        <v>194</v>
      </c>
      <c r="F1400" s="65">
        <f t="shared" si="85"/>
        <v>18</v>
      </c>
      <c r="G1400" s="66" t="str">
        <f t="shared" si="86"/>
        <v>1997-06</v>
      </c>
      <c r="H1400" s="67" t="str">
        <f t="shared" si="88"/>
        <v>2021-T7 PTO-18</v>
      </c>
      <c r="I1400" s="302">
        <v>2.1582526099756601E-3</v>
      </c>
      <c r="J1400" s="305">
        <f>VLOOKUP(H1400,T7_ReductionFactor!$G$10:$H$3591,2,FALSE)</f>
        <v>0.93784920371114078</v>
      </c>
      <c r="K1400" s="75">
        <f t="shared" si="87"/>
        <v>2.0241154916731639E-3</v>
      </c>
      <c r="L1400" s="11"/>
      <c r="M1400" s="6"/>
      <c r="N1400" s="6"/>
      <c r="O1400" s="6"/>
      <c r="Q1400" s="7"/>
    </row>
    <row r="1401" spans="1:17" s="9" customFormat="1" ht="16.149999999999999" customHeight="1" x14ac:dyDescent="0.25">
      <c r="A1401" s="9" t="s">
        <v>192</v>
      </c>
      <c r="B1401" s="7">
        <v>2021</v>
      </c>
      <c r="C1401" s="296" t="s">
        <v>31</v>
      </c>
      <c r="D1401" s="307">
        <v>2002</v>
      </c>
      <c r="E1401" s="307" t="s">
        <v>194</v>
      </c>
      <c r="F1401" s="65">
        <f t="shared" si="85"/>
        <v>19</v>
      </c>
      <c r="G1401" s="66" t="str">
        <f t="shared" si="86"/>
        <v>1997-06</v>
      </c>
      <c r="H1401" s="67" t="str">
        <f t="shared" si="88"/>
        <v>2021-T7 PTO-19</v>
      </c>
      <c r="I1401" s="302">
        <v>2.7374808709963901E-3</v>
      </c>
      <c r="J1401" s="305">
        <f>VLOOKUP(H1401,T7_ReductionFactor!$G$10:$H$3591,2,FALSE)</f>
        <v>0.93671344483574914</v>
      </c>
      <c r="K1401" s="75">
        <f t="shared" si="87"/>
        <v>2.5642351368429955E-3</v>
      </c>
      <c r="L1401" s="11"/>
      <c r="M1401" s="6"/>
      <c r="N1401" s="6"/>
      <c r="O1401" s="6"/>
      <c r="Q1401" s="7"/>
    </row>
    <row r="1402" spans="1:17" s="9" customFormat="1" ht="16.149999999999999" customHeight="1" x14ac:dyDescent="0.25">
      <c r="A1402" s="9" t="s">
        <v>192</v>
      </c>
      <c r="B1402" s="7">
        <v>2021</v>
      </c>
      <c r="C1402" s="296" t="s">
        <v>31</v>
      </c>
      <c r="D1402" s="307">
        <v>2001</v>
      </c>
      <c r="E1402" s="307" t="s">
        <v>194</v>
      </c>
      <c r="F1402" s="65">
        <f t="shared" si="85"/>
        <v>20</v>
      </c>
      <c r="G1402" s="66" t="str">
        <f t="shared" si="86"/>
        <v>1997-06</v>
      </c>
      <c r="H1402" s="67" t="str">
        <f t="shared" si="88"/>
        <v>2021-T7 PTO-20</v>
      </c>
      <c r="I1402" s="302">
        <v>3.5190554053370899E-3</v>
      </c>
      <c r="J1402" s="305">
        <f>VLOOKUP(H1402,T7_ReductionFactor!$G$10:$H$3591,2,FALSE)</f>
        <v>0.93562941085557372</v>
      </c>
      <c r="K1402" s="75">
        <f t="shared" si="87"/>
        <v>3.2925317356636637E-3</v>
      </c>
      <c r="L1402" s="11"/>
      <c r="M1402" s="6"/>
      <c r="N1402" s="6"/>
      <c r="O1402" s="6"/>
      <c r="Q1402" s="7"/>
    </row>
    <row r="1403" spans="1:17" s="9" customFormat="1" ht="16.149999999999999" customHeight="1" x14ac:dyDescent="0.25">
      <c r="A1403" s="9" t="s">
        <v>192</v>
      </c>
      <c r="B1403" s="7">
        <v>2021</v>
      </c>
      <c r="C1403" s="296" t="s">
        <v>31</v>
      </c>
      <c r="D1403" s="307">
        <v>2000</v>
      </c>
      <c r="E1403" s="307" t="s">
        <v>194</v>
      </c>
      <c r="F1403" s="65">
        <f t="shared" si="85"/>
        <v>21</v>
      </c>
      <c r="G1403" s="66" t="str">
        <f t="shared" si="86"/>
        <v>1997-06</v>
      </c>
      <c r="H1403" s="67" t="str">
        <f t="shared" si="88"/>
        <v>2021-T7 PTO-21</v>
      </c>
      <c r="I1403" s="302">
        <v>4.5437346004360297E-3</v>
      </c>
      <c r="J1403" s="305">
        <f>VLOOKUP(H1403,T7_ReductionFactor!$G$10:$H$3591,2,FALSE)</f>
        <v>0.93459571398077235</v>
      </c>
      <c r="K1403" s="75">
        <f t="shared" si="87"/>
        <v>4.2465548830336501E-3</v>
      </c>
      <c r="L1403" s="11"/>
      <c r="M1403" s="6"/>
      <c r="N1403" s="6"/>
      <c r="O1403" s="6"/>
      <c r="Q1403" s="7"/>
    </row>
    <row r="1404" spans="1:17" s="9" customFormat="1" ht="16.149999999999999" customHeight="1" x14ac:dyDescent="0.25">
      <c r="A1404" s="9" t="s">
        <v>192</v>
      </c>
      <c r="B1404" s="7">
        <v>2021</v>
      </c>
      <c r="C1404" s="296" t="s">
        <v>31</v>
      </c>
      <c r="D1404" s="307">
        <v>1999</v>
      </c>
      <c r="E1404" s="307" t="s">
        <v>194</v>
      </c>
      <c r="F1404" s="65">
        <f t="shared" si="85"/>
        <v>22</v>
      </c>
      <c r="G1404" s="66" t="str">
        <f t="shared" si="86"/>
        <v>1997-06</v>
      </c>
      <c r="H1404" s="67" t="str">
        <f t="shared" si="88"/>
        <v>2021-T7 PTO-22</v>
      </c>
      <c r="I1404" s="302">
        <v>2.6556343587045201E-3</v>
      </c>
      <c r="J1404" s="305">
        <f>VLOOKUP(H1404,T7_ReductionFactor!$G$10:$H$3591,2,FALSE)</f>
        <v>0.93361090128936297</v>
      </c>
      <c r="K1404" s="75">
        <f t="shared" si="87"/>
        <v>2.4793291871251263E-3</v>
      </c>
      <c r="L1404" s="11"/>
      <c r="M1404" s="6"/>
      <c r="N1404" s="6"/>
      <c r="O1404" s="6"/>
      <c r="Q1404" s="7"/>
    </row>
    <row r="1405" spans="1:17" s="9" customFormat="1" ht="16.149999999999999" customHeight="1" x14ac:dyDescent="0.25">
      <c r="A1405" s="9" t="s">
        <v>192</v>
      </c>
      <c r="B1405" s="7">
        <v>2021</v>
      </c>
      <c r="C1405" s="296" t="s">
        <v>31</v>
      </c>
      <c r="D1405" s="307">
        <v>1998</v>
      </c>
      <c r="E1405" s="307" t="s">
        <v>194</v>
      </c>
      <c r="F1405" s="65">
        <f t="shared" si="85"/>
        <v>23</v>
      </c>
      <c r="G1405" s="66" t="str">
        <f t="shared" si="86"/>
        <v>1997-06</v>
      </c>
      <c r="H1405" s="67" t="str">
        <f t="shared" si="88"/>
        <v>2021-T7 PTO-23</v>
      </c>
      <c r="I1405" s="302">
        <v>1.55027178716725E-3</v>
      </c>
      <c r="J1405" s="305">
        <f>VLOOKUP(H1405,T7_ReductionFactor!$G$10:$H$3591,2,FALSE)</f>
        <v>0.93267347545499002</v>
      </c>
      <c r="K1405" s="75">
        <f t="shared" si="87"/>
        <v>1.4458973756370976E-3</v>
      </c>
      <c r="L1405" s="11"/>
      <c r="M1405" s="6"/>
      <c r="N1405" s="6"/>
      <c r="O1405" s="6"/>
      <c r="Q1405" s="7"/>
    </row>
    <row r="1406" spans="1:17" s="9" customFormat="1" ht="16.149999999999999" customHeight="1" x14ac:dyDescent="0.25">
      <c r="A1406" s="9" t="s">
        <v>192</v>
      </c>
      <c r="B1406" s="7">
        <v>2021</v>
      </c>
      <c r="C1406" s="296" t="s">
        <v>31</v>
      </c>
      <c r="D1406" s="307">
        <v>1997</v>
      </c>
      <c r="E1406" s="307" t="s">
        <v>194</v>
      </c>
      <c r="F1406" s="65">
        <f t="shared" si="85"/>
        <v>24</v>
      </c>
      <c r="G1406" s="66" t="str">
        <f t="shared" si="86"/>
        <v>Pre1997</v>
      </c>
      <c r="H1406" s="67" t="str">
        <f t="shared" si="88"/>
        <v>2021-T7 PTO-24</v>
      </c>
      <c r="I1406" s="302">
        <v>1.3006287491595201E-3</v>
      </c>
      <c r="J1406" s="305">
        <f>VLOOKUP(H1406,T7_ReductionFactor!$G$10:$H$3591,2,FALSE)</f>
        <v>0.93178196931355517</v>
      </c>
      <c r="K1406" s="75">
        <f t="shared" si="87"/>
        <v>1.2119024172376836E-3</v>
      </c>
      <c r="L1406" s="11"/>
      <c r="M1406" s="6"/>
      <c r="N1406" s="6"/>
      <c r="O1406" s="6"/>
      <c r="Q1406" s="7"/>
    </row>
    <row r="1407" spans="1:17" s="9" customFormat="1" ht="16.149999999999999" customHeight="1" x14ac:dyDescent="0.25">
      <c r="A1407" s="9" t="s">
        <v>192</v>
      </c>
      <c r="B1407" s="7">
        <v>2021</v>
      </c>
      <c r="C1407" s="296" t="s">
        <v>31</v>
      </c>
      <c r="D1407" s="307">
        <v>1996</v>
      </c>
      <c r="E1407" s="307" t="s">
        <v>194</v>
      </c>
      <c r="F1407" s="65">
        <f t="shared" si="85"/>
        <v>25</v>
      </c>
      <c r="G1407" s="66" t="str">
        <f t="shared" si="86"/>
        <v>Pre1997</v>
      </c>
      <c r="H1407" s="67" t="str">
        <f t="shared" si="88"/>
        <v>2021-T7 PTO-25</v>
      </c>
      <c r="I1407" s="302">
        <v>1.3902651820953901E-3</v>
      </c>
      <c r="J1407" s="305">
        <f>VLOOKUP(H1407,T7_ReductionFactor!$G$10:$H$3591,2,FALSE)</f>
        <v>0.93093478376105943</v>
      </c>
      <c r="K1407" s="75">
        <f t="shared" si="87"/>
        <v>1.2942462166645019E-3</v>
      </c>
      <c r="L1407" s="11"/>
      <c r="M1407" s="6"/>
      <c r="N1407" s="6"/>
      <c r="O1407" s="6"/>
      <c r="Q1407" s="7"/>
    </row>
    <row r="1408" spans="1:17" s="9" customFormat="1" ht="16.149999999999999" customHeight="1" x14ac:dyDescent="0.25">
      <c r="A1408" s="9" t="s">
        <v>192</v>
      </c>
      <c r="B1408" s="7">
        <v>2021</v>
      </c>
      <c r="C1408" s="296" t="s">
        <v>31</v>
      </c>
      <c r="D1408" s="307">
        <v>1995</v>
      </c>
      <c r="E1408" s="307" t="s">
        <v>194</v>
      </c>
      <c r="F1408" s="65">
        <f t="shared" si="85"/>
        <v>26</v>
      </c>
      <c r="G1408" s="66" t="str">
        <f t="shared" si="86"/>
        <v>Pre1997</v>
      </c>
      <c r="H1408" s="67" t="str">
        <f t="shared" si="88"/>
        <v>2021-T7 PTO-26</v>
      </c>
      <c r="I1408" s="302">
        <v>9.1784801844021805E-5</v>
      </c>
      <c r="J1408" s="305">
        <f>VLOOKUP(H1408,T7_ReductionFactor!$G$10:$H$3591,2,FALSE)</f>
        <v>0.93013043239782101</v>
      </c>
      <c r="K1408" s="75">
        <f t="shared" si="87"/>
        <v>8.5371837426728324E-5</v>
      </c>
      <c r="L1408" s="11"/>
      <c r="M1408" s="6"/>
      <c r="N1408" s="6"/>
      <c r="O1408" s="6"/>
      <c r="Q1408" s="7"/>
    </row>
    <row r="1409" spans="1:17" s="9" customFormat="1" ht="16.149999999999999" customHeight="1" x14ac:dyDescent="0.25">
      <c r="A1409" s="9" t="s">
        <v>192</v>
      </c>
      <c r="B1409" s="7">
        <v>2021</v>
      </c>
      <c r="C1409" s="296" t="s">
        <v>31</v>
      </c>
      <c r="D1409" s="307">
        <v>1994</v>
      </c>
      <c r="E1409" s="307" t="s">
        <v>194</v>
      </c>
      <c r="F1409" s="65">
        <f t="shared" si="85"/>
        <v>27</v>
      </c>
      <c r="G1409" s="66" t="str">
        <f t="shared" si="86"/>
        <v>Pre1997</v>
      </c>
      <c r="H1409" s="67" t="str">
        <f t="shared" si="88"/>
        <v>2021-T7 PTO-27</v>
      </c>
      <c r="I1409" s="302">
        <v>6.8085491634580305E-5</v>
      </c>
      <c r="J1409" s="305">
        <f>VLOOKUP(H1409,T7_ReductionFactor!$G$10:$H$3591,2,FALSE)</f>
        <v>0.92936742925986549</v>
      </c>
      <c r="K1409" s="75">
        <f t="shared" si="87"/>
        <v>6.3276438330323978E-5</v>
      </c>
      <c r="L1409" s="11"/>
      <c r="M1409" s="6"/>
      <c r="N1409" s="6"/>
      <c r="O1409" s="6"/>
      <c r="Q1409" s="7"/>
    </row>
    <row r="1410" spans="1:17" s="9" customFormat="1" ht="16.149999999999999" customHeight="1" x14ac:dyDescent="0.25">
      <c r="A1410" s="9" t="s">
        <v>192</v>
      </c>
      <c r="B1410" s="7">
        <v>2021</v>
      </c>
      <c r="C1410" s="296" t="s">
        <v>31</v>
      </c>
      <c r="D1410" s="307">
        <v>1993</v>
      </c>
      <c r="E1410" s="307" t="s">
        <v>194</v>
      </c>
      <c r="F1410" s="65">
        <f t="shared" si="85"/>
        <v>28</v>
      </c>
      <c r="G1410" s="66" t="str">
        <f t="shared" si="86"/>
        <v>Pre1997</v>
      </c>
      <c r="H1410" s="67" t="str">
        <f t="shared" si="88"/>
        <v>2021-T7 PTO-28</v>
      </c>
      <c r="I1410" s="302">
        <v>7.4459319406522905E-5</v>
      </c>
      <c r="J1410" s="305">
        <f>VLOOKUP(H1410,T7_ReductionFactor!$G$10:$H$3591,2,FALSE)</f>
        <v>0.92864424372168164</v>
      </c>
      <c r="K1410" s="75">
        <f t="shared" si="87"/>
        <v>6.9146218358301592E-5</v>
      </c>
      <c r="L1410" s="11"/>
      <c r="M1410" s="6"/>
      <c r="N1410" s="6"/>
      <c r="O1410" s="6"/>
      <c r="Q1410" s="7"/>
    </row>
    <row r="1411" spans="1:17" s="9" customFormat="1" ht="16.149999999999999" customHeight="1" x14ac:dyDescent="0.25">
      <c r="A1411" s="9" t="s">
        <v>192</v>
      </c>
      <c r="B1411" s="7">
        <v>2021</v>
      </c>
      <c r="C1411" s="296" t="s">
        <v>31</v>
      </c>
      <c r="D1411" s="307">
        <v>1992</v>
      </c>
      <c r="E1411" s="307" t="s">
        <v>194</v>
      </c>
      <c r="F1411" s="65">
        <f t="shared" si="85"/>
        <v>29</v>
      </c>
      <c r="G1411" s="66" t="str">
        <f t="shared" si="86"/>
        <v>Pre1997</v>
      </c>
      <c r="H1411" s="67" t="str">
        <f t="shared" si="88"/>
        <v>2021-T7 PTO-29</v>
      </c>
      <c r="I1411" s="302">
        <v>6.3066345062686197E-5</v>
      </c>
      <c r="J1411" s="305">
        <f>VLOOKUP(H1411,T7_ReductionFactor!$G$10:$H$3591,2,FALSE)</f>
        <v>0.92795936270815937</v>
      </c>
      <c r="K1411" s="75">
        <f t="shared" si="87"/>
        <v>5.8523005372703159E-5</v>
      </c>
      <c r="L1411" s="11"/>
      <c r="M1411" s="6"/>
      <c r="N1411" s="6"/>
      <c r="O1411" s="6"/>
      <c r="Q1411" s="7"/>
    </row>
    <row r="1412" spans="1:17" s="9" customFormat="1" ht="16.149999999999999" customHeight="1" x14ac:dyDescent="0.25">
      <c r="A1412" s="9" t="s">
        <v>192</v>
      </c>
      <c r="B1412" s="7">
        <v>2021</v>
      </c>
      <c r="C1412" s="296" t="s">
        <v>31</v>
      </c>
      <c r="D1412" s="307">
        <v>1991</v>
      </c>
      <c r="E1412" s="307" t="s">
        <v>194</v>
      </c>
      <c r="F1412" s="65">
        <f t="shared" si="85"/>
        <v>30</v>
      </c>
      <c r="G1412" s="66" t="str">
        <f t="shared" si="86"/>
        <v>Pre1997</v>
      </c>
      <c r="H1412" s="67" t="str">
        <f t="shared" si="88"/>
        <v>2021-T7 PTO-30</v>
      </c>
      <c r="I1412" s="302">
        <v>5.9441528003511297E-5</v>
      </c>
      <c r="J1412" s="305">
        <f>VLOOKUP(H1412,T7_ReductionFactor!$G$10:$H$3591,2,FALSE)</f>
        <v>0.9273113941263823</v>
      </c>
      <c r="K1412" s="75">
        <f t="shared" si="87"/>
        <v>5.5120806201938454E-5</v>
      </c>
      <c r="L1412" s="11"/>
      <c r="M1412" s="6"/>
      <c r="N1412" s="6"/>
      <c r="O1412" s="6"/>
      <c r="Q1412" s="7"/>
    </row>
    <row r="1413" spans="1:17" s="9" customFormat="1" ht="16.149999999999999" customHeight="1" x14ac:dyDescent="0.25">
      <c r="A1413" s="9" t="s">
        <v>192</v>
      </c>
      <c r="B1413" s="7">
        <v>2021</v>
      </c>
      <c r="C1413" s="296" t="s">
        <v>31</v>
      </c>
      <c r="D1413" s="307">
        <v>1990</v>
      </c>
      <c r="E1413" s="307" t="s">
        <v>194</v>
      </c>
      <c r="F1413" s="65">
        <f t="shared" si="85"/>
        <v>31</v>
      </c>
      <c r="G1413" s="66" t="str">
        <f t="shared" si="86"/>
        <v>Pre1997</v>
      </c>
      <c r="H1413" s="67" t="str">
        <f t="shared" si="88"/>
        <v>2021-T7 PTO-31</v>
      </c>
      <c r="I1413" s="302">
        <v>2.08820009016086E-4</v>
      </c>
      <c r="J1413" s="305">
        <f>VLOOKUP(H1413,T7_ReductionFactor!$G$10:$H$3591,2,FALSE)</f>
        <v>0.92669886219384257</v>
      </c>
      <c r="K1413" s="75">
        <f t="shared" si="87"/>
        <v>1.9351326475851484E-4</v>
      </c>
      <c r="L1413" s="11"/>
      <c r="M1413" s="6"/>
      <c r="N1413" s="6"/>
      <c r="O1413" s="6"/>
      <c r="Q1413" s="7"/>
    </row>
    <row r="1414" spans="1:17" s="9" customFormat="1" ht="16.149999999999999" customHeight="1" x14ac:dyDescent="0.25">
      <c r="A1414" s="9" t="s">
        <v>192</v>
      </c>
      <c r="B1414" s="7">
        <v>2021</v>
      </c>
      <c r="C1414" s="296" t="s">
        <v>31</v>
      </c>
      <c r="D1414" s="307">
        <v>1989</v>
      </c>
      <c r="E1414" s="307" t="s">
        <v>194</v>
      </c>
      <c r="F1414" s="65">
        <f t="shared" si="85"/>
        <v>32</v>
      </c>
      <c r="G1414" s="66" t="str">
        <f t="shared" si="86"/>
        <v>Pre1997</v>
      </c>
      <c r="H1414" s="67" t="str">
        <f t="shared" si="88"/>
        <v>2021-T7 PTO-32</v>
      </c>
      <c r="I1414" s="302">
        <v>1.97963608481706E-4</v>
      </c>
      <c r="J1414" s="305">
        <f>VLOOKUP(H1414,T7_ReductionFactor!$G$10:$H$3591,2,FALSE)</f>
        <v>0.92612036347695637</v>
      </c>
      <c r="K1414" s="75">
        <f t="shared" si="87"/>
        <v>1.8333812904228745E-4</v>
      </c>
      <c r="L1414" s="11"/>
      <c r="M1414" s="6"/>
      <c r="N1414" s="6"/>
      <c r="O1414" s="6"/>
      <c r="Q1414" s="7"/>
    </row>
    <row r="1415" spans="1:17" s="9" customFormat="1" ht="16.149999999999999" customHeight="1" x14ac:dyDescent="0.25">
      <c r="A1415" s="9" t="s">
        <v>192</v>
      </c>
      <c r="B1415" s="7">
        <v>2021</v>
      </c>
      <c r="C1415" s="296" t="s">
        <v>31</v>
      </c>
      <c r="D1415" s="307">
        <v>1988</v>
      </c>
      <c r="E1415" s="307" t="s">
        <v>194</v>
      </c>
      <c r="F1415" s="65">
        <f t="shared" si="85"/>
        <v>33</v>
      </c>
      <c r="G1415" s="66" t="str">
        <f t="shared" si="86"/>
        <v>Pre1997</v>
      </c>
      <c r="H1415" s="67" t="str">
        <f t="shared" si="88"/>
        <v>2021-T7 PTO-33</v>
      </c>
      <c r="I1415" s="302">
        <v>1.75518581294078E-4</v>
      </c>
      <c r="J1415" s="305">
        <f>VLOOKUP(H1415,T7_ReductionFactor!$G$10:$H$3591,2,FALSE)</f>
        <v>0.92557446763402718</v>
      </c>
      <c r="K1415" s="75">
        <f t="shared" si="87"/>
        <v>1.6245551744114596E-4</v>
      </c>
      <c r="L1415" s="11"/>
      <c r="M1415" s="6"/>
      <c r="N1415" s="6"/>
      <c r="O1415" s="6"/>
      <c r="Q1415" s="7"/>
    </row>
    <row r="1416" spans="1:17" s="9" customFormat="1" ht="16.149999999999999" customHeight="1" x14ac:dyDescent="0.25">
      <c r="A1416" s="9" t="s">
        <v>192</v>
      </c>
      <c r="B1416" s="7">
        <v>2021</v>
      </c>
      <c r="C1416" s="296" t="s">
        <v>31</v>
      </c>
      <c r="D1416" s="307">
        <v>1987</v>
      </c>
      <c r="E1416" s="307" t="s">
        <v>194</v>
      </c>
      <c r="F1416" s="65">
        <f t="shared" si="85"/>
        <v>34</v>
      </c>
      <c r="G1416" s="66" t="str">
        <f t="shared" si="86"/>
        <v>Pre1997</v>
      </c>
      <c r="H1416" s="67" t="str">
        <f t="shared" si="88"/>
        <v>2021-T7 PTO-34</v>
      </c>
      <c r="I1416" s="302">
        <v>1.19764155822268E-4</v>
      </c>
      <c r="J1416" s="305">
        <f>VLOOKUP(H1416,T7_ReductionFactor!$G$10:$H$3591,2,FALSE)</f>
        <v>0.92505986087274961</v>
      </c>
      <c r="K1416" s="75">
        <f t="shared" si="87"/>
        <v>1.1078901332248954E-4</v>
      </c>
      <c r="L1416" s="11"/>
      <c r="M1416" s="6"/>
      <c r="N1416" s="6"/>
      <c r="O1416" s="6"/>
      <c r="Q1416" s="7"/>
    </row>
    <row r="1417" spans="1:17" s="9" customFormat="1" ht="16.149999999999999" customHeight="1" x14ac:dyDescent="0.25">
      <c r="A1417" s="9" t="s">
        <v>192</v>
      </c>
      <c r="B1417" s="7">
        <v>2021</v>
      </c>
      <c r="C1417" s="296" t="s">
        <v>31</v>
      </c>
      <c r="D1417" s="307">
        <v>1986</v>
      </c>
      <c r="E1417" s="307" t="s">
        <v>194</v>
      </c>
      <c r="F1417" s="65">
        <f t="shared" ref="F1417:F1480" si="89">B1417-D1417</f>
        <v>35</v>
      </c>
      <c r="G1417" s="66" t="str">
        <f t="shared" ref="G1417:G1480" si="90">IF(D1417&lt;1998,"Pre1997",IF(D1417&lt;2008,"1997-06",IF(D1417&lt;2011,"2007-09",IF(D1417&lt;2014,"2010-12","2013+"))))</f>
        <v>Pre1997</v>
      </c>
      <c r="H1417" s="67" t="str">
        <f t="shared" si="88"/>
        <v>2021-T7 PTO-35</v>
      </c>
      <c r="I1417" s="302">
        <v>1.0653324692562301E-4</v>
      </c>
      <c r="J1417" s="305">
        <f>VLOOKUP(H1417,T7_ReductionFactor!$G$10:$H$3591,2,FALSE)</f>
        <v>0.92457519934384236</v>
      </c>
      <c r="K1417" s="75">
        <f t="shared" ref="K1417:K1480" si="91">I1417*J1417</f>
        <v>9.8497998013004665E-5</v>
      </c>
      <c r="L1417" s="11"/>
      <c r="M1417" s="6"/>
      <c r="N1417" s="6"/>
      <c r="O1417" s="6"/>
      <c r="Q1417" s="7"/>
    </row>
    <row r="1418" spans="1:17" s="9" customFormat="1" ht="16.149999999999999" customHeight="1" x14ac:dyDescent="0.25">
      <c r="A1418" s="9" t="s">
        <v>192</v>
      </c>
      <c r="B1418" s="7">
        <v>2021</v>
      </c>
      <c r="C1418" s="296" t="s">
        <v>31</v>
      </c>
      <c r="D1418" s="307">
        <v>1985</v>
      </c>
      <c r="E1418" s="307" t="s">
        <v>194</v>
      </c>
      <c r="F1418" s="65">
        <f t="shared" si="89"/>
        <v>36</v>
      </c>
      <c r="G1418" s="66" t="str">
        <f t="shared" si="90"/>
        <v>Pre1997</v>
      </c>
      <c r="H1418" s="67" t="str">
        <f t="shared" ref="H1418:H1481" si="92">CONCATENATE(B1418,"-",C1418,"-",F1418)</f>
        <v>2021-T7 PTO-36</v>
      </c>
      <c r="I1418" s="302">
        <v>8.9187330763346398E-5</v>
      </c>
      <c r="J1418" s="305">
        <f>VLOOKUP(H1418,T7_ReductionFactor!$G$10:$H$3591,2,FALSE)</f>
        <v>0.92411915669536537</v>
      </c>
      <c r="K1418" s="75">
        <f t="shared" si="91"/>
        <v>8.2419720892934294E-5</v>
      </c>
      <c r="L1418" s="11"/>
      <c r="M1418" s="6"/>
      <c r="N1418" s="6"/>
      <c r="O1418" s="6"/>
      <c r="Q1418" s="7"/>
    </row>
    <row r="1419" spans="1:17" s="9" customFormat="1" ht="16.149999999999999" customHeight="1" x14ac:dyDescent="0.25">
      <c r="A1419" s="9" t="s">
        <v>192</v>
      </c>
      <c r="B1419" s="7">
        <v>2021</v>
      </c>
      <c r="C1419" s="296" t="s">
        <v>31</v>
      </c>
      <c r="D1419" s="307">
        <v>1984</v>
      </c>
      <c r="E1419" s="307" t="s">
        <v>194</v>
      </c>
      <c r="F1419" s="65">
        <f t="shared" si="89"/>
        <v>37</v>
      </c>
      <c r="G1419" s="66" t="str">
        <f t="shared" si="90"/>
        <v>Pre1997</v>
      </c>
      <c r="H1419" s="67" t="str">
        <f t="shared" si="92"/>
        <v>2021-T7 PTO-37</v>
      </c>
      <c r="I1419" s="302">
        <v>8.1055835887317197E-5</v>
      </c>
      <c r="J1419" s="305">
        <f>VLOOKUP(H1419,T7_ReductionFactor!$G$10:$H$3591,2,FALSE)</f>
        <v>0.92369042195935636</v>
      </c>
      <c r="K1419" s="75">
        <f t="shared" si="91"/>
        <v>7.4870499253024359E-5</v>
      </c>
      <c r="L1419" s="11"/>
      <c r="M1419" s="6"/>
      <c r="N1419" s="6"/>
      <c r="O1419" s="6"/>
      <c r="Q1419" s="7"/>
    </row>
    <row r="1420" spans="1:17" s="9" customFormat="1" ht="16.149999999999999" customHeight="1" x14ac:dyDescent="0.25">
      <c r="A1420" s="9" t="s">
        <v>192</v>
      </c>
      <c r="B1420" s="7">
        <v>2021</v>
      </c>
      <c r="C1420" s="296" t="s">
        <v>31</v>
      </c>
      <c r="D1420" s="307">
        <v>1983</v>
      </c>
      <c r="E1420" s="307" t="s">
        <v>194</v>
      </c>
      <c r="F1420" s="65">
        <f t="shared" si="89"/>
        <v>38</v>
      </c>
      <c r="G1420" s="66" t="str">
        <f t="shared" si="90"/>
        <v>Pre1997</v>
      </c>
      <c r="H1420" s="67" t="str">
        <f t="shared" si="92"/>
        <v>2021-T7 PTO-38</v>
      </c>
      <c r="I1420" s="302">
        <v>3.4752653281682299E-5</v>
      </c>
      <c r="J1420" s="305">
        <f>VLOOKUP(H1420,T7_ReductionFactor!$G$10:$H$3591,2,FALSE)</f>
        <v>0.92328708266045689</v>
      </c>
      <c r="K1420" s="75">
        <f t="shared" si="91"/>
        <v>3.20866758631548E-5</v>
      </c>
      <c r="L1420" s="11"/>
      <c r="M1420" s="6"/>
      <c r="N1420" s="6"/>
      <c r="O1420" s="6"/>
      <c r="Q1420" s="7"/>
    </row>
    <row r="1421" spans="1:17" s="9" customFormat="1" ht="16.149999999999999" customHeight="1" x14ac:dyDescent="0.25">
      <c r="A1421" s="9" t="s">
        <v>192</v>
      </c>
      <c r="B1421" s="7">
        <v>2021</v>
      </c>
      <c r="C1421" s="296" t="s">
        <v>31</v>
      </c>
      <c r="D1421" s="307">
        <v>1982</v>
      </c>
      <c r="E1421" s="307" t="s">
        <v>194</v>
      </c>
      <c r="F1421" s="65">
        <f t="shared" si="89"/>
        <v>39</v>
      </c>
      <c r="G1421" s="66" t="str">
        <f t="shared" si="90"/>
        <v>Pre1997</v>
      </c>
      <c r="H1421" s="67" t="str">
        <f t="shared" si="92"/>
        <v>2021-T7 PTO-39</v>
      </c>
      <c r="I1421" s="302">
        <v>2.4873886242528902E-5</v>
      </c>
      <c r="J1421" s="305">
        <f>VLOOKUP(H1421,T7_ReductionFactor!$G$10:$H$3591,2,FALSE)</f>
        <v>0.92290731152063721</v>
      </c>
      <c r="K1421" s="75">
        <f t="shared" si="91"/>
        <v>2.2956291479162514E-5</v>
      </c>
      <c r="L1421" s="11"/>
      <c r="M1421" s="6"/>
      <c r="N1421" s="6"/>
      <c r="O1421" s="6"/>
      <c r="Q1421" s="7"/>
    </row>
    <row r="1422" spans="1:17" s="9" customFormat="1" ht="16.149999999999999" customHeight="1" x14ac:dyDescent="0.25">
      <c r="A1422" s="9" t="s">
        <v>192</v>
      </c>
      <c r="B1422" s="7">
        <v>2021</v>
      </c>
      <c r="C1422" s="296" t="s">
        <v>31</v>
      </c>
      <c r="D1422" s="307">
        <v>1981</v>
      </c>
      <c r="E1422" s="307" t="s">
        <v>194</v>
      </c>
      <c r="F1422" s="65">
        <f t="shared" si="89"/>
        <v>40</v>
      </c>
      <c r="G1422" s="66" t="str">
        <f t="shared" si="90"/>
        <v>Pre1997</v>
      </c>
      <c r="H1422" s="67" t="str">
        <f t="shared" si="92"/>
        <v>2021-T7 PTO-40</v>
      </c>
      <c r="I1422" s="302">
        <v>3.9995475546241097E-5</v>
      </c>
      <c r="J1422" s="305">
        <f>VLOOKUP(H1422,T7_ReductionFactor!$G$10:$H$3591,2,FALSE)</f>
        <v>0.92254948376012536</v>
      </c>
      <c r="K1422" s="75">
        <f t="shared" si="91"/>
        <v>3.6897805317925439E-5</v>
      </c>
      <c r="L1422" s="11"/>
      <c r="M1422" s="6"/>
      <c r="N1422" s="6"/>
      <c r="O1422" s="6"/>
      <c r="Q1422" s="7"/>
    </row>
    <row r="1423" spans="1:17" s="9" customFormat="1" ht="16.149999999999999" customHeight="1" x14ac:dyDescent="0.25">
      <c r="A1423" s="9" t="s">
        <v>192</v>
      </c>
      <c r="B1423" s="7">
        <v>2021</v>
      </c>
      <c r="C1423" s="296" t="s">
        <v>31</v>
      </c>
      <c r="D1423" s="307">
        <v>1980</v>
      </c>
      <c r="E1423" s="307" t="s">
        <v>194</v>
      </c>
      <c r="F1423" s="65">
        <f t="shared" si="89"/>
        <v>41</v>
      </c>
      <c r="G1423" s="66" t="str">
        <f t="shared" si="90"/>
        <v>Pre1997</v>
      </c>
      <c r="H1423" s="67" t="str">
        <f t="shared" si="92"/>
        <v>2021-T7 PTO-41</v>
      </c>
      <c r="I1423" s="302">
        <v>1.4717386455920199E-5</v>
      </c>
      <c r="J1423" s="305">
        <f>VLOOKUP(H1423,T7_ReductionFactor!$G$10:$H$3591,2,FALSE)</f>
        <v>0.92221211736066122</v>
      </c>
      <c r="K1423" s="75">
        <f t="shared" si="91"/>
        <v>1.3572552125529285E-5</v>
      </c>
      <c r="L1423" s="11"/>
      <c r="M1423" s="6"/>
      <c r="N1423" s="6"/>
      <c r="O1423" s="6"/>
      <c r="Q1423" s="7"/>
    </row>
    <row r="1424" spans="1:17" s="9" customFormat="1" ht="16.149999999999999" customHeight="1" x14ac:dyDescent="0.25">
      <c r="A1424" s="9" t="s">
        <v>192</v>
      </c>
      <c r="B1424" s="7">
        <v>2021</v>
      </c>
      <c r="C1424" s="296" t="s">
        <v>31</v>
      </c>
      <c r="D1424" s="307">
        <v>1979</v>
      </c>
      <c r="E1424" s="307" t="s">
        <v>194</v>
      </c>
      <c r="F1424" s="65">
        <f t="shared" si="89"/>
        <v>42</v>
      </c>
      <c r="G1424" s="66" t="str">
        <f t="shared" si="90"/>
        <v>Pre1997</v>
      </c>
      <c r="H1424" s="67" t="str">
        <f t="shared" si="92"/>
        <v>2021-T7 PTO-42</v>
      </c>
      <c r="I1424" s="302">
        <v>6.7903875797479904E-6</v>
      </c>
      <c r="J1424" s="305">
        <f>VLOOKUP(H1424,T7_ReductionFactor!$G$10:$H$3591,2,FALSE)</f>
        <v>0.9218938603186686</v>
      </c>
      <c r="K1424" s="75">
        <f t="shared" si="91"/>
        <v>6.260016618953816E-6</v>
      </c>
      <c r="L1424" s="11"/>
      <c r="M1424" s="6"/>
      <c r="N1424" s="6"/>
      <c r="O1424" s="6"/>
      <c r="Q1424" s="7"/>
    </row>
    <row r="1425" spans="1:17" s="9" customFormat="1" ht="16.149999999999999" customHeight="1" x14ac:dyDescent="0.25">
      <c r="A1425" s="9" t="s">
        <v>192</v>
      </c>
      <c r="B1425" s="7">
        <v>2021</v>
      </c>
      <c r="C1425" s="296" t="s">
        <v>31</v>
      </c>
      <c r="D1425" s="307">
        <v>1978</v>
      </c>
      <c r="E1425" s="307" t="s">
        <v>194</v>
      </c>
      <c r="F1425" s="65">
        <f t="shared" si="89"/>
        <v>43</v>
      </c>
      <c r="G1425" s="66" t="str">
        <f t="shared" si="90"/>
        <v>Pre1997</v>
      </c>
      <c r="H1425" s="67" t="str">
        <f t="shared" si="92"/>
        <v>2021-T7 PTO-43</v>
      </c>
      <c r="I1425" s="302">
        <v>1.10492040058078E-5</v>
      </c>
      <c r="J1425" s="305">
        <f>VLOOKUP(H1425,T7_ReductionFactor!$G$10:$H$3591,2,FALSE)</f>
        <v>0.92159343811896777</v>
      </c>
      <c r="K1425" s="75">
        <f t="shared" si="91"/>
        <v>1.0182873908190281E-5</v>
      </c>
      <c r="L1425" s="11"/>
      <c r="M1425" s="6"/>
      <c r="N1425" s="6"/>
      <c r="O1425" s="6"/>
      <c r="Q1425" s="7"/>
    </row>
    <row r="1426" spans="1:17" s="9" customFormat="1" ht="16.149999999999999" customHeight="1" x14ac:dyDescent="0.25">
      <c r="A1426" s="9" t="s">
        <v>192</v>
      </c>
      <c r="B1426" s="7">
        <v>2021</v>
      </c>
      <c r="C1426" s="296" t="s">
        <v>31</v>
      </c>
      <c r="D1426" s="307">
        <v>1977</v>
      </c>
      <c r="E1426" s="307" t="s">
        <v>194</v>
      </c>
      <c r="F1426" s="65">
        <f t="shared" si="89"/>
        <v>44</v>
      </c>
      <c r="G1426" s="66" t="str">
        <f t="shared" si="90"/>
        <v>Pre1997</v>
      </c>
      <c r="H1426" s="67" t="str">
        <f t="shared" si="92"/>
        <v>2021-T7 PTO-44</v>
      </c>
      <c r="I1426" s="302">
        <v>1.06245922373611E-5</v>
      </c>
      <c r="J1426" s="305">
        <f>VLOOKUP(H1426,T7_ReductionFactor!$G$10:$H$3591,2,FALSE)</f>
        <v>0.92134591231640039</v>
      </c>
      <c r="K1426" s="75">
        <f t="shared" si="91"/>
        <v>9.7889246279212085E-6</v>
      </c>
      <c r="L1426" s="11"/>
      <c r="M1426" s="6"/>
      <c r="N1426" s="6"/>
      <c r="O1426" s="6"/>
      <c r="Q1426" s="7"/>
    </row>
    <row r="1427" spans="1:17" s="9" customFormat="1" ht="16.149999999999999" customHeight="1" x14ac:dyDescent="0.25">
      <c r="A1427" s="9" t="s">
        <v>192</v>
      </c>
      <c r="B1427" s="7">
        <v>2021</v>
      </c>
      <c r="C1427" s="296" t="s">
        <v>32</v>
      </c>
      <c r="D1427" s="307">
        <v>2022</v>
      </c>
      <c r="E1427" s="307" t="s">
        <v>194</v>
      </c>
      <c r="F1427" s="65">
        <f t="shared" si="89"/>
        <v>-1</v>
      </c>
      <c r="G1427" s="66" t="str">
        <f t="shared" si="90"/>
        <v>2013+</v>
      </c>
      <c r="H1427" s="67" t="str">
        <f t="shared" si="92"/>
        <v>2021-T7 Public--1</v>
      </c>
      <c r="I1427" s="302">
        <v>6.9474737018627702E-6</v>
      </c>
      <c r="J1427" s="305">
        <f>VLOOKUP(H1427,T7_ReductionFactor!$G$10:$H$3591,2,FALSE)</f>
        <v>0.99652198752860477</v>
      </c>
      <c r="K1427" s="75">
        <f t="shared" si="91"/>
        <v>6.923310301683001E-6</v>
      </c>
      <c r="L1427" s="11"/>
      <c r="M1427" s="6"/>
      <c r="N1427" s="6"/>
      <c r="O1427" s="6"/>
      <c r="Q1427" s="7"/>
    </row>
    <row r="1428" spans="1:17" s="9" customFormat="1" ht="16.149999999999999" customHeight="1" x14ac:dyDescent="0.25">
      <c r="A1428" s="9" t="s">
        <v>192</v>
      </c>
      <c r="B1428" s="7">
        <v>2021</v>
      </c>
      <c r="C1428" s="296" t="s">
        <v>32</v>
      </c>
      <c r="D1428" s="307">
        <v>2021</v>
      </c>
      <c r="E1428" s="307" t="s">
        <v>194</v>
      </c>
      <c r="F1428" s="65">
        <f t="shared" si="89"/>
        <v>0</v>
      </c>
      <c r="G1428" s="66" t="str">
        <f t="shared" si="90"/>
        <v>2013+</v>
      </c>
      <c r="H1428" s="67" t="str">
        <f t="shared" si="92"/>
        <v>2021-T7 Public-0</v>
      </c>
      <c r="I1428" s="302">
        <v>1.05939200610641E-4</v>
      </c>
      <c r="J1428" s="305">
        <f>VLOOKUP(H1428,T7_ReductionFactor!$G$10:$H$3591,2,FALSE)</f>
        <v>0.98850590208685485</v>
      </c>
      <c r="K1428" s="75">
        <f t="shared" si="91"/>
        <v>1.0472152506598197E-4</v>
      </c>
      <c r="L1428" s="11"/>
      <c r="M1428" s="6"/>
      <c r="N1428" s="6"/>
      <c r="O1428" s="6"/>
      <c r="Q1428" s="7"/>
    </row>
    <row r="1429" spans="1:17" s="9" customFormat="1" ht="16.149999999999999" customHeight="1" x14ac:dyDescent="0.25">
      <c r="A1429" s="9" t="s">
        <v>192</v>
      </c>
      <c r="B1429" s="7">
        <v>2021</v>
      </c>
      <c r="C1429" s="296" t="s">
        <v>32</v>
      </c>
      <c r="D1429" s="307">
        <v>2020</v>
      </c>
      <c r="E1429" s="307" t="s">
        <v>194</v>
      </c>
      <c r="F1429" s="65">
        <f t="shared" si="89"/>
        <v>1</v>
      </c>
      <c r="G1429" s="66" t="str">
        <f t="shared" si="90"/>
        <v>2013+</v>
      </c>
      <c r="H1429" s="67" t="str">
        <f t="shared" si="92"/>
        <v>2021-T7 Public-1</v>
      </c>
      <c r="I1429" s="302">
        <v>1.2819785765698699E-4</v>
      </c>
      <c r="J1429" s="305">
        <f>VLOOKUP(H1429,T7_ReductionFactor!$G$10:$H$3591,2,FALSE)</f>
        <v>0.98092653892874027</v>
      </c>
      <c r="K1429" s="75">
        <f t="shared" si="91"/>
        <v>1.2575268080954754E-4</v>
      </c>
      <c r="L1429" s="11"/>
      <c r="M1429" s="6"/>
      <c r="N1429" s="6"/>
      <c r="O1429" s="6"/>
      <c r="Q1429" s="7"/>
    </row>
    <row r="1430" spans="1:17" s="9" customFormat="1" ht="16.149999999999999" customHeight="1" x14ac:dyDescent="0.25">
      <c r="A1430" s="9" t="s">
        <v>192</v>
      </c>
      <c r="B1430" s="7">
        <v>2021</v>
      </c>
      <c r="C1430" s="296" t="s">
        <v>32</v>
      </c>
      <c r="D1430" s="307">
        <v>2019</v>
      </c>
      <c r="E1430" s="307" t="s">
        <v>194</v>
      </c>
      <c r="F1430" s="65">
        <f t="shared" si="89"/>
        <v>2</v>
      </c>
      <c r="G1430" s="66" t="str">
        <f t="shared" si="90"/>
        <v>2013+</v>
      </c>
      <c r="H1430" s="67" t="str">
        <f t="shared" si="92"/>
        <v>2021-T7 Public-2</v>
      </c>
      <c r="I1430" s="302">
        <v>1.3583794305721601E-4</v>
      </c>
      <c r="J1430" s="305">
        <f>VLOOKUP(H1430,T7_ReductionFactor!$G$10:$H$3591,2,FALSE)</f>
        <v>0.97374915503581594</v>
      </c>
      <c r="K1430" s="75">
        <f t="shared" si="91"/>
        <v>1.3227208227376737E-4</v>
      </c>
      <c r="L1430" s="11"/>
      <c r="M1430" s="6"/>
      <c r="N1430" s="6"/>
      <c r="O1430" s="6"/>
      <c r="Q1430" s="7"/>
    </row>
    <row r="1431" spans="1:17" s="9" customFormat="1" ht="16.149999999999999" customHeight="1" x14ac:dyDescent="0.25">
      <c r="A1431" s="9" t="s">
        <v>192</v>
      </c>
      <c r="B1431" s="7">
        <v>2021</v>
      </c>
      <c r="C1431" s="296" t="s">
        <v>32</v>
      </c>
      <c r="D1431" s="307">
        <v>2018</v>
      </c>
      <c r="E1431" s="307" t="s">
        <v>194</v>
      </c>
      <c r="F1431" s="65">
        <f t="shared" si="89"/>
        <v>3</v>
      </c>
      <c r="G1431" s="66" t="str">
        <f t="shared" si="90"/>
        <v>2013+</v>
      </c>
      <c r="H1431" s="67" t="str">
        <f t="shared" si="92"/>
        <v>2021-T7 Public-3</v>
      </c>
      <c r="I1431" s="302">
        <v>1.1659580329015501E-4</v>
      </c>
      <c r="J1431" s="305">
        <f>VLOOKUP(H1431,T7_ReductionFactor!$G$10:$H$3591,2,FALSE)</f>
        <v>0.96694259745127076</v>
      </c>
      <c r="K1431" s="75">
        <f t="shared" si="91"/>
        <v>1.127414488852999E-4</v>
      </c>
      <c r="L1431" s="11"/>
      <c r="M1431" s="6"/>
      <c r="N1431" s="6"/>
      <c r="O1431" s="6"/>
      <c r="Q1431" s="7"/>
    </row>
    <row r="1432" spans="1:17" s="9" customFormat="1" ht="16.149999999999999" customHeight="1" x14ac:dyDescent="0.25">
      <c r="A1432" s="9" t="s">
        <v>192</v>
      </c>
      <c r="B1432" s="7">
        <v>2021</v>
      </c>
      <c r="C1432" s="296" t="s">
        <v>32</v>
      </c>
      <c r="D1432" s="307">
        <v>2017</v>
      </c>
      <c r="E1432" s="307" t="s">
        <v>194</v>
      </c>
      <c r="F1432" s="65">
        <f t="shared" si="89"/>
        <v>4</v>
      </c>
      <c r="G1432" s="66" t="str">
        <f t="shared" si="90"/>
        <v>2013+</v>
      </c>
      <c r="H1432" s="67" t="str">
        <f t="shared" si="92"/>
        <v>2021-T7 Public-4</v>
      </c>
      <c r="I1432" s="302">
        <v>4.71821291738224E-4</v>
      </c>
      <c r="J1432" s="305">
        <f>VLOOKUP(H1432,T7_ReductionFactor!$G$10:$H$3591,2,FALSE)</f>
        <v>0.9604788512474679</v>
      </c>
      <c r="K1432" s="75">
        <f t="shared" si="91"/>
        <v>4.531743722828258E-4</v>
      </c>
      <c r="L1432" s="11"/>
      <c r="M1432" s="6"/>
      <c r="N1432" s="6"/>
      <c r="O1432" s="6"/>
      <c r="Q1432" s="7"/>
    </row>
    <row r="1433" spans="1:17" s="9" customFormat="1" ht="16.149999999999999" customHeight="1" x14ac:dyDescent="0.25">
      <c r="A1433" s="9" t="s">
        <v>192</v>
      </c>
      <c r="B1433" s="7">
        <v>2021</v>
      </c>
      <c r="C1433" s="296" t="s">
        <v>32</v>
      </c>
      <c r="D1433" s="307">
        <v>2016</v>
      </c>
      <c r="E1433" s="307" t="s">
        <v>194</v>
      </c>
      <c r="F1433" s="65">
        <f t="shared" si="89"/>
        <v>5</v>
      </c>
      <c r="G1433" s="66" t="str">
        <f t="shared" si="90"/>
        <v>2013+</v>
      </c>
      <c r="H1433" s="67" t="str">
        <f t="shared" si="92"/>
        <v>2021-T7 Public-5</v>
      </c>
      <c r="I1433" s="302">
        <v>1.04630978758381E-4</v>
      </c>
      <c r="J1433" s="305">
        <f>VLOOKUP(H1433,T7_ReductionFactor!$G$10:$H$3591,2,FALSE)</f>
        <v>0.95433265411544943</v>
      </c>
      <c r="K1433" s="75">
        <f t="shared" si="91"/>
        <v>9.985275966118295E-5</v>
      </c>
      <c r="L1433" s="11"/>
      <c r="M1433" s="6"/>
      <c r="N1433" s="6"/>
      <c r="O1433" s="6"/>
      <c r="Q1433" s="7"/>
    </row>
    <row r="1434" spans="1:17" s="9" customFormat="1" ht="16.149999999999999" customHeight="1" x14ac:dyDescent="0.25">
      <c r="A1434" s="9" t="s">
        <v>192</v>
      </c>
      <c r="B1434" s="7">
        <v>2021</v>
      </c>
      <c r="C1434" s="296" t="s">
        <v>32</v>
      </c>
      <c r="D1434" s="307">
        <v>2015</v>
      </c>
      <c r="E1434" s="307" t="s">
        <v>194</v>
      </c>
      <c r="F1434" s="65">
        <f t="shared" si="89"/>
        <v>6</v>
      </c>
      <c r="G1434" s="66" t="str">
        <f t="shared" si="90"/>
        <v>2013+</v>
      </c>
      <c r="H1434" s="67" t="str">
        <f t="shared" si="92"/>
        <v>2021-T7 Public-6</v>
      </c>
      <c r="I1434" s="302">
        <v>8.1613475664246604E-5</v>
      </c>
      <c r="J1434" s="305">
        <f>VLOOKUP(H1434,T7_ReductionFactor!$G$10:$H$3591,2,FALSE)</f>
        <v>0.94848116639560032</v>
      </c>
      <c r="K1434" s="75">
        <f t="shared" si="91"/>
        <v>7.7408844591623556E-5</v>
      </c>
      <c r="L1434" s="11"/>
      <c r="M1434" s="6"/>
      <c r="N1434" s="6"/>
      <c r="O1434" s="6"/>
      <c r="Q1434" s="7"/>
    </row>
    <row r="1435" spans="1:17" s="9" customFormat="1" ht="16.149999999999999" customHeight="1" x14ac:dyDescent="0.25">
      <c r="A1435" s="9" t="s">
        <v>192</v>
      </c>
      <c r="B1435" s="7">
        <v>2021</v>
      </c>
      <c r="C1435" s="296" t="s">
        <v>32</v>
      </c>
      <c r="D1435" s="307">
        <v>2014</v>
      </c>
      <c r="E1435" s="307" t="s">
        <v>194</v>
      </c>
      <c r="F1435" s="65">
        <f t="shared" si="89"/>
        <v>7</v>
      </c>
      <c r="G1435" s="66" t="str">
        <f t="shared" si="90"/>
        <v>2013+</v>
      </c>
      <c r="H1435" s="67" t="str">
        <f t="shared" si="92"/>
        <v>2021-T7 Public-7</v>
      </c>
      <c r="I1435" s="302">
        <v>7.7272733556364701E-5</v>
      </c>
      <c r="J1435" s="305">
        <f>VLOOKUP(H1435,T7_ReductionFactor!$G$10:$H$3591,2,FALSE)</f>
        <v>0.9429036874629344</v>
      </c>
      <c r="K1435" s="75">
        <f t="shared" si="91"/>
        <v>7.2860745410637109E-5</v>
      </c>
      <c r="L1435" s="11"/>
      <c r="M1435" s="6"/>
      <c r="N1435" s="6"/>
      <c r="O1435" s="6"/>
      <c r="Q1435" s="7"/>
    </row>
    <row r="1436" spans="1:17" s="9" customFormat="1" ht="16.149999999999999" customHeight="1" x14ac:dyDescent="0.25">
      <c r="A1436" s="9" t="s">
        <v>192</v>
      </c>
      <c r="B1436" s="7">
        <v>2021</v>
      </c>
      <c r="C1436" s="296" t="s">
        <v>32</v>
      </c>
      <c r="D1436" s="307">
        <v>2013</v>
      </c>
      <c r="E1436" s="307" t="s">
        <v>194</v>
      </c>
      <c r="F1436" s="65">
        <f t="shared" si="89"/>
        <v>8</v>
      </c>
      <c r="G1436" s="66" t="str">
        <f t="shared" si="90"/>
        <v>2010-12</v>
      </c>
      <c r="H1436" s="67" t="str">
        <f t="shared" si="92"/>
        <v>2021-T7 Public-8</v>
      </c>
      <c r="I1436" s="302">
        <v>1.2547616803973099E-4</v>
      </c>
      <c r="J1436" s="305">
        <f>VLOOKUP(H1436,T7_ReductionFactor!$G$10:$H$3591,2,FALSE)</f>
        <v>0.91517417623209962</v>
      </c>
      <c r="K1436" s="75">
        <f t="shared" si="91"/>
        <v>1.1483254872252132E-4</v>
      </c>
      <c r="L1436" s="11"/>
      <c r="M1436" s="6"/>
      <c r="N1436" s="6"/>
      <c r="O1436" s="6"/>
      <c r="Q1436" s="7"/>
    </row>
    <row r="1437" spans="1:17" s="9" customFormat="1" ht="16.149999999999999" customHeight="1" x14ac:dyDescent="0.25">
      <c r="A1437" s="9" t="s">
        <v>192</v>
      </c>
      <c r="B1437" s="7">
        <v>2021</v>
      </c>
      <c r="C1437" s="296" t="s">
        <v>32</v>
      </c>
      <c r="D1437" s="307">
        <v>2012</v>
      </c>
      <c r="E1437" s="307" t="s">
        <v>194</v>
      </c>
      <c r="F1437" s="65">
        <f t="shared" si="89"/>
        <v>9</v>
      </c>
      <c r="G1437" s="66" t="str">
        <f t="shared" si="90"/>
        <v>2010-12</v>
      </c>
      <c r="H1437" s="67" t="str">
        <f t="shared" si="92"/>
        <v>2021-T7 Public-9</v>
      </c>
      <c r="I1437" s="302">
        <v>7.2254133707169498E-5</v>
      </c>
      <c r="J1437" s="305">
        <f>VLOOKUP(H1437,T7_ReductionFactor!$G$10:$H$3591,2,FALSE)</f>
        <v>0.90904203640708581</v>
      </c>
      <c r="K1437" s="75">
        <f t="shared" si="91"/>
        <v>6.5682044843995215E-5</v>
      </c>
      <c r="L1437" s="11"/>
      <c r="M1437" s="6"/>
      <c r="N1437" s="6"/>
      <c r="O1437" s="6"/>
      <c r="Q1437" s="7"/>
    </row>
    <row r="1438" spans="1:17" s="9" customFormat="1" ht="16.149999999999999" customHeight="1" x14ac:dyDescent="0.25">
      <c r="A1438" s="9" t="s">
        <v>192</v>
      </c>
      <c r="B1438" s="7">
        <v>2021</v>
      </c>
      <c r="C1438" s="296" t="s">
        <v>32</v>
      </c>
      <c r="D1438" s="307">
        <v>2011</v>
      </c>
      <c r="E1438" s="307" t="s">
        <v>194</v>
      </c>
      <c r="F1438" s="65">
        <f t="shared" si="89"/>
        <v>10</v>
      </c>
      <c r="G1438" s="66" t="str">
        <f t="shared" si="90"/>
        <v>2010-12</v>
      </c>
      <c r="H1438" s="67" t="str">
        <f t="shared" si="92"/>
        <v>2021-T7 Public-10</v>
      </c>
      <c r="I1438" s="302">
        <v>2.1222839069939299E-4</v>
      </c>
      <c r="J1438" s="305">
        <f>VLOOKUP(H1438,T7_ReductionFactor!$G$10:$H$3591,2,FALSE)</f>
        <v>0.90327460622371059</v>
      </c>
      <c r="K1438" s="75">
        <f t="shared" si="91"/>
        <v>1.91700516038486E-4</v>
      </c>
      <c r="L1438" s="11"/>
      <c r="M1438" s="6"/>
      <c r="N1438" s="6"/>
      <c r="O1438" s="6"/>
      <c r="Q1438" s="7"/>
    </row>
    <row r="1439" spans="1:17" s="9" customFormat="1" ht="16.149999999999999" customHeight="1" x14ac:dyDescent="0.25">
      <c r="A1439" s="9" t="s">
        <v>192</v>
      </c>
      <c r="B1439" s="7">
        <v>2021</v>
      </c>
      <c r="C1439" s="296" t="s">
        <v>32</v>
      </c>
      <c r="D1439" s="307">
        <v>2010</v>
      </c>
      <c r="E1439" s="307" t="s">
        <v>194</v>
      </c>
      <c r="F1439" s="65">
        <f t="shared" si="89"/>
        <v>11</v>
      </c>
      <c r="G1439" s="66" t="str">
        <f t="shared" si="90"/>
        <v>2007-09</v>
      </c>
      <c r="H1439" s="67" t="str">
        <f t="shared" si="92"/>
        <v>2021-T7 Public-11</v>
      </c>
      <c r="I1439" s="302">
        <v>2.7376575057664899E-4</v>
      </c>
      <c r="J1439" s="305">
        <f>VLOOKUP(H1439,T7_ReductionFactor!$G$10:$H$3591,2,FALSE)</f>
        <v>0.93002805507903963</v>
      </c>
      <c r="K1439" s="75">
        <f t="shared" si="91"/>
        <v>2.5460982855605432E-4</v>
      </c>
      <c r="L1439" s="11"/>
      <c r="M1439" s="6"/>
      <c r="N1439" s="6"/>
      <c r="O1439" s="6"/>
      <c r="Q1439" s="7"/>
    </row>
    <row r="1440" spans="1:17" s="9" customFormat="1" ht="16.149999999999999" customHeight="1" x14ac:dyDescent="0.25">
      <c r="A1440" s="9" t="s">
        <v>192</v>
      </c>
      <c r="B1440" s="7">
        <v>2021</v>
      </c>
      <c r="C1440" s="296" t="s">
        <v>32</v>
      </c>
      <c r="D1440" s="307">
        <v>2009</v>
      </c>
      <c r="E1440" s="307" t="s">
        <v>194</v>
      </c>
      <c r="F1440" s="65">
        <f t="shared" si="89"/>
        <v>12</v>
      </c>
      <c r="G1440" s="66" t="str">
        <f t="shared" si="90"/>
        <v>2007-09</v>
      </c>
      <c r="H1440" s="67" t="str">
        <f t="shared" si="92"/>
        <v>2021-T7 Public-12</v>
      </c>
      <c r="I1440" s="302">
        <v>5.1342713976448102E-4</v>
      </c>
      <c r="J1440" s="305">
        <f>VLOOKUP(H1440,T7_ReductionFactor!$G$10:$H$3591,2,FALSE)</f>
        <v>0.92562048475675307</v>
      </c>
      <c r="K1440" s="75">
        <f t="shared" si="91"/>
        <v>4.7523867799607216E-4</v>
      </c>
      <c r="L1440" s="11"/>
      <c r="M1440" s="6"/>
      <c r="N1440" s="6"/>
      <c r="O1440" s="6"/>
      <c r="Q1440" s="7"/>
    </row>
    <row r="1441" spans="1:17" s="9" customFormat="1" ht="16.149999999999999" customHeight="1" x14ac:dyDescent="0.25">
      <c r="A1441" s="9" t="s">
        <v>192</v>
      </c>
      <c r="B1441" s="7">
        <v>2021</v>
      </c>
      <c r="C1441" s="296" t="s">
        <v>32</v>
      </c>
      <c r="D1441" s="307">
        <v>2008</v>
      </c>
      <c r="E1441" s="307" t="s">
        <v>194</v>
      </c>
      <c r="F1441" s="65">
        <f t="shared" si="89"/>
        <v>13</v>
      </c>
      <c r="G1441" s="66" t="str">
        <f t="shared" si="90"/>
        <v>2007-09</v>
      </c>
      <c r="H1441" s="67" t="str">
        <f t="shared" si="92"/>
        <v>2021-T7 Public-13</v>
      </c>
      <c r="I1441" s="302">
        <v>6.5387498247850299E-4</v>
      </c>
      <c r="J1441" s="305">
        <f>VLOOKUP(H1441,T7_ReductionFactor!$G$10:$H$3591,2,FALSE)</f>
        <v>0.92135377239989591</v>
      </c>
      <c r="K1441" s="75">
        <f t="shared" si="91"/>
        <v>6.0245018178448453E-4</v>
      </c>
      <c r="L1441" s="11"/>
      <c r="M1441" s="6"/>
      <c r="N1441" s="6"/>
      <c r="O1441" s="6"/>
      <c r="Q1441" s="7"/>
    </row>
    <row r="1442" spans="1:17" s="9" customFormat="1" ht="16.149999999999999" customHeight="1" x14ac:dyDescent="0.25">
      <c r="A1442" s="9" t="s">
        <v>192</v>
      </c>
      <c r="B1442" s="7">
        <v>2021</v>
      </c>
      <c r="C1442" s="296" t="s">
        <v>32</v>
      </c>
      <c r="D1442" s="307">
        <v>2007</v>
      </c>
      <c r="E1442" s="307" t="s">
        <v>194</v>
      </c>
      <c r="F1442" s="65">
        <f t="shared" si="89"/>
        <v>14</v>
      </c>
      <c r="G1442" s="66" t="str">
        <f t="shared" si="90"/>
        <v>1997-06</v>
      </c>
      <c r="H1442" s="67" t="str">
        <f t="shared" si="92"/>
        <v>2021-T7 Public-14</v>
      </c>
      <c r="I1442" s="302">
        <v>9.8562673609972292E-4</v>
      </c>
      <c r="J1442" s="305">
        <f>VLOOKUP(H1442,T7_ReductionFactor!$G$10:$H$3591,2,FALSE)</f>
        <v>0.96313685073430644</v>
      </c>
      <c r="K1442" s="75">
        <f t="shared" si="91"/>
        <v>9.4929343060662049E-4</v>
      </c>
      <c r="L1442" s="11"/>
      <c r="M1442" s="6"/>
      <c r="N1442" s="6"/>
      <c r="O1442" s="6"/>
      <c r="Q1442" s="7"/>
    </row>
    <row r="1443" spans="1:17" s="9" customFormat="1" ht="16.149999999999999" customHeight="1" x14ac:dyDescent="0.25">
      <c r="A1443" s="9" t="s">
        <v>192</v>
      </c>
      <c r="B1443" s="7">
        <v>2021</v>
      </c>
      <c r="C1443" s="296" t="s">
        <v>32</v>
      </c>
      <c r="D1443" s="307">
        <v>2006</v>
      </c>
      <c r="E1443" s="307" t="s">
        <v>194</v>
      </c>
      <c r="F1443" s="65">
        <f t="shared" si="89"/>
        <v>15</v>
      </c>
      <c r="G1443" s="66" t="str">
        <f t="shared" si="90"/>
        <v>1997-06</v>
      </c>
      <c r="H1443" s="67" t="str">
        <f t="shared" si="92"/>
        <v>2021-T7 Public-15</v>
      </c>
      <c r="I1443" s="302">
        <v>1.0523787043953999E-3</v>
      </c>
      <c r="J1443" s="305">
        <f>VLOOKUP(H1443,T7_ReductionFactor!$G$10:$H$3591,2,FALSE)</f>
        <v>0.96113771692780525</v>
      </c>
      <c r="K1443" s="75">
        <f t="shared" si="91"/>
        <v>1.0114808652860363E-3</v>
      </c>
      <c r="L1443" s="11"/>
      <c r="M1443" s="6"/>
      <c r="N1443" s="6"/>
      <c r="O1443" s="6"/>
      <c r="Q1443" s="7"/>
    </row>
    <row r="1444" spans="1:17" s="9" customFormat="1" ht="16.149999999999999" customHeight="1" x14ac:dyDescent="0.25">
      <c r="A1444" s="9" t="s">
        <v>192</v>
      </c>
      <c r="B1444" s="7">
        <v>2021</v>
      </c>
      <c r="C1444" s="296" t="s">
        <v>32</v>
      </c>
      <c r="D1444" s="307">
        <v>2005</v>
      </c>
      <c r="E1444" s="307" t="s">
        <v>194</v>
      </c>
      <c r="F1444" s="65">
        <f t="shared" si="89"/>
        <v>16</v>
      </c>
      <c r="G1444" s="66" t="str">
        <f t="shared" si="90"/>
        <v>1997-06</v>
      </c>
      <c r="H1444" s="67" t="str">
        <f t="shared" si="92"/>
        <v>2021-T7 Public-16</v>
      </c>
      <c r="I1444" s="302">
        <v>1.0015613086238201E-3</v>
      </c>
      <c r="J1444" s="305">
        <f>VLOOKUP(H1444,T7_ReductionFactor!$G$10:$H$3591,2,FALSE)</f>
        <v>0.959178114678782</v>
      </c>
      <c r="K1444" s="75">
        <f t="shared" si="91"/>
        <v>9.6067568774100946E-4</v>
      </c>
      <c r="L1444" s="11"/>
      <c r="M1444" s="6"/>
      <c r="N1444" s="6"/>
      <c r="O1444" s="6"/>
      <c r="Q1444" s="7"/>
    </row>
    <row r="1445" spans="1:17" s="9" customFormat="1" ht="16.149999999999999" customHeight="1" x14ac:dyDescent="0.25">
      <c r="A1445" s="9" t="s">
        <v>192</v>
      </c>
      <c r="B1445" s="7">
        <v>2021</v>
      </c>
      <c r="C1445" s="296" t="s">
        <v>32</v>
      </c>
      <c r="D1445" s="307">
        <v>2004</v>
      </c>
      <c r="E1445" s="307" t="s">
        <v>194</v>
      </c>
      <c r="F1445" s="65">
        <f t="shared" si="89"/>
        <v>17</v>
      </c>
      <c r="G1445" s="66" t="str">
        <f t="shared" si="90"/>
        <v>1997-06</v>
      </c>
      <c r="H1445" s="67" t="str">
        <f t="shared" si="92"/>
        <v>2021-T7 Public-17</v>
      </c>
      <c r="I1445" s="302">
        <v>8.4576231547959905E-4</v>
      </c>
      <c r="J1445" s="305">
        <f>VLOOKUP(H1445,T7_ReductionFactor!$G$10:$H$3591,2,FALSE)</f>
        <v>0.95725688290123112</v>
      </c>
      <c r="K1445" s="75">
        <f t="shared" si="91"/>
        <v>8.0961179779132867E-4</v>
      </c>
      <c r="L1445" s="11"/>
      <c r="M1445" s="6"/>
      <c r="N1445" s="6"/>
      <c r="O1445" s="6"/>
      <c r="Q1445" s="7"/>
    </row>
    <row r="1446" spans="1:17" s="9" customFormat="1" ht="16.149999999999999" customHeight="1" x14ac:dyDescent="0.25">
      <c r="A1446" s="9" t="s">
        <v>192</v>
      </c>
      <c r="B1446" s="7">
        <v>2021</v>
      </c>
      <c r="C1446" s="296" t="s">
        <v>32</v>
      </c>
      <c r="D1446" s="307">
        <v>2003</v>
      </c>
      <c r="E1446" s="307" t="s">
        <v>194</v>
      </c>
      <c r="F1446" s="65">
        <f t="shared" si="89"/>
        <v>18</v>
      </c>
      <c r="G1446" s="66" t="str">
        <f t="shared" si="90"/>
        <v>1997-06</v>
      </c>
      <c r="H1446" s="67" t="str">
        <f t="shared" si="92"/>
        <v>2021-T7 Public-18</v>
      </c>
      <c r="I1446" s="302">
        <v>7.8342934881954701E-4</v>
      </c>
      <c r="J1446" s="305">
        <f>VLOOKUP(H1446,T7_ReductionFactor!$G$10:$H$3591,2,FALSE)</f>
        <v>0.9718368873054406</v>
      </c>
      <c r="K1446" s="75">
        <f t="shared" si="91"/>
        <v>7.6136553978051679E-4</v>
      </c>
      <c r="L1446" s="11"/>
      <c r="M1446" s="6"/>
      <c r="N1446" s="6"/>
      <c r="O1446" s="6"/>
      <c r="Q1446" s="7"/>
    </row>
    <row r="1447" spans="1:17" s="9" customFormat="1" ht="16.149999999999999" customHeight="1" x14ac:dyDescent="0.25">
      <c r="A1447" s="9" t="s">
        <v>192</v>
      </c>
      <c r="B1447" s="7">
        <v>2021</v>
      </c>
      <c r="C1447" s="296" t="s">
        <v>32</v>
      </c>
      <c r="D1447" s="307">
        <v>2002</v>
      </c>
      <c r="E1447" s="307" t="s">
        <v>194</v>
      </c>
      <c r="F1447" s="65">
        <f t="shared" si="89"/>
        <v>19</v>
      </c>
      <c r="G1447" s="66" t="str">
        <f t="shared" si="90"/>
        <v>1997-06</v>
      </c>
      <c r="H1447" s="67" t="str">
        <f t="shared" si="92"/>
        <v>2021-T7 Public-19</v>
      </c>
      <c r="I1447" s="302">
        <v>9.9907344645707103E-4</v>
      </c>
      <c r="J1447" s="305">
        <f>VLOOKUP(H1447,T7_ReductionFactor!$G$10:$H$3591,2,FALSE)</f>
        <v>0.97070138153225816</v>
      </c>
      <c r="K1447" s="75">
        <f t="shared" si="91"/>
        <v>9.6980197472807338E-4</v>
      </c>
      <c r="L1447" s="11"/>
      <c r="M1447" s="6"/>
      <c r="N1447" s="6"/>
      <c r="O1447" s="6"/>
      <c r="Q1447" s="7"/>
    </row>
    <row r="1448" spans="1:17" s="9" customFormat="1" ht="16.149999999999999" customHeight="1" x14ac:dyDescent="0.25">
      <c r="A1448" s="9" t="s">
        <v>192</v>
      </c>
      <c r="B1448" s="7">
        <v>2021</v>
      </c>
      <c r="C1448" s="296" t="s">
        <v>32</v>
      </c>
      <c r="D1448" s="307">
        <v>2001</v>
      </c>
      <c r="E1448" s="307" t="s">
        <v>194</v>
      </c>
      <c r="F1448" s="65">
        <f t="shared" si="89"/>
        <v>20</v>
      </c>
      <c r="G1448" s="66" t="str">
        <f t="shared" si="90"/>
        <v>1997-06</v>
      </c>
      <c r="H1448" s="67" t="str">
        <f t="shared" si="92"/>
        <v>2021-T7 Public-20</v>
      </c>
      <c r="I1448" s="302">
        <v>9.3039099441142605E-4</v>
      </c>
      <c r="J1448" s="305">
        <f>VLOOKUP(H1448,T7_ReductionFactor!$G$10:$H$3591,2,FALSE)</f>
        <v>0.96958977490826925</v>
      </c>
      <c r="K1448" s="75">
        <f t="shared" si="91"/>
        <v>9.020975948480554E-4</v>
      </c>
      <c r="L1448" s="11"/>
      <c r="M1448" s="6"/>
      <c r="N1448" s="6"/>
      <c r="O1448" s="6"/>
      <c r="Q1448" s="7"/>
    </row>
    <row r="1449" spans="1:17" s="9" customFormat="1" ht="16.149999999999999" customHeight="1" x14ac:dyDescent="0.25">
      <c r="A1449" s="9" t="s">
        <v>192</v>
      </c>
      <c r="B1449" s="7">
        <v>2021</v>
      </c>
      <c r="C1449" s="296" t="s">
        <v>32</v>
      </c>
      <c r="D1449" s="307">
        <v>2000</v>
      </c>
      <c r="E1449" s="307" t="s">
        <v>194</v>
      </c>
      <c r="F1449" s="65">
        <f t="shared" si="89"/>
        <v>21</v>
      </c>
      <c r="G1449" s="66" t="str">
        <f t="shared" si="90"/>
        <v>1997-06</v>
      </c>
      <c r="H1449" s="67" t="str">
        <f t="shared" si="92"/>
        <v>2021-T7 Public-21</v>
      </c>
      <c r="I1449" s="302">
        <v>7.8625959309067399E-4</v>
      </c>
      <c r="J1449" s="305">
        <f>VLOOKUP(H1449,T7_ReductionFactor!$G$10:$H$3591,2,FALSE)</f>
        <v>0.96850132077784179</v>
      </c>
      <c r="K1449" s="75">
        <f t="shared" si="91"/>
        <v>7.6149345438256621E-4</v>
      </c>
      <c r="L1449" s="11"/>
      <c r="M1449" s="6"/>
      <c r="N1449" s="6"/>
      <c r="O1449" s="6"/>
      <c r="Q1449" s="7"/>
    </row>
    <row r="1450" spans="1:17" s="9" customFormat="1" ht="16.149999999999999" customHeight="1" x14ac:dyDescent="0.25">
      <c r="A1450" s="9" t="s">
        <v>192</v>
      </c>
      <c r="B1450" s="7">
        <v>2021</v>
      </c>
      <c r="C1450" s="296" t="s">
        <v>32</v>
      </c>
      <c r="D1450" s="307">
        <v>1999</v>
      </c>
      <c r="E1450" s="307" t="s">
        <v>194</v>
      </c>
      <c r="F1450" s="65">
        <f t="shared" si="89"/>
        <v>22</v>
      </c>
      <c r="G1450" s="66" t="str">
        <f t="shared" si="90"/>
        <v>1997-06</v>
      </c>
      <c r="H1450" s="67" t="str">
        <f t="shared" si="92"/>
        <v>2021-T7 Public-22</v>
      </c>
      <c r="I1450" s="302">
        <v>6.8770899281760697E-4</v>
      </c>
      <c r="J1450" s="305">
        <f>VLOOKUP(H1450,T7_ReductionFactor!$G$10:$H$3591,2,FALSE)</f>
        <v>0.96743530326740079</v>
      </c>
      <c r="K1450" s="75">
        <f t="shared" si="91"/>
        <v>6.6531395802622037E-4</v>
      </c>
      <c r="L1450" s="11"/>
      <c r="M1450" s="6"/>
      <c r="N1450" s="6"/>
      <c r="O1450" s="6"/>
      <c r="Q1450" s="7"/>
    </row>
    <row r="1451" spans="1:17" s="9" customFormat="1" ht="16.149999999999999" customHeight="1" x14ac:dyDescent="0.25">
      <c r="A1451" s="9" t="s">
        <v>192</v>
      </c>
      <c r="B1451" s="7">
        <v>2021</v>
      </c>
      <c r="C1451" s="296" t="s">
        <v>32</v>
      </c>
      <c r="D1451" s="307">
        <v>1998</v>
      </c>
      <c r="E1451" s="307" t="s">
        <v>194</v>
      </c>
      <c r="F1451" s="65">
        <f t="shared" si="89"/>
        <v>23</v>
      </c>
      <c r="G1451" s="66" t="str">
        <f t="shared" si="90"/>
        <v>1997-06</v>
      </c>
      <c r="H1451" s="67" t="str">
        <f t="shared" si="92"/>
        <v>2021-T7 Public-23</v>
      </c>
      <c r="I1451" s="302">
        <v>5.3259137788017204E-4</v>
      </c>
      <c r="J1451" s="305">
        <f>VLOOKUP(H1451,T7_ReductionFactor!$G$10:$H$3591,2,FALSE)</f>
        <v>0.96639103571531226</v>
      </c>
      <c r="K1451" s="75">
        <f t="shared" si="91"/>
        <v>5.1469153328266473E-4</v>
      </c>
      <c r="L1451" s="11"/>
      <c r="M1451" s="6"/>
      <c r="N1451" s="6"/>
      <c r="O1451" s="6"/>
      <c r="Q1451" s="7"/>
    </row>
    <row r="1452" spans="1:17" s="9" customFormat="1" ht="16.149999999999999" customHeight="1" x14ac:dyDescent="0.25">
      <c r="A1452" s="9" t="s">
        <v>192</v>
      </c>
      <c r="B1452" s="7">
        <v>2021</v>
      </c>
      <c r="C1452" s="296" t="s">
        <v>32</v>
      </c>
      <c r="D1452" s="307">
        <v>1997</v>
      </c>
      <c r="E1452" s="307" t="s">
        <v>194</v>
      </c>
      <c r="F1452" s="65">
        <f t="shared" si="89"/>
        <v>24</v>
      </c>
      <c r="G1452" s="66" t="str">
        <f t="shared" si="90"/>
        <v>Pre1997</v>
      </c>
      <c r="H1452" s="67" t="str">
        <f t="shared" si="92"/>
        <v>2021-T7 Public-24</v>
      </c>
      <c r="I1452" s="302">
        <v>5.6881261638150403E-4</v>
      </c>
      <c r="J1452" s="305">
        <f>VLOOKUP(H1452,T7_ReductionFactor!$G$10:$H$3591,2,FALSE)</f>
        <v>0.96536785919690227</v>
      </c>
      <c r="K1452" s="75">
        <f t="shared" si="91"/>
        <v>5.4911341776040141E-4</v>
      </c>
      <c r="L1452" s="11"/>
      <c r="M1452" s="6"/>
      <c r="N1452" s="6"/>
      <c r="O1452" s="6"/>
      <c r="Q1452" s="7"/>
    </row>
    <row r="1453" spans="1:17" s="9" customFormat="1" ht="16.149999999999999" customHeight="1" x14ac:dyDescent="0.25">
      <c r="A1453" s="9" t="s">
        <v>192</v>
      </c>
      <c r="B1453" s="7">
        <v>2021</v>
      </c>
      <c r="C1453" s="296" t="s">
        <v>32</v>
      </c>
      <c r="D1453" s="307">
        <v>1996</v>
      </c>
      <c r="E1453" s="307" t="s">
        <v>194</v>
      </c>
      <c r="F1453" s="65">
        <f t="shared" si="89"/>
        <v>25</v>
      </c>
      <c r="G1453" s="66" t="str">
        <f t="shared" si="90"/>
        <v>Pre1997</v>
      </c>
      <c r="H1453" s="67" t="str">
        <f t="shared" si="92"/>
        <v>2021-T7 Public-25</v>
      </c>
      <c r="I1453" s="302">
        <v>5.67510794373493E-4</v>
      </c>
      <c r="J1453" s="305">
        <f>VLOOKUP(H1453,T7_ReductionFactor!$G$10:$H$3591,2,FALSE)</f>
        <v>0.9643651411379528</v>
      </c>
      <c r="K1453" s="75">
        <f t="shared" si="91"/>
        <v>5.4728762731330528E-4</v>
      </c>
      <c r="L1453" s="11"/>
      <c r="M1453" s="6"/>
      <c r="N1453" s="6"/>
      <c r="O1453" s="6"/>
      <c r="Q1453" s="7"/>
    </row>
    <row r="1454" spans="1:17" s="9" customFormat="1" ht="16.149999999999999" customHeight="1" x14ac:dyDescent="0.25">
      <c r="A1454" s="9" t="s">
        <v>192</v>
      </c>
      <c r="B1454" s="7">
        <v>2021</v>
      </c>
      <c r="C1454" s="296" t="s">
        <v>32</v>
      </c>
      <c r="D1454" s="307">
        <v>1995</v>
      </c>
      <c r="E1454" s="307" t="s">
        <v>194</v>
      </c>
      <c r="F1454" s="65">
        <f t="shared" si="89"/>
        <v>26</v>
      </c>
      <c r="G1454" s="66" t="str">
        <f t="shared" si="90"/>
        <v>Pre1997</v>
      </c>
      <c r="H1454" s="67" t="str">
        <f t="shared" si="92"/>
        <v>2021-T7 Public-26</v>
      </c>
      <c r="I1454" s="302">
        <v>5.5134088144021096E-4</v>
      </c>
      <c r="J1454" s="305">
        <f>VLOOKUP(H1454,T7_ReductionFactor!$G$10:$H$3591,2,FALSE)</f>
        <v>0.96338227401054288</v>
      </c>
      <c r="K1454" s="75">
        <f t="shared" si="91"/>
        <v>5.311520321168475E-4</v>
      </c>
      <c r="L1454" s="11"/>
      <c r="M1454" s="6"/>
      <c r="N1454" s="6"/>
      <c r="O1454" s="6"/>
      <c r="Q1454" s="7"/>
    </row>
    <row r="1455" spans="1:17" s="9" customFormat="1" ht="16.149999999999999" customHeight="1" x14ac:dyDescent="0.25">
      <c r="A1455" s="9" t="s">
        <v>192</v>
      </c>
      <c r="B1455" s="7">
        <v>2021</v>
      </c>
      <c r="C1455" s="296" t="s">
        <v>32</v>
      </c>
      <c r="D1455" s="307">
        <v>1994</v>
      </c>
      <c r="E1455" s="307" t="s">
        <v>194</v>
      </c>
      <c r="F1455" s="65">
        <f t="shared" si="89"/>
        <v>27</v>
      </c>
      <c r="G1455" s="66" t="str">
        <f t="shared" si="90"/>
        <v>Pre1997</v>
      </c>
      <c r="H1455" s="67" t="str">
        <f t="shared" si="92"/>
        <v>2021-T7 Public-27</v>
      </c>
      <c r="I1455" s="302">
        <v>4.13243289452327E-4</v>
      </c>
      <c r="J1455" s="305">
        <f>VLOOKUP(H1455,T7_ReductionFactor!$G$10:$H$3591,2,FALSE)</f>
        <v>0.96241867410558879</v>
      </c>
      <c r="K1455" s="75">
        <f t="shared" si="91"/>
        <v>3.9771305871774058E-4</v>
      </c>
      <c r="L1455" s="11"/>
      <c r="M1455" s="6"/>
      <c r="N1455" s="6"/>
      <c r="O1455" s="6"/>
      <c r="Q1455" s="7"/>
    </row>
    <row r="1456" spans="1:17" s="9" customFormat="1" ht="16.149999999999999" customHeight="1" x14ac:dyDescent="0.25">
      <c r="A1456" s="9" t="s">
        <v>192</v>
      </c>
      <c r="B1456" s="7">
        <v>2021</v>
      </c>
      <c r="C1456" s="296" t="s">
        <v>32</v>
      </c>
      <c r="D1456" s="307">
        <v>1993</v>
      </c>
      <c r="E1456" s="307" t="s">
        <v>194</v>
      </c>
      <c r="F1456" s="65">
        <f t="shared" si="89"/>
        <v>28</v>
      </c>
      <c r="G1456" s="66" t="str">
        <f t="shared" si="90"/>
        <v>Pre1997</v>
      </c>
      <c r="H1456" s="67" t="str">
        <f t="shared" si="92"/>
        <v>2021-T7 Public-28</v>
      </c>
      <c r="I1456" s="302">
        <v>5.7673509210852197E-4</v>
      </c>
      <c r="J1456" s="305">
        <f>VLOOKUP(H1456,T7_ReductionFactor!$G$10:$H$3591,2,FALSE)</f>
        <v>0.96147378037686648</v>
      </c>
      <c r="K1456" s="75">
        <f t="shared" si="91"/>
        <v>5.5451566928558095E-4</v>
      </c>
      <c r="L1456" s="11"/>
      <c r="M1456" s="6"/>
      <c r="N1456" s="6"/>
      <c r="O1456" s="6"/>
      <c r="Q1456" s="7"/>
    </row>
    <row r="1457" spans="1:17" s="9" customFormat="1" ht="16.149999999999999" customHeight="1" x14ac:dyDescent="0.25">
      <c r="A1457" s="9" t="s">
        <v>192</v>
      </c>
      <c r="B1457" s="7">
        <v>2021</v>
      </c>
      <c r="C1457" s="296" t="s">
        <v>32</v>
      </c>
      <c r="D1457" s="307">
        <v>1992</v>
      </c>
      <c r="E1457" s="307" t="s">
        <v>194</v>
      </c>
      <c r="F1457" s="65">
        <f t="shared" si="89"/>
        <v>29</v>
      </c>
      <c r="G1457" s="66" t="str">
        <f t="shared" si="90"/>
        <v>Pre1997</v>
      </c>
      <c r="H1457" s="67" t="str">
        <f t="shared" si="92"/>
        <v>2021-T7 Public-29</v>
      </c>
      <c r="I1457" s="302">
        <v>7.0602127044664005E-4</v>
      </c>
      <c r="J1457" s="305">
        <f>VLOOKUP(H1457,T7_ReductionFactor!$G$10:$H$3591,2,FALSE)</f>
        <v>0.96054705335171098</v>
      </c>
      <c r="K1457" s="75">
        <f t="shared" si="91"/>
        <v>6.7816665093115155E-4</v>
      </c>
      <c r="L1457" s="11"/>
      <c r="M1457" s="6"/>
      <c r="N1457" s="6"/>
      <c r="O1457" s="6"/>
      <c r="Q1457" s="7"/>
    </row>
    <row r="1458" spans="1:17" s="9" customFormat="1" ht="16.149999999999999" customHeight="1" x14ac:dyDescent="0.25">
      <c r="A1458" s="9" t="s">
        <v>192</v>
      </c>
      <c r="B1458" s="7">
        <v>2021</v>
      </c>
      <c r="C1458" s="296" t="s">
        <v>32</v>
      </c>
      <c r="D1458" s="307">
        <v>1991</v>
      </c>
      <c r="E1458" s="307" t="s">
        <v>194</v>
      </c>
      <c r="F1458" s="65">
        <f t="shared" si="89"/>
        <v>30</v>
      </c>
      <c r="G1458" s="66" t="str">
        <f t="shared" si="90"/>
        <v>Pre1997</v>
      </c>
      <c r="H1458" s="67" t="str">
        <f t="shared" si="92"/>
        <v>2021-T7 Public-30</v>
      </c>
      <c r="I1458" s="302">
        <v>8.1549495037008498E-4</v>
      </c>
      <c r="J1458" s="305">
        <f>VLOOKUP(H1458,T7_ReductionFactor!$G$10:$H$3591,2,FALSE)</f>
        <v>0.9596379741039468</v>
      </c>
      <c r="K1458" s="75">
        <f t="shared" si="91"/>
        <v>7.8257992206514704E-4</v>
      </c>
      <c r="L1458" s="11"/>
      <c r="M1458" s="6"/>
      <c r="N1458" s="6"/>
      <c r="O1458" s="6"/>
      <c r="Q1458" s="7"/>
    </row>
    <row r="1459" spans="1:17" s="9" customFormat="1" ht="16.149999999999999" customHeight="1" x14ac:dyDescent="0.25">
      <c r="A1459" s="9" t="s">
        <v>192</v>
      </c>
      <c r="B1459" s="7">
        <v>2021</v>
      </c>
      <c r="C1459" s="296" t="s">
        <v>32</v>
      </c>
      <c r="D1459" s="307">
        <v>1990</v>
      </c>
      <c r="E1459" s="307" t="s">
        <v>194</v>
      </c>
      <c r="F1459" s="65">
        <f t="shared" si="89"/>
        <v>31</v>
      </c>
      <c r="G1459" s="66" t="str">
        <f t="shared" si="90"/>
        <v>Pre1997</v>
      </c>
      <c r="H1459" s="67" t="str">
        <f t="shared" si="92"/>
        <v>2021-T7 Public-31</v>
      </c>
      <c r="I1459" s="302">
        <v>1.99649479293222E-3</v>
      </c>
      <c r="J1459" s="305">
        <f>VLOOKUP(H1459,T7_ReductionFactor!$G$10:$H$3591,2,FALSE)</f>
        <v>0.95874604328494106</v>
      </c>
      <c r="K1459" s="75">
        <f t="shared" si="91"/>
        <v>1.9141314831627536E-3</v>
      </c>
      <c r="L1459" s="11"/>
      <c r="M1459" s="6"/>
      <c r="N1459" s="6"/>
      <c r="O1459" s="6"/>
      <c r="Q1459" s="7"/>
    </row>
    <row r="1460" spans="1:17" s="9" customFormat="1" ht="16.149999999999999" customHeight="1" x14ac:dyDescent="0.25">
      <c r="A1460" s="9" t="s">
        <v>192</v>
      </c>
      <c r="B1460" s="7">
        <v>2021</v>
      </c>
      <c r="C1460" s="296" t="s">
        <v>32</v>
      </c>
      <c r="D1460" s="307">
        <v>1989</v>
      </c>
      <c r="E1460" s="307" t="s">
        <v>194</v>
      </c>
      <c r="F1460" s="65">
        <f t="shared" si="89"/>
        <v>32</v>
      </c>
      <c r="G1460" s="66" t="str">
        <f t="shared" si="90"/>
        <v>Pre1997</v>
      </c>
      <c r="H1460" s="67" t="str">
        <f t="shared" si="92"/>
        <v>2021-T7 Public-32</v>
      </c>
      <c r="I1460" s="302">
        <v>2.1806904823950301E-3</v>
      </c>
      <c r="J1460" s="305">
        <f>VLOOKUP(H1460,T7_ReductionFactor!$G$10:$H$3591,2,FALSE)</f>
        <v>0.95787078020897543</v>
      </c>
      <c r="K1460" s="75">
        <f t="shared" si="91"/>
        <v>2.0888196937660143E-3</v>
      </c>
      <c r="L1460" s="11"/>
      <c r="M1460" s="6"/>
      <c r="N1460" s="6"/>
      <c r="O1460" s="6"/>
      <c r="Q1460" s="7"/>
    </row>
    <row r="1461" spans="1:17" s="9" customFormat="1" ht="16.149999999999999" customHeight="1" x14ac:dyDescent="0.25">
      <c r="A1461" s="9" t="s">
        <v>192</v>
      </c>
      <c r="B1461" s="7">
        <v>2021</v>
      </c>
      <c r="C1461" s="296" t="s">
        <v>32</v>
      </c>
      <c r="D1461" s="307">
        <v>1988</v>
      </c>
      <c r="E1461" s="307" t="s">
        <v>194</v>
      </c>
      <c r="F1461" s="65">
        <f t="shared" si="89"/>
        <v>33</v>
      </c>
      <c r="G1461" s="66" t="str">
        <f t="shared" si="90"/>
        <v>Pre1997</v>
      </c>
      <c r="H1461" s="67" t="str">
        <f t="shared" si="92"/>
        <v>2021-T7 Public-33</v>
      </c>
      <c r="I1461" s="302">
        <v>1.8965896427325401E-3</v>
      </c>
      <c r="J1461" s="305">
        <f>VLOOKUP(H1461,T7_ReductionFactor!$G$10:$H$3591,2,FALSE)</f>
        <v>0.95701172198942175</v>
      </c>
      <c r="K1461" s="75">
        <f t="shared" si="91"/>
        <v>1.8150585198987703E-3</v>
      </c>
      <c r="L1461" s="11"/>
      <c r="M1461" s="6"/>
      <c r="N1461" s="6"/>
      <c r="O1461" s="6"/>
      <c r="Q1461" s="7"/>
    </row>
    <row r="1462" spans="1:17" s="9" customFormat="1" ht="16.149999999999999" customHeight="1" x14ac:dyDescent="0.25">
      <c r="A1462" s="9" t="s">
        <v>192</v>
      </c>
      <c r="B1462" s="7">
        <v>2021</v>
      </c>
      <c r="C1462" s="296" t="s">
        <v>32</v>
      </c>
      <c r="D1462" s="307">
        <v>1987</v>
      </c>
      <c r="E1462" s="307" t="s">
        <v>194</v>
      </c>
      <c r="F1462" s="65">
        <f t="shared" si="89"/>
        <v>34</v>
      </c>
      <c r="G1462" s="66" t="str">
        <f t="shared" si="90"/>
        <v>Pre1997</v>
      </c>
      <c r="H1462" s="67" t="str">
        <f t="shared" si="92"/>
        <v>2021-T7 Public-34</v>
      </c>
      <c r="I1462" s="302">
        <v>1.7708881077239801E-3</v>
      </c>
      <c r="J1462" s="305">
        <f>VLOOKUP(H1462,T7_ReductionFactor!$G$10:$H$3591,2,FALSE)</f>
        <v>0.9561684227224555</v>
      </c>
      <c r="K1462" s="75">
        <f t="shared" si="91"/>
        <v>1.693267288780392E-3</v>
      </c>
      <c r="L1462" s="11"/>
      <c r="M1462" s="6"/>
      <c r="N1462" s="6"/>
      <c r="O1462" s="6"/>
      <c r="Q1462" s="7"/>
    </row>
    <row r="1463" spans="1:17" s="9" customFormat="1" ht="16.149999999999999" customHeight="1" x14ac:dyDescent="0.25">
      <c r="A1463" s="9" t="s">
        <v>192</v>
      </c>
      <c r="B1463" s="7">
        <v>2021</v>
      </c>
      <c r="C1463" s="296" t="s">
        <v>32</v>
      </c>
      <c r="D1463" s="307">
        <v>1986</v>
      </c>
      <c r="E1463" s="307" t="s">
        <v>194</v>
      </c>
      <c r="F1463" s="65">
        <f t="shared" si="89"/>
        <v>35</v>
      </c>
      <c r="G1463" s="66" t="str">
        <f t="shared" si="90"/>
        <v>Pre1997</v>
      </c>
      <c r="H1463" s="67" t="str">
        <f t="shared" si="92"/>
        <v>2021-T7 Public-35</v>
      </c>
      <c r="I1463" s="302">
        <v>1.7258518163172001E-3</v>
      </c>
      <c r="J1463" s="305">
        <f>VLOOKUP(H1463,T7_ReductionFactor!$G$10:$H$3591,2,FALSE)</f>
        <v>0.95534045271528323</v>
      </c>
      <c r="K1463" s="75">
        <f t="shared" si="91"/>
        <v>1.6487760555199678E-3</v>
      </c>
      <c r="L1463" s="11"/>
      <c r="M1463" s="6"/>
      <c r="N1463" s="6"/>
      <c r="O1463" s="6"/>
      <c r="Q1463" s="7"/>
    </row>
    <row r="1464" spans="1:17" s="9" customFormat="1" ht="16.149999999999999" customHeight="1" x14ac:dyDescent="0.25">
      <c r="A1464" s="9" t="s">
        <v>192</v>
      </c>
      <c r="B1464" s="7">
        <v>2021</v>
      </c>
      <c r="C1464" s="296" t="s">
        <v>32</v>
      </c>
      <c r="D1464" s="307">
        <v>1985</v>
      </c>
      <c r="E1464" s="307" t="s">
        <v>194</v>
      </c>
      <c r="F1464" s="65">
        <f t="shared" si="89"/>
        <v>36</v>
      </c>
      <c r="G1464" s="66" t="str">
        <f t="shared" si="90"/>
        <v>Pre1997</v>
      </c>
      <c r="H1464" s="67" t="str">
        <f t="shared" si="92"/>
        <v>2021-T7 Public-36</v>
      </c>
      <c r="I1464" s="302">
        <v>1.8588055448011799E-3</v>
      </c>
      <c r="J1464" s="305">
        <f>VLOOKUP(H1464,T7_ReductionFactor!$G$10:$H$3591,2,FALSE)</f>
        <v>0.95452739775607998</v>
      </c>
      <c r="K1464" s="75">
        <f t="shared" si="91"/>
        <v>1.7742808196136428E-3</v>
      </c>
      <c r="L1464" s="11"/>
      <c r="M1464" s="6"/>
      <c r="N1464" s="6"/>
      <c r="O1464" s="6"/>
      <c r="Q1464" s="7"/>
    </row>
    <row r="1465" spans="1:17" s="9" customFormat="1" ht="16.149999999999999" customHeight="1" x14ac:dyDescent="0.25">
      <c r="A1465" s="9" t="s">
        <v>192</v>
      </c>
      <c r="B1465" s="7">
        <v>2021</v>
      </c>
      <c r="C1465" s="296" t="s">
        <v>32</v>
      </c>
      <c r="D1465" s="307">
        <v>1984</v>
      </c>
      <c r="E1465" s="307" t="s">
        <v>194</v>
      </c>
      <c r="F1465" s="65">
        <f t="shared" si="89"/>
        <v>37</v>
      </c>
      <c r="G1465" s="66" t="str">
        <f t="shared" si="90"/>
        <v>Pre1997</v>
      </c>
      <c r="H1465" s="67" t="str">
        <f t="shared" si="92"/>
        <v>2021-T7 Public-37</v>
      </c>
      <c r="I1465" s="302">
        <v>1.2365058388260201E-3</v>
      </c>
      <c r="J1465" s="305">
        <f>VLOOKUP(H1465,T7_ReductionFactor!$G$10:$H$3591,2,FALSE)</f>
        <v>0.95372885842302713</v>
      </c>
      <c r="K1465" s="75">
        <f t="shared" si="91"/>
        <v>1.1792913020969478E-3</v>
      </c>
      <c r="L1465" s="11"/>
      <c r="M1465" s="6"/>
      <c r="N1465" s="6"/>
      <c r="O1465" s="6"/>
      <c r="Q1465" s="7"/>
    </row>
    <row r="1466" spans="1:17" s="9" customFormat="1" ht="16.149999999999999" customHeight="1" x14ac:dyDescent="0.25">
      <c r="A1466" s="9" t="s">
        <v>192</v>
      </c>
      <c r="B1466" s="7">
        <v>2021</v>
      </c>
      <c r="C1466" s="296" t="s">
        <v>32</v>
      </c>
      <c r="D1466" s="307">
        <v>1983</v>
      </c>
      <c r="E1466" s="307" t="s">
        <v>194</v>
      </c>
      <c r="F1466" s="65">
        <f t="shared" si="89"/>
        <v>38</v>
      </c>
      <c r="G1466" s="66" t="str">
        <f t="shared" si="90"/>
        <v>Pre1997</v>
      </c>
      <c r="H1466" s="67" t="str">
        <f t="shared" si="92"/>
        <v>2021-T7 Public-38</v>
      </c>
      <c r="I1466" s="302">
        <v>1.05500254660576E-3</v>
      </c>
      <c r="J1466" s="305">
        <f>VLOOKUP(H1466,T7_ReductionFactor!$G$10:$H$3591,2,FALSE)</f>
        <v>0.95294444943003076</v>
      </c>
      <c r="K1466" s="75">
        <f t="shared" si="91"/>
        <v>1.0053588209225062E-3</v>
      </c>
      <c r="L1466" s="11"/>
      <c r="M1466" s="6"/>
      <c r="N1466" s="6"/>
      <c r="O1466" s="6"/>
      <c r="Q1466" s="7"/>
    </row>
    <row r="1467" spans="1:17" s="9" customFormat="1" ht="16.149999999999999" customHeight="1" x14ac:dyDescent="0.25">
      <c r="A1467" s="9" t="s">
        <v>192</v>
      </c>
      <c r="B1467" s="7">
        <v>2021</v>
      </c>
      <c r="C1467" s="296" t="s">
        <v>32</v>
      </c>
      <c r="D1467" s="307">
        <v>1982</v>
      </c>
      <c r="E1467" s="307" t="s">
        <v>194</v>
      </c>
      <c r="F1467" s="65">
        <f t="shared" si="89"/>
        <v>39</v>
      </c>
      <c r="G1467" s="66" t="str">
        <f t="shared" si="90"/>
        <v>Pre1997</v>
      </c>
      <c r="H1467" s="67" t="str">
        <f t="shared" si="92"/>
        <v>2021-T7 Public-39</v>
      </c>
      <c r="I1467" s="302">
        <v>1.15752460993745E-3</v>
      </c>
      <c r="J1467" s="305">
        <f>VLOOKUP(H1467,T7_ReductionFactor!$G$10:$H$3591,2,FALSE)</f>
        <v>0.95217379900686883</v>
      </c>
      <c r="K1467" s="75">
        <f t="shared" si="91"/>
        <v>1.1021646052880858E-3</v>
      </c>
      <c r="L1467" s="11"/>
      <c r="M1467" s="6"/>
      <c r="N1467" s="6"/>
      <c r="O1467" s="6"/>
      <c r="Q1467" s="7"/>
    </row>
    <row r="1468" spans="1:17" s="9" customFormat="1" ht="16.149999999999999" customHeight="1" x14ac:dyDescent="0.25">
      <c r="A1468" s="9" t="s">
        <v>192</v>
      </c>
      <c r="B1468" s="7">
        <v>2021</v>
      </c>
      <c r="C1468" s="296" t="s">
        <v>32</v>
      </c>
      <c r="D1468" s="307">
        <v>1981</v>
      </c>
      <c r="E1468" s="307" t="s">
        <v>194</v>
      </c>
      <c r="F1468" s="65">
        <f t="shared" si="89"/>
        <v>40</v>
      </c>
      <c r="G1468" s="66" t="str">
        <f t="shared" si="90"/>
        <v>Pre1997</v>
      </c>
      <c r="H1468" s="67" t="str">
        <f t="shared" si="92"/>
        <v>2021-T7 Public-40</v>
      </c>
      <c r="I1468" s="302">
        <v>1.2633952894091801E-3</v>
      </c>
      <c r="J1468" s="305">
        <f>VLOOKUP(H1468,T7_ReductionFactor!$G$10:$H$3591,2,FALSE)</f>
        <v>0.95141654831167044</v>
      </c>
      <c r="K1468" s="75">
        <f t="shared" si="91"/>
        <v>1.202015185402906E-3</v>
      </c>
      <c r="L1468" s="11"/>
      <c r="M1468" s="6"/>
      <c r="N1468" s="6"/>
      <c r="O1468" s="6"/>
      <c r="Q1468" s="7"/>
    </row>
    <row r="1469" spans="1:17" s="9" customFormat="1" ht="16.149999999999999" customHeight="1" x14ac:dyDescent="0.25">
      <c r="A1469" s="9" t="s">
        <v>192</v>
      </c>
      <c r="B1469" s="7">
        <v>2021</v>
      </c>
      <c r="C1469" s="296" t="s">
        <v>32</v>
      </c>
      <c r="D1469" s="307">
        <v>1980</v>
      </c>
      <c r="E1469" s="307" t="s">
        <v>194</v>
      </c>
      <c r="F1469" s="65">
        <f t="shared" si="89"/>
        <v>41</v>
      </c>
      <c r="G1469" s="66" t="str">
        <f t="shared" si="90"/>
        <v>Pre1997</v>
      </c>
      <c r="H1469" s="67" t="str">
        <f t="shared" si="92"/>
        <v>2021-T7 Public-41</v>
      </c>
      <c r="I1469" s="302">
        <v>4.2837935030956602E-4</v>
      </c>
      <c r="J1469" s="305">
        <f>VLOOKUP(H1469,T7_ReductionFactor!$G$10:$H$3591,2,FALSE)</f>
        <v>0.95067235087377921</v>
      </c>
      <c r="K1469" s="75">
        <f t="shared" si="91"/>
        <v>4.0724840402457733E-4</v>
      </c>
      <c r="L1469" s="11"/>
      <c r="M1469" s="6"/>
      <c r="N1469" s="6"/>
      <c r="O1469" s="6"/>
      <c r="Q1469" s="7"/>
    </row>
    <row r="1470" spans="1:17" s="9" customFormat="1" ht="16.149999999999999" customHeight="1" x14ac:dyDescent="0.25">
      <c r="A1470" s="9" t="s">
        <v>192</v>
      </c>
      <c r="B1470" s="7">
        <v>2021</v>
      </c>
      <c r="C1470" s="296" t="s">
        <v>32</v>
      </c>
      <c r="D1470" s="307">
        <v>1979</v>
      </c>
      <c r="E1470" s="307" t="s">
        <v>194</v>
      </c>
      <c r="F1470" s="65">
        <f t="shared" si="89"/>
        <v>42</v>
      </c>
      <c r="G1470" s="66" t="str">
        <f t="shared" si="90"/>
        <v>Pre1997</v>
      </c>
      <c r="H1470" s="67" t="str">
        <f t="shared" si="92"/>
        <v>2021-T7 Public-42</v>
      </c>
      <c r="I1470" s="302">
        <v>4.4267219690243502E-4</v>
      </c>
      <c r="J1470" s="305">
        <f>VLOOKUP(H1470,T7_ReductionFactor!$G$10:$H$3591,2,FALSE)</f>
        <v>0.94994087206518074</v>
      </c>
      <c r="K1470" s="75">
        <f t="shared" si="91"/>
        <v>4.205124127645085E-4</v>
      </c>
      <c r="L1470" s="11"/>
      <c r="M1470" s="6"/>
      <c r="N1470" s="6"/>
      <c r="O1470" s="6"/>
      <c r="Q1470" s="7"/>
    </row>
    <row r="1471" spans="1:17" s="9" customFormat="1" ht="16.149999999999999" customHeight="1" x14ac:dyDescent="0.25">
      <c r="A1471" s="9" t="s">
        <v>192</v>
      </c>
      <c r="B1471" s="7">
        <v>2021</v>
      </c>
      <c r="C1471" s="296" t="s">
        <v>32</v>
      </c>
      <c r="D1471" s="307">
        <v>1978</v>
      </c>
      <c r="E1471" s="307" t="s">
        <v>194</v>
      </c>
      <c r="F1471" s="65">
        <f t="shared" si="89"/>
        <v>43</v>
      </c>
      <c r="G1471" s="66" t="str">
        <f t="shared" si="90"/>
        <v>Pre1997</v>
      </c>
      <c r="H1471" s="67" t="str">
        <f t="shared" si="92"/>
        <v>2021-T7 Public-43</v>
      </c>
      <c r="I1471" s="302">
        <v>3.0738708047452998E-4</v>
      </c>
      <c r="J1471" s="305">
        <f>VLOOKUP(H1471,T7_ReductionFactor!$G$10:$H$3591,2,FALSE)</f>
        <v>0.94922178859880024</v>
      </c>
      <c r="K1471" s="75">
        <f t="shared" si="91"/>
        <v>2.917785143201967E-4</v>
      </c>
      <c r="L1471" s="11"/>
      <c r="M1471" s="6"/>
      <c r="N1471" s="6"/>
      <c r="O1471" s="6"/>
      <c r="Q1471" s="7"/>
    </row>
    <row r="1472" spans="1:17" s="9" customFormat="1" ht="16.149999999999999" customHeight="1" x14ac:dyDescent="0.25">
      <c r="A1472" s="9" t="s">
        <v>192</v>
      </c>
      <c r="B1472" s="7">
        <v>2021</v>
      </c>
      <c r="C1472" s="296" t="s">
        <v>32</v>
      </c>
      <c r="D1472" s="307">
        <v>1977</v>
      </c>
      <c r="E1472" s="307" t="s">
        <v>194</v>
      </c>
      <c r="F1472" s="65">
        <f t="shared" si="89"/>
        <v>44</v>
      </c>
      <c r="G1472" s="66" t="str">
        <f t="shared" si="90"/>
        <v>Pre1997</v>
      </c>
      <c r="H1472" s="67" t="str">
        <f t="shared" si="92"/>
        <v>2021-T7 Public-44</v>
      </c>
      <c r="I1472" s="302">
        <v>1.36105456893368E-4</v>
      </c>
      <c r="J1472" s="305">
        <f>VLOOKUP(H1472,T7_ReductionFactor!$G$10:$H$3591,2,FALSE)</f>
        <v>0.94851478805209333</v>
      </c>
      <c r="K1472" s="75">
        <f t="shared" si="91"/>
        <v>1.2909803859794628E-4</v>
      </c>
      <c r="L1472" s="11"/>
      <c r="M1472" s="6"/>
      <c r="N1472" s="6"/>
      <c r="O1472" s="6"/>
      <c r="Q1472" s="7"/>
    </row>
    <row r="1473" spans="1:17" s="9" customFormat="1" ht="16.149999999999999" customHeight="1" x14ac:dyDescent="0.25">
      <c r="A1473" s="9" t="s">
        <v>192</v>
      </c>
      <c r="B1473" s="7">
        <v>2021</v>
      </c>
      <c r="C1473" s="296" t="s">
        <v>33</v>
      </c>
      <c r="D1473" s="307">
        <v>2022</v>
      </c>
      <c r="E1473" s="307" t="s">
        <v>194</v>
      </c>
      <c r="F1473" s="65">
        <f t="shared" si="89"/>
        <v>-1</v>
      </c>
      <c r="G1473" s="66" t="str">
        <f t="shared" si="90"/>
        <v>2013+</v>
      </c>
      <c r="H1473" s="67" t="str">
        <f t="shared" si="92"/>
        <v>2021-T7 Single--1</v>
      </c>
      <c r="I1473" s="302">
        <v>5.0152309975560997E-5</v>
      </c>
      <c r="J1473" s="305">
        <f>VLOOKUP(H1473,T7_ReductionFactor!$G$10:$H$3591,2,FALSE)</f>
        <v>1</v>
      </c>
      <c r="K1473" s="75">
        <f t="shared" si="91"/>
        <v>5.0152309975560997E-5</v>
      </c>
      <c r="L1473" s="11"/>
      <c r="M1473" s="6"/>
      <c r="N1473" s="6"/>
      <c r="O1473" s="6"/>
      <c r="Q1473" s="7"/>
    </row>
    <row r="1474" spans="1:17" s="9" customFormat="1" ht="16.149999999999999" customHeight="1" x14ac:dyDescent="0.25">
      <c r="A1474" s="9" t="s">
        <v>192</v>
      </c>
      <c r="B1474" s="7">
        <v>2021</v>
      </c>
      <c r="C1474" s="296" t="s">
        <v>33</v>
      </c>
      <c r="D1474" s="307">
        <v>2021</v>
      </c>
      <c r="E1474" s="307" t="s">
        <v>194</v>
      </c>
      <c r="F1474" s="65">
        <f t="shared" si="89"/>
        <v>0</v>
      </c>
      <c r="G1474" s="66" t="str">
        <f t="shared" si="90"/>
        <v>2013+</v>
      </c>
      <c r="H1474" s="67" t="str">
        <f t="shared" si="92"/>
        <v>2021-T7 Single-0</v>
      </c>
      <c r="I1474" s="302">
        <v>5.86218812824553E-4</v>
      </c>
      <c r="J1474" s="305">
        <f>VLOOKUP(H1474,T7_ReductionFactor!$G$10:$H$3591,2,FALSE)</f>
        <v>0.96174607982671623</v>
      </c>
      <c r="K1474" s="75">
        <f t="shared" si="91"/>
        <v>5.6379364515468536E-4</v>
      </c>
      <c r="L1474" s="11"/>
      <c r="M1474" s="6"/>
      <c r="N1474" s="6"/>
      <c r="O1474" s="6"/>
      <c r="Q1474" s="7"/>
    </row>
    <row r="1475" spans="1:17" s="9" customFormat="1" ht="16.149999999999999" customHeight="1" x14ac:dyDescent="0.25">
      <c r="A1475" s="9" t="s">
        <v>192</v>
      </c>
      <c r="B1475" s="7">
        <v>2021</v>
      </c>
      <c r="C1475" s="296" t="s">
        <v>33</v>
      </c>
      <c r="D1475" s="307">
        <v>2020</v>
      </c>
      <c r="E1475" s="307" t="s">
        <v>194</v>
      </c>
      <c r="F1475" s="65">
        <f t="shared" si="89"/>
        <v>1</v>
      </c>
      <c r="G1475" s="66" t="str">
        <f t="shared" si="90"/>
        <v>2013+</v>
      </c>
      <c r="H1475" s="67" t="str">
        <f t="shared" si="92"/>
        <v>2021-T7 Single-1</v>
      </c>
      <c r="I1475" s="302">
        <v>8.6927918527996296E-4</v>
      </c>
      <c r="J1475" s="305">
        <f>VLOOKUP(H1475,T7_ReductionFactor!$G$10:$H$3591,2,FALSE)</f>
        <v>0.93354338544422011</v>
      </c>
      <c r="K1475" s="75">
        <f t="shared" si="91"/>
        <v>8.1150983352245003E-4</v>
      </c>
      <c r="L1475" s="11"/>
      <c r="M1475" s="6"/>
      <c r="N1475" s="6"/>
      <c r="O1475" s="6"/>
      <c r="Q1475" s="7"/>
    </row>
    <row r="1476" spans="1:17" s="9" customFormat="1" ht="16.149999999999999" customHeight="1" x14ac:dyDescent="0.25">
      <c r="A1476" s="9" t="s">
        <v>192</v>
      </c>
      <c r="B1476" s="7">
        <v>2021</v>
      </c>
      <c r="C1476" s="296" t="s">
        <v>33</v>
      </c>
      <c r="D1476" s="307">
        <v>2019</v>
      </c>
      <c r="E1476" s="307" t="s">
        <v>194</v>
      </c>
      <c r="F1476" s="65">
        <f t="shared" si="89"/>
        <v>2</v>
      </c>
      <c r="G1476" s="66" t="str">
        <f t="shared" si="90"/>
        <v>2013+</v>
      </c>
      <c r="H1476" s="67" t="str">
        <f t="shared" si="92"/>
        <v>2021-T7 Single-2</v>
      </c>
      <c r="I1476" s="302">
        <v>9.4194320679256505E-4</v>
      </c>
      <c r="J1476" s="305">
        <f>VLOOKUP(H1476,T7_ReductionFactor!$G$10:$H$3591,2,FALSE)</f>
        <v>0.91217117102012546</v>
      </c>
      <c r="K1476" s="75">
        <f t="shared" si="91"/>
        <v>8.592134379744262E-4</v>
      </c>
      <c r="L1476" s="11"/>
      <c r="M1476" s="6"/>
      <c r="N1476" s="6"/>
      <c r="O1476" s="6"/>
      <c r="Q1476" s="7"/>
    </row>
    <row r="1477" spans="1:17" s="9" customFormat="1" ht="16.149999999999999" customHeight="1" x14ac:dyDescent="0.25">
      <c r="A1477" s="9" t="s">
        <v>192</v>
      </c>
      <c r="B1477" s="7">
        <v>2021</v>
      </c>
      <c r="C1477" s="296" t="s">
        <v>33</v>
      </c>
      <c r="D1477" s="307">
        <v>2018</v>
      </c>
      <c r="E1477" s="307" t="s">
        <v>194</v>
      </c>
      <c r="F1477" s="65">
        <f t="shared" si="89"/>
        <v>3</v>
      </c>
      <c r="G1477" s="66" t="str">
        <f t="shared" si="90"/>
        <v>2013+</v>
      </c>
      <c r="H1477" s="67" t="str">
        <f t="shared" si="92"/>
        <v>2021-T7 Single-3</v>
      </c>
      <c r="I1477" s="302">
        <v>1.0080855578829301E-3</v>
      </c>
      <c r="J1477" s="305">
        <f>VLOOKUP(H1477,T7_ReductionFactor!$G$10:$H$3591,2,FALSE)</f>
        <v>0.89558094700715152</v>
      </c>
      <c r="K1477" s="75">
        <f t="shared" si="91"/>
        <v>9.0282221859302721E-4</v>
      </c>
      <c r="L1477" s="11"/>
      <c r="M1477" s="6"/>
      <c r="N1477" s="6"/>
      <c r="O1477" s="6"/>
      <c r="Q1477" s="7"/>
    </row>
    <row r="1478" spans="1:17" s="9" customFormat="1" ht="16.149999999999999" customHeight="1" x14ac:dyDescent="0.25">
      <c r="A1478" s="9" t="s">
        <v>192</v>
      </c>
      <c r="B1478" s="7">
        <v>2021</v>
      </c>
      <c r="C1478" s="296" t="s">
        <v>33</v>
      </c>
      <c r="D1478" s="307">
        <v>2017</v>
      </c>
      <c r="E1478" s="307" t="s">
        <v>194</v>
      </c>
      <c r="F1478" s="65">
        <f t="shared" si="89"/>
        <v>4</v>
      </c>
      <c r="G1478" s="66" t="str">
        <f t="shared" si="90"/>
        <v>2013+</v>
      </c>
      <c r="H1478" s="67" t="str">
        <f t="shared" si="92"/>
        <v>2021-T7 Single-4</v>
      </c>
      <c r="I1478" s="302">
        <v>1.09118248777461E-3</v>
      </c>
      <c r="J1478" s="305">
        <f>VLOOKUP(H1478,T7_ReductionFactor!$G$10:$H$3591,2,FALSE)</f>
        <v>0.88241858412706475</v>
      </c>
      <c r="K1478" s="75">
        <f t="shared" si="91"/>
        <v>9.6287970588631948E-4</v>
      </c>
      <c r="L1478" s="11"/>
      <c r="M1478" s="6"/>
      <c r="N1478" s="6"/>
      <c r="O1478" s="6"/>
      <c r="Q1478" s="7"/>
    </row>
    <row r="1479" spans="1:17" s="9" customFormat="1" ht="16.149999999999999" customHeight="1" x14ac:dyDescent="0.25">
      <c r="A1479" s="9" t="s">
        <v>192</v>
      </c>
      <c r="B1479" s="7">
        <v>2021</v>
      </c>
      <c r="C1479" s="296" t="s">
        <v>33</v>
      </c>
      <c r="D1479" s="307">
        <v>2016</v>
      </c>
      <c r="E1479" s="307" t="s">
        <v>194</v>
      </c>
      <c r="F1479" s="65">
        <f t="shared" si="89"/>
        <v>5</v>
      </c>
      <c r="G1479" s="66" t="str">
        <f t="shared" si="90"/>
        <v>2013+</v>
      </c>
      <c r="H1479" s="67" t="str">
        <f t="shared" si="92"/>
        <v>2021-T7 Single-5</v>
      </c>
      <c r="I1479" s="302">
        <v>3.0015317661860499E-3</v>
      </c>
      <c r="J1479" s="305">
        <f>VLOOKUP(H1479,T7_ReductionFactor!$G$10:$H$3591,2,FALSE)</f>
        <v>0.87175588908756751</v>
      </c>
      <c r="K1479" s="75">
        <f t="shared" si="91"/>
        <v>2.6166029934560969E-3</v>
      </c>
      <c r="L1479" s="11"/>
      <c r="M1479" s="6"/>
      <c r="N1479" s="6"/>
      <c r="O1479" s="6"/>
      <c r="Q1479" s="7"/>
    </row>
    <row r="1480" spans="1:17" s="9" customFormat="1" ht="16.149999999999999" customHeight="1" x14ac:dyDescent="0.25">
      <c r="A1480" s="9" t="s">
        <v>192</v>
      </c>
      <c r="B1480" s="7">
        <v>2021</v>
      </c>
      <c r="C1480" s="296" t="s">
        <v>33</v>
      </c>
      <c r="D1480" s="307">
        <v>2015</v>
      </c>
      <c r="E1480" s="307" t="s">
        <v>194</v>
      </c>
      <c r="F1480" s="65">
        <f t="shared" si="89"/>
        <v>6</v>
      </c>
      <c r="G1480" s="66" t="str">
        <f t="shared" si="90"/>
        <v>2013+</v>
      </c>
      <c r="H1480" s="67" t="str">
        <f t="shared" si="92"/>
        <v>2021-T7 Single-6</v>
      </c>
      <c r="I1480" s="302">
        <v>2.00180592776788E-3</v>
      </c>
      <c r="J1480" s="305">
        <f>VLOOKUP(H1480,T7_ReductionFactor!$G$10:$H$3591,2,FALSE)</f>
        <v>0.86293889200304408</v>
      </c>
      <c r="K1480" s="75">
        <f t="shared" si="91"/>
        <v>1.7274361893131402E-3</v>
      </c>
      <c r="L1480" s="11"/>
      <c r="M1480" s="6"/>
      <c r="N1480" s="6"/>
      <c r="O1480" s="6"/>
      <c r="Q1480" s="7"/>
    </row>
    <row r="1481" spans="1:17" s="9" customFormat="1" ht="16.149999999999999" customHeight="1" x14ac:dyDescent="0.25">
      <c r="A1481" s="9" t="s">
        <v>192</v>
      </c>
      <c r="B1481" s="7">
        <v>2021</v>
      </c>
      <c r="C1481" s="296" t="s">
        <v>33</v>
      </c>
      <c r="D1481" s="307">
        <v>2014</v>
      </c>
      <c r="E1481" s="307" t="s">
        <v>194</v>
      </c>
      <c r="F1481" s="65">
        <f t="shared" ref="F1481:F1544" si="93">B1481-D1481</f>
        <v>7</v>
      </c>
      <c r="G1481" s="66" t="str">
        <f t="shared" ref="G1481:G1544" si="94">IF(D1481&lt;1998,"Pre1997",IF(D1481&lt;2008,"1997-06",IF(D1481&lt;2011,"2007-09",IF(D1481&lt;2014,"2010-12","2013+"))))</f>
        <v>2013+</v>
      </c>
      <c r="H1481" s="67" t="str">
        <f t="shared" si="92"/>
        <v>2021-T7 Single-7</v>
      </c>
      <c r="I1481" s="302">
        <v>2.5206522894084698E-3</v>
      </c>
      <c r="J1481" s="305">
        <f>VLOOKUP(H1481,T7_ReductionFactor!$G$10:$H$3591,2,FALSE)</f>
        <v>0.85549716690106337</v>
      </c>
      <c r="K1481" s="75">
        <f t="shared" ref="K1481:K1544" si="95">I1481*J1481</f>
        <v>2.1564108923316254E-3</v>
      </c>
      <c r="L1481" s="11"/>
      <c r="M1481" s="6"/>
      <c r="N1481" s="6"/>
      <c r="O1481" s="6"/>
      <c r="Q1481" s="7"/>
    </row>
    <row r="1482" spans="1:17" s="9" customFormat="1" ht="16.149999999999999" customHeight="1" x14ac:dyDescent="0.25">
      <c r="A1482" s="9" t="s">
        <v>192</v>
      </c>
      <c r="B1482" s="7">
        <v>2021</v>
      </c>
      <c r="C1482" s="296" t="s">
        <v>33</v>
      </c>
      <c r="D1482" s="307">
        <v>2013</v>
      </c>
      <c r="E1482" s="307" t="s">
        <v>194</v>
      </c>
      <c r="F1482" s="65">
        <f t="shared" si="93"/>
        <v>8</v>
      </c>
      <c r="G1482" s="66" t="str">
        <f t="shared" si="94"/>
        <v>2010-12</v>
      </c>
      <c r="H1482" s="67" t="str">
        <f t="shared" ref="H1482:H1545" si="96">CONCATENATE(B1482,"-",C1482,"-",F1482)</f>
        <v>2021-T7 Single-8</v>
      </c>
      <c r="I1482" s="302">
        <v>2.3436714419208401E-3</v>
      </c>
      <c r="J1482" s="305">
        <f>VLOOKUP(H1482,T7_ReductionFactor!$G$10:$H$3591,2,FALSE)</f>
        <v>0.8214657446916489</v>
      </c>
      <c r="K1482" s="75">
        <f t="shared" si="95"/>
        <v>1.9252458063500535E-3</v>
      </c>
      <c r="L1482" s="11"/>
      <c r="M1482" s="6"/>
      <c r="N1482" s="6"/>
      <c r="O1482" s="6"/>
      <c r="Q1482" s="7"/>
    </row>
    <row r="1483" spans="1:17" s="9" customFormat="1" ht="16.149999999999999" customHeight="1" x14ac:dyDescent="0.25">
      <c r="A1483" s="9" t="s">
        <v>192</v>
      </c>
      <c r="B1483" s="7">
        <v>2021</v>
      </c>
      <c r="C1483" s="296" t="s">
        <v>33</v>
      </c>
      <c r="D1483" s="307">
        <v>2012</v>
      </c>
      <c r="E1483" s="307" t="s">
        <v>194</v>
      </c>
      <c r="F1483" s="65">
        <f t="shared" si="93"/>
        <v>9</v>
      </c>
      <c r="G1483" s="66" t="str">
        <f t="shared" si="94"/>
        <v>2010-12</v>
      </c>
      <c r="H1483" s="67" t="str">
        <f t="shared" si="96"/>
        <v>2021-T7 Single-9</v>
      </c>
      <c r="I1483" s="302">
        <v>4.4725851681857399E-3</v>
      </c>
      <c r="J1483" s="305">
        <f>VLOOKUP(H1483,T7_ReductionFactor!$G$10:$H$3591,2,FALSE)</f>
        <v>0.81632370529910259</v>
      </c>
      <c r="K1483" s="75">
        <f t="shared" si="95"/>
        <v>3.6510772967591931E-3</v>
      </c>
      <c r="L1483" s="11"/>
      <c r="M1483" s="6"/>
      <c r="N1483" s="6"/>
      <c r="O1483" s="6"/>
      <c r="Q1483" s="7"/>
    </row>
    <row r="1484" spans="1:17" s="9" customFormat="1" ht="16.149999999999999" customHeight="1" x14ac:dyDescent="0.25">
      <c r="A1484" s="9" t="s">
        <v>192</v>
      </c>
      <c r="B1484" s="7">
        <v>2021</v>
      </c>
      <c r="C1484" s="296" t="s">
        <v>33</v>
      </c>
      <c r="D1484" s="307">
        <v>2011</v>
      </c>
      <c r="E1484" s="307" t="s">
        <v>194</v>
      </c>
      <c r="F1484" s="65">
        <f t="shared" si="93"/>
        <v>10</v>
      </c>
      <c r="G1484" s="66" t="str">
        <f t="shared" si="94"/>
        <v>2010-12</v>
      </c>
      <c r="H1484" s="67" t="str">
        <f t="shared" si="96"/>
        <v>2021-T7 Single-10</v>
      </c>
      <c r="I1484" s="302">
        <v>1.8400256805140599E-3</v>
      </c>
      <c r="J1484" s="305">
        <f>VLOOKUP(H1484,T7_ReductionFactor!$G$10:$H$3591,2,FALSE)</f>
        <v>0.81180923537335659</v>
      </c>
      <c r="K1484" s="75">
        <f t="shared" si="95"/>
        <v>1.4937498407654592E-3</v>
      </c>
      <c r="L1484" s="11"/>
      <c r="M1484" s="6"/>
      <c r="N1484" s="6"/>
      <c r="O1484" s="6"/>
      <c r="Q1484" s="7"/>
    </row>
    <row r="1485" spans="1:17" s="9" customFormat="1" ht="16.149999999999999" customHeight="1" x14ac:dyDescent="0.25">
      <c r="A1485" s="9" t="s">
        <v>192</v>
      </c>
      <c r="B1485" s="7">
        <v>2021</v>
      </c>
      <c r="C1485" s="296" t="s">
        <v>33</v>
      </c>
      <c r="D1485" s="307">
        <v>2010</v>
      </c>
      <c r="E1485" s="307" t="s">
        <v>194</v>
      </c>
      <c r="F1485" s="65">
        <f t="shared" si="93"/>
        <v>11</v>
      </c>
      <c r="G1485" s="66" t="str">
        <f t="shared" si="94"/>
        <v>2007-09</v>
      </c>
      <c r="H1485" s="67" t="str">
        <f t="shared" si="96"/>
        <v>2021-T7 Single-11</v>
      </c>
      <c r="I1485" s="302">
        <v>1.6041976844615199E-3</v>
      </c>
      <c r="J1485" s="305">
        <f>VLOOKUP(H1485,T7_ReductionFactor!$G$10:$H$3591,2,FALSE)</f>
        <v>0.83312598788185976</v>
      </c>
      <c r="K1485" s="75">
        <f t="shared" si="95"/>
        <v>1.3364987806247957E-3</v>
      </c>
      <c r="L1485" s="11"/>
      <c r="M1485" s="6"/>
      <c r="N1485" s="6"/>
      <c r="O1485" s="6"/>
      <c r="Q1485" s="7"/>
    </row>
    <row r="1486" spans="1:17" s="9" customFormat="1" ht="16.149999999999999" customHeight="1" x14ac:dyDescent="0.25">
      <c r="A1486" s="9" t="s">
        <v>192</v>
      </c>
      <c r="B1486" s="7">
        <v>2021</v>
      </c>
      <c r="C1486" s="296" t="s">
        <v>33</v>
      </c>
      <c r="D1486" s="307">
        <v>2009</v>
      </c>
      <c r="E1486" s="307" t="s">
        <v>194</v>
      </c>
      <c r="F1486" s="65">
        <f t="shared" si="93"/>
        <v>12</v>
      </c>
      <c r="G1486" s="66" t="str">
        <f t="shared" si="94"/>
        <v>2007-09</v>
      </c>
      <c r="H1486" s="67" t="str">
        <f t="shared" si="96"/>
        <v>2021-T7 Single-12</v>
      </c>
      <c r="I1486" s="302">
        <v>2.5613517453293802E-3</v>
      </c>
      <c r="J1486" s="305">
        <f>VLOOKUP(H1486,T7_ReductionFactor!$G$10:$H$3591,2,FALSE)</f>
        <v>0.82817408882434351</v>
      </c>
      <c r="K1486" s="75">
        <f t="shared" si="95"/>
        <v>2.1212451478468015E-3</v>
      </c>
      <c r="L1486" s="11"/>
      <c r="M1486" s="6"/>
      <c r="N1486" s="6"/>
      <c r="O1486" s="6"/>
      <c r="Q1486" s="7"/>
    </row>
    <row r="1487" spans="1:17" s="9" customFormat="1" ht="16.149999999999999" customHeight="1" x14ac:dyDescent="0.25">
      <c r="A1487" s="9" t="s">
        <v>192</v>
      </c>
      <c r="B1487" s="7">
        <v>2021</v>
      </c>
      <c r="C1487" s="296" t="s">
        <v>33</v>
      </c>
      <c r="D1487" s="307">
        <v>2008</v>
      </c>
      <c r="E1487" s="307" t="s">
        <v>194</v>
      </c>
      <c r="F1487" s="65">
        <f t="shared" si="93"/>
        <v>13</v>
      </c>
      <c r="G1487" s="66" t="str">
        <f t="shared" si="94"/>
        <v>2007-09</v>
      </c>
      <c r="H1487" s="67" t="str">
        <f t="shared" si="96"/>
        <v>2021-T7 Single-13</v>
      </c>
      <c r="I1487" s="302">
        <v>4.8710351152153096E-3</v>
      </c>
      <c r="J1487" s="305">
        <f>VLOOKUP(H1487,T7_ReductionFactor!$G$10:$H$3591,2,FALSE)</f>
        <v>0.82366680220725874</v>
      </c>
      <c r="K1487" s="75">
        <f t="shared" si="95"/>
        <v>4.0121099167886604E-3</v>
      </c>
      <c r="L1487" s="11"/>
      <c r="M1487" s="6"/>
      <c r="N1487" s="6"/>
      <c r="O1487" s="6"/>
      <c r="Q1487" s="7"/>
    </row>
    <row r="1488" spans="1:17" s="9" customFormat="1" ht="16.149999999999999" customHeight="1" x14ac:dyDescent="0.25">
      <c r="A1488" s="9" t="s">
        <v>192</v>
      </c>
      <c r="B1488" s="7">
        <v>2021</v>
      </c>
      <c r="C1488" s="296" t="s">
        <v>33</v>
      </c>
      <c r="D1488" s="307">
        <v>2007</v>
      </c>
      <c r="E1488" s="307" t="s">
        <v>194</v>
      </c>
      <c r="F1488" s="65">
        <f t="shared" si="93"/>
        <v>14</v>
      </c>
      <c r="G1488" s="66" t="str">
        <f t="shared" si="94"/>
        <v>1997-06</v>
      </c>
      <c r="H1488" s="67" t="str">
        <f t="shared" si="96"/>
        <v>2021-T7 Single-14</v>
      </c>
      <c r="I1488" s="302">
        <v>4.0222363942073701E-2</v>
      </c>
      <c r="J1488" s="305">
        <f>VLOOKUP(H1488,T7_ReductionFactor!$G$10:$H$3591,2,FALSE)</f>
        <v>0.907106979846383</v>
      </c>
      <c r="K1488" s="75">
        <f t="shared" si="95"/>
        <v>3.6485987077776533E-2</v>
      </c>
      <c r="L1488" s="11"/>
      <c r="M1488" s="6"/>
      <c r="N1488" s="6"/>
      <c r="O1488" s="6"/>
      <c r="Q1488" s="7"/>
    </row>
    <row r="1489" spans="1:17" s="9" customFormat="1" ht="16.149999999999999" customHeight="1" x14ac:dyDescent="0.25">
      <c r="A1489" s="9" t="s">
        <v>192</v>
      </c>
      <c r="B1489" s="7">
        <v>2021</v>
      </c>
      <c r="C1489" s="296" t="s">
        <v>33</v>
      </c>
      <c r="D1489" s="307">
        <v>2006</v>
      </c>
      <c r="E1489" s="307" t="s">
        <v>194</v>
      </c>
      <c r="F1489" s="65">
        <f t="shared" si="93"/>
        <v>15</v>
      </c>
      <c r="G1489" s="66" t="str">
        <f t="shared" si="94"/>
        <v>1997-06</v>
      </c>
      <c r="H1489" s="67" t="str">
        <f t="shared" si="96"/>
        <v>2021-T7 Single-15</v>
      </c>
      <c r="I1489" s="302">
        <v>3.6367895651717698E-2</v>
      </c>
      <c r="J1489" s="305">
        <f>VLOOKUP(H1489,T7_ReductionFactor!$G$10:$H$3591,2,FALSE)</f>
        <v>0.90478040082935252</v>
      </c>
      <c r="K1489" s="75">
        <f t="shared" si="95"/>
        <v>3.2904959205081206E-2</v>
      </c>
      <c r="L1489" s="11"/>
      <c r="M1489" s="6"/>
      <c r="N1489" s="6"/>
      <c r="O1489" s="6"/>
      <c r="Q1489" s="7"/>
    </row>
    <row r="1490" spans="1:17" s="9" customFormat="1" ht="16.149999999999999" customHeight="1" x14ac:dyDescent="0.25">
      <c r="A1490" s="9" t="s">
        <v>192</v>
      </c>
      <c r="B1490" s="7">
        <v>2021</v>
      </c>
      <c r="C1490" s="296" t="s">
        <v>33</v>
      </c>
      <c r="D1490" s="307">
        <v>2005</v>
      </c>
      <c r="E1490" s="307" t="s">
        <v>194</v>
      </c>
      <c r="F1490" s="65">
        <f t="shared" si="93"/>
        <v>16</v>
      </c>
      <c r="G1490" s="66" t="str">
        <f t="shared" si="94"/>
        <v>1997-06</v>
      </c>
      <c r="H1490" s="67" t="str">
        <f t="shared" si="96"/>
        <v>2021-T7 Single-16</v>
      </c>
      <c r="I1490" s="302">
        <v>2.9654674072538401E-2</v>
      </c>
      <c r="J1490" s="305">
        <f>VLOOKUP(H1490,T7_ReductionFactor!$G$10:$H$3591,2,FALSE)</f>
        <v>0.90254464207996199</v>
      </c>
      <c r="K1490" s="75">
        <f t="shared" si="95"/>
        <v>2.6764667196797102E-2</v>
      </c>
      <c r="L1490" s="11"/>
      <c r="M1490" s="6"/>
      <c r="N1490" s="6"/>
      <c r="O1490" s="6"/>
      <c r="Q1490" s="7"/>
    </row>
    <row r="1491" spans="1:17" s="9" customFormat="1" ht="16.149999999999999" customHeight="1" x14ac:dyDescent="0.25">
      <c r="A1491" s="9" t="s">
        <v>192</v>
      </c>
      <c r="B1491" s="7">
        <v>2021</v>
      </c>
      <c r="C1491" s="296" t="s">
        <v>33</v>
      </c>
      <c r="D1491" s="307">
        <v>2004</v>
      </c>
      <c r="E1491" s="307" t="s">
        <v>194</v>
      </c>
      <c r="F1491" s="65">
        <f t="shared" si="93"/>
        <v>17</v>
      </c>
      <c r="G1491" s="66" t="str">
        <f t="shared" si="94"/>
        <v>1997-06</v>
      </c>
      <c r="H1491" s="67" t="str">
        <f t="shared" si="96"/>
        <v>2021-T7 Single-17</v>
      </c>
      <c r="I1491" s="302">
        <v>1.421638608881E-2</v>
      </c>
      <c r="J1491" s="305">
        <f>VLOOKUP(H1491,T7_ReductionFactor!$G$10:$H$3591,2,FALSE)</f>
        <v>0.90039895934748337</v>
      </c>
      <c r="K1491" s="75">
        <f t="shared" si="95"/>
        <v>1.2800419240046563E-2</v>
      </c>
      <c r="L1491" s="11"/>
      <c r="M1491" s="6"/>
      <c r="N1491" s="6"/>
      <c r="O1491" s="6"/>
      <c r="Q1491" s="7"/>
    </row>
    <row r="1492" spans="1:17" s="9" customFormat="1" ht="16.149999999999999" customHeight="1" x14ac:dyDescent="0.25">
      <c r="A1492" s="9" t="s">
        <v>192</v>
      </c>
      <c r="B1492" s="7">
        <v>2021</v>
      </c>
      <c r="C1492" s="296" t="s">
        <v>33</v>
      </c>
      <c r="D1492" s="307">
        <v>2003</v>
      </c>
      <c r="E1492" s="307" t="s">
        <v>194</v>
      </c>
      <c r="F1492" s="65">
        <f t="shared" si="93"/>
        <v>18</v>
      </c>
      <c r="G1492" s="66" t="str">
        <f t="shared" si="94"/>
        <v>1997-06</v>
      </c>
      <c r="H1492" s="67" t="str">
        <f t="shared" si="96"/>
        <v>2021-T7 Single-18</v>
      </c>
      <c r="I1492" s="302">
        <v>1.1544427485285299E-2</v>
      </c>
      <c r="J1492" s="305">
        <f>VLOOKUP(H1492,T7_ReductionFactor!$G$10:$H$3591,2,FALSE)</f>
        <v>0.93784920371114078</v>
      </c>
      <c r="K1492" s="75">
        <f t="shared" si="95"/>
        <v>1.0826932124375825E-2</v>
      </c>
      <c r="L1492" s="11"/>
      <c r="M1492" s="6"/>
      <c r="N1492" s="6"/>
      <c r="O1492" s="6"/>
      <c r="Q1492" s="7"/>
    </row>
    <row r="1493" spans="1:17" s="9" customFormat="1" ht="16.149999999999999" customHeight="1" x14ac:dyDescent="0.25">
      <c r="A1493" s="9" t="s">
        <v>192</v>
      </c>
      <c r="B1493" s="7">
        <v>2021</v>
      </c>
      <c r="C1493" s="296" t="s">
        <v>33</v>
      </c>
      <c r="D1493" s="307">
        <v>2002</v>
      </c>
      <c r="E1493" s="307" t="s">
        <v>194</v>
      </c>
      <c r="F1493" s="65">
        <f t="shared" si="93"/>
        <v>19</v>
      </c>
      <c r="G1493" s="66" t="str">
        <f t="shared" si="94"/>
        <v>1997-06</v>
      </c>
      <c r="H1493" s="67" t="str">
        <f t="shared" si="96"/>
        <v>2021-T7 Single-19</v>
      </c>
      <c r="I1493" s="302">
        <v>8.1333332910280692E-3</v>
      </c>
      <c r="J1493" s="305">
        <f>VLOOKUP(H1493,T7_ReductionFactor!$G$10:$H$3591,2,FALSE)</f>
        <v>0.93671344483574914</v>
      </c>
      <c r="K1493" s="75">
        <f t="shared" si="95"/>
        <v>7.6186026450361837E-3</v>
      </c>
      <c r="L1493" s="11"/>
      <c r="M1493" s="6"/>
      <c r="N1493" s="6"/>
      <c r="O1493" s="6"/>
      <c r="Q1493" s="7"/>
    </row>
    <row r="1494" spans="1:17" s="9" customFormat="1" ht="16.149999999999999" customHeight="1" x14ac:dyDescent="0.25">
      <c r="A1494" s="9" t="s">
        <v>192</v>
      </c>
      <c r="B1494" s="7">
        <v>2021</v>
      </c>
      <c r="C1494" s="296" t="s">
        <v>33</v>
      </c>
      <c r="D1494" s="307">
        <v>2001</v>
      </c>
      <c r="E1494" s="307" t="s">
        <v>194</v>
      </c>
      <c r="F1494" s="65">
        <f t="shared" si="93"/>
        <v>20</v>
      </c>
      <c r="G1494" s="66" t="str">
        <f t="shared" si="94"/>
        <v>1997-06</v>
      </c>
      <c r="H1494" s="67" t="str">
        <f t="shared" si="96"/>
        <v>2021-T7 Single-20</v>
      </c>
      <c r="I1494" s="302">
        <v>1.0341567611275601E-2</v>
      </c>
      <c r="J1494" s="305">
        <f>VLOOKUP(H1494,T7_ReductionFactor!$G$10:$H$3591,2,FALSE)</f>
        <v>0.93562941085557372</v>
      </c>
      <c r="K1494" s="75">
        <f t="shared" si="95"/>
        <v>9.6758748114608734E-3</v>
      </c>
      <c r="L1494" s="11"/>
      <c r="M1494" s="6"/>
      <c r="N1494" s="6"/>
      <c r="O1494" s="6"/>
      <c r="Q1494" s="7"/>
    </row>
    <row r="1495" spans="1:17" s="9" customFormat="1" ht="16.149999999999999" customHeight="1" x14ac:dyDescent="0.25">
      <c r="A1495" s="9" t="s">
        <v>192</v>
      </c>
      <c r="B1495" s="7">
        <v>2021</v>
      </c>
      <c r="C1495" s="296" t="s">
        <v>33</v>
      </c>
      <c r="D1495" s="307">
        <v>2000</v>
      </c>
      <c r="E1495" s="307" t="s">
        <v>194</v>
      </c>
      <c r="F1495" s="65">
        <f t="shared" si="93"/>
        <v>21</v>
      </c>
      <c r="G1495" s="66" t="str">
        <f t="shared" si="94"/>
        <v>1997-06</v>
      </c>
      <c r="H1495" s="67" t="str">
        <f t="shared" si="96"/>
        <v>2021-T7 Single-21</v>
      </c>
      <c r="I1495" s="302">
        <v>1.32352468069287E-2</v>
      </c>
      <c r="J1495" s="305">
        <f>VLOOKUP(H1495,T7_ReductionFactor!$G$10:$H$3591,2,FALSE)</f>
        <v>0.93459571398077235</v>
      </c>
      <c r="K1495" s="75">
        <f t="shared" si="95"/>
        <v>1.2369604939233265E-2</v>
      </c>
      <c r="L1495" s="11"/>
      <c r="M1495" s="6"/>
      <c r="N1495" s="6"/>
      <c r="O1495" s="6"/>
      <c r="Q1495" s="7"/>
    </row>
    <row r="1496" spans="1:17" s="9" customFormat="1" ht="16.149999999999999" customHeight="1" x14ac:dyDescent="0.25">
      <c r="A1496" s="9" t="s">
        <v>192</v>
      </c>
      <c r="B1496" s="7">
        <v>2021</v>
      </c>
      <c r="C1496" s="296" t="s">
        <v>33</v>
      </c>
      <c r="D1496" s="307">
        <v>1999</v>
      </c>
      <c r="E1496" s="307" t="s">
        <v>194</v>
      </c>
      <c r="F1496" s="65">
        <f t="shared" si="93"/>
        <v>22</v>
      </c>
      <c r="G1496" s="66" t="str">
        <f t="shared" si="94"/>
        <v>1997-06</v>
      </c>
      <c r="H1496" s="67" t="str">
        <f t="shared" si="96"/>
        <v>2021-T7 Single-22</v>
      </c>
      <c r="I1496" s="302">
        <v>7.7687819421892899E-3</v>
      </c>
      <c r="J1496" s="305">
        <f>VLOOKUP(H1496,T7_ReductionFactor!$G$10:$H$3591,2,FALSE)</f>
        <v>0.93361090128936297</v>
      </c>
      <c r="K1496" s="75">
        <f t="shared" si="95"/>
        <v>7.2530195109678708E-3</v>
      </c>
      <c r="L1496" s="11"/>
      <c r="M1496" s="6"/>
      <c r="N1496" s="6"/>
      <c r="O1496" s="6"/>
      <c r="Q1496" s="7"/>
    </row>
    <row r="1497" spans="1:17" s="9" customFormat="1" ht="16.149999999999999" customHeight="1" x14ac:dyDescent="0.25">
      <c r="A1497" s="9" t="s">
        <v>192</v>
      </c>
      <c r="B1497" s="7">
        <v>2021</v>
      </c>
      <c r="C1497" s="296" t="s">
        <v>33</v>
      </c>
      <c r="D1497" s="307">
        <v>1998</v>
      </c>
      <c r="E1497" s="307" t="s">
        <v>194</v>
      </c>
      <c r="F1497" s="65">
        <f t="shared" si="93"/>
        <v>23</v>
      </c>
      <c r="G1497" s="66" t="str">
        <f t="shared" si="94"/>
        <v>1997-06</v>
      </c>
      <c r="H1497" s="67" t="str">
        <f t="shared" si="96"/>
        <v>2021-T7 Single-23</v>
      </c>
      <c r="I1497" s="302">
        <v>5.0088380035902599E-3</v>
      </c>
      <c r="J1497" s="305">
        <f>VLOOKUP(H1497,T7_ReductionFactor!$G$10:$H$3591,2,FALSE)</f>
        <v>0.93267347545499002</v>
      </c>
      <c r="K1497" s="75">
        <f t="shared" si="95"/>
        <v>4.6716103487995618E-3</v>
      </c>
      <c r="L1497" s="11"/>
      <c r="M1497" s="6"/>
      <c r="N1497" s="6"/>
      <c r="O1497" s="6"/>
      <c r="Q1497" s="7"/>
    </row>
    <row r="1498" spans="1:17" s="9" customFormat="1" ht="16.149999999999999" customHeight="1" x14ac:dyDescent="0.25">
      <c r="A1498" s="9" t="s">
        <v>192</v>
      </c>
      <c r="B1498" s="7">
        <v>2021</v>
      </c>
      <c r="C1498" s="296" t="s">
        <v>33</v>
      </c>
      <c r="D1498" s="307">
        <v>1997</v>
      </c>
      <c r="E1498" s="307" t="s">
        <v>194</v>
      </c>
      <c r="F1498" s="65">
        <f t="shared" si="93"/>
        <v>24</v>
      </c>
      <c r="G1498" s="66" t="str">
        <f t="shared" si="94"/>
        <v>Pre1997</v>
      </c>
      <c r="H1498" s="67" t="str">
        <f t="shared" si="96"/>
        <v>2021-T7 Single-24</v>
      </c>
      <c r="I1498" s="302">
        <v>4.1794327445231197E-3</v>
      </c>
      <c r="J1498" s="305">
        <f>VLOOKUP(H1498,T7_ReductionFactor!$G$10:$H$3591,2,FALSE)</f>
        <v>0.93178196931355517</v>
      </c>
      <c r="K1498" s="75">
        <f t="shared" si="95"/>
        <v>3.894320073305309E-3</v>
      </c>
      <c r="L1498" s="11"/>
      <c r="M1498" s="6"/>
      <c r="N1498" s="6"/>
      <c r="O1498" s="6"/>
      <c r="Q1498" s="7"/>
    </row>
    <row r="1499" spans="1:17" s="9" customFormat="1" ht="16.149999999999999" customHeight="1" x14ac:dyDescent="0.25">
      <c r="A1499" s="9" t="s">
        <v>192</v>
      </c>
      <c r="B1499" s="7">
        <v>2021</v>
      </c>
      <c r="C1499" s="296" t="s">
        <v>33</v>
      </c>
      <c r="D1499" s="307">
        <v>1996</v>
      </c>
      <c r="E1499" s="307" t="s">
        <v>194</v>
      </c>
      <c r="F1499" s="65">
        <f t="shared" si="93"/>
        <v>25</v>
      </c>
      <c r="G1499" s="66" t="str">
        <f t="shared" si="94"/>
        <v>Pre1997</v>
      </c>
      <c r="H1499" s="67" t="str">
        <f t="shared" si="96"/>
        <v>2021-T7 Single-25</v>
      </c>
      <c r="I1499" s="302">
        <v>4.4711954187103596E-3</v>
      </c>
      <c r="J1499" s="305">
        <f>VLOOKUP(H1499,T7_ReductionFactor!$G$10:$H$3591,2,FALSE)</f>
        <v>0.93093478376105943</v>
      </c>
      <c r="K1499" s="75">
        <f t="shared" si="95"/>
        <v>4.1623913402705683E-3</v>
      </c>
      <c r="L1499" s="11"/>
      <c r="M1499" s="6"/>
      <c r="N1499" s="6"/>
      <c r="O1499" s="6"/>
      <c r="Q1499" s="7"/>
    </row>
    <row r="1500" spans="1:17" s="9" customFormat="1" ht="16.149999999999999" customHeight="1" x14ac:dyDescent="0.25">
      <c r="A1500" s="9" t="s">
        <v>192</v>
      </c>
      <c r="B1500" s="7">
        <v>2021</v>
      </c>
      <c r="C1500" s="296" t="s">
        <v>33</v>
      </c>
      <c r="D1500" s="307">
        <v>1995</v>
      </c>
      <c r="E1500" s="307" t="s">
        <v>194</v>
      </c>
      <c r="F1500" s="65">
        <f t="shared" si="93"/>
        <v>26</v>
      </c>
      <c r="G1500" s="66" t="str">
        <f t="shared" si="94"/>
        <v>Pre1997</v>
      </c>
      <c r="H1500" s="67" t="str">
        <f t="shared" si="96"/>
        <v>2021-T7 Single-26</v>
      </c>
      <c r="I1500" s="302">
        <v>3.2470657654002001E-4</v>
      </c>
      <c r="J1500" s="305">
        <f>VLOOKUP(H1500,T7_ReductionFactor!$G$10:$H$3591,2,FALSE)</f>
        <v>0.93013043239782101</v>
      </c>
      <c r="K1500" s="75">
        <f t="shared" si="95"/>
        <v>3.0201946843958497E-4</v>
      </c>
      <c r="L1500" s="11"/>
      <c r="M1500" s="6"/>
      <c r="N1500" s="6"/>
      <c r="O1500" s="6"/>
      <c r="Q1500" s="7"/>
    </row>
    <row r="1501" spans="1:17" s="9" customFormat="1" ht="16.149999999999999" customHeight="1" x14ac:dyDescent="0.25">
      <c r="A1501" s="9" t="s">
        <v>192</v>
      </c>
      <c r="B1501" s="7">
        <v>2021</v>
      </c>
      <c r="C1501" s="296" t="s">
        <v>33</v>
      </c>
      <c r="D1501" s="307">
        <v>1994</v>
      </c>
      <c r="E1501" s="307" t="s">
        <v>194</v>
      </c>
      <c r="F1501" s="65">
        <f t="shared" si="93"/>
        <v>27</v>
      </c>
      <c r="G1501" s="66" t="str">
        <f t="shared" si="94"/>
        <v>Pre1997</v>
      </c>
      <c r="H1501" s="67" t="str">
        <f t="shared" si="96"/>
        <v>2021-T7 Single-27</v>
      </c>
      <c r="I1501" s="302">
        <v>2.40846638307978E-4</v>
      </c>
      <c r="J1501" s="305">
        <f>VLOOKUP(H1501,T7_ReductionFactor!$G$10:$H$3591,2,FALSE)</f>
        <v>0.92936742925986549</v>
      </c>
      <c r="K1501" s="75">
        <f t="shared" si="95"/>
        <v>2.2383502109016615E-4</v>
      </c>
      <c r="L1501" s="11"/>
      <c r="M1501" s="6"/>
      <c r="N1501" s="6"/>
      <c r="O1501" s="6"/>
      <c r="Q1501" s="7"/>
    </row>
    <row r="1502" spans="1:17" s="9" customFormat="1" ht="16.149999999999999" customHeight="1" x14ac:dyDescent="0.25">
      <c r="A1502" s="9" t="s">
        <v>192</v>
      </c>
      <c r="B1502" s="7">
        <v>2021</v>
      </c>
      <c r="C1502" s="296" t="s">
        <v>33</v>
      </c>
      <c r="D1502" s="307">
        <v>1993</v>
      </c>
      <c r="E1502" s="307" t="s">
        <v>194</v>
      </c>
      <c r="F1502" s="65">
        <f t="shared" si="93"/>
        <v>28</v>
      </c>
      <c r="G1502" s="66" t="str">
        <f t="shared" si="94"/>
        <v>Pre1997</v>
      </c>
      <c r="H1502" s="67" t="str">
        <f t="shared" si="96"/>
        <v>2021-T7 Single-28</v>
      </c>
      <c r="I1502" s="302">
        <v>2.5059611089342699E-4</v>
      </c>
      <c r="J1502" s="305">
        <f>VLOOKUP(H1502,T7_ReductionFactor!$G$10:$H$3591,2,FALSE)</f>
        <v>0.92864424372168164</v>
      </c>
      <c r="K1502" s="75">
        <f t="shared" si="95"/>
        <v>2.3271463588022117E-4</v>
      </c>
      <c r="L1502" s="11"/>
      <c r="M1502" s="6"/>
      <c r="N1502" s="6"/>
      <c r="O1502" s="6"/>
      <c r="Q1502" s="7"/>
    </row>
    <row r="1503" spans="1:17" s="9" customFormat="1" ht="16.149999999999999" customHeight="1" x14ac:dyDescent="0.25">
      <c r="A1503" s="9" t="s">
        <v>192</v>
      </c>
      <c r="B1503" s="7">
        <v>2021</v>
      </c>
      <c r="C1503" s="296" t="s">
        <v>33</v>
      </c>
      <c r="D1503" s="307">
        <v>1992</v>
      </c>
      <c r="E1503" s="307" t="s">
        <v>194</v>
      </c>
      <c r="F1503" s="65">
        <f t="shared" si="93"/>
        <v>29</v>
      </c>
      <c r="G1503" s="66" t="str">
        <f t="shared" si="94"/>
        <v>Pre1997</v>
      </c>
      <c r="H1503" s="67" t="str">
        <f t="shared" si="96"/>
        <v>2021-T7 Single-29</v>
      </c>
      <c r="I1503" s="302">
        <v>2.05706887254203E-4</v>
      </c>
      <c r="J1503" s="305">
        <f>VLOOKUP(H1503,T7_ReductionFactor!$G$10:$H$3591,2,FALSE)</f>
        <v>0.92795936270815937</v>
      </c>
      <c r="K1503" s="75">
        <f t="shared" si="95"/>
        <v>1.9088763200108939E-4</v>
      </c>
      <c r="L1503" s="11"/>
      <c r="M1503" s="6"/>
      <c r="N1503" s="6"/>
      <c r="O1503" s="6"/>
      <c r="Q1503" s="7"/>
    </row>
    <row r="1504" spans="1:17" s="9" customFormat="1" ht="16.149999999999999" customHeight="1" x14ac:dyDescent="0.25">
      <c r="A1504" s="9" t="s">
        <v>192</v>
      </c>
      <c r="B1504" s="7">
        <v>2021</v>
      </c>
      <c r="C1504" s="296" t="s">
        <v>33</v>
      </c>
      <c r="D1504" s="307">
        <v>1991</v>
      </c>
      <c r="E1504" s="307" t="s">
        <v>194</v>
      </c>
      <c r="F1504" s="65">
        <f t="shared" si="93"/>
        <v>30</v>
      </c>
      <c r="G1504" s="66" t="str">
        <f t="shared" si="94"/>
        <v>Pre1997</v>
      </c>
      <c r="H1504" s="67" t="str">
        <f t="shared" si="96"/>
        <v>2021-T7 Single-30</v>
      </c>
      <c r="I1504" s="302">
        <v>1.9387521235550401E-4</v>
      </c>
      <c r="J1504" s="305">
        <f>VLOOKUP(H1504,T7_ReductionFactor!$G$10:$H$3591,2,FALSE)</f>
        <v>0.9273113941263823</v>
      </c>
      <c r="K1504" s="75">
        <f t="shared" si="95"/>
        <v>1.7978269345593086E-4</v>
      </c>
      <c r="L1504" s="11"/>
      <c r="M1504" s="6"/>
      <c r="N1504" s="6"/>
      <c r="O1504" s="6"/>
      <c r="Q1504" s="7"/>
    </row>
    <row r="1505" spans="1:17" s="9" customFormat="1" ht="16.149999999999999" customHeight="1" x14ac:dyDescent="0.25">
      <c r="A1505" s="9" t="s">
        <v>192</v>
      </c>
      <c r="B1505" s="7">
        <v>2021</v>
      </c>
      <c r="C1505" s="296" t="s">
        <v>33</v>
      </c>
      <c r="D1505" s="307">
        <v>1990</v>
      </c>
      <c r="E1505" s="307" t="s">
        <v>194</v>
      </c>
      <c r="F1505" s="65">
        <f t="shared" si="93"/>
        <v>31</v>
      </c>
      <c r="G1505" s="66" t="str">
        <f t="shared" si="94"/>
        <v>Pre1997</v>
      </c>
      <c r="H1505" s="67" t="str">
        <f t="shared" si="96"/>
        <v>2021-T7 Single-31</v>
      </c>
      <c r="I1505" s="302">
        <v>7.7109451699084103E-4</v>
      </c>
      <c r="J1505" s="305">
        <f>VLOOKUP(H1505,T7_ReductionFactor!$G$10:$H$3591,2,FALSE)</f>
        <v>0.92669886219384257</v>
      </c>
      <c r="K1505" s="75">
        <f t="shared" si="95"/>
        <v>7.1457241153932303E-4</v>
      </c>
      <c r="L1505" s="11"/>
      <c r="M1505" s="6"/>
      <c r="N1505" s="6"/>
      <c r="O1505" s="6"/>
      <c r="Q1505" s="7"/>
    </row>
    <row r="1506" spans="1:17" s="9" customFormat="1" ht="16.149999999999999" customHeight="1" x14ac:dyDescent="0.25">
      <c r="A1506" s="9" t="s">
        <v>192</v>
      </c>
      <c r="B1506" s="7">
        <v>2021</v>
      </c>
      <c r="C1506" s="296" t="s">
        <v>33</v>
      </c>
      <c r="D1506" s="307">
        <v>1989</v>
      </c>
      <c r="E1506" s="307" t="s">
        <v>194</v>
      </c>
      <c r="F1506" s="65">
        <f t="shared" si="93"/>
        <v>32</v>
      </c>
      <c r="G1506" s="66" t="str">
        <f t="shared" si="94"/>
        <v>Pre1997</v>
      </c>
      <c r="H1506" s="67" t="str">
        <f t="shared" si="96"/>
        <v>2021-T7 Single-32</v>
      </c>
      <c r="I1506" s="302">
        <v>7.3097629232962995E-4</v>
      </c>
      <c r="J1506" s="305">
        <f>VLOOKUP(H1506,T7_ReductionFactor!$G$10:$H$3591,2,FALSE)</f>
        <v>0.92612036347695637</v>
      </c>
      <c r="K1506" s="75">
        <f t="shared" si="95"/>
        <v>6.7697202954535485E-4</v>
      </c>
      <c r="L1506" s="11"/>
      <c r="M1506" s="6"/>
      <c r="N1506" s="6"/>
      <c r="O1506" s="6"/>
      <c r="Q1506" s="7"/>
    </row>
    <row r="1507" spans="1:17" s="9" customFormat="1" ht="16.149999999999999" customHeight="1" x14ac:dyDescent="0.25">
      <c r="A1507" s="9" t="s">
        <v>192</v>
      </c>
      <c r="B1507" s="7">
        <v>2021</v>
      </c>
      <c r="C1507" s="296" t="s">
        <v>33</v>
      </c>
      <c r="D1507" s="307">
        <v>1988</v>
      </c>
      <c r="E1507" s="307" t="s">
        <v>194</v>
      </c>
      <c r="F1507" s="65">
        <f t="shared" si="93"/>
        <v>33</v>
      </c>
      <c r="G1507" s="66" t="str">
        <f t="shared" si="94"/>
        <v>Pre1997</v>
      </c>
      <c r="H1507" s="67" t="str">
        <f t="shared" si="96"/>
        <v>2021-T7 Single-33</v>
      </c>
      <c r="I1507" s="302">
        <v>6.4809037278012202E-4</v>
      </c>
      <c r="J1507" s="305">
        <f>VLOOKUP(H1507,T7_ReductionFactor!$G$10:$H$3591,2,FALSE)</f>
        <v>0.92557446763402718</v>
      </c>
      <c r="K1507" s="75">
        <f t="shared" si="95"/>
        <v>5.9985590176469964E-4</v>
      </c>
      <c r="L1507" s="11"/>
      <c r="M1507" s="6"/>
      <c r="N1507" s="6"/>
      <c r="O1507" s="6"/>
      <c r="Q1507" s="7"/>
    </row>
    <row r="1508" spans="1:17" s="9" customFormat="1" ht="16.149999999999999" customHeight="1" x14ac:dyDescent="0.25">
      <c r="A1508" s="9" t="s">
        <v>192</v>
      </c>
      <c r="B1508" s="7">
        <v>2021</v>
      </c>
      <c r="C1508" s="296" t="s">
        <v>33</v>
      </c>
      <c r="D1508" s="307">
        <v>1987</v>
      </c>
      <c r="E1508" s="307" t="s">
        <v>194</v>
      </c>
      <c r="F1508" s="65">
        <f t="shared" si="93"/>
        <v>34</v>
      </c>
      <c r="G1508" s="66" t="str">
        <f t="shared" si="94"/>
        <v>Pre1997</v>
      </c>
      <c r="H1508" s="67" t="str">
        <f t="shared" si="96"/>
        <v>2021-T7 Single-34</v>
      </c>
      <c r="I1508" s="302">
        <v>4.4219219324046199E-4</v>
      </c>
      <c r="J1508" s="305">
        <f>VLOOKUP(H1508,T7_ReductionFactor!$G$10:$H$3591,2,FALSE)</f>
        <v>0.92505986087274961</v>
      </c>
      <c r="K1508" s="75">
        <f t="shared" si="95"/>
        <v>4.0905424875803777E-4</v>
      </c>
      <c r="L1508" s="11"/>
      <c r="M1508" s="6"/>
      <c r="N1508" s="6"/>
      <c r="O1508" s="6"/>
      <c r="Q1508" s="7"/>
    </row>
    <row r="1509" spans="1:17" s="9" customFormat="1" ht="16.149999999999999" customHeight="1" x14ac:dyDescent="0.25">
      <c r="A1509" s="9" t="s">
        <v>192</v>
      </c>
      <c r="B1509" s="7">
        <v>2021</v>
      </c>
      <c r="C1509" s="296" t="s">
        <v>33</v>
      </c>
      <c r="D1509" s="307">
        <v>1986</v>
      </c>
      <c r="E1509" s="307" t="s">
        <v>194</v>
      </c>
      <c r="F1509" s="65">
        <f t="shared" si="93"/>
        <v>35</v>
      </c>
      <c r="G1509" s="66" t="str">
        <f t="shared" si="94"/>
        <v>Pre1997</v>
      </c>
      <c r="H1509" s="67" t="str">
        <f t="shared" si="96"/>
        <v>2021-T7 Single-35</v>
      </c>
      <c r="I1509" s="302">
        <v>3.94658392461425E-4</v>
      </c>
      <c r="J1509" s="305">
        <f>VLOOKUP(H1509,T7_ReductionFactor!$G$10:$H$3591,2,FALSE)</f>
        <v>0.92457519934384236</v>
      </c>
      <c r="K1509" s="75">
        <f t="shared" si="95"/>
        <v>3.6489136188274241E-4</v>
      </c>
      <c r="L1509" s="11"/>
      <c r="M1509" s="6"/>
      <c r="N1509" s="6"/>
      <c r="O1509" s="6"/>
      <c r="Q1509" s="7"/>
    </row>
    <row r="1510" spans="1:17" s="9" customFormat="1" ht="16.149999999999999" customHeight="1" x14ac:dyDescent="0.25">
      <c r="A1510" s="9" t="s">
        <v>192</v>
      </c>
      <c r="B1510" s="7">
        <v>2021</v>
      </c>
      <c r="C1510" s="296" t="s">
        <v>33</v>
      </c>
      <c r="D1510" s="307">
        <v>1985</v>
      </c>
      <c r="E1510" s="307" t="s">
        <v>194</v>
      </c>
      <c r="F1510" s="65">
        <f t="shared" si="93"/>
        <v>36</v>
      </c>
      <c r="G1510" s="66" t="str">
        <f t="shared" si="94"/>
        <v>Pre1997</v>
      </c>
      <c r="H1510" s="67" t="str">
        <f t="shared" si="96"/>
        <v>2021-T7 Single-36</v>
      </c>
      <c r="I1510" s="302">
        <v>3.3036132433873999E-4</v>
      </c>
      <c r="J1510" s="305">
        <f>VLOOKUP(H1510,T7_ReductionFactor!$G$10:$H$3591,2,FALSE)</f>
        <v>0.92411915669536537</v>
      </c>
      <c r="K1510" s="75">
        <f t="shared" si="95"/>
        <v>3.0529322845268048E-4</v>
      </c>
      <c r="L1510" s="11"/>
      <c r="M1510" s="6"/>
      <c r="N1510" s="6"/>
      <c r="O1510" s="6"/>
      <c r="Q1510" s="7"/>
    </row>
    <row r="1511" spans="1:17" s="9" customFormat="1" ht="16.149999999999999" customHeight="1" x14ac:dyDescent="0.25">
      <c r="A1511" s="9" t="s">
        <v>192</v>
      </c>
      <c r="B1511" s="7">
        <v>2021</v>
      </c>
      <c r="C1511" s="296" t="s">
        <v>33</v>
      </c>
      <c r="D1511" s="307">
        <v>1984</v>
      </c>
      <c r="E1511" s="307" t="s">
        <v>194</v>
      </c>
      <c r="F1511" s="65">
        <f t="shared" si="93"/>
        <v>37</v>
      </c>
      <c r="G1511" s="66" t="str">
        <f t="shared" si="94"/>
        <v>Pre1997</v>
      </c>
      <c r="H1511" s="67" t="str">
        <f t="shared" si="96"/>
        <v>2021-T7 Single-37</v>
      </c>
      <c r="I1511" s="302">
        <v>3.0023808391411002E-4</v>
      </c>
      <c r="J1511" s="305">
        <f>VLOOKUP(H1511,T7_ReductionFactor!$G$10:$H$3591,2,FALSE)</f>
        <v>0.92369042195935636</v>
      </c>
      <c r="K1511" s="75">
        <f t="shared" si="95"/>
        <v>2.773270424188929E-4</v>
      </c>
      <c r="L1511" s="11"/>
      <c r="M1511" s="6"/>
      <c r="N1511" s="6"/>
      <c r="O1511" s="6"/>
      <c r="Q1511" s="7"/>
    </row>
    <row r="1512" spans="1:17" s="9" customFormat="1" ht="16.149999999999999" customHeight="1" x14ac:dyDescent="0.25">
      <c r="A1512" s="9" t="s">
        <v>192</v>
      </c>
      <c r="B1512" s="7">
        <v>2021</v>
      </c>
      <c r="C1512" s="296" t="s">
        <v>33</v>
      </c>
      <c r="D1512" s="307">
        <v>1983</v>
      </c>
      <c r="E1512" s="307" t="s">
        <v>194</v>
      </c>
      <c r="F1512" s="65">
        <f t="shared" si="93"/>
        <v>38</v>
      </c>
      <c r="G1512" s="66" t="str">
        <f t="shared" si="94"/>
        <v>Pre1997</v>
      </c>
      <c r="H1512" s="67" t="str">
        <f t="shared" si="96"/>
        <v>2021-T7 Single-38</v>
      </c>
      <c r="I1512" s="302">
        <v>1.2871365704746301E-4</v>
      </c>
      <c r="J1512" s="305">
        <f>VLOOKUP(H1512,T7_ReductionFactor!$G$10:$H$3591,2,FALSE)</f>
        <v>0.92328708266045689</v>
      </c>
      <c r="K1512" s="75">
        <f t="shared" si="95"/>
        <v>1.1883965691391068E-4</v>
      </c>
      <c r="L1512" s="11"/>
      <c r="M1512" s="6"/>
      <c r="N1512" s="6"/>
      <c r="O1512" s="6"/>
      <c r="Q1512" s="7"/>
    </row>
    <row r="1513" spans="1:17" s="9" customFormat="1" ht="16.149999999999999" customHeight="1" x14ac:dyDescent="0.25">
      <c r="A1513" s="9" t="s">
        <v>192</v>
      </c>
      <c r="B1513" s="7">
        <v>2021</v>
      </c>
      <c r="C1513" s="296" t="s">
        <v>33</v>
      </c>
      <c r="D1513" s="307">
        <v>1982</v>
      </c>
      <c r="E1513" s="307" t="s">
        <v>194</v>
      </c>
      <c r="F1513" s="65">
        <f t="shared" si="93"/>
        <v>39</v>
      </c>
      <c r="G1513" s="66" t="str">
        <f t="shared" si="94"/>
        <v>Pre1997</v>
      </c>
      <c r="H1513" s="67" t="str">
        <f t="shared" si="96"/>
        <v>2021-T7 Single-39</v>
      </c>
      <c r="I1513" s="302">
        <v>9.2136592241905704E-5</v>
      </c>
      <c r="J1513" s="305">
        <f>VLOOKUP(H1513,T7_ReductionFactor!$G$10:$H$3591,2,FALSE)</f>
        <v>0.92290731152063721</v>
      </c>
      <c r="K1513" s="75">
        <f t="shared" si="95"/>
        <v>8.5033534638650392E-5</v>
      </c>
      <c r="L1513" s="11"/>
      <c r="M1513" s="6"/>
      <c r="N1513" s="6"/>
      <c r="O1513" s="6"/>
      <c r="Q1513" s="7"/>
    </row>
    <row r="1514" spans="1:17" s="9" customFormat="1" ht="16.149999999999999" customHeight="1" x14ac:dyDescent="0.25">
      <c r="A1514" s="9" t="s">
        <v>192</v>
      </c>
      <c r="B1514" s="7">
        <v>2021</v>
      </c>
      <c r="C1514" s="296" t="s">
        <v>33</v>
      </c>
      <c r="D1514" s="307">
        <v>1981</v>
      </c>
      <c r="E1514" s="307" t="s">
        <v>194</v>
      </c>
      <c r="F1514" s="65">
        <f t="shared" si="93"/>
        <v>40</v>
      </c>
      <c r="G1514" s="66" t="str">
        <f t="shared" si="94"/>
        <v>Pre1997</v>
      </c>
      <c r="H1514" s="67" t="str">
        <f t="shared" si="96"/>
        <v>2021-T7 Single-40</v>
      </c>
      <c r="I1514" s="302">
        <v>1.4813851746533E-4</v>
      </c>
      <c r="J1514" s="305">
        <f>VLOOKUP(H1514,T7_ReductionFactor!$G$10:$H$3591,2,FALSE)</f>
        <v>0.92254948376012536</v>
      </c>
      <c r="K1514" s="75">
        <f t="shared" si="95"/>
        <v>1.366651128126305E-4</v>
      </c>
      <c r="L1514" s="11"/>
      <c r="M1514" s="6"/>
      <c r="N1514" s="6"/>
      <c r="O1514" s="6"/>
      <c r="Q1514" s="7"/>
    </row>
    <row r="1515" spans="1:17" s="9" customFormat="1" ht="16.149999999999999" customHeight="1" x14ac:dyDescent="0.25">
      <c r="A1515" s="9" t="s">
        <v>192</v>
      </c>
      <c r="B1515" s="7">
        <v>2021</v>
      </c>
      <c r="C1515" s="296" t="s">
        <v>33</v>
      </c>
      <c r="D1515" s="307">
        <v>1980</v>
      </c>
      <c r="E1515" s="307" t="s">
        <v>194</v>
      </c>
      <c r="F1515" s="65">
        <f t="shared" si="93"/>
        <v>41</v>
      </c>
      <c r="G1515" s="66" t="str">
        <f t="shared" si="94"/>
        <v>Pre1997</v>
      </c>
      <c r="H1515" s="67" t="str">
        <f t="shared" si="96"/>
        <v>2021-T7 Single-41</v>
      </c>
      <c r="I1515" s="302">
        <v>5.4507389280776002E-5</v>
      </c>
      <c r="J1515" s="305">
        <f>VLOOKUP(H1515,T7_ReductionFactor!$G$10:$H$3591,2,FALSE)</f>
        <v>0.92221211736066122</v>
      </c>
      <c r="K1515" s="75">
        <f t="shared" si="95"/>
        <v>5.0267374880426247E-5</v>
      </c>
      <c r="L1515" s="11"/>
      <c r="M1515" s="6"/>
      <c r="N1515" s="6"/>
      <c r="O1515" s="6"/>
      <c r="Q1515" s="7"/>
    </row>
    <row r="1516" spans="1:17" s="9" customFormat="1" ht="16.149999999999999" customHeight="1" x14ac:dyDescent="0.25">
      <c r="A1516" s="9" t="s">
        <v>192</v>
      </c>
      <c r="B1516" s="7">
        <v>2021</v>
      </c>
      <c r="C1516" s="296" t="s">
        <v>33</v>
      </c>
      <c r="D1516" s="307">
        <v>1979</v>
      </c>
      <c r="E1516" s="307" t="s">
        <v>194</v>
      </c>
      <c r="F1516" s="65">
        <f t="shared" si="93"/>
        <v>42</v>
      </c>
      <c r="G1516" s="66" t="str">
        <f t="shared" si="94"/>
        <v>Pre1997</v>
      </c>
      <c r="H1516" s="67" t="str">
        <f t="shared" si="96"/>
        <v>2021-T7 Single-42</v>
      </c>
      <c r="I1516" s="302">
        <v>2.5148774042311601E-5</v>
      </c>
      <c r="J1516" s="305">
        <f>VLOOKUP(H1516,T7_ReductionFactor!$G$10:$H$3591,2,FALSE)</f>
        <v>0.9218938603186686</v>
      </c>
      <c r="K1516" s="75">
        <f t="shared" si="95"/>
        <v>2.3184500384148569E-5</v>
      </c>
      <c r="L1516" s="11"/>
      <c r="M1516" s="6"/>
      <c r="N1516" s="6"/>
      <c r="O1516" s="6"/>
      <c r="Q1516" s="7"/>
    </row>
    <row r="1517" spans="1:17" s="9" customFormat="1" ht="16.149999999999999" customHeight="1" x14ac:dyDescent="0.25">
      <c r="A1517" s="9" t="s">
        <v>192</v>
      </c>
      <c r="B1517" s="7">
        <v>2021</v>
      </c>
      <c r="C1517" s="296" t="s">
        <v>33</v>
      </c>
      <c r="D1517" s="307">
        <v>1978</v>
      </c>
      <c r="E1517" s="307" t="s">
        <v>194</v>
      </c>
      <c r="F1517" s="65">
        <f t="shared" si="93"/>
        <v>43</v>
      </c>
      <c r="G1517" s="66" t="str">
        <f t="shared" si="94"/>
        <v>Pre1997</v>
      </c>
      <c r="H1517" s="67" t="str">
        <f t="shared" si="96"/>
        <v>2021-T7 Single-43</v>
      </c>
      <c r="I1517" s="302">
        <v>4.0914469411073198E-5</v>
      </c>
      <c r="J1517" s="305">
        <f>VLOOKUP(H1517,T7_ReductionFactor!$G$10:$H$3591,2,FALSE)</f>
        <v>0.92159343811896777</v>
      </c>
      <c r="K1517" s="75">
        <f t="shared" si="95"/>
        <v>3.7706506533364286E-5</v>
      </c>
      <c r="L1517" s="11"/>
      <c r="M1517" s="6"/>
      <c r="N1517" s="6"/>
      <c r="O1517" s="6"/>
      <c r="Q1517" s="7"/>
    </row>
    <row r="1518" spans="1:17" s="9" customFormat="1" ht="16.149999999999999" customHeight="1" x14ac:dyDescent="0.25">
      <c r="A1518" s="9" t="s">
        <v>192</v>
      </c>
      <c r="B1518" s="7">
        <v>2021</v>
      </c>
      <c r="C1518" s="296" t="s">
        <v>33</v>
      </c>
      <c r="D1518" s="307">
        <v>1977</v>
      </c>
      <c r="E1518" s="307" t="s">
        <v>194</v>
      </c>
      <c r="F1518" s="65">
        <f t="shared" si="93"/>
        <v>44</v>
      </c>
      <c r="G1518" s="66" t="str">
        <f t="shared" si="94"/>
        <v>Pre1997</v>
      </c>
      <c r="H1518" s="67" t="str">
        <f t="shared" si="96"/>
        <v>2021-T7 Single-44</v>
      </c>
      <c r="I1518" s="302">
        <v>3.9348713530386702E-5</v>
      </c>
      <c r="J1518" s="305">
        <f>VLOOKUP(H1518,T7_ReductionFactor!$G$10:$H$3591,2,FALSE)</f>
        <v>0.92134591231640039</v>
      </c>
      <c r="K1518" s="75">
        <f t="shared" si="95"/>
        <v>3.6253776366130828E-5</v>
      </c>
      <c r="L1518" s="11"/>
      <c r="M1518" s="6"/>
      <c r="N1518" s="6"/>
      <c r="O1518" s="6"/>
      <c r="Q1518" s="7"/>
    </row>
    <row r="1519" spans="1:17" s="9" customFormat="1" ht="16.149999999999999" customHeight="1" x14ac:dyDescent="0.25">
      <c r="A1519" s="9" t="s">
        <v>192</v>
      </c>
      <c r="B1519" s="7">
        <v>2021</v>
      </c>
      <c r="C1519" s="296" t="s">
        <v>34</v>
      </c>
      <c r="D1519" s="307">
        <v>2022</v>
      </c>
      <c r="E1519" s="307" t="s">
        <v>194</v>
      </c>
      <c r="F1519" s="65">
        <f t="shared" si="93"/>
        <v>-1</v>
      </c>
      <c r="G1519" s="66" t="str">
        <f t="shared" si="94"/>
        <v>2013+</v>
      </c>
      <c r="H1519" s="67" t="str">
        <f t="shared" si="96"/>
        <v>2021-T7 Single Construction--1</v>
      </c>
      <c r="I1519" s="302">
        <v>4.8296076623319397E-5</v>
      </c>
      <c r="J1519" s="305">
        <f>VLOOKUP(H1519,T7_ReductionFactor!$G$10:$H$3591,2,FALSE)</f>
        <v>1</v>
      </c>
      <c r="K1519" s="75">
        <f t="shared" si="95"/>
        <v>4.8296076623319397E-5</v>
      </c>
      <c r="L1519" s="11"/>
      <c r="M1519" s="6"/>
      <c r="N1519" s="6"/>
      <c r="O1519" s="6"/>
      <c r="Q1519" s="7"/>
    </row>
    <row r="1520" spans="1:17" s="9" customFormat="1" ht="16.149999999999999" customHeight="1" x14ac:dyDescent="0.25">
      <c r="A1520" s="9" t="s">
        <v>192</v>
      </c>
      <c r="B1520" s="7">
        <v>2021</v>
      </c>
      <c r="C1520" s="296" t="s">
        <v>34</v>
      </c>
      <c r="D1520" s="307">
        <v>2021</v>
      </c>
      <c r="E1520" s="307" t="s">
        <v>194</v>
      </c>
      <c r="F1520" s="65">
        <f t="shared" si="93"/>
        <v>0</v>
      </c>
      <c r="G1520" s="66" t="str">
        <f t="shared" si="94"/>
        <v>2013+</v>
      </c>
      <c r="H1520" s="67" t="str">
        <f t="shared" si="96"/>
        <v>2021-T7 Single Construction-0</v>
      </c>
      <c r="I1520" s="302">
        <v>4.10276303869627E-4</v>
      </c>
      <c r="J1520" s="305">
        <f>VLOOKUP(H1520,T7_ReductionFactor!$G$10:$H$3591,2,FALSE)</f>
        <v>0.96174607982671623</v>
      </c>
      <c r="K1520" s="75">
        <f t="shared" si="95"/>
        <v>3.9458162689240839E-4</v>
      </c>
      <c r="L1520" s="11"/>
      <c r="M1520" s="6"/>
      <c r="N1520" s="6"/>
      <c r="O1520" s="6"/>
      <c r="Q1520" s="7"/>
    </row>
    <row r="1521" spans="1:17" s="9" customFormat="1" ht="16.149999999999999" customHeight="1" x14ac:dyDescent="0.25">
      <c r="A1521" s="9" t="s">
        <v>192</v>
      </c>
      <c r="B1521" s="7">
        <v>2021</v>
      </c>
      <c r="C1521" s="296" t="s">
        <v>34</v>
      </c>
      <c r="D1521" s="307">
        <v>2020</v>
      </c>
      <c r="E1521" s="307" t="s">
        <v>194</v>
      </c>
      <c r="F1521" s="65">
        <f t="shared" si="93"/>
        <v>1</v>
      </c>
      <c r="G1521" s="66" t="str">
        <f t="shared" si="94"/>
        <v>2013+</v>
      </c>
      <c r="H1521" s="67" t="str">
        <f t="shared" si="96"/>
        <v>2021-T7 Single Construction-1</v>
      </c>
      <c r="I1521" s="302">
        <v>6.4580099181289004E-4</v>
      </c>
      <c r="J1521" s="305">
        <f>VLOOKUP(H1521,T7_ReductionFactor!$G$10:$H$3591,2,FALSE)</f>
        <v>0.93354338544422011</v>
      </c>
      <c r="K1521" s="75">
        <f t="shared" si="95"/>
        <v>6.0288324422024041E-4</v>
      </c>
      <c r="L1521" s="11"/>
      <c r="M1521" s="6"/>
      <c r="N1521" s="6"/>
      <c r="O1521" s="6"/>
      <c r="Q1521" s="7"/>
    </row>
    <row r="1522" spans="1:17" s="9" customFormat="1" ht="16.149999999999999" customHeight="1" x14ac:dyDescent="0.25">
      <c r="A1522" s="9" t="s">
        <v>192</v>
      </c>
      <c r="B1522" s="7">
        <v>2021</v>
      </c>
      <c r="C1522" s="296" t="s">
        <v>34</v>
      </c>
      <c r="D1522" s="307">
        <v>2019</v>
      </c>
      <c r="E1522" s="307" t="s">
        <v>194</v>
      </c>
      <c r="F1522" s="65">
        <f t="shared" si="93"/>
        <v>2</v>
      </c>
      <c r="G1522" s="66" t="str">
        <f t="shared" si="94"/>
        <v>2013+</v>
      </c>
      <c r="H1522" s="67" t="str">
        <f t="shared" si="96"/>
        <v>2021-T7 Single Construction-2</v>
      </c>
      <c r="I1522" s="302">
        <v>6.8858193400191602E-4</v>
      </c>
      <c r="J1522" s="305">
        <f>VLOOKUP(H1522,T7_ReductionFactor!$G$10:$H$3591,2,FALSE)</f>
        <v>0.91217117102012546</v>
      </c>
      <c r="K1522" s="75">
        <f t="shared" si="95"/>
        <v>6.281045890818305E-4</v>
      </c>
      <c r="L1522" s="11"/>
      <c r="M1522" s="6"/>
      <c r="N1522" s="6"/>
      <c r="O1522" s="6"/>
      <c r="Q1522" s="7"/>
    </row>
    <row r="1523" spans="1:17" s="9" customFormat="1" ht="16.149999999999999" customHeight="1" x14ac:dyDescent="0.25">
      <c r="A1523" s="9" t="s">
        <v>192</v>
      </c>
      <c r="B1523" s="7">
        <v>2021</v>
      </c>
      <c r="C1523" s="296" t="s">
        <v>34</v>
      </c>
      <c r="D1523" s="307">
        <v>2018</v>
      </c>
      <c r="E1523" s="307" t="s">
        <v>194</v>
      </c>
      <c r="F1523" s="65">
        <f t="shared" si="93"/>
        <v>3</v>
      </c>
      <c r="G1523" s="66" t="str">
        <f t="shared" si="94"/>
        <v>2013+</v>
      </c>
      <c r="H1523" s="67" t="str">
        <f t="shared" si="96"/>
        <v>2021-T7 Single Construction-3</v>
      </c>
      <c r="I1523" s="302">
        <v>7.2975474772660502E-4</v>
      </c>
      <c r="J1523" s="305">
        <f>VLOOKUP(H1523,T7_ReductionFactor!$G$10:$H$3591,2,FALSE)</f>
        <v>0.89558094700715152</v>
      </c>
      <c r="K1523" s="75">
        <f t="shared" si="95"/>
        <v>6.5355444805195782E-4</v>
      </c>
      <c r="L1523" s="11"/>
      <c r="M1523" s="6"/>
      <c r="N1523" s="6"/>
      <c r="O1523" s="6"/>
      <c r="Q1523" s="7"/>
    </row>
    <row r="1524" spans="1:17" s="9" customFormat="1" ht="16.149999999999999" customHeight="1" x14ac:dyDescent="0.25">
      <c r="A1524" s="9" t="s">
        <v>192</v>
      </c>
      <c r="B1524" s="7">
        <v>2021</v>
      </c>
      <c r="C1524" s="296" t="s">
        <v>34</v>
      </c>
      <c r="D1524" s="307">
        <v>2017</v>
      </c>
      <c r="E1524" s="307" t="s">
        <v>194</v>
      </c>
      <c r="F1524" s="65">
        <f t="shared" si="93"/>
        <v>4</v>
      </c>
      <c r="G1524" s="66" t="str">
        <f t="shared" si="94"/>
        <v>2013+</v>
      </c>
      <c r="H1524" s="67" t="str">
        <f t="shared" si="96"/>
        <v>2021-T7 Single Construction-4</v>
      </c>
      <c r="I1524" s="302">
        <v>7.8370146020226099E-4</v>
      </c>
      <c r="J1524" s="305">
        <f>VLOOKUP(H1524,T7_ReductionFactor!$G$10:$H$3591,2,FALSE)</f>
        <v>0.88241858412706475</v>
      </c>
      <c r="K1524" s="75">
        <f t="shared" si="95"/>
        <v>6.915527328899923E-4</v>
      </c>
      <c r="L1524" s="11"/>
      <c r="M1524" s="6"/>
      <c r="N1524" s="6"/>
      <c r="O1524" s="6"/>
      <c r="Q1524" s="7"/>
    </row>
    <row r="1525" spans="1:17" s="9" customFormat="1" ht="16.149999999999999" customHeight="1" x14ac:dyDescent="0.25">
      <c r="A1525" s="9" t="s">
        <v>192</v>
      </c>
      <c r="B1525" s="7">
        <v>2021</v>
      </c>
      <c r="C1525" s="296" t="s">
        <v>34</v>
      </c>
      <c r="D1525" s="307">
        <v>2016</v>
      </c>
      <c r="E1525" s="307" t="s">
        <v>194</v>
      </c>
      <c r="F1525" s="65">
        <f t="shared" si="93"/>
        <v>5</v>
      </c>
      <c r="G1525" s="66" t="str">
        <f t="shared" si="94"/>
        <v>2013+</v>
      </c>
      <c r="H1525" s="67" t="str">
        <f t="shared" si="96"/>
        <v>2021-T7 Single Construction-5</v>
      </c>
      <c r="I1525" s="302">
        <v>1.9443188998966999E-3</v>
      </c>
      <c r="J1525" s="305">
        <f>VLOOKUP(H1525,T7_ReductionFactor!$G$10:$H$3591,2,FALSE)</f>
        <v>0.87175588908756751</v>
      </c>
      <c r="K1525" s="75">
        <f t="shared" si="95"/>
        <v>1.6949714512492088E-3</v>
      </c>
      <c r="L1525" s="11"/>
      <c r="M1525" s="6"/>
      <c r="N1525" s="6"/>
      <c r="O1525" s="6"/>
      <c r="Q1525" s="7"/>
    </row>
    <row r="1526" spans="1:17" s="9" customFormat="1" ht="16.149999999999999" customHeight="1" x14ac:dyDescent="0.25">
      <c r="A1526" s="9" t="s">
        <v>192</v>
      </c>
      <c r="B1526" s="7">
        <v>2021</v>
      </c>
      <c r="C1526" s="296" t="s">
        <v>34</v>
      </c>
      <c r="D1526" s="307">
        <v>2015</v>
      </c>
      <c r="E1526" s="307" t="s">
        <v>194</v>
      </c>
      <c r="F1526" s="65">
        <f t="shared" si="93"/>
        <v>6</v>
      </c>
      <c r="G1526" s="66" t="str">
        <f t="shared" si="94"/>
        <v>2013+</v>
      </c>
      <c r="H1526" s="67" t="str">
        <f t="shared" si="96"/>
        <v>2021-T7 Single Construction-6</v>
      </c>
      <c r="I1526" s="302">
        <v>1.2819214356233899E-3</v>
      </c>
      <c r="J1526" s="305">
        <f>VLOOKUP(H1526,T7_ReductionFactor!$G$10:$H$3591,2,FALSE)</f>
        <v>0.86293889200304408</v>
      </c>
      <c r="K1526" s="75">
        <f t="shared" si="95"/>
        <v>1.1062198632917997E-3</v>
      </c>
      <c r="L1526" s="11"/>
      <c r="M1526" s="6"/>
      <c r="N1526" s="6"/>
      <c r="O1526" s="6"/>
      <c r="Q1526" s="7"/>
    </row>
    <row r="1527" spans="1:17" s="9" customFormat="1" ht="16.149999999999999" customHeight="1" x14ac:dyDescent="0.25">
      <c r="A1527" s="9" t="s">
        <v>192</v>
      </c>
      <c r="B1527" s="7">
        <v>2021</v>
      </c>
      <c r="C1527" s="296" t="s">
        <v>34</v>
      </c>
      <c r="D1527" s="307">
        <v>2014</v>
      </c>
      <c r="E1527" s="307" t="s">
        <v>194</v>
      </c>
      <c r="F1527" s="65">
        <f t="shared" si="93"/>
        <v>7</v>
      </c>
      <c r="G1527" s="66" t="str">
        <f t="shared" si="94"/>
        <v>2013+</v>
      </c>
      <c r="H1527" s="67" t="str">
        <f t="shared" si="96"/>
        <v>2021-T7 Single Construction-7</v>
      </c>
      <c r="I1527" s="302">
        <v>1.6285931721726299E-3</v>
      </c>
      <c r="J1527" s="305">
        <f>VLOOKUP(H1527,T7_ReductionFactor!$G$10:$H$3591,2,FALSE)</f>
        <v>0.85549716690106337</v>
      </c>
      <c r="K1527" s="75">
        <f t="shared" si="95"/>
        <v>1.3932568448281005E-3</v>
      </c>
      <c r="L1527" s="11"/>
      <c r="M1527" s="6"/>
      <c r="N1527" s="6"/>
      <c r="O1527" s="6"/>
      <c r="Q1527" s="7"/>
    </row>
    <row r="1528" spans="1:17" s="9" customFormat="1" ht="16.149999999999999" customHeight="1" x14ac:dyDescent="0.25">
      <c r="A1528" s="9" t="s">
        <v>192</v>
      </c>
      <c r="B1528" s="7">
        <v>2021</v>
      </c>
      <c r="C1528" s="296" t="s">
        <v>34</v>
      </c>
      <c r="D1528" s="307">
        <v>2013</v>
      </c>
      <c r="E1528" s="307" t="s">
        <v>194</v>
      </c>
      <c r="F1528" s="65">
        <f t="shared" si="93"/>
        <v>8</v>
      </c>
      <c r="G1528" s="66" t="str">
        <f t="shared" si="94"/>
        <v>2010-12</v>
      </c>
      <c r="H1528" s="67" t="str">
        <f t="shared" si="96"/>
        <v>2021-T7 Single Construction-8</v>
      </c>
      <c r="I1528" s="302">
        <v>1.5449271613474E-3</v>
      </c>
      <c r="J1528" s="305">
        <f>VLOOKUP(H1528,T7_ReductionFactor!$G$10:$H$3591,2,FALSE)</f>
        <v>0.8214657446916489</v>
      </c>
      <c r="K1528" s="75">
        <f t="shared" si="95"/>
        <v>1.2691047410905972E-3</v>
      </c>
      <c r="L1528" s="11"/>
      <c r="M1528" s="6"/>
      <c r="N1528" s="6"/>
      <c r="O1528" s="6"/>
      <c r="Q1528" s="7"/>
    </row>
    <row r="1529" spans="1:17" s="9" customFormat="1" ht="16.149999999999999" customHeight="1" x14ac:dyDescent="0.25">
      <c r="A1529" s="9" t="s">
        <v>192</v>
      </c>
      <c r="B1529" s="7">
        <v>2021</v>
      </c>
      <c r="C1529" s="296" t="s">
        <v>34</v>
      </c>
      <c r="D1529" s="307">
        <v>2012</v>
      </c>
      <c r="E1529" s="307" t="s">
        <v>194</v>
      </c>
      <c r="F1529" s="65">
        <f t="shared" si="93"/>
        <v>9</v>
      </c>
      <c r="G1529" s="66" t="str">
        <f t="shared" si="94"/>
        <v>2010-12</v>
      </c>
      <c r="H1529" s="67" t="str">
        <f t="shared" si="96"/>
        <v>2021-T7 Single Construction-9</v>
      </c>
      <c r="I1529" s="302">
        <v>2.9341220189035701E-3</v>
      </c>
      <c r="J1529" s="305">
        <f>VLOOKUP(H1529,T7_ReductionFactor!$G$10:$H$3591,2,FALSE)</f>
        <v>0.81632370529910259</v>
      </c>
      <c r="K1529" s="75">
        <f t="shared" si="95"/>
        <v>2.395193358271046E-3</v>
      </c>
      <c r="L1529" s="11"/>
      <c r="M1529" s="6"/>
      <c r="N1529" s="6"/>
      <c r="O1529" s="6"/>
      <c r="Q1529" s="7"/>
    </row>
    <row r="1530" spans="1:17" s="9" customFormat="1" ht="16.149999999999999" customHeight="1" x14ac:dyDescent="0.25">
      <c r="A1530" s="9" t="s">
        <v>192</v>
      </c>
      <c r="B1530" s="7">
        <v>2021</v>
      </c>
      <c r="C1530" s="296" t="s">
        <v>34</v>
      </c>
      <c r="D1530" s="307">
        <v>2011</v>
      </c>
      <c r="E1530" s="307" t="s">
        <v>194</v>
      </c>
      <c r="F1530" s="65">
        <f t="shared" si="93"/>
        <v>10</v>
      </c>
      <c r="G1530" s="66" t="str">
        <f t="shared" si="94"/>
        <v>2010-12</v>
      </c>
      <c r="H1530" s="67" t="str">
        <f t="shared" si="96"/>
        <v>2021-T7 Single Construction-10</v>
      </c>
      <c r="I1530" s="302">
        <v>1.21082225099398E-3</v>
      </c>
      <c r="J1530" s="305">
        <f>VLOOKUP(H1530,T7_ReductionFactor!$G$10:$H$3591,2,FALSE)</f>
        <v>0.81180923537335659</v>
      </c>
      <c r="K1530" s="75">
        <f t="shared" si="95"/>
        <v>9.8295668575246946E-4</v>
      </c>
      <c r="L1530" s="11"/>
      <c r="M1530" s="6"/>
      <c r="N1530" s="6"/>
      <c r="O1530" s="6"/>
      <c r="Q1530" s="7"/>
    </row>
    <row r="1531" spans="1:17" s="9" customFormat="1" ht="16.149999999999999" customHeight="1" x14ac:dyDescent="0.25">
      <c r="A1531" s="9" t="s">
        <v>192</v>
      </c>
      <c r="B1531" s="7">
        <v>2021</v>
      </c>
      <c r="C1531" s="296" t="s">
        <v>34</v>
      </c>
      <c r="D1531" s="307">
        <v>2010</v>
      </c>
      <c r="E1531" s="307" t="s">
        <v>194</v>
      </c>
      <c r="F1531" s="65">
        <f t="shared" si="93"/>
        <v>11</v>
      </c>
      <c r="G1531" s="66" t="str">
        <f t="shared" si="94"/>
        <v>2007-09</v>
      </c>
      <c r="H1531" s="67" t="str">
        <f t="shared" si="96"/>
        <v>2021-T7 Single Construction-11</v>
      </c>
      <c r="I1531" s="302">
        <v>1.0103681971965501E-3</v>
      </c>
      <c r="J1531" s="305">
        <f>VLOOKUP(H1531,T7_ReductionFactor!$G$10:$H$3591,2,FALSE)</f>
        <v>0.83312598788185976</v>
      </c>
      <c r="K1531" s="75">
        <f t="shared" si="95"/>
        <v>8.4176400241378949E-4</v>
      </c>
      <c r="L1531" s="11"/>
      <c r="M1531" s="6"/>
      <c r="N1531" s="6"/>
      <c r="O1531" s="6"/>
      <c r="Q1531" s="7"/>
    </row>
    <row r="1532" spans="1:17" s="9" customFormat="1" ht="16.149999999999999" customHeight="1" x14ac:dyDescent="0.25">
      <c r="A1532" s="9" t="s">
        <v>192</v>
      </c>
      <c r="B1532" s="7">
        <v>2021</v>
      </c>
      <c r="C1532" s="296" t="s">
        <v>34</v>
      </c>
      <c r="D1532" s="307">
        <v>2009</v>
      </c>
      <c r="E1532" s="307" t="s">
        <v>194</v>
      </c>
      <c r="F1532" s="65">
        <f t="shared" si="93"/>
        <v>12</v>
      </c>
      <c r="G1532" s="66" t="str">
        <f t="shared" si="94"/>
        <v>2007-09</v>
      </c>
      <c r="H1532" s="67" t="str">
        <f t="shared" si="96"/>
        <v>2021-T7 Single Construction-12</v>
      </c>
      <c r="I1532" s="302">
        <v>1.5795594458327001E-3</v>
      </c>
      <c r="J1532" s="305">
        <f>VLOOKUP(H1532,T7_ReductionFactor!$G$10:$H$3591,2,FALSE)</f>
        <v>0.82817408882434351</v>
      </c>
      <c r="K1532" s="75">
        <f t="shared" si="95"/>
        <v>1.3081502047963814E-3</v>
      </c>
      <c r="L1532" s="11"/>
      <c r="M1532" s="6"/>
      <c r="N1532" s="6"/>
      <c r="O1532" s="6"/>
      <c r="Q1532" s="7"/>
    </row>
    <row r="1533" spans="1:17" s="9" customFormat="1" ht="16.149999999999999" customHeight="1" x14ac:dyDescent="0.25">
      <c r="A1533" s="9" t="s">
        <v>192</v>
      </c>
      <c r="B1533" s="7">
        <v>2021</v>
      </c>
      <c r="C1533" s="296" t="s">
        <v>34</v>
      </c>
      <c r="D1533" s="307">
        <v>2008</v>
      </c>
      <c r="E1533" s="307" t="s">
        <v>194</v>
      </c>
      <c r="F1533" s="65">
        <f t="shared" si="93"/>
        <v>13</v>
      </c>
      <c r="G1533" s="66" t="str">
        <f t="shared" si="94"/>
        <v>2007-09</v>
      </c>
      <c r="H1533" s="67" t="str">
        <f t="shared" si="96"/>
        <v>2021-T7 Single Construction-13</v>
      </c>
      <c r="I1533" s="302">
        <v>2.9864037846258698E-3</v>
      </c>
      <c r="J1533" s="305">
        <f>VLOOKUP(H1533,T7_ReductionFactor!$G$10:$H$3591,2,FALSE)</f>
        <v>0.82366680220725874</v>
      </c>
      <c r="K1533" s="75">
        <f t="shared" si="95"/>
        <v>2.4598016553824451E-3</v>
      </c>
      <c r="L1533" s="11"/>
      <c r="M1533" s="6"/>
      <c r="N1533" s="6"/>
      <c r="O1533" s="6"/>
      <c r="Q1533" s="7"/>
    </row>
    <row r="1534" spans="1:17" s="9" customFormat="1" ht="16.149999999999999" customHeight="1" x14ac:dyDescent="0.25">
      <c r="A1534" s="9" t="s">
        <v>192</v>
      </c>
      <c r="B1534" s="7">
        <v>2021</v>
      </c>
      <c r="C1534" s="296" t="s">
        <v>34</v>
      </c>
      <c r="D1534" s="307">
        <v>2007</v>
      </c>
      <c r="E1534" s="307" t="s">
        <v>194</v>
      </c>
      <c r="F1534" s="65">
        <f t="shared" si="93"/>
        <v>14</v>
      </c>
      <c r="G1534" s="66" t="str">
        <f t="shared" si="94"/>
        <v>1997-06</v>
      </c>
      <c r="H1534" s="67" t="str">
        <f t="shared" si="96"/>
        <v>2021-T7 Single Construction-14</v>
      </c>
      <c r="I1534" s="302">
        <v>2.45719667850944E-2</v>
      </c>
      <c r="J1534" s="305">
        <f>VLOOKUP(H1534,T7_ReductionFactor!$G$10:$H$3591,2,FALSE)</f>
        <v>0.907106979846383</v>
      </c>
      <c r="K1534" s="75">
        <f t="shared" si="95"/>
        <v>2.2289402579312619E-2</v>
      </c>
      <c r="L1534" s="11"/>
      <c r="M1534" s="6"/>
      <c r="N1534" s="6"/>
      <c r="O1534" s="6"/>
      <c r="Q1534" s="7"/>
    </row>
    <row r="1535" spans="1:17" s="9" customFormat="1" ht="16.149999999999999" customHeight="1" x14ac:dyDescent="0.25">
      <c r="A1535" s="9" t="s">
        <v>192</v>
      </c>
      <c r="B1535" s="7">
        <v>2021</v>
      </c>
      <c r="C1535" s="296" t="s">
        <v>34</v>
      </c>
      <c r="D1535" s="307">
        <v>2006</v>
      </c>
      <c r="E1535" s="307" t="s">
        <v>194</v>
      </c>
      <c r="F1535" s="65">
        <f t="shared" si="93"/>
        <v>15</v>
      </c>
      <c r="G1535" s="66" t="str">
        <f t="shared" si="94"/>
        <v>1997-06</v>
      </c>
      <c r="H1535" s="67" t="str">
        <f t="shared" si="96"/>
        <v>2021-T7 Single Construction-15</v>
      </c>
      <c r="I1535" s="302">
        <v>2.21984884578218E-2</v>
      </c>
      <c r="J1535" s="305">
        <f>VLOOKUP(H1535,T7_ReductionFactor!$G$10:$H$3591,2,FALSE)</f>
        <v>0.90478040082935252</v>
      </c>
      <c r="K1535" s="75">
        <f t="shared" si="95"/>
        <v>2.0084757284673765E-2</v>
      </c>
      <c r="L1535" s="11"/>
      <c r="M1535" s="6"/>
      <c r="N1535" s="6"/>
      <c r="O1535" s="6"/>
      <c r="Q1535" s="7"/>
    </row>
    <row r="1536" spans="1:17" s="9" customFormat="1" ht="16.149999999999999" customHeight="1" x14ac:dyDescent="0.25">
      <c r="A1536" s="9" t="s">
        <v>192</v>
      </c>
      <c r="B1536" s="7">
        <v>2021</v>
      </c>
      <c r="C1536" s="296" t="s">
        <v>34</v>
      </c>
      <c r="D1536" s="307">
        <v>2005</v>
      </c>
      <c r="E1536" s="307" t="s">
        <v>194</v>
      </c>
      <c r="F1536" s="65">
        <f t="shared" si="93"/>
        <v>16</v>
      </c>
      <c r="G1536" s="66" t="str">
        <f t="shared" si="94"/>
        <v>1997-06</v>
      </c>
      <c r="H1536" s="67" t="str">
        <f t="shared" si="96"/>
        <v>2021-T7 Single Construction-16</v>
      </c>
      <c r="I1536" s="302">
        <v>1.82519528408575E-2</v>
      </c>
      <c r="J1536" s="305">
        <f>VLOOKUP(H1536,T7_ReductionFactor!$G$10:$H$3591,2,FALSE)</f>
        <v>0.90254464207996199</v>
      </c>
      <c r="K1536" s="75">
        <f t="shared" si="95"/>
        <v>1.6473202244012077E-2</v>
      </c>
      <c r="L1536" s="11"/>
      <c r="M1536" s="6"/>
      <c r="N1536" s="6"/>
      <c r="O1536" s="6"/>
      <c r="Q1536" s="7"/>
    </row>
    <row r="1537" spans="1:17" s="9" customFormat="1" ht="16.149999999999999" customHeight="1" x14ac:dyDescent="0.25">
      <c r="A1537" s="9" t="s">
        <v>192</v>
      </c>
      <c r="B1537" s="7">
        <v>2021</v>
      </c>
      <c r="C1537" s="296" t="s">
        <v>34</v>
      </c>
      <c r="D1537" s="307">
        <v>2004</v>
      </c>
      <c r="E1537" s="307" t="s">
        <v>194</v>
      </c>
      <c r="F1537" s="65">
        <f t="shared" si="93"/>
        <v>17</v>
      </c>
      <c r="G1537" s="66" t="str">
        <f t="shared" si="94"/>
        <v>1997-06</v>
      </c>
      <c r="H1537" s="67" t="str">
        <f t="shared" si="96"/>
        <v>2021-T7 Single Construction-17</v>
      </c>
      <c r="I1537" s="302">
        <v>8.8329857164112305E-3</v>
      </c>
      <c r="J1537" s="305">
        <f>VLOOKUP(H1537,T7_ReductionFactor!$G$10:$H$3591,2,FALSE)</f>
        <v>0.90039895934748337</v>
      </c>
      <c r="K1537" s="75">
        <f t="shared" si="95"/>
        <v>7.9532111469878576E-3</v>
      </c>
      <c r="L1537" s="11"/>
      <c r="M1537" s="6"/>
      <c r="N1537" s="6"/>
      <c r="O1537" s="6"/>
      <c r="Q1537" s="7"/>
    </row>
    <row r="1538" spans="1:17" s="9" customFormat="1" ht="16.149999999999999" customHeight="1" x14ac:dyDescent="0.25">
      <c r="A1538" s="9" t="s">
        <v>192</v>
      </c>
      <c r="B1538" s="7">
        <v>2021</v>
      </c>
      <c r="C1538" s="296" t="s">
        <v>34</v>
      </c>
      <c r="D1538" s="307">
        <v>2003</v>
      </c>
      <c r="E1538" s="307" t="s">
        <v>194</v>
      </c>
      <c r="F1538" s="65">
        <f t="shared" si="93"/>
        <v>18</v>
      </c>
      <c r="G1538" s="66" t="str">
        <f t="shared" si="94"/>
        <v>1997-06</v>
      </c>
      <c r="H1538" s="67" t="str">
        <f t="shared" si="96"/>
        <v>2021-T7 Single Construction-18</v>
      </c>
      <c r="I1538" s="302">
        <v>7.5915315419674001E-3</v>
      </c>
      <c r="J1538" s="305">
        <f>VLOOKUP(H1538,T7_ReductionFactor!$G$10:$H$3591,2,FALSE)</f>
        <v>0.93784920371114078</v>
      </c>
      <c r="K1538" s="75">
        <f t="shared" si="95"/>
        <v>7.1197118115821348E-3</v>
      </c>
      <c r="L1538" s="11"/>
      <c r="M1538" s="6"/>
      <c r="N1538" s="6"/>
      <c r="O1538" s="6"/>
      <c r="Q1538" s="7"/>
    </row>
    <row r="1539" spans="1:17" s="9" customFormat="1" ht="16.149999999999999" customHeight="1" x14ac:dyDescent="0.25">
      <c r="A1539" s="9" t="s">
        <v>192</v>
      </c>
      <c r="B1539" s="7">
        <v>2021</v>
      </c>
      <c r="C1539" s="296" t="s">
        <v>34</v>
      </c>
      <c r="D1539" s="307">
        <v>2002</v>
      </c>
      <c r="E1539" s="307" t="s">
        <v>194</v>
      </c>
      <c r="F1539" s="65">
        <f t="shared" si="93"/>
        <v>19</v>
      </c>
      <c r="G1539" s="66" t="str">
        <f t="shared" si="94"/>
        <v>1997-06</v>
      </c>
      <c r="H1539" s="67" t="str">
        <f t="shared" si="96"/>
        <v>2021-T7 Single Construction-19</v>
      </c>
      <c r="I1539" s="302">
        <v>6.4879569029315598E-3</v>
      </c>
      <c r="J1539" s="305">
        <f>VLOOKUP(H1539,T7_ReductionFactor!$G$10:$H$3591,2,FALSE)</f>
        <v>0.93671344483574914</v>
      </c>
      <c r="K1539" s="75">
        <f t="shared" si="95"/>
        <v>6.0773564604908997E-3</v>
      </c>
      <c r="L1539" s="11"/>
      <c r="M1539" s="6"/>
      <c r="N1539" s="6"/>
      <c r="O1539" s="6"/>
      <c r="Q1539" s="7"/>
    </row>
    <row r="1540" spans="1:17" s="9" customFormat="1" ht="16.149999999999999" customHeight="1" x14ac:dyDescent="0.25">
      <c r="A1540" s="9" t="s">
        <v>192</v>
      </c>
      <c r="B1540" s="7">
        <v>2021</v>
      </c>
      <c r="C1540" s="296" t="s">
        <v>34</v>
      </c>
      <c r="D1540" s="307">
        <v>2001</v>
      </c>
      <c r="E1540" s="307" t="s">
        <v>194</v>
      </c>
      <c r="F1540" s="65">
        <f t="shared" si="93"/>
        <v>20</v>
      </c>
      <c r="G1540" s="66" t="str">
        <f t="shared" si="94"/>
        <v>1997-06</v>
      </c>
      <c r="H1540" s="67" t="str">
        <f t="shared" si="96"/>
        <v>2021-T7 Single Construction-20</v>
      </c>
      <c r="I1540" s="302">
        <v>8.3326378494434795E-3</v>
      </c>
      <c r="J1540" s="305">
        <f>VLOOKUP(H1540,T7_ReductionFactor!$G$10:$H$3591,2,FALSE)</f>
        <v>0.93562941085557372</v>
      </c>
      <c r="K1540" s="75">
        <f t="shared" si="95"/>
        <v>7.7962610419476577E-3</v>
      </c>
      <c r="L1540" s="11"/>
      <c r="M1540" s="6"/>
      <c r="N1540" s="6"/>
      <c r="O1540" s="6"/>
      <c r="Q1540" s="7"/>
    </row>
    <row r="1541" spans="1:17" s="9" customFormat="1" ht="16.149999999999999" customHeight="1" x14ac:dyDescent="0.25">
      <c r="A1541" s="9" t="s">
        <v>192</v>
      </c>
      <c r="B1541" s="7">
        <v>2021</v>
      </c>
      <c r="C1541" s="296" t="s">
        <v>34</v>
      </c>
      <c r="D1541" s="307">
        <v>2000</v>
      </c>
      <c r="E1541" s="307" t="s">
        <v>194</v>
      </c>
      <c r="F1541" s="65">
        <f t="shared" si="93"/>
        <v>21</v>
      </c>
      <c r="G1541" s="66" t="str">
        <f t="shared" si="94"/>
        <v>1997-06</v>
      </c>
      <c r="H1541" s="67" t="str">
        <f t="shared" si="96"/>
        <v>2021-T7 Single Construction-21</v>
      </c>
      <c r="I1541" s="302">
        <v>1.0778357376942301E-2</v>
      </c>
      <c r="J1541" s="305">
        <f>VLOOKUP(H1541,T7_ReductionFactor!$G$10:$H$3591,2,FALSE)</f>
        <v>0.93459571398077235</v>
      </c>
      <c r="K1541" s="75">
        <f t="shared" si="95"/>
        <v>1.0073406608243315E-2</v>
      </c>
      <c r="L1541" s="11"/>
      <c r="M1541" s="6"/>
      <c r="N1541" s="6"/>
      <c r="O1541" s="6"/>
      <c r="Q1541" s="7"/>
    </row>
    <row r="1542" spans="1:17" s="9" customFormat="1" ht="16.149999999999999" customHeight="1" x14ac:dyDescent="0.25">
      <c r="A1542" s="9" t="s">
        <v>192</v>
      </c>
      <c r="B1542" s="7">
        <v>2021</v>
      </c>
      <c r="C1542" s="296" t="s">
        <v>34</v>
      </c>
      <c r="D1542" s="307">
        <v>1999</v>
      </c>
      <c r="E1542" s="307" t="s">
        <v>194</v>
      </c>
      <c r="F1542" s="65">
        <f t="shared" si="93"/>
        <v>22</v>
      </c>
      <c r="G1542" s="66" t="str">
        <f t="shared" si="94"/>
        <v>1997-06</v>
      </c>
      <c r="H1542" s="67" t="str">
        <f t="shared" si="96"/>
        <v>2021-T7 Single Construction-22</v>
      </c>
      <c r="I1542" s="302">
        <v>6.3596262870164698E-3</v>
      </c>
      <c r="J1542" s="305">
        <f>VLOOKUP(H1542,T7_ReductionFactor!$G$10:$H$3591,2,FALSE)</f>
        <v>0.93361090128936297</v>
      </c>
      <c r="K1542" s="75">
        <f t="shared" si="95"/>
        <v>5.9374164296849717E-3</v>
      </c>
      <c r="L1542" s="11"/>
      <c r="M1542" s="6"/>
      <c r="N1542" s="6"/>
      <c r="O1542" s="6"/>
      <c r="Q1542" s="7"/>
    </row>
    <row r="1543" spans="1:17" s="9" customFormat="1" ht="16.149999999999999" customHeight="1" x14ac:dyDescent="0.25">
      <c r="A1543" s="9" t="s">
        <v>192</v>
      </c>
      <c r="B1543" s="7">
        <v>2021</v>
      </c>
      <c r="C1543" s="296" t="s">
        <v>34</v>
      </c>
      <c r="D1543" s="307">
        <v>1998</v>
      </c>
      <c r="E1543" s="307" t="s">
        <v>194</v>
      </c>
      <c r="F1543" s="65">
        <f t="shared" si="93"/>
        <v>23</v>
      </c>
      <c r="G1543" s="66" t="str">
        <f t="shared" si="94"/>
        <v>1997-06</v>
      </c>
      <c r="H1543" s="67" t="str">
        <f t="shared" si="96"/>
        <v>2021-T7 Single Construction-23</v>
      </c>
      <c r="I1543" s="302">
        <v>4.0308530676019796E-3</v>
      </c>
      <c r="J1543" s="305">
        <f>VLOOKUP(H1543,T7_ReductionFactor!$G$10:$H$3591,2,FALSE)</f>
        <v>0.93267347545499002</v>
      </c>
      <c r="K1543" s="75">
        <f t="shared" si="95"/>
        <v>3.7594697396087463E-3</v>
      </c>
      <c r="L1543" s="11"/>
      <c r="M1543" s="6"/>
      <c r="N1543" s="6"/>
      <c r="O1543" s="6"/>
      <c r="Q1543" s="7"/>
    </row>
    <row r="1544" spans="1:17" s="9" customFormat="1" ht="16.149999999999999" customHeight="1" x14ac:dyDescent="0.25">
      <c r="A1544" s="9" t="s">
        <v>192</v>
      </c>
      <c r="B1544" s="7">
        <v>2021</v>
      </c>
      <c r="C1544" s="296" t="s">
        <v>34</v>
      </c>
      <c r="D1544" s="307">
        <v>1997</v>
      </c>
      <c r="E1544" s="307" t="s">
        <v>194</v>
      </c>
      <c r="F1544" s="65">
        <f t="shared" si="93"/>
        <v>24</v>
      </c>
      <c r="G1544" s="66" t="str">
        <f t="shared" si="94"/>
        <v>Pre1997</v>
      </c>
      <c r="H1544" s="67" t="str">
        <f t="shared" si="96"/>
        <v>2021-T7 Single Construction-24</v>
      </c>
      <c r="I1544" s="302">
        <v>3.3760751480944201E-3</v>
      </c>
      <c r="J1544" s="305">
        <f>VLOOKUP(H1544,T7_ReductionFactor!$G$10:$H$3591,2,FALSE)</f>
        <v>0.93178196931355517</v>
      </c>
      <c r="K1544" s="75">
        <f t="shared" si="95"/>
        <v>3.1457659500419713E-3</v>
      </c>
      <c r="L1544" s="11"/>
      <c r="M1544" s="6"/>
      <c r="N1544" s="6"/>
      <c r="O1544" s="6"/>
      <c r="Q1544" s="7"/>
    </row>
    <row r="1545" spans="1:17" s="9" customFormat="1" ht="16.149999999999999" customHeight="1" x14ac:dyDescent="0.25">
      <c r="A1545" s="9" t="s">
        <v>192</v>
      </c>
      <c r="B1545" s="7">
        <v>2021</v>
      </c>
      <c r="C1545" s="296" t="s">
        <v>34</v>
      </c>
      <c r="D1545" s="307">
        <v>1996</v>
      </c>
      <c r="E1545" s="307" t="s">
        <v>194</v>
      </c>
      <c r="F1545" s="65">
        <f t="shared" ref="F1545:F1608" si="97">B1545-D1545</f>
        <v>25</v>
      </c>
      <c r="G1545" s="66" t="str">
        <f t="shared" ref="G1545:G1608" si="98">IF(D1545&lt;1998,"Pre1997",IF(D1545&lt;2008,"1997-06",IF(D1545&lt;2011,"2007-09",IF(D1545&lt;2014,"2010-12","2013+"))))</f>
        <v>Pre1997</v>
      </c>
      <c r="H1545" s="67" t="str">
        <f t="shared" si="96"/>
        <v>2021-T7 Single Construction-25</v>
      </c>
      <c r="I1545" s="302">
        <v>3.6441825768582202E-3</v>
      </c>
      <c r="J1545" s="305">
        <f>VLOOKUP(H1545,T7_ReductionFactor!$G$10:$H$3591,2,FALSE)</f>
        <v>0.93093478376105943</v>
      </c>
      <c r="K1545" s="75">
        <f t="shared" ref="K1545:K1608" si="99">I1545*J1545</f>
        <v>3.3924963191733276E-3</v>
      </c>
      <c r="L1545" s="11"/>
      <c r="M1545" s="6"/>
      <c r="N1545" s="6"/>
      <c r="O1545" s="6"/>
      <c r="Q1545" s="7"/>
    </row>
    <row r="1546" spans="1:17" s="9" customFormat="1" ht="16.149999999999999" customHeight="1" x14ac:dyDescent="0.25">
      <c r="A1546" s="9" t="s">
        <v>192</v>
      </c>
      <c r="B1546" s="7">
        <v>2021</v>
      </c>
      <c r="C1546" s="296" t="s">
        <v>34</v>
      </c>
      <c r="D1546" s="307">
        <v>1995</v>
      </c>
      <c r="E1546" s="307" t="s">
        <v>194</v>
      </c>
      <c r="F1546" s="65">
        <f t="shared" si="97"/>
        <v>26</v>
      </c>
      <c r="G1546" s="66" t="str">
        <f t="shared" si="98"/>
        <v>Pre1997</v>
      </c>
      <c r="H1546" s="67" t="str">
        <f t="shared" ref="H1546:H1609" si="100">CONCATENATE(B1546,"-",C1546,"-",F1546)</f>
        <v>2021-T7 Single Construction-26</v>
      </c>
      <c r="I1546" s="302">
        <v>3.0693407741772498E-4</v>
      </c>
      <c r="J1546" s="305">
        <f>VLOOKUP(H1546,T7_ReductionFactor!$G$10:$H$3591,2,FALSE)</f>
        <v>0.93013043239782101</v>
      </c>
      <c r="K1546" s="75">
        <f t="shared" si="99"/>
        <v>2.8548872614617479E-4</v>
      </c>
      <c r="L1546" s="11"/>
      <c r="M1546" s="6"/>
      <c r="N1546" s="6"/>
      <c r="O1546" s="6"/>
      <c r="Q1546" s="7"/>
    </row>
    <row r="1547" spans="1:17" s="9" customFormat="1" ht="16.149999999999999" customHeight="1" x14ac:dyDescent="0.25">
      <c r="A1547" s="9" t="s">
        <v>192</v>
      </c>
      <c r="B1547" s="7">
        <v>2021</v>
      </c>
      <c r="C1547" s="296" t="s">
        <v>34</v>
      </c>
      <c r="D1547" s="307">
        <v>1994</v>
      </c>
      <c r="E1547" s="307" t="s">
        <v>194</v>
      </c>
      <c r="F1547" s="65">
        <f t="shared" si="97"/>
        <v>27</v>
      </c>
      <c r="G1547" s="66" t="str">
        <f t="shared" si="98"/>
        <v>Pre1997</v>
      </c>
      <c r="H1547" s="67" t="str">
        <f t="shared" si="100"/>
        <v>2021-T7 Single Construction-27</v>
      </c>
      <c r="I1547" s="302">
        <v>2.27805627958629E-4</v>
      </c>
      <c r="J1547" s="305">
        <f>VLOOKUP(H1547,T7_ReductionFactor!$G$10:$H$3591,2,FALSE)</f>
        <v>0.92936742925986549</v>
      </c>
      <c r="K1547" s="75">
        <f t="shared" si="99"/>
        <v>2.1171513082684037E-4</v>
      </c>
      <c r="L1547" s="11"/>
      <c r="M1547" s="6"/>
      <c r="N1547" s="6"/>
      <c r="O1547" s="6"/>
      <c r="Q1547" s="7"/>
    </row>
    <row r="1548" spans="1:17" s="9" customFormat="1" ht="16.149999999999999" customHeight="1" x14ac:dyDescent="0.25">
      <c r="A1548" s="9" t="s">
        <v>192</v>
      </c>
      <c r="B1548" s="7">
        <v>2021</v>
      </c>
      <c r="C1548" s="296" t="s">
        <v>34</v>
      </c>
      <c r="D1548" s="307">
        <v>1993</v>
      </c>
      <c r="E1548" s="307" t="s">
        <v>194</v>
      </c>
      <c r="F1548" s="65">
        <f t="shared" si="97"/>
        <v>28</v>
      </c>
      <c r="G1548" s="66" t="str">
        <f t="shared" si="98"/>
        <v>Pre1997</v>
      </c>
      <c r="H1548" s="67" t="str">
        <f t="shared" si="100"/>
        <v>2021-T7 Single Construction-28</v>
      </c>
      <c r="I1548" s="302">
        <v>2.3682573843869601E-4</v>
      </c>
      <c r="J1548" s="305">
        <f>VLOOKUP(H1548,T7_ReductionFactor!$G$10:$H$3591,2,FALSE)</f>
        <v>0.92864424372168164</v>
      </c>
      <c r="K1548" s="75">
        <f t="shared" si="99"/>
        <v>2.1992685876623164E-4</v>
      </c>
      <c r="L1548" s="11"/>
      <c r="M1548" s="6"/>
      <c r="N1548" s="6"/>
      <c r="O1548" s="6"/>
      <c r="Q1548" s="7"/>
    </row>
    <row r="1549" spans="1:17" s="9" customFormat="1" ht="16.149999999999999" customHeight="1" x14ac:dyDescent="0.25">
      <c r="A1549" s="9" t="s">
        <v>192</v>
      </c>
      <c r="B1549" s="7">
        <v>2021</v>
      </c>
      <c r="C1549" s="296" t="s">
        <v>34</v>
      </c>
      <c r="D1549" s="307">
        <v>1992</v>
      </c>
      <c r="E1549" s="307" t="s">
        <v>194</v>
      </c>
      <c r="F1549" s="65">
        <f t="shared" si="97"/>
        <v>29</v>
      </c>
      <c r="G1549" s="66" t="str">
        <f t="shared" si="98"/>
        <v>Pre1997</v>
      </c>
      <c r="H1549" s="67" t="str">
        <f t="shared" si="100"/>
        <v>2021-T7 Single Construction-29</v>
      </c>
      <c r="I1549" s="302">
        <v>1.9483336695441401E-4</v>
      </c>
      <c r="J1549" s="305">
        <f>VLOOKUP(H1549,T7_ReductionFactor!$G$10:$H$3591,2,FALSE)</f>
        <v>0.92795936270815937</v>
      </c>
      <c r="K1549" s="75">
        <f t="shared" si="99"/>
        <v>1.8079744703330299E-4</v>
      </c>
      <c r="L1549" s="11"/>
      <c r="M1549" s="6"/>
      <c r="N1549" s="6"/>
      <c r="O1549" s="6"/>
      <c r="Q1549" s="7"/>
    </row>
    <row r="1550" spans="1:17" s="9" customFormat="1" ht="16.149999999999999" customHeight="1" x14ac:dyDescent="0.25">
      <c r="A1550" s="9" t="s">
        <v>192</v>
      </c>
      <c r="B1550" s="7">
        <v>2021</v>
      </c>
      <c r="C1550" s="296" t="s">
        <v>34</v>
      </c>
      <c r="D1550" s="307">
        <v>1991</v>
      </c>
      <c r="E1550" s="307" t="s">
        <v>194</v>
      </c>
      <c r="F1550" s="65">
        <f t="shared" si="97"/>
        <v>30</v>
      </c>
      <c r="G1550" s="66" t="str">
        <f t="shared" si="98"/>
        <v>Pre1997</v>
      </c>
      <c r="H1550" s="67" t="str">
        <f t="shared" si="100"/>
        <v>2021-T7 Single Construction-30</v>
      </c>
      <c r="I1550" s="302">
        <v>1.84933566954894E-4</v>
      </c>
      <c r="J1550" s="305">
        <f>VLOOKUP(H1550,T7_ReductionFactor!$G$10:$H$3591,2,FALSE)</f>
        <v>0.9273113941263823</v>
      </c>
      <c r="K1550" s="75">
        <f t="shared" si="99"/>
        <v>1.7149100379370742E-4</v>
      </c>
      <c r="L1550" s="11"/>
      <c r="M1550" s="6"/>
      <c r="N1550" s="6"/>
      <c r="O1550" s="6"/>
      <c r="Q1550" s="7"/>
    </row>
    <row r="1551" spans="1:17" s="9" customFormat="1" ht="16.149999999999999" customHeight="1" x14ac:dyDescent="0.25">
      <c r="A1551" s="9" t="s">
        <v>192</v>
      </c>
      <c r="B1551" s="7">
        <v>2021</v>
      </c>
      <c r="C1551" s="296" t="s">
        <v>34</v>
      </c>
      <c r="D1551" s="307">
        <v>1990</v>
      </c>
      <c r="E1551" s="307" t="s">
        <v>194</v>
      </c>
      <c r="F1551" s="65">
        <f t="shared" si="97"/>
        <v>31</v>
      </c>
      <c r="G1551" s="66" t="str">
        <f t="shared" si="98"/>
        <v>Pre1997</v>
      </c>
      <c r="H1551" s="67" t="str">
        <f t="shared" si="100"/>
        <v>2021-T7 Single Construction-31</v>
      </c>
      <c r="I1551" s="302">
        <v>6.3666681214698696E-4</v>
      </c>
      <c r="J1551" s="305">
        <f>VLOOKUP(H1551,T7_ReductionFactor!$G$10:$H$3591,2,FALSE)</f>
        <v>0.92669886219384257</v>
      </c>
      <c r="K1551" s="75">
        <f t="shared" si="99"/>
        <v>5.8999841041319377E-4</v>
      </c>
      <c r="L1551" s="11"/>
      <c r="M1551" s="6"/>
      <c r="N1551" s="6"/>
      <c r="O1551" s="6"/>
      <c r="Q1551" s="7"/>
    </row>
    <row r="1552" spans="1:17" s="9" customFormat="1" ht="16.149999999999999" customHeight="1" x14ac:dyDescent="0.25">
      <c r="A1552" s="9" t="s">
        <v>192</v>
      </c>
      <c r="B1552" s="7">
        <v>2021</v>
      </c>
      <c r="C1552" s="296" t="s">
        <v>34</v>
      </c>
      <c r="D1552" s="307">
        <v>1989</v>
      </c>
      <c r="E1552" s="307" t="s">
        <v>194</v>
      </c>
      <c r="F1552" s="65">
        <f t="shared" si="97"/>
        <v>32</v>
      </c>
      <c r="G1552" s="66" t="str">
        <f t="shared" si="98"/>
        <v>Pre1997</v>
      </c>
      <c r="H1552" s="67" t="str">
        <f t="shared" si="100"/>
        <v>2021-T7 Single Construction-32</v>
      </c>
      <c r="I1552" s="302">
        <v>6.0087475088751205E-4</v>
      </c>
      <c r="J1552" s="305">
        <f>VLOOKUP(H1552,T7_ReductionFactor!$G$10:$H$3591,2,FALSE)</f>
        <v>0.92612036347695637</v>
      </c>
      <c r="K1552" s="75">
        <f t="shared" si="99"/>
        <v>5.5648234269606832E-4</v>
      </c>
      <c r="L1552" s="11"/>
      <c r="M1552" s="6"/>
      <c r="N1552" s="6"/>
      <c r="O1552" s="6"/>
      <c r="Q1552" s="7"/>
    </row>
    <row r="1553" spans="1:17" s="9" customFormat="1" ht="16.149999999999999" customHeight="1" x14ac:dyDescent="0.25">
      <c r="A1553" s="9" t="s">
        <v>192</v>
      </c>
      <c r="B1553" s="7">
        <v>2021</v>
      </c>
      <c r="C1553" s="296" t="s">
        <v>34</v>
      </c>
      <c r="D1553" s="307">
        <v>1988</v>
      </c>
      <c r="E1553" s="307" t="s">
        <v>194</v>
      </c>
      <c r="F1553" s="65">
        <f t="shared" si="97"/>
        <v>33</v>
      </c>
      <c r="G1553" s="66" t="str">
        <f t="shared" si="98"/>
        <v>Pre1997</v>
      </c>
      <c r="H1553" s="67" t="str">
        <f t="shared" si="100"/>
        <v>2021-T7 Single Construction-33</v>
      </c>
      <c r="I1553" s="302">
        <v>5.3702483971938201E-4</v>
      </c>
      <c r="J1553" s="305">
        <f>VLOOKUP(H1553,T7_ReductionFactor!$G$10:$H$3591,2,FALSE)</f>
        <v>0.92557446763402718</v>
      </c>
      <c r="K1553" s="75">
        <f t="shared" si="99"/>
        <v>4.9705648012951574E-4</v>
      </c>
      <c r="L1553" s="11"/>
      <c r="M1553" s="6"/>
      <c r="N1553" s="6"/>
      <c r="O1553" s="6"/>
      <c r="Q1553" s="7"/>
    </row>
    <row r="1554" spans="1:17" s="9" customFormat="1" ht="16.149999999999999" customHeight="1" x14ac:dyDescent="0.25">
      <c r="A1554" s="9" t="s">
        <v>192</v>
      </c>
      <c r="B1554" s="7">
        <v>2021</v>
      </c>
      <c r="C1554" s="296" t="s">
        <v>34</v>
      </c>
      <c r="D1554" s="307">
        <v>1987</v>
      </c>
      <c r="E1554" s="307" t="s">
        <v>194</v>
      </c>
      <c r="F1554" s="65">
        <f t="shared" si="97"/>
        <v>34</v>
      </c>
      <c r="G1554" s="66" t="str">
        <f t="shared" si="98"/>
        <v>Pre1997</v>
      </c>
      <c r="H1554" s="67" t="str">
        <f t="shared" si="100"/>
        <v>2021-T7 Single Construction-34</v>
      </c>
      <c r="I1554" s="302">
        <v>3.58153655373681E-4</v>
      </c>
      <c r="J1554" s="305">
        <f>VLOOKUP(H1554,T7_ReductionFactor!$G$10:$H$3591,2,FALSE)</f>
        <v>0.92505986087274961</v>
      </c>
      <c r="K1554" s="75">
        <f t="shared" si="99"/>
        <v>3.3131357061104406E-4</v>
      </c>
      <c r="L1554" s="11"/>
      <c r="M1554" s="6"/>
      <c r="N1554" s="6"/>
      <c r="O1554" s="6"/>
      <c r="Q1554" s="7"/>
    </row>
    <row r="1555" spans="1:17" s="9" customFormat="1" ht="16.149999999999999" customHeight="1" x14ac:dyDescent="0.25">
      <c r="A1555" s="9" t="s">
        <v>192</v>
      </c>
      <c r="B1555" s="7">
        <v>2021</v>
      </c>
      <c r="C1555" s="296" t="s">
        <v>34</v>
      </c>
      <c r="D1555" s="307">
        <v>1986</v>
      </c>
      <c r="E1555" s="307" t="s">
        <v>194</v>
      </c>
      <c r="F1555" s="65">
        <f t="shared" si="97"/>
        <v>35</v>
      </c>
      <c r="G1555" s="66" t="str">
        <f t="shared" si="98"/>
        <v>Pre1997</v>
      </c>
      <c r="H1555" s="67" t="str">
        <f t="shared" si="100"/>
        <v>2021-T7 Single Construction-35</v>
      </c>
      <c r="I1555" s="302">
        <v>3.2603686850117802E-4</v>
      </c>
      <c r="J1555" s="305">
        <f>VLOOKUP(H1555,T7_ReductionFactor!$G$10:$H$3591,2,FALSE)</f>
        <v>0.92457519934384236</v>
      </c>
      <c r="K1555" s="75">
        <f t="shared" si="99"/>
        <v>3.0144560268791879E-4</v>
      </c>
      <c r="L1555" s="11"/>
      <c r="M1555" s="6"/>
      <c r="N1555" s="6"/>
      <c r="O1555" s="6"/>
      <c r="Q1555" s="7"/>
    </row>
    <row r="1556" spans="1:17" s="9" customFormat="1" ht="16.149999999999999" customHeight="1" x14ac:dyDescent="0.25">
      <c r="A1556" s="9" t="s">
        <v>192</v>
      </c>
      <c r="B1556" s="7">
        <v>2021</v>
      </c>
      <c r="C1556" s="296" t="s">
        <v>34</v>
      </c>
      <c r="D1556" s="307">
        <v>1985</v>
      </c>
      <c r="E1556" s="307" t="s">
        <v>194</v>
      </c>
      <c r="F1556" s="65">
        <f t="shared" si="97"/>
        <v>36</v>
      </c>
      <c r="G1556" s="66" t="str">
        <f t="shared" si="98"/>
        <v>Pre1997</v>
      </c>
      <c r="H1556" s="67" t="str">
        <f t="shared" si="100"/>
        <v>2021-T7 Single Construction-36</v>
      </c>
      <c r="I1556" s="302">
        <v>2.6853869262432001E-4</v>
      </c>
      <c r="J1556" s="305">
        <f>VLOOKUP(H1556,T7_ReductionFactor!$G$10:$H$3591,2,FALSE)</f>
        <v>0.92411915669536537</v>
      </c>
      <c r="K1556" s="75">
        <f t="shared" si="99"/>
        <v>2.4816175016806254E-4</v>
      </c>
      <c r="L1556" s="11"/>
      <c r="M1556" s="6"/>
      <c r="N1556" s="6"/>
      <c r="O1556" s="6"/>
      <c r="Q1556" s="7"/>
    </row>
    <row r="1557" spans="1:17" s="9" customFormat="1" ht="16.149999999999999" customHeight="1" x14ac:dyDescent="0.25">
      <c r="A1557" s="9" t="s">
        <v>192</v>
      </c>
      <c r="B1557" s="7">
        <v>2021</v>
      </c>
      <c r="C1557" s="296" t="s">
        <v>34</v>
      </c>
      <c r="D1557" s="307">
        <v>1984</v>
      </c>
      <c r="E1557" s="307" t="s">
        <v>194</v>
      </c>
      <c r="F1557" s="65">
        <f t="shared" si="97"/>
        <v>37</v>
      </c>
      <c r="G1557" s="66" t="str">
        <f t="shared" si="98"/>
        <v>Pre1997</v>
      </c>
      <c r="H1557" s="67" t="str">
        <f t="shared" si="100"/>
        <v>2021-T7 Single Construction-37</v>
      </c>
      <c r="I1557" s="302">
        <v>2.4656957227207698E-4</v>
      </c>
      <c r="J1557" s="305">
        <f>VLOOKUP(H1557,T7_ReductionFactor!$G$10:$H$3591,2,FALSE)</f>
        <v>0.92369042195935636</v>
      </c>
      <c r="K1557" s="75">
        <f t="shared" si="99"/>
        <v>2.2775395225433279E-4</v>
      </c>
      <c r="L1557" s="11"/>
      <c r="M1557" s="6"/>
      <c r="N1557" s="6"/>
      <c r="O1557" s="6"/>
      <c r="Q1557" s="7"/>
    </row>
    <row r="1558" spans="1:17" s="9" customFormat="1" ht="16.149999999999999" customHeight="1" x14ac:dyDescent="0.25">
      <c r="A1558" s="9" t="s">
        <v>192</v>
      </c>
      <c r="B1558" s="7">
        <v>2021</v>
      </c>
      <c r="C1558" s="296" t="s">
        <v>34</v>
      </c>
      <c r="D1558" s="307">
        <v>1983</v>
      </c>
      <c r="E1558" s="307" t="s">
        <v>194</v>
      </c>
      <c r="F1558" s="65">
        <f t="shared" si="97"/>
        <v>38</v>
      </c>
      <c r="G1558" s="66" t="str">
        <f t="shared" si="98"/>
        <v>Pre1997</v>
      </c>
      <c r="H1558" s="67" t="str">
        <f t="shared" si="100"/>
        <v>2021-T7 Single Construction-38</v>
      </c>
      <c r="I1558" s="302">
        <v>1.03994804229085E-4</v>
      </c>
      <c r="J1558" s="305">
        <f>VLOOKUP(H1558,T7_ReductionFactor!$G$10:$H$3591,2,FALSE)</f>
        <v>0.92328708266045689</v>
      </c>
      <c r="K1558" s="75">
        <f t="shared" si="99"/>
        <v>9.6017059408517235E-5</v>
      </c>
      <c r="L1558" s="11"/>
      <c r="M1558" s="6"/>
      <c r="N1558" s="6"/>
      <c r="O1558" s="6"/>
      <c r="Q1558" s="7"/>
    </row>
    <row r="1559" spans="1:17" s="9" customFormat="1" ht="16.149999999999999" customHeight="1" x14ac:dyDescent="0.25">
      <c r="A1559" s="9" t="s">
        <v>192</v>
      </c>
      <c r="B1559" s="7">
        <v>2021</v>
      </c>
      <c r="C1559" s="296" t="s">
        <v>34</v>
      </c>
      <c r="D1559" s="307">
        <v>1982</v>
      </c>
      <c r="E1559" s="307" t="s">
        <v>194</v>
      </c>
      <c r="F1559" s="65">
        <f t="shared" si="97"/>
        <v>39</v>
      </c>
      <c r="G1559" s="66" t="str">
        <f t="shared" si="98"/>
        <v>Pre1997</v>
      </c>
      <c r="H1559" s="67" t="str">
        <f t="shared" si="100"/>
        <v>2021-T7 Single Construction-39</v>
      </c>
      <c r="I1559" s="302">
        <v>7.8082521826553202E-5</v>
      </c>
      <c r="J1559" s="305">
        <f>VLOOKUP(H1559,T7_ReductionFactor!$G$10:$H$3591,2,FALSE)</f>
        <v>0.92290731152063721</v>
      </c>
      <c r="K1559" s="75">
        <f t="shared" si="99"/>
        <v>7.2062930295695691E-5</v>
      </c>
      <c r="L1559" s="11"/>
      <c r="M1559" s="6"/>
      <c r="N1559" s="6"/>
      <c r="O1559" s="6"/>
      <c r="Q1559" s="7"/>
    </row>
    <row r="1560" spans="1:17" s="9" customFormat="1" ht="16.149999999999999" customHeight="1" x14ac:dyDescent="0.25">
      <c r="A1560" s="9" t="s">
        <v>192</v>
      </c>
      <c r="B1560" s="7">
        <v>2021</v>
      </c>
      <c r="C1560" s="296" t="s">
        <v>34</v>
      </c>
      <c r="D1560" s="307">
        <v>1981</v>
      </c>
      <c r="E1560" s="307" t="s">
        <v>194</v>
      </c>
      <c r="F1560" s="65">
        <f t="shared" si="97"/>
        <v>40</v>
      </c>
      <c r="G1560" s="66" t="str">
        <f t="shared" si="98"/>
        <v>Pre1997</v>
      </c>
      <c r="H1560" s="67" t="str">
        <f t="shared" si="100"/>
        <v>2021-T7 Single Construction-40</v>
      </c>
      <c r="I1560" s="302">
        <v>1.24963879532512E-4</v>
      </c>
      <c r="J1560" s="305">
        <f>VLOOKUP(H1560,T7_ReductionFactor!$G$10:$H$3591,2,FALSE)</f>
        <v>0.92254948376012536</v>
      </c>
      <c r="K1560" s="75">
        <f t="shared" si="99"/>
        <v>1.1528536255138143E-4</v>
      </c>
      <c r="L1560" s="11"/>
      <c r="M1560" s="6"/>
      <c r="N1560" s="6"/>
      <c r="O1560" s="6"/>
      <c r="Q1560" s="7"/>
    </row>
    <row r="1561" spans="1:17" s="9" customFormat="1" ht="16.149999999999999" customHeight="1" x14ac:dyDescent="0.25">
      <c r="A1561" s="9" t="s">
        <v>192</v>
      </c>
      <c r="B1561" s="7">
        <v>2021</v>
      </c>
      <c r="C1561" s="296" t="s">
        <v>34</v>
      </c>
      <c r="D1561" s="307">
        <v>1980</v>
      </c>
      <c r="E1561" s="307" t="s">
        <v>194</v>
      </c>
      <c r="F1561" s="65">
        <f t="shared" si="97"/>
        <v>41</v>
      </c>
      <c r="G1561" s="66" t="str">
        <f t="shared" si="98"/>
        <v>Pre1997</v>
      </c>
      <c r="H1561" s="67" t="str">
        <f t="shared" si="100"/>
        <v>2021-T7 Single Construction-41</v>
      </c>
      <c r="I1561" s="302">
        <v>4.51105375359766E-5</v>
      </c>
      <c r="J1561" s="305">
        <f>VLOOKUP(H1561,T7_ReductionFactor!$G$10:$H$3591,2,FALSE)</f>
        <v>0.92221211736066122</v>
      </c>
      <c r="K1561" s="75">
        <f t="shared" si="99"/>
        <v>4.1601484336330567E-5</v>
      </c>
      <c r="L1561" s="11"/>
      <c r="M1561" s="6"/>
      <c r="N1561" s="6"/>
      <c r="O1561" s="6"/>
      <c r="Q1561" s="7"/>
    </row>
    <row r="1562" spans="1:17" s="9" customFormat="1" ht="16.149999999999999" customHeight="1" x14ac:dyDescent="0.25">
      <c r="A1562" s="9" t="s">
        <v>192</v>
      </c>
      <c r="B1562" s="7">
        <v>2021</v>
      </c>
      <c r="C1562" s="296" t="s">
        <v>34</v>
      </c>
      <c r="D1562" s="307">
        <v>1979</v>
      </c>
      <c r="E1562" s="307" t="s">
        <v>194</v>
      </c>
      <c r="F1562" s="65">
        <f t="shared" si="97"/>
        <v>42</v>
      </c>
      <c r="G1562" s="66" t="str">
        <f t="shared" si="98"/>
        <v>Pre1997</v>
      </c>
      <c r="H1562" s="67" t="str">
        <f t="shared" si="100"/>
        <v>2021-T7 Single Construction-42</v>
      </c>
      <c r="I1562" s="302">
        <v>2.1150032726497499E-5</v>
      </c>
      <c r="J1562" s="305">
        <f>VLOOKUP(H1562,T7_ReductionFactor!$G$10:$H$3591,2,FALSE)</f>
        <v>0.9218938603186686</v>
      </c>
      <c r="K1562" s="75">
        <f t="shared" si="99"/>
        <v>1.9498085316096956E-5</v>
      </c>
      <c r="L1562" s="11"/>
      <c r="M1562" s="6"/>
      <c r="N1562" s="6"/>
      <c r="O1562" s="6"/>
      <c r="Q1562" s="7"/>
    </row>
    <row r="1563" spans="1:17" s="9" customFormat="1" ht="16.149999999999999" customHeight="1" x14ac:dyDescent="0.25">
      <c r="A1563" s="9" t="s">
        <v>192</v>
      </c>
      <c r="B1563" s="7">
        <v>2021</v>
      </c>
      <c r="C1563" s="296" t="s">
        <v>34</v>
      </c>
      <c r="D1563" s="307">
        <v>1978</v>
      </c>
      <c r="E1563" s="307" t="s">
        <v>194</v>
      </c>
      <c r="F1563" s="65">
        <f t="shared" si="97"/>
        <v>43</v>
      </c>
      <c r="G1563" s="66" t="str">
        <f t="shared" si="98"/>
        <v>Pre1997</v>
      </c>
      <c r="H1563" s="67" t="str">
        <f t="shared" si="100"/>
        <v>2021-T7 Single Construction-43</v>
      </c>
      <c r="I1563" s="302">
        <v>3.2674364314375602E-5</v>
      </c>
      <c r="J1563" s="305">
        <f>VLOOKUP(H1563,T7_ReductionFactor!$G$10:$H$3591,2,FALSE)</f>
        <v>0.92159343811896777</v>
      </c>
      <c r="K1563" s="75">
        <f t="shared" si="99"/>
        <v>3.0112479746837121E-5</v>
      </c>
      <c r="L1563" s="11"/>
      <c r="M1563" s="6"/>
      <c r="N1563" s="6"/>
      <c r="O1563" s="6"/>
      <c r="Q1563" s="7"/>
    </row>
    <row r="1564" spans="1:17" s="9" customFormat="1" ht="16.149999999999999" customHeight="1" x14ac:dyDescent="0.25">
      <c r="A1564" s="9" t="s">
        <v>192</v>
      </c>
      <c r="B1564" s="7">
        <v>2021</v>
      </c>
      <c r="C1564" s="296" t="s">
        <v>34</v>
      </c>
      <c r="D1564" s="307">
        <v>1977</v>
      </c>
      <c r="E1564" s="307" t="s">
        <v>194</v>
      </c>
      <c r="F1564" s="65">
        <f t="shared" si="97"/>
        <v>44</v>
      </c>
      <c r="G1564" s="66" t="str">
        <f t="shared" si="98"/>
        <v>Pre1997</v>
      </c>
      <c r="H1564" s="67" t="str">
        <f t="shared" si="100"/>
        <v>2021-T7 Single Construction-44</v>
      </c>
      <c r="I1564" s="302">
        <v>3.34393228776982E-5</v>
      </c>
      <c r="J1564" s="305">
        <f>VLOOKUP(H1564,T7_ReductionFactor!$G$10:$H$3591,2,FALSE)</f>
        <v>0.92134591231640039</v>
      </c>
      <c r="K1564" s="75">
        <f t="shared" si="99"/>
        <v>3.0809183443995525E-5</v>
      </c>
      <c r="L1564" s="11"/>
      <c r="M1564" s="6"/>
      <c r="N1564" s="6"/>
      <c r="O1564" s="6"/>
      <c r="Q1564" s="7"/>
    </row>
    <row r="1565" spans="1:17" s="9" customFormat="1" ht="16.149999999999999" customHeight="1" x14ac:dyDescent="0.25">
      <c r="A1565" s="9" t="s">
        <v>192</v>
      </c>
      <c r="B1565" s="7">
        <v>2021</v>
      </c>
      <c r="C1565" s="296" t="s">
        <v>35</v>
      </c>
      <c r="D1565" s="307">
        <v>2022</v>
      </c>
      <c r="E1565" s="307" t="s">
        <v>194</v>
      </c>
      <c r="F1565" s="65">
        <f t="shared" si="97"/>
        <v>-1</v>
      </c>
      <c r="G1565" s="66" t="str">
        <f t="shared" si="98"/>
        <v>2013+</v>
      </c>
      <c r="H1565" s="67" t="str">
        <f t="shared" si="100"/>
        <v>2021-T7 SWCV--1</v>
      </c>
      <c r="I1565" s="302">
        <v>3.5028182215082601E-6</v>
      </c>
      <c r="J1565" s="305">
        <f>VLOOKUP(H1565,T7_ReductionFactor!$G$10:$H$3591,2,FALSE)</f>
        <v>0.99309067705274068</v>
      </c>
      <c r="K1565" s="75">
        <f t="shared" si="99"/>
        <v>3.4786161191903149E-6</v>
      </c>
      <c r="L1565" s="11"/>
      <c r="M1565" s="6"/>
      <c r="N1565" s="6"/>
      <c r="O1565" s="6"/>
      <c r="Q1565" s="7"/>
    </row>
    <row r="1566" spans="1:17" s="9" customFormat="1" ht="16.149999999999999" customHeight="1" x14ac:dyDescent="0.25">
      <c r="A1566" s="9" t="s">
        <v>192</v>
      </c>
      <c r="B1566" s="7">
        <v>2021</v>
      </c>
      <c r="C1566" s="296" t="s">
        <v>35</v>
      </c>
      <c r="D1566" s="307">
        <v>2021</v>
      </c>
      <c r="E1566" s="307" t="s">
        <v>194</v>
      </c>
      <c r="F1566" s="65">
        <f t="shared" si="97"/>
        <v>0</v>
      </c>
      <c r="G1566" s="66" t="str">
        <f t="shared" si="98"/>
        <v>2013+</v>
      </c>
      <c r="H1566" s="67" t="str">
        <f t="shared" si="100"/>
        <v>2021-T7 SWCV-0</v>
      </c>
      <c r="I1566" s="302">
        <v>7.3294546959862703E-5</v>
      </c>
      <c r="J1566" s="305">
        <f>VLOOKUP(H1566,T7_ReductionFactor!$G$10:$H$3591,2,FALSE)</f>
        <v>0.97778001954560245</v>
      </c>
      <c r="K1566" s="75">
        <f t="shared" si="99"/>
        <v>7.1665943559000625E-5</v>
      </c>
      <c r="L1566" s="11"/>
      <c r="M1566" s="6"/>
      <c r="N1566" s="6"/>
      <c r="O1566" s="6"/>
      <c r="Q1566" s="7"/>
    </row>
    <row r="1567" spans="1:17" s="9" customFormat="1" ht="16.149999999999999" customHeight="1" x14ac:dyDescent="0.25">
      <c r="A1567" s="9" t="s">
        <v>192</v>
      </c>
      <c r="B1567" s="7">
        <v>2021</v>
      </c>
      <c r="C1567" s="296" t="s">
        <v>35</v>
      </c>
      <c r="D1567" s="307">
        <v>2020</v>
      </c>
      <c r="E1567" s="307" t="s">
        <v>194</v>
      </c>
      <c r="F1567" s="65">
        <f t="shared" si="97"/>
        <v>1</v>
      </c>
      <c r="G1567" s="66" t="str">
        <f t="shared" si="98"/>
        <v>2013+</v>
      </c>
      <c r="H1567" s="67" t="str">
        <f t="shared" si="100"/>
        <v>2021-T7 SWCV-1</v>
      </c>
      <c r="I1567" s="302">
        <v>9.3667045522978802E-5</v>
      </c>
      <c r="J1567" s="305">
        <f>VLOOKUP(H1567,T7_ReductionFactor!$G$10:$H$3591,2,FALSE)</f>
        <v>0.96404191022228092</v>
      </c>
      <c r="K1567" s="75">
        <f t="shared" si="99"/>
        <v>9.0298957490849826E-5</v>
      </c>
      <c r="L1567" s="11"/>
      <c r="M1567" s="6"/>
      <c r="N1567" s="6"/>
      <c r="O1567" s="6"/>
      <c r="Q1567" s="7"/>
    </row>
    <row r="1568" spans="1:17" s="9" customFormat="1" ht="16.149999999999999" customHeight="1" x14ac:dyDescent="0.25">
      <c r="A1568" s="9" t="s">
        <v>192</v>
      </c>
      <c r="B1568" s="7">
        <v>2021</v>
      </c>
      <c r="C1568" s="296" t="s">
        <v>35</v>
      </c>
      <c r="D1568" s="307">
        <v>2019</v>
      </c>
      <c r="E1568" s="307" t="s">
        <v>194</v>
      </c>
      <c r="F1568" s="65">
        <f t="shared" si="97"/>
        <v>2</v>
      </c>
      <c r="G1568" s="66" t="str">
        <f t="shared" si="98"/>
        <v>2013+</v>
      </c>
      <c r="H1568" s="67" t="str">
        <f t="shared" si="100"/>
        <v>2021-T7 SWCV-2</v>
      </c>
      <c r="I1568" s="302">
        <v>9.9588385999616394E-5</v>
      </c>
      <c r="J1568" s="305">
        <f>VLOOKUP(H1568,T7_ReductionFactor!$G$10:$H$3591,2,FALSE)</f>
        <v>0.9516459100290463</v>
      </c>
      <c r="K1568" s="75">
        <f t="shared" si="99"/>
        <v>9.4772880222928881E-5</v>
      </c>
      <c r="L1568" s="11"/>
      <c r="M1568" s="6"/>
      <c r="N1568" s="6"/>
      <c r="O1568" s="6"/>
      <c r="Q1568" s="7"/>
    </row>
    <row r="1569" spans="1:17" s="9" customFormat="1" ht="16.149999999999999" customHeight="1" x14ac:dyDescent="0.25">
      <c r="A1569" s="9" t="s">
        <v>192</v>
      </c>
      <c r="B1569" s="7">
        <v>2021</v>
      </c>
      <c r="C1569" s="296" t="s">
        <v>35</v>
      </c>
      <c r="D1569" s="307">
        <v>2018</v>
      </c>
      <c r="E1569" s="307" t="s">
        <v>194</v>
      </c>
      <c r="F1569" s="65">
        <f t="shared" si="97"/>
        <v>3</v>
      </c>
      <c r="G1569" s="66" t="str">
        <f t="shared" si="98"/>
        <v>2013+</v>
      </c>
      <c r="H1569" s="67" t="str">
        <f t="shared" si="100"/>
        <v>2021-T7 SWCV-3</v>
      </c>
      <c r="I1569" s="302">
        <v>5.4770658572599902E-5</v>
      </c>
      <c r="J1569" s="305">
        <f>VLOOKUP(H1569,T7_ReductionFactor!$G$10:$H$3591,2,FALSE)</f>
        <v>0.94040450736588288</v>
      </c>
      <c r="K1569" s="75">
        <f t="shared" si="99"/>
        <v>5.150657419307078E-5</v>
      </c>
      <c r="L1569" s="11"/>
      <c r="M1569" s="6"/>
      <c r="N1569" s="6"/>
      <c r="O1569" s="6"/>
      <c r="Q1569" s="7"/>
    </row>
    <row r="1570" spans="1:17" s="9" customFormat="1" ht="16.149999999999999" customHeight="1" x14ac:dyDescent="0.25">
      <c r="A1570" s="9" t="s">
        <v>192</v>
      </c>
      <c r="B1570" s="7">
        <v>2021</v>
      </c>
      <c r="C1570" s="296" t="s">
        <v>35</v>
      </c>
      <c r="D1570" s="307">
        <v>2017</v>
      </c>
      <c r="E1570" s="307" t="s">
        <v>194</v>
      </c>
      <c r="F1570" s="65">
        <f t="shared" si="97"/>
        <v>4</v>
      </c>
      <c r="G1570" s="66" t="str">
        <f t="shared" si="98"/>
        <v>2013+</v>
      </c>
      <c r="H1570" s="67" t="str">
        <f t="shared" si="100"/>
        <v>2021-T7 SWCV-4</v>
      </c>
      <c r="I1570" s="302">
        <v>2.1718569928863999E-4</v>
      </c>
      <c r="J1570" s="305">
        <f>VLOOKUP(H1570,T7_ReductionFactor!$G$10:$H$3591,2,FALSE)</f>
        <v>0.9301635669437559</v>
      </c>
      <c r="K1570" s="75">
        <f t="shared" si="99"/>
        <v>2.0201822473949531E-4</v>
      </c>
      <c r="L1570" s="11"/>
      <c r="M1570" s="6"/>
      <c r="N1570" s="6"/>
      <c r="O1570" s="6"/>
      <c r="Q1570" s="7"/>
    </row>
    <row r="1571" spans="1:17" s="9" customFormat="1" ht="16.149999999999999" customHeight="1" x14ac:dyDescent="0.25">
      <c r="A1571" s="9" t="s">
        <v>192</v>
      </c>
      <c r="B1571" s="7">
        <v>2021</v>
      </c>
      <c r="C1571" s="296" t="s">
        <v>35</v>
      </c>
      <c r="D1571" s="307">
        <v>2016</v>
      </c>
      <c r="E1571" s="307" t="s">
        <v>194</v>
      </c>
      <c r="F1571" s="65">
        <f t="shared" si="97"/>
        <v>5</v>
      </c>
      <c r="G1571" s="66" t="str">
        <f t="shared" si="98"/>
        <v>2013+</v>
      </c>
      <c r="H1571" s="67" t="str">
        <f t="shared" si="100"/>
        <v>2021-T7 SWCV-5</v>
      </c>
      <c r="I1571" s="302">
        <v>1.75476892755138E-4</v>
      </c>
      <c r="J1571" s="305">
        <f>VLOOKUP(H1571,T7_ReductionFactor!$G$10:$H$3591,2,FALSE)</f>
        <v>0.92079522009708858</v>
      </c>
      <c r="K1571" s="75">
        <f t="shared" si="99"/>
        <v>1.6157828408642052E-4</v>
      </c>
      <c r="L1571" s="11"/>
      <c r="M1571" s="6"/>
      <c r="N1571" s="6"/>
      <c r="O1571" s="6"/>
      <c r="Q1571" s="7"/>
    </row>
    <row r="1572" spans="1:17" s="9" customFormat="1" ht="16.149999999999999" customHeight="1" x14ac:dyDescent="0.25">
      <c r="A1572" s="9" t="s">
        <v>192</v>
      </c>
      <c r="B1572" s="7">
        <v>2021</v>
      </c>
      <c r="C1572" s="296" t="s">
        <v>35</v>
      </c>
      <c r="D1572" s="307">
        <v>2015</v>
      </c>
      <c r="E1572" s="307" t="s">
        <v>194</v>
      </c>
      <c r="F1572" s="65">
        <f t="shared" si="97"/>
        <v>6</v>
      </c>
      <c r="G1572" s="66" t="str">
        <f t="shared" si="98"/>
        <v>2013+</v>
      </c>
      <c r="H1572" s="67" t="str">
        <f t="shared" si="100"/>
        <v>2021-T7 SWCV-6</v>
      </c>
      <c r="I1572" s="302">
        <v>1.26052169947619E-4</v>
      </c>
      <c r="J1572" s="305">
        <f>VLOOKUP(H1572,T7_ReductionFactor!$G$10:$H$3591,2,FALSE)</f>
        <v>0.9121924982066163</v>
      </c>
      <c r="K1572" s="75">
        <f t="shared" si="99"/>
        <v>1.1498384380888353E-4</v>
      </c>
      <c r="L1572" s="11"/>
      <c r="M1572" s="6"/>
      <c r="N1572" s="6"/>
      <c r="O1572" s="6"/>
      <c r="Q1572" s="7"/>
    </row>
    <row r="1573" spans="1:17" s="9" customFormat="1" ht="16.149999999999999" customHeight="1" x14ac:dyDescent="0.25">
      <c r="A1573" s="9" t="s">
        <v>192</v>
      </c>
      <c r="B1573" s="7">
        <v>2021</v>
      </c>
      <c r="C1573" s="296" t="s">
        <v>35</v>
      </c>
      <c r="D1573" s="307">
        <v>2014</v>
      </c>
      <c r="E1573" s="307" t="s">
        <v>194</v>
      </c>
      <c r="F1573" s="65">
        <f t="shared" si="97"/>
        <v>7</v>
      </c>
      <c r="G1573" s="66" t="str">
        <f t="shared" si="98"/>
        <v>2013+</v>
      </c>
      <c r="H1573" s="67" t="str">
        <f t="shared" si="100"/>
        <v>2021-T7 SWCV-7</v>
      </c>
      <c r="I1573" s="302">
        <v>8.5424460301712505E-5</v>
      </c>
      <c r="J1573" s="305">
        <f>VLOOKUP(H1573,T7_ReductionFactor!$G$10:$H$3591,2,FALSE)</f>
        <v>0.90426523021359195</v>
      </c>
      <c r="K1573" s="75">
        <f t="shared" si="99"/>
        <v>7.7246369260599906E-5</v>
      </c>
      <c r="L1573" s="11"/>
      <c r="M1573" s="6"/>
      <c r="N1573" s="6"/>
      <c r="O1573" s="6"/>
      <c r="Q1573" s="7"/>
    </row>
    <row r="1574" spans="1:17" s="9" customFormat="1" ht="16.149999999999999" customHeight="1" x14ac:dyDescent="0.25">
      <c r="A1574" s="9" t="s">
        <v>192</v>
      </c>
      <c r="B1574" s="7">
        <v>2021</v>
      </c>
      <c r="C1574" s="296" t="s">
        <v>35</v>
      </c>
      <c r="D1574" s="307">
        <v>2013</v>
      </c>
      <c r="E1574" s="307" t="s">
        <v>194</v>
      </c>
      <c r="F1574" s="65">
        <f t="shared" si="97"/>
        <v>8</v>
      </c>
      <c r="G1574" s="66" t="str">
        <f t="shared" si="98"/>
        <v>2010-12</v>
      </c>
      <c r="H1574" s="67" t="str">
        <f t="shared" si="100"/>
        <v>2021-T7 SWCV-8</v>
      </c>
      <c r="I1574" s="302">
        <v>1.2389592151955601E-4</v>
      </c>
      <c r="J1574" s="305">
        <f>VLOOKUP(H1574,T7_ReductionFactor!$G$10:$H$3591,2,FALSE)</f>
        <v>0.86889448521874446</v>
      </c>
      <c r="K1574" s="75">
        <f t="shared" si="99"/>
        <v>1.0765248294943658E-4</v>
      </c>
      <c r="L1574" s="11"/>
      <c r="M1574" s="6"/>
      <c r="N1574" s="6"/>
      <c r="O1574" s="6"/>
      <c r="Q1574" s="7"/>
    </row>
    <row r="1575" spans="1:17" s="9" customFormat="1" ht="16.149999999999999" customHeight="1" x14ac:dyDescent="0.25">
      <c r="A1575" s="9" t="s">
        <v>192</v>
      </c>
      <c r="B1575" s="7">
        <v>2021</v>
      </c>
      <c r="C1575" s="296" t="s">
        <v>35</v>
      </c>
      <c r="D1575" s="307">
        <v>2012</v>
      </c>
      <c r="E1575" s="307" t="s">
        <v>194</v>
      </c>
      <c r="F1575" s="65">
        <f t="shared" si="97"/>
        <v>9</v>
      </c>
      <c r="G1575" s="66" t="str">
        <f t="shared" si="98"/>
        <v>2010-12</v>
      </c>
      <c r="H1575" s="67" t="str">
        <f t="shared" si="100"/>
        <v>2021-T7 SWCV-9</v>
      </c>
      <c r="I1575" s="302">
        <v>7.1310512904958001E-5</v>
      </c>
      <c r="J1575" s="305">
        <f>VLOOKUP(H1575,T7_ReductionFactor!$G$10:$H$3591,2,FALSE)</f>
        <v>0.86172885974221292</v>
      </c>
      <c r="K1575" s="75">
        <f t="shared" si="99"/>
        <v>6.1450326973221816E-5</v>
      </c>
      <c r="L1575" s="11"/>
      <c r="M1575" s="6"/>
      <c r="N1575" s="6"/>
      <c r="O1575" s="6"/>
      <c r="Q1575" s="7"/>
    </row>
    <row r="1576" spans="1:17" s="9" customFormat="1" ht="16.149999999999999" customHeight="1" x14ac:dyDescent="0.25">
      <c r="A1576" s="9" t="s">
        <v>192</v>
      </c>
      <c r="B1576" s="7">
        <v>2021</v>
      </c>
      <c r="C1576" s="296" t="s">
        <v>35</v>
      </c>
      <c r="D1576" s="307">
        <v>2011</v>
      </c>
      <c r="E1576" s="307" t="s">
        <v>194</v>
      </c>
      <c r="F1576" s="65">
        <f t="shared" si="97"/>
        <v>10</v>
      </c>
      <c r="G1576" s="66" t="str">
        <f t="shared" si="98"/>
        <v>2010-12</v>
      </c>
      <c r="H1576" s="67" t="str">
        <f t="shared" si="100"/>
        <v>2021-T7 SWCV-10</v>
      </c>
      <c r="I1576" s="302">
        <v>1.2965357791512E-4</v>
      </c>
      <c r="J1576" s="305">
        <f>VLOOKUP(H1576,T7_ReductionFactor!$G$10:$H$3591,2,FALSE)</f>
        <v>0.85520122399196341</v>
      </c>
      <c r="K1576" s="75">
        <f t="shared" si="99"/>
        <v>1.1087989852794802E-4</v>
      </c>
      <c r="L1576" s="11"/>
      <c r="M1576" s="6"/>
      <c r="N1576" s="6"/>
      <c r="O1576" s="6"/>
      <c r="Q1576" s="7"/>
    </row>
    <row r="1577" spans="1:17" s="9" customFormat="1" ht="16.149999999999999" customHeight="1" x14ac:dyDescent="0.25">
      <c r="A1577" s="9" t="s">
        <v>192</v>
      </c>
      <c r="B1577" s="7">
        <v>2021</v>
      </c>
      <c r="C1577" s="296" t="s">
        <v>35</v>
      </c>
      <c r="D1577" s="307">
        <v>2010</v>
      </c>
      <c r="E1577" s="307" t="s">
        <v>194</v>
      </c>
      <c r="F1577" s="65">
        <f t="shared" si="97"/>
        <v>11</v>
      </c>
      <c r="G1577" s="66" t="str">
        <f t="shared" si="98"/>
        <v>2007-09</v>
      </c>
      <c r="H1577" s="67" t="str">
        <f t="shared" si="100"/>
        <v>2021-T7 SWCV-11</v>
      </c>
      <c r="I1577" s="302">
        <v>1.1850964236639901E-4</v>
      </c>
      <c r="J1577" s="305">
        <f>VLOOKUP(H1577,T7_ReductionFactor!$G$10:$H$3591,2,FALSE)</f>
        <v>0.88345163141667526</v>
      </c>
      <c r="K1577" s="75">
        <f t="shared" si="99"/>
        <v>1.0469753688720194E-4</v>
      </c>
      <c r="L1577" s="11"/>
      <c r="M1577" s="6"/>
      <c r="N1577" s="6"/>
      <c r="O1577" s="6"/>
      <c r="Q1577" s="7"/>
    </row>
    <row r="1578" spans="1:17" s="9" customFormat="1" ht="16.149999999999999" customHeight="1" x14ac:dyDescent="0.25">
      <c r="A1578" s="9" t="s">
        <v>192</v>
      </c>
      <c r="B1578" s="7">
        <v>2021</v>
      </c>
      <c r="C1578" s="296" t="s">
        <v>35</v>
      </c>
      <c r="D1578" s="307">
        <v>2009</v>
      </c>
      <c r="E1578" s="307" t="s">
        <v>194</v>
      </c>
      <c r="F1578" s="65">
        <f t="shared" si="97"/>
        <v>12</v>
      </c>
      <c r="G1578" s="66" t="str">
        <f t="shared" si="98"/>
        <v>2007-09</v>
      </c>
      <c r="H1578" s="67" t="str">
        <f t="shared" si="100"/>
        <v>2021-T7 SWCV-12</v>
      </c>
      <c r="I1578" s="302">
        <v>1.01260961698511E-4</v>
      </c>
      <c r="J1578" s="305">
        <f>VLOOKUP(H1578,T7_ReductionFactor!$G$10:$H$3591,2,FALSE)</f>
        <v>0.87743500599531765</v>
      </c>
      <c r="K1578" s="75">
        <f t="shared" si="99"/>
        <v>8.8849912535024638E-5</v>
      </c>
      <c r="L1578" s="11"/>
      <c r="M1578" s="6"/>
      <c r="N1578" s="6"/>
      <c r="O1578" s="6"/>
      <c r="Q1578" s="7"/>
    </row>
    <row r="1579" spans="1:17" s="9" customFormat="1" ht="16.149999999999999" customHeight="1" x14ac:dyDescent="0.25">
      <c r="A1579" s="9" t="s">
        <v>192</v>
      </c>
      <c r="B1579" s="7">
        <v>2021</v>
      </c>
      <c r="C1579" s="296" t="s">
        <v>35</v>
      </c>
      <c r="D1579" s="307">
        <v>2008</v>
      </c>
      <c r="E1579" s="307" t="s">
        <v>194</v>
      </c>
      <c r="F1579" s="65">
        <f t="shared" si="97"/>
        <v>13</v>
      </c>
      <c r="G1579" s="66" t="str">
        <f t="shared" si="98"/>
        <v>2007-09</v>
      </c>
      <c r="H1579" s="67" t="str">
        <f t="shared" si="100"/>
        <v>2021-T7 SWCV-13</v>
      </c>
      <c r="I1579" s="302">
        <v>2.2956686957430601E-4</v>
      </c>
      <c r="J1579" s="305">
        <f>VLOOKUP(H1579,T7_ReductionFactor!$G$10:$H$3591,2,FALSE)</f>
        <v>0.87173198026738086</v>
      </c>
      <c r="K1579" s="75">
        <f t="shared" si="99"/>
        <v>2.0012078181779331E-4</v>
      </c>
      <c r="L1579" s="11"/>
      <c r="M1579" s="6"/>
      <c r="N1579" s="6"/>
      <c r="O1579" s="6"/>
      <c r="Q1579" s="7"/>
    </row>
    <row r="1580" spans="1:17" s="9" customFormat="1" ht="16.149999999999999" customHeight="1" x14ac:dyDescent="0.25">
      <c r="A1580" s="9" t="s">
        <v>192</v>
      </c>
      <c r="B1580" s="7">
        <v>2021</v>
      </c>
      <c r="C1580" s="296" t="s">
        <v>35</v>
      </c>
      <c r="D1580" s="307">
        <v>2007</v>
      </c>
      <c r="E1580" s="307" t="s">
        <v>194</v>
      </c>
      <c r="F1580" s="65">
        <f t="shared" si="97"/>
        <v>14</v>
      </c>
      <c r="G1580" s="66" t="str">
        <f t="shared" si="98"/>
        <v>1997-06</v>
      </c>
      <c r="H1580" s="67" t="str">
        <f t="shared" si="100"/>
        <v>2021-T7 SWCV-14</v>
      </c>
      <c r="I1580" s="302">
        <v>3.49359225067352E-4</v>
      </c>
      <c r="J1580" s="305">
        <f>VLOOKUP(H1580,T7_ReductionFactor!$G$10:$H$3591,2,FALSE)</f>
        <v>0.9359469360666014</v>
      </c>
      <c r="K1580" s="75">
        <f t="shared" si="99"/>
        <v>3.2698169628839034E-4</v>
      </c>
      <c r="L1580" s="11"/>
      <c r="M1580" s="6"/>
      <c r="N1580" s="6"/>
      <c r="O1580" s="6"/>
      <c r="Q1580" s="7"/>
    </row>
    <row r="1581" spans="1:17" s="9" customFormat="1" ht="16.149999999999999" customHeight="1" x14ac:dyDescent="0.25">
      <c r="A1581" s="9" t="s">
        <v>192</v>
      </c>
      <c r="B1581" s="7">
        <v>2021</v>
      </c>
      <c r="C1581" s="296" t="s">
        <v>35</v>
      </c>
      <c r="D1581" s="307">
        <v>2006</v>
      </c>
      <c r="E1581" s="307" t="s">
        <v>194</v>
      </c>
      <c r="F1581" s="65">
        <f t="shared" si="97"/>
        <v>15</v>
      </c>
      <c r="G1581" s="66" t="str">
        <f t="shared" si="98"/>
        <v>1997-06</v>
      </c>
      <c r="H1581" s="67" t="str">
        <f t="shared" si="100"/>
        <v>2021-T7 SWCV-15</v>
      </c>
      <c r="I1581" s="302">
        <v>4.9666464652080799E-4</v>
      </c>
      <c r="J1581" s="305">
        <f>VLOOKUP(H1581,T7_ReductionFactor!$G$10:$H$3591,2,FALSE)</f>
        <v>0.93296699208270961</v>
      </c>
      <c r="K1581" s="75">
        <f t="shared" si="99"/>
        <v>4.6337172133834042E-4</v>
      </c>
      <c r="L1581" s="11"/>
      <c r="M1581" s="6"/>
      <c r="N1581" s="6"/>
      <c r="O1581" s="6"/>
      <c r="Q1581" s="7"/>
    </row>
    <row r="1582" spans="1:17" s="9" customFormat="1" ht="16.149999999999999" customHeight="1" x14ac:dyDescent="0.25">
      <c r="A1582" s="9" t="s">
        <v>192</v>
      </c>
      <c r="B1582" s="7">
        <v>2021</v>
      </c>
      <c r="C1582" s="296" t="s">
        <v>35</v>
      </c>
      <c r="D1582" s="307">
        <v>2005</v>
      </c>
      <c r="E1582" s="307" t="s">
        <v>194</v>
      </c>
      <c r="F1582" s="65">
        <f t="shared" si="97"/>
        <v>16</v>
      </c>
      <c r="G1582" s="66" t="str">
        <f t="shared" si="98"/>
        <v>1997-06</v>
      </c>
      <c r="H1582" s="67" t="str">
        <f t="shared" si="100"/>
        <v>2021-T7 SWCV-16</v>
      </c>
      <c r="I1582" s="302">
        <v>3.8250241910491099E-4</v>
      </c>
      <c r="J1582" s="305">
        <f>VLOOKUP(H1582,T7_ReductionFactor!$G$10:$H$3591,2,FALSE)</f>
        <v>0.93008796619296241</v>
      </c>
      <c r="K1582" s="75">
        <f t="shared" si="99"/>
        <v>3.5576089704917479E-4</v>
      </c>
      <c r="L1582" s="11"/>
      <c r="M1582" s="6"/>
      <c r="N1582" s="6"/>
      <c r="O1582" s="6"/>
      <c r="Q1582" s="7"/>
    </row>
    <row r="1583" spans="1:17" s="9" customFormat="1" ht="16.149999999999999" customHeight="1" x14ac:dyDescent="0.25">
      <c r="A1583" s="9" t="s">
        <v>192</v>
      </c>
      <c r="B1583" s="7">
        <v>2021</v>
      </c>
      <c r="C1583" s="296" t="s">
        <v>35</v>
      </c>
      <c r="D1583" s="307">
        <v>2004</v>
      </c>
      <c r="E1583" s="307" t="s">
        <v>194</v>
      </c>
      <c r="F1583" s="65">
        <f t="shared" si="97"/>
        <v>17</v>
      </c>
      <c r="G1583" s="66" t="str">
        <f t="shared" si="98"/>
        <v>1997-06</v>
      </c>
      <c r="H1583" s="67" t="str">
        <f t="shared" si="100"/>
        <v>2021-T7 SWCV-17</v>
      </c>
      <c r="I1583" s="302">
        <v>2.1091155136863899E-4</v>
      </c>
      <c r="J1583" s="305">
        <f>VLOOKUP(H1583,T7_ReductionFactor!$G$10:$H$3591,2,FALSE)</f>
        <v>0.92730481725516456</v>
      </c>
      <c r="K1583" s="75">
        <f t="shared" si="99"/>
        <v>1.9557929759889903E-4</v>
      </c>
      <c r="L1583" s="11"/>
      <c r="M1583" s="6"/>
      <c r="N1583" s="6"/>
      <c r="O1583" s="6"/>
      <c r="Q1583" s="7"/>
    </row>
    <row r="1584" spans="1:17" s="9" customFormat="1" ht="16.149999999999999" customHeight="1" x14ac:dyDescent="0.25">
      <c r="A1584" s="9" t="s">
        <v>192</v>
      </c>
      <c r="B1584" s="7">
        <v>2021</v>
      </c>
      <c r="C1584" s="296" t="s">
        <v>35</v>
      </c>
      <c r="D1584" s="307">
        <v>2003</v>
      </c>
      <c r="E1584" s="307" t="s">
        <v>194</v>
      </c>
      <c r="F1584" s="65">
        <f t="shared" si="97"/>
        <v>18</v>
      </c>
      <c r="G1584" s="66" t="str">
        <f t="shared" si="98"/>
        <v>1997-06</v>
      </c>
      <c r="H1584" s="67" t="str">
        <f t="shared" si="100"/>
        <v>2021-T7 SWCV-18</v>
      </c>
      <c r="I1584" s="302">
        <v>2.4639447431278597E-4</v>
      </c>
      <c r="J1584" s="305">
        <f>VLOOKUP(H1584,T7_ReductionFactor!$G$10:$H$3591,2,FALSE)</f>
        <v>0.95323781793479356</v>
      </c>
      <c r="K1584" s="75">
        <f t="shared" si="99"/>
        <v>2.3487253104511065E-4</v>
      </c>
      <c r="L1584" s="11"/>
      <c r="M1584" s="6"/>
      <c r="N1584" s="6"/>
      <c r="O1584" s="6"/>
      <c r="Q1584" s="7"/>
    </row>
    <row r="1585" spans="1:17" s="9" customFormat="1" ht="16.149999999999999" customHeight="1" x14ac:dyDescent="0.25">
      <c r="A1585" s="9" t="s">
        <v>192</v>
      </c>
      <c r="B1585" s="7">
        <v>2021</v>
      </c>
      <c r="C1585" s="296" t="s">
        <v>35</v>
      </c>
      <c r="D1585" s="307">
        <v>2002</v>
      </c>
      <c r="E1585" s="307" t="s">
        <v>194</v>
      </c>
      <c r="F1585" s="65">
        <f t="shared" si="97"/>
        <v>19</v>
      </c>
      <c r="G1585" s="66" t="str">
        <f t="shared" si="98"/>
        <v>1997-06</v>
      </c>
      <c r="H1585" s="67" t="str">
        <f t="shared" si="100"/>
        <v>2021-T7 SWCV-19</v>
      </c>
      <c r="I1585" s="302">
        <v>1.85683159290547E-4</v>
      </c>
      <c r="J1585" s="305">
        <f>VLOOKUP(H1585,T7_ReductionFactor!$G$10:$H$3591,2,FALSE)</f>
        <v>0.95169172271829472</v>
      </c>
      <c r="K1585" s="75">
        <f t="shared" si="99"/>
        <v>1.767131257449962E-4</v>
      </c>
      <c r="L1585" s="11"/>
      <c r="M1585" s="6"/>
      <c r="N1585" s="6"/>
      <c r="O1585" s="6"/>
      <c r="Q1585" s="7"/>
    </row>
    <row r="1586" spans="1:17" s="9" customFormat="1" ht="16.149999999999999" customHeight="1" x14ac:dyDescent="0.25">
      <c r="A1586" s="9" t="s">
        <v>192</v>
      </c>
      <c r="B1586" s="7">
        <v>2021</v>
      </c>
      <c r="C1586" s="296" t="s">
        <v>35</v>
      </c>
      <c r="D1586" s="307">
        <v>2001</v>
      </c>
      <c r="E1586" s="307" t="s">
        <v>194</v>
      </c>
      <c r="F1586" s="65">
        <f t="shared" si="97"/>
        <v>20</v>
      </c>
      <c r="G1586" s="66" t="str">
        <f t="shared" si="98"/>
        <v>1997-06</v>
      </c>
      <c r="H1586" s="67" t="str">
        <f t="shared" si="100"/>
        <v>2021-T7 SWCV-20</v>
      </c>
      <c r="I1586" s="302">
        <v>1.9452590027219501E-4</v>
      </c>
      <c r="J1586" s="305">
        <f>VLOOKUP(H1586,T7_ReductionFactor!$G$10:$H$3591,2,FALSE)</f>
        <v>0.95019891783987731</v>
      </c>
      <c r="K1586" s="75">
        <f t="shared" si="99"/>
        <v>1.8483829993046758E-4</v>
      </c>
      <c r="L1586" s="11"/>
      <c r="M1586" s="6"/>
      <c r="N1586" s="6"/>
      <c r="O1586" s="6"/>
      <c r="Q1586" s="7"/>
    </row>
    <row r="1587" spans="1:17" s="9" customFormat="1" ht="16.149999999999999" customHeight="1" x14ac:dyDescent="0.25">
      <c r="A1587" s="9" t="s">
        <v>192</v>
      </c>
      <c r="B1587" s="7">
        <v>2021</v>
      </c>
      <c r="C1587" s="296" t="s">
        <v>35</v>
      </c>
      <c r="D1587" s="307">
        <v>2000</v>
      </c>
      <c r="E1587" s="307" t="s">
        <v>194</v>
      </c>
      <c r="F1587" s="65">
        <f t="shared" si="97"/>
        <v>21</v>
      </c>
      <c r="G1587" s="66" t="str">
        <f t="shared" si="98"/>
        <v>1997-06</v>
      </c>
      <c r="H1587" s="67" t="str">
        <f t="shared" si="100"/>
        <v>2021-T7 SWCV-21</v>
      </c>
      <c r="I1587" s="302">
        <v>1.3446409346153199E-4</v>
      </c>
      <c r="J1587" s="305">
        <f>VLOOKUP(H1587,T7_ReductionFactor!$G$10:$H$3591,2,FALSE)</f>
        <v>0.94875669478500246</v>
      </c>
      <c r="K1587" s="75">
        <f t="shared" si="99"/>
        <v>1.2757370887982476E-4</v>
      </c>
      <c r="L1587" s="11"/>
      <c r="M1587" s="6"/>
      <c r="N1587" s="6"/>
      <c r="O1587" s="6"/>
      <c r="Q1587" s="7"/>
    </row>
    <row r="1588" spans="1:17" s="9" customFormat="1" ht="16.149999999999999" customHeight="1" x14ac:dyDescent="0.25">
      <c r="A1588" s="9" t="s">
        <v>192</v>
      </c>
      <c r="B1588" s="7">
        <v>2021</v>
      </c>
      <c r="C1588" s="296" t="s">
        <v>35</v>
      </c>
      <c r="D1588" s="307">
        <v>1999</v>
      </c>
      <c r="E1588" s="307" t="s">
        <v>194</v>
      </c>
      <c r="F1588" s="65">
        <f t="shared" si="97"/>
        <v>22</v>
      </c>
      <c r="G1588" s="66" t="str">
        <f t="shared" si="98"/>
        <v>1997-06</v>
      </c>
      <c r="H1588" s="67" t="str">
        <f t="shared" si="100"/>
        <v>2021-T7 SWCV-22</v>
      </c>
      <c r="I1588" s="302">
        <v>1.57684252769465E-4</v>
      </c>
      <c r="J1588" s="305">
        <f>VLOOKUP(H1588,T7_ReductionFactor!$G$10:$H$3591,2,FALSE)</f>
        <v>0.94736252553051559</v>
      </c>
      <c r="K1588" s="75">
        <f t="shared" si="99"/>
        <v>1.4938415194007258E-4</v>
      </c>
      <c r="L1588" s="11"/>
      <c r="M1588" s="6"/>
      <c r="N1588" s="6"/>
      <c r="O1588" s="6"/>
      <c r="Q1588" s="7"/>
    </row>
    <row r="1589" spans="1:17" s="9" customFormat="1" ht="16.149999999999999" customHeight="1" x14ac:dyDescent="0.25">
      <c r="A1589" s="9" t="s">
        <v>192</v>
      </c>
      <c r="B1589" s="7">
        <v>2021</v>
      </c>
      <c r="C1589" s="296" t="s">
        <v>35</v>
      </c>
      <c r="D1589" s="307">
        <v>1998</v>
      </c>
      <c r="E1589" s="307" t="s">
        <v>194</v>
      </c>
      <c r="F1589" s="65">
        <f t="shared" si="97"/>
        <v>23</v>
      </c>
      <c r="G1589" s="66" t="str">
        <f t="shared" si="98"/>
        <v>1997-06</v>
      </c>
      <c r="H1589" s="67" t="str">
        <f t="shared" si="100"/>
        <v>2021-T7 SWCV-23</v>
      </c>
      <c r="I1589" s="302">
        <v>6.7526664445416199E-5</v>
      </c>
      <c r="J1589" s="305">
        <f>VLOOKUP(H1589,T7_ReductionFactor!$G$10:$H$3591,2,FALSE)</f>
        <v>0.94601404775641362</v>
      </c>
      <c r="K1589" s="75">
        <f t="shared" si="99"/>
        <v>6.3881173163497275E-5</v>
      </c>
      <c r="L1589" s="11"/>
      <c r="M1589" s="6"/>
      <c r="N1589" s="6"/>
      <c r="O1589" s="6"/>
      <c r="Q1589" s="7"/>
    </row>
    <row r="1590" spans="1:17" s="9" customFormat="1" ht="16.149999999999999" customHeight="1" x14ac:dyDescent="0.25">
      <c r="A1590" s="9" t="s">
        <v>192</v>
      </c>
      <c r="B1590" s="7">
        <v>2021</v>
      </c>
      <c r="C1590" s="296" t="s">
        <v>35</v>
      </c>
      <c r="D1590" s="307">
        <v>1997</v>
      </c>
      <c r="E1590" s="307" t="s">
        <v>194</v>
      </c>
      <c r="F1590" s="65">
        <f t="shared" si="97"/>
        <v>24</v>
      </c>
      <c r="G1590" s="66" t="str">
        <f t="shared" si="98"/>
        <v>Pre1997</v>
      </c>
      <c r="H1590" s="67" t="str">
        <f t="shared" si="100"/>
        <v>2021-T7 SWCV-24</v>
      </c>
      <c r="I1590" s="302">
        <v>4.4958412264495998E-5</v>
      </c>
      <c r="J1590" s="305">
        <f>VLOOKUP(H1590,T7_ReductionFactor!$G$10:$H$3591,2,FALSE)</f>
        <v>0.94470905148815076</v>
      </c>
      <c r="K1590" s="75">
        <f t="shared" si="99"/>
        <v>4.2472619006805262E-5</v>
      </c>
      <c r="L1590" s="11"/>
      <c r="M1590" s="6"/>
      <c r="N1590" s="6"/>
      <c r="O1590" s="6"/>
      <c r="Q1590" s="7"/>
    </row>
    <row r="1591" spans="1:17" s="9" customFormat="1" ht="16.149999999999999" customHeight="1" x14ac:dyDescent="0.25">
      <c r="A1591" s="9" t="s">
        <v>192</v>
      </c>
      <c r="B1591" s="7">
        <v>2021</v>
      </c>
      <c r="C1591" s="296" t="s">
        <v>35</v>
      </c>
      <c r="D1591" s="307">
        <v>1996</v>
      </c>
      <c r="E1591" s="307" t="s">
        <v>194</v>
      </c>
      <c r="F1591" s="65">
        <f t="shared" si="97"/>
        <v>25</v>
      </c>
      <c r="G1591" s="66" t="str">
        <f t="shared" si="98"/>
        <v>Pre1997</v>
      </c>
      <c r="H1591" s="67" t="str">
        <f t="shared" si="100"/>
        <v>2021-T7 SWCV-25</v>
      </c>
      <c r="I1591" s="302">
        <v>1.0733057160207E-4</v>
      </c>
      <c r="J1591" s="305">
        <f>VLOOKUP(H1591,T7_ReductionFactor!$G$10:$H$3591,2,FALSE)</f>
        <v>0.94344546701059095</v>
      </c>
      <c r="K1591" s="75">
        <f t="shared" si="99"/>
        <v>1.012605412496286E-4</v>
      </c>
      <c r="L1591" s="11"/>
      <c r="M1591" s="6"/>
      <c r="N1591" s="6"/>
      <c r="O1591" s="6"/>
      <c r="Q1591" s="7"/>
    </row>
    <row r="1592" spans="1:17" s="9" customFormat="1" ht="16.149999999999999" customHeight="1" x14ac:dyDescent="0.25">
      <c r="A1592" s="9" t="s">
        <v>192</v>
      </c>
      <c r="B1592" s="7">
        <v>2021</v>
      </c>
      <c r="C1592" s="296" t="s">
        <v>35</v>
      </c>
      <c r="D1592" s="307">
        <v>1995</v>
      </c>
      <c r="E1592" s="307" t="s">
        <v>194</v>
      </c>
      <c r="F1592" s="65">
        <f t="shared" si="97"/>
        <v>26</v>
      </c>
      <c r="G1592" s="66" t="str">
        <f t="shared" si="98"/>
        <v>Pre1997</v>
      </c>
      <c r="H1592" s="67" t="str">
        <f t="shared" si="100"/>
        <v>2021-T7 SWCV-26</v>
      </c>
      <c r="I1592" s="302">
        <v>1.04746844489357E-4</v>
      </c>
      <c r="J1592" s="305">
        <f>VLOOKUP(H1592,T7_ReductionFactor!$G$10:$H$3591,2,FALSE)</f>
        <v>0.94222135391457995</v>
      </c>
      <c r="K1592" s="75">
        <f t="shared" si="99"/>
        <v>9.8694713633041916E-5</v>
      </c>
      <c r="L1592" s="11"/>
      <c r="M1592" s="6"/>
      <c r="N1592" s="6"/>
      <c r="O1592" s="6"/>
      <c r="Q1592" s="7"/>
    </row>
    <row r="1593" spans="1:17" s="9" customFormat="1" ht="16.149999999999999" customHeight="1" x14ac:dyDescent="0.25">
      <c r="A1593" s="9" t="s">
        <v>192</v>
      </c>
      <c r="B1593" s="7">
        <v>2021</v>
      </c>
      <c r="C1593" s="296" t="s">
        <v>35</v>
      </c>
      <c r="D1593" s="307">
        <v>1994</v>
      </c>
      <c r="E1593" s="307" t="s">
        <v>194</v>
      </c>
      <c r="F1593" s="65">
        <f t="shared" si="97"/>
        <v>27</v>
      </c>
      <c r="G1593" s="66" t="str">
        <f t="shared" si="98"/>
        <v>Pre1997</v>
      </c>
      <c r="H1593" s="67" t="str">
        <f t="shared" si="100"/>
        <v>2021-T7 SWCV-27</v>
      </c>
      <c r="I1593" s="302">
        <v>6.8117896124623696E-5</v>
      </c>
      <c r="J1593" s="305">
        <f>VLOOKUP(H1593,T7_ReductionFactor!$G$10:$H$3591,2,FALSE)</f>
        <v>0.94103489115420957</v>
      </c>
      <c r="K1593" s="75">
        <f t="shared" si="99"/>
        <v>6.4101316965289019E-5</v>
      </c>
      <c r="L1593" s="11"/>
      <c r="M1593" s="6"/>
      <c r="N1593" s="6"/>
      <c r="O1593" s="6"/>
      <c r="Q1593" s="7"/>
    </row>
    <row r="1594" spans="1:17" s="9" customFormat="1" ht="16.149999999999999" customHeight="1" x14ac:dyDescent="0.25">
      <c r="A1594" s="9" t="s">
        <v>192</v>
      </c>
      <c r="B1594" s="7">
        <v>2021</v>
      </c>
      <c r="C1594" s="296" t="s">
        <v>35</v>
      </c>
      <c r="D1594" s="307">
        <v>1993</v>
      </c>
      <c r="E1594" s="307" t="s">
        <v>194</v>
      </c>
      <c r="F1594" s="65">
        <f t="shared" si="97"/>
        <v>28</v>
      </c>
      <c r="G1594" s="66" t="str">
        <f t="shared" si="98"/>
        <v>Pre1997</v>
      </c>
      <c r="H1594" s="67" t="str">
        <f t="shared" si="100"/>
        <v>2021-T7 SWCV-28</v>
      </c>
      <c r="I1594" s="302">
        <v>1.06179166936901E-4</v>
      </c>
      <c r="J1594" s="305">
        <f>VLOOKUP(H1594,T7_ReductionFactor!$G$10:$H$3591,2,FALSE)</f>
        <v>0.93988436800761732</v>
      </c>
      <c r="K1594" s="75">
        <f t="shared" si="99"/>
        <v>9.9796139212064502E-5</v>
      </c>
      <c r="L1594" s="11"/>
      <c r="M1594" s="6"/>
      <c r="N1594" s="6"/>
      <c r="O1594" s="6"/>
      <c r="Q1594" s="7"/>
    </row>
    <row r="1595" spans="1:17" s="9" customFormat="1" ht="16.149999999999999" customHeight="1" x14ac:dyDescent="0.25">
      <c r="A1595" s="9" t="s">
        <v>192</v>
      </c>
      <c r="B1595" s="7">
        <v>2021</v>
      </c>
      <c r="C1595" s="296" t="s">
        <v>35</v>
      </c>
      <c r="D1595" s="307">
        <v>1992</v>
      </c>
      <c r="E1595" s="307" t="s">
        <v>194</v>
      </c>
      <c r="F1595" s="65">
        <f t="shared" si="97"/>
        <v>29</v>
      </c>
      <c r="G1595" s="66" t="str">
        <f t="shared" si="98"/>
        <v>Pre1997</v>
      </c>
      <c r="H1595" s="67" t="str">
        <f t="shared" si="100"/>
        <v>2021-T7 SWCV-29</v>
      </c>
      <c r="I1595" s="302">
        <v>7.5333997430447499E-5</v>
      </c>
      <c r="J1595" s="305">
        <f>VLOOKUP(H1595,T7_ReductionFactor!$G$10:$H$3591,2,FALSE)</f>
        <v>0.93876817584696493</v>
      </c>
      <c r="K1595" s="75">
        <f t="shared" si="99"/>
        <v>7.0721159347041139E-5</v>
      </c>
      <c r="L1595" s="11"/>
      <c r="M1595" s="6"/>
      <c r="N1595" s="6"/>
      <c r="O1595" s="6"/>
      <c r="Q1595" s="7"/>
    </row>
    <row r="1596" spans="1:17" s="9" customFormat="1" ht="16.149999999999999" customHeight="1" x14ac:dyDescent="0.25">
      <c r="A1596" s="9" t="s">
        <v>192</v>
      </c>
      <c r="B1596" s="7">
        <v>2021</v>
      </c>
      <c r="C1596" s="296" t="s">
        <v>35</v>
      </c>
      <c r="D1596" s="307">
        <v>1991</v>
      </c>
      <c r="E1596" s="307" t="s">
        <v>194</v>
      </c>
      <c r="F1596" s="65">
        <f t="shared" si="97"/>
        <v>30</v>
      </c>
      <c r="G1596" s="66" t="str">
        <f t="shared" si="98"/>
        <v>Pre1997</v>
      </c>
      <c r="H1596" s="67" t="str">
        <f t="shared" si="100"/>
        <v>2021-T7 SWCV-30</v>
      </c>
      <c r="I1596" s="302">
        <v>8.6372325723347497E-5</v>
      </c>
      <c r="J1596" s="305">
        <f>VLOOKUP(H1596,T7_ReductionFactor!$G$10:$H$3591,2,FALSE)</f>
        <v>0.93768480063431958</v>
      </c>
      <c r="K1596" s="75">
        <f t="shared" si="99"/>
        <v>8.0990017026219609E-5</v>
      </c>
      <c r="L1596" s="11"/>
      <c r="M1596" s="6"/>
      <c r="N1596" s="6"/>
      <c r="O1596" s="6"/>
      <c r="Q1596" s="7"/>
    </row>
    <row r="1597" spans="1:17" s="9" customFormat="1" ht="16.149999999999999" customHeight="1" x14ac:dyDescent="0.25">
      <c r="A1597" s="9" t="s">
        <v>192</v>
      </c>
      <c r="B1597" s="7">
        <v>2021</v>
      </c>
      <c r="C1597" s="296" t="s">
        <v>35</v>
      </c>
      <c r="D1597" s="307">
        <v>1990</v>
      </c>
      <c r="E1597" s="307" t="s">
        <v>194</v>
      </c>
      <c r="F1597" s="65">
        <f t="shared" si="97"/>
        <v>31</v>
      </c>
      <c r="G1597" s="66" t="str">
        <f t="shared" si="98"/>
        <v>Pre1997</v>
      </c>
      <c r="H1597" s="67" t="str">
        <f t="shared" si="100"/>
        <v>2021-T7 SWCV-31</v>
      </c>
      <c r="I1597" s="302">
        <v>1.2734289631775999E-4</v>
      </c>
      <c r="J1597" s="305">
        <f>VLOOKUP(H1597,T7_ReductionFactor!$G$10:$H$3591,2,FALSE)</f>
        <v>0.93663281606983229</v>
      </c>
      <c r="K1597" s="75">
        <f t="shared" si="99"/>
        <v>1.1927353558459221E-4</v>
      </c>
      <c r="L1597" s="11"/>
      <c r="M1597" s="6"/>
      <c r="N1597" s="6"/>
      <c r="O1597" s="6"/>
      <c r="Q1597" s="7"/>
    </row>
    <row r="1598" spans="1:17" s="9" customFormat="1" ht="16.149999999999999" customHeight="1" x14ac:dyDescent="0.25">
      <c r="A1598" s="9" t="s">
        <v>192</v>
      </c>
      <c r="B1598" s="7">
        <v>2021</v>
      </c>
      <c r="C1598" s="296" t="s">
        <v>35</v>
      </c>
      <c r="D1598" s="307">
        <v>1989</v>
      </c>
      <c r="E1598" s="307" t="s">
        <v>194</v>
      </c>
      <c r="F1598" s="65">
        <f t="shared" si="97"/>
        <v>32</v>
      </c>
      <c r="G1598" s="66" t="str">
        <f t="shared" si="98"/>
        <v>Pre1997</v>
      </c>
      <c r="H1598" s="67" t="str">
        <f t="shared" si="100"/>
        <v>2021-T7 SWCV-32</v>
      </c>
      <c r="I1598" s="302">
        <v>2.32538661843802E-4</v>
      </c>
      <c r="J1598" s="305">
        <f>VLOOKUP(H1598,T7_ReductionFactor!$G$10:$H$3591,2,FALSE)</f>
        <v>0.93561087732699866</v>
      </c>
      <c r="K1598" s="75">
        <f t="shared" si="99"/>
        <v>2.1756570142012586E-4</v>
      </c>
      <c r="L1598" s="11"/>
      <c r="M1598" s="6"/>
      <c r="N1598" s="6"/>
      <c r="O1598" s="6"/>
      <c r="Q1598" s="7"/>
    </row>
    <row r="1599" spans="1:17" s="9" customFormat="1" ht="16.149999999999999" customHeight="1" x14ac:dyDescent="0.25">
      <c r="A1599" s="9" t="s">
        <v>192</v>
      </c>
      <c r="B1599" s="7">
        <v>2021</v>
      </c>
      <c r="C1599" s="296" t="s">
        <v>35</v>
      </c>
      <c r="D1599" s="307">
        <v>1988</v>
      </c>
      <c r="E1599" s="307" t="s">
        <v>194</v>
      </c>
      <c r="F1599" s="65">
        <f t="shared" si="97"/>
        <v>33</v>
      </c>
      <c r="G1599" s="66" t="str">
        <f t="shared" si="98"/>
        <v>Pre1997</v>
      </c>
      <c r="H1599" s="67" t="str">
        <f t="shared" si="100"/>
        <v>2021-T7 SWCV-33</v>
      </c>
      <c r="I1599" s="302">
        <v>9.7677190801853802E-5</v>
      </c>
      <c r="J1599" s="305">
        <f>VLOOKUP(H1599,T7_ReductionFactor!$G$10:$H$3591,2,FALSE)</f>
        <v>0.93461771531714821</v>
      </c>
      <c r="K1599" s="75">
        <f t="shared" si="99"/>
        <v>9.1290832905825759E-5</v>
      </c>
      <c r="L1599" s="11"/>
      <c r="M1599" s="6"/>
      <c r="N1599" s="6"/>
      <c r="O1599" s="6"/>
      <c r="Q1599" s="7"/>
    </row>
    <row r="1600" spans="1:17" s="9" customFormat="1" ht="16.149999999999999" customHeight="1" x14ac:dyDescent="0.25">
      <c r="A1600" s="9" t="s">
        <v>192</v>
      </c>
      <c r="B1600" s="7">
        <v>2021</v>
      </c>
      <c r="C1600" s="296" t="s">
        <v>35</v>
      </c>
      <c r="D1600" s="307">
        <v>1987</v>
      </c>
      <c r="E1600" s="307" t="s">
        <v>194</v>
      </c>
      <c r="F1600" s="65">
        <f t="shared" si="97"/>
        <v>34</v>
      </c>
      <c r="G1600" s="66" t="str">
        <f t="shared" si="98"/>
        <v>Pre1997</v>
      </c>
      <c r="H1600" s="67" t="str">
        <f t="shared" si="100"/>
        <v>2021-T7 SWCV-34</v>
      </c>
      <c r="I1600" s="302">
        <v>1.19887780928886E-4</v>
      </c>
      <c r="J1600" s="305">
        <f>VLOOKUP(H1600,T7_ReductionFactor!$G$10:$H$3591,2,FALSE)</f>
        <v>0.9336521314317231</v>
      </c>
      <c r="K1600" s="75">
        <f t="shared" si="99"/>
        <v>1.1193348219687389E-4</v>
      </c>
      <c r="L1600" s="11"/>
      <c r="M1600" s="6"/>
      <c r="N1600" s="6"/>
      <c r="O1600" s="6"/>
      <c r="Q1600" s="7"/>
    </row>
    <row r="1601" spans="1:17" s="9" customFormat="1" ht="16.149999999999999" customHeight="1" x14ac:dyDescent="0.25">
      <c r="A1601" s="9" t="s">
        <v>192</v>
      </c>
      <c r="B1601" s="7">
        <v>2021</v>
      </c>
      <c r="C1601" s="296" t="s">
        <v>35</v>
      </c>
      <c r="D1601" s="307">
        <v>1986</v>
      </c>
      <c r="E1601" s="307" t="s">
        <v>194</v>
      </c>
      <c r="F1601" s="65">
        <f t="shared" si="97"/>
        <v>35</v>
      </c>
      <c r="G1601" s="66" t="str">
        <f t="shared" si="98"/>
        <v>Pre1997</v>
      </c>
      <c r="H1601" s="67" t="str">
        <f t="shared" si="100"/>
        <v>2021-T7 SWCV-35</v>
      </c>
      <c r="I1601" s="302">
        <v>1.4741123780975701E-4</v>
      </c>
      <c r="J1601" s="305">
        <f>VLOOKUP(H1601,T7_ReductionFactor!$G$10:$H$3591,2,FALSE)</f>
        <v>0.93271299271654939</v>
      </c>
      <c r="K1601" s="75">
        <f t="shared" si="99"/>
        <v>1.3749237677758942E-4</v>
      </c>
      <c r="L1601" s="11"/>
      <c r="M1601" s="6"/>
      <c r="N1601" s="6"/>
      <c r="O1601" s="6"/>
      <c r="Q1601" s="7"/>
    </row>
    <row r="1602" spans="1:17" s="9" customFormat="1" ht="16.149999999999999" customHeight="1" x14ac:dyDescent="0.25">
      <c r="A1602" s="9" t="s">
        <v>192</v>
      </c>
      <c r="B1602" s="7">
        <v>2021</v>
      </c>
      <c r="C1602" s="296" t="s">
        <v>35</v>
      </c>
      <c r="D1602" s="307">
        <v>1985</v>
      </c>
      <c r="E1602" s="307" t="s">
        <v>194</v>
      </c>
      <c r="F1602" s="65">
        <f t="shared" si="97"/>
        <v>36</v>
      </c>
      <c r="G1602" s="66" t="str">
        <f t="shared" si="98"/>
        <v>Pre1997</v>
      </c>
      <c r="H1602" s="67" t="str">
        <f t="shared" si="100"/>
        <v>2021-T7 SWCV-36</v>
      </c>
      <c r="I1602" s="302">
        <v>1.2777331757549999E-4</v>
      </c>
      <c r="J1602" s="305">
        <f>VLOOKUP(H1602,T7_ReductionFactor!$G$10:$H$3591,2,FALSE)</f>
        <v>0.93179922743724897</v>
      </c>
      <c r="K1602" s="75">
        <f t="shared" si="99"/>
        <v>1.1905907860394516E-4</v>
      </c>
      <c r="L1602" s="11"/>
      <c r="M1602" s="6"/>
      <c r="N1602" s="6"/>
      <c r="O1602" s="6"/>
      <c r="Q1602" s="7"/>
    </row>
    <row r="1603" spans="1:17" s="9" customFormat="1" ht="16.149999999999999" customHeight="1" x14ac:dyDescent="0.25">
      <c r="A1603" s="9" t="s">
        <v>192</v>
      </c>
      <c r="B1603" s="7">
        <v>2021</v>
      </c>
      <c r="C1603" s="296" t="s">
        <v>35</v>
      </c>
      <c r="D1603" s="307">
        <v>1984</v>
      </c>
      <c r="E1603" s="307" t="s">
        <v>194</v>
      </c>
      <c r="F1603" s="65">
        <f t="shared" si="97"/>
        <v>37</v>
      </c>
      <c r="G1603" s="66" t="str">
        <f t="shared" si="98"/>
        <v>Pre1997</v>
      </c>
      <c r="H1603" s="67" t="str">
        <f t="shared" si="100"/>
        <v>2021-T7 SWCV-37</v>
      </c>
      <c r="I1603" s="302">
        <v>1.86377907706051E-4</v>
      </c>
      <c r="J1603" s="305">
        <f>VLOOKUP(H1603,T7_ReductionFactor!$G$10:$H$3591,2,FALSE)</f>
        <v>0.9309098209992972</v>
      </c>
      <c r="K1603" s="75">
        <f t="shared" si="99"/>
        <v>1.7350102470086346E-4</v>
      </c>
      <c r="L1603" s="11"/>
      <c r="M1603" s="6"/>
      <c r="N1603" s="6"/>
      <c r="O1603" s="6"/>
      <c r="Q1603" s="7"/>
    </row>
    <row r="1604" spans="1:17" s="9" customFormat="1" ht="16.149999999999999" customHeight="1" x14ac:dyDescent="0.25">
      <c r="A1604" s="9" t="s">
        <v>192</v>
      </c>
      <c r="B1604" s="7">
        <v>2021</v>
      </c>
      <c r="C1604" s="296" t="s">
        <v>35</v>
      </c>
      <c r="D1604" s="307">
        <v>1983</v>
      </c>
      <c r="E1604" s="307" t="s">
        <v>194</v>
      </c>
      <c r="F1604" s="65">
        <f t="shared" si="97"/>
        <v>38</v>
      </c>
      <c r="G1604" s="66" t="str">
        <f t="shared" si="98"/>
        <v>Pre1997</v>
      </c>
      <c r="H1604" s="67" t="str">
        <f t="shared" si="100"/>
        <v>2021-T7 SWCV-38</v>
      </c>
      <c r="I1604" s="302">
        <v>3.5256670325781803E-5</v>
      </c>
      <c r="J1604" s="305">
        <f>VLOOKUP(H1604,T7_ReductionFactor!$G$10:$H$3591,2,FALSE)</f>
        <v>0.93004381219007815</v>
      </c>
      <c r="K1604" s="75">
        <f t="shared" si="99"/>
        <v>3.2790248074918913E-5</v>
      </c>
      <c r="L1604" s="11"/>
      <c r="M1604" s="6"/>
      <c r="N1604" s="6"/>
      <c r="O1604" s="6"/>
      <c r="Q1604" s="7"/>
    </row>
    <row r="1605" spans="1:17" s="9" customFormat="1" ht="16.149999999999999" customHeight="1" x14ac:dyDescent="0.25">
      <c r="A1605" s="9" t="s">
        <v>192</v>
      </c>
      <c r="B1605" s="7">
        <v>2021</v>
      </c>
      <c r="C1605" s="296" t="s">
        <v>35</v>
      </c>
      <c r="D1605" s="307">
        <v>1982</v>
      </c>
      <c r="E1605" s="307" t="s">
        <v>194</v>
      </c>
      <c r="F1605" s="65">
        <f t="shared" si="97"/>
        <v>39</v>
      </c>
      <c r="G1605" s="66" t="str">
        <f t="shared" si="98"/>
        <v>Pre1997</v>
      </c>
      <c r="H1605" s="67" t="str">
        <f t="shared" si="100"/>
        <v>2021-T7 SWCV-39</v>
      </c>
      <c r="I1605" s="302">
        <v>6.2939689349132506E-5</v>
      </c>
      <c r="J1605" s="305">
        <f>VLOOKUP(H1605,T7_ReductionFactor!$G$10:$H$3591,2,FALSE)</f>
        <v>0.92920028971366553</v>
      </c>
      <c r="K1605" s="75">
        <f t="shared" si="99"/>
        <v>5.8483577577702031E-5</v>
      </c>
      <c r="L1605" s="11"/>
      <c r="M1605" s="6"/>
      <c r="N1605" s="6"/>
      <c r="O1605" s="6"/>
      <c r="Q1605" s="7"/>
    </row>
    <row r="1606" spans="1:17" s="9" customFormat="1" ht="16.149999999999999" customHeight="1" x14ac:dyDescent="0.25">
      <c r="A1606" s="9" t="s">
        <v>192</v>
      </c>
      <c r="B1606" s="7">
        <v>2021</v>
      </c>
      <c r="C1606" s="296" t="s">
        <v>35</v>
      </c>
      <c r="D1606" s="307">
        <v>1981</v>
      </c>
      <c r="E1606" s="307" t="s">
        <v>194</v>
      </c>
      <c r="F1606" s="65">
        <f t="shared" si="97"/>
        <v>40</v>
      </c>
      <c r="G1606" s="66" t="str">
        <f t="shared" si="98"/>
        <v>Pre1997</v>
      </c>
      <c r="H1606" s="67" t="str">
        <f t="shared" si="100"/>
        <v>2021-T7 SWCV-40</v>
      </c>
      <c r="I1606" s="302">
        <v>1.11430687753441E-4</v>
      </c>
      <c r="J1606" s="305">
        <f>VLOOKUP(H1606,T7_ReductionFactor!$G$10:$H$3591,2,FALSE)</f>
        <v>0.92837838899207514</v>
      </c>
      <c r="K1606" s="75">
        <f t="shared" si="99"/>
        <v>1.0344984238081851E-4</v>
      </c>
      <c r="L1606" s="11"/>
      <c r="M1606" s="6"/>
      <c r="N1606" s="6"/>
      <c r="O1606" s="6"/>
      <c r="Q1606" s="7"/>
    </row>
    <row r="1607" spans="1:17" s="9" customFormat="1" ht="16.149999999999999" customHeight="1" x14ac:dyDescent="0.25">
      <c r="A1607" s="9" t="s">
        <v>192</v>
      </c>
      <c r="B1607" s="7">
        <v>2021</v>
      </c>
      <c r="C1607" s="296" t="s">
        <v>35</v>
      </c>
      <c r="D1607" s="307">
        <v>1980</v>
      </c>
      <c r="E1607" s="307" t="s">
        <v>194</v>
      </c>
      <c r="F1607" s="65">
        <f t="shared" si="97"/>
        <v>41</v>
      </c>
      <c r="G1607" s="66" t="str">
        <f t="shared" si="98"/>
        <v>Pre1997</v>
      </c>
      <c r="H1607" s="67" t="str">
        <f t="shared" si="100"/>
        <v>2021-T7 SWCV-41</v>
      </c>
      <c r="I1607" s="302">
        <v>1.8503426816522499E-5</v>
      </c>
      <c r="J1607" s="305">
        <f>VLOOKUP(H1607,T7_ReductionFactor!$G$10:$H$3591,2,FALSE)</f>
        <v>0.92757728920938209</v>
      </c>
      <c r="K1607" s="75">
        <f t="shared" si="99"/>
        <v>1.7163358487554127E-5</v>
      </c>
      <c r="L1607" s="11"/>
      <c r="M1607" s="6"/>
      <c r="N1607" s="6"/>
      <c r="O1607" s="6"/>
      <c r="Q1607" s="7"/>
    </row>
    <row r="1608" spans="1:17" s="9" customFormat="1" ht="16.149999999999999" customHeight="1" x14ac:dyDescent="0.25">
      <c r="A1608" s="9" t="s">
        <v>192</v>
      </c>
      <c r="B1608" s="7">
        <v>2021</v>
      </c>
      <c r="C1608" s="296" t="s">
        <v>35</v>
      </c>
      <c r="D1608" s="307">
        <v>1979</v>
      </c>
      <c r="E1608" s="307" t="s">
        <v>194</v>
      </c>
      <c r="F1608" s="65">
        <f t="shared" si="97"/>
        <v>42</v>
      </c>
      <c r="G1608" s="66" t="str">
        <f t="shared" si="98"/>
        <v>Pre1997</v>
      </c>
      <c r="H1608" s="67" t="str">
        <f t="shared" si="100"/>
        <v>2021-T7 SWCV-42</v>
      </c>
      <c r="I1608" s="302">
        <v>8.7856351924686997E-6</v>
      </c>
      <c r="J1608" s="305">
        <f>VLOOKUP(H1608,T7_ReductionFactor!$G$10:$H$3591,2,FALSE)</f>
        <v>0.92679621057745676</v>
      </c>
      <c r="K1608" s="75">
        <f t="shared" si="99"/>
        <v>8.1424934038959358E-6</v>
      </c>
      <c r="L1608" s="11"/>
      <c r="M1608" s="6"/>
      <c r="N1608" s="6"/>
      <c r="O1608" s="6"/>
      <c r="Q1608" s="7"/>
    </row>
    <row r="1609" spans="1:17" s="9" customFormat="1" ht="16.149999999999999" customHeight="1" x14ac:dyDescent="0.25">
      <c r="A1609" s="9" t="s">
        <v>192</v>
      </c>
      <c r="B1609" s="7">
        <v>2021</v>
      </c>
      <c r="C1609" s="296" t="s">
        <v>35</v>
      </c>
      <c r="D1609" s="307">
        <v>1978</v>
      </c>
      <c r="E1609" s="307" t="s">
        <v>194</v>
      </c>
      <c r="F1609" s="65">
        <f t="shared" ref="F1609:F1672" si="101">B1609-D1609</f>
        <v>43</v>
      </c>
      <c r="G1609" s="66" t="str">
        <f t="shared" ref="G1609:G1672" si="102">IF(D1609&lt;1998,"Pre1997",IF(D1609&lt;2008,"1997-06",IF(D1609&lt;2011,"2007-09",IF(D1609&lt;2014,"2010-12","2013+"))))</f>
        <v>Pre1997</v>
      </c>
      <c r="H1609" s="67" t="str">
        <f t="shared" si="100"/>
        <v>2021-T7 SWCV-43</v>
      </c>
      <c r="I1609" s="302">
        <v>5.6344561995147699E-6</v>
      </c>
      <c r="J1609" s="305">
        <f>VLOOKUP(H1609,T7_ReductionFactor!$G$10:$H$3591,2,FALSE)</f>
        <v>0.92603441180417934</v>
      </c>
      <c r="K1609" s="75">
        <f t="shared" ref="K1609:K1672" si="103">I1609*J1609</f>
        <v>5.2177003325540713E-6</v>
      </c>
      <c r="L1609" s="11"/>
      <c r="M1609" s="6"/>
      <c r="N1609" s="6"/>
      <c r="O1609" s="6"/>
      <c r="Q1609" s="7"/>
    </row>
    <row r="1610" spans="1:17" s="9" customFormat="1" ht="16.149999999999999" customHeight="1" x14ac:dyDescent="0.25">
      <c r="A1610" s="9" t="s">
        <v>192</v>
      </c>
      <c r="B1610" s="7">
        <v>2021</v>
      </c>
      <c r="C1610" s="296" t="s">
        <v>35</v>
      </c>
      <c r="D1610" s="307">
        <v>1977</v>
      </c>
      <c r="E1610" s="307" t="s">
        <v>194</v>
      </c>
      <c r="F1610" s="65">
        <f t="shared" si="101"/>
        <v>44</v>
      </c>
      <c r="G1610" s="66" t="str">
        <f t="shared" si="102"/>
        <v>Pre1997</v>
      </c>
      <c r="H1610" s="67" t="str">
        <f t="shared" ref="H1610:H1673" si="104">CONCATENATE(B1610,"-",C1610,"-",F1610)</f>
        <v>2021-T7 SWCV-44</v>
      </c>
      <c r="I1610" s="302">
        <v>1.7666893187751899E-5</v>
      </c>
      <c r="J1610" s="305">
        <f>VLOOKUP(H1610,T7_ReductionFactor!$G$10:$H$3591,2,FALSE)</f>
        <v>0.9252911877468456</v>
      </c>
      <c r="K1610" s="75">
        <f t="shared" si="103"/>
        <v>1.6347020581491611E-5</v>
      </c>
      <c r="L1610" s="11"/>
      <c r="M1610" s="6"/>
      <c r="N1610" s="6"/>
      <c r="O1610" s="6"/>
      <c r="Q1610" s="7"/>
    </row>
    <row r="1611" spans="1:17" s="9" customFormat="1" ht="16.149999999999999" customHeight="1" x14ac:dyDescent="0.25">
      <c r="A1611" s="9" t="s">
        <v>192</v>
      </c>
      <c r="B1611" s="7">
        <v>2021</v>
      </c>
      <c r="C1611" s="296" t="s">
        <v>36</v>
      </c>
      <c r="D1611" s="307">
        <v>2022</v>
      </c>
      <c r="E1611" s="307" t="s">
        <v>194</v>
      </c>
      <c r="F1611" s="65">
        <f t="shared" si="101"/>
        <v>-1</v>
      </c>
      <c r="G1611" s="66" t="str">
        <f t="shared" si="102"/>
        <v>2013+</v>
      </c>
      <c r="H1611" s="67" t="str">
        <f t="shared" si="104"/>
        <v>2021-T7 Tractor--1</v>
      </c>
      <c r="I1611" s="302">
        <v>3.8050373650432701E-4</v>
      </c>
      <c r="J1611" s="305">
        <f>VLOOKUP(H1611,T7_ReductionFactor!$G$10:$H$3591,2,FALSE)</f>
        <v>1</v>
      </c>
      <c r="K1611" s="75">
        <f t="shared" si="103"/>
        <v>3.8050373650432701E-4</v>
      </c>
      <c r="L1611" s="11"/>
      <c r="M1611" s="6"/>
      <c r="N1611" s="6"/>
      <c r="O1611" s="6"/>
      <c r="Q1611" s="7"/>
    </row>
    <row r="1612" spans="1:17" s="9" customFormat="1" ht="16.149999999999999" customHeight="1" x14ac:dyDescent="0.25">
      <c r="A1612" s="9" t="s">
        <v>192</v>
      </c>
      <c r="B1612" s="7">
        <v>2021</v>
      </c>
      <c r="C1612" s="296" t="s">
        <v>36</v>
      </c>
      <c r="D1612" s="307">
        <v>2021</v>
      </c>
      <c r="E1612" s="307" t="s">
        <v>194</v>
      </c>
      <c r="F1612" s="65">
        <f t="shared" si="101"/>
        <v>0</v>
      </c>
      <c r="G1612" s="66" t="str">
        <f t="shared" si="102"/>
        <v>2013+</v>
      </c>
      <c r="H1612" s="67" t="str">
        <f t="shared" si="104"/>
        <v>2021-T7 Tractor-0</v>
      </c>
      <c r="I1612" s="302">
        <v>2.8654190093845701E-3</v>
      </c>
      <c r="J1612" s="305">
        <f>VLOOKUP(H1612,T7_ReductionFactor!$G$10:$H$3591,2,FALSE)</f>
        <v>0.93514365249031617</v>
      </c>
      <c r="K1612" s="75">
        <f t="shared" si="103"/>
        <v>2.6795783983510706E-3</v>
      </c>
      <c r="L1612" s="11"/>
      <c r="M1612" s="6"/>
      <c r="N1612" s="6"/>
      <c r="O1612" s="6"/>
      <c r="Q1612" s="7"/>
    </row>
    <row r="1613" spans="1:17" s="9" customFormat="1" ht="16.149999999999999" customHeight="1" x14ac:dyDescent="0.25">
      <c r="A1613" s="9" t="s">
        <v>192</v>
      </c>
      <c r="B1613" s="7">
        <v>2021</v>
      </c>
      <c r="C1613" s="296" t="s">
        <v>36</v>
      </c>
      <c r="D1613" s="307">
        <v>2020</v>
      </c>
      <c r="E1613" s="307" t="s">
        <v>194</v>
      </c>
      <c r="F1613" s="65">
        <f t="shared" si="101"/>
        <v>1</v>
      </c>
      <c r="G1613" s="66" t="str">
        <f t="shared" si="102"/>
        <v>2013+</v>
      </c>
      <c r="H1613" s="67" t="str">
        <f t="shared" si="104"/>
        <v>2021-T7 Tractor-1</v>
      </c>
      <c r="I1613" s="302">
        <v>4.8681028755980403E-3</v>
      </c>
      <c r="J1613" s="305">
        <f>VLOOKUP(H1613,T7_ReductionFactor!$G$10:$H$3591,2,FALSE)</f>
        <v>0.89401238448146214</v>
      </c>
      <c r="K1613" s="75">
        <f t="shared" si="103"/>
        <v>4.3521442597144666E-3</v>
      </c>
      <c r="L1613" s="11"/>
      <c r="M1613" s="6"/>
      <c r="N1613" s="6"/>
      <c r="O1613" s="6"/>
      <c r="Q1613" s="7"/>
    </row>
    <row r="1614" spans="1:17" s="9" customFormat="1" ht="16.149999999999999" customHeight="1" x14ac:dyDescent="0.25">
      <c r="A1614" s="9" t="s">
        <v>192</v>
      </c>
      <c r="B1614" s="7">
        <v>2021</v>
      </c>
      <c r="C1614" s="296" t="s">
        <v>36</v>
      </c>
      <c r="D1614" s="307">
        <v>2019</v>
      </c>
      <c r="E1614" s="307" t="s">
        <v>194</v>
      </c>
      <c r="F1614" s="65">
        <f t="shared" si="101"/>
        <v>2</v>
      </c>
      <c r="G1614" s="66" t="str">
        <f t="shared" si="102"/>
        <v>2013+</v>
      </c>
      <c r="H1614" s="67" t="str">
        <f t="shared" si="104"/>
        <v>2021-T7 Tractor-2</v>
      </c>
      <c r="I1614" s="302">
        <v>6.0728918499122E-3</v>
      </c>
      <c r="J1614" s="305">
        <f>VLOOKUP(H1614,T7_ReductionFactor!$G$10:$H$3591,2,FALSE)</f>
        <v>0.86588428083886382</v>
      </c>
      <c r="K1614" s="75">
        <f t="shared" si="103"/>
        <v>5.2584215920734225E-3</v>
      </c>
      <c r="L1614" s="11"/>
      <c r="M1614" s="6"/>
      <c r="N1614" s="6"/>
      <c r="O1614" s="6"/>
      <c r="Q1614" s="7"/>
    </row>
    <row r="1615" spans="1:17" s="9" customFormat="1" ht="16.149999999999999" customHeight="1" x14ac:dyDescent="0.25">
      <c r="A1615" s="9" t="s">
        <v>192</v>
      </c>
      <c r="B1615" s="7">
        <v>2021</v>
      </c>
      <c r="C1615" s="296" t="s">
        <v>36</v>
      </c>
      <c r="D1615" s="307">
        <v>2018</v>
      </c>
      <c r="E1615" s="307" t="s">
        <v>194</v>
      </c>
      <c r="F1615" s="65">
        <f t="shared" si="101"/>
        <v>3</v>
      </c>
      <c r="G1615" s="66" t="str">
        <f t="shared" si="102"/>
        <v>2013+</v>
      </c>
      <c r="H1615" s="67" t="str">
        <f t="shared" si="104"/>
        <v>2021-T7 Tractor-3</v>
      </c>
      <c r="I1615" s="302">
        <v>7.9704082160593093E-3</v>
      </c>
      <c r="J1615" s="305">
        <f>VLOOKUP(H1615,T7_ReductionFactor!$G$10:$H$3591,2,FALSE)</f>
        <v>0.84408396089301196</v>
      </c>
      <c r="K1615" s="75">
        <f t="shared" si="103"/>
        <v>6.727693736945547E-3</v>
      </c>
      <c r="L1615" s="11"/>
      <c r="M1615" s="6"/>
      <c r="N1615" s="6"/>
      <c r="O1615" s="6"/>
      <c r="Q1615" s="7"/>
    </row>
    <row r="1616" spans="1:17" s="9" customFormat="1" ht="16.149999999999999" customHeight="1" x14ac:dyDescent="0.25">
      <c r="A1616" s="9" t="s">
        <v>192</v>
      </c>
      <c r="B1616" s="7">
        <v>2021</v>
      </c>
      <c r="C1616" s="296" t="s">
        <v>36</v>
      </c>
      <c r="D1616" s="307">
        <v>2017</v>
      </c>
      <c r="E1616" s="307" t="s">
        <v>194</v>
      </c>
      <c r="F1616" s="65">
        <f t="shared" si="101"/>
        <v>4</v>
      </c>
      <c r="G1616" s="66" t="str">
        <f t="shared" si="102"/>
        <v>2013+</v>
      </c>
      <c r="H1616" s="67" t="str">
        <f t="shared" si="104"/>
        <v>2021-T7 Tractor-4</v>
      </c>
      <c r="I1616" s="302">
        <v>1.02125344194354E-2</v>
      </c>
      <c r="J1616" s="305">
        <f>VLOOKUP(H1616,T7_ReductionFactor!$G$10:$H$3591,2,FALSE)</f>
        <v>0.82701270097062751</v>
      </c>
      <c r="K1616" s="75">
        <f t="shared" si="103"/>
        <v>8.4458956739727701E-3</v>
      </c>
      <c r="L1616" s="11"/>
      <c r="M1616" s="6"/>
      <c r="N1616" s="6"/>
      <c r="O1616" s="6"/>
      <c r="Q1616" s="7"/>
    </row>
    <row r="1617" spans="1:17" s="9" customFormat="1" ht="16.149999999999999" customHeight="1" x14ac:dyDescent="0.25">
      <c r="A1617" s="9" t="s">
        <v>192</v>
      </c>
      <c r="B1617" s="7">
        <v>2021</v>
      </c>
      <c r="C1617" s="296" t="s">
        <v>36</v>
      </c>
      <c r="D1617" s="307">
        <v>2016</v>
      </c>
      <c r="E1617" s="307" t="s">
        <v>194</v>
      </c>
      <c r="F1617" s="65">
        <f t="shared" si="101"/>
        <v>5</v>
      </c>
      <c r="G1617" s="66" t="str">
        <f t="shared" si="102"/>
        <v>2013+</v>
      </c>
      <c r="H1617" s="67" t="str">
        <f t="shared" si="104"/>
        <v>2021-T7 Tractor-5</v>
      </c>
      <c r="I1617" s="302">
        <v>3.2058371914901601E-2</v>
      </c>
      <c r="J1617" s="305">
        <f>VLOOKUP(H1617,T7_ReductionFactor!$G$10:$H$3591,2,FALSE)</f>
        <v>0.81251163374825064</v>
      </c>
      <c r="K1617" s="75">
        <f t="shared" si="103"/>
        <v>2.6047800139885734E-2</v>
      </c>
      <c r="L1617" s="11"/>
      <c r="M1617" s="6"/>
      <c r="N1617" s="6"/>
      <c r="O1617" s="6"/>
      <c r="Q1617" s="7"/>
    </row>
    <row r="1618" spans="1:17" s="9" customFormat="1" ht="16.149999999999999" customHeight="1" x14ac:dyDescent="0.25">
      <c r="A1618" s="9" t="s">
        <v>192</v>
      </c>
      <c r="B1618" s="7">
        <v>2021</v>
      </c>
      <c r="C1618" s="296" t="s">
        <v>36</v>
      </c>
      <c r="D1618" s="307">
        <v>2015</v>
      </c>
      <c r="E1618" s="307" t="s">
        <v>194</v>
      </c>
      <c r="F1618" s="65">
        <f t="shared" si="101"/>
        <v>6</v>
      </c>
      <c r="G1618" s="66" t="str">
        <f t="shared" si="102"/>
        <v>2013+</v>
      </c>
      <c r="H1618" s="67" t="str">
        <f t="shared" si="104"/>
        <v>2021-T7 Tractor-6</v>
      </c>
      <c r="I1618" s="302">
        <v>2.96477980326726E-2</v>
      </c>
      <c r="J1618" s="305">
        <f>VLOOKUP(H1618,T7_ReductionFactor!$G$10:$H$3591,2,FALSE)</f>
        <v>0.80395070521592826</v>
      </c>
      <c r="K1618" s="75">
        <f t="shared" si="103"/>
        <v>2.3835368136466549E-2</v>
      </c>
      <c r="L1618" s="11"/>
      <c r="M1618" s="6"/>
      <c r="N1618" s="6"/>
      <c r="O1618" s="6"/>
      <c r="Q1618" s="7"/>
    </row>
    <row r="1619" spans="1:17" s="9" customFormat="1" ht="16.149999999999999" customHeight="1" x14ac:dyDescent="0.25">
      <c r="A1619" s="9" t="s">
        <v>192</v>
      </c>
      <c r="B1619" s="7">
        <v>2021</v>
      </c>
      <c r="C1619" s="296" t="s">
        <v>36</v>
      </c>
      <c r="D1619" s="307">
        <v>2014</v>
      </c>
      <c r="E1619" s="307" t="s">
        <v>194</v>
      </c>
      <c r="F1619" s="65">
        <f t="shared" si="101"/>
        <v>7</v>
      </c>
      <c r="G1619" s="66" t="str">
        <f t="shared" si="102"/>
        <v>2013+</v>
      </c>
      <c r="H1619" s="67" t="str">
        <f t="shared" si="104"/>
        <v>2021-T7 Tractor-7</v>
      </c>
      <c r="I1619" s="302">
        <v>2.3390634124274699E-2</v>
      </c>
      <c r="J1619" s="305">
        <f>VLOOKUP(H1619,T7_ReductionFactor!$G$10:$H$3591,2,FALSE)</f>
        <v>0.79781457946172918</v>
      </c>
      <c r="K1619" s="75">
        <f t="shared" si="103"/>
        <v>1.866138892720139E-2</v>
      </c>
      <c r="L1619" s="11"/>
      <c r="M1619" s="6"/>
      <c r="N1619" s="6"/>
      <c r="O1619" s="6"/>
      <c r="Q1619" s="7"/>
    </row>
    <row r="1620" spans="1:17" s="9" customFormat="1" ht="16.149999999999999" customHeight="1" x14ac:dyDescent="0.25">
      <c r="A1620" s="9" t="s">
        <v>192</v>
      </c>
      <c r="B1620" s="7">
        <v>2021</v>
      </c>
      <c r="C1620" s="296" t="s">
        <v>36</v>
      </c>
      <c r="D1620" s="307">
        <v>2013</v>
      </c>
      <c r="E1620" s="307" t="s">
        <v>194</v>
      </c>
      <c r="F1620" s="65">
        <f t="shared" si="101"/>
        <v>8</v>
      </c>
      <c r="G1620" s="66" t="str">
        <f t="shared" si="102"/>
        <v>2010-12</v>
      </c>
      <c r="H1620" s="67" t="str">
        <f t="shared" si="104"/>
        <v>2021-T7 Tractor-8</v>
      </c>
      <c r="I1620" s="302">
        <v>3.2101443933619203E-2</v>
      </c>
      <c r="J1620" s="305">
        <f>VLOOKUP(H1620,T7_ReductionFactor!$G$10:$H$3591,2,FALSE)</f>
        <v>0.77352290743951557</v>
      </c>
      <c r="K1620" s="75">
        <f t="shared" si="103"/>
        <v>2.4831202244539725E-2</v>
      </c>
      <c r="L1620" s="11"/>
      <c r="M1620" s="6"/>
      <c r="N1620" s="6"/>
      <c r="O1620" s="6"/>
      <c r="Q1620" s="7"/>
    </row>
    <row r="1621" spans="1:17" s="9" customFormat="1" ht="16.149999999999999" customHeight="1" x14ac:dyDescent="0.25">
      <c r="A1621" s="9" t="s">
        <v>192</v>
      </c>
      <c r="B1621" s="7">
        <v>2021</v>
      </c>
      <c r="C1621" s="296" t="s">
        <v>36</v>
      </c>
      <c r="D1621" s="307">
        <v>2012</v>
      </c>
      <c r="E1621" s="307" t="s">
        <v>194</v>
      </c>
      <c r="F1621" s="65">
        <f t="shared" si="101"/>
        <v>9</v>
      </c>
      <c r="G1621" s="66" t="str">
        <f t="shared" si="102"/>
        <v>2010-12</v>
      </c>
      <c r="H1621" s="67" t="str">
        <f t="shared" si="104"/>
        <v>2021-T7 Tractor-9</v>
      </c>
      <c r="I1621" s="302">
        <v>4.9362275916321002E-2</v>
      </c>
      <c r="J1621" s="305">
        <f>VLOOKUP(H1621,T7_ReductionFactor!$G$10:$H$3591,2,FALSE)</f>
        <v>0.77026155605688329</v>
      </c>
      <c r="K1621" s="75">
        <f t="shared" si="103"/>
        <v>3.8021863457814629E-2</v>
      </c>
      <c r="L1621" s="11"/>
      <c r="M1621" s="6"/>
      <c r="N1621" s="6"/>
      <c r="O1621" s="6"/>
      <c r="Q1621" s="7"/>
    </row>
    <row r="1622" spans="1:17" s="9" customFormat="1" ht="16.149999999999999" customHeight="1" x14ac:dyDescent="0.25">
      <c r="A1622" s="9" t="s">
        <v>192</v>
      </c>
      <c r="B1622" s="7">
        <v>2021</v>
      </c>
      <c r="C1622" s="296" t="s">
        <v>36</v>
      </c>
      <c r="D1622" s="307">
        <v>2011</v>
      </c>
      <c r="E1622" s="307" t="s">
        <v>194</v>
      </c>
      <c r="F1622" s="65">
        <f t="shared" si="101"/>
        <v>10</v>
      </c>
      <c r="G1622" s="66" t="str">
        <f t="shared" si="102"/>
        <v>2010-12</v>
      </c>
      <c r="H1622" s="67" t="str">
        <f t="shared" si="104"/>
        <v>2021-T7 Tractor-10</v>
      </c>
      <c r="I1622" s="302">
        <v>3.3465230348152901E-2</v>
      </c>
      <c r="J1622" s="305">
        <f>VLOOKUP(H1622,T7_ReductionFactor!$G$10:$H$3591,2,FALSE)</f>
        <v>0.76753927439289993</v>
      </c>
      <c r="K1622" s="75">
        <f t="shared" si="103"/>
        <v>2.5685878618812531E-2</v>
      </c>
      <c r="L1622" s="11"/>
      <c r="M1622" s="6"/>
      <c r="N1622" s="6"/>
      <c r="O1622" s="6"/>
      <c r="Q1622" s="7"/>
    </row>
    <row r="1623" spans="1:17" s="9" customFormat="1" ht="16.149999999999999" customHeight="1" x14ac:dyDescent="0.25">
      <c r="A1623" s="9" t="s">
        <v>192</v>
      </c>
      <c r="B1623" s="7">
        <v>2021</v>
      </c>
      <c r="C1623" s="296" t="s">
        <v>36</v>
      </c>
      <c r="D1623" s="307">
        <v>2010</v>
      </c>
      <c r="E1623" s="307" t="s">
        <v>194</v>
      </c>
      <c r="F1623" s="65">
        <f t="shared" si="101"/>
        <v>11</v>
      </c>
      <c r="G1623" s="66" t="str">
        <f t="shared" si="102"/>
        <v>2007-09</v>
      </c>
      <c r="H1623" s="67" t="str">
        <f t="shared" si="104"/>
        <v>2021-T7 Tractor-11</v>
      </c>
      <c r="I1623" s="302">
        <v>2.35583473416058E-2</v>
      </c>
      <c r="J1623" s="305">
        <f>VLOOKUP(H1623,T7_ReductionFactor!$G$10:$H$3591,2,FALSE)</f>
        <v>0.76746621125381953</v>
      </c>
      <c r="K1623" s="75">
        <f t="shared" si="103"/>
        <v>1.8080235577663695E-2</v>
      </c>
      <c r="L1623" s="11"/>
      <c r="M1623" s="6"/>
      <c r="N1623" s="6"/>
      <c r="O1623" s="6"/>
      <c r="Q1623" s="7"/>
    </row>
    <row r="1624" spans="1:17" s="9" customFormat="1" ht="16.149999999999999" customHeight="1" x14ac:dyDescent="0.25">
      <c r="A1624" s="9" t="s">
        <v>192</v>
      </c>
      <c r="B1624" s="7">
        <v>2021</v>
      </c>
      <c r="C1624" s="296" t="s">
        <v>36</v>
      </c>
      <c r="D1624" s="307">
        <v>2009</v>
      </c>
      <c r="E1624" s="307" t="s">
        <v>194</v>
      </c>
      <c r="F1624" s="65">
        <f t="shared" si="101"/>
        <v>12</v>
      </c>
      <c r="G1624" s="66" t="str">
        <f t="shared" si="102"/>
        <v>2007-09</v>
      </c>
      <c r="H1624" s="67" t="str">
        <f t="shared" si="104"/>
        <v>2021-T7 Tractor-12</v>
      </c>
      <c r="I1624" s="302">
        <v>2.1662921748207001E-2</v>
      </c>
      <c r="J1624" s="305">
        <f>VLOOKUP(H1624,T7_ReductionFactor!$G$10:$H$3591,2,FALSE)</f>
        <v>0.76746621125381953</v>
      </c>
      <c r="K1624" s="75">
        <f t="shared" si="103"/>
        <v>1.6625560478784395E-2</v>
      </c>
      <c r="L1624" s="11"/>
      <c r="M1624" s="6"/>
      <c r="N1624" s="6"/>
      <c r="O1624" s="6"/>
      <c r="Q1624" s="7"/>
    </row>
    <row r="1625" spans="1:17" s="9" customFormat="1" ht="16.149999999999999" customHeight="1" x14ac:dyDescent="0.25">
      <c r="A1625" s="9" t="s">
        <v>192</v>
      </c>
      <c r="B1625" s="7">
        <v>2021</v>
      </c>
      <c r="C1625" s="296" t="s">
        <v>36</v>
      </c>
      <c r="D1625" s="307">
        <v>2008</v>
      </c>
      <c r="E1625" s="307" t="s">
        <v>194</v>
      </c>
      <c r="F1625" s="65">
        <f t="shared" si="101"/>
        <v>13</v>
      </c>
      <c r="G1625" s="66" t="str">
        <f t="shared" si="102"/>
        <v>2007-09</v>
      </c>
      <c r="H1625" s="67" t="str">
        <f t="shared" si="104"/>
        <v>2021-T7 Tractor-13</v>
      </c>
      <c r="I1625" s="302">
        <v>1.8900652386086899E-2</v>
      </c>
      <c r="J1625" s="305">
        <f>VLOOKUP(H1625,T7_ReductionFactor!$G$10:$H$3591,2,FALSE)</f>
        <v>0.76746621125381953</v>
      </c>
      <c r="K1625" s="75">
        <f t="shared" si="103"/>
        <v>1.4505612076975576E-2</v>
      </c>
      <c r="L1625" s="11"/>
      <c r="M1625" s="6"/>
      <c r="N1625" s="6"/>
      <c r="O1625" s="6"/>
      <c r="Q1625" s="7"/>
    </row>
    <row r="1626" spans="1:17" s="9" customFormat="1" ht="16.149999999999999" customHeight="1" x14ac:dyDescent="0.25">
      <c r="A1626" s="9" t="s">
        <v>192</v>
      </c>
      <c r="B1626" s="7">
        <v>2021</v>
      </c>
      <c r="C1626" s="296" t="s">
        <v>36</v>
      </c>
      <c r="D1626" s="307">
        <v>2007</v>
      </c>
      <c r="E1626" s="307" t="s">
        <v>194</v>
      </c>
      <c r="F1626" s="65">
        <f t="shared" si="101"/>
        <v>14</v>
      </c>
      <c r="G1626" s="66" t="str">
        <f t="shared" si="102"/>
        <v>1997-06</v>
      </c>
      <c r="H1626" s="67" t="str">
        <f t="shared" si="104"/>
        <v>2021-T7 Tractor-14</v>
      </c>
      <c r="I1626" s="302">
        <v>9.7237847290061796E-2</v>
      </c>
      <c r="J1626" s="305">
        <f>VLOOKUP(H1626,T7_ReductionFactor!$G$10:$H$3591,2,FALSE)</f>
        <v>0.86930286854611971</v>
      </c>
      <c r="K1626" s="75">
        <f t="shared" si="103"/>
        <v>8.4529139580500248E-2</v>
      </c>
      <c r="L1626" s="11"/>
      <c r="M1626" s="6"/>
      <c r="N1626" s="6"/>
      <c r="O1626" s="6"/>
      <c r="Q1626" s="7"/>
    </row>
    <row r="1627" spans="1:17" s="9" customFormat="1" ht="16.149999999999999" customHeight="1" x14ac:dyDescent="0.25">
      <c r="A1627" s="9" t="s">
        <v>192</v>
      </c>
      <c r="B1627" s="7">
        <v>2021</v>
      </c>
      <c r="C1627" s="296" t="s">
        <v>36</v>
      </c>
      <c r="D1627" s="307">
        <v>2006</v>
      </c>
      <c r="E1627" s="307" t="s">
        <v>194</v>
      </c>
      <c r="F1627" s="65">
        <f t="shared" si="101"/>
        <v>15</v>
      </c>
      <c r="G1627" s="66" t="str">
        <f t="shared" si="102"/>
        <v>1997-06</v>
      </c>
      <c r="H1627" s="67" t="str">
        <f t="shared" si="104"/>
        <v>2021-T7 Tractor-15</v>
      </c>
      <c r="I1627" s="302">
        <v>9.8255663995067299E-2</v>
      </c>
      <c r="J1627" s="305">
        <f>VLOOKUP(H1627,T7_ReductionFactor!$G$10:$H$3591,2,FALSE)</f>
        <v>0.86930286854611971</v>
      </c>
      <c r="K1627" s="75">
        <f t="shared" si="103"/>
        <v>8.541393056181569E-2</v>
      </c>
      <c r="L1627" s="11"/>
      <c r="M1627" s="6"/>
      <c r="N1627" s="6"/>
      <c r="O1627" s="6"/>
      <c r="Q1627" s="7"/>
    </row>
    <row r="1628" spans="1:17" s="9" customFormat="1" ht="16.149999999999999" customHeight="1" x14ac:dyDescent="0.25">
      <c r="A1628" s="9" t="s">
        <v>192</v>
      </c>
      <c r="B1628" s="7">
        <v>2021</v>
      </c>
      <c r="C1628" s="296" t="s">
        <v>36</v>
      </c>
      <c r="D1628" s="307">
        <v>2005</v>
      </c>
      <c r="E1628" s="307" t="s">
        <v>194</v>
      </c>
      <c r="F1628" s="65">
        <f t="shared" si="101"/>
        <v>16</v>
      </c>
      <c r="G1628" s="66" t="str">
        <f t="shared" si="102"/>
        <v>1997-06</v>
      </c>
      <c r="H1628" s="67" t="str">
        <f t="shared" si="104"/>
        <v>2021-T7 Tractor-16</v>
      </c>
      <c r="I1628" s="302">
        <v>7.8524231922781504E-2</v>
      </c>
      <c r="J1628" s="305">
        <f>VLOOKUP(H1628,T7_ReductionFactor!$G$10:$H$3591,2,FALSE)</f>
        <v>0.86930286854611971</v>
      </c>
      <c r="K1628" s="75">
        <f t="shared" si="103"/>
        <v>6.8261340060854742E-2</v>
      </c>
      <c r="L1628" s="11"/>
      <c r="M1628" s="6"/>
      <c r="N1628" s="6"/>
      <c r="O1628" s="6"/>
      <c r="Q1628" s="7"/>
    </row>
    <row r="1629" spans="1:17" s="9" customFormat="1" ht="16.149999999999999" customHeight="1" x14ac:dyDescent="0.25">
      <c r="A1629" s="9" t="s">
        <v>192</v>
      </c>
      <c r="B1629" s="7">
        <v>2021</v>
      </c>
      <c r="C1629" s="296" t="s">
        <v>36</v>
      </c>
      <c r="D1629" s="307">
        <v>2004</v>
      </c>
      <c r="E1629" s="307" t="s">
        <v>194</v>
      </c>
      <c r="F1629" s="65">
        <f t="shared" si="101"/>
        <v>17</v>
      </c>
      <c r="G1629" s="66" t="str">
        <f t="shared" si="102"/>
        <v>1997-06</v>
      </c>
      <c r="H1629" s="67" t="str">
        <f t="shared" si="104"/>
        <v>2021-T7 Tractor-17</v>
      </c>
      <c r="I1629" s="302">
        <v>3.5269004556856699E-2</v>
      </c>
      <c r="J1629" s="305">
        <f>VLOOKUP(H1629,T7_ReductionFactor!$G$10:$H$3591,2,FALSE)</f>
        <v>0.86930286854611971</v>
      </c>
      <c r="K1629" s="75">
        <f t="shared" si="103"/>
        <v>3.0659446832041696E-2</v>
      </c>
      <c r="L1629" s="11"/>
      <c r="M1629" s="6"/>
      <c r="N1629" s="6"/>
      <c r="O1629" s="6"/>
      <c r="Q1629" s="7"/>
    </row>
    <row r="1630" spans="1:17" s="9" customFormat="1" ht="16.149999999999999" customHeight="1" x14ac:dyDescent="0.25">
      <c r="A1630" s="9" t="s">
        <v>192</v>
      </c>
      <c r="B1630" s="7">
        <v>2021</v>
      </c>
      <c r="C1630" s="296" t="s">
        <v>36</v>
      </c>
      <c r="D1630" s="307">
        <v>2003</v>
      </c>
      <c r="E1630" s="307" t="s">
        <v>194</v>
      </c>
      <c r="F1630" s="65">
        <f t="shared" si="101"/>
        <v>18</v>
      </c>
      <c r="G1630" s="66" t="str">
        <f t="shared" si="102"/>
        <v>1997-06</v>
      </c>
      <c r="H1630" s="67" t="str">
        <f t="shared" si="104"/>
        <v>2021-T7 Tractor-18</v>
      </c>
      <c r="I1630" s="302">
        <v>2.8916008637200799E-2</v>
      </c>
      <c r="J1630" s="305">
        <f>VLOOKUP(H1630,T7_ReductionFactor!$G$10:$H$3591,2,FALSE)</f>
        <v>0.92134591231640039</v>
      </c>
      <c r="K1630" s="75">
        <f t="shared" si="103"/>
        <v>2.6641646358390683E-2</v>
      </c>
      <c r="L1630" s="11"/>
      <c r="M1630" s="6"/>
      <c r="N1630" s="6"/>
      <c r="O1630" s="6"/>
      <c r="Q1630" s="7"/>
    </row>
    <row r="1631" spans="1:17" s="9" customFormat="1" ht="16.149999999999999" customHeight="1" x14ac:dyDescent="0.25">
      <c r="A1631" s="9" t="s">
        <v>192</v>
      </c>
      <c r="B1631" s="7">
        <v>2021</v>
      </c>
      <c r="C1631" s="296" t="s">
        <v>36</v>
      </c>
      <c r="D1631" s="307">
        <v>2002</v>
      </c>
      <c r="E1631" s="307" t="s">
        <v>194</v>
      </c>
      <c r="F1631" s="65">
        <f t="shared" si="101"/>
        <v>19</v>
      </c>
      <c r="G1631" s="66" t="str">
        <f t="shared" si="102"/>
        <v>1997-06</v>
      </c>
      <c r="H1631" s="67" t="str">
        <f t="shared" si="104"/>
        <v>2021-T7 Tractor-19</v>
      </c>
      <c r="I1631" s="302">
        <v>1.68782164781913E-2</v>
      </c>
      <c r="J1631" s="305">
        <f>VLOOKUP(H1631,T7_ReductionFactor!$G$10:$H$3591,2,FALSE)</f>
        <v>0.92134591231640039</v>
      </c>
      <c r="K1631" s="75">
        <f t="shared" si="103"/>
        <v>1.5550675759372867E-2</v>
      </c>
      <c r="L1631" s="11"/>
      <c r="M1631" s="6"/>
      <c r="N1631" s="6"/>
      <c r="O1631" s="6"/>
      <c r="Q1631" s="7"/>
    </row>
    <row r="1632" spans="1:17" s="9" customFormat="1" ht="16.149999999999999" customHeight="1" x14ac:dyDescent="0.25">
      <c r="A1632" s="9" t="s">
        <v>192</v>
      </c>
      <c r="B1632" s="7">
        <v>2021</v>
      </c>
      <c r="C1632" s="296" t="s">
        <v>36</v>
      </c>
      <c r="D1632" s="307">
        <v>2001</v>
      </c>
      <c r="E1632" s="307" t="s">
        <v>194</v>
      </c>
      <c r="F1632" s="65">
        <f t="shared" si="101"/>
        <v>20</v>
      </c>
      <c r="G1632" s="66" t="str">
        <f t="shared" si="102"/>
        <v>1997-06</v>
      </c>
      <c r="H1632" s="67" t="str">
        <f t="shared" si="104"/>
        <v>2021-T7 Tractor-20</v>
      </c>
      <c r="I1632" s="302">
        <v>2.7226637919262602E-2</v>
      </c>
      <c r="J1632" s="305">
        <f>VLOOKUP(H1632,T7_ReductionFactor!$G$10:$H$3591,2,FALSE)</f>
        <v>0.92134591231640039</v>
      </c>
      <c r="K1632" s="75">
        <f t="shared" si="103"/>
        <v>2.5085151553031301E-2</v>
      </c>
      <c r="L1632" s="11"/>
      <c r="M1632" s="6"/>
      <c r="N1632" s="6"/>
      <c r="O1632" s="6"/>
      <c r="Q1632" s="7"/>
    </row>
    <row r="1633" spans="1:17" s="9" customFormat="1" ht="16.149999999999999" customHeight="1" x14ac:dyDescent="0.25">
      <c r="A1633" s="9" t="s">
        <v>192</v>
      </c>
      <c r="B1633" s="7">
        <v>2021</v>
      </c>
      <c r="C1633" s="296" t="s">
        <v>36</v>
      </c>
      <c r="D1633" s="307">
        <v>2000</v>
      </c>
      <c r="E1633" s="307" t="s">
        <v>194</v>
      </c>
      <c r="F1633" s="65">
        <f t="shared" si="101"/>
        <v>21</v>
      </c>
      <c r="G1633" s="66" t="str">
        <f t="shared" si="102"/>
        <v>1997-06</v>
      </c>
      <c r="H1633" s="67" t="str">
        <f t="shared" si="104"/>
        <v>2021-T7 Tractor-21</v>
      </c>
      <c r="I1633" s="302">
        <v>3.8723867431071202E-2</v>
      </c>
      <c r="J1633" s="305">
        <f>VLOOKUP(H1633,T7_ReductionFactor!$G$10:$H$3591,2,FALSE)</f>
        <v>0.92134591231640039</v>
      </c>
      <c r="K1633" s="75">
        <f t="shared" si="103"/>
        <v>3.567807696669964E-2</v>
      </c>
      <c r="L1633" s="11"/>
      <c r="M1633" s="6"/>
      <c r="N1633" s="6"/>
      <c r="O1633" s="6"/>
      <c r="Q1633" s="7"/>
    </row>
    <row r="1634" spans="1:17" s="9" customFormat="1" ht="16.149999999999999" customHeight="1" x14ac:dyDescent="0.25">
      <c r="A1634" s="9" t="s">
        <v>192</v>
      </c>
      <c r="B1634" s="7">
        <v>2021</v>
      </c>
      <c r="C1634" s="296" t="s">
        <v>36</v>
      </c>
      <c r="D1634" s="307">
        <v>1999</v>
      </c>
      <c r="E1634" s="307" t="s">
        <v>194</v>
      </c>
      <c r="F1634" s="65">
        <f t="shared" si="101"/>
        <v>22</v>
      </c>
      <c r="G1634" s="66" t="str">
        <f t="shared" si="102"/>
        <v>1997-06</v>
      </c>
      <c r="H1634" s="67" t="str">
        <f t="shared" si="104"/>
        <v>2021-T7 Tractor-22</v>
      </c>
      <c r="I1634" s="302">
        <v>2.1836693902707399E-2</v>
      </c>
      <c r="J1634" s="305">
        <f>VLOOKUP(H1634,T7_ReductionFactor!$G$10:$H$3591,2,FALSE)</f>
        <v>0.92134591231640039</v>
      </c>
      <c r="K1634" s="75">
        <f t="shared" si="103"/>
        <v>2.0119148665763927E-2</v>
      </c>
      <c r="L1634" s="11"/>
      <c r="M1634" s="6"/>
      <c r="N1634" s="6"/>
      <c r="O1634" s="6"/>
      <c r="Q1634" s="7"/>
    </row>
    <row r="1635" spans="1:17" s="9" customFormat="1" ht="16.149999999999999" customHeight="1" x14ac:dyDescent="0.25">
      <c r="A1635" s="9" t="s">
        <v>192</v>
      </c>
      <c r="B1635" s="7">
        <v>2021</v>
      </c>
      <c r="C1635" s="296" t="s">
        <v>36</v>
      </c>
      <c r="D1635" s="307">
        <v>1998</v>
      </c>
      <c r="E1635" s="307" t="s">
        <v>194</v>
      </c>
      <c r="F1635" s="65">
        <f t="shared" si="101"/>
        <v>23</v>
      </c>
      <c r="G1635" s="66" t="str">
        <f t="shared" si="102"/>
        <v>1997-06</v>
      </c>
      <c r="H1635" s="67" t="str">
        <f t="shared" si="104"/>
        <v>2021-T7 Tractor-23</v>
      </c>
      <c r="I1635" s="302">
        <v>1.6794979004059799E-2</v>
      </c>
      <c r="J1635" s="305">
        <f>VLOOKUP(H1635,T7_ReductionFactor!$G$10:$H$3591,2,FALSE)</f>
        <v>0.92134591231640039</v>
      </c>
      <c r="K1635" s="75">
        <f t="shared" si="103"/>
        <v>1.5473985252830265E-2</v>
      </c>
      <c r="L1635" s="11"/>
      <c r="M1635" s="6"/>
      <c r="N1635" s="6"/>
      <c r="O1635" s="6"/>
      <c r="Q1635" s="7"/>
    </row>
    <row r="1636" spans="1:17" s="9" customFormat="1" ht="16.149999999999999" customHeight="1" x14ac:dyDescent="0.25">
      <c r="A1636" s="9" t="s">
        <v>192</v>
      </c>
      <c r="B1636" s="7">
        <v>2021</v>
      </c>
      <c r="C1636" s="296" t="s">
        <v>36</v>
      </c>
      <c r="D1636" s="307">
        <v>1997</v>
      </c>
      <c r="E1636" s="307" t="s">
        <v>194</v>
      </c>
      <c r="F1636" s="65">
        <f t="shared" si="101"/>
        <v>24</v>
      </c>
      <c r="G1636" s="66" t="str">
        <f t="shared" si="102"/>
        <v>Pre1997</v>
      </c>
      <c r="H1636" s="67" t="str">
        <f t="shared" si="104"/>
        <v>2021-T7 Tractor-24</v>
      </c>
      <c r="I1636" s="302">
        <v>1.3268535243969299E-2</v>
      </c>
      <c r="J1636" s="305">
        <f>VLOOKUP(H1636,T7_ReductionFactor!$G$10:$H$3591,2,FALSE)</f>
        <v>0.92134591231640039</v>
      </c>
      <c r="K1636" s="75">
        <f t="shared" si="103"/>
        <v>1.2224910709457207E-2</v>
      </c>
      <c r="L1636" s="11"/>
      <c r="M1636" s="6"/>
      <c r="N1636" s="6"/>
      <c r="O1636" s="6"/>
      <c r="Q1636" s="7"/>
    </row>
    <row r="1637" spans="1:17" s="9" customFormat="1" ht="16.149999999999999" customHeight="1" x14ac:dyDescent="0.25">
      <c r="A1637" s="9" t="s">
        <v>192</v>
      </c>
      <c r="B1637" s="7">
        <v>2021</v>
      </c>
      <c r="C1637" s="296" t="s">
        <v>36</v>
      </c>
      <c r="D1637" s="307">
        <v>1996</v>
      </c>
      <c r="E1637" s="307" t="s">
        <v>194</v>
      </c>
      <c r="F1637" s="65">
        <f t="shared" si="101"/>
        <v>25</v>
      </c>
      <c r="G1637" s="66" t="str">
        <f t="shared" si="102"/>
        <v>Pre1997</v>
      </c>
      <c r="H1637" s="67" t="str">
        <f t="shared" si="104"/>
        <v>2021-T7 Tractor-25</v>
      </c>
      <c r="I1637" s="302">
        <v>1.25642986716078E-2</v>
      </c>
      <c r="J1637" s="305">
        <f>VLOOKUP(H1637,T7_ReductionFactor!$G$10:$H$3591,2,FALSE)</f>
        <v>0.92134591231640039</v>
      </c>
      <c r="K1637" s="75">
        <f t="shared" si="103"/>
        <v>1.1576065222208226E-2</v>
      </c>
      <c r="L1637" s="11"/>
      <c r="M1637" s="6"/>
      <c r="N1637" s="6"/>
      <c r="O1637" s="6"/>
      <c r="Q1637" s="7"/>
    </row>
    <row r="1638" spans="1:17" s="9" customFormat="1" ht="16.149999999999999" customHeight="1" x14ac:dyDescent="0.25">
      <c r="A1638" s="9" t="s">
        <v>192</v>
      </c>
      <c r="B1638" s="7">
        <v>2021</v>
      </c>
      <c r="C1638" s="296" t="s">
        <v>36</v>
      </c>
      <c r="D1638" s="307">
        <v>1995</v>
      </c>
      <c r="E1638" s="307" t="s">
        <v>194</v>
      </c>
      <c r="F1638" s="65">
        <f t="shared" si="101"/>
        <v>26</v>
      </c>
      <c r="G1638" s="66" t="str">
        <f t="shared" si="102"/>
        <v>Pre1997</v>
      </c>
      <c r="H1638" s="67" t="str">
        <f t="shared" si="104"/>
        <v>2021-T7 Tractor-26</v>
      </c>
      <c r="I1638" s="302">
        <v>1.3707502213005699E-4</v>
      </c>
      <c r="J1638" s="305">
        <f>VLOOKUP(H1638,T7_ReductionFactor!$G$10:$H$3591,2,FALSE)</f>
        <v>0.92134591231640039</v>
      </c>
      <c r="K1638" s="75">
        <f t="shared" si="103"/>
        <v>1.2629351132020813E-4</v>
      </c>
      <c r="L1638" s="11"/>
      <c r="M1638" s="6"/>
      <c r="N1638" s="6"/>
      <c r="O1638" s="6"/>
      <c r="Q1638" s="7"/>
    </row>
    <row r="1639" spans="1:17" s="9" customFormat="1" ht="16.149999999999999" customHeight="1" x14ac:dyDescent="0.25">
      <c r="A1639" s="9" t="s">
        <v>192</v>
      </c>
      <c r="B1639" s="7">
        <v>2021</v>
      </c>
      <c r="C1639" s="296" t="s">
        <v>36</v>
      </c>
      <c r="D1639" s="307">
        <v>1994</v>
      </c>
      <c r="E1639" s="307" t="s">
        <v>194</v>
      </c>
      <c r="F1639" s="65">
        <f t="shared" si="101"/>
        <v>27</v>
      </c>
      <c r="G1639" s="66" t="str">
        <f t="shared" si="102"/>
        <v>Pre1997</v>
      </c>
      <c r="H1639" s="67" t="str">
        <f t="shared" si="104"/>
        <v>2021-T7 Tractor-27</v>
      </c>
      <c r="I1639" s="302">
        <v>1.05959432883081E-4</v>
      </c>
      <c r="J1639" s="305">
        <f>VLOOKUP(H1639,T7_ReductionFactor!$G$10:$H$3591,2,FALSE)</f>
        <v>0.92134591231640039</v>
      </c>
      <c r="K1639" s="75">
        <f t="shared" si="103"/>
        <v>9.7625290358190658E-5</v>
      </c>
      <c r="L1639" s="11"/>
      <c r="M1639" s="6"/>
      <c r="N1639" s="6"/>
      <c r="O1639" s="6"/>
      <c r="Q1639" s="7"/>
    </row>
    <row r="1640" spans="1:17" s="9" customFormat="1" ht="16.149999999999999" customHeight="1" x14ac:dyDescent="0.25">
      <c r="A1640" s="9" t="s">
        <v>192</v>
      </c>
      <c r="B1640" s="7">
        <v>2021</v>
      </c>
      <c r="C1640" s="296" t="s">
        <v>36</v>
      </c>
      <c r="D1640" s="307">
        <v>1993</v>
      </c>
      <c r="E1640" s="307" t="s">
        <v>194</v>
      </c>
      <c r="F1640" s="65">
        <f t="shared" si="101"/>
        <v>28</v>
      </c>
      <c r="G1640" s="66" t="str">
        <f t="shared" si="102"/>
        <v>Pre1997</v>
      </c>
      <c r="H1640" s="67" t="str">
        <f t="shared" si="104"/>
        <v>2021-T7 Tractor-28</v>
      </c>
      <c r="I1640" s="302">
        <v>7.7266038054164503E-5</v>
      </c>
      <c r="J1640" s="305">
        <f>VLOOKUP(H1640,T7_ReductionFactor!$G$10:$H$3591,2,FALSE)</f>
        <v>0.92134591231640039</v>
      </c>
      <c r="K1640" s="75">
        <f t="shared" si="103"/>
        <v>7.11887483220879E-5</v>
      </c>
      <c r="L1640" s="11"/>
      <c r="M1640" s="6"/>
      <c r="N1640" s="6"/>
      <c r="O1640" s="6"/>
      <c r="Q1640" s="7"/>
    </row>
    <row r="1641" spans="1:17" s="9" customFormat="1" ht="16.149999999999999" customHeight="1" x14ac:dyDescent="0.25">
      <c r="A1641" s="9" t="s">
        <v>192</v>
      </c>
      <c r="B1641" s="7">
        <v>2021</v>
      </c>
      <c r="C1641" s="296" t="s">
        <v>36</v>
      </c>
      <c r="D1641" s="307">
        <v>1992</v>
      </c>
      <c r="E1641" s="307" t="s">
        <v>194</v>
      </c>
      <c r="F1641" s="65">
        <f t="shared" si="101"/>
        <v>29</v>
      </c>
      <c r="G1641" s="66" t="str">
        <f t="shared" si="102"/>
        <v>Pre1997</v>
      </c>
      <c r="H1641" s="67" t="str">
        <f t="shared" si="104"/>
        <v>2021-T7 Tractor-29</v>
      </c>
      <c r="I1641" s="302">
        <v>4.7435268011041497E-5</v>
      </c>
      <c r="J1641" s="305">
        <f>VLOOKUP(H1641,T7_ReductionFactor!$G$10:$H$3591,2,FALSE)</f>
        <v>0.92134591231640039</v>
      </c>
      <c r="K1641" s="75">
        <f t="shared" si="103"/>
        <v>4.370429028160599E-5</v>
      </c>
      <c r="L1641" s="11"/>
      <c r="M1641" s="6"/>
      <c r="N1641" s="6"/>
      <c r="O1641" s="6"/>
      <c r="Q1641" s="7"/>
    </row>
    <row r="1642" spans="1:17" s="9" customFormat="1" ht="16.149999999999999" customHeight="1" x14ac:dyDescent="0.25">
      <c r="A1642" s="9" t="s">
        <v>192</v>
      </c>
      <c r="B1642" s="7">
        <v>2021</v>
      </c>
      <c r="C1642" s="296" t="s">
        <v>36</v>
      </c>
      <c r="D1642" s="307">
        <v>1991</v>
      </c>
      <c r="E1642" s="307" t="s">
        <v>194</v>
      </c>
      <c r="F1642" s="65">
        <f t="shared" si="101"/>
        <v>30</v>
      </c>
      <c r="G1642" s="66" t="str">
        <f t="shared" si="102"/>
        <v>Pre1997</v>
      </c>
      <c r="H1642" s="67" t="str">
        <f t="shared" si="104"/>
        <v>2021-T7 Tractor-30</v>
      </c>
      <c r="I1642" s="302">
        <v>5.0884062214056202E-5</v>
      </c>
      <c r="J1642" s="305">
        <f>VLOOKUP(H1642,T7_ReductionFactor!$G$10:$H$3591,2,FALSE)</f>
        <v>0.92134591231640039</v>
      </c>
      <c r="K1642" s="75">
        <f t="shared" si="103"/>
        <v>4.6881822722974085E-5</v>
      </c>
      <c r="L1642" s="11"/>
      <c r="M1642" s="6"/>
      <c r="N1642" s="6"/>
      <c r="O1642" s="6"/>
      <c r="Q1642" s="7"/>
    </row>
    <row r="1643" spans="1:17" s="9" customFormat="1" ht="16.149999999999999" customHeight="1" x14ac:dyDescent="0.25">
      <c r="A1643" s="9" t="s">
        <v>192</v>
      </c>
      <c r="B1643" s="7">
        <v>2021</v>
      </c>
      <c r="C1643" s="296" t="s">
        <v>36</v>
      </c>
      <c r="D1643" s="307">
        <v>1990</v>
      </c>
      <c r="E1643" s="307" t="s">
        <v>194</v>
      </c>
      <c r="F1643" s="65">
        <f t="shared" si="101"/>
        <v>31</v>
      </c>
      <c r="G1643" s="66" t="str">
        <f t="shared" si="102"/>
        <v>Pre1997</v>
      </c>
      <c r="H1643" s="67" t="str">
        <f t="shared" si="104"/>
        <v>2021-T7 Tractor-31</v>
      </c>
      <c r="I1643" s="302">
        <v>1.4728524890115499E-4</v>
      </c>
      <c r="J1643" s="305">
        <f>VLOOKUP(H1643,T7_ReductionFactor!$G$10:$H$3591,2,FALSE)</f>
        <v>0.92134591231640039</v>
      </c>
      <c r="K1643" s="75">
        <f t="shared" si="103"/>
        <v>1.3570066201958275E-4</v>
      </c>
      <c r="L1643" s="11"/>
      <c r="M1643" s="6"/>
      <c r="N1643" s="6"/>
      <c r="O1643" s="6"/>
      <c r="Q1643" s="7"/>
    </row>
    <row r="1644" spans="1:17" s="9" customFormat="1" ht="16.149999999999999" customHeight="1" x14ac:dyDescent="0.25">
      <c r="A1644" s="9" t="s">
        <v>192</v>
      </c>
      <c r="B1644" s="7">
        <v>2021</v>
      </c>
      <c r="C1644" s="296" t="s">
        <v>36</v>
      </c>
      <c r="D1644" s="307">
        <v>1989</v>
      </c>
      <c r="E1644" s="307" t="s">
        <v>194</v>
      </c>
      <c r="F1644" s="65">
        <f t="shared" si="101"/>
        <v>32</v>
      </c>
      <c r="G1644" s="66" t="str">
        <f t="shared" si="102"/>
        <v>Pre1997</v>
      </c>
      <c r="H1644" s="67" t="str">
        <f t="shared" si="104"/>
        <v>2021-T7 Tractor-32</v>
      </c>
      <c r="I1644" s="302">
        <v>1.2994645301598099E-4</v>
      </c>
      <c r="J1644" s="305">
        <f>VLOOKUP(H1644,T7_ReductionFactor!$G$10:$H$3591,2,FALSE)</f>
        <v>0.92134591231640039</v>
      </c>
      <c r="K1644" s="75">
        <f t="shared" si="103"/>
        <v>1.1972563330628927E-4</v>
      </c>
      <c r="L1644" s="11"/>
      <c r="M1644" s="6"/>
      <c r="N1644" s="6"/>
      <c r="O1644" s="6"/>
      <c r="Q1644" s="7"/>
    </row>
    <row r="1645" spans="1:17" s="9" customFormat="1" ht="16.149999999999999" customHeight="1" x14ac:dyDescent="0.25">
      <c r="A1645" s="9" t="s">
        <v>192</v>
      </c>
      <c r="B1645" s="7">
        <v>2021</v>
      </c>
      <c r="C1645" s="296" t="s">
        <v>36</v>
      </c>
      <c r="D1645" s="307">
        <v>1988</v>
      </c>
      <c r="E1645" s="307" t="s">
        <v>194</v>
      </c>
      <c r="F1645" s="65">
        <f t="shared" si="101"/>
        <v>33</v>
      </c>
      <c r="G1645" s="66" t="str">
        <f t="shared" si="102"/>
        <v>Pre1997</v>
      </c>
      <c r="H1645" s="67" t="str">
        <f t="shared" si="104"/>
        <v>2021-T7 Tractor-33</v>
      </c>
      <c r="I1645" s="302">
        <v>7.8019638010849298E-5</v>
      </c>
      <c r="J1645" s="305">
        <f>VLOOKUP(H1645,T7_ReductionFactor!$G$10:$H$3591,2,FALSE)</f>
        <v>0.92134591231640039</v>
      </c>
      <c r="K1645" s="75">
        <f t="shared" si="103"/>
        <v>7.1883074561701258E-5</v>
      </c>
      <c r="L1645" s="11"/>
      <c r="M1645" s="6"/>
      <c r="N1645" s="6"/>
      <c r="O1645" s="6"/>
      <c r="Q1645" s="7"/>
    </row>
    <row r="1646" spans="1:17" s="9" customFormat="1" ht="16.149999999999999" customHeight="1" x14ac:dyDescent="0.25">
      <c r="A1646" s="9" t="s">
        <v>192</v>
      </c>
      <c r="B1646" s="7">
        <v>2021</v>
      </c>
      <c r="C1646" s="296" t="s">
        <v>36</v>
      </c>
      <c r="D1646" s="307">
        <v>1987</v>
      </c>
      <c r="E1646" s="307" t="s">
        <v>194</v>
      </c>
      <c r="F1646" s="65">
        <f t="shared" si="101"/>
        <v>34</v>
      </c>
      <c r="G1646" s="66" t="str">
        <f t="shared" si="102"/>
        <v>Pre1997</v>
      </c>
      <c r="H1646" s="67" t="str">
        <f t="shared" si="104"/>
        <v>2021-T7 Tractor-34</v>
      </c>
      <c r="I1646" s="302">
        <v>7.2321426801145804E-5</v>
      </c>
      <c r="J1646" s="305">
        <f>VLOOKUP(H1646,T7_ReductionFactor!$G$10:$H$3591,2,FALSE)</f>
        <v>0.92134591231640039</v>
      </c>
      <c r="K1646" s="75">
        <f t="shared" si="103"/>
        <v>6.6633050956125452E-5</v>
      </c>
      <c r="L1646" s="11"/>
      <c r="M1646" s="6"/>
      <c r="N1646" s="6"/>
      <c r="O1646" s="6"/>
      <c r="Q1646" s="7"/>
    </row>
    <row r="1647" spans="1:17" s="9" customFormat="1" ht="16.149999999999999" customHeight="1" x14ac:dyDescent="0.25">
      <c r="A1647" s="9" t="s">
        <v>192</v>
      </c>
      <c r="B1647" s="7">
        <v>2021</v>
      </c>
      <c r="C1647" s="296" t="s">
        <v>36</v>
      </c>
      <c r="D1647" s="307">
        <v>1986</v>
      </c>
      <c r="E1647" s="307" t="s">
        <v>194</v>
      </c>
      <c r="F1647" s="65">
        <f t="shared" si="101"/>
        <v>35</v>
      </c>
      <c r="G1647" s="66" t="str">
        <f t="shared" si="102"/>
        <v>Pre1997</v>
      </c>
      <c r="H1647" s="67" t="str">
        <f t="shared" si="104"/>
        <v>2021-T7 Tractor-35</v>
      </c>
      <c r="I1647" s="302">
        <v>5.07796522842352E-5</v>
      </c>
      <c r="J1647" s="305">
        <f>VLOOKUP(H1647,T7_ReductionFactor!$G$10:$H$3591,2,FALSE)</f>
        <v>0.92134591231640039</v>
      </c>
      <c r="K1647" s="75">
        <f t="shared" si="103"/>
        <v>4.6785625060928269E-5</v>
      </c>
      <c r="L1647" s="11"/>
      <c r="M1647" s="6"/>
      <c r="N1647" s="6"/>
      <c r="O1647" s="6"/>
      <c r="Q1647" s="7"/>
    </row>
    <row r="1648" spans="1:17" s="9" customFormat="1" ht="16.149999999999999" customHeight="1" x14ac:dyDescent="0.25">
      <c r="A1648" s="9" t="s">
        <v>192</v>
      </c>
      <c r="B1648" s="7">
        <v>2021</v>
      </c>
      <c r="C1648" s="296" t="s">
        <v>36</v>
      </c>
      <c r="D1648" s="307">
        <v>1985</v>
      </c>
      <c r="E1648" s="307" t="s">
        <v>194</v>
      </c>
      <c r="F1648" s="65">
        <f t="shared" si="101"/>
        <v>36</v>
      </c>
      <c r="G1648" s="66" t="str">
        <f t="shared" si="102"/>
        <v>Pre1997</v>
      </c>
      <c r="H1648" s="67" t="str">
        <f t="shared" si="104"/>
        <v>2021-T7 Tractor-36</v>
      </c>
      <c r="I1648" s="302">
        <v>6.18000139136421E-5</v>
      </c>
      <c r="J1648" s="305">
        <f>VLOOKUP(H1648,T7_ReductionFactor!$G$10:$H$3591,2,FALSE)</f>
        <v>0.92134591231640039</v>
      </c>
      <c r="K1648" s="75">
        <f t="shared" si="103"/>
        <v>5.6939190200430822E-5</v>
      </c>
      <c r="L1648" s="11"/>
      <c r="M1648" s="6"/>
      <c r="N1648" s="6"/>
      <c r="O1648" s="6"/>
      <c r="Q1648" s="7"/>
    </row>
    <row r="1649" spans="1:17" s="9" customFormat="1" ht="16.149999999999999" customHeight="1" x14ac:dyDescent="0.25">
      <c r="A1649" s="9" t="s">
        <v>192</v>
      </c>
      <c r="B1649" s="7">
        <v>2021</v>
      </c>
      <c r="C1649" s="296" t="s">
        <v>36</v>
      </c>
      <c r="D1649" s="307">
        <v>1984</v>
      </c>
      <c r="E1649" s="307" t="s">
        <v>194</v>
      </c>
      <c r="F1649" s="65">
        <f t="shared" si="101"/>
        <v>37</v>
      </c>
      <c r="G1649" s="66" t="str">
        <f t="shared" si="102"/>
        <v>Pre1997</v>
      </c>
      <c r="H1649" s="67" t="str">
        <f t="shared" si="104"/>
        <v>2021-T7 Tractor-37</v>
      </c>
      <c r="I1649" s="302">
        <v>4.6664228143104701E-5</v>
      </c>
      <c r="J1649" s="305">
        <f>VLOOKUP(H1649,T7_ReductionFactor!$G$10:$H$3591,2,FALSE)</f>
        <v>0.92134591231640039</v>
      </c>
      <c r="K1649" s="75">
        <f t="shared" si="103"/>
        <v>4.299389585104945E-5</v>
      </c>
      <c r="L1649" s="11"/>
      <c r="M1649" s="6"/>
      <c r="N1649" s="6"/>
      <c r="O1649" s="6"/>
      <c r="Q1649" s="7"/>
    </row>
    <row r="1650" spans="1:17" s="9" customFormat="1" ht="16.149999999999999" customHeight="1" x14ac:dyDescent="0.25">
      <c r="A1650" s="9" t="s">
        <v>192</v>
      </c>
      <c r="B1650" s="7">
        <v>2021</v>
      </c>
      <c r="C1650" s="296" t="s">
        <v>36</v>
      </c>
      <c r="D1650" s="307">
        <v>1983</v>
      </c>
      <c r="E1650" s="307" t="s">
        <v>194</v>
      </c>
      <c r="F1650" s="65">
        <f t="shared" si="101"/>
        <v>38</v>
      </c>
      <c r="G1650" s="66" t="str">
        <f t="shared" si="102"/>
        <v>Pre1997</v>
      </c>
      <c r="H1650" s="67" t="str">
        <f t="shared" si="104"/>
        <v>2021-T7 Tractor-38</v>
      </c>
      <c r="I1650" s="302">
        <v>8.7639618318128607E-6</v>
      </c>
      <c r="J1650" s="305">
        <f>VLOOKUP(H1650,T7_ReductionFactor!$G$10:$H$3591,2,FALSE)</f>
        <v>0.92134591231640039</v>
      </c>
      <c r="K1650" s="75">
        <f t="shared" si="103"/>
        <v>8.0746404094377323E-6</v>
      </c>
      <c r="L1650" s="11"/>
      <c r="M1650" s="6"/>
      <c r="N1650" s="6"/>
      <c r="O1650" s="6"/>
      <c r="Q1650" s="7"/>
    </row>
    <row r="1651" spans="1:17" s="9" customFormat="1" ht="16.149999999999999" customHeight="1" x14ac:dyDescent="0.25">
      <c r="A1651" s="9" t="s">
        <v>192</v>
      </c>
      <c r="B1651" s="7">
        <v>2021</v>
      </c>
      <c r="C1651" s="296" t="s">
        <v>36</v>
      </c>
      <c r="D1651" s="307">
        <v>1982</v>
      </c>
      <c r="E1651" s="307" t="s">
        <v>194</v>
      </c>
      <c r="F1651" s="65">
        <f t="shared" si="101"/>
        <v>39</v>
      </c>
      <c r="G1651" s="66" t="str">
        <f t="shared" si="102"/>
        <v>Pre1997</v>
      </c>
      <c r="H1651" s="67" t="str">
        <f t="shared" si="104"/>
        <v>2021-T7 Tractor-39</v>
      </c>
      <c r="I1651" s="302">
        <v>1.4682318542459701E-5</v>
      </c>
      <c r="J1651" s="305">
        <f>VLOOKUP(H1651,T7_ReductionFactor!$G$10:$H$3591,2,FALSE)</f>
        <v>0.92134591231640039</v>
      </c>
      <c r="K1651" s="75">
        <f t="shared" si="103"/>
        <v>1.3527494172422536E-5</v>
      </c>
      <c r="L1651" s="11"/>
      <c r="M1651" s="6"/>
      <c r="N1651" s="6"/>
      <c r="O1651" s="6"/>
      <c r="Q1651" s="7"/>
    </row>
    <row r="1652" spans="1:17" s="9" customFormat="1" ht="16.149999999999999" customHeight="1" x14ac:dyDescent="0.25">
      <c r="A1652" s="9" t="s">
        <v>192</v>
      </c>
      <c r="B1652" s="7">
        <v>2021</v>
      </c>
      <c r="C1652" s="296" t="s">
        <v>36</v>
      </c>
      <c r="D1652" s="307">
        <v>1981</v>
      </c>
      <c r="E1652" s="307" t="s">
        <v>194</v>
      </c>
      <c r="F1652" s="65">
        <f t="shared" si="101"/>
        <v>40</v>
      </c>
      <c r="G1652" s="66" t="str">
        <f t="shared" si="102"/>
        <v>Pre1997</v>
      </c>
      <c r="H1652" s="67" t="str">
        <f t="shared" si="104"/>
        <v>2021-T7 Tractor-40</v>
      </c>
      <c r="I1652" s="302">
        <v>2.0644038936932099E-5</v>
      </c>
      <c r="J1652" s="305">
        <f>VLOOKUP(H1652,T7_ReductionFactor!$G$10:$H$3591,2,FALSE)</f>
        <v>0.92134591231640039</v>
      </c>
      <c r="K1652" s="75">
        <f t="shared" si="103"/>
        <v>1.9020300888242999E-5</v>
      </c>
      <c r="L1652" s="11"/>
      <c r="M1652" s="6"/>
      <c r="N1652" s="6"/>
      <c r="O1652" s="6"/>
      <c r="Q1652" s="7"/>
    </row>
    <row r="1653" spans="1:17" s="9" customFormat="1" ht="16.149999999999999" customHeight="1" x14ac:dyDescent="0.25">
      <c r="A1653" s="9" t="s">
        <v>192</v>
      </c>
      <c r="B1653" s="7">
        <v>2021</v>
      </c>
      <c r="C1653" s="296" t="s">
        <v>36</v>
      </c>
      <c r="D1653" s="307">
        <v>1980</v>
      </c>
      <c r="E1653" s="307" t="s">
        <v>194</v>
      </c>
      <c r="F1653" s="65">
        <f t="shared" si="101"/>
        <v>41</v>
      </c>
      <c r="G1653" s="66" t="str">
        <f t="shared" si="102"/>
        <v>Pre1997</v>
      </c>
      <c r="H1653" s="67" t="str">
        <f t="shared" si="104"/>
        <v>2021-T7 Tractor-41</v>
      </c>
      <c r="I1653" s="302">
        <v>8.21144222515005E-7</v>
      </c>
      <c r="J1653" s="305">
        <f>VLOOKUP(H1653,T7_ReductionFactor!$G$10:$H$3591,2,FALSE)</f>
        <v>0.92134591231640039</v>
      </c>
      <c r="K1653" s="75">
        <f t="shared" si="103"/>
        <v>7.5655787283642857E-7</v>
      </c>
      <c r="L1653" s="11"/>
      <c r="M1653" s="6"/>
      <c r="N1653" s="6"/>
      <c r="O1653" s="6"/>
      <c r="Q1653" s="7"/>
    </row>
    <row r="1654" spans="1:17" s="9" customFormat="1" ht="16.149999999999999" customHeight="1" x14ac:dyDescent="0.25">
      <c r="A1654" s="9" t="s">
        <v>192</v>
      </c>
      <c r="B1654" s="7">
        <v>2021</v>
      </c>
      <c r="C1654" s="296" t="s">
        <v>36</v>
      </c>
      <c r="D1654" s="307">
        <v>1979</v>
      </c>
      <c r="E1654" s="307" t="s">
        <v>194</v>
      </c>
      <c r="F1654" s="65">
        <f t="shared" si="101"/>
        <v>42</v>
      </c>
      <c r="G1654" s="66" t="str">
        <f t="shared" si="102"/>
        <v>Pre1997</v>
      </c>
      <c r="H1654" s="67" t="str">
        <f t="shared" si="104"/>
        <v>2021-T7 Tractor-42</v>
      </c>
      <c r="I1654" s="302">
        <v>2.40241995574655E-6</v>
      </c>
      <c r="J1654" s="305">
        <f>VLOOKUP(H1654,T7_ReductionFactor!$G$10:$H$3591,2,FALSE)</f>
        <v>0.92134591231640039</v>
      </c>
      <c r="K1654" s="75">
        <f t="shared" si="103"/>
        <v>2.2134598058944315E-6</v>
      </c>
      <c r="L1654" s="11"/>
      <c r="M1654" s="6"/>
      <c r="N1654" s="6"/>
      <c r="O1654" s="6"/>
      <c r="Q1654" s="7"/>
    </row>
    <row r="1655" spans="1:17" s="9" customFormat="1" ht="16.149999999999999" customHeight="1" x14ac:dyDescent="0.25">
      <c r="A1655" s="9" t="s">
        <v>192</v>
      </c>
      <c r="B1655" s="7">
        <v>2021</v>
      </c>
      <c r="C1655" s="296" t="s">
        <v>36</v>
      </c>
      <c r="D1655" s="307">
        <v>1978</v>
      </c>
      <c r="E1655" s="307" t="s">
        <v>194</v>
      </c>
      <c r="F1655" s="65">
        <f t="shared" si="101"/>
        <v>43</v>
      </c>
      <c r="G1655" s="66" t="str">
        <f t="shared" si="102"/>
        <v>Pre1997</v>
      </c>
      <c r="H1655" s="67" t="str">
        <f t="shared" si="104"/>
        <v>2021-T7 Tractor-43</v>
      </c>
      <c r="I1655" s="302">
        <v>1.9924297091913099E-6</v>
      </c>
      <c r="J1655" s="305">
        <f>VLOOKUP(H1655,T7_ReductionFactor!$G$10:$H$3591,2,FALSE)</f>
        <v>0.92134591231640039</v>
      </c>
      <c r="K1655" s="75">
        <f t="shared" si="103"/>
        <v>1.8357169681411678E-6</v>
      </c>
      <c r="L1655" s="11"/>
      <c r="M1655" s="6"/>
      <c r="N1655" s="6"/>
      <c r="O1655" s="6"/>
      <c r="Q1655" s="7"/>
    </row>
    <row r="1656" spans="1:17" s="9" customFormat="1" ht="16.149999999999999" customHeight="1" x14ac:dyDescent="0.25">
      <c r="A1656" s="9" t="s">
        <v>192</v>
      </c>
      <c r="B1656" s="7">
        <v>2021</v>
      </c>
      <c r="C1656" s="296" t="s">
        <v>36</v>
      </c>
      <c r="D1656" s="307">
        <v>1977</v>
      </c>
      <c r="E1656" s="307" t="s">
        <v>194</v>
      </c>
      <c r="F1656" s="65">
        <f t="shared" si="101"/>
        <v>44</v>
      </c>
      <c r="G1656" s="66" t="str">
        <f t="shared" si="102"/>
        <v>Pre1997</v>
      </c>
      <c r="H1656" s="67" t="str">
        <f t="shared" si="104"/>
        <v>2021-T7 Tractor-44</v>
      </c>
      <c r="I1656" s="302">
        <v>4.5264212222689898E-7</v>
      </c>
      <c r="J1656" s="305">
        <f>VLOOKUP(H1656,T7_ReductionFactor!$G$10:$H$3591,2,FALSE)</f>
        <v>0.92134591231640039</v>
      </c>
      <c r="K1656" s="75">
        <f t="shared" si="103"/>
        <v>4.1703996905597387E-7</v>
      </c>
      <c r="L1656" s="11"/>
      <c r="M1656" s="6"/>
      <c r="N1656" s="6"/>
      <c r="O1656" s="6"/>
      <c r="Q1656" s="7"/>
    </row>
    <row r="1657" spans="1:17" s="9" customFormat="1" ht="16.149999999999999" customHeight="1" x14ac:dyDescent="0.25">
      <c r="A1657" s="9" t="s">
        <v>192</v>
      </c>
      <c r="B1657" s="7">
        <v>2021</v>
      </c>
      <c r="C1657" s="296" t="s">
        <v>37</v>
      </c>
      <c r="D1657" s="307">
        <v>2022</v>
      </c>
      <c r="E1657" s="307" t="s">
        <v>194</v>
      </c>
      <c r="F1657" s="65">
        <f t="shared" si="101"/>
        <v>-1</v>
      </c>
      <c r="G1657" s="66" t="str">
        <f t="shared" si="102"/>
        <v>2013+</v>
      </c>
      <c r="H1657" s="67" t="str">
        <f t="shared" si="104"/>
        <v>2021-T7 Tractor Construction--1</v>
      </c>
      <c r="I1657" s="302">
        <v>4.2634034828018797E-5</v>
      </c>
      <c r="J1657" s="305">
        <f>VLOOKUP(H1657,T7_ReductionFactor!$G$10:$H$3591,2,FALSE)</f>
        <v>1</v>
      </c>
      <c r="K1657" s="75">
        <f t="shared" si="103"/>
        <v>4.2634034828018797E-5</v>
      </c>
      <c r="L1657" s="11"/>
      <c r="M1657" s="6"/>
      <c r="N1657" s="6"/>
      <c r="O1657" s="6"/>
      <c r="Q1657" s="7"/>
    </row>
    <row r="1658" spans="1:17" s="9" customFormat="1" ht="16.149999999999999" customHeight="1" x14ac:dyDescent="0.25">
      <c r="A1658" s="9" t="s">
        <v>192</v>
      </c>
      <c r="B1658" s="7">
        <v>2021</v>
      </c>
      <c r="C1658" s="296" t="s">
        <v>37</v>
      </c>
      <c r="D1658" s="307">
        <v>2021</v>
      </c>
      <c r="E1658" s="307" t="s">
        <v>194</v>
      </c>
      <c r="F1658" s="65">
        <f t="shared" si="101"/>
        <v>0</v>
      </c>
      <c r="G1658" s="66" t="str">
        <f t="shared" si="102"/>
        <v>2013+</v>
      </c>
      <c r="H1658" s="67" t="str">
        <f t="shared" si="104"/>
        <v>2021-T7 Tractor Construction-0</v>
      </c>
      <c r="I1658" s="302">
        <v>3.0716059340141601E-4</v>
      </c>
      <c r="J1658" s="305">
        <f>VLOOKUP(H1658,T7_ReductionFactor!$G$10:$H$3591,2,FALSE)</f>
        <v>0.93514365249031617</v>
      </c>
      <c r="K1658" s="75">
        <f t="shared" si="103"/>
        <v>2.8723927921449306E-4</v>
      </c>
      <c r="L1658" s="11"/>
      <c r="M1658" s="6"/>
      <c r="N1658" s="6"/>
      <c r="O1658" s="6"/>
      <c r="Q1658" s="7"/>
    </row>
    <row r="1659" spans="1:17" s="9" customFormat="1" ht="16.149999999999999" customHeight="1" x14ac:dyDescent="0.25">
      <c r="A1659" s="9" t="s">
        <v>192</v>
      </c>
      <c r="B1659" s="7">
        <v>2021</v>
      </c>
      <c r="C1659" s="296" t="s">
        <v>37</v>
      </c>
      <c r="D1659" s="307">
        <v>2020</v>
      </c>
      <c r="E1659" s="307" t="s">
        <v>194</v>
      </c>
      <c r="F1659" s="65">
        <f t="shared" si="101"/>
        <v>1</v>
      </c>
      <c r="G1659" s="66" t="str">
        <f t="shared" si="102"/>
        <v>2013+</v>
      </c>
      <c r="H1659" s="67" t="str">
        <f t="shared" si="104"/>
        <v>2021-T7 Tractor Construction-1</v>
      </c>
      <c r="I1659" s="302">
        <v>5.0942054774421198E-4</v>
      </c>
      <c r="J1659" s="305">
        <f>VLOOKUP(H1659,T7_ReductionFactor!$G$10:$H$3591,2,FALSE)</f>
        <v>0.89401238448146214</v>
      </c>
      <c r="K1659" s="75">
        <f t="shared" si="103"/>
        <v>4.5542827859265547E-4</v>
      </c>
      <c r="L1659" s="11"/>
      <c r="M1659" s="6"/>
      <c r="N1659" s="6"/>
      <c r="O1659" s="6"/>
      <c r="Q1659" s="7"/>
    </row>
    <row r="1660" spans="1:17" s="9" customFormat="1" ht="16.149999999999999" customHeight="1" x14ac:dyDescent="0.25">
      <c r="A1660" s="9" t="s">
        <v>192</v>
      </c>
      <c r="B1660" s="7">
        <v>2021</v>
      </c>
      <c r="C1660" s="296" t="s">
        <v>37</v>
      </c>
      <c r="D1660" s="307">
        <v>2019</v>
      </c>
      <c r="E1660" s="307" t="s">
        <v>194</v>
      </c>
      <c r="F1660" s="65">
        <f t="shared" si="101"/>
        <v>2</v>
      </c>
      <c r="G1660" s="66" t="str">
        <f t="shared" si="102"/>
        <v>2013+</v>
      </c>
      <c r="H1660" s="67" t="str">
        <f t="shared" si="104"/>
        <v>2021-T7 Tractor Construction-2</v>
      </c>
      <c r="I1660" s="302">
        <v>6.0157688361251805E-4</v>
      </c>
      <c r="J1660" s="305">
        <f>VLOOKUP(H1660,T7_ReductionFactor!$G$10:$H$3591,2,FALSE)</f>
        <v>0.86588428083886382</v>
      </c>
      <c r="K1660" s="75">
        <f t="shared" si="103"/>
        <v>5.2089596723611006E-4</v>
      </c>
      <c r="L1660" s="11"/>
      <c r="M1660" s="6"/>
      <c r="N1660" s="6"/>
      <c r="O1660" s="6"/>
      <c r="Q1660" s="7"/>
    </row>
    <row r="1661" spans="1:17" s="9" customFormat="1" ht="16.149999999999999" customHeight="1" x14ac:dyDescent="0.25">
      <c r="A1661" s="9" t="s">
        <v>192</v>
      </c>
      <c r="B1661" s="7">
        <v>2021</v>
      </c>
      <c r="C1661" s="296" t="s">
        <v>37</v>
      </c>
      <c r="D1661" s="307">
        <v>2018</v>
      </c>
      <c r="E1661" s="307" t="s">
        <v>194</v>
      </c>
      <c r="F1661" s="65">
        <f t="shared" si="101"/>
        <v>3</v>
      </c>
      <c r="G1661" s="66" t="str">
        <f t="shared" si="102"/>
        <v>2013+</v>
      </c>
      <c r="H1661" s="67" t="str">
        <f t="shared" si="104"/>
        <v>2021-T7 Tractor Construction-3</v>
      </c>
      <c r="I1661" s="302">
        <v>7.6261260403232098E-4</v>
      </c>
      <c r="J1661" s="305">
        <f>VLOOKUP(H1661,T7_ReductionFactor!$G$10:$H$3591,2,FALSE)</f>
        <v>0.84408396089301196</v>
      </c>
      <c r="K1661" s="75">
        <f t="shared" si="103"/>
        <v>6.4370906743853567E-4</v>
      </c>
      <c r="L1661" s="11"/>
      <c r="M1661" s="6"/>
      <c r="N1661" s="6"/>
      <c r="O1661" s="6"/>
      <c r="Q1661" s="7"/>
    </row>
    <row r="1662" spans="1:17" s="9" customFormat="1" ht="16.149999999999999" customHeight="1" x14ac:dyDescent="0.25">
      <c r="A1662" s="9" t="s">
        <v>192</v>
      </c>
      <c r="B1662" s="7">
        <v>2021</v>
      </c>
      <c r="C1662" s="296" t="s">
        <v>37</v>
      </c>
      <c r="D1662" s="307">
        <v>2017</v>
      </c>
      <c r="E1662" s="307" t="s">
        <v>194</v>
      </c>
      <c r="F1662" s="65">
        <f t="shared" si="101"/>
        <v>4</v>
      </c>
      <c r="G1662" s="66" t="str">
        <f t="shared" si="102"/>
        <v>2013+</v>
      </c>
      <c r="H1662" s="67" t="str">
        <f t="shared" si="104"/>
        <v>2021-T7 Tractor Construction-4</v>
      </c>
      <c r="I1662" s="302">
        <v>9.5805540830806702E-4</v>
      </c>
      <c r="J1662" s="305">
        <f>VLOOKUP(H1662,T7_ReductionFactor!$G$10:$H$3591,2,FALSE)</f>
        <v>0.82701270097062751</v>
      </c>
      <c r="K1662" s="75">
        <f t="shared" si="103"/>
        <v>7.9232399090437184E-4</v>
      </c>
      <c r="L1662" s="11"/>
      <c r="M1662" s="6"/>
      <c r="N1662" s="6"/>
      <c r="O1662" s="6"/>
      <c r="Q1662" s="7"/>
    </row>
    <row r="1663" spans="1:17" s="9" customFormat="1" ht="16.149999999999999" customHeight="1" x14ac:dyDescent="0.25">
      <c r="A1663" s="9" t="s">
        <v>192</v>
      </c>
      <c r="B1663" s="7">
        <v>2021</v>
      </c>
      <c r="C1663" s="296" t="s">
        <v>37</v>
      </c>
      <c r="D1663" s="307">
        <v>2016</v>
      </c>
      <c r="E1663" s="307" t="s">
        <v>194</v>
      </c>
      <c r="F1663" s="65">
        <f t="shared" si="101"/>
        <v>5</v>
      </c>
      <c r="G1663" s="66" t="str">
        <f t="shared" si="102"/>
        <v>2013+</v>
      </c>
      <c r="H1663" s="67" t="str">
        <f t="shared" si="104"/>
        <v>2021-T7 Tractor Construction-5</v>
      </c>
      <c r="I1663" s="302">
        <v>2.3516174241922198E-3</v>
      </c>
      <c r="J1663" s="305">
        <f>VLOOKUP(H1663,T7_ReductionFactor!$G$10:$H$3591,2,FALSE)</f>
        <v>0.81251163374825064</v>
      </c>
      <c r="K1663" s="75">
        <f t="shared" si="103"/>
        <v>1.9107165152812734E-3</v>
      </c>
      <c r="L1663" s="11"/>
      <c r="M1663" s="6"/>
      <c r="N1663" s="6"/>
      <c r="O1663" s="6"/>
      <c r="Q1663" s="7"/>
    </row>
    <row r="1664" spans="1:17" s="9" customFormat="1" ht="16.149999999999999" customHeight="1" x14ac:dyDescent="0.25">
      <c r="A1664" s="9" t="s">
        <v>192</v>
      </c>
      <c r="B1664" s="7">
        <v>2021</v>
      </c>
      <c r="C1664" s="296" t="s">
        <v>37</v>
      </c>
      <c r="D1664" s="307">
        <v>2015</v>
      </c>
      <c r="E1664" s="307" t="s">
        <v>194</v>
      </c>
      <c r="F1664" s="65">
        <f t="shared" si="101"/>
        <v>6</v>
      </c>
      <c r="G1664" s="66" t="str">
        <f t="shared" si="102"/>
        <v>2013+</v>
      </c>
      <c r="H1664" s="67" t="str">
        <f t="shared" si="104"/>
        <v>2021-T7 Tractor Construction-6</v>
      </c>
      <c r="I1664" s="302">
        <v>2.1338797258344199E-3</v>
      </c>
      <c r="J1664" s="305">
        <f>VLOOKUP(H1664,T7_ReductionFactor!$G$10:$H$3591,2,FALSE)</f>
        <v>0.80395070521592826</v>
      </c>
      <c r="K1664" s="75">
        <f t="shared" si="103"/>
        <v>1.7155341104305535E-3</v>
      </c>
      <c r="L1664" s="11"/>
      <c r="M1664" s="6"/>
      <c r="N1664" s="6"/>
      <c r="O1664" s="6"/>
      <c r="Q1664" s="7"/>
    </row>
    <row r="1665" spans="1:17" s="9" customFormat="1" ht="16.149999999999999" customHeight="1" x14ac:dyDescent="0.25">
      <c r="A1665" s="9" t="s">
        <v>192</v>
      </c>
      <c r="B1665" s="7">
        <v>2021</v>
      </c>
      <c r="C1665" s="296" t="s">
        <v>37</v>
      </c>
      <c r="D1665" s="307">
        <v>2014</v>
      </c>
      <c r="E1665" s="307" t="s">
        <v>194</v>
      </c>
      <c r="F1665" s="65">
        <f t="shared" si="101"/>
        <v>7</v>
      </c>
      <c r="G1665" s="66" t="str">
        <f t="shared" si="102"/>
        <v>2013+</v>
      </c>
      <c r="H1665" s="67" t="str">
        <f t="shared" si="104"/>
        <v>2021-T7 Tractor Construction-7</v>
      </c>
      <c r="I1665" s="302">
        <v>2.3475976069040299E-3</v>
      </c>
      <c r="J1665" s="305">
        <f>VLOOKUP(H1665,T7_ReductionFactor!$G$10:$H$3591,2,FALSE)</f>
        <v>0.79781457946172918</v>
      </c>
      <c r="K1665" s="75">
        <f t="shared" si="103"/>
        <v>1.8729475974975005E-3</v>
      </c>
      <c r="L1665" s="11"/>
      <c r="M1665" s="6"/>
      <c r="N1665" s="6"/>
      <c r="O1665" s="6"/>
      <c r="Q1665" s="7"/>
    </row>
    <row r="1666" spans="1:17" s="9" customFormat="1" ht="16.149999999999999" customHeight="1" x14ac:dyDescent="0.25">
      <c r="A1666" s="9" t="s">
        <v>192</v>
      </c>
      <c r="B1666" s="7">
        <v>2021</v>
      </c>
      <c r="C1666" s="296" t="s">
        <v>37</v>
      </c>
      <c r="D1666" s="307">
        <v>2013</v>
      </c>
      <c r="E1666" s="307" t="s">
        <v>194</v>
      </c>
      <c r="F1666" s="65">
        <f t="shared" si="101"/>
        <v>8</v>
      </c>
      <c r="G1666" s="66" t="str">
        <f t="shared" si="102"/>
        <v>2010-12</v>
      </c>
      <c r="H1666" s="67" t="str">
        <f t="shared" si="104"/>
        <v>2021-T7 Tractor Construction-8</v>
      </c>
      <c r="I1666" s="302">
        <v>3.1559001502440899E-3</v>
      </c>
      <c r="J1666" s="305">
        <f>VLOOKUP(H1666,T7_ReductionFactor!$G$10:$H$3591,2,FALSE)</f>
        <v>0.77352290743951557</v>
      </c>
      <c r="K1666" s="75">
        <f t="shared" si="103"/>
        <v>2.4411610598056126E-3</v>
      </c>
      <c r="L1666" s="11"/>
      <c r="M1666" s="6"/>
      <c r="N1666" s="6"/>
      <c r="O1666" s="6"/>
      <c r="Q1666" s="7"/>
    </row>
    <row r="1667" spans="1:17" s="9" customFormat="1" ht="16.149999999999999" customHeight="1" x14ac:dyDescent="0.25">
      <c r="A1667" s="9" t="s">
        <v>192</v>
      </c>
      <c r="B1667" s="7">
        <v>2021</v>
      </c>
      <c r="C1667" s="296" t="s">
        <v>37</v>
      </c>
      <c r="D1667" s="307">
        <v>2012</v>
      </c>
      <c r="E1667" s="307" t="s">
        <v>194</v>
      </c>
      <c r="F1667" s="65">
        <f t="shared" si="101"/>
        <v>9</v>
      </c>
      <c r="G1667" s="66" t="str">
        <f t="shared" si="102"/>
        <v>2010-12</v>
      </c>
      <c r="H1667" s="67" t="str">
        <f t="shared" si="104"/>
        <v>2021-T7 Tractor Construction-9</v>
      </c>
      <c r="I1667" s="302">
        <v>4.5103935053258104E-3</v>
      </c>
      <c r="J1667" s="305">
        <f>VLOOKUP(H1667,T7_ReductionFactor!$G$10:$H$3591,2,FALSE)</f>
        <v>0.77026155605688329</v>
      </c>
      <c r="K1667" s="75">
        <f t="shared" si="103"/>
        <v>3.4741827198411191E-3</v>
      </c>
      <c r="L1667" s="11"/>
      <c r="M1667" s="6"/>
      <c r="N1667" s="6"/>
      <c r="O1667" s="6"/>
      <c r="Q1667" s="7"/>
    </row>
    <row r="1668" spans="1:17" s="9" customFormat="1" ht="16.149999999999999" customHeight="1" x14ac:dyDescent="0.25">
      <c r="A1668" s="9" t="s">
        <v>192</v>
      </c>
      <c r="B1668" s="7">
        <v>2021</v>
      </c>
      <c r="C1668" s="296" t="s">
        <v>37</v>
      </c>
      <c r="D1668" s="307">
        <v>2011</v>
      </c>
      <c r="E1668" s="307" t="s">
        <v>194</v>
      </c>
      <c r="F1668" s="65">
        <f t="shared" si="101"/>
        <v>10</v>
      </c>
      <c r="G1668" s="66" t="str">
        <f t="shared" si="102"/>
        <v>2010-12</v>
      </c>
      <c r="H1668" s="67" t="str">
        <f t="shared" si="104"/>
        <v>2021-T7 Tractor Construction-10</v>
      </c>
      <c r="I1668" s="302">
        <v>3.5906475482679399E-3</v>
      </c>
      <c r="J1668" s="305">
        <f>VLOOKUP(H1668,T7_ReductionFactor!$G$10:$H$3591,2,FALSE)</f>
        <v>0.76753927439289993</v>
      </c>
      <c r="K1668" s="75">
        <f t="shared" si="103"/>
        <v>2.7559630137982197E-3</v>
      </c>
      <c r="L1668" s="11"/>
      <c r="M1668" s="6"/>
      <c r="N1668" s="6"/>
      <c r="O1668" s="6"/>
      <c r="Q1668" s="7"/>
    </row>
    <row r="1669" spans="1:17" s="9" customFormat="1" ht="16.149999999999999" customHeight="1" x14ac:dyDescent="0.25">
      <c r="A1669" s="9" t="s">
        <v>192</v>
      </c>
      <c r="B1669" s="7">
        <v>2021</v>
      </c>
      <c r="C1669" s="296" t="s">
        <v>37</v>
      </c>
      <c r="D1669" s="307">
        <v>2010</v>
      </c>
      <c r="E1669" s="307" t="s">
        <v>194</v>
      </c>
      <c r="F1669" s="65">
        <f t="shared" si="101"/>
        <v>11</v>
      </c>
      <c r="G1669" s="66" t="str">
        <f t="shared" si="102"/>
        <v>2007-09</v>
      </c>
      <c r="H1669" s="67" t="str">
        <f t="shared" si="104"/>
        <v>2021-T7 Tractor Construction-11</v>
      </c>
      <c r="I1669" s="302">
        <v>3.1945865810851298E-3</v>
      </c>
      <c r="J1669" s="305">
        <f>VLOOKUP(H1669,T7_ReductionFactor!$G$10:$H$3591,2,FALSE)</f>
        <v>0.76746621125381953</v>
      </c>
      <c r="K1669" s="75">
        <f t="shared" si="103"/>
        <v>2.4517372599076972E-3</v>
      </c>
      <c r="L1669" s="11"/>
      <c r="M1669" s="6"/>
      <c r="N1669" s="6"/>
      <c r="O1669" s="6"/>
      <c r="Q1669" s="7"/>
    </row>
    <row r="1670" spans="1:17" s="9" customFormat="1" ht="16.149999999999999" customHeight="1" x14ac:dyDescent="0.25">
      <c r="A1670" s="9" t="s">
        <v>192</v>
      </c>
      <c r="B1670" s="7">
        <v>2021</v>
      </c>
      <c r="C1670" s="296" t="s">
        <v>37</v>
      </c>
      <c r="D1670" s="307">
        <v>2009</v>
      </c>
      <c r="E1670" s="307" t="s">
        <v>194</v>
      </c>
      <c r="F1670" s="65">
        <f t="shared" si="101"/>
        <v>12</v>
      </c>
      <c r="G1670" s="66" t="str">
        <f t="shared" si="102"/>
        <v>2007-09</v>
      </c>
      <c r="H1670" s="67" t="str">
        <f t="shared" si="104"/>
        <v>2021-T7 Tractor Construction-12</v>
      </c>
      <c r="I1670" s="302">
        <v>3.7020739069627698E-3</v>
      </c>
      <c r="J1670" s="305">
        <f>VLOOKUP(H1670,T7_ReductionFactor!$G$10:$H$3591,2,FALSE)</f>
        <v>0.76746621125381953</v>
      </c>
      <c r="K1670" s="75">
        <f t="shared" si="103"/>
        <v>2.8412166351583423E-3</v>
      </c>
      <c r="L1670" s="11"/>
      <c r="M1670" s="6"/>
      <c r="N1670" s="6"/>
      <c r="O1670" s="6"/>
      <c r="Q1670" s="7"/>
    </row>
    <row r="1671" spans="1:17" s="9" customFormat="1" ht="16.149999999999999" customHeight="1" x14ac:dyDescent="0.25">
      <c r="A1671" s="9" t="s">
        <v>192</v>
      </c>
      <c r="B1671" s="7">
        <v>2021</v>
      </c>
      <c r="C1671" s="296" t="s">
        <v>37</v>
      </c>
      <c r="D1671" s="307">
        <v>2008</v>
      </c>
      <c r="E1671" s="307" t="s">
        <v>194</v>
      </c>
      <c r="F1671" s="65">
        <f t="shared" si="101"/>
        <v>13</v>
      </c>
      <c r="G1671" s="66" t="str">
        <f t="shared" si="102"/>
        <v>2007-09</v>
      </c>
      <c r="H1671" s="67" t="str">
        <f t="shared" si="104"/>
        <v>2021-T7 Tractor Construction-13</v>
      </c>
      <c r="I1671" s="302">
        <v>4.0575230845960103E-3</v>
      </c>
      <c r="J1671" s="305">
        <f>VLOOKUP(H1671,T7_ReductionFactor!$G$10:$H$3591,2,FALSE)</f>
        <v>0.76746621125381953</v>
      </c>
      <c r="K1671" s="75">
        <f t="shared" si="103"/>
        <v>3.1140118688098113E-3</v>
      </c>
      <c r="L1671" s="11"/>
      <c r="M1671" s="6"/>
      <c r="N1671" s="6"/>
      <c r="O1671" s="6"/>
      <c r="Q1671" s="7"/>
    </row>
    <row r="1672" spans="1:17" s="9" customFormat="1" ht="16.149999999999999" customHeight="1" x14ac:dyDescent="0.25">
      <c r="A1672" s="9" t="s">
        <v>192</v>
      </c>
      <c r="B1672" s="7">
        <v>2021</v>
      </c>
      <c r="C1672" s="296" t="s">
        <v>37</v>
      </c>
      <c r="D1672" s="307">
        <v>2007</v>
      </c>
      <c r="E1672" s="307" t="s">
        <v>194</v>
      </c>
      <c r="F1672" s="65">
        <f t="shared" si="101"/>
        <v>14</v>
      </c>
      <c r="G1672" s="66" t="str">
        <f t="shared" si="102"/>
        <v>1997-06</v>
      </c>
      <c r="H1672" s="67" t="str">
        <f t="shared" si="104"/>
        <v>2021-T7 Tractor Construction-14</v>
      </c>
      <c r="I1672" s="302">
        <v>1.49091062767893E-2</v>
      </c>
      <c r="J1672" s="305">
        <f>VLOOKUP(H1672,T7_ReductionFactor!$G$10:$H$3591,2,FALSE)</f>
        <v>0.86930286854611971</v>
      </c>
      <c r="K1672" s="75">
        <f t="shared" si="103"/>
        <v>1.2960528853871897E-2</v>
      </c>
      <c r="L1672" s="11"/>
      <c r="M1672" s="6"/>
      <c r="N1672" s="6"/>
      <c r="O1672" s="6"/>
      <c r="Q1672" s="7"/>
    </row>
    <row r="1673" spans="1:17" s="9" customFormat="1" ht="16.149999999999999" customHeight="1" x14ac:dyDescent="0.25">
      <c r="A1673" s="9" t="s">
        <v>192</v>
      </c>
      <c r="B1673" s="7">
        <v>2021</v>
      </c>
      <c r="C1673" s="296" t="s">
        <v>37</v>
      </c>
      <c r="D1673" s="307">
        <v>2006</v>
      </c>
      <c r="E1673" s="307" t="s">
        <v>194</v>
      </c>
      <c r="F1673" s="65">
        <f t="shared" ref="F1673:F1736" si="105">B1673-D1673</f>
        <v>15</v>
      </c>
      <c r="G1673" s="66" t="str">
        <f t="shared" ref="G1673:G1736" si="106">IF(D1673&lt;1998,"Pre1997",IF(D1673&lt;2008,"1997-06",IF(D1673&lt;2011,"2007-09",IF(D1673&lt;2014,"2010-12","2013+"))))</f>
        <v>1997-06</v>
      </c>
      <c r="H1673" s="67" t="str">
        <f t="shared" si="104"/>
        <v>2021-T7 Tractor Construction-15</v>
      </c>
      <c r="I1673" s="302">
        <v>1.41827942220886E-2</v>
      </c>
      <c r="J1673" s="305">
        <f>VLOOKUP(H1673,T7_ReductionFactor!$G$10:$H$3591,2,FALSE)</f>
        <v>0.86930286854611971</v>
      </c>
      <c r="K1673" s="75">
        <f t="shared" ref="K1673:K1736" si="107">I1673*J1673</f>
        <v>1.2329143701260953E-2</v>
      </c>
      <c r="L1673" s="11"/>
      <c r="M1673" s="6"/>
      <c r="N1673" s="6"/>
      <c r="O1673" s="6"/>
      <c r="Q1673" s="7"/>
    </row>
    <row r="1674" spans="1:17" s="9" customFormat="1" ht="16.149999999999999" customHeight="1" x14ac:dyDescent="0.25">
      <c r="A1674" s="9" t="s">
        <v>192</v>
      </c>
      <c r="B1674" s="7">
        <v>2021</v>
      </c>
      <c r="C1674" s="296" t="s">
        <v>37</v>
      </c>
      <c r="D1674" s="307">
        <v>2005</v>
      </c>
      <c r="E1674" s="307" t="s">
        <v>194</v>
      </c>
      <c r="F1674" s="65">
        <f t="shared" si="105"/>
        <v>16</v>
      </c>
      <c r="G1674" s="66" t="str">
        <f t="shared" si="106"/>
        <v>1997-06</v>
      </c>
      <c r="H1674" s="67" t="str">
        <f t="shared" ref="H1674:H1737" si="108">CONCATENATE(B1674,"-",C1674,"-",F1674)</f>
        <v>2021-T7 Tractor Construction-16</v>
      </c>
      <c r="I1674" s="302">
        <v>1.12313247821935E-2</v>
      </c>
      <c r="J1674" s="305">
        <f>VLOOKUP(H1674,T7_ReductionFactor!$G$10:$H$3591,2,FALSE)</f>
        <v>0.86930286854611971</v>
      </c>
      <c r="K1674" s="75">
        <f t="shared" si="107"/>
        <v>9.763422850733932E-3</v>
      </c>
      <c r="L1674" s="11"/>
      <c r="M1674" s="6"/>
      <c r="N1674" s="6"/>
      <c r="O1674" s="6"/>
      <c r="Q1674" s="7"/>
    </row>
    <row r="1675" spans="1:17" s="9" customFormat="1" ht="16.149999999999999" customHeight="1" x14ac:dyDescent="0.25">
      <c r="A1675" s="9" t="s">
        <v>192</v>
      </c>
      <c r="B1675" s="7">
        <v>2021</v>
      </c>
      <c r="C1675" s="296" t="s">
        <v>37</v>
      </c>
      <c r="D1675" s="307">
        <v>2004</v>
      </c>
      <c r="E1675" s="307" t="s">
        <v>194</v>
      </c>
      <c r="F1675" s="65">
        <f t="shared" si="105"/>
        <v>17</v>
      </c>
      <c r="G1675" s="66" t="str">
        <f t="shared" si="106"/>
        <v>1997-06</v>
      </c>
      <c r="H1675" s="67" t="str">
        <f t="shared" si="108"/>
        <v>2021-T7 Tractor Construction-17</v>
      </c>
      <c r="I1675" s="302">
        <v>4.9452690698332602E-3</v>
      </c>
      <c r="J1675" s="305">
        <f>VLOOKUP(H1675,T7_ReductionFactor!$G$10:$H$3591,2,FALSE)</f>
        <v>0.86930286854611971</v>
      </c>
      <c r="K1675" s="75">
        <f t="shared" si="107"/>
        <v>4.2989365881384543E-3</v>
      </c>
      <c r="L1675" s="11"/>
      <c r="M1675" s="6"/>
      <c r="N1675" s="6"/>
      <c r="O1675" s="6"/>
      <c r="Q1675" s="7"/>
    </row>
    <row r="1676" spans="1:17" s="9" customFormat="1" ht="16.149999999999999" customHeight="1" x14ac:dyDescent="0.25">
      <c r="A1676" s="9" t="s">
        <v>192</v>
      </c>
      <c r="B1676" s="7">
        <v>2021</v>
      </c>
      <c r="C1676" s="296" t="s">
        <v>37</v>
      </c>
      <c r="D1676" s="307">
        <v>2003</v>
      </c>
      <c r="E1676" s="307" t="s">
        <v>194</v>
      </c>
      <c r="F1676" s="65">
        <f t="shared" si="105"/>
        <v>18</v>
      </c>
      <c r="G1676" s="66" t="str">
        <f t="shared" si="106"/>
        <v>1997-06</v>
      </c>
      <c r="H1676" s="67" t="str">
        <f t="shared" si="108"/>
        <v>2021-T7 Tractor Construction-18</v>
      </c>
      <c r="I1676" s="302">
        <v>4.2765955988644704E-3</v>
      </c>
      <c r="J1676" s="305">
        <f>VLOOKUP(H1676,T7_ReductionFactor!$G$10:$H$3591,2,FALSE)</f>
        <v>0.92134591231640039</v>
      </c>
      <c r="K1676" s="75">
        <f t="shared" si="107"/>
        <v>3.9402238736440881E-3</v>
      </c>
      <c r="L1676" s="11"/>
      <c r="M1676" s="6"/>
      <c r="N1676" s="6"/>
      <c r="O1676" s="6"/>
      <c r="Q1676" s="7"/>
    </row>
    <row r="1677" spans="1:17" s="9" customFormat="1" ht="16.149999999999999" customHeight="1" x14ac:dyDescent="0.25">
      <c r="A1677" s="9" t="s">
        <v>192</v>
      </c>
      <c r="B1677" s="7">
        <v>2021</v>
      </c>
      <c r="C1677" s="296" t="s">
        <v>37</v>
      </c>
      <c r="D1677" s="307">
        <v>2002</v>
      </c>
      <c r="E1677" s="307" t="s">
        <v>194</v>
      </c>
      <c r="F1677" s="65">
        <f t="shared" si="105"/>
        <v>19</v>
      </c>
      <c r="G1677" s="66" t="str">
        <f t="shared" si="106"/>
        <v>1997-06</v>
      </c>
      <c r="H1677" s="67" t="str">
        <f t="shared" si="108"/>
        <v>2021-T7 Tractor Construction-19</v>
      </c>
      <c r="I1677" s="302">
        <v>3.62434012420526E-3</v>
      </c>
      <c r="J1677" s="305">
        <f>VLOOKUP(H1677,T7_ReductionFactor!$G$10:$H$3591,2,FALSE)</f>
        <v>0.92134591231640039</v>
      </c>
      <c r="K1677" s="75">
        <f t="shared" si="107"/>
        <v>3.3392709582808311E-3</v>
      </c>
      <c r="L1677" s="11"/>
      <c r="M1677" s="6"/>
      <c r="N1677" s="6"/>
      <c r="O1677" s="6"/>
      <c r="Q1677" s="7"/>
    </row>
    <row r="1678" spans="1:17" s="9" customFormat="1" ht="16.149999999999999" customHeight="1" x14ac:dyDescent="0.25">
      <c r="A1678" s="9" t="s">
        <v>192</v>
      </c>
      <c r="B1678" s="7">
        <v>2021</v>
      </c>
      <c r="C1678" s="296" t="s">
        <v>37</v>
      </c>
      <c r="D1678" s="307">
        <v>2001</v>
      </c>
      <c r="E1678" s="307" t="s">
        <v>194</v>
      </c>
      <c r="F1678" s="65">
        <f t="shared" si="105"/>
        <v>20</v>
      </c>
      <c r="G1678" s="66" t="str">
        <f t="shared" si="106"/>
        <v>1997-06</v>
      </c>
      <c r="H1678" s="67" t="str">
        <f t="shared" si="108"/>
        <v>2021-T7 Tractor Construction-20</v>
      </c>
      <c r="I1678" s="302">
        <v>5.5020381887685398E-3</v>
      </c>
      <c r="J1678" s="305">
        <f>VLOOKUP(H1678,T7_ReductionFactor!$G$10:$H$3591,2,FALSE)</f>
        <v>0.92134591231640039</v>
      </c>
      <c r="K1678" s="75">
        <f t="shared" si="107"/>
        <v>5.0692803946306257E-3</v>
      </c>
      <c r="L1678" s="11"/>
      <c r="M1678" s="6"/>
      <c r="N1678" s="6"/>
      <c r="O1678" s="6"/>
      <c r="Q1678" s="7"/>
    </row>
    <row r="1679" spans="1:17" s="9" customFormat="1" ht="16.149999999999999" customHeight="1" x14ac:dyDescent="0.25">
      <c r="A1679" s="9" t="s">
        <v>192</v>
      </c>
      <c r="B1679" s="7">
        <v>2021</v>
      </c>
      <c r="C1679" s="296" t="s">
        <v>37</v>
      </c>
      <c r="D1679" s="307">
        <v>2000</v>
      </c>
      <c r="E1679" s="307" t="s">
        <v>194</v>
      </c>
      <c r="F1679" s="65">
        <f t="shared" si="105"/>
        <v>21</v>
      </c>
      <c r="G1679" s="66" t="str">
        <f t="shared" si="106"/>
        <v>1997-06</v>
      </c>
      <c r="H1679" s="67" t="str">
        <f t="shared" si="108"/>
        <v>2021-T7 Tractor Construction-21</v>
      </c>
      <c r="I1679" s="302">
        <v>7.4389499574221401E-3</v>
      </c>
      <c r="J1679" s="305">
        <f>VLOOKUP(H1679,T7_ReductionFactor!$G$10:$H$3591,2,FALSE)</f>
        <v>0.92134591231640039</v>
      </c>
      <c r="K1679" s="75">
        <f t="shared" si="107"/>
        <v>6.8538461351971497E-3</v>
      </c>
      <c r="L1679" s="11"/>
      <c r="M1679" s="6"/>
      <c r="N1679" s="6"/>
      <c r="O1679" s="6"/>
      <c r="Q1679" s="7"/>
    </row>
    <row r="1680" spans="1:17" s="9" customFormat="1" ht="16.149999999999999" customHeight="1" x14ac:dyDescent="0.25">
      <c r="A1680" s="9" t="s">
        <v>192</v>
      </c>
      <c r="B1680" s="7">
        <v>2021</v>
      </c>
      <c r="C1680" s="296" t="s">
        <v>37</v>
      </c>
      <c r="D1680" s="307">
        <v>1999</v>
      </c>
      <c r="E1680" s="307" t="s">
        <v>194</v>
      </c>
      <c r="F1680" s="65">
        <f t="shared" si="105"/>
        <v>22</v>
      </c>
      <c r="G1680" s="66" t="str">
        <f t="shared" si="106"/>
        <v>1997-06</v>
      </c>
      <c r="H1680" s="67" t="str">
        <f t="shared" si="108"/>
        <v>2021-T7 Tractor Construction-22</v>
      </c>
      <c r="I1680" s="302">
        <v>3.99204380213847E-3</v>
      </c>
      <c r="J1680" s="305">
        <f>VLOOKUP(H1680,T7_ReductionFactor!$G$10:$H$3591,2,FALSE)</f>
        <v>0.92134591231640039</v>
      </c>
      <c r="K1680" s="75">
        <f t="shared" si="107"/>
        <v>3.6780532388883003E-3</v>
      </c>
      <c r="L1680" s="11"/>
      <c r="M1680" s="6"/>
      <c r="N1680" s="6"/>
      <c r="O1680" s="6"/>
      <c r="Q1680" s="7"/>
    </row>
    <row r="1681" spans="1:17" s="9" customFormat="1" ht="16.149999999999999" customHeight="1" x14ac:dyDescent="0.25">
      <c r="A1681" s="9" t="s">
        <v>192</v>
      </c>
      <c r="B1681" s="7">
        <v>2021</v>
      </c>
      <c r="C1681" s="296" t="s">
        <v>37</v>
      </c>
      <c r="D1681" s="307">
        <v>1998</v>
      </c>
      <c r="E1681" s="307" t="s">
        <v>194</v>
      </c>
      <c r="F1681" s="65">
        <f t="shared" si="105"/>
        <v>23</v>
      </c>
      <c r="G1681" s="66" t="str">
        <f t="shared" si="106"/>
        <v>1997-06</v>
      </c>
      <c r="H1681" s="67" t="str">
        <f t="shared" si="108"/>
        <v>2021-T7 Tractor Construction-23</v>
      </c>
      <c r="I1681" s="302">
        <v>2.6762939617386802E-3</v>
      </c>
      <c r="J1681" s="305">
        <f>VLOOKUP(H1681,T7_ReductionFactor!$G$10:$H$3591,2,FALSE)</f>
        <v>0.92134591231640039</v>
      </c>
      <c r="K1681" s="75">
        <f t="shared" si="107"/>
        <v>2.4657925018049978E-3</v>
      </c>
      <c r="L1681" s="11"/>
      <c r="M1681" s="6"/>
      <c r="N1681" s="6"/>
      <c r="O1681" s="6"/>
      <c r="Q1681" s="7"/>
    </row>
    <row r="1682" spans="1:17" s="9" customFormat="1" ht="16.149999999999999" customHeight="1" x14ac:dyDescent="0.25">
      <c r="A1682" s="9" t="s">
        <v>192</v>
      </c>
      <c r="B1682" s="7">
        <v>2021</v>
      </c>
      <c r="C1682" s="296" t="s">
        <v>37</v>
      </c>
      <c r="D1682" s="307">
        <v>1997</v>
      </c>
      <c r="E1682" s="307" t="s">
        <v>194</v>
      </c>
      <c r="F1682" s="65">
        <f t="shared" si="105"/>
        <v>24</v>
      </c>
      <c r="G1682" s="66" t="str">
        <f t="shared" si="106"/>
        <v>Pre1997</v>
      </c>
      <c r="H1682" s="67" t="str">
        <f t="shared" si="108"/>
        <v>2021-T7 Tractor Construction-24</v>
      </c>
      <c r="I1682" s="302">
        <v>2.1205644654768699E-3</v>
      </c>
      <c r="J1682" s="305">
        <f>VLOOKUP(H1682,T7_ReductionFactor!$G$10:$H$3591,2,FALSE)</f>
        <v>0.92134591231640039</v>
      </c>
      <c r="K1682" s="75">
        <f t="shared" si="107"/>
        <v>1.9537734020705264E-3</v>
      </c>
      <c r="L1682" s="11"/>
      <c r="M1682" s="6"/>
      <c r="N1682" s="6"/>
      <c r="O1682" s="6"/>
      <c r="Q1682" s="7"/>
    </row>
    <row r="1683" spans="1:17" s="9" customFormat="1" ht="16.149999999999999" customHeight="1" x14ac:dyDescent="0.25">
      <c r="A1683" s="9" t="s">
        <v>192</v>
      </c>
      <c r="B1683" s="7">
        <v>2021</v>
      </c>
      <c r="C1683" s="296" t="s">
        <v>37</v>
      </c>
      <c r="D1683" s="307">
        <v>1996</v>
      </c>
      <c r="E1683" s="307" t="s">
        <v>194</v>
      </c>
      <c r="F1683" s="65">
        <f t="shared" si="105"/>
        <v>25</v>
      </c>
      <c r="G1683" s="66" t="str">
        <f t="shared" si="106"/>
        <v>Pre1997</v>
      </c>
      <c r="H1683" s="67" t="str">
        <f t="shared" si="108"/>
        <v>2021-T7 Tractor Construction-25</v>
      </c>
      <c r="I1683" s="302">
        <v>2.0210155823551599E-3</v>
      </c>
      <c r="J1683" s="305">
        <f>VLOOKUP(H1683,T7_ReductionFactor!$G$10:$H$3591,2,FALSE)</f>
        <v>0.92134591231640039</v>
      </c>
      <c r="K1683" s="75">
        <f t="shared" si="107"/>
        <v>1.8620544455306761E-3</v>
      </c>
      <c r="L1683" s="11"/>
      <c r="M1683" s="6"/>
      <c r="N1683" s="6"/>
      <c r="O1683" s="6"/>
      <c r="Q1683" s="7"/>
    </row>
    <row r="1684" spans="1:17" s="9" customFormat="1" ht="16.149999999999999" customHeight="1" x14ac:dyDescent="0.25">
      <c r="A1684" s="9" t="s">
        <v>192</v>
      </c>
      <c r="B1684" s="7">
        <v>2021</v>
      </c>
      <c r="C1684" s="296" t="s">
        <v>37</v>
      </c>
      <c r="D1684" s="307">
        <v>1995</v>
      </c>
      <c r="E1684" s="307" t="s">
        <v>194</v>
      </c>
      <c r="F1684" s="65">
        <f t="shared" si="105"/>
        <v>26</v>
      </c>
      <c r="G1684" s="66" t="str">
        <f t="shared" si="106"/>
        <v>Pre1997</v>
      </c>
      <c r="H1684" s="67" t="str">
        <f t="shared" si="108"/>
        <v>2021-T7 Tractor Construction-26</v>
      </c>
      <c r="I1684" s="302">
        <v>9.2447458100699794E-5</v>
      </c>
      <c r="J1684" s="305">
        <f>VLOOKUP(H1684,T7_ReductionFactor!$G$10:$H$3591,2,FALSE)</f>
        <v>0.92134591231640039</v>
      </c>
      <c r="K1684" s="75">
        <f t="shared" si="107"/>
        <v>8.5176087625121445E-5</v>
      </c>
      <c r="L1684" s="11"/>
      <c r="M1684" s="6"/>
      <c r="N1684" s="6"/>
      <c r="O1684" s="6"/>
      <c r="Q1684" s="7"/>
    </row>
    <row r="1685" spans="1:17" s="9" customFormat="1" ht="16.149999999999999" customHeight="1" x14ac:dyDescent="0.25">
      <c r="A1685" s="9" t="s">
        <v>192</v>
      </c>
      <c r="B1685" s="7">
        <v>2021</v>
      </c>
      <c r="C1685" s="296" t="s">
        <v>37</v>
      </c>
      <c r="D1685" s="307">
        <v>1994</v>
      </c>
      <c r="E1685" s="307" t="s">
        <v>194</v>
      </c>
      <c r="F1685" s="65">
        <f t="shared" si="105"/>
        <v>27</v>
      </c>
      <c r="G1685" s="66" t="str">
        <f t="shared" si="106"/>
        <v>Pre1997</v>
      </c>
      <c r="H1685" s="67" t="str">
        <f t="shared" si="108"/>
        <v>2021-T7 Tractor Construction-27</v>
      </c>
      <c r="I1685" s="302">
        <v>7.0451500991026205E-5</v>
      </c>
      <c r="J1685" s="305">
        <f>VLOOKUP(H1685,T7_ReductionFactor!$G$10:$H$3591,2,FALSE)</f>
        <v>0.92134591231640039</v>
      </c>
      <c r="K1685" s="75">
        <f t="shared" si="107"/>
        <v>6.4910202454636823E-5</v>
      </c>
      <c r="L1685" s="11"/>
      <c r="M1685" s="6"/>
      <c r="N1685" s="6"/>
      <c r="O1685" s="6"/>
      <c r="Q1685" s="7"/>
    </row>
    <row r="1686" spans="1:17" s="9" customFormat="1" ht="16.149999999999999" customHeight="1" x14ac:dyDescent="0.25">
      <c r="A1686" s="9" t="s">
        <v>192</v>
      </c>
      <c r="B1686" s="7">
        <v>2021</v>
      </c>
      <c r="C1686" s="296" t="s">
        <v>37</v>
      </c>
      <c r="D1686" s="307">
        <v>1993</v>
      </c>
      <c r="E1686" s="307" t="s">
        <v>194</v>
      </c>
      <c r="F1686" s="65">
        <f t="shared" si="105"/>
        <v>28</v>
      </c>
      <c r="G1686" s="66" t="str">
        <f t="shared" si="106"/>
        <v>Pre1997</v>
      </c>
      <c r="H1686" s="67" t="str">
        <f t="shared" si="108"/>
        <v>2021-T7 Tractor Construction-28</v>
      </c>
      <c r="I1686" s="302">
        <v>5.4622757842466298E-5</v>
      </c>
      <c r="J1686" s="305">
        <f>VLOOKUP(H1686,T7_ReductionFactor!$G$10:$H$3591,2,FALSE)</f>
        <v>0.92134591231640039</v>
      </c>
      <c r="K1686" s="75">
        <f t="shared" si="107"/>
        <v>5.0326454657604926E-5</v>
      </c>
      <c r="L1686" s="11"/>
      <c r="M1686" s="6"/>
      <c r="N1686" s="6"/>
      <c r="O1686" s="6"/>
      <c r="Q1686" s="7"/>
    </row>
    <row r="1687" spans="1:17" s="9" customFormat="1" ht="16.149999999999999" customHeight="1" x14ac:dyDescent="0.25">
      <c r="A1687" s="9" t="s">
        <v>192</v>
      </c>
      <c r="B1687" s="7">
        <v>2021</v>
      </c>
      <c r="C1687" s="296" t="s">
        <v>37</v>
      </c>
      <c r="D1687" s="307">
        <v>1992</v>
      </c>
      <c r="E1687" s="307" t="s">
        <v>194</v>
      </c>
      <c r="F1687" s="65">
        <f t="shared" si="105"/>
        <v>29</v>
      </c>
      <c r="G1687" s="66" t="str">
        <f t="shared" si="106"/>
        <v>Pre1997</v>
      </c>
      <c r="H1687" s="67" t="str">
        <f t="shared" si="108"/>
        <v>2021-T7 Tractor Construction-29</v>
      </c>
      <c r="I1687" s="302">
        <v>3.44402485780534E-5</v>
      </c>
      <c r="J1687" s="305">
        <f>VLOOKUP(H1687,T7_ReductionFactor!$G$10:$H$3591,2,FALSE)</f>
        <v>0.92134591231640039</v>
      </c>
      <c r="K1687" s="75">
        <f t="shared" si="107"/>
        <v>3.173138224655022E-5</v>
      </c>
      <c r="L1687" s="11"/>
      <c r="M1687" s="6"/>
      <c r="N1687" s="6"/>
      <c r="O1687" s="6"/>
      <c r="Q1687" s="7"/>
    </row>
    <row r="1688" spans="1:17" s="9" customFormat="1" ht="16.149999999999999" customHeight="1" x14ac:dyDescent="0.25">
      <c r="A1688" s="9" t="s">
        <v>192</v>
      </c>
      <c r="B1688" s="7">
        <v>2021</v>
      </c>
      <c r="C1688" s="296" t="s">
        <v>37</v>
      </c>
      <c r="D1688" s="307">
        <v>1991</v>
      </c>
      <c r="E1688" s="307" t="s">
        <v>194</v>
      </c>
      <c r="F1688" s="65">
        <f t="shared" si="105"/>
        <v>30</v>
      </c>
      <c r="G1688" s="66" t="str">
        <f t="shared" si="106"/>
        <v>Pre1997</v>
      </c>
      <c r="H1688" s="67" t="str">
        <f t="shared" si="108"/>
        <v>2021-T7 Tractor Construction-30</v>
      </c>
      <c r="I1688" s="302">
        <v>3.6099710463961697E-5</v>
      </c>
      <c r="J1688" s="305">
        <f>VLOOKUP(H1688,T7_ReductionFactor!$G$10:$H$3591,2,FALSE)</f>
        <v>0.92134591231640039</v>
      </c>
      <c r="K1688" s="75">
        <f t="shared" si="107"/>
        <v>3.3260320671776693E-5</v>
      </c>
      <c r="L1688" s="11"/>
      <c r="M1688" s="6"/>
      <c r="N1688" s="6"/>
      <c r="O1688" s="6"/>
      <c r="Q1688" s="7"/>
    </row>
    <row r="1689" spans="1:17" s="9" customFormat="1" ht="16.149999999999999" customHeight="1" x14ac:dyDescent="0.25">
      <c r="A1689" s="9" t="s">
        <v>192</v>
      </c>
      <c r="B1689" s="7">
        <v>2021</v>
      </c>
      <c r="C1689" s="296" t="s">
        <v>37</v>
      </c>
      <c r="D1689" s="307">
        <v>1990</v>
      </c>
      <c r="E1689" s="307" t="s">
        <v>194</v>
      </c>
      <c r="F1689" s="65">
        <f t="shared" si="105"/>
        <v>31</v>
      </c>
      <c r="G1689" s="66" t="str">
        <f t="shared" si="106"/>
        <v>Pre1997</v>
      </c>
      <c r="H1689" s="67" t="str">
        <f t="shared" si="108"/>
        <v>2021-T7 Tractor Construction-31</v>
      </c>
      <c r="I1689" s="302">
        <v>8.2488460883914204E-5</v>
      </c>
      <c r="J1689" s="305">
        <f>VLOOKUP(H1689,T7_ReductionFactor!$G$10:$H$3591,2,FALSE)</f>
        <v>0.92134591231640039</v>
      </c>
      <c r="K1689" s="75">
        <f t="shared" si="107"/>
        <v>7.6000406248665639E-5</v>
      </c>
      <c r="L1689" s="11"/>
      <c r="M1689" s="6"/>
      <c r="N1689" s="6"/>
      <c r="O1689" s="6"/>
      <c r="Q1689" s="7"/>
    </row>
    <row r="1690" spans="1:17" s="9" customFormat="1" ht="16.149999999999999" customHeight="1" x14ac:dyDescent="0.25">
      <c r="A1690" s="9" t="s">
        <v>192</v>
      </c>
      <c r="B1690" s="7">
        <v>2021</v>
      </c>
      <c r="C1690" s="296" t="s">
        <v>37</v>
      </c>
      <c r="D1690" s="307">
        <v>1989</v>
      </c>
      <c r="E1690" s="307" t="s">
        <v>194</v>
      </c>
      <c r="F1690" s="65">
        <f t="shared" si="105"/>
        <v>32</v>
      </c>
      <c r="G1690" s="66" t="str">
        <f t="shared" si="106"/>
        <v>Pre1997</v>
      </c>
      <c r="H1690" s="67" t="str">
        <f t="shared" si="108"/>
        <v>2021-T7 Tractor Construction-32</v>
      </c>
      <c r="I1690" s="302">
        <v>7.3234956310237701E-5</v>
      </c>
      <c r="J1690" s="305">
        <f>VLOOKUP(H1690,T7_ReductionFactor!$G$10:$H$3591,2,FALSE)</f>
        <v>0.92134591231640039</v>
      </c>
      <c r="K1690" s="75">
        <f t="shared" si="107"/>
        <v>6.7474727635107682E-5</v>
      </c>
      <c r="L1690" s="11"/>
      <c r="M1690" s="6"/>
      <c r="N1690" s="6"/>
      <c r="O1690" s="6"/>
      <c r="Q1690" s="7"/>
    </row>
    <row r="1691" spans="1:17" s="9" customFormat="1" ht="16.149999999999999" customHeight="1" x14ac:dyDescent="0.25">
      <c r="A1691" s="9" t="s">
        <v>192</v>
      </c>
      <c r="B1691" s="7">
        <v>2021</v>
      </c>
      <c r="C1691" s="296" t="s">
        <v>37</v>
      </c>
      <c r="D1691" s="307">
        <v>1988</v>
      </c>
      <c r="E1691" s="307" t="s">
        <v>194</v>
      </c>
      <c r="F1691" s="65">
        <f t="shared" si="105"/>
        <v>33</v>
      </c>
      <c r="G1691" s="66" t="str">
        <f t="shared" si="106"/>
        <v>Pre1997</v>
      </c>
      <c r="H1691" s="67" t="str">
        <f t="shared" si="108"/>
        <v>2021-T7 Tractor Construction-33</v>
      </c>
      <c r="I1691" s="302">
        <v>4.4168436300260997E-5</v>
      </c>
      <c r="J1691" s="305">
        <f>VLOOKUP(H1691,T7_ReductionFactor!$G$10:$H$3591,2,FALSE)</f>
        <v>0.92134591231640039</v>
      </c>
      <c r="K1691" s="75">
        <f t="shared" si="107"/>
        <v>4.0694408238652783E-5</v>
      </c>
      <c r="L1691" s="11"/>
      <c r="M1691" s="6"/>
      <c r="N1691" s="6"/>
      <c r="O1691" s="6"/>
      <c r="Q1691" s="7"/>
    </row>
    <row r="1692" spans="1:17" s="9" customFormat="1" ht="16.149999999999999" customHeight="1" x14ac:dyDescent="0.25">
      <c r="A1692" s="9" t="s">
        <v>192</v>
      </c>
      <c r="B1692" s="7">
        <v>2021</v>
      </c>
      <c r="C1692" s="296" t="s">
        <v>37</v>
      </c>
      <c r="D1692" s="307">
        <v>1987</v>
      </c>
      <c r="E1692" s="307" t="s">
        <v>194</v>
      </c>
      <c r="F1692" s="65">
        <f t="shared" si="105"/>
        <v>34</v>
      </c>
      <c r="G1692" s="66" t="str">
        <f t="shared" si="106"/>
        <v>Pre1997</v>
      </c>
      <c r="H1692" s="67" t="str">
        <f t="shared" si="108"/>
        <v>2021-T7 Tractor Construction-34</v>
      </c>
      <c r="I1692" s="302">
        <v>3.9725217503885199E-5</v>
      </c>
      <c r="J1692" s="305">
        <f>VLOOKUP(H1692,T7_ReductionFactor!$G$10:$H$3591,2,FALSE)</f>
        <v>0.92134591231640039</v>
      </c>
      <c r="K1692" s="75">
        <f t="shared" si="107"/>
        <v>3.6600666763084546E-5</v>
      </c>
      <c r="L1692" s="11"/>
      <c r="M1692" s="6"/>
      <c r="N1692" s="6"/>
      <c r="O1692" s="6"/>
      <c r="Q1692" s="7"/>
    </row>
    <row r="1693" spans="1:17" s="9" customFormat="1" ht="16.149999999999999" customHeight="1" x14ac:dyDescent="0.25">
      <c r="A1693" s="9" t="s">
        <v>192</v>
      </c>
      <c r="B1693" s="7">
        <v>2021</v>
      </c>
      <c r="C1693" s="296" t="s">
        <v>37</v>
      </c>
      <c r="D1693" s="307">
        <v>1986</v>
      </c>
      <c r="E1693" s="307" t="s">
        <v>194</v>
      </c>
      <c r="F1693" s="65">
        <f t="shared" si="105"/>
        <v>35</v>
      </c>
      <c r="G1693" s="66" t="str">
        <f t="shared" si="106"/>
        <v>Pre1997</v>
      </c>
      <c r="H1693" s="67" t="str">
        <f t="shared" si="108"/>
        <v>2021-T7 Tractor Construction-35</v>
      </c>
      <c r="I1693" s="302">
        <v>2.8371173291709998E-5</v>
      </c>
      <c r="J1693" s="305">
        <f>VLOOKUP(H1693,T7_ReductionFactor!$G$10:$H$3591,2,FALSE)</f>
        <v>0.92134591231640039</v>
      </c>
      <c r="K1693" s="75">
        <f t="shared" si="107"/>
        <v>2.613966453993724E-5</v>
      </c>
      <c r="L1693" s="11"/>
      <c r="M1693" s="6"/>
      <c r="N1693" s="6"/>
      <c r="O1693" s="6"/>
      <c r="Q1693" s="7"/>
    </row>
    <row r="1694" spans="1:17" s="9" customFormat="1" ht="16.149999999999999" customHeight="1" x14ac:dyDescent="0.25">
      <c r="A1694" s="9" t="s">
        <v>192</v>
      </c>
      <c r="B1694" s="7">
        <v>2021</v>
      </c>
      <c r="C1694" s="296" t="s">
        <v>37</v>
      </c>
      <c r="D1694" s="307">
        <v>1985</v>
      </c>
      <c r="E1694" s="307" t="s">
        <v>194</v>
      </c>
      <c r="F1694" s="65">
        <f t="shared" si="105"/>
        <v>36</v>
      </c>
      <c r="G1694" s="66" t="str">
        <f t="shared" si="106"/>
        <v>Pre1997</v>
      </c>
      <c r="H1694" s="67" t="str">
        <f t="shared" si="108"/>
        <v>2021-T7 Tractor Construction-36</v>
      </c>
      <c r="I1694" s="302">
        <v>3.3784179642675803E-5</v>
      </c>
      <c r="J1694" s="305">
        <f>VLOOKUP(H1694,T7_ReductionFactor!$G$10:$H$3591,2,FALSE)</f>
        <v>0.92134591231640039</v>
      </c>
      <c r="K1694" s="75">
        <f t="shared" si="107"/>
        <v>3.1126915814742299E-5</v>
      </c>
      <c r="L1694" s="11"/>
      <c r="M1694" s="6"/>
      <c r="N1694" s="6"/>
      <c r="O1694" s="6"/>
      <c r="Q1694" s="7"/>
    </row>
    <row r="1695" spans="1:17" s="9" customFormat="1" ht="16.149999999999999" customHeight="1" x14ac:dyDescent="0.25">
      <c r="A1695" s="9" t="s">
        <v>192</v>
      </c>
      <c r="B1695" s="7">
        <v>2021</v>
      </c>
      <c r="C1695" s="296" t="s">
        <v>37</v>
      </c>
      <c r="D1695" s="307">
        <v>1984</v>
      </c>
      <c r="E1695" s="307" t="s">
        <v>194</v>
      </c>
      <c r="F1695" s="65">
        <f t="shared" si="105"/>
        <v>37</v>
      </c>
      <c r="G1695" s="66" t="str">
        <f t="shared" si="106"/>
        <v>Pre1997</v>
      </c>
      <c r="H1695" s="67" t="str">
        <f t="shared" si="108"/>
        <v>2021-T7 Tractor Construction-37</v>
      </c>
      <c r="I1695" s="302">
        <v>2.5447568211884701E-5</v>
      </c>
      <c r="J1695" s="305">
        <f>VLOOKUP(H1695,T7_ReductionFactor!$G$10:$H$3591,2,FALSE)</f>
        <v>0.92134591231640039</v>
      </c>
      <c r="K1695" s="75">
        <f t="shared" si="107"/>
        <v>2.3446012950412741E-5</v>
      </c>
      <c r="L1695" s="11"/>
      <c r="M1695" s="6"/>
      <c r="N1695" s="6"/>
      <c r="O1695" s="6"/>
      <c r="Q1695" s="7"/>
    </row>
    <row r="1696" spans="1:17" s="9" customFormat="1" ht="16.149999999999999" customHeight="1" x14ac:dyDescent="0.25">
      <c r="A1696" s="9" t="s">
        <v>192</v>
      </c>
      <c r="B1696" s="7">
        <v>2021</v>
      </c>
      <c r="C1696" s="296" t="s">
        <v>37</v>
      </c>
      <c r="D1696" s="307">
        <v>1983</v>
      </c>
      <c r="E1696" s="307" t="s">
        <v>194</v>
      </c>
      <c r="F1696" s="65">
        <f t="shared" si="105"/>
        <v>38</v>
      </c>
      <c r="G1696" s="66" t="str">
        <f t="shared" si="106"/>
        <v>Pre1997</v>
      </c>
      <c r="H1696" s="67" t="str">
        <f t="shared" si="108"/>
        <v>2021-T7 Tractor Construction-38</v>
      </c>
      <c r="I1696" s="302">
        <v>4.8855974354555898E-6</v>
      </c>
      <c r="J1696" s="305">
        <f>VLOOKUP(H1696,T7_ReductionFactor!$G$10:$H$3591,2,FALSE)</f>
        <v>0.92134591231640039</v>
      </c>
      <c r="K1696" s="75">
        <f t="shared" si="107"/>
        <v>4.5013252263804968E-6</v>
      </c>
      <c r="L1696" s="11"/>
      <c r="M1696" s="6"/>
      <c r="N1696" s="6"/>
      <c r="O1696" s="6"/>
      <c r="Q1696" s="7"/>
    </row>
    <row r="1697" spans="1:17" s="9" customFormat="1" ht="16.149999999999999" customHeight="1" x14ac:dyDescent="0.25">
      <c r="A1697" s="9" t="s">
        <v>192</v>
      </c>
      <c r="B1697" s="7">
        <v>2021</v>
      </c>
      <c r="C1697" s="296" t="s">
        <v>37</v>
      </c>
      <c r="D1697" s="307">
        <v>1982</v>
      </c>
      <c r="E1697" s="307" t="s">
        <v>194</v>
      </c>
      <c r="F1697" s="65">
        <f t="shared" si="105"/>
        <v>39</v>
      </c>
      <c r="G1697" s="66" t="str">
        <f t="shared" si="106"/>
        <v>Pre1997</v>
      </c>
      <c r="H1697" s="67" t="str">
        <f t="shared" si="108"/>
        <v>2021-T7 Tractor Construction-39</v>
      </c>
      <c r="I1697" s="302">
        <v>7.8267597690570394E-6</v>
      </c>
      <c r="J1697" s="305">
        <f>VLOOKUP(H1697,T7_ReductionFactor!$G$10:$H$3591,2,FALSE)</f>
        <v>0.92134591231640039</v>
      </c>
      <c r="K1697" s="75">
        <f t="shared" si="107"/>
        <v>7.2111531199031569E-6</v>
      </c>
      <c r="L1697" s="11"/>
      <c r="M1697" s="6"/>
      <c r="N1697" s="6"/>
      <c r="O1697" s="6"/>
      <c r="Q1697" s="7"/>
    </row>
    <row r="1698" spans="1:17" s="9" customFormat="1" ht="16.149999999999999" customHeight="1" x14ac:dyDescent="0.25">
      <c r="A1698" s="9" t="s">
        <v>192</v>
      </c>
      <c r="B1698" s="7">
        <v>2021</v>
      </c>
      <c r="C1698" s="296" t="s">
        <v>37</v>
      </c>
      <c r="D1698" s="307">
        <v>1981</v>
      </c>
      <c r="E1698" s="307" t="s">
        <v>194</v>
      </c>
      <c r="F1698" s="65">
        <f t="shared" si="105"/>
        <v>40</v>
      </c>
      <c r="G1698" s="66" t="str">
        <f t="shared" si="106"/>
        <v>Pre1997</v>
      </c>
      <c r="H1698" s="67" t="str">
        <f t="shared" si="108"/>
        <v>2021-T7 Tractor Construction-40</v>
      </c>
      <c r="I1698" s="302">
        <v>1.10343436953359E-5</v>
      </c>
      <c r="J1698" s="305">
        <f>VLOOKUP(H1698,T7_ReductionFactor!$G$10:$H$3591,2,FALSE)</f>
        <v>0.92134591231640039</v>
      </c>
      <c r="K1698" s="75">
        <f t="shared" si="107"/>
        <v>1.0166447458791976E-5</v>
      </c>
      <c r="L1698" s="11"/>
      <c r="M1698" s="6"/>
      <c r="N1698" s="6"/>
      <c r="O1698" s="6"/>
      <c r="Q1698" s="7"/>
    </row>
    <row r="1699" spans="1:17" s="9" customFormat="1" ht="16.149999999999999" customHeight="1" x14ac:dyDescent="0.25">
      <c r="A1699" s="9" t="s">
        <v>192</v>
      </c>
      <c r="B1699" s="7">
        <v>2021</v>
      </c>
      <c r="C1699" s="296" t="s">
        <v>37</v>
      </c>
      <c r="D1699" s="307">
        <v>1980</v>
      </c>
      <c r="E1699" s="307" t="s">
        <v>194</v>
      </c>
      <c r="F1699" s="65">
        <f t="shared" si="105"/>
        <v>41</v>
      </c>
      <c r="G1699" s="66" t="str">
        <f t="shared" si="106"/>
        <v>Pre1997</v>
      </c>
      <c r="H1699" s="67" t="str">
        <f t="shared" si="108"/>
        <v>2021-T7 Tractor Construction-41</v>
      </c>
      <c r="I1699" s="302">
        <v>4.6889913797114399E-7</v>
      </c>
      <c r="J1699" s="305">
        <f>VLOOKUP(H1699,T7_ReductionFactor!$G$10:$H$3591,2,FALSE)</f>
        <v>0.92134591231640039</v>
      </c>
      <c r="K1699" s="75">
        <f t="shared" si="107"/>
        <v>4.3201830405839738E-7</v>
      </c>
      <c r="L1699" s="11"/>
      <c r="M1699" s="6"/>
      <c r="N1699" s="6"/>
      <c r="O1699" s="6"/>
      <c r="Q1699" s="7"/>
    </row>
    <row r="1700" spans="1:17" s="9" customFormat="1" ht="16.149999999999999" customHeight="1" x14ac:dyDescent="0.25">
      <c r="A1700" s="9" t="s">
        <v>192</v>
      </c>
      <c r="B1700" s="7">
        <v>2021</v>
      </c>
      <c r="C1700" s="296" t="s">
        <v>37</v>
      </c>
      <c r="D1700" s="307">
        <v>1979</v>
      </c>
      <c r="E1700" s="307" t="s">
        <v>194</v>
      </c>
      <c r="F1700" s="65">
        <f t="shared" si="105"/>
        <v>42</v>
      </c>
      <c r="G1700" s="66" t="str">
        <f t="shared" si="106"/>
        <v>Pre1997</v>
      </c>
      <c r="H1700" s="67" t="str">
        <f t="shared" si="108"/>
        <v>2021-T7 Tractor Construction-42</v>
      </c>
      <c r="I1700" s="302">
        <v>1.1253270219200399E-6</v>
      </c>
      <c r="J1700" s="305">
        <f>VLOOKUP(H1700,T7_ReductionFactor!$G$10:$H$3591,2,FALSE)</f>
        <v>0.92134591231640039</v>
      </c>
      <c r="K1700" s="75">
        <f t="shared" si="107"/>
        <v>1.0368154516652171E-6</v>
      </c>
      <c r="L1700" s="11"/>
      <c r="M1700" s="6"/>
      <c r="N1700" s="6"/>
      <c r="O1700" s="6"/>
      <c r="Q1700" s="7"/>
    </row>
    <row r="1701" spans="1:17" s="9" customFormat="1" ht="16.149999999999999" customHeight="1" x14ac:dyDescent="0.25">
      <c r="A1701" s="9" t="s">
        <v>192</v>
      </c>
      <c r="B1701" s="7">
        <v>2021</v>
      </c>
      <c r="C1701" s="296" t="s">
        <v>37</v>
      </c>
      <c r="D1701" s="307">
        <v>1978</v>
      </c>
      <c r="E1701" s="307" t="s">
        <v>194</v>
      </c>
      <c r="F1701" s="65">
        <f t="shared" si="105"/>
        <v>43</v>
      </c>
      <c r="G1701" s="66" t="str">
        <f t="shared" si="106"/>
        <v>Pre1997</v>
      </c>
      <c r="H1701" s="67" t="str">
        <f t="shared" si="108"/>
        <v>2021-T7 Tractor Construction-43</v>
      </c>
      <c r="I1701" s="302">
        <v>1.0195351417132799E-6</v>
      </c>
      <c r="J1701" s="305">
        <f>VLOOKUP(H1701,T7_ReductionFactor!$G$10:$H$3591,2,FALSE)</f>
        <v>0.92134591231640039</v>
      </c>
      <c r="K1701" s="75">
        <f t="shared" si="107"/>
        <v>9.3934453528045243E-7</v>
      </c>
      <c r="L1701" s="11"/>
      <c r="M1701" s="6"/>
      <c r="N1701" s="6"/>
      <c r="O1701" s="6"/>
      <c r="Q1701" s="7"/>
    </row>
    <row r="1702" spans="1:17" s="9" customFormat="1" ht="16.149999999999999" customHeight="1" x14ac:dyDescent="0.25">
      <c r="A1702" s="9" t="s">
        <v>192</v>
      </c>
      <c r="B1702" s="7">
        <v>2021</v>
      </c>
      <c r="C1702" s="296" t="s">
        <v>37</v>
      </c>
      <c r="D1702" s="307">
        <v>1977</v>
      </c>
      <c r="E1702" s="307" t="s">
        <v>194</v>
      </c>
      <c r="F1702" s="65">
        <f t="shared" si="105"/>
        <v>44</v>
      </c>
      <c r="G1702" s="66" t="str">
        <f t="shared" si="106"/>
        <v>Pre1997</v>
      </c>
      <c r="H1702" s="67" t="str">
        <f t="shared" si="108"/>
        <v>2021-T7 Tractor Construction-44</v>
      </c>
      <c r="I1702" s="302">
        <v>3.5279627492406701E-7</v>
      </c>
      <c r="J1702" s="305">
        <f>VLOOKUP(H1702,T7_ReductionFactor!$G$10:$H$3591,2,FALSE)</f>
        <v>0.92134591231640039</v>
      </c>
      <c r="K1702" s="75">
        <f t="shared" si="107"/>
        <v>3.2504740578174214E-7</v>
      </c>
      <c r="L1702" s="11"/>
      <c r="M1702" s="6"/>
      <c r="N1702" s="6"/>
      <c r="O1702" s="6"/>
      <c r="Q1702" s="7"/>
    </row>
    <row r="1703" spans="1:17" s="9" customFormat="1" ht="16.149999999999999" customHeight="1" x14ac:dyDescent="0.25">
      <c r="A1703" s="9" t="s">
        <v>192</v>
      </c>
      <c r="B1703" s="7">
        <v>2021</v>
      </c>
      <c r="C1703" s="296" t="s">
        <v>38</v>
      </c>
      <c r="D1703" s="307">
        <v>2022</v>
      </c>
      <c r="E1703" s="307" t="s">
        <v>194</v>
      </c>
      <c r="F1703" s="65">
        <f t="shared" si="105"/>
        <v>-1</v>
      </c>
      <c r="G1703" s="66" t="str">
        <f t="shared" si="106"/>
        <v>2013+</v>
      </c>
      <c r="H1703" s="67" t="str">
        <f t="shared" si="108"/>
        <v>2021-T7 Utility--1</v>
      </c>
      <c r="I1703" s="302">
        <v>2.2294093292488999E-7</v>
      </c>
      <c r="J1703" s="305">
        <f>VLOOKUP(H1703,T7_ReductionFactor!$G$10:$H$3591,2,FALSE)</f>
        <v>1</v>
      </c>
      <c r="K1703" s="75">
        <f t="shared" si="107"/>
        <v>2.2294093292488999E-7</v>
      </c>
      <c r="L1703" s="11"/>
      <c r="M1703" s="6"/>
      <c r="N1703" s="6"/>
      <c r="O1703" s="6"/>
      <c r="Q1703" s="7"/>
    </row>
    <row r="1704" spans="1:17" s="9" customFormat="1" ht="16.149999999999999" customHeight="1" x14ac:dyDescent="0.25">
      <c r="A1704" s="9" t="s">
        <v>192</v>
      </c>
      <c r="B1704" s="7">
        <v>2021</v>
      </c>
      <c r="C1704" s="296" t="s">
        <v>38</v>
      </c>
      <c r="D1704" s="307">
        <v>2021</v>
      </c>
      <c r="E1704" s="307" t="s">
        <v>194</v>
      </c>
      <c r="F1704" s="65">
        <f t="shared" si="105"/>
        <v>0</v>
      </c>
      <c r="G1704" s="66" t="str">
        <f t="shared" si="106"/>
        <v>2013+</v>
      </c>
      <c r="H1704" s="67" t="str">
        <f t="shared" si="108"/>
        <v>2021-T7 Utility-0</v>
      </c>
      <c r="I1704" s="302">
        <v>3.9385015360849296E-6</v>
      </c>
      <c r="J1704" s="305">
        <f>VLOOKUP(H1704,T7_ReductionFactor!$G$10:$H$3591,2,FALSE)</f>
        <v>0.99179073343793545</v>
      </c>
      <c r="K1704" s="75">
        <f t="shared" si="107"/>
        <v>3.9061693271201078E-6</v>
      </c>
      <c r="L1704" s="11"/>
      <c r="M1704" s="6"/>
      <c r="N1704" s="6"/>
      <c r="O1704" s="6"/>
      <c r="Q1704" s="7"/>
    </row>
    <row r="1705" spans="1:17" s="9" customFormat="1" ht="16.149999999999999" customHeight="1" x14ac:dyDescent="0.25">
      <c r="A1705" s="9" t="s">
        <v>192</v>
      </c>
      <c r="B1705" s="7">
        <v>2021</v>
      </c>
      <c r="C1705" s="296" t="s">
        <v>38</v>
      </c>
      <c r="D1705" s="307">
        <v>2020</v>
      </c>
      <c r="E1705" s="307" t="s">
        <v>194</v>
      </c>
      <c r="F1705" s="65">
        <f t="shared" si="105"/>
        <v>1</v>
      </c>
      <c r="G1705" s="66" t="str">
        <f t="shared" si="106"/>
        <v>2013+</v>
      </c>
      <c r="H1705" s="67" t="str">
        <f t="shared" si="108"/>
        <v>2021-T7 Utility-1</v>
      </c>
      <c r="I1705" s="302">
        <v>4.5921845420533799E-6</v>
      </c>
      <c r="J1705" s="305">
        <f>VLOOKUP(H1705,T7_ReductionFactor!$G$10:$H$3591,2,FALSE)</f>
        <v>0.98403384841066144</v>
      </c>
      <c r="K1705" s="75">
        <f t="shared" si="107"/>
        <v>4.5188650275287386E-6</v>
      </c>
      <c r="L1705" s="11"/>
      <c r="M1705" s="6"/>
      <c r="N1705" s="6"/>
      <c r="O1705" s="6"/>
      <c r="Q1705" s="7"/>
    </row>
    <row r="1706" spans="1:17" s="9" customFormat="1" ht="16.149999999999999" customHeight="1" x14ac:dyDescent="0.25">
      <c r="A1706" s="9" t="s">
        <v>192</v>
      </c>
      <c r="B1706" s="7">
        <v>2021</v>
      </c>
      <c r="C1706" s="296" t="s">
        <v>38</v>
      </c>
      <c r="D1706" s="307">
        <v>2019</v>
      </c>
      <c r="E1706" s="307" t="s">
        <v>194</v>
      </c>
      <c r="F1706" s="65">
        <f t="shared" si="105"/>
        <v>2</v>
      </c>
      <c r="G1706" s="66" t="str">
        <f t="shared" si="106"/>
        <v>2013+</v>
      </c>
      <c r="H1706" s="67" t="str">
        <f t="shared" si="108"/>
        <v>2021-T7 Utility-2</v>
      </c>
      <c r="I1706" s="302">
        <v>4.69045054046207E-6</v>
      </c>
      <c r="J1706" s="305">
        <f>VLOOKUP(H1706,T7_ReductionFactor!$G$10:$H$3591,2,FALSE)</f>
        <v>0.9766929540542878</v>
      </c>
      <c r="K1706" s="75">
        <f t="shared" si="107"/>
        <v>4.58112999420943E-6</v>
      </c>
      <c r="L1706" s="11"/>
      <c r="M1706" s="6"/>
      <c r="N1706" s="6"/>
      <c r="O1706" s="6"/>
      <c r="Q1706" s="7"/>
    </row>
    <row r="1707" spans="1:17" s="9" customFormat="1" ht="16.149999999999999" customHeight="1" x14ac:dyDescent="0.25">
      <c r="A1707" s="9" t="s">
        <v>192</v>
      </c>
      <c r="B1707" s="7">
        <v>2021</v>
      </c>
      <c r="C1707" s="296" t="s">
        <v>38</v>
      </c>
      <c r="D1707" s="307">
        <v>2018</v>
      </c>
      <c r="E1707" s="307" t="s">
        <v>194</v>
      </c>
      <c r="F1707" s="65">
        <f t="shared" si="105"/>
        <v>3</v>
      </c>
      <c r="G1707" s="66" t="str">
        <f t="shared" si="106"/>
        <v>2013+</v>
      </c>
      <c r="H1707" s="67" t="str">
        <f t="shared" si="108"/>
        <v>2021-T7 Utility-3</v>
      </c>
      <c r="I1707" s="302">
        <v>2.8413464902658702E-6</v>
      </c>
      <c r="J1707" s="305">
        <f>VLOOKUP(H1707,T7_ReductionFactor!$G$10:$H$3591,2,FALSE)</f>
        <v>0.96973546075722039</v>
      </c>
      <c r="K1707" s="75">
        <f t="shared" si="107"/>
        <v>2.7553544479088845E-6</v>
      </c>
      <c r="L1707" s="11"/>
      <c r="M1707" s="6"/>
      <c r="N1707" s="6"/>
      <c r="O1707" s="6"/>
      <c r="Q1707" s="7"/>
    </row>
    <row r="1708" spans="1:17" s="9" customFormat="1" ht="16.149999999999999" customHeight="1" x14ac:dyDescent="0.25">
      <c r="A1708" s="9" t="s">
        <v>192</v>
      </c>
      <c r="B1708" s="7">
        <v>2021</v>
      </c>
      <c r="C1708" s="296" t="s">
        <v>38</v>
      </c>
      <c r="D1708" s="307">
        <v>2016</v>
      </c>
      <c r="E1708" s="307" t="s">
        <v>194</v>
      </c>
      <c r="F1708" s="65">
        <f t="shared" si="105"/>
        <v>5</v>
      </c>
      <c r="G1708" s="66" t="str">
        <f t="shared" si="106"/>
        <v>2013+</v>
      </c>
      <c r="H1708" s="67" t="str">
        <f t="shared" si="108"/>
        <v>2021-T7 Utility-5</v>
      </c>
      <c r="I1708" s="302">
        <v>1.4321415535184501E-5</v>
      </c>
      <c r="J1708" s="305">
        <f>VLOOKUP(H1708,T7_ReductionFactor!$G$10:$H$3591,2,FALSE)</f>
        <v>0.95685649498698999</v>
      </c>
      <c r="K1708" s="75">
        <f t="shared" si="107"/>
        <v>1.3703539472248869E-5</v>
      </c>
      <c r="L1708" s="11"/>
      <c r="M1708" s="6"/>
      <c r="N1708" s="6"/>
      <c r="O1708" s="6"/>
      <c r="Q1708" s="7"/>
    </row>
    <row r="1709" spans="1:17" s="9" customFormat="1" ht="16.149999999999999" customHeight="1" x14ac:dyDescent="0.25">
      <c r="A1709" s="9" t="s">
        <v>192</v>
      </c>
      <c r="B1709" s="7">
        <v>2021</v>
      </c>
      <c r="C1709" s="296" t="s">
        <v>38</v>
      </c>
      <c r="D1709" s="307">
        <v>2015</v>
      </c>
      <c r="E1709" s="307" t="s">
        <v>194</v>
      </c>
      <c r="F1709" s="65">
        <f t="shared" si="105"/>
        <v>6</v>
      </c>
      <c r="G1709" s="66" t="str">
        <f t="shared" si="106"/>
        <v>2013+</v>
      </c>
      <c r="H1709" s="67" t="str">
        <f t="shared" si="108"/>
        <v>2021-T7 Utility-6</v>
      </c>
      <c r="I1709" s="302">
        <v>1.36057172591239E-5</v>
      </c>
      <c r="J1709" s="305">
        <f>VLOOKUP(H1709,T7_ReductionFactor!$G$10:$H$3591,2,FALSE)</f>
        <v>0.95088484418072905</v>
      </c>
      <c r="K1709" s="75">
        <f t="shared" si="107"/>
        <v>1.2937470335909085E-5</v>
      </c>
      <c r="L1709" s="11"/>
      <c r="M1709" s="6"/>
      <c r="N1709" s="6"/>
      <c r="O1709" s="6"/>
      <c r="Q1709" s="7"/>
    </row>
    <row r="1710" spans="1:17" s="9" customFormat="1" ht="16.149999999999999" customHeight="1" x14ac:dyDescent="0.25">
      <c r="A1710" s="9" t="s">
        <v>192</v>
      </c>
      <c r="B1710" s="7">
        <v>2021</v>
      </c>
      <c r="C1710" s="296" t="s">
        <v>38</v>
      </c>
      <c r="D1710" s="307">
        <v>2014</v>
      </c>
      <c r="E1710" s="307" t="s">
        <v>194</v>
      </c>
      <c r="F1710" s="65">
        <f t="shared" si="105"/>
        <v>7</v>
      </c>
      <c r="G1710" s="66" t="str">
        <f t="shared" si="106"/>
        <v>2013+</v>
      </c>
      <c r="H1710" s="67" t="str">
        <f t="shared" si="108"/>
        <v>2021-T7 Utility-7</v>
      </c>
      <c r="I1710" s="302">
        <v>3.42186782350153E-5</v>
      </c>
      <c r="J1710" s="305">
        <f>VLOOKUP(H1710,T7_ReductionFactor!$G$10:$H$3591,2,FALSE)</f>
        <v>0.94519558397110548</v>
      </c>
      <c r="K1710" s="75">
        <f t="shared" si="107"/>
        <v>3.2343343557064645E-5</v>
      </c>
      <c r="L1710" s="11"/>
      <c r="M1710" s="6"/>
      <c r="N1710" s="6"/>
      <c r="O1710" s="6"/>
      <c r="Q1710" s="7"/>
    </row>
    <row r="1711" spans="1:17" s="9" customFormat="1" ht="16.149999999999999" customHeight="1" x14ac:dyDescent="0.25">
      <c r="A1711" s="9" t="s">
        <v>192</v>
      </c>
      <c r="B1711" s="7">
        <v>2021</v>
      </c>
      <c r="C1711" s="296" t="s">
        <v>38</v>
      </c>
      <c r="D1711" s="307">
        <v>2013</v>
      </c>
      <c r="E1711" s="307" t="s">
        <v>194</v>
      </c>
      <c r="F1711" s="65">
        <f t="shared" si="105"/>
        <v>8</v>
      </c>
      <c r="G1711" s="66" t="str">
        <f t="shared" si="106"/>
        <v>2010-12</v>
      </c>
      <c r="H1711" s="67" t="str">
        <f t="shared" si="108"/>
        <v>2021-T7 Utility-8</v>
      </c>
      <c r="I1711" s="302">
        <v>1.535669895734E-4</v>
      </c>
      <c r="J1711" s="305">
        <f>VLOOKUP(H1711,T7_ReductionFactor!$G$10:$H$3591,2,FALSE)</f>
        <v>0.91784520909231582</v>
      </c>
      <c r="K1711" s="75">
        <f t="shared" si="107"/>
        <v>1.4095072565467481E-4</v>
      </c>
      <c r="L1711" s="11"/>
      <c r="M1711" s="6"/>
      <c r="N1711" s="6"/>
      <c r="O1711" s="6"/>
      <c r="Q1711" s="7"/>
    </row>
    <row r="1712" spans="1:17" s="9" customFormat="1" ht="16.149999999999999" customHeight="1" x14ac:dyDescent="0.25">
      <c r="A1712" s="9" t="s">
        <v>192</v>
      </c>
      <c r="B1712" s="7">
        <v>2021</v>
      </c>
      <c r="C1712" s="296" t="s">
        <v>38</v>
      </c>
      <c r="D1712" s="307">
        <v>2012</v>
      </c>
      <c r="E1712" s="307" t="s">
        <v>194</v>
      </c>
      <c r="F1712" s="65">
        <f t="shared" si="105"/>
        <v>9</v>
      </c>
      <c r="G1712" s="66" t="str">
        <f t="shared" si="106"/>
        <v>2010-12</v>
      </c>
      <c r="H1712" s="67" t="str">
        <f t="shared" si="108"/>
        <v>2021-T7 Utility-9</v>
      </c>
      <c r="I1712" s="302">
        <v>1.99338177537809E-5</v>
      </c>
      <c r="J1712" s="305">
        <f>VLOOKUP(H1712,T7_ReductionFactor!$G$10:$H$3591,2,FALSE)</f>
        <v>0.91155082297211487</v>
      </c>
      <c r="K1712" s="75">
        <f t="shared" si="107"/>
        <v>1.8170687978435133E-5</v>
      </c>
      <c r="L1712" s="11"/>
      <c r="M1712" s="6"/>
      <c r="N1712" s="6"/>
      <c r="O1712" s="6"/>
      <c r="Q1712" s="7"/>
    </row>
    <row r="1713" spans="1:17" s="9" customFormat="1" ht="16.149999999999999" customHeight="1" x14ac:dyDescent="0.25">
      <c r="A1713" s="9" t="s">
        <v>192</v>
      </c>
      <c r="B1713" s="7">
        <v>2022</v>
      </c>
      <c r="C1713" s="296" t="s">
        <v>22</v>
      </c>
      <c r="D1713" s="307">
        <v>2017</v>
      </c>
      <c r="E1713" s="307" t="s">
        <v>194</v>
      </c>
      <c r="F1713" s="65">
        <f t="shared" si="105"/>
        <v>5</v>
      </c>
      <c r="G1713" s="66" t="str">
        <f t="shared" si="106"/>
        <v>2013+</v>
      </c>
      <c r="H1713" s="67" t="str">
        <f t="shared" si="108"/>
        <v>2022-T7 Ag-5</v>
      </c>
      <c r="I1713" s="302">
        <v>4.4710406187165602E-7</v>
      </c>
      <c r="J1713" s="305">
        <f>VLOOKUP(H1713,T7_ReductionFactor!$G$10:$H$3591,2,FALSE)</f>
        <v>0.81728278401984211</v>
      </c>
      <c r="K1713" s="75">
        <f t="shared" si="107"/>
        <v>3.654104524330468E-7</v>
      </c>
      <c r="L1713" s="11"/>
      <c r="M1713" s="6"/>
      <c r="N1713" s="6"/>
      <c r="O1713" s="6"/>
      <c r="Q1713" s="7"/>
    </row>
    <row r="1714" spans="1:17" s="9" customFormat="1" ht="16.149999999999999" customHeight="1" x14ac:dyDescent="0.25">
      <c r="A1714" s="9" t="s">
        <v>192</v>
      </c>
      <c r="B1714" s="7">
        <v>2022</v>
      </c>
      <c r="C1714" s="296" t="s">
        <v>22</v>
      </c>
      <c r="D1714" s="307">
        <v>2013</v>
      </c>
      <c r="E1714" s="307" t="s">
        <v>194</v>
      </c>
      <c r="F1714" s="65">
        <f t="shared" si="105"/>
        <v>9</v>
      </c>
      <c r="G1714" s="66" t="str">
        <f t="shared" si="106"/>
        <v>2010-12</v>
      </c>
      <c r="H1714" s="67" t="str">
        <f t="shared" si="108"/>
        <v>2022-T7 Ag-9</v>
      </c>
      <c r="I1714" s="302">
        <v>2.1691596726316101E-7</v>
      </c>
      <c r="J1714" s="305">
        <f>VLOOKUP(H1714,T7_ReductionFactor!$G$10:$H$3591,2,FALSE)</f>
        <v>0.75234664975144383</v>
      </c>
      <c r="K1714" s="75">
        <f t="shared" si="107"/>
        <v>1.6319600124803306E-7</v>
      </c>
      <c r="L1714" s="11"/>
      <c r="M1714" s="6"/>
      <c r="N1714" s="6"/>
      <c r="O1714" s="6"/>
      <c r="Q1714" s="7"/>
    </row>
    <row r="1715" spans="1:17" s="9" customFormat="1" ht="16.149999999999999" customHeight="1" x14ac:dyDescent="0.25">
      <c r="A1715" s="9" t="s">
        <v>192</v>
      </c>
      <c r="B1715" s="7">
        <v>2022</v>
      </c>
      <c r="C1715" s="296" t="s">
        <v>22</v>
      </c>
      <c r="D1715" s="307">
        <v>2012</v>
      </c>
      <c r="E1715" s="307" t="s">
        <v>194</v>
      </c>
      <c r="F1715" s="65">
        <f t="shared" si="105"/>
        <v>10</v>
      </c>
      <c r="G1715" s="66" t="str">
        <f t="shared" si="106"/>
        <v>2010-12</v>
      </c>
      <c r="H1715" s="67" t="str">
        <f t="shared" si="108"/>
        <v>2022-T7 Ag-10</v>
      </c>
      <c r="I1715" s="302">
        <v>1.9795215286514699E-4</v>
      </c>
      <c r="J1715" s="305">
        <f>VLOOKUP(H1715,T7_ReductionFactor!$G$10:$H$3591,2,FALSE)</f>
        <v>0.74770161373381849</v>
      </c>
      <c r="K1715" s="75">
        <f t="shared" si="107"/>
        <v>1.4800914413935393E-4</v>
      </c>
      <c r="L1715" s="11"/>
      <c r="M1715" s="6"/>
      <c r="N1715" s="6"/>
      <c r="O1715" s="6"/>
      <c r="Q1715" s="7"/>
    </row>
    <row r="1716" spans="1:17" s="9" customFormat="1" ht="16.149999999999999" customHeight="1" x14ac:dyDescent="0.25">
      <c r="A1716" s="9" t="s">
        <v>192</v>
      </c>
      <c r="B1716" s="7">
        <v>2022</v>
      </c>
      <c r="C1716" s="296" t="s">
        <v>22</v>
      </c>
      <c r="D1716" s="307">
        <v>2009</v>
      </c>
      <c r="E1716" s="307" t="s">
        <v>194</v>
      </c>
      <c r="F1716" s="65">
        <f t="shared" si="105"/>
        <v>13</v>
      </c>
      <c r="G1716" s="66" t="str">
        <f t="shared" si="106"/>
        <v>2007-09</v>
      </c>
      <c r="H1716" s="67" t="str">
        <f t="shared" si="108"/>
        <v>2022-T7 Ag-13</v>
      </c>
      <c r="I1716" s="302">
        <v>2.00150534815866E-6</v>
      </c>
      <c r="J1716" s="305">
        <f>VLOOKUP(H1716,T7_ReductionFactor!$G$10:$H$3591,2,FALSE)</f>
        <v>0.78234224149070508</v>
      </c>
      <c r="K1716" s="75">
        <f t="shared" si="107"/>
        <v>1.5658621804340802E-6</v>
      </c>
      <c r="L1716" s="11"/>
      <c r="M1716" s="6"/>
      <c r="N1716" s="6"/>
      <c r="O1716" s="6"/>
      <c r="Q1716" s="7"/>
    </row>
    <row r="1717" spans="1:17" s="9" customFormat="1" ht="16.149999999999999" customHeight="1" x14ac:dyDescent="0.25">
      <c r="A1717" s="9" t="s">
        <v>192</v>
      </c>
      <c r="B1717" s="7">
        <v>2022</v>
      </c>
      <c r="C1717" s="296" t="s">
        <v>22</v>
      </c>
      <c r="D1717" s="307">
        <v>2008</v>
      </c>
      <c r="E1717" s="307" t="s">
        <v>194</v>
      </c>
      <c r="F1717" s="65">
        <f t="shared" si="105"/>
        <v>14</v>
      </c>
      <c r="G1717" s="66" t="str">
        <f t="shared" si="106"/>
        <v>2007-09</v>
      </c>
      <c r="H1717" s="67" t="str">
        <f t="shared" si="108"/>
        <v>2022-T7 Ag-14</v>
      </c>
      <c r="I1717" s="302">
        <v>8.9619660839403402E-6</v>
      </c>
      <c r="J1717" s="305">
        <f>VLOOKUP(H1717,T7_ReductionFactor!$G$10:$H$3591,2,FALSE)</f>
        <v>0.77868475317046926</v>
      </c>
      <c r="K1717" s="75">
        <f t="shared" si="107"/>
        <v>6.9785463479952009E-6</v>
      </c>
      <c r="L1717" s="11"/>
      <c r="M1717" s="6"/>
      <c r="N1717" s="6"/>
      <c r="O1717" s="6"/>
      <c r="Q1717" s="7"/>
    </row>
    <row r="1718" spans="1:17" s="9" customFormat="1" ht="16.149999999999999" customHeight="1" x14ac:dyDescent="0.25">
      <c r="A1718" s="9" t="s">
        <v>192</v>
      </c>
      <c r="B1718" s="7">
        <v>2022</v>
      </c>
      <c r="C1718" s="296" t="s">
        <v>22</v>
      </c>
      <c r="D1718" s="307">
        <v>2007</v>
      </c>
      <c r="E1718" s="307" t="s">
        <v>194</v>
      </c>
      <c r="F1718" s="65">
        <f t="shared" si="105"/>
        <v>15</v>
      </c>
      <c r="G1718" s="66" t="str">
        <f t="shared" si="106"/>
        <v>1997-06</v>
      </c>
      <c r="H1718" s="67" t="str">
        <f t="shared" si="108"/>
        <v>2022-T7 Ag-15</v>
      </c>
      <c r="I1718" s="302">
        <v>3.0478987373496299E-4</v>
      </c>
      <c r="J1718" s="305">
        <f>VLOOKUP(H1718,T7_ReductionFactor!$G$10:$H$3591,2,FALSE)</f>
        <v>0.87928766136151659</v>
      </c>
      <c r="K1718" s="75">
        <f t="shared" si="107"/>
        <v>2.6799797528308754E-4</v>
      </c>
      <c r="L1718" s="11"/>
      <c r="M1718" s="6"/>
      <c r="N1718" s="6"/>
      <c r="O1718" s="6"/>
      <c r="Q1718" s="7"/>
    </row>
    <row r="1719" spans="1:17" s="9" customFormat="1" ht="16.149999999999999" customHeight="1" x14ac:dyDescent="0.25">
      <c r="A1719" s="9" t="s">
        <v>192</v>
      </c>
      <c r="B1719" s="7">
        <v>2022</v>
      </c>
      <c r="C1719" s="296" t="s">
        <v>22</v>
      </c>
      <c r="D1719" s="307">
        <v>2006</v>
      </c>
      <c r="E1719" s="307" t="s">
        <v>194</v>
      </c>
      <c r="F1719" s="65">
        <f t="shared" si="105"/>
        <v>16</v>
      </c>
      <c r="G1719" s="66" t="str">
        <f t="shared" si="106"/>
        <v>1997-06</v>
      </c>
      <c r="H1719" s="67" t="str">
        <f t="shared" si="108"/>
        <v>2022-T7 Ag-16</v>
      </c>
      <c r="I1719" s="302">
        <v>5.0621841354299803E-4</v>
      </c>
      <c r="J1719" s="305">
        <f>VLOOKUP(H1719,T7_ReductionFactor!$G$10:$H$3591,2,FALSE)</f>
        <v>0.8775259856913814</v>
      </c>
      <c r="K1719" s="75">
        <f t="shared" si="107"/>
        <v>4.4421981231944666E-4</v>
      </c>
      <c r="L1719" s="11"/>
      <c r="M1719" s="6"/>
      <c r="N1719" s="6"/>
      <c r="O1719" s="6"/>
      <c r="Q1719" s="7"/>
    </row>
    <row r="1720" spans="1:17" s="9" customFormat="1" ht="16.149999999999999" customHeight="1" x14ac:dyDescent="0.25">
      <c r="A1720" s="9" t="s">
        <v>192</v>
      </c>
      <c r="B1720" s="7">
        <v>2022</v>
      </c>
      <c r="C1720" s="296" t="s">
        <v>22</v>
      </c>
      <c r="D1720" s="307">
        <v>2005</v>
      </c>
      <c r="E1720" s="307" t="s">
        <v>194</v>
      </c>
      <c r="F1720" s="65">
        <f t="shared" si="105"/>
        <v>17</v>
      </c>
      <c r="G1720" s="66" t="str">
        <f t="shared" si="106"/>
        <v>1997-06</v>
      </c>
      <c r="H1720" s="67" t="str">
        <f t="shared" si="108"/>
        <v>2022-T7 Ag-17</v>
      </c>
      <c r="I1720" s="302">
        <v>2.5503858993615702E-4</v>
      </c>
      <c r="J1720" s="305">
        <f>VLOOKUP(H1720,T7_ReductionFactor!$G$10:$H$3591,2,FALSE)</f>
        <v>0.87603078536263013</v>
      </c>
      <c r="K1720" s="75">
        <f t="shared" si="107"/>
        <v>2.234216562395494E-4</v>
      </c>
      <c r="L1720" s="11"/>
      <c r="M1720" s="6"/>
      <c r="N1720" s="6"/>
      <c r="O1720" s="6"/>
      <c r="Q1720" s="7"/>
    </row>
    <row r="1721" spans="1:17" s="9" customFormat="1" ht="16.149999999999999" customHeight="1" x14ac:dyDescent="0.25">
      <c r="A1721" s="9" t="s">
        <v>192</v>
      </c>
      <c r="B1721" s="7">
        <v>2022</v>
      </c>
      <c r="C1721" s="296" t="s">
        <v>22</v>
      </c>
      <c r="D1721" s="307">
        <v>2004</v>
      </c>
      <c r="E1721" s="307" t="s">
        <v>194</v>
      </c>
      <c r="F1721" s="65">
        <f t="shared" si="105"/>
        <v>18</v>
      </c>
      <c r="G1721" s="66" t="str">
        <f t="shared" si="106"/>
        <v>1997-06</v>
      </c>
      <c r="H1721" s="67" t="str">
        <f t="shared" si="108"/>
        <v>2022-T7 Ag-18</v>
      </c>
      <c r="I1721" s="302">
        <v>1.77056150634914E-4</v>
      </c>
      <c r="J1721" s="305">
        <f>VLOOKUP(H1721,T7_ReductionFactor!$G$10:$H$3591,2,FALSE)</f>
        <v>0.87478461101584493</v>
      </c>
      <c r="K1721" s="75">
        <f t="shared" si="107"/>
        <v>1.548859958611261E-4</v>
      </c>
      <c r="L1721" s="11"/>
      <c r="M1721" s="6"/>
      <c r="N1721" s="6"/>
      <c r="O1721" s="6"/>
      <c r="Q1721" s="7"/>
    </row>
    <row r="1722" spans="1:17" s="9" customFormat="1" ht="16.149999999999999" customHeight="1" x14ac:dyDescent="0.25">
      <c r="A1722" s="9" t="s">
        <v>192</v>
      </c>
      <c r="B1722" s="7">
        <v>2022</v>
      </c>
      <c r="C1722" s="296" t="s">
        <v>22</v>
      </c>
      <c r="D1722" s="307">
        <v>2003</v>
      </c>
      <c r="E1722" s="307" t="s">
        <v>194</v>
      </c>
      <c r="F1722" s="65">
        <f t="shared" si="105"/>
        <v>19</v>
      </c>
      <c r="G1722" s="66" t="str">
        <f t="shared" si="106"/>
        <v>1997-06</v>
      </c>
      <c r="H1722" s="67" t="str">
        <f t="shared" si="108"/>
        <v>2022-T7 Ag-19</v>
      </c>
      <c r="I1722" s="302">
        <v>1.96853579920782E-4</v>
      </c>
      <c r="J1722" s="305">
        <f>VLOOKUP(H1722,T7_ReductionFactor!$G$10:$H$3591,2,FALSE)</f>
        <v>0.92277223313936485</v>
      </c>
      <c r="K1722" s="75">
        <f t="shared" si="107"/>
        <v>1.8165101754497845E-4</v>
      </c>
      <c r="L1722" s="11"/>
      <c r="M1722" s="6"/>
      <c r="N1722" s="6"/>
      <c r="O1722" s="6"/>
      <c r="Q1722" s="7"/>
    </row>
    <row r="1723" spans="1:17" s="9" customFormat="1" ht="16.149999999999999" customHeight="1" x14ac:dyDescent="0.25">
      <c r="A1723" s="9" t="s">
        <v>192</v>
      </c>
      <c r="B1723" s="7">
        <v>2022</v>
      </c>
      <c r="C1723" s="296" t="s">
        <v>22</v>
      </c>
      <c r="D1723" s="307">
        <v>2002</v>
      </c>
      <c r="E1723" s="307" t="s">
        <v>194</v>
      </c>
      <c r="F1723" s="65">
        <f t="shared" si="105"/>
        <v>20</v>
      </c>
      <c r="G1723" s="66" t="str">
        <f t="shared" si="106"/>
        <v>1997-06</v>
      </c>
      <c r="H1723" s="67" t="str">
        <f t="shared" si="108"/>
        <v>2022-T7 Ag-20</v>
      </c>
      <c r="I1723" s="302">
        <v>9.3291942368761298E-5</v>
      </c>
      <c r="J1723" s="305">
        <f>VLOOKUP(H1723,T7_ReductionFactor!$G$10:$H$3591,2,FALSE)</f>
        <v>0.92225813831218739</v>
      </c>
      <c r="K1723" s="75">
        <f t="shared" si="107"/>
        <v>8.6039253088541668E-5</v>
      </c>
      <c r="L1723" s="11"/>
      <c r="M1723" s="6"/>
      <c r="N1723" s="6"/>
      <c r="O1723" s="6"/>
      <c r="Q1723" s="7"/>
    </row>
    <row r="1724" spans="1:17" s="9" customFormat="1" ht="16.149999999999999" customHeight="1" x14ac:dyDescent="0.25">
      <c r="A1724" s="9" t="s">
        <v>192</v>
      </c>
      <c r="B1724" s="7">
        <v>2022</v>
      </c>
      <c r="C1724" s="296" t="s">
        <v>22</v>
      </c>
      <c r="D1724" s="307">
        <v>2001</v>
      </c>
      <c r="E1724" s="307" t="s">
        <v>194</v>
      </c>
      <c r="F1724" s="65">
        <f t="shared" si="105"/>
        <v>21</v>
      </c>
      <c r="G1724" s="66" t="str">
        <f t="shared" si="106"/>
        <v>1997-06</v>
      </c>
      <c r="H1724" s="67" t="str">
        <f t="shared" si="108"/>
        <v>2022-T7 Ag-21</v>
      </c>
      <c r="I1724" s="302">
        <v>1.58040082114225E-4</v>
      </c>
      <c r="J1724" s="305">
        <f>VLOOKUP(H1724,T7_ReductionFactor!$G$10:$H$3591,2,FALSE)</f>
        <v>0.92175211982600969</v>
      </c>
      <c r="K1724" s="75">
        <f t="shared" si="107"/>
        <v>1.4567378070626352E-4</v>
      </c>
      <c r="L1724" s="11"/>
      <c r="M1724" s="6"/>
      <c r="N1724" s="6"/>
      <c r="O1724" s="6"/>
      <c r="Q1724" s="7"/>
    </row>
    <row r="1725" spans="1:17" s="9" customFormat="1" ht="16.149999999999999" customHeight="1" x14ac:dyDescent="0.25">
      <c r="A1725" s="9" t="s">
        <v>192</v>
      </c>
      <c r="B1725" s="7">
        <v>2022</v>
      </c>
      <c r="C1725" s="296" t="s">
        <v>22</v>
      </c>
      <c r="D1725" s="307">
        <v>2000</v>
      </c>
      <c r="E1725" s="307" t="s">
        <v>194</v>
      </c>
      <c r="F1725" s="65">
        <f t="shared" si="105"/>
        <v>22</v>
      </c>
      <c r="G1725" s="66" t="str">
        <f t="shared" si="106"/>
        <v>1997-06</v>
      </c>
      <c r="H1725" s="67" t="str">
        <f t="shared" si="108"/>
        <v>2022-T7 Ag-22</v>
      </c>
      <c r="I1725" s="302">
        <v>2.9499341790199498E-4</v>
      </c>
      <c r="J1725" s="305">
        <f>VLOOKUP(H1725,T7_ReductionFactor!$G$10:$H$3591,2,FALSE)</f>
        <v>0.92125398855066942</v>
      </c>
      <c r="K1725" s="75">
        <f t="shared" si="107"/>
        <v>2.7176386283840734E-4</v>
      </c>
      <c r="L1725" s="11"/>
      <c r="M1725" s="6"/>
      <c r="N1725" s="6"/>
      <c r="O1725" s="6"/>
      <c r="Q1725" s="7"/>
    </row>
    <row r="1726" spans="1:17" s="9" customFormat="1" ht="16.149999999999999" customHeight="1" x14ac:dyDescent="0.25">
      <c r="A1726" s="9" t="s">
        <v>192</v>
      </c>
      <c r="B1726" s="7">
        <v>2022</v>
      </c>
      <c r="C1726" s="296" t="s">
        <v>22</v>
      </c>
      <c r="D1726" s="307">
        <v>1999</v>
      </c>
      <c r="E1726" s="307" t="s">
        <v>194</v>
      </c>
      <c r="F1726" s="65">
        <f t="shared" si="105"/>
        <v>23</v>
      </c>
      <c r="G1726" s="66" t="str">
        <f t="shared" si="106"/>
        <v>1997-06</v>
      </c>
      <c r="H1726" s="67" t="str">
        <f t="shared" si="108"/>
        <v>2022-T7 Ag-23</v>
      </c>
      <c r="I1726" s="302">
        <v>1.93847388954206E-4</v>
      </c>
      <c r="J1726" s="305">
        <f>VLOOKUP(H1726,T7_ReductionFactor!$G$10:$H$3591,2,FALSE)</f>
        <v>0.92076356179956231</v>
      </c>
      <c r="K1726" s="75">
        <f t="shared" si="107"/>
        <v>1.7848761229901985E-4</v>
      </c>
      <c r="L1726" s="11"/>
      <c r="M1726" s="6"/>
      <c r="N1726" s="6"/>
      <c r="O1726" s="6"/>
      <c r="Q1726" s="7"/>
    </row>
    <row r="1727" spans="1:17" s="9" customFormat="1" ht="16.149999999999999" customHeight="1" x14ac:dyDescent="0.25">
      <c r="A1727" s="9" t="s">
        <v>192</v>
      </c>
      <c r="B1727" s="7">
        <v>2022</v>
      </c>
      <c r="C1727" s="296" t="s">
        <v>22</v>
      </c>
      <c r="D1727" s="307">
        <v>1998</v>
      </c>
      <c r="E1727" s="307" t="s">
        <v>194</v>
      </c>
      <c r="F1727" s="65">
        <f t="shared" si="105"/>
        <v>24</v>
      </c>
      <c r="G1727" s="66" t="str">
        <f t="shared" si="106"/>
        <v>1997-06</v>
      </c>
      <c r="H1727" s="67" t="str">
        <f t="shared" si="108"/>
        <v>2022-T7 Ag-24</v>
      </c>
      <c r="I1727" s="302">
        <v>2.0782345648619001E-4</v>
      </c>
      <c r="J1727" s="305">
        <f>VLOOKUP(H1727,T7_ReductionFactor!$G$10:$H$3591,2,FALSE)</f>
        <v>0.92028066190975177</v>
      </c>
      <c r="K1727" s="75">
        <f t="shared" si="107"/>
        <v>1.9125590809548345E-4</v>
      </c>
      <c r="L1727" s="11"/>
      <c r="M1727" s="6"/>
      <c r="N1727" s="6"/>
      <c r="O1727" s="6"/>
      <c r="Q1727" s="7"/>
    </row>
    <row r="1728" spans="1:17" s="9" customFormat="1" ht="16.149999999999999" customHeight="1" x14ac:dyDescent="0.25">
      <c r="A1728" s="9" t="s">
        <v>192</v>
      </c>
      <c r="B1728" s="7">
        <v>2022</v>
      </c>
      <c r="C1728" s="296" t="s">
        <v>22</v>
      </c>
      <c r="D1728" s="307">
        <v>1997</v>
      </c>
      <c r="E1728" s="307" t="s">
        <v>194</v>
      </c>
      <c r="F1728" s="65">
        <f t="shared" si="105"/>
        <v>25</v>
      </c>
      <c r="G1728" s="66" t="str">
        <f t="shared" si="106"/>
        <v>Pre1997</v>
      </c>
      <c r="H1728" s="67" t="str">
        <f t="shared" si="108"/>
        <v>2022-T7 Ag-25</v>
      </c>
      <c r="I1728" s="302">
        <v>2.17200892132368E-4</v>
      </c>
      <c r="J1728" s="305">
        <f>VLOOKUP(H1728,T7_ReductionFactor!$G$10:$H$3591,2,FALSE)</f>
        <v>0.91981427358634393</v>
      </c>
      <c r="K1728" s="75">
        <f t="shared" si="107"/>
        <v>1.9978448081903991E-4</v>
      </c>
      <c r="L1728" s="11"/>
      <c r="M1728" s="6"/>
      <c r="N1728" s="6"/>
      <c r="O1728" s="6"/>
      <c r="Q1728" s="7"/>
    </row>
    <row r="1729" spans="1:17" s="9" customFormat="1" ht="16.149999999999999" customHeight="1" x14ac:dyDescent="0.25">
      <c r="A1729" s="9" t="s">
        <v>192</v>
      </c>
      <c r="B1729" s="7">
        <v>2022</v>
      </c>
      <c r="C1729" s="296" t="s">
        <v>22</v>
      </c>
      <c r="D1729" s="307">
        <v>1996</v>
      </c>
      <c r="E1729" s="307" t="s">
        <v>194</v>
      </c>
      <c r="F1729" s="65">
        <f t="shared" si="105"/>
        <v>26</v>
      </c>
      <c r="G1729" s="66" t="str">
        <f t="shared" si="106"/>
        <v>Pre1997</v>
      </c>
      <c r="H1729" s="67" t="str">
        <f t="shared" si="108"/>
        <v>2022-T7 Ag-26</v>
      </c>
      <c r="I1729" s="302">
        <v>1.85534309188227E-4</v>
      </c>
      <c r="J1729" s="305">
        <f>VLOOKUP(H1729,T7_ReductionFactor!$G$10:$H$3591,2,FALSE)</f>
        <v>0.91936387129741426</v>
      </c>
      <c r="K1729" s="75">
        <f t="shared" si="107"/>
        <v>1.7057354075377979E-4</v>
      </c>
      <c r="L1729" s="11"/>
      <c r="M1729" s="6"/>
      <c r="N1729" s="6"/>
      <c r="O1729" s="6"/>
      <c r="Q1729" s="7"/>
    </row>
    <row r="1730" spans="1:17" s="9" customFormat="1" ht="16.149999999999999" customHeight="1" x14ac:dyDescent="0.25">
      <c r="A1730" s="9" t="s">
        <v>192</v>
      </c>
      <c r="B1730" s="7">
        <v>2022</v>
      </c>
      <c r="C1730" s="296" t="s">
        <v>22</v>
      </c>
      <c r="D1730" s="307">
        <v>1995</v>
      </c>
      <c r="E1730" s="307" t="s">
        <v>194</v>
      </c>
      <c r="F1730" s="65">
        <f t="shared" si="105"/>
        <v>27</v>
      </c>
      <c r="G1730" s="66" t="str">
        <f t="shared" si="106"/>
        <v>Pre1997</v>
      </c>
      <c r="H1730" s="67" t="str">
        <f t="shared" si="108"/>
        <v>2022-T7 Ag-27</v>
      </c>
      <c r="I1730" s="302">
        <v>1.8201517833693999E-4</v>
      </c>
      <c r="J1730" s="305">
        <f>VLOOKUP(H1730,T7_ReductionFactor!$G$10:$H$3591,2,FALSE)</f>
        <v>0.91892886510863525</v>
      </c>
      <c r="K1730" s="75">
        <f t="shared" si="107"/>
        <v>1.6725900126171012E-4</v>
      </c>
      <c r="L1730" s="11"/>
      <c r="M1730" s="6"/>
      <c r="N1730" s="6"/>
      <c r="O1730" s="6"/>
      <c r="Q1730" s="7"/>
    </row>
    <row r="1731" spans="1:17" s="9" customFormat="1" ht="16.149999999999999" customHeight="1" x14ac:dyDescent="0.25">
      <c r="A1731" s="9" t="s">
        <v>192</v>
      </c>
      <c r="B1731" s="7">
        <v>2022</v>
      </c>
      <c r="C1731" s="296" t="s">
        <v>22</v>
      </c>
      <c r="D1731" s="307">
        <v>1994</v>
      </c>
      <c r="E1731" s="307" t="s">
        <v>194</v>
      </c>
      <c r="F1731" s="65">
        <f t="shared" si="105"/>
        <v>28</v>
      </c>
      <c r="G1731" s="66" t="str">
        <f t="shared" si="106"/>
        <v>Pre1997</v>
      </c>
      <c r="H1731" s="67" t="str">
        <f t="shared" si="108"/>
        <v>2022-T7 Ag-28</v>
      </c>
      <c r="I1731" s="302">
        <v>1.13857517383752E-4</v>
      </c>
      <c r="J1731" s="305">
        <f>VLOOKUP(H1731,T7_ReductionFactor!$G$10:$H$3591,2,FALSE)</f>
        <v>0.91850878685550186</v>
      </c>
      <c r="K1731" s="75">
        <f t="shared" si="107"/>
        <v>1.0457913016652926E-4</v>
      </c>
      <c r="L1731" s="11"/>
      <c r="M1731" s="6"/>
      <c r="N1731" s="6"/>
      <c r="O1731" s="6"/>
      <c r="Q1731" s="7"/>
    </row>
    <row r="1732" spans="1:17" s="9" customFormat="1" ht="16.149999999999999" customHeight="1" x14ac:dyDescent="0.25">
      <c r="A1732" s="9" t="s">
        <v>192</v>
      </c>
      <c r="B1732" s="7">
        <v>2022</v>
      </c>
      <c r="C1732" s="296" t="s">
        <v>22</v>
      </c>
      <c r="D1732" s="307">
        <v>1993</v>
      </c>
      <c r="E1732" s="307" t="s">
        <v>194</v>
      </c>
      <c r="F1732" s="65">
        <f t="shared" si="105"/>
        <v>29</v>
      </c>
      <c r="G1732" s="66" t="str">
        <f t="shared" si="106"/>
        <v>Pre1997</v>
      </c>
      <c r="H1732" s="67" t="str">
        <f t="shared" si="108"/>
        <v>2022-T7 Ag-29</v>
      </c>
      <c r="I1732" s="302">
        <v>2.6049222564815199E-4</v>
      </c>
      <c r="J1732" s="305">
        <f>VLOOKUP(H1732,T7_ReductionFactor!$G$10:$H$3591,2,FALSE)</f>
        <v>1</v>
      </c>
      <c r="K1732" s="75">
        <f t="shared" si="107"/>
        <v>2.6049222564815199E-4</v>
      </c>
      <c r="L1732" s="11"/>
      <c r="M1732" s="6"/>
      <c r="N1732" s="6"/>
      <c r="O1732" s="6"/>
      <c r="Q1732" s="7"/>
    </row>
    <row r="1733" spans="1:17" s="9" customFormat="1" ht="16.149999999999999" customHeight="1" x14ac:dyDescent="0.25">
      <c r="A1733" s="9" t="s">
        <v>192</v>
      </c>
      <c r="B1733" s="7">
        <v>2022</v>
      </c>
      <c r="C1733" s="296" t="s">
        <v>22</v>
      </c>
      <c r="D1733" s="307">
        <v>1992</v>
      </c>
      <c r="E1733" s="307" t="s">
        <v>194</v>
      </c>
      <c r="F1733" s="65">
        <f t="shared" si="105"/>
        <v>30</v>
      </c>
      <c r="G1733" s="66" t="str">
        <f t="shared" si="106"/>
        <v>Pre1997</v>
      </c>
      <c r="H1733" s="67" t="str">
        <f t="shared" si="108"/>
        <v>2022-T7 Ag-30</v>
      </c>
      <c r="I1733" s="302">
        <v>1.14924692174888E-4</v>
      </c>
      <c r="J1733" s="305">
        <f>VLOOKUP(H1733,T7_ReductionFactor!$G$10:$H$3591,2,FALSE)</f>
        <v>1</v>
      </c>
      <c r="K1733" s="75">
        <f t="shared" si="107"/>
        <v>1.14924692174888E-4</v>
      </c>
      <c r="L1733" s="11"/>
      <c r="M1733" s="6"/>
      <c r="N1733" s="6"/>
      <c r="O1733" s="6"/>
      <c r="Q1733" s="7"/>
    </row>
    <row r="1734" spans="1:17" s="9" customFormat="1" ht="16.149999999999999" customHeight="1" x14ac:dyDescent="0.25">
      <c r="A1734" s="9" t="s">
        <v>192</v>
      </c>
      <c r="B1734" s="7">
        <v>2022</v>
      </c>
      <c r="C1734" s="296" t="s">
        <v>22</v>
      </c>
      <c r="D1734" s="307">
        <v>1991</v>
      </c>
      <c r="E1734" s="307" t="s">
        <v>194</v>
      </c>
      <c r="F1734" s="65">
        <f t="shared" si="105"/>
        <v>31</v>
      </c>
      <c r="G1734" s="66" t="str">
        <f t="shared" si="106"/>
        <v>Pre1997</v>
      </c>
      <c r="H1734" s="67" t="str">
        <f t="shared" si="108"/>
        <v>2022-T7 Ag-31</v>
      </c>
      <c r="I1734" s="302">
        <v>1.6150417317644701E-4</v>
      </c>
      <c r="J1734" s="305">
        <f>VLOOKUP(H1734,T7_ReductionFactor!$G$10:$H$3591,2,FALSE)</f>
        <v>1</v>
      </c>
      <c r="K1734" s="75">
        <f t="shared" si="107"/>
        <v>1.6150417317644701E-4</v>
      </c>
      <c r="L1734" s="11"/>
      <c r="M1734" s="6"/>
      <c r="N1734" s="6"/>
      <c r="O1734" s="6"/>
      <c r="Q1734" s="7"/>
    </row>
    <row r="1735" spans="1:17" s="9" customFormat="1" ht="16.149999999999999" customHeight="1" x14ac:dyDescent="0.25">
      <c r="A1735" s="9" t="s">
        <v>192</v>
      </c>
      <c r="B1735" s="7">
        <v>2022</v>
      </c>
      <c r="C1735" s="296" t="s">
        <v>22</v>
      </c>
      <c r="D1735" s="307">
        <v>1990</v>
      </c>
      <c r="E1735" s="307" t="s">
        <v>194</v>
      </c>
      <c r="F1735" s="65">
        <f t="shared" si="105"/>
        <v>32</v>
      </c>
      <c r="G1735" s="66" t="str">
        <f t="shared" si="106"/>
        <v>Pre1997</v>
      </c>
      <c r="H1735" s="67" t="str">
        <f t="shared" si="108"/>
        <v>2022-T7 Ag-32</v>
      </c>
      <c r="I1735" s="302">
        <v>5.0221881862497404E-4</v>
      </c>
      <c r="J1735" s="305">
        <f>VLOOKUP(H1735,T7_ReductionFactor!$G$10:$H$3591,2,FALSE)</f>
        <v>1</v>
      </c>
      <c r="K1735" s="75">
        <f t="shared" si="107"/>
        <v>5.0221881862497404E-4</v>
      </c>
      <c r="L1735" s="11"/>
      <c r="M1735" s="6"/>
      <c r="N1735" s="6"/>
      <c r="O1735" s="6"/>
      <c r="Q1735" s="7"/>
    </row>
    <row r="1736" spans="1:17" s="9" customFormat="1" ht="16.149999999999999" customHeight="1" x14ac:dyDescent="0.25">
      <c r="A1736" s="9" t="s">
        <v>192</v>
      </c>
      <c r="B1736" s="7">
        <v>2022</v>
      </c>
      <c r="C1736" s="296" t="s">
        <v>22</v>
      </c>
      <c r="D1736" s="307">
        <v>1989</v>
      </c>
      <c r="E1736" s="307" t="s">
        <v>194</v>
      </c>
      <c r="F1736" s="65">
        <f t="shared" si="105"/>
        <v>33</v>
      </c>
      <c r="G1736" s="66" t="str">
        <f t="shared" si="106"/>
        <v>Pre1997</v>
      </c>
      <c r="H1736" s="67" t="str">
        <f t="shared" si="108"/>
        <v>2022-T7 Ag-33</v>
      </c>
      <c r="I1736" s="302">
        <v>4.4471508857973598E-4</v>
      </c>
      <c r="J1736" s="305">
        <f>VLOOKUP(H1736,T7_ReductionFactor!$G$10:$H$3591,2,FALSE)</f>
        <v>1</v>
      </c>
      <c r="K1736" s="75">
        <f t="shared" si="107"/>
        <v>4.4471508857973598E-4</v>
      </c>
      <c r="L1736" s="11"/>
      <c r="M1736" s="6"/>
      <c r="N1736" s="6"/>
      <c r="O1736" s="6"/>
      <c r="Q1736" s="7"/>
    </row>
    <row r="1737" spans="1:17" s="9" customFormat="1" ht="16.149999999999999" customHeight="1" x14ac:dyDescent="0.25">
      <c r="A1737" s="9" t="s">
        <v>192</v>
      </c>
      <c r="B1737" s="7">
        <v>2022</v>
      </c>
      <c r="C1737" s="296" t="s">
        <v>22</v>
      </c>
      <c r="D1737" s="307">
        <v>1988</v>
      </c>
      <c r="E1737" s="307" t="s">
        <v>194</v>
      </c>
      <c r="F1737" s="65">
        <f t="shared" ref="F1737:F1800" si="109">B1737-D1737</f>
        <v>34</v>
      </c>
      <c r="G1737" s="66" t="str">
        <f t="shared" ref="G1737:G1800" si="110">IF(D1737&lt;1998,"Pre1997",IF(D1737&lt;2008,"1997-06",IF(D1737&lt;2011,"2007-09",IF(D1737&lt;2014,"2010-12","2013+"))))</f>
        <v>Pre1997</v>
      </c>
      <c r="H1737" s="67" t="str">
        <f t="shared" si="108"/>
        <v>2022-T7 Ag-34</v>
      </c>
      <c r="I1737" s="302">
        <v>3.9593127210972801E-4</v>
      </c>
      <c r="J1737" s="305">
        <f>VLOOKUP(H1737,T7_ReductionFactor!$G$10:$H$3591,2,FALSE)</f>
        <v>1</v>
      </c>
      <c r="K1737" s="75">
        <f t="shared" ref="K1737:K1800" si="111">I1737*J1737</f>
        <v>3.9593127210972801E-4</v>
      </c>
      <c r="L1737" s="11"/>
      <c r="M1737" s="6"/>
      <c r="N1737" s="6"/>
      <c r="O1737" s="6"/>
      <c r="Q1737" s="7"/>
    </row>
    <row r="1738" spans="1:17" s="9" customFormat="1" ht="16.149999999999999" customHeight="1" x14ac:dyDescent="0.25">
      <c r="A1738" s="9" t="s">
        <v>192</v>
      </c>
      <c r="B1738" s="7">
        <v>2022</v>
      </c>
      <c r="C1738" s="296" t="s">
        <v>22</v>
      </c>
      <c r="D1738" s="307">
        <v>1987</v>
      </c>
      <c r="E1738" s="307" t="s">
        <v>194</v>
      </c>
      <c r="F1738" s="65">
        <f t="shared" si="109"/>
        <v>35</v>
      </c>
      <c r="G1738" s="66" t="str">
        <f t="shared" si="110"/>
        <v>Pre1997</v>
      </c>
      <c r="H1738" s="67" t="str">
        <f t="shared" ref="H1738:H1801" si="112">CONCATENATE(B1738,"-",C1738,"-",F1738)</f>
        <v>2022-T7 Ag-35</v>
      </c>
      <c r="I1738" s="302">
        <v>2.6234654259790801E-4</v>
      </c>
      <c r="J1738" s="305">
        <f>VLOOKUP(H1738,T7_ReductionFactor!$G$10:$H$3591,2,FALSE)</f>
        <v>1</v>
      </c>
      <c r="K1738" s="75">
        <f t="shared" si="111"/>
        <v>2.6234654259790801E-4</v>
      </c>
      <c r="L1738" s="11"/>
      <c r="M1738" s="6"/>
      <c r="N1738" s="6"/>
      <c r="O1738" s="6"/>
      <c r="Q1738" s="7"/>
    </row>
    <row r="1739" spans="1:17" s="9" customFormat="1" ht="16.149999999999999" customHeight="1" x14ac:dyDescent="0.25">
      <c r="A1739" s="9" t="s">
        <v>192</v>
      </c>
      <c r="B1739" s="7">
        <v>2022</v>
      </c>
      <c r="C1739" s="296" t="s">
        <v>22</v>
      </c>
      <c r="D1739" s="307">
        <v>1986</v>
      </c>
      <c r="E1739" s="307" t="s">
        <v>194</v>
      </c>
      <c r="F1739" s="65">
        <f t="shared" si="109"/>
        <v>36</v>
      </c>
      <c r="G1739" s="66" t="str">
        <f t="shared" si="110"/>
        <v>Pre1997</v>
      </c>
      <c r="H1739" s="67" t="str">
        <f t="shared" si="112"/>
        <v>2022-T7 Ag-36</v>
      </c>
      <c r="I1739" s="302">
        <v>3.3463964141265001E-4</v>
      </c>
      <c r="J1739" s="305">
        <f>VLOOKUP(H1739,T7_ReductionFactor!$G$10:$H$3591,2,FALSE)</f>
        <v>1</v>
      </c>
      <c r="K1739" s="75">
        <f t="shared" si="111"/>
        <v>3.3463964141265001E-4</v>
      </c>
      <c r="L1739" s="11"/>
      <c r="M1739" s="6"/>
      <c r="N1739" s="6"/>
      <c r="O1739" s="6"/>
      <c r="Q1739" s="7"/>
    </row>
    <row r="1740" spans="1:17" s="9" customFormat="1" ht="16.149999999999999" customHeight="1" x14ac:dyDescent="0.25">
      <c r="A1740" s="9" t="s">
        <v>192</v>
      </c>
      <c r="B1740" s="7">
        <v>2022</v>
      </c>
      <c r="C1740" s="296" t="s">
        <v>22</v>
      </c>
      <c r="D1740" s="307">
        <v>1985</v>
      </c>
      <c r="E1740" s="307" t="s">
        <v>194</v>
      </c>
      <c r="F1740" s="65">
        <f t="shared" si="109"/>
        <v>37</v>
      </c>
      <c r="G1740" s="66" t="str">
        <f t="shared" si="110"/>
        <v>Pre1997</v>
      </c>
      <c r="H1740" s="67" t="str">
        <f t="shared" si="112"/>
        <v>2022-T7 Ag-37</v>
      </c>
      <c r="I1740" s="302">
        <v>2.00379687236752E-4</v>
      </c>
      <c r="J1740" s="305">
        <f>VLOOKUP(H1740,T7_ReductionFactor!$G$10:$H$3591,2,FALSE)</f>
        <v>1</v>
      </c>
      <c r="K1740" s="75">
        <f t="shared" si="111"/>
        <v>2.00379687236752E-4</v>
      </c>
      <c r="L1740" s="11"/>
      <c r="M1740" s="6"/>
      <c r="N1740" s="6"/>
      <c r="O1740" s="6"/>
      <c r="Q1740" s="7"/>
    </row>
    <row r="1741" spans="1:17" s="9" customFormat="1" ht="16.149999999999999" customHeight="1" x14ac:dyDescent="0.25">
      <c r="A1741" s="9" t="s">
        <v>192</v>
      </c>
      <c r="B1741" s="7">
        <v>2022</v>
      </c>
      <c r="C1741" s="296" t="s">
        <v>22</v>
      </c>
      <c r="D1741" s="307">
        <v>1984</v>
      </c>
      <c r="E1741" s="307" t="s">
        <v>194</v>
      </c>
      <c r="F1741" s="65">
        <f t="shared" si="109"/>
        <v>38</v>
      </c>
      <c r="G1741" s="66" t="str">
        <f t="shared" si="110"/>
        <v>Pre1997</v>
      </c>
      <c r="H1741" s="67" t="str">
        <f t="shared" si="112"/>
        <v>2022-T7 Ag-38</v>
      </c>
      <c r="I1741" s="302">
        <v>1.9450731623598801E-4</v>
      </c>
      <c r="J1741" s="305">
        <f>VLOOKUP(H1741,T7_ReductionFactor!$G$10:$H$3591,2,FALSE)</f>
        <v>1</v>
      </c>
      <c r="K1741" s="75">
        <f t="shared" si="111"/>
        <v>1.9450731623598801E-4</v>
      </c>
      <c r="L1741" s="11"/>
      <c r="M1741" s="6"/>
      <c r="N1741" s="6"/>
      <c r="O1741" s="6"/>
      <c r="Q1741" s="7"/>
    </row>
    <row r="1742" spans="1:17" s="9" customFormat="1" ht="16.149999999999999" customHeight="1" x14ac:dyDescent="0.25">
      <c r="A1742" s="9" t="s">
        <v>192</v>
      </c>
      <c r="B1742" s="7">
        <v>2022</v>
      </c>
      <c r="C1742" s="296" t="s">
        <v>22</v>
      </c>
      <c r="D1742" s="307">
        <v>1983</v>
      </c>
      <c r="E1742" s="307" t="s">
        <v>194</v>
      </c>
      <c r="F1742" s="65">
        <f t="shared" si="109"/>
        <v>39</v>
      </c>
      <c r="G1742" s="66" t="str">
        <f t="shared" si="110"/>
        <v>Pre1997</v>
      </c>
      <c r="H1742" s="67" t="str">
        <f t="shared" si="112"/>
        <v>2022-T7 Ag-39</v>
      </c>
      <c r="I1742" s="302">
        <v>1.16771501472587E-4</v>
      </c>
      <c r="J1742" s="305">
        <f>VLOOKUP(H1742,T7_ReductionFactor!$G$10:$H$3591,2,FALSE)</f>
        <v>1</v>
      </c>
      <c r="K1742" s="75">
        <f t="shared" si="111"/>
        <v>1.16771501472587E-4</v>
      </c>
      <c r="L1742" s="11"/>
      <c r="M1742" s="6"/>
      <c r="N1742" s="6"/>
      <c r="O1742" s="6"/>
      <c r="Q1742" s="7"/>
    </row>
    <row r="1743" spans="1:17" s="9" customFormat="1" ht="16.149999999999999" customHeight="1" x14ac:dyDescent="0.25">
      <c r="A1743" s="9" t="s">
        <v>192</v>
      </c>
      <c r="B1743" s="7">
        <v>2022</v>
      </c>
      <c r="C1743" s="296" t="s">
        <v>22</v>
      </c>
      <c r="D1743" s="307">
        <v>1982</v>
      </c>
      <c r="E1743" s="307" t="s">
        <v>194</v>
      </c>
      <c r="F1743" s="65">
        <f t="shared" si="109"/>
        <v>40</v>
      </c>
      <c r="G1743" s="66" t="str">
        <f t="shared" si="110"/>
        <v>Pre1997</v>
      </c>
      <c r="H1743" s="67" t="str">
        <f t="shared" si="112"/>
        <v>2022-T7 Ag-40</v>
      </c>
      <c r="I1743" s="302">
        <v>8.2995237518337396E-5</v>
      </c>
      <c r="J1743" s="305">
        <f>VLOOKUP(H1743,T7_ReductionFactor!$G$10:$H$3591,2,FALSE)</f>
        <v>1</v>
      </c>
      <c r="K1743" s="75">
        <f t="shared" si="111"/>
        <v>8.2995237518337396E-5</v>
      </c>
      <c r="L1743" s="11"/>
      <c r="M1743" s="6"/>
      <c r="N1743" s="6"/>
      <c r="O1743" s="6"/>
      <c r="Q1743" s="7"/>
    </row>
    <row r="1744" spans="1:17" s="9" customFormat="1" ht="16.149999999999999" customHeight="1" x14ac:dyDescent="0.25">
      <c r="A1744" s="9" t="s">
        <v>192</v>
      </c>
      <c r="B1744" s="7">
        <v>2022</v>
      </c>
      <c r="C1744" s="296" t="s">
        <v>22</v>
      </c>
      <c r="D1744" s="307">
        <v>1981</v>
      </c>
      <c r="E1744" s="307" t="s">
        <v>194</v>
      </c>
      <c r="F1744" s="65">
        <f t="shared" si="109"/>
        <v>41</v>
      </c>
      <c r="G1744" s="66" t="str">
        <f t="shared" si="110"/>
        <v>Pre1997</v>
      </c>
      <c r="H1744" s="67" t="str">
        <f t="shared" si="112"/>
        <v>2022-T7 Ag-41</v>
      </c>
      <c r="I1744" s="302">
        <v>1.38539998867135E-4</v>
      </c>
      <c r="J1744" s="305">
        <f>VLOOKUP(H1744,T7_ReductionFactor!$G$10:$H$3591,2,FALSE)</f>
        <v>1</v>
      </c>
      <c r="K1744" s="75">
        <f t="shared" si="111"/>
        <v>1.38539998867135E-4</v>
      </c>
      <c r="L1744" s="11"/>
      <c r="M1744" s="6"/>
      <c r="N1744" s="6"/>
      <c r="O1744" s="6"/>
      <c r="Q1744" s="7"/>
    </row>
    <row r="1745" spans="1:17" s="9" customFormat="1" ht="16.149999999999999" customHeight="1" x14ac:dyDescent="0.25">
      <c r="A1745" s="9" t="s">
        <v>192</v>
      </c>
      <c r="B1745" s="7">
        <v>2022</v>
      </c>
      <c r="C1745" s="296" t="s">
        <v>22</v>
      </c>
      <c r="D1745" s="307">
        <v>1980</v>
      </c>
      <c r="E1745" s="307" t="s">
        <v>194</v>
      </c>
      <c r="F1745" s="65">
        <f t="shared" si="109"/>
        <v>42</v>
      </c>
      <c r="G1745" s="66" t="str">
        <f t="shared" si="110"/>
        <v>Pre1997</v>
      </c>
      <c r="H1745" s="67" t="str">
        <f t="shared" si="112"/>
        <v>2022-T7 Ag-42</v>
      </c>
      <c r="I1745" s="302">
        <v>2.96220861947266E-5</v>
      </c>
      <c r="J1745" s="305">
        <f>VLOOKUP(H1745,T7_ReductionFactor!$G$10:$H$3591,2,FALSE)</f>
        <v>1</v>
      </c>
      <c r="K1745" s="75">
        <f t="shared" si="111"/>
        <v>2.96220861947266E-5</v>
      </c>
      <c r="L1745" s="11"/>
      <c r="M1745" s="6"/>
      <c r="N1745" s="6"/>
      <c r="O1745" s="6"/>
      <c r="Q1745" s="7"/>
    </row>
    <row r="1746" spans="1:17" s="9" customFormat="1" ht="16.149999999999999" customHeight="1" x14ac:dyDescent="0.25">
      <c r="A1746" s="9" t="s">
        <v>192</v>
      </c>
      <c r="B1746" s="7">
        <v>2022</v>
      </c>
      <c r="C1746" s="296" t="s">
        <v>22</v>
      </c>
      <c r="D1746" s="307">
        <v>1979</v>
      </c>
      <c r="E1746" s="307" t="s">
        <v>194</v>
      </c>
      <c r="F1746" s="65">
        <f t="shared" si="109"/>
        <v>43</v>
      </c>
      <c r="G1746" s="66" t="str">
        <f t="shared" si="110"/>
        <v>Pre1997</v>
      </c>
      <c r="H1746" s="67" t="str">
        <f t="shared" si="112"/>
        <v>2022-T7 Ag-43</v>
      </c>
      <c r="I1746" s="302">
        <v>7.9124229049922201E-5</v>
      </c>
      <c r="J1746" s="305">
        <f>VLOOKUP(H1746,T7_ReductionFactor!$G$10:$H$3591,2,FALSE)</f>
        <v>1</v>
      </c>
      <c r="K1746" s="75">
        <f t="shared" si="111"/>
        <v>7.9124229049922201E-5</v>
      </c>
      <c r="L1746" s="11"/>
      <c r="M1746" s="6"/>
      <c r="N1746" s="6"/>
      <c r="O1746" s="6"/>
      <c r="Q1746" s="7"/>
    </row>
    <row r="1747" spans="1:17" s="9" customFormat="1" ht="16.149999999999999" customHeight="1" x14ac:dyDescent="0.25">
      <c r="A1747" s="9" t="s">
        <v>192</v>
      </c>
      <c r="B1747" s="7">
        <v>2022</v>
      </c>
      <c r="C1747" s="296" t="s">
        <v>23</v>
      </c>
      <c r="D1747" s="307">
        <v>2023</v>
      </c>
      <c r="E1747" s="307" t="s">
        <v>194</v>
      </c>
      <c r="F1747" s="65">
        <f t="shared" si="109"/>
        <v>-1</v>
      </c>
      <c r="G1747" s="66" t="str">
        <f t="shared" si="110"/>
        <v>2013+</v>
      </c>
      <c r="H1747" s="67" t="str">
        <f t="shared" si="112"/>
        <v>2022-T7 CAIRP--1</v>
      </c>
      <c r="I1747" s="302">
        <v>4.1504029276715198E-4</v>
      </c>
      <c r="J1747" s="305">
        <f>VLOOKUP(H1747,T7_ReductionFactor!$G$10:$H$3591,2,FALSE)</f>
        <v>1</v>
      </c>
      <c r="K1747" s="75">
        <f t="shared" si="111"/>
        <v>4.1504029276715198E-4</v>
      </c>
      <c r="L1747" s="11"/>
      <c r="M1747" s="6"/>
      <c r="N1747" s="6"/>
      <c r="O1747" s="6"/>
      <c r="Q1747" s="7"/>
    </row>
    <row r="1748" spans="1:17" s="9" customFormat="1" ht="16.149999999999999" customHeight="1" x14ac:dyDescent="0.25">
      <c r="A1748" s="9" t="s">
        <v>192</v>
      </c>
      <c r="B1748" s="7">
        <v>2022</v>
      </c>
      <c r="C1748" s="296" t="s">
        <v>23</v>
      </c>
      <c r="D1748" s="307">
        <v>2022</v>
      </c>
      <c r="E1748" s="307" t="s">
        <v>194</v>
      </c>
      <c r="F1748" s="65">
        <f t="shared" si="109"/>
        <v>0</v>
      </c>
      <c r="G1748" s="66" t="str">
        <f t="shared" si="110"/>
        <v>2013+</v>
      </c>
      <c r="H1748" s="67" t="str">
        <f t="shared" si="112"/>
        <v>2022-T7 CAIRP-0</v>
      </c>
      <c r="I1748" s="302">
        <v>2.1084406621472598E-3</v>
      </c>
      <c r="J1748" s="305">
        <f>VLOOKUP(H1748,T7_ReductionFactor!$G$10:$H$3591,2,FALSE)</f>
        <v>0.90211523680260397</v>
      </c>
      <c r="K1748" s="75">
        <f t="shared" si="111"/>
        <v>1.9020564472172145E-3</v>
      </c>
      <c r="L1748" s="11"/>
      <c r="M1748" s="6"/>
      <c r="N1748" s="6"/>
      <c r="O1748" s="6"/>
      <c r="Q1748" s="7"/>
    </row>
    <row r="1749" spans="1:17" s="9" customFormat="1" ht="16.149999999999999" customHeight="1" x14ac:dyDescent="0.25">
      <c r="A1749" s="9" t="s">
        <v>192</v>
      </c>
      <c r="B1749" s="7">
        <v>2022</v>
      </c>
      <c r="C1749" s="296" t="s">
        <v>23</v>
      </c>
      <c r="D1749" s="307">
        <v>2021</v>
      </c>
      <c r="E1749" s="307" t="s">
        <v>194</v>
      </c>
      <c r="F1749" s="65">
        <f t="shared" si="109"/>
        <v>1</v>
      </c>
      <c r="G1749" s="66" t="str">
        <f t="shared" si="110"/>
        <v>2013+</v>
      </c>
      <c r="H1749" s="67" t="str">
        <f t="shared" si="112"/>
        <v>2022-T7 CAIRP-1</v>
      </c>
      <c r="I1749" s="302">
        <v>4.5879563819934696E-3</v>
      </c>
      <c r="J1749" s="305">
        <f>VLOOKUP(H1749,T7_ReductionFactor!$G$10:$H$3591,2,FALSE)</f>
        <v>0.84744587026516083</v>
      </c>
      <c r="K1749" s="75">
        <f t="shared" si="111"/>
        <v>3.8880446888770546E-3</v>
      </c>
      <c r="L1749" s="11"/>
      <c r="M1749" s="6"/>
      <c r="N1749" s="6"/>
      <c r="O1749" s="6"/>
      <c r="Q1749" s="7"/>
    </row>
    <row r="1750" spans="1:17" s="9" customFormat="1" ht="16.149999999999999" customHeight="1" x14ac:dyDescent="0.25">
      <c r="A1750" s="9" t="s">
        <v>192</v>
      </c>
      <c r="B1750" s="7">
        <v>2022</v>
      </c>
      <c r="C1750" s="296" t="s">
        <v>23</v>
      </c>
      <c r="D1750" s="307">
        <v>2020</v>
      </c>
      <c r="E1750" s="307" t="s">
        <v>194</v>
      </c>
      <c r="F1750" s="65">
        <f t="shared" si="109"/>
        <v>2</v>
      </c>
      <c r="G1750" s="66" t="str">
        <f t="shared" si="110"/>
        <v>2013+</v>
      </c>
      <c r="H1750" s="67" t="str">
        <f t="shared" si="112"/>
        <v>2022-T7 CAIRP-2</v>
      </c>
      <c r="I1750" s="302">
        <v>6.4600604113872698E-3</v>
      </c>
      <c r="J1750" s="305">
        <f>VLOOKUP(H1750,T7_ReductionFactor!$G$10:$H$3591,2,FALSE)</f>
        <v>0.81331967036577013</v>
      </c>
      <c r="K1750" s="75">
        <f t="shared" si="111"/>
        <v>5.2540942043324554E-3</v>
      </c>
      <c r="L1750" s="11"/>
      <c r="M1750" s="6"/>
      <c r="N1750" s="6"/>
      <c r="O1750" s="6"/>
      <c r="Q1750" s="7"/>
    </row>
    <row r="1751" spans="1:17" s="9" customFormat="1" ht="16.149999999999999" customHeight="1" x14ac:dyDescent="0.25">
      <c r="A1751" s="9" t="s">
        <v>192</v>
      </c>
      <c r="B1751" s="7">
        <v>2022</v>
      </c>
      <c r="C1751" s="296" t="s">
        <v>23</v>
      </c>
      <c r="D1751" s="307">
        <v>2019</v>
      </c>
      <c r="E1751" s="307" t="s">
        <v>194</v>
      </c>
      <c r="F1751" s="65">
        <f t="shared" si="109"/>
        <v>3</v>
      </c>
      <c r="G1751" s="66" t="str">
        <f t="shared" si="110"/>
        <v>2013+</v>
      </c>
      <c r="H1751" s="67" t="str">
        <f t="shared" si="112"/>
        <v>2022-T7 CAIRP-3</v>
      </c>
      <c r="I1751" s="302">
        <v>9.8608650519336708E-3</v>
      </c>
      <c r="J1751" s="305">
        <f>VLOOKUP(H1751,T7_ReductionFactor!$G$10:$H$3591,2,FALSE)</f>
        <v>0.79041922621441119</v>
      </c>
      <c r="K1751" s="75">
        <f t="shared" si="111"/>
        <v>7.7942173241541419E-3</v>
      </c>
      <c r="L1751" s="11"/>
      <c r="M1751" s="6"/>
      <c r="N1751" s="6"/>
      <c r="O1751" s="6"/>
      <c r="Q1751" s="7"/>
    </row>
    <row r="1752" spans="1:17" s="9" customFormat="1" ht="16.149999999999999" customHeight="1" x14ac:dyDescent="0.25">
      <c r="A1752" s="9" t="s">
        <v>192</v>
      </c>
      <c r="B1752" s="7">
        <v>2022</v>
      </c>
      <c r="C1752" s="296" t="s">
        <v>23</v>
      </c>
      <c r="D1752" s="307">
        <v>2018</v>
      </c>
      <c r="E1752" s="307" t="s">
        <v>194</v>
      </c>
      <c r="F1752" s="65">
        <f t="shared" si="109"/>
        <v>4</v>
      </c>
      <c r="G1752" s="66" t="str">
        <f t="shared" si="110"/>
        <v>2013+</v>
      </c>
      <c r="H1752" s="67" t="str">
        <f t="shared" si="112"/>
        <v>2022-T7 CAIRP-4</v>
      </c>
      <c r="I1752" s="302">
        <v>1.3338861423167999E-2</v>
      </c>
      <c r="J1752" s="305">
        <f>VLOOKUP(H1752,T7_ReductionFactor!$G$10:$H$3591,2,FALSE)</f>
        <v>0.77424983316484808</v>
      </c>
      <c r="K1752" s="75">
        <f t="shared" si="111"/>
        <v>1.0327611231496852E-2</v>
      </c>
      <c r="L1752" s="11"/>
      <c r="M1752" s="6"/>
      <c r="N1752" s="6"/>
      <c r="O1752" s="6"/>
      <c r="Q1752" s="7"/>
    </row>
    <row r="1753" spans="1:17" s="9" customFormat="1" ht="16.149999999999999" customHeight="1" x14ac:dyDescent="0.25">
      <c r="A1753" s="9" t="s">
        <v>192</v>
      </c>
      <c r="B1753" s="7">
        <v>2022</v>
      </c>
      <c r="C1753" s="296" t="s">
        <v>23</v>
      </c>
      <c r="D1753" s="307">
        <v>2017</v>
      </c>
      <c r="E1753" s="307" t="s">
        <v>194</v>
      </c>
      <c r="F1753" s="65">
        <f t="shared" si="109"/>
        <v>5</v>
      </c>
      <c r="G1753" s="66" t="str">
        <f t="shared" si="110"/>
        <v>2013+</v>
      </c>
      <c r="H1753" s="67" t="str">
        <f t="shared" si="112"/>
        <v>2022-T7 CAIRP-5</v>
      </c>
      <c r="I1753" s="302">
        <v>2.0969441101744701E-2</v>
      </c>
      <c r="J1753" s="305">
        <f>VLOOKUP(H1753,T7_ReductionFactor!$G$10:$H$3591,2,FALSE)</f>
        <v>0.76239173758930112</v>
      </c>
      <c r="K1753" s="75">
        <f t="shared" si="111"/>
        <v>1.5986928637835653E-2</v>
      </c>
      <c r="L1753" s="11"/>
      <c r="M1753" s="6"/>
      <c r="N1753" s="6"/>
      <c r="O1753" s="6"/>
      <c r="Q1753" s="7"/>
    </row>
    <row r="1754" spans="1:17" s="9" customFormat="1" ht="16.149999999999999" customHeight="1" x14ac:dyDescent="0.25">
      <c r="A1754" s="9" t="s">
        <v>192</v>
      </c>
      <c r="B1754" s="7">
        <v>2022</v>
      </c>
      <c r="C1754" s="296" t="s">
        <v>23</v>
      </c>
      <c r="D1754" s="307">
        <v>2016</v>
      </c>
      <c r="E1754" s="307" t="s">
        <v>194</v>
      </c>
      <c r="F1754" s="65">
        <f t="shared" si="109"/>
        <v>6</v>
      </c>
      <c r="G1754" s="66" t="str">
        <f t="shared" si="110"/>
        <v>2013+</v>
      </c>
      <c r="H1754" s="67" t="str">
        <f t="shared" si="112"/>
        <v>2022-T7 CAIRP-6</v>
      </c>
      <c r="I1754" s="302">
        <v>9.5123078589844201E-2</v>
      </c>
      <c r="J1754" s="305">
        <f>VLOOKUP(H1754,T7_ReductionFactor!$G$10:$H$3591,2,FALSE)</f>
        <v>0.75343232351669964</v>
      </c>
      <c r="K1754" s="75">
        <f t="shared" si="111"/>
        <v>7.1668802122007935E-2</v>
      </c>
      <c r="L1754" s="11"/>
      <c r="M1754" s="6"/>
      <c r="N1754" s="6"/>
      <c r="O1754" s="6"/>
      <c r="Q1754" s="7"/>
    </row>
    <row r="1755" spans="1:17" s="9" customFormat="1" ht="16.149999999999999" customHeight="1" x14ac:dyDescent="0.25">
      <c r="A1755" s="9" t="s">
        <v>192</v>
      </c>
      <c r="B1755" s="7">
        <v>2022</v>
      </c>
      <c r="C1755" s="296" t="s">
        <v>23</v>
      </c>
      <c r="D1755" s="307">
        <v>2015</v>
      </c>
      <c r="E1755" s="307" t="s">
        <v>194</v>
      </c>
      <c r="F1755" s="65">
        <f t="shared" si="109"/>
        <v>7</v>
      </c>
      <c r="G1755" s="66" t="str">
        <f t="shared" si="110"/>
        <v>2013+</v>
      </c>
      <c r="H1755" s="67" t="str">
        <f t="shared" si="112"/>
        <v>2022-T7 CAIRP-7</v>
      </c>
      <c r="I1755" s="302">
        <v>4.3130620708360899E-2</v>
      </c>
      <c r="J1755" s="305">
        <f>VLOOKUP(H1755,T7_ReductionFactor!$G$10:$H$3591,2,FALSE)</f>
        <v>0.74649311652637318</v>
      </c>
      <c r="K1755" s="75">
        <f t="shared" si="111"/>
        <v>3.2196711470301259E-2</v>
      </c>
      <c r="L1755" s="11"/>
      <c r="M1755" s="6"/>
      <c r="N1755" s="6"/>
      <c r="O1755" s="6"/>
      <c r="Q1755" s="7"/>
    </row>
    <row r="1756" spans="1:17" s="9" customFormat="1" ht="16.149999999999999" customHeight="1" x14ac:dyDescent="0.25">
      <c r="A1756" s="9" t="s">
        <v>192</v>
      </c>
      <c r="B1756" s="7">
        <v>2022</v>
      </c>
      <c r="C1756" s="296" t="s">
        <v>23</v>
      </c>
      <c r="D1756" s="307">
        <v>2014</v>
      </c>
      <c r="E1756" s="307" t="s">
        <v>194</v>
      </c>
      <c r="F1756" s="65">
        <f t="shared" si="109"/>
        <v>8</v>
      </c>
      <c r="G1756" s="66" t="str">
        <f t="shared" si="110"/>
        <v>2013+</v>
      </c>
      <c r="H1756" s="67" t="str">
        <f t="shared" si="112"/>
        <v>2022-T7 CAIRP-8</v>
      </c>
      <c r="I1756" s="302">
        <v>2.74126769025421E-2</v>
      </c>
      <c r="J1756" s="305">
        <f>VLOOKUP(H1756,T7_ReductionFactor!$G$10:$H$3591,2,FALSE)</f>
        <v>0.74100027168473026</v>
      </c>
      <c r="K1756" s="75">
        <f t="shared" si="111"/>
        <v>2.0312801032389426E-2</v>
      </c>
      <c r="L1756" s="11"/>
      <c r="M1756" s="6"/>
      <c r="N1756" s="6"/>
      <c r="O1756" s="6"/>
      <c r="Q1756" s="7"/>
    </row>
    <row r="1757" spans="1:17" s="9" customFormat="1" ht="16.149999999999999" customHeight="1" x14ac:dyDescent="0.25">
      <c r="A1757" s="9" t="s">
        <v>192</v>
      </c>
      <c r="B1757" s="7">
        <v>2022</v>
      </c>
      <c r="C1757" s="296" t="s">
        <v>23</v>
      </c>
      <c r="D1757" s="307">
        <v>2013</v>
      </c>
      <c r="E1757" s="307" t="s">
        <v>194</v>
      </c>
      <c r="F1757" s="65">
        <f t="shared" si="109"/>
        <v>9</v>
      </c>
      <c r="G1757" s="66" t="str">
        <f t="shared" si="110"/>
        <v>2010-12</v>
      </c>
      <c r="H1757" s="67" t="str">
        <f t="shared" si="112"/>
        <v>2022-T7 CAIRP-9</v>
      </c>
      <c r="I1757" s="302">
        <v>2.14121205709021E-2</v>
      </c>
      <c r="J1757" s="305">
        <f>VLOOKUP(H1757,T7_ReductionFactor!$G$10:$H$3591,2,FALSE)</f>
        <v>0.71911140184646072</v>
      </c>
      <c r="K1757" s="75">
        <f t="shared" si="111"/>
        <v>1.5397700040246848E-2</v>
      </c>
      <c r="L1757" s="11"/>
      <c r="M1757" s="6"/>
      <c r="N1757" s="6"/>
      <c r="O1757" s="6"/>
      <c r="Q1757" s="7"/>
    </row>
    <row r="1758" spans="1:17" s="9" customFormat="1" ht="16.149999999999999" customHeight="1" x14ac:dyDescent="0.25">
      <c r="A1758" s="9" t="s">
        <v>192</v>
      </c>
      <c r="B1758" s="7">
        <v>2022</v>
      </c>
      <c r="C1758" s="296" t="s">
        <v>23</v>
      </c>
      <c r="D1758" s="307">
        <v>2012</v>
      </c>
      <c r="E1758" s="307" t="s">
        <v>194</v>
      </c>
      <c r="F1758" s="65">
        <f t="shared" si="109"/>
        <v>10</v>
      </c>
      <c r="G1758" s="66" t="str">
        <f t="shared" si="110"/>
        <v>2010-12</v>
      </c>
      <c r="H1758" s="67" t="str">
        <f t="shared" si="112"/>
        <v>2022-T7 CAIRP-10</v>
      </c>
      <c r="I1758" s="302">
        <v>1.8275570316423299E-2</v>
      </c>
      <c r="J1758" s="305">
        <f>VLOOKUP(H1758,T7_ReductionFactor!$G$10:$H$3591,2,FALSE)</f>
        <v>0.71911140184646072</v>
      </c>
      <c r="K1758" s="75">
        <f t="shared" si="111"/>
        <v>1.3142170989786725E-2</v>
      </c>
      <c r="L1758" s="11"/>
      <c r="M1758" s="6"/>
      <c r="N1758" s="6"/>
      <c r="O1758" s="6"/>
      <c r="Q1758" s="7"/>
    </row>
    <row r="1759" spans="1:17" s="9" customFormat="1" ht="16.149999999999999" customHeight="1" x14ac:dyDescent="0.25">
      <c r="A1759" s="9" t="s">
        <v>192</v>
      </c>
      <c r="B1759" s="7">
        <v>2022</v>
      </c>
      <c r="C1759" s="296" t="s">
        <v>23</v>
      </c>
      <c r="D1759" s="307">
        <v>2011</v>
      </c>
      <c r="E1759" s="307" t="s">
        <v>194</v>
      </c>
      <c r="F1759" s="65">
        <f t="shared" si="109"/>
        <v>11</v>
      </c>
      <c r="G1759" s="66" t="str">
        <f t="shared" si="110"/>
        <v>2010-12</v>
      </c>
      <c r="H1759" s="67" t="str">
        <f t="shared" si="112"/>
        <v>2022-T7 CAIRP-11</v>
      </c>
      <c r="I1759" s="302">
        <v>1.4166791997170299E-2</v>
      </c>
      <c r="J1759" s="305">
        <f>VLOOKUP(H1759,T7_ReductionFactor!$G$10:$H$3591,2,FALSE)</f>
        <v>0.71911140184646072</v>
      </c>
      <c r="K1759" s="75">
        <f t="shared" si="111"/>
        <v>1.0187501652752355E-2</v>
      </c>
      <c r="L1759" s="11"/>
      <c r="M1759" s="6"/>
      <c r="N1759" s="6"/>
      <c r="O1759" s="6"/>
      <c r="Q1759" s="7"/>
    </row>
    <row r="1760" spans="1:17" s="9" customFormat="1" ht="16.149999999999999" customHeight="1" x14ac:dyDescent="0.25">
      <c r="A1760" s="9" t="s">
        <v>192</v>
      </c>
      <c r="B1760" s="7">
        <v>2022</v>
      </c>
      <c r="C1760" s="296" t="s">
        <v>23</v>
      </c>
      <c r="D1760" s="307">
        <v>2010</v>
      </c>
      <c r="E1760" s="307" t="s">
        <v>194</v>
      </c>
      <c r="F1760" s="65">
        <f t="shared" si="109"/>
        <v>12</v>
      </c>
      <c r="G1760" s="66" t="str">
        <f t="shared" si="110"/>
        <v>2007-09</v>
      </c>
      <c r="H1760" s="67" t="str">
        <f t="shared" si="112"/>
        <v>2022-T7 CAIRP-12</v>
      </c>
      <c r="I1760" s="302">
        <v>1.0849083252318301E-2</v>
      </c>
      <c r="J1760" s="305">
        <f>VLOOKUP(H1760,T7_ReductionFactor!$G$10:$H$3591,2,FALSE)</f>
        <v>0.75501389938464736</v>
      </c>
      <c r="K1760" s="75">
        <f t="shared" si="111"/>
        <v>8.1912086510815118E-3</v>
      </c>
      <c r="L1760" s="11"/>
      <c r="M1760" s="6"/>
      <c r="N1760" s="6"/>
      <c r="O1760" s="6"/>
      <c r="Q1760" s="7"/>
    </row>
    <row r="1761" spans="1:17" s="9" customFormat="1" ht="16.149999999999999" customHeight="1" x14ac:dyDescent="0.25">
      <c r="A1761" s="9" t="s">
        <v>192</v>
      </c>
      <c r="B1761" s="7">
        <v>2022</v>
      </c>
      <c r="C1761" s="296" t="s">
        <v>23</v>
      </c>
      <c r="D1761" s="307">
        <v>2009</v>
      </c>
      <c r="E1761" s="307" t="s">
        <v>194</v>
      </c>
      <c r="F1761" s="65">
        <f t="shared" si="109"/>
        <v>13</v>
      </c>
      <c r="G1761" s="66" t="str">
        <f t="shared" si="110"/>
        <v>2007-09</v>
      </c>
      <c r="H1761" s="67" t="str">
        <f t="shared" si="112"/>
        <v>2022-T7 CAIRP-13</v>
      </c>
      <c r="I1761" s="302">
        <v>6.6207383488695003E-3</v>
      </c>
      <c r="J1761" s="305">
        <f>VLOOKUP(H1761,T7_ReductionFactor!$G$10:$H$3591,2,FALSE)</f>
        <v>0.75501389938464736</v>
      </c>
      <c r="K1761" s="75">
        <f t="shared" si="111"/>
        <v>4.9987494775854333E-3</v>
      </c>
      <c r="L1761" s="11"/>
      <c r="M1761" s="6"/>
      <c r="N1761" s="6"/>
      <c r="O1761" s="6"/>
      <c r="Q1761" s="7"/>
    </row>
    <row r="1762" spans="1:17" s="9" customFormat="1" ht="16.149999999999999" customHeight="1" x14ac:dyDescent="0.25">
      <c r="A1762" s="9" t="s">
        <v>192</v>
      </c>
      <c r="B1762" s="7">
        <v>2022</v>
      </c>
      <c r="C1762" s="296" t="s">
        <v>23</v>
      </c>
      <c r="D1762" s="307">
        <v>2008</v>
      </c>
      <c r="E1762" s="307" t="s">
        <v>194</v>
      </c>
      <c r="F1762" s="65">
        <f t="shared" si="109"/>
        <v>14</v>
      </c>
      <c r="G1762" s="66" t="str">
        <f t="shared" si="110"/>
        <v>2007-09</v>
      </c>
      <c r="H1762" s="67" t="str">
        <f t="shared" si="112"/>
        <v>2022-T7 CAIRP-14</v>
      </c>
      <c r="I1762" s="302">
        <v>4.1075389571325E-3</v>
      </c>
      <c r="J1762" s="305">
        <f>VLOOKUP(H1762,T7_ReductionFactor!$G$10:$H$3591,2,FALSE)</f>
        <v>0.75501389938464736</v>
      </c>
      <c r="K1762" s="75">
        <f t="shared" si="111"/>
        <v>3.1012490048989566E-3</v>
      </c>
      <c r="L1762" s="11"/>
      <c r="M1762" s="6"/>
      <c r="N1762" s="6"/>
      <c r="O1762" s="6"/>
      <c r="Q1762" s="7"/>
    </row>
    <row r="1763" spans="1:17" s="9" customFormat="1" ht="16.149999999999999" customHeight="1" x14ac:dyDescent="0.25">
      <c r="A1763" s="9" t="s">
        <v>192</v>
      </c>
      <c r="B1763" s="7">
        <v>2022</v>
      </c>
      <c r="C1763" s="296" t="s">
        <v>23</v>
      </c>
      <c r="D1763" s="307">
        <v>2004</v>
      </c>
      <c r="E1763" s="307" t="s">
        <v>194</v>
      </c>
      <c r="F1763" s="65">
        <f t="shared" si="109"/>
        <v>18</v>
      </c>
      <c r="G1763" s="66" t="str">
        <f t="shared" si="110"/>
        <v>1997-06</v>
      </c>
      <c r="H1763" s="67" t="str">
        <f t="shared" si="112"/>
        <v>2022-T7 CAIRP-18</v>
      </c>
      <c r="I1763" s="302">
        <v>3.3694274237004301E-3</v>
      </c>
      <c r="J1763" s="305">
        <f>VLOOKUP(H1763,T7_ReductionFactor!$G$10:$H$3591,2,FALSE)</f>
        <v>0.86370590944244396</v>
      </c>
      <c r="K1763" s="75">
        <f t="shared" si="111"/>
        <v>2.9101943772874908E-3</v>
      </c>
      <c r="L1763" s="11"/>
      <c r="M1763" s="6"/>
      <c r="N1763" s="6"/>
      <c r="O1763" s="6"/>
      <c r="Q1763" s="7"/>
    </row>
    <row r="1764" spans="1:17" s="9" customFormat="1" ht="16.149999999999999" customHeight="1" x14ac:dyDescent="0.25">
      <c r="A1764" s="9" t="s">
        <v>192</v>
      </c>
      <c r="B1764" s="7">
        <v>2022</v>
      </c>
      <c r="C1764" s="296" t="s">
        <v>23</v>
      </c>
      <c r="D1764" s="307">
        <v>2003</v>
      </c>
      <c r="E1764" s="307" t="s">
        <v>194</v>
      </c>
      <c r="F1764" s="65">
        <f t="shared" si="109"/>
        <v>19</v>
      </c>
      <c r="G1764" s="66" t="str">
        <f t="shared" si="110"/>
        <v>1997-06</v>
      </c>
      <c r="H1764" s="67" t="str">
        <f t="shared" si="112"/>
        <v>2022-T7 CAIRP-19</v>
      </c>
      <c r="I1764" s="302">
        <v>2.9211241910484702E-3</v>
      </c>
      <c r="J1764" s="305">
        <f>VLOOKUP(H1764,T7_ReductionFactor!$G$10:$H$3591,2,FALSE)</f>
        <v>0.91712870029715376</v>
      </c>
      <c r="K1764" s="75">
        <f t="shared" si="111"/>
        <v>2.6790468327428582E-3</v>
      </c>
      <c r="L1764" s="11"/>
      <c r="M1764" s="6"/>
      <c r="N1764" s="6"/>
      <c r="O1764" s="6"/>
      <c r="Q1764" s="7"/>
    </row>
    <row r="1765" spans="1:17" s="9" customFormat="1" ht="16.149999999999999" customHeight="1" x14ac:dyDescent="0.25">
      <c r="A1765" s="9" t="s">
        <v>192</v>
      </c>
      <c r="B1765" s="7">
        <v>2022</v>
      </c>
      <c r="C1765" s="296" t="s">
        <v>23</v>
      </c>
      <c r="D1765" s="307">
        <v>2002</v>
      </c>
      <c r="E1765" s="307" t="s">
        <v>194</v>
      </c>
      <c r="F1765" s="65">
        <f t="shared" si="109"/>
        <v>20</v>
      </c>
      <c r="G1765" s="66" t="str">
        <f t="shared" si="110"/>
        <v>1997-06</v>
      </c>
      <c r="H1765" s="67" t="str">
        <f t="shared" si="112"/>
        <v>2022-T7 CAIRP-20</v>
      </c>
      <c r="I1765" s="302">
        <v>1.75312456499115E-3</v>
      </c>
      <c r="J1765" s="305">
        <f>VLOOKUP(H1765,T7_ReductionFactor!$G$10:$H$3591,2,FALSE)</f>
        <v>0.91712870029715376</v>
      </c>
      <c r="K1765" s="75">
        <f t="shared" si="111"/>
        <v>1.6078408537493465E-3</v>
      </c>
      <c r="L1765" s="11"/>
      <c r="M1765" s="6"/>
      <c r="N1765" s="6"/>
      <c r="O1765" s="6"/>
      <c r="Q1765" s="7"/>
    </row>
    <row r="1766" spans="1:17" s="9" customFormat="1" ht="16.149999999999999" customHeight="1" x14ac:dyDescent="0.25">
      <c r="A1766" s="9" t="s">
        <v>192</v>
      </c>
      <c r="B1766" s="7">
        <v>2022</v>
      </c>
      <c r="C1766" s="296" t="s">
        <v>23</v>
      </c>
      <c r="D1766" s="307">
        <v>2001</v>
      </c>
      <c r="E1766" s="307" t="s">
        <v>194</v>
      </c>
      <c r="F1766" s="65">
        <f t="shared" si="109"/>
        <v>21</v>
      </c>
      <c r="G1766" s="66" t="str">
        <f t="shared" si="110"/>
        <v>1997-06</v>
      </c>
      <c r="H1766" s="67" t="str">
        <f t="shared" si="112"/>
        <v>2022-T7 CAIRP-21</v>
      </c>
      <c r="I1766" s="302">
        <v>2.47424250772922E-3</v>
      </c>
      <c r="J1766" s="305">
        <f>VLOOKUP(H1766,T7_ReductionFactor!$G$10:$H$3591,2,FALSE)</f>
        <v>0.91712870029715376</v>
      </c>
      <c r="K1766" s="75">
        <f t="shared" si="111"/>
        <v>2.26919881533367E-3</v>
      </c>
      <c r="L1766" s="11"/>
      <c r="M1766" s="6"/>
      <c r="N1766" s="6"/>
      <c r="O1766" s="6"/>
      <c r="Q1766" s="7"/>
    </row>
    <row r="1767" spans="1:17" s="9" customFormat="1" ht="16.149999999999999" customHeight="1" x14ac:dyDescent="0.25">
      <c r="A1767" s="9" t="s">
        <v>192</v>
      </c>
      <c r="B1767" s="7">
        <v>2022</v>
      </c>
      <c r="C1767" s="296" t="s">
        <v>23</v>
      </c>
      <c r="D1767" s="307">
        <v>2000</v>
      </c>
      <c r="E1767" s="307" t="s">
        <v>194</v>
      </c>
      <c r="F1767" s="65">
        <f t="shared" si="109"/>
        <v>22</v>
      </c>
      <c r="G1767" s="66" t="str">
        <f t="shared" si="110"/>
        <v>1997-06</v>
      </c>
      <c r="H1767" s="67" t="str">
        <f t="shared" si="112"/>
        <v>2022-T7 CAIRP-22</v>
      </c>
      <c r="I1767" s="302">
        <v>3.8214102146637099E-3</v>
      </c>
      <c r="J1767" s="305">
        <f>VLOOKUP(H1767,T7_ReductionFactor!$G$10:$H$3591,2,FALSE)</f>
        <v>0.91712870029715376</v>
      </c>
      <c r="K1767" s="75">
        <f t="shared" si="111"/>
        <v>3.5047249834767955E-3</v>
      </c>
      <c r="L1767" s="11"/>
      <c r="M1767" s="6"/>
      <c r="N1767" s="6"/>
      <c r="O1767" s="6"/>
      <c r="Q1767" s="7"/>
    </row>
    <row r="1768" spans="1:17" s="9" customFormat="1" ht="16.149999999999999" customHeight="1" x14ac:dyDescent="0.25">
      <c r="A1768" s="9" t="s">
        <v>192</v>
      </c>
      <c r="B1768" s="7">
        <v>2022</v>
      </c>
      <c r="C1768" s="296" t="s">
        <v>23</v>
      </c>
      <c r="D1768" s="307">
        <v>1999</v>
      </c>
      <c r="E1768" s="307" t="s">
        <v>194</v>
      </c>
      <c r="F1768" s="65">
        <f t="shared" si="109"/>
        <v>23</v>
      </c>
      <c r="G1768" s="66" t="str">
        <f t="shared" si="110"/>
        <v>1997-06</v>
      </c>
      <c r="H1768" s="67" t="str">
        <f t="shared" si="112"/>
        <v>2022-T7 CAIRP-23</v>
      </c>
      <c r="I1768" s="302">
        <v>1.72659922677122E-3</v>
      </c>
      <c r="J1768" s="305">
        <f>VLOOKUP(H1768,T7_ReductionFactor!$G$10:$H$3591,2,FALSE)</f>
        <v>0.91712870029715376</v>
      </c>
      <c r="K1768" s="75">
        <f t="shared" si="111"/>
        <v>1.5835137047827596E-3</v>
      </c>
      <c r="L1768" s="11"/>
      <c r="M1768" s="6"/>
      <c r="N1768" s="6"/>
      <c r="O1768" s="6"/>
      <c r="Q1768" s="7"/>
    </row>
    <row r="1769" spans="1:17" s="9" customFormat="1" ht="16.149999999999999" customHeight="1" x14ac:dyDescent="0.25">
      <c r="A1769" s="9" t="s">
        <v>192</v>
      </c>
      <c r="B1769" s="7">
        <v>2022</v>
      </c>
      <c r="C1769" s="296" t="s">
        <v>23</v>
      </c>
      <c r="D1769" s="307">
        <v>1998</v>
      </c>
      <c r="E1769" s="307" t="s">
        <v>194</v>
      </c>
      <c r="F1769" s="65">
        <f t="shared" si="109"/>
        <v>24</v>
      </c>
      <c r="G1769" s="66" t="str">
        <f t="shared" si="110"/>
        <v>1997-06</v>
      </c>
      <c r="H1769" s="67" t="str">
        <f t="shared" si="112"/>
        <v>2022-T7 CAIRP-24</v>
      </c>
      <c r="I1769" s="302">
        <v>1.31946918598627E-3</v>
      </c>
      <c r="J1769" s="305">
        <f>VLOOKUP(H1769,T7_ReductionFactor!$G$10:$H$3591,2,FALSE)</f>
        <v>0.91712870029715376</v>
      </c>
      <c r="K1769" s="75">
        <f t="shared" si="111"/>
        <v>1.2101230596257312E-3</v>
      </c>
      <c r="L1769" s="11"/>
      <c r="M1769" s="6"/>
      <c r="N1769" s="6"/>
      <c r="O1769" s="6"/>
      <c r="Q1769" s="7"/>
    </row>
    <row r="1770" spans="1:17" s="9" customFormat="1" ht="16.149999999999999" customHeight="1" x14ac:dyDescent="0.25">
      <c r="A1770" s="9" t="s">
        <v>192</v>
      </c>
      <c r="B1770" s="7">
        <v>2022</v>
      </c>
      <c r="C1770" s="296" t="s">
        <v>23</v>
      </c>
      <c r="D1770" s="307">
        <v>1997</v>
      </c>
      <c r="E1770" s="307" t="s">
        <v>194</v>
      </c>
      <c r="F1770" s="65">
        <f t="shared" si="109"/>
        <v>25</v>
      </c>
      <c r="G1770" s="66" t="str">
        <f t="shared" si="110"/>
        <v>Pre1997</v>
      </c>
      <c r="H1770" s="67" t="str">
        <f t="shared" si="112"/>
        <v>2022-T7 CAIRP-25</v>
      </c>
      <c r="I1770" s="302">
        <v>8.4071885456953E-4</v>
      </c>
      <c r="J1770" s="305">
        <f>VLOOKUP(H1770,T7_ReductionFactor!$G$10:$H$3591,2,FALSE)</f>
        <v>0.91712870029715376</v>
      </c>
      <c r="K1770" s="75">
        <f t="shared" si="111"/>
        <v>7.7104739040666486E-4</v>
      </c>
      <c r="L1770" s="11"/>
      <c r="M1770" s="6"/>
      <c r="N1770" s="6"/>
      <c r="O1770" s="6"/>
      <c r="Q1770" s="7"/>
    </row>
    <row r="1771" spans="1:17" s="9" customFormat="1" ht="16.149999999999999" customHeight="1" x14ac:dyDescent="0.25">
      <c r="A1771" s="9" t="s">
        <v>192</v>
      </c>
      <c r="B1771" s="7">
        <v>2022</v>
      </c>
      <c r="C1771" s="296" t="s">
        <v>23</v>
      </c>
      <c r="D1771" s="307">
        <v>1996</v>
      </c>
      <c r="E1771" s="307" t="s">
        <v>194</v>
      </c>
      <c r="F1771" s="65">
        <f t="shared" si="109"/>
        <v>26</v>
      </c>
      <c r="G1771" s="66" t="str">
        <f t="shared" si="110"/>
        <v>Pre1997</v>
      </c>
      <c r="H1771" s="67" t="str">
        <f t="shared" si="112"/>
        <v>2022-T7 CAIRP-26</v>
      </c>
      <c r="I1771" s="302">
        <v>8.1520929397985804E-4</v>
      </c>
      <c r="J1771" s="305">
        <f>VLOOKUP(H1771,T7_ReductionFactor!$G$10:$H$3591,2,FALSE)</f>
        <v>0.91712870029715376</v>
      </c>
      <c r="K1771" s="75">
        <f t="shared" si="111"/>
        <v>7.4765184025790753E-4</v>
      </c>
      <c r="L1771" s="11"/>
      <c r="M1771" s="6"/>
      <c r="N1771" s="6"/>
      <c r="O1771" s="6"/>
      <c r="Q1771" s="7"/>
    </row>
    <row r="1772" spans="1:17" s="9" customFormat="1" ht="16.149999999999999" customHeight="1" x14ac:dyDescent="0.25">
      <c r="A1772" s="9" t="s">
        <v>192</v>
      </c>
      <c r="B1772" s="7">
        <v>2022</v>
      </c>
      <c r="C1772" s="296" t="s">
        <v>24</v>
      </c>
      <c r="D1772" s="307">
        <v>2023</v>
      </c>
      <c r="E1772" s="307" t="s">
        <v>194</v>
      </c>
      <c r="F1772" s="65">
        <f t="shared" si="109"/>
        <v>-1</v>
      </c>
      <c r="G1772" s="66" t="str">
        <f t="shared" si="110"/>
        <v>2013+</v>
      </c>
      <c r="H1772" s="67" t="str">
        <f t="shared" si="112"/>
        <v>2022-T7 CAIRP Construction--1</v>
      </c>
      <c r="I1772" s="302">
        <v>2.8045747419254001E-5</v>
      </c>
      <c r="J1772" s="305">
        <f>VLOOKUP(H1772,T7_ReductionFactor!$G$10:$H$3591,2,FALSE)</f>
        <v>1</v>
      </c>
      <c r="K1772" s="75">
        <f t="shared" si="111"/>
        <v>2.8045747419254001E-5</v>
      </c>
      <c r="L1772" s="11"/>
      <c r="M1772" s="6"/>
      <c r="N1772" s="6"/>
      <c r="O1772" s="6"/>
      <c r="Q1772" s="7"/>
    </row>
    <row r="1773" spans="1:17" s="9" customFormat="1" ht="16.149999999999999" customHeight="1" x14ac:dyDescent="0.25">
      <c r="A1773" s="9" t="s">
        <v>192</v>
      </c>
      <c r="B1773" s="7">
        <v>2022</v>
      </c>
      <c r="C1773" s="296" t="s">
        <v>24</v>
      </c>
      <c r="D1773" s="307">
        <v>2022</v>
      </c>
      <c r="E1773" s="307" t="s">
        <v>194</v>
      </c>
      <c r="F1773" s="65">
        <f t="shared" si="109"/>
        <v>0</v>
      </c>
      <c r="G1773" s="66" t="str">
        <f t="shared" si="110"/>
        <v>2013+</v>
      </c>
      <c r="H1773" s="67" t="str">
        <f t="shared" si="112"/>
        <v>2022-T7 CAIRP Construction-0</v>
      </c>
      <c r="I1773" s="302">
        <v>1.3744112439488499E-4</v>
      </c>
      <c r="J1773" s="305">
        <f>VLOOKUP(H1773,T7_ReductionFactor!$G$10:$H$3591,2,FALSE)</f>
        <v>0.90211523680260397</v>
      </c>
      <c r="K1773" s="75">
        <f t="shared" si="111"/>
        <v>1.2398773247990783E-4</v>
      </c>
      <c r="L1773" s="11"/>
      <c r="M1773" s="6"/>
      <c r="N1773" s="6"/>
      <c r="O1773" s="6"/>
      <c r="Q1773" s="7"/>
    </row>
    <row r="1774" spans="1:17" s="9" customFormat="1" ht="16.149999999999999" customHeight="1" x14ac:dyDescent="0.25">
      <c r="A1774" s="9" t="s">
        <v>192</v>
      </c>
      <c r="B1774" s="7">
        <v>2022</v>
      </c>
      <c r="C1774" s="296" t="s">
        <v>24</v>
      </c>
      <c r="D1774" s="307">
        <v>2021</v>
      </c>
      <c r="E1774" s="307" t="s">
        <v>194</v>
      </c>
      <c r="F1774" s="65">
        <f t="shared" si="109"/>
        <v>1</v>
      </c>
      <c r="G1774" s="66" t="str">
        <f t="shared" si="110"/>
        <v>2013+</v>
      </c>
      <c r="H1774" s="67" t="str">
        <f t="shared" si="112"/>
        <v>2022-T7 CAIRP Construction-1</v>
      </c>
      <c r="I1774" s="302">
        <v>3.0327251407817602E-4</v>
      </c>
      <c r="J1774" s="305">
        <f>VLOOKUP(H1774,T7_ReductionFactor!$G$10:$H$3591,2,FALSE)</f>
        <v>0.84744587026516083</v>
      </c>
      <c r="K1774" s="75">
        <f t="shared" si="111"/>
        <v>2.5700703962048312E-4</v>
      </c>
      <c r="L1774" s="11"/>
      <c r="M1774" s="6"/>
      <c r="N1774" s="6"/>
      <c r="O1774" s="6"/>
      <c r="Q1774" s="7"/>
    </row>
    <row r="1775" spans="1:17" s="9" customFormat="1" ht="16.149999999999999" customHeight="1" x14ac:dyDescent="0.25">
      <c r="A1775" s="9" t="s">
        <v>192</v>
      </c>
      <c r="B1775" s="7">
        <v>2022</v>
      </c>
      <c r="C1775" s="296" t="s">
        <v>24</v>
      </c>
      <c r="D1775" s="307">
        <v>2020</v>
      </c>
      <c r="E1775" s="307" t="s">
        <v>194</v>
      </c>
      <c r="F1775" s="65">
        <f t="shared" si="109"/>
        <v>2</v>
      </c>
      <c r="G1775" s="66" t="str">
        <f t="shared" si="110"/>
        <v>2013+</v>
      </c>
      <c r="H1775" s="67" t="str">
        <f t="shared" si="112"/>
        <v>2022-T7 CAIRP Construction-2</v>
      </c>
      <c r="I1775" s="302">
        <v>4.2205632017959798E-4</v>
      </c>
      <c r="J1775" s="305">
        <f>VLOOKUP(H1775,T7_ReductionFactor!$G$10:$H$3591,2,FALSE)</f>
        <v>0.81331967036577013</v>
      </c>
      <c r="K1775" s="75">
        <f t="shared" si="111"/>
        <v>3.4326670720426054E-4</v>
      </c>
      <c r="L1775" s="11"/>
      <c r="M1775" s="6"/>
      <c r="N1775" s="6"/>
      <c r="O1775" s="6"/>
      <c r="Q1775" s="7"/>
    </row>
    <row r="1776" spans="1:17" s="9" customFormat="1" ht="16.149999999999999" customHeight="1" x14ac:dyDescent="0.25">
      <c r="A1776" s="9" t="s">
        <v>192</v>
      </c>
      <c r="B1776" s="7">
        <v>2022</v>
      </c>
      <c r="C1776" s="296" t="s">
        <v>24</v>
      </c>
      <c r="D1776" s="307">
        <v>2019</v>
      </c>
      <c r="E1776" s="307" t="s">
        <v>194</v>
      </c>
      <c r="F1776" s="65">
        <f t="shared" si="109"/>
        <v>3</v>
      </c>
      <c r="G1776" s="66" t="str">
        <f t="shared" si="110"/>
        <v>2013+</v>
      </c>
      <c r="H1776" s="67" t="str">
        <f t="shared" si="112"/>
        <v>2022-T7 CAIRP Construction-3</v>
      </c>
      <c r="I1776" s="302">
        <v>6.4565667346409904E-4</v>
      </c>
      <c r="J1776" s="305">
        <f>VLOOKUP(H1776,T7_ReductionFactor!$G$10:$H$3591,2,FALSE)</f>
        <v>0.79041922621441119</v>
      </c>
      <c r="K1776" s="75">
        <f t="shared" si="111"/>
        <v>5.1033944823966387E-4</v>
      </c>
      <c r="L1776" s="11"/>
      <c r="M1776" s="6"/>
      <c r="N1776" s="6"/>
      <c r="O1776" s="6"/>
      <c r="Q1776" s="7"/>
    </row>
    <row r="1777" spans="1:17" s="9" customFormat="1" ht="16.149999999999999" customHeight="1" x14ac:dyDescent="0.25">
      <c r="A1777" s="9" t="s">
        <v>192</v>
      </c>
      <c r="B1777" s="7">
        <v>2022</v>
      </c>
      <c r="C1777" s="296" t="s">
        <v>24</v>
      </c>
      <c r="D1777" s="307">
        <v>2018</v>
      </c>
      <c r="E1777" s="307" t="s">
        <v>194</v>
      </c>
      <c r="F1777" s="65">
        <f t="shared" si="109"/>
        <v>4</v>
      </c>
      <c r="G1777" s="66" t="str">
        <f t="shared" si="110"/>
        <v>2013+</v>
      </c>
      <c r="H1777" s="67" t="str">
        <f t="shared" si="112"/>
        <v>2022-T7 CAIRP Construction-4</v>
      </c>
      <c r="I1777" s="302">
        <v>8.7268914796066602E-4</v>
      </c>
      <c r="J1777" s="305">
        <f>VLOOKUP(H1777,T7_ReductionFactor!$G$10:$H$3591,2,FALSE)</f>
        <v>0.77424983316484808</v>
      </c>
      <c r="K1777" s="75">
        <f t="shared" si="111"/>
        <v>6.7567942721331908E-4</v>
      </c>
      <c r="L1777" s="11"/>
      <c r="M1777" s="6"/>
      <c r="N1777" s="6"/>
      <c r="O1777" s="6"/>
      <c r="Q1777" s="7"/>
    </row>
    <row r="1778" spans="1:17" s="9" customFormat="1" ht="16.149999999999999" customHeight="1" x14ac:dyDescent="0.25">
      <c r="A1778" s="9" t="s">
        <v>192</v>
      </c>
      <c r="B1778" s="7">
        <v>2022</v>
      </c>
      <c r="C1778" s="296" t="s">
        <v>24</v>
      </c>
      <c r="D1778" s="307">
        <v>2017</v>
      </c>
      <c r="E1778" s="307" t="s">
        <v>194</v>
      </c>
      <c r="F1778" s="65">
        <f t="shared" si="109"/>
        <v>5</v>
      </c>
      <c r="G1778" s="66" t="str">
        <f t="shared" si="110"/>
        <v>2013+</v>
      </c>
      <c r="H1778" s="67" t="str">
        <f t="shared" si="112"/>
        <v>2022-T7 CAIRP Construction-5</v>
      </c>
      <c r="I1778" s="302">
        <v>9.93417003662169E-4</v>
      </c>
      <c r="J1778" s="305">
        <f>VLOOKUP(H1778,T7_ReductionFactor!$G$10:$H$3591,2,FALSE)</f>
        <v>0.76239173758930112</v>
      </c>
      <c r="K1778" s="75">
        <f t="shared" si="111"/>
        <v>7.573729155727581E-4</v>
      </c>
      <c r="L1778" s="11"/>
      <c r="M1778" s="6"/>
      <c r="N1778" s="6"/>
      <c r="O1778" s="6"/>
      <c r="Q1778" s="7"/>
    </row>
    <row r="1779" spans="1:17" s="9" customFormat="1" ht="16.149999999999999" customHeight="1" x14ac:dyDescent="0.25">
      <c r="A1779" s="9" t="s">
        <v>192</v>
      </c>
      <c r="B1779" s="7">
        <v>2022</v>
      </c>
      <c r="C1779" s="296" t="s">
        <v>24</v>
      </c>
      <c r="D1779" s="307">
        <v>2016</v>
      </c>
      <c r="E1779" s="307" t="s">
        <v>194</v>
      </c>
      <c r="F1779" s="65">
        <f t="shared" si="109"/>
        <v>6</v>
      </c>
      <c r="G1779" s="66" t="str">
        <f t="shared" si="110"/>
        <v>2013+</v>
      </c>
      <c r="H1779" s="67" t="str">
        <f t="shared" si="112"/>
        <v>2022-T7 CAIRP Construction-6</v>
      </c>
      <c r="I1779" s="302">
        <v>3.9360018214342199E-3</v>
      </c>
      <c r="J1779" s="305">
        <f>VLOOKUP(H1779,T7_ReductionFactor!$G$10:$H$3591,2,FALSE)</f>
        <v>0.75343232351669964</v>
      </c>
      <c r="K1779" s="75">
        <f t="shared" si="111"/>
        <v>2.9655109976891463E-3</v>
      </c>
      <c r="L1779" s="11"/>
      <c r="M1779" s="6"/>
      <c r="N1779" s="6"/>
      <c r="O1779" s="6"/>
      <c r="Q1779" s="7"/>
    </row>
    <row r="1780" spans="1:17" s="9" customFormat="1" ht="16.149999999999999" customHeight="1" x14ac:dyDescent="0.25">
      <c r="A1780" s="9" t="s">
        <v>192</v>
      </c>
      <c r="B1780" s="7">
        <v>2022</v>
      </c>
      <c r="C1780" s="296" t="s">
        <v>24</v>
      </c>
      <c r="D1780" s="307">
        <v>2015</v>
      </c>
      <c r="E1780" s="307" t="s">
        <v>194</v>
      </c>
      <c r="F1780" s="65">
        <f t="shared" si="109"/>
        <v>7</v>
      </c>
      <c r="G1780" s="66" t="str">
        <f t="shared" si="110"/>
        <v>2013+</v>
      </c>
      <c r="H1780" s="67" t="str">
        <f t="shared" si="112"/>
        <v>2022-T7 CAIRP Construction-7</v>
      </c>
      <c r="I1780" s="302">
        <v>2.0093926860053901E-3</v>
      </c>
      <c r="J1780" s="305">
        <f>VLOOKUP(H1780,T7_ReductionFactor!$G$10:$H$3591,2,FALSE)</f>
        <v>0.74649311652637318</v>
      </c>
      <c r="K1780" s="75">
        <f t="shared" si="111"/>
        <v>1.4999978085014636E-3</v>
      </c>
      <c r="L1780" s="11"/>
      <c r="M1780" s="6"/>
      <c r="N1780" s="6"/>
      <c r="O1780" s="6"/>
      <c r="Q1780" s="7"/>
    </row>
    <row r="1781" spans="1:17" s="9" customFormat="1" ht="16.149999999999999" customHeight="1" x14ac:dyDescent="0.25">
      <c r="A1781" s="9" t="s">
        <v>192</v>
      </c>
      <c r="B1781" s="7">
        <v>2022</v>
      </c>
      <c r="C1781" s="296" t="s">
        <v>24</v>
      </c>
      <c r="D1781" s="307">
        <v>2014</v>
      </c>
      <c r="E1781" s="307" t="s">
        <v>194</v>
      </c>
      <c r="F1781" s="65">
        <f t="shared" si="109"/>
        <v>8</v>
      </c>
      <c r="G1781" s="66" t="str">
        <f t="shared" si="110"/>
        <v>2013+</v>
      </c>
      <c r="H1781" s="67" t="str">
        <f t="shared" si="112"/>
        <v>2022-T7 CAIRP Construction-8</v>
      </c>
      <c r="I1781" s="302">
        <v>1.2893685668866101E-3</v>
      </c>
      <c r="J1781" s="305">
        <f>VLOOKUP(H1781,T7_ReductionFactor!$G$10:$H$3591,2,FALSE)</f>
        <v>0.74100027168473026</v>
      </c>
      <c r="K1781" s="75">
        <f t="shared" si="111"/>
        <v>9.5542245836472935E-4</v>
      </c>
      <c r="L1781" s="11"/>
      <c r="M1781" s="6"/>
      <c r="N1781" s="6"/>
      <c r="O1781" s="6"/>
      <c r="Q1781" s="7"/>
    </row>
    <row r="1782" spans="1:17" s="9" customFormat="1" ht="16.149999999999999" customHeight="1" x14ac:dyDescent="0.25">
      <c r="A1782" s="9" t="s">
        <v>192</v>
      </c>
      <c r="B1782" s="7">
        <v>2022</v>
      </c>
      <c r="C1782" s="296" t="s">
        <v>24</v>
      </c>
      <c r="D1782" s="307">
        <v>2013</v>
      </c>
      <c r="E1782" s="307" t="s">
        <v>194</v>
      </c>
      <c r="F1782" s="65">
        <f t="shared" si="109"/>
        <v>9</v>
      </c>
      <c r="G1782" s="66" t="str">
        <f t="shared" si="110"/>
        <v>2010-12</v>
      </c>
      <c r="H1782" s="67" t="str">
        <f t="shared" si="112"/>
        <v>2022-T7 CAIRP Construction-9</v>
      </c>
      <c r="I1782" s="302">
        <v>9.8656839015384408E-4</v>
      </c>
      <c r="J1782" s="305">
        <f>VLOOKUP(H1782,T7_ReductionFactor!$G$10:$H$3591,2,FALSE)</f>
        <v>0.71911140184646072</v>
      </c>
      <c r="K1782" s="75">
        <f t="shared" si="111"/>
        <v>7.0945257806093686E-4</v>
      </c>
      <c r="L1782" s="11"/>
      <c r="M1782" s="6"/>
      <c r="N1782" s="6"/>
      <c r="O1782" s="6"/>
      <c r="Q1782" s="7"/>
    </row>
    <row r="1783" spans="1:17" s="9" customFormat="1" ht="16.149999999999999" customHeight="1" x14ac:dyDescent="0.25">
      <c r="A1783" s="9" t="s">
        <v>192</v>
      </c>
      <c r="B1783" s="7">
        <v>2022</v>
      </c>
      <c r="C1783" s="296" t="s">
        <v>24</v>
      </c>
      <c r="D1783" s="307">
        <v>2012</v>
      </c>
      <c r="E1783" s="307" t="s">
        <v>194</v>
      </c>
      <c r="F1783" s="65">
        <f t="shared" si="109"/>
        <v>10</v>
      </c>
      <c r="G1783" s="66" t="str">
        <f t="shared" si="110"/>
        <v>2010-12</v>
      </c>
      <c r="H1783" s="67" t="str">
        <f t="shared" si="112"/>
        <v>2022-T7 CAIRP Construction-10</v>
      </c>
      <c r="I1783" s="302">
        <v>8.0924712008066495E-4</v>
      </c>
      <c r="J1783" s="305">
        <f>VLOOKUP(H1783,T7_ReductionFactor!$G$10:$H$3591,2,FALSE)</f>
        <v>0.71911140184646072</v>
      </c>
      <c r="K1783" s="75">
        <f t="shared" si="111"/>
        <v>5.8193883096141811E-4</v>
      </c>
      <c r="L1783" s="11"/>
      <c r="M1783" s="6"/>
      <c r="N1783" s="6"/>
      <c r="O1783" s="6"/>
      <c r="Q1783" s="7"/>
    </row>
    <row r="1784" spans="1:17" s="9" customFormat="1" ht="16.149999999999999" customHeight="1" x14ac:dyDescent="0.25">
      <c r="A1784" s="9" t="s">
        <v>192</v>
      </c>
      <c r="B1784" s="7">
        <v>2022</v>
      </c>
      <c r="C1784" s="296" t="s">
        <v>24</v>
      </c>
      <c r="D1784" s="307">
        <v>2011</v>
      </c>
      <c r="E1784" s="307" t="s">
        <v>194</v>
      </c>
      <c r="F1784" s="65">
        <f t="shared" si="109"/>
        <v>11</v>
      </c>
      <c r="G1784" s="66" t="str">
        <f t="shared" si="110"/>
        <v>2010-12</v>
      </c>
      <c r="H1784" s="67" t="str">
        <f t="shared" si="112"/>
        <v>2022-T7 CAIRP Construction-11</v>
      </c>
      <c r="I1784" s="302">
        <v>6.5463089913947697E-4</v>
      </c>
      <c r="J1784" s="305">
        <f>VLOOKUP(H1784,T7_ReductionFactor!$G$10:$H$3591,2,FALSE)</f>
        <v>0.71911140184646072</v>
      </c>
      <c r="K1784" s="75">
        <f t="shared" si="111"/>
        <v>4.7075254357219833E-4</v>
      </c>
      <c r="L1784" s="11"/>
      <c r="M1784" s="6"/>
      <c r="N1784" s="6"/>
      <c r="O1784" s="6"/>
      <c r="Q1784" s="7"/>
    </row>
    <row r="1785" spans="1:17" s="9" customFormat="1" ht="16.149999999999999" customHeight="1" x14ac:dyDescent="0.25">
      <c r="A1785" s="9" t="s">
        <v>192</v>
      </c>
      <c r="B1785" s="7">
        <v>2022</v>
      </c>
      <c r="C1785" s="296" t="s">
        <v>24</v>
      </c>
      <c r="D1785" s="307">
        <v>2010</v>
      </c>
      <c r="E1785" s="307" t="s">
        <v>194</v>
      </c>
      <c r="F1785" s="65">
        <f t="shared" si="109"/>
        <v>12</v>
      </c>
      <c r="G1785" s="66" t="str">
        <f t="shared" si="110"/>
        <v>2007-09</v>
      </c>
      <c r="H1785" s="67" t="str">
        <f t="shared" si="112"/>
        <v>2022-T7 CAIRP Construction-12</v>
      </c>
      <c r="I1785" s="302">
        <v>6.1765758088111401E-4</v>
      </c>
      <c r="J1785" s="305">
        <f>VLOOKUP(H1785,T7_ReductionFactor!$G$10:$H$3591,2,FALSE)</f>
        <v>0.75501389938464736</v>
      </c>
      <c r="K1785" s="75">
        <f t="shared" si="111"/>
        <v>4.6634005862553811E-4</v>
      </c>
      <c r="L1785" s="11"/>
      <c r="M1785" s="6"/>
      <c r="N1785" s="6"/>
      <c r="O1785" s="6"/>
      <c r="Q1785" s="7"/>
    </row>
    <row r="1786" spans="1:17" s="9" customFormat="1" ht="16.149999999999999" customHeight="1" x14ac:dyDescent="0.25">
      <c r="A1786" s="9" t="s">
        <v>192</v>
      </c>
      <c r="B1786" s="7">
        <v>2022</v>
      </c>
      <c r="C1786" s="296" t="s">
        <v>24</v>
      </c>
      <c r="D1786" s="307">
        <v>2009</v>
      </c>
      <c r="E1786" s="307" t="s">
        <v>194</v>
      </c>
      <c r="F1786" s="65">
        <f t="shared" si="109"/>
        <v>13</v>
      </c>
      <c r="G1786" s="66" t="str">
        <f t="shared" si="110"/>
        <v>2007-09</v>
      </c>
      <c r="H1786" s="67" t="str">
        <f t="shared" si="112"/>
        <v>2022-T7 CAIRP Construction-13</v>
      </c>
      <c r="I1786" s="302">
        <v>4.6054570291689101E-4</v>
      </c>
      <c r="J1786" s="305">
        <f>VLOOKUP(H1786,T7_ReductionFactor!$G$10:$H$3591,2,FALSE)</f>
        <v>0.75501389938464736</v>
      </c>
      <c r="K1786" s="75">
        <f t="shared" si="111"/>
        <v>3.4771840700412523E-4</v>
      </c>
      <c r="L1786" s="11"/>
      <c r="M1786" s="6"/>
      <c r="N1786" s="6"/>
      <c r="O1786" s="6"/>
      <c r="Q1786" s="7"/>
    </row>
    <row r="1787" spans="1:17" s="9" customFormat="1" ht="16.149999999999999" customHeight="1" x14ac:dyDescent="0.25">
      <c r="A1787" s="9" t="s">
        <v>192</v>
      </c>
      <c r="B1787" s="7">
        <v>2022</v>
      </c>
      <c r="C1787" s="296" t="s">
        <v>24</v>
      </c>
      <c r="D1787" s="307">
        <v>2008</v>
      </c>
      <c r="E1787" s="307" t="s">
        <v>194</v>
      </c>
      <c r="F1787" s="65">
        <f t="shared" si="109"/>
        <v>14</v>
      </c>
      <c r="G1787" s="66" t="str">
        <f t="shared" si="110"/>
        <v>2007-09</v>
      </c>
      <c r="H1787" s="67" t="str">
        <f t="shared" si="112"/>
        <v>2022-T7 CAIRP Construction-14</v>
      </c>
      <c r="I1787" s="302">
        <v>3.0799058728550398E-4</v>
      </c>
      <c r="J1787" s="305">
        <f>VLOOKUP(H1787,T7_ReductionFactor!$G$10:$H$3591,2,FALSE)</f>
        <v>0.75501389938464736</v>
      </c>
      <c r="K1787" s="75">
        <f t="shared" si="111"/>
        <v>2.3253717428019596E-4</v>
      </c>
      <c r="L1787" s="11"/>
      <c r="M1787" s="6"/>
      <c r="N1787" s="6"/>
      <c r="O1787" s="6"/>
      <c r="Q1787" s="7"/>
    </row>
    <row r="1788" spans="1:17" s="9" customFormat="1" ht="16.149999999999999" customHeight="1" x14ac:dyDescent="0.25">
      <c r="A1788" s="9" t="s">
        <v>192</v>
      </c>
      <c r="B1788" s="7">
        <v>2022</v>
      </c>
      <c r="C1788" s="296" t="s">
        <v>24</v>
      </c>
      <c r="D1788" s="307">
        <v>2004</v>
      </c>
      <c r="E1788" s="307" t="s">
        <v>194</v>
      </c>
      <c r="F1788" s="65">
        <f t="shared" si="109"/>
        <v>18</v>
      </c>
      <c r="G1788" s="66" t="str">
        <f t="shared" si="110"/>
        <v>1997-06</v>
      </c>
      <c r="H1788" s="67" t="str">
        <f t="shared" si="112"/>
        <v>2022-T7 CAIRP Construction-18</v>
      </c>
      <c r="I1788" s="302">
        <v>1.7815114179405001E-4</v>
      </c>
      <c r="J1788" s="305">
        <f>VLOOKUP(H1788,T7_ReductionFactor!$G$10:$H$3591,2,FALSE)</f>
        <v>0.86370590944244396</v>
      </c>
      <c r="K1788" s="75">
        <f t="shared" si="111"/>
        <v>1.5387019394143975E-4</v>
      </c>
      <c r="L1788" s="11"/>
      <c r="M1788" s="6"/>
      <c r="N1788" s="6"/>
      <c r="O1788" s="6"/>
      <c r="Q1788" s="7"/>
    </row>
    <row r="1789" spans="1:17" s="9" customFormat="1" ht="16.149999999999999" customHeight="1" x14ac:dyDescent="0.25">
      <c r="A1789" s="9" t="s">
        <v>192</v>
      </c>
      <c r="B1789" s="7">
        <v>2022</v>
      </c>
      <c r="C1789" s="296" t="s">
        <v>24</v>
      </c>
      <c r="D1789" s="307">
        <v>2003</v>
      </c>
      <c r="E1789" s="307" t="s">
        <v>194</v>
      </c>
      <c r="F1789" s="65">
        <f t="shared" si="109"/>
        <v>19</v>
      </c>
      <c r="G1789" s="66" t="str">
        <f t="shared" si="110"/>
        <v>1997-06</v>
      </c>
      <c r="H1789" s="67" t="str">
        <f t="shared" si="112"/>
        <v>2022-T7 CAIRP Construction-19</v>
      </c>
      <c r="I1789" s="302">
        <v>1.6175108360438699E-4</v>
      </c>
      <c r="J1789" s="305">
        <f>VLOOKUP(H1789,T7_ReductionFactor!$G$10:$H$3591,2,FALSE)</f>
        <v>0.91712870029715376</v>
      </c>
      <c r="K1789" s="75">
        <f t="shared" si="111"/>
        <v>1.483465610777477E-4</v>
      </c>
      <c r="L1789" s="11"/>
      <c r="M1789" s="6"/>
      <c r="N1789" s="6"/>
      <c r="O1789" s="6"/>
      <c r="Q1789" s="7"/>
    </row>
    <row r="1790" spans="1:17" s="9" customFormat="1" ht="16.149999999999999" customHeight="1" x14ac:dyDescent="0.25">
      <c r="A1790" s="9" t="s">
        <v>192</v>
      </c>
      <c r="B1790" s="7">
        <v>2022</v>
      </c>
      <c r="C1790" s="296" t="s">
        <v>24</v>
      </c>
      <c r="D1790" s="307">
        <v>2002</v>
      </c>
      <c r="E1790" s="307" t="s">
        <v>194</v>
      </c>
      <c r="F1790" s="65">
        <f t="shared" si="109"/>
        <v>20</v>
      </c>
      <c r="G1790" s="66" t="str">
        <f t="shared" si="110"/>
        <v>1997-06</v>
      </c>
      <c r="H1790" s="67" t="str">
        <f t="shared" si="112"/>
        <v>2022-T7 CAIRP Construction-20</v>
      </c>
      <c r="I1790" s="302">
        <v>1.35380036600285E-4</v>
      </c>
      <c r="J1790" s="305">
        <f>VLOOKUP(H1790,T7_ReductionFactor!$G$10:$H$3591,2,FALSE)</f>
        <v>0.91712870029715376</v>
      </c>
      <c r="K1790" s="75">
        <f t="shared" si="111"/>
        <v>1.2416091701340049E-4</v>
      </c>
      <c r="L1790" s="11"/>
      <c r="M1790" s="6"/>
      <c r="N1790" s="6"/>
      <c r="O1790" s="6"/>
      <c r="Q1790" s="7"/>
    </row>
    <row r="1791" spans="1:17" s="9" customFormat="1" ht="16.149999999999999" customHeight="1" x14ac:dyDescent="0.25">
      <c r="A1791" s="9" t="s">
        <v>192</v>
      </c>
      <c r="B1791" s="7">
        <v>2022</v>
      </c>
      <c r="C1791" s="296" t="s">
        <v>24</v>
      </c>
      <c r="D1791" s="307">
        <v>2001</v>
      </c>
      <c r="E1791" s="307" t="s">
        <v>194</v>
      </c>
      <c r="F1791" s="65">
        <f t="shared" si="109"/>
        <v>21</v>
      </c>
      <c r="G1791" s="66" t="str">
        <f t="shared" si="110"/>
        <v>1997-06</v>
      </c>
      <c r="H1791" s="67" t="str">
        <f t="shared" si="112"/>
        <v>2022-T7 CAIRP Construction-21</v>
      </c>
      <c r="I1791" s="302">
        <v>1.86839390860622E-4</v>
      </c>
      <c r="J1791" s="305">
        <f>VLOOKUP(H1791,T7_ReductionFactor!$G$10:$H$3591,2,FALSE)</f>
        <v>0.91712870029715376</v>
      </c>
      <c r="K1791" s="75">
        <f t="shared" si="111"/>
        <v>1.7135576770431417E-4</v>
      </c>
      <c r="L1791" s="11"/>
      <c r="M1791" s="6"/>
      <c r="N1791" s="6"/>
      <c r="O1791" s="6"/>
      <c r="Q1791" s="7"/>
    </row>
    <row r="1792" spans="1:17" s="9" customFormat="1" ht="16.149999999999999" customHeight="1" x14ac:dyDescent="0.25">
      <c r="A1792" s="9" t="s">
        <v>192</v>
      </c>
      <c r="B1792" s="7">
        <v>2022</v>
      </c>
      <c r="C1792" s="296" t="s">
        <v>24</v>
      </c>
      <c r="D1792" s="307">
        <v>2000</v>
      </c>
      <c r="E1792" s="307" t="s">
        <v>194</v>
      </c>
      <c r="F1792" s="65">
        <f t="shared" si="109"/>
        <v>22</v>
      </c>
      <c r="G1792" s="66" t="str">
        <f t="shared" si="110"/>
        <v>1997-06</v>
      </c>
      <c r="H1792" s="67" t="str">
        <f t="shared" si="112"/>
        <v>2022-T7 CAIRP Construction-22</v>
      </c>
      <c r="I1792" s="302">
        <v>2.8389043480698498E-4</v>
      </c>
      <c r="J1792" s="305">
        <f>VLOOKUP(H1792,T7_ReductionFactor!$G$10:$H$3591,2,FALSE)</f>
        <v>0.91712870029715376</v>
      </c>
      <c r="K1792" s="75">
        <f t="shared" si="111"/>
        <v>2.60364065501324E-4</v>
      </c>
      <c r="L1792" s="11"/>
      <c r="M1792" s="6"/>
      <c r="N1792" s="6"/>
      <c r="O1792" s="6"/>
      <c r="Q1792" s="7"/>
    </row>
    <row r="1793" spans="1:17" s="9" customFormat="1" ht="16.149999999999999" customHeight="1" x14ac:dyDescent="0.25">
      <c r="A1793" s="9" t="s">
        <v>192</v>
      </c>
      <c r="B1793" s="7">
        <v>2022</v>
      </c>
      <c r="C1793" s="296" t="s">
        <v>24</v>
      </c>
      <c r="D1793" s="307">
        <v>1999</v>
      </c>
      <c r="E1793" s="307" t="s">
        <v>194</v>
      </c>
      <c r="F1793" s="65">
        <f t="shared" si="109"/>
        <v>23</v>
      </c>
      <c r="G1793" s="66" t="str">
        <f t="shared" si="110"/>
        <v>1997-06</v>
      </c>
      <c r="H1793" s="67" t="str">
        <f t="shared" si="112"/>
        <v>2022-T7 CAIRP Construction-23</v>
      </c>
      <c r="I1793" s="302">
        <v>1.2589192382971899E-4</v>
      </c>
      <c r="J1793" s="305">
        <f>VLOOKUP(H1793,T7_ReductionFactor!$G$10:$H$3591,2,FALSE)</f>
        <v>0.91712870029715376</v>
      </c>
      <c r="K1793" s="75">
        <f t="shared" si="111"/>
        <v>1.1545909647985845E-4</v>
      </c>
      <c r="L1793" s="11"/>
      <c r="M1793" s="6"/>
      <c r="N1793" s="6"/>
      <c r="O1793" s="6"/>
      <c r="Q1793" s="7"/>
    </row>
    <row r="1794" spans="1:17" s="9" customFormat="1" ht="16.149999999999999" customHeight="1" x14ac:dyDescent="0.25">
      <c r="A1794" s="9" t="s">
        <v>192</v>
      </c>
      <c r="B1794" s="7">
        <v>2022</v>
      </c>
      <c r="C1794" s="296" t="s">
        <v>24</v>
      </c>
      <c r="D1794" s="307">
        <v>1998</v>
      </c>
      <c r="E1794" s="307" t="s">
        <v>194</v>
      </c>
      <c r="F1794" s="65">
        <f t="shared" si="109"/>
        <v>24</v>
      </c>
      <c r="G1794" s="66" t="str">
        <f t="shared" si="110"/>
        <v>1997-06</v>
      </c>
      <c r="H1794" s="67" t="str">
        <f t="shared" si="112"/>
        <v>2022-T7 CAIRP Construction-24</v>
      </c>
      <c r="I1794" s="302">
        <v>9.0082594888012002E-5</v>
      </c>
      <c r="J1794" s="305">
        <f>VLOOKUP(H1794,T7_ReductionFactor!$G$10:$H$3591,2,FALSE)</f>
        <v>0.91712870029715376</v>
      </c>
      <c r="K1794" s="75">
        <f t="shared" si="111"/>
        <v>8.2617333169037469E-5</v>
      </c>
      <c r="L1794" s="11"/>
      <c r="M1794" s="6"/>
      <c r="N1794" s="6"/>
      <c r="O1794" s="6"/>
      <c r="Q1794" s="7"/>
    </row>
    <row r="1795" spans="1:17" s="9" customFormat="1" ht="16.149999999999999" customHeight="1" x14ac:dyDescent="0.25">
      <c r="A1795" s="9" t="s">
        <v>192</v>
      </c>
      <c r="B1795" s="7">
        <v>2022</v>
      </c>
      <c r="C1795" s="296" t="s">
        <v>24</v>
      </c>
      <c r="D1795" s="307">
        <v>1997</v>
      </c>
      <c r="E1795" s="307" t="s">
        <v>194</v>
      </c>
      <c r="F1795" s="65">
        <f t="shared" si="109"/>
        <v>25</v>
      </c>
      <c r="G1795" s="66" t="str">
        <f t="shared" si="110"/>
        <v>Pre1997</v>
      </c>
      <c r="H1795" s="67" t="str">
        <f t="shared" si="112"/>
        <v>2022-T7 CAIRP Construction-25</v>
      </c>
      <c r="I1795" s="302">
        <v>5.7224758460150499E-5</v>
      </c>
      <c r="J1795" s="305">
        <f>VLOOKUP(H1795,T7_ReductionFactor!$G$10:$H$3591,2,FALSE)</f>
        <v>0.91712870029715376</v>
      </c>
      <c r="K1795" s="75">
        <f t="shared" si="111"/>
        <v>5.2482468351376382E-5</v>
      </c>
      <c r="L1795" s="11"/>
      <c r="M1795" s="6"/>
      <c r="N1795" s="6"/>
      <c r="O1795" s="6"/>
      <c r="Q1795" s="7"/>
    </row>
    <row r="1796" spans="1:17" s="9" customFormat="1" ht="16.149999999999999" customHeight="1" x14ac:dyDescent="0.25">
      <c r="A1796" s="9" t="s">
        <v>192</v>
      </c>
      <c r="B1796" s="7">
        <v>2022</v>
      </c>
      <c r="C1796" s="296" t="s">
        <v>24</v>
      </c>
      <c r="D1796" s="307">
        <v>1996</v>
      </c>
      <c r="E1796" s="307" t="s">
        <v>194</v>
      </c>
      <c r="F1796" s="65">
        <f t="shared" si="109"/>
        <v>26</v>
      </c>
      <c r="G1796" s="66" t="str">
        <f t="shared" si="110"/>
        <v>Pre1997</v>
      </c>
      <c r="H1796" s="67" t="str">
        <f t="shared" si="112"/>
        <v>2022-T7 CAIRP Construction-26</v>
      </c>
      <c r="I1796" s="302">
        <v>5.4884704399065002E-5</v>
      </c>
      <c r="J1796" s="305">
        <f>VLOOKUP(H1796,T7_ReductionFactor!$G$10:$H$3591,2,FALSE)</f>
        <v>0.91712870029715376</v>
      </c>
      <c r="K1796" s="75">
        <f t="shared" si="111"/>
        <v>5.0336337611707966E-5</v>
      </c>
      <c r="L1796" s="11"/>
      <c r="M1796" s="6"/>
      <c r="N1796" s="6"/>
      <c r="O1796" s="6"/>
      <c r="Q1796" s="7"/>
    </row>
    <row r="1797" spans="1:17" s="9" customFormat="1" ht="16.149999999999999" customHeight="1" x14ac:dyDescent="0.25">
      <c r="A1797" s="9" t="s">
        <v>192</v>
      </c>
      <c r="B1797" s="7">
        <v>2022</v>
      </c>
      <c r="C1797" s="296" t="s">
        <v>25</v>
      </c>
      <c r="D1797" s="307">
        <v>2023</v>
      </c>
      <c r="E1797" s="307" t="s">
        <v>194</v>
      </c>
      <c r="F1797" s="65">
        <f t="shared" si="109"/>
        <v>-1</v>
      </c>
      <c r="G1797" s="66" t="str">
        <f t="shared" si="110"/>
        <v>2013+</v>
      </c>
      <c r="H1797" s="67" t="str">
        <f t="shared" si="112"/>
        <v>2022-T7 Motor Coach--1</v>
      </c>
      <c r="I1797" s="302">
        <v>9.5648358986554594E-6</v>
      </c>
      <c r="J1797" s="305">
        <f>VLOOKUP(H1797,T7_ReductionFactor!$G$10:$H$3591,2,FALSE)</f>
        <v>0.97262436802820462</v>
      </c>
      <c r="K1797" s="75">
        <f t="shared" si="111"/>
        <v>9.3029924712232516E-6</v>
      </c>
      <c r="L1797" s="11"/>
      <c r="M1797" s="6"/>
      <c r="N1797" s="6"/>
      <c r="O1797" s="6"/>
      <c r="Q1797" s="7"/>
    </row>
    <row r="1798" spans="1:17" s="9" customFormat="1" ht="16.149999999999999" customHeight="1" x14ac:dyDescent="0.25">
      <c r="A1798" s="9" t="s">
        <v>192</v>
      </c>
      <c r="B1798" s="7">
        <v>2022</v>
      </c>
      <c r="C1798" s="296" t="s">
        <v>25</v>
      </c>
      <c r="D1798" s="307">
        <v>2022</v>
      </c>
      <c r="E1798" s="307" t="s">
        <v>194</v>
      </c>
      <c r="F1798" s="65">
        <f t="shared" si="109"/>
        <v>0</v>
      </c>
      <c r="G1798" s="66" t="str">
        <f t="shared" si="110"/>
        <v>2013+</v>
      </c>
      <c r="H1798" s="67" t="str">
        <f t="shared" si="112"/>
        <v>2022-T7 Motor Coach-0</v>
      </c>
      <c r="I1798" s="302">
        <v>1.3051248639262301E-4</v>
      </c>
      <c r="J1798" s="305">
        <f>VLOOKUP(H1798,T7_ReductionFactor!$G$10:$H$3591,2,FALSE)</f>
        <v>0.92177917974685297</v>
      </c>
      <c r="K1798" s="75">
        <f t="shared" si="111"/>
        <v>1.2030369265371435E-4</v>
      </c>
      <c r="L1798" s="11"/>
      <c r="M1798" s="6"/>
      <c r="N1798" s="6"/>
      <c r="O1798" s="6"/>
      <c r="Q1798" s="7"/>
    </row>
    <row r="1799" spans="1:17" s="9" customFormat="1" ht="16.149999999999999" customHeight="1" x14ac:dyDescent="0.25">
      <c r="A1799" s="9" t="s">
        <v>192</v>
      </c>
      <c r="B1799" s="7">
        <v>2022</v>
      </c>
      <c r="C1799" s="296" t="s">
        <v>25</v>
      </c>
      <c r="D1799" s="307">
        <v>2021</v>
      </c>
      <c r="E1799" s="307" t="s">
        <v>194</v>
      </c>
      <c r="F1799" s="65">
        <f t="shared" si="109"/>
        <v>1</v>
      </c>
      <c r="G1799" s="66" t="str">
        <f t="shared" si="110"/>
        <v>2013+</v>
      </c>
      <c r="H1799" s="67" t="str">
        <f t="shared" si="112"/>
        <v>2022-T7 Motor Coach-1</v>
      </c>
      <c r="I1799" s="302">
        <v>2.56547987998746E-4</v>
      </c>
      <c r="J1799" s="305">
        <f>VLOOKUP(H1799,T7_ReductionFactor!$G$10:$H$3591,2,FALSE)</f>
        <v>0.88493099845849055</v>
      </c>
      <c r="K1799" s="75">
        <f t="shared" si="111"/>
        <v>2.2702726717224714E-4</v>
      </c>
      <c r="L1799" s="11"/>
      <c r="M1799" s="6"/>
      <c r="N1799" s="6"/>
      <c r="O1799" s="6"/>
      <c r="Q1799" s="7"/>
    </row>
    <row r="1800" spans="1:17" s="9" customFormat="1" ht="16.149999999999999" customHeight="1" x14ac:dyDescent="0.25">
      <c r="A1800" s="9" t="s">
        <v>192</v>
      </c>
      <c r="B1800" s="7">
        <v>2022</v>
      </c>
      <c r="C1800" s="296" t="s">
        <v>25</v>
      </c>
      <c r="D1800" s="307">
        <v>2020</v>
      </c>
      <c r="E1800" s="307" t="s">
        <v>194</v>
      </c>
      <c r="F1800" s="65">
        <f t="shared" si="109"/>
        <v>2</v>
      </c>
      <c r="G1800" s="66" t="str">
        <f t="shared" si="110"/>
        <v>2013+</v>
      </c>
      <c r="H1800" s="67" t="str">
        <f t="shared" si="112"/>
        <v>2022-T7 Motor Coach-2</v>
      </c>
      <c r="I1800" s="302">
        <v>3.1982384921841402E-4</v>
      </c>
      <c r="J1800" s="305">
        <f>VLOOKUP(H1800,T7_ReductionFactor!$G$10:$H$3591,2,FALSE)</f>
        <v>0.85699933399884298</v>
      </c>
      <c r="K1800" s="75">
        <f t="shared" si="111"/>
        <v>2.740888257771272E-4</v>
      </c>
      <c r="L1800" s="11"/>
      <c r="M1800" s="6"/>
      <c r="N1800" s="6"/>
      <c r="O1800" s="6"/>
      <c r="Q1800" s="7"/>
    </row>
    <row r="1801" spans="1:17" s="9" customFormat="1" ht="16.149999999999999" customHeight="1" x14ac:dyDescent="0.25">
      <c r="A1801" s="9" t="s">
        <v>192</v>
      </c>
      <c r="B1801" s="7">
        <v>2022</v>
      </c>
      <c r="C1801" s="296" t="s">
        <v>25</v>
      </c>
      <c r="D1801" s="307">
        <v>2019</v>
      </c>
      <c r="E1801" s="307" t="s">
        <v>194</v>
      </c>
      <c r="F1801" s="65">
        <f t="shared" ref="F1801:F1864" si="113">B1801-D1801</f>
        <v>3</v>
      </c>
      <c r="G1801" s="66" t="str">
        <f t="shared" ref="G1801:G1864" si="114">IF(D1801&lt;1998,"Pre1997",IF(D1801&lt;2008,"1997-06",IF(D1801&lt;2011,"2007-09",IF(D1801&lt;2014,"2010-12","2013+"))))</f>
        <v>2013+</v>
      </c>
      <c r="H1801" s="67" t="str">
        <f t="shared" si="112"/>
        <v>2022-T7 Motor Coach-3</v>
      </c>
      <c r="I1801" s="302">
        <v>3.73639350414074E-4</v>
      </c>
      <c r="J1801" s="305">
        <f>VLOOKUP(H1801,T7_ReductionFactor!$G$10:$H$3591,2,FALSE)</f>
        <v>0.83509707216989615</v>
      </c>
      <c r="K1801" s="75">
        <f t="shared" ref="K1801:K1864" si="115">I1801*J1801</f>
        <v>3.1202512757825504E-4</v>
      </c>
      <c r="L1801" s="11"/>
      <c r="M1801" s="6"/>
      <c r="N1801" s="6"/>
      <c r="O1801" s="6"/>
      <c r="Q1801" s="7"/>
    </row>
    <row r="1802" spans="1:17" s="9" customFormat="1" ht="16.149999999999999" customHeight="1" x14ac:dyDescent="0.25">
      <c r="A1802" s="9" t="s">
        <v>192</v>
      </c>
      <c r="B1802" s="7">
        <v>2022</v>
      </c>
      <c r="C1802" s="296" t="s">
        <v>25</v>
      </c>
      <c r="D1802" s="307">
        <v>2018</v>
      </c>
      <c r="E1802" s="307" t="s">
        <v>194</v>
      </c>
      <c r="F1802" s="65">
        <f t="shared" si="113"/>
        <v>4</v>
      </c>
      <c r="G1802" s="66" t="str">
        <f t="shared" si="114"/>
        <v>2013+</v>
      </c>
      <c r="H1802" s="67" t="str">
        <f t="shared" ref="H1802:H1865" si="116">CONCATENATE(B1802,"-",C1802,"-",F1802)</f>
        <v>2022-T7 Motor Coach-4</v>
      </c>
      <c r="I1802" s="302">
        <v>3.85922210455874E-4</v>
      </c>
      <c r="J1802" s="305">
        <f>VLOOKUP(H1802,T7_ReductionFactor!$G$10:$H$3591,2,FALSE)</f>
        <v>0.81746211449064821</v>
      </c>
      <c r="K1802" s="75">
        <f t="shared" si="115"/>
        <v>3.154767861881637E-4</v>
      </c>
      <c r="L1802" s="11"/>
      <c r="M1802" s="6"/>
      <c r="N1802" s="6"/>
      <c r="O1802" s="6"/>
      <c r="Q1802" s="7"/>
    </row>
    <row r="1803" spans="1:17" s="9" customFormat="1" ht="16.149999999999999" customHeight="1" x14ac:dyDescent="0.25">
      <c r="A1803" s="9" t="s">
        <v>192</v>
      </c>
      <c r="B1803" s="7">
        <v>2022</v>
      </c>
      <c r="C1803" s="296" t="s">
        <v>25</v>
      </c>
      <c r="D1803" s="307">
        <v>2017</v>
      </c>
      <c r="E1803" s="307" t="s">
        <v>194</v>
      </c>
      <c r="F1803" s="65">
        <f t="shared" si="113"/>
        <v>5</v>
      </c>
      <c r="G1803" s="66" t="str">
        <f t="shared" si="114"/>
        <v>2013+</v>
      </c>
      <c r="H1803" s="67" t="str">
        <f t="shared" si="116"/>
        <v>2022-T7 Motor Coach-5</v>
      </c>
      <c r="I1803" s="302">
        <v>3.3727730966579E-4</v>
      </c>
      <c r="J1803" s="305">
        <f>VLOOKUP(H1803,T7_ReductionFactor!$G$10:$H$3591,2,FALSE)</f>
        <v>0.80295804371612189</v>
      </c>
      <c r="K1803" s="75">
        <f t="shared" si="115"/>
        <v>2.7081952875907938E-4</v>
      </c>
      <c r="L1803" s="11"/>
      <c r="M1803" s="6"/>
      <c r="N1803" s="6"/>
      <c r="O1803" s="6"/>
      <c r="Q1803" s="7"/>
    </row>
    <row r="1804" spans="1:17" s="9" customFormat="1" ht="16.149999999999999" customHeight="1" x14ac:dyDescent="0.25">
      <c r="A1804" s="9" t="s">
        <v>192</v>
      </c>
      <c r="B1804" s="7">
        <v>2022</v>
      </c>
      <c r="C1804" s="296" t="s">
        <v>25</v>
      </c>
      <c r="D1804" s="307">
        <v>2016</v>
      </c>
      <c r="E1804" s="307" t="s">
        <v>194</v>
      </c>
      <c r="F1804" s="65">
        <f t="shared" si="113"/>
        <v>6</v>
      </c>
      <c r="G1804" s="66" t="str">
        <f t="shared" si="114"/>
        <v>2013+</v>
      </c>
      <c r="H1804" s="67" t="str">
        <f t="shared" si="116"/>
        <v>2022-T7 Motor Coach-6</v>
      </c>
      <c r="I1804" s="302">
        <v>6.0123793772852603E-4</v>
      </c>
      <c r="J1804" s="305">
        <f>VLOOKUP(H1804,T7_ReductionFactor!$G$10:$H$3591,2,FALSE)</f>
        <v>0.79081905921983864</v>
      </c>
      <c r="K1804" s="75">
        <f t="shared" si="115"/>
        <v>4.7547042028174888E-4</v>
      </c>
      <c r="L1804" s="11"/>
      <c r="M1804" s="6"/>
      <c r="N1804" s="6"/>
      <c r="O1804" s="6"/>
      <c r="Q1804" s="7"/>
    </row>
    <row r="1805" spans="1:17" s="9" customFormat="1" ht="16.149999999999999" customHeight="1" x14ac:dyDescent="0.25">
      <c r="A1805" s="9" t="s">
        <v>192</v>
      </c>
      <c r="B1805" s="7">
        <v>2022</v>
      </c>
      <c r="C1805" s="296" t="s">
        <v>25</v>
      </c>
      <c r="D1805" s="307">
        <v>2015</v>
      </c>
      <c r="E1805" s="307" t="s">
        <v>194</v>
      </c>
      <c r="F1805" s="65">
        <f t="shared" si="113"/>
        <v>7</v>
      </c>
      <c r="G1805" s="66" t="str">
        <f t="shared" si="114"/>
        <v>2013+</v>
      </c>
      <c r="H1805" s="67" t="str">
        <f t="shared" si="116"/>
        <v>2022-T7 Motor Coach-7</v>
      </c>
      <c r="I1805" s="302">
        <v>8.8836990906083796E-4</v>
      </c>
      <c r="J1805" s="305">
        <f>VLOOKUP(H1805,T7_ReductionFactor!$G$10:$H$3591,2,FALSE)</f>
        <v>0.78051028140945966</v>
      </c>
      <c r="K1805" s="75">
        <f t="shared" si="115"/>
        <v>6.9338184771677077E-4</v>
      </c>
      <c r="L1805" s="11"/>
      <c r="M1805" s="6"/>
      <c r="N1805" s="6"/>
      <c r="O1805" s="6"/>
      <c r="Q1805" s="7"/>
    </row>
    <row r="1806" spans="1:17" s="9" customFormat="1" ht="16.149999999999999" customHeight="1" x14ac:dyDescent="0.25">
      <c r="A1806" s="9" t="s">
        <v>192</v>
      </c>
      <c r="B1806" s="7">
        <v>2022</v>
      </c>
      <c r="C1806" s="296" t="s">
        <v>25</v>
      </c>
      <c r="D1806" s="307">
        <v>2014</v>
      </c>
      <c r="E1806" s="307" t="s">
        <v>194</v>
      </c>
      <c r="F1806" s="65">
        <f t="shared" si="113"/>
        <v>8</v>
      </c>
      <c r="G1806" s="66" t="str">
        <f t="shared" si="114"/>
        <v>2013+</v>
      </c>
      <c r="H1806" s="67" t="str">
        <f t="shared" si="116"/>
        <v>2022-T7 Motor Coach-8</v>
      </c>
      <c r="I1806" s="302">
        <v>8.7232943951681696E-4</v>
      </c>
      <c r="J1806" s="305">
        <f>VLOOKUP(H1806,T7_ReductionFactor!$G$10:$H$3591,2,FALSE)</f>
        <v>0.77164681286192749</v>
      </c>
      <c r="K1806" s="75">
        <f t="shared" si="115"/>
        <v>6.7313023176878339E-4</v>
      </c>
      <c r="L1806" s="11"/>
      <c r="M1806" s="6"/>
      <c r="N1806" s="6"/>
      <c r="O1806" s="6"/>
      <c r="Q1806" s="7"/>
    </row>
    <row r="1807" spans="1:17" s="9" customFormat="1" ht="16.149999999999999" customHeight="1" x14ac:dyDescent="0.25">
      <c r="A1807" s="9" t="s">
        <v>192</v>
      </c>
      <c r="B1807" s="7">
        <v>2022</v>
      </c>
      <c r="C1807" s="296" t="s">
        <v>25</v>
      </c>
      <c r="D1807" s="307">
        <v>2013</v>
      </c>
      <c r="E1807" s="307" t="s">
        <v>194</v>
      </c>
      <c r="F1807" s="65">
        <f t="shared" si="113"/>
        <v>9</v>
      </c>
      <c r="G1807" s="66" t="str">
        <f t="shared" si="114"/>
        <v>2010-12</v>
      </c>
      <c r="H1807" s="67" t="str">
        <f t="shared" si="116"/>
        <v>2022-T7 Motor Coach-9</v>
      </c>
      <c r="I1807" s="302">
        <v>7.7783019513490701E-4</v>
      </c>
      <c r="J1807" s="305">
        <f>VLOOKUP(H1807,T7_ReductionFactor!$G$10:$H$3591,2,FALSE)</f>
        <v>0.73816764019085124</v>
      </c>
      <c r="K1807" s="75">
        <f t="shared" si="115"/>
        <v>5.7416907961192363E-4</v>
      </c>
      <c r="L1807" s="11"/>
      <c r="M1807" s="6"/>
      <c r="N1807" s="6"/>
      <c r="O1807" s="6"/>
      <c r="Q1807" s="7"/>
    </row>
    <row r="1808" spans="1:17" s="9" customFormat="1" ht="16.149999999999999" customHeight="1" x14ac:dyDescent="0.25">
      <c r="A1808" s="9" t="s">
        <v>192</v>
      </c>
      <c r="B1808" s="7">
        <v>2022</v>
      </c>
      <c r="C1808" s="296" t="s">
        <v>25</v>
      </c>
      <c r="D1808" s="307">
        <v>2012</v>
      </c>
      <c r="E1808" s="307" t="s">
        <v>194</v>
      </c>
      <c r="F1808" s="65">
        <f t="shared" si="113"/>
        <v>10</v>
      </c>
      <c r="G1808" s="66" t="str">
        <f t="shared" si="114"/>
        <v>2010-12</v>
      </c>
      <c r="H1808" s="67" t="str">
        <f t="shared" si="116"/>
        <v>2022-T7 Motor Coach-10</v>
      </c>
      <c r="I1808" s="302">
        <v>5.5855310409839195E-4</v>
      </c>
      <c r="J1808" s="305">
        <f>VLOOKUP(H1808,T7_ReductionFactor!$G$10:$H$3591,2,FALSE)</f>
        <v>0.73364284664791646</v>
      </c>
      <c r="K1808" s="75">
        <f t="shared" si="115"/>
        <v>4.0977848929477426E-4</v>
      </c>
      <c r="L1808" s="11"/>
      <c r="M1808" s="6"/>
      <c r="N1808" s="6"/>
      <c r="O1808" s="6"/>
      <c r="Q1808" s="7"/>
    </row>
    <row r="1809" spans="1:17" s="9" customFormat="1" ht="16.149999999999999" customHeight="1" x14ac:dyDescent="0.25">
      <c r="A1809" s="9" t="s">
        <v>192</v>
      </c>
      <c r="B1809" s="7">
        <v>2022</v>
      </c>
      <c r="C1809" s="296" t="s">
        <v>25</v>
      </c>
      <c r="D1809" s="307">
        <v>2011</v>
      </c>
      <c r="E1809" s="307" t="s">
        <v>194</v>
      </c>
      <c r="F1809" s="65">
        <f t="shared" si="113"/>
        <v>11</v>
      </c>
      <c r="G1809" s="66" t="str">
        <f t="shared" si="114"/>
        <v>2010-12</v>
      </c>
      <c r="H1809" s="67" t="str">
        <f t="shared" si="116"/>
        <v>2022-T7 Motor Coach-11</v>
      </c>
      <c r="I1809" s="302">
        <v>3.0290490909475802E-4</v>
      </c>
      <c r="J1809" s="305">
        <f>VLOOKUP(H1809,T7_ReductionFactor!$G$10:$H$3591,2,FALSE)</f>
        <v>0.72998846676954743</v>
      </c>
      <c r="K1809" s="75">
        <f t="shared" si="115"/>
        <v>2.2111709016705156E-4</v>
      </c>
      <c r="L1809" s="11"/>
      <c r="M1809" s="6"/>
      <c r="N1809" s="6"/>
      <c r="O1809" s="6"/>
      <c r="Q1809" s="7"/>
    </row>
    <row r="1810" spans="1:17" s="9" customFormat="1" ht="16.149999999999999" customHeight="1" x14ac:dyDescent="0.25">
      <c r="A1810" s="9" t="s">
        <v>192</v>
      </c>
      <c r="B1810" s="7">
        <v>2022</v>
      </c>
      <c r="C1810" s="296" t="s">
        <v>25</v>
      </c>
      <c r="D1810" s="307">
        <v>2010</v>
      </c>
      <c r="E1810" s="307" t="s">
        <v>194</v>
      </c>
      <c r="F1810" s="65">
        <f t="shared" si="113"/>
        <v>12</v>
      </c>
      <c r="G1810" s="66" t="str">
        <f t="shared" si="114"/>
        <v>2007-09</v>
      </c>
      <c r="H1810" s="67" t="str">
        <f t="shared" si="116"/>
        <v>2022-T7 Motor Coach-12</v>
      </c>
      <c r="I1810" s="302">
        <v>3.77101694532838E-4</v>
      </c>
      <c r="J1810" s="305">
        <f>VLOOKUP(H1810,T7_ReductionFactor!$G$10:$H$3591,2,FALSE)</f>
        <v>0.76708606229003173</v>
      </c>
      <c r="K1810" s="75">
        <f t="shared" si="115"/>
        <v>2.892694539420931E-4</v>
      </c>
      <c r="L1810" s="11"/>
      <c r="M1810" s="6"/>
      <c r="N1810" s="6"/>
      <c r="O1810" s="6"/>
      <c r="Q1810" s="7"/>
    </row>
    <row r="1811" spans="1:17" s="9" customFormat="1" ht="16.149999999999999" customHeight="1" x14ac:dyDescent="0.25">
      <c r="A1811" s="9" t="s">
        <v>192</v>
      </c>
      <c r="B1811" s="7">
        <v>2022</v>
      </c>
      <c r="C1811" s="296" t="s">
        <v>25</v>
      </c>
      <c r="D1811" s="307">
        <v>2009</v>
      </c>
      <c r="E1811" s="307" t="s">
        <v>194</v>
      </c>
      <c r="F1811" s="65">
        <f t="shared" si="113"/>
        <v>13</v>
      </c>
      <c r="G1811" s="66" t="str">
        <f t="shared" si="114"/>
        <v>2007-09</v>
      </c>
      <c r="H1811" s="67" t="str">
        <f t="shared" si="116"/>
        <v>2022-T7 Motor Coach-13</v>
      </c>
      <c r="I1811" s="302">
        <v>2.8620153723558E-4</v>
      </c>
      <c r="J1811" s="305">
        <f>VLOOKUP(H1811,T7_ReductionFactor!$G$10:$H$3591,2,FALSE)</f>
        <v>0.76332680405964903</v>
      </c>
      <c r="K1811" s="75">
        <f t="shared" si="115"/>
        <v>2.1846530473499393E-4</v>
      </c>
      <c r="L1811" s="11"/>
      <c r="M1811" s="6"/>
      <c r="N1811" s="6"/>
      <c r="O1811" s="6"/>
      <c r="Q1811" s="7"/>
    </row>
    <row r="1812" spans="1:17" s="9" customFormat="1" ht="16.149999999999999" customHeight="1" x14ac:dyDescent="0.25">
      <c r="A1812" s="9" t="s">
        <v>192</v>
      </c>
      <c r="B1812" s="7">
        <v>2022</v>
      </c>
      <c r="C1812" s="296" t="s">
        <v>25</v>
      </c>
      <c r="D1812" s="307">
        <v>2008</v>
      </c>
      <c r="E1812" s="307" t="s">
        <v>194</v>
      </c>
      <c r="F1812" s="65">
        <f t="shared" si="113"/>
        <v>14</v>
      </c>
      <c r="G1812" s="66" t="str">
        <f t="shared" si="114"/>
        <v>2007-09</v>
      </c>
      <c r="H1812" s="67" t="str">
        <f t="shared" si="116"/>
        <v>2022-T7 Motor Coach-14</v>
      </c>
      <c r="I1812" s="302">
        <v>5.1309532722483998E-4</v>
      </c>
      <c r="J1812" s="305">
        <f>VLOOKUP(H1812,T7_ReductionFactor!$G$10:$H$3591,2,FALSE)</f>
        <v>0.76012914876886106</v>
      </c>
      <c r="K1812" s="75">
        <f t="shared" si="115"/>
        <v>3.9001871432069781E-4</v>
      </c>
      <c r="L1812" s="11"/>
      <c r="M1812" s="6"/>
      <c r="N1812" s="6"/>
      <c r="O1812" s="6"/>
      <c r="Q1812" s="7"/>
    </row>
    <row r="1813" spans="1:17" s="9" customFormat="1" ht="16.149999999999999" customHeight="1" x14ac:dyDescent="0.25">
      <c r="A1813" s="9" t="s">
        <v>192</v>
      </c>
      <c r="B1813" s="7">
        <v>2022</v>
      </c>
      <c r="C1813" s="296" t="s">
        <v>25</v>
      </c>
      <c r="D1813" s="307">
        <v>2004</v>
      </c>
      <c r="E1813" s="307" t="s">
        <v>194</v>
      </c>
      <c r="F1813" s="65">
        <f t="shared" si="113"/>
        <v>18</v>
      </c>
      <c r="G1813" s="66" t="str">
        <f t="shared" si="114"/>
        <v>1997-06</v>
      </c>
      <c r="H1813" s="67" t="str">
        <f t="shared" si="116"/>
        <v>2022-T7 Motor Coach-18</v>
      </c>
      <c r="I1813" s="302">
        <v>1.0058559156973E-3</v>
      </c>
      <c r="J1813" s="305">
        <f>VLOOKUP(H1813,T7_ReductionFactor!$G$10:$H$3591,2,FALSE)</f>
        <v>0.86370590944244396</v>
      </c>
      <c r="K1813" s="75">
        <f t="shared" si="115"/>
        <v>8.6876369843539875E-4</v>
      </c>
      <c r="L1813" s="11"/>
      <c r="M1813" s="6"/>
      <c r="N1813" s="6"/>
      <c r="O1813" s="6"/>
      <c r="Q1813" s="7"/>
    </row>
    <row r="1814" spans="1:17" s="9" customFormat="1" ht="16.149999999999999" customHeight="1" x14ac:dyDescent="0.25">
      <c r="A1814" s="9" t="s">
        <v>192</v>
      </c>
      <c r="B1814" s="7">
        <v>2022</v>
      </c>
      <c r="C1814" s="296" t="s">
        <v>25</v>
      </c>
      <c r="D1814" s="307">
        <v>2003</v>
      </c>
      <c r="E1814" s="307" t="s">
        <v>194</v>
      </c>
      <c r="F1814" s="65">
        <f t="shared" si="113"/>
        <v>19</v>
      </c>
      <c r="G1814" s="66" t="str">
        <f t="shared" si="114"/>
        <v>1997-06</v>
      </c>
      <c r="H1814" s="67" t="str">
        <f t="shared" si="116"/>
        <v>2022-T7 Motor Coach-19</v>
      </c>
      <c r="I1814" s="302">
        <v>5.7057412633650096E-4</v>
      </c>
      <c r="J1814" s="305">
        <f>VLOOKUP(H1814,T7_ReductionFactor!$G$10:$H$3591,2,FALSE)</f>
        <v>0.91712870029715376</v>
      </c>
      <c r="K1814" s="75">
        <f t="shared" si="115"/>
        <v>5.2328990691017914E-4</v>
      </c>
      <c r="L1814" s="11"/>
      <c r="M1814" s="6"/>
      <c r="N1814" s="6"/>
      <c r="O1814" s="6"/>
      <c r="Q1814" s="7"/>
    </row>
    <row r="1815" spans="1:17" s="9" customFormat="1" ht="16.149999999999999" customHeight="1" x14ac:dyDescent="0.25">
      <c r="A1815" s="9" t="s">
        <v>192</v>
      </c>
      <c r="B1815" s="7">
        <v>2022</v>
      </c>
      <c r="C1815" s="296" t="s">
        <v>25</v>
      </c>
      <c r="D1815" s="307">
        <v>2002</v>
      </c>
      <c r="E1815" s="307" t="s">
        <v>194</v>
      </c>
      <c r="F1815" s="65">
        <f t="shared" si="113"/>
        <v>20</v>
      </c>
      <c r="G1815" s="66" t="str">
        <f t="shared" si="114"/>
        <v>1997-06</v>
      </c>
      <c r="H1815" s="67" t="str">
        <f t="shared" si="116"/>
        <v>2022-T7 Motor Coach-20</v>
      </c>
      <c r="I1815" s="302">
        <v>3.7111785367181902E-4</v>
      </c>
      <c r="J1815" s="305">
        <f>VLOOKUP(H1815,T7_ReductionFactor!$G$10:$H$3591,2,FALSE)</f>
        <v>0.91712870029715376</v>
      </c>
      <c r="K1815" s="75">
        <f t="shared" si="115"/>
        <v>3.4036283479510466E-4</v>
      </c>
      <c r="L1815" s="11"/>
      <c r="M1815" s="6"/>
      <c r="N1815" s="6"/>
      <c r="O1815" s="6"/>
      <c r="Q1815" s="7"/>
    </row>
    <row r="1816" spans="1:17" s="9" customFormat="1" ht="16.149999999999999" customHeight="1" x14ac:dyDescent="0.25">
      <c r="A1816" s="9" t="s">
        <v>192</v>
      </c>
      <c r="B1816" s="7">
        <v>2022</v>
      </c>
      <c r="C1816" s="296" t="s">
        <v>25</v>
      </c>
      <c r="D1816" s="307">
        <v>2001</v>
      </c>
      <c r="E1816" s="307" t="s">
        <v>194</v>
      </c>
      <c r="F1816" s="65">
        <f t="shared" si="113"/>
        <v>21</v>
      </c>
      <c r="G1816" s="66" t="str">
        <f t="shared" si="114"/>
        <v>1997-06</v>
      </c>
      <c r="H1816" s="67" t="str">
        <f t="shared" si="116"/>
        <v>2022-T7 Motor Coach-21</v>
      </c>
      <c r="I1816" s="302">
        <v>7.8370452046093203E-4</v>
      </c>
      <c r="J1816" s="305">
        <f>VLOOKUP(H1816,T7_ReductionFactor!$G$10:$H$3591,2,FALSE)</f>
        <v>0.91712870029715376</v>
      </c>
      <c r="K1816" s="75">
        <f t="shared" si="115"/>
        <v>7.1875790826733872E-4</v>
      </c>
      <c r="L1816" s="11"/>
      <c r="M1816" s="6"/>
      <c r="N1816" s="6"/>
      <c r="O1816" s="6"/>
      <c r="Q1816" s="7"/>
    </row>
    <row r="1817" spans="1:17" s="9" customFormat="1" ht="16.149999999999999" customHeight="1" x14ac:dyDescent="0.25">
      <c r="A1817" s="9" t="s">
        <v>192</v>
      </c>
      <c r="B1817" s="7">
        <v>2022</v>
      </c>
      <c r="C1817" s="296" t="s">
        <v>25</v>
      </c>
      <c r="D1817" s="307">
        <v>2000</v>
      </c>
      <c r="E1817" s="307" t="s">
        <v>194</v>
      </c>
      <c r="F1817" s="65">
        <f t="shared" si="113"/>
        <v>22</v>
      </c>
      <c r="G1817" s="66" t="str">
        <f t="shared" si="114"/>
        <v>1997-06</v>
      </c>
      <c r="H1817" s="67" t="str">
        <f t="shared" si="116"/>
        <v>2022-T7 Motor Coach-22</v>
      </c>
      <c r="I1817" s="302">
        <v>7.1880778901552297E-4</v>
      </c>
      <c r="J1817" s="305">
        <f>VLOOKUP(H1817,T7_ReductionFactor!$G$10:$H$3591,2,FALSE)</f>
        <v>0.91712870029715376</v>
      </c>
      <c r="K1817" s="75">
        <f t="shared" si="115"/>
        <v>6.5923925330327727E-4</v>
      </c>
      <c r="L1817" s="11"/>
      <c r="M1817" s="6"/>
      <c r="N1817" s="6"/>
      <c r="O1817" s="6"/>
      <c r="Q1817" s="7"/>
    </row>
    <row r="1818" spans="1:17" s="9" customFormat="1" ht="16.149999999999999" customHeight="1" x14ac:dyDescent="0.25">
      <c r="A1818" s="9" t="s">
        <v>192</v>
      </c>
      <c r="B1818" s="7">
        <v>2022</v>
      </c>
      <c r="C1818" s="296" t="s">
        <v>25</v>
      </c>
      <c r="D1818" s="307">
        <v>1999</v>
      </c>
      <c r="E1818" s="307" t="s">
        <v>194</v>
      </c>
      <c r="F1818" s="65">
        <f t="shared" si="113"/>
        <v>23</v>
      </c>
      <c r="G1818" s="66" t="str">
        <f t="shared" si="114"/>
        <v>1997-06</v>
      </c>
      <c r="H1818" s="67" t="str">
        <f t="shared" si="116"/>
        <v>2022-T7 Motor Coach-23</v>
      </c>
      <c r="I1818" s="302">
        <v>5.2955216558628999E-4</v>
      </c>
      <c r="J1818" s="305">
        <f>VLOOKUP(H1818,T7_ReductionFactor!$G$10:$H$3591,2,FALSE)</f>
        <v>0.91712870029715376</v>
      </c>
      <c r="K1818" s="75">
        <f t="shared" si="115"/>
        <v>4.8566748936369731E-4</v>
      </c>
      <c r="L1818" s="11"/>
      <c r="M1818" s="6"/>
      <c r="N1818" s="6"/>
      <c r="O1818" s="6"/>
      <c r="Q1818" s="7"/>
    </row>
    <row r="1819" spans="1:17" s="9" customFormat="1" ht="16.149999999999999" customHeight="1" x14ac:dyDescent="0.25">
      <c r="A1819" s="9" t="s">
        <v>192</v>
      </c>
      <c r="B1819" s="7">
        <v>2022</v>
      </c>
      <c r="C1819" s="296" t="s">
        <v>25</v>
      </c>
      <c r="D1819" s="307">
        <v>1998</v>
      </c>
      <c r="E1819" s="307" t="s">
        <v>194</v>
      </c>
      <c r="F1819" s="65">
        <f t="shared" si="113"/>
        <v>24</v>
      </c>
      <c r="G1819" s="66" t="str">
        <f t="shared" si="114"/>
        <v>1997-06</v>
      </c>
      <c r="H1819" s="67" t="str">
        <f t="shared" si="116"/>
        <v>2022-T7 Motor Coach-24</v>
      </c>
      <c r="I1819" s="302">
        <v>4.2348071356339398E-4</v>
      </c>
      <c r="J1819" s="305">
        <f>VLOOKUP(H1819,T7_ReductionFactor!$G$10:$H$3591,2,FALSE)</f>
        <v>0.91712870029715376</v>
      </c>
      <c r="K1819" s="75">
        <f t="shared" si="115"/>
        <v>3.8838631643130678E-4</v>
      </c>
      <c r="L1819" s="11"/>
      <c r="M1819" s="6"/>
      <c r="N1819" s="6"/>
      <c r="O1819" s="6"/>
      <c r="Q1819" s="7"/>
    </row>
    <row r="1820" spans="1:17" s="9" customFormat="1" ht="16.149999999999999" customHeight="1" x14ac:dyDescent="0.25">
      <c r="A1820" s="9" t="s">
        <v>192</v>
      </c>
      <c r="B1820" s="7">
        <v>2022</v>
      </c>
      <c r="C1820" s="296" t="s">
        <v>25</v>
      </c>
      <c r="D1820" s="307">
        <v>1997</v>
      </c>
      <c r="E1820" s="307" t="s">
        <v>194</v>
      </c>
      <c r="F1820" s="65">
        <f t="shared" si="113"/>
        <v>25</v>
      </c>
      <c r="G1820" s="66" t="str">
        <f t="shared" si="114"/>
        <v>Pre1997</v>
      </c>
      <c r="H1820" s="67" t="str">
        <f t="shared" si="116"/>
        <v>2022-T7 Motor Coach-25</v>
      </c>
      <c r="I1820" s="302">
        <v>2.36877629535617E-4</v>
      </c>
      <c r="J1820" s="305">
        <f>VLOOKUP(H1820,T7_ReductionFactor!$G$10:$H$3591,2,FALSE)</f>
        <v>0.91712870029715376</v>
      </c>
      <c r="K1820" s="75">
        <f t="shared" si="115"/>
        <v>2.172472725054711E-4</v>
      </c>
      <c r="L1820" s="11"/>
      <c r="M1820" s="6"/>
      <c r="N1820" s="6"/>
      <c r="O1820" s="6"/>
      <c r="Q1820" s="7"/>
    </row>
    <row r="1821" spans="1:17" s="9" customFormat="1" ht="16.149999999999999" customHeight="1" x14ac:dyDescent="0.25">
      <c r="A1821" s="9" t="s">
        <v>192</v>
      </c>
      <c r="B1821" s="7">
        <v>2022</v>
      </c>
      <c r="C1821" s="296" t="s">
        <v>25</v>
      </c>
      <c r="D1821" s="307">
        <v>1996</v>
      </c>
      <c r="E1821" s="307" t="s">
        <v>194</v>
      </c>
      <c r="F1821" s="65">
        <f t="shared" si="113"/>
        <v>26</v>
      </c>
      <c r="G1821" s="66" t="str">
        <f t="shared" si="114"/>
        <v>Pre1997</v>
      </c>
      <c r="H1821" s="67" t="str">
        <f t="shared" si="116"/>
        <v>2022-T7 Motor Coach-26</v>
      </c>
      <c r="I1821" s="302">
        <v>9.8515932584969604E-5</v>
      </c>
      <c r="J1821" s="305">
        <f>VLOOKUP(H1821,T7_ReductionFactor!$G$10:$H$3591,2,FALSE)</f>
        <v>0.91712870029715376</v>
      </c>
      <c r="K1821" s="75">
        <f t="shared" si="115"/>
        <v>9.0351789210215195E-5</v>
      </c>
      <c r="L1821" s="11"/>
      <c r="M1821" s="6"/>
      <c r="N1821" s="6"/>
      <c r="O1821" s="6"/>
      <c r="Q1821" s="7"/>
    </row>
    <row r="1822" spans="1:17" s="9" customFormat="1" ht="16.149999999999999" customHeight="1" x14ac:dyDescent="0.25">
      <c r="A1822" s="9" t="s">
        <v>192</v>
      </c>
      <c r="B1822" s="7">
        <v>2022</v>
      </c>
      <c r="C1822" s="296" t="s">
        <v>26</v>
      </c>
      <c r="D1822" s="307">
        <v>2023</v>
      </c>
      <c r="E1822" s="307" t="s">
        <v>194</v>
      </c>
      <c r="F1822" s="65">
        <f t="shared" si="113"/>
        <v>-1</v>
      </c>
      <c r="G1822" s="66" t="str">
        <f t="shared" si="114"/>
        <v>2013+</v>
      </c>
      <c r="H1822" s="67" t="str">
        <f t="shared" si="116"/>
        <v>2022-T7 NNOOS--1</v>
      </c>
      <c r="I1822" s="302">
        <v>2.40547291721456E-3</v>
      </c>
      <c r="J1822" s="305">
        <f>VLOOKUP(H1822,T7_ReductionFactor!$G$10:$H$3591,2,FALSE)</f>
        <v>1</v>
      </c>
      <c r="K1822" s="75">
        <f t="shared" si="115"/>
        <v>2.40547291721456E-3</v>
      </c>
      <c r="L1822" s="11"/>
      <c r="M1822" s="6"/>
      <c r="N1822" s="6"/>
      <c r="O1822" s="6"/>
      <c r="Q1822" s="7"/>
    </row>
    <row r="1823" spans="1:17" s="9" customFormat="1" ht="16.149999999999999" customHeight="1" x14ac:dyDescent="0.25">
      <c r="A1823" s="9" t="s">
        <v>192</v>
      </c>
      <c r="B1823" s="7">
        <v>2022</v>
      </c>
      <c r="C1823" s="296" t="s">
        <v>26</v>
      </c>
      <c r="D1823" s="307">
        <v>2022</v>
      </c>
      <c r="E1823" s="307" t="s">
        <v>194</v>
      </c>
      <c r="F1823" s="65">
        <f t="shared" si="113"/>
        <v>0</v>
      </c>
      <c r="G1823" s="66" t="str">
        <f t="shared" si="114"/>
        <v>2013+</v>
      </c>
      <c r="H1823" s="67" t="str">
        <f t="shared" si="116"/>
        <v>2022-T7 NNOOS-0</v>
      </c>
      <c r="I1823" s="302">
        <v>1.141571958322E-2</v>
      </c>
      <c r="J1823" s="305">
        <f>VLOOKUP(H1823,T7_ReductionFactor!$G$10:$H$3591,2,FALSE)</f>
        <v>0.90211523680260397</v>
      </c>
      <c r="K1823" s="75">
        <f t="shared" si="115"/>
        <v>1.0298294575088634E-2</v>
      </c>
      <c r="L1823" s="11"/>
      <c r="M1823" s="6"/>
      <c r="N1823" s="6"/>
      <c r="O1823" s="6"/>
      <c r="Q1823" s="7"/>
    </row>
    <row r="1824" spans="1:17" s="9" customFormat="1" ht="16.149999999999999" customHeight="1" x14ac:dyDescent="0.25">
      <c r="A1824" s="9" t="s">
        <v>192</v>
      </c>
      <c r="B1824" s="7">
        <v>2022</v>
      </c>
      <c r="C1824" s="296" t="s">
        <v>26</v>
      </c>
      <c r="D1824" s="307">
        <v>2021</v>
      </c>
      <c r="E1824" s="307" t="s">
        <v>194</v>
      </c>
      <c r="F1824" s="65">
        <f t="shared" si="113"/>
        <v>1</v>
      </c>
      <c r="G1824" s="66" t="str">
        <f t="shared" si="114"/>
        <v>2013+</v>
      </c>
      <c r="H1824" s="67" t="str">
        <f t="shared" si="116"/>
        <v>2022-T7 NNOOS-1</v>
      </c>
      <c r="I1824" s="302">
        <v>2.3215477863051399E-2</v>
      </c>
      <c r="J1824" s="305">
        <f>VLOOKUP(H1824,T7_ReductionFactor!$G$10:$H$3591,2,FALSE)</f>
        <v>0.84744587026516083</v>
      </c>
      <c r="K1824" s="75">
        <f t="shared" si="115"/>
        <v>1.9673860841275169E-2</v>
      </c>
      <c r="L1824" s="11"/>
      <c r="M1824" s="6"/>
      <c r="N1824" s="6"/>
      <c r="O1824" s="6"/>
      <c r="Q1824" s="7"/>
    </row>
    <row r="1825" spans="1:17" s="9" customFormat="1" ht="16.149999999999999" customHeight="1" x14ac:dyDescent="0.25">
      <c r="A1825" s="9" t="s">
        <v>192</v>
      </c>
      <c r="B1825" s="7">
        <v>2022</v>
      </c>
      <c r="C1825" s="296" t="s">
        <v>26</v>
      </c>
      <c r="D1825" s="307">
        <v>2020</v>
      </c>
      <c r="E1825" s="307" t="s">
        <v>194</v>
      </c>
      <c r="F1825" s="65">
        <f t="shared" si="113"/>
        <v>2</v>
      </c>
      <c r="G1825" s="66" t="str">
        <f t="shared" si="114"/>
        <v>2013+</v>
      </c>
      <c r="H1825" s="67" t="str">
        <f t="shared" si="116"/>
        <v>2022-T7 NNOOS-2</v>
      </c>
      <c r="I1825" s="302">
        <v>2.5500104662427098E-2</v>
      </c>
      <c r="J1825" s="305">
        <f>VLOOKUP(H1825,T7_ReductionFactor!$G$10:$H$3591,2,FALSE)</f>
        <v>0.81331967036577013</v>
      </c>
      <c r="K1825" s="75">
        <f t="shared" si="115"/>
        <v>2.0739736718337846E-2</v>
      </c>
      <c r="L1825" s="11"/>
      <c r="M1825" s="6"/>
      <c r="N1825" s="6"/>
      <c r="O1825" s="6"/>
      <c r="Q1825" s="7"/>
    </row>
    <row r="1826" spans="1:17" s="9" customFormat="1" ht="16.149999999999999" customHeight="1" x14ac:dyDescent="0.25">
      <c r="A1826" s="9" t="s">
        <v>192</v>
      </c>
      <c r="B1826" s="7">
        <v>2022</v>
      </c>
      <c r="C1826" s="296" t="s">
        <v>26</v>
      </c>
      <c r="D1826" s="307">
        <v>2019</v>
      </c>
      <c r="E1826" s="307" t="s">
        <v>194</v>
      </c>
      <c r="F1826" s="65">
        <f t="shared" si="113"/>
        <v>3</v>
      </c>
      <c r="G1826" s="66" t="str">
        <f t="shared" si="114"/>
        <v>2013+</v>
      </c>
      <c r="H1826" s="67" t="str">
        <f t="shared" si="116"/>
        <v>2022-T7 NNOOS-3</v>
      </c>
      <c r="I1826" s="302">
        <v>2.6033541367335301E-2</v>
      </c>
      <c r="J1826" s="305">
        <f>VLOOKUP(H1826,T7_ReductionFactor!$G$10:$H$3591,2,FALSE)</f>
        <v>0.79041922621441119</v>
      </c>
      <c r="K1826" s="75">
        <f t="shared" si="115"/>
        <v>2.0577411623190035E-2</v>
      </c>
      <c r="L1826" s="11"/>
      <c r="M1826" s="6"/>
      <c r="N1826" s="6"/>
      <c r="O1826" s="6"/>
      <c r="Q1826" s="7"/>
    </row>
    <row r="1827" spans="1:17" s="9" customFormat="1" ht="16.149999999999999" customHeight="1" x14ac:dyDescent="0.25">
      <c r="A1827" s="9" t="s">
        <v>192</v>
      </c>
      <c r="B1827" s="7">
        <v>2022</v>
      </c>
      <c r="C1827" s="296" t="s">
        <v>26</v>
      </c>
      <c r="D1827" s="307">
        <v>2018</v>
      </c>
      <c r="E1827" s="307" t="s">
        <v>194</v>
      </c>
      <c r="F1827" s="65">
        <f t="shared" si="113"/>
        <v>4</v>
      </c>
      <c r="G1827" s="66" t="str">
        <f t="shared" si="114"/>
        <v>2013+</v>
      </c>
      <c r="H1827" s="67" t="str">
        <f t="shared" si="116"/>
        <v>2022-T7 NNOOS-4</v>
      </c>
      <c r="I1827" s="302">
        <v>2.51338610235677E-2</v>
      </c>
      <c r="J1827" s="305">
        <f>VLOOKUP(H1827,T7_ReductionFactor!$G$10:$H$3591,2,FALSE)</f>
        <v>0.77424983316484808</v>
      </c>
      <c r="K1827" s="75">
        <f t="shared" si="115"/>
        <v>1.9459887704285771E-2</v>
      </c>
      <c r="L1827" s="11"/>
      <c r="M1827" s="6"/>
      <c r="N1827" s="6"/>
      <c r="O1827" s="6"/>
      <c r="Q1827" s="7"/>
    </row>
    <row r="1828" spans="1:17" s="9" customFormat="1" ht="16.149999999999999" customHeight="1" x14ac:dyDescent="0.25">
      <c r="A1828" s="9" t="s">
        <v>192</v>
      </c>
      <c r="B1828" s="7">
        <v>2022</v>
      </c>
      <c r="C1828" s="296" t="s">
        <v>26</v>
      </c>
      <c r="D1828" s="307">
        <v>2017</v>
      </c>
      <c r="E1828" s="307" t="s">
        <v>194</v>
      </c>
      <c r="F1828" s="65">
        <f t="shared" si="113"/>
        <v>5</v>
      </c>
      <c r="G1828" s="66" t="str">
        <f t="shared" si="114"/>
        <v>2013+</v>
      </c>
      <c r="H1828" s="67" t="str">
        <f t="shared" si="116"/>
        <v>2022-T7 NNOOS-5</v>
      </c>
      <c r="I1828" s="302">
        <v>3.9038668083175902E-2</v>
      </c>
      <c r="J1828" s="305">
        <f>VLOOKUP(H1828,T7_ReductionFactor!$G$10:$H$3591,2,FALSE)</f>
        <v>0.76239173758930112</v>
      </c>
      <c r="K1828" s="75">
        <f t="shared" si="115"/>
        <v>2.9762757993104468E-2</v>
      </c>
      <c r="L1828" s="11"/>
      <c r="M1828" s="6"/>
      <c r="N1828" s="6"/>
      <c r="O1828" s="6"/>
      <c r="Q1828" s="7"/>
    </row>
    <row r="1829" spans="1:17" s="9" customFormat="1" ht="16.149999999999999" customHeight="1" x14ac:dyDescent="0.25">
      <c r="A1829" s="9" t="s">
        <v>192</v>
      </c>
      <c r="B1829" s="7">
        <v>2022</v>
      </c>
      <c r="C1829" s="296" t="s">
        <v>26</v>
      </c>
      <c r="D1829" s="307">
        <v>2016</v>
      </c>
      <c r="E1829" s="307" t="s">
        <v>194</v>
      </c>
      <c r="F1829" s="65">
        <f t="shared" si="113"/>
        <v>6</v>
      </c>
      <c r="G1829" s="66" t="str">
        <f t="shared" si="114"/>
        <v>2013+</v>
      </c>
      <c r="H1829" s="67" t="str">
        <f t="shared" si="116"/>
        <v>2022-T7 NNOOS-6</v>
      </c>
      <c r="I1829" s="302">
        <v>4.7844464040201998E-2</v>
      </c>
      <c r="J1829" s="305">
        <f>VLOOKUP(H1829,T7_ReductionFactor!$G$10:$H$3591,2,FALSE)</f>
        <v>0.75343232351669964</v>
      </c>
      <c r="K1829" s="75">
        <f t="shared" si="115"/>
        <v>3.6047565709220575E-2</v>
      </c>
      <c r="L1829" s="11"/>
      <c r="M1829" s="6"/>
      <c r="N1829" s="6"/>
      <c r="O1829" s="6"/>
      <c r="Q1829" s="7"/>
    </row>
    <row r="1830" spans="1:17" s="9" customFormat="1" ht="16.149999999999999" customHeight="1" x14ac:dyDescent="0.25">
      <c r="A1830" s="9" t="s">
        <v>192</v>
      </c>
      <c r="B1830" s="7">
        <v>2022</v>
      </c>
      <c r="C1830" s="296" t="s">
        <v>26</v>
      </c>
      <c r="D1830" s="307">
        <v>2015</v>
      </c>
      <c r="E1830" s="307" t="s">
        <v>194</v>
      </c>
      <c r="F1830" s="65">
        <f t="shared" si="113"/>
        <v>7</v>
      </c>
      <c r="G1830" s="66" t="str">
        <f t="shared" si="114"/>
        <v>2013+</v>
      </c>
      <c r="H1830" s="67" t="str">
        <f t="shared" si="116"/>
        <v>2022-T7 NNOOS-7</v>
      </c>
      <c r="I1830" s="302">
        <v>2.29128331655458E-2</v>
      </c>
      <c r="J1830" s="305">
        <f>VLOOKUP(H1830,T7_ReductionFactor!$G$10:$H$3591,2,FALSE)</f>
        <v>0.74649311652637318</v>
      </c>
      <c r="K1830" s="75">
        <f t="shared" si="115"/>
        <v>1.7104272238197129E-2</v>
      </c>
      <c r="L1830" s="11"/>
      <c r="M1830" s="6"/>
      <c r="N1830" s="6"/>
      <c r="O1830" s="6"/>
      <c r="Q1830" s="7"/>
    </row>
    <row r="1831" spans="1:17" s="9" customFormat="1" ht="16.149999999999999" customHeight="1" x14ac:dyDescent="0.25">
      <c r="A1831" s="9" t="s">
        <v>192</v>
      </c>
      <c r="B1831" s="7">
        <v>2022</v>
      </c>
      <c r="C1831" s="296" t="s">
        <v>26</v>
      </c>
      <c r="D1831" s="307">
        <v>2014</v>
      </c>
      <c r="E1831" s="307" t="s">
        <v>194</v>
      </c>
      <c r="F1831" s="65">
        <f t="shared" si="113"/>
        <v>8</v>
      </c>
      <c r="G1831" s="66" t="str">
        <f t="shared" si="114"/>
        <v>2013+</v>
      </c>
      <c r="H1831" s="67" t="str">
        <f t="shared" si="116"/>
        <v>2022-T7 NNOOS-8</v>
      </c>
      <c r="I1831" s="302">
        <v>1.57890434472687E-2</v>
      </c>
      <c r="J1831" s="305">
        <f>VLOOKUP(H1831,T7_ReductionFactor!$G$10:$H$3591,2,FALSE)</f>
        <v>0.74100027168473026</v>
      </c>
      <c r="K1831" s="75">
        <f t="shared" si="115"/>
        <v>1.1699685484068117E-2</v>
      </c>
      <c r="L1831" s="11"/>
      <c r="M1831" s="6"/>
      <c r="N1831" s="6"/>
      <c r="O1831" s="6"/>
      <c r="Q1831" s="7"/>
    </row>
    <row r="1832" spans="1:17" s="9" customFormat="1" ht="16.149999999999999" customHeight="1" x14ac:dyDescent="0.25">
      <c r="A1832" s="9" t="s">
        <v>192</v>
      </c>
      <c r="B1832" s="7">
        <v>2022</v>
      </c>
      <c r="C1832" s="296" t="s">
        <v>26</v>
      </c>
      <c r="D1832" s="307">
        <v>2013</v>
      </c>
      <c r="E1832" s="307" t="s">
        <v>194</v>
      </c>
      <c r="F1832" s="65">
        <f t="shared" si="113"/>
        <v>9</v>
      </c>
      <c r="G1832" s="66" t="str">
        <f t="shared" si="114"/>
        <v>2010-12</v>
      </c>
      <c r="H1832" s="67" t="str">
        <f t="shared" si="116"/>
        <v>2022-T7 NNOOS-9</v>
      </c>
      <c r="I1832" s="302">
        <v>1.5026640549801301E-2</v>
      </c>
      <c r="J1832" s="305">
        <f>VLOOKUP(H1832,T7_ReductionFactor!$G$10:$H$3591,2,FALSE)</f>
        <v>0.71911140184646072</v>
      </c>
      <c r="K1832" s="75">
        <f t="shared" si="115"/>
        <v>1.0805828550810484E-2</v>
      </c>
      <c r="L1832" s="11"/>
      <c r="M1832" s="6"/>
      <c r="N1832" s="6"/>
      <c r="O1832" s="6"/>
      <c r="Q1832" s="7"/>
    </row>
    <row r="1833" spans="1:17" s="9" customFormat="1" ht="16.149999999999999" customHeight="1" x14ac:dyDescent="0.25">
      <c r="A1833" s="9" t="s">
        <v>192</v>
      </c>
      <c r="B1833" s="7">
        <v>2022</v>
      </c>
      <c r="C1833" s="296" t="s">
        <v>26</v>
      </c>
      <c r="D1833" s="307">
        <v>2012</v>
      </c>
      <c r="E1833" s="307" t="s">
        <v>194</v>
      </c>
      <c r="F1833" s="65">
        <f t="shared" si="113"/>
        <v>10</v>
      </c>
      <c r="G1833" s="66" t="str">
        <f t="shared" si="114"/>
        <v>2010-12</v>
      </c>
      <c r="H1833" s="67" t="str">
        <f t="shared" si="116"/>
        <v>2022-T7 NNOOS-10</v>
      </c>
      <c r="I1833" s="302">
        <v>1.3824875251490299E-2</v>
      </c>
      <c r="J1833" s="305">
        <f>VLOOKUP(H1833,T7_ReductionFactor!$G$10:$H$3591,2,FALSE)</f>
        <v>0.71911140184646072</v>
      </c>
      <c r="K1833" s="75">
        <f t="shared" si="115"/>
        <v>9.94162542245163E-3</v>
      </c>
      <c r="L1833" s="11"/>
      <c r="M1833" s="6"/>
      <c r="N1833" s="6"/>
      <c r="O1833" s="6"/>
      <c r="Q1833" s="7"/>
    </row>
    <row r="1834" spans="1:17" s="9" customFormat="1" ht="16.149999999999999" customHeight="1" x14ac:dyDescent="0.25">
      <c r="A1834" s="9" t="s">
        <v>192</v>
      </c>
      <c r="B1834" s="7">
        <v>2022</v>
      </c>
      <c r="C1834" s="296" t="s">
        <v>26</v>
      </c>
      <c r="D1834" s="307">
        <v>2011</v>
      </c>
      <c r="E1834" s="307" t="s">
        <v>194</v>
      </c>
      <c r="F1834" s="65">
        <f t="shared" si="113"/>
        <v>11</v>
      </c>
      <c r="G1834" s="66" t="str">
        <f t="shared" si="114"/>
        <v>2010-12</v>
      </c>
      <c r="H1834" s="67" t="str">
        <f t="shared" si="116"/>
        <v>2022-T7 NNOOS-11</v>
      </c>
      <c r="I1834" s="302">
        <v>8.2287607987189103E-3</v>
      </c>
      <c r="J1834" s="305">
        <f>VLOOKUP(H1834,T7_ReductionFactor!$G$10:$H$3591,2,FALSE)</f>
        <v>0.71911140184646072</v>
      </c>
      <c r="K1834" s="75">
        <f t="shared" si="115"/>
        <v>5.917395713425957E-3</v>
      </c>
      <c r="L1834" s="11"/>
      <c r="M1834" s="6"/>
      <c r="N1834" s="6"/>
      <c r="O1834" s="6"/>
      <c r="Q1834" s="7"/>
    </row>
    <row r="1835" spans="1:17" s="9" customFormat="1" ht="16.149999999999999" customHeight="1" x14ac:dyDescent="0.25">
      <c r="A1835" s="9" t="s">
        <v>192</v>
      </c>
      <c r="B1835" s="7">
        <v>2022</v>
      </c>
      <c r="C1835" s="296" t="s">
        <v>26</v>
      </c>
      <c r="D1835" s="307">
        <v>2010</v>
      </c>
      <c r="E1835" s="307" t="s">
        <v>194</v>
      </c>
      <c r="F1835" s="65">
        <f t="shared" si="113"/>
        <v>12</v>
      </c>
      <c r="G1835" s="66" t="str">
        <f t="shared" si="114"/>
        <v>2007-09</v>
      </c>
      <c r="H1835" s="67" t="str">
        <f t="shared" si="116"/>
        <v>2022-T7 NNOOS-12</v>
      </c>
      <c r="I1835" s="302">
        <v>4.5202113503816496E-3</v>
      </c>
      <c r="J1835" s="305">
        <f>VLOOKUP(H1835,T7_ReductionFactor!$G$10:$H$3591,2,FALSE)</f>
        <v>0.75501389938464736</v>
      </c>
      <c r="K1835" s="75">
        <f t="shared" si="115"/>
        <v>3.4128223976943916E-3</v>
      </c>
      <c r="L1835" s="11"/>
      <c r="M1835" s="6"/>
      <c r="N1835" s="6"/>
      <c r="O1835" s="6"/>
      <c r="Q1835" s="7"/>
    </row>
    <row r="1836" spans="1:17" s="9" customFormat="1" ht="16.149999999999999" customHeight="1" x14ac:dyDescent="0.25">
      <c r="A1836" s="9" t="s">
        <v>192</v>
      </c>
      <c r="B1836" s="7">
        <v>2022</v>
      </c>
      <c r="C1836" s="296" t="s">
        <v>26</v>
      </c>
      <c r="D1836" s="307">
        <v>2009</v>
      </c>
      <c r="E1836" s="307" t="s">
        <v>194</v>
      </c>
      <c r="F1836" s="65">
        <f t="shared" si="113"/>
        <v>13</v>
      </c>
      <c r="G1836" s="66" t="str">
        <f t="shared" si="114"/>
        <v>2007-09</v>
      </c>
      <c r="H1836" s="67" t="str">
        <f t="shared" si="116"/>
        <v>2022-T7 NNOOS-13</v>
      </c>
      <c r="I1836" s="302">
        <v>3.1485048597575602E-3</v>
      </c>
      <c r="J1836" s="305">
        <f>VLOOKUP(H1836,T7_ReductionFactor!$G$10:$H$3591,2,FALSE)</f>
        <v>0.75501389938464736</v>
      </c>
      <c r="K1836" s="75">
        <f t="shared" si="115"/>
        <v>2.3771649313970677E-3</v>
      </c>
      <c r="L1836" s="11"/>
      <c r="M1836" s="6"/>
      <c r="N1836" s="6"/>
      <c r="O1836" s="6"/>
      <c r="Q1836" s="7"/>
    </row>
    <row r="1837" spans="1:17" s="9" customFormat="1" ht="16.149999999999999" customHeight="1" x14ac:dyDescent="0.25">
      <c r="A1837" s="9" t="s">
        <v>192</v>
      </c>
      <c r="B1837" s="7">
        <v>2022</v>
      </c>
      <c r="C1837" s="296" t="s">
        <v>26</v>
      </c>
      <c r="D1837" s="307">
        <v>2008</v>
      </c>
      <c r="E1837" s="307" t="s">
        <v>194</v>
      </c>
      <c r="F1837" s="65">
        <f t="shared" si="113"/>
        <v>14</v>
      </c>
      <c r="G1837" s="66" t="str">
        <f t="shared" si="114"/>
        <v>2007-09</v>
      </c>
      <c r="H1837" s="67" t="str">
        <f t="shared" si="116"/>
        <v>2022-T7 NNOOS-14</v>
      </c>
      <c r="I1837" s="302">
        <v>2.27773046862445E-3</v>
      </c>
      <c r="J1837" s="305">
        <f>VLOOKUP(H1837,T7_ReductionFactor!$G$10:$H$3591,2,FALSE)</f>
        <v>0.75501389938464736</v>
      </c>
      <c r="K1837" s="75">
        <f t="shared" si="115"/>
        <v>1.7197181628633661E-3</v>
      </c>
      <c r="L1837" s="11"/>
      <c r="M1837" s="6"/>
      <c r="N1837" s="6"/>
      <c r="O1837" s="6"/>
      <c r="Q1837" s="7"/>
    </row>
    <row r="1838" spans="1:17" s="9" customFormat="1" ht="16.149999999999999" customHeight="1" x14ac:dyDescent="0.25">
      <c r="A1838" s="9" t="s">
        <v>192</v>
      </c>
      <c r="B1838" s="7">
        <v>2022</v>
      </c>
      <c r="C1838" s="296" t="s">
        <v>27</v>
      </c>
      <c r="D1838" s="307">
        <v>2023</v>
      </c>
      <c r="E1838" s="307" t="s">
        <v>194</v>
      </c>
      <c r="F1838" s="65">
        <f t="shared" si="113"/>
        <v>-1</v>
      </c>
      <c r="G1838" s="66" t="str">
        <f t="shared" si="114"/>
        <v>2013+</v>
      </c>
      <c r="H1838" s="67" t="str">
        <f t="shared" si="116"/>
        <v>2022-T7 NOOS--1</v>
      </c>
      <c r="I1838" s="302">
        <v>1.6353987171653501E-4</v>
      </c>
      <c r="J1838" s="305">
        <f>VLOOKUP(H1838,T7_ReductionFactor!$G$10:$H$3591,2,FALSE)</f>
        <v>1</v>
      </c>
      <c r="K1838" s="75">
        <f t="shared" si="115"/>
        <v>1.6353987171653501E-4</v>
      </c>
      <c r="L1838" s="11"/>
      <c r="M1838" s="6"/>
      <c r="N1838" s="6"/>
      <c r="O1838" s="6"/>
      <c r="Q1838" s="7"/>
    </row>
    <row r="1839" spans="1:17" s="9" customFormat="1" ht="16.149999999999999" customHeight="1" x14ac:dyDescent="0.25">
      <c r="A1839" s="9" t="s">
        <v>192</v>
      </c>
      <c r="B1839" s="7">
        <v>2022</v>
      </c>
      <c r="C1839" s="296" t="s">
        <v>27</v>
      </c>
      <c r="D1839" s="307">
        <v>2022</v>
      </c>
      <c r="E1839" s="307" t="s">
        <v>194</v>
      </c>
      <c r="F1839" s="65">
        <f t="shared" si="113"/>
        <v>0</v>
      </c>
      <c r="G1839" s="66" t="str">
        <f t="shared" si="114"/>
        <v>2013+</v>
      </c>
      <c r="H1839" s="67" t="str">
        <f t="shared" si="116"/>
        <v>2022-T7 NOOS-0</v>
      </c>
      <c r="I1839" s="302">
        <v>8.2465224290789903E-4</v>
      </c>
      <c r="J1839" s="305">
        <f>VLOOKUP(H1839,T7_ReductionFactor!$G$10:$H$3591,2,FALSE)</f>
        <v>0.90211523680260397</v>
      </c>
      <c r="K1839" s="75">
        <f t="shared" si="115"/>
        <v>7.4393135339065786E-4</v>
      </c>
      <c r="L1839" s="11"/>
      <c r="M1839" s="6"/>
      <c r="N1839" s="6"/>
      <c r="O1839" s="6"/>
      <c r="Q1839" s="7"/>
    </row>
    <row r="1840" spans="1:17" s="9" customFormat="1" ht="16.149999999999999" customHeight="1" x14ac:dyDescent="0.25">
      <c r="A1840" s="9" t="s">
        <v>192</v>
      </c>
      <c r="B1840" s="7">
        <v>2022</v>
      </c>
      <c r="C1840" s="296" t="s">
        <v>27</v>
      </c>
      <c r="D1840" s="307">
        <v>2021</v>
      </c>
      <c r="E1840" s="307" t="s">
        <v>194</v>
      </c>
      <c r="F1840" s="65">
        <f t="shared" si="113"/>
        <v>1</v>
      </c>
      <c r="G1840" s="66" t="str">
        <f t="shared" si="114"/>
        <v>2013+</v>
      </c>
      <c r="H1840" s="67" t="str">
        <f t="shared" si="116"/>
        <v>2022-T7 NOOS-1</v>
      </c>
      <c r="I1840" s="302">
        <v>1.7953722509545301E-3</v>
      </c>
      <c r="J1840" s="305">
        <f>VLOOKUP(H1840,T7_ReductionFactor!$G$10:$H$3591,2,FALSE)</f>
        <v>0.84744587026516083</v>
      </c>
      <c r="K1840" s="75">
        <f t="shared" si="115"/>
        <v>1.5214807996600825E-3</v>
      </c>
      <c r="L1840" s="11"/>
      <c r="M1840" s="6"/>
      <c r="N1840" s="6"/>
      <c r="O1840" s="6"/>
      <c r="Q1840" s="7"/>
    </row>
    <row r="1841" spans="1:17" s="9" customFormat="1" ht="16.149999999999999" customHeight="1" x14ac:dyDescent="0.25">
      <c r="A1841" s="9" t="s">
        <v>192</v>
      </c>
      <c r="B1841" s="7">
        <v>2022</v>
      </c>
      <c r="C1841" s="296" t="s">
        <v>27</v>
      </c>
      <c r="D1841" s="307">
        <v>2020</v>
      </c>
      <c r="E1841" s="307" t="s">
        <v>194</v>
      </c>
      <c r="F1841" s="65">
        <f t="shared" si="113"/>
        <v>2</v>
      </c>
      <c r="G1841" s="66" t="str">
        <f t="shared" si="114"/>
        <v>2013+</v>
      </c>
      <c r="H1841" s="67" t="str">
        <f t="shared" si="116"/>
        <v>2022-T7 NOOS-2</v>
      </c>
      <c r="I1841" s="302">
        <v>2.5162594310624699E-3</v>
      </c>
      <c r="J1841" s="305">
        <f>VLOOKUP(H1841,T7_ReductionFactor!$G$10:$H$3591,2,FALSE)</f>
        <v>0.81331967036577013</v>
      </c>
      <c r="K1841" s="75">
        <f t="shared" si="115"/>
        <v>2.0465232910264882E-3</v>
      </c>
      <c r="L1841" s="11"/>
      <c r="M1841" s="6"/>
      <c r="N1841" s="6"/>
      <c r="O1841" s="6"/>
      <c r="Q1841" s="7"/>
    </row>
    <row r="1842" spans="1:17" s="9" customFormat="1" ht="16.149999999999999" customHeight="1" x14ac:dyDescent="0.25">
      <c r="A1842" s="9" t="s">
        <v>192</v>
      </c>
      <c r="B1842" s="7">
        <v>2022</v>
      </c>
      <c r="C1842" s="296" t="s">
        <v>27</v>
      </c>
      <c r="D1842" s="307">
        <v>2019</v>
      </c>
      <c r="E1842" s="307" t="s">
        <v>194</v>
      </c>
      <c r="F1842" s="65">
        <f t="shared" si="113"/>
        <v>3</v>
      </c>
      <c r="G1842" s="66" t="str">
        <f t="shared" si="114"/>
        <v>2013+</v>
      </c>
      <c r="H1842" s="67" t="str">
        <f t="shared" si="116"/>
        <v>2022-T7 NOOS-3</v>
      </c>
      <c r="I1842" s="302">
        <v>3.8328576371035902E-3</v>
      </c>
      <c r="J1842" s="305">
        <f>VLOOKUP(H1842,T7_ReductionFactor!$G$10:$H$3591,2,FALSE)</f>
        <v>0.79041922621441119</v>
      </c>
      <c r="K1842" s="75">
        <f t="shared" si="115"/>
        <v>3.0295643677094161E-3</v>
      </c>
      <c r="L1842" s="11"/>
      <c r="M1842" s="6"/>
      <c r="N1842" s="6"/>
      <c r="O1842" s="6"/>
      <c r="Q1842" s="7"/>
    </row>
    <row r="1843" spans="1:17" s="9" customFormat="1" ht="16.149999999999999" customHeight="1" x14ac:dyDescent="0.25">
      <c r="A1843" s="9" t="s">
        <v>192</v>
      </c>
      <c r="B1843" s="7">
        <v>2022</v>
      </c>
      <c r="C1843" s="296" t="s">
        <v>27</v>
      </c>
      <c r="D1843" s="307">
        <v>2018</v>
      </c>
      <c r="E1843" s="307" t="s">
        <v>194</v>
      </c>
      <c r="F1843" s="65">
        <f t="shared" si="113"/>
        <v>4</v>
      </c>
      <c r="G1843" s="66" t="str">
        <f t="shared" si="114"/>
        <v>2013+</v>
      </c>
      <c r="H1843" s="67" t="str">
        <f t="shared" si="116"/>
        <v>2022-T7 NOOS-4</v>
      </c>
      <c r="I1843" s="302">
        <v>5.15337667946678E-3</v>
      </c>
      <c r="J1843" s="305">
        <f>VLOOKUP(H1843,T7_ReductionFactor!$G$10:$H$3591,2,FALSE)</f>
        <v>0.77424983316484808</v>
      </c>
      <c r="K1843" s="75">
        <f t="shared" si="115"/>
        <v>3.9900010343127731E-3</v>
      </c>
      <c r="L1843" s="11"/>
      <c r="M1843" s="6"/>
      <c r="N1843" s="6"/>
      <c r="O1843" s="6"/>
      <c r="Q1843" s="7"/>
    </row>
    <row r="1844" spans="1:17" s="9" customFormat="1" ht="16.149999999999999" customHeight="1" x14ac:dyDescent="0.25">
      <c r="A1844" s="9" t="s">
        <v>192</v>
      </c>
      <c r="B1844" s="7">
        <v>2022</v>
      </c>
      <c r="C1844" s="296" t="s">
        <v>27</v>
      </c>
      <c r="D1844" s="307">
        <v>2017</v>
      </c>
      <c r="E1844" s="307" t="s">
        <v>194</v>
      </c>
      <c r="F1844" s="65">
        <f t="shared" si="113"/>
        <v>5</v>
      </c>
      <c r="G1844" s="66" t="str">
        <f t="shared" si="114"/>
        <v>2013+</v>
      </c>
      <c r="H1844" s="67" t="str">
        <f t="shared" si="116"/>
        <v>2022-T7 NOOS-5</v>
      </c>
      <c r="I1844" s="302">
        <v>8.2583504580153802E-3</v>
      </c>
      <c r="J1844" s="305">
        <f>VLOOKUP(H1844,T7_ReductionFactor!$G$10:$H$3591,2,FALSE)</f>
        <v>0.76239173758930112</v>
      </c>
      <c r="K1844" s="75">
        <f t="shared" si="115"/>
        <v>6.2960981553077467E-3</v>
      </c>
      <c r="L1844" s="11"/>
      <c r="M1844" s="6"/>
      <c r="N1844" s="6"/>
      <c r="O1844" s="6"/>
      <c r="Q1844" s="7"/>
    </row>
    <row r="1845" spans="1:17" s="9" customFormat="1" ht="16.149999999999999" customHeight="1" x14ac:dyDescent="0.25">
      <c r="A1845" s="9" t="s">
        <v>192</v>
      </c>
      <c r="B1845" s="7">
        <v>2022</v>
      </c>
      <c r="C1845" s="296" t="s">
        <v>27</v>
      </c>
      <c r="D1845" s="307">
        <v>2016</v>
      </c>
      <c r="E1845" s="307" t="s">
        <v>194</v>
      </c>
      <c r="F1845" s="65">
        <f t="shared" si="113"/>
        <v>6</v>
      </c>
      <c r="G1845" s="66" t="str">
        <f t="shared" si="114"/>
        <v>2013+</v>
      </c>
      <c r="H1845" s="67" t="str">
        <f t="shared" si="116"/>
        <v>2022-T7 NOOS-6</v>
      </c>
      <c r="I1845" s="302">
        <v>3.7652863972065999E-2</v>
      </c>
      <c r="J1845" s="305">
        <f>VLOOKUP(H1845,T7_ReductionFactor!$G$10:$H$3591,2,FALSE)</f>
        <v>0.75343232351669964</v>
      </c>
      <c r="K1845" s="75">
        <f t="shared" si="115"/>
        <v>2.8368884789531913E-2</v>
      </c>
      <c r="L1845" s="11"/>
      <c r="M1845" s="6"/>
      <c r="N1845" s="6"/>
      <c r="O1845" s="6"/>
      <c r="Q1845" s="7"/>
    </row>
    <row r="1846" spans="1:17" s="9" customFormat="1" ht="16.149999999999999" customHeight="1" x14ac:dyDescent="0.25">
      <c r="A1846" s="9" t="s">
        <v>192</v>
      </c>
      <c r="B1846" s="7">
        <v>2022</v>
      </c>
      <c r="C1846" s="296" t="s">
        <v>27</v>
      </c>
      <c r="D1846" s="307">
        <v>2015</v>
      </c>
      <c r="E1846" s="307" t="s">
        <v>194</v>
      </c>
      <c r="F1846" s="65">
        <f t="shared" si="113"/>
        <v>7</v>
      </c>
      <c r="G1846" s="66" t="str">
        <f t="shared" si="114"/>
        <v>2013+</v>
      </c>
      <c r="H1846" s="67" t="str">
        <f t="shared" si="116"/>
        <v>2022-T7 NOOS-7</v>
      </c>
      <c r="I1846" s="302">
        <v>1.7181257940521302E-2</v>
      </c>
      <c r="J1846" s="305">
        <f>VLOOKUP(H1846,T7_ReductionFactor!$G$10:$H$3591,2,FALSE)</f>
        <v>0.74649311652637318</v>
      </c>
      <c r="K1846" s="75">
        <f t="shared" si="115"/>
        <v>1.2825690785863243E-2</v>
      </c>
      <c r="L1846" s="11"/>
      <c r="M1846" s="6"/>
      <c r="N1846" s="6"/>
      <c r="O1846" s="6"/>
      <c r="Q1846" s="7"/>
    </row>
    <row r="1847" spans="1:17" s="9" customFormat="1" ht="16.149999999999999" customHeight="1" x14ac:dyDescent="0.25">
      <c r="A1847" s="9" t="s">
        <v>192</v>
      </c>
      <c r="B1847" s="7">
        <v>2022</v>
      </c>
      <c r="C1847" s="296" t="s">
        <v>27</v>
      </c>
      <c r="D1847" s="307">
        <v>2014</v>
      </c>
      <c r="E1847" s="307" t="s">
        <v>194</v>
      </c>
      <c r="F1847" s="65">
        <f t="shared" si="113"/>
        <v>8</v>
      </c>
      <c r="G1847" s="66" t="str">
        <f t="shared" si="114"/>
        <v>2013+</v>
      </c>
      <c r="H1847" s="67" t="str">
        <f t="shared" si="116"/>
        <v>2022-T7 NOOS-8</v>
      </c>
      <c r="I1847" s="302">
        <v>1.06654735150481E-2</v>
      </c>
      <c r="J1847" s="305">
        <f>VLOOKUP(H1847,T7_ReductionFactor!$G$10:$H$3591,2,FALSE)</f>
        <v>0.74100027168473026</v>
      </c>
      <c r="K1847" s="75">
        <f t="shared" si="115"/>
        <v>7.9031187722969371E-3</v>
      </c>
      <c r="L1847" s="11"/>
      <c r="M1847" s="6"/>
      <c r="N1847" s="6"/>
      <c r="O1847" s="6"/>
      <c r="Q1847" s="7"/>
    </row>
    <row r="1848" spans="1:17" s="9" customFormat="1" ht="16.149999999999999" customHeight="1" x14ac:dyDescent="0.25">
      <c r="A1848" s="9" t="s">
        <v>192</v>
      </c>
      <c r="B1848" s="7">
        <v>2022</v>
      </c>
      <c r="C1848" s="296" t="s">
        <v>27</v>
      </c>
      <c r="D1848" s="307">
        <v>2013</v>
      </c>
      <c r="E1848" s="307" t="s">
        <v>194</v>
      </c>
      <c r="F1848" s="65">
        <f t="shared" si="113"/>
        <v>9</v>
      </c>
      <c r="G1848" s="66" t="str">
        <f t="shared" si="114"/>
        <v>2010-12</v>
      </c>
      <c r="H1848" s="67" t="str">
        <f t="shared" si="116"/>
        <v>2022-T7 NOOS-9</v>
      </c>
      <c r="I1848" s="302">
        <v>8.4214201106406206E-3</v>
      </c>
      <c r="J1848" s="305">
        <f>VLOOKUP(H1848,T7_ReductionFactor!$G$10:$H$3591,2,FALSE)</f>
        <v>0.71911140184646072</v>
      </c>
      <c r="K1848" s="75">
        <f t="shared" si="115"/>
        <v>6.0559392213007527E-3</v>
      </c>
      <c r="L1848" s="11"/>
      <c r="M1848" s="6"/>
      <c r="N1848" s="6"/>
      <c r="O1848" s="6"/>
      <c r="Q1848" s="7"/>
    </row>
    <row r="1849" spans="1:17" s="9" customFormat="1" ht="16.149999999999999" customHeight="1" x14ac:dyDescent="0.25">
      <c r="A1849" s="9" t="s">
        <v>192</v>
      </c>
      <c r="B1849" s="7">
        <v>2022</v>
      </c>
      <c r="C1849" s="296" t="s">
        <v>27</v>
      </c>
      <c r="D1849" s="307">
        <v>2012</v>
      </c>
      <c r="E1849" s="307" t="s">
        <v>194</v>
      </c>
      <c r="F1849" s="65">
        <f t="shared" si="113"/>
        <v>10</v>
      </c>
      <c r="G1849" s="66" t="str">
        <f t="shared" si="114"/>
        <v>2010-12</v>
      </c>
      <c r="H1849" s="67" t="str">
        <f t="shared" si="116"/>
        <v>2022-T7 NOOS-10</v>
      </c>
      <c r="I1849" s="302">
        <v>7.4116074777171199E-3</v>
      </c>
      <c r="J1849" s="305">
        <f>VLOOKUP(H1849,T7_ReductionFactor!$G$10:$H$3591,2,FALSE)</f>
        <v>0.71911140184646072</v>
      </c>
      <c r="K1849" s="75">
        <f t="shared" si="115"/>
        <v>5.3297714432368687E-3</v>
      </c>
      <c r="L1849" s="11"/>
      <c r="M1849" s="6"/>
      <c r="N1849" s="6"/>
      <c r="O1849" s="6"/>
      <c r="Q1849" s="7"/>
    </row>
    <row r="1850" spans="1:17" s="9" customFormat="1" ht="16.149999999999999" customHeight="1" x14ac:dyDescent="0.25">
      <c r="A1850" s="9" t="s">
        <v>192</v>
      </c>
      <c r="B1850" s="7">
        <v>2022</v>
      </c>
      <c r="C1850" s="296" t="s">
        <v>27</v>
      </c>
      <c r="D1850" s="307">
        <v>2011</v>
      </c>
      <c r="E1850" s="307" t="s">
        <v>194</v>
      </c>
      <c r="F1850" s="65">
        <f t="shared" si="113"/>
        <v>11</v>
      </c>
      <c r="G1850" s="66" t="str">
        <f t="shared" si="114"/>
        <v>2010-12</v>
      </c>
      <c r="H1850" s="67" t="str">
        <f t="shared" si="116"/>
        <v>2022-T7 NOOS-11</v>
      </c>
      <c r="I1850" s="302">
        <v>5.7348303181883001E-3</v>
      </c>
      <c r="J1850" s="305">
        <f>VLOOKUP(H1850,T7_ReductionFactor!$G$10:$H$3591,2,FALSE)</f>
        <v>0.71911140184646072</v>
      </c>
      <c r="K1850" s="75">
        <f t="shared" si="115"/>
        <v>4.1239818694639727E-3</v>
      </c>
      <c r="L1850" s="11"/>
      <c r="M1850" s="6"/>
      <c r="N1850" s="6"/>
      <c r="O1850" s="6"/>
      <c r="Q1850" s="7"/>
    </row>
    <row r="1851" spans="1:17" s="9" customFormat="1" ht="16.149999999999999" customHeight="1" x14ac:dyDescent="0.25">
      <c r="A1851" s="9" t="s">
        <v>192</v>
      </c>
      <c r="B1851" s="7">
        <v>2022</v>
      </c>
      <c r="C1851" s="296" t="s">
        <v>27</v>
      </c>
      <c r="D1851" s="307">
        <v>2010</v>
      </c>
      <c r="E1851" s="307" t="s">
        <v>194</v>
      </c>
      <c r="F1851" s="65">
        <f t="shared" si="113"/>
        <v>12</v>
      </c>
      <c r="G1851" s="66" t="str">
        <f t="shared" si="114"/>
        <v>2007-09</v>
      </c>
      <c r="H1851" s="67" t="str">
        <f t="shared" si="116"/>
        <v>2022-T7 NOOS-12</v>
      </c>
      <c r="I1851" s="302">
        <v>4.3897768275742198E-3</v>
      </c>
      <c r="J1851" s="305">
        <f>VLOOKUP(H1851,T7_ReductionFactor!$G$10:$H$3591,2,FALSE)</f>
        <v>0.75501389938464736</v>
      </c>
      <c r="K1851" s="75">
        <f t="shared" si="115"/>
        <v>3.3143425200151786E-3</v>
      </c>
      <c r="L1851" s="11"/>
      <c r="M1851" s="6"/>
      <c r="N1851" s="6"/>
      <c r="O1851" s="6"/>
      <c r="Q1851" s="7"/>
    </row>
    <row r="1852" spans="1:17" s="9" customFormat="1" ht="16.149999999999999" customHeight="1" x14ac:dyDescent="0.25">
      <c r="A1852" s="9" t="s">
        <v>192</v>
      </c>
      <c r="B1852" s="7">
        <v>2022</v>
      </c>
      <c r="C1852" s="296" t="s">
        <v>27</v>
      </c>
      <c r="D1852" s="307">
        <v>2009</v>
      </c>
      <c r="E1852" s="307" t="s">
        <v>194</v>
      </c>
      <c r="F1852" s="65">
        <f t="shared" si="113"/>
        <v>13</v>
      </c>
      <c r="G1852" s="66" t="str">
        <f t="shared" si="114"/>
        <v>2007-09</v>
      </c>
      <c r="H1852" s="67" t="str">
        <f t="shared" si="116"/>
        <v>2022-T7 NOOS-13</v>
      </c>
      <c r="I1852" s="302">
        <v>2.66176316480382E-3</v>
      </c>
      <c r="J1852" s="305">
        <f>VLOOKUP(H1852,T7_ReductionFactor!$G$10:$H$3591,2,FALSE)</f>
        <v>0.75501389938464736</v>
      </c>
      <c r="K1852" s="75">
        <f t="shared" si="115"/>
        <v>2.0096681862969519E-3</v>
      </c>
      <c r="L1852" s="11"/>
      <c r="M1852" s="6"/>
      <c r="N1852" s="6"/>
      <c r="O1852" s="6"/>
      <c r="Q1852" s="7"/>
    </row>
    <row r="1853" spans="1:17" s="9" customFormat="1" ht="16.149999999999999" customHeight="1" x14ac:dyDescent="0.25">
      <c r="A1853" s="9" t="s">
        <v>192</v>
      </c>
      <c r="B1853" s="7">
        <v>2022</v>
      </c>
      <c r="C1853" s="296" t="s">
        <v>27</v>
      </c>
      <c r="D1853" s="307">
        <v>2008</v>
      </c>
      <c r="E1853" s="307" t="s">
        <v>194</v>
      </c>
      <c r="F1853" s="65">
        <f t="shared" si="113"/>
        <v>14</v>
      </c>
      <c r="G1853" s="66" t="str">
        <f t="shared" si="114"/>
        <v>2007-09</v>
      </c>
      <c r="H1853" s="67" t="str">
        <f t="shared" si="116"/>
        <v>2022-T7 NOOS-14</v>
      </c>
      <c r="I1853" s="302">
        <v>1.6471303124231901E-3</v>
      </c>
      <c r="J1853" s="305">
        <f>VLOOKUP(H1853,T7_ReductionFactor!$G$10:$H$3591,2,FALSE)</f>
        <v>0.75501389938464736</v>
      </c>
      <c r="K1853" s="75">
        <f t="shared" si="115"/>
        <v>1.2436062799772852E-3</v>
      </c>
      <c r="L1853" s="11"/>
      <c r="M1853" s="6"/>
      <c r="N1853" s="6"/>
      <c r="O1853" s="6"/>
      <c r="Q1853" s="7"/>
    </row>
    <row r="1854" spans="1:17" s="9" customFormat="1" ht="16.149999999999999" customHeight="1" x14ac:dyDescent="0.25">
      <c r="A1854" s="9" t="s">
        <v>192</v>
      </c>
      <c r="B1854" s="7">
        <v>2022</v>
      </c>
      <c r="C1854" s="296" t="s">
        <v>28</v>
      </c>
      <c r="D1854" s="307">
        <v>2023</v>
      </c>
      <c r="E1854" s="307" t="s">
        <v>194</v>
      </c>
      <c r="F1854" s="65">
        <f t="shared" si="113"/>
        <v>-1</v>
      </c>
      <c r="G1854" s="66" t="str">
        <f t="shared" si="114"/>
        <v>2013+</v>
      </c>
      <c r="H1854" s="67" t="str">
        <f t="shared" si="116"/>
        <v>2022-T7 Other Port--1</v>
      </c>
      <c r="I1854" s="302">
        <v>5.0093817348190502E-6</v>
      </c>
      <c r="J1854" s="305">
        <f>VLOOKUP(H1854,T7_ReductionFactor!$G$10:$H$3591,2,FALSE)</f>
        <v>1</v>
      </c>
      <c r="K1854" s="75">
        <f t="shared" si="115"/>
        <v>5.0093817348190502E-6</v>
      </c>
      <c r="L1854" s="11"/>
      <c r="M1854" s="6"/>
      <c r="N1854" s="6"/>
      <c r="O1854" s="6"/>
      <c r="Q1854" s="7"/>
    </row>
    <row r="1855" spans="1:17" s="9" customFormat="1" ht="16.149999999999999" customHeight="1" x14ac:dyDescent="0.25">
      <c r="A1855" s="9" t="s">
        <v>192</v>
      </c>
      <c r="B1855" s="7">
        <v>2022</v>
      </c>
      <c r="C1855" s="296" t="s">
        <v>28</v>
      </c>
      <c r="D1855" s="307">
        <v>2022</v>
      </c>
      <c r="E1855" s="307" t="s">
        <v>194</v>
      </c>
      <c r="F1855" s="65">
        <f t="shared" si="113"/>
        <v>0</v>
      </c>
      <c r="G1855" s="66" t="str">
        <f t="shared" si="114"/>
        <v>2013+</v>
      </c>
      <c r="H1855" s="67" t="str">
        <f t="shared" si="116"/>
        <v>2022-T7 Other Port-0</v>
      </c>
      <c r="I1855" s="302">
        <v>4.5051990241490998E-5</v>
      </c>
      <c r="J1855" s="305">
        <f>VLOOKUP(H1855,T7_ReductionFactor!$G$10:$H$3591,2,FALSE)</f>
        <v>0.92256469390932394</v>
      </c>
      <c r="K1855" s="75">
        <f t="shared" si="115"/>
        <v>4.156337558714699E-5</v>
      </c>
      <c r="L1855" s="11"/>
      <c r="M1855" s="6"/>
      <c r="N1855" s="6"/>
      <c r="O1855" s="6"/>
      <c r="Q1855" s="7"/>
    </row>
    <row r="1856" spans="1:17" s="9" customFormat="1" ht="16.149999999999999" customHeight="1" x14ac:dyDescent="0.25">
      <c r="A1856" s="9" t="s">
        <v>192</v>
      </c>
      <c r="B1856" s="7">
        <v>2022</v>
      </c>
      <c r="C1856" s="296" t="s">
        <v>28</v>
      </c>
      <c r="D1856" s="307">
        <v>2021</v>
      </c>
      <c r="E1856" s="307" t="s">
        <v>194</v>
      </c>
      <c r="F1856" s="65">
        <f t="shared" si="113"/>
        <v>1</v>
      </c>
      <c r="G1856" s="66" t="str">
        <f t="shared" si="114"/>
        <v>2013+</v>
      </c>
      <c r="H1856" s="67" t="str">
        <f t="shared" si="116"/>
        <v>2022-T7 Other Port-1</v>
      </c>
      <c r="I1856" s="302">
        <v>7.3833156252134206E-5</v>
      </c>
      <c r="J1856" s="305">
        <f>VLOOKUP(H1856,T7_ReductionFactor!$G$10:$H$3591,2,FALSE)</f>
        <v>0.87345597208856962</v>
      </c>
      <c r="K1856" s="75">
        <f t="shared" si="115"/>
        <v>6.449001126657513E-5</v>
      </c>
      <c r="L1856" s="11"/>
      <c r="M1856" s="6"/>
      <c r="N1856" s="6"/>
      <c r="O1856" s="6"/>
      <c r="Q1856" s="7"/>
    </row>
    <row r="1857" spans="1:17" s="9" customFormat="1" ht="16.149999999999999" customHeight="1" x14ac:dyDescent="0.25">
      <c r="A1857" s="9" t="s">
        <v>192</v>
      </c>
      <c r="B1857" s="7">
        <v>2022</v>
      </c>
      <c r="C1857" s="296" t="s">
        <v>28</v>
      </c>
      <c r="D1857" s="307">
        <v>2020</v>
      </c>
      <c r="E1857" s="307" t="s">
        <v>194</v>
      </c>
      <c r="F1857" s="65">
        <f t="shared" si="113"/>
        <v>2</v>
      </c>
      <c r="G1857" s="66" t="str">
        <f t="shared" si="114"/>
        <v>2013+</v>
      </c>
      <c r="H1857" s="67" t="str">
        <f t="shared" si="116"/>
        <v>2022-T7 Other Port-2</v>
      </c>
      <c r="I1857" s="302">
        <v>8.6100606116752701E-5</v>
      </c>
      <c r="J1857" s="305">
        <f>VLOOKUP(H1857,T7_ReductionFactor!$G$10:$H$3591,2,FALSE)</f>
        <v>0.8398723923936191</v>
      </c>
      <c r="K1857" s="75">
        <f t="shared" si="115"/>
        <v>7.2313522045817772E-5</v>
      </c>
      <c r="L1857" s="11"/>
      <c r="M1857" s="6"/>
      <c r="N1857" s="6"/>
      <c r="O1857" s="6"/>
      <c r="Q1857" s="7"/>
    </row>
    <row r="1858" spans="1:17" s="9" customFormat="1" ht="16.149999999999999" customHeight="1" x14ac:dyDescent="0.25">
      <c r="A1858" s="9" t="s">
        <v>192</v>
      </c>
      <c r="B1858" s="7">
        <v>2022</v>
      </c>
      <c r="C1858" s="296" t="s">
        <v>28</v>
      </c>
      <c r="D1858" s="307">
        <v>2019</v>
      </c>
      <c r="E1858" s="307" t="s">
        <v>194</v>
      </c>
      <c r="F1858" s="65">
        <f t="shared" si="113"/>
        <v>3</v>
      </c>
      <c r="G1858" s="66" t="str">
        <f t="shared" si="114"/>
        <v>2013+</v>
      </c>
      <c r="H1858" s="67" t="str">
        <f t="shared" si="116"/>
        <v>2022-T7 Other Port-3</v>
      </c>
      <c r="I1858" s="302">
        <v>9.7005090096250593E-5</v>
      </c>
      <c r="J1858" s="305">
        <f>VLOOKUP(H1858,T7_ReductionFactor!$G$10:$H$3591,2,FALSE)</f>
        <v>0.81384387687122317</v>
      </c>
      <c r="K1858" s="75">
        <f t="shared" si="115"/>
        <v>7.8946998600174881E-5</v>
      </c>
      <c r="L1858" s="11"/>
      <c r="M1858" s="6"/>
      <c r="N1858" s="6"/>
      <c r="O1858" s="6"/>
      <c r="Q1858" s="7"/>
    </row>
    <row r="1859" spans="1:17" s="9" customFormat="1" ht="16.149999999999999" customHeight="1" x14ac:dyDescent="0.25">
      <c r="A1859" s="9" t="s">
        <v>192</v>
      </c>
      <c r="B1859" s="7">
        <v>2022</v>
      </c>
      <c r="C1859" s="296" t="s">
        <v>28</v>
      </c>
      <c r="D1859" s="307">
        <v>2018</v>
      </c>
      <c r="E1859" s="307" t="s">
        <v>194</v>
      </c>
      <c r="F1859" s="65">
        <f t="shared" si="113"/>
        <v>4</v>
      </c>
      <c r="G1859" s="66" t="str">
        <f t="shared" si="114"/>
        <v>2013+</v>
      </c>
      <c r="H1859" s="67" t="str">
        <f t="shared" si="116"/>
        <v>2022-T7 Other Port-4</v>
      </c>
      <c r="I1859" s="302">
        <v>1.06122475821009E-4</v>
      </c>
      <c r="J1859" s="305">
        <f>VLOOKUP(H1859,T7_ReductionFactor!$G$10:$H$3591,2,FALSE)</f>
        <v>0.79346162766661055</v>
      </c>
      <c r="K1859" s="75">
        <f t="shared" si="115"/>
        <v>8.4204112396948325E-5</v>
      </c>
      <c r="L1859" s="11"/>
      <c r="M1859" s="6"/>
      <c r="N1859" s="6"/>
      <c r="O1859" s="6"/>
      <c r="Q1859" s="7"/>
    </row>
    <row r="1860" spans="1:17" s="9" customFormat="1" ht="16.149999999999999" customHeight="1" x14ac:dyDescent="0.25">
      <c r="A1860" s="9" t="s">
        <v>192</v>
      </c>
      <c r="B1860" s="7">
        <v>2022</v>
      </c>
      <c r="C1860" s="296" t="s">
        <v>28</v>
      </c>
      <c r="D1860" s="307">
        <v>2017</v>
      </c>
      <c r="E1860" s="307" t="s">
        <v>194</v>
      </c>
      <c r="F1860" s="65">
        <f t="shared" si="113"/>
        <v>5</v>
      </c>
      <c r="G1860" s="66" t="str">
        <f t="shared" si="114"/>
        <v>2013+</v>
      </c>
      <c r="H1860" s="67" t="str">
        <f t="shared" si="116"/>
        <v>2022-T7 Other Port-5</v>
      </c>
      <c r="I1860" s="302">
        <v>1.1432988628745699E-4</v>
      </c>
      <c r="J1860" s="305">
        <f>VLOOKUP(H1860,T7_ReductionFactor!$G$10:$H$3591,2,FALSE)</f>
        <v>0.77614806280946902</v>
      </c>
      <c r="K1860" s="75">
        <f t="shared" si="115"/>
        <v>8.8736919763236628E-5</v>
      </c>
      <c r="L1860" s="11"/>
      <c r="M1860" s="6"/>
      <c r="N1860" s="6"/>
      <c r="O1860" s="6"/>
      <c r="Q1860" s="7"/>
    </row>
    <row r="1861" spans="1:17" s="9" customFormat="1" ht="16.149999999999999" customHeight="1" x14ac:dyDescent="0.25">
      <c r="A1861" s="9" t="s">
        <v>192</v>
      </c>
      <c r="B1861" s="7">
        <v>2022</v>
      </c>
      <c r="C1861" s="296" t="s">
        <v>28</v>
      </c>
      <c r="D1861" s="307">
        <v>2016</v>
      </c>
      <c r="E1861" s="307" t="s">
        <v>194</v>
      </c>
      <c r="F1861" s="65">
        <f t="shared" si="113"/>
        <v>6</v>
      </c>
      <c r="G1861" s="66" t="str">
        <f t="shared" si="114"/>
        <v>2013+</v>
      </c>
      <c r="H1861" s="67" t="str">
        <f t="shared" si="116"/>
        <v>2022-T7 Other Port-6</v>
      </c>
      <c r="I1861" s="302">
        <v>2.28153850825034E-4</v>
      </c>
      <c r="J1861" s="305">
        <f>VLOOKUP(H1861,T7_ReductionFactor!$G$10:$H$3591,2,FALSE)</f>
        <v>0.76592673295086411</v>
      </c>
      <c r="K1861" s="75">
        <f t="shared" si="115"/>
        <v>1.747491335725771E-4</v>
      </c>
      <c r="L1861" s="11"/>
      <c r="M1861" s="6"/>
      <c r="N1861" s="6"/>
      <c r="O1861" s="6"/>
      <c r="Q1861" s="7"/>
    </row>
    <row r="1862" spans="1:17" s="9" customFormat="1" ht="16.149999999999999" customHeight="1" x14ac:dyDescent="0.25">
      <c r="A1862" s="9" t="s">
        <v>192</v>
      </c>
      <c r="B1862" s="7">
        <v>2022</v>
      </c>
      <c r="C1862" s="296" t="s">
        <v>28</v>
      </c>
      <c r="D1862" s="307">
        <v>2015</v>
      </c>
      <c r="E1862" s="307" t="s">
        <v>194</v>
      </c>
      <c r="F1862" s="65">
        <f t="shared" si="113"/>
        <v>7</v>
      </c>
      <c r="G1862" s="66" t="str">
        <f t="shared" si="114"/>
        <v>2013+</v>
      </c>
      <c r="H1862" s="67" t="str">
        <f t="shared" si="116"/>
        <v>2022-T7 Other Port-7</v>
      </c>
      <c r="I1862" s="302">
        <v>3.29894007452603E-4</v>
      </c>
      <c r="J1862" s="305">
        <f>VLOOKUP(H1862,T7_ReductionFactor!$G$10:$H$3591,2,FALSE)</f>
        <v>0.75860049898561766</v>
      </c>
      <c r="K1862" s="75">
        <f t="shared" si="115"/>
        <v>2.502577586659097E-4</v>
      </c>
      <c r="L1862" s="11"/>
      <c r="M1862" s="6"/>
      <c r="N1862" s="6"/>
      <c r="O1862" s="6"/>
      <c r="Q1862" s="7"/>
    </row>
    <row r="1863" spans="1:17" s="9" customFormat="1" ht="16.149999999999999" customHeight="1" x14ac:dyDescent="0.25">
      <c r="A1863" s="9" t="s">
        <v>192</v>
      </c>
      <c r="B1863" s="7">
        <v>2022</v>
      </c>
      <c r="C1863" s="296" t="s">
        <v>28</v>
      </c>
      <c r="D1863" s="307">
        <v>2014</v>
      </c>
      <c r="E1863" s="307" t="s">
        <v>194</v>
      </c>
      <c r="F1863" s="65">
        <f t="shared" si="113"/>
        <v>8</v>
      </c>
      <c r="G1863" s="66" t="str">
        <f t="shared" si="114"/>
        <v>2013+</v>
      </c>
      <c r="H1863" s="67" t="str">
        <f t="shared" si="116"/>
        <v>2022-T7 Other Port-8</v>
      </c>
      <c r="I1863" s="302">
        <v>4.1091583707335701E-4</v>
      </c>
      <c r="J1863" s="305">
        <f>VLOOKUP(H1863,T7_ReductionFactor!$G$10:$H$3591,2,FALSE)</f>
        <v>0.75260998072536911</v>
      </c>
      <c r="K1863" s="75">
        <f t="shared" si="115"/>
        <v>3.0925936021952813E-4</v>
      </c>
      <c r="L1863" s="11"/>
      <c r="M1863" s="6"/>
      <c r="N1863" s="6"/>
      <c r="O1863" s="6"/>
      <c r="Q1863" s="7"/>
    </row>
    <row r="1864" spans="1:17" s="9" customFormat="1" ht="16.149999999999999" customHeight="1" x14ac:dyDescent="0.25">
      <c r="A1864" s="9" t="s">
        <v>192</v>
      </c>
      <c r="B1864" s="7">
        <v>2022</v>
      </c>
      <c r="C1864" s="296" t="s">
        <v>28</v>
      </c>
      <c r="D1864" s="307">
        <v>2013</v>
      </c>
      <c r="E1864" s="307" t="s">
        <v>194</v>
      </c>
      <c r="F1864" s="65">
        <f t="shared" si="113"/>
        <v>9</v>
      </c>
      <c r="G1864" s="66" t="str">
        <f t="shared" si="114"/>
        <v>2010-12</v>
      </c>
      <c r="H1864" s="67" t="str">
        <f t="shared" si="116"/>
        <v>2022-T7 Other Port-9</v>
      </c>
      <c r="I1864" s="302">
        <v>5.4532473462082004E-4</v>
      </c>
      <c r="J1864" s="305">
        <f>VLOOKUP(H1864,T7_ReductionFactor!$G$10:$H$3591,2,FALSE)</f>
        <v>0.72459875713173383</v>
      </c>
      <c r="K1864" s="75">
        <f t="shared" si="115"/>
        <v>3.951416249394388E-4</v>
      </c>
      <c r="L1864" s="11"/>
      <c r="M1864" s="6"/>
      <c r="N1864" s="6"/>
      <c r="O1864" s="6"/>
      <c r="Q1864" s="7"/>
    </row>
    <row r="1865" spans="1:17" s="9" customFormat="1" ht="16.149999999999999" customHeight="1" x14ac:dyDescent="0.25">
      <c r="A1865" s="9" t="s">
        <v>192</v>
      </c>
      <c r="B1865" s="7">
        <v>2022</v>
      </c>
      <c r="C1865" s="296" t="s">
        <v>28</v>
      </c>
      <c r="D1865" s="307">
        <v>2012</v>
      </c>
      <c r="E1865" s="307" t="s">
        <v>194</v>
      </c>
      <c r="F1865" s="65">
        <f t="shared" ref="F1865:F1928" si="117">B1865-D1865</f>
        <v>10</v>
      </c>
      <c r="G1865" s="66" t="str">
        <f t="shared" ref="G1865:G1928" si="118">IF(D1865&lt;1998,"Pre1997",IF(D1865&lt;2008,"1997-06",IF(D1865&lt;2011,"2007-09",IF(D1865&lt;2014,"2010-12","2013+"))))</f>
        <v>2010-12</v>
      </c>
      <c r="H1865" s="67" t="str">
        <f t="shared" si="116"/>
        <v>2022-T7 Other Port-10</v>
      </c>
      <c r="I1865" s="302">
        <v>5.5306465996658499E-4</v>
      </c>
      <c r="J1865" s="305">
        <f>VLOOKUP(H1865,T7_ReductionFactor!$G$10:$H$3591,2,FALSE)</f>
        <v>0.72133539493239673</v>
      </c>
      <c r="K1865" s="75">
        <f t="shared" ref="K1865:K1928" si="119">I1865*J1865</f>
        <v>3.9894511492014832E-4</v>
      </c>
      <c r="L1865" s="11"/>
      <c r="M1865" s="6"/>
      <c r="N1865" s="6"/>
      <c r="O1865" s="6"/>
      <c r="Q1865" s="7"/>
    </row>
    <row r="1866" spans="1:17" s="9" customFormat="1" ht="16.149999999999999" customHeight="1" x14ac:dyDescent="0.25">
      <c r="A1866" s="9" t="s">
        <v>192</v>
      </c>
      <c r="B1866" s="7">
        <v>2022</v>
      </c>
      <c r="C1866" s="296" t="s">
        <v>28</v>
      </c>
      <c r="D1866" s="307">
        <v>2011</v>
      </c>
      <c r="E1866" s="307" t="s">
        <v>194</v>
      </c>
      <c r="F1866" s="65">
        <f t="shared" si="117"/>
        <v>11</v>
      </c>
      <c r="G1866" s="66" t="str">
        <f t="shared" si="118"/>
        <v>2010-12</v>
      </c>
      <c r="H1866" s="67" t="str">
        <f t="shared" ref="H1866:H1929" si="120">CONCATENATE(B1866,"-",C1866,"-",F1866)</f>
        <v>2022-T7 Other Port-11</v>
      </c>
      <c r="I1866" s="302">
        <v>1.4487958967303099E-3</v>
      </c>
      <c r="J1866" s="305">
        <f>VLOOKUP(H1866,T7_ReductionFactor!$G$10:$H$3591,2,FALSE)</f>
        <v>0.71911140184646072</v>
      </c>
      <c r="K1866" s="75">
        <f t="shared" si="119"/>
        <v>1.0418456482871334E-3</v>
      </c>
      <c r="L1866" s="11"/>
      <c r="M1866" s="6"/>
      <c r="N1866" s="6"/>
      <c r="O1866" s="6"/>
      <c r="Q1866" s="7"/>
    </row>
    <row r="1867" spans="1:17" s="9" customFormat="1" ht="16.149999999999999" customHeight="1" x14ac:dyDescent="0.25">
      <c r="A1867" s="9" t="s">
        <v>192</v>
      </c>
      <c r="B1867" s="7">
        <v>2022</v>
      </c>
      <c r="C1867" s="296" t="s">
        <v>28</v>
      </c>
      <c r="D1867" s="307">
        <v>2010</v>
      </c>
      <c r="E1867" s="307" t="s">
        <v>194</v>
      </c>
      <c r="F1867" s="65">
        <f t="shared" si="117"/>
        <v>12</v>
      </c>
      <c r="G1867" s="66" t="str">
        <f t="shared" si="118"/>
        <v>2007-09</v>
      </c>
      <c r="H1867" s="67" t="str">
        <f t="shared" si="120"/>
        <v>2022-T7 Other Port-12</v>
      </c>
      <c r="I1867" s="302">
        <v>1.8783461942763499E-3</v>
      </c>
      <c r="J1867" s="305">
        <f>VLOOKUP(H1867,T7_ReductionFactor!$G$10:$H$3591,2,FALSE)</f>
        <v>0.75501389938464736</v>
      </c>
      <c r="K1867" s="75">
        <f t="shared" si="119"/>
        <v>1.4181774845348992E-3</v>
      </c>
      <c r="L1867" s="11"/>
      <c r="M1867" s="6"/>
      <c r="N1867" s="6"/>
      <c r="O1867" s="6"/>
      <c r="Q1867" s="7"/>
    </row>
    <row r="1868" spans="1:17" s="9" customFormat="1" ht="16.149999999999999" customHeight="1" x14ac:dyDescent="0.25">
      <c r="A1868" s="9" t="s">
        <v>192</v>
      </c>
      <c r="B1868" s="7">
        <v>2022</v>
      </c>
      <c r="C1868" s="296" t="s">
        <v>28</v>
      </c>
      <c r="D1868" s="307">
        <v>2009</v>
      </c>
      <c r="E1868" s="307" t="s">
        <v>194</v>
      </c>
      <c r="F1868" s="65">
        <f t="shared" si="117"/>
        <v>13</v>
      </c>
      <c r="G1868" s="66" t="str">
        <f t="shared" si="118"/>
        <v>2007-09</v>
      </c>
      <c r="H1868" s="67" t="str">
        <f t="shared" si="120"/>
        <v>2022-T7 Other Port-13</v>
      </c>
      <c r="I1868" s="302">
        <v>1.47459883787243E-3</v>
      </c>
      <c r="J1868" s="305">
        <f>VLOOKUP(H1868,T7_ReductionFactor!$G$10:$H$3591,2,FALSE)</f>
        <v>0.75501389938464736</v>
      </c>
      <c r="K1868" s="75">
        <f t="shared" si="119"/>
        <v>1.1133426186101328E-3</v>
      </c>
      <c r="L1868" s="11"/>
      <c r="M1868" s="6"/>
      <c r="N1868" s="6"/>
      <c r="O1868" s="6"/>
      <c r="Q1868" s="7"/>
    </row>
    <row r="1869" spans="1:17" s="9" customFormat="1" ht="16.149999999999999" customHeight="1" x14ac:dyDescent="0.25">
      <c r="A1869" s="9" t="s">
        <v>192</v>
      </c>
      <c r="B1869" s="7">
        <v>2022</v>
      </c>
      <c r="C1869" s="296" t="s">
        <v>28</v>
      </c>
      <c r="D1869" s="307">
        <v>2008</v>
      </c>
      <c r="E1869" s="307" t="s">
        <v>194</v>
      </c>
      <c r="F1869" s="65">
        <f t="shared" si="117"/>
        <v>14</v>
      </c>
      <c r="G1869" s="66" t="str">
        <f t="shared" si="118"/>
        <v>2007-09</v>
      </c>
      <c r="H1869" s="67" t="str">
        <f t="shared" si="120"/>
        <v>2022-T7 Other Port-14</v>
      </c>
      <c r="I1869" s="302">
        <v>1.5211424610402399E-3</v>
      </c>
      <c r="J1869" s="305">
        <f>VLOOKUP(H1869,T7_ReductionFactor!$G$10:$H$3591,2,FALSE)</f>
        <v>0.75501389938464736</v>
      </c>
      <c r="K1869" s="75">
        <f t="shared" si="119"/>
        <v>1.1484837010295507E-3</v>
      </c>
      <c r="L1869" s="11"/>
      <c r="M1869" s="6"/>
      <c r="N1869" s="6"/>
      <c r="O1869" s="6"/>
      <c r="Q1869" s="7"/>
    </row>
    <row r="1870" spans="1:17" s="9" customFormat="1" ht="16.149999999999999" customHeight="1" x14ac:dyDescent="0.25">
      <c r="A1870" s="9" t="s">
        <v>192</v>
      </c>
      <c r="B1870" s="7">
        <v>2022</v>
      </c>
      <c r="C1870" s="296" t="s">
        <v>29</v>
      </c>
      <c r="D1870" s="307">
        <v>2023</v>
      </c>
      <c r="E1870" s="307" t="s">
        <v>194</v>
      </c>
      <c r="F1870" s="65">
        <f t="shared" si="117"/>
        <v>-1</v>
      </c>
      <c r="G1870" s="66" t="str">
        <f t="shared" si="118"/>
        <v>2013+</v>
      </c>
      <c r="H1870" s="67" t="str">
        <f t="shared" si="120"/>
        <v>2022-T7 POAK--1</v>
      </c>
      <c r="I1870" s="302">
        <v>1.87868825588482E-5</v>
      </c>
      <c r="J1870" s="305">
        <f>VLOOKUP(H1870,T7_ReductionFactor!$G$10:$H$3591,2,FALSE)</f>
        <v>1</v>
      </c>
      <c r="K1870" s="75">
        <f t="shared" si="119"/>
        <v>1.87868825588482E-5</v>
      </c>
      <c r="L1870" s="11"/>
      <c r="M1870" s="6"/>
      <c r="N1870" s="6"/>
      <c r="O1870" s="6"/>
      <c r="Q1870" s="7"/>
    </row>
    <row r="1871" spans="1:17" s="9" customFormat="1" ht="16.149999999999999" customHeight="1" x14ac:dyDescent="0.25">
      <c r="A1871" s="9" t="s">
        <v>192</v>
      </c>
      <c r="B1871" s="7">
        <v>2022</v>
      </c>
      <c r="C1871" s="296" t="s">
        <v>29</v>
      </c>
      <c r="D1871" s="307">
        <v>2022</v>
      </c>
      <c r="E1871" s="307" t="s">
        <v>194</v>
      </c>
      <c r="F1871" s="65">
        <f t="shared" si="117"/>
        <v>0</v>
      </c>
      <c r="G1871" s="66" t="str">
        <f t="shared" si="118"/>
        <v>2013+</v>
      </c>
      <c r="H1871" s="67" t="str">
        <f t="shared" si="120"/>
        <v>2022-T7 POAK-0</v>
      </c>
      <c r="I1871" s="302">
        <v>7.2734142486509799E-5</v>
      </c>
      <c r="J1871" s="305">
        <f>VLOOKUP(H1871,T7_ReductionFactor!$G$10:$H$3591,2,FALSE)</f>
        <v>0.92256469390932394</v>
      </c>
      <c r="K1871" s="75">
        <f t="shared" si="119"/>
        <v>6.7101951899824067E-5</v>
      </c>
      <c r="L1871" s="11"/>
      <c r="M1871" s="6"/>
      <c r="N1871" s="6"/>
      <c r="O1871" s="6"/>
      <c r="Q1871" s="7"/>
    </row>
    <row r="1872" spans="1:17" s="9" customFormat="1" ht="16.149999999999999" customHeight="1" x14ac:dyDescent="0.25">
      <c r="A1872" s="9" t="s">
        <v>192</v>
      </c>
      <c r="B1872" s="7">
        <v>2022</v>
      </c>
      <c r="C1872" s="296" t="s">
        <v>29</v>
      </c>
      <c r="D1872" s="307">
        <v>2021</v>
      </c>
      <c r="E1872" s="307" t="s">
        <v>194</v>
      </c>
      <c r="F1872" s="65">
        <f t="shared" si="117"/>
        <v>1</v>
      </c>
      <c r="G1872" s="66" t="str">
        <f t="shared" si="118"/>
        <v>2013+</v>
      </c>
      <c r="H1872" s="67" t="str">
        <f t="shared" si="120"/>
        <v>2022-T7 POAK-1</v>
      </c>
      <c r="I1872" s="302">
        <v>1.1813052415009E-4</v>
      </c>
      <c r="J1872" s="305">
        <f>VLOOKUP(H1872,T7_ReductionFactor!$G$10:$H$3591,2,FALSE)</f>
        <v>0.87345597208856962</v>
      </c>
      <c r="K1872" s="75">
        <f t="shared" si="119"/>
        <v>1.0318181180484911E-4</v>
      </c>
      <c r="L1872" s="11"/>
      <c r="M1872" s="6"/>
      <c r="N1872" s="6"/>
      <c r="O1872" s="6"/>
      <c r="Q1872" s="7"/>
    </row>
    <row r="1873" spans="1:17" s="9" customFormat="1" ht="16.149999999999999" customHeight="1" x14ac:dyDescent="0.25">
      <c r="A1873" s="9" t="s">
        <v>192</v>
      </c>
      <c r="B1873" s="7">
        <v>2022</v>
      </c>
      <c r="C1873" s="296" t="s">
        <v>29</v>
      </c>
      <c r="D1873" s="307">
        <v>2020</v>
      </c>
      <c r="E1873" s="307" t="s">
        <v>194</v>
      </c>
      <c r="F1873" s="65">
        <f t="shared" si="117"/>
        <v>2</v>
      </c>
      <c r="G1873" s="66" t="str">
        <f t="shared" si="118"/>
        <v>2013+</v>
      </c>
      <c r="H1873" s="67" t="str">
        <f t="shared" si="120"/>
        <v>2022-T7 POAK-2</v>
      </c>
      <c r="I1873" s="302">
        <v>1.3918780494176299E-4</v>
      </c>
      <c r="J1873" s="305">
        <f>VLOOKUP(H1873,T7_ReductionFactor!$G$10:$H$3591,2,FALSE)</f>
        <v>0.8398723923936191</v>
      </c>
      <c r="K1873" s="75">
        <f t="shared" si="119"/>
        <v>1.1689999472845489E-4</v>
      </c>
      <c r="L1873" s="11"/>
      <c r="M1873" s="6"/>
      <c r="N1873" s="6"/>
      <c r="O1873" s="6"/>
      <c r="Q1873" s="7"/>
    </row>
    <row r="1874" spans="1:17" s="9" customFormat="1" ht="16.149999999999999" customHeight="1" x14ac:dyDescent="0.25">
      <c r="A1874" s="9" t="s">
        <v>192</v>
      </c>
      <c r="B1874" s="7">
        <v>2022</v>
      </c>
      <c r="C1874" s="296" t="s">
        <v>29</v>
      </c>
      <c r="D1874" s="307">
        <v>2019</v>
      </c>
      <c r="E1874" s="307" t="s">
        <v>194</v>
      </c>
      <c r="F1874" s="65">
        <f t="shared" si="117"/>
        <v>3</v>
      </c>
      <c r="G1874" s="66" t="str">
        <f t="shared" si="118"/>
        <v>2013+</v>
      </c>
      <c r="H1874" s="67" t="str">
        <f t="shared" si="120"/>
        <v>2022-T7 POAK-3</v>
      </c>
      <c r="I1874" s="302">
        <v>1.6159713820561899E-4</v>
      </c>
      <c r="J1874" s="305">
        <f>VLOOKUP(H1874,T7_ReductionFactor!$G$10:$H$3591,2,FALSE)</f>
        <v>0.81384387687122317</v>
      </c>
      <c r="K1874" s="75">
        <f t="shared" si="119"/>
        <v>1.3151484144855583E-4</v>
      </c>
      <c r="L1874" s="11"/>
      <c r="M1874" s="6"/>
      <c r="N1874" s="6"/>
      <c r="O1874" s="6"/>
      <c r="Q1874" s="7"/>
    </row>
    <row r="1875" spans="1:17" s="9" customFormat="1" ht="16.149999999999999" customHeight="1" x14ac:dyDescent="0.25">
      <c r="A1875" s="9" t="s">
        <v>192</v>
      </c>
      <c r="B1875" s="7">
        <v>2022</v>
      </c>
      <c r="C1875" s="296" t="s">
        <v>29</v>
      </c>
      <c r="D1875" s="307">
        <v>2018</v>
      </c>
      <c r="E1875" s="307" t="s">
        <v>194</v>
      </c>
      <c r="F1875" s="65">
        <f t="shared" si="117"/>
        <v>4</v>
      </c>
      <c r="G1875" s="66" t="str">
        <f t="shared" si="118"/>
        <v>2013+</v>
      </c>
      <c r="H1875" s="67" t="str">
        <f t="shared" si="120"/>
        <v>2022-T7 POAK-4</v>
      </c>
      <c r="I1875" s="302">
        <v>1.8498806710547699E-4</v>
      </c>
      <c r="J1875" s="305">
        <f>VLOOKUP(H1875,T7_ReductionFactor!$G$10:$H$3591,2,FALSE)</f>
        <v>0.79346162766661055</v>
      </c>
      <c r="K1875" s="75">
        <f t="shared" si="119"/>
        <v>1.4678093282441195E-4</v>
      </c>
      <c r="L1875" s="11"/>
      <c r="M1875" s="6"/>
      <c r="N1875" s="6"/>
      <c r="O1875" s="6"/>
      <c r="Q1875" s="7"/>
    </row>
    <row r="1876" spans="1:17" s="9" customFormat="1" ht="16.149999999999999" customHeight="1" x14ac:dyDescent="0.25">
      <c r="A1876" s="9" t="s">
        <v>192</v>
      </c>
      <c r="B1876" s="7">
        <v>2022</v>
      </c>
      <c r="C1876" s="296" t="s">
        <v>29</v>
      </c>
      <c r="D1876" s="307">
        <v>2017</v>
      </c>
      <c r="E1876" s="307" t="s">
        <v>194</v>
      </c>
      <c r="F1876" s="65">
        <f t="shared" si="117"/>
        <v>5</v>
      </c>
      <c r="G1876" s="66" t="str">
        <f t="shared" si="118"/>
        <v>2013+</v>
      </c>
      <c r="H1876" s="67" t="str">
        <f t="shared" si="120"/>
        <v>2022-T7 POAK-5</v>
      </c>
      <c r="I1876" s="302">
        <v>2.1099273508201101E-4</v>
      </c>
      <c r="J1876" s="305">
        <f>VLOOKUP(H1876,T7_ReductionFactor!$G$10:$H$3591,2,FALSE)</f>
        <v>0.77614806280946902</v>
      </c>
      <c r="K1876" s="75">
        <f t="shared" si="119"/>
        <v>1.6376160260077433E-4</v>
      </c>
      <c r="L1876" s="11"/>
      <c r="M1876" s="6"/>
      <c r="N1876" s="6"/>
      <c r="O1876" s="6"/>
      <c r="Q1876" s="7"/>
    </row>
    <row r="1877" spans="1:17" s="9" customFormat="1" ht="16.149999999999999" customHeight="1" x14ac:dyDescent="0.25">
      <c r="A1877" s="9" t="s">
        <v>192</v>
      </c>
      <c r="B1877" s="7">
        <v>2022</v>
      </c>
      <c r="C1877" s="296" t="s">
        <v>29</v>
      </c>
      <c r="D1877" s="307">
        <v>2016</v>
      </c>
      <c r="E1877" s="307" t="s">
        <v>194</v>
      </c>
      <c r="F1877" s="65">
        <f t="shared" si="117"/>
        <v>6</v>
      </c>
      <c r="G1877" s="66" t="str">
        <f t="shared" si="118"/>
        <v>2013+</v>
      </c>
      <c r="H1877" s="67" t="str">
        <f t="shared" si="120"/>
        <v>2022-T7 POAK-6</v>
      </c>
      <c r="I1877" s="302">
        <v>4.4966956228777801E-4</v>
      </c>
      <c r="J1877" s="305">
        <f>VLOOKUP(H1877,T7_ReductionFactor!$G$10:$H$3591,2,FALSE)</f>
        <v>0.76592673295086411</v>
      </c>
      <c r="K1877" s="75">
        <f t="shared" si="119"/>
        <v>3.4441393875052291E-4</v>
      </c>
      <c r="L1877" s="11"/>
      <c r="M1877" s="6"/>
      <c r="N1877" s="6"/>
      <c r="O1877" s="6"/>
      <c r="Q1877" s="7"/>
    </row>
    <row r="1878" spans="1:17" s="9" customFormat="1" ht="16.149999999999999" customHeight="1" x14ac:dyDescent="0.25">
      <c r="A1878" s="9" t="s">
        <v>192</v>
      </c>
      <c r="B1878" s="7">
        <v>2022</v>
      </c>
      <c r="C1878" s="296" t="s">
        <v>29</v>
      </c>
      <c r="D1878" s="307">
        <v>2015</v>
      </c>
      <c r="E1878" s="307" t="s">
        <v>194</v>
      </c>
      <c r="F1878" s="65">
        <f t="shared" si="117"/>
        <v>7</v>
      </c>
      <c r="G1878" s="66" t="str">
        <f t="shared" si="118"/>
        <v>2013+</v>
      </c>
      <c r="H1878" s="67" t="str">
        <f t="shared" si="120"/>
        <v>2022-T7 POAK-7</v>
      </c>
      <c r="I1878" s="302">
        <v>6.98283902391953E-4</v>
      </c>
      <c r="J1878" s="305">
        <f>VLOOKUP(H1878,T7_ReductionFactor!$G$10:$H$3591,2,FALSE)</f>
        <v>0.75860049898561766</v>
      </c>
      <c r="K1878" s="75">
        <f t="shared" si="119"/>
        <v>5.2971851678815989E-4</v>
      </c>
      <c r="L1878" s="11"/>
      <c r="M1878" s="6"/>
      <c r="N1878" s="6"/>
      <c r="O1878" s="6"/>
      <c r="Q1878" s="7"/>
    </row>
    <row r="1879" spans="1:17" s="9" customFormat="1" ht="16.149999999999999" customHeight="1" x14ac:dyDescent="0.25">
      <c r="A1879" s="9" t="s">
        <v>192</v>
      </c>
      <c r="B1879" s="7">
        <v>2022</v>
      </c>
      <c r="C1879" s="296" t="s">
        <v>29</v>
      </c>
      <c r="D1879" s="307">
        <v>2014</v>
      </c>
      <c r="E1879" s="307" t="s">
        <v>194</v>
      </c>
      <c r="F1879" s="65">
        <f t="shared" si="117"/>
        <v>8</v>
      </c>
      <c r="G1879" s="66" t="str">
        <f t="shared" si="118"/>
        <v>2013+</v>
      </c>
      <c r="H1879" s="67" t="str">
        <f t="shared" si="120"/>
        <v>2022-T7 POAK-8</v>
      </c>
      <c r="I1879" s="302">
        <v>9.3647110824123002E-4</v>
      </c>
      <c r="J1879" s="305">
        <f>VLOOKUP(H1879,T7_ReductionFactor!$G$10:$H$3591,2,FALSE)</f>
        <v>0.75260998072536911</v>
      </c>
      <c r="K1879" s="75">
        <f t="shared" si="119"/>
        <v>7.0479750272329719E-4</v>
      </c>
      <c r="L1879" s="11"/>
      <c r="M1879" s="6"/>
      <c r="N1879" s="6"/>
      <c r="O1879" s="6"/>
      <c r="Q1879" s="7"/>
    </row>
    <row r="1880" spans="1:17" s="9" customFormat="1" ht="16.149999999999999" customHeight="1" x14ac:dyDescent="0.25">
      <c r="A1880" s="9" t="s">
        <v>192</v>
      </c>
      <c r="B1880" s="7">
        <v>2022</v>
      </c>
      <c r="C1880" s="296" t="s">
        <v>29</v>
      </c>
      <c r="D1880" s="307">
        <v>2013</v>
      </c>
      <c r="E1880" s="307" t="s">
        <v>194</v>
      </c>
      <c r="F1880" s="65">
        <f t="shared" si="117"/>
        <v>9</v>
      </c>
      <c r="G1880" s="66" t="str">
        <f t="shared" si="118"/>
        <v>2010-12</v>
      </c>
      <c r="H1880" s="67" t="str">
        <f t="shared" si="120"/>
        <v>2022-T7 POAK-9</v>
      </c>
      <c r="I1880" s="302">
        <v>1.33777793799827E-3</v>
      </c>
      <c r="J1880" s="305">
        <f>VLOOKUP(H1880,T7_ReductionFactor!$G$10:$H$3591,2,FALSE)</f>
        <v>0.72459875713173383</v>
      </c>
      <c r="K1880" s="75">
        <f t="shared" si="119"/>
        <v>9.6935223119180012E-4</v>
      </c>
      <c r="L1880" s="11"/>
      <c r="M1880" s="6"/>
      <c r="N1880" s="6"/>
      <c r="O1880" s="6"/>
      <c r="Q1880" s="7"/>
    </row>
    <row r="1881" spans="1:17" s="9" customFormat="1" ht="16.149999999999999" customHeight="1" x14ac:dyDescent="0.25">
      <c r="A1881" s="9" t="s">
        <v>192</v>
      </c>
      <c r="B1881" s="7">
        <v>2022</v>
      </c>
      <c r="C1881" s="296" t="s">
        <v>29</v>
      </c>
      <c r="D1881" s="307">
        <v>2012</v>
      </c>
      <c r="E1881" s="307" t="s">
        <v>194</v>
      </c>
      <c r="F1881" s="65">
        <f t="shared" si="117"/>
        <v>10</v>
      </c>
      <c r="G1881" s="66" t="str">
        <f t="shared" si="118"/>
        <v>2010-12</v>
      </c>
      <c r="H1881" s="67" t="str">
        <f t="shared" si="120"/>
        <v>2022-T7 POAK-10</v>
      </c>
      <c r="I1881" s="302">
        <v>1.4584982202301799E-3</v>
      </c>
      <c r="J1881" s="305">
        <f>VLOOKUP(H1881,T7_ReductionFactor!$G$10:$H$3591,2,FALSE)</f>
        <v>0.72133539493239673</v>
      </c>
      <c r="K1881" s="75">
        <f t="shared" si="119"/>
        <v>1.0520663896979347E-3</v>
      </c>
      <c r="L1881" s="11"/>
      <c r="M1881" s="6"/>
      <c r="N1881" s="6"/>
      <c r="O1881" s="6"/>
      <c r="Q1881" s="7"/>
    </row>
    <row r="1882" spans="1:17" s="9" customFormat="1" ht="16.149999999999999" customHeight="1" x14ac:dyDescent="0.25">
      <c r="A1882" s="9" t="s">
        <v>192</v>
      </c>
      <c r="B1882" s="7">
        <v>2022</v>
      </c>
      <c r="C1882" s="296" t="s">
        <v>29</v>
      </c>
      <c r="D1882" s="307">
        <v>2011</v>
      </c>
      <c r="E1882" s="307" t="s">
        <v>194</v>
      </c>
      <c r="F1882" s="65">
        <f t="shared" si="117"/>
        <v>11</v>
      </c>
      <c r="G1882" s="66" t="str">
        <f t="shared" si="118"/>
        <v>2010-12</v>
      </c>
      <c r="H1882" s="67" t="str">
        <f t="shared" si="120"/>
        <v>2022-T7 POAK-11</v>
      </c>
      <c r="I1882" s="302">
        <v>4.1022584253152996E-3</v>
      </c>
      <c r="J1882" s="305">
        <f>VLOOKUP(H1882,T7_ReductionFactor!$G$10:$H$3591,2,FALSE)</f>
        <v>0.71911140184646072</v>
      </c>
      <c r="K1882" s="75">
        <f t="shared" si="119"/>
        <v>2.9499808069649394E-3</v>
      </c>
      <c r="L1882" s="11"/>
      <c r="M1882" s="6"/>
      <c r="N1882" s="6"/>
      <c r="O1882" s="6"/>
      <c r="Q1882" s="7"/>
    </row>
    <row r="1883" spans="1:17" s="9" customFormat="1" ht="16.149999999999999" customHeight="1" x14ac:dyDescent="0.25">
      <c r="A1883" s="9" t="s">
        <v>192</v>
      </c>
      <c r="B1883" s="7">
        <v>2022</v>
      </c>
      <c r="C1883" s="296" t="s">
        <v>29</v>
      </c>
      <c r="D1883" s="307">
        <v>2010</v>
      </c>
      <c r="E1883" s="307" t="s">
        <v>194</v>
      </c>
      <c r="F1883" s="65">
        <f t="shared" si="117"/>
        <v>12</v>
      </c>
      <c r="G1883" s="66" t="str">
        <f t="shared" si="118"/>
        <v>2007-09</v>
      </c>
      <c r="H1883" s="67" t="str">
        <f t="shared" si="120"/>
        <v>2022-T7 POAK-12</v>
      </c>
      <c r="I1883" s="302">
        <v>5.8016651728358404E-3</v>
      </c>
      <c r="J1883" s="305">
        <f>VLOOKUP(H1883,T7_ReductionFactor!$G$10:$H$3591,2,FALSE)</f>
        <v>0.75501389938464736</v>
      </c>
      <c r="K1883" s="75">
        <f t="shared" si="119"/>
        <v>4.3803378450668921E-3</v>
      </c>
      <c r="L1883" s="11"/>
      <c r="M1883" s="6"/>
      <c r="N1883" s="6"/>
      <c r="O1883" s="6"/>
      <c r="Q1883" s="7"/>
    </row>
    <row r="1884" spans="1:17" s="9" customFormat="1" ht="16.149999999999999" customHeight="1" x14ac:dyDescent="0.25">
      <c r="A1884" s="9" t="s">
        <v>192</v>
      </c>
      <c r="B1884" s="7">
        <v>2022</v>
      </c>
      <c r="C1884" s="296" t="s">
        <v>29</v>
      </c>
      <c r="D1884" s="307">
        <v>2009</v>
      </c>
      <c r="E1884" s="307" t="s">
        <v>194</v>
      </c>
      <c r="F1884" s="65">
        <f t="shared" si="117"/>
        <v>13</v>
      </c>
      <c r="G1884" s="66" t="str">
        <f t="shared" si="118"/>
        <v>2007-09</v>
      </c>
      <c r="H1884" s="67" t="str">
        <f t="shared" si="120"/>
        <v>2022-T7 POAK-13</v>
      </c>
      <c r="I1884" s="302">
        <v>4.9067304472053402E-3</v>
      </c>
      <c r="J1884" s="305">
        <f>VLOOKUP(H1884,T7_ReductionFactor!$G$10:$H$3591,2,FALSE)</f>
        <v>0.75501389938464736</v>
      </c>
      <c r="K1884" s="75">
        <f t="shared" si="119"/>
        <v>3.7046496881738785E-3</v>
      </c>
      <c r="L1884" s="11"/>
      <c r="M1884" s="6"/>
      <c r="N1884" s="6"/>
      <c r="O1884" s="6"/>
      <c r="Q1884" s="7"/>
    </row>
    <row r="1885" spans="1:17" s="9" customFormat="1" ht="16.149999999999999" customHeight="1" x14ac:dyDescent="0.25">
      <c r="A1885" s="9" t="s">
        <v>192</v>
      </c>
      <c r="B1885" s="7">
        <v>2022</v>
      </c>
      <c r="C1885" s="296" t="s">
        <v>29</v>
      </c>
      <c r="D1885" s="307">
        <v>2008</v>
      </c>
      <c r="E1885" s="307" t="s">
        <v>194</v>
      </c>
      <c r="F1885" s="65">
        <f t="shared" si="117"/>
        <v>14</v>
      </c>
      <c r="G1885" s="66" t="str">
        <f t="shared" si="118"/>
        <v>2007-09</v>
      </c>
      <c r="H1885" s="67" t="str">
        <f t="shared" si="120"/>
        <v>2022-T7 POAK-14</v>
      </c>
      <c r="I1885" s="302">
        <v>5.4073094567969899E-3</v>
      </c>
      <c r="J1885" s="305">
        <f>VLOOKUP(H1885,T7_ReductionFactor!$G$10:$H$3591,2,FALSE)</f>
        <v>0.75501389938464736</v>
      </c>
      <c r="K1885" s="75">
        <f t="shared" si="119"/>
        <v>4.0825937981557748E-3</v>
      </c>
      <c r="L1885" s="11"/>
      <c r="M1885" s="6"/>
      <c r="N1885" s="6"/>
      <c r="O1885" s="6"/>
      <c r="Q1885" s="7"/>
    </row>
    <row r="1886" spans="1:17" s="9" customFormat="1" ht="16.149999999999999" customHeight="1" x14ac:dyDescent="0.25">
      <c r="A1886" s="9" t="s">
        <v>192</v>
      </c>
      <c r="B1886" s="7">
        <v>2022</v>
      </c>
      <c r="C1886" s="296" t="s">
        <v>30</v>
      </c>
      <c r="D1886" s="307">
        <v>2023</v>
      </c>
      <c r="E1886" s="307" t="s">
        <v>194</v>
      </c>
      <c r="F1886" s="65">
        <f t="shared" si="117"/>
        <v>-1</v>
      </c>
      <c r="G1886" s="66" t="str">
        <f t="shared" si="118"/>
        <v>2013+</v>
      </c>
      <c r="H1886" s="67" t="str">
        <f t="shared" si="120"/>
        <v>2022-T7 POLA--1</v>
      </c>
      <c r="I1886" s="302">
        <v>1.07195389146074E-4</v>
      </c>
      <c r="J1886" s="305">
        <f>VLOOKUP(H1886,T7_ReductionFactor!$G$10:$H$3591,2,FALSE)</f>
        <v>1</v>
      </c>
      <c r="K1886" s="75">
        <f t="shared" si="119"/>
        <v>1.07195389146074E-4</v>
      </c>
      <c r="L1886" s="11"/>
      <c r="M1886" s="6"/>
      <c r="N1886" s="6"/>
      <c r="O1886" s="6"/>
      <c r="Q1886" s="7"/>
    </row>
    <row r="1887" spans="1:17" s="9" customFormat="1" ht="16.149999999999999" customHeight="1" x14ac:dyDescent="0.25">
      <c r="A1887" s="9" t="s">
        <v>192</v>
      </c>
      <c r="B1887" s="7">
        <v>2022</v>
      </c>
      <c r="C1887" s="296" t="s">
        <v>30</v>
      </c>
      <c r="D1887" s="307">
        <v>2022</v>
      </c>
      <c r="E1887" s="307" t="s">
        <v>194</v>
      </c>
      <c r="F1887" s="65">
        <f t="shared" si="117"/>
        <v>0</v>
      </c>
      <c r="G1887" s="66" t="str">
        <f t="shared" si="118"/>
        <v>2013+</v>
      </c>
      <c r="H1887" s="67" t="str">
        <f t="shared" si="120"/>
        <v>2022-T7 POLA-0</v>
      </c>
      <c r="I1887" s="302">
        <v>2.8457934655038098E-4</v>
      </c>
      <c r="J1887" s="305">
        <f>VLOOKUP(H1887,T7_ReductionFactor!$G$10:$H$3591,2,FALSE)</f>
        <v>0.92256469390932394</v>
      </c>
      <c r="K1887" s="75">
        <f t="shared" si="119"/>
        <v>2.6254285774316767E-4</v>
      </c>
      <c r="L1887" s="11"/>
      <c r="M1887" s="6"/>
      <c r="N1887" s="6"/>
      <c r="O1887" s="6"/>
      <c r="Q1887" s="7"/>
    </row>
    <row r="1888" spans="1:17" s="9" customFormat="1" ht="16.149999999999999" customHeight="1" x14ac:dyDescent="0.25">
      <c r="A1888" s="9" t="s">
        <v>192</v>
      </c>
      <c r="B1888" s="7">
        <v>2022</v>
      </c>
      <c r="C1888" s="296" t="s">
        <v>30</v>
      </c>
      <c r="D1888" s="307">
        <v>2021</v>
      </c>
      <c r="E1888" s="307" t="s">
        <v>194</v>
      </c>
      <c r="F1888" s="65">
        <f t="shared" si="117"/>
        <v>1</v>
      </c>
      <c r="G1888" s="66" t="str">
        <f t="shared" si="118"/>
        <v>2013+</v>
      </c>
      <c r="H1888" s="67" t="str">
        <f t="shared" si="120"/>
        <v>2022-T7 POLA-1</v>
      </c>
      <c r="I1888" s="302">
        <v>5.1522948460517898E-4</v>
      </c>
      <c r="J1888" s="305">
        <f>VLOOKUP(H1888,T7_ReductionFactor!$G$10:$H$3591,2,FALSE)</f>
        <v>0.87345597208856962</v>
      </c>
      <c r="K1888" s="75">
        <f t="shared" si="119"/>
        <v>4.5003027032450933E-4</v>
      </c>
      <c r="L1888" s="11"/>
      <c r="M1888" s="6"/>
      <c r="N1888" s="6"/>
      <c r="O1888" s="6"/>
      <c r="Q1888" s="7"/>
    </row>
    <row r="1889" spans="1:17" s="9" customFormat="1" ht="16.149999999999999" customHeight="1" x14ac:dyDescent="0.25">
      <c r="A1889" s="9" t="s">
        <v>192</v>
      </c>
      <c r="B1889" s="7">
        <v>2022</v>
      </c>
      <c r="C1889" s="296" t="s">
        <v>30</v>
      </c>
      <c r="D1889" s="307">
        <v>2020</v>
      </c>
      <c r="E1889" s="307" t="s">
        <v>194</v>
      </c>
      <c r="F1889" s="65">
        <f t="shared" si="117"/>
        <v>2</v>
      </c>
      <c r="G1889" s="66" t="str">
        <f t="shared" si="118"/>
        <v>2013+</v>
      </c>
      <c r="H1889" s="67" t="str">
        <f t="shared" si="120"/>
        <v>2022-T7 POLA-2</v>
      </c>
      <c r="I1889" s="302">
        <v>6.07248171653689E-4</v>
      </c>
      <c r="J1889" s="305">
        <f>VLOOKUP(H1889,T7_ReductionFactor!$G$10:$H$3591,2,FALSE)</f>
        <v>0.8398723923936191</v>
      </c>
      <c r="K1889" s="75">
        <f t="shared" si="119"/>
        <v>5.100109747034348E-4</v>
      </c>
      <c r="L1889" s="11"/>
      <c r="M1889" s="6"/>
      <c r="N1889" s="6"/>
      <c r="O1889" s="6"/>
      <c r="Q1889" s="7"/>
    </row>
    <row r="1890" spans="1:17" s="9" customFormat="1" ht="16.149999999999999" customHeight="1" x14ac:dyDescent="0.25">
      <c r="A1890" s="9" t="s">
        <v>192</v>
      </c>
      <c r="B1890" s="7">
        <v>2022</v>
      </c>
      <c r="C1890" s="296" t="s">
        <v>30</v>
      </c>
      <c r="D1890" s="307">
        <v>2019</v>
      </c>
      <c r="E1890" s="307" t="s">
        <v>194</v>
      </c>
      <c r="F1890" s="65">
        <f t="shared" si="117"/>
        <v>3</v>
      </c>
      <c r="G1890" s="66" t="str">
        <f t="shared" si="118"/>
        <v>2013+</v>
      </c>
      <c r="H1890" s="67" t="str">
        <f t="shared" si="120"/>
        <v>2022-T7 POLA-3</v>
      </c>
      <c r="I1890" s="302">
        <v>7.0517522334537501E-4</v>
      </c>
      <c r="J1890" s="305">
        <f>VLOOKUP(H1890,T7_ReductionFactor!$G$10:$H$3591,2,FALSE)</f>
        <v>0.81384387687122317</v>
      </c>
      <c r="K1890" s="75">
        <f t="shared" si="119"/>
        <v>5.7390253764093063E-4</v>
      </c>
      <c r="L1890" s="11"/>
      <c r="M1890" s="6"/>
      <c r="N1890" s="6"/>
      <c r="O1890" s="6"/>
      <c r="Q1890" s="7"/>
    </row>
    <row r="1891" spans="1:17" s="9" customFormat="1" ht="16.149999999999999" customHeight="1" x14ac:dyDescent="0.25">
      <c r="A1891" s="9" t="s">
        <v>192</v>
      </c>
      <c r="B1891" s="7">
        <v>2022</v>
      </c>
      <c r="C1891" s="296" t="s">
        <v>30</v>
      </c>
      <c r="D1891" s="307">
        <v>2018</v>
      </c>
      <c r="E1891" s="307" t="s">
        <v>194</v>
      </c>
      <c r="F1891" s="65">
        <f t="shared" si="117"/>
        <v>4</v>
      </c>
      <c r="G1891" s="66" t="str">
        <f t="shared" si="118"/>
        <v>2013+</v>
      </c>
      <c r="H1891" s="67" t="str">
        <f t="shared" si="120"/>
        <v>2022-T7 POLA-4</v>
      </c>
      <c r="I1891" s="302">
        <v>8.0739177198261604E-4</v>
      </c>
      <c r="J1891" s="305">
        <f>VLOOKUP(H1891,T7_ReductionFactor!$G$10:$H$3591,2,FALSE)</f>
        <v>0.79346162766661055</v>
      </c>
      <c r="K1891" s="75">
        <f t="shared" si="119"/>
        <v>6.4063438956195545E-4</v>
      </c>
      <c r="L1891" s="11"/>
      <c r="M1891" s="6"/>
      <c r="N1891" s="6"/>
      <c r="O1891" s="6"/>
      <c r="Q1891" s="7"/>
    </row>
    <row r="1892" spans="1:17" s="9" customFormat="1" ht="16.149999999999999" customHeight="1" x14ac:dyDescent="0.25">
      <c r="A1892" s="9" t="s">
        <v>192</v>
      </c>
      <c r="B1892" s="7">
        <v>2022</v>
      </c>
      <c r="C1892" s="296" t="s">
        <v>30</v>
      </c>
      <c r="D1892" s="307">
        <v>2017</v>
      </c>
      <c r="E1892" s="307" t="s">
        <v>194</v>
      </c>
      <c r="F1892" s="65">
        <f t="shared" si="117"/>
        <v>5</v>
      </c>
      <c r="G1892" s="66" t="str">
        <f t="shared" si="118"/>
        <v>2013+</v>
      </c>
      <c r="H1892" s="67" t="str">
        <f t="shared" si="120"/>
        <v>2022-T7 POLA-5</v>
      </c>
      <c r="I1892" s="302">
        <v>9.2103015805948399E-4</v>
      </c>
      <c r="J1892" s="305">
        <f>VLOOKUP(H1892,T7_ReductionFactor!$G$10:$H$3591,2,FALSE)</f>
        <v>0.77614806280946902</v>
      </c>
      <c r="K1892" s="75">
        <f t="shared" si="119"/>
        <v>7.1485577296696759E-4</v>
      </c>
      <c r="L1892" s="11"/>
      <c r="M1892" s="6"/>
      <c r="N1892" s="6"/>
      <c r="O1892" s="6"/>
      <c r="Q1892" s="7"/>
    </row>
    <row r="1893" spans="1:17" s="9" customFormat="1" ht="16.149999999999999" customHeight="1" x14ac:dyDescent="0.25">
      <c r="A1893" s="9" t="s">
        <v>192</v>
      </c>
      <c r="B1893" s="7">
        <v>2022</v>
      </c>
      <c r="C1893" s="296" t="s">
        <v>30</v>
      </c>
      <c r="D1893" s="307">
        <v>2016</v>
      </c>
      <c r="E1893" s="307" t="s">
        <v>194</v>
      </c>
      <c r="F1893" s="65">
        <f t="shared" si="117"/>
        <v>6</v>
      </c>
      <c r="G1893" s="66" t="str">
        <f t="shared" si="118"/>
        <v>2013+</v>
      </c>
      <c r="H1893" s="67" t="str">
        <f t="shared" si="120"/>
        <v>2022-T7 POLA-6</v>
      </c>
      <c r="I1893" s="302">
        <v>1.9630832470280699E-3</v>
      </c>
      <c r="J1893" s="305">
        <f>VLOOKUP(H1893,T7_ReductionFactor!$G$10:$H$3591,2,FALSE)</f>
        <v>0.76592673295086411</v>
      </c>
      <c r="K1893" s="75">
        <f t="shared" si="119"/>
        <v>1.5035779379067838E-3</v>
      </c>
      <c r="L1893" s="11"/>
      <c r="M1893" s="6"/>
      <c r="N1893" s="6"/>
      <c r="O1893" s="6"/>
      <c r="Q1893" s="7"/>
    </row>
    <row r="1894" spans="1:17" s="9" customFormat="1" ht="16.149999999999999" customHeight="1" x14ac:dyDescent="0.25">
      <c r="A1894" s="9" t="s">
        <v>192</v>
      </c>
      <c r="B1894" s="7">
        <v>2022</v>
      </c>
      <c r="C1894" s="296" t="s">
        <v>30</v>
      </c>
      <c r="D1894" s="307">
        <v>2015</v>
      </c>
      <c r="E1894" s="307" t="s">
        <v>194</v>
      </c>
      <c r="F1894" s="65">
        <f t="shared" si="117"/>
        <v>7</v>
      </c>
      <c r="G1894" s="66" t="str">
        <f t="shared" si="118"/>
        <v>2013+</v>
      </c>
      <c r="H1894" s="67" t="str">
        <f t="shared" si="120"/>
        <v>2022-T7 POLA-7</v>
      </c>
      <c r="I1894" s="302">
        <v>3.0486330206892401E-3</v>
      </c>
      <c r="J1894" s="305">
        <f>VLOOKUP(H1894,T7_ReductionFactor!$G$10:$H$3591,2,FALSE)</f>
        <v>0.75860049898561766</v>
      </c>
      <c r="K1894" s="75">
        <f t="shared" si="119"/>
        <v>2.3126945307188882E-3</v>
      </c>
      <c r="L1894" s="11"/>
      <c r="M1894" s="6"/>
      <c r="N1894" s="6"/>
      <c r="O1894" s="6"/>
      <c r="Q1894" s="7"/>
    </row>
    <row r="1895" spans="1:17" s="9" customFormat="1" ht="16.149999999999999" customHeight="1" x14ac:dyDescent="0.25">
      <c r="A1895" s="9" t="s">
        <v>192</v>
      </c>
      <c r="B1895" s="7">
        <v>2022</v>
      </c>
      <c r="C1895" s="296" t="s">
        <v>30</v>
      </c>
      <c r="D1895" s="307">
        <v>2014</v>
      </c>
      <c r="E1895" s="307" t="s">
        <v>194</v>
      </c>
      <c r="F1895" s="65">
        <f t="shared" si="117"/>
        <v>8</v>
      </c>
      <c r="G1895" s="66" t="str">
        <f t="shared" si="118"/>
        <v>2013+</v>
      </c>
      <c r="H1895" s="67" t="str">
        <f t="shared" si="120"/>
        <v>2022-T7 POLA-8</v>
      </c>
      <c r="I1895" s="302">
        <v>4.08897677506459E-3</v>
      </c>
      <c r="J1895" s="305">
        <f>VLOOKUP(H1895,T7_ReductionFactor!$G$10:$H$3591,2,FALSE)</f>
        <v>0.75260998072536911</v>
      </c>
      <c r="K1895" s="75">
        <f t="shared" si="119"/>
        <v>3.077404731867843E-3</v>
      </c>
      <c r="L1895" s="11"/>
      <c r="M1895" s="6"/>
      <c r="N1895" s="6"/>
      <c r="O1895" s="6"/>
      <c r="Q1895" s="7"/>
    </row>
    <row r="1896" spans="1:17" s="9" customFormat="1" ht="16.149999999999999" customHeight="1" x14ac:dyDescent="0.25">
      <c r="A1896" s="9" t="s">
        <v>192</v>
      </c>
      <c r="B1896" s="7">
        <v>2022</v>
      </c>
      <c r="C1896" s="296" t="s">
        <v>30</v>
      </c>
      <c r="D1896" s="307">
        <v>2013</v>
      </c>
      <c r="E1896" s="307" t="s">
        <v>194</v>
      </c>
      <c r="F1896" s="65">
        <f t="shared" si="117"/>
        <v>9</v>
      </c>
      <c r="G1896" s="66" t="str">
        <f t="shared" si="118"/>
        <v>2010-12</v>
      </c>
      <c r="H1896" s="67" t="str">
        <f t="shared" si="120"/>
        <v>2022-T7 POLA-9</v>
      </c>
      <c r="I1896" s="302">
        <v>5.84242051587103E-3</v>
      </c>
      <c r="J1896" s="305">
        <f>VLOOKUP(H1896,T7_ReductionFactor!$G$10:$H$3591,2,FALSE)</f>
        <v>0.72459875713173383</v>
      </c>
      <c r="K1896" s="75">
        <f t="shared" si="119"/>
        <v>4.2334106444410916E-3</v>
      </c>
      <c r="L1896" s="11"/>
      <c r="M1896" s="6"/>
      <c r="N1896" s="6"/>
      <c r="O1896" s="6"/>
      <c r="Q1896" s="7"/>
    </row>
    <row r="1897" spans="1:17" s="9" customFormat="1" ht="16.149999999999999" customHeight="1" x14ac:dyDescent="0.25">
      <c r="A1897" s="9" t="s">
        <v>192</v>
      </c>
      <c r="B1897" s="7">
        <v>2022</v>
      </c>
      <c r="C1897" s="296" t="s">
        <v>30</v>
      </c>
      <c r="D1897" s="307">
        <v>2012</v>
      </c>
      <c r="E1897" s="307" t="s">
        <v>194</v>
      </c>
      <c r="F1897" s="65">
        <f t="shared" si="117"/>
        <v>10</v>
      </c>
      <c r="G1897" s="66" t="str">
        <f t="shared" si="118"/>
        <v>2010-12</v>
      </c>
      <c r="H1897" s="67" t="str">
        <f t="shared" si="120"/>
        <v>2022-T7 POLA-10</v>
      </c>
      <c r="I1897" s="302">
        <v>6.3699344875290803E-3</v>
      </c>
      <c r="J1897" s="305">
        <f>VLOOKUP(H1897,T7_ReductionFactor!$G$10:$H$3591,2,FALSE)</f>
        <v>0.72133539493239673</v>
      </c>
      <c r="K1897" s="75">
        <f t="shared" si="119"/>
        <v>4.594859209255283E-3</v>
      </c>
      <c r="L1897" s="11"/>
      <c r="M1897" s="6"/>
      <c r="N1897" s="6"/>
      <c r="O1897" s="6"/>
      <c r="Q1897" s="7"/>
    </row>
    <row r="1898" spans="1:17" s="9" customFormat="1" ht="16.149999999999999" customHeight="1" x14ac:dyDescent="0.25">
      <c r="A1898" s="9" t="s">
        <v>192</v>
      </c>
      <c r="B1898" s="7">
        <v>2022</v>
      </c>
      <c r="C1898" s="296" t="s">
        <v>30</v>
      </c>
      <c r="D1898" s="307">
        <v>2011</v>
      </c>
      <c r="E1898" s="307" t="s">
        <v>194</v>
      </c>
      <c r="F1898" s="65">
        <f t="shared" si="117"/>
        <v>11</v>
      </c>
      <c r="G1898" s="66" t="str">
        <f t="shared" si="118"/>
        <v>2010-12</v>
      </c>
      <c r="H1898" s="67" t="str">
        <f t="shared" si="120"/>
        <v>2022-T7 POLA-11</v>
      </c>
      <c r="I1898" s="302">
        <v>1.74417675690999E-2</v>
      </c>
      <c r="J1898" s="305">
        <f>VLOOKUP(H1898,T7_ReductionFactor!$G$10:$H$3591,2,FALSE)</f>
        <v>0.71911140184646072</v>
      </c>
      <c r="K1898" s="75">
        <f t="shared" si="119"/>
        <v>1.2542573927295565E-2</v>
      </c>
      <c r="L1898" s="11"/>
      <c r="M1898" s="6"/>
      <c r="N1898" s="6"/>
      <c r="O1898" s="6"/>
      <c r="Q1898" s="7"/>
    </row>
    <row r="1899" spans="1:17" s="9" customFormat="1" ht="16.149999999999999" customHeight="1" x14ac:dyDescent="0.25">
      <c r="A1899" s="9" t="s">
        <v>192</v>
      </c>
      <c r="B1899" s="7">
        <v>2022</v>
      </c>
      <c r="C1899" s="296" t="s">
        <v>30</v>
      </c>
      <c r="D1899" s="307">
        <v>2010</v>
      </c>
      <c r="E1899" s="307" t="s">
        <v>194</v>
      </c>
      <c r="F1899" s="65">
        <f t="shared" si="117"/>
        <v>12</v>
      </c>
      <c r="G1899" s="66" t="str">
        <f t="shared" si="118"/>
        <v>2007-09</v>
      </c>
      <c r="H1899" s="67" t="str">
        <f t="shared" si="120"/>
        <v>2022-T7 POLA-12</v>
      </c>
      <c r="I1899" s="302">
        <v>1.9654210204666501E-2</v>
      </c>
      <c r="J1899" s="305">
        <f>VLOOKUP(H1899,T7_ReductionFactor!$G$10:$H$3591,2,FALSE)</f>
        <v>0.75501389938464736</v>
      </c>
      <c r="K1899" s="75">
        <f t="shared" si="119"/>
        <v>1.4839201885950783E-2</v>
      </c>
      <c r="L1899" s="11"/>
      <c r="M1899" s="6"/>
      <c r="N1899" s="6"/>
      <c r="O1899" s="6"/>
      <c r="Q1899" s="7"/>
    </row>
    <row r="1900" spans="1:17" s="9" customFormat="1" ht="16.149999999999999" customHeight="1" x14ac:dyDescent="0.25">
      <c r="A1900" s="9" t="s">
        <v>192</v>
      </c>
      <c r="B1900" s="7">
        <v>2022</v>
      </c>
      <c r="C1900" s="296" t="s">
        <v>30</v>
      </c>
      <c r="D1900" s="307">
        <v>2009</v>
      </c>
      <c r="E1900" s="307" t="s">
        <v>194</v>
      </c>
      <c r="F1900" s="65">
        <f t="shared" si="117"/>
        <v>13</v>
      </c>
      <c r="G1900" s="66" t="str">
        <f t="shared" si="118"/>
        <v>2007-09</v>
      </c>
      <c r="H1900" s="67" t="str">
        <f t="shared" si="120"/>
        <v>2022-T7 POLA-13</v>
      </c>
      <c r="I1900" s="302">
        <v>1.45522280754343E-2</v>
      </c>
      <c r="J1900" s="305">
        <f>VLOOKUP(H1900,T7_ReductionFactor!$G$10:$H$3591,2,FALSE)</f>
        <v>0.75501389938464736</v>
      </c>
      <c r="K1900" s="75">
        <f t="shared" si="119"/>
        <v>1.0987134463968392E-2</v>
      </c>
      <c r="L1900" s="11"/>
      <c r="M1900" s="6"/>
      <c r="N1900" s="6"/>
      <c r="O1900" s="6"/>
      <c r="Q1900" s="7"/>
    </row>
    <row r="1901" spans="1:17" s="9" customFormat="1" ht="16.149999999999999" customHeight="1" x14ac:dyDescent="0.25">
      <c r="A1901" s="9" t="s">
        <v>192</v>
      </c>
      <c r="B1901" s="7">
        <v>2022</v>
      </c>
      <c r="C1901" s="296" t="s">
        <v>30</v>
      </c>
      <c r="D1901" s="307">
        <v>2008</v>
      </c>
      <c r="E1901" s="307" t="s">
        <v>194</v>
      </c>
      <c r="F1901" s="65">
        <f t="shared" si="117"/>
        <v>14</v>
      </c>
      <c r="G1901" s="66" t="str">
        <f t="shared" si="118"/>
        <v>2007-09</v>
      </c>
      <c r="H1901" s="67" t="str">
        <f t="shared" si="120"/>
        <v>2022-T7 POLA-14</v>
      </c>
      <c r="I1901" s="302">
        <v>1.61891362073453E-2</v>
      </c>
      <c r="J1901" s="305">
        <f>VLOOKUP(H1901,T7_ReductionFactor!$G$10:$H$3591,2,FALSE)</f>
        <v>0.75501389938464736</v>
      </c>
      <c r="K1901" s="75">
        <f t="shared" si="119"/>
        <v>1.2223022855576957E-2</v>
      </c>
      <c r="L1901" s="11"/>
      <c r="M1901" s="6"/>
      <c r="N1901" s="6"/>
      <c r="O1901" s="6"/>
      <c r="Q1901" s="7"/>
    </row>
    <row r="1902" spans="1:17" s="9" customFormat="1" ht="16.149999999999999" customHeight="1" x14ac:dyDescent="0.25">
      <c r="A1902" s="9" t="s">
        <v>192</v>
      </c>
      <c r="B1902" s="7">
        <v>2022</v>
      </c>
      <c r="C1902" s="296" t="s">
        <v>31</v>
      </c>
      <c r="D1902" s="307">
        <v>2023</v>
      </c>
      <c r="E1902" s="307" t="s">
        <v>194</v>
      </c>
      <c r="F1902" s="65">
        <f t="shared" si="117"/>
        <v>-1</v>
      </c>
      <c r="G1902" s="66" t="str">
        <f t="shared" si="118"/>
        <v>2013+</v>
      </c>
      <c r="H1902" s="67" t="str">
        <f t="shared" si="120"/>
        <v>2022-T7 PTO--1</v>
      </c>
      <c r="I1902" s="302">
        <v>3.54520555009053E-6</v>
      </c>
      <c r="J1902" s="305">
        <f>VLOOKUP(H1902,T7_ReductionFactor!$G$10:$H$3591,2,FALSE)</f>
        <v>1</v>
      </c>
      <c r="K1902" s="75">
        <f t="shared" si="119"/>
        <v>3.54520555009053E-6</v>
      </c>
      <c r="L1902" s="11"/>
      <c r="M1902" s="6"/>
      <c r="N1902" s="6"/>
      <c r="O1902" s="6"/>
      <c r="Q1902" s="7"/>
    </row>
    <row r="1903" spans="1:17" s="9" customFormat="1" ht="16.149999999999999" customHeight="1" x14ac:dyDescent="0.25">
      <c r="A1903" s="9" t="s">
        <v>192</v>
      </c>
      <c r="B1903" s="7">
        <v>2022</v>
      </c>
      <c r="C1903" s="296" t="s">
        <v>31</v>
      </c>
      <c r="D1903" s="307">
        <v>2022</v>
      </c>
      <c r="E1903" s="307" t="s">
        <v>194</v>
      </c>
      <c r="F1903" s="65">
        <f t="shared" si="117"/>
        <v>0</v>
      </c>
      <c r="G1903" s="66" t="str">
        <f t="shared" si="118"/>
        <v>2013+</v>
      </c>
      <c r="H1903" s="67" t="str">
        <f t="shared" si="120"/>
        <v>2022-T7 PTO-0</v>
      </c>
      <c r="I1903" s="302">
        <v>4.2423212632725199E-5</v>
      </c>
      <c r="J1903" s="305">
        <f>VLOOKUP(H1903,T7_ReductionFactor!$G$10:$H$3591,2,FALSE)</f>
        <v>0.95432669073224907</v>
      </c>
      <c r="K1903" s="75">
        <f t="shared" si="119"/>
        <v>4.0485604122019184E-5</v>
      </c>
      <c r="L1903" s="11"/>
      <c r="M1903" s="6"/>
      <c r="N1903" s="6"/>
      <c r="O1903" s="6"/>
      <c r="Q1903" s="7"/>
    </row>
    <row r="1904" spans="1:17" s="9" customFormat="1" ht="16.149999999999999" customHeight="1" x14ac:dyDescent="0.25">
      <c r="A1904" s="9" t="s">
        <v>192</v>
      </c>
      <c r="B1904" s="7">
        <v>2022</v>
      </c>
      <c r="C1904" s="296" t="s">
        <v>31</v>
      </c>
      <c r="D1904" s="307">
        <v>2021</v>
      </c>
      <c r="E1904" s="307" t="s">
        <v>194</v>
      </c>
      <c r="F1904" s="65">
        <f t="shared" si="117"/>
        <v>1</v>
      </c>
      <c r="G1904" s="66" t="str">
        <f t="shared" si="118"/>
        <v>2013+</v>
      </c>
      <c r="H1904" s="67" t="str">
        <f t="shared" si="120"/>
        <v>2022-T7 PTO-1</v>
      </c>
      <c r="I1904" s="302">
        <v>6.1291309194568501E-5</v>
      </c>
      <c r="J1904" s="305">
        <f>VLOOKUP(H1904,T7_ReductionFactor!$G$10:$H$3591,2,FALSE)</f>
        <v>0.92065405334291273</v>
      </c>
      <c r="K1904" s="75">
        <f t="shared" si="119"/>
        <v>5.6428092244673226E-5</v>
      </c>
      <c r="L1904" s="11"/>
      <c r="M1904" s="6"/>
      <c r="N1904" s="6"/>
      <c r="O1904" s="6"/>
      <c r="Q1904" s="7"/>
    </row>
    <row r="1905" spans="1:17" s="9" customFormat="1" ht="16.149999999999999" customHeight="1" x14ac:dyDescent="0.25">
      <c r="A1905" s="9" t="s">
        <v>192</v>
      </c>
      <c r="B1905" s="7">
        <v>2022</v>
      </c>
      <c r="C1905" s="296" t="s">
        <v>31</v>
      </c>
      <c r="D1905" s="307">
        <v>2020</v>
      </c>
      <c r="E1905" s="307" t="s">
        <v>194</v>
      </c>
      <c r="F1905" s="65">
        <f t="shared" si="117"/>
        <v>2</v>
      </c>
      <c r="G1905" s="66" t="str">
        <f t="shared" si="118"/>
        <v>2013+</v>
      </c>
      <c r="H1905" s="67" t="str">
        <f t="shared" si="120"/>
        <v>2022-T7 PTO-2</v>
      </c>
      <c r="I1905" s="302">
        <v>6.6634481849428399E-5</v>
      </c>
      <c r="J1905" s="305">
        <f>VLOOKUP(H1905,T7_ReductionFactor!$G$10:$H$3591,2,FALSE)</f>
        <v>0.89513667487015447</v>
      </c>
      <c r="K1905" s="75">
        <f t="shared" si="119"/>
        <v>5.9646968514392998E-5</v>
      </c>
      <c r="L1905" s="11"/>
      <c r="M1905" s="6"/>
      <c r="N1905" s="6"/>
      <c r="O1905" s="6"/>
      <c r="Q1905" s="7"/>
    </row>
    <row r="1906" spans="1:17" s="9" customFormat="1" ht="16.149999999999999" customHeight="1" x14ac:dyDescent="0.25">
      <c r="A1906" s="9" t="s">
        <v>192</v>
      </c>
      <c r="B1906" s="7">
        <v>2022</v>
      </c>
      <c r="C1906" s="296" t="s">
        <v>31</v>
      </c>
      <c r="D1906" s="307">
        <v>2019</v>
      </c>
      <c r="E1906" s="307" t="s">
        <v>194</v>
      </c>
      <c r="F1906" s="65">
        <f t="shared" si="117"/>
        <v>3</v>
      </c>
      <c r="G1906" s="66" t="str">
        <f t="shared" si="118"/>
        <v>2013+</v>
      </c>
      <c r="H1906" s="67" t="str">
        <f t="shared" si="120"/>
        <v>2022-T7 PTO-3</v>
      </c>
      <c r="I1906" s="302">
        <v>7.1814346035688399E-5</v>
      </c>
      <c r="J1906" s="305">
        <f>VLOOKUP(H1906,T7_ReductionFactor!$G$10:$H$3591,2,FALSE)</f>
        <v>0.87532875900863127</v>
      </c>
      <c r="K1906" s="75">
        <f t="shared" si="119"/>
        <v>6.2861162394435539E-5</v>
      </c>
      <c r="L1906" s="11"/>
      <c r="M1906" s="6"/>
      <c r="N1906" s="6"/>
      <c r="O1906" s="6"/>
      <c r="Q1906" s="7"/>
    </row>
    <row r="1907" spans="1:17" s="9" customFormat="1" ht="16.149999999999999" customHeight="1" x14ac:dyDescent="0.25">
      <c r="A1907" s="9" t="s">
        <v>192</v>
      </c>
      <c r="B1907" s="7">
        <v>2022</v>
      </c>
      <c r="C1907" s="296" t="s">
        <v>31</v>
      </c>
      <c r="D1907" s="307">
        <v>2018</v>
      </c>
      <c r="E1907" s="307" t="s">
        <v>194</v>
      </c>
      <c r="F1907" s="65">
        <f t="shared" si="117"/>
        <v>4</v>
      </c>
      <c r="G1907" s="66" t="str">
        <f t="shared" si="118"/>
        <v>2013+</v>
      </c>
      <c r="H1907" s="67" t="str">
        <f t="shared" si="120"/>
        <v>2022-T7 PTO-4</v>
      </c>
      <c r="I1907" s="302">
        <v>7.6793404275203193E-5</v>
      </c>
      <c r="J1907" s="305">
        <f>VLOOKUP(H1907,T7_ReductionFactor!$G$10:$H$3591,2,FALSE)</f>
        <v>0.85961354164545967</v>
      </c>
      <c r="K1907" s="75">
        <f t="shared" si="119"/>
        <v>6.6012650224019E-5</v>
      </c>
      <c r="L1907" s="11"/>
      <c r="M1907" s="6"/>
      <c r="N1907" s="6"/>
      <c r="O1907" s="6"/>
      <c r="Q1907" s="7"/>
    </row>
    <row r="1908" spans="1:17" s="9" customFormat="1" ht="16.149999999999999" customHeight="1" x14ac:dyDescent="0.25">
      <c r="A1908" s="9" t="s">
        <v>192</v>
      </c>
      <c r="B1908" s="7">
        <v>2022</v>
      </c>
      <c r="C1908" s="296" t="s">
        <v>31</v>
      </c>
      <c r="D1908" s="307">
        <v>2017</v>
      </c>
      <c r="E1908" s="307" t="s">
        <v>194</v>
      </c>
      <c r="F1908" s="65">
        <f t="shared" si="117"/>
        <v>5</v>
      </c>
      <c r="G1908" s="66" t="str">
        <f t="shared" si="118"/>
        <v>2013+</v>
      </c>
      <c r="H1908" s="67" t="str">
        <f t="shared" si="120"/>
        <v>2022-T7 PTO-5</v>
      </c>
      <c r="I1908" s="302">
        <v>8.0393955231212598E-5</v>
      </c>
      <c r="J1908" s="305">
        <f>VLOOKUP(H1908,T7_ReductionFactor!$G$10:$H$3591,2,FALSE)</f>
        <v>0.84688280539775906</v>
      </c>
      <c r="K1908" s="75">
        <f t="shared" si="119"/>
        <v>6.8084258343231174E-5</v>
      </c>
      <c r="L1908" s="11"/>
      <c r="M1908" s="6"/>
      <c r="N1908" s="6"/>
      <c r="O1908" s="6"/>
      <c r="Q1908" s="7"/>
    </row>
    <row r="1909" spans="1:17" s="9" customFormat="1" ht="16.149999999999999" customHeight="1" x14ac:dyDescent="0.25">
      <c r="A1909" s="9" t="s">
        <v>192</v>
      </c>
      <c r="B1909" s="7">
        <v>2022</v>
      </c>
      <c r="C1909" s="296" t="s">
        <v>31</v>
      </c>
      <c r="D1909" s="307">
        <v>2016</v>
      </c>
      <c r="E1909" s="307" t="s">
        <v>194</v>
      </c>
      <c r="F1909" s="65">
        <f t="shared" si="117"/>
        <v>6</v>
      </c>
      <c r="G1909" s="66" t="str">
        <f t="shared" si="118"/>
        <v>2013+</v>
      </c>
      <c r="H1909" s="67" t="str">
        <f t="shared" si="120"/>
        <v>2022-T7 PTO-6</v>
      </c>
      <c r="I1909" s="302">
        <v>2.1922807101381399E-4</v>
      </c>
      <c r="J1909" s="305">
        <f>VLOOKUP(H1909,T7_ReductionFactor!$G$10:$H$3591,2,FALSE)</f>
        <v>0.8363557422149499</v>
      </c>
      <c r="K1909" s="75">
        <f t="shared" si="119"/>
        <v>1.8335265604711015E-4</v>
      </c>
      <c r="L1909" s="11"/>
      <c r="M1909" s="6"/>
      <c r="N1909" s="6"/>
      <c r="O1909" s="6"/>
      <c r="Q1909" s="7"/>
    </row>
    <row r="1910" spans="1:17" s="9" customFormat="1" ht="16.149999999999999" customHeight="1" x14ac:dyDescent="0.25">
      <c r="A1910" s="9" t="s">
        <v>192</v>
      </c>
      <c r="B1910" s="7">
        <v>2022</v>
      </c>
      <c r="C1910" s="296" t="s">
        <v>31</v>
      </c>
      <c r="D1910" s="307">
        <v>2015</v>
      </c>
      <c r="E1910" s="307" t="s">
        <v>194</v>
      </c>
      <c r="F1910" s="65">
        <f t="shared" si="117"/>
        <v>7</v>
      </c>
      <c r="G1910" s="66" t="str">
        <f t="shared" si="118"/>
        <v>2013+</v>
      </c>
      <c r="H1910" s="67" t="str">
        <f t="shared" si="120"/>
        <v>2022-T7 PTO-7</v>
      </c>
      <c r="I1910" s="302">
        <v>2.8713012980923598E-4</v>
      </c>
      <c r="J1910" s="305">
        <f>VLOOKUP(H1910,T7_ReductionFactor!$G$10:$H$3591,2,FALSE)</f>
        <v>0.82747068649964761</v>
      </c>
      <c r="K1910" s="75">
        <f t="shared" si="119"/>
        <v>2.3759176562798142E-4</v>
      </c>
      <c r="L1910" s="11"/>
      <c r="M1910" s="6"/>
      <c r="N1910" s="6"/>
      <c r="O1910" s="6"/>
      <c r="Q1910" s="7"/>
    </row>
    <row r="1911" spans="1:17" s="9" customFormat="1" ht="16.149999999999999" customHeight="1" x14ac:dyDescent="0.25">
      <c r="A1911" s="9" t="s">
        <v>192</v>
      </c>
      <c r="B1911" s="7">
        <v>2022</v>
      </c>
      <c r="C1911" s="296" t="s">
        <v>31</v>
      </c>
      <c r="D1911" s="307">
        <v>2014</v>
      </c>
      <c r="E1911" s="307" t="s">
        <v>194</v>
      </c>
      <c r="F1911" s="65">
        <f t="shared" si="117"/>
        <v>8</v>
      </c>
      <c r="G1911" s="66" t="str">
        <f t="shared" si="118"/>
        <v>2013+</v>
      </c>
      <c r="H1911" s="67" t="str">
        <f t="shared" si="120"/>
        <v>2022-T7 PTO-8</v>
      </c>
      <c r="I1911" s="302">
        <v>2.2285481973864101E-4</v>
      </c>
      <c r="J1911" s="305">
        <f>VLOOKUP(H1911,T7_ReductionFactor!$G$10:$H$3591,2,FALSE)</f>
        <v>0.81981883276604683</v>
      </c>
      <c r="K1911" s="75">
        <f t="shared" si="119"/>
        <v>1.8270057819442045E-4</v>
      </c>
      <c r="L1911" s="11"/>
      <c r="M1911" s="6"/>
      <c r="N1911" s="6"/>
      <c r="O1911" s="6"/>
      <c r="Q1911" s="7"/>
    </row>
    <row r="1912" spans="1:17" s="9" customFormat="1" ht="16.149999999999999" customHeight="1" x14ac:dyDescent="0.25">
      <c r="A1912" s="9" t="s">
        <v>192</v>
      </c>
      <c r="B1912" s="7">
        <v>2022</v>
      </c>
      <c r="C1912" s="296" t="s">
        <v>31</v>
      </c>
      <c r="D1912" s="307">
        <v>2013</v>
      </c>
      <c r="E1912" s="307" t="s">
        <v>194</v>
      </c>
      <c r="F1912" s="65">
        <f t="shared" si="117"/>
        <v>9</v>
      </c>
      <c r="G1912" s="66" t="str">
        <f t="shared" si="118"/>
        <v>2010-12</v>
      </c>
      <c r="H1912" s="67" t="str">
        <f t="shared" si="120"/>
        <v>2022-T7 PTO-9</v>
      </c>
      <c r="I1912" s="302">
        <v>1.8285892247804601E-4</v>
      </c>
      <c r="J1912" s="305">
        <f>VLOOKUP(H1912,T7_ReductionFactor!$G$10:$H$3591,2,FALSE)</f>
        <v>0.77981621631166853</v>
      </c>
      <c r="K1912" s="75">
        <f t="shared" si="119"/>
        <v>1.4259635304565856E-4</v>
      </c>
      <c r="L1912" s="11"/>
      <c r="M1912" s="6"/>
      <c r="N1912" s="6"/>
      <c r="O1912" s="6"/>
      <c r="Q1912" s="7"/>
    </row>
    <row r="1913" spans="1:17" s="9" customFormat="1" ht="16.149999999999999" customHeight="1" x14ac:dyDescent="0.25">
      <c r="A1913" s="9" t="s">
        <v>192</v>
      </c>
      <c r="B1913" s="7">
        <v>2022</v>
      </c>
      <c r="C1913" s="296" t="s">
        <v>31</v>
      </c>
      <c r="D1913" s="307">
        <v>2012</v>
      </c>
      <c r="E1913" s="307" t="s">
        <v>194</v>
      </c>
      <c r="F1913" s="65">
        <f t="shared" si="117"/>
        <v>10</v>
      </c>
      <c r="G1913" s="66" t="str">
        <f t="shared" si="118"/>
        <v>2010-12</v>
      </c>
      <c r="H1913" s="67" t="str">
        <f t="shared" si="120"/>
        <v>2022-T7 PTO-10</v>
      </c>
      <c r="I1913" s="302">
        <v>3.2165875604178099E-4</v>
      </c>
      <c r="J1913" s="305">
        <f>VLOOKUP(H1913,T7_ReductionFactor!$G$10:$H$3591,2,FALSE)</f>
        <v>0.77440445062238017</v>
      </c>
      <c r="K1913" s="75">
        <f t="shared" si="119"/>
        <v>2.490939722604136E-4</v>
      </c>
      <c r="L1913" s="11"/>
      <c r="M1913" s="6"/>
      <c r="N1913" s="6"/>
      <c r="O1913" s="6"/>
      <c r="Q1913" s="7"/>
    </row>
    <row r="1914" spans="1:17" s="9" customFormat="1" ht="16.149999999999999" customHeight="1" x14ac:dyDescent="0.25">
      <c r="A1914" s="9" t="s">
        <v>192</v>
      </c>
      <c r="B1914" s="7">
        <v>2022</v>
      </c>
      <c r="C1914" s="296" t="s">
        <v>31</v>
      </c>
      <c r="D1914" s="307">
        <v>2011</v>
      </c>
      <c r="E1914" s="307" t="s">
        <v>194</v>
      </c>
      <c r="F1914" s="65">
        <f t="shared" si="117"/>
        <v>11</v>
      </c>
      <c r="G1914" s="66" t="str">
        <f t="shared" si="118"/>
        <v>2010-12</v>
      </c>
      <c r="H1914" s="67" t="str">
        <f t="shared" si="120"/>
        <v>2022-T7 PTO-11</v>
      </c>
      <c r="I1914" s="302">
        <v>1.58815596426758E-4</v>
      </c>
      <c r="J1914" s="305">
        <f>VLOOKUP(H1914,T7_ReductionFactor!$G$10:$H$3591,2,FALSE)</f>
        <v>0.76959172949913102</v>
      </c>
      <c r="K1914" s="75">
        <f t="shared" si="119"/>
        <v>1.2222316952550469E-4</v>
      </c>
      <c r="L1914" s="11"/>
      <c r="M1914" s="6"/>
      <c r="N1914" s="6"/>
      <c r="O1914" s="6"/>
      <c r="Q1914" s="7"/>
    </row>
    <row r="1915" spans="1:17" s="9" customFormat="1" ht="16.149999999999999" customHeight="1" x14ac:dyDescent="0.25">
      <c r="A1915" s="9" t="s">
        <v>192</v>
      </c>
      <c r="B1915" s="7">
        <v>2022</v>
      </c>
      <c r="C1915" s="296" t="s">
        <v>31</v>
      </c>
      <c r="D1915" s="307">
        <v>2010</v>
      </c>
      <c r="E1915" s="307" t="s">
        <v>194</v>
      </c>
      <c r="F1915" s="65">
        <f t="shared" si="117"/>
        <v>12</v>
      </c>
      <c r="G1915" s="66" t="str">
        <f t="shared" si="118"/>
        <v>2007-09</v>
      </c>
      <c r="H1915" s="67" t="str">
        <f t="shared" si="120"/>
        <v>2022-T7 PTO-12</v>
      </c>
      <c r="I1915" s="302">
        <v>3.2521573909760902E-4</v>
      </c>
      <c r="J1915" s="305">
        <f>VLOOKUP(H1915,T7_ReductionFactor!$G$10:$H$3591,2,FALSE)</f>
        <v>0.81897271708090424</v>
      </c>
      <c r="K1915" s="75">
        <f t="shared" si="119"/>
        <v>2.6634281748624334E-4</v>
      </c>
      <c r="L1915" s="11"/>
      <c r="M1915" s="6"/>
      <c r="N1915" s="6"/>
      <c r="O1915" s="6"/>
      <c r="Q1915" s="7"/>
    </row>
    <row r="1916" spans="1:17" s="9" customFormat="1" ht="16.149999999999999" customHeight="1" x14ac:dyDescent="0.25">
      <c r="A1916" s="9" t="s">
        <v>192</v>
      </c>
      <c r="B1916" s="7">
        <v>2022</v>
      </c>
      <c r="C1916" s="296" t="s">
        <v>31</v>
      </c>
      <c r="D1916" s="307">
        <v>2009</v>
      </c>
      <c r="E1916" s="307" t="s">
        <v>194</v>
      </c>
      <c r="F1916" s="65">
        <f t="shared" si="117"/>
        <v>13</v>
      </c>
      <c r="G1916" s="66" t="str">
        <f t="shared" si="118"/>
        <v>2007-09</v>
      </c>
      <c r="H1916" s="67" t="str">
        <f t="shared" si="120"/>
        <v>2022-T7 PTO-13</v>
      </c>
      <c r="I1916" s="302">
        <v>7.5330757944239103E-4</v>
      </c>
      <c r="J1916" s="305">
        <f>VLOOKUP(H1916,T7_ReductionFactor!$G$10:$H$3591,2,FALSE)</f>
        <v>0.81422406279444881</v>
      </c>
      <c r="K1916" s="75">
        <f t="shared" si="119"/>
        <v>6.1336115786743558E-4</v>
      </c>
      <c r="L1916" s="11"/>
      <c r="M1916" s="6"/>
      <c r="N1916" s="6"/>
      <c r="O1916" s="6"/>
      <c r="Q1916" s="7"/>
    </row>
    <row r="1917" spans="1:17" s="9" customFormat="1" ht="16.149999999999999" customHeight="1" x14ac:dyDescent="0.25">
      <c r="A1917" s="9" t="s">
        <v>192</v>
      </c>
      <c r="B1917" s="7">
        <v>2022</v>
      </c>
      <c r="C1917" s="296" t="s">
        <v>31</v>
      </c>
      <c r="D1917" s="307">
        <v>2008</v>
      </c>
      <c r="E1917" s="307" t="s">
        <v>194</v>
      </c>
      <c r="F1917" s="65">
        <f t="shared" si="117"/>
        <v>14</v>
      </c>
      <c r="G1917" s="66" t="str">
        <f t="shared" si="118"/>
        <v>2007-09</v>
      </c>
      <c r="H1917" s="67" t="str">
        <f t="shared" si="120"/>
        <v>2022-T7 PTO-14</v>
      </c>
      <c r="I1917" s="302">
        <v>1.2886551515090201E-3</v>
      </c>
      <c r="J1917" s="305">
        <f>VLOOKUP(H1917,T7_ReductionFactor!$G$10:$H$3591,2,FALSE)</f>
        <v>0.80997561992907241</v>
      </c>
      <c r="K1917" s="75">
        <f t="shared" si="119"/>
        <v>1.0437792552183112E-3</v>
      </c>
      <c r="L1917" s="11"/>
      <c r="M1917" s="6"/>
      <c r="N1917" s="6"/>
      <c r="O1917" s="6"/>
      <c r="Q1917" s="7"/>
    </row>
    <row r="1918" spans="1:17" s="9" customFormat="1" ht="16.149999999999999" customHeight="1" x14ac:dyDescent="0.25">
      <c r="A1918" s="9" t="s">
        <v>192</v>
      </c>
      <c r="B1918" s="7">
        <v>2022</v>
      </c>
      <c r="C1918" s="296" t="s">
        <v>31</v>
      </c>
      <c r="D1918" s="307">
        <v>2007</v>
      </c>
      <c r="E1918" s="307" t="s">
        <v>194</v>
      </c>
      <c r="F1918" s="65">
        <f t="shared" si="117"/>
        <v>15</v>
      </c>
      <c r="G1918" s="66" t="str">
        <f t="shared" si="118"/>
        <v>1997-06</v>
      </c>
      <c r="H1918" s="67" t="str">
        <f t="shared" si="120"/>
        <v>2022-T7 PTO-15</v>
      </c>
      <c r="I1918" s="302">
        <v>5.3848228893157097E-5</v>
      </c>
      <c r="J1918" s="305">
        <f>VLOOKUP(H1918,T7_ReductionFactor!$G$10:$H$3591,2,FALSE)</f>
        <v>0.90070272753615888</v>
      </c>
      <c r="K1918" s="75">
        <f t="shared" si="119"/>
        <v>4.8501246637057994E-5</v>
      </c>
      <c r="L1918" s="11"/>
      <c r="M1918" s="6"/>
      <c r="N1918" s="6"/>
      <c r="O1918" s="6"/>
      <c r="Q1918" s="7"/>
    </row>
    <row r="1919" spans="1:17" s="9" customFormat="1" ht="16.149999999999999" customHeight="1" x14ac:dyDescent="0.25">
      <c r="A1919" s="9" t="s">
        <v>192</v>
      </c>
      <c r="B1919" s="7">
        <v>2022</v>
      </c>
      <c r="C1919" s="296" t="s">
        <v>31</v>
      </c>
      <c r="D1919" s="307">
        <v>2006</v>
      </c>
      <c r="E1919" s="307" t="s">
        <v>194</v>
      </c>
      <c r="F1919" s="65">
        <f t="shared" si="117"/>
        <v>16</v>
      </c>
      <c r="G1919" s="66" t="str">
        <f t="shared" si="118"/>
        <v>1997-06</v>
      </c>
      <c r="H1919" s="67" t="str">
        <f t="shared" si="120"/>
        <v>2022-T7 PTO-16</v>
      </c>
      <c r="I1919" s="302">
        <v>4.9758272591700203E-5</v>
      </c>
      <c r="J1919" s="305">
        <f>VLOOKUP(H1919,T7_ReductionFactor!$G$10:$H$3591,2,FALSE)</f>
        <v>0.898371224908178</v>
      </c>
      <c r="K1919" s="75">
        <f t="shared" si="119"/>
        <v>4.4701400297520735E-5</v>
      </c>
      <c r="L1919" s="11"/>
      <c r="M1919" s="6"/>
      <c r="N1919" s="6"/>
      <c r="O1919" s="6"/>
      <c r="Q1919" s="7"/>
    </row>
    <row r="1920" spans="1:17" s="9" customFormat="1" ht="16.149999999999999" customHeight="1" x14ac:dyDescent="0.25">
      <c r="A1920" s="9" t="s">
        <v>192</v>
      </c>
      <c r="B1920" s="7">
        <v>2022</v>
      </c>
      <c r="C1920" s="296" t="s">
        <v>31</v>
      </c>
      <c r="D1920" s="307">
        <v>2005</v>
      </c>
      <c r="E1920" s="307" t="s">
        <v>194</v>
      </c>
      <c r="F1920" s="65">
        <f t="shared" si="117"/>
        <v>17</v>
      </c>
      <c r="G1920" s="66" t="str">
        <f t="shared" si="118"/>
        <v>1997-06</v>
      </c>
      <c r="H1920" s="67" t="str">
        <f t="shared" si="120"/>
        <v>2022-T7 PTO-17</v>
      </c>
      <c r="I1920" s="302">
        <v>4.7136063155340499E-5</v>
      </c>
      <c r="J1920" s="305">
        <f>VLOOKUP(H1920,T7_ReductionFactor!$G$10:$H$3591,2,FALSE)</f>
        <v>0.89613365570222026</v>
      </c>
      <c r="K1920" s="75">
        <f t="shared" si="119"/>
        <v>4.2240212590806011E-5</v>
      </c>
      <c r="L1920" s="11"/>
      <c r="M1920" s="6"/>
      <c r="N1920" s="6"/>
      <c r="O1920" s="6"/>
      <c r="Q1920" s="7"/>
    </row>
    <row r="1921" spans="1:17" s="9" customFormat="1" ht="16.149999999999999" customHeight="1" x14ac:dyDescent="0.25">
      <c r="A1921" s="9" t="s">
        <v>192</v>
      </c>
      <c r="B1921" s="7">
        <v>2022</v>
      </c>
      <c r="C1921" s="296" t="s">
        <v>31</v>
      </c>
      <c r="D1921" s="307">
        <v>2004</v>
      </c>
      <c r="E1921" s="307" t="s">
        <v>194</v>
      </c>
      <c r="F1921" s="65">
        <f t="shared" si="117"/>
        <v>18</v>
      </c>
      <c r="G1921" s="66" t="str">
        <f t="shared" si="118"/>
        <v>1997-06</v>
      </c>
      <c r="H1921" s="67" t="str">
        <f t="shared" si="120"/>
        <v>2022-T7 PTO-18</v>
      </c>
      <c r="I1921" s="302">
        <v>1.1182830252705501E-3</v>
      </c>
      <c r="J1921" s="305">
        <f>VLOOKUP(H1921,T7_ReductionFactor!$G$10:$H$3591,2,FALSE)</f>
        <v>0.8939887223153774</v>
      </c>
      <c r="K1921" s="75">
        <f t="shared" si="119"/>
        <v>9.9973241294859386E-4</v>
      </c>
      <c r="L1921" s="11"/>
      <c r="M1921" s="6"/>
      <c r="N1921" s="6"/>
      <c r="O1921" s="6"/>
      <c r="Q1921" s="7"/>
    </row>
    <row r="1922" spans="1:17" s="9" customFormat="1" ht="16.149999999999999" customHeight="1" x14ac:dyDescent="0.25">
      <c r="A1922" s="9" t="s">
        <v>192</v>
      </c>
      <c r="B1922" s="7">
        <v>2022</v>
      </c>
      <c r="C1922" s="296" t="s">
        <v>31</v>
      </c>
      <c r="D1922" s="307">
        <v>2003</v>
      </c>
      <c r="E1922" s="307" t="s">
        <v>194</v>
      </c>
      <c r="F1922" s="65">
        <f t="shared" si="117"/>
        <v>19</v>
      </c>
      <c r="G1922" s="66" t="str">
        <f t="shared" si="118"/>
        <v>1997-06</v>
      </c>
      <c r="H1922" s="67" t="str">
        <f t="shared" si="120"/>
        <v>2022-T7 PTO-19</v>
      </c>
      <c r="I1922" s="302">
        <v>1.07795794364264E-3</v>
      </c>
      <c r="J1922" s="305">
        <f>VLOOKUP(H1922,T7_ReductionFactor!$G$10:$H$3591,2,FALSE)</f>
        <v>0.93332019689459944</v>
      </c>
      <c r="K1922" s="75">
        <f t="shared" si="119"/>
        <v>1.0060799202046462E-3</v>
      </c>
      <c r="L1922" s="11"/>
      <c r="M1922" s="6"/>
      <c r="N1922" s="6"/>
      <c r="O1922" s="6"/>
      <c r="Q1922" s="7"/>
    </row>
    <row r="1923" spans="1:17" s="9" customFormat="1" ht="16.149999999999999" customHeight="1" x14ac:dyDescent="0.25">
      <c r="A1923" s="9" t="s">
        <v>192</v>
      </c>
      <c r="B1923" s="7">
        <v>2022</v>
      </c>
      <c r="C1923" s="296" t="s">
        <v>31</v>
      </c>
      <c r="D1923" s="307">
        <v>2002</v>
      </c>
      <c r="E1923" s="307" t="s">
        <v>194</v>
      </c>
      <c r="F1923" s="65">
        <f t="shared" si="117"/>
        <v>20</v>
      </c>
      <c r="G1923" s="66" t="str">
        <f t="shared" si="118"/>
        <v>1997-06</v>
      </c>
      <c r="H1923" s="67" t="str">
        <f t="shared" si="120"/>
        <v>2022-T7 PTO-20</v>
      </c>
      <c r="I1923" s="302">
        <v>1.33320607023359E-3</v>
      </c>
      <c r="J1923" s="305">
        <f>VLOOKUP(H1923,T7_ReductionFactor!$G$10:$H$3591,2,FALSE)</f>
        <v>0.93217804004674965</v>
      </c>
      <c r="K1923" s="75">
        <f t="shared" si="119"/>
        <v>1.2427854215287771E-3</v>
      </c>
      <c r="L1923" s="11"/>
      <c r="M1923" s="6"/>
      <c r="N1923" s="6"/>
      <c r="O1923" s="6"/>
      <c r="Q1923" s="7"/>
    </row>
    <row r="1924" spans="1:17" s="9" customFormat="1" ht="16.149999999999999" customHeight="1" x14ac:dyDescent="0.25">
      <c r="A1924" s="9" t="s">
        <v>192</v>
      </c>
      <c r="B1924" s="7">
        <v>2022</v>
      </c>
      <c r="C1924" s="296" t="s">
        <v>31</v>
      </c>
      <c r="D1924" s="307">
        <v>2001</v>
      </c>
      <c r="E1924" s="307" t="s">
        <v>194</v>
      </c>
      <c r="F1924" s="65">
        <f t="shared" si="117"/>
        <v>21</v>
      </c>
      <c r="G1924" s="66" t="str">
        <f t="shared" si="118"/>
        <v>1997-06</v>
      </c>
      <c r="H1924" s="67" t="str">
        <f t="shared" si="120"/>
        <v>2022-T7 PTO-21</v>
      </c>
      <c r="I1924" s="302">
        <v>1.7143714371484499E-3</v>
      </c>
      <c r="J1924" s="305">
        <f>VLOOKUP(H1924,T7_ReductionFactor!$G$10:$H$3591,2,FALSE)</f>
        <v>0.93108891923896475</v>
      </c>
      <c r="K1924" s="75">
        <f t="shared" si="119"/>
        <v>1.596232248588701E-3</v>
      </c>
      <c r="L1924" s="11"/>
      <c r="M1924" s="6"/>
      <c r="N1924" s="6"/>
      <c r="O1924" s="6"/>
      <c r="Q1924" s="7"/>
    </row>
    <row r="1925" spans="1:17" s="9" customFormat="1" ht="16.149999999999999" customHeight="1" x14ac:dyDescent="0.25">
      <c r="A1925" s="9" t="s">
        <v>192</v>
      </c>
      <c r="B1925" s="7">
        <v>2022</v>
      </c>
      <c r="C1925" s="296" t="s">
        <v>31</v>
      </c>
      <c r="D1925" s="307">
        <v>2000</v>
      </c>
      <c r="E1925" s="307" t="s">
        <v>194</v>
      </c>
      <c r="F1925" s="65">
        <f t="shared" si="117"/>
        <v>22</v>
      </c>
      <c r="G1925" s="66" t="str">
        <f t="shared" si="118"/>
        <v>1997-06</v>
      </c>
      <c r="H1925" s="67" t="str">
        <f t="shared" si="120"/>
        <v>2022-T7 PTO-22</v>
      </c>
      <c r="I1925" s="302">
        <v>2.1657786544026498E-3</v>
      </c>
      <c r="J1925" s="305">
        <f>VLOOKUP(H1925,T7_ReductionFactor!$G$10:$H$3591,2,FALSE)</f>
        <v>0.93005130364765209</v>
      </c>
      <c r="K1925" s="75">
        <f t="shared" si="119"/>
        <v>2.0142852609394421E-3</v>
      </c>
      <c r="L1925" s="11"/>
      <c r="M1925" s="6"/>
      <c r="N1925" s="6"/>
      <c r="O1925" s="6"/>
      <c r="Q1925" s="7"/>
    </row>
    <row r="1926" spans="1:17" s="9" customFormat="1" ht="16.149999999999999" customHeight="1" x14ac:dyDescent="0.25">
      <c r="A1926" s="9" t="s">
        <v>192</v>
      </c>
      <c r="B1926" s="7">
        <v>2022</v>
      </c>
      <c r="C1926" s="296" t="s">
        <v>31</v>
      </c>
      <c r="D1926" s="307">
        <v>1999</v>
      </c>
      <c r="E1926" s="307" t="s">
        <v>194</v>
      </c>
      <c r="F1926" s="65">
        <f t="shared" si="117"/>
        <v>23</v>
      </c>
      <c r="G1926" s="66" t="str">
        <f t="shared" si="118"/>
        <v>1997-06</v>
      </c>
      <c r="H1926" s="67" t="str">
        <f t="shared" si="120"/>
        <v>2022-T7 PTO-23</v>
      </c>
      <c r="I1926" s="302">
        <v>1.2772966062641999E-3</v>
      </c>
      <c r="J1926" s="305">
        <f>VLOOKUP(H1926,T7_ReductionFactor!$G$10:$H$3591,2,FALSE)</f>
        <v>0.92906361566400886</v>
      </c>
      <c r="K1926" s="75">
        <f t="shared" si="119"/>
        <v>1.1866898032911854E-3</v>
      </c>
      <c r="L1926" s="11"/>
      <c r="M1926" s="6"/>
      <c r="N1926" s="6"/>
      <c r="O1926" s="6"/>
      <c r="Q1926" s="7"/>
    </row>
    <row r="1927" spans="1:17" s="9" customFormat="1" ht="16.149999999999999" customHeight="1" x14ac:dyDescent="0.25">
      <c r="A1927" s="9" t="s">
        <v>192</v>
      </c>
      <c r="B1927" s="7">
        <v>2022</v>
      </c>
      <c r="C1927" s="296" t="s">
        <v>31</v>
      </c>
      <c r="D1927" s="307">
        <v>1998</v>
      </c>
      <c r="E1927" s="307" t="s">
        <v>194</v>
      </c>
      <c r="F1927" s="65">
        <f t="shared" si="117"/>
        <v>24</v>
      </c>
      <c r="G1927" s="66" t="str">
        <f t="shared" si="118"/>
        <v>1997-06</v>
      </c>
      <c r="H1927" s="67" t="str">
        <f t="shared" si="120"/>
        <v>2022-T7 PTO-24</v>
      </c>
      <c r="I1927" s="302">
        <v>7.6822796660674204E-4</v>
      </c>
      <c r="J1927" s="305">
        <f>VLOOKUP(H1927,T7_ReductionFactor!$G$10:$H$3591,2,FALSE)</f>
        <v>0.9281243094587045</v>
      </c>
      <c r="K1927" s="75">
        <f t="shared" si="119"/>
        <v>7.130110510137472E-4</v>
      </c>
      <c r="L1927" s="11"/>
      <c r="M1927" s="6"/>
      <c r="N1927" s="6"/>
      <c r="O1927" s="6"/>
      <c r="Q1927" s="7"/>
    </row>
    <row r="1928" spans="1:17" s="9" customFormat="1" ht="16.149999999999999" customHeight="1" x14ac:dyDescent="0.25">
      <c r="A1928" s="9" t="s">
        <v>192</v>
      </c>
      <c r="B1928" s="7">
        <v>2022</v>
      </c>
      <c r="C1928" s="296" t="s">
        <v>31</v>
      </c>
      <c r="D1928" s="307">
        <v>1997</v>
      </c>
      <c r="E1928" s="307" t="s">
        <v>194</v>
      </c>
      <c r="F1928" s="65">
        <f t="shared" si="117"/>
        <v>25</v>
      </c>
      <c r="G1928" s="66" t="str">
        <f t="shared" si="118"/>
        <v>Pre1997</v>
      </c>
      <c r="H1928" s="67" t="str">
        <f t="shared" si="120"/>
        <v>2022-T7 PTO-25</v>
      </c>
      <c r="I1928" s="302">
        <v>6.2351888333671605E-4</v>
      </c>
      <c r="J1928" s="305">
        <f>VLOOKUP(H1928,T7_ReductionFactor!$G$10:$H$3591,2,FALSE)</f>
        <v>0.92723170018825896</v>
      </c>
      <c r="K1928" s="75">
        <f t="shared" si="119"/>
        <v>5.7814647429578795E-4</v>
      </c>
      <c r="L1928" s="11"/>
      <c r="M1928" s="6"/>
      <c r="N1928" s="6"/>
      <c r="O1928" s="6"/>
      <c r="Q1928" s="7"/>
    </row>
    <row r="1929" spans="1:17" s="9" customFormat="1" ht="16.149999999999999" customHeight="1" x14ac:dyDescent="0.25">
      <c r="A1929" s="9" t="s">
        <v>192</v>
      </c>
      <c r="B1929" s="7">
        <v>2022</v>
      </c>
      <c r="C1929" s="296" t="s">
        <v>31</v>
      </c>
      <c r="D1929" s="307">
        <v>1996</v>
      </c>
      <c r="E1929" s="307" t="s">
        <v>194</v>
      </c>
      <c r="F1929" s="65">
        <f t="shared" ref="F1929:F1992" si="121">B1929-D1929</f>
        <v>26</v>
      </c>
      <c r="G1929" s="66" t="str">
        <f t="shared" ref="G1929:G1992" si="122">IF(D1929&lt;1998,"Pre1997",IF(D1929&lt;2008,"1997-06",IF(D1929&lt;2011,"2007-09",IF(D1929&lt;2014,"2010-12","2013+"))))</f>
        <v>Pre1997</v>
      </c>
      <c r="H1929" s="67" t="str">
        <f t="shared" si="120"/>
        <v>2022-T7 PTO-26</v>
      </c>
      <c r="I1929" s="302">
        <v>6.7465857939125401E-4</v>
      </c>
      <c r="J1929" s="305">
        <f>VLOOKUP(H1929,T7_ReductionFactor!$G$10:$H$3591,2,FALSE)</f>
        <v>0.92638422175640123</v>
      </c>
      <c r="K1929" s="75">
        <f t="shared" ref="K1929:K1992" si="123">I1929*J1929</f>
        <v>6.2499306302064611E-4</v>
      </c>
      <c r="L1929" s="11"/>
      <c r="M1929" s="6"/>
      <c r="N1929" s="6"/>
      <c r="O1929" s="6"/>
      <c r="Q1929" s="7"/>
    </row>
    <row r="1930" spans="1:17" s="9" customFormat="1" ht="16.149999999999999" customHeight="1" x14ac:dyDescent="0.25">
      <c r="A1930" s="9" t="s">
        <v>192</v>
      </c>
      <c r="B1930" s="7">
        <v>2022</v>
      </c>
      <c r="C1930" s="296" t="s">
        <v>31</v>
      </c>
      <c r="D1930" s="307">
        <v>1995</v>
      </c>
      <c r="E1930" s="307" t="s">
        <v>194</v>
      </c>
      <c r="F1930" s="65">
        <f t="shared" si="121"/>
        <v>27</v>
      </c>
      <c r="G1930" s="66" t="str">
        <f t="shared" si="122"/>
        <v>Pre1997</v>
      </c>
      <c r="H1930" s="67" t="str">
        <f t="shared" ref="H1930:H1993" si="124">CONCATENATE(B1930,"-",C1930,"-",F1930)</f>
        <v>2022-T7 PTO-27</v>
      </c>
      <c r="I1930" s="302">
        <v>8.4139616051555894E-5</v>
      </c>
      <c r="J1930" s="305">
        <f>VLOOKUP(H1930,T7_ReductionFactor!$G$10:$H$3591,2,FALSE)</f>
        <v>0.92558030852592665</v>
      </c>
      <c r="K1930" s="75">
        <f t="shared" si="123"/>
        <v>7.7877971784252122E-5</v>
      </c>
      <c r="L1930" s="11"/>
      <c r="M1930" s="6"/>
      <c r="N1930" s="6"/>
      <c r="O1930" s="6"/>
      <c r="Q1930" s="7"/>
    </row>
    <row r="1931" spans="1:17" s="9" customFormat="1" ht="16.149999999999999" customHeight="1" x14ac:dyDescent="0.25">
      <c r="A1931" s="9" t="s">
        <v>192</v>
      </c>
      <c r="B1931" s="7">
        <v>2022</v>
      </c>
      <c r="C1931" s="296" t="s">
        <v>31</v>
      </c>
      <c r="D1931" s="307">
        <v>1994</v>
      </c>
      <c r="E1931" s="307" t="s">
        <v>194</v>
      </c>
      <c r="F1931" s="65">
        <f t="shared" si="121"/>
        <v>28</v>
      </c>
      <c r="G1931" s="66" t="str">
        <f t="shared" si="122"/>
        <v>Pre1997</v>
      </c>
      <c r="H1931" s="67" t="str">
        <f t="shared" si="124"/>
        <v>2022-T7 PTO-28</v>
      </c>
      <c r="I1931" s="302">
        <v>6.0627888272487501E-5</v>
      </c>
      <c r="J1931" s="305">
        <f>VLOOKUP(H1931,T7_ReductionFactor!$G$10:$H$3591,2,FALSE)</f>
        <v>0.92481834780346972</v>
      </c>
      <c r="K1931" s="75">
        <f t="shared" si="123"/>
        <v>5.6069783462975249E-5</v>
      </c>
      <c r="L1931" s="11"/>
      <c r="M1931" s="6"/>
      <c r="N1931" s="6"/>
      <c r="O1931" s="6"/>
      <c r="Q1931" s="7"/>
    </row>
    <row r="1932" spans="1:17" s="9" customFormat="1" ht="16.149999999999999" customHeight="1" x14ac:dyDescent="0.25">
      <c r="A1932" s="9" t="s">
        <v>192</v>
      </c>
      <c r="B1932" s="7">
        <v>2022</v>
      </c>
      <c r="C1932" s="296" t="s">
        <v>31</v>
      </c>
      <c r="D1932" s="307">
        <v>1993</v>
      </c>
      <c r="E1932" s="307" t="s">
        <v>194</v>
      </c>
      <c r="F1932" s="65">
        <f t="shared" si="121"/>
        <v>29</v>
      </c>
      <c r="G1932" s="66" t="str">
        <f t="shared" si="122"/>
        <v>Pre1997</v>
      </c>
      <c r="H1932" s="67" t="str">
        <f t="shared" si="124"/>
        <v>2022-T7 PTO-29</v>
      </c>
      <c r="I1932" s="302">
        <v>6.7241324218991202E-5</v>
      </c>
      <c r="J1932" s="305">
        <f>VLOOKUP(H1932,T7_ReductionFactor!$G$10:$H$3591,2,FALSE)</f>
        <v>1</v>
      </c>
      <c r="K1932" s="75">
        <f t="shared" si="123"/>
        <v>6.7241324218991202E-5</v>
      </c>
      <c r="L1932" s="11"/>
      <c r="M1932" s="6"/>
      <c r="N1932" s="6"/>
      <c r="O1932" s="6"/>
      <c r="Q1932" s="7"/>
    </row>
    <row r="1933" spans="1:17" s="9" customFormat="1" ht="16.149999999999999" customHeight="1" x14ac:dyDescent="0.25">
      <c r="A1933" s="9" t="s">
        <v>192</v>
      </c>
      <c r="B1933" s="7">
        <v>2022</v>
      </c>
      <c r="C1933" s="296" t="s">
        <v>31</v>
      </c>
      <c r="D1933" s="307">
        <v>1992</v>
      </c>
      <c r="E1933" s="307" t="s">
        <v>194</v>
      </c>
      <c r="F1933" s="65">
        <f t="shared" si="121"/>
        <v>30</v>
      </c>
      <c r="G1933" s="66" t="str">
        <f t="shared" si="122"/>
        <v>Pre1997</v>
      </c>
      <c r="H1933" s="67" t="str">
        <f t="shared" si="124"/>
        <v>2022-T7 PTO-30</v>
      </c>
      <c r="I1933" s="302">
        <v>5.7377275386715801E-5</v>
      </c>
      <c r="J1933" s="305">
        <f>VLOOKUP(H1933,T7_ReductionFactor!$G$10:$H$3591,2,FALSE)</f>
        <v>1</v>
      </c>
      <c r="K1933" s="75">
        <f t="shared" si="123"/>
        <v>5.7377275386715801E-5</v>
      </c>
      <c r="L1933" s="11"/>
      <c r="M1933" s="6"/>
      <c r="N1933" s="6"/>
      <c r="O1933" s="6"/>
      <c r="Q1933" s="7"/>
    </row>
    <row r="1934" spans="1:17" s="9" customFormat="1" ht="16.149999999999999" customHeight="1" x14ac:dyDescent="0.25">
      <c r="A1934" s="9" t="s">
        <v>192</v>
      </c>
      <c r="B1934" s="7">
        <v>2022</v>
      </c>
      <c r="C1934" s="296" t="s">
        <v>31</v>
      </c>
      <c r="D1934" s="307">
        <v>1991</v>
      </c>
      <c r="E1934" s="307" t="s">
        <v>194</v>
      </c>
      <c r="F1934" s="65">
        <f t="shared" si="121"/>
        <v>31</v>
      </c>
      <c r="G1934" s="66" t="str">
        <f t="shared" si="122"/>
        <v>Pre1997</v>
      </c>
      <c r="H1934" s="67" t="str">
        <f t="shared" si="124"/>
        <v>2022-T7 PTO-31</v>
      </c>
      <c r="I1934" s="302">
        <v>5.3504067566633503E-5</v>
      </c>
      <c r="J1934" s="305">
        <f>VLOOKUP(H1934,T7_ReductionFactor!$G$10:$H$3591,2,FALSE)</f>
        <v>1</v>
      </c>
      <c r="K1934" s="75">
        <f t="shared" si="123"/>
        <v>5.3504067566633503E-5</v>
      </c>
      <c r="L1934" s="11"/>
      <c r="M1934" s="6"/>
      <c r="N1934" s="6"/>
      <c r="O1934" s="6"/>
      <c r="Q1934" s="7"/>
    </row>
    <row r="1935" spans="1:17" s="9" customFormat="1" ht="16.149999999999999" customHeight="1" x14ac:dyDescent="0.25">
      <c r="A1935" s="9" t="s">
        <v>192</v>
      </c>
      <c r="B1935" s="7">
        <v>2022</v>
      </c>
      <c r="C1935" s="296" t="s">
        <v>31</v>
      </c>
      <c r="D1935" s="307">
        <v>1990</v>
      </c>
      <c r="E1935" s="307" t="s">
        <v>194</v>
      </c>
      <c r="F1935" s="65">
        <f t="shared" si="121"/>
        <v>32</v>
      </c>
      <c r="G1935" s="66" t="str">
        <f t="shared" si="122"/>
        <v>Pre1997</v>
      </c>
      <c r="H1935" s="67" t="str">
        <f t="shared" si="124"/>
        <v>2022-T7 PTO-32</v>
      </c>
      <c r="I1935" s="302">
        <v>1.8648366306578E-4</v>
      </c>
      <c r="J1935" s="305">
        <f>VLOOKUP(H1935,T7_ReductionFactor!$G$10:$H$3591,2,FALSE)</f>
        <v>1</v>
      </c>
      <c r="K1935" s="75">
        <f t="shared" si="123"/>
        <v>1.8648366306578E-4</v>
      </c>
      <c r="L1935" s="11"/>
      <c r="M1935" s="6"/>
      <c r="N1935" s="6"/>
      <c r="O1935" s="6"/>
      <c r="Q1935" s="7"/>
    </row>
    <row r="1936" spans="1:17" s="9" customFormat="1" ht="16.149999999999999" customHeight="1" x14ac:dyDescent="0.25">
      <c r="A1936" s="9" t="s">
        <v>192</v>
      </c>
      <c r="B1936" s="7">
        <v>2022</v>
      </c>
      <c r="C1936" s="296" t="s">
        <v>31</v>
      </c>
      <c r="D1936" s="307">
        <v>1989</v>
      </c>
      <c r="E1936" s="307" t="s">
        <v>194</v>
      </c>
      <c r="F1936" s="65">
        <f t="shared" si="121"/>
        <v>33</v>
      </c>
      <c r="G1936" s="66" t="str">
        <f t="shared" si="122"/>
        <v>Pre1997</v>
      </c>
      <c r="H1936" s="67" t="str">
        <f t="shared" si="124"/>
        <v>2022-T7 PTO-33</v>
      </c>
      <c r="I1936" s="302">
        <v>1.7598512887164201E-4</v>
      </c>
      <c r="J1936" s="305">
        <f>VLOOKUP(H1936,T7_ReductionFactor!$G$10:$H$3591,2,FALSE)</f>
        <v>1</v>
      </c>
      <c r="K1936" s="75">
        <f t="shared" si="123"/>
        <v>1.7598512887164201E-4</v>
      </c>
      <c r="L1936" s="11"/>
      <c r="M1936" s="6"/>
      <c r="N1936" s="6"/>
      <c r="O1936" s="6"/>
      <c r="Q1936" s="7"/>
    </row>
    <row r="1937" spans="1:17" s="9" customFormat="1" ht="16.149999999999999" customHeight="1" x14ac:dyDescent="0.25">
      <c r="A1937" s="9" t="s">
        <v>192</v>
      </c>
      <c r="B1937" s="7">
        <v>2022</v>
      </c>
      <c r="C1937" s="296" t="s">
        <v>31</v>
      </c>
      <c r="D1937" s="307">
        <v>1988</v>
      </c>
      <c r="E1937" s="307" t="s">
        <v>194</v>
      </c>
      <c r="F1937" s="65">
        <f t="shared" si="121"/>
        <v>34</v>
      </c>
      <c r="G1937" s="66" t="str">
        <f t="shared" si="122"/>
        <v>Pre1997</v>
      </c>
      <c r="H1937" s="67" t="str">
        <f t="shared" si="124"/>
        <v>2022-T7 PTO-34</v>
      </c>
      <c r="I1937" s="302">
        <v>1.52179358371559E-4</v>
      </c>
      <c r="J1937" s="305">
        <f>VLOOKUP(H1937,T7_ReductionFactor!$G$10:$H$3591,2,FALSE)</f>
        <v>1</v>
      </c>
      <c r="K1937" s="75">
        <f t="shared" si="123"/>
        <v>1.52179358371559E-4</v>
      </c>
      <c r="L1937" s="11"/>
      <c r="M1937" s="6"/>
      <c r="N1937" s="6"/>
      <c r="O1937" s="6"/>
      <c r="Q1937" s="7"/>
    </row>
    <row r="1938" spans="1:17" s="9" customFormat="1" ht="16.149999999999999" customHeight="1" x14ac:dyDescent="0.25">
      <c r="A1938" s="9" t="s">
        <v>192</v>
      </c>
      <c r="B1938" s="7">
        <v>2022</v>
      </c>
      <c r="C1938" s="296" t="s">
        <v>31</v>
      </c>
      <c r="D1938" s="307">
        <v>1987</v>
      </c>
      <c r="E1938" s="307" t="s">
        <v>194</v>
      </c>
      <c r="F1938" s="65">
        <f t="shared" si="121"/>
        <v>35</v>
      </c>
      <c r="G1938" s="66" t="str">
        <f t="shared" si="122"/>
        <v>Pre1997</v>
      </c>
      <c r="H1938" s="67" t="str">
        <f t="shared" si="124"/>
        <v>2022-T7 PTO-35</v>
      </c>
      <c r="I1938" s="302">
        <v>1.06277232974385E-4</v>
      </c>
      <c r="J1938" s="305">
        <f>VLOOKUP(H1938,T7_ReductionFactor!$G$10:$H$3591,2,FALSE)</f>
        <v>1</v>
      </c>
      <c r="K1938" s="75">
        <f t="shared" si="123"/>
        <v>1.06277232974385E-4</v>
      </c>
      <c r="L1938" s="11"/>
      <c r="M1938" s="6"/>
      <c r="N1938" s="6"/>
      <c r="O1938" s="6"/>
      <c r="Q1938" s="7"/>
    </row>
    <row r="1939" spans="1:17" s="9" customFormat="1" ht="16.149999999999999" customHeight="1" x14ac:dyDescent="0.25">
      <c r="A1939" s="9" t="s">
        <v>192</v>
      </c>
      <c r="B1939" s="7">
        <v>2022</v>
      </c>
      <c r="C1939" s="296" t="s">
        <v>31</v>
      </c>
      <c r="D1939" s="307">
        <v>1986</v>
      </c>
      <c r="E1939" s="307" t="s">
        <v>194</v>
      </c>
      <c r="F1939" s="65">
        <f t="shared" si="121"/>
        <v>36</v>
      </c>
      <c r="G1939" s="66" t="str">
        <f t="shared" si="122"/>
        <v>Pre1997</v>
      </c>
      <c r="H1939" s="67" t="str">
        <f t="shared" si="124"/>
        <v>2022-T7 PTO-36</v>
      </c>
      <c r="I1939" s="302">
        <v>9.2028947703595105E-5</v>
      </c>
      <c r="J1939" s="305">
        <f>VLOOKUP(H1939,T7_ReductionFactor!$G$10:$H$3591,2,FALSE)</f>
        <v>1</v>
      </c>
      <c r="K1939" s="75">
        <f t="shared" si="123"/>
        <v>9.2028947703595105E-5</v>
      </c>
      <c r="L1939" s="11"/>
      <c r="M1939" s="6"/>
      <c r="N1939" s="6"/>
      <c r="O1939" s="6"/>
      <c r="Q1939" s="7"/>
    </row>
    <row r="1940" spans="1:17" s="9" customFormat="1" ht="16.149999999999999" customHeight="1" x14ac:dyDescent="0.25">
      <c r="A1940" s="9" t="s">
        <v>192</v>
      </c>
      <c r="B1940" s="7">
        <v>2022</v>
      </c>
      <c r="C1940" s="296" t="s">
        <v>31</v>
      </c>
      <c r="D1940" s="307">
        <v>1985</v>
      </c>
      <c r="E1940" s="307" t="s">
        <v>194</v>
      </c>
      <c r="F1940" s="65">
        <f t="shared" si="121"/>
        <v>37</v>
      </c>
      <c r="G1940" s="66" t="str">
        <f t="shared" si="122"/>
        <v>Pre1997</v>
      </c>
      <c r="H1940" s="67" t="str">
        <f t="shared" si="124"/>
        <v>2022-T7 PTO-37</v>
      </c>
      <c r="I1940" s="302">
        <v>7.8297881109528098E-5</v>
      </c>
      <c r="J1940" s="305">
        <f>VLOOKUP(H1940,T7_ReductionFactor!$G$10:$H$3591,2,FALSE)</f>
        <v>1</v>
      </c>
      <c r="K1940" s="75">
        <f t="shared" si="123"/>
        <v>7.8297881109528098E-5</v>
      </c>
      <c r="L1940" s="11"/>
      <c r="M1940" s="6"/>
      <c r="N1940" s="6"/>
      <c r="O1940" s="6"/>
      <c r="Q1940" s="7"/>
    </row>
    <row r="1941" spans="1:17" s="9" customFormat="1" ht="16.149999999999999" customHeight="1" x14ac:dyDescent="0.25">
      <c r="A1941" s="9" t="s">
        <v>192</v>
      </c>
      <c r="B1941" s="7">
        <v>2022</v>
      </c>
      <c r="C1941" s="296" t="s">
        <v>31</v>
      </c>
      <c r="D1941" s="307">
        <v>1984</v>
      </c>
      <c r="E1941" s="307" t="s">
        <v>194</v>
      </c>
      <c r="F1941" s="65">
        <f t="shared" si="121"/>
        <v>38</v>
      </c>
      <c r="G1941" s="66" t="str">
        <f t="shared" si="122"/>
        <v>Pre1997</v>
      </c>
      <c r="H1941" s="67" t="str">
        <f t="shared" si="124"/>
        <v>2022-T7 PTO-38</v>
      </c>
      <c r="I1941" s="302">
        <v>6.9335805593622897E-5</v>
      </c>
      <c r="J1941" s="305">
        <f>VLOOKUP(H1941,T7_ReductionFactor!$G$10:$H$3591,2,FALSE)</f>
        <v>1</v>
      </c>
      <c r="K1941" s="75">
        <f t="shared" si="123"/>
        <v>6.9335805593622897E-5</v>
      </c>
      <c r="L1941" s="11"/>
      <c r="M1941" s="6"/>
      <c r="N1941" s="6"/>
      <c r="O1941" s="6"/>
      <c r="Q1941" s="7"/>
    </row>
    <row r="1942" spans="1:17" s="9" customFormat="1" ht="16.149999999999999" customHeight="1" x14ac:dyDescent="0.25">
      <c r="A1942" s="9" t="s">
        <v>192</v>
      </c>
      <c r="B1942" s="7">
        <v>2022</v>
      </c>
      <c r="C1942" s="296" t="s">
        <v>31</v>
      </c>
      <c r="D1942" s="307">
        <v>1983</v>
      </c>
      <c r="E1942" s="307" t="s">
        <v>194</v>
      </c>
      <c r="F1942" s="65">
        <f t="shared" si="121"/>
        <v>39</v>
      </c>
      <c r="G1942" s="66" t="str">
        <f t="shared" si="122"/>
        <v>Pre1997</v>
      </c>
      <c r="H1942" s="67" t="str">
        <f t="shared" si="124"/>
        <v>2022-T7 PTO-39</v>
      </c>
      <c r="I1942" s="302">
        <v>2.9616730345042201E-5</v>
      </c>
      <c r="J1942" s="305">
        <f>VLOOKUP(H1942,T7_ReductionFactor!$G$10:$H$3591,2,FALSE)</f>
        <v>1</v>
      </c>
      <c r="K1942" s="75">
        <f t="shared" si="123"/>
        <v>2.9616730345042201E-5</v>
      </c>
      <c r="L1942" s="11"/>
      <c r="M1942" s="6"/>
      <c r="N1942" s="6"/>
      <c r="O1942" s="6"/>
      <c r="Q1942" s="7"/>
    </row>
    <row r="1943" spans="1:17" s="9" customFormat="1" ht="16.149999999999999" customHeight="1" x14ac:dyDescent="0.25">
      <c r="A1943" s="9" t="s">
        <v>192</v>
      </c>
      <c r="B1943" s="7">
        <v>2022</v>
      </c>
      <c r="C1943" s="296" t="s">
        <v>31</v>
      </c>
      <c r="D1943" s="307">
        <v>1982</v>
      </c>
      <c r="E1943" s="307" t="s">
        <v>194</v>
      </c>
      <c r="F1943" s="65">
        <f t="shared" si="121"/>
        <v>40</v>
      </c>
      <c r="G1943" s="66" t="str">
        <f t="shared" si="122"/>
        <v>Pre1997</v>
      </c>
      <c r="H1943" s="67" t="str">
        <f t="shared" si="124"/>
        <v>2022-T7 PTO-40</v>
      </c>
      <c r="I1943" s="302">
        <v>2.10658543346395E-5</v>
      </c>
      <c r="J1943" s="305">
        <f>VLOOKUP(H1943,T7_ReductionFactor!$G$10:$H$3591,2,FALSE)</f>
        <v>1</v>
      </c>
      <c r="K1943" s="75">
        <f t="shared" si="123"/>
        <v>2.10658543346395E-5</v>
      </c>
      <c r="L1943" s="11"/>
      <c r="M1943" s="6"/>
      <c r="N1943" s="6"/>
      <c r="O1943" s="6"/>
      <c r="Q1943" s="7"/>
    </row>
    <row r="1944" spans="1:17" s="9" customFormat="1" ht="16.149999999999999" customHeight="1" x14ac:dyDescent="0.25">
      <c r="A1944" s="9" t="s">
        <v>192</v>
      </c>
      <c r="B1944" s="7">
        <v>2022</v>
      </c>
      <c r="C1944" s="296" t="s">
        <v>31</v>
      </c>
      <c r="D1944" s="307">
        <v>1981</v>
      </c>
      <c r="E1944" s="307" t="s">
        <v>194</v>
      </c>
      <c r="F1944" s="65">
        <f t="shared" si="121"/>
        <v>41</v>
      </c>
      <c r="G1944" s="66" t="str">
        <f t="shared" si="122"/>
        <v>Pre1997</v>
      </c>
      <c r="H1944" s="67" t="str">
        <f t="shared" si="124"/>
        <v>2022-T7 PTO-41</v>
      </c>
      <c r="I1944" s="302">
        <v>3.4035256829732302E-5</v>
      </c>
      <c r="J1944" s="305">
        <f>VLOOKUP(H1944,T7_ReductionFactor!$G$10:$H$3591,2,FALSE)</f>
        <v>1</v>
      </c>
      <c r="K1944" s="75">
        <f t="shared" si="123"/>
        <v>3.4035256829732302E-5</v>
      </c>
      <c r="L1944" s="11"/>
      <c r="M1944" s="6"/>
      <c r="N1944" s="6"/>
      <c r="O1944" s="6"/>
      <c r="Q1944" s="7"/>
    </row>
    <row r="1945" spans="1:17" s="9" customFormat="1" ht="16.149999999999999" customHeight="1" x14ac:dyDescent="0.25">
      <c r="A1945" s="9" t="s">
        <v>192</v>
      </c>
      <c r="B1945" s="7">
        <v>2022</v>
      </c>
      <c r="C1945" s="296" t="s">
        <v>31</v>
      </c>
      <c r="D1945" s="307">
        <v>1980</v>
      </c>
      <c r="E1945" s="307" t="s">
        <v>194</v>
      </c>
      <c r="F1945" s="65">
        <f t="shared" si="121"/>
        <v>42</v>
      </c>
      <c r="G1945" s="66" t="str">
        <f t="shared" si="122"/>
        <v>Pre1997</v>
      </c>
      <c r="H1945" s="67" t="str">
        <f t="shared" si="124"/>
        <v>2022-T7 PTO-42</v>
      </c>
      <c r="I1945" s="302">
        <v>1.25456644673168E-5</v>
      </c>
      <c r="J1945" s="305">
        <f>VLOOKUP(H1945,T7_ReductionFactor!$G$10:$H$3591,2,FALSE)</f>
        <v>1</v>
      </c>
      <c r="K1945" s="75">
        <f t="shared" si="123"/>
        <v>1.25456644673168E-5</v>
      </c>
      <c r="L1945" s="11"/>
      <c r="M1945" s="6"/>
      <c r="N1945" s="6"/>
      <c r="O1945" s="6"/>
      <c r="Q1945" s="7"/>
    </row>
    <row r="1946" spans="1:17" s="9" customFormat="1" ht="16.149999999999999" customHeight="1" x14ac:dyDescent="0.25">
      <c r="A1946" s="9" t="s">
        <v>192</v>
      </c>
      <c r="B1946" s="7">
        <v>2022</v>
      </c>
      <c r="C1946" s="296" t="s">
        <v>31</v>
      </c>
      <c r="D1946" s="307">
        <v>1979</v>
      </c>
      <c r="E1946" s="307" t="s">
        <v>194</v>
      </c>
      <c r="F1946" s="65">
        <f t="shared" si="121"/>
        <v>43</v>
      </c>
      <c r="G1946" s="66" t="str">
        <f t="shared" si="122"/>
        <v>Pre1997</v>
      </c>
      <c r="H1946" s="67" t="str">
        <f t="shared" si="124"/>
        <v>2022-T7 PTO-43</v>
      </c>
      <c r="I1946" s="302">
        <v>5.7621524055728599E-6</v>
      </c>
      <c r="J1946" s="305">
        <f>VLOOKUP(H1946,T7_ReductionFactor!$G$10:$H$3591,2,FALSE)</f>
        <v>1</v>
      </c>
      <c r="K1946" s="75">
        <f t="shared" si="123"/>
        <v>5.7621524055728599E-6</v>
      </c>
      <c r="L1946" s="11"/>
      <c r="M1946" s="6"/>
      <c r="N1946" s="6"/>
      <c r="O1946" s="6"/>
      <c r="Q1946" s="7"/>
    </row>
    <row r="1947" spans="1:17" s="9" customFormat="1" ht="16.149999999999999" customHeight="1" x14ac:dyDescent="0.25">
      <c r="A1947" s="9" t="s">
        <v>192</v>
      </c>
      <c r="B1947" s="7">
        <v>2022</v>
      </c>
      <c r="C1947" s="296" t="s">
        <v>31</v>
      </c>
      <c r="D1947" s="307">
        <v>1978</v>
      </c>
      <c r="E1947" s="307" t="s">
        <v>194</v>
      </c>
      <c r="F1947" s="65">
        <f t="shared" si="121"/>
        <v>44</v>
      </c>
      <c r="G1947" s="66" t="str">
        <f t="shared" si="122"/>
        <v>Pre1997</v>
      </c>
      <c r="H1947" s="67" t="str">
        <f t="shared" si="124"/>
        <v>2022-T7 PTO-44</v>
      </c>
      <c r="I1947" s="302">
        <v>9.4075531269915392E-6</v>
      </c>
      <c r="J1947" s="305">
        <f>VLOOKUP(H1947,T7_ReductionFactor!$G$10:$H$3591,2,FALSE)</f>
        <v>1</v>
      </c>
      <c r="K1947" s="75">
        <f t="shared" si="123"/>
        <v>9.4075531269915392E-6</v>
      </c>
      <c r="L1947" s="11"/>
      <c r="M1947" s="6"/>
      <c r="N1947" s="6"/>
      <c r="O1947" s="6"/>
      <c r="Q1947" s="7"/>
    </row>
    <row r="1948" spans="1:17" s="9" customFormat="1" ht="16.149999999999999" customHeight="1" x14ac:dyDescent="0.25">
      <c r="A1948" s="9" t="s">
        <v>192</v>
      </c>
      <c r="B1948" s="7">
        <v>2022</v>
      </c>
      <c r="C1948" s="296" t="s">
        <v>32</v>
      </c>
      <c r="D1948" s="307">
        <v>2023</v>
      </c>
      <c r="E1948" s="307" t="s">
        <v>194</v>
      </c>
      <c r="F1948" s="65">
        <f t="shared" si="121"/>
        <v>-1</v>
      </c>
      <c r="G1948" s="66" t="str">
        <f t="shared" si="122"/>
        <v>2013+</v>
      </c>
      <c r="H1948" s="67" t="str">
        <f t="shared" si="124"/>
        <v>2022-T7 Public--1</v>
      </c>
      <c r="I1948" s="302">
        <v>6.9065937447811196E-6</v>
      </c>
      <c r="J1948" s="305">
        <f>VLOOKUP(H1948,T7_ReductionFactor!$G$10:$H$3591,2,FALSE)</f>
        <v>0.99584742325692222</v>
      </c>
      <c r="K1948" s="75">
        <f t="shared" si="123"/>
        <v>6.8779135842226553E-6</v>
      </c>
      <c r="L1948" s="11"/>
      <c r="M1948" s="6"/>
      <c r="N1948" s="6"/>
      <c r="O1948" s="6"/>
      <c r="Q1948" s="7"/>
    </row>
    <row r="1949" spans="1:17" s="9" customFormat="1" ht="16.149999999999999" customHeight="1" x14ac:dyDescent="0.25">
      <c r="A1949" s="9" t="s">
        <v>192</v>
      </c>
      <c r="B1949" s="7">
        <v>2022</v>
      </c>
      <c r="C1949" s="296" t="s">
        <v>32</v>
      </c>
      <c r="D1949" s="307">
        <v>2022</v>
      </c>
      <c r="E1949" s="307" t="s">
        <v>194</v>
      </c>
      <c r="F1949" s="65">
        <f t="shared" si="121"/>
        <v>0</v>
      </c>
      <c r="G1949" s="66" t="str">
        <f t="shared" si="122"/>
        <v>2013+</v>
      </c>
      <c r="H1949" s="67" t="str">
        <f t="shared" si="124"/>
        <v>2022-T7 Public-0</v>
      </c>
      <c r="I1949" s="302">
        <v>1.05315838772932E-4</v>
      </c>
      <c r="J1949" s="305">
        <f>VLOOKUP(H1949,T7_ReductionFactor!$G$10:$H$3591,2,FALSE)</f>
        <v>0.9862766093942047</v>
      </c>
      <c r="K1949" s="75">
        <f t="shared" si="123"/>
        <v>1.0387054838047409E-4</v>
      </c>
      <c r="L1949" s="11"/>
      <c r="M1949" s="6"/>
      <c r="N1949" s="6"/>
      <c r="O1949" s="6"/>
      <c r="Q1949" s="7"/>
    </row>
    <row r="1950" spans="1:17" s="9" customFormat="1" ht="16.149999999999999" customHeight="1" x14ac:dyDescent="0.25">
      <c r="A1950" s="9" t="s">
        <v>192</v>
      </c>
      <c r="B1950" s="7">
        <v>2022</v>
      </c>
      <c r="C1950" s="296" t="s">
        <v>32</v>
      </c>
      <c r="D1950" s="307">
        <v>2021</v>
      </c>
      <c r="E1950" s="307" t="s">
        <v>194</v>
      </c>
      <c r="F1950" s="65">
        <f t="shared" si="121"/>
        <v>1</v>
      </c>
      <c r="G1950" s="66" t="str">
        <f t="shared" si="122"/>
        <v>2013+</v>
      </c>
      <c r="H1950" s="67" t="str">
        <f t="shared" si="124"/>
        <v>2022-T7 Public-1</v>
      </c>
      <c r="I1950" s="302">
        <v>1.2530210396136199E-4</v>
      </c>
      <c r="J1950" s="305">
        <f>VLOOKUP(H1950,T7_ReductionFactor!$G$10:$H$3591,2,FALSE)</f>
        <v>0.97722722057326661</v>
      </c>
      <c r="K1950" s="75">
        <f t="shared" si="123"/>
        <v>1.2244862678614427E-4</v>
      </c>
      <c r="L1950" s="11"/>
      <c r="M1950" s="6"/>
      <c r="N1950" s="6"/>
      <c r="O1950" s="6"/>
      <c r="Q1950" s="7"/>
    </row>
    <row r="1951" spans="1:17" s="9" customFormat="1" ht="16.149999999999999" customHeight="1" x14ac:dyDescent="0.25">
      <c r="A1951" s="9" t="s">
        <v>192</v>
      </c>
      <c r="B1951" s="7">
        <v>2022</v>
      </c>
      <c r="C1951" s="296" t="s">
        <v>32</v>
      </c>
      <c r="D1951" s="307">
        <v>2020</v>
      </c>
      <c r="E1951" s="307" t="s">
        <v>194</v>
      </c>
      <c r="F1951" s="65">
        <f t="shared" si="121"/>
        <v>2</v>
      </c>
      <c r="G1951" s="66" t="str">
        <f t="shared" si="122"/>
        <v>2013+</v>
      </c>
      <c r="H1951" s="67" t="str">
        <f t="shared" si="124"/>
        <v>2022-T7 Public-2</v>
      </c>
      <c r="I1951" s="302">
        <v>1.3153753979728999E-4</v>
      </c>
      <c r="J1951" s="305">
        <f>VLOOKUP(H1951,T7_ReductionFactor!$G$10:$H$3591,2,FALSE)</f>
        <v>0.96865777532974751</v>
      </c>
      <c r="K1951" s="75">
        <f t="shared" si="123"/>
        <v>1.2741486067239106E-4</v>
      </c>
      <c r="L1951" s="11"/>
      <c r="M1951" s="6"/>
      <c r="N1951" s="6"/>
      <c r="O1951" s="6"/>
      <c r="Q1951" s="7"/>
    </row>
    <row r="1952" spans="1:17" s="9" customFormat="1" ht="16.149999999999999" customHeight="1" x14ac:dyDescent="0.25">
      <c r="A1952" s="9" t="s">
        <v>192</v>
      </c>
      <c r="B1952" s="7">
        <v>2022</v>
      </c>
      <c r="C1952" s="296" t="s">
        <v>32</v>
      </c>
      <c r="D1952" s="307">
        <v>2019</v>
      </c>
      <c r="E1952" s="307" t="s">
        <v>194</v>
      </c>
      <c r="F1952" s="65">
        <f t="shared" si="121"/>
        <v>3</v>
      </c>
      <c r="G1952" s="66" t="str">
        <f t="shared" si="122"/>
        <v>2013+</v>
      </c>
      <c r="H1952" s="67" t="str">
        <f t="shared" si="124"/>
        <v>2022-T7 Public-3</v>
      </c>
      <c r="I1952" s="302">
        <v>1.39286810605619E-4</v>
      </c>
      <c r="J1952" s="305">
        <f>VLOOKUP(H1952,T7_ReductionFactor!$G$10:$H$3591,2,FALSE)</f>
        <v>0.96053107855724784</v>
      </c>
      <c r="K1952" s="75">
        <f t="shared" si="123"/>
        <v>1.3378931041981433E-4</v>
      </c>
      <c r="L1952" s="11"/>
      <c r="M1952" s="6"/>
      <c r="N1952" s="6"/>
      <c r="O1952" s="6"/>
      <c r="Q1952" s="7"/>
    </row>
    <row r="1953" spans="1:17" s="9" customFormat="1" ht="16.149999999999999" customHeight="1" x14ac:dyDescent="0.25">
      <c r="A1953" s="9" t="s">
        <v>192</v>
      </c>
      <c r="B1953" s="7">
        <v>2022</v>
      </c>
      <c r="C1953" s="296" t="s">
        <v>32</v>
      </c>
      <c r="D1953" s="307">
        <v>2018</v>
      </c>
      <c r="E1953" s="307" t="s">
        <v>194</v>
      </c>
      <c r="F1953" s="65">
        <f t="shared" si="121"/>
        <v>4</v>
      </c>
      <c r="G1953" s="66" t="str">
        <f t="shared" si="122"/>
        <v>2013+</v>
      </c>
      <c r="H1953" s="67" t="str">
        <f t="shared" si="124"/>
        <v>2022-T7 Public-4</v>
      </c>
      <c r="I1953" s="302">
        <v>1.1948282095176199E-4</v>
      </c>
      <c r="J1953" s="305">
        <f>VLOOKUP(H1953,T7_ReductionFactor!$G$10:$H$3591,2,FALSE)</f>
        <v>0.95281368180268688</v>
      </c>
      <c r="K1953" s="75">
        <f t="shared" si="123"/>
        <v>1.1384486654321956E-4</v>
      </c>
      <c r="L1953" s="11"/>
      <c r="M1953" s="6"/>
      <c r="N1953" s="6"/>
      <c r="O1953" s="6"/>
      <c r="Q1953" s="7"/>
    </row>
    <row r="1954" spans="1:17" s="9" customFormat="1" ht="16.149999999999999" customHeight="1" x14ac:dyDescent="0.25">
      <c r="A1954" s="9" t="s">
        <v>192</v>
      </c>
      <c r="B1954" s="7">
        <v>2022</v>
      </c>
      <c r="C1954" s="296" t="s">
        <v>32</v>
      </c>
      <c r="D1954" s="307">
        <v>2017</v>
      </c>
      <c r="E1954" s="307" t="s">
        <v>194</v>
      </c>
      <c r="F1954" s="65">
        <f t="shared" si="121"/>
        <v>5</v>
      </c>
      <c r="G1954" s="66" t="str">
        <f t="shared" si="122"/>
        <v>2013+</v>
      </c>
      <c r="H1954" s="67" t="str">
        <f t="shared" si="124"/>
        <v>2022-T7 Public-5</v>
      </c>
      <c r="I1954" s="302">
        <v>4.8322172898535498E-4</v>
      </c>
      <c r="J1954" s="305">
        <f>VLOOKUP(H1954,T7_ReductionFactor!$G$10:$H$3591,2,FALSE)</f>
        <v>0.94547542310502541</v>
      </c>
      <c r="K1954" s="75">
        <f t="shared" si="123"/>
        <v>4.568742686659704E-4</v>
      </c>
      <c r="L1954" s="11"/>
      <c r="M1954" s="6"/>
      <c r="N1954" s="6"/>
      <c r="O1954" s="6"/>
      <c r="Q1954" s="7"/>
    </row>
    <row r="1955" spans="1:17" s="9" customFormat="1" ht="16.149999999999999" customHeight="1" x14ac:dyDescent="0.25">
      <c r="A1955" s="9" t="s">
        <v>192</v>
      </c>
      <c r="B1955" s="7">
        <v>2022</v>
      </c>
      <c r="C1955" s="296" t="s">
        <v>32</v>
      </c>
      <c r="D1955" s="307">
        <v>2016</v>
      </c>
      <c r="E1955" s="307" t="s">
        <v>194</v>
      </c>
      <c r="F1955" s="65">
        <f t="shared" si="121"/>
        <v>6</v>
      </c>
      <c r="G1955" s="66" t="str">
        <f t="shared" si="122"/>
        <v>2013+</v>
      </c>
      <c r="H1955" s="67" t="str">
        <f t="shared" si="124"/>
        <v>2022-T7 Public-6</v>
      </c>
      <c r="I1955" s="302">
        <v>1.07100477332894E-4</v>
      </c>
      <c r="J1955" s="305">
        <f>VLOOKUP(H1955,T7_ReductionFactor!$G$10:$H$3591,2,FALSE)</f>
        <v>0.93848903302802189</v>
      </c>
      <c r="K1955" s="75">
        <f t="shared" si="123"/>
        <v>1.0051262340898726E-4</v>
      </c>
      <c r="L1955" s="11"/>
      <c r="M1955" s="6"/>
      <c r="N1955" s="6"/>
      <c r="O1955" s="6"/>
      <c r="Q1955" s="7"/>
    </row>
    <row r="1956" spans="1:17" s="9" customFormat="1" ht="16.149999999999999" customHeight="1" x14ac:dyDescent="0.25">
      <c r="A1956" s="9" t="s">
        <v>192</v>
      </c>
      <c r="B1956" s="7">
        <v>2022</v>
      </c>
      <c r="C1956" s="296" t="s">
        <v>32</v>
      </c>
      <c r="D1956" s="307">
        <v>2015</v>
      </c>
      <c r="E1956" s="307" t="s">
        <v>194</v>
      </c>
      <c r="F1956" s="65">
        <f t="shared" si="121"/>
        <v>7</v>
      </c>
      <c r="G1956" s="66" t="str">
        <f t="shared" si="122"/>
        <v>2013+</v>
      </c>
      <c r="H1956" s="67" t="str">
        <f t="shared" si="124"/>
        <v>2022-T7 Public-7</v>
      </c>
      <c r="I1956" s="302">
        <v>8.3493327998476193E-5</v>
      </c>
      <c r="J1956" s="305">
        <f>VLOOKUP(H1956,T7_ReductionFactor!$G$10:$H$3591,2,FALSE)</f>
        <v>0.93182979603813743</v>
      </c>
      <c r="K1956" s="75">
        <f t="shared" si="123"/>
        <v>7.7801570799365384E-5</v>
      </c>
      <c r="L1956" s="11"/>
      <c r="M1956" s="6"/>
      <c r="N1956" s="6"/>
      <c r="O1956" s="6"/>
      <c r="Q1956" s="7"/>
    </row>
    <row r="1957" spans="1:17" s="9" customFormat="1" ht="16.149999999999999" customHeight="1" x14ac:dyDescent="0.25">
      <c r="A1957" s="9" t="s">
        <v>192</v>
      </c>
      <c r="B1957" s="7">
        <v>2022</v>
      </c>
      <c r="C1957" s="296" t="s">
        <v>32</v>
      </c>
      <c r="D1957" s="307">
        <v>2014</v>
      </c>
      <c r="E1957" s="307" t="s">
        <v>194</v>
      </c>
      <c r="F1957" s="65">
        <f t="shared" si="121"/>
        <v>8</v>
      </c>
      <c r="G1957" s="66" t="str">
        <f t="shared" si="122"/>
        <v>2013+</v>
      </c>
      <c r="H1957" s="67" t="str">
        <f t="shared" si="124"/>
        <v>2022-T7 Public-8</v>
      </c>
      <c r="I1957" s="302">
        <v>7.9147907013492693E-5</v>
      </c>
      <c r="J1957" s="305">
        <f>VLOOKUP(H1957,T7_ReductionFactor!$G$10:$H$3591,2,FALSE)</f>
        <v>0.92547525836430777</v>
      </c>
      <c r="K1957" s="75">
        <f t="shared" si="123"/>
        <v>7.3249429692306357E-5</v>
      </c>
      <c r="L1957" s="11"/>
      <c r="M1957" s="6"/>
      <c r="N1957" s="6"/>
      <c r="O1957" s="6"/>
      <c r="Q1957" s="7"/>
    </row>
    <row r="1958" spans="1:17" s="9" customFormat="1" ht="16.149999999999999" customHeight="1" x14ac:dyDescent="0.25">
      <c r="A1958" s="9" t="s">
        <v>192</v>
      </c>
      <c r="B1958" s="7">
        <v>2022</v>
      </c>
      <c r="C1958" s="296" t="s">
        <v>32</v>
      </c>
      <c r="D1958" s="307">
        <v>2013</v>
      </c>
      <c r="E1958" s="307" t="s">
        <v>194</v>
      </c>
      <c r="F1958" s="65">
        <f t="shared" si="121"/>
        <v>9</v>
      </c>
      <c r="G1958" s="66" t="str">
        <f t="shared" si="122"/>
        <v>2010-12</v>
      </c>
      <c r="H1958" s="67" t="str">
        <f t="shared" si="124"/>
        <v>2022-T7 Public-9</v>
      </c>
      <c r="I1958" s="302">
        <v>1.2920778790375599E-4</v>
      </c>
      <c r="J1958" s="305">
        <f>VLOOKUP(H1958,T7_ReductionFactor!$G$10:$H$3591,2,FALSE)</f>
        <v>0.89096323718263959</v>
      </c>
      <c r="K1958" s="75">
        <f t="shared" si="123"/>
        <v>1.1511938897993834E-4</v>
      </c>
      <c r="L1958" s="11"/>
      <c r="M1958" s="6"/>
      <c r="N1958" s="6"/>
      <c r="O1958" s="6"/>
      <c r="Q1958" s="7"/>
    </row>
    <row r="1959" spans="1:17" s="9" customFormat="1" ht="16.149999999999999" customHeight="1" x14ac:dyDescent="0.25">
      <c r="A1959" s="9" t="s">
        <v>192</v>
      </c>
      <c r="B1959" s="7">
        <v>2022</v>
      </c>
      <c r="C1959" s="296" t="s">
        <v>32</v>
      </c>
      <c r="D1959" s="307">
        <v>2012</v>
      </c>
      <c r="E1959" s="307" t="s">
        <v>194</v>
      </c>
      <c r="F1959" s="65">
        <f t="shared" si="121"/>
        <v>10</v>
      </c>
      <c r="G1959" s="66" t="str">
        <f t="shared" si="122"/>
        <v>2010-12</v>
      </c>
      <c r="H1959" s="67" t="str">
        <f t="shared" si="124"/>
        <v>2022-T7 Public-10</v>
      </c>
      <c r="I1959" s="302">
        <v>7.4397920558315393E-5</v>
      </c>
      <c r="J1959" s="305">
        <f>VLOOKUP(H1959,T7_ReductionFactor!$G$10:$H$3591,2,FALSE)</f>
        <v>0.88404947293232206</v>
      </c>
      <c r="K1959" s="75">
        <f t="shared" si="123"/>
        <v>6.5771442456839495E-5</v>
      </c>
      <c r="L1959" s="11"/>
      <c r="M1959" s="6"/>
      <c r="N1959" s="6"/>
      <c r="O1959" s="6"/>
      <c r="Q1959" s="7"/>
    </row>
    <row r="1960" spans="1:17" s="9" customFormat="1" ht="16.149999999999999" customHeight="1" x14ac:dyDescent="0.25">
      <c r="A1960" s="9" t="s">
        <v>192</v>
      </c>
      <c r="B1960" s="7">
        <v>2022</v>
      </c>
      <c r="C1960" s="296" t="s">
        <v>32</v>
      </c>
      <c r="D1960" s="307">
        <v>2011</v>
      </c>
      <c r="E1960" s="307" t="s">
        <v>194</v>
      </c>
      <c r="F1960" s="65">
        <f t="shared" si="121"/>
        <v>11</v>
      </c>
      <c r="G1960" s="66" t="str">
        <f t="shared" si="122"/>
        <v>2010-12</v>
      </c>
      <c r="H1960" s="67" t="str">
        <f t="shared" si="124"/>
        <v>2022-T7 Public-11</v>
      </c>
      <c r="I1960" s="302">
        <v>2.16622483143628E-4</v>
      </c>
      <c r="J1960" s="305">
        <f>VLOOKUP(H1960,T7_ReductionFactor!$G$10:$H$3591,2,FALSE)</f>
        <v>0.87753503065843064</v>
      </c>
      <c r="K1960" s="75">
        <f t="shared" si="123"/>
        <v>1.9009381738674898E-4</v>
      </c>
      <c r="L1960" s="11"/>
      <c r="M1960" s="6"/>
      <c r="N1960" s="6"/>
      <c r="O1960" s="6"/>
      <c r="Q1960" s="7"/>
    </row>
    <row r="1961" spans="1:17" s="9" customFormat="1" ht="16.149999999999999" customHeight="1" x14ac:dyDescent="0.25">
      <c r="A1961" s="9" t="s">
        <v>192</v>
      </c>
      <c r="B1961" s="7">
        <v>2022</v>
      </c>
      <c r="C1961" s="296" t="s">
        <v>32</v>
      </c>
      <c r="D1961" s="307">
        <v>2010</v>
      </c>
      <c r="E1961" s="307" t="s">
        <v>194</v>
      </c>
      <c r="F1961" s="65">
        <f t="shared" si="121"/>
        <v>12</v>
      </c>
      <c r="G1961" s="66" t="str">
        <f t="shared" si="122"/>
        <v>2007-09</v>
      </c>
      <c r="H1961" s="67" t="str">
        <f t="shared" si="124"/>
        <v>2022-T7 Public-12</v>
      </c>
      <c r="I1961" s="302">
        <v>2.78316128527877E-4</v>
      </c>
      <c r="J1961" s="305">
        <f>VLOOKUP(H1961,T7_ReductionFactor!$G$10:$H$3591,2,FALSE)</f>
        <v>0.92163742093845469</v>
      </c>
      <c r="K1961" s="75">
        <f t="shared" si="123"/>
        <v>2.5650655890200805E-4</v>
      </c>
      <c r="L1961" s="11"/>
      <c r="M1961" s="6"/>
      <c r="N1961" s="6"/>
      <c r="O1961" s="6"/>
      <c r="Q1961" s="7"/>
    </row>
    <row r="1962" spans="1:17" s="9" customFormat="1" ht="16.149999999999999" customHeight="1" x14ac:dyDescent="0.25">
      <c r="A1962" s="9" t="s">
        <v>192</v>
      </c>
      <c r="B1962" s="7">
        <v>2022</v>
      </c>
      <c r="C1962" s="296" t="s">
        <v>32</v>
      </c>
      <c r="D1962" s="307">
        <v>2009</v>
      </c>
      <c r="E1962" s="307" t="s">
        <v>194</v>
      </c>
      <c r="F1962" s="65">
        <f t="shared" si="121"/>
        <v>13</v>
      </c>
      <c r="G1962" s="66" t="str">
        <f t="shared" si="122"/>
        <v>2007-09</v>
      </c>
      <c r="H1962" s="67" t="str">
        <f t="shared" si="124"/>
        <v>2022-T7 Public-13</v>
      </c>
      <c r="I1962" s="302">
        <v>5.2060332343414797E-4</v>
      </c>
      <c r="J1962" s="305">
        <f>VLOOKUP(H1962,T7_ReductionFactor!$G$10:$H$3591,2,FALSE)</f>
        <v>0.91714222379575161</v>
      </c>
      <c r="K1962" s="75">
        <f t="shared" si="123"/>
        <v>4.7746728976985338E-4</v>
      </c>
      <c r="L1962" s="11"/>
      <c r="M1962" s="6"/>
      <c r="N1962" s="6"/>
      <c r="O1962" s="6"/>
      <c r="Q1962" s="7"/>
    </row>
    <row r="1963" spans="1:17" s="9" customFormat="1" ht="16.149999999999999" customHeight="1" x14ac:dyDescent="0.25">
      <c r="A1963" s="9" t="s">
        <v>192</v>
      </c>
      <c r="B1963" s="7">
        <v>2022</v>
      </c>
      <c r="C1963" s="296" t="s">
        <v>32</v>
      </c>
      <c r="D1963" s="307">
        <v>2008</v>
      </c>
      <c r="E1963" s="307" t="s">
        <v>194</v>
      </c>
      <c r="F1963" s="65">
        <f t="shared" si="121"/>
        <v>14</v>
      </c>
      <c r="G1963" s="66" t="str">
        <f t="shared" si="122"/>
        <v>2007-09</v>
      </c>
      <c r="H1963" s="67" t="str">
        <f t="shared" si="124"/>
        <v>2022-T7 Public-14</v>
      </c>
      <c r="I1963" s="302">
        <v>6.4924116124277299E-4</v>
      </c>
      <c r="J1963" s="305">
        <f>VLOOKUP(H1963,T7_ReductionFactor!$G$10:$H$3591,2,FALSE)</f>
        <v>0.91278842558605378</v>
      </c>
      <c r="K1963" s="75">
        <f t="shared" si="123"/>
        <v>5.9261981739645202E-4</v>
      </c>
      <c r="L1963" s="11"/>
      <c r="M1963" s="6"/>
      <c r="N1963" s="6"/>
      <c r="O1963" s="6"/>
      <c r="Q1963" s="7"/>
    </row>
    <row r="1964" spans="1:17" s="9" customFormat="1" ht="16.149999999999999" customHeight="1" x14ac:dyDescent="0.25">
      <c r="A1964" s="9" t="s">
        <v>192</v>
      </c>
      <c r="B1964" s="7">
        <v>2022</v>
      </c>
      <c r="C1964" s="296" t="s">
        <v>32</v>
      </c>
      <c r="D1964" s="307">
        <v>2007</v>
      </c>
      <c r="E1964" s="307" t="s">
        <v>194</v>
      </c>
      <c r="F1964" s="65">
        <f t="shared" si="121"/>
        <v>15</v>
      </c>
      <c r="G1964" s="66" t="str">
        <f t="shared" si="122"/>
        <v>1997-06</v>
      </c>
      <c r="H1964" s="67" t="str">
        <f t="shared" si="124"/>
        <v>2022-T7 Public-15</v>
      </c>
      <c r="I1964" s="302">
        <v>9.6811066223781602E-4</v>
      </c>
      <c r="J1964" s="305">
        <f>VLOOKUP(H1964,T7_ReductionFactor!$G$10:$H$3591,2,FALSE)</f>
        <v>0.95947348293421297</v>
      </c>
      <c r="K1964" s="75">
        <f t="shared" si="123"/>
        <v>9.2887650896306476E-4</v>
      </c>
      <c r="L1964" s="11"/>
      <c r="M1964" s="6"/>
      <c r="N1964" s="6"/>
      <c r="O1964" s="6"/>
      <c r="Q1964" s="7"/>
    </row>
    <row r="1965" spans="1:17" s="9" customFormat="1" ht="16.149999999999999" customHeight="1" x14ac:dyDescent="0.25">
      <c r="A1965" s="9" t="s">
        <v>192</v>
      </c>
      <c r="B1965" s="7">
        <v>2022</v>
      </c>
      <c r="C1965" s="296" t="s">
        <v>32</v>
      </c>
      <c r="D1965" s="307">
        <v>2006</v>
      </c>
      <c r="E1965" s="307" t="s">
        <v>194</v>
      </c>
      <c r="F1965" s="65">
        <f t="shared" si="121"/>
        <v>16</v>
      </c>
      <c r="G1965" s="66" t="str">
        <f t="shared" si="122"/>
        <v>1997-06</v>
      </c>
      <c r="H1965" s="67" t="str">
        <f t="shared" si="124"/>
        <v>2022-T7 Public-16</v>
      </c>
      <c r="I1965" s="302">
        <v>1.0269069605842701E-3</v>
      </c>
      <c r="J1965" s="305">
        <f>VLOOKUP(H1965,T7_ReductionFactor!$G$10:$H$3591,2,FALSE)</f>
        <v>0.95742996290118598</v>
      </c>
      <c r="K1965" s="75">
        <f t="shared" si="123"/>
        <v>9.8319149317516738E-4</v>
      </c>
      <c r="L1965" s="11"/>
      <c r="M1965" s="6"/>
      <c r="N1965" s="6"/>
      <c r="O1965" s="6"/>
      <c r="Q1965" s="7"/>
    </row>
    <row r="1966" spans="1:17" s="9" customFormat="1" ht="16.149999999999999" customHeight="1" x14ac:dyDescent="0.25">
      <c r="A1966" s="9" t="s">
        <v>192</v>
      </c>
      <c r="B1966" s="7">
        <v>2022</v>
      </c>
      <c r="C1966" s="296" t="s">
        <v>32</v>
      </c>
      <c r="D1966" s="307">
        <v>2005</v>
      </c>
      <c r="E1966" s="307" t="s">
        <v>194</v>
      </c>
      <c r="F1966" s="65">
        <f t="shared" si="121"/>
        <v>17</v>
      </c>
      <c r="G1966" s="66" t="str">
        <f t="shared" si="122"/>
        <v>1997-06</v>
      </c>
      <c r="H1966" s="67" t="str">
        <f t="shared" si="124"/>
        <v>2022-T7 Public-17</v>
      </c>
      <c r="I1966" s="302">
        <v>9.7075483483310705E-4</v>
      </c>
      <c r="J1966" s="305">
        <f>VLOOKUP(H1966,T7_ReductionFactor!$G$10:$H$3591,2,FALSE)</f>
        <v>0.95542645651234093</v>
      </c>
      <c r="K1966" s="75">
        <f t="shared" si="123"/>
        <v>9.2748485198681824E-4</v>
      </c>
      <c r="L1966" s="11"/>
      <c r="M1966" s="6"/>
      <c r="N1966" s="6"/>
      <c r="O1966" s="6"/>
      <c r="Q1966" s="7"/>
    </row>
    <row r="1967" spans="1:17" s="9" customFormat="1" ht="16.149999999999999" customHeight="1" x14ac:dyDescent="0.25">
      <c r="A1967" s="9" t="s">
        <v>192</v>
      </c>
      <c r="B1967" s="7">
        <v>2022</v>
      </c>
      <c r="C1967" s="296" t="s">
        <v>32</v>
      </c>
      <c r="D1967" s="307">
        <v>2004</v>
      </c>
      <c r="E1967" s="307" t="s">
        <v>194</v>
      </c>
      <c r="F1967" s="65">
        <f t="shared" si="121"/>
        <v>18</v>
      </c>
      <c r="G1967" s="66" t="str">
        <f t="shared" si="122"/>
        <v>1997-06</v>
      </c>
      <c r="H1967" s="67" t="str">
        <f t="shared" si="124"/>
        <v>2022-T7 Public-18</v>
      </c>
      <c r="I1967" s="302">
        <v>8.1416711456894003E-4</v>
      </c>
      <c r="J1967" s="305">
        <f>VLOOKUP(H1967,T7_ReductionFactor!$G$10:$H$3591,2,FALSE)</f>
        <v>0.95346179991678093</v>
      </c>
      <c r="K1967" s="75">
        <f t="shared" si="123"/>
        <v>7.7627724248995359E-4</v>
      </c>
      <c r="L1967" s="11"/>
      <c r="M1967" s="6"/>
      <c r="N1967" s="6"/>
      <c r="O1967" s="6"/>
      <c r="Q1967" s="7"/>
    </row>
    <row r="1968" spans="1:17" s="9" customFormat="1" ht="16.149999999999999" customHeight="1" x14ac:dyDescent="0.25">
      <c r="A1968" s="9" t="s">
        <v>192</v>
      </c>
      <c r="B1968" s="7">
        <v>2022</v>
      </c>
      <c r="C1968" s="296" t="s">
        <v>32</v>
      </c>
      <c r="D1968" s="307">
        <v>2003</v>
      </c>
      <c r="E1968" s="307" t="s">
        <v>194</v>
      </c>
      <c r="F1968" s="65">
        <f t="shared" si="121"/>
        <v>19</v>
      </c>
      <c r="G1968" s="66" t="str">
        <f t="shared" si="122"/>
        <v>1997-06</v>
      </c>
      <c r="H1968" s="67" t="str">
        <f t="shared" si="124"/>
        <v>2022-T7 Public-19</v>
      </c>
      <c r="I1968" s="302">
        <v>7.48936709729543E-4</v>
      </c>
      <c r="J1968" s="305">
        <f>VLOOKUP(H1968,T7_ReductionFactor!$G$10:$H$3591,2,FALSE)</f>
        <v>0.96913047162041077</v>
      </c>
      <c r="K1968" s="75">
        <f t="shared" si="123"/>
        <v>7.2581738671403072E-4</v>
      </c>
      <c r="L1968" s="11"/>
      <c r="M1968" s="6"/>
      <c r="N1968" s="6"/>
      <c r="O1968" s="6"/>
      <c r="Q1968" s="7"/>
    </row>
    <row r="1969" spans="1:17" s="9" customFormat="1" ht="16.149999999999999" customHeight="1" x14ac:dyDescent="0.25">
      <c r="A1969" s="9" t="s">
        <v>192</v>
      </c>
      <c r="B1969" s="7">
        <v>2022</v>
      </c>
      <c r="C1969" s="296" t="s">
        <v>32</v>
      </c>
      <c r="D1969" s="307">
        <v>2002</v>
      </c>
      <c r="E1969" s="307" t="s">
        <v>194</v>
      </c>
      <c r="F1969" s="65">
        <f t="shared" si="121"/>
        <v>20</v>
      </c>
      <c r="G1969" s="66" t="str">
        <f t="shared" si="122"/>
        <v>1997-06</v>
      </c>
      <c r="H1969" s="67" t="str">
        <f t="shared" si="124"/>
        <v>2022-T7 Public-20</v>
      </c>
      <c r="I1969" s="302">
        <v>9.4925565240405404E-4</v>
      </c>
      <c r="J1969" s="305">
        <f>VLOOKUP(H1969,T7_ReductionFactor!$G$10:$H$3591,2,FALSE)</f>
        <v>0.96795926376076558</v>
      </c>
      <c r="K1969" s="75">
        <f t="shared" si="123"/>
        <v>9.1884080242177332E-4</v>
      </c>
      <c r="L1969" s="11"/>
      <c r="M1969" s="6"/>
      <c r="N1969" s="6"/>
      <c r="O1969" s="6"/>
      <c r="Q1969" s="7"/>
    </row>
    <row r="1970" spans="1:17" s="9" customFormat="1" ht="16.149999999999999" customHeight="1" x14ac:dyDescent="0.25">
      <c r="A1970" s="9" t="s">
        <v>192</v>
      </c>
      <c r="B1970" s="7">
        <v>2022</v>
      </c>
      <c r="C1970" s="296" t="s">
        <v>32</v>
      </c>
      <c r="D1970" s="307">
        <v>2001</v>
      </c>
      <c r="E1970" s="307" t="s">
        <v>194</v>
      </c>
      <c r="F1970" s="65">
        <f t="shared" si="121"/>
        <v>21</v>
      </c>
      <c r="G1970" s="66" t="str">
        <f t="shared" si="122"/>
        <v>1997-06</v>
      </c>
      <c r="H1970" s="67" t="str">
        <f t="shared" si="124"/>
        <v>2022-T7 Public-21</v>
      </c>
      <c r="I1970" s="302">
        <v>8.7794048662771795E-4</v>
      </c>
      <c r="J1970" s="305">
        <f>VLOOKUP(H1970,T7_ReductionFactor!$G$10:$H$3591,2,FALSE)</f>
        <v>0.9668124497665801</v>
      </c>
      <c r="K1970" s="75">
        <f t="shared" si="123"/>
        <v>8.4880379262580741E-4</v>
      </c>
      <c r="L1970" s="11"/>
      <c r="M1970" s="6"/>
      <c r="N1970" s="6"/>
      <c r="O1970" s="6"/>
      <c r="Q1970" s="7"/>
    </row>
    <row r="1971" spans="1:17" s="9" customFormat="1" ht="16.149999999999999" customHeight="1" x14ac:dyDescent="0.25">
      <c r="A1971" s="9" t="s">
        <v>192</v>
      </c>
      <c r="B1971" s="7">
        <v>2022</v>
      </c>
      <c r="C1971" s="296" t="s">
        <v>32</v>
      </c>
      <c r="D1971" s="307">
        <v>2000</v>
      </c>
      <c r="E1971" s="307" t="s">
        <v>194</v>
      </c>
      <c r="F1971" s="65">
        <f t="shared" si="121"/>
        <v>22</v>
      </c>
      <c r="G1971" s="66" t="str">
        <f t="shared" si="122"/>
        <v>1997-06</v>
      </c>
      <c r="H1971" s="67" t="str">
        <f t="shared" si="124"/>
        <v>2022-T7 Public-22</v>
      </c>
      <c r="I1971" s="302">
        <v>7.3689286814892097E-4</v>
      </c>
      <c r="J1971" s="305">
        <f>VLOOKUP(H1971,T7_ReductionFactor!$G$10:$H$3591,2,FALSE)</f>
        <v>0.96568927538114169</v>
      </c>
      <c r="K1971" s="75">
        <f t="shared" si="123"/>
        <v>7.1160953987626271E-4</v>
      </c>
      <c r="L1971" s="11"/>
      <c r="M1971" s="6"/>
      <c r="N1971" s="6"/>
      <c r="O1971" s="6"/>
      <c r="Q1971" s="7"/>
    </row>
    <row r="1972" spans="1:17" s="9" customFormat="1" ht="16.149999999999999" customHeight="1" x14ac:dyDescent="0.25">
      <c r="A1972" s="9" t="s">
        <v>192</v>
      </c>
      <c r="B1972" s="7">
        <v>2022</v>
      </c>
      <c r="C1972" s="296" t="s">
        <v>32</v>
      </c>
      <c r="D1972" s="307">
        <v>1999</v>
      </c>
      <c r="E1972" s="307" t="s">
        <v>194</v>
      </c>
      <c r="F1972" s="65">
        <f t="shared" si="121"/>
        <v>23</v>
      </c>
      <c r="G1972" s="66" t="str">
        <f t="shared" si="122"/>
        <v>1997-06</v>
      </c>
      <c r="H1972" s="67" t="str">
        <f t="shared" si="124"/>
        <v>2022-T7 Public-23</v>
      </c>
      <c r="I1972" s="302">
        <v>6.4029286448905195E-4</v>
      </c>
      <c r="J1972" s="305">
        <f>VLOOKUP(H1972,T7_ReductionFactor!$G$10:$H$3591,2,FALSE)</f>
        <v>0.96458901712594181</v>
      </c>
      <c r="K1972" s="75">
        <f t="shared" si="123"/>
        <v>6.1761946483024843E-4</v>
      </c>
      <c r="L1972" s="11"/>
      <c r="M1972" s="6"/>
      <c r="N1972" s="6"/>
      <c r="O1972" s="6"/>
      <c r="Q1972" s="7"/>
    </row>
    <row r="1973" spans="1:17" s="9" customFormat="1" ht="16.149999999999999" customHeight="1" x14ac:dyDescent="0.25">
      <c r="A1973" s="9" t="s">
        <v>192</v>
      </c>
      <c r="B1973" s="7">
        <v>2022</v>
      </c>
      <c r="C1973" s="296" t="s">
        <v>32</v>
      </c>
      <c r="D1973" s="307">
        <v>1998</v>
      </c>
      <c r="E1973" s="307" t="s">
        <v>194</v>
      </c>
      <c r="F1973" s="65">
        <f t="shared" si="121"/>
        <v>24</v>
      </c>
      <c r="G1973" s="66" t="str">
        <f t="shared" si="122"/>
        <v>1997-06</v>
      </c>
      <c r="H1973" s="67" t="str">
        <f t="shared" si="124"/>
        <v>2022-T7 Public-24</v>
      </c>
      <c r="I1973" s="302">
        <v>4.9278126151654103E-4</v>
      </c>
      <c r="J1973" s="305">
        <f>VLOOKUP(H1973,T7_ReductionFactor!$G$10:$H$3591,2,FALSE)</f>
        <v>0.96351098074661012</v>
      </c>
      <c r="K1973" s="75">
        <f t="shared" si="123"/>
        <v>4.7480015657735421E-4</v>
      </c>
      <c r="L1973" s="11"/>
      <c r="M1973" s="6"/>
      <c r="N1973" s="6"/>
      <c r="O1973" s="6"/>
      <c r="Q1973" s="7"/>
    </row>
    <row r="1974" spans="1:17" s="9" customFormat="1" ht="16.149999999999999" customHeight="1" x14ac:dyDescent="0.25">
      <c r="A1974" s="9" t="s">
        <v>192</v>
      </c>
      <c r="B1974" s="7">
        <v>2022</v>
      </c>
      <c r="C1974" s="296" t="s">
        <v>32</v>
      </c>
      <c r="D1974" s="307">
        <v>1997</v>
      </c>
      <c r="E1974" s="307" t="s">
        <v>194</v>
      </c>
      <c r="F1974" s="65">
        <f t="shared" si="121"/>
        <v>25</v>
      </c>
      <c r="G1974" s="66" t="str">
        <f t="shared" si="122"/>
        <v>Pre1997</v>
      </c>
      <c r="H1974" s="67" t="str">
        <f t="shared" si="124"/>
        <v>2022-T7 Public-25</v>
      </c>
      <c r="I1974" s="302">
        <v>5.2380510147142503E-4</v>
      </c>
      <c r="J1974" s="305">
        <f>VLOOKUP(H1974,T7_ReductionFactor!$G$10:$H$3591,2,FALSE)</f>
        <v>0.96245449975206943</v>
      </c>
      <c r="K1974" s="75">
        <f t="shared" si="123"/>
        <v>5.0413857690426232E-4</v>
      </c>
      <c r="L1974" s="11"/>
      <c r="M1974" s="6"/>
      <c r="N1974" s="6"/>
      <c r="O1974" s="6"/>
      <c r="Q1974" s="7"/>
    </row>
    <row r="1975" spans="1:17" s="9" customFormat="1" ht="16.149999999999999" customHeight="1" x14ac:dyDescent="0.25">
      <c r="A1975" s="9" t="s">
        <v>192</v>
      </c>
      <c r="B1975" s="7">
        <v>2022</v>
      </c>
      <c r="C1975" s="296" t="s">
        <v>32</v>
      </c>
      <c r="D1975" s="307">
        <v>1996</v>
      </c>
      <c r="E1975" s="307" t="s">
        <v>194</v>
      </c>
      <c r="F1975" s="65">
        <f t="shared" si="121"/>
        <v>26</v>
      </c>
      <c r="G1975" s="66" t="str">
        <f t="shared" si="122"/>
        <v>Pre1997</v>
      </c>
      <c r="H1975" s="67" t="str">
        <f t="shared" si="124"/>
        <v>2022-T7 Public-26</v>
      </c>
      <c r="I1975" s="302">
        <v>5.2000146517240501E-4</v>
      </c>
      <c r="J1975" s="305">
        <f>VLOOKUP(H1975,T7_ReductionFactor!$G$10:$H$3591,2,FALSE)</f>
        <v>0.96141893404045242</v>
      </c>
      <c r="K1975" s="75">
        <f t="shared" si="123"/>
        <v>4.9993925434552709E-4</v>
      </c>
      <c r="L1975" s="11"/>
      <c r="M1975" s="6"/>
      <c r="N1975" s="6"/>
      <c r="O1975" s="6"/>
      <c r="Q1975" s="7"/>
    </row>
    <row r="1976" spans="1:17" s="9" customFormat="1" ht="16.149999999999999" customHeight="1" x14ac:dyDescent="0.25">
      <c r="A1976" s="9" t="s">
        <v>192</v>
      </c>
      <c r="B1976" s="7">
        <v>2022</v>
      </c>
      <c r="C1976" s="296" t="s">
        <v>32</v>
      </c>
      <c r="D1976" s="307">
        <v>1995</v>
      </c>
      <c r="E1976" s="307" t="s">
        <v>194</v>
      </c>
      <c r="F1976" s="65">
        <f t="shared" si="121"/>
        <v>27</v>
      </c>
      <c r="G1976" s="66" t="str">
        <f t="shared" si="122"/>
        <v>Pre1997</v>
      </c>
      <c r="H1976" s="67" t="str">
        <f t="shared" si="124"/>
        <v>2022-T7 Public-27</v>
      </c>
      <c r="I1976" s="302">
        <v>5.0321435918716697E-4</v>
      </c>
      <c r="J1976" s="305">
        <f>VLOOKUP(H1976,T7_ReductionFactor!$G$10:$H$3591,2,FALSE)</f>
        <v>0.96040366860582793</v>
      </c>
      <c r="K1976" s="75">
        <f t="shared" si="123"/>
        <v>4.83288916658486E-4</v>
      </c>
      <c r="L1976" s="11"/>
      <c r="M1976" s="6"/>
      <c r="N1976" s="6"/>
      <c r="O1976" s="6"/>
      <c r="Q1976" s="7"/>
    </row>
    <row r="1977" spans="1:17" s="9" customFormat="1" ht="16.149999999999999" customHeight="1" x14ac:dyDescent="0.25">
      <c r="A1977" s="9" t="s">
        <v>192</v>
      </c>
      <c r="B1977" s="7">
        <v>2022</v>
      </c>
      <c r="C1977" s="296" t="s">
        <v>32</v>
      </c>
      <c r="D1977" s="307">
        <v>1994</v>
      </c>
      <c r="E1977" s="307" t="s">
        <v>194</v>
      </c>
      <c r="F1977" s="65">
        <f t="shared" si="121"/>
        <v>28</v>
      </c>
      <c r="G1977" s="66" t="str">
        <f t="shared" si="122"/>
        <v>Pre1997</v>
      </c>
      <c r="H1977" s="67" t="str">
        <f t="shared" si="124"/>
        <v>2022-T7 Public-28</v>
      </c>
      <c r="I1977" s="302">
        <v>3.7625699636931799E-4</v>
      </c>
      <c r="J1977" s="305">
        <f>VLOOKUP(H1977,T7_ReductionFactor!$G$10:$H$3591,2,FALSE)</f>
        <v>0.9594081123202437</v>
      </c>
      <c r="K1977" s="75">
        <f t="shared" si="123"/>
        <v>3.6098401463397216E-4</v>
      </c>
      <c r="L1977" s="11"/>
      <c r="M1977" s="6"/>
      <c r="N1977" s="6"/>
      <c r="O1977" s="6"/>
      <c r="Q1977" s="7"/>
    </row>
    <row r="1978" spans="1:17" s="9" customFormat="1" ht="16.149999999999999" customHeight="1" x14ac:dyDescent="0.25">
      <c r="A1978" s="9" t="s">
        <v>192</v>
      </c>
      <c r="B1978" s="7">
        <v>2022</v>
      </c>
      <c r="C1978" s="296" t="s">
        <v>32</v>
      </c>
      <c r="D1978" s="307">
        <v>1993</v>
      </c>
      <c r="E1978" s="307" t="s">
        <v>194</v>
      </c>
      <c r="F1978" s="65">
        <f t="shared" si="121"/>
        <v>29</v>
      </c>
      <c r="G1978" s="66" t="str">
        <f t="shared" si="122"/>
        <v>Pre1997</v>
      </c>
      <c r="H1978" s="67" t="str">
        <f t="shared" si="124"/>
        <v>2022-T7 Public-29</v>
      </c>
      <c r="I1978" s="302">
        <v>5.24403884465978E-4</v>
      </c>
      <c r="J1978" s="305">
        <f>VLOOKUP(H1978,T7_ReductionFactor!$G$10:$H$3591,2,FALSE)</f>
        <v>1</v>
      </c>
      <c r="K1978" s="75">
        <f t="shared" si="123"/>
        <v>5.24403884465978E-4</v>
      </c>
      <c r="L1978" s="11"/>
      <c r="M1978" s="6"/>
      <c r="N1978" s="6"/>
      <c r="O1978" s="6"/>
      <c r="Q1978" s="7"/>
    </row>
    <row r="1979" spans="1:17" s="9" customFormat="1" ht="16.149999999999999" customHeight="1" x14ac:dyDescent="0.25">
      <c r="A1979" s="9" t="s">
        <v>192</v>
      </c>
      <c r="B1979" s="7">
        <v>2022</v>
      </c>
      <c r="C1979" s="296" t="s">
        <v>32</v>
      </c>
      <c r="D1979" s="307">
        <v>1992</v>
      </c>
      <c r="E1979" s="307" t="s">
        <v>194</v>
      </c>
      <c r="F1979" s="65">
        <f t="shared" si="121"/>
        <v>30</v>
      </c>
      <c r="G1979" s="66" t="str">
        <f t="shared" si="122"/>
        <v>Pre1997</v>
      </c>
      <c r="H1979" s="67" t="str">
        <f t="shared" si="124"/>
        <v>2022-T7 Public-30</v>
      </c>
      <c r="I1979" s="302">
        <v>6.4330700832489999E-4</v>
      </c>
      <c r="J1979" s="305">
        <f>VLOOKUP(H1979,T7_ReductionFactor!$G$10:$H$3591,2,FALSE)</f>
        <v>1</v>
      </c>
      <c r="K1979" s="75">
        <f t="shared" si="123"/>
        <v>6.4330700832489999E-4</v>
      </c>
      <c r="L1979" s="11"/>
      <c r="M1979" s="6"/>
      <c r="N1979" s="6"/>
      <c r="O1979" s="6"/>
      <c r="Q1979" s="7"/>
    </row>
    <row r="1980" spans="1:17" s="9" customFormat="1" ht="16.149999999999999" customHeight="1" x14ac:dyDescent="0.25">
      <c r="A1980" s="9" t="s">
        <v>192</v>
      </c>
      <c r="B1980" s="7">
        <v>2022</v>
      </c>
      <c r="C1980" s="296" t="s">
        <v>32</v>
      </c>
      <c r="D1980" s="307">
        <v>1991</v>
      </c>
      <c r="E1980" s="307" t="s">
        <v>194</v>
      </c>
      <c r="F1980" s="65">
        <f t="shared" si="121"/>
        <v>31</v>
      </c>
      <c r="G1980" s="66" t="str">
        <f t="shared" si="122"/>
        <v>Pre1997</v>
      </c>
      <c r="H1980" s="67" t="str">
        <f t="shared" si="124"/>
        <v>2022-T7 Public-31</v>
      </c>
      <c r="I1980" s="302">
        <v>7.4679564358912803E-4</v>
      </c>
      <c r="J1980" s="305">
        <f>VLOOKUP(H1980,T7_ReductionFactor!$G$10:$H$3591,2,FALSE)</f>
        <v>1</v>
      </c>
      <c r="K1980" s="75">
        <f t="shared" si="123"/>
        <v>7.4679564358912803E-4</v>
      </c>
      <c r="L1980" s="11"/>
      <c r="M1980" s="6"/>
      <c r="N1980" s="6"/>
      <c r="O1980" s="6"/>
      <c r="Q1980" s="7"/>
    </row>
    <row r="1981" spans="1:17" s="9" customFormat="1" ht="16.149999999999999" customHeight="1" x14ac:dyDescent="0.25">
      <c r="A1981" s="9" t="s">
        <v>192</v>
      </c>
      <c r="B1981" s="7">
        <v>2022</v>
      </c>
      <c r="C1981" s="296" t="s">
        <v>32</v>
      </c>
      <c r="D1981" s="307">
        <v>1990</v>
      </c>
      <c r="E1981" s="307" t="s">
        <v>194</v>
      </c>
      <c r="F1981" s="65">
        <f t="shared" si="121"/>
        <v>32</v>
      </c>
      <c r="G1981" s="66" t="str">
        <f t="shared" si="122"/>
        <v>Pre1997</v>
      </c>
      <c r="H1981" s="67" t="str">
        <f t="shared" si="124"/>
        <v>2022-T7 Public-32</v>
      </c>
      <c r="I1981" s="302">
        <v>1.8404568227275899E-3</v>
      </c>
      <c r="J1981" s="305">
        <f>VLOOKUP(H1981,T7_ReductionFactor!$G$10:$H$3591,2,FALSE)</f>
        <v>1</v>
      </c>
      <c r="K1981" s="75">
        <f t="shared" si="123"/>
        <v>1.8404568227275899E-3</v>
      </c>
      <c r="L1981" s="11"/>
      <c r="M1981" s="6"/>
      <c r="N1981" s="6"/>
      <c r="O1981" s="6"/>
      <c r="Q1981" s="7"/>
    </row>
    <row r="1982" spans="1:17" s="9" customFormat="1" ht="16.149999999999999" customHeight="1" x14ac:dyDescent="0.25">
      <c r="A1982" s="9" t="s">
        <v>192</v>
      </c>
      <c r="B1982" s="7">
        <v>2022</v>
      </c>
      <c r="C1982" s="296" t="s">
        <v>32</v>
      </c>
      <c r="D1982" s="307">
        <v>1989</v>
      </c>
      <c r="E1982" s="307" t="s">
        <v>194</v>
      </c>
      <c r="F1982" s="65">
        <f t="shared" si="121"/>
        <v>33</v>
      </c>
      <c r="G1982" s="66" t="str">
        <f t="shared" si="122"/>
        <v>Pre1997</v>
      </c>
      <c r="H1982" s="67" t="str">
        <f t="shared" si="124"/>
        <v>2022-T7 Public-33</v>
      </c>
      <c r="I1982" s="302">
        <v>2.0331004527524999E-3</v>
      </c>
      <c r="J1982" s="305">
        <f>VLOOKUP(H1982,T7_ReductionFactor!$G$10:$H$3591,2,FALSE)</f>
        <v>1</v>
      </c>
      <c r="K1982" s="75">
        <f t="shared" si="123"/>
        <v>2.0331004527524999E-3</v>
      </c>
      <c r="L1982" s="11"/>
      <c r="M1982" s="6"/>
      <c r="N1982" s="6"/>
      <c r="O1982" s="6"/>
      <c r="Q1982" s="7"/>
    </row>
    <row r="1983" spans="1:17" s="9" customFormat="1" ht="16.149999999999999" customHeight="1" x14ac:dyDescent="0.25">
      <c r="A1983" s="9" t="s">
        <v>192</v>
      </c>
      <c r="B1983" s="7">
        <v>2022</v>
      </c>
      <c r="C1983" s="296" t="s">
        <v>32</v>
      </c>
      <c r="D1983" s="307">
        <v>1988</v>
      </c>
      <c r="E1983" s="307" t="s">
        <v>194</v>
      </c>
      <c r="F1983" s="65">
        <f t="shared" si="121"/>
        <v>34</v>
      </c>
      <c r="G1983" s="66" t="str">
        <f t="shared" si="122"/>
        <v>Pre1997</v>
      </c>
      <c r="H1983" s="67" t="str">
        <f t="shared" si="124"/>
        <v>2022-T7 Public-34</v>
      </c>
      <c r="I1983" s="302">
        <v>1.7925143587989301E-3</v>
      </c>
      <c r="J1983" s="305">
        <f>VLOOKUP(H1983,T7_ReductionFactor!$G$10:$H$3591,2,FALSE)</f>
        <v>1</v>
      </c>
      <c r="K1983" s="75">
        <f t="shared" si="123"/>
        <v>1.7925143587989301E-3</v>
      </c>
      <c r="L1983" s="11"/>
      <c r="M1983" s="6"/>
      <c r="N1983" s="6"/>
      <c r="O1983" s="6"/>
      <c r="Q1983" s="7"/>
    </row>
    <row r="1984" spans="1:17" s="9" customFormat="1" ht="16.149999999999999" customHeight="1" x14ac:dyDescent="0.25">
      <c r="A1984" s="9" t="s">
        <v>192</v>
      </c>
      <c r="B1984" s="7">
        <v>2022</v>
      </c>
      <c r="C1984" s="296" t="s">
        <v>32</v>
      </c>
      <c r="D1984" s="307">
        <v>1987</v>
      </c>
      <c r="E1984" s="307" t="s">
        <v>194</v>
      </c>
      <c r="F1984" s="65">
        <f t="shared" si="121"/>
        <v>35</v>
      </c>
      <c r="G1984" s="66" t="str">
        <f t="shared" si="122"/>
        <v>Pre1997</v>
      </c>
      <c r="H1984" s="67" t="str">
        <f t="shared" si="124"/>
        <v>2022-T7 Public-35</v>
      </c>
      <c r="I1984" s="302">
        <v>1.6984420963605E-3</v>
      </c>
      <c r="J1984" s="305">
        <f>VLOOKUP(H1984,T7_ReductionFactor!$G$10:$H$3591,2,FALSE)</f>
        <v>1</v>
      </c>
      <c r="K1984" s="75">
        <f t="shared" si="123"/>
        <v>1.6984420963605E-3</v>
      </c>
      <c r="L1984" s="11"/>
      <c r="M1984" s="6"/>
      <c r="N1984" s="6"/>
      <c r="O1984" s="6"/>
      <c r="Q1984" s="7"/>
    </row>
    <row r="1985" spans="1:17" s="9" customFormat="1" ht="16.149999999999999" customHeight="1" x14ac:dyDescent="0.25">
      <c r="A1985" s="9" t="s">
        <v>192</v>
      </c>
      <c r="B1985" s="7">
        <v>2022</v>
      </c>
      <c r="C1985" s="296" t="s">
        <v>32</v>
      </c>
      <c r="D1985" s="307">
        <v>1986</v>
      </c>
      <c r="E1985" s="307" t="s">
        <v>194</v>
      </c>
      <c r="F1985" s="65">
        <f t="shared" si="121"/>
        <v>36</v>
      </c>
      <c r="G1985" s="66" t="str">
        <f t="shared" si="122"/>
        <v>Pre1997</v>
      </c>
      <c r="H1985" s="67" t="str">
        <f t="shared" si="124"/>
        <v>2022-T7 Public-36</v>
      </c>
      <c r="I1985" s="302">
        <v>1.67945197652346E-3</v>
      </c>
      <c r="J1985" s="305">
        <f>VLOOKUP(H1985,T7_ReductionFactor!$G$10:$H$3591,2,FALSE)</f>
        <v>1</v>
      </c>
      <c r="K1985" s="75">
        <f t="shared" si="123"/>
        <v>1.67945197652346E-3</v>
      </c>
      <c r="L1985" s="11"/>
      <c r="M1985" s="6"/>
      <c r="N1985" s="6"/>
      <c r="O1985" s="6"/>
      <c r="Q1985" s="7"/>
    </row>
    <row r="1986" spans="1:17" s="9" customFormat="1" ht="16.149999999999999" customHeight="1" x14ac:dyDescent="0.25">
      <c r="A1986" s="9" t="s">
        <v>192</v>
      </c>
      <c r="B1986" s="7">
        <v>2022</v>
      </c>
      <c r="C1986" s="296" t="s">
        <v>32</v>
      </c>
      <c r="D1986" s="307">
        <v>1985</v>
      </c>
      <c r="E1986" s="307" t="s">
        <v>194</v>
      </c>
      <c r="F1986" s="65">
        <f t="shared" si="121"/>
        <v>37</v>
      </c>
      <c r="G1986" s="66" t="str">
        <f t="shared" si="122"/>
        <v>Pre1997</v>
      </c>
      <c r="H1986" s="67" t="str">
        <f t="shared" si="124"/>
        <v>2022-T7 Public-37</v>
      </c>
      <c r="I1986" s="302">
        <v>1.8288762697967701E-3</v>
      </c>
      <c r="J1986" s="305">
        <f>VLOOKUP(H1986,T7_ReductionFactor!$G$10:$H$3591,2,FALSE)</f>
        <v>1</v>
      </c>
      <c r="K1986" s="75">
        <f t="shared" si="123"/>
        <v>1.8288762697967701E-3</v>
      </c>
      <c r="L1986" s="11"/>
      <c r="M1986" s="6"/>
      <c r="N1986" s="6"/>
      <c r="O1986" s="6"/>
      <c r="Q1986" s="7"/>
    </row>
    <row r="1987" spans="1:17" s="9" customFormat="1" ht="16.149999999999999" customHeight="1" x14ac:dyDescent="0.25">
      <c r="A1987" s="9" t="s">
        <v>192</v>
      </c>
      <c r="B1987" s="7">
        <v>2022</v>
      </c>
      <c r="C1987" s="296" t="s">
        <v>32</v>
      </c>
      <c r="D1987" s="307">
        <v>1984</v>
      </c>
      <c r="E1987" s="307" t="s">
        <v>194</v>
      </c>
      <c r="F1987" s="65">
        <f t="shared" si="121"/>
        <v>38</v>
      </c>
      <c r="G1987" s="66" t="str">
        <f t="shared" si="122"/>
        <v>Pre1997</v>
      </c>
      <c r="H1987" s="67" t="str">
        <f t="shared" si="124"/>
        <v>2022-T7 Public-38</v>
      </c>
      <c r="I1987" s="302">
        <v>1.22409170845349E-3</v>
      </c>
      <c r="J1987" s="305">
        <f>VLOOKUP(H1987,T7_ReductionFactor!$G$10:$H$3591,2,FALSE)</f>
        <v>1</v>
      </c>
      <c r="K1987" s="75">
        <f t="shared" si="123"/>
        <v>1.22409170845349E-3</v>
      </c>
      <c r="L1987" s="11"/>
      <c r="M1987" s="6"/>
      <c r="N1987" s="6"/>
      <c r="O1987" s="6"/>
      <c r="Q1987" s="7"/>
    </row>
    <row r="1988" spans="1:17" s="9" customFormat="1" ht="16.149999999999999" customHeight="1" x14ac:dyDescent="0.25">
      <c r="A1988" s="9" t="s">
        <v>192</v>
      </c>
      <c r="B1988" s="7">
        <v>2022</v>
      </c>
      <c r="C1988" s="296" t="s">
        <v>32</v>
      </c>
      <c r="D1988" s="307">
        <v>1983</v>
      </c>
      <c r="E1988" s="307" t="s">
        <v>194</v>
      </c>
      <c r="F1988" s="65">
        <f t="shared" si="121"/>
        <v>39</v>
      </c>
      <c r="G1988" s="66" t="str">
        <f t="shared" si="122"/>
        <v>Pre1997</v>
      </c>
      <c r="H1988" s="67" t="str">
        <f t="shared" si="124"/>
        <v>2022-T7 Public-39</v>
      </c>
      <c r="I1988" s="302">
        <v>1.0437688708201901E-3</v>
      </c>
      <c r="J1988" s="305">
        <f>VLOOKUP(H1988,T7_ReductionFactor!$G$10:$H$3591,2,FALSE)</f>
        <v>1</v>
      </c>
      <c r="K1988" s="75">
        <f t="shared" si="123"/>
        <v>1.0437688708201901E-3</v>
      </c>
      <c r="L1988" s="11"/>
      <c r="M1988" s="6"/>
      <c r="N1988" s="6"/>
      <c r="O1988" s="6"/>
      <c r="Q1988" s="7"/>
    </row>
    <row r="1989" spans="1:17" s="9" customFormat="1" ht="16.149999999999999" customHeight="1" x14ac:dyDescent="0.25">
      <c r="A1989" s="9" t="s">
        <v>192</v>
      </c>
      <c r="B1989" s="7">
        <v>2022</v>
      </c>
      <c r="C1989" s="296" t="s">
        <v>32</v>
      </c>
      <c r="D1989" s="307">
        <v>1982</v>
      </c>
      <c r="E1989" s="307" t="s">
        <v>194</v>
      </c>
      <c r="F1989" s="65">
        <f t="shared" si="121"/>
        <v>40</v>
      </c>
      <c r="G1989" s="66" t="str">
        <f t="shared" si="122"/>
        <v>Pre1997</v>
      </c>
      <c r="H1989" s="67" t="str">
        <f t="shared" si="124"/>
        <v>2022-T7 Public-40</v>
      </c>
      <c r="I1989" s="302">
        <v>1.1345421404737701E-3</v>
      </c>
      <c r="J1989" s="305">
        <f>VLOOKUP(H1989,T7_ReductionFactor!$G$10:$H$3591,2,FALSE)</f>
        <v>1</v>
      </c>
      <c r="K1989" s="75">
        <f t="shared" si="123"/>
        <v>1.1345421404737701E-3</v>
      </c>
      <c r="L1989" s="11"/>
      <c r="M1989" s="6"/>
      <c r="N1989" s="6"/>
      <c r="O1989" s="6"/>
      <c r="Q1989" s="7"/>
    </row>
    <row r="1990" spans="1:17" s="9" customFormat="1" ht="16.149999999999999" customHeight="1" x14ac:dyDescent="0.25">
      <c r="A1990" s="9" t="s">
        <v>192</v>
      </c>
      <c r="B1990" s="7">
        <v>2022</v>
      </c>
      <c r="C1990" s="296" t="s">
        <v>32</v>
      </c>
      <c r="D1990" s="307">
        <v>1981</v>
      </c>
      <c r="E1990" s="307" t="s">
        <v>194</v>
      </c>
      <c r="F1990" s="65">
        <f t="shared" si="121"/>
        <v>41</v>
      </c>
      <c r="G1990" s="66" t="str">
        <f t="shared" si="122"/>
        <v>Pre1997</v>
      </c>
      <c r="H1990" s="67" t="str">
        <f t="shared" si="124"/>
        <v>2022-T7 Public-41</v>
      </c>
      <c r="I1990" s="302">
        <v>1.21288117051053E-3</v>
      </c>
      <c r="J1990" s="305">
        <f>VLOOKUP(H1990,T7_ReductionFactor!$G$10:$H$3591,2,FALSE)</f>
        <v>1</v>
      </c>
      <c r="K1990" s="75">
        <f t="shared" si="123"/>
        <v>1.21288117051053E-3</v>
      </c>
      <c r="L1990" s="11"/>
      <c r="M1990" s="6"/>
      <c r="N1990" s="6"/>
      <c r="O1990" s="6"/>
      <c r="Q1990" s="7"/>
    </row>
    <row r="1991" spans="1:17" s="9" customFormat="1" ht="16.149999999999999" customHeight="1" x14ac:dyDescent="0.25">
      <c r="A1991" s="9" t="s">
        <v>192</v>
      </c>
      <c r="B1991" s="7">
        <v>2022</v>
      </c>
      <c r="C1991" s="296" t="s">
        <v>32</v>
      </c>
      <c r="D1991" s="307">
        <v>1980</v>
      </c>
      <c r="E1991" s="307" t="s">
        <v>194</v>
      </c>
      <c r="F1991" s="65">
        <f t="shared" si="121"/>
        <v>42</v>
      </c>
      <c r="G1991" s="66" t="str">
        <f t="shared" si="122"/>
        <v>Pre1997</v>
      </c>
      <c r="H1991" s="67" t="str">
        <f t="shared" si="124"/>
        <v>2022-T7 Public-42</v>
      </c>
      <c r="I1991" s="302">
        <v>3.9622755869987898E-4</v>
      </c>
      <c r="J1991" s="305">
        <f>VLOOKUP(H1991,T7_ReductionFactor!$G$10:$H$3591,2,FALSE)</f>
        <v>1</v>
      </c>
      <c r="K1991" s="75">
        <f t="shared" si="123"/>
        <v>3.9622755869987898E-4</v>
      </c>
      <c r="L1991" s="11"/>
      <c r="M1991" s="6"/>
      <c r="N1991" s="6"/>
      <c r="O1991" s="6"/>
      <c r="Q1991" s="7"/>
    </row>
    <row r="1992" spans="1:17" s="9" customFormat="1" ht="16.149999999999999" customHeight="1" x14ac:dyDescent="0.25">
      <c r="A1992" s="9" t="s">
        <v>192</v>
      </c>
      <c r="B1992" s="7">
        <v>2022</v>
      </c>
      <c r="C1992" s="296" t="s">
        <v>32</v>
      </c>
      <c r="D1992" s="307">
        <v>1979</v>
      </c>
      <c r="E1992" s="307" t="s">
        <v>194</v>
      </c>
      <c r="F1992" s="65">
        <f t="shared" si="121"/>
        <v>43</v>
      </c>
      <c r="G1992" s="66" t="str">
        <f t="shared" si="122"/>
        <v>Pre1997</v>
      </c>
      <c r="H1992" s="67" t="str">
        <f t="shared" si="124"/>
        <v>2022-T7 Public-43</v>
      </c>
      <c r="I1992" s="302">
        <v>3.8364110644951201E-4</v>
      </c>
      <c r="J1992" s="305">
        <f>VLOOKUP(H1992,T7_ReductionFactor!$G$10:$H$3591,2,FALSE)</f>
        <v>1</v>
      </c>
      <c r="K1992" s="75">
        <f t="shared" si="123"/>
        <v>3.8364110644951201E-4</v>
      </c>
      <c r="L1992" s="11"/>
      <c r="M1992" s="6"/>
      <c r="N1992" s="6"/>
      <c r="O1992" s="6"/>
      <c r="Q1992" s="7"/>
    </row>
    <row r="1993" spans="1:17" s="9" customFormat="1" ht="16.149999999999999" customHeight="1" x14ac:dyDescent="0.25">
      <c r="A1993" s="9" t="s">
        <v>192</v>
      </c>
      <c r="B1993" s="7">
        <v>2022</v>
      </c>
      <c r="C1993" s="296" t="s">
        <v>32</v>
      </c>
      <c r="D1993" s="307">
        <v>1978</v>
      </c>
      <c r="E1993" s="307" t="s">
        <v>194</v>
      </c>
      <c r="F1993" s="65">
        <f t="shared" ref="F1993:F2056" si="125">B1993-D1993</f>
        <v>44</v>
      </c>
      <c r="G1993" s="66" t="str">
        <f t="shared" ref="G1993:G2056" si="126">IF(D1993&lt;1998,"Pre1997",IF(D1993&lt;2008,"1997-06",IF(D1993&lt;2011,"2007-09",IF(D1993&lt;2014,"2010-12","2013+"))))</f>
        <v>Pre1997</v>
      </c>
      <c r="H1993" s="67" t="str">
        <f t="shared" si="124"/>
        <v>2022-T7 Public-44</v>
      </c>
      <c r="I1993" s="302">
        <v>2.3503676114553201E-4</v>
      </c>
      <c r="J1993" s="305">
        <f>VLOOKUP(H1993,T7_ReductionFactor!$G$10:$H$3591,2,FALSE)</f>
        <v>1</v>
      </c>
      <c r="K1993" s="75">
        <f t="shared" ref="K1993:K2056" si="127">I1993*J1993</f>
        <v>2.3503676114553201E-4</v>
      </c>
      <c r="L1993" s="11"/>
      <c r="M1993" s="6"/>
      <c r="N1993" s="6"/>
      <c r="O1993" s="6"/>
      <c r="Q1993" s="7"/>
    </row>
    <row r="1994" spans="1:17" s="9" customFormat="1" ht="16.149999999999999" customHeight="1" x14ac:dyDescent="0.25">
      <c r="A1994" s="9" t="s">
        <v>192</v>
      </c>
      <c r="B1994" s="7">
        <v>2022</v>
      </c>
      <c r="C1994" s="296" t="s">
        <v>33</v>
      </c>
      <c r="D1994" s="307">
        <v>2023</v>
      </c>
      <c r="E1994" s="307" t="s">
        <v>194</v>
      </c>
      <c r="F1994" s="65">
        <f t="shared" si="125"/>
        <v>-1</v>
      </c>
      <c r="G1994" s="66" t="str">
        <f t="shared" si="126"/>
        <v>2013+</v>
      </c>
      <c r="H1994" s="67" t="str">
        <f t="shared" ref="H1994:H2057" si="128">CONCATENATE(B1994,"-",C1994,"-",F1994)</f>
        <v>2022-T7 Single--1</v>
      </c>
      <c r="I1994" s="302">
        <v>5.3153766208274803E-5</v>
      </c>
      <c r="J1994" s="305">
        <f>VLOOKUP(H1994,T7_ReductionFactor!$G$10:$H$3591,2,FALSE)</f>
        <v>1</v>
      </c>
      <c r="K1994" s="75">
        <f t="shared" si="127"/>
        <v>5.3153766208274803E-5</v>
      </c>
      <c r="L1994" s="11"/>
      <c r="M1994" s="6"/>
      <c r="N1994" s="6"/>
      <c r="O1994" s="6"/>
      <c r="Q1994" s="7"/>
    </row>
    <row r="1995" spans="1:17" s="9" customFormat="1" ht="16.149999999999999" customHeight="1" x14ac:dyDescent="0.25">
      <c r="A1995" s="9" t="s">
        <v>192</v>
      </c>
      <c r="B1995" s="7">
        <v>2022</v>
      </c>
      <c r="C1995" s="296" t="s">
        <v>33</v>
      </c>
      <c r="D1995" s="307">
        <v>2022</v>
      </c>
      <c r="E1995" s="307" t="s">
        <v>194</v>
      </c>
      <c r="F1995" s="65">
        <f t="shared" si="125"/>
        <v>0</v>
      </c>
      <c r="G1995" s="66" t="str">
        <f t="shared" si="126"/>
        <v>2013+</v>
      </c>
      <c r="H1995" s="67" t="str">
        <f t="shared" si="128"/>
        <v>2022-T7 Single-0</v>
      </c>
      <c r="I1995" s="302">
        <v>6.2136647785163005E-4</v>
      </c>
      <c r="J1995" s="305">
        <f>VLOOKUP(H1995,T7_ReductionFactor!$G$10:$H$3591,2,FALSE)</f>
        <v>0.95432669073224907</v>
      </c>
      <c r="K1995" s="75">
        <f t="shared" si="127"/>
        <v>5.9298661454009946E-4</v>
      </c>
      <c r="L1995" s="11"/>
      <c r="M1995" s="6"/>
      <c r="N1995" s="6"/>
      <c r="O1995" s="6"/>
      <c r="Q1995" s="7"/>
    </row>
    <row r="1996" spans="1:17" s="9" customFormat="1" ht="16.149999999999999" customHeight="1" x14ac:dyDescent="0.25">
      <c r="A1996" s="9" t="s">
        <v>192</v>
      </c>
      <c r="B1996" s="7">
        <v>2022</v>
      </c>
      <c r="C1996" s="296" t="s">
        <v>33</v>
      </c>
      <c r="D1996" s="307">
        <v>2021</v>
      </c>
      <c r="E1996" s="307" t="s">
        <v>194</v>
      </c>
      <c r="F1996" s="65">
        <f t="shared" si="125"/>
        <v>1</v>
      </c>
      <c r="G1996" s="66" t="str">
        <f t="shared" si="126"/>
        <v>2013+</v>
      </c>
      <c r="H1996" s="67" t="str">
        <f t="shared" si="128"/>
        <v>2022-T7 Single-1</v>
      </c>
      <c r="I1996" s="302">
        <v>8.9691596889283898E-4</v>
      </c>
      <c r="J1996" s="305">
        <f>VLOOKUP(H1996,T7_ReductionFactor!$G$10:$H$3591,2,FALSE)</f>
        <v>0.92065405334291273</v>
      </c>
      <c r="K1996" s="75">
        <f t="shared" si="127"/>
        <v>8.25749322269178E-4</v>
      </c>
      <c r="L1996" s="11"/>
      <c r="M1996" s="6"/>
      <c r="N1996" s="6"/>
      <c r="O1996" s="6"/>
      <c r="Q1996" s="7"/>
    </row>
    <row r="1997" spans="1:17" s="9" customFormat="1" ht="16.149999999999999" customHeight="1" x14ac:dyDescent="0.25">
      <c r="A1997" s="9" t="s">
        <v>192</v>
      </c>
      <c r="B1997" s="7">
        <v>2022</v>
      </c>
      <c r="C1997" s="296" t="s">
        <v>33</v>
      </c>
      <c r="D1997" s="307">
        <v>2020</v>
      </c>
      <c r="E1997" s="307" t="s">
        <v>194</v>
      </c>
      <c r="F1997" s="65">
        <f t="shared" si="125"/>
        <v>2</v>
      </c>
      <c r="G1997" s="66" t="str">
        <f t="shared" si="126"/>
        <v>2013+</v>
      </c>
      <c r="H1997" s="67" t="str">
        <f t="shared" si="128"/>
        <v>2022-T7 Single-2</v>
      </c>
      <c r="I1997" s="302">
        <v>9.7457245050287702E-4</v>
      </c>
      <c r="J1997" s="305">
        <f>VLOOKUP(H1997,T7_ReductionFactor!$G$10:$H$3591,2,FALSE)</f>
        <v>0.89513667487015447</v>
      </c>
      <c r="K1997" s="75">
        <f t="shared" si="127"/>
        <v>8.7237554276320352E-4</v>
      </c>
      <c r="L1997" s="11"/>
      <c r="M1997" s="6"/>
      <c r="N1997" s="6"/>
      <c r="O1997" s="6"/>
      <c r="Q1997" s="7"/>
    </row>
    <row r="1998" spans="1:17" s="9" customFormat="1" ht="16.149999999999999" customHeight="1" x14ac:dyDescent="0.25">
      <c r="A1998" s="9" t="s">
        <v>192</v>
      </c>
      <c r="B1998" s="7">
        <v>2022</v>
      </c>
      <c r="C1998" s="296" t="s">
        <v>33</v>
      </c>
      <c r="D1998" s="307">
        <v>2019</v>
      </c>
      <c r="E1998" s="307" t="s">
        <v>194</v>
      </c>
      <c r="F1998" s="65">
        <f t="shared" si="125"/>
        <v>3</v>
      </c>
      <c r="G1998" s="66" t="str">
        <f t="shared" si="126"/>
        <v>2013+</v>
      </c>
      <c r="H1998" s="67" t="str">
        <f t="shared" si="128"/>
        <v>2022-T7 Single-3</v>
      </c>
      <c r="I1998" s="302">
        <v>1.0500045610494001E-3</v>
      </c>
      <c r="J1998" s="305">
        <f>VLOOKUP(H1998,T7_ReductionFactor!$G$10:$H$3591,2,FALSE)</f>
        <v>0.87532875900863127</v>
      </c>
      <c r="K1998" s="75">
        <f t="shared" si="127"/>
        <v>9.1909918937677396E-4</v>
      </c>
      <c r="L1998" s="11"/>
      <c r="M1998" s="6"/>
      <c r="N1998" s="6"/>
      <c r="O1998" s="6"/>
      <c r="Q1998" s="7"/>
    </row>
    <row r="1999" spans="1:17" s="9" customFormat="1" ht="16.149999999999999" customHeight="1" x14ac:dyDescent="0.25">
      <c r="A1999" s="9" t="s">
        <v>192</v>
      </c>
      <c r="B1999" s="7">
        <v>2022</v>
      </c>
      <c r="C1999" s="296" t="s">
        <v>33</v>
      </c>
      <c r="D1999" s="307">
        <v>2018</v>
      </c>
      <c r="E1999" s="307" t="s">
        <v>194</v>
      </c>
      <c r="F1999" s="65">
        <f t="shared" si="125"/>
        <v>4</v>
      </c>
      <c r="G1999" s="66" t="str">
        <f t="shared" si="126"/>
        <v>2013+</v>
      </c>
      <c r="H1999" s="67" t="str">
        <f t="shared" si="128"/>
        <v>2022-T7 Single-4</v>
      </c>
      <c r="I1999" s="302">
        <v>1.12262427492742E-3</v>
      </c>
      <c r="J1999" s="305">
        <f>VLOOKUP(H1999,T7_ReductionFactor!$G$10:$H$3591,2,FALSE)</f>
        <v>0.85961354164545967</v>
      </c>
      <c r="K1999" s="75">
        <f t="shared" si="127"/>
        <v>9.6502302890752575E-4</v>
      </c>
      <c r="L1999" s="11"/>
      <c r="M1999" s="6"/>
      <c r="N1999" s="6"/>
      <c r="O1999" s="6"/>
      <c r="Q1999" s="7"/>
    </row>
    <row r="2000" spans="1:17" s="9" customFormat="1" ht="16.149999999999999" customHeight="1" x14ac:dyDescent="0.25">
      <c r="A2000" s="9" t="s">
        <v>192</v>
      </c>
      <c r="B2000" s="7">
        <v>2022</v>
      </c>
      <c r="C2000" s="296" t="s">
        <v>33</v>
      </c>
      <c r="D2000" s="307">
        <v>2017</v>
      </c>
      <c r="E2000" s="307" t="s">
        <v>194</v>
      </c>
      <c r="F2000" s="65">
        <f t="shared" si="125"/>
        <v>5</v>
      </c>
      <c r="G2000" s="66" t="str">
        <f t="shared" si="126"/>
        <v>2013+</v>
      </c>
      <c r="H2000" s="67" t="str">
        <f t="shared" si="128"/>
        <v>2022-T7 Single-5</v>
      </c>
      <c r="I2000" s="302">
        <v>1.1751583564324701E-3</v>
      </c>
      <c r="J2000" s="305">
        <f>VLOOKUP(H2000,T7_ReductionFactor!$G$10:$H$3591,2,FALSE)</f>
        <v>0.84688280539775906</v>
      </c>
      <c r="K2000" s="75">
        <f t="shared" si="127"/>
        <v>9.9522140568214989E-4</v>
      </c>
      <c r="L2000" s="11"/>
      <c r="M2000" s="6"/>
      <c r="N2000" s="6"/>
      <c r="O2000" s="6"/>
      <c r="Q2000" s="7"/>
    </row>
    <row r="2001" spans="1:17" s="9" customFormat="1" ht="16.149999999999999" customHeight="1" x14ac:dyDescent="0.25">
      <c r="A2001" s="9" t="s">
        <v>192</v>
      </c>
      <c r="B2001" s="7">
        <v>2022</v>
      </c>
      <c r="C2001" s="296" t="s">
        <v>33</v>
      </c>
      <c r="D2001" s="307">
        <v>2016</v>
      </c>
      <c r="E2001" s="307" t="s">
        <v>194</v>
      </c>
      <c r="F2001" s="65">
        <f t="shared" si="125"/>
        <v>6</v>
      </c>
      <c r="G2001" s="66" t="str">
        <f t="shared" si="126"/>
        <v>2013+</v>
      </c>
      <c r="H2001" s="67" t="str">
        <f t="shared" si="128"/>
        <v>2022-T7 Single-6</v>
      </c>
      <c r="I2001" s="302">
        <v>3.1763852993548199E-3</v>
      </c>
      <c r="J2001" s="305">
        <f>VLOOKUP(H2001,T7_ReductionFactor!$G$10:$H$3591,2,FALSE)</f>
        <v>0.8363557422149499</v>
      </c>
      <c r="K2001" s="75">
        <f t="shared" si="127"/>
        <v>2.6565880846025564E-3</v>
      </c>
      <c r="L2001" s="11"/>
      <c r="M2001" s="6"/>
      <c r="N2001" s="6"/>
      <c r="O2001" s="6"/>
      <c r="Q2001" s="7"/>
    </row>
    <row r="2002" spans="1:17" s="9" customFormat="1" ht="16.149999999999999" customHeight="1" x14ac:dyDescent="0.25">
      <c r="A2002" s="9" t="s">
        <v>192</v>
      </c>
      <c r="B2002" s="7">
        <v>2022</v>
      </c>
      <c r="C2002" s="296" t="s">
        <v>33</v>
      </c>
      <c r="D2002" s="307">
        <v>2015</v>
      </c>
      <c r="E2002" s="307" t="s">
        <v>194</v>
      </c>
      <c r="F2002" s="65">
        <f t="shared" si="125"/>
        <v>7</v>
      </c>
      <c r="G2002" s="66" t="str">
        <f t="shared" si="126"/>
        <v>2013+</v>
      </c>
      <c r="H2002" s="67" t="str">
        <f t="shared" si="128"/>
        <v>2022-T7 Single-7</v>
      </c>
      <c r="I2002" s="302">
        <v>4.19172881558011E-3</v>
      </c>
      <c r="J2002" s="305">
        <f>VLOOKUP(H2002,T7_ReductionFactor!$G$10:$H$3591,2,FALSE)</f>
        <v>0.82747068649964761</v>
      </c>
      <c r="K2002" s="75">
        <f t="shared" si="127"/>
        <v>3.4685327206484284E-3</v>
      </c>
      <c r="L2002" s="11"/>
      <c r="M2002" s="6"/>
      <c r="N2002" s="6"/>
      <c r="O2002" s="6"/>
      <c r="Q2002" s="7"/>
    </row>
    <row r="2003" spans="1:17" s="9" customFormat="1" ht="16.149999999999999" customHeight="1" x14ac:dyDescent="0.25">
      <c r="A2003" s="9" t="s">
        <v>192</v>
      </c>
      <c r="B2003" s="7">
        <v>2022</v>
      </c>
      <c r="C2003" s="296" t="s">
        <v>33</v>
      </c>
      <c r="D2003" s="307">
        <v>2014</v>
      </c>
      <c r="E2003" s="307" t="s">
        <v>194</v>
      </c>
      <c r="F2003" s="65">
        <f t="shared" si="125"/>
        <v>8</v>
      </c>
      <c r="G2003" s="66" t="str">
        <f t="shared" si="126"/>
        <v>2013+</v>
      </c>
      <c r="H2003" s="67" t="str">
        <f t="shared" si="128"/>
        <v>2022-T7 Single-8</v>
      </c>
      <c r="I2003" s="302">
        <v>3.2298471810012701E-3</v>
      </c>
      <c r="J2003" s="305">
        <f>VLOOKUP(H2003,T7_ReductionFactor!$G$10:$H$3591,2,FALSE)</f>
        <v>0.81981883276604683</v>
      </c>
      <c r="K2003" s="75">
        <f t="shared" si="127"/>
        <v>2.6478895459411682E-3</v>
      </c>
      <c r="L2003" s="11"/>
      <c r="M2003" s="6"/>
      <c r="N2003" s="6"/>
      <c r="O2003" s="6"/>
      <c r="Q2003" s="7"/>
    </row>
    <row r="2004" spans="1:17" s="9" customFormat="1" ht="16.149999999999999" customHeight="1" x14ac:dyDescent="0.25">
      <c r="A2004" s="9" t="s">
        <v>192</v>
      </c>
      <c r="B2004" s="7">
        <v>2022</v>
      </c>
      <c r="C2004" s="296" t="s">
        <v>33</v>
      </c>
      <c r="D2004" s="307">
        <v>2013</v>
      </c>
      <c r="E2004" s="307" t="s">
        <v>194</v>
      </c>
      <c r="F2004" s="65">
        <f t="shared" si="125"/>
        <v>9</v>
      </c>
      <c r="G2004" s="66" t="str">
        <f t="shared" si="126"/>
        <v>2010-12</v>
      </c>
      <c r="H2004" s="67" t="str">
        <f t="shared" si="128"/>
        <v>2022-T7 Single-9</v>
      </c>
      <c r="I2004" s="302">
        <v>2.6038283273284802E-3</v>
      </c>
      <c r="J2004" s="305">
        <f>VLOOKUP(H2004,T7_ReductionFactor!$G$10:$H$3591,2,FALSE)</f>
        <v>0.77981621631166853</v>
      </c>
      <c r="K2004" s="75">
        <f t="shared" si="127"/>
        <v>2.0305075541424363E-3</v>
      </c>
      <c r="L2004" s="11"/>
      <c r="M2004" s="6"/>
      <c r="N2004" s="6"/>
      <c r="O2004" s="6"/>
      <c r="Q2004" s="7"/>
    </row>
    <row r="2005" spans="1:17" s="9" customFormat="1" ht="16.149999999999999" customHeight="1" x14ac:dyDescent="0.25">
      <c r="A2005" s="9" t="s">
        <v>192</v>
      </c>
      <c r="B2005" s="7">
        <v>2022</v>
      </c>
      <c r="C2005" s="296" t="s">
        <v>33</v>
      </c>
      <c r="D2005" s="307">
        <v>2012</v>
      </c>
      <c r="E2005" s="307" t="s">
        <v>194</v>
      </c>
      <c r="F2005" s="65">
        <f t="shared" si="125"/>
        <v>10</v>
      </c>
      <c r="G2005" s="66" t="str">
        <f t="shared" si="126"/>
        <v>2010-12</v>
      </c>
      <c r="H2005" s="67" t="str">
        <f t="shared" si="128"/>
        <v>2022-T7 Single-10</v>
      </c>
      <c r="I2005" s="302">
        <v>4.6403435453069002E-3</v>
      </c>
      <c r="J2005" s="305">
        <f>VLOOKUP(H2005,T7_ReductionFactor!$G$10:$H$3591,2,FALSE)</f>
        <v>0.77440445062238017</v>
      </c>
      <c r="K2005" s="75">
        <f t="shared" si="127"/>
        <v>3.5935026939024981E-3</v>
      </c>
      <c r="L2005" s="11"/>
      <c r="M2005" s="6"/>
      <c r="N2005" s="6"/>
      <c r="O2005" s="6"/>
      <c r="Q2005" s="7"/>
    </row>
    <row r="2006" spans="1:17" s="9" customFormat="1" ht="16.149999999999999" customHeight="1" x14ac:dyDescent="0.25">
      <c r="A2006" s="9" t="s">
        <v>192</v>
      </c>
      <c r="B2006" s="7">
        <v>2022</v>
      </c>
      <c r="C2006" s="296" t="s">
        <v>33</v>
      </c>
      <c r="D2006" s="307">
        <v>2011</v>
      </c>
      <c r="E2006" s="307" t="s">
        <v>194</v>
      </c>
      <c r="F2006" s="65">
        <f t="shared" si="125"/>
        <v>11</v>
      </c>
      <c r="G2006" s="66" t="str">
        <f t="shared" si="126"/>
        <v>2010-12</v>
      </c>
      <c r="H2006" s="67" t="str">
        <f t="shared" si="128"/>
        <v>2022-T7 Single-11</v>
      </c>
      <c r="I2006" s="302">
        <v>1.9390987353907899E-3</v>
      </c>
      <c r="J2006" s="305">
        <f>VLOOKUP(H2006,T7_ReductionFactor!$G$10:$H$3591,2,FALSE)</f>
        <v>0.76959172949913102</v>
      </c>
      <c r="K2006" s="75">
        <f t="shared" si="127"/>
        <v>1.4923143494389758E-3</v>
      </c>
      <c r="L2006" s="11"/>
      <c r="M2006" s="6"/>
      <c r="N2006" s="6"/>
      <c r="O2006" s="6"/>
      <c r="Q2006" s="7"/>
    </row>
    <row r="2007" spans="1:17" s="9" customFormat="1" ht="16.149999999999999" customHeight="1" x14ac:dyDescent="0.25">
      <c r="A2007" s="9" t="s">
        <v>192</v>
      </c>
      <c r="B2007" s="7">
        <v>2022</v>
      </c>
      <c r="C2007" s="296" t="s">
        <v>33</v>
      </c>
      <c r="D2007" s="307">
        <v>2010</v>
      </c>
      <c r="E2007" s="307" t="s">
        <v>194</v>
      </c>
      <c r="F2007" s="65">
        <f t="shared" si="125"/>
        <v>12</v>
      </c>
      <c r="G2007" s="66" t="str">
        <f t="shared" si="126"/>
        <v>2007-09</v>
      </c>
      <c r="H2007" s="67" t="str">
        <f t="shared" si="128"/>
        <v>2022-T7 Single-12</v>
      </c>
      <c r="I2007" s="302">
        <v>1.68246530687637E-3</v>
      </c>
      <c r="J2007" s="305">
        <f>VLOOKUP(H2007,T7_ReductionFactor!$G$10:$H$3591,2,FALSE)</f>
        <v>0.81897271708090424</v>
      </c>
      <c r="K2007" s="75">
        <f t="shared" si="127"/>
        <v>1.377893183766898E-3</v>
      </c>
      <c r="L2007" s="11"/>
      <c r="M2007" s="6"/>
      <c r="N2007" s="6"/>
      <c r="O2007" s="6"/>
      <c r="Q2007" s="7"/>
    </row>
    <row r="2008" spans="1:17" s="9" customFormat="1" ht="16.149999999999999" customHeight="1" x14ac:dyDescent="0.25">
      <c r="A2008" s="9" t="s">
        <v>192</v>
      </c>
      <c r="B2008" s="7">
        <v>2022</v>
      </c>
      <c r="C2008" s="296" t="s">
        <v>33</v>
      </c>
      <c r="D2008" s="307">
        <v>2009</v>
      </c>
      <c r="E2008" s="307" t="s">
        <v>194</v>
      </c>
      <c r="F2008" s="65">
        <f t="shared" si="125"/>
        <v>13</v>
      </c>
      <c r="G2008" s="66" t="str">
        <f t="shared" si="126"/>
        <v>2007-09</v>
      </c>
      <c r="H2008" s="67" t="str">
        <f t="shared" si="128"/>
        <v>2022-T7 Single-13</v>
      </c>
      <c r="I2008" s="302">
        <v>2.7272249721790498E-3</v>
      </c>
      <c r="J2008" s="305">
        <f>VLOOKUP(H2008,T7_ReductionFactor!$G$10:$H$3591,2,FALSE)</f>
        <v>0.81422406279444881</v>
      </c>
      <c r="K2008" s="75">
        <f t="shared" si="127"/>
        <v>2.2205721970021035E-3</v>
      </c>
      <c r="L2008" s="11"/>
      <c r="M2008" s="6"/>
      <c r="N2008" s="6"/>
      <c r="O2008" s="6"/>
      <c r="Q2008" s="7"/>
    </row>
    <row r="2009" spans="1:17" s="9" customFormat="1" ht="16.149999999999999" customHeight="1" x14ac:dyDescent="0.25">
      <c r="A2009" s="9" t="s">
        <v>192</v>
      </c>
      <c r="B2009" s="7">
        <v>2022</v>
      </c>
      <c r="C2009" s="296" t="s">
        <v>33</v>
      </c>
      <c r="D2009" s="307">
        <v>2008</v>
      </c>
      <c r="E2009" s="307" t="s">
        <v>194</v>
      </c>
      <c r="F2009" s="65">
        <f t="shared" si="125"/>
        <v>14</v>
      </c>
      <c r="G2009" s="66" t="str">
        <f t="shared" si="126"/>
        <v>2007-09</v>
      </c>
      <c r="H2009" s="67" t="str">
        <f t="shared" si="128"/>
        <v>2022-T7 Single-14</v>
      </c>
      <c r="I2009" s="302">
        <v>4.80856006429766E-3</v>
      </c>
      <c r="J2009" s="305">
        <f>VLOOKUP(H2009,T7_ReductionFactor!$G$10:$H$3591,2,FALSE)</f>
        <v>0.80997561992907241</v>
      </c>
      <c r="K2009" s="75">
        <f t="shared" si="127"/>
        <v>3.8948164190456772E-3</v>
      </c>
      <c r="L2009" s="11"/>
      <c r="M2009" s="6"/>
      <c r="N2009" s="6"/>
      <c r="O2009" s="6"/>
      <c r="Q2009" s="7"/>
    </row>
    <row r="2010" spans="1:17" s="9" customFormat="1" ht="16.149999999999999" customHeight="1" x14ac:dyDescent="0.25">
      <c r="A2010" s="9" t="s">
        <v>192</v>
      </c>
      <c r="B2010" s="7">
        <v>2022</v>
      </c>
      <c r="C2010" s="296" t="s">
        <v>33</v>
      </c>
      <c r="D2010" s="307">
        <v>2007</v>
      </c>
      <c r="E2010" s="307" t="s">
        <v>194</v>
      </c>
      <c r="F2010" s="65">
        <f t="shared" si="125"/>
        <v>15</v>
      </c>
      <c r="G2010" s="66" t="str">
        <f t="shared" si="126"/>
        <v>1997-06</v>
      </c>
      <c r="H2010" s="67" t="str">
        <f t="shared" si="128"/>
        <v>2022-T7 Single-15</v>
      </c>
      <c r="I2010" s="302">
        <v>3.14256529380932E-4</v>
      </c>
      <c r="J2010" s="305">
        <f>VLOOKUP(H2010,T7_ReductionFactor!$G$10:$H$3591,2,FALSE)</f>
        <v>0.90070272753615888</v>
      </c>
      <c r="K2010" s="75">
        <f t="shared" si="127"/>
        <v>2.8305171315945248E-4</v>
      </c>
      <c r="L2010" s="11"/>
      <c r="M2010" s="6"/>
      <c r="N2010" s="6"/>
      <c r="O2010" s="6"/>
      <c r="Q2010" s="7"/>
    </row>
    <row r="2011" spans="1:17" s="9" customFormat="1" ht="16.149999999999999" customHeight="1" x14ac:dyDescent="0.25">
      <c r="A2011" s="9" t="s">
        <v>192</v>
      </c>
      <c r="B2011" s="7">
        <v>2022</v>
      </c>
      <c r="C2011" s="296" t="s">
        <v>33</v>
      </c>
      <c r="D2011" s="307">
        <v>2006</v>
      </c>
      <c r="E2011" s="307" t="s">
        <v>194</v>
      </c>
      <c r="F2011" s="65">
        <f t="shared" si="125"/>
        <v>16</v>
      </c>
      <c r="G2011" s="66" t="str">
        <f t="shared" si="126"/>
        <v>1997-06</v>
      </c>
      <c r="H2011" s="67" t="str">
        <f t="shared" si="128"/>
        <v>2022-T7 Single-16</v>
      </c>
      <c r="I2011" s="302">
        <v>3.2248346942873501E-4</v>
      </c>
      <c r="J2011" s="305">
        <f>VLOOKUP(H2011,T7_ReductionFactor!$G$10:$H$3591,2,FALSE)</f>
        <v>0.898371224908178</v>
      </c>
      <c r="K2011" s="75">
        <f t="shared" si="127"/>
        <v>2.8970986944333165E-4</v>
      </c>
      <c r="L2011" s="11"/>
      <c r="M2011" s="6"/>
      <c r="N2011" s="6"/>
      <c r="O2011" s="6"/>
      <c r="Q2011" s="7"/>
    </row>
    <row r="2012" spans="1:17" s="9" customFormat="1" ht="16.149999999999999" customHeight="1" x14ac:dyDescent="0.25">
      <c r="A2012" s="9" t="s">
        <v>192</v>
      </c>
      <c r="B2012" s="7">
        <v>2022</v>
      </c>
      <c r="C2012" s="296" t="s">
        <v>33</v>
      </c>
      <c r="D2012" s="307">
        <v>2005</v>
      </c>
      <c r="E2012" s="307" t="s">
        <v>194</v>
      </c>
      <c r="F2012" s="65">
        <f t="shared" si="125"/>
        <v>17</v>
      </c>
      <c r="G2012" s="66" t="str">
        <f t="shared" si="126"/>
        <v>1997-06</v>
      </c>
      <c r="H2012" s="67" t="str">
        <f t="shared" si="128"/>
        <v>2022-T7 Single-17</v>
      </c>
      <c r="I2012" s="302">
        <v>3.0588519249418502E-4</v>
      </c>
      <c r="J2012" s="305">
        <f>VLOOKUP(H2012,T7_ReductionFactor!$G$10:$H$3591,2,FALSE)</f>
        <v>0.89613365570222026</v>
      </c>
      <c r="K2012" s="75">
        <f t="shared" si="127"/>
        <v>2.7411401577499139E-4</v>
      </c>
      <c r="L2012" s="11"/>
      <c r="M2012" s="6"/>
      <c r="N2012" s="6"/>
      <c r="O2012" s="6"/>
      <c r="Q2012" s="7"/>
    </row>
    <row r="2013" spans="1:17" s="9" customFormat="1" ht="16.149999999999999" customHeight="1" x14ac:dyDescent="0.25">
      <c r="A2013" s="9" t="s">
        <v>192</v>
      </c>
      <c r="B2013" s="7">
        <v>2022</v>
      </c>
      <c r="C2013" s="296" t="s">
        <v>33</v>
      </c>
      <c r="D2013" s="307">
        <v>2004</v>
      </c>
      <c r="E2013" s="307" t="s">
        <v>194</v>
      </c>
      <c r="F2013" s="65">
        <f t="shared" si="125"/>
        <v>18</v>
      </c>
      <c r="G2013" s="66" t="str">
        <f t="shared" si="126"/>
        <v>1997-06</v>
      </c>
      <c r="H2013" s="67" t="str">
        <f t="shared" si="128"/>
        <v>2022-T7 Single-18</v>
      </c>
      <c r="I2013" s="302">
        <v>7.2956625253578202E-3</v>
      </c>
      <c r="J2013" s="305">
        <f>VLOOKUP(H2013,T7_ReductionFactor!$G$10:$H$3591,2,FALSE)</f>
        <v>0.8939887223153774</v>
      </c>
      <c r="K2013" s="75">
        <f t="shared" si="127"/>
        <v>6.5222400194888171E-3</v>
      </c>
      <c r="L2013" s="11"/>
      <c r="M2013" s="6"/>
      <c r="N2013" s="6"/>
      <c r="O2013" s="6"/>
      <c r="Q2013" s="7"/>
    </row>
    <row r="2014" spans="1:17" s="9" customFormat="1" ht="16.149999999999999" customHeight="1" x14ac:dyDescent="0.25">
      <c r="A2014" s="9" t="s">
        <v>192</v>
      </c>
      <c r="B2014" s="7">
        <v>2022</v>
      </c>
      <c r="C2014" s="296" t="s">
        <v>33</v>
      </c>
      <c r="D2014" s="307">
        <v>2003</v>
      </c>
      <c r="E2014" s="307" t="s">
        <v>194</v>
      </c>
      <c r="F2014" s="65">
        <f t="shared" si="125"/>
        <v>19</v>
      </c>
      <c r="G2014" s="66" t="str">
        <f t="shared" si="126"/>
        <v>1997-06</v>
      </c>
      <c r="H2014" s="67" t="str">
        <f t="shared" si="128"/>
        <v>2022-T7 Single-19</v>
      </c>
      <c r="I2014" s="302">
        <v>5.7671677274606196E-3</v>
      </c>
      <c r="J2014" s="305">
        <f>VLOOKUP(H2014,T7_ReductionFactor!$G$10:$H$3591,2,FALSE)</f>
        <v>0.93332019689459944</v>
      </c>
      <c r="K2014" s="75">
        <f t="shared" si="127"/>
        <v>5.3826141189177255E-3</v>
      </c>
      <c r="L2014" s="11"/>
      <c r="M2014" s="6"/>
      <c r="N2014" s="6"/>
      <c r="O2014" s="6"/>
      <c r="Q2014" s="7"/>
    </row>
    <row r="2015" spans="1:17" s="9" customFormat="1" ht="16.149999999999999" customHeight="1" x14ac:dyDescent="0.25">
      <c r="A2015" s="9" t="s">
        <v>192</v>
      </c>
      <c r="B2015" s="7">
        <v>2022</v>
      </c>
      <c r="C2015" s="296" t="s">
        <v>33</v>
      </c>
      <c r="D2015" s="307">
        <v>2002</v>
      </c>
      <c r="E2015" s="307" t="s">
        <v>194</v>
      </c>
      <c r="F2015" s="65">
        <f t="shared" si="125"/>
        <v>20</v>
      </c>
      <c r="G2015" s="66" t="str">
        <f t="shared" si="126"/>
        <v>1997-06</v>
      </c>
      <c r="H2015" s="67" t="str">
        <f t="shared" si="128"/>
        <v>2022-T7 Single-20</v>
      </c>
      <c r="I2015" s="302">
        <v>3.96985583366257E-3</v>
      </c>
      <c r="J2015" s="305">
        <f>VLOOKUP(H2015,T7_ReductionFactor!$G$10:$H$3591,2,FALSE)</f>
        <v>0.93217804004674965</v>
      </c>
      <c r="K2015" s="75">
        <f t="shared" si="127"/>
        <v>3.70061243029173E-3</v>
      </c>
      <c r="L2015" s="11"/>
      <c r="M2015" s="6"/>
      <c r="N2015" s="6"/>
      <c r="O2015" s="6"/>
      <c r="Q2015" s="7"/>
    </row>
    <row r="2016" spans="1:17" s="9" customFormat="1" ht="16.149999999999999" customHeight="1" x14ac:dyDescent="0.25">
      <c r="A2016" s="9" t="s">
        <v>192</v>
      </c>
      <c r="B2016" s="7">
        <v>2022</v>
      </c>
      <c r="C2016" s="296" t="s">
        <v>33</v>
      </c>
      <c r="D2016" s="307">
        <v>2001</v>
      </c>
      <c r="E2016" s="307" t="s">
        <v>194</v>
      </c>
      <c r="F2016" s="65">
        <f t="shared" si="125"/>
        <v>21</v>
      </c>
      <c r="G2016" s="66" t="str">
        <f t="shared" si="126"/>
        <v>1997-06</v>
      </c>
      <c r="H2016" s="67" t="str">
        <f t="shared" si="128"/>
        <v>2022-T7 Single-21</v>
      </c>
      <c r="I2016" s="302">
        <v>5.0513080758633304E-3</v>
      </c>
      <c r="J2016" s="305">
        <f>VLOOKUP(H2016,T7_ReductionFactor!$G$10:$H$3591,2,FALSE)</f>
        <v>0.93108891923896475</v>
      </c>
      <c r="K2016" s="75">
        <f t="shared" si="127"/>
        <v>4.703216977098643E-3</v>
      </c>
      <c r="L2016" s="11"/>
      <c r="M2016" s="6"/>
      <c r="N2016" s="6"/>
      <c r="O2016" s="6"/>
      <c r="Q2016" s="7"/>
    </row>
    <row r="2017" spans="1:17" s="9" customFormat="1" ht="16.149999999999999" customHeight="1" x14ac:dyDescent="0.25">
      <c r="A2017" s="9" t="s">
        <v>192</v>
      </c>
      <c r="B2017" s="7">
        <v>2022</v>
      </c>
      <c r="C2017" s="296" t="s">
        <v>33</v>
      </c>
      <c r="D2017" s="307">
        <v>2000</v>
      </c>
      <c r="E2017" s="307" t="s">
        <v>194</v>
      </c>
      <c r="F2017" s="65">
        <f t="shared" si="125"/>
        <v>22</v>
      </c>
      <c r="G2017" s="66" t="str">
        <f t="shared" si="126"/>
        <v>1997-06</v>
      </c>
      <c r="H2017" s="67" t="str">
        <f t="shared" si="128"/>
        <v>2022-T7 Single-22</v>
      </c>
      <c r="I2017" s="302">
        <v>6.3286930960534402E-3</v>
      </c>
      <c r="J2017" s="305">
        <f>VLOOKUP(H2017,T7_ReductionFactor!$G$10:$H$3591,2,FALSE)</f>
        <v>0.93005130364765209</v>
      </c>
      <c r="K2017" s="75">
        <f t="shared" si="127"/>
        <v>5.8860092643703973E-3</v>
      </c>
      <c r="L2017" s="11"/>
      <c r="M2017" s="6"/>
      <c r="N2017" s="6"/>
      <c r="O2017" s="6"/>
      <c r="Q2017" s="7"/>
    </row>
    <row r="2018" spans="1:17" s="9" customFormat="1" ht="16.149999999999999" customHeight="1" x14ac:dyDescent="0.25">
      <c r="A2018" s="9" t="s">
        <v>192</v>
      </c>
      <c r="B2018" s="7">
        <v>2022</v>
      </c>
      <c r="C2018" s="296" t="s">
        <v>33</v>
      </c>
      <c r="D2018" s="307">
        <v>1999</v>
      </c>
      <c r="E2018" s="307" t="s">
        <v>194</v>
      </c>
      <c r="F2018" s="65">
        <f t="shared" si="125"/>
        <v>23</v>
      </c>
      <c r="G2018" s="66" t="str">
        <f t="shared" si="126"/>
        <v>1997-06</v>
      </c>
      <c r="H2018" s="67" t="str">
        <f t="shared" si="128"/>
        <v>2022-T7 Single-23</v>
      </c>
      <c r="I2018" s="302">
        <v>3.7547186039938599E-3</v>
      </c>
      <c r="J2018" s="305">
        <f>VLOOKUP(H2018,T7_ReductionFactor!$G$10:$H$3591,2,FALSE)</f>
        <v>0.92906361566400886</v>
      </c>
      <c r="K2018" s="75">
        <f t="shared" si="127"/>
        <v>3.4883724420274554E-3</v>
      </c>
      <c r="L2018" s="11"/>
      <c r="M2018" s="6"/>
      <c r="N2018" s="6"/>
      <c r="O2018" s="6"/>
      <c r="Q2018" s="7"/>
    </row>
    <row r="2019" spans="1:17" s="9" customFormat="1" ht="16.149999999999999" customHeight="1" x14ac:dyDescent="0.25">
      <c r="A2019" s="9" t="s">
        <v>192</v>
      </c>
      <c r="B2019" s="7">
        <v>2022</v>
      </c>
      <c r="C2019" s="296" t="s">
        <v>33</v>
      </c>
      <c r="D2019" s="307">
        <v>1998</v>
      </c>
      <c r="E2019" s="307" t="s">
        <v>194</v>
      </c>
      <c r="F2019" s="65">
        <f t="shared" si="125"/>
        <v>24</v>
      </c>
      <c r="G2019" s="66" t="str">
        <f t="shared" si="126"/>
        <v>1997-06</v>
      </c>
      <c r="H2019" s="67" t="str">
        <f t="shared" si="128"/>
        <v>2022-T7 Single-24</v>
      </c>
      <c r="I2019" s="302">
        <v>2.4942119969082201E-3</v>
      </c>
      <c r="J2019" s="305">
        <f>VLOOKUP(H2019,T7_ReductionFactor!$G$10:$H$3591,2,FALSE)</f>
        <v>0.9281243094587045</v>
      </c>
      <c r="K2019" s="75">
        <f t="shared" si="127"/>
        <v>2.3149387872740583E-3</v>
      </c>
      <c r="L2019" s="11"/>
      <c r="M2019" s="6"/>
      <c r="N2019" s="6"/>
      <c r="O2019" s="6"/>
      <c r="Q2019" s="7"/>
    </row>
    <row r="2020" spans="1:17" s="9" customFormat="1" ht="16.149999999999999" customHeight="1" x14ac:dyDescent="0.25">
      <c r="A2020" s="9" t="s">
        <v>192</v>
      </c>
      <c r="B2020" s="7">
        <v>2022</v>
      </c>
      <c r="C2020" s="296" t="s">
        <v>33</v>
      </c>
      <c r="D2020" s="307">
        <v>1997</v>
      </c>
      <c r="E2020" s="307" t="s">
        <v>194</v>
      </c>
      <c r="F2020" s="65">
        <f t="shared" si="125"/>
        <v>25</v>
      </c>
      <c r="G2020" s="66" t="str">
        <f t="shared" si="126"/>
        <v>Pre1997</v>
      </c>
      <c r="H2020" s="67" t="str">
        <f t="shared" si="128"/>
        <v>2022-T7 Single-25</v>
      </c>
      <c r="I2020" s="302">
        <v>2.01375744005243E-3</v>
      </c>
      <c r="J2020" s="305">
        <f>VLOOKUP(H2020,T7_ReductionFactor!$G$10:$H$3591,2,FALSE)</f>
        <v>0.92723170018825896</v>
      </c>
      <c r="K2020" s="75">
        <f t="shared" si="127"/>
        <v>1.8672197349065705E-3</v>
      </c>
      <c r="L2020" s="11"/>
      <c r="M2020" s="6"/>
      <c r="N2020" s="6"/>
      <c r="O2020" s="6"/>
      <c r="Q2020" s="7"/>
    </row>
    <row r="2021" spans="1:17" s="9" customFormat="1" ht="16.149999999999999" customHeight="1" x14ac:dyDescent="0.25">
      <c r="A2021" s="9" t="s">
        <v>192</v>
      </c>
      <c r="B2021" s="7">
        <v>2022</v>
      </c>
      <c r="C2021" s="296" t="s">
        <v>33</v>
      </c>
      <c r="D2021" s="307">
        <v>1996</v>
      </c>
      <c r="E2021" s="307" t="s">
        <v>194</v>
      </c>
      <c r="F2021" s="65">
        <f t="shared" si="125"/>
        <v>26</v>
      </c>
      <c r="G2021" s="66" t="str">
        <f t="shared" si="126"/>
        <v>Pre1997</v>
      </c>
      <c r="H2021" s="67" t="str">
        <f t="shared" si="128"/>
        <v>2022-T7 Single-26</v>
      </c>
      <c r="I2021" s="302">
        <v>2.18267338811918E-3</v>
      </c>
      <c r="J2021" s="305">
        <f>VLOOKUP(H2021,T7_ReductionFactor!$G$10:$H$3591,2,FALSE)</f>
        <v>0.92638422175640123</v>
      </c>
      <c r="K2021" s="75">
        <f t="shared" si="127"/>
        <v>2.0219941880011941E-3</v>
      </c>
      <c r="L2021" s="11"/>
      <c r="M2021" s="6"/>
      <c r="N2021" s="6"/>
      <c r="O2021" s="6"/>
      <c r="Q2021" s="7"/>
    </row>
    <row r="2022" spans="1:17" s="9" customFormat="1" ht="16.149999999999999" customHeight="1" x14ac:dyDescent="0.25">
      <c r="A2022" s="9" t="s">
        <v>192</v>
      </c>
      <c r="B2022" s="7">
        <v>2022</v>
      </c>
      <c r="C2022" s="296" t="s">
        <v>33</v>
      </c>
      <c r="D2022" s="307">
        <v>1995</v>
      </c>
      <c r="E2022" s="307" t="s">
        <v>194</v>
      </c>
      <c r="F2022" s="65">
        <f t="shared" si="125"/>
        <v>27</v>
      </c>
      <c r="G2022" s="66" t="str">
        <f t="shared" si="126"/>
        <v>Pre1997</v>
      </c>
      <c r="H2022" s="67" t="str">
        <f t="shared" si="128"/>
        <v>2022-T7 Single-27</v>
      </c>
      <c r="I2022" s="302">
        <v>2.9762393277809397E-4</v>
      </c>
      <c r="J2022" s="305">
        <f>VLOOKUP(H2022,T7_ReductionFactor!$G$10:$H$3591,2,FALSE)</f>
        <v>0.92558030852592665</v>
      </c>
      <c r="K2022" s="75">
        <f t="shared" si="127"/>
        <v>2.7547485152544786E-4</v>
      </c>
      <c r="L2022" s="11"/>
      <c r="M2022" s="6"/>
      <c r="N2022" s="6"/>
      <c r="O2022" s="6"/>
      <c r="Q2022" s="7"/>
    </row>
    <row r="2023" spans="1:17" s="9" customFormat="1" ht="16.149999999999999" customHeight="1" x14ac:dyDescent="0.25">
      <c r="A2023" s="9" t="s">
        <v>192</v>
      </c>
      <c r="B2023" s="7">
        <v>2022</v>
      </c>
      <c r="C2023" s="296" t="s">
        <v>33</v>
      </c>
      <c r="D2023" s="307">
        <v>1994</v>
      </c>
      <c r="E2023" s="307" t="s">
        <v>194</v>
      </c>
      <c r="F2023" s="65">
        <f t="shared" si="125"/>
        <v>28</v>
      </c>
      <c r="G2023" s="66" t="str">
        <f t="shared" si="126"/>
        <v>Pre1997</v>
      </c>
      <c r="H2023" s="67" t="str">
        <f t="shared" si="128"/>
        <v>2022-T7 Single-28</v>
      </c>
      <c r="I2023" s="302">
        <v>2.1443978506088099E-4</v>
      </c>
      <c r="J2023" s="305">
        <f>VLOOKUP(H2023,T7_ReductionFactor!$G$10:$H$3591,2,FALSE)</f>
        <v>0.92481834780346972</v>
      </c>
      <c r="K2023" s="75">
        <f t="shared" si="127"/>
        <v>1.9831784772333512E-4</v>
      </c>
      <c r="L2023" s="11"/>
      <c r="M2023" s="6"/>
      <c r="N2023" s="6"/>
      <c r="O2023" s="6"/>
      <c r="Q2023" s="7"/>
    </row>
    <row r="2024" spans="1:17" s="9" customFormat="1" ht="16.149999999999999" customHeight="1" x14ac:dyDescent="0.25">
      <c r="A2024" s="9" t="s">
        <v>192</v>
      </c>
      <c r="B2024" s="7">
        <v>2022</v>
      </c>
      <c r="C2024" s="296" t="s">
        <v>33</v>
      </c>
      <c r="D2024" s="307">
        <v>1993</v>
      </c>
      <c r="E2024" s="307" t="s">
        <v>194</v>
      </c>
      <c r="F2024" s="65">
        <f t="shared" si="125"/>
        <v>29</v>
      </c>
      <c r="G2024" s="66" t="str">
        <f t="shared" si="126"/>
        <v>Pre1997</v>
      </c>
      <c r="H2024" s="67" t="str">
        <f t="shared" si="128"/>
        <v>2022-T7 Single-29</v>
      </c>
      <c r="I2024" s="302">
        <v>2.2627752652770299E-4</v>
      </c>
      <c r="J2024" s="305">
        <f>VLOOKUP(H2024,T7_ReductionFactor!$G$10:$H$3591,2,FALSE)</f>
        <v>1</v>
      </c>
      <c r="K2024" s="75">
        <f t="shared" si="127"/>
        <v>2.2627752652770299E-4</v>
      </c>
      <c r="L2024" s="11"/>
      <c r="M2024" s="6"/>
      <c r="N2024" s="6"/>
      <c r="O2024" s="6"/>
      <c r="Q2024" s="7"/>
    </row>
    <row r="2025" spans="1:17" s="9" customFormat="1" ht="16.149999999999999" customHeight="1" x14ac:dyDescent="0.25">
      <c r="A2025" s="9" t="s">
        <v>192</v>
      </c>
      <c r="B2025" s="7">
        <v>2022</v>
      </c>
      <c r="C2025" s="296" t="s">
        <v>33</v>
      </c>
      <c r="D2025" s="307">
        <v>1992</v>
      </c>
      <c r="E2025" s="307" t="s">
        <v>194</v>
      </c>
      <c r="F2025" s="65">
        <f t="shared" si="125"/>
        <v>30</v>
      </c>
      <c r="G2025" s="66" t="str">
        <f t="shared" si="126"/>
        <v>Pre1997</v>
      </c>
      <c r="H2025" s="67" t="str">
        <f t="shared" si="128"/>
        <v>2022-T7 Single-30</v>
      </c>
      <c r="I2025" s="302">
        <v>1.87130681806674E-4</v>
      </c>
      <c r="J2025" s="305">
        <f>VLOOKUP(H2025,T7_ReductionFactor!$G$10:$H$3591,2,FALSE)</f>
        <v>1</v>
      </c>
      <c r="K2025" s="75">
        <f t="shared" si="127"/>
        <v>1.87130681806674E-4</v>
      </c>
      <c r="L2025" s="11"/>
      <c r="M2025" s="6"/>
      <c r="N2025" s="6"/>
      <c r="O2025" s="6"/>
      <c r="Q2025" s="7"/>
    </row>
    <row r="2026" spans="1:17" s="9" customFormat="1" ht="16.149999999999999" customHeight="1" x14ac:dyDescent="0.25">
      <c r="A2026" s="9" t="s">
        <v>192</v>
      </c>
      <c r="B2026" s="7">
        <v>2022</v>
      </c>
      <c r="C2026" s="296" t="s">
        <v>33</v>
      </c>
      <c r="D2026" s="307">
        <v>1991</v>
      </c>
      <c r="E2026" s="307" t="s">
        <v>194</v>
      </c>
      <c r="F2026" s="65">
        <f t="shared" si="125"/>
        <v>31</v>
      </c>
      <c r="G2026" s="66" t="str">
        <f t="shared" si="126"/>
        <v>Pre1997</v>
      </c>
      <c r="H2026" s="67" t="str">
        <f t="shared" si="128"/>
        <v>2022-T7 Single-31</v>
      </c>
      <c r="I2026" s="302">
        <v>1.74491011189775E-4</v>
      </c>
      <c r="J2026" s="305">
        <f>VLOOKUP(H2026,T7_ReductionFactor!$G$10:$H$3591,2,FALSE)</f>
        <v>1</v>
      </c>
      <c r="K2026" s="75">
        <f t="shared" si="127"/>
        <v>1.74491011189775E-4</v>
      </c>
      <c r="L2026" s="11"/>
      <c r="M2026" s="6"/>
      <c r="N2026" s="6"/>
      <c r="O2026" s="6"/>
      <c r="Q2026" s="7"/>
    </row>
    <row r="2027" spans="1:17" s="9" customFormat="1" ht="16.149999999999999" customHeight="1" x14ac:dyDescent="0.25">
      <c r="A2027" s="9" t="s">
        <v>192</v>
      </c>
      <c r="B2027" s="7">
        <v>2022</v>
      </c>
      <c r="C2027" s="296" t="s">
        <v>33</v>
      </c>
      <c r="D2027" s="307">
        <v>1990</v>
      </c>
      <c r="E2027" s="307" t="s">
        <v>194</v>
      </c>
      <c r="F2027" s="65">
        <f t="shared" si="125"/>
        <v>32</v>
      </c>
      <c r="G2027" s="66" t="str">
        <f t="shared" si="126"/>
        <v>Pre1997</v>
      </c>
      <c r="H2027" s="67" t="str">
        <f t="shared" si="128"/>
        <v>2022-T7 Single-32</v>
      </c>
      <c r="I2027" s="302">
        <v>6.8857446889412899E-4</v>
      </c>
      <c r="J2027" s="305">
        <f>VLOOKUP(H2027,T7_ReductionFactor!$G$10:$H$3591,2,FALSE)</f>
        <v>1</v>
      </c>
      <c r="K2027" s="75">
        <f t="shared" si="127"/>
        <v>6.8857446889412899E-4</v>
      </c>
      <c r="L2027" s="11"/>
      <c r="M2027" s="6"/>
      <c r="N2027" s="6"/>
      <c r="O2027" s="6"/>
      <c r="Q2027" s="7"/>
    </row>
    <row r="2028" spans="1:17" s="9" customFormat="1" ht="16.149999999999999" customHeight="1" x14ac:dyDescent="0.25">
      <c r="A2028" s="9" t="s">
        <v>192</v>
      </c>
      <c r="B2028" s="7">
        <v>2022</v>
      </c>
      <c r="C2028" s="296" t="s">
        <v>33</v>
      </c>
      <c r="D2028" s="307">
        <v>1989</v>
      </c>
      <c r="E2028" s="307" t="s">
        <v>194</v>
      </c>
      <c r="F2028" s="65">
        <f t="shared" si="125"/>
        <v>33</v>
      </c>
      <c r="G2028" s="66" t="str">
        <f t="shared" si="126"/>
        <v>Pre1997</v>
      </c>
      <c r="H2028" s="67" t="str">
        <f t="shared" si="128"/>
        <v>2022-T7 Single-33</v>
      </c>
      <c r="I2028" s="302">
        <v>6.49783954540963E-4</v>
      </c>
      <c r="J2028" s="305">
        <f>VLOOKUP(H2028,T7_ReductionFactor!$G$10:$H$3591,2,FALSE)</f>
        <v>1</v>
      </c>
      <c r="K2028" s="75">
        <f t="shared" si="127"/>
        <v>6.49783954540963E-4</v>
      </c>
      <c r="L2028" s="11"/>
      <c r="M2028" s="6"/>
      <c r="N2028" s="6"/>
      <c r="O2028" s="6"/>
      <c r="Q2028" s="7"/>
    </row>
    <row r="2029" spans="1:17" s="9" customFormat="1" ht="16.149999999999999" customHeight="1" x14ac:dyDescent="0.25">
      <c r="A2029" s="9" t="s">
        <v>192</v>
      </c>
      <c r="B2029" s="7">
        <v>2022</v>
      </c>
      <c r="C2029" s="296" t="s">
        <v>33</v>
      </c>
      <c r="D2029" s="307">
        <v>1988</v>
      </c>
      <c r="E2029" s="307" t="s">
        <v>194</v>
      </c>
      <c r="F2029" s="65">
        <f t="shared" si="125"/>
        <v>34</v>
      </c>
      <c r="G2029" s="66" t="str">
        <f t="shared" si="126"/>
        <v>Pre1997</v>
      </c>
      <c r="H2029" s="67" t="str">
        <f t="shared" si="128"/>
        <v>2022-T7 Single-34</v>
      </c>
      <c r="I2029" s="302">
        <v>5.6188186407238295E-4</v>
      </c>
      <c r="J2029" s="305">
        <f>VLOOKUP(H2029,T7_ReductionFactor!$G$10:$H$3591,2,FALSE)</f>
        <v>1</v>
      </c>
      <c r="K2029" s="75">
        <f t="shared" si="127"/>
        <v>5.6188186407238295E-4</v>
      </c>
      <c r="L2029" s="11"/>
      <c r="M2029" s="6"/>
      <c r="N2029" s="6"/>
      <c r="O2029" s="6"/>
      <c r="Q2029" s="7"/>
    </row>
    <row r="2030" spans="1:17" s="9" customFormat="1" ht="16.149999999999999" customHeight="1" x14ac:dyDescent="0.25">
      <c r="A2030" s="9" t="s">
        <v>192</v>
      </c>
      <c r="B2030" s="7">
        <v>2022</v>
      </c>
      <c r="C2030" s="296" t="s">
        <v>33</v>
      </c>
      <c r="D2030" s="307">
        <v>1987</v>
      </c>
      <c r="E2030" s="307" t="s">
        <v>194</v>
      </c>
      <c r="F2030" s="65">
        <f t="shared" si="125"/>
        <v>35</v>
      </c>
      <c r="G2030" s="66" t="str">
        <f t="shared" si="126"/>
        <v>Pre1997</v>
      </c>
      <c r="H2030" s="67" t="str">
        <f t="shared" si="128"/>
        <v>2022-T7 Single-35</v>
      </c>
      <c r="I2030" s="302">
        <v>3.9237544689580198E-4</v>
      </c>
      <c r="J2030" s="305">
        <f>VLOOKUP(H2030,T7_ReductionFactor!$G$10:$H$3591,2,FALSE)</f>
        <v>1</v>
      </c>
      <c r="K2030" s="75">
        <f t="shared" si="127"/>
        <v>3.9237544689580198E-4</v>
      </c>
      <c r="L2030" s="11"/>
      <c r="M2030" s="6"/>
      <c r="N2030" s="6"/>
      <c r="O2030" s="6"/>
      <c r="Q2030" s="7"/>
    </row>
    <row r="2031" spans="1:17" s="9" customFormat="1" ht="16.149999999999999" customHeight="1" x14ac:dyDescent="0.25">
      <c r="A2031" s="9" t="s">
        <v>192</v>
      </c>
      <c r="B2031" s="7">
        <v>2022</v>
      </c>
      <c r="C2031" s="296" t="s">
        <v>33</v>
      </c>
      <c r="D2031" s="307">
        <v>1986</v>
      </c>
      <c r="E2031" s="307" t="s">
        <v>194</v>
      </c>
      <c r="F2031" s="65">
        <f t="shared" si="125"/>
        <v>36</v>
      </c>
      <c r="G2031" s="66" t="str">
        <f t="shared" si="126"/>
        <v>Pre1997</v>
      </c>
      <c r="H2031" s="67" t="str">
        <f t="shared" si="128"/>
        <v>2022-T7 Single-36</v>
      </c>
      <c r="I2031" s="302">
        <v>3.4089216560508799E-4</v>
      </c>
      <c r="J2031" s="305">
        <f>VLOOKUP(H2031,T7_ReductionFactor!$G$10:$H$3591,2,FALSE)</f>
        <v>1</v>
      </c>
      <c r="K2031" s="75">
        <f t="shared" si="127"/>
        <v>3.4089216560508799E-4</v>
      </c>
      <c r="L2031" s="11"/>
      <c r="M2031" s="6"/>
      <c r="N2031" s="6"/>
      <c r="O2031" s="6"/>
      <c r="Q2031" s="7"/>
    </row>
    <row r="2032" spans="1:17" s="9" customFormat="1" ht="16.149999999999999" customHeight="1" x14ac:dyDescent="0.25">
      <c r="A2032" s="9" t="s">
        <v>192</v>
      </c>
      <c r="B2032" s="7">
        <v>2022</v>
      </c>
      <c r="C2032" s="296" t="s">
        <v>33</v>
      </c>
      <c r="D2032" s="307">
        <v>1985</v>
      </c>
      <c r="E2032" s="307" t="s">
        <v>194</v>
      </c>
      <c r="F2032" s="65">
        <f t="shared" si="125"/>
        <v>37</v>
      </c>
      <c r="G2032" s="66" t="str">
        <f t="shared" si="126"/>
        <v>Pre1997</v>
      </c>
      <c r="H2032" s="67" t="str">
        <f t="shared" si="128"/>
        <v>2022-T7 Single-37</v>
      </c>
      <c r="I2032" s="302">
        <v>2.8999490463182303E-4</v>
      </c>
      <c r="J2032" s="305">
        <f>VLOOKUP(H2032,T7_ReductionFactor!$G$10:$H$3591,2,FALSE)</f>
        <v>1</v>
      </c>
      <c r="K2032" s="75">
        <f t="shared" si="127"/>
        <v>2.8999490463182303E-4</v>
      </c>
      <c r="L2032" s="11"/>
      <c r="M2032" s="6"/>
      <c r="N2032" s="6"/>
      <c r="O2032" s="6"/>
      <c r="Q2032" s="7"/>
    </row>
    <row r="2033" spans="1:17" s="9" customFormat="1" ht="16.149999999999999" customHeight="1" x14ac:dyDescent="0.25">
      <c r="A2033" s="9" t="s">
        <v>192</v>
      </c>
      <c r="B2033" s="7">
        <v>2022</v>
      </c>
      <c r="C2033" s="296" t="s">
        <v>33</v>
      </c>
      <c r="D2033" s="307">
        <v>1984</v>
      </c>
      <c r="E2033" s="307" t="s">
        <v>194</v>
      </c>
      <c r="F2033" s="65">
        <f t="shared" si="125"/>
        <v>38</v>
      </c>
      <c r="G2033" s="66" t="str">
        <f t="shared" si="126"/>
        <v>Pre1997</v>
      </c>
      <c r="H2033" s="67" t="str">
        <f t="shared" si="128"/>
        <v>2022-T7 Single-38</v>
      </c>
      <c r="I2033" s="302">
        <v>2.5680004474759903E-4</v>
      </c>
      <c r="J2033" s="305">
        <f>VLOOKUP(H2033,T7_ReductionFactor!$G$10:$H$3591,2,FALSE)</f>
        <v>1</v>
      </c>
      <c r="K2033" s="75">
        <f t="shared" si="127"/>
        <v>2.5680004474759903E-4</v>
      </c>
      <c r="L2033" s="11"/>
      <c r="M2033" s="6"/>
      <c r="N2033" s="6"/>
      <c r="O2033" s="6"/>
      <c r="Q2033" s="7"/>
    </row>
    <row r="2034" spans="1:17" s="9" customFormat="1" ht="16.149999999999999" customHeight="1" x14ac:dyDescent="0.25">
      <c r="A2034" s="9" t="s">
        <v>192</v>
      </c>
      <c r="B2034" s="7">
        <v>2022</v>
      </c>
      <c r="C2034" s="296" t="s">
        <v>33</v>
      </c>
      <c r="D2034" s="307">
        <v>1983</v>
      </c>
      <c r="E2034" s="307" t="s">
        <v>194</v>
      </c>
      <c r="F2034" s="65">
        <f t="shared" si="125"/>
        <v>39</v>
      </c>
      <c r="G2034" s="66" t="str">
        <f t="shared" si="126"/>
        <v>Pre1997</v>
      </c>
      <c r="H2034" s="67" t="str">
        <f t="shared" si="128"/>
        <v>2022-T7 Single-39</v>
      </c>
      <c r="I2034" s="302">
        <v>1.09682195099081E-4</v>
      </c>
      <c r="J2034" s="305">
        <f>VLOOKUP(H2034,T7_ReductionFactor!$G$10:$H$3591,2,FALSE)</f>
        <v>1</v>
      </c>
      <c r="K2034" s="75">
        <f t="shared" si="127"/>
        <v>1.09682195099081E-4</v>
      </c>
      <c r="L2034" s="11"/>
      <c r="M2034" s="6"/>
      <c r="N2034" s="6"/>
      <c r="O2034" s="6"/>
      <c r="Q2034" s="7"/>
    </row>
    <row r="2035" spans="1:17" s="9" customFormat="1" ht="16.149999999999999" customHeight="1" x14ac:dyDescent="0.25">
      <c r="A2035" s="9" t="s">
        <v>192</v>
      </c>
      <c r="B2035" s="7">
        <v>2022</v>
      </c>
      <c r="C2035" s="296" t="s">
        <v>33</v>
      </c>
      <c r="D2035" s="307">
        <v>1982</v>
      </c>
      <c r="E2035" s="307" t="s">
        <v>194</v>
      </c>
      <c r="F2035" s="65">
        <f t="shared" si="125"/>
        <v>40</v>
      </c>
      <c r="G2035" s="66" t="str">
        <f t="shared" si="126"/>
        <v>Pre1997</v>
      </c>
      <c r="H2035" s="67" t="str">
        <f t="shared" si="128"/>
        <v>2022-T7 Single-40</v>
      </c>
      <c r="I2035" s="302">
        <v>7.8025746955208704E-5</v>
      </c>
      <c r="J2035" s="305">
        <f>VLOOKUP(H2035,T7_ReductionFactor!$G$10:$H$3591,2,FALSE)</f>
        <v>1</v>
      </c>
      <c r="K2035" s="75">
        <f t="shared" si="127"/>
        <v>7.8025746955208704E-5</v>
      </c>
      <c r="L2035" s="11"/>
      <c r="M2035" s="6"/>
      <c r="N2035" s="6"/>
      <c r="O2035" s="6"/>
      <c r="Q2035" s="7"/>
    </row>
    <row r="2036" spans="1:17" s="9" customFormat="1" ht="16.149999999999999" customHeight="1" x14ac:dyDescent="0.25">
      <c r="A2036" s="9" t="s">
        <v>192</v>
      </c>
      <c r="B2036" s="7">
        <v>2022</v>
      </c>
      <c r="C2036" s="296" t="s">
        <v>33</v>
      </c>
      <c r="D2036" s="307">
        <v>1981</v>
      </c>
      <c r="E2036" s="307" t="s">
        <v>194</v>
      </c>
      <c r="F2036" s="65">
        <f t="shared" si="125"/>
        <v>41</v>
      </c>
      <c r="G2036" s="66" t="str">
        <f t="shared" si="126"/>
        <v>Pre1997</v>
      </c>
      <c r="H2036" s="67" t="str">
        <f t="shared" si="128"/>
        <v>2022-T7 Single-41</v>
      </c>
      <c r="I2036" s="302">
        <v>1.26052405387736E-4</v>
      </c>
      <c r="J2036" s="305">
        <f>VLOOKUP(H2036,T7_ReductionFactor!$G$10:$H$3591,2,FALSE)</f>
        <v>1</v>
      </c>
      <c r="K2036" s="75">
        <f t="shared" si="127"/>
        <v>1.26052405387736E-4</v>
      </c>
      <c r="L2036" s="11"/>
      <c r="M2036" s="6"/>
      <c r="N2036" s="6"/>
      <c r="O2036" s="6"/>
      <c r="Q2036" s="7"/>
    </row>
    <row r="2037" spans="1:17" s="9" customFormat="1" ht="16.149999999999999" customHeight="1" x14ac:dyDescent="0.25">
      <c r="A2037" s="9" t="s">
        <v>192</v>
      </c>
      <c r="B2037" s="7">
        <v>2022</v>
      </c>
      <c r="C2037" s="296" t="s">
        <v>33</v>
      </c>
      <c r="D2037" s="307">
        <v>1980</v>
      </c>
      <c r="E2037" s="307" t="s">
        <v>194</v>
      </c>
      <c r="F2037" s="65">
        <f t="shared" si="125"/>
        <v>42</v>
      </c>
      <c r="G2037" s="66" t="str">
        <f t="shared" si="126"/>
        <v>Pre1997</v>
      </c>
      <c r="H2037" s="67" t="str">
        <f t="shared" si="128"/>
        <v>2022-T7 Single-42</v>
      </c>
      <c r="I2037" s="302">
        <v>4.6460245871167798E-5</v>
      </c>
      <c r="J2037" s="305">
        <f>VLOOKUP(H2037,T7_ReductionFactor!$G$10:$H$3591,2,FALSE)</f>
        <v>1</v>
      </c>
      <c r="K2037" s="75">
        <f t="shared" si="127"/>
        <v>4.6460245871167798E-5</v>
      </c>
      <c r="L2037" s="11"/>
      <c r="M2037" s="6"/>
      <c r="N2037" s="6"/>
      <c r="O2037" s="6"/>
      <c r="Q2037" s="7"/>
    </row>
    <row r="2038" spans="1:17" s="9" customFormat="1" ht="16.149999999999999" customHeight="1" x14ac:dyDescent="0.25">
      <c r="A2038" s="9" t="s">
        <v>192</v>
      </c>
      <c r="B2038" s="7">
        <v>2022</v>
      </c>
      <c r="C2038" s="296" t="s">
        <v>33</v>
      </c>
      <c r="D2038" s="307">
        <v>1979</v>
      </c>
      <c r="E2038" s="307" t="s">
        <v>194</v>
      </c>
      <c r="F2038" s="65">
        <f t="shared" si="125"/>
        <v>43</v>
      </c>
      <c r="G2038" s="66" t="str">
        <f t="shared" si="126"/>
        <v>Pre1997</v>
      </c>
      <c r="H2038" s="67" t="str">
        <f t="shared" si="128"/>
        <v>2022-T7 Single-43</v>
      </c>
      <c r="I2038" s="302">
        <v>2.13391199633681E-5</v>
      </c>
      <c r="J2038" s="305">
        <f>VLOOKUP(H2038,T7_ReductionFactor!$G$10:$H$3591,2,FALSE)</f>
        <v>1</v>
      </c>
      <c r="K2038" s="75">
        <f t="shared" si="127"/>
        <v>2.13391199633681E-5</v>
      </c>
      <c r="L2038" s="11"/>
      <c r="M2038" s="6"/>
      <c r="N2038" s="6"/>
      <c r="O2038" s="6"/>
      <c r="Q2038" s="7"/>
    </row>
    <row r="2039" spans="1:17" s="9" customFormat="1" ht="16.149999999999999" customHeight="1" x14ac:dyDescent="0.25">
      <c r="A2039" s="9" t="s">
        <v>192</v>
      </c>
      <c r="B2039" s="7">
        <v>2022</v>
      </c>
      <c r="C2039" s="296" t="s">
        <v>33</v>
      </c>
      <c r="D2039" s="307">
        <v>1978</v>
      </c>
      <c r="E2039" s="307" t="s">
        <v>194</v>
      </c>
      <c r="F2039" s="65">
        <f t="shared" si="125"/>
        <v>44</v>
      </c>
      <c r="G2039" s="66" t="str">
        <f t="shared" si="126"/>
        <v>Pre1997</v>
      </c>
      <c r="H2039" s="67" t="str">
        <f t="shared" si="128"/>
        <v>2022-T7 Single-44</v>
      </c>
      <c r="I2039" s="302">
        <v>3.4832932306032398E-5</v>
      </c>
      <c r="J2039" s="305">
        <f>VLOOKUP(H2039,T7_ReductionFactor!$G$10:$H$3591,2,FALSE)</f>
        <v>1</v>
      </c>
      <c r="K2039" s="75">
        <f t="shared" si="127"/>
        <v>3.4832932306032398E-5</v>
      </c>
      <c r="L2039" s="11"/>
      <c r="M2039" s="6"/>
      <c r="N2039" s="6"/>
      <c r="O2039" s="6"/>
      <c r="Q2039" s="7"/>
    </row>
    <row r="2040" spans="1:17" s="9" customFormat="1" ht="16.149999999999999" customHeight="1" x14ac:dyDescent="0.25">
      <c r="A2040" s="9" t="s">
        <v>192</v>
      </c>
      <c r="B2040" s="7">
        <v>2022</v>
      </c>
      <c r="C2040" s="296" t="s">
        <v>34</v>
      </c>
      <c r="D2040" s="307">
        <v>2023</v>
      </c>
      <c r="E2040" s="307" t="s">
        <v>194</v>
      </c>
      <c r="F2040" s="65">
        <f t="shared" si="125"/>
        <v>-1</v>
      </c>
      <c r="G2040" s="66" t="str">
        <f t="shared" si="126"/>
        <v>2013+</v>
      </c>
      <c r="H2040" s="67" t="str">
        <f t="shared" si="128"/>
        <v>2022-T7 Single Construction--1</v>
      </c>
      <c r="I2040" s="302">
        <v>5.23441576843171E-5</v>
      </c>
      <c r="J2040" s="305">
        <f>VLOOKUP(H2040,T7_ReductionFactor!$G$10:$H$3591,2,FALSE)</f>
        <v>1</v>
      </c>
      <c r="K2040" s="75">
        <f t="shared" si="127"/>
        <v>5.23441576843171E-5</v>
      </c>
      <c r="L2040" s="11"/>
      <c r="M2040" s="6"/>
      <c r="N2040" s="6"/>
      <c r="O2040" s="6"/>
      <c r="Q2040" s="7"/>
    </row>
    <row r="2041" spans="1:17" s="9" customFormat="1" ht="16.149999999999999" customHeight="1" x14ac:dyDescent="0.25">
      <c r="A2041" s="9" t="s">
        <v>192</v>
      </c>
      <c r="B2041" s="7">
        <v>2022</v>
      </c>
      <c r="C2041" s="296" t="s">
        <v>34</v>
      </c>
      <c r="D2041" s="307">
        <v>2022</v>
      </c>
      <c r="E2041" s="307" t="s">
        <v>194</v>
      </c>
      <c r="F2041" s="65">
        <f t="shared" si="125"/>
        <v>0</v>
      </c>
      <c r="G2041" s="66" t="str">
        <f t="shared" si="126"/>
        <v>2013+</v>
      </c>
      <c r="H2041" s="67" t="str">
        <f t="shared" si="128"/>
        <v>2022-T7 Single Construction-0</v>
      </c>
      <c r="I2041" s="302">
        <v>4.4472086404214801E-4</v>
      </c>
      <c r="J2041" s="305">
        <f>VLOOKUP(H2041,T7_ReductionFactor!$G$10:$H$3591,2,FALSE)</f>
        <v>0.95432669073224907</v>
      </c>
      <c r="K2041" s="75">
        <f t="shared" si="127"/>
        <v>4.2440899048092957E-4</v>
      </c>
      <c r="L2041" s="11"/>
      <c r="M2041" s="6"/>
      <c r="N2041" s="6"/>
      <c r="O2041" s="6"/>
      <c r="Q2041" s="7"/>
    </row>
    <row r="2042" spans="1:17" s="9" customFormat="1" ht="16.149999999999999" customHeight="1" x14ac:dyDescent="0.25">
      <c r="A2042" s="9" t="s">
        <v>192</v>
      </c>
      <c r="B2042" s="7">
        <v>2022</v>
      </c>
      <c r="C2042" s="296" t="s">
        <v>34</v>
      </c>
      <c r="D2042" s="307">
        <v>2021</v>
      </c>
      <c r="E2042" s="307" t="s">
        <v>194</v>
      </c>
      <c r="F2042" s="65">
        <f t="shared" si="125"/>
        <v>1</v>
      </c>
      <c r="G2042" s="66" t="str">
        <f t="shared" si="126"/>
        <v>2013+</v>
      </c>
      <c r="H2042" s="67" t="str">
        <f t="shared" si="128"/>
        <v>2022-T7 Single Construction-1</v>
      </c>
      <c r="I2042" s="302">
        <v>6.8089782614403304E-4</v>
      </c>
      <c r="J2042" s="305">
        <f>VLOOKUP(H2042,T7_ReductionFactor!$G$10:$H$3591,2,FALSE)</f>
        <v>0.92065405334291273</v>
      </c>
      <c r="K2042" s="75">
        <f t="shared" si="127"/>
        <v>6.2687134355188191E-4</v>
      </c>
      <c r="L2042" s="11"/>
      <c r="M2042" s="6"/>
      <c r="N2042" s="6"/>
      <c r="O2042" s="6"/>
      <c r="Q2042" s="7"/>
    </row>
    <row r="2043" spans="1:17" s="9" customFormat="1" ht="16.149999999999999" customHeight="1" x14ac:dyDescent="0.25">
      <c r="A2043" s="9" t="s">
        <v>192</v>
      </c>
      <c r="B2043" s="7">
        <v>2022</v>
      </c>
      <c r="C2043" s="296" t="s">
        <v>34</v>
      </c>
      <c r="D2043" s="307">
        <v>2020</v>
      </c>
      <c r="E2043" s="307" t="s">
        <v>194</v>
      </c>
      <c r="F2043" s="65">
        <f t="shared" si="125"/>
        <v>2</v>
      </c>
      <c r="G2043" s="66" t="str">
        <f t="shared" si="126"/>
        <v>2013+</v>
      </c>
      <c r="H2043" s="67" t="str">
        <f t="shared" si="128"/>
        <v>2022-T7 Single Construction-2</v>
      </c>
      <c r="I2043" s="302">
        <v>7.29231594133728E-4</v>
      </c>
      <c r="J2043" s="305">
        <f>VLOOKUP(H2043,T7_ReductionFactor!$G$10:$H$3591,2,FALSE)</f>
        <v>0.89513667487015447</v>
      </c>
      <c r="K2043" s="75">
        <f t="shared" si="127"/>
        <v>6.5276194438312733E-4</v>
      </c>
      <c r="L2043" s="11"/>
      <c r="M2043" s="6"/>
      <c r="N2043" s="6"/>
      <c r="O2043" s="6"/>
      <c r="Q2043" s="7"/>
    </row>
    <row r="2044" spans="1:17" s="9" customFormat="1" ht="16.149999999999999" customHeight="1" x14ac:dyDescent="0.25">
      <c r="A2044" s="9" t="s">
        <v>192</v>
      </c>
      <c r="B2044" s="7">
        <v>2022</v>
      </c>
      <c r="C2044" s="296" t="s">
        <v>34</v>
      </c>
      <c r="D2044" s="307">
        <v>2019</v>
      </c>
      <c r="E2044" s="307" t="s">
        <v>194</v>
      </c>
      <c r="F2044" s="65">
        <f t="shared" si="125"/>
        <v>3</v>
      </c>
      <c r="G2044" s="66" t="str">
        <f t="shared" si="126"/>
        <v>2013+</v>
      </c>
      <c r="H2044" s="67" t="str">
        <f t="shared" si="128"/>
        <v>2022-T7 Single Construction-3</v>
      </c>
      <c r="I2044" s="302">
        <v>7.7303598145840298E-4</v>
      </c>
      <c r="J2044" s="305">
        <f>VLOOKUP(H2044,T7_ReductionFactor!$G$10:$H$3591,2,FALSE)</f>
        <v>0.87532875900863127</v>
      </c>
      <c r="K2044" s="75">
        <f t="shared" si="127"/>
        <v>6.7666062631900321E-4</v>
      </c>
      <c r="L2044" s="11"/>
      <c r="M2044" s="6"/>
      <c r="N2044" s="6"/>
      <c r="O2044" s="6"/>
      <c r="Q2044" s="7"/>
    </row>
    <row r="2045" spans="1:17" s="9" customFormat="1" ht="16.149999999999999" customHeight="1" x14ac:dyDescent="0.25">
      <c r="A2045" s="9" t="s">
        <v>192</v>
      </c>
      <c r="B2045" s="7">
        <v>2022</v>
      </c>
      <c r="C2045" s="296" t="s">
        <v>34</v>
      </c>
      <c r="D2045" s="307">
        <v>2018</v>
      </c>
      <c r="E2045" s="307" t="s">
        <v>194</v>
      </c>
      <c r="F2045" s="65">
        <f t="shared" si="125"/>
        <v>4</v>
      </c>
      <c r="G2045" s="66" t="str">
        <f t="shared" si="126"/>
        <v>2013+</v>
      </c>
      <c r="H2045" s="67" t="str">
        <f t="shared" si="128"/>
        <v>2022-T7 Single Construction-4</v>
      </c>
      <c r="I2045" s="302">
        <v>8.1840751446875097E-4</v>
      </c>
      <c r="J2045" s="305">
        <f>VLOOKUP(H2045,T7_ReductionFactor!$G$10:$H$3591,2,FALSE)</f>
        <v>0.85961354164545967</v>
      </c>
      <c r="K2045" s="75">
        <f t="shared" si="127"/>
        <v>7.0351418202174081E-4</v>
      </c>
      <c r="L2045" s="11"/>
      <c r="M2045" s="6"/>
      <c r="N2045" s="6"/>
      <c r="O2045" s="6"/>
      <c r="Q2045" s="7"/>
    </row>
    <row r="2046" spans="1:17" s="9" customFormat="1" ht="16.149999999999999" customHeight="1" x14ac:dyDescent="0.25">
      <c r="A2046" s="9" t="s">
        <v>192</v>
      </c>
      <c r="B2046" s="7">
        <v>2022</v>
      </c>
      <c r="C2046" s="296" t="s">
        <v>34</v>
      </c>
      <c r="D2046" s="307">
        <v>2017</v>
      </c>
      <c r="E2046" s="307" t="s">
        <v>194</v>
      </c>
      <c r="F2046" s="65">
        <f t="shared" si="125"/>
        <v>5</v>
      </c>
      <c r="G2046" s="66" t="str">
        <f t="shared" si="126"/>
        <v>2013+</v>
      </c>
      <c r="H2046" s="67" t="str">
        <f t="shared" si="128"/>
        <v>2022-T7 Single Construction-5</v>
      </c>
      <c r="I2046" s="302">
        <v>8.4995241384317702E-4</v>
      </c>
      <c r="J2046" s="305">
        <f>VLOOKUP(H2046,T7_ReductionFactor!$G$10:$H$3591,2,FALSE)</f>
        <v>0.84688280539775906</v>
      </c>
      <c r="K2046" s="75">
        <f t="shared" si="127"/>
        <v>7.198100846901069E-4</v>
      </c>
      <c r="L2046" s="11"/>
      <c r="M2046" s="6"/>
      <c r="N2046" s="6"/>
      <c r="O2046" s="6"/>
      <c r="Q2046" s="7"/>
    </row>
    <row r="2047" spans="1:17" s="9" customFormat="1" ht="16.149999999999999" customHeight="1" x14ac:dyDescent="0.25">
      <c r="A2047" s="9" t="s">
        <v>192</v>
      </c>
      <c r="B2047" s="7">
        <v>2022</v>
      </c>
      <c r="C2047" s="296" t="s">
        <v>34</v>
      </c>
      <c r="D2047" s="307">
        <v>2016</v>
      </c>
      <c r="E2047" s="307" t="s">
        <v>194</v>
      </c>
      <c r="F2047" s="65">
        <f t="shared" si="125"/>
        <v>6</v>
      </c>
      <c r="G2047" s="66" t="str">
        <f t="shared" si="126"/>
        <v>2013+</v>
      </c>
      <c r="H2047" s="67" t="str">
        <f t="shared" si="128"/>
        <v>2022-T7 Single Construction-6</v>
      </c>
      <c r="I2047" s="302">
        <v>2.0745045393639498E-3</v>
      </c>
      <c r="J2047" s="305">
        <f>VLOOKUP(H2047,T7_ReductionFactor!$G$10:$H$3591,2,FALSE)</f>
        <v>0.8363557422149499</v>
      </c>
      <c r="K2047" s="75">
        <f t="shared" si="127"/>
        <v>1.735023783748019E-3</v>
      </c>
      <c r="L2047" s="11"/>
      <c r="M2047" s="6"/>
      <c r="N2047" s="6"/>
      <c r="O2047" s="6"/>
      <c r="Q2047" s="7"/>
    </row>
    <row r="2048" spans="1:17" s="9" customFormat="1" ht="16.149999999999999" customHeight="1" x14ac:dyDescent="0.25">
      <c r="A2048" s="9" t="s">
        <v>192</v>
      </c>
      <c r="B2048" s="7">
        <v>2022</v>
      </c>
      <c r="C2048" s="296" t="s">
        <v>34</v>
      </c>
      <c r="D2048" s="307">
        <v>2015</v>
      </c>
      <c r="E2048" s="307" t="s">
        <v>194</v>
      </c>
      <c r="F2048" s="65">
        <f t="shared" si="125"/>
        <v>7</v>
      </c>
      <c r="G2048" s="66" t="str">
        <f t="shared" si="126"/>
        <v>2013+</v>
      </c>
      <c r="H2048" s="67" t="str">
        <f t="shared" si="128"/>
        <v>2022-T7 Single Construction-7</v>
      </c>
      <c r="I2048" s="302">
        <v>2.70969215007665E-3</v>
      </c>
      <c r="J2048" s="305">
        <f>VLOOKUP(H2048,T7_ReductionFactor!$G$10:$H$3591,2,FALSE)</f>
        <v>0.82747068649964761</v>
      </c>
      <c r="K2048" s="75">
        <f t="shared" si="127"/>
        <v>2.2421908236266315E-3</v>
      </c>
      <c r="L2048" s="11"/>
      <c r="M2048" s="6"/>
      <c r="N2048" s="6"/>
      <c r="O2048" s="6"/>
      <c r="Q2048" s="7"/>
    </row>
    <row r="2049" spans="1:17" s="9" customFormat="1" ht="16.149999999999999" customHeight="1" x14ac:dyDescent="0.25">
      <c r="A2049" s="9" t="s">
        <v>192</v>
      </c>
      <c r="B2049" s="7">
        <v>2022</v>
      </c>
      <c r="C2049" s="296" t="s">
        <v>34</v>
      </c>
      <c r="D2049" s="307">
        <v>2014</v>
      </c>
      <c r="E2049" s="307" t="s">
        <v>194</v>
      </c>
      <c r="F2049" s="65">
        <f t="shared" si="125"/>
        <v>8</v>
      </c>
      <c r="G2049" s="66" t="str">
        <f t="shared" si="126"/>
        <v>2013+</v>
      </c>
      <c r="H2049" s="67" t="str">
        <f t="shared" si="128"/>
        <v>2022-T7 Single Construction-8</v>
      </c>
      <c r="I2049" s="302">
        <v>2.1116563128937499E-3</v>
      </c>
      <c r="J2049" s="305">
        <f>VLOOKUP(H2049,T7_ReductionFactor!$G$10:$H$3591,2,FALSE)</f>
        <v>0.81981883276604683</v>
      </c>
      <c r="K2049" s="75">
        <f t="shared" si="127"/>
        <v>1.7311756136396083E-3</v>
      </c>
      <c r="L2049" s="11"/>
      <c r="M2049" s="6"/>
      <c r="N2049" s="6"/>
      <c r="O2049" s="6"/>
      <c r="Q2049" s="7"/>
    </row>
    <row r="2050" spans="1:17" s="9" customFormat="1" ht="16.149999999999999" customHeight="1" x14ac:dyDescent="0.25">
      <c r="A2050" s="9" t="s">
        <v>192</v>
      </c>
      <c r="B2050" s="7">
        <v>2022</v>
      </c>
      <c r="C2050" s="296" t="s">
        <v>34</v>
      </c>
      <c r="D2050" s="307">
        <v>2013</v>
      </c>
      <c r="E2050" s="307" t="s">
        <v>194</v>
      </c>
      <c r="F2050" s="65">
        <f t="shared" si="125"/>
        <v>9</v>
      </c>
      <c r="G2050" s="66" t="str">
        <f t="shared" si="126"/>
        <v>2010-12</v>
      </c>
      <c r="H2050" s="67" t="str">
        <f t="shared" si="128"/>
        <v>2022-T7 Single Construction-9</v>
      </c>
      <c r="I2050" s="302">
        <v>1.7328695007188301E-3</v>
      </c>
      <c r="J2050" s="305">
        <f>VLOOKUP(H2050,T7_ReductionFactor!$G$10:$H$3591,2,FALSE)</f>
        <v>0.77981621631166853</v>
      </c>
      <c r="K2050" s="75">
        <f t="shared" si="127"/>
        <v>1.3513197374124483E-3</v>
      </c>
      <c r="L2050" s="11"/>
      <c r="M2050" s="6"/>
      <c r="N2050" s="6"/>
      <c r="O2050" s="6"/>
      <c r="Q2050" s="7"/>
    </row>
    <row r="2051" spans="1:17" s="9" customFormat="1" ht="16.149999999999999" customHeight="1" x14ac:dyDescent="0.25">
      <c r="A2051" s="9" t="s">
        <v>192</v>
      </c>
      <c r="B2051" s="7">
        <v>2022</v>
      </c>
      <c r="C2051" s="296" t="s">
        <v>34</v>
      </c>
      <c r="D2051" s="307">
        <v>2012</v>
      </c>
      <c r="E2051" s="307" t="s">
        <v>194</v>
      </c>
      <c r="F2051" s="65">
        <f t="shared" si="125"/>
        <v>10</v>
      </c>
      <c r="G2051" s="66" t="str">
        <f t="shared" si="126"/>
        <v>2010-12</v>
      </c>
      <c r="H2051" s="67" t="str">
        <f t="shared" si="128"/>
        <v>2022-T7 Single Construction-10</v>
      </c>
      <c r="I2051" s="302">
        <v>3.0653759614122401E-3</v>
      </c>
      <c r="J2051" s="305">
        <f>VLOOKUP(H2051,T7_ReductionFactor!$G$10:$H$3591,2,FALSE)</f>
        <v>0.77440445062238017</v>
      </c>
      <c r="K2051" s="75">
        <f t="shared" si="127"/>
        <v>2.3738407873484962E-3</v>
      </c>
      <c r="L2051" s="11"/>
      <c r="M2051" s="6"/>
      <c r="N2051" s="6"/>
      <c r="O2051" s="6"/>
      <c r="Q2051" s="7"/>
    </row>
    <row r="2052" spans="1:17" s="9" customFormat="1" ht="16.149999999999999" customHeight="1" x14ac:dyDescent="0.25">
      <c r="A2052" s="9" t="s">
        <v>192</v>
      </c>
      <c r="B2052" s="7">
        <v>2022</v>
      </c>
      <c r="C2052" s="296" t="s">
        <v>34</v>
      </c>
      <c r="D2052" s="307">
        <v>2011</v>
      </c>
      <c r="E2052" s="307" t="s">
        <v>194</v>
      </c>
      <c r="F2052" s="65">
        <f t="shared" si="125"/>
        <v>11</v>
      </c>
      <c r="G2052" s="66" t="str">
        <f t="shared" si="126"/>
        <v>2010-12</v>
      </c>
      <c r="H2052" s="67" t="str">
        <f t="shared" si="128"/>
        <v>2022-T7 Single Construction-11</v>
      </c>
      <c r="I2052" s="302">
        <v>1.2884745154354399E-3</v>
      </c>
      <c r="J2052" s="305">
        <f>VLOOKUP(H2052,T7_ReductionFactor!$G$10:$H$3591,2,FALSE)</f>
        <v>0.76959172949913102</v>
      </c>
      <c r="K2052" s="75">
        <f t="shared" si="127"/>
        <v>9.9159933074951493E-4</v>
      </c>
      <c r="L2052" s="11"/>
      <c r="M2052" s="6"/>
      <c r="N2052" s="6"/>
      <c r="O2052" s="6"/>
      <c r="Q2052" s="7"/>
    </row>
    <row r="2053" spans="1:17" s="9" customFormat="1" ht="16.149999999999999" customHeight="1" x14ac:dyDescent="0.25">
      <c r="A2053" s="9" t="s">
        <v>192</v>
      </c>
      <c r="B2053" s="7">
        <v>2022</v>
      </c>
      <c r="C2053" s="296" t="s">
        <v>34</v>
      </c>
      <c r="D2053" s="307">
        <v>2010</v>
      </c>
      <c r="E2053" s="307" t="s">
        <v>194</v>
      </c>
      <c r="F2053" s="65">
        <f t="shared" si="125"/>
        <v>12</v>
      </c>
      <c r="G2053" s="66" t="str">
        <f t="shared" si="126"/>
        <v>2007-09</v>
      </c>
      <c r="H2053" s="67" t="str">
        <f t="shared" si="128"/>
        <v>2022-T7 Single Construction-12</v>
      </c>
      <c r="I2053" s="302">
        <v>1.0704325057011999E-3</v>
      </c>
      <c r="J2053" s="305">
        <f>VLOOKUP(H2053,T7_ReductionFactor!$G$10:$H$3591,2,FALSE)</f>
        <v>0.81897271708090424</v>
      </c>
      <c r="K2053" s="75">
        <f t="shared" si="127"/>
        <v>8.7665501764583223E-4</v>
      </c>
      <c r="L2053" s="11"/>
      <c r="M2053" s="6"/>
      <c r="N2053" s="6"/>
      <c r="O2053" s="6"/>
      <c r="Q2053" s="7"/>
    </row>
    <row r="2054" spans="1:17" s="9" customFormat="1" ht="16.149999999999999" customHeight="1" x14ac:dyDescent="0.25">
      <c r="A2054" s="9" t="s">
        <v>192</v>
      </c>
      <c r="B2054" s="7">
        <v>2022</v>
      </c>
      <c r="C2054" s="296" t="s">
        <v>34</v>
      </c>
      <c r="D2054" s="307">
        <v>2009</v>
      </c>
      <c r="E2054" s="307" t="s">
        <v>194</v>
      </c>
      <c r="F2054" s="65">
        <f t="shared" si="125"/>
        <v>13</v>
      </c>
      <c r="G2054" s="66" t="str">
        <f t="shared" si="126"/>
        <v>2007-09</v>
      </c>
      <c r="H2054" s="67" t="str">
        <f t="shared" si="128"/>
        <v>2022-T7 Single Construction-13</v>
      </c>
      <c r="I2054" s="302">
        <v>1.6989689260064199E-3</v>
      </c>
      <c r="J2054" s="305">
        <f>VLOOKUP(H2054,T7_ReductionFactor!$G$10:$H$3591,2,FALSE)</f>
        <v>0.81422406279444881</v>
      </c>
      <c r="K2054" s="75">
        <f t="shared" si="127"/>
        <v>1.3833413814944686E-3</v>
      </c>
      <c r="L2054" s="11"/>
      <c r="M2054" s="6"/>
      <c r="N2054" s="6"/>
      <c r="O2054" s="6"/>
      <c r="Q2054" s="7"/>
    </row>
    <row r="2055" spans="1:17" s="9" customFormat="1" ht="16.149999999999999" customHeight="1" x14ac:dyDescent="0.25">
      <c r="A2055" s="9" t="s">
        <v>192</v>
      </c>
      <c r="B2055" s="7">
        <v>2022</v>
      </c>
      <c r="C2055" s="296" t="s">
        <v>34</v>
      </c>
      <c r="D2055" s="307">
        <v>2008</v>
      </c>
      <c r="E2055" s="307" t="s">
        <v>194</v>
      </c>
      <c r="F2055" s="65">
        <f t="shared" si="125"/>
        <v>14</v>
      </c>
      <c r="G2055" s="66" t="str">
        <f t="shared" si="126"/>
        <v>2007-09</v>
      </c>
      <c r="H2055" s="67" t="str">
        <f t="shared" si="128"/>
        <v>2022-T7 Single Construction-14</v>
      </c>
      <c r="I2055" s="302">
        <v>2.9714905280763099E-3</v>
      </c>
      <c r="J2055" s="305">
        <f>VLOOKUP(H2055,T7_ReductionFactor!$G$10:$H$3591,2,FALSE)</f>
        <v>0.80997561992907241</v>
      </c>
      <c r="K2055" s="75">
        <f t="shared" si="127"/>
        <v>2.4068348825919757E-3</v>
      </c>
      <c r="L2055" s="11"/>
      <c r="M2055" s="6"/>
      <c r="N2055" s="6"/>
      <c r="O2055" s="6"/>
      <c r="Q2055" s="7"/>
    </row>
    <row r="2056" spans="1:17" s="9" customFormat="1" ht="16.149999999999999" customHeight="1" x14ac:dyDescent="0.25">
      <c r="A2056" s="9" t="s">
        <v>192</v>
      </c>
      <c r="B2056" s="7">
        <v>2022</v>
      </c>
      <c r="C2056" s="296" t="s">
        <v>34</v>
      </c>
      <c r="D2056" s="307">
        <v>2007</v>
      </c>
      <c r="E2056" s="307" t="s">
        <v>194</v>
      </c>
      <c r="F2056" s="65">
        <f t="shared" si="125"/>
        <v>15</v>
      </c>
      <c r="G2056" s="66" t="str">
        <f t="shared" si="126"/>
        <v>1997-06</v>
      </c>
      <c r="H2056" s="67" t="str">
        <f t="shared" si="128"/>
        <v>2022-T7 Single Construction-15</v>
      </c>
      <c r="I2056" s="302">
        <v>2.5082455121572402E-4</v>
      </c>
      <c r="J2056" s="305">
        <f>VLOOKUP(H2056,T7_ReductionFactor!$G$10:$H$3591,2,FALSE)</f>
        <v>0.90070272753615888</v>
      </c>
      <c r="K2056" s="75">
        <f t="shared" si="127"/>
        <v>2.2591835741303561E-4</v>
      </c>
      <c r="L2056" s="11"/>
      <c r="M2056" s="6"/>
      <c r="N2056" s="6"/>
      <c r="O2056" s="6"/>
      <c r="Q2056" s="7"/>
    </row>
    <row r="2057" spans="1:17" s="9" customFormat="1" ht="16.149999999999999" customHeight="1" x14ac:dyDescent="0.25">
      <c r="A2057" s="9" t="s">
        <v>192</v>
      </c>
      <c r="B2057" s="7">
        <v>2022</v>
      </c>
      <c r="C2057" s="296" t="s">
        <v>34</v>
      </c>
      <c r="D2057" s="307">
        <v>2006</v>
      </c>
      <c r="E2057" s="307" t="s">
        <v>194</v>
      </c>
      <c r="F2057" s="65">
        <f t="shared" ref="F2057:F2120" si="129">B2057-D2057</f>
        <v>16</v>
      </c>
      <c r="G2057" s="66" t="str">
        <f t="shared" ref="G2057:G2120" si="130">IF(D2057&lt;1998,"Pre1997",IF(D2057&lt;2008,"1997-06",IF(D2057&lt;2011,"2007-09",IF(D2057&lt;2014,"2010-12","2013+"))))</f>
        <v>1997-06</v>
      </c>
      <c r="H2057" s="67" t="str">
        <f t="shared" si="128"/>
        <v>2022-T7 Single Construction-16</v>
      </c>
      <c r="I2057" s="302">
        <v>2.5834746837833999E-4</v>
      </c>
      <c r="J2057" s="305">
        <f>VLOOKUP(H2057,T7_ReductionFactor!$G$10:$H$3591,2,FALSE)</f>
        <v>0.898371224908178</v>
      </c>
      <c r="K2057" s="75">
        <f t="shared" ref="K2057:K2120" si="131">I2057*J2057</f>
        <v>2.3209193161897608E-4</v>
      </c>
      <c r="L2057" s="11"/>
      <c r="M2057" s="6"/>
      <c r="N2057" s="6"/>
      <c r="O2057" s="6"/>
      <c r="Q2057" s="7"/>
    </row>
    <row r="2058" spans="1:17" s="9" customFormat="1" ht="16.149999999999999" customHeight="1" x14ac:dyDescent="0.25">
      <c r="A2058" s="9" t="s">
        <v>192</v>
      </c>
      <c r="B2058" s="7">
        <v>2022</v>
      </c>
      <c r="C2058" s="296" t="s">
        <v>34</v>
      </c>
      <c r="D2058" s="307">
        <v>2005</v>
      </c>
      <c r="E2058" s="307" t="s">
        <v>194</v>
      </c>
      <c r="F2058" s="65">
        <f t="shared" si="129"/>
        <v>17</v>
      </c>
      <c r="G2058" s="66" t="str">
        <f t="shared" si="130"/>
        <v>1997-06</v>
      </c>
      <c r="H2058" s="67" t="str">
        <f t="shared" ref="H2058:H2121" si="132">CONCATENATE(B2058,"-",C2058,"-",F2058)</f>
        <v>2022-T7 Single Construction-17</v>
      </c>
      <c r="I2058" s="302">
        <v>2.4731530484922601E-4</v>
      </c>
      <c r="J2058" s="305">
        <f>VLOOKUP(H2058,T7_ReductionFactor!$G$10:$H$3591,2,FALSE)</f>
        <v>0.89613365570222026</v>
      </c>
      <c r="K2058" s="75">
        <f t="shared" si="131"/>
        <v>2.2162756824564594E-4</v>
      </c>
      <c r="L2058" s="11"/>
      <c r="M2058" s="6"/>
      <c r="N2058" s="6"/>
      <c r="O2058" s="6"/>
      <c r="Q2058" s="7"/>
    </row>
    <row r="2059" spans="1:17" s="9" customFormat="1" ht="16.149999999999999" customHeight="1" x14ac:dyDescent="0.25">
      <c r="A2059" s="9" t="s">
        <v>192</v>
      </c>
      <c r="B2059" s="7">
        <v>2022</v>
      </c>
      <c r="C2059" s="296" t="s">
        <v>34</v>
      </c>
      <c r="D2059" s="307">
        <v>2004</v>
      </c>
      <c r="E2059" s="307" t="s">
        <v>194</v>
      </c>
      <c r="F2059" s="65">
        <f t="shared" si="129"/>
        <v>18</v>
      </c>
      <c r="G2059" s="66" t="str">
        <f t="shared" si="130"/>
        <v>1997-06</v>
      </c>
      <c r="H2059" s="67" t="str">
        <f t="shared" si="132"/>
        <v>2022-T7 Single Construction-18</v>
      </c>
      <c r="I2059" s="302">
        <v>4.5870809780361203E-3</v>
      </c>
      <c r="J2059" s="305">
        <f>VLOOKUP(H2059,T7_ReductionFactor!$G$10:$H$3591,2,FALSE)</f>
        <v>0.8939887223153774</v>
      </c>
      <c r="K2059" s="75">
        <f t="shared" si="131"/>
        <v>4.1007986627116825E-3</v>
      </c>
      <c r="L2059" s="11"/>
      <c r="M2059" s="6"/>
      <c r="N2059" s="6"/>
      <c r="O2059" s="6"/>
      <c r="Q2059" s="7"/>
    </row>
    <row r="2060" spans="1:17" s="9" customFormat="1" ht="16.149999999999999" customHeight="1" x14ac:dyDescent="0.25">
      <c r="A2060" s="9" t="s">
        <v>192</v>
      </c>
      <c r="B2060" s="7">
        <v>2022</v>
      </c>
      <c r="C2060" s="296" t="s">
        <v>34</v>
      </c>
      <c r="D2060" s="307">
        <v>2003</v>
      </c>
      <c r="E2060" s="307" t="s">
        <v>194</v>
      </c>
      <c r="F2060" s="65">
        <f t="shared" si="129"/>
        <v>19</v>
      </c>
      <c r="G2060" s="66" t="str">
        <f t="shared" si="130"/>
        <v>1997-06</v>
      </c>
      <c r="H2060" s="67" t="str">
        <f t="shared" si="132"/>
        <v>2022-T7 Single Construction-19</v>
      </c>
      <c r="I2060" s="302">
        <v>3.8466660897462802E-3</v>
      </c>
      <c r="J2060" s="305">
        <f>VLOOKUP(H2060,T7_ReductionFactor!$G$10:$H$3591,2,FALSE)</f>
        <v>0.93332019689459944</v>
      </c>
      <c r="K2060" s="75">
        <f t="shared" si="131"/>
        <v>3.5901711522697772E-3</v>
      </c>
      <c r="L2060" s="11"/>
      <c r="M2060" s="6"/>
      <c r="N2060" s="6"/>
      <c r="O2060" s="6"/>
      <c r="Q2060" s="7"/>
    </row>
    <row r="2061" spans="1:17" s="9" customFormat="1" ht="16.149999999999999" customHeight="1" x14ac:dyDescent="0.25">
      <c r="A2061" s="9" t="s">
        <v>192</v>
      </c>
      <c r="B2061" s="7">
        <v>2022</v>
      </c>
      <c r="C2061" s="296" t="s">
        <v>34</v>
      </c>
      <c r="D2061" s="307">
        <v>2002</v>
      </c>
      <c r="E2061" s="307" t="s">
        <v>194</v>
      </c>
      <c r="F2061" s="65">
        <f t="shared" si="129"/>
        <v>20</v>
      </c>
      <c r="G2061" s="66" t="str">
        <f t="shared" si="130"/>
        <v>1997-06</v>
      </c>
      <c r="H2061" s="67" t="str">
        <f t="shared" si="132"/>
        <v>2022-T7 Single Construction-20</v>
      </c>
      <c r="I2061" s="302">
        <v>3.2182313789777001E-3</v>
      </c>
      <c r="J2061" s="305">
        <f>VLOOKUP(H2061,T7_ReductionFactor!$G$10:$H$3591,2,FALSE)</f>
        <v>0.93217804004674965</v>
      </c>
      <c r="K2061" s="75">
        <f t="shared" si="131"/>
        <v>2.9999646192723807E-3</v>
      </c>
      <c r="L2061" s="11"/>
      <c r="M2061" s="6"/>
      <c r="N2061" s="6"/>
      <c r="O2061" s="6"/>
      <c r="Q2061" s="7"/>
    </row>
    <row r="2062" spans="1:17" s="9" customFormat="1" ht="16.149999999999999" customHeight="1" x14ac:dyDescent="0.25">
      <c r="A2062" s="9" t="s">
        <v>192</v>
      </c>
      <c r="B2062" s="7">
        <v>2022</v>
      </c>
      <c r="C2062" s="296" t="s">
        <v>34</v>
      </c>
      <c r="D2062" s="307">
        <v>2001</v>
      </c>
      <c r="E2062" s="307" t="s">
        <v>194</v>
      </c>
      <c r="F2062" s="65">
        <f t="shared" si="129"/>
        <v>21</v>
      </c>
      <c r="G2062" s="66" t="str">
        <f t="shared" si="130"/>
        <v>1997-06</v>
      </c>
      <c r="H2062" s="67" t="str">
        <f t="shared" si="132"/>
        <v>2022-T7 Single Construction-21</v>
      </c>
      <c r="I2062" s="302">
        <v>4.13796321859495E-3</v>
      </c>
      <c r="J2062" s="305">
        <f>VLOOKUP(H2062,T7_ReductionFactor!$G$10:$H$3591,2,FALSE)</f>
        <v>0.93108891923896475</v>
      </c>
      <c r="K2062" s="75">
        <f t="shared" si="131"/>
        <v>3.8528117010521602E-3</v>
      </c>
      <c r="L2062" s="11"/>
      <c r="M2062" s="6"/>
      <c r="N2062" s="6"/>
      <c r="O2062" s="6"/>
      <c r="Q2062" s="7"/>
    </row>
    <row r="2063" spans="1:17" s="9" customFormat="1" ht="16.149999999999999" customHeight="1" x14ac:dyDescent="0.25">
      <c r="A2063" s="9" t="s">
        <v>192</v>
      </c>
      <c r="B2063" s="7">
        <v>2022</v>
      </c>
      <c r="C2063" s="296" t="s">
        <v>34</v>
      </c>
      <c r="D2063" s="307">
        <v>2000</v>
      </c>
      <c r="E2063" s="307" t="s">
        <v>194</v>
      </c>
      <c r="F2063" s="65">
        <f t="shared" si="129"/>
        <v>22</v>
      </c>
      <c r="G2063" s="66" t="str">
        <f t="shared" si="130"/>
        <v>1997-06</v>
      </c>
      <c r="H2063" s="67" t="str">
        <f t="shared" si="132"/>
        <v>2022-T7 Single Construction-22</v>
      </c>
      <c r="I2063" s="302">
        <v>5.2397737611726697E-3</v>
      </c>
      <c r="J2063" s="305">
        <f>VLOOKUP(H2063,T7_ReductionFactor!$G$10:$H$3591,2,FALSE)</f>
        <v>0.93005130364765209</v>
      </c>
      <c r="K2063" s="75">
        <f t="shared" si="131"/>
        <v>4.8732584173974023E-3</v>
      </c>
      <c r="L2063" s="11"/>
      <c r="M2063" s="6"/>
      <c r="N2063" s="6"/>
      <c r="O2063" s="6"/>
      <c r="Q2063" s="7"/>
    </row>
    <row r="2064" spans="1:17" s="9" customFormat="1" ht="16.149999999999999" customHeight="1" x14ac:dyDescent="0.25">
      <c r="A2064" s="9" t="s">
        <v>192</v>
      </c>
      <c r="B2064" s="7">
        <v>2022</v>
      </c>
      <c r="C2064" s="296" t="s">
        <v>34</v>
      </c>
      <c r="D2064" s="307">
        <v>1999</v>
      </c>
      <c r="E2064" s="307" t="s">
        <v>194</v>
      </c>
      <c r="F2064" s="65">
        <f t="shared" si="129"/>
        <v>23</v>
      </c>
      <c r="G2064" s="66" t="str">
        <f t="shared" si="130"/>
        <v>1997-06</v>
      </c>
      <c r="H2064" s="67" t="str">
        <f t="shared" si="132"/>
        <v>2022-T7 Single Construction-23</v>
      </c>
      <c r="I2064" s="302">
        <v>3.1347114738913399E-3</v>
      </c>
      <c r="J2064" s="305">
        <f>VLOOKUP(H2064,T7_ReductionFactor!$G$10:$H$3591,2,FALSE)</f>
        <v>0.92906361566400886</v>
      </c>
      <c r="K2064" s="75">
        <f t="shared" si="131"/>
        <v>2.9123463759969425E-3</v>
      </c>
      <c r="L2064" s="11"/>
      <c r="M2064" s="6"/>
      <c r="N2064" s="6"/>
      <c r="O2064" s="6"/>
      <c r="Q2064" s="7"/>
    </row>
    <row r="2065" spans="1:17" s="9" customFormat="1" ht="16.149999999999999" customHeight="1" x14ac:dyDescent="0.25">
      <c r="A2065" s="9" t="s">
        <v>192</v>
      </c>
      <c r="B2065" s="7">
        <v>2022</v>
      </c>
      <c r="C2065" s="296" t="s">
        <v>34</v>
      </c>
      <c r="D2065" s="307">
        <v>1998</v>
      </c>
      <c r="E2065" s="307" t="s">
        <v>194</v>
      </c>
      <c r="F2065" s="65">
        <f t="shared" si="129"/>
        <v>24</v>
      </c>
      <c r="G2065" s="66" t="str">
        <f t="shared" si="130"/>
        <v>1997-06</v>
      </c>
      <c r="H2065" s="67" t="str">
        <f t="shared" si="132"/>
        <v>2022-T7 Single Construction-24</v>
      </c>
      <c r="I2065" s="302">
        <v>2.0492414826762798E-3</v>
      </c>
      <c r="J2065" s="305">
        <f>VLOOKUP(H2065,T7_ReductionFactor!$G$10:$H$3591,2,FALSE)</f>
        <v>0.9281243094587045</v>
      </c>
      <c r="K2065" s="75">
        <f t="shared" si="131"/>
        <v>1.9019508360230541E-3</v>
      </c>
      <c r="L2065" s="11"/>
      <c r="M2065" s="6"/>
      <c r="N2065" s="6"/>
      <c r="O2065" s="6"/>
      <c r="Q2065" s="7"/>
    </row>
    <row r="2066" spans="1:17" s="9" customFormat="1" ht="16.149999999999999" customHeight="1" x14ac:dyDescent="0.25">
      <c r="A2066" s="9" t="s">
        <v>192</v>
      </c>
      <c r="B2066" s="7">
        <v>2022</v>
      </c>
      <c r="C2066" s="296" t="s">
        <v>34</v>
      </c>
      <c r="D2066" s="307">
        <v>1997</v>
      </c>
      <c r="E2066" s="307" t="s">
        <v>194</v>
      </c>
      <c r="F2066" s="65">
        <f t="shared" si="129"/>
        <v>25</v>
      </c>
      <c r="G2066" s="66" t="str">
        <f t="shared" si="130"/>
        <v>Pre1997</v>
      </c>
      <c r="H2066" s="67" t="str">
        <f t="shared" si="132"/>
        <v>2022-T7 Single Construction-25</v>
      </c>
      <c r="I2066" s="302">
        <v>1.65932523481722E-3</v>
      </c>
      <c r="J2066" s="305">
        <f>VLOOKUP(H2066,T7_ReductionFactor!$G$10:$H$3591,2,FALSE)</f>
        <v>0.92723170018825896</v>
      </c>
      <c r="K2066" s="75">
        <f t="shared" si="131"/>
        <v>1.538578958644853E-3</v>
      </c>
      <c r="L2066" s="11"/>
      <c r="M2066" s="6"/>
      <c r="N2066" s="6"/>
      <c r="O2066" s="6"/>
      <c r="Q2066" s="7"/>
    </row>
    <row r="2067" spans="1:17" s="9" customFormat="1" ht="16.149999999999999" customHeight="1" x14ac:dyDescent="0.25">
      <c r="A2067" s="9" t="s">
        <v>192</v>
      </c>
      <c r="B2067" s="7">
        <v>2022</v>
      </c>
      <c r="C2067" s="296" t="s">
        <v>34</v>
      </c>
      <c r="D2067" s="307">
        <v>1996</v>
      </c>
      <c r="E2067" s="307" t="s">
        <v>194</v>
      </c>
      <c r="F2067" s="65">
        <f t="shared" si="129"/>
        <v>26</v>
      </c>
      <c r="G2067" s="66" t="str">
        <f t="shared" si="130"/>
        <v>Pre1997</v>
      </c>
      <c r="H2067" s="67" t="str">
        <f t="shared" si="132"/>
        <v>2022-T7 Single Construction-26</v>
      </c>
      <c r="I2067" s="302">
        <v>1.8173496511183699E-3</v>
      </c>
      <c r="J2067" s="305">
        <f>VLOOKUP(H2067,T7_ReductionFactor!$G$10:$H$3591,2,FALSE)</f>
        <v>0.92638422175640123</v>
      </c>
      <c r="K2067" s="75">
        <f t="shared" si="131"/>
        <v>1.6835640422105584E-3</v>
      </c>
      <c r="L2067" s="11"/>
      <c r="M2067" s="6"/>
      <c r="N2067" s="6"/>
      <c r="O2067" s="6"/>
      <c r="Q2067" s="7"/>
    </row>
    <row r="2068" spans="1:17" s="9" customFormat="1" ht="16.149999999999999" customHeight="1" x14ac:dyDescent="0.25">
      <c r="A2068" s="9" t="s">
        <v>192</v>
      </c>
      <c r="B2068" s="7">
        <v>2022</v>
      </c>
      <c r="C2068" s="296" t="s">
        <v>34</v>
      </c>
      <c r="D2068" s="307">
        <v>1995</v>
      </c>
      <c r="E2068" s="307" t="s">
        <v>194</v>
      </c>
      <c r="F2068" s="65">
        <f t="shared" si="129"/>
        <v>27</v>
      </c>
      <c r="G2068" s="66" t="str">
        <f t="shared" si="130"/>
        <v>Pre1997</v>
      </c>
      <c r="H2068" s="67" t="str">
        <f t="shared" si="132"/>
        <v>2022-T7 Single Construction-27</v>
      </c>
      <c r="I2068" s="302">
        <v>2.8277390571498901E-4</v>
      </c>
      <c r="J2068" s="305">
        <f>VLOOKUP(H2068,T7_ReductionFactor!$G$10:$H$3591,2,FALSE)</f>
        <v>0.92558030852592665</v>
      </c>
      <c r="K2068" s="75">
        <f t="shared" si="131"/>
        <v>2.6172995889476084E-4</v>
      </c>
      <c r="L2068" s="11"/>
      <c r="M2068" s="6"/>
      <c r="N2068" s="6"/>
      <c r="O2068" s="6"/>
      <c r="Q2068" s="7"/>
    </row>
    <row r="2069" spans="1:17" s="9" customFormat="1" ht="16.149999999999999" customHeight="1" x14ac:dyDescent="0.25">
      <c r="A2069" s="9" t="s">
        <v>192</v>
      </c>
      <c r="B2069" s="7">
        <v>2022</v>
      </c>
      <c r="C2069" s="296" t="s">
        <v>34</v>
      </c>
      <c r="D2069" s="307">
        <v>1994</v>
      </c>
      <c r="E2069" s="307" t="s">
        <v>194</v>
      </c>
      <c r="F2069" s="65">
        <f t="shared" si="129"/>
        <v>28</v>
      </c>
      <c r="G2069" s="66" t="str">
        <f t="shared" si="130"/>
        <v>Pre1997</v>
      </c>
      <c r="H2069" s="67" t="str">
        <f t="shared" si="132"/>
        <v>2022-T7 Single Construction-28</v>
      </c>
      <c r="I2069" s="302">
        <v>2.0350856616912E-4</v>
      </c>
      <c r="J2069" s="305">
        <f>VLOOKUP(H2069,T7_ReductionFactor!$G$10:$H$3591,2,FALSE)</f>
        <v>0.92481834780346972</v>
      </c>
      <c r="K2069" s="75">
        <f t="shared" si="131"/>
        <v>1.8820845592837864E-4</v>
      </c>
      <c r="L2069" s="11"/>
      <c r="M2069" s="6"/>
      <c r="N2069" s="6"/>
      <c r="O2069" s="6"/>
      <c r="Q2069" s="7"/>
    </row>
    <row r="2070" spans="1:17" s="9" customFormat="1" ht="16.149999999999999" customHeight="1" x14ac:dyDescent="0.25">
      <c r="A2070" s="9" t="s">
        <v>192</v>
      </c>
      <c r="B2070" s="7">
        <v>2022</v>
      </c>
      <c r="C2070" s="296" t="s">
        <v>34</v>
      </c>
      <c r="D2070" s="307">
        <v>1993</v>
      </c>
      <c r="E2070" s="307" t="s">
        <v>194</v>
      </c>
      <c r="F2070" s="65">
        <f t="shared" si="129"/>
        <v>29</v>
      </c>
      <c r="G2070" s="66" t="str">
        <f t="shared" si="130"/>
        <v>Pre1997</v>
      </c>
      <c r="H2070" s="67" t="str">
        <f t="shared" si="132"/>
        <v>2022-T7 Single Construction-29</v>
      </c>
      <c r="I2070" s="302">
        <v>2.1419537151988501E-4</v>
      </c>
      <c r="J2070" s="305">
        <f>VLOOKUP(H2070,T7_ReductionFactor!$G$10:$H$3591,2,FALSE)</f>
        <v>1</v>
      </c>
      <c r="K2070" s="75">
        <f t="shared" si="131"/>
        <v>2.1419537151988501E-4</v>
      </c>
      <c r="L2070" s="11"/>
      <c r="M2070" s="6"/>
      <c r="N2070" s="6"/>
      <c r="O2070" s="6"/>
      <c r="Q2070" s="7"/>
    </row>
    <row r="2071" spans="1:17" s="9" customFormat="1" ht="16.149999999999999" customHeight="1" x14ac:dyDescent="0.25">
      <c r="A2071" s="9" t="s">
        <v>192</v>
      </c>
      <c r="B2071" s="7">
        <v>2022</v>
      </c>
      <c r="C2071" s="296" t="s">
        <v>34</v>
      </c>
      <c r="D2071" s="307">
        <v>1992</v>
      </c>
      <c r="E2071" s="307" t="s">
        <v>194</v>
      </c>
      <c r="F2071" s="65">
        <f t="shared" si="129"/>
        <v>30</v>
      </c>
      <c r="G2071" s="66" t="str">
        <f t="shared" si="130"/>
        <v>Pre1997</v>
      </c>
      <c r="H2071" s="67" t="str">
        <f t="shared" si="132"/>
        <v>2022-T7 Single Construction-30</v>
      </c>
      <c r="I2071" s="302">
        <v>1.7801647534415301E-4</v>
      </c>
      <c r="J2071" s="305">
        <f>VLOOKUP(H2071,T7_ReductionFactor!$G$10:$H$3591,2,FALSE)</f>
        <v>1</v>
      </c>
      <c r="K2071" s="75">
        <f t="shared" si="131"/>
        <v>1.7801647534415301E-4</v>
      </c>
      <c r="L2071" s="11"/>
      <c r="M2071" s="6"/>
      <c r="N2071" s="6"/>
      <c r="O2071" s="6"/>
      <c r="Q2071" s="7"/>
    </row>
    <row r="2072" spans="1:17" s="9" customFormat="1" ht="16.149999999999999" customHeight="1" x14ac:dyDescent="0.25">
      <c r="A2072" s="9" t="s">
        <v>192</v>
      </c>
      <c r="B2072" s="7">
        <v>2022</v>
      </c>
      <c r="C2072" s="296" t="s">
        <v>34</v>
      </c>
      <c r="D2072" s="307">
        <v>1991</v>
      </c>
      <c r="E2072" s="307" t="s">
        <v>194</v>
      </c>
      <c r="F2072" s="65">
        <f t="shared" si="129"/>
        <v>31</v>
      </c>
      <c r="G2072" s="66" t="str">
        <f t="shared" si="130"/>
        <v>Pre1997</v>
      </c>
      <c r="H2072" s="67" t="str">
        <f t="shared" si="132"/>
        <v>2022-T7 Single Construction-31</v>
      </c>
      <c r="I2072" s="302">
        <v>1.66970016976792E-4</v>
      </c>
      <c r="J2072" s="305">
        <f>VLOOKUP(H2072,T7_ReductionFactor!$G$10:$H$3591,2,FALSE)</f>
        <v>1</v>
      </c>
      <c r="K2072" s="75">
        <f t="shared" si="131"/>
        <v>1.66970016976792E-4</v>
      </c>
      <c r="L2072" s="11"/>
      <c r="M2072" s="6"/>
      <c r="N2072" s="6"/>
      <c r="O2072" s="6"/>
      <c r="Q2072" s="7"/>
    </row>
    <row r="2073" spans="1:17" s="9" customFormat="1" ht="16.149999999999999" customHeight="1" x14ac:dyDescent="0.25">
      <c r="A2073" s="9" t="s">
        <v>192</v>
      </c>
      <c r="B2073" s="7">
        <v>2022</v>
      </c>
      <c r="C2073" s="296" t="s">
        <v>34</v>
      </c>
      <c r="D2073" s="307">
        <v>1990</v>
      </c>
      <c r="E2073" s="307" t="s">
        <v>194</v>
      </c>
      <c r="F2073" s="65">
        <f t="shared" si="129"/>
        <v>32</v>
      </c>
      <c r="G2073" s="66" t="str">
        <f t="shared" si="130"/>
        <v>Pre1997</v>
      </c>
      <c r="H2073" s="67" t="str">
        <f t="shared" si="132"/>
        <v>2022-T7 Single Construction-32</v>
      </c>
      <c r="I2073" s="302">
        <v>5.6917239906175202E-4</v>
      </c>
      <c r="J2073" s="305">
        <f>VLOOKUP(H2073,T7_ReductionFactor!$G$10:$H$3591,2,FALSE)</f>
        <v>1</v>
      </c>
      <c r="K2073" s="75">
        <f t="shared" si="131"/>
        <v>5.6917239906175202E-4</v>
      </c>
      <c r="L2073" s="11"/>
      <c r="M2073" s="6"/>
      <c r="N2073" s="6"/>
      <c r="O2073" s="6"/>
      <c r="Q2073" s="7"/>
    </row>
    <row r="2074" spans="1:17" s="9" customFormat="1" ht="16.149999999999999" customHeight="1" x14ac:dyDescent="0.25">
      <c r="A2074" s="9" t="s">
        <v>192</v>
      </c>
      <c r="B2074" s="7">
        <v>2022</v>
      </c>
      <c r="C2074" s="296" t="s">
        <v>34</v>
      </c>
      <c r="D2074" s="307">
        <v>1989</v>
      </c>
      <c r="E2074" s="307" t="s">
        <v>194</v>
      </c>
      <c r="F2074" s="65">
        <f t="shared" si="129"/>
        <v>33</v>
      </c>
      <c r="G2074" s="66" t="str">
        <f t="shared" si="130"/>
        <v>Pre1997</v>
      </c>
      <c r="H2074" s="67" t="str">
        <f t="shared" si="132"/>
        <v>2022-T7 Single Construction-33</v>
      </c>
      <c r="I2074" s="302">
        <v>5.3446350190561505E-4</v>
      </c>
      <c r="J2074" s="305">
        <f>VLOOKUP(H2074,T7_ReductionFactor!$G$10:$H$3591,2,FALSE)</f>
        <v>1</v>
      </c>
      <c r="K2074" s="75">
        <f t="shared" si="131"/>
        <v>5.3446350190561505E-4</v>
      </c>
      <c r="L2074" s="11"/>
      <c r="M2074" s="6"/>
      <c r="N2074" s="6"/>
      <c r="O2074" s="6"/>
      <c r="Q2074" s="7"/>
    </row>
    <row r="2075" spans="1:17" s="9" customFormat="1" ht="16.149999999999999" customHeight="1" x14ac:dyDescent="0.25">
      <c r="A2075" s="9" t="s">
        <v>192</v>
      </c>
      <c r="B2075" s="7">
        <v>2022</v>
      </c>
      <c r="C2075" s="296" t="s">
        <v>34</v>
      </c>
      <c r="D2075" s="307">
        <v>1988</v>
      </c>
      <c r="E2075" s="307" t="s">
        <v>194</v>
      </c>
      <c r="F2075" s="65">
        <f t="shared" si="129"/>
        <v>34</v>
      </c>
      <c r="G2075" s="66" t="str">
        <f t="shared" si="130"/>
        <v>Pre1997</v>
      </c>
      <c r="H2075" s="67" t="str">
        <f t="shared" si="132"/>
        <v>2022-T7 Single Construction-34</v>
      </c>
      <c r="I2075" s="302">
        <v>4.66532183390257E-4</v>
      </c>
      <c r="J2075" s="305">
        <f>VLOOKUP(H2075,T7_ReductionFactor!$G$10:$H$3591,2,FALSE)</f>
        <v>1</v>
      </c>
      <c r="K2075" s="75">
        <f t="shared" si="131"/>
        <v>4.66532183390257E-4</v>
      </c>
      <c r="L2075" s="11"/>
      <c r="M2075" s="6"/>
      <c r="N2075" s="6"/>
      <c r="O2075" s="6"/>
      <c r="Q2075" s="7"/>
    </row>
    <row r="2076" spans="1:17" s="9" customFormat="1" ht="16.149999999999999" customHeight="1" x14ac:dyDescent="0.25">
      <c r="A2076" s="9" t="s">
        <v>192</v>
      </c>
      <c r="B2076" s="7">
        <v>2022</v>
      </c>
      <c r="C2076" s="296" t="s">
        <v>34</v>
      </c>
      <c r="D2076" s="307">
        <v>1987</v>
      </c>
      <c r="E2076" s="307" t="s">
        <v>194</v>
      </c>
      <c r="F2076" s="65">
        <f t="shared" si="129"/>
        <v>35</v>
      </c>
      <c r="G2076" s="66" t="str">
        <f t="shared" si="130"/>
        <v>Pre1997</v>
      </c>
      <c r="H2076" s="67" t="str">
        <f t="shared" si="132"/>
        <v>2022-T7 Single Construction-35</v>
      </c>
      <c r="I2076" s="302">
        <v>3.18261245543963E-4</v>
      </c>
      <c r="J2076" s="305">
        <f>VLOOKUP(H2076,T7_ReductionFactor!$G$10:$H$3591,2,FALSE)</f>
        <v>1</v>
      </c>
      <c r="K2076" s="75">
        <f t="shared" si="131"/>
        <v>3.18261245543963E-4</v>
      </c>
      <c r="L2076" s="11"/>
      <c r="M2076" s="6"/>
      <c r="N2076" s="6"/>
      <c r="O2076" s="6"/>
      <c r="Q2076" s="7"/>
    </row>
    <row r="2077" spans="1:17" s="9" customFormat="1" ht="16.149999999999999" customHeight="1" x14ac:dyDescent="0.25">
      <c r="A2077" s="9" t="s">
        <v>192</v>
      </c>
      <c r="B2077" s="7">
        <v>2022</v>
      </c>
      <c r="C2077" s="296" t="s">
        <v>34</v>
      </c>
      <c r="D2077" s="307">
        <v>1986</v>
      </c>
      <c r="E2077" s="307" t="s">
        <v>194</v>
      </c>
      <c r="F2077" s="65">
        <f t="shared" si="129"/>
        <v>36</v>
      </c>
      <c r="G2077" s="66" t="str">
        <f t="shared" si="130"/>
        <v>Pre1997</v>
      </c>
      <c r="H2077" s="67" t="str">
        <f t="shared" si="132"/>
        <v>2022-T7 Single Construction-36</v>
      </c>
      <c r="I2077" s="302">
        <v>2.8244950384705402E-4</v>
      </c>
      <c r="J2077" s="305">
        <f>VLOOKUP(H2077,T7_ReductionFactor!$G$10:$H$3591,2,FALSE)</f>
        <v>1</v>
      </c>
      <c r="K2077" s="75">
        <f t="shared" si="131"/>
        <v>2.8244950384705402E-4</v>
      </c>
      <c r="L2077" s="11"/>
      <c r="M2077" s="6"/>
      <c r="N2077" s="6"/>
      <c r="O2077" s="6"/>
      <c r="Q2077" s="7"/>
    </row>
    <row r="2078" spans="1:17" s="9" customFormat="1" ht="16.149999999999999" customHeight="1" x14ac:dyDescent="0.25">
      <c r="A2078" s="9" t="s">
        <v>192</v>
      </c>
      <c r="B2078" s="7">
        <v>2022</v>
      </c>
      <c r="C2078" s="296" t="s">
        <v>34</v>
      </c>
      <c r="D2078" s="307">
        <v>1985</v>
      </c>
      <c r="E2078" s="307" t="s">
        <v>194</v>
      </c>
      <c r="F2078" s="65">
        <f t="shared" si="129"/>
        <v>37</v>
      </c>
      <c r="G2078" s="66" t="str">
        <f t="shared" si="130"/>
        <v>Pre1997</v>
      </c>
      <c r="H2078" s="67" t="str">
        <f t="shared" si="132"/>
        <v>2022-T7 Single Construction-37</v>
      </c>
      <c r="I2078" s="302">
        <v>2.3577200114672299E-4</v>
      </c>
      <c r="J2078" s="305">
        <f>VLOOKUP(H2078,T7_ReductionFactor!$G$10:$H$3591,2,FALSE)</f>
        <v>1</v>
      </c>
      <c r="K2078" s="75">
        <f t="shared" si="131"/>
        <v>2.3577200114672299E-4</v>
      </c>
      <c r="L2078" s="11"/>
      <c r="M2078" s="6"/>
      <c r="N2078" s="6"/>
      <c r="O2078" s="6"/>
      <c r="Q2078" s="7"/>
    </row>
    <row r="2079" spans="1:17" s="9" customFormat="1" ht="16.149999999999999" customHeight="1" x14ac:dyDescent="0.25">
      <c r="A2079" s="9" t="s">
        <v>192</v>
      </c>
      <c r="B2079" s="7">
        <v>2022</v>
      </c>
      <c r="C2079" s="296" t="s">
        <v>34</v>
      </c>
      <c r="D2079" s="307">
        <v>1984</v>
      </c>
      <c r="E2079" s="307" t="s">
        <v>194</v>
      </c>
      <c r="F2079" s="65">
        <f t="shared" si="129"/>
        <v>38</v>
      </c>
      <c r="G2079" s="66" t="str">
        <f t="shared" si="130"/>
        <v>Pre1997</v>
      </c>
      <c r="H2079" s="67" t="str">
        <f t="shared" si="132"/>
        <v>2022-T7 Single Construction-38</v>
      </c>
      <c r="I2079" s="302">
        <v>2.11014492937765E-4</v>
      </c>
      <c r="J2079" s="305">
        <f>VLOOKUP(H2079,T7_ReductionFactor!$G$10:$H$3591,2,FALSE)</f>
        <v>1</v>
      </c>
      <c r="K2079" s="75">
        <f t="shared" si="131"/>
        <v>2.11014492937765E-4</v>
      </c>
      <c r="L2079" s="11"/>
      <c r="M2079" s="6"/>
      <c r="N2079" s="6"/>
      <c r="O2079" s="6"/>
      <c r="Q2079" s="7"/>
    </row>
    <row r="2080" spans="1:17" s="9" customFormat="1" ht="16.149999999999999" customHeight="1" x14ac:dyDescent="0.25">
      <c r="A2080" s="9" t="s">
        <v>192</v>
      </c>
      <c r="B2080" s="7">
        <v>2022</v>
      </c>
      <c r="C2080" s="296" t="s">
        <v>34</v>
      </c>
      <c r="D2080" s="307">
        <v>1983</v>
      </c>
      <c r="E2080" s="307" t="s">
        <v>194</v>
      </c>
      <c r="F2080" s="65">
        <f t="shared" si="129"/>
        <v>39</v>
      </c>
      <c r="G2080" s="66" t="str">
        <f t="shared" si="130"/>
        <v>Pre1997</v>
      </c>
      <c r="H2080" s="67" t="str">
        <f t="shared" si="132"/>
        <v>2022-T7 Single Construction-39</v>
      </c>
      <c r="I2080" s="302">
        <v>8.8968571924106902E-5</v>
      </c>
      <c r="J2080" s="305">
        <f>VLOOKUP(H2080,T7_ReductionFactor!$G$10:$H$3591,2,FALSE)</f>
        <v>1</v>
      </c>
      <c r="K2080" s="75">
        <f t="shared" si="131"/>
        <v>8.8968571924106902E-5</v>
      </c>
      <c r="L2080" s="11"/>
      <c r="M2080" s="6"/>
      <c r="N2080" s="6"/>
      <c r="O2080" s="6"/>
      <c r="Q2080" s="7"/>
    </row>
    <row r="2081" spans="1:17" s="9" customFormat="1" ht="16.149999999999999" customHeight="1" x14ac:dyDescent="0.25">
      <c r="A2081" s="9" t="s">
        <v>192</v>
      </c>
      <c r="B2081" s="7">
        <v>2022</v>
      </c>
      <c r="C2081" s="296" t="s">
        <v>34</v>
      </c>
      <c r="D2081" s="307">
        <v>1982</v>
      </c>
      <c r="E2081" s="307" t="s">
        <v>194</v>
      </c>
      <c r="F2081" s="65">
        <f t="shared" si="129"/>
        <v>40</v>
      </c>
      <c r="G2081" s="66" t="str">
        <f t="shared" si="130"/>
        <v>Pre1997</v>
      </c>
      <c r="H2081" s="67" t="str">
        <f t="shared" si="132"/>
        <v>2022-T7 Single Construction-40</v>
      </c>
      <c r="I2081" s="302">
        <v>6.6778932565021899E-5</v>
      </c>
      <c r="J2081" s="305">
        <f>VLOOKUP(H2081,T7_ReductionFactor!$G$10:$H$3591,2,FALSE)</f>
        <v>1</v>
      </c>
      <c r="K2081" s="75">
        <f t="shared" si="131"/>
        <v>6.6778932565021899E-5</v>
      </c>
      <c r="L2081" s="11"/>
      <c r="M2081" s="6"/>
      <c r="N2081" s="6"/>
      <c r="O2081" s="6"/>
      <c r="Q2081" s="7"/>
    </row>
    <row r="2082" spans="1:17" s="9" customFormat="1" ht="16.149999999999999" customHeight="1" x14ac:dyDescent="0.25">
      <c r="A2082" s="9" t="s">
        <v>192</v>
      </c>
      <c r="B2082" s="7">
        <v>2022</v>
      </c>
      <c r="C2082" s="296" t="s">
        <v>34</v>
      </c>
      <c r="D2082" s="307">
        <v>1981</v>
      </c>
      <c r="E2082" s="307" t="s">
        <v>194</v>
      </c>
      <c r="F2082" s="65">
        <f t="shared" si="129"/>
        <v>41</v>
      </c>
      <c r="G2082" s="66" t="str">
        <f t="shared" si="130"/>
        <v>Pre1997</v>
      </c>
      <c r="H2082" s="67" t="str">
        <f t="shared" si="132"/>
        <v>2022-T7 Single Construction-41</v>
      </c>
      <c r="I2082" s="302">
        <v>1.06841181028872E-4</v>
      </c>
      <c r="J2082" s="305">
        <f>VLOOKUP(H2082,T7_ReductionFactor!$G$10:$H$3591,2,FALSE)</f>
        <v>1</v>
      </c>
      <c r="K2082" s="75">
        <f t="shared" si="131"/>
        <v>1.06841181028872E-4</v>
      </c>
      <c r="L2082" s="11"/>
      <c r="M2082" s="6"/>
      <c r="N2082" s="6"/>
      <c r="O2082" s="6"/>
      <c r="Q2082" s="7"/>
    </row>
    <row r="2083" spans="1:17" s="9" customFormat="1" ht="16.149999999999999" customHeight="1" x14ac:dyDescent="0.25">
      <c r="A2083" s="9" t="s">
        <v>192</v>
      </c>
      <c r="B2083" s="7">
        <v>2022</v>
      </c>
      <c r="C2083" s="296" t="s">
        <v>34</v>
      </c>
      <c r="D2083" s="307">
        <v>1980</v>
      </c>
      <c r="E2083" s="307" t="s">
        <v>194</v>
      </c>
      <c r="F2083" s="65">
        <f t="shared" si="129"/>
        <v>42</v>
      </c>
      <c r="G2083" s="66" t="str">
        <f t="shared" si="130"/>
        <v>Pre1997</v>
      </c>
      <c r="H2083" s="67" t="str">
        <f t="shared" si="132"/>
        <v>2022-T7 Single Construction-42</v>
      </c>
      <c r="I2083" s="302">
        <v>3.8557424800214099E-5</v>
      </c>
      <c r="J2083" s="305">
        <f>VLOOKUP(H2083,T7_ReductionFactor!$G$10:$H$3591,2,FALSE)</f>
        <v>1</v>
      </c>
      <c r="K2083" s="75">
        <f t="shared" si="131"/>
        <v>3.8557424800214099E-5</v>
      </c>
      <c r="L2083" s="11"/>
      <c r="M2083" s="6"/>
      <c r="N2083" s="6"/>
      <c r="O2083" s="6"/>
      <c r="Q2083" s="7"/>
    </row>
    <row r="2084" spans="1:17" s="9" customFormat="1" ht="16.149999999999999" customHeight="1" x14ac:dyDescent="0.25">
      <c r="A2084" s="9" t="s">
        <v>192</v>
      </c>
      <c r="B2084" s="7">
        <v>2022</v>
      </c>
      <c r="C2084" s="296" t="s">
        <v>34</v>
      </c>
      <c r="D2084" s="307">
        <v>1979</v>
      </c>
      <c r="E2084" s="307" t="s">
        <v>194</v>
      </c>
      <c r="F2084" s="65">
        <f t="shared" si="129"/>
        <v>43</v>
      </c>
      <c r="G2084" s="66" t="str">
        <f t="shared" si="130"/>
        <v>Pre1997</v>
      </c>
      <c r="H2084" s="67" t="str">
        <f t="shared" si="132"/>
        <v>2022-T7 Single Construction-43</v>
      </c>
      <c r="I2084" s="302">
        <v>1.8072738137808999E-5</v>
      </c>
      <c r="J2084" s="305">
        <f>VLOOKUP(H2084,T7_ReductionFactor!$G$10:$H$3591,2,FALSE)</f>
        <v>1</v>
      </c>
      <c r="K2084" s="75">
        <f t="shared" si="131"/>
        <v>1.8072738137808999E-5</v>
      </c>
      <c r="L2084" s="11"/>
      <c r="M2084" s="6"/>
      <c r="N2084" s="6"/>
      <c r="O2084" s="6"/>
      <c r="Q2084" s="7"/>
    </row>
    <row r="2085" spans="1:17" s="9" customFormat="1" ht="16.149999999999999" customHeight="1" x14ac:dyDescent="0.25">
      <c r="A2085" s="9" t="s">
        <v>192</v>
      </c>
      <c r="B2085" s="7">
        <v>2022</v>
      </c>
      <c r="C2085" s="296" t="s">
        <v>34</v>
      </c>
      <c r="D2085" s="307">
        <v>1978</v>
      </c>
      <c r="E2085" s="307" t="s">
        <v>194</v>
      </c>
      <c r="F2085" s="65">
        <f t="shared" si="129"/>
        <v>44</v>
      </c>
      <c r="G2085" s="66" t="str">
        <f t="shared" si="130"/>
        <v>Pre1997</v>
      </c>
      <c r="H2085" s="67" t="str">
        <f t="shared" si="132"/>
        <v>2022-T7 Single Construction-44</v>
      </c>
      <c r="I2085" s="302">
        <v>2.7896036255207399E-5</v>
      </c>
      <c r="J2085" s="305">
        <f>VLOOKUP(H2085,T7_ReductionFactor!$G$10:$H$3591,2,FALSE)</f>
        <v>1</v>
      </c>
      <c r="K2085" s="75">
        <f t="shared" si="131"/>
        <v>2.7896036255207399E-5</v>
      </c>
      <c r="L2085" s="11"/>
      <c r="M2085" s="6"/>
      <c r="N2085" s="6"/>
      <c r="O2085" s="6"/>
      <c r="Q2085" s="7"/>
    </row>
    <row r="2086" spans="1:17" s="9" customFormat="1" ht="16.149999999999999" customHeight="1" x14ac:dyDescent="0.25">
      <c r="A2086" s="9" t="s">
        <v>192</v>
      </c>
      <c r="B2086" s="7">
        <v>2022</v>
      </c>
      <c r="C2086" s="296" t="s">
        <v>35</v>
      </c>
      <c r="D2086" s="307">
        <v>2023</v>
      </c>
      <c r="E2086" s="307" t="s">
        <v>194</v>
      </c>
      <c r="F2086" s="65">
        <f t="shared" si="129"/>
        <v>-1</v>
      </c>
      <c r="G2086" s="66" t="str">
        <f t="shared" si="130"/>
        <v>2013+</v>
      </c>
      <c r="H2086" s="67" t="str">
        <f t="shared" si="132"/>
        <v>2022-T7 SWCV--1</v>
      </c>
      <c r="I2086" s="302">
        <v>3.2448369203605099E-6</v>
      </c>
      <c r="J2086" s="305">
        <f>VLOOKUP(H2086,T7_ReductionFactor!$G$10:$H$3591,2,FALSE)</f>
        <v>0.99175060641180157</v>
      </c>
      <c r="K2086" s="75">
        <f t="shared" si="131"/>
        <v>3.2180689834749381E-6</v>
      </c>
      <c r="L2086" s="11"/>
      <c r="M2086" s="6"/>
      <c r="N2086" s="6"/>
      <c r="O2086" s="6"/>
      <c r="Q2086" s="7"/>
    </row>
    <row r="2087" spans="1:17" s="9" customFormat="1" ht="16.149999999999999" customHeight="1" x14ac:dyDescent="0.25">
      <c r="A2087" s="9" t="s">
        <v>192</v>
      </c>
      <c r="B2087" s="7">
        <v>2022</v>
      </c>
      <c r="C2087" s="296" t="s">
        <v>35</v>
      </c>
      <c r="D2087" s="307">
        <v>2022</v>
      </c>
      <c r="E2087" s="307" t="s">
        <v>194</v>
      </c>
      <c r="F2087" s="65">
        <f t="shared" si="129"/>
        <v>0</v>
      </c>
      <c r="G2087" s="66" t="str">
        <f t="shared" si="130"/>
        <v>2013+</v>
      </c>
      <c r="H2087" s="67" t="str">
        <f t="shared" si="132"/>
        <v>2022-T7 SWCV-0</v>
      </c>
      <c r="I2087" s="302">
        <v>6.7896429959204201E-5</v>
      </c>
      <c r="J2087" s="305">
        <f>VLOOKUP(H2087,T7_ReductionFactor!$G$10:$H$3591,2,FALSE)</f>
        <v>0.97347043036060266</v>
      </c>
      <c r="K2087" s="75">
        <f t="shared" si="131"/>
        <v>6.6095166892335031E-5</v>
      </c>
      <c r="L2087" s="11"/>
      <c r="M2087" s="6"/>
      <c r="N2087" s="6"/>
      <c r="O2087" s="6"/>
      <c r="Q2087" s="7"/>
    </row>
    <row r="2088" spans="1:17" s="9" customFormat="1" ht="16.149999999999999" customHeight="1" x14ac:dyDescent="0.25">
      <c r="A2088" s="9" t="s">
        <v>192</v>
      </c>
      <c r="B2088" s="7">
        <v>2022</v>
      </c>
      <c r="C2088" s="296" t="s">
        <v>35</v>
      </c>
      <c r="D2088" s="307">
        <v>2021</v>
      </c>
      <c r="E2088" s="307" t="s">
        <v>194</v>
      </c>
      <c r="F2088" s="65">
        <f t="shared" si="129"/>
        <v>1</v>
      </c>
      <c r="G2088" s="66" t="str">
        <f t="shared" si="130"/>
        <v>2013+</v>
      </c>
      <c r="H2088" s="67" t="str">
        <f t="shared" si="132"/>
        <v>2022-T7 SWCV-1</v>
      </c>
      <c r="I2088" s="302">
        <v>1.01070911292189E-4</v>
      </c>
      <c r="J2088" s="305">
        <f>VLOOKUP(H2088,T7_ReductionFactor!$G$10:$H$3591,2,FALSE)</f>
        <v>0.95706779991028723</v>
      </c>
      <c r="K2088" s="75">
        <f t="shared" si="131"/>
        <v>9.6731714705343132E-5</v>
      </c>
      <c r="L2088" s="11"/>
      <c r="M2088" s="6"/>
      <c r="N2088" s="6"/>
      <c r="O2088" s="6"/>
      <c r="Q2088" s="7"/>
    </row>
    <row r="2089" spans="1:17" s="9" customFormat="1" ht="16.149999999999999" customHeight="1" x14ac:dyDescent="0.25">
      <c r="A2089" s="9" t="s">
        <v>192</v>
      </c>
      <c r="B2089" s="7">
        <v>2022</v>
      </c>
      <c r="C2089" s="296" t="s">
        <v>35</v>
      </c>
      <c r="D2089" s="307">
        <v>2020</v>
      </c>
      <c r="E2089" s="307" t="s">
        <v>194</v>
      </c>
      <c r="F2089" s="65">
        <f t="shared" si="129"/>
        <v>2</v>
      </c>
      <c r="G2089" s="66" t="str">
        <f t="shared" si="130"/>
        <v>2013+</v>
      </c>
      <c r="H2089" s="67" t="str">
        <f t="shared" si="132"/>
        <v>2022-T7 SWCV-2</v>
      </c>
      <c r="I2089" s="302">
        <v>9.8688926893380694E-5</v>
      </c>
      <c r="J2089" s="305">
        <f>VLOOKUP(H2089,T7_ReductionFactor!$G$10:$H$3591,2,FALSE)</f>
        <v>0.94226758210400585</v>
      </c>
      <c r="K2089" s="75">
        <f t="shared" si="131"/>
        <v>9.2991376524264829E-5</v>
      </c>
      <c r="L2089" s="11"/>
      <c r="M2089" s="6"/>
      <c r="N2089" s="6"/>
      <c r="O2089" s="6"/>
      <c r="Q2089" s="7"/>
    </row>
    <row r="2090" spans="1:17" s="9" customFormat="1" ht="16.149999999999999" customHeight="1" x14ac:dyDescent="0.25">
      <c r="A2090" s="9" t="s">
        <v>192</v>
      </c>
      <c r="B2090" s="7">
        <v>2022</v>
      </c>
      <c r="C2090" s="296" t="s">
        <v>35</v>
      </c>
      <c r="D2090" s="307">
        <v>2019</v>
      </c>
      <c r="E2090" s="307" t="s">
        <v>194</v>
      </c>
      <c r="F2090" s="65">
        <f t="shared" si="129"/>
        <v>3</v>
      </c>
      <c r="G2090" s="66" t="str">
        <f t="shared" si="130"/>
        <v>2013+</v>
      </c>
      <c r="H2090" s="67" t="str">
        <f t="shared" si="132"/>
        <v>2022-T7 SWCV-3</v>
      </c>
      <c r="I2090" s="302">
        <v>1.01440812139627E-4</v>
      </c>
      <c r="J2090" s="305">
        <f>VLOOKUP(H2090,T7_ReductionFactor!$G$10:$H$3591,2,FALSE)</f>
        <v>0.9288458972645901</v>
      </c>
      <c r="K2090" s="75">
        <f t="shared" si="131"/>
        <v>9.4222882171080563E-5</v>
      </c>
      <c r="L2090" s="11"/>
      <c r="M2090" s="6"/>
      <c r="N2090" s="6"/>
      <c r="O2090" s="6"/>
      <c r="Q2090" s="7"/>
    </row>
    <row r="2091" spans="1:17" s="9" customFormat="1" ht="16.149999999999999" customHeight="1" x14ac:dyDescent="0.25">
      <c r="A2091" s="9" t="s">
        <v>192</v>
      </c>
      <c r="B2091" s="7">
        <v>2022</v>
      </c>
      <c r="C2091" s="296" t="s">
        <v>35</v>
      </c>
      <c r="D2091" s="307">
        <v>2018</v>
      </c>
      <c r="E2091" s="307" t="s">
        <v>194</v>
      </c>
      <c r="F2091" s="65">
        <f t="shared" si="129"/>
        <v>4</v>
      </c>
      <c r="G2091" s="66" t="str">
        <f t="shared" si="130"/>
        <v>2013+</v>
      </c>
      <c r="H2091" s="67" t="str">
        <f t="shared" si="132"/>
        <v>2022-T7 SWCV-4</v>
      </c>
      <c r="I2091" s="302">
        <v>5.6260030628226897E-5</v>
      </c>
      <c r="J2091" s="305">
        <f>VLOOKUP(H2091,T7_ReductionFactor!$G$10:$H$3591,2,FALSE)</f>
        <v>0.91661871539738149</v>
      </c>
      <c r="K2091" s="75">
        <f t="shared" si="131"/>
        <v>5.1568997002662677E-5</v>
      </c>
      <c r="L2091" s="11"/>
      <c r="M2091" s="6"/>
      <c r="N2091" s="6"/>
      <c r="O2091" s="6"/>
      <c r="Q2091" s="7"/>
    </row>
    <row r="2092" spans="1:17" s="9" customFormat="1" ht="16.149999999999999" customHeight="1" x14ac:dyDescent="0.25">
      <c r="A2092" s="9" t="s">
        <v>192</v>
      </c>
      <c r="B2092" s="7">
        <v>2022</v>
      </c>
      <c r="C2092" s="296" t="s">
        <v>35</v>
      </c>
      <c r="D2092" s="307">
        <v>2017</v>
      </c>
      <c r="E2092" s="307" t="s">
        <v>194</v>
      </c>
      <c r="F2092" s="65">
        <f t="shared" si="129"/>
        <v>5</v>
      </c>
      <c r="G2092" s="66" t="str">
        <f t="shared" si="130"/>
        <v>2013+</v>
      </c>
      <c r="H2092" s="67" t="str">
        <f t="shared" si="132"/>
        <v>2022-T7 SWCV-5</v>
      </c>
      <c r="I2092" s="302">
        <v>2.2000733462851501E-4</v>
      </c>
      <c r="J2092" s="305">
        <f>VLOOKUP(H2092,T7_ReductionFactor!$G$10:$H$3591,2,FALSE)</f>
        <v>0.90543336757114168</v>
      </c>
      <c r="K2092" s="75">
        <f t="shared" si="131"/>
        <v>1.9920198188304739E-4</v>
      </c>
      <c r="L2092" s="11"/>
      <c r="M2092" s="6"/>
      <c r="N2092" s="6"/>
      <c r="O2092" s="6"/>
      <c r="Q2092" s="7"/>
    </row>
    <row r="2093" spans="1:17" s="9" customFormat="1" ht="16.149999999999999" customHeight="1" x14ac:dyDescent="0.25">
      <c r="A2093" s="9" t="s">
        <v>192</v>
      </c>
      <c r="B2093" s="7">
        <v>2022</v>
      </c>
      <c r="C2093" s="296" t="s">
        <v>35</v>
      </c>
      <c r="D2093" s="307">
        <v>2016</v>
      </c>
      <c r="E2093" s="307" t="s">
        <v>194</v>
      </c>
      <c r="F2093" s="65">
        <f t="shared" si="129"/>
        <v>6</v>
      </c>
      <c r="G2093" s="66" t="str">
        <f t="shared" si="130"/>
        <v>2013+</v>
      </c>
      <c r="H2093" s="67" t="str">
        <f t="shared" si="132"/>
        <v>2022-T7 SWCV-6</v>
      </c>
      <c r="I2093" s="302">
        <v>1.7694523075064501E-4</v>
      </c>
      <c r="J2093" s="305">
        <f>VLOOKUP(H2093,T7_ReductionFactor!$G$10:$H$3591,2,FALSE)</f>
        <v>0.89516213848747761</v>
      </c>
      <c r="K2093" s="75">
        <f t="shared" si="131"/>
        <v>1.5839467115390758E-4</v>
      </c>
      <c r="L2093" s="11"/>
      <c r="M2093" s="6"/>
      <c r="N2093" s="6"/>
      <c r="O2093" s="6"/>
      <c r="Q2093" s="7"/>
    </row>
    <row r="2094" spans="1:17" s="9" customFormat="1" ht="16.149999999999999" customHeight="1" x14ac:dyDescent="0.25">
      <c r="A2094" s="9" t="s">
        <v>192</v>
      </c>
      <c r="B2094" s="7">
        <v>2022</v>
      </c>
      <c r="C2094" s="296" t="s">
        <v>35</v>
      </c>
      <c r="D2094" s="307">
        <v>2015</v>
      </c>
      <c r="E2094" s="307" t="s">
        <v>194</v>
      </c>
      <c r="F2094" s="65">
        <f t="shared" si="129"/>
        <v>7</v>
      </c>
      <c r="G2094" s="66" t="str">
        <f t="shared" si="130"/>
        <v>2013+</v>
      </c>
      <c r="H2094" s="67" t="str">
        <f t="shared" si="132"/>
        <v>2022-T7 SWCV-7</v>
      </c>
      <c r="I2094" s="302">
        <v>1.2622739658169001E-4</v>
      </c>
      <c r="J2094" s="305">
        <f>VLOOKUP(H2094,T7_ReductionFactor!$G$10:$H$3591,2,FALSE)</f>
        <v>0.88569736831350188</v>
      </c>
      <c r="K2094" s="75">
        <f t="shared" si="131"/>
        <v>1.1179927296146756E-4</v>
      </c>
      <c r="L2094" s="11"/>
      <c r="M2094" s="6"/>
      <c r="N2094" s="6"/>
      <c r="O2094" s="6"/>
      <c r="Q2094" s="7"/>
    </row>
    <row r="2095" spans="1:17" s="9" customFormat="1" ht="16.149999999999999" customHeight="1" x14ac:dyDescent="0.25">
      <c r="A2095" s="9" t="s">
        <v>192</v>
      </c>
      <c r="B2095" s="7">
        <v>2022</v>
      </c>
      <c r="C2095" s="296" t="s">
        <v>35</v>
      </c>
      <c r="D2095" s="307">
        <v>2014</v>
      </c>
      <c r="E2095" s="307" t="s">
        <v>194</v>
      </c>
      <c r="F2095" s="65">
        <f t="shared" si="129"/>
        <v>8</v>
      </c>
      <c r="G2095" s="66" t="str">
        <f t="shared" si="130"/>
        <v>2013+</v>
      </c>
      <c r="H2095" s="67" t="str">
        <f t="shared" si="132"/>
        <v>2022-T7 SWCV-8</v>
      </c>
      <c r="I2095" s="302">
        <v>8.5506243031847106E-5</v>
      </c>
      <c r="J2095" s="305">
        <f>VLOOKUP(H2095,T7_ReductionFactor!$G$10:$H$3591,2,FALSE)</f>
        <v>0.87694766468903063</v>
      </c>
      <c r="K2095" s="75">
        <f t="shared" si="131"/>
        <v>7.4984500143111021E-5</v>
      </c>
      <c r="L2095" s="11"/>
      <c r="M2095" s="6"/>
      <c r="N2095" s="6"/>
      <c r="O2095" s="6"/>
      <c r="Q2095" s="7"/>
    </row>
    <row r="2096" spans="1:17" s="9" customFormat="1" ht="16.149999999999999" customHeight="1" x14ac:dyDescent="0.25">
      <c r="A2096" s="9" t="s">
        <v>192</v>
      </c>
      <c r="B2096" s="7">
        <v>2022</v>
      </c>
      <c r="C2096" s="296" t="s">
        <v>35</v>
      </c>
      <c r="D2096" s="307">
        <v>2013</v>
      </c>
      <c r="E2096" s="307" t="s">
        <v>194</v>
      </c>
      <c r="F2096" s="65">
        <f t="shared" si="129"/>
        <v>9</v>
      </c>
      <c r="G2096" s="66" t="str">
        <f t="shared" si="130"/>
        <v>2010-12</v>
      </c>
      <c r="H2096" s="67" t="str">
        <f t="shared" si="132"/>
        <v>2022-T7 SWCV-9</v>
      </c>
      <c r="I2096" s="302">
        <v>1.21472450886419E-4</v>
      </c>
      <c r="J2096" s="305">
        <f>VLOOKUP(H2096,T7_ReductionFactor!$G$10:$H$3591,2,FALSE)</f>
        <v>0.83424609644681169</v>
      </c>
      <c r="K2096" s="75">
        <f t="shared" si="131"/>
        <v>1.013379179778221E-4</v>
      </c>
      <c r="L2096" s="11"/>
      <c r="M2096" s="6"/>
      <c r="N2096" s="6"/>
      <c r="O2096" s="6"/>
      <c r="Q2096" s="7"/>
    </row>
    <row r="2097" spans="1:17" s="9" customFormat="1" ht="16.149999999999999" customHeight="1" x14ac:dyDescent="0.25">
      <c r="A2097" s="9" t="s">
        <v>192</v>
      </c>
      <c r="B2097" s="7">
        <v>2022</v>
      </c>
      <c r="C2097" s="296" t="s">
        <v>35</v>
      </c>
      <c r="D2097" s="307">
        <v>2012</v>
      </c>
      <c r="E2097" s="307" t="s">
        <v>194</v>
      </c>
      <c r="F2097" s="65">
        <f t="shared" si="129"/>
        <v>10</v>
      </c>
      <c r="G2097" s="66" t="str">
        <f t="shared" si="130"/>
        <v>2010-12</v>
      </c>
      <c r="H2097" s="67" t="str">
        <f t="shared" si="132"/>
        <v>2022-T7 SWCV-10</v>
      </c>
      <c r="I2097" s="302">
        <v>6.9887812265062005E-5</v>
      </c>
      <c r="J2097" s="305">
        <f>VLOOKUP(H2097,T7_ReductionFactor!$G$10:$H$3591,2,FALSE)</f>
        <v>0.82642102821811259</v>
      </c>
      <c r="K2097" s="75">
        <f t="shared" si="131"/>
        <v>5.7756757672006963E-5</v>
      </c>
      <c r="L2097" s="11"/>
      <c r="M2097" s="6"/>
      <c r="N2097" s="6"/>
      <c r="O2097" s="6"/>
      <c r="Q2097" s="7"/>
    </row>
    <row r="2098" spans="1:17" s="9" customFormat="1" ht="16.149999999999999" customHeight="1" x14ac:dyDescent="0.25">
      <c r="A2098" s="9" t="s">
        <v>192</v>
      </c>
      <c r="B2098" s="7">
        <v>2022</v>
      </c>
      <c r="C2098" s="296" t="s">
        <v>35</v>
      </c>
      <c r="D2098" s="307">
        <v>2011</v>
      </c>
      <c r="E2098" s="307" t="s">
        <v>194</v>
      </c>
      <c r="F2098" s="65">
        <f t="shared" si="129"/>
        <v>11</v>
      </c>
      <c r="G2098" s="66" t="str">
        <f t="shared" si="130"/>
        <v>2010-12</v>
      </c>
      <c r="H2098" s="67" t="str">
        <f t="shared" si="132"/>
        <v>2022-T7 SWCV-11</v>
      </c>
      <c r="I2098" s="302">
        <v>1.2589484925223999E-4</v>
      </c>
      <c r="J2098" s="305">
        <f>VLOOKUP(H2098,T7_ReductionFactor!$G$10:$H$3591,2,FALSE)</f>
        <v>0.81926296952507471</v>
      </c>
      <c r="K2098" s="75">
        <f t="shared" si="131"/>
        <v>1.0314098804630178E-4</v>
      </c>
      <c r="L2098" s="11"/>
      <c r="M2098" s="6"/>
      <c r="N2098" s="6"/>
      <c r="O2098" s="6"/>
      <c r="Q2098" s="7"/>
    </row>
    <row r="2099" spans="1:17" s="9" customFormat="1" ht="16.149999999999999" customHeight="1" x14ac:dyDescent="0.25">
      <c r="A2099" s="9" t="s">
        <v>192</v>
      </c>
      <c r="B2099" s="7">
        <v>2022</v>
      </c>
      <c r="C2099" s="296" t="s">
        <v>35</v>
      </c>
      <c r="D2099" s="307">
        <v>2010</v>
      </c>
      <c r="E2099" s="307" t="s">
        <v>194</v>
      </c>
      <c r="F2099" s="65">
        <f t="shared" si="129"/>
        <v>12</v>
      </c>
      <c r="G2099" s="66" t="str">
        <f t="shared" si="130"/>
        <v>2007-09</v>
      </c>
      <c r="H2099" s="67" t="str">
        <f t="shared" si="132"/>
        <v>2022-T7 SWCV-12</v>
      </c>
      <c r="I2099" s="302">
        <v>1.14522658850726E-4</v>
      </c>
      <c r="J2099" s="305">
        <f>VLOOKUP(H2099,T7_ReductionFactor!$G$10:$H$3591,2,FALSE)</f>
        <v>0.87087158337265769</v>
      </c>
      <c r="K2099" s="75">
        <f t="shared" si="131"/>
        <v>9.9734529245378456E-5</v>
      </c>
      <c r="L2099" s="11"/>
      <c r="M2099" s="6"/>
      <c r="N2099" s="6"/>
      <c r="O2099" s="6"/>
      <c r="Q2099" s="7"/>
    </row>
    <row r="2100" spans="1:17" s="9" customFormat="1" ht="16.149999999999999" customHeight="1" x14ac:dyDescent="0.25">
      <c r="A2100" s="9" t="s">
        <v>192</v>
      </c>
      <c r="B2100" s="7">
        <v>2022</v>
      </c>
      <c r="C2100" s="296" t="s">
        <v>35</v>
      </c>
      <c r="D2100" s="307">
        <v>2009</v>
      </c>
      <c r="E2100" s="307" t="s">
        <v>194</v>
      </c>
      <c r="F2100" s="65">
        <f t="shared" si="129"/>
        <v>13</v>
      </c>
      <c r="G2100" s="66" t="str">
        <f t="shared" si="130"/>
        <v>2007-09</v>
      </c>
      <c r="H2100" s="67" t="str">
        <f t="shared" si="132"/>
        <v>2022-T7 SWCV-13</v>
      </c>
      <c r="I2100" s="302">
        <v>9.7496058991629198E-5</v>
      </c>
      <c r="J2100" s="305">
        <f>VLOOKUP(H2100,T7_ReductionFactor!$G$10:$H$3591,2,FALSE)</f>
        <v>0.86486315749042464</v>
      </c>
      <c r="K2100" s="75">
        <f t="shared" si="131"/>
        <v>8.4320749422373136E-5</v>
      </c>
      <c r="L2100" s="11"/>
      <c r="M2100" s="6"/>
      <c r="N2100" s="6"/>
      <c r="O2100" s="6"/>
      <c r="Q2100" s="7"/>
    </row>
    <row r="2101" spans="1:17" s="9" customFormat="1" ht="16.149999999999999" customHeight="1" x14ac:dyDescent="0.25">
      <c r="A2101" s="9" t="s">
        <v>192</v>
      </c>
      <c r="B2101" s="7">
        <v>2022</v>
      </c>
      <c r="C2101" s="296" t="s">
        <v>35</v>
      </c>
      <c r="D2101" s="307">
        <v>2008</v>
      </c>
      <c r="E2101" s="307" t="s">
        <v>194</v>
      </c>
      <c r="F2101" s="65">
        <f t="shared" si="129"/>
        <v>14</v>
      </c>
      <c r="G2101" s="66" t="str">
        <f t="shared" si="130"/>
        <v>2007-09</v>
      </c>
      <c r="H2101" s="67" t="str">
        <f t="shared" si="132"/>
        <v>2022-T7 SWCV-14</v>
      </c>
      <c r="I2101" s="302">
        <v>2.15895902391893E-4</v>
      </c>
      <c r="J2101" s="305">
        <f>VLOOKUP(H2101,T7_ReductionFactor!$G$10:$H$3591,2,FALSE)</f>
        <v>0.85915994960837616</v>
      </c>
      <c r="K2101" s="75">
        <f t="shared" si="131"/>
        <v>1.8548911261967368E-4</v>
      </c>
      <c r="L2101" s="11"/>
      <c r="M2101" s="6"/>
      <c r="N2101" s="6"/>
      <c r="O2101" s="6"/>
      <c r="Q2101" s="7"/>
    </row>
    <row r="2102" spans="1:17" s="9" customFormat="1" ht="16.149999999999999" customHeight="1" x14ac:dyDescent="0.25">
      <c r="A2102" s="9" t="s">
        <v>192</v>
      </c>
      <c r="B2102" s="7">
        <v>2022</v>
      </c>
      <c r="C2102" s="296" t="s">
        <v>35</v>
      </c>
      <c r="D2102" s="307">
        <v>2007</v>
      </c>
      <c r="E2102" s="307" t="s">
        <v>194</v>
      </c>
      <c r="F2102" s="65">
        <f t="shared" si="129"/>
        <v>15</v>
      </c>
      <c r="G2102" s="66" t="str">
        <f t="shared" si="130"/>
        <v>1997-06</v>
      </c>
      <c r="H2102" s="67" t="str">
        <f t="shared" si="132"/>
        <v>2022-T7 SWCV-15</v>
      </c>
      <c r="I2102" s="302">
        <v>3.1954753702955401E-4</v>
      </c>
      <c r="J2102" s="305">
        <f>VLOOKUP(H2102,T7_ReductionFactor!$G$10:$H$3591,2,FALSE)</f>
        <v>0.93009637816994872</v>
      </c>
      <c r="K2102" s="75">
        <f t="shared" si="131"/>
        <v>2.9721000684431576E-4</v>
      </c>
      <c r="L2102" s="11"/>
      <c r="M2102" s="6"/>
      <c r="N2102" s="6"/>
      <c r="O2102" s="6"/>
      <c r="Q2102" s="7"/>
    </row>
    <row r="2103" spans="1:17" s="9" customFormat="1" ht="16.149999999999999" customHeight="1" x14ac:dyDescent="0.25">
      <c r="A2103" s="9" t="s">
        <v>192</v>
      </c>
      <c r="B2103" s="7">
        <v>2022</v>
      </c>
      <c r="C2103" s="296" t="s">
        <v>35</v>
      </c>
      <c r="D2103" s="307">
        <v>2006</v>
      </c>
      <c r="E2103" s="307" t="s">
        <v>194</v>
      </c>
      <c r="F2103" s="65">
        <f t="shared" si="129"/>
        <v>16</v>
      </c>
      <c r="G2103" s="66" t="str">
        <f t="shared" si="130"/>
        <v>1997-06</v>
      </c>
      <c r="H2103" s="67" t="str">
        <f t="shared" si="132"/>
        <v>2022-T7 SWCV-16</v>
      </c>
      <c r="I2103" s="302">
        <v>4.5909357172830998E-4</v>
      </c>
      <c r="J2103" s="305">
        <f>VLOOKUP(H2103,T7_ReductionFactor!$G$10:$H$3591,2,FALSE)</f>
        <v>0.92709406120269966</v>
      </c>
      <c r="K2103" s="75">
        <f t="shared" si="131"/>
        <v>4.2562292388565181E-4</v>
      </c>
      <c r="L2103" s="11"/>
      <c r="M2103" s="6"/>
      <c r="N2103" s="6"/>
      <c r="O2103" s="6"/>
      <c r="Q2103" s="7"/>
    </row>
    <row r="2104" spans="1:17" s="9" customFormat="1" ht="16.149999999999999" customHeight="1" x14ac:dyDescent="0.25">
      <c r="A2104" s="9" t="s">
        <v>192</v>
      </c>
      <c r="B2104" s="7">
        <v>2022</v>
      </c>
      <c r="C2104" s="296" t="s">
        <v>35</v>
      </c>
      <c r="D2104" s="307">
        <v>2005</v>
      </c>
      <c r="E2104" s="307" t="s">
        <v>194</v>
      </c>
      <c r="F2104" s="65">
        <f t="shared" si="129"/>
        <v>17</v>
      </c>
      <c r="G2104" s="66" t="str">
        <f t="shared" si="130"/>
        <v>1997-06</v>
      </c>
      <c r="H2104" s="67" t="str">
        <f t="shared" si="132"/>
        <v>2022-T7 SWCV-17</v>
      </c>
      <c r="I2104" s="302">
        <v>3.4920155883137499E-4</v>
      </c>
      <c r="J2104" s="305">
        <f>VLOOKUP(H2104,T7_ReductionFactor!$G$10:$H$3591,2,FALSE)</f>
        <v>0.92419172701109409</v>
      </c>
      <c r="K2104" s="75">
        <f t="shared" si="131"/>
        <v>3.2272919173133465E-4</v>
      </c>
      <c r="L2104" s="11"/>
      <c r="M2104" s="6"/>
      <c r="N2104" s="6"/>
      <c r="O2104" s="6"/>
      <c r="Q2104" s="7"/>
    </row>
    <row r="2105" spans="1:17" s="9" customFormat="1" ht="16.149999999999999" customHeight="1" x14ac:dyDescent="0.25">
      <c r="A2105" s="9" t="s">
        <v>192</v>
      </c>
      <c r="B2105" s="7">
        <v>2022</v>
      </c>
      <c r="C2105" s="296" t="s">
        <v>35</v>
      </c>
      <c r="D2105" s="307">
        <v>2004</v>
      </c>
      <c r="E2105" s="307" t="s">
        <v>194</v>
      </c>
      <c r="F2105" s="65">
        <f t="shared" si="129"/>
        <v>18</v>
      </c>
      <c r="G2105" s="66" t="str">
        <f t="shared" si="130"/>
        <v>1997-06</v>
      </c>
      <c r="H2105" s="67" t="str">
        <f t="shared" si="132"/>
        <v>2022-T7 SWCV-18</v>
      </c>
      <c r="I2105" s="302">
        <v>1.90949885800943E-4</v>
      </c>
      <c r="J2105" s="305">
        <f>VLOOKUP(H2105,T7_ReductionFactor!$G$10:$H$3591,2,FALSE)</f>
        <v>0.92138446297445464</v>
      </c>
      <c r="K2105" s="75">
        <f t="shared" si="131"/>
        <v>1.7593825798373531E-4</v>
      </c>
      <c r="L2105" s="11"/>
      <c r="M2105" s="6"/>
      <c r="N2105" s="6"/>
      <c r="O2105" s="6"/>
      <c r="Q2105" s="7"/>
    </row>
    <row r="2106" spans="1:17" s="9" customFormat="1" ht="16.149999999999999" customHeight="1" x14ac:dyDescent="0.25">
      <c r="A2106" s="9" t="s">
        <v>192</v>
      </c>
      <c r="B2106" s="7">
        <v>2022</v>
      </c>
      <c r="C2106" s="296" t="s">
        <v>35</v>
      </c>
      <c r="D2106" s="307">
        <v>2003</v>
      </c>
      <c r="E2106" s="307" t="s">
        <v>194</v>
      </c>
      <c r="F2106" s="65">
        <f t="shared" si="129"/>
        <v>19</v>
      </c>
      <c r="G2106" s="66" t="str">
        <f t="shared" si="130"/>
        <v>1997-06</v>
      </c>
      <c r="H2106" s="67" t="str">
        <f t="shared" si="132"/>
        <v>2022-T7 SWCV-19</v>
      </c>
      <c r="I2106" s="302">
        <v>2.2472113539021899E-4</v>
      </c>
      <c r="J2106" s="305">
        <f>VLOOKUP(H2106,T7_ReductionFactor!$G$10:$H$3591,2,FALSE)</f>
        <v>0.94910156811118718</v>
      </c>
      <c r="K2106" s="75">
        <f t="shared" si="131"/>
        <v>2.1328318198658326E-4</v>
      </c>
      <c r="L2106" s="11"/>
      <c r="M2106" s="6"/>
      <c r="N2106" s="6"/>
      <c r="O2106" s="6"/>
      <c r="Q2106" s="7"/>
    </row>
    <row r="2107" spans="1:17" s="9" customFormat="1" ht="16.149999999999999" customHeight="1" x14ac:dyDescent="0.25">
      <c r="A2107" s="9" t="s">
        <v>192</v>
      </c>
      <c r="B2107" s="7">
        <v>2022</v>
      </c>
      <c r="C2107" s="296" t="s">
        <v>35</v>
      </c>
      <c r="D2107" s="307">
        <v>2002</v>
      </c>
      <c r="E2107" s="307" t="s">
        <v>194</v>
      </c>
      <c r="F2107" s="65">
        <f t="shared" si="129"/>
        <v>20</v>
      </c>
      <c r="G2107" s="66" t="str">
        <f t="shared" si="130"/>
        <v>1997-06</v>
      </c>
      <c r="H2107" s="67" t="str">
        <f t="shared" si="132"/>
        <v>2022-T7 SWCV-20</v>
      </c>
      <c r="I2107" s="302">
        <v>1.6913416832960699E-4</v>
      </c>
      <c r="J2107" s="305">
        <f>VLOOKUP(H2107,T7_ReductionFactor!$G$10:$H$3591,2,FALSE)</f>
        <v>0.94752872321373149</v>
      </c>
      <c r="K2107" s="75">
        <f t="shared" si="131"/>
        <v>1.6025948256916884E-4</v>
      </c>
      <c r="L2107" s="11"/>
      <c r="M2107" s="6"/>
      <c r="N2107" s="6"/>
      <c r="O2107" s="6"/>
      <c r="Q2107" s="7"/>
    </row>
    <row r="2108" spans="1:17" s="9" customFormat="1" ht="16.149999999999999" customHeight="1" x14ac:dyDescent="0.25">
      <c r="A2108" s="9" t="s">
        <v>192</v>
      </c>
      <c r="B2108" s="7">
        <v>2022</v>
      </c>
      <c r="C2108" s="296" t="s">
        <v>35</v>
      </c>
      <c r="D2108" s="307">
        <v>2001</v>
      </c>
      <c r="E2108" s="307" t="s">
        <v>194</v>
      </c>
      <c r="F2108" s="65">
        <f t="shared" si="129"/>
        <v>21</v>
      </c>
      <c r="G2108" s="66" t="str">
        <f t="shared" si="130"/>
        <v>1997-06</v>
      </c>
      <c r="H2108" s="67" t="str">
        <f t="shared" si="132"/>
        <v>2022-T7 SWCV-21</v>
      </c>
      <c r="I2108" s="302">
        <v>1.7688389021327399E-4</v>
      </c>
      <c r="J2108" s="305">
        <f>VLOOKUP(H2108,T7_ReductionFactor!$G$10:$H$3591,2,FALSE)</f>
        <v>0.94600917219561176</v>
      </c>
      <c r="K2108" s="75">
        <f t="shared" si="131"/>
        <v>1.673337825553988E-4</v>
      </c>
      <c r="L2108" s="11"/>
      <c r="M2108" s="6"/>
      <c r="N2108" s="6"/>
      <c r="O2108" s="6"/>
      <c r="Q2108" s="7"/>
    </row>
    <row r="2109" spans="1:17" s="9" customFormat="1" ht="16.149999999999999" customHeight="1" x14ac:dyDescent="0.25">
      <c r="A2109" s="9" t="s">
        <v>192</v>
      </c>
      <c r="B2109" s="7">
        <v>2022</v>
      </c>
      <c r="C2109" s="296" t="s">
        <v>35</v>
      </c>
      <c r="D2109" s="307">
        <v>2000</v>
      </c>
      <c r="E2109" s="307" t="s">
        <v>194</v>
      </c>
      <c r="F2109" s="65">
        <f t="shared" si="129"/>
        <v>22</v>
      </c>
      <c r="G2109" s="66" t="str">
        <f t="shared" si="130"/>
        <v>1997-06</v>
      </c>
      <c r="H2109" s="67" t="str">
        <f t="shared" si="132"/>
        <v>2022-T7 SWCV-22</v>
      </c>
      <c r="I2109" s="302">
        <v>1.21200002500598E-4</v>
      </c>
      <c r="J2109" s="305">
        <f>VLOOKUP(H2109,T7_ReductionFactor!$G$10:$H$3591,2,FALSE)</f>
        <v>0.94454025148814824</v>
      </c>
      <c r="K2109" s="75">
        <f t="shared" si="131"/>
        <v>1.1447828084227904E-4</v>
      </c>
      <c r="L2109" s="11"/>
      <c r="M2109" s="6"/>
      <c r="N2109" s="6"/>
      <c r="O2109" s="6"/>
      <c r="Q2109" s="7"/>
    </row>
    <row r="2110" spans="1:17" s="9" customFormat="1" ht="16.149999999999999" customHeight="1" x14ac:dyDescent="0.25">
      <c r="A2110" s="9" t="s">
        <v>192</v>
      </c>
      <c r="B2110" s="7">
        <v>2022</v>
      </c>
      <c r="C2110" s="296" t="s">
        <v>35</v>
      </c>
      <c r="D2110" s="307">
        <v>1999</v>
      </c>
      <c r="E2110" s="307" t="s">
        <v>194</v>
      </c>
      <c r="F2110" s="65">
        <f t="shared" si="129"/>
        <v>23</v>
      </c>
      <c r="G2110" s="66" t="str">
        <f t="shared" si="130"/>
        <v>1997-06</v>
      </c>
      <c r="H2110" s="67" t="str">
        <f t="shared" si="132"/>
        <v>2022-T7 SWCV-23</v>
      </c>
      <c r="I2110" s="302">
        <v>1.4027437778435799E-4</v>
      </c>
      <c r="J2110" s="305">
        <f>VLOOKUP(H2110,T7_ReductionFactor!$G$10:$H$3591,2,FALSE)</f>
        <v>0.94311947211035219</v>
      </c>
      <c r="K2110" s="75">
        <f t="shared" si="131"/>
        <v>1.3229549712659181E-4</v>
      </c>
      <c r="L2110" s="11"/>
      <c r="M2110" s="6"/>
      <c r="N2110" s="6"/>
      <c r="O2110" s="6"/>
      <c r="Q2110" s="7"/>
    </row>
    <row r="2111" spans="1:17" s="9" customFormat="1" ht="16.149999999999999" customHeight="1" x14ac:dyDescent="0.25">
      <c r="A2111" s="9" t="s">
        <v>192</v>
      </c>
      <c r="B2111" s="7">
        <v>2022</v>
      </c>
      <c r="C2111" s="296" t="s">
        <v>35</v>
      </c>
      <c r="D2111" s="307">
        <v>1998</v>
      </c>
      <c r="E2111" s="307" t="s">
        <v>194</v>
      </c>
      <c r="F2111" s="65">
        <f t="shared" si="129"/>
        <v>24</v>
      </c>
      <c r="G2111" s="66" t="str">
        <f t="shared" si="130"/>
        <v>1997-06</v>
      </c>
      <c r="H2111" s="67" t="str">
        <f t="shared" si="132"/>
        <v>2022-T7 SWCV-24</v>
      </c>
      <c r="I2111" s="302">
        <v>6.0433523831874201E-5</v>
      </c>
      <c r="J2111" s="305">
        <f>VLOOKUP(H2111,T7_ReductionFactor!$G$10:$H$3591,2,FALSE)</f>
        <v>0.9417445055950282</v>
      </c>
      <c r="K2111" s="75">
        <f t="shared" si="131"/>
        <v>5.6912939022413727E-5</v>
      </c>
      <c r="L2111" s="11"/>
      <c r="M2111" s="6"/>
      <c r="N2111" s="6"/>
      <c r="O2111" s="6"/>
      <c r="Q2111" s="7"/>
    </row>
    <row r="2112" spans="1:17" s="9" customFormat="1" ht="16.149999999999999" customHeight="1" x14ac:dyDescent="0.25">
      <c r="A2112" s="9" t="s">
        <v>192</v>
      </c>
      <c r="B2112" s="7">
        <v>2022</v>
      </c>
      <c r="C2112" s="296" t="s">
        <v>35</v>
      </c>
      <c r="D2112" s="307">
        <v>1997</v>
      </c>
      <c r="E2112" s="307" t="s">
        <v>194</v>
      </c>
      <c r="F2112" s="65">
        <f t="shared" si="129"/>
        <v>25</v>
      </c>
      <c r="G2112" s="66" t="str">
        <f t="shared" si="130"/>
        <v>Pre1997</v>
      </c>
      <c r="H2112" s="67" t="str">
        <f t="shared" si="132"/>
        <v>2022-T7 SWCV-25</v>
      </c>
      <c r="I2112" s="302">
        <v>3.9859709211383E-5</v>
      </c>
      <c r="J2112" s="305">
        <f>VLOOKUP(H2112,T7_ReductionFactor!$G$10:$H$3591,2,FALSE)</f>
        <v>0.94041317125470814</v>
      </c>
      <c r="K2112" s="75">
        <f t="shared" si="131"/>
        <v>3.748459554476719E-5</v>
      </c>
      <c r="L2112" s="11"/>
      <c r="M2112" s="6"/>
      <c r="N2112" s="6"/>
      <c r="O2112" s="6"/>
      <c r="Q2112" s="7"/>
    </row>
    <row r="2113" spans="1:17" s="9" customFormat="1" ht="16.149999999999999" customHeight="1" x14ac:dyDescent="0.25">
      <c r="A2113" s="9" t="s">
        <v>192</v>
      </c>
      <c r="B2113" s="7">
        <v>2022</v>
      </c>
      <c r="C2113" s="296" t="s">
        <v>35</v>
      </c>
      <c r="D2113" s="307">
        <v>1996</v>
      </c>
      <c r="E2113" s="307" t="s">
        <v>194</v>
      </c>
      <c r="F2113" s="65">
        <f t="shared" si="129"/>
        <v>26</v>
      </c>
      <c r="G2113" s="66" t="str">
        <f t="shared" si="130"/>
        <v>Pre1997</v>
      </c>
      <c r="H2113" s="67" t="str">
        <f t="shared" si="132"/>
        <v>2022-T7 SWCV-26</v>
      </c>
      <c r="I2113" s="302">
        <v>1.00408384594068E-4</v>
      </c>
      <c r="J2113" s="305">
        <f>VLOOKUP(H2113,T7_ReductionFactor!$G$10:$H$3591,2,FALSE)</f>
        <v>0.93912342464093035</v>
      </c>
      <c r="K2113" s="75">
        <f t="shared" si="131"/>
        <v>9.4295866002644762E-5</v>
      </c>
      <c r="L2113" s="11"/>
      <c r="M2113" s="6"/>
      <c r="N2113" s="6"/>
      <c r="O2113" s="6"/>
      <c r="Q2113" s="7"/>
    </row>
    <row r="2114" spans="1:17" s="9" customFormat="1" ht="16.149999999999999" customHeight="1" x14ac:dyDescent="0.25">
      <c r="A2114" s="9" t="s">
        <v>192</v>
      </c>
      <c r="B2114" s="7">
        <v>2022</v>
      </c>
      <c r="C2114" s="296" t="s">
        <v>35</v>
      </c>
      <c r="D2114" s="307">
        <v>1995</v>
      </c>
      <c r="E2114" s="307" t="s">
        <v>194</v>
      </c>
      <c r="F2114" s="65">
        <f t="shared" si="129"/>
        <v>27</v>
      </c>
      <c r="G2114" s="66" t="str">
        <f t="shared" si="130"/>
        <v>Pre1997</v>
      </c>
      <c r="H2114" s="67" t="str">
        <f t="shared" si="132"/>
        <v>2022-T7 SWCV-27</v>
      </c>
      <c r="I2114" s="302">
        <v>9.2113097656172405E-5</v>
      </c>
      <c r="J2114" s="305">
        <f>VLOOKUP(H2114,T7_ReductionFactor!$G$10:$H$3591,2,FALSE)</f>
        <v>0.93787334706840209</v>
      </c>
      <c r="K2114" s="75">
        <f t="shared" si="131"/>
        <v>8.6390419207632994E-5</v>
      </c>
      <c r="L2114" s="11"/>
      <c r="M2114" s="6"/>
      <c r="N2114" s="6"/>
      <c r="O2114" s="6"/>
      <c r="Q2114" s="7"/>
    </row>
    <row r="2115" spans="1:17" s="9" customFormat="1" ht="16.149999999999999" customHeight="1" x14ac:dyDescent="0.25">
      <c r="A2115" s="9" t="s">
        <v>192</v>
      </c>
      <c r="B2115" s="7">
        <v>2022</v>
      </c>
      <c r="C2115" s="296" t="s">
        <v>35</v>
      </c>
      <c r="D2115" s="307">
        <v>1994</v>
      </c>
      <c r="E2115" s="307" t="s">
        <v>194</v>
      </c>
      <c r="F2115" s="65">
        <f t="shared" si="129"/>
        <v>28</v>
      </c>
      <c r="G2115" s="66" t="str">
        <f t="shared" si="130"/>
        <v>Pre1997</v>
      </c>
      <c r="H2115" s="67" t="str">
        <f t="shared" si="132"/>
        <v>2022-T7 SWCV-28</v>
      </c>
      <c r="I2115" s="302">
        <v>6.3055289618450504E-5</v>
      </c>
      <c r="J2115" s="305">
        <f>VLOOKUP(H2115,T7_ReductionFactor!$G$10:$H$3591,2,FALSE)</f>
        <v>0.93666113609114388</v>
      </c>
      <c r="K2115" s="75">
        <f t="shared" si="131"/>
        <v>5.9061439210573959E-5</v>
      </c>
      <c r="L2115" s="11"/>
      <c r="M2115" s="6"/>
      <c r="N2115" s="6"/>
      <c r="O2115" s="6"/>
      <c r="Q2115" s="7"/>
    </row>
    <row r="2116" spans="1:17" s="9" customFormat="1" ht="16.149999999999999" customHeight="1" x14ac:dyDescent="0.25">
      <c r="A2116" s="9" t="s">
        <v>192</v>
      </c>
      <c r="B2116" s="7">
        <v>2022</v>
      </c>
      <c r="C2116" s="296" t="s">
        <v>35</v>
      </c>
      <c r="D2116" s="307">
        <v>1993</v>
      </c>
      <c r="E2116" s="307" t="s">
        <v>194</v>
      </c>
      <c r="F2116" s="65">
        <f t="shared" si="129"/>
        <v>29</v>
      </c>
      <c r="G2116" s="66" t="str">
        <f t="shared" si="130"/>
        <v>Pre1997</v>
      </c>
      <c r="H2116" s="67" t="str">
        <f t="shared" si="132"/>
        <v>2022-T7 SWCV-29</v>
      </c>
      <c r="I2116" s="302">
        <v>9.8110583266811606E-5</v>
      </c>
      <c r="J2116" s="305">
        <f>VLOOKUP(H2116,T7_ReductionFactor!$G$10:$H$3591,2,FALSE)</f>
        <v>1</v>
      </c>
      <c r="K2116" s="75">
        <f t="shared" si="131"/>
        <v>9.8110583266811606E-5</v>
      </c>
      <c r="L2116" s="11"/>
      <c r="M2116" s="6"/>
      <c r="N2116" s="6"/>
      <c r="O2116" s="6"/>
      <c r="Q2116" s="7"/>
    </row>
    <row r="2117" spans="1:17" s="9" customFormat="1" ht="16.149999999999999" customHeight="1" x14ac:dyDescent="0.25">
      <c r="A2117" s="9" t="s">
        <v>192</v>
      </c>
      <c r="B2117" s="7">
        <v>2022</v>
      </c>
      <c r="C2117" s="296" t="s">
        <v>35</v>
      </c>
      <c r="D2117" s="307">
        <v>1992</v>
      </c>
      <c r="E2117" s="307" t="s">
        <v>194</v>
      </c>
      <c r="F2117" s="65">
        <f t="shared" si="129"/>
        <v>30</v>
      </c>
      <c r="G2117" s="66" t="str">
        <f t="shared" si="130"/>
        <v>Pre1997</v>
      </c>
      <c r="H2117" s="67" t="str">
        <f t="shared" si="132"/>
        <v>2022-T7 SWCV-30</v>
      </c>
      <c r="I2117" s="302">
        <v>6.8397419153271895E-5</v>
      </c>
      <c r="J2117" s="305">
        <f>VLOOKUP(H2117,T7_ReductionFactor!$G$10:$H$3591,2,FALSE)</f>
        <v>1</v>
      </c>
      <c r="K2117" s="75">
        <f t="shared" si="131"/>
        <v>6.8397419153271895E-5</v>
      </c>
      <c r="L2117" s="11"/>
      <c r="M2117" s="6"/>
      <c r="N2117" s="6"/>
      <c r="O2117" s="6"/>
      <c r="Q2117" s="7"/>
    </row>
    <row r="2118" spans="1:17" s="9" customFormat="1" ht="16.149999999999999" customHeight="1" x14ac:dyDescent="0.25">
      <c r="A2118" s="9" t="s">
        <v>192</v>
      </c>
      <c r="B2118" s="7">
        <v>2022</v>
      </c>
      <c r="C2118" s="296" t="s">
        <v>35</v>
      </c>
      <c r="D2118" s="307">
        <v>1991</v>
      </c>
      <c r="E2118" s="307" t="s">
        <v>194</v>
      </c>
      <c r="F2118" s="65">
        <f t="shared" si="129"/>
        <v>31</v>
      </c>
      <c r="G2118" s="66" t="str">
        <f t="shared" si="130"/>
        <v>Pre1997</v>
      </c>
      <c r="H2118" s="67" t="str">
        <f t="shared" si="132"/>
        <v>2022-T7 SWCV-31</v>
      </c>
      <c r="I2118" s="302">
        <v>8.2110098646496406E-5</v>
      </c>
      <c r="J2118" s="305">
        <f>VLOOKUP(H2118,T7_ReductionFactor!$G$10:$H$3591,2,FALSE)</f>
        <v>1</v>
      </c>
      <c r="K2118" s="75">
        <f t="shared" si="131"/>
        <v>8.2110098646496406E-5</v>
      </c>
      <c r="L2118" s="11"/>
      <c r="M2118" s="6"/>
      <c r="N2118" s="6"/>
      <c r="O2118" s="6"/>
      <c r="Q2118" s="7"/>
    </row>
    <row r="2119" spans="1:17" s="9" customFormat="1" ht="16.149999999999999" customHeight="1" x14ac:dyDescent="0.25">
      <c r="A2119" s="9" t="s">
        <v>192</v>
      </c>
      <c r="B2119" s="7">
        <v>2022</v>
      </c>
      <c r="C2119" s="296" t="s">
        <v>35</v>
      </c>
      <c r="D2119" s="307">
        <v>1990</v>
      </c>
      <c r="E2119" s="307" t="s">
        <v>194</v>
      </c>
      <c r="F2119" s="65">
        <f t="shared" si="129"/>
        <v>32</v>
      </c>
      <c r="G2119" s="66" t="str">
        <f t="shared" si="130"/>
        <v>Pre1997</v>
      </c>
      <c r="H2119" s="67" t="str">
        <f t="shared" si="132"/>
        <v>2022-T7 SWCV-32</v>
      </c>
      <c r="I2119" s="302">
        <v>1.2128040168064901E-4</v>
      </c>
      <c r="J2119" s="305">
        <f>VLOOKUP(H2119,T7_ReductionFactor!$G$10:$H$3591,2,FALSE)</f>
        <v>1</v>
      </c>
      <c r="K2119" s="75">
        <f t="shared" si="131"/>
        <v>1.2128040168064901E-4</v>
      </c>
      <c r="L2119" s="11"/>
      <c r="M2119" s="6"/>
      <c r="N2119" s="6"/>
      <c r="O2119" s="6"/>
      <c r="Q2119" s="7"/>
    </row>
    <row r="2120" spans="1:17" s="9" customFormat="1" ht="16.149999999999999" customHeight="1" x14ac:dyDescent="0.25">
      <c r="A2120" s="9" t="s">
        <v>192</v>
      </c>
      <c r="B2120" s="7">
        <v>2022</v>
      </c>
      <c r="C2120" s="296" t="s">
        <v>35</v>
      </c>
      <c r="D2120" s="307">
        <v>1989</v>
      </c>
      <c r="E2120" s="307" t="s">
        <v>194</v>
      </c>
      <c r="F2120" s="65">
        <f t="shared" si="129"/>
        <v>33</v>
      </c>
      <c r="G2120" s="66" t="str">
        <f t="shared" si="130"/>
        <v>Pre1997</v>
      </c>
      <c r="H2120" s="67" t="str">
        <f t="shared" si="132"/>
        <v>2022-T7 SWCV-33</v>
      </c>
      <c r="I2120" s="302">
        <v>2.2200535993857301E-4</v>
      </c>
      <c r="J2120" s="305">
        <f>VLOOKUP(H2120,T7_ReductionFactor!$G$10:$H$3591,2,FALSE)</f>
        <v>1</v>
      </c>
      <c r="K2120" s="75">
        <f t="shared" si="131"/>
        <v>2.2200535993857301E-4</v>
      </c>
      <c r="L2120" s="11"/>
      <c r="M2120" s="6"/>
      <c r="N2120" s="6"/>
      <c r="O2120" s="6"/>
      <c r="Q2120" s="7"/>
    </row>
    <row r="2121" spans="1:17" s="9" customFormat="1" ht="16.149999999999999" customHeight="1" x14ac:dyDescent="0.25">
      <c r="A2121" s="9" t="s">
        <v>192</v>
      </c>
      <c r="B2121" s="7">
        <v>2022</v>
      </c>
      <c r="C2121" s="296" t="s">
        <v>35</v>
      </c>
      <c r="D2121" s="307">
        <v>1988</v>
      </c>
      <c r="E2121" s="307" t="s">
        <v>194</v>
      </c>
      <c r="F2121" s="65">
        <f t="shared" ref="F2121:F2184" si="133">B2121-D2121</f>
        <v>34</v>
      </c>
      <c r="G2121" s="66" t="str">
        <f t="shared" ref="G2121:G2184" si="134">IF(D2121&lt;1998,"Pre1997",IF(D2121&lt;2008,"1997-06",IF(D2121&lt;2011,"2007-09",IF(D2121&lt;2014,"2010-12","2013+"))))</f>
        <v>Pre1997</v>
      </c>
      <c r="H2121" s="67" t="str">
        <f t="shared" si="132"/>
        <v>2022-T7 SWCV-34</v>
      </c>
      <c r="I2121" s="302">
        <v>9.5580711947751502E-5</v>
      </c>
      <c r="J2121" s="305">
        <f>VLOOKUP(H2121,T7_ReductionFactor!$G$10:$H$3591,2,FALSE)</f>
        <v>1</v>
      </c>
      <c r="K2121" s="75">
        <f t="shared" ref="K2121:K2184" si="135">I2121*J2121</f>
        <v>9.5580711947751502E-5</v>
      </c>
      <c r="L2121" s="11"/>
      <c r="M2121" s="6"/>
      <c r="N2121" s="6"/>
      <c r="O2121" s="6"/>
      <c r="Q2121" s="7"/>
    </row>
    <row r="2122" spans="1:17" s="9" customFormat="1" ht="16.149999999999999" customHeight="1" x14ac:dyDescent="0.25">
      <c r="A2122" s="9" t="s">
        <v>192</v>
      </c>
      <c r="B2122" s="7">
        <v>2022</v>
      </c>
      <c r="C2122" s="296" t="s">
        <v>35</v>
      </c>
      <c r="D2122" s="307">
        <v>1987</v>
      </c>
      <c r="E2122" s="307" t="s">
        <v>194</v>
      </c>
      <c r="F2122" s="65">
        <f t="shared" si="133"/>
        <v>35</v>
      </c>
      <c r="G2122" s="66" t="str">
        <f t="shared" si="134"/>
        <v>Pre1997</v>
      </c>
      <c r="H2122" s="67" t="str">
        <f t="shared" ref="H2122:H2185" si="136">CONCATENATE(B2122,"-",C2122,"-",F2122)</f>
        <v>2022-T7 SWCV-35</v>
      </c>
      <c r="I2122" s="302">
        <v>1.14937344826713E-4</v>
      </c>
      <c r="J2122" s="305">
        <f>VLOOKUP(H2122,T7_ReductionFactor!$G$10:$H$3591,2,FALSE)</f>
        <v>1</v>
      </c>
      <c r="K2122" s="75">
        <f t="shared" si="135"/>
        <v>1.14937344826713E-4</v>
      </c>
      <c r="L2122" s="11"/>
      <c r="M2122" s="6"/>
      <c r="N2122" s="6"/>
      <c r="O2122" s="6"/>
      <c r="Q2122" s="7"/>
    </row>
    <row r="2123" spans="1:17" s="9" customFormat="1" ht="16.149999999999999" customHeight="1" x14ac:dyDescent="0.25">
      <c r="A2123" s="9" t="s">
        <v>192</v>
      </c>
      <c r="B2123" s="7">
        <v>2022</v>
      </c>
      <c r="C2123" s="296" t="s">
        <v>35</v>
      </c>
      <c r="D2123" s="307">
        <v>1986</v>
      </c>
      <c r="E2123" s="307" t="s">
        <v>194</v>
      </c>
      <c r="F2123" s="65">
        <f t="shared" si="133"/>
        <v>36</v>
      </c>
      <c r="G2123" s="66" t="str">
        <f t="shared" si="134"/>
        <v>Pre1997</v>
      </c>
      <c r="H2123" s="67" t="str">
        <f t="shared" si="136"/>
        <v>2022-T7 SWCV-36</v>
      </c>
      <c r="I2123" s="302">
        <v>1.35652275063089E-4</v>
      </c>
      <c r="J2123" s="305">
        <f>VLOOKUP(H2123,T7_ReductionFactor!$G$10:$H$3591,2,FALSE)</f>
        <v>1</v>
      </c>
      <c r="K2123" s="75">
        <f t="shared" si="135"/>
        <v>1.35652275063089E-4</v>
      </c>
      <c r="L2123" s="11"/>
      <c r="M2123" s="6"/>
      <c r="N2123" s="6"/>
      <c r="O2123" s="6"/>
      <c r="Q2123" s="7"/>
    </row>
    <row r="2124" spans="1:17" s="9" customFormat="1" ht="16.149999999999999" customHeight="1" x14ac:dyDescent="0.25">
      <c r="A2124" s="9" t="s">
        <v>192</v>
      </c>
      <c r="B2124" s="7">
        <v>2022</v>
      </c>
      <c r="C2124" s="296" t="s">
        <v>35</v>
      </c>
      <c r="D2124" s="307">
        <v>1985</v>
      </c>
      <c r="E2124" s="307" t="s">
        <v>194</v>
      </c>
      <c r="F2124" s="65">
        <f t="shared" si="133"/>
        <v>37</v>
      </c>
      <c r="G2124" s="66" t="str">
        <f t="shared" si="134"/>
        <v>Pre1997</v>
      </c>
      <c r="H2124" s="67" t="str">
        <f t="shared" si="136"/>
        <v>2022-T7 SWCV-37</v>
      </c>
      <c r="I2124" s="302">
        <v>1.16812083434271E-4</v>
      </c>
      <c r="J2124" s="305">
        <f>VLOOKUP(H2124,T7_ReductionFactor!$G$10:$H$3591,2,FALSE)</f>
        <v>1</v>
      </c>
      <c r="K2124" s="75">
        <f t="shared" si="135"/>
        <v>1.16812083434271E-4</v>
      </c>
      <c r="L2124" s="11"/>
      <c r="M2124" s="6"/>
      <c r="N2124" s="6"/>
      <c r="O2124" s="6"/>
      <c r="Q2124" s="7"/>
    </row>
    <row r="2125" spans="1:17" s="9" customFormat="1" ht="16.149999999999999" customHeight="1" x14ac:dyDescent="0.25">
      <c r="A2125" s="9" t="s">
        <v>192</v>
      </c>
      <c r="B2125" s="7">
        <v>2022</v>
      </c>
      <c r="C2125" s="296" t="s">
        <v>35</v>
      </c>
      <c r="D2125" s="307">
        <v>1984</v>
      </c>
      <c r="E2125" s="307" t="s">
        <v>194</v>
      </c>
      <c r="F2125" s="65">
        <f t="shared" si="133"/>
        <v>38</v>
      </c>
      <c r="G2125" s="66" t="str">
        <f t="shared" si="134"/>
        <v>Pre1997</v>
      </c>
      <c r="H2125" s="67" t="str">
        <f t="shared" si="136"/>
        <v>2022-T7 SWCV-38</v>
      </c>
      <c r="I2125" s="302">
        <v>1.6092486077261999E-4</v>
      </c>
      <c r="J2125" s="305">
        <f>VLOOKUP(H2125,T7_ReductionFactor!$G$10:$H$3591,2,FALSE)</f>
        <v>1</v>
      </c>
      <c r="K2125" s="75">
        <f t="shared" si="135"/>
        <v>1.6092486077261999E-4</v>
      </c>
      <c r="L2125" s="11"/>
      <c r="M2125" s="6"/>
      <c r="N2125" s="6"/>
      <c r="O2125" s="6"/>
      <c r="Q2125" s="7"/>
    </row>
    <row r="2126" spans="1:17" s="9" customFormat="1" ht="16.149999999999999" customHeight="1" x14ac:dyDescent="0.25">
      <c r="A2126" s="9" t="s">
        <v>192</v>
      </c>
      <c r="B2126" s="7">
        <v>2022</v>
      </c>
      <c r="C2126" s="296" t="s">
        <v>35</v>
      </c>
      <c r="D2126" s="307">
        <v>1983</v>
      </c>
      <c r="E2126" s="307" t="s">
        <v>194</v>
      </c>
      <c r="F2126" s="65">
        <f t="shared" si="133"/>
        <v>39</v>
      </c>
      <c r="G2126" s="66" t="str">
        <f t="shared" si="134"/>
        <v>Pre1997</v>
      </c>
      <c r="H2126" s="67" t="str">
        <f t="shared" si="136"/>
        <v>2022-T7 SWCV-39</v>
      </c>
      <c r="I2126" s="302">
        <v>3.0441777318537901E-5</v>
      </c>
      <c r="J2126" s="305">
        <f>VLOOKUP(H2126,T7_ReductionFactor!$G$10:$H$3591,2,FALSE)</f>
        <v>1</v>
      </c>
      <c r="K2126" s="75">
        <f t="shared" si="135"/>
        <v>3.0441777318537901E-5</v>
      </c>
      <c r="L2126" s="11"/>
      <c r="M2126" s="6"/>
      <c r="N2126" s="6"/>
      <c r="O2126" s="6"/>
      <c r="Q2126" s="7"/>
    </row>
    <row r="2127" spans="1:17" s="9" customFormat="1" ht="16.149999999999999" customHeight="1" x14ac:dyDescent="0.25">
      <c r="A2127" s="9" t="s">
        <v>192</v>
      </c>
      <c r="B2127" s="7">
        <v>2022</v>
      </c>
      <c r="C2127" s="296" t="s">
        <v>35</v>
      </c>
      <c r="D2127" s="307">
        <v>1982</v>
      </c>
      <c r="E2127" s="307" t="s">
        <v>194</v>
      </c>
      <c r="F2127" s="65">
        <f t="shared" si="133"/>
        <v>40</v>
      </c>
      <c r="G2127" s="66" t="str">
        <f t="shared" si="134"/>
        <v>Pre1997</v>
      </c>
      <c r="H2127" s="67" t="str">
        <f t="shared" si="136"/>
        <v>2022-T7 SWCV-40</v>
      </c>
      <c r="I2127" s="302">
        <v>5.4344213164768199E-5</v>
      </c>
      <c r="J2127" s="305">
        <f>VLOOKUP(H2127,T7_ReductionFactor!$G$10:$H$3591,2,FALSE)</f>
        <v>1</v>
      </c>
      <c r="K2127" s="75">
        <f t="shared" si="135"/>
        <v>5.4344213164768199E-5</v>
      </c>
      <c r="L2127" s="11"/>
      <c r="M2127" s="6"/>
      <c r="N2127" s="6"/>
      <c r="O2127" s="6"/>
      <c r="Q2127" s="7"/>
    </row>
    <row r="2128" spans="1:17" s="9" customFormat="1" ht="16.149999999999999" customHeight="1" x14ac:dyDescent="0.25">
      <c r="A2128" s="9" t="s">
        <v>192</v>
      </c>
      <c r="B2128" s="7">
        <v>2022</v>
      </c>
      <c r="C2128" s="296" t="s">
        <v>35</v>
      </c>
      <c r="D2128" s="307">
        <v>1981</v>
      </c>
      <c r="E2128" s="307" t="s">
        <v>194</v>
      </c>
      <c r="F2128" s="65">
        <f t="shared" si="133"/>
        <v>41</v>
      </c>
      <c r="G2128" s="66" t="str">
        <f t="shared" si="134"/>
        <v>Pre1997</v>
      </c>
      <c r="H2128" s="67" t="str">
        <f t="shared" si="136"/>
        <v>2022-T7 SWCV-41</v>
      </c>
      <c r="I2128" s="302">
        <v>9.6212947839298293E-5</v>
      </c>
      <c r="J2128" s="305">
        <f>VLOOKUP(H2128,T7_ReductionFactor!$G$10:$H$3591,2,FALSE)</f>
        <v>1</v>
      </c>
      <c r="K2128" s="75">
        <f t="shared" si="135"/>
        <v>9.6212947839298293E-5</v>
      </c>
      <c r="L2128" s="11"/>
      <c r="M2128" s="6"/>
      <c r="N2128" s="6"/>
      <c r="O2128" s="6"/>
      <c r="Q2128" s="7"/>
    </row>
    <row r="2129" spans="1:17" s="9" customFormat="1" ht="16.149999999999999" customHeight="1" x14ac:dyDescent="0.25">
      <c r="A2129" s="9" t="s">
        <v>192</v>
      </c>
      <c r="B2129" s="7">
        <v>2022</v>
      </c>
      <c r="C2129" s="296" t="s">
        <v>35</v>
      </c>
      <c r="D2129" s="307">
        <v>1980</v>
      </c>
      <c r="E2129" s="307" t="s">
        <v>194</v>
      </c>
      <c r="F2129" s="65">
        <f t="shared" si="133"/>
        <v>42</v>
      </c>
      <c r="G2129" s="66" t="str">
        <f t="shared" si="134"/>
        <v>Pre1997</v>
      </c>
      <c r="H2129" s="67" t="str">
        <f t="shared" si="136"/>
        <v>2022-T7 SWCV-42</v>
      </c>
      <c r="I2129" s="302">
        <v>1.5976471787426299E-5</v>
      </c>
      <c r="J2129" s="305">
        <f>VLOOKUP(H2129,T7_ReductionFactor!$G$10:$H$3591,2,FALSE)</f>
        <v>1</v>
      </c>
      <c r="K2129" s="75">
        <f t="shared" si="135"/>
        <v>1.5976471787426299E-5</v>
      </c>
      <c r="L2129" s="11"/>
      <c r="M2129" s="6"/>
      <c r="N2129" s="6"/>
      <c r="O2129" s="6"/>
      <c r="Q2129" s="7"/>
    </row>
    <row r="2130" spans="1:17" s="9" customFormat="1" ht="16.149999999999999" customHeight="1" x14ac:dyDescent="0.25">
      <c r="A2130" s="9" t="s">
        <v>192</v>
      </c>
      <c r="B2130" s="7">
        <v>2022</v>
      </c>
      <c r="C2130" s="296" t="s">
        <v>35</v>
      </c>
      <c r="D2130" s="307">
        <v>1979</v>
      </c>
      <c r="E2130" s="307" t="s">
        <v>194</v>
      </c>
      <c r="F2130" s="65">
        <f t="shared" si="133"/>
        <v>43</v>
      </c>
      <c r="G2130" s="66" t="str">
        <f t="shared" si="134"/>
        <v>Pre1997</v>
      </c>
      <c r="H2130" s="67" t="str">
        <f t="shared" si="136"/>
        <v>2022-T7 SWCV-43</v>
      </c>
      <c r="I2130" s="302">
        <v>7.5858085196282998E-6</v>
      </c>
      <c r="J2130" s="305">
        <f>VLOOKUP(H2130,T7_ReductionFactor!$G$10:$H$3591,2,FALSE)</f>
        <v>1</v>
      </c>
      <c r="K2130" s="75">
        <f t="shared" si="135"/>
        <v>7.5858085196282998E-6</v>
      </c>
      <c r="L2130" s="11"/>
      <c r="M2130" s="6"/>
      <c r="N2130" s="6"/>
      <c r="O2130" s="6"/>
      <c r="Q2130" s="7"/>
    </row>
    <row r="2131" spans="1:17" s="9" customFormat="1" ht="16.149999999999999" customHeight="1" x14ac:dyDescent="0.25">
      <c r="A2131" s="9" t="s">
        <v>192</v>
      </c>
      <c r="B2131" s="7">
        <v>2022</v>
      </c>
      <c r="C2131" s="296" t="s">
        <v>35</v>
      </c>
      <c r="D2131" s="307">
        <v>1978</v>
      </c>
      <c r="E2131" s="307" t="s">
        <v>194</v>
      </c>
      <c r="F2131" s="65">
        <f t="shared" si="133"/>
        <v>44</v>
      </c>
      <c r="G2131" s="66" t="str">
        <f t="shared" si="134"/>
        <v>Pre1997</v>
      </c>
      <c r="H2131" s="67" t="str">
        <f t="shared" si="136"/>
        <v>2022-T7 SWCV-44</v>
      </c>
      <c r="I2131" s="302">
        <v>4.8649761690983103E-6</v>
      </c>
      <c r="J2131" s="305">
        <f>VLOOKUP(H2131,T7_ReductionFactor!$G$10:$H$3591,2,FALSE)</f>
        <v>1</v>
      </c>
      <c r="K2131" s="75">
        <f t="shared" si="135"/>
        <v>4.8649761690983103E-6</v>
      </c>
      <c r="L2131" s="11"/>
      <c r="M2131" s="6"/>
      <c r="N2131" s="6"/>
      <c r="O2131" s="6"/>
      <c r="Q2131" s="7"/>
    </row>
    <row r="2132" spans="1:17" s="9" customFormat="1" ht="16.149999999999999" customHeight="1" x14ac:dyDescent="0.25">
      <c r="A2132" s="9" t="s">
        <v>192</v>
      </c>
      <c r="B2132" s="7">
        <v>2022</v>
      </c>
      <c r="C2132" s="296" t="s">
        <v>36</v>
      </c>
      <c r="D2132" s="307">
        <v>2023</v>
      </c>
      <c r="E2132" s="307" t="s">
        <v>194</v>
      </c>
      <c r="F2132" s="65">
        <f t="shared" si="133"/>
        <v>-1</v>
      </c>
      <c r="G2132" s="66" t="str">
        <f t="shared" si="134"/>
        <v>2013+</v>
      </c>
      <c r="H2132" s="67" t="str">
        <f t="shared" si="136"/>
        <v>2022-T7 Tractor--1</v>
      </c>
      <c r="I2132" s="302">
        <v>3.85055310511214E-4</v>
      </c>
      <c r="J2132" s="305">
        <f>VLOOKUP(H2132,T7_ReductionFactor!$G$10:$H$3591,2,FALSE)</f>
        <v>1</v>
      </c>
      <c r="K2132" s="75">
        <f t="shared" si="135"/>
        <v>3.85055310511214E-4</v>
      </c>
      <c r="L2132" s="11"/>
      <c r="M2132" s="6"/>
      <c r="N2132" s="6"/>
      <c r="O2132" s="6"/>
      <c r="Q2132" s="7"/>
    </row>
    <row r="2133" spans="1:17" s="9" customFormat="1" ht="16.149999999999999" customHeight="1" x14ac:dyDescent="0.25">
      <c r="A2133" s="9" t="s">
        <v>192</v>
      </c>
      <c r="B2133" s="7">
        <v>2022</v>
      </c>
      <c r="C2133" s="296" t="s">
        <v>36</v>
      </c>
      <c r="D2133" s="307">
        <v>2022</v>
      </c>
      <c r="E2133" s="307" t="s">
        <v>194</v>
      </c>
      <c r="F2133" s="65">
        <f t="shared" si="133"/>
        <v>0</v>
      </c>
      <c r="G2133" s="66" t="str">
        <f t="shared" si="134"/>
        <v>2013+</v>
      </c>
      <c r="H2133" s="67" t="str">
        <f t="shared" si="136"/>
        <v>2022-T7 Tractor-0</v>
      </c>
      <c r="I2133" s="302">
        <v>2.8992307228504701E-3</v>
      </c>
      <c r="J2133" s="305">
        <f>VLOOKUP(H2133,T7_ReductionFactor!$G$10:$H$3591,2,FALSE)</f>
        <v>0.92256469390932394</v>
      </c>
      <c r="K2133" s="75">
        <f t="shared" si="135"/>
        <v>2.6747279043990517E-3</v>
      </c>
      <c r="L2133" s="11"/>
      <c r="M2133" s="6"/>
      <c r="N2133" s="6"/>
      <c r="O2133" s="6"/>
      <c r="Q2133" s="7"/>
    </row>
    <row r="2134" spans="1:17" s="9" customFormat="1" ht="16.149999999999999" customHeight="1" x14ac:dyDescent="0.25">
      <c r="A2134" s="9" t="s">
        <v>192</v>
      </c>
      <c r="B2134" s="7">
        <v>2022</v>
      </c>
      <c r="C2134" s="296" t="s">
        <v>36</v>
      </c>
      <c r="D2134" s="307">
        <v>2021</v>
      </c>
      <c r="E2134" s="307" t="s">
        <v>194</v>
      </c>
      <c r="F2134" s="65">
        <f t="shared" si="133"/>
        <v>1</v>
      </c>
      <c r="G2134" s="66" t="str">
        <f t="shared" si="134"/>
        <v>2013+</v>
      </c>
      <c r="H2134" s="67" t="str">
        <f t="shared" si="136"/>
        <v>2022-T7 Tractor-1</v>
      </c>
      <c r="I2134" s="302">
        <v>4.7945836764977197E-3</v>
      </c>
      <c r="J2134" s="305">
        <f>VLOOKUP(H2134,T7_ReductionFactor!$G$10:$H$3591,2,FALSE)</f>
        <v>0.87345597208856962</v>
      </c>
      <c r="K2134" s="75">
        <f t="shared" si="135"/>
        <v>4.187857745915304E-3</v>
      </c>
      <c r="L2134" s="11"/>
      <c r="M2134" s="6"/>
      <c r="N2134" s="6"/>
      <c r="O2134" s="6"/>
      <c r="Q2134" s="7"/>
    </row>
    <row r="2135" spans="1:17" s="9" customFormat="1" ht="16.149999999999999" customHeight="1" x14ac:dyDescent="0.25">
      <c r="A2135" s="9" t="s">
        <v>192</v>
      </c>
      <c r="B2135" s="7">
        <v>2022</v>
      </c>
      <c r="C2135" s="296" t="s">
        <v>36</v>
      </c>
      <c r="D2135" s="307">
        <v>2020</v>
      </c>
      <c r="E2135" s="307" t="s">
        <v>194</v>
      </c>
      <c r="F2135" s="65">
        <f t="shared" si="133"/>
        <v>2</v>
      </c>
      <c r="G2135" s="66" t="str">
        <f t="shared" si="134"/>
        <v>2013+</v>
      </c>
      <c r="H2135" s="67" t="str">
        <f t="shared" si="136"/>
        <v>2022-T7 Tractor-2</v>
      </c>
      <c r="I2135" s="302">
        <v>5.9976158535979497E-3</v>
      </c>
      <c r="J2135" s="305">
        <f>VLOOKUP(H2135,T7_ReductionFactor!$G$10:$H$3591,2,FALSE)</f>
        <v>0.8398723923936191</v>
      </c>
      <c r="K2135" s="75">
        <f t="shared" si="135"/>
        <v>5.0372319756192083E-3</v>
      </c>
      <c r="L2135" s="11"/>
      <c r="M2135" s="6"/>
      <c r="N2135" s="6"/>
      <c r="O2135" s="6"/>
      <c r="Q2135" s="7"/>
    </row>
    <row r="2136" spans="1:17" s="9" customFormat="1" ht="16.149999999999999" customHeight="1" x14ac:dyDescent="0.25">
      <c r="A2136" s="9" t="s">
        <v>192</v>
      </c>
      <c r="B2136" s="7">
        <v>2022</v>
      </c>
      <c r="C2136" s="296" t="s">
        <v>36</v>
      </c>
      <c r="D2136" s="307">
        <v>2019</v>
      </c>
      <c r="E2136" s="307" t="s">
        <v>194</v>
      </c>
      <c r="F2136" s="65">
        <f t="shared" si="133"/>
        <v>3</v>
      </c>
      <c r="G2136" s="66" t="str">
        <f t="shared" si="134"/>
        <v>2013+</v>
      </c>
      <c r="H2136" s="67" t="str">
        <f t="shared" si="136"/>
        <v>2022-T7 Tractor-3</v>
      </c>
      <c r="I2136" s="302">
        <v>7.9243706748164701E-3</v>
      </c>
      <c r="J2136" s="305">
        <f>VLOOKUP(H2136,T7_ReductionFactor!$G$10:$H$3591,2,FALSE)</f>
        <v>0.81384387687122317</v>
      </c>
      <c r="K2136" s="75">
        <f t="shared" si="135"/>
        <v>6.449200551757267E-3</v>
      </c>
      <c r="L2136" s="11"/>
      <c r="M2136" s="6"/>
      <c r="N2136" s="6"/>
      <c r="O2136" s="6"/>
      <c r="Q2136" s="7"/>
    </row>
    <row r="2137" spans="1:17" s="9" customFormat="1" ht="16.149999999999999" customHeight="1" x14ac:dyDescent="0.25">
      <c r="A2137" s="9" t="s">
        <v>192</v>
      </c>
      <c r="B2137" s="7">
        <v>2022</v>
      </c>
      <c r="C2137" s="296" t="s">
        <v>36</v>
      </c>
      <c r="D2137" s="307">
        <v>2018</v>
      </c>
      <c r="E2137" s="307" t="s">
        <v>194</v>
      </c>
      <c r="F2137" s="65">
        <f t="shared" si="133"/>
        <v>4</v>
      </c>
      <c r="G2137" s="66" t="str">
        <f t="shared" si="134"/>
        <v>2013+</v>
      </c>
      <c r="H2137" s="67" t="str">
        <f t="shared" si="136"/>
        <v>2022-T7 Tractor-4</v>
      </c>
      <c r="I2137" s="302">
        <v>1.0029028975541599E-2</v>
      </c>
      <c r="J2137" s="305">
        <f>VLOOKUP(H2137,T7_ReductionFactor!$G$10:$H$3591,2,FALSE)</f>
        <v>0.79346162766661055</v>
      </c>
      <c r="K2137" s="75">
        <f t="shared" si="135"/>
        <v>7.9576496548488373E-3</v>
      </c>
      <c r="L2137" s="11"/>
      <c r="M2137" s="6"/>
      <c r="N2137" s="6"/>
      <c r="O2137" s="6"/>
      <c r="Q2137" s="7"/>
    </row>
    <row r="2138" spans="1:17" s="9" customFormat="1" ht="16.149999999999999" customHeight="1" x14ac:dyDescent="0.25">
      <c r="A2138" s="9" t="s">
        <v>192</v>
      </c>
      <c r="B2138" s="7">
        <v>2022</v>
      </c>
      <c r="C2138" s="296" t="s">
        <v>36</v>
      </c>
      <c r="D2138" s="307">
        <v>2017</v>
      </c>
      <c r="E2138" s="307" t="s">
        <v>194</v>
      </c>
      <c r="F2138" s="65">
        <f t="shared" si="133"/>
        <v>5</v>
      </c>
      <c r="G2138" s="66" t="str">
        <f t="shared" si="134"/>
        <v>2013+</v>
      </c>
      <c r="H2138" s="67" t="str">
        <f t="shared" si="136"/>
        <v>2022-T7 Tractor-5</v>
      </c>
      <c r="I2138" s="302">
        <v>2.5782706472799399E-2</v>
      </c>
      <c r="J2138" s="305">
        <f>VLOOKUP(H2138,T7_ReductionFactor!$G$10:$H$3591,2,FALSE)</f>
        <v>0.77614806280946902</v>
      </c>
      <c r="K2138" s="75">
        <f t="shared" si="135"/>
        <v>2.0011197682848411E-2</v>
      </c>
      <c r="L2138" s="11"/>
      <c r="M2138" s="6"/>
      <c r="N2138" s="6"/>
      <c r="O2138" s="6"/>
      <c r="Q2138" s="7"/>
    </row>
    <row r="2139" spans="1:17" s="9" customFormat="1" ht="16.149999999999999" customHeight="1" x14ac:dyDescent="0.25">
      <c r="A2139" s="9" t="s">
        <v>192</v>
      </c>
      <c r="B2139" s="7">
        <v>2022</v>
      </c>
      <c r="C2139" s="296" t="s">
        <v>36</v>
      </c>
      <c r="D2139" s="307">
        <v>2016</v>
      </c>
      <c r="E2139" s="307" t="s">
        <v>194</v>
      </c>
      <c r="F2139" s="65">
        <f t="shared" si="133"/>
        <v>6</v>
      </c>
      <c r="G2139" s="66" t="str">
        <f t="shared" si="134"/>
        <v>2013+</v>
      </c>
      <c r="H2139" s="67" t="str">
        <f t="shared" si="136"/>
        <v>2022-T7 Tractor-6</v>
      </c>
      <c r="I2139" s="302">
        <v>3.8054782534646503E-2</v>
      </c>
      <c r="J2139" s="305">
        <f>VLOOKUP(H2139,T7_ReductionFactor!$G$10:$H$3591,2,FALSE)</f>
        <v>0.76592673295086411</v>
      </c>
      <c r="K2139" s="75">
        <f t="shared" si="135"/>
        <v>2.9147175259917401E-2</v>
      </c>
      <c r="L2139" s="11"/>
      <c r="M2139" s="6"/>
      <c r="N2139" s="6"/>
      <c r="O2139" s="6"/>
      <c r="Q2139" s="7"/>
    </row>
    <row r="2140" spans="1:17" s="9" customFormat="1" ht="16.149999999999999" customHeight="1" x14ac:dyDescent="0.25">
      <c r="A2140" s="9" t="s">
        <v>192</v>
      </c>
      <c r="B2140" s="7">
        <v>2022</v>
      </c>
      <c r="C2140" s="296" t="s">
        <v>36</v>
      </c>
      <c r="D2140" s="307">
        <v>2015</v>
      </c>
      <c r="E2140" s="307" t="s">
        <v>194</v>
      </c>
      <c r="F2140" s="65">
        <f t="shared" si="133"/>
        <v>7</v>
      </c>
      <c r="G2140" s="66" t="str">
        <f t="shared" si="134"/>
        <v>2013+</v>
      </c>
      <c r="H2140" s="67" t="str">
        <f t="shared" si="136"/>
        <v>2022-T7 Tractor-7</v>
      </c>
      <c r="I2140" s="302">
        <v>3.1093822960286999E-2</v>
      </c>
      <c r="J2140" s="305">
        <f>VLOOKUP(H2140,T7_ReductionFactor!$G$10:$H$3591,2,FALSE)</f>
        <v>0.75860049898561766</v>
      </c>
      <c r="K2140" s="75">
        <f t="shared" si="135"/>
        <v>2.3587789613044172E-2</v>
      </c>
      <c r="L2140" s="11"/>
      <c r="M2140" s="6"/>
      <c r="N2140" s="6"/>
      <c r="O2140" s="6"/>
      <c r="Q2140" s="7"/>
    </row>
    <row r="2141" spans="1:17" s="9" customFormat="1" ht="16.149999999999999" customHeight="1" x14ac:dyDescent="0.25">
      <c r="A2141" s="9" t="s">
        <v>192</v>
      </c>
      <c r="B2141" s="7">
        <v>2022</v>
      </c>
      <c r="C2141" s="296" t="s">
        <v>36</v>
      </c>
      <c r="D2141" s="307">
        <v>2014</v>
      </c>
      <c r="E2141" s="307" t="s">
        <v>194</v>
      </c>
      <c r="F2141" s="65">
        <f t="shared" si="133"/>
        <v>8</v>
      </c>
      <c r="G2141" s="66" t="str">
        <f t="shared" si="134"/>
        <v>2013+</v>
      </c>
      <c r="H2141" s="67" t="str">
        <f t="shared" si="136"/>
        <v>2022-T7 Tractor-8</v>
      </c>
      <c r="I2141" s="302">
        <v>2.4772504358786401E-2</v>
      </c>
      <c r="J2141" s="305">
        <f>VLOOKUP(H2141,T7_ReductionFactor!$G$10:$H$3591,2,FALSE)</f>
        <v>0.75260998072536911</v>
      </c>
      <c r="K2141" s="75">
        <f t="shared" si="135"/>
        <v>1.8644034027985354E-2</v>
      </c>
      <c r="L2141" s="11"/>
      <c r="M2141" s="6"/>
      <c r="N2141" s="6"/>
      <c r="O2141" s="6"/>
      <c r="Q2141" s="7"/>
    </row>
    <row r="2142" spans="1:17" s="9" customFormat="1" ht="16.149999999999999" customHeight="1" x14ac:dyDescent="0.25">
      <c r="A2142" s="9" t="s">
        <v>192</v>
      </c>
      <c r="B2142" s="7">
        <v>2022</v>
      </c>
      <c r="C2142" s="296" t="s">
        <v>36</v>
      </c>
      <c r="D2142" s="307">
        <v>2013</v>
      </c>
      <c r="E2142" s="307" t="s">
        <v>194</v>
      </c>
      <c r="F2142" s="65">
        <f t="shared" si="133"/>
        <v>9</v>
      </c>
      <c r="G2142" s="66" t="str">
        <f t="shared" si="134"/>
        <v>2010-12</v>
      </c>
      <c r="H2142" s="67" t="str">
        <f t="shared" si="136"/>
        <v>2022-T7 Tractor-9</v>
      </c>
      <c r="I2142" s="302">
        <v>3.0767032189070401E-2</v>
      </c>
      <c r="J2142" s="305">
        <f>VLOOKUP(H2142,T7_ReductionFactor!$G$10:$H$3591,2,FALSE)</f>
        <v>0.72459875713173383</v>
      </c>
      <c r="K2142" s="75">
        <f t="shared" si="135"/>
        <v>2.2293753284832459E-2</v>
      </c>
      <c r="L2142" s="11"/>
      <c r="M2142" s="6"/>
      <c r="N2142" s="6"/>
      <c r="O2142" s="6"/>
      <c r="Q2142" s="7"/>
    </row>
    <row r="2143" spans="1:17" s="9" customFormat="1" ht="16.149999999999999" customHeight="1" x14ac:dyDescent="0.25">
      <c r="A2143" s="9" t="s">
        <v>192</v>
      </c>
      <c r="B2143" s="7">
        <v>2022</v>
      </c>
      <c r="C2143" s="296" t="s">
        <v>36</v>
      </c>
      <c r="D2143" s="307">
        <v>2012</v>
      </c>
      <c r="E2143" s="307" t="s">
        <v>194</v>
      </c>
      <c r="F2143" s="65">
        <f t="shared" si="133"/>
        <v>10</v>
      </c>
      <c r="G2143" s="66" t="str">
        <f t="shared" si="134"/>
        <v>2010-12</v>
      </c>
      <c r="H2143" s="67" t="str">
        <f t="shared" si="136"/>
        <v>2022-T7 Tractor-10</v>
      </c>
      <c r="I2143" s="302">
        <v>4.5420183209141998E-2</v>
      </c>
      <c r="J2143" s="305">
        <f>VLOOKUP(H2143,T7_ReductionFactor!$G$10:$H$3591,2,FALSE)</f>
        <v>0.72133539493239673</v>
      </c>
      <c r="K2143" s="75">
        <f t="shared" si="135"/>
        <v>3.2763185793068257E-2</v>
      </c>
      <c r="L2143" s="11"/>
      <c r="M2143" s="6"/>
      <c r="N2143" s="6"/>
      <c r="O2143" s="6"/>
      <c r="Q2143" s="7"/>
    </row>
    <row r="2144" spans="1:17" s="9" customFormat="1" ht="16.149999999999999" customHeight="1" x14ac:dyDescent="0.25">
      <c r="A2144" s="9" t="s">
        <v>192</v>
      </c>
      <c r="B2144" s="7">
        <v>2022</v>
      </c>
      <c r="C2144" s="296" t="s">
        <v>36</v>
      </c>
      <c r="D2144" s="307">
        <v>2011</v>
      </c>
      <c r="E2144" s="307" t="s">
        <v>194</v>
      </c>
      <c r="F2144" s="65">
        <f t="shared" si="133"/>
        <v>11</v>
      </c>
      <c r="G2144" s="66" t="str">
        <f t="shared" si="134"/>
        <v>2010-12</v>
      </c>
      <c r="H2144" s="67" t="str">
        <f t="shared" si="136"/>
        <v>2022-T7 Tractor-11</v>
      </c>
      <c r="I2144" s="302">
        <v>3.0062121154986101E-2</v>
      </c>
      <c r="J2144" s="305">
        <f>VLOOKUP(H2144,T7_ReductionFactor!$G$10:$H$3591,2,FALSE)</f>
        <v>0.71911140184646072</v>
      </c>
      <c r="K2144" s="75">
        <f t="shared" si="135"/>
        <v>2.1618014086240197E-2</v>
      </c>
      <c r="L2144" s="11"/>
      <c r="M2144" s="6"/>
      <c r="N2144" s="6"/>
      <c r="O2144" s="6"/>
      <c r="Q2144" s="7"/>
    </row>
    <row r="2145" spans="1:17" s="9" customFormat="1" ht="16.149999999999999" customHeight="1" x14ac:dyDescent="0.25">
      <c r="A2145" s="9" t="s">
        <v>192</v>
      </c>
      <c r="B2145" s="7">
        <v>2022</v>
      </c>
      <c r="C2145" s="296" t="s">
        <v>36</v>
      </c>
      <c r="D2145" s="307">
        <v>2010</v>
      </c>
      <c r="E2145" s="307" t="s">
        <v>194</v>
      </c>
      <c r="F2145" s="65">
        <f t="shared" si="133"/>
        <v>12</v>
      </c>
      <c r="G2145" s="66" t="str">
        <f t="shared" si="134"/>
        <v>2007-09</v>
      </c>
      <c r="H2145" s="67" t="str">
        <f t="shared" si="136"/>
        <v>2022-T7 Tractor-12</v>
      </c>
      <c r="I2145" s="302">
        <v>2.04178347934247E-2</v>
      </c>
      <c r="J2145" s="305">
        <f>VLOOKUP(H2145,T7_ReductionFactor!$G$10:$H$3591,2,FALSE)</f>
        <v>0.75501389938464736</v>
      </c>
      <c r="K2145" s="75">
        <f t="shared" si="135"/>
        <v>1.5415749064375109E-2</v>
      </c>
      <c r="L2145" s="11"/>
      <c r="M2145" s="6"/>
      <c r="N2145" s="6"/>
      <c r="O2145" s="6"/>
      <c r="Q2145" s="7"/>
    </row>
    <row r="2146" spans="1:17" s="9" customFormat="1" ht="16.149999999999999" customHeight="1" x14ac:dyDescent="0.25">
      <c r="A2146" s="9" t="s">
        <v>192</v>
      </c>
      <c r="B2146" s="7">
        <v>2022</v>
      </c>
      <c r="C2146" s="296" t="s">
        <v>36</v>
      </c>
      <c r="D2146" s="307">
        <v>2009</v>
      </c>
      <c r="E2146" s="307" t="s">
        <v>194</v>
      </c>
      <c r="F2146" s="65">
        <f t="shared" si="133"/>
        <v>13</v>
      </c>
      <c r="G2146" s="66" t="str">
        <f t="shared" si="134"/>
        <v>2007-09</v>
      </c>
      <c r="H2146" s="67" t="str">
        <f t="shared" si="136"/>
        <v>2022-T7 Tractor-13</v>
      </c>
      <c r="I2146" s="302">
        <v>1.89604414041997E-2</v>
      </c>
      <c r="J2146" s="305">
        <f>VLOOKUP(H2146,T7_ReductionFactor!$G$10:$H$3591,2,FALSE)</f>
        <v>0.75501389938464736</v>
      </c>
      <c r="K2146" s="75">
        <f t="shared" si="135"/>
        <v>1.4315396798638934E-2</v>
      </c>
      <c r="L2146" s="11"/>
      <c r="M2146" s="6"/>
      <c r="N2146" s="6"/>
      <c r="O2146" s="6"/>
      <c r="Q2146" s="7"/>
    </row>
    <row r="2147" spans="1:17" s="9" customFormat="1" ht="16.149999999999999" customHeight="1" x14ac:dyDescent="0.25">
      <c r="A2147" s="9" t="s">
        <v>192</v>
      </c>
      <c r="B2147" s="7">
        <v>2022</v>
      </c>
      <c r="C2147" s="296" t="s">
        <v>36</v>
      </c>
      <c r="D2147" s="307">
        <v>2008</v>
      </c>
      <c r="E2147" s="307" t="s">
        <v>194</v>
      </c>
      <c r="F2147" s="65">
        <f t="shared" si="133"/>
        <v>14</v>
      </c>
      <c r="G2147" s="66" t="str">
        <f t="shared" si="134"/>
        <v>2007-09</v>
      </c>
      <c r="H2147" s="67" t="str">
        <f t="shared" si="136"/>
        <v>2022-T7 Tractor-14</v>
      </c>
      <c r="I2147" s="302">
        <v>1.6169669471872501E-2</v>
      </c>
      <c r="J2147" s="305">
        <f>VLOOKUP(H2147,T7_ReductionFactor!$G$10:$H$3591,2,FALSE)</f>
        <v>0.75501389938464736</v>
      </c>
      <c r="K2147" s="75">
        <f t="shared" si="135"/>
        <v>1.2208325199719348E-2</v>
      </c>
      <c r="L2147" s="11"/>
      <c r="M2147" s="6"/>
      <c r="N2147" s="6"/>
      <c r="O2147" s="6"/>
      <c r="Q2147" s="7"/>
    </row>
    <row r="2148" spans="1:17" s="9" customFormat="1" ht="16.149999999999999" customHeight="1" x14ac:dyDescent="0.25">
      <c r="A2148" s="9" t="s">
        <v>192</v>
      </c>
      <c r="B2148" s="7">
        <v>2022</v>
      </c>
      <c r="C2148" s="296" t="s">
        <v>36</v>
      </c>
      <c r="D2148" s="307">
        <v>2007</v>
      </c>
      <c r="E2148" s="307" t="s">
        <v>194</v>
      </c>
      <c r="F2148" s="65">
        <f t="shared" si="133"/>
        <v>15</v>
      </c>
      <c r="G2148" s="66" t="str">
        <f t="shared" si="134"/>
        <v>1997-06</v>
      </c>
      <c r="H2148" s="67" t="str">
        <f t="shared" si="136"/>
        <v>2022-T7 Tractor-15</v>
      </c>
      <c r="I2148" s="302">
        <v>4.4588066131472602E-4</v>
      </c>
      <c r="J2148" s="305">
        <f>VLOOKUP(H2148,T7_ReductionFactor!$G$10:$H$3591,2,FALSE)</f>
        <v>0.86370590944244396</v>
      </c>
      <c r="K2148" s="75">
        <f t="shared" si="135"/>
        <v>3.8510976208363379E-4</v>
      </c>
      <c r="L2148" s="11"/>
      <c r="M2148" s="6"/>
      <c r="N2148" s="6"/>
      <c r="O2148" s="6"/>
      <c r="Q2148" s="7"/>
    </row>
    <row r="2149" spans="1:17" s="9" customFormat="1" ht="16.149999999999999" customHeight="1" x14ac:dyDescent="0.25">
      <c r="A2149" s="9" t="s">
        <v>192</v>
      </c>
      <c r="B2149" s="7">
        <v>2022</v>
      </c>
      <c r="C2149" s="296" t="s">
        <v>36</v>
      </c>
      <c r="D2149" s="307">
        <v>2006</v>
      </c>
      <c r="E2149" s="307" t="s">
        <v>194</v>
      </c>
      <c r="F2149" s="65">
        <f t="shared" si="133"/>
        <v>16</v>
      </c>
      <c r="G2149" s="66" t="str">
        <f t="shared" si="134"/>
        <v>1997-06</v>
      </c>
      <c r="H2149" s="67" t="str">
        <f t="shared" si="136"/>
        <v>2022-T7 Tractor-16</v>
      </c>
      <c r="I2149" s="302">
        <v>4.8409468384011601E-4</v>
      </c>
      <c r="J2149" s="305">
        <f>VLOOKUP(H2149,T7_ReductionFactor!$G$10:$H$3591,2,FALSE)</f>
        <v>0.86370590944244396</v>
      </c>
      <c r="K2149" s="75">
        <f t="shared" si="135"/>
        <v>4.1811543916237979E-4</v>
      </c>
      <c r="L2149" s="11"/>
      <c r="M2149" s="6"/>
      <c r="N2149" s="6"/>
      <c r="O2149" s="6"/>
      <c r="Q2149" s="7"/>
    </row>
    <row r="2150" spans="1:17" s="9" customFormat="1" ht="16.149999999999999" customHeight="1" x14ac:dyDescent="0.25">
      <c r="A2150" s="9" t="s">
        <v>192</v>
      </c>
      <c r="B2150" s="7">
        <v>2022</v>
      </c>
      <c r="C2150" s="296" t="s">
        <v>36</v>
      </c>
      <c r="D2150" s="307">
        <v>2005</v>
      </c>
      <c r="E2150" s="307" t="s">
        <v>194</v>
      </c>
      <c r="F2150" s="65">
        <f t="shared" si="133"/>
        <v>17</v>
      </c>
      <c r="G2150" s="66" t="str">
        <f t="shared" si="134"/>
        <v>1997-06</v>
      </c>
      <c r="H2150" s="67" t="str">
        <f t="shared" si="136"/>
        <v>2022-T7 Tractor-17</v>
      </c>
      <c r="I2150" s="302">
        <v>3.77890583256598E-4</v>
      </c>
      <c r="J2150" s="305">
        <f>VLOOKUP(H2150,T7_ReductionFactor!$G$10:$H$3591,2,FALSE)</f>
        <v>0.86370590944244396</v>
      </c>
      <c r="K2150" s="75">
        <f t="shared" si="135"/>
        <v>3.2638632988137554E-4</v>
      </c>
      <c r="L2150" s="11"/>
      <c r="M2150" s="6"/>
      <c r="N2150" s="6"/>
      <c r="O2150" s="6"/>
      <c r="Q2150" s="7"/>
    </row>
    <row r="2151" spans="1:17" s="9" customFormat="1" ht="16.149999999999999" customHeight="1" x14ac:dyDescent="0.25">
      <c r="A2151" s="9" t="s">
        <v>192</v>
      </c>
      <c r="B2151" s="7">
        <v>2022</v>
      </c>
      <c r="C2151" s="296" t="s">
        <v>36</v>
      </c>
      <c r="D2151" s="307">
        <v>2004</v>
      </c>
      <c r="E2151" s="307" t="s">
        <v>194</v>
      </c>
      <c r="F2151" s="65">
        <f t="shared" si="133"/>
        <v>18</v>
      </c>
      <c r="G2151" s="66" t="str">
        <f t="shared" si="134"/>
        <v>1997-06</v>
      </c>
      <c r="H2151" s="67" t="str">
        <f t="shared" si="136"/>
        <v>2022-T7 Tractor-18</v>
      </c>
      <c r="I2151" s="302">
        <v>1.5020168498879299E-2</v>
      </c>
      <c r="J2151" s="305">
        <f>VLOOKUP(H2151,T7_ReductionFactor!$G$10:$H$3591,2,FALSE)</f>
        <v>0.86370590944244396</v>
      </c>
      <c r="K2151" s="75">
        <f t="shared" si="135"/>
        <v>1.2973008293303294E-2</v>
      </c>
      <c r="L2151" s="11"/>
      <c r="M2151" s="6"/>
      <c r="N2151" s="6"/>
      <c r="O2151" s="6"/>
      <c r="Q2151" s="7"/>
    </row>
    <row r="2152" spans="1:17" s="9" customFormat="1" ht="16.149999999999999" customHeight="1" x14ac:dyDescent="0.25">
      <c r="A2152" s="9" t="s">
        <v>192</v>
      </c>
      <c r="B2152" s="7">
        <v>2022</v>
      </c>
      <c r="C2152" s="296" t="s">
        <v>36</v>
      </c>
      <c r="D2152" s="307">
        <v>2003</v>
      </c>
      <c r="E2152" s="307" t="s">
        <v>194</v>
      </c>
      <c r="F2152" s="65">
        <f t="shared" si="133"/>
        <v>19</v>
      </c>
      <c r="G2152" s="66" t="str">
        <f t="shared" si="134"/>
        <v>1997-06</v>
      </c>
      <c r="H2152" s="67" t="str">
        <f t="shared" si="136"/>
        <v>2022-T7 Tractor-19</v>
      </c>
      <c r="I2152" s="302">
        <v>1.25781521534455E-2</v>
      </c>
      <c r="J2152" s="305">
        <f>VLOOKUP(H2152,T7_ReductionFactor!$G$10:$H$3591,2,FALSE)</f>
        <v>0.91712870029715376</v>
      </c>
      <c r="K2152" s="75">
        <f t="shared" si="135"/>
        <v>1.1535784336629317E-2</v>
      </c>
      <c r="L2152" s="11"/>
      <c r="M2152" s="6"/>
      <c r="N2152" s="6"/>
      <c r="O2152" s="6"/>
      <c r="Q2152" s="7"/>
    </row>
    <row r="2153" spans="1:17" s="9" customFormat="1" ht="16.149999999999999" customHeight="1" x14ac:dyDescent="0.25">
      <c r="A2153" s="9" t="s">
        <v>192</v>
      </c>
      <c r="B2153" s="7">
        <v>2022</v>
      </c>
      <c r="C2153" s="296" t="s">
        <v>36</v>
      </c>
      <c r="D2153" s="307">
        <v>2002</v>
      </c>
      <c r="E2153" s="307" t="s">
        <v>194</v>
      </c>
      <c r="F2153" s="65">
        <f t="shared" si="133"/>
        <v>20</v>
      </c>
      <c r="G2153" s="66" t="str">
        <f t="shared" si="134"/>
        <v>1997-06</v>
      </c>
      <c r="H2153" s="67" t="str">
        <f t="shared" si="136"/>
        <v>2022-T7 Tractor-20</v>
      </c>
      <c r="I2153" s="302">
        <v>7.1413666697324202E-3</v>
      </c>
      <c r="J2153" s="305">
        <f>VLOOKUP(H2153,T7_ReductionFactor!$G$10:$H$3591,2,FALSE)</f>
        <v>0.91712870029715376</v>
      </c>
      <c r="K2153" s="75">
        <f t="shared" si="135"/>
        <v>6.5495523321571075E-3</v>
      </c>
      <c r="L2153" s="11"/>
      <c r="M2153" s="6"/>
      <c r="N2153" s="6"/>
      <c r="O2153" s="6"/>
      <c r="Q2153" s="7"/>
    </row>
    <row r="2154" spans="1:17" s="9" customFormat="1" ht="16.149999999999999" customHeight="1" x14ac:dyDescent="0.25">
      <c r="A2154" s="9" t="s">
        <v>192</v>
      </c>
      <c r="B2154" s="7">
        <v>2022</v>
      </c>
      <c r="C2154" s="296" t="s">
        <v>36</v>
      </c>
      <c r="D2154" s="307">
        <v>2001</v>
      </c>
      <c r="E2154" s="307" t="s">
        <v>194</v>
      </c>
      <c r="F2154" s="65">
        <f t="shared" si="133"/>
        <v>21</v>
      </c>
      <c r="G2154" s="66" t="str">
        <f t="shared" si="134"/>
        <v>1997-06</v>
      </c>
      <c r="H2154" s="67" t="str">
        <f t="shared" si="136"/>
        <v>2022-T7 Tractor-21</v>
      </c>
      <c r="I2154" s="302">
        <v>1.13898543975794E-2</v>
      </c>
      <c r="J2154" s="305">
        <f>VLOOKUP(H2154,T7_ReductionFactor!$G$10:$H$3591,2,FALSE)</f>
        <v>0.91712870029715376</v>
      </c>
      <c r="K2154" s="75">
        <f t="shared" si="135"/>
        <v>1.0445962360225816E-2</v>
      </c>
      <c r="L2154" s="11"/>
      <c r="M2154" s="6"/>
      <c r="N2154" s="6"/>
      <c r="O2154" s="6"/>
      <c r="Q2154" s="7"/>
    </row>
    <row r="2155" spans="1:17" s="9" customFormat="1" ht="16.149999999999999" customHeight="1" x14ac:dyDescent="0.25">
      <c r="A2155" s="9" t="s">
        <v>192</v>
      </c>
      <c r="B2155" s="7">
        <v>2022</v>
      </c>
      <c r="C2155" s="296" t="s">
        <v>36</v>
      </c>
      <c r="D2155" s="307">
        <v>2000</v>
      </c>
      <c r="E2155" s="307" t="s">
        <v>194</v>
      </c>
      <c r="F2155" s="65">
        <f t="shared" si="133"/>
        <v>22</v>
      </c>
      <c r="G2155" s="66" t="str">
        <f t="shared" si="134"/>
        <v>1997-06</v>
      </c>
      <c r="H2155" s="67" t="str">
        <f t="shared" si="136"/>
        <v>2022-T7 Tractor-22</v>
      </c>
      <c r="I2155" s="302">
        <v>1.55078117208659E-2</v>
      </c>
      <c r="J2155" s="305">
        <f>VLOOKUP(H2155,T7_ReductionFactor!$G$10:$H$3591,2,FALSE)</f>
        <v>0.91712870029715376</v>
      </c>
      <c r="K2155" s="75">
        <f t="shared" si="135"/>
        <v>1.422265920801071E-2</v>
      </c>
      <c r="L2155" s="11"/>
      <c r="M2155" s="6"/>
      <c r="N2155" s="6"/>
      <c r="O2155" s="6"/>
      <c r="Q2155" s="7"/>
    </row>
    <row r="2156" spans="1:17" s="9" customFormat="1" ht="16.149999999999999" customHeight="1" x14ac:dyDescent="0.25">
      <c r="A2156" s="9" t="s">
        <v>192</v>
      </c>
      <c r="B2156" s="7">
        <v>2022</v>
      </c>
      <c r="C2156" s="296" t="s">
        <v>36</v>
      </c>
      <c r="D2156" s="307">
        <v>1999</v>
      </c>
      <c r="E2156" s="307" t="s">
        <v>194</v>
      </c>
      <c r="F2156" s="65">
        <f t="shared" si="133"/>
        <v>23</v>
      </c>
      <c r="G2156" s="66" t="str">
        <f t="shared" si="134"/>
        <v>1997-06</v>
      </c>
      <c r="H2156" s="67" t="str">
        <f t="shared" si="136"/>
        <v>2022-T7 Tractor-23</v>
      </c>
      <c r="I2156" s="302">
        <v>8.8963647939984403E-3</v>
      </c>
      <c r="J2156" s="305">
        <f>VLOOKUP(H2156,T7_ReductionFactor!$G$10:$H$3591,2,FALSE)</f>
        <v>0.91712870029715376</v>
      </c>
      <c r="K2156" s="75">
        <f t="shared" si="135"/>
        <v>8.1591114808891464E-3</v>
      </c>
      <c r="L2156" s="11"/>
      <c r="M2156" s="6"/>
      <c r="N2156" s="6"/>
      <c r="O2156" s="6"/>
      <c r="Q2156" s="7"/>
    </row>
    <row r="2157" spans="1:17" s="9" customFormat="1" ht="16.149999999999999" customHeight="1" x14ac:dyDescent="0.25">
      <c r="A2157" s="9" t="s">
        <v>192</v>
      </c>
      <c r="B2157" s="7">
        <v>2022</v>
      </c>
      <c r="C2157" s="296" t="s">
        <v>36</v>
      </c>
      <c r="D2157" s="307">
        <v>1998</v>
      </c>
      <c r="E2157" s="307" t="s">
        <v>194</v>
      </c>
      <c r="F2157" s="65">
        <f t="shared" si="133"/>
        <v>24</v>
      </c>
      <c r="G2157" s="66" t="str">
        <f t="shared" si="134"/>
        <v>1997-06</v>
      </c>
      <c r="H2157" s="67" t="str">
        <f t="shared" si="136"/>
        <v>2022-T7 Tractor-24</v>
      </c>
      <c r="I2157" s="302">
        <v>6.8597083449869704E-3</v>
      </c>
      <c r="J2157" s="305">
        <f>VLOOKUP(H2157,T7_ReductionFactor!$G$10:$H$3591,2,FALSE)</f>
        <v>0.91712870029715376</v>
      </c>
      <c r="K2157" s="75">
        <f t="shared" si="135"/>
        <v>6.2912353988554401E-3</v>
      </c>
      <c r="L2157" s="11"/>
      <c r="M2157" s="6"/>
      <c r="N2157" s="6"/>
      <c r="O2157" s="6"/>
      <c r="Q2157" s="7"/>
    </row>
    <row r="2158" spans="1:17" s="9" customFormat="1" ht="16.149999999999999" customHeight="1" x14ac:dyDescent="0.25">
      <c r="A2158" s="9" t="s">
        <v>192</v>
      </c>
      <c r="B2158" s="7">
        <v>2022</v>
      </c>
      <c r="C2158" s="296" t="s">
        <v>36</v>
      </c>
      <c r="D2158" s="307">
        <v>1997</v>
      </c>
      <c r="E2158" s="307" t="s">
        <v>194</v>
      </c>
      <c r="F2158" s="65">
        <f t="shared" si="133"/>
        <v>25</v>
      </c>
      <c r="G2158" s="66" t="str">
        <f t="shared" si="134"/>
        <v>Pre1997</v>
      </c>
      <c r="H2158" s="67" t="str">
        <f t="shared" si="136"/>
        <v>2022-T7 Tractor-25</v>
      </c>
      <c r="I2158" s="302">
        <v>5.4346366791053697E-3</v>
      </c>
      <c r="J2158" s="305">
        <f>VLOOKUP(H2158,T7_ReductionFactor!$G$10:$H$3591,2,FALSE)</f>
        <v>0.91712870029715376</v>
      </c>
      <c r="K2158" s="75">
        <f t="shared" si="135"/>
        <v>4.9842612740951479E-3</v>
      </c>
      <c r="L2158" s="11"/>
      <c r="M2158" s="6"/>
      <c r="N2158" s="6"/>
      <c r="O2158" s="6"/>
      <c r="Q2158" s="7"/>
    </row>
    <row r="2159" spans="1:17" s="9" customFormat="1" ht="16.149999999999999" customHeight="1" x14ac:dyDescent="0.25">
      <c r="A2159" s="9" t="s">
        <v>192</v>
      </c>
      <c r="B2159" s="7">
        <v>2022</v>
      </c>
      <c r="C2159" s="296" t="s">
        <v>36</v>
      </c>
      <c r="D2159" s="307">
        <v>1996</v>
      </c>
      <c r="E2159" s="307" t="s">
        <v>194</v>
      </c>
      <c r="F2159" s="65">
        <f t="shared" si="133"/>
        <v>26</v>
      </c>
      <c r="G2159" s="66" t="str">
        <f t="shared" si="134"/>
        <v>Pre1997</v>
      </c>
      <c r="H2159" s="67" t="str">
        <f t="shared" si="136"/>
        <v>2022-T7 Tractor-26</v>
      </c>
      <c r="I2159" s="302">
        <v>5.1298194550696702E-3</v>
      </c>
      <c r="J2159" s="305">
        <f>VLOOKUP(H2159,T7_ReductionFactor!$G$10:$H$3591,2,FALSE)</f>
        <v>0.91712870029715376</v>
      </c>
      <c r="K2159" s="75">
        <f t="shared" si="135"/>
        <v>4.7047046495870999E-3</v>
      </c>
      <c r="L2159" s="11"/>
      <c r="M2159" s="6"/>
      <c r="N2159" s="6"/>
      <c r="O2159" s="6"/>
      <c r="Q2159" s="7"/>
    </row>
    <row r="2160" spans="1:17" s="9" customFormat="1" ht="16.149999999999999" customHeight="1" x14ac:dyDescent="0.25">
      <c r="A2160" s="9" t="s">
        <v>192</v>
      </c>
      <c r="B2160" s="7">
        <v>2022</v>
      </c>
      <c r="C2160" s="296" t="s">
        <v>36</v>
      </c>
      <c r="D2160" s="307">
        <v>1995</v>
      </c>
      <c r="E2160" s="307" t="s">
        <v>194</v>
      </c>
      <c r="F2160" s="65">
        <f t="shared" si="133"/>
        <v>27</v>
      </c>
      <c r="G2160" s="66" t="str">
        <f t="shared" si="134"/>
        <v>Pre1997</v>
      </c>
      <c r="H2160" s="67" t="str">
        <f t="shared" si="136"/>
        <v>2022-T7 Tractor-27</v>
      </c>
      <c r="I2160" s="302">
        <v>1.14037560015972E-4</v>
      </c>
      <c r="J2160" s="305">
        <f>VLOOKUP(H2160,T7_ReductionFactor!$G$10:$H$3591,2,FALSE)</f>
        <v>0.91712870029715376</v>
      </c>
      <c r="K2160" s="75">
        <f t="shared" si="135"/>
        <v>1.0458711920250707E-4</v>
      </c>
      <c r="L2160" s="11"/>
      <c r="M2160" s="6"/>
      <c r="N2160" s="6"/>
      <c r="O2160" s="6"/>
      <c r="Q2160" s="7"/>
    </row>
    <row r="2161" spans="1:17" s="9" customFormat="1" ht="16.149999999999999" customHeight="1" x14ac:dyDescent="0.25">
      <c r="A2161" s="9" t="s">
        <v>192</v>
      </c>
      <c r="B2161" s="7">
        <v>2022</v>
      </c>
      <c r="C2161" s="296" t="s">
        <v>36</v>
      </c>
      <c r="D2161" s="307">
        <v>1994</v>
      </c>
      <c r="E2161" s="307" t="s">
        <v>194</v>
      </c>
      <c r="F2161" s="65">
        <f t="shared" si="133"/>
        <v>28</v>
      </c>
      <c r="G2161" s="66" t="str">
        <f t="shared" si="134"/>
        <v>Pre1997</v>
      </c>
      <c r="H2161" s="67" t="str">
        <f t="shared" si="136"/>
        <v>2022-T7 Tractor-28</v>
      </c>
      <c r="I2161" s="302">
        <v>8.7061765064527896E-5</v>
      </c>
      <c r="J2161" s="305">
        <f>VLOOKUP(H2161,T7_ReductionFactor!$G$10:$H$3591,2,FALSE)</f>
        <v>0.91712870029715376</v>
      </c>
      <c r="K2161" s="75">
        <f t="shared" si="135"/>
        <v>7.9846843439206614E-5</v>
      </c>
      <c r="L2161" s="11"/>
      <c r="M2161" s="6"/>
      <c r="N2161" s="6"/>
      <c r="O2161" s="6"/>
      <c r="Q2161" s="7"/>
    </row>
    <row r="2162" spans="1:17" s="9" customFormat="1" ht="16.149999999999999" customHeight="1" x14ac:dyDescent="0.25">
      <c r="A2162" s="9" t="s">
        <v>192</v>
      </c>
      <c r="B2162" s="7">
        <v>2022</v>
      </c>
      <c r="C2162" s="296" t="s">
        <v>36</v>
      </c>
      <c r="D2162" s="307">
        <v>1993</v>
      </c>
      <c r="E2162" s="307" t="s">
        <v>194</v>
      </c>
      <c r="F2162" s="65">
        <f t="shared" si="133"/>
        <v>29</v>
      </c>
      <c r="G2162" s="66" t="str">
        <f t="shared" si="134"/>
        <v>Pre1997</v>
      </c>
      <c r="H2162" s="67" t="str">
        <f t="shared" si="136"/>
        <v>2022-T7 Tractor-29</v>
      </c>
      <c r="I2162" s="302">
        <v>6.2981733719728704E-5</v>
      </c>
      <c r="J2162" s="305">
        <f>VLOOKUP(H2162,T7_ReductionFactor!$G$10:$H$3591,2,FALSE)</f>
        <v>1</v>
      </c>
      <c r="K2162" s="75">
        <f t="shared" si="135"/>
        <v>6.2981733719728704E-5</v>
      </c>
      <c r="L2162" s="11"/>
      <c r="M2162" s="6"/>
      <c r="N2162" s="6"/>
      <c r="O2162" s="6"/>
      <c r="Q2162" s="7"/>
    </row>
    <row r="2163" spans="1:17" s="9" customFormat="1" ht="16.149999999999999" customHeight="1" x14ac:dyDescent="0.25">
      <c r="A2163" s="9" t="s">
        <v>192</v>
      </c>
      <c r="B2163" s="7">
        <v>2022</v>
      </c>
      <c r="C2163" s="296" t="s">
        <v>36</v>
      </c>
      <c r="D2163" s="307">
        <v>1992</v>
      </c>
      <c r="E2163" s="307" t="s">
        <v>194</v>
      </c>
      <c r="F2163" s="65">
        <f t="shared" si="133"/>
        <v>30</v>
      </c>
      <c r="G2163" s="66" t="str">
        <f t="shared" si="134"/>
        <v>Pre1997</v>
      </c>
      <c r="H2163" s="67" t="str">
        <f t="shared" si="136"/>
        <v>2022-T7 Tractor-30</v>
      </c>
      <c r="I2163" s="302">
        <v>3.82504786974982E-5</v>
      </c>
      <c r="J2163" s="305">
        <f>VLOOKUP(H2163,T7_ReductionFactor!$G$10:$H$3591,2,FALSE)</f>
        <v>1</v>
      </c>
      <c r="K2163" s="75">
        <f t="shared" si="135"/>
        <v>3.82504786974982E-5</v>
      </c>
      <c r="L2163" s="11"/>
      <c r="M2163" s="6"/>
      <c r="N2163" s="6"/>
      <c r="O2163" s="6"/>
      <c r="Q2163" s="7"/>
    </row>
    <row r="2164" spans="1:17" s="9" customFormat="1" ht="16.149999999999999" customHeight="1" x14ac:dyDescent="0.25">
      <c r="A2164" s="9" t="s">
        <v>192</v>
      </c>
      <c r="B2164" s="7">
        <v>2022</v>
      </c>
      <c r="C2164" s="296" t="s">
        <v>36</v>
      </c>
      <c r="D2164" s="307">
        <v>1991</v>
      </c>
      <c r="E2164" s="307" t="s">
        <v>194</v>
      </c>
      <c r="F2164" s="65">
        <f t="shared" si="133"/>
        <v>31</v>
      </c>
      <c r="G2164" s="66" t="str">
        <f t="shared" si="134"/>
        <v>Pre1997</v>
      </c>
      <c r="H2164" s="67" t="str">
        <f t="shared" si="136"/>
        <v>2022-T7 Tractor-31</v>
      </c>
      <c r="I2164" s="302">
        <v>4.0860632416670402E-5</v>
      </c>
      <c r="J2164" s="305">
        <f>VLOOKUP(H2164,T7_ReductionFactor!$G$10:$H$3591,2,FALSE)</f>
        <v>1</v>
      </c>
      <c r="K2164" s="75">
        <f t="shared" si="135"/>
        <v>4.0860632416670402E-5</v>
      </c>
      <c r="L2164" s="11"/>
      <c r="M2164" s="6"/>
      <c r="N2164" s="6"/>
      <c r="O2164" s="6"/>
      <c r="Q2164" s="7"/>
    </row>
    <row r="2165" spans="1:17" s="9" customFormat="1" ht="16.149999999999999" customHeight="1" x14ac:dyDescent="0.25">
      <c r="A2165" s="9" t="s">
        <v>192</v>
      </c>
      <c r="B2165" s="7">
        <v>2022</v>
      </c>
      <c r="C2165" s="296" t="s">
        <v>36</v>
      </c>
      <c r="D2165" s="307">
        <v>1990</v>
      </c>
      <c r="E2165" s="307" t="s">
        <v>194</v>
      </c>
      <c r="F2165" s="65">
        <f t="shared" si="133"/>
        <v>32</v>
      </c>
      <c r="G2165" s="66" t="str">
        <f t="shared" si="134"/>
        <v>Pre1997</v>
      </c>
      <c r="H2165" s="67" t="str">
        <f t="shared" si="136"/>
        <v>2022-T7 Tractor-32</v>
      </c>
      <c r="I2165" s="302">
        <v>1.1995939566461E-4</v>
      </c>
      <c r="J2165" s="305">
        <f>VLOOKUP(H2165,T7_ReductionFactor!$G$10:$H$3591,2,FALSE)</f>
        <v>1</v>
      </c>
      <c r="K2165" s="75">
        <f t="shared" si="135"/>
        <v>1.1995939566461E-4</v>
      </c>
      <c r="L2165" s="11"/>
      <c r="M2165" s="6"/>
      <c r="N2165" s="6"/>
      <c r="O2165" s="6"/>
      <c r="Q2165" s="7"/>
    </row>
    <row r="2166" spans="1:17" s="9" customFormat="1" ht="16.149999999999999" customHeight="1" x14ac:dyDescent="0.25">
      <c r="A2166" s="9" t="s">
        <v>192</v>
      </c>
      <c r="B2166" s="7">
        <v>2022</v>
      </c>
      <c r="C2166" s="296" t="s">
        <v>36</v>
      </c>
      <c r="D2166" s="307">
        <v>1989</v>
      </c>
      <c r="E2166" s="307" t="s">
        <v>194</v>
      </c>
      <c r="F2166" s="65">
        <f t="shared" si="133"/>
        <v>33</v>
      </c>
      <c r="G2166" s="66" t="str">
        <f t="shared" si="134"/>
        <v>Pre1997</v>
      </c>
      <c r="H2166" s="67" t="str">
        <f t="shared" si="136"/>
        <v>2022-T7 Tractor-33</v>
      </c>
      <c r="I2166" s="302">
        <v>1.0558545339657601E-4</v>
      </c>
      <c r="J2166" s="305">
        <f>VLOOKUP(H2166,T7_ReductionFactor!$G$10:$H$3591,2,FALSE)</f>
        <v>1</v>
      </c>
      <c r="K2166" s="75">
        <f t="shared" si="135"/>
        <v>1.0558545339657601E-4</v>
      </c>
      <c r="L2166" s="11"/>
      <c r="M2166" s="6"/>
      <c r="N2166" s="6"/>
      <c r="O2166" s="6"/>
      <c r="Q2166" s="7"/>
    </row>
    <row r="2167" spans="1:17" s="9" customFormat="1" ht="16.149999999999999" customHeight="1" x14ac:dyDescent="0.25">
      <c r="A2167" s="9" t="s">
        <v>192</v>
      </c>
      <c r="B2167" s="7">
        <v>2022</v>
      </c>
      <c r="C2167" s="296" t="s">
        <v>36</v>
      </c>
      <c r="D2167" s="307">
        <v>1988</v>
      </c>
      <c r="E2167" s="307" t="s">
        <v>194</v>
      </c>
      <c r="F2167" s="65">
        <f t="shared" si="133"/>
        <v>34</v>
      </c>
      <c r="G2167" s="66" t="str">
        <f t="shared" si="134"/>
        <v>Pre1997</v>
      </c>
      <c r="H2167" s="67" t="str">
        <f t="shared" si="136"/>
        <v>2022-T7 Tractor-34</v>
      </c>
      <c r="I2167" s="302">
        <v>6.3225017620892394E-5</v>
      </c>
      <c r="J2167" s="305">
        <f>VLOOKUP(H2167,T7_ReductionFactor!$G$10:$H$3591,2,FALSE)</f>
        <v>1</v>
      </c>
      <c r="K2167" s="75">
        <f t="shared" si="135"/>
        <v>6.3225017620892394E-5</v>
      </c>
      <c r="L2167" s="11"/>
      <c r="M2167" s="6"/>
      <c r="N2167" s="6"/>
      <c r="O2167" s="6"/>
      <c r="Q2167" s="7"/>
    </row>
    <row r="2168" spans="1:17" s="9" customFormat="1" ht="16.149999999999999" customHeight="1" x14ac:dyDescent="0.25">
      <c r="A2168" s="9" t="s">
        <v>192</v>
      </c>
      <c r="B2168" s="7">
        <v>2022</v>
      </c>
      <c r="C2168" s="296" t="s">
        <v>36</v>
      </c>
      <c r="D2168" s="307">
        <v>1987</v>
      </c>
      <c r="E2168" s="307" t="s">
        <v>194</v>
      </c>
      <c r="F2168" s="65">
        <f t="shared" si="133"/>
        <v>35</v>
      </c>
      <c r="G2168" s="66" t="str">
        <f t="shared" si="134"/>
        <v>Pre1997</v>
      </c>
      <c r="H2168" s="67" t="str">
        <f t="shared" si="136"/>
        <v>2022-T7 Tractor-35</v>
      </c>
      <c r="I2168" s="302">
        <v>5.6607938988476697E-5</v>
      </c>
      <c r="J2168" s="305">
        <f>VLOOKUP(H2168,T7_ReductionFactor!$G$10:$H$3591,2,FALSE)</f>
        <v>1</v>
      </c>
      <c r="K2168" s="75">
        <f t="shared" si="135"/>
        <v>5.6607938988476697E-5</v>
      </c>
      <c r="L2168" s="11"/>
      <c r="M2168" s="6"/>
      <c r="N2168" s="6"/>
      <c r="O2168" s="6"/>
      <c r="Q2168" s="7"/>
    </row>
    <row r="2169" spans="1:17" s="9" customFormat="1" ht="16.149999999999999" customHeight="1" x14ac:dyDescent="0.25">
      <c r="A2169" s="9" t="s">
        <v>192</v>
      </c>
      <c r="B2169" s="7">
        <v>2022</v>
      </c>
      <c r="C2169" s="296" t="s">
        <v>36</v>
      </c>
      <c r="D2169" s="307">
        <v>1986</v>
      </c>
      <c r="E2169" s="307" t="s">
        <v>194</v>
      </c>
      <c r="F2169" s="65">
        <f t="shared" si="133"/>
        <v>36</v>
      </c>
      <c r="G2169" s="66" t="str">
        <f t="shared" si="134"/>
        <v>Pre1997</v>
      </c>
      <c r="H2169" s="67" t="str">
        <f t="shared" si="136"/>
        <v>2022-T7 Tractor-36</v>
      </c>
      <c r="I2169" s="302">
        <v>3.8457877219870699E-5</v>
      </c>
      <c r="J2169" s="305">
        <f>VLOOKUP(H2169,T7_ReductionFactor!$G$10:$H$3591,2,FALSE)</f>
        <v>1</v>
      </c>
      <c r="K2169" s="75">
        <f t="shared" si="135"/>
        <v>3.8457877219870699E-5</v>
      </c>
      <c r="L2169" s="11"/>
      <c r="M2169" s="6"/>
      <c r="N2169" s="6"/>
      <c r="O2169" s="6"/>
      <c r="Q2169" s="7"/>
    </row>
    <row r="2170" spans="1:17" s="9" customFormat="1" ht="16.149999999999999" customHeight="1" x14ac:dyDescent="0.25">
      <c r="A2170" s="9" t="s">
        <v>192</v>
      </c>
      <c r="B2170" s="7">
        <v>2022</v>
      </c>
      <c r="C2170" s="296" t="s">
        <v>36</v>
      </c>
      <c r="D2170" s="307">
        <v>1985</v>
      </c>
      <c r="E2170" s="307" t="s">
        <v>194</v>
      </c>
      <c r="F2170" s="65">
        <f t="shared" si="133"/>
        <v>37</v>
      </c>
      <c r="G2170" s="66" t="str">
        <f t="shared" si="134"/>
        <v>Pre1997</v>
      </c>
      <c r="H2170" s="67" t="str">
        <f t="shared" si="136"/>
        <v>2022-T7 Tractor-37</v>
      </c>
      <c r="I2170" s="302">
        <v>4.63739261661972E-5</v>
      </c>
      <c r="J2170" s="305">
        <f>VLOOKUP(H2170,T7_ReductionFactor!$G$10:$H$3591,2,FALSE)</f>
        <v>1</v>
      </c>
      <c r="K2170" s="75">
        <f t="shared" si="135"/>
        <v>4.63739261661972E-5</v>
      </c>
      <c r="L2170" s="11"/>
      <c r="M2170" s="6"/>
      <c r="N2170" s="6"/>
      <c r="O2170" s="6"/>
      <c r="Q2170" s="7"/>
    </row>
    <row r="2171" spans="1:17" s="9" customFormat="1" ht="16.149999999999999" customHeight="1" x14ac:dyDescent="0.25">
      <c r="A2171" s="9" t="s">
        <v>192</v>
      </c>
      <c r="B2171" s="7">
        <v>2022</v>
      </c>
      <c r="C2171" s="296" t="s">
        <v>36</v>
      </c>
      <c r="D2171" s="307">
        <v>1984</v>
      </c>
      <c r="E2171" s="307" t="s">
        <v>194</v>
      </c>
      <c r="F2171" s="65">
        <f t="shared" si="133"/>
        <v>38</v>
      </c>
      <c r="G2171" s="66" t="str">
        <f t="shared" si="134"/>
        <v>Pre1997</v>
      </c>
      <c r="H2171" s="67" t="str">
        <f t="shared" si="136"/>
        <v>2022-T7 Tractor-38</v>
      </c>
      <c r="I2171" s="302">
        <v>3.4747055415044797E-5</v>
      </c>
      <c r="J2171" s="305">
        <f>VLOOKUP(H2171,T7_ReductionFactor!$G$10:$H$3591,2,FALSE)</f>
        <v>1</v>
      </c>
      <c r="K2171" s="75">
        <f t="shared" si="135"/>
        <v>3.4747055415044797E-5</v>
      </c>
      <c r="L2171" s="11"/>
      <c r="M2171" s="6"/>
      <c r="N2171" s="6"/>
      <c r="O2171" s="6"/>
      <c r="Q2171" s="7"/>
    </row>
    <row r="2172" spans="1:17" s="9" customFormat="1" ht="16.149999999999999" customHeight="1" x14ac:dyDescent="0.25">
      <c r="A2172" s="9" t="s">
        <v>192</v>
      </c>
      <c r="B2172" s="7">
        <v>2022</v>
      </c>
      <c r="C2172" s="296" t="s">
        <v>36</v>
      </c>
      <c r="D2172" s="307">
        <v>1983</v>
      </c>
      <c r="E2172" s="307" t="s">
        <v>194</v>
      </c>
      <c r="F2172" s="65">
        <f t="shared" si="133"/>
        <v>39</v>
      </c>
      <c r="G2172" s="66" t="str">
        <f t="shared" si="134"/>
        <v>Pre1997</v>
      </c>
      <c r="H2172" s="67" t="str">
        <f t="shared" si="136"/>
        <v>2022-T7 Tractor-39</v>
      </c>
      <c r="I2172" s="302">
        <v>6.5235274919065999E-6</v>
      </c>
      <c r="J2172" s="305">
        <f>VLOOKUP(H2172,T7_ReductionFactor!$G$10:$H$3591,2,FALSE)</f>
        <v>1</v>
      </c>
      <c r="K2172" s="75">
        <f t="shared" si="135"/>
        <v>6.5235274919065999E-6</v>
      </c>
      <c r="L2172" s="11"/>
      <c r="M2172" s="6"/>
      <c r="N2172" s="6"/>
      <c r="O2172" s="6"/>
      <c r="Q2172" s="7"/>
    </row>
    <row r="2173" spans="1:17" s="9" customFormat="1" ht="16.149999999999999" customHeight="1" x14ac:dyDescent="0.25">
      <c r="A2173" s="9" t="s">
        <v>192</v>
      </c>
      <c r="B2173" s="7">
        <v>2022</v>
      </c>
      <c r="C2173" s="296" t="s">
        <v>36</v>
      </c>
      <c r="D2173" s="307">
        <v>1982</v>
      </c>
      <c r="E2173" s="307" t="s">
        <v>194</v>
      </c>
      <c r="F2173" s="65">
        <f t="shared" si="133"/>
        <v>40</v>
      </c>
      <c r="G2173" s="66" t="str">
        <f t="shared" si="134"/>
        <v>Pre1997</v>
      </c>
      <c r="H2173" s="67" t="str">
        <f t="shared" si="136"/>
        <v>2022-T7 Tractor-40</v>
      </c>
      <c r="I2173" s="302">
        <v>1.0846635076343801E-5</v>
      </c>
      <c r="J2173" s="305">
        <f>VLOOKUP(H2173,T7_ReductionFactor!$G$10:$H$3591,2,FALSE)</f>
        <v>1</v>
      </c>
      <c r="K2173" s="75">
        <f t="shared" si="135"/>
        <v>1.0846635076343801E-5</v>
      </c>
      <c r="L2173" s="11"/>
      <c r="M2173" s="6"/>
      <c r="N2173" s="6"/>
      <c r="O2173" s="6"/>
      <c r="Q2173" s="7"/>
    </row>
    <row r="2174" spans="1:17" s="9" customFormat="1" ht="16.149999999999999" customHeight="1" x14ac:dyDescent="0.25">
      <c r="A2174" s="9" t="s">
        <v>192</v>
      </c>
      <c r="B2174" s="7">
        <v>2022</v>
      </c>
      <c r="C2174" s="296" t="s">
        <v>36</v>
      </c>
      <c r="D2174" s="307">
        <v>1981</v>
      </c>
      <c r="E2174" s="307" t="s">
        <v>194</v>
      </c>
      <c r="F2174" s="65">
        <f t="shared" si="133"/>
        <v>41</v>
      </c>
      <c r="G2174" s="66" t="str">
        <f t="shared" si="134"/>
        <v>Pre1997</v>
      </c>
      <c r="H2174" s="67" t="str">
        <f t="shared" si="136"/>
        <v>2022-T7 Tractor-41</v>
      </c>
      <c r="I2174" s="302">
        <v>1.51830014312577E-5</v>
      </c>
      <c r="J2174" s="305">
        <f>VLOOKUP(H2174,T7_ReductionFactor!$G$10:$H$3591,2,FALSE)</f>
        <v>1</v>
      </c>
      <c r="K2174" s="75">
        <f t="shared" si="135"/>
        <v>1.51830014312577E-5</v>
      </c>
      <c r="L2174" s="11"/>
      <c r="M2174" s="6"/>
      <c r="N2174" s="6"/>
      <c r="O2174" s="6"/>
      <c r="Q2174" s="7"/>
    </row>
    <row r="2175" spans="1:17" s="9" customFormat="1" ht="16.149999999999999" customHeight="1" x14ac:dyDescent="0.25">
      <c r="A2175" s="9" t="s">
        <v>192</v>
      </c>
      <c r="B2175" s="7">
        <v>2022</v>
      </c>
      <c r="C2175" s="296" t="s">
        <v>36</v>
      </c>
      <c r="D2175" s="307">
        <v>1980</v>
      </c>
      <c r="E2175" s="307" t="s">
        <v>194</v>
      </c>
      <c r="F2175" s="65">
        <f t="shared" si="133"/>
        <v>42</v>
      </c>
      <c r="G2175" s="66" t="str">
        <f t="shared" si="134"/>
        <v>Pre1997</v>
      </c>
      <c r="H2175" s="67" t="str">
        <f t="shared" si="136"/>
        <v>2022-T7 Tractor-42</v>
      </c>
      <c r="I2175" s="302">
        <v>6.09101153313927E-7</v>
      </c>
      <c r="J2175" s="305">
        <f>VLOOKUP(H2175,T7_ReductionFactor!$G$10:$H$3591,2,FALSE)</f>
        <v>1</v>
      </c>
      <c r="K2175" s="75">
        <f t="shared" si="135"/>
        <v>6.09101153313927E-7</v>
      </c>
      <c r="L2175" s="11"/>
      <c r="M2175" s="6"/>
      <c r="N2175" s="6"/>
      <c r="O2175" s="6"/>
      <c r="Q2175" s="7"/>
    </row>
    <row r="2176" spans="1:17" s="9" customFormat="1" ht="16.149999999999999" customHeight="1" x14ac:dyDescent="0.25">
      <c r="A2176" s="9" t="s">
        <v>192</v>
      </c>
      <c r="B2176" s="7">
        <v>2022</v>
      </c>
      <c r="C2176" s="296" t="s">
        <v>36</v>
      </c>
      <c r="D2176" s="307">
        <v>1979</v>
      </c>
      <c r="E2176" s="307" t="s">
        <v>194</v>
      </c>
      <c r="F2176" s="65">
        <f t="shared" si="133"/>
        <v>43</v>
      </c>
      <c r="G2176" s="66" t="str">
        <f t="shared" si="134"/>
        <v>Pre1997</v>
      </c>
      <c r="H2176" s="67" t="str">
        <f t="shared" si="136"/>
        <v>2022-T7 Tractor-43</v>
      </c>
      <c r="I2176" s="302">
        <v>1.7682654188355099E-6</v>
      </c>
      <c r="J2176" s="305">
        <f>VLOOKUP(H2176,T7_ReductionFactor!$G$10:$H$3591,2,FALSE)</f>
        <v>1</v>
      </c>
      <c r="K2176" s="75">
        <f t="shared" si="135"/>
        <v>1.7682654188355099E-6</v>
      </c>
      <c r="L2176" s="11"/>
      <c r="M2176" s="6"/>
      <c r="N2176" s="6"/>
      <c r="O2176" s="6"/>
      <c r="Q2176" s="7"/>
    </row>
    <row r="2177" spans="1:17" s="9" customFormat="1" ht="16.149999999999999" customHeight="1" x14ac:dyDescent="0.25">
      <c r="A2177" s="9" t="s">
        <v>192</v>
      </c>
      <c r="B2177" s="7">
        <v>2022</v>
      </c>
      <c r="C2177" s="296" t="s">
        <v>36</v>
      </c>
      <c r="D2177" s="307">
        <v>1978</v>
      </c>
      <c r="E2177" s="307" t="s">
        <v>194</v>
      </c>
      <c r="F2177" s="65">
        <f t="shared" si="133"/>
        <v>44</v>
      </c>
      <c r="G2177" s="66" t="str">
        <f t="shared" si="134"/>
        <v>Pre1997</v>
      </c>
      <c r="H2177" s="67" t="str">
        <f t="shared" si="136"/>
        <v>2022-T7 Tractor-44</v>
      </c>
      <c r="I2177" s="302">
        <v>1.4633099101180499E-6</v>
      </c>
      <c r="J2177" s="305">
        <f>VLOOKUP(H2177,T7_ReductionFactor!$G$10:$H$3591,2,FALSE)</f>
        <v>1</v>
      </c>
      <c r="K2177" s="75">
        <f t="shared" si="135"/>
        <v>1.4633099101180499E-6</v>
      </c>
      <c r="L2177" s="11"/>
      <c r="M2177" s="6"/>
      <c r="N2177" s="6"/>
      <c r="O2177" s="6"/>
      <c r="Q2177" s="7"/>
    </row>
    <row r="2178" spans="1:17" s="9" customFormat="1" ht="16.149999999999999" customHeight="1" x14ac:dyDescent="0.25">
      <c r="A2178" s="9" t="s">
        <v>192</v>
      </c>
      <c r="B2178" s="7">
        <v>2022</v>
      </c>
      <c r="C2178" s="296" t="s">
        <v>37</v>
      </c>
      <c r="D2178" s="307">
        <v>2023</v>
      </c>
      <c r="E2178" s="307" t="s">
        <v>194</v>
      </c>
      <c r="F2178" s="65">
        <f t="shared" si="133"/>
        <v>-1</v>
      </c>
      <c r="G2178" s="66" t="str">
        <f t="shared" si="134"/>
        <v>2013+</v>
      </c>
      <c r="H2178" s="67" t="str">
        <f t="shared" si="136"/>
        <v>2022-T7 Tractor Construction--1</v>
      </c>
      <c r="I2178" s="302">
        <v>4.5191236143571001E-5</v>
      </c>
      <c r="J2178" s="305">
        <f>VLOOKUP(H2178,T7_ReductionFactor!$G$10:$H$3591,2,FALSE)</f>
        <v>1</v>
      </c>
      <c r="K2178" s="75">
        <f t="shared" si="135"/>
        <v>4.5191236143571001E-5</v>
      </c>
      <c r="L2178" s="11"/>
      <c r="M2178" s="6"/>
      <c r="N2178" s="6"/>
      <c r="O2178" s="6"/>
      <c r="Q2178" s="7"/>
    </row>
    <row r="2179" spans="1:17" s="9" customFormat="1" ht="16.149999999999999" customHeight="1" x14ac:dyDescent="0.25">
      <c r="A2179" s="9" t="s">
        <v>192</v>
      </c>
      <c r="B2179" s="7">
        <v>2022</v>
      </c>
      <c r="C2179" s="296" t="s">
        <v>37</v>
      </c>
      <c r="D2179" s="307">
        <v>2022</v>
      </c>
      <c r="E2179" s="307" t="s">
        <v>194</v>
      </c>
      <c r="F2179" s="65">
        <f t="shared" si="133"/>
        <v>0</v>
      </c>
      <c r="G2179" s="66" t="str">
        <f t="shared" si="134"/>
        <v>2013+</v>
      </c>
      <c r="H2179" s="67" t="str">
        <f t="shared" si="136"/>
        <v>2022-T7 Tractor Construction-0</v>
      </c>
      <c r="I2179" s="302">
        <v>3.2556723518511999E-4</v>
      </c>
      <c r="J2179" s="305">
        <f>VLOOKUP(H2179,T7_ReductionFactor!$G$10:$H$3591,2,FALSE)</f>
        <v>0.92256469390932394</v>
      </c>
      <c r="K2179" s="75">
        <f t="shared" si="135"/>
        <v>3.0035683667546513E-4</v>
      </c>
      <c r="L2179" s="11"/>
      <c r="M2179" s="6"/>
      <c r="N2179" s="6"/>
      <c r="O2179" s="6"/>
      <c r="Q2179" s="7"/>
    </row>
    <row r="2180" spans="1:17" s="9" customFormat="1" ht="16.149999999999999" customHeight="1" x14ac:dyDescent="0.25">
      <c r="A2180" s="9" t="s">
        <v>192</v>
      </c>
      <c r="B2180" s="7">
        <v>2022</v>
      </c>
      <c r="C2180" s="296" t="s">
        <v>37</v>
      </c>
      <c r="D2180" s="307">
        <v>2021</v>
      </c>
      <c r="E2180" s="307" t="s">
        <v>194</v>
      </c>
      <c r="F2180" s="65">
        <f t="shared" si="133"/>
        <v>1</v>
      </c>
      <c r="G2180" s="66" t="str">
        <f t="shared" si="134"/>
        <v>2013+</v>
      </c>
      <c r="H2180" s="67" t="str">
        <f t="shared" si="136"/>
        <v>2022-T7 Tractor Construction-1</v>
      </c>
      <c r="I2180" s="302">
        <v>5.2519456994680296E-4</v>
      </c>
      <c r="J2180" s="305">
        <f>VLOOKUP(H2180,T7_ReductionFactor!$G$10:$H$3591,2,FALSE)</f>
        <v>0.87345597208856962</v>
      </c>
      <c r="K2180" s="75">
        <f t="shared" si="135"/>
        <v>4.5873433362852306E-4</v>
      </c>
      <c r="L2180" s="11"/>
      <c r="M2180" s="6"/>
      <c r="N2180" s="6"/>
      <c r="O2180" s="6"/>
      <c r="Q2180" s="7"/>
    </row>
    <row r="2181" spans="1:17" s="9" customFormat="1" ht="16.149999999999999" customHeight="1" x14ac:dyDescent="0.25">
      <c r="A2181" s="9" t="s">
        <v>192</v>
      </c>
      <c r="B2181" s="7">
        <v>2022</v>
      </c>
      <c r="C2181" s="296" t="s">
        <v>37</v>
      </c>
      <c r="D2181" s="307">
        <v>2020</v>
      </c>
      <c r="E2181" s="307" t="s">
        <v>194</v>
      </c>
      <c r="F2181" s="65">
        <f t="shared" si="133"/>
        <v>2</v>
      </c>
      <c r="G2181" s="66" t="str">
        <f t="shared" si="134"/>
        <v>2013+</v>
      </c>
      <c r="H2181" s="67" t="str">
        <f t="shared" si="136"/>
        <v>2022-T7 Tractor Construction-2</v>
      </c>
      <c r="I2181" s="302">
        <v>6.2295877317730404E-4</v>
      </c>
      <c r="J2181" s="305">
        <f>VLOOKUP(H2181,T7_ReductionFactor!$G$10:$H$3591,2,FALSE)</f>
        <v>0.8398723923936191</v>
      </c>
      <c r="K2181" s="75">
        <f t="shared" si="135"/>
        <v>5.2320587519101623E-4</v>
      </c>
      <c r="L2181" s="11"/>
      <c r="M2181" s="6"/>
      <c r="N2181" s="6"/>
      <c r="O2181" s="6"/>
      <c r="Q2181" s="7"/>
    </row>
    <row r="2182" spans="1:17" s="9" customFormat="1" ht="16.149999999999999" customHeight="1" x14ac:dyDescent="0.25">
      <c r="A2182" s="9" t="s">
        <v>192</v>
      </c>
      <c r="B2182" s="7">
        <v>2022</v>
      </c>
      <c r="C2182" s="296" t="s">
        <v>37</v>
      </c>
      <c r="D2182" s="307">
        <v>2019</v>
      </c>
      <c r="E2182" s="307" t="s">
        <v>194</v>
      </c>
      <c r="F2182" s="65">
        <f t="shared" si="133"/>
        <v>3</v>
      </c>
      <c r="G2182" s="66" t="str">
        <f t="shared" si="134"/>
        <v>2013+</v>
      </c>
      <c r="H2182" s="67" t="str">
        <f t="shared" si="136"/>
        <v>2022-T7 Tractor Construction-3</v>
      </c>
      <c r="I2182" s="302">
        <v>7.8992099594675795E-4</v>
      </c>
      <c r="J2182" s="305">
        <f>VLOOKUP(H2182,T7_ReductionFactor!$G$10:$H$3591,2,FALSE)</f>
        <v>0.81384387687122317</v>
      </c>
      <c r="K2182" s="75">
        <f t="shared" si="135"/>
        <v>6.4287236576328723E-4</v>
      </c>
      <c r="L2182" s="11"/>
      <c r="M2182" s="6"/>
      <c r="N2182" s="6"/>
      <c r="O2182" s="6"/>
      <c r="Q2182" s="7"/>
    </row>
    <row r="2183" spans="1:17" s="9" customFormat="1" ht="16.149999999999999" customHeight="1" x14ac:dyDescent="0.25">
      <c r="A2183" s="9" t="s">
        <v>192</v>
      </c>
      <c r="B2183" s="7">
        <v>2022</v>
      </c>
      <c r="C2183" s="296" t="s">
        <v>37</v>
      </c>
      <c r="D2183" s="307">
        <v>2018</v>
      </c>
      <c r="E2183" s="307" t="s">
        <v>194</v>
      </c>
      <c r="F2183" s="65">
        <f t="shared" si="133"/>
        <v>4</v>
      </c>
      <c r="G2183" s="66" t="str">
        <f t="shared" si="134"/>
        <v>2013+</v>
      </c>
      <c r="H2183" s="67" t="str">
        <f t="shared" si="136"/>
        <v>2022-T7 Tractor Construction-4</v>
      </c>
      <c r="I2183" s="302">
        <v>9.7828542554971197E-4</v>
      </c>
      <c r="J2183" s="305">
        <f>VLOOKUP(H2183,T7_ReductionFactor!$G$10:$H$3591,2,FALSE)</f>
        <v>0.79346162766661055</v>
      </c>
      <c r="K2183" s="75">
        <f t="shared" si="135"/>
        <v>7.7623194607919725E-4</v>
      </c>
      <c r="L2183" s="11"/>
      <c r="M2183" s="6"/>
      <c r="N2183" s="6"/>
      <c r="O2183" s="6"/>
      <c r="Q2183" s="7"/>
    </row>
    <row r="2184" spans="1:17" s="9" customFormat="1" ht="16.149999999999999" customHeight="1" x14ac:dyDescent="0.25">
      <c r="A2184" s="9" t="s">
        <v>192</v>
      </c>
      <c r="B2184" s="7">
        <v>2022</v>
      </c>
      <c r="C2184" s="296" t="s">
        <v>37</v>
      </c>
      <c r="D2184" s="307">
        <v>2017</v>
      </c>
      <c r="E2184" s="307" t="s">
        <v>194</v>
      </c>
      <c r="F2184" s="65">
        <f t="shared" si="133"/>
        <v>5</v>
      </c>
      <c r="G2184" s="66" t="str">
        <f t="shared" si="134"/>
        <v>2013+</v>
      </c>
      <c r="H2184" s="67" t="str">
        <f t="shared" si="136"/>
        <v>2022-T7 Tractor Construction-5</v>
      </c>
      <c r="I2184" s="302">
        <v>1.11254050377056E-3</v>
      </c>
      <c r="J2184" s="305">
        <f>VLOOKUP(H2184,T7_ReductionFactor!$G$10:$H$3591,2,FALSE)</f>
        <v>0.77614806280946902</v>
      </c>
      <c r="K2184" s="75">
        <f t="shared" si="135"/>
        <v>8.6349615679859088E-4</v>
      </c>
      <c r="L2184" s="11"/>
      <c r="M2184" s="6"/>
      <c r="N2184" s="6"/>
      <c r="O2184" s="6"/>
      <c r="Q2184" s="7"/>
    </row>
    <row r="2185" spans="1:17" s="9" customFormat="1" ht="16.149999999999999" customHeight="1" x14ac:dyDescent="0.25">
      <c r="A2185" s="9" t="s">
        <v>192</v>
      </c>
      <c r="B2185" s="7">
        <v>2022</v>
      </c>
      <c r="C2185" s="296" t="s">
        <v>37</v>
      </c>
      <c r="D2185" s="307">
        <v>2016</v>
      </c>
      <c r="E2185" s="307" t="s">
        <v>194</v>
      </c>
      <c r="F2185" s="65">
        <f t="shared" ref="F2185:F2248" si="137">B2185-D2185</f>
        <v>6</v>
      </c>
      <c r="G2185" s="66" t="str">
        <f t="shared" ref="G2185:G2248" si="138">IF(D2185&lt;1998,"Pre1997",IF(D2185&lt;2008,"1997-06",IF(D2185&lt;2011,"2007-09",IF(D2185&lt;2014,"2010-12","2013+"))))</f>
        <v>2013+</v>
      </c>
      <c r="H2185" s="67" t="str">
        <f t="shared" si="136"/>
        <v>2022-T7 Tractor Construction-6</v>
      </c>
      <c r="I2185" s="302">
        <v>2.6174624236224601E-3</v>
      </c>
      <c r="J2185" s="305">
        <f>VLOOKUP(H2185,T7_ReductionFactor!$G$10:$H$3591,2,FALSE)</f>
        <v>0.76592673295086411</v>
      </c>
      <c r="K2185" s="75">
        <f t="shared" ref="K2185:K2248" si="139">I2185*J2185</f>
        <v>2.0047844427468014E-3</v>
      </c>
      <c r="L2185" s="11"/>
      <c r="M2185" s="6"/>
      <c r="N2185" s="6"/>
      <c r="O2185" s="6"/>
      <c r="Q2185" s="7"/>
    </row>
    <row r="2186" spans="1:17" s="9" customFormat="1" ht="16.149999999999999" customHeight="1" x14ac:dyDescent="0.25">
      <c r="A2186" s="9" t="s">
        <v>192</v>
      </c>
      <c r="B2186" s="7">
        <v>2022</v>
      </c>
      <c r="C2186" s="296" t="s">
        <v>37</v>
      </c>
      <c r="D2186" s="307">
        <v>2015</v>
      </c>
      <c r="E2186" s="307" t="s">
        <v>194</v>
      </c>
      <c r="F2186" s="65">
        <f t="shared" si="137"/>
        <v>7</v>
      </c>
      <c r="G2186" s="66" t="str">
        <f t="shared" si="138"/>
        <v>2013+</v>
      </c>
      <c r="H2186" s="67" t="str">
        <f t="shared" ref="H2186:H2249" si="140">CONCATENATE(B2186,"-",C2186,"-",F2186)</f>
        <v>2022-T7 Tractor Construction-7</v>
      </c>
      <c r="I2186" s="302">
        <v>3.2278301226964399E-3</v>
      </c>
      <c r="J2186" s="305">
        <f>VLOOKUP(H2186,T7_ReductionFactor!$G$10:$H$3591,2,FALSE)</f>
        <v>0.75860049898561766</v>
      </c>
      <c r="K2186" s="75">
        <f t="shared" si="139"/>
        <v>2.4486335417183269E-3</v>
      </c>
      <c r="L2186" s="11"/>
      <c r="M2186" s="6"/>
      <c r="N2186" s="6"/>
      <c r="O2186" s="6"/>
      <c r="Q2186" s="7"/>
    </row>
    <row r="2187" spans="1:17" s="9" customFormat="1" ht="16.149999999999999" customHeight="1" x14ac:dyDescent="0.25">
      <c r="A2187" s="9" t="s">
        <v>192</v>
      </c>
      <c r="B2187" s="7">
        <v>2022</v>
      </c>
      <c r="C2187" s="296" t="s">
        <v>37</v>
      </c>
      <c r="D2187" s="307">
        <v>2014</v>
      </c>
      <c r="E2187" s="307" t="s">
        <v>194</v>
      </c>
      <c r="F2187" s="65">
        <f t="shared" si="137"/>
        <v>8</v>
      </c>
      <c r="G2187" s="66" t="str">
        <f t="shared" si="138"/>
        <v>2013+</v>
      </c>
      <c r="H2187" s="67" t="str">
        <f t="shared" si="140"/>
        <v>2022-T7 Tractor Construction-8</v>
      </c>
      <c r="I2187" s="302">
        <v>2.8375221182745901E-3</v>
      </c>
      <c r="J2187" s="305">
        <f>VLOOKUP(H2187,T7_ReductionFactor!$G$10:$H$3591,2,FALSE)</f>
        <v>0.75260998072536911</v>
      </c>
      <c r="K2187" s="75">
        <f t="shared" si="139"/>
        <v>2.1355474667424479E-3</v>
      </c>
      <c r="L2187" s="11"/>
      <c r="M2187" s="6"/>
      <c r="N2187" s="6"/>
      <c r="O2187" s="6"/>
      <c r="Q2187" s="7"/>
    </row>
    <row r="2188" spans="1:17" s="9" customFormat="1" ht="16.149999999999999" customHeight="1" x14ac:dyDescent="0.25">
      <c r="A2188" s="9" t="s">
        <v>192</v>
      </c>
      <c r="B2188" s="7">
        <v>2022</v>
      </c>
      <c r="C2188" s="296" t="s">
        <v>37</v>
      </c>
      <c r="D2188" s="307">
        <v>2013</v>
      </c>
      <c r="E2188" s="307" t="s">
        <v>194</v>
      </c>
      <c r="F2188" s="65">
        <f t="shared" si="137"/>
        <v>9</v>
      </c>
      <c r="G2188" s="66" t="str">
        <f t="shared" si="138"/>
        <v>2010-12</v>
      </c>
      <c r="H2188" s="67" t="str">
        <f t="shared" si="140"/>
        <v>2022-T7 Tractor Construction-9</v>
      </c>
      <c r="I2188" s="302">
        <v>3.45331576102609E-3</v>
      </c>
      <c r="J2188" s="305">
        <f>VLOOKUP(H2188,T7_ReductionFactor!$G$10:$H$3591,2,FALSE)</f>
        <v>0.72459875713173383</v>
      </c>
      <c r="K2188" s="75">
        <f t="shared" si="139"/>
        <v>2.5022683084229324E-3</v>
      </c>
      <c r="L2188" s="11"/>
      <c r="M2188" s="6"/>
      <c r="N2188" s="6"/>
      <c r="O2188" s="6"/>
      <c r="Q2188" s="7"/>
    </row>
    <row r="2189" spans="1:17" s="9" customFormat="1" ht="16.149999999999999" customHeight="1" x14ac:dyDescent="0.25">
      <c r="A2189" s="9" t="s">
        <v>192</v>
      </c>
      <c r="B2189" s="7">
        <v>2022</v>
      </c>
      <c r="C2189" s="296" t="s">
        <v>37</v>
      </c>
      <c r="D2189" s="307">
        <v>2012</v>
      </c>
      <c r="E2189" s="307" t="s">
        <v>194</v>
      </c>
      <c r="F2189" s="65">
        <f t="shared" si="137"/>
        <v>10</v>
      </c>
      <c r="G2189" s="66" t="str">
        <f t="shared" si="138"/>
        <v>2010-12</v>
      </c>
      <c r="H2189" s="67" t="str">
        <f t="shared" si="140"/>
        <v>2022-T7 Tractor Construction-10</v>
      </c>
      <c r="I2189" s="302">
        <v>4.66610416758435E-3</v>
      </c>
      <c r="J2189" s="305">
        <f>VLOOKUP(H2189,T7_ReductionFactor!$G$10:$H$3591,2,FALSE)</f>
        <v>0.72133539493239673</v>
      </c>
      <c r="K2189" s="75">
        <f t="shared" si="139"/>
        <v>3.3658260925201592E-3</v>
      </c>
      <c r="L2189" s="11"/>
      <c r="M2189" s="6"/>
      <c r="N2189" s="6"/>
      <c r="O2189" s="6"/>
      <c r="Q2189" s="7"/>
    </row>
    <row r="2190" spans="1:17" s="9" customFormat="1" ht="16.149999999999999" customHeight="1" x14ac:dyDescent="0.25">
      <c r="A2190" s="9" t="s">
        <v>192</v>
      </c>
      <c r="B2190" s="7">
        <v>2022</v>
      </c>
      <c r="C2190" s="296" t="s">
        <v>37</v>
      </c>
      <c r="D2190" s="307">
        <v>2011</v>
      </c>
      <c r="E2190" s="307" t="s">
        <v>194</v>
      </c>
      <c r="F2190" s="65">
        <f t="shared" si="137"/>
        <v>11</v>
      </c>
      <c r="G2190" s="66" t="str">
        <f t="shared" si="138"/>
        <v>2010-12</v>
      </c>
      <c r="H2190" s="67" t="str">
        <f t="shared" si="140"/>
        <v>2022-T7 Tractor Construction-11</v>
      </c>
      <c r="I2190" s="302">
        <v>3.7070059061688398E-3</v>
      </c>
      <c r="J2190" s="305">
        <f>VLOOKUP(H2190,T7_ReductionFactor!$G$10:$H$3591,2,FALSE)</f>
        <v>0.71911140184646072</v>
      </c>
      <c r="K2190" s="75">
        <f t="shared" si="139"/>
        <v>2.6657502138381839E-3</v>
      </c>
      <c r="L2190" s="11"/>
      <c r="M2190" s="6"/>
      <c r="N2190" s="6"/>
      <c r="O2190" s="6"/>
      <c r="Q2190" s="7"/>
    </row>
    <row r="2191" spans="1:17" s="9" customFormat="1" ht="16.149999999999999" customHeight="1" x14ac:dyDescent="0.25">
      <c r="A2191" s="9" t="s">
        <v>192</v>
      </c>
      <c r="B2191" s="7">
        <v>2022</v>
      </c>
      <c r="C2191" s="296" t="s">
        <v>37</v>
      </c>
      <c r="D2191" s="307">
        <v>2010</v>
      </c>
      <c r="E2191" s="307" t="s">
        <v>194</v>
      </c>
      <c r="F2191" s="65">
        <f t="shared" si="137"/>
        <v>12</v>
      </c>
      <c r="G2191" s="66" t="str">
        <f t="shared" si="138"/>
        <v>2007-09</v>
      </c>
      <c r="H2191" s="67" t="str">
        <f t="shared" si="140"/>
        <v>2022-T7 Tractor Construction-12</v>
      </c>
      <c r="I2191" s="302">
        <v>3.23069167400866E-3</v>
      </c>
      <c r="J2191" s="305">
        <f>VLOOKUP(H2191,T7_ReductionFactor!$G$10:$H$3591,2,FALSE)</f>
        <v>0.75501389938464736</v>
      </c>
      <c r="K2191" s="75">
        <f t="shared" si="139"/>
        <v>2.4392171185027922E-3</v>
      </c>
      <c r="L2191" s="11"/>
      <c r="M2191" s="6"/>
      <c r="N2191" s="6"/>
      <c r="O2191" s="6"/>
      <c r="Q2191" s="7"/>
    </row>
    <row r="2192" spans="1:17" s="9" customFormat="1" ht="16.149999999999999" customHeight="1" x14ac:dyDescent="0.25">
      <c r="A2192" s="9" t="s">
        <v>192</v>
      </c>
      <c r="B2192" s="7">
        <v>2022</v>
      </c>
      <c r="C2192" s="296" t="s">
        <v>37</v>
      </c>
      <c r="D2192" s="307">
        <v>2009</v>
      </c>
      <c r="E2192" s="307" t="s">
        <v>194</v>
      </c>
      <c r="F2192" s="65">
        <f t="shared" si="137"/>
        <v>13</v>
      </c>
      <c r="G2192" s="66" t="str">
        <f t="shared" si="138"/>
        <v>2007-09</v>
      </c>
      <c r="H2192" s="67" t="str">
        <f t="shared" si="140"/>
        <v>2022-T7 Tractor Construction-13</v>
      </c>
      <c r="I2192" s="302">
        <v>3.8391988388467701E-3</v>
      </c>
      <c r="J2192" s="305">
        <f>VLOOKUP(H2192,T7_ReductionFactor!$G$10:$H$3591,2,FALSE)</f>
        <v>0.75501389938464736</v>
      </c>
      <c r="K2192" s="75">
        <f t="shared" si="139"/>
        <v>2.8986484858307101E-3</v>
      </c>
      <c r="L2192" s="11"/>
      <c r="M2192" s="6"/>
      <c r="N2192" s="6"/>
      <c r="O2192" s="6"/>
      <c r="Q2192" s="7"/>
    </row>
    <row r="2193" spans="1:17" s="9" customFormat="1" ht="16.149999999999999" customHeight="1" x14ac:dyDescent="0.25">
      <c r="A2193" s="9" t="s">
        <v>192</v>
      </c>
      <c r="B2193" s="7">
        <v>2022</v>
      </c>
      <c r="C2193" s="296" t="s">
        <v>37</v>
      </c>
      <c r="D2193" s="307">
        <v>2008</v>
      </c>
      <c r="E2193" s="307" t="s">
        <v>194</v>
      </c>
      <c r="F2193" s="65">
        <f t="shared" si="137"/>
        <v>14</v>
      </c>
      <c r="G2193" s="66" t="str">
        <f t="shared" si="138"/>
        <v>2007-09</v>
      </c>
      <c r="H2193" s="67" t="str">
        <f t="shared" si="140"/>
        <v>2022-T7 Tractor Construction-14</v>
      </c>
      <c r="I2193" s="302">
        <v>3.81731242561399E-3</v>
      </c>
      <c r="J2193" s="305">
        <f>VLOOKUP(H2193,T7_ReductionFactor!$G$10:$H$3591,2,FALSE)</f>
        <v>0.75501389938464736</v>
      </c>
      <c r="K2193" s="75">
        <f t="shared" si="139"/>
        <v>2.8821239396322851E-3</v>
      </c>
      <c r="L2193" s="11"/>
      <c r="M2193" s="6"/>
      <c r="N2193" s="6"/>
      <c r="O2193" s="6"/>
      <c r="Q2193" s="7"/>
    </row>
    <row r="2194" spans="1:17" s="9" customFormat="1" ht="16.149999999999999" customHeight="1" x14ac:dyDescent="0.25">
      <c r="A2194" s="9" t="s">
        <v>192</v>
      </c>
      <c r="B2194" s="7">
        <v>2022</v>
      </c>
      <c r="C2194" s="296" t="s">
        <v>37</v>
      </c>
      <c r="D2194" s="307">
        <v>2007</v>
      </c>
      <c r="E2194" s="307" t="s">
        <v>194</v>
      </c>
      <c r="F2194" s="65">
        <f t="shared" si="137"/>
        <v>15</v>
      </c>
      <c r="G2194" s="66" t="str">
        <f t="shared" si="138"/>
        <v>1997-06</v>
      </c>
      <c r="H2194" s="67" t="str">
        <f t="shared" si="140"/>
        <v>2022-T7 Tractor Construction-15</v>
      </c>
      <c r="I2194" s="302">
        <v>1.4215077649222399E-4</v>
      </c>
      <c r="J2194" s="305">
        <f>VLOOKUP(H2194,T7_ReductionFactor!$G$10:$H$3591,2,FALSE)</f>
        <v>0.86370590944244396</v>
      </c>
      <c r="K2194" s="75">
        <f t="shared" si="139"/>
        <v>1.227764656881659E-4</v>
      </c>
      <c r="L2194" s="11"/>
      <c r="M2194" s="6"/>
      <c r="N2194" s="6"/>
      <c r="O2194" s="6"/>
      <c r="Q2194" s="7"/>
    </row>
    <row r="2195" spans="1:17" s="9" customFormat="1" ht="16.149999999999999" customHeight="1" x14ac:dyDescent="0.25">
      <c r="A2195" s="9" t="s">
        <v>192</v>
      </c>
      <c r="B2195" s="7">
        <v>2022</v>
      </c>
      <c r="C2195" s="296" t="s">
        <v>37</v>
      </c>
      <c r="D2195" s="307">
        <v>2006</v>
      </c>
      <c r="E2195" s="307" t="s">
        <v>194</v>
      </c>
      <c r="F2195" s="65">
        <f t="shared" si="137"/>
        <v>16</v>
      </c>
      <c r="G2195" s="66" t="str">
        <f t="shared" si="138"/>
        <v>1997-06</v>
      </c>
      <c r="H2195" s="67" t="str">
        <f t="shared" si="140"/>
        <v>2022-T7 Tractor Construction-16</v>
      </c>
      <c r="I2195" s="302">
        <v>1.5896866723790501E-4</v>
      </c>
      <c r="J2195" s="305">
        <f>VLOOKUP(H2195,T7_ReductionFactor!$G$10:$H$3591,2,FALSE)</f>
        <v>0.86370590944244396</v>
      </c>
      <c r="K2195" s="75">
        <f t="shared" si="139"/>
        <v>1.37302177309568E-4</v>
      </c>
      <c r="L2195" s="11"/>
      <c r="M2195" s="6"/>
      <c r="N2195" s="6"/>
      <c r="O2195" s="6"/>
      <c r="Q2195" s="7"/>
    </row>
    <row r="2196" spans="1:17" s="9" customFormat="1" ht="16.149999999999999" customHeight="1" x14ac:dyDescent="0.25">
      <c r="A2196" s="9" t="s">
        <v>192</v>
      </c>
      <c r="B2196" s="7">
        <v>2022</v>
      </c>
      <c r="C2196" s="296" t="s">
        <v>37</v>
      </c>
      <c r="D2196" s="307">
        <v>2005</v>
      </c>
      <c r="E2196" s="307" t="s">
        <v>194</v>
      </c>
      <c r="F2196" s="65">
        <f t="shared" si="137"/>
        <v>17</v>
      </c>
      <c r="G2196" s="66" t="str">
        <f t="shared" si="138"/>
        <v>1997-06</v>
      </c>
      <c r="H2196" s="67" t="str">
        <f t="shared" si="140"/>
        <v>2022-T7 Tractor Construction-17</v>
      </c>
      <c r="I2196" s="302">
        <v>1.3416209231160401E-4</v>
      </c>
      <c r="J2196" s="305">
        <f>VLOOKUP(H2196,T7_ReductionFactor!$G$10:$H$3591,2,FALSE)</f>
        <v>0.86370590944244396</v>
      </c>
      <c r="K2196" s="75">
        <f t="shared" si="139"/>
        <v>1.1587659195269506E-4</v>
      </c>
      <c r="L2196" s="11"/>
      <c r="M2196" s="6"/>
      <c r="N2196" s="6"/>
      <c r="O2196" s="6"/>
      <c r="Q2196" s="7"/>
    </row>
    <row r="2197" spans="1:17" s="9" customFormat="1" ht="16.149999999999999" customHeight="1" x14ac:dyDescent="0.25">
      <c r="A2197" s="9" t="s">
        <v>192</v>
      </c>
      <c r="B2197" s="7">
        <v>2022</v>
      </c>
      <c r="C2197" s="296" t="s">
        <v>37</v>
      </c>
      <c r="D2197" s="307">
        <v>2004</v>
      </c>
      <c r="E2197" s="307" t="s">
        <v>194</v>
      </c>
      <c r="F2197" s="65">
        <f t="shared" si="137"/>
        <v>18</v>
      </c>
      <c r="G2197" s="66" t="str">
        <f t="shared" si="138"/>
        <v>1997-06</v>
      </c>
      <c r="H2197" s="67" t="str">
        <f t="shared" si="140"/>
        <v>2022-T7 Tractor Construction-18</v>
      </c>
      <c r="I2197" s="302">
        <v>2.3902078622091301E-3</v>
      </c>
      <c r="J2197" s="305">
        <f>VLOOKUP(H2197,T7_ReductionFactor!$G$10:$H$3591,2,FALSE)</f>
        <v>0.86370590944244396</v>
      </c>
      <c r="K2197" s="75">
        <f t="shared" si="139"/>
        <v>2.0644366553858166E-3</v>
      </c>
      <c r="L2197" s="11"/>
      <c r="M2197" s="6"/>
      <c r="N2197" s="6"/>
      <c r="O2197" s="6"/>
      <c r="Q2197" s="7"/>
    </row>
    <row r="2198" spans="1:17" s="9" customFormat="1" ht="16.149999999999999" customHeight="1" x14ac:dyDescent="0.25">
      <c r="A2198" s="9" t="s">
        <v>192</v>
      </c>
      <c r="B2198" s="7">
        <v>2022</v>
      </c>
      <c r="C2198" s="296" t="s">
        <v>37</v>
      </c>
      <c r="D2198" s="307">
        <v>2003</v>
      </c>
      <c r="E2198" s="307" t="s">
        <v>194</v>
      </c>
      <c r="F2198" s="65">
        <f t="shared" si="137"/>
        <v>19</v>
      </c>
      <c r="G2198" s="66" t="str">
        <f t="shared" si="138"/>
        <v>1997-06</v>
      </c>
      <c r="H2198" s="67" t="str">
        <f t="shared" si="140"/>
        <v>2022-T7 Tractor Construction-19</v>
      </c>
      <c r="I2198" s="302">
        <v>1.98830468523964E-3</v>
      </c>
      <c r="J2198" s="305">
        <f>VLOOKUP(H2198,T7_ReductionFactor!$G$10:$H$3591,2,FALSE)</f>
        <v>0.91712870029715376</v>
      </c>
      <c r="K2198" s="75">
        <f t="shared" si="139"/>
        <v>1.8235312917685724E-3</v>
      </c>
      <c r="L2198" s="11"/>
      <c r="M2198" s="6"/>
      <c r="N2198" s="6"/>
      <c r="O2198" s="6"/>
      <c r="Q2198" s="7"/>
    </row>
    <row r="2199" spans="1:17" s="9" customFormat="1" ht="16.149999999999999" customHeight="1" x14ac:dyDescent="0.25">
      <c r="A2199" s="9" t="s">
        <v>192</v>
      </c>
      <c r="B2199" s="7">
        <v>2022</v>
      </c>
      <c r="C2199" s="296" t="s">
        <v>37</v>
      </c>
      <c r="D2199" s="307">
        <v>2002</v>
      </c>
      <c r="E2199" s="307" t="s">
        <v>194</v>
      </c>
      <c r="F2199" s="65">
        <f t="shared" si="137"/>
        <v>20</v>
      </c>
      <c r="G2199" s="66" t="str">
        <f t="shared" si="138"/>
        <v>1997-06</v>
      </c>
      <c r="H2199" s="67" t="str">
        <f t="shared" si="140"/>
        <v>2022-T7 Tractor Construction-20</v>
      </c>
      <c r="I2199" s="302">
        <v>1.64886397049153E-3</v>
      </c>
      <c r="J2199" s="305">
        <f>VLOOKUP(H2199,T7_ReductionFactor!$G$10:$H$3591,2,FALSE)</f>
        <v>0.91712870029715376</v>
      </c>
      <c r="K2199" s="75">
        <f t="shared" si="139"/>
        <v>1.5122204702237014E-3</v>
      </c>
      <c r="L2199" s="11"/>
      <c r="M2199" s="6"/>
      <c r="N2199" s="6"/>
      <c r="O2199" s="6"/>
      <c r="Q2199" s="7"/>
    </row>
    <row r="2200" spans="1:17" s="9" customFormat="1" ht="16.149999999999999" customHeight="1" x14ac:dyDescent="0.25">
      <c r="A2200" s="9" t="s">
        <v>192</v>
      </c>
      <c r="B2200" s="7">
        <v>2022</v>
      </c>
      <c r="C2200" s="296" t="s">
        <v>37</v>
      </c>
      <c r="D2200" s="307">
        <v>2001</v>
      </c>
      <c r="E2200" s="307" t="s">
        <v>194</v>
      </c>
      <c r="F2200" s="65">
        <f t="shared" si="137"/>
        <v>21</v>
      </c>
      <c r="G2200" s="66" t="str">
        <f t="shared" si="138"/>
        <v>1997-06</v>
      </c>
      <c r="H2200" s="67" t="str">
        <f t="shared" si="140"/>
        <v>2022-T7 Tractor Construction-21</v>
      </c>
      <c r="I2200" s="302">
        <v>2.4792265841410001E-3</v>
      </c>
      <c r="J2200" s="305">
        <f>VLOOKUP(H2200,T7_ReductionFactor!$G$10:$H$3591,2,FALSE)</f>
        <v>0.91712870029715376</v>
      </c>
      <c r="K2200" s="75">
        <f t="shared" si="139"/>
        <v>2.2737698548553876E-3</v>
      </c>
      <c r="L2200" s="11"/>
      <c r="M2200" s="6"/>
      <c r="N2200" s="6"/>
      <c r="O2200" s="6"/>
      <c r="Q2200" s="7"/>
    </row>
    <row r="2201" spans="1:17" s="9" customFormat="1" ht="16.149999999999999" customHeight="1" x14ac:dyDescent="0.25">
      <c r="A2201" s="9" t="s">
        <v>192</v>
      </c>
      <c r="B2201" s="7">
        <v>2022</v>
      </c>
      <c r="C2201" s="296" t="s">
        <v>37</v>
      </c>
      <c r="D2201" s="307">
        <v>2000</v>
      </c>
      <c r="E2201" s="307" t="s">
        <v>194</v>
      </c>
      <c r="F2201" s="65">
        <f t="shared" si="137"/>
        <v>22</v>
      </c>
      <c r="G2201" s="66" t="str">
        <f t="shared" si="138"/>
        <v>1997-06</v>
      </c>
      <c r="H2201" s="67" t="str">
        <f t="shared" si="140"/>
        <v>2022-T7 Tractor Construction-22</v>
      </c>
      <c r="I2201" s="302">
        <v>3.2182885496447999E-3</v>
      </c>
      <c r="J2201" s="305">
        <f>VLOOKUP(H2201,T7_ReductionFactor!$G$10:$H$3591,2,FALSE)</f>
        <v>0.91712870029715376</v>
      </c>
      <c r="K2201" s="75">
        <f t="shared" si="139"/>
        <v>2.9515847947169473E-3</v>
      </c>
      <c r="L2201" s="11"/>
      <c r="M2201" s="6"/>
      <c r="N2201" s="6"/>
      <c r="O2201" s="6"/>
      <c r="Q2201" s="7"/>
    </row>
    <row r="2202" spans="1:17" s="9" customFormat="1" ht="16.149999999999999" customHeight="1" x14ac:dyDescent="0.25">
      <c r="A2202" s="9" t="s">
        <v>192</v>
      </c>
      <c r="B2202" s="7">
        <v>2022</v>
      </c>
      <c r="C2202" s="296" t="s">
        <v>37</v>
      </c>
      <c r="D2202" s="307">
        <v>1999</v>
      </c>
      <c r="E2202" s="307" t="s">
        <v>194</v>
      </c>
      <c r="F2202" s="65">
        <f t="shared" si="137"/>
        <v>23</v>
      </c>
      <c r="G2202" s="66" t="str">
        <f t="shared" si="138"/>
        <v>1997-06</v>
      </c>
      <c r="H2202" s="67" t="str">
        <f t="shared" si="140"/>
        <v>2022-T7 Tractor Construction-23</v>
      </c>
      <c r="I2202" s="302">
        <v>1.7743485862596201E-3</v>
      </c>
      <c r="J2202" s="305">
        <f>VLOOKUP(H2202,T7_ReductionFactor!$G$10:$H$3591,2,FALSE)</f>
        <v>0.91712870029715376</v>
      </c>
      <c r="K2202" s="75">
        <f t="shared" si="139"/>
        <v>1.6273060127903775E-3</v>
      </c>
      <c r="L2202" s="11"/>
      <c r="M2202" s="6"/>
      <c r="N2202" s="6"/>
      <c r="O2202" s="6"/>
      <c r="Q2202" s="7"/>
    </row>
    <row r="2203" spans="1:17" s="9" customFormat="1" ht="16.149999999999999" customHeight="1" x14ac:dyDescent="0.25">
      <c r="A2203" s="9" t="s">
        <v>192</v>
      </c>
      <c r="B2203" s="7">
        <v>2022</v>
      </c>
      <c r="C2203" s="296" t="s">
        <v>37</v>
      </c>
      <c r="D2203" s="307">
        <v>1998</v>
      </c>
      <c r="E2203" s="307" t="s">
        <v>194</v>
      </c>
      <c r="F2203" s="65">
        <f t="shared" si="137"/>
        <v>24</v>
      </c>
      <c r="G2203" s="66" t="str">
        <f t="shared" si="138"/>
        <v>1997-06</v>
      </c>
      <c r="H2203" s="67" t="str">
        <f t="shared" si="140"/>
        <v>2022-T7 Tractor Construction-24</v>
      </c>
      <c r="I2203" s="302">
        <v>1.1963566292296599E-3</v>
      </c>
      <c r="J2203" s="305">
        <f>VLOOKUP(H2203,T7_ReductionFactor!$G$10:$H$3591,2,FALSE)</f>
        <v>0.91712870029715376</v>
      </c>
      <c r="K2203" s="75">
        <f t="shared" si="139"/>
        <v>1.0972130004572819E-3</v>
      </c>
      <c r="L2203" s="11"/>
      <c r="M2203" s="6"/>
      <c r="N2203" s="6"/>
      <c r="O2203" s="6"/>
      <c r="Q2203" s="7"/>
    </row>
    <row r="2204" spans="1:17" s="9" customFormat="1" ht="16.149999999999999" customHeight="1" x14ac:dyDescent="0.25">
      <c r="A2204" s="9" t="s">
        <v>192</v>
      </c>
      <c r="B2204" s="7">
        <v>2022</v>
      </c>
      <c r="C2204" s="296" t="s">
        <v>37</v>
      </c>
      <c r="D2204" s="307">
        <v>1997</v>
      </c>
      <c r="E2204" s="307" t="s">
        <v>194</v>
      </c>
      <c r="F2204" s="65">
        <f t="shared" si="137"/>
        <v>25</v>
      </c>
      <c r="G2204" s="66" t="str">
        <f t="shared" si="138"/>
        <v>Pre1997</v>
      </c>
      <c r="H2204" s="67" t="str">
        <f t="shared" si="140"/>
        <v>2022-T7 Tractor Construction-25</v>
      </c>
      <c r="I2204" s="302">
        <v>9.5274400757440003E-4</v>
      </c>
      <c r="J2204" s="305">
        <f>VLOOKUP(H2204,T7_ReductionFactor!$G$10:$H$3591,2,FALSE)</f>
        <v>0.91712870029715376</v>
      </c>
      <c r="K2204" s="75">
        <f t="shared" si="139"/>
        <v>8.7378887338261115E-4</v>
      </c>
      <c r="L2204" s="11"/>
      <c r="M2204" s="6"/>
      <c r="N2204" s="6"/>
      <c r="O2204" s="6"/>
      <c r="Q2204" s="7"/>
    </row>
    <row r="2205" spans="1:17" s="9" customFormat="1" ht="16.149999999999999" customHeight="1" x14ac:dyDescent="0.25">
      <c r="A2205" s="9" t="s">
        <v>192</v>
      </c>
      <c r="B2205" s="7">
        <v>2022</v>
      </c>
      <c r="C2205" s="296" t="s">
        <v>37</v>
      </c>
      <c r="D2205" s="307">
        <v>1996</v>
      </c>
      <c r="E2205" s="307" t="s">
        <v>194</v>
      </c>
      <c r="F2205" s="65">
        <f t="shared" si="137"/>
        <v>26</v>
      </c>
      <c r="G2205" s="66" t="str">
        <f t="shared" si="138"/>
        <v>Pre1997</v>
      </c>
      <c r="H2205" s="67" t="str">
        <f t="shared" si="140"/>
        <v>2022-T7 Tractor Construction-26</v>
      </c>
      <c r="I2205" s="302">
        <v>8.8619531053683702E-4</v>
      </c>
      <c r="J2205" s="305">
        <f>VLOOKUP(H2205,T7_ReductionFactor!$G$10:$H$3591,2,FALSE)</f>
        <v>0.91712870029715376</v>
      </c>
      <c r="K2205" s="75">
        <f t="shared" si="139"/>
        <v>8.127551533620819E-4</v>
      </c>
      <c r="L2205" s="11"/>
      <c r="M2205" s="6"/>
      <c r="N2205" s="6"/>
      <c r="O2205" s="6"/>
      <c r="Q2205" s="7"/>
    </row>
    <row r="2206" spans="1:17" s="9" customFormat="1" ht="16.149999999999999" customHeight="1" x14ac:dyDescent="0.25">
      <c r="A2206" s="9" t="s">
        <v>192</v>
      </c>
      <c r="B2206" s="7">
        <v>2022</v>
      </c>
      <c r="C2206" s="296" t="s">
        <v>37</v>
      </c>
      <c r="D2206" s="307">
        <v>1995</v>
      </c>
      <c r="E2206" s="307" t="s">
        <v>194</v>
      </c>
      <c r="F2206" s="65">
        <f t="shared" si="137"/>
        <v>27</v>
      </c>
      <c r="G2206" s="66" t="str">
        <f t="shared" si="138"/>
        <v>Pre1997</v>
      </c>
      <c r="H2206" s="67" t="str">
        <f t="shared" si="140"/>
        <v>2022-T7 Tractor Construction-27</v>
      </c>
      <c r="I2206" s="302">
        <v>7.92373393265587E-5</v>
      </c>
      <c r="J2206" s="305">
        <f>VLOOKUP(H2206,T7_ReductionFactor!$G$10:$H$3591,2,FALSE)</f>
        <v>0.91712870029715376</v>
      </c>
      <c r="K2206" s="75">
        <f t="shared" si="139"/>
        <v>7.2670838031571337E-5</v>
      </c>
      <c r="L2206" s="11"/>
      <c r="M2206" s="6"/>
      <c r="N2206" s="6"/>
      <c r="O2206" s="6"/>
      <c r="Q2206" s="7"/>
    </row>
    <row r="2207" spans="1:17" s="9" customFormat="1" ht="16.149999999999999" customHeight="1" x14ac:dyDescent="0.25">
      <c r="A2207" s="9" t="s">
        <v>192</v>
      </c>
      <c r="B2207" s="7">
        <v>2022</v>
      </c>
      <c r="C2207" s="296" t="s">
        <v>37</v>
      </c>
      <c r="D2207" s="307">
        <v>1994</v>
      </c>
      <c r="E2207" s="307" t="s">
        <v>194</v>
      </c>
      <c r="F2207" s="65">
        <f t="shared" si="137"/>
        <v>28</v>
      </c>
      <c r="G2207" s="66" t="str">
        <f t="shared" si="138"/>
        <v>Pre1997</v>
      </c>
      <c r="H2207" s="67" t="str">
        <f t="shared" si="140"/>
        <v>2022-T7 Tractor Construction-28</v>
      </c>
      <c r="I2207" s="302">
        <v>5.9685266673270003E-5</v>
      </c>
      <c r="J2207" s="305">
        <f>VLOOKUP(H2207,T7_ReductionFactor!$G$10:$H$3591,2,FALSE)</f>
        <v>0.91712870029715376</v>
      </c>
      <c r="K2207" s="75">
        <f t="shared" si="139"/>
        <v>5.4739071050945142E-5</v>
      </c>
      <c r="L2207" s="11"/>
      <c r="M2207" s="6"/>
      <c r="N2207" s="6"/>
      <c r="O2207" s="6"/>
      <c r="Q2207" s="7"/>
    </row>
    <row r="2208" spans="1:17" s="9" customFormat="1" ht="16.149999999999999" customHeight="1" x14ac:dyDescent="0.25">
      <c r="A2208" s="9" t="s">
        <v>192</v>
      </c>
      <c r="B2208" s="7">
        <v>2022</v>
      </c>
      <c r="C2208" s="296" t="s">
        <v>37</v>
      </c>
      <c r="D2208" s="307">
        <v>1993</v>
      </c>
      <c r="E2208" s="307" t="s">
        <v>194</v>
      </c>
      <c r="F2208" s="65">
        <f t="shared" si="137"/>
        <v>29</v>
      </c>
      <c r="G2208" s="66" t="str">
        <f t="shared" si="138"/>
        <v>Pre1997</v>
      </c>
      <c r="H2208" s="67" t="str">
        <f t="shared" si="140"/>
        <v>2022-T7 Tractor Construction-29</v>
      </c>
      <c r="I2208" s="302">
        <v>4.5876884841126801E-5</v>
      </c>
      <c r="J2208" s="305">
        <f>VLOOKUP(H2208,T7_ReductionFactor!$G$10:$H$3591,2,FALSE)</f>
        <v>1</v>
      </c>
      <c r="K2208" s="75">
        <f t="shared" si="139"/>
        <v>4.5876884841126801E-5</v>
      </c>
      <c r="L2208" s="11"/>
      <c r="M2208" s="6"/>
      <c r="N2208" s="6"/>
      <c r="O2208" s="6"/>
      <c r="Q2208" s="7"/>
    </row>
    <row r="2209" spans="1:17" s="9" customFormat="1" ht="16.149999999999999" customHeight="1" x14ac:dyDescent="0.25">
      <c r="A2209" s="9" t="s">
        <v>192</v>
      </c>
      <c r="B2209" s="7">
        <v>2022</v>
      </c>
      <c r="C2209" s="296" t="s">
        <v>37</v>
      </c>
      <c r="D2209" s="307">
        <v>1992</v>
      </c>
      <c r="E2209" s="307" t="s">
        <v>194</v>
      </c>
      <c r="F2209" s="65">
        <f t="shared" si="137"/>
        <v>30</v>
      </c>
      <c r="G2209" s="66" t="str">
        <f t="shared" si="138"/>
        <v>Pre1997</v>
      </c>
      <c r="H2209" s="67" t="str">
        <f t="shared" si="140"/>
        <v>2022-T7 Tractor Construction-30</v>
      </c>
      <c r="I2209" s="302">
        <v>2.8627837345661899E-5</v>
      </c>
      <c r="J2209" s="305">
        <f>VLOOKUP(H2209,T7_ReductionFactor!$G$10:$H$3591,2,FALSE)</f>
        <v>1</v>
      </c>
      <c r="K2209" s="75">
        <f t="shared" si="139"/>
        <v>2.8627837345661899E-5</v>
      </c>
      <c r="L2209" s="11"/>
      <c r="M2209" s="6"/>
      <c r="N2209" s="6"/>
      <c r="O2209" s="6"/>
      <c r="Q2209" s="7"/>
    </row>
    <row r="2210" spans="1:17" s="9" customFormat="1" ht="16.149999999999999" customHeight="1" x14ac:dyDescent="0.25">
      <c r="A2210" s="9" t="s">
        <v>192</v>
      </c>
      <c r="B2210" s="7">
        <v>2022</v>
      </c>
      <c r="C2210" s="296" t="s">
        <v>37</v>
      </c>
      <c r="D2210" s="307">
        <v>1991</v>
      </c>
      <c r="E2210" s="307" t="s">
        <v>194</v>
      </c>
      <c r="F2210" s="65">
        <f t="shared" si="137"/>
        <v>31</v>
      </c>
      <c r="G2210" s="66" t="str">
        <f t="shared" si="138"/>
        <v>Pre1997</v>
      </c>
      <c r="H2210" s="67" t="str">
        <f t="shared" si="140"/>
        <v>2022-T7 Tractor Construction-31</v>
      </c>
      <c r="I2210" s="302">
        <v>2.9915095810130399E-5</v>
      </c>
      <c r="J2210" s="305">
        <f>VLOOKUP(H2210,T7_ReductionFactor!$G$10:$H$3591,2,FALSE)</f>
        <v>1</v>
      </c>
      <c r="K2210" s="75">
        <f t="shared" si="139"/>
        <v>2.9915095810130399E-5</v>
      </c>
      <c r="L2210" s="11"/>
      <c r="M2210" s="6"/>
      <c r="N2210" s="6"/>
      <c r="O2210" s="6"/>
      <c r="Q2210" s="7"/>
    </row>
    <row r="2211" spans="1:17" s="9" customFormat="1" ht="16.149999999999999" customHeight="1" x14ac:dyDescent="0.25">
      <c r="A2211" s="9" t="s">
        <v>192</v>
      </c>
      <c r="B2211" s="7">
        <v>2022</v>
      </c>
      <c r="C2211" s="296" t="s">
        <v>37</v>
      </c>
      <c r="D2211" s="307">
        <v>1990</v>
      </c>
      <c r="E2211" s="307" t="s">
        <v>194</v>
      </c>
      <c r="F2211" s="65">
        <f t="shared" si="137"/>
        <v>32</v>
      </c>
      <c r="G2211" s="66" t="str">
        <f t="shared" si="138"/>
        <v>Pre1997</v>
      </c>
      <c r="H2211" s="67" t="str">
        <f t="shared" si="140"/>
        <v>2022-T7 Tractor Construction-32</v>
      </c>
      <c r="I2211" s="302">
        <v>6.9176195022812505E-5</v>
      </c>
      <c r="J2211" s="305">
        <f>VLOOKUP(H2211,T7_ReductionFactor!$G$10:$H$3591,2,FALSE)</f>
        <v>1</v>
      </c>
      <c r="K2211" s="75">
        <f t="shared" si="139"/>
        <v>6.9176195022812505E-5</v>
      </c>
      <c r="L2211" s="11"/>
      <c r="M2211" s="6"/>
      <c r="N2211" s="6"/>
      <c r="O2211" s="6"/>
      <c r="Q2211" s="7"/>
    </row>
    <row r="2212" spans="1:17" s="9" customFormat="1" ht="16.149999999999999" customHeight="1" x14ac:dyDescent="0.25">
      <c r="A2212" s="9" t="s">
        <v>192</v>
      </c>
      <c r="B2212" s="7">
        <v>2022</v>
      </c>
      <c r="C2212" s="296" t="s">
        <v>37</v>
      </c>
      <c r="D2212" s="307">
        <v>1989</v>
      </c>
      <c r="E2212" s="307" t="s">
        <v>194</v>
      </c>
      <c r="F2212" s="65">
        <f t="shared" si="137"/>
        <v>33</v>
      </c>
      <c r="G2212" s="66" t="str">
        <f t="shared" si="138"/>
        <v>Pre1997</v>
      </c>
      <c r="H2212" s="67" t="str">
        <f t="shared" si="140"/>
        <v>2022-T7 Tractor Construction-33</v>
      </c>
      <c r="I2212" s="302">
        <v>6.1249236602225601E-5</v>
      </c>
      <c r="J2212" s="305">
        <f>VLOOKUP(H2212,T7_ReductionFactor!$G$10:$H$3591,2,FALSE)</f>
        <v>1</v>
      </c>
      <c r="K2212" s="75">
        <f t="shared" si="139"/>
        <v>6.1249236602225601E-5</v>
      </c>
      <c r="L2212" s="11"/>
      <c r="M2212" s="6"/>
      <c r="N2212" s="6"/>
      <c r="O2212" s="6"/>
      <c r="Q2212" s="7"/>
    </row>
    <row r="2213" spans="1:17" s="9" customFormat="1" ht="16.149999999999999" customHeight="1" x14ac:dyDescent="0.25">
      <c r="A2213" s="9" t="s">
        <v>192</v>
      </c>
      <c r="B2213" s="7">
        <v>2022</v>
      </c>
      <c r="C2213" s="296" t="s">
        <v>37</v>
      </c>
      <c r="D2213" s="307">
        <v>1988</v>
      </c>
      <c r="E2213" s="307" t="s">
        <v>194</v>
      </c>
      <c r="F2213" s="65">
        <f t="shared" si="137"/>
        <v>34</v>
      </c>
      <c r="G2213" s="66" t="str">
        <f t="shared" si="138"/>
        <v>Pre1997</v>
      </c>
      <c r="H2213" s="67" t="str">
        <f t="shared" si="140"/>
        <v>2022-T7 Tractor Construction-34</v>
      </c>
      <c r="I2213" s="302">
        <v>3.6818670164515603E-5</v>
      </c>
      <c r="J2213" s="305">
        <f>VLOOKUP(H2213,T7_ReductionFactor!$G$10:$H$3591,2,FALSE)</f>
        <v>1</v>
      </c>
      <c r="K2213" s="75">
        <f t="shared" si="139"/>
        <v>3.6818670164515603E-5</v>
      </c>
      <c r="L2213" s="11"/>
      <c r="M2213" s="6"/>
      <c r="N2213" s="6"/>
      <c r="O2213" s="6"/>
      <c r="Q2213" s="7"/>
    </row>
    <row r="2214" spans="1:17" s="9" customFormat="1" ht="16.149999999999999" customHeight="1" x14ac:dyDescent="0.25">
      <c r="A2214" s="9" t="s">
        <v>192</v>
      </c>
      <c r="B2214" s="7">
        <v>2022</v>
      </c>
      <c r="C2214" s="296" t="s">
        <v>37</v>
      </c>
      <c r="D2214" s="307">
        <v>1987</v>
      </c>
      <c r="E2214" s="307" t="s">
        <v>194</v>
      </c>
      <c r="F2214" s="65">
        <f t="shared" si="137"/>
        <v>35</v>
      </c>
      <c r="G2214" s="66" t="str">
        <f t="shared" si="138"/>
        <v>Pre1997</v>
      </c>
      <c r="H2214" s="67" t="str">
        <f t="shared" si="140"/>
        <v>2022-T7 Tractor Construction-35</v>
      </c>
      <c r="I2214" s="302">
        <v>3.2039862486360803E-5</v>
      </c>
      <c r="J2214" s="305">
        <f>VLOOKUP(H2214,T7_ReductionFactor!$G$10:$H$3591,2,FALSE)</f>
        <v>1</v>
      </c>
      <c r="K2214" s="75">
        <f t="shared" si="139"/>
        <v>3.2039862486360803E-5</v>
      </c>
      <c r="L2214" s="11"/>
      <c r="M2214" s="6"/>
      <c r="N2214" s="6"/>
      <c r="O2214" s="6"/>
      <c r="Q2214" s="7"/>
    </row>
    <row r="2215" spans="1:17" s="9" customFormat="1" ht="16.149999999999999" customHeight="1" x14ac:dyDescent="0.25">
      <c r="A2215" s="9" t="s">
        <v>192</v>
      </c>
      <c r="B2215" s="7">
        <v>2022</v>
      </c>
      <c r="C2215" s="296" t="s">
        <v>37</v>
      </c>
      <c r="D2215" s="307">
        <v>1986</v>
      </c>
      <c r="E2215" s="307" t="s">
        <v>194</v>
      </c>
      <c r="F2215" s="65">
        <f t="shared" si="137"/>
        <v>36</v>
      </c>
      <c r="G2215" s="66" t="str">
        <f t="shared" si="138"/>
        <v>Pre1997</v>
      </c>
      <c r="H2215" s="67" t="str">
        <f t="shared" si="140"/>
        <v>2022-T7 Tractor Construction-36</v>
      </c>
      <c r="I2215" s="302">
        <v>2.2114759177323801E-5</v>
      </c>
      <c r="J2215" s="305">
        <f>VLOOKUP(H2215,T7_ReductionFactor!$G$10:$H$3591,2,FALSE)</f>
        <v>1</v>
      </c>
      <c r="K2215" s="75">
        <f t="shared" si="139"/>
        <v>2.2114759177323801E-5</v>
      </c>
      <c r="L2215" s="11"/>
      <c r="M2215" s="6"/>
      <c r="N2215" s="6"/>
      <c r="O2215" s="6"/>
      <c r="Q2215" s="7"/>
    </row>
    <row r="2216" spans="1:17" s="9" customFormat="1" ht="16.149999999999999" customHeight="1" x14ac:dyDescent="0.25">
      <c r="A2216" s="9" t="s">
        <v>192</v>
      </c>
      <c r="B2216" s="7">
        <v>2022</v>
      </c>
      <c r="C2216" s="296" t="s">
        <v>37</v>
      </c>
      <c r="D2216" s="307">
        <v>1985</v>
      </c>
      <c r="E2216" s="307" t="s">
        <v>194</v>
      </c>
      <c r="F2216" s="65">
        <f t="shared" si="137"/>
        <v>37</v>
      </c>
      <c r="G2216" s="66" t="str">
        <f t="shared" si="138"/>
        <v>Pre1997</v>
      </c>
      <c r="H2216" s="67" t="str">
        <f t="shared" si="140"/>
        <v>2022-T7 Tractor Construction-37</v>
      </c>
      <c r="I2216" s="302">
        <v>2.6129509554675001E-5</v>
      </c>
      <c r="J2216" s="305">
        <f>VLOOKUP(H2216,T7_ReductionFactor!$G$10:$H$3591,2,FALSE)</f>
        <v>1</v>
      </c>
      <c r="K2216" s="75">
        <f t="shared" si="139"/>
        <v>2.6129509554675001E-5</v>
      </c>
      <c r="L2216" s="11"/>
      <c r="M2216" s="6"/>
      <c r="N2216" s="6"/>
      <c r="O2216" s="6"/>
      <c r="Q2216" s="7"/>
    </row>
    <row r="2217" spans="1:17" s="9" customFormat="1" ht="16.149999999999999" customHeight="1" x14ac:dyDescent="0.25">
      <c r="A2217" s="9" t="s">
        <v>192</v>
      </c>
      <c r="B2217" s="7">
        <v>2022</v>
      </c>
      <c r="C2217" s="296" t="s">
        <v>37</v>
      </c>
      <c r="D2217" s="307">
        <v>1984</v>
      </c>
      <c r="E2217" s="307" t="s">
        <v>194</v>
      </c>
      <c r="F2217" s="65">
        <f t="shared" si="137"/>
        <v>38</v>
      </c>
      <c r="G2217" s="66" t="str">
        <f t="shared" si="138"/>
        <v>Pre1997</v>
      </c>
      <c r="H2217" s="67" t="str">
        <f t="shared" si="140"/>
        <v>2022-T7 Tractor Construction-38</v>
      </c>
      <c r="I2217" s="302">
        <v>1.9527673586683299E-5</v>
      </c>
      <c r="J2217" s="305">
        <f>VLOOKUP(H2217,T7_ReductionFactor!$G$10:$H$3591,2,FALSE)</f>
        <v>1</v>
      </c>
      <c r="K2217" s="75">
        <f t="shared" si="139"/>
        <v>1.9527673586683299E-5</v>
      </c>
      <c r="L2217" s="11"/>
      <c r="M2217" s="6"/>
      <c r="N2217" s="6"/>
      <c r="O2217" s="6"/>
      <c r="Q2217" s="7"/>
    </row>
    <row r="2218" spans="1:17" s="9" customFormat="1" ht="16.149999999999999" customHeight="1" x14ac:dyDescent="0.25">
      <c r="A2218" s="9" t="s">
        <v>192</v>
      </c>
      <c r="B2218" s="7">
        <v>2022</v>
      </c>
      <c r="C2218" s="296" t="s">
        <v>37</v>
      </c>
      <c r="D2218" s="307">
        <v>1983</v>
      </c>
      <c r="E2218" s="307" t="s">
        <v>194</v>
      </c>
      <c r="F2218" s="65">
        <f t="shared" si="137"/>
        <v>39</v>
      </c>
      <c r="G2218" s="66" t="str">
        <f t="shared" si="138"/>
        <v>Pre1997</v>
      </c>
      <c r="H2218" s="67" t="str">
        <f t="shared" si="140"/>
        <v>2022-T7 Tractor Construction-39</v>
      </c>
      <c r="I2218" s="302">
        <v>3.7348463393033901E-6</v>
      </c>
      <c r="J2218" s="305">
        <f>VLOOKUP(H2218,T7_ReductionFactor!$G$10:$H$3591,2,FALSE)</f>
        <v>1</v>
      </c>
      <c r="K2218" s="75">
        <f t="shared" si="139"/>
        <v>3.7348463393033901E-6</v>
      </c>
      <c r="L2218" s="11"/>
      <c r="M2218" s="6"/>
      <c r="N2218" s="6"/>
      <c r="O2218" s="6"/>
      <c r="Q2218" s="7"/>
    </row>
    <row r="2219" spans="1:17" s="9" customFormat="1" ht="16.149999999999999" customHeight="1" x14ac:dyDescent="0.25">
      <c r="A2219" s="9" t="s">
        <v>192</v>
      </c>
      <c r="B2219" s="7">
        <v>2022</v>
      </c>
      <c r="C2219" s="296" t="s">
        <v>37</v>
      </c>
      <c r="D2219" s="307">
        <v>1982</v>
      </c>
      <c r="E2219" s="307" t="s">
        <v>194</v>
      </c>
      <c r="F2219" s="65">
        <f t="shared" si="137"/>
        <v>40</v>
      </c>
      <c r="G2219" s="66" t="str">
        <f t="shared" si="138"/>
        <v>Pre1997</v>
      </c>
      <c r="H2219" s="67" t="str">
        <f t="shared" si="140"/>
        <v>2022-T7 Tractor Construction-40</v>
      </c>
      <c r="I2219" s="302">
        <v>5.9604852409814501E-6</v>
      </c>
      <c r="J2219" s="305">
        <f>VLOOKUP(H2219,T7_ReductionFactor!$G$10:$H$3591,2,FALSE)</f>
        <v>1</v>
      </c>
      <c r="K2219" s="75">
        <f t="shared" si="139"/>
        <v>5.9604852409814501E-6</v>
      </c>
      <c r="L2219" s="11"/>
      <c r="M2219" s="6"/>
      <c r="N2219" s="6"/>
      <c r="O2219" s="6"/>
      <c r="Q2219" s="7"/>
    </row>
    <row r="2220" spans="1:17" s="9" customFormat="1" ht="16.149999999999999" customHeight="1" x14ac:dyDescent="0.25">
      <c r="A2220" s="9" t="s">
        <v>192</v>
      </c>
      <c r="B2220" s="7">
        <v>2022</v>
      </c>
      <c r="C2220" s="296" t="s">
        <v>37</v>
      </c>
      <c r="D2220" s="307">
        <v>1981</v>
      </c>
      <c r="E2220" s="307" t="s">
        <v>194</v>
      </c>
      <c r="F2220" s="65">
        <f t="shared" si="137"/>
        <v>41</v>
      </c>
      <c r="G2220" s="66" t="str">
        <f t="shared" si="138"/>
        <v>Pre1997</v>
      </c>
      <c r="H2220" s="67" t="str">
        <f t="shared" si="140"/>
        <v>2022-T7 Tractor Construction-41</v>
      </c>
      <c r="I2220" s="302">
        <v>8.3669204052736193E-6</v>
      </c>
      <c r="J2220" s="305">
        <f>VLOOKUP(H2220,T7_ReductionFactor!$G$10:$H$3591,2,FALSE)</f>
        <v>1</v>
      </c>
      <c r="K2220" s="75">
        <f t="shared" si="139"/>
        <v>8.3669204052736193E-6</v>
      </c>
      <c r="L2220" s="11"/>
      <c r="M2220" s="6"/>
      <c r="N2220" s="6"/>
      <c r="O2220" s="6"/>
      <c r="Q2220" s="7"/>
    </row>
    <row r="2221" spans="1:17" s="9" customFormat="1" ht="16.149999999999999" customHeight="1" x14ac:dyDescent="0.25">
      <c r="A2221" s="9" t="s">
        <v>192</v>
      </c>
      <c r="B2221" s="7">
        <v>2022</v>
      </c>
      <c r="C2221" s="296" t="s">
        <v>37</v>
      </c>
      <c r="D2221" s="307">
        <v>1980</v>
      </c>
      <c r="E2221" s="307" t="s">
        <v>194</v>
      </c>
      <c r="F2221" s="65">
        <f t="shared" si="137"/>
        <v>42</v>
      </c>
      <c r="G2221" s="66" t="str">
        <f t="shared" si="138"/>
        <v>Pre1997</v>
      </c>
      <c r="H2221" s="67" t="str">
        <f t="shared" si="140"/>
        <v>2022-T7 Tractor Construction-42</v>
      </c>
      <c r="I2221" s="302">
        <v>3.5554826583517399E-7</v>
      </c>
      <c r="J2221" s="305">
        <f>VLOOKUP(H2221,T7_ReductionFactor!$G$10:$H$3591,2,FALSE)</f>
        <v>1</v>
      </c>
      <c r="K2221" s="75">
        <f t="shared" si="139"/>
        <v>3.5554826583517399E-7</v>
      </c>
      <c r="L2221" s="11"/>
      <c r="M2221" s="6"/>
      <c r="N2221" s="6"/>
      <c r="O2221" s="6"/>
      <c r="Q2221" s="7"/>
    </row>
    <row r="2222" spans="1:17" s="9" customFormat="1" ht="16.149999999999999" customHeight="1" x14ac:dyDescent="0.25">
      <c r="A2222" s="9" t="s">
        <v>192</v>
      </c>
      <c r="B2222" s="7">
        <v>2022</v>
      </c>
      <c r="C2222" s="296" t="s">
        <v>37</v>
      </c>
      <c r="D2222" s="307">
        <v>1979</v>
      </c>
      <c r="E2222" s="307" t="s">
        <v>194</v>
      </c>
      <c r="F2222" s="65">
        <f t="shared" si="137"/>
        <v>43</v>
      </c>
      <c r="G2222" s="66" t="str">
        <f t="shared" si="138"/>
        <v>Pre1997</v>
      </c>
      <c r="H2222" s="67" t="str">
        <f t="shared" si="140"/>
        <v>2022-T7 Tractor Construction-43</v>
      </c>
      <c r="I2222" s="302">
        <v>8.5329240073321301E-7</v>
      </c>
      <c r="J2222" s="305">
        <f>VLOOKUP(H2222,T7_ReductionFactor!$G$10:$H$3591,2,FALSE)</f>
        <v>1</v>
      </c>
      <c r="K2222" s="75">
        <f t="shared" si="139"/>
        <v>8.5329240073321301E-7</v>
      </c>
      <c r="L2222" s="11"/>
      <c r="M2222" s="6"/>
      <c r="N2222" s="6"/>
      <c r="O2222" s="6"/>
      <c r="Q2222" s="7"/>
    </row>
    <row r="2223" spans="1:17" s="9" customFormat="1" ht="16.149999999999999" customHeight="1" x14ac:dyDescent="0.25">
      <c r="A2223" s="9" t="s">
        <v>192</v>
      </c>
      <c r="B2223" s="7">
        <v>2022</v>
      </c>
      <c r="C2223" s="296" t="s">
        <v>37</v>
      </c>
      <c r="D2223" s="307">
        <v>1978</v>
      </c>
      <c r="E2223" s="307" t="s">
        <v>194</v>
      </c>
      <c r="F2223" s="65">
        <f t="shared" si="137"/>
        <v>44</v>
      </c>
      <c r="G2223" s="66" t="str">
        <f t="shared" si="138"/>
        <v>Pre1997</v>
      </c>
      <c r="H2223" s="67" t="str">
        <f t="shared" si="140"/>
        <v>2022-T7 Tractor Construction-44</v>
      </c>
      <c r="I2223" s="302">
        <v>7.73074467917838E-7</v>
      </c>
      <c r="J2223" s="305">
        <f>VLOOKUP(H2223,T7_ReductionFactor!$G$10:$H$3591,2,FALSE)</f>
        <v>1</v>
      </c>
      <c r="K2223" s="75">
        <f t="shared" si="139"/>
        <v>7.73074467917838E-7</v>
      </c>
      <c r="L2223" s="11"/>
      <c r="M2223" s="6"/>
      <c r="N2223" s="6"/>
      <c r="O2223" s="6"/>
      <c r="Q2223" s="7"/>
    </row>
    <row r="2224" spans="1:17" s="9" customFormat="1" ht="16.149999999999999" customHeight="1" x14ac:dyDescent="0.25">
      <c r="A2224" s="9" t="s">
        <v>192</v>
      </c>
      <c r="B2224" s="7">
        <v>2022</v>
      </c>
      <c r="C2224" s="296" t="s">
        <v>38</v>
      </c>
      <c r="D2224" s="307">
        <v>2023</v>
      </c>
      <c r="E2224" s="307" t="s">
        <v>194</v>
      </c>
      <c r="F2224" s="65">
        <f t="shared" si="137"/>
        <v>-1</v>
      </c>
      <c r="G2224" s="66" t="str">
        <f t="shared" si="138"/>
        <v>2013+</v>
      </c>
      <c r="H2224" s="67" t="str">
        <f t="shared" si="140"/>
        <v>2022-T7 Utility--1</v>
      </c>
      <c r="I2224" s="302">
        <v>1.2230973143047701E-7</v>
      </c>
      <c r="J2224" s="305">
        <f>VLOOKUP(H2224,T7_ReductionFactor!$G$10:$H$3591,2,FALSE)</f>
        <v>1</v>
      </c>
      <c r="K2224" s="75">
        <f t="shared" si="139"/>
        <v>1.2230973143047701E-7</v>
      </c>
      <c r="L2224" s="11"/>
      <c r="M2224" s="6"/>
      <c r="N2224" s="6"/>
      <c r="O2224" s="6"/>
      <c r="Q2224" s="7"/>
    </row>
    <row r="2225" spans="1:17" s="9" customFormat="1" ht="16.149999999999999" customHeight="1" x14ac:dyDescent="0.25">
      <c r="A2225" s="9" t="s">
        <v>192</v>
      </c>
      <c r="B2225" s="7">
        <v>2022</v>
      </c>
      <c r="C2225" s="296" t="s">
        <v>38</v>
      </c>
      <c r="D2225" s="307">
        <v>2022</v>
      </c>
      <c r="E2225" s="307" t="s">
        <v>194</v>
      </c>
      <c r="F2225" s="65">
        <f t="shared" si="137"/>
        <v>0</v>
      </c>
      <c r="G2225" s="66" t="str">
        <f t="shared" si="138"/>
        <v>2013+</v>
      </c>
      <c r="H2225" s="67" t="str">
        <f t="shared" si="140"/>
        <v>2022-T7 Utility-0</v>
      </c>
      <c r="I2225" s="302">
        <v>2.16073880869243E-6</v>
      </c>
      <c r="J2225" s="305">
        <f>VLOOKUP(H2225,T7_ReductionFactor!$G$10:$H$3591,2,FALSE)</f>
        <v>0.99019853733023577</v>
      </c>
      <c r="K2225" s="75">
        <f t="shared" si="139"/>
        <v>2.1395604079199204E-6</v>
      </c>
      <c r="L2225" s="11"/>
      <c r="M2225" s="6"/>
      <c r="N2225" s="6"/>
      <c r="O2225" s="6"/>
      <c r="Q2225" s="7"/>
    </row>
    <row r="2226" spans="1:17" s="9" customFormat="1" ht="16.149999999999999" customHeight="1" x14ac:dyDescent="0.25">
      <c r="A2226" s="9" t="s">
        <v>192</v>
      </c>
      <c r="B2226" s="7">
        <v>2022</v>
      </c>
      <c r="C2226" s="296" t="s">
        <v>38</v>
      </c>
      <c r="D2226" s="307">
        <v>2021</v>
      </c>
      <c r="E2226" s="307" t="s">
        <v>194</v>
      </c>
      <c r="F2226" s="65">
        <f t="shared" si="137"/>
        <v>1</v>
      </c>
      <c r="G2226" s="66" t="str">
        <f t="shared" si="138"/>
        <v>2013+</v>
      </c>
      <c r="H2226" s="67" t="str">
        <f t="shared" si="140"/>
        <v>2022-T7 Utility-1</v>
      </c>
      <c r="I2226" s="302">
        <v>5.6914534528917501E-6</v>
      </c>
      <c r="J2226" s="305">
        <f>VLOOKUP(H2226,T7_ReductionFactor!$G$10:$H$3591,2,FALSE)</f>
        <v>0.98093719608206487</v>
      </c>
      <c r="K2226" s="75">
        <f t="shared" si="139"/>
        <v>5.5829583917112198E-6</v>
      </c>
      <c r="L2226" s="11"/>
      <c r="M2226" s="6"/>
      <c r="N2226" s="6"/>
      <c r="O2226" s="6"/>
      <c r="Q2226" s="7"/>
    </row>
    <row r="2227" spans="1:17" s="9" customFormat="1" ht="16.149999999999999" customHeight="1" x14ac:dyDescent="0.25">
      <c r="A2227" s="9" t="s">
        <v>192</v>
      </c>
      <c r="B2227" s="7">
        <v>2022</v>
      </c>
      <c r="C2227" s="296" t="s">
        <v>38</v>
      </c>
      <c r="D2227" s="307">
        <v>2020</v>
      </c>
      <c r="E2227" s="307" t="s">
        <v>194</v>
      </c>
      <c r="F2227" s="65">
        <f t="shared" si="137"/>
        <v>2</v>
      </c>
      <c r="G2227" s="66" t="str">
        <f t="shared" si="138"/>
        <v>2013+</v>
      </c>
      <c r="H2227" s="67" t="str">
        <f t="shared" si="140"/>
        <v>2022-T7 Utility-2</v>
      </c>
      <c r="I2227" s="302">
        <v>4.9687170895797898E-6</v>
      </c>
      <c r="J2227" s="305">
        <f>VLOOKUP(H2227,T7_ReductionFactor!$G$10:$H$3591,2,FALSE)</f>
        <v>0.97217252734427884</v>
      </c>
      <c r="K2227" s="75">
        <f t="shared" si="139"/>
        <v>4.8304502506354936E-6</v>
      </c>
      <c r="L2227" s="11"/>
      <c r="M2227" s="6"/>
      <c r="N2227" s="6"/>
      <c r="O2227" s="6"/>
      <c r="Q2227" s="7"/>
    </row>
    <row r="2228" spans="1:17" s="9" customFormat="1" ht="16.149999999999999" customHeight="1" x14ac:dyDescent="0.25">
      <c r="A2228" s="9" t="s">
        <v>192</v>
      </c>
      <c r="B2228" s="7">
        <v>2022</v>
      </c>
      <c r="C2228" s="296" t="s">
        <v>38</v>
      </c>
      <c r="D2228" s="307">
        <v>2019</v>
      </c>
      <c r="E2228" s="307" t="s">
        <v>194</v>
      </c>
      <c r="F2228" s="65">
        <f t="shared" si="137"/>
        <v>3</v>
      </c>
      <c r="G2228" s="66" t="str">
        <f t="shared" si="138"/>
        <v>2013+</v>
      </c>
      <c r="H2228" s="67" t="str">
        <f t="shared" si="140"/>
        <v>2022-T7 Utility-3</v>
      </c>
      <c r="I2228" s="302">
        <v>4.9030142264759699E-6</v>
      </c>
      <c r="J2228" s="305">
        <f>VLOOKUP(H2228,T7_ReductionFactor!$G$10:$H$3591,2,FALSE)</f>
        <v>0.96386562071495008</v>
      </c>
      <c r="K2228" s="75">
        <f t="shared" si="139"/>
        <v>4.7258468507764912E-6</v>
      </c>
      <c r="L2228" s="11"/>
      <c r="M2228" s="6"/>
      <c r="N2228" s="6"/>
      <c r="O2228" s="6"/>
      <c r="Q2228" s="7"/>
    </row>
    <row r="2229" spans="1:17" s="9" customFormat="1" ht="16.149999999999999" customHeight="1" x14ac:dyDescent="0.25">
      <c r="A2229" s="9" t="s">
        <v>192</v>
      </c>
      <c r="B2229" s="7">
        <v>2022</v>
      </c>
      <c r="C2229" s="296" t="s">
        <v>38</v>
      </c>
      <c r="D2229" s="307">
        <v>2018</v>
      </c>
      <c r="E2229" s="307" t="s">
        <v>194</v>
      </c>
      <c r="F2229" s="65">
        <f t="shared" si="137"/>
        <v>4</v>
      </c>
      <c r="G2229" s="66" t="str">
        <f t="shared" si="138"/>
        <v>2013+</v>
      </c>
      <c r="H2229" s="67" t="str">
        <f t="shared" si="140"/>
        <v>2022-T7 Utility-4</v>
      </c>
      <c r="I2229" s="302">
        <v>2.9932092815483502E-6</v>
      </c>
      <c r="J2229" s="305">
        <f>VLOOKUP(H2229,T7_ReductionFactor!$G$10:$H$3591,2,FALSE)</f>
        <v>0.95598152678820669</v>
      </c>
      <c r="K2229" s="75">
        <f t="shared" si="139"/>
        <v>2.8614527789712229E-6</v>
      </c>
      <c r="L2229" s="11"/>
      <c r="M2229" s="6"/>
      <c r="N2229" s="6"/>
      <c r="O2229" s="6"/>
      <c r="Q2229" s="7"/>
    </row>
    <row r="2230" spans="1:17" s="9" customFormat="1" ht="16.149999999999999" customHeight="1" x14ac:dyDescent="0.25">
      <c r="A2230" s="9" t="s">
        <v>192</v>
      </c>
      <c r="B2230" s="7">
        <v>2022</v>
      </c>
      <c r="C2230" s="296" t="s">
        <v>38</v>
      </c>
      <c r="D2230" s="307">
        <v>2016</v>
      </c>
      <c r="E2230" s="307" t="s">
        <v>194</v>
      </c>
      <c r="F2230" s="65">
        <f t="shared" si="137"/>
        <v>6</v>
      </c>
      <c r="G2230" s="66" t="str">
        <f t="shared" si="138"/>
        <v>2013+</v>
      </c>
      <c r="H2230" s="67" t="str">
        <f t="shared" si="140"/>
        <v>2022-T7 Utility-6</v>
      </c>
      <c r="I2230" s="302">
        <v>1.47923665396551E-5</v>
      </c>
      <c r="J2230" s="305">
        <f>VLOOKUP(H2230,T7_ReductionFactor!$G$10:$H$3591,2,FALSE)</f>
        <v>0.94135890671319977</v>
      </c>
      <c r="K2230" s="75">
        <f t="shared" si="139"/>
        <v>1.3924925993470644E-5</v>
      </c>
      <c r="L2230" s="11"/>
      <c r="M2230" s="6"/>
      <c r="N2230" s="6"/>
      <c r="O2230" s="6"/>
      <c r="Q2230" s="7"/>
    </row>
    <row r="2231" spans="1:17" s="9" customFormat="1" ht="16.149999999999999" customHeight="1" x14ac:dyDescent="0.25">
      <c r="A2231" s="9" t="s">
        <v>192</v>
      </c>
      <c r="B2231" s="7">
        <v>2022</v>
      </c>
      <c r="C2231" s="296" t="s">
        <v>38</v>
      </c>
      <c r="D2231" s="307">
        <v>2015</v>
      </c>
      <c r="E2231" s="307" t="s">
        <v>194</v>
      </c>
      <c r="F2231" s="65">
        <f t="shared" si="137"/>
        <v>7</v>
      </c>
      <c r="G2231" s="66" t="str">
        <f t="shared" si="138"/>
        <v>2013+</v>
      </c>
      <c r="H2231" s="67" t="str">
        <f t="shared" si="140"/>
        <v>2022-T7 Utility-7</v>
      </c>
      <c r="I2231" s="302">
        <v>1.3948031691838099E-5</v>
      </c>
      <c r="J2231" s="305">
        <f>VLOOKUP(H2231,T7_ReductionFactor!$G$10:$H$3591,2,FALSE)</f>
        <v>0.93456620834707738</v>
      </c>
      <c r="K2231" s="75">
        <f t="shared" si="139"/>
        <v>1.3035359092146004E-5</v>
      </c>
      <c r="L2231" s="11"/>
      <c r="M2231" s="6"/>
      <c r="N2231" s="6"/>
      <c r="O2231" s="6"/>
      <c r="Q2231" s="7"/>
    </row>
    <row r="2232" spans="1:17" s="9" customFormat="1" ht="16.149999999999999" customHeight="1" x14ac:dyDescent="0.25">
      <c r="A2232" s="9" t="s">
        <v>192</v>
      </c>
      <c r="B2232" s="7">
        <v>2022</v>
      </c>
      <c r="C2232" s="296" t="s">
        <v>38</v>
      </c>
      <c r="D2232" s="307">
        <v>2014</v>
      </c>
      <c r="E2232" s="307" t="s">
        <v>194</v>
      </c>
      <c r="F2232" s="65">
        <f t="shared" si="137"/>
        <v>8</v>
      </c>
      <c r="G2232" s="66" t="str">
        <f t="shared" si="138"/>
        <v>2013+</v>
      </c>
      <c r="H2232" s="67" t="str">
        <f t="shared" si="140"/>
        <v>2022-T7 Utility-8</v>
      </c>
      <c r="I2232" s="302">
        <v>3.5107046467755799E-5</v>
      </c>
      <c r="J2232" s="305">
        <f>VLOOKUP(H2232,T7_ReductionFactor!$G$10:$H$3591,2,FALSE)</f>
        <v>0.92808730720594168</v>
      </c>
      <c r="K2232" s="75">
        <f t="shared" si="139"/>
        <v>3.2582404220213346E-5</v>
      </c>
      <c r="L2232" s="11"/>
      <c r="M2232" s="6"/>
      <c r="N2232" s="6"/>
      <c r="O2232" s="6"/>
      <c r="Q2232" s="7"/>
    </row>
    <row r="2233" spans="1:17" s="9" customFormat="1" ht="16.149999999999999" customHeight="1" x14ac:dyDescent="0.25">
      <c r="A2233" s="9" t="s">
        <v>192</v>
      </c>
      <c r="B2233" s="7">
        <v>2022</v>
      </c>
      <c r="C2233" s="296" t="s">
        <v>38</v>
      </c>
      <c r="D2233" s="307">
        <v>2013</v>
      </c>
      <c r="E2233" s="307" t="s">
        <v>194</v>
      </c>
      <c r="F2233" s="65">
        <f t="shared" si="137"/>
        <v>9</v>
      </c>
      <c r="G2233" s="66" t="str">
        <f t="shared" si="138"/>
        <v>2010-12</v>
      </c>
      <c r="H2233" s="67" t="str">
        <f t="shared" si="140"/>
        <v>2022-T7 Utility-9</v>
      </c>
      <c r="I2233" s="302">
        <v>1.55181009747169E-4</v>
      </c>
      <c r="J2233" s="305">
        <f>VLOOKUP(H2233,T7_ReductionFactor!$G$10:$H$3591,2,FALSE)</f>
        <v>0.8939706700103438</v>
      </c>
      <c r="K2233" s="75">
        <f t="shared" si="139"/>
        <v>1.3872727125655837E-4</v>
      </c>
      <c r="L2233" s="11"/>
      <c r="M2233" s="6"/>
      <c r="N2233" s="6"/>
      <c r="O2233" s="6"/>
      <c r="Q2233" s="7"/>
    </row>
    <row r="2234" spans="1:17" s="9" customFormat="1" ht="16.149999999999999" customHeight="1" x14ac:dyDescent="0.25">
      <c r="A2234" s="9" t="s">
        <v>192</v>
      </c>
      <c r="B2234" s="7">
        <v>2022</v>
      </c>
      <c r="C2234" s="296" t="s">
        <v>38</v>
      </c>
      <c r="D2234" s="307">
        <v>2012</v>
      </c>
      <c r="E2234" s="307" t="s">
        <v>194</v>
      </c>
      <c r="F2234" s="65">
        <f t="shared" si="137"/>
        <v>10</v>
      </c>
      <c r="G2234" s="66" t="str">
        <f t="shared" si="138"/>
        <v>2010-12</v>
      </c>
      <c r="H2234" s="67" t="str">
        <f t="shared" si="140"/>
        <v>2022-T7 Utility-10</v>
      </c>
      <c r="I2234" s="302">
        <v>2.0132487012305802E-5</v>
      </c>
      <c r="J2234" s="305">
        <f>VLOOKUP(H2234,T7_ReductionFactor!$G$10:$H$3591,2,FALSE)</f>
        <v>0.88687960924745002</v>
      </c>
      <c r="K2234" s="75">
        <f t="shared" si="139"/>
        <v>1.785509221465313E-5</v>
      </c>
      <c r="L2234" s="11"/>
      <c r="M2234" s="6"/>
      <c r="N2234" s="6"/>
      <c r="O2234" s="6"/>
      <c r="Q2234" s="7"/>
    </row>
    <row r="2235" spans="1:17" s="9" customFormat="1" ht="16.149999999999999" customHeight="1" x14ac:dyDescent="0.25">
      <c r="A2235" s="9" t="s">
        <v>192</v>
      </c>
      <c r="B2235" s="7">
        <v>2023</v>
      </c>
      <c r="C2235" s="296" t="s">
        <v>22</v>
      </c>
      <c r="D2235" s="307">
        <v>2018</v>
      </c>
      <c r="E2235" s="307" t="s">
        <v>194</v>
      </c>
      <c r="F2235" s="65">
        <f t="shared" si="137"/>
        <v>5</v>
      </c>
      <c r="G2235" s="66" t="str">
        <f t="shared" si="138"/>
        <v>2013+</v>
      </c>
      <c r="H2235" s="67" t="str">
        <f t="shared" si="140"/>
        <v>2023-T7 Ag-5</v>
      </c>
      <c r="I2235" s="302">
        <v>4.0105294275813301E-7</v>
      </c>
      <c r="J2235" s="305">
        <f>VLOOKUP(H2235,T7_ReductionFactor!$G$10:$H$3591,2,FALSE)</f>
        <v>0.8090713613910584</v>
      </c>
      <c r="K2235" s="75">
        <f t="shared" si="139"/>
        <v>3.244804503872129E-7</v>
      </c>
      <c r="L2235" s="11"/>
      <c r="M2235" s="6"/>
      <c r="N2235" s="6"/>
      <c r="O2235" s="6"/>
      <c r="Q2235" s="7"/>
    </row>
    <row r="2236" spans="1:17" s="9" customFormat="1" ht="16.149999999999999" customHeight="1" x14ac:dyDescent="0.25">
      <c r="A2236" s="9" t="s">
        <v>192</v>
      </c>
      <c r="B2236" s="7">
        <v>2023</v>
      </c>
      <c r="C2236" s="296" t="s">
        <v>22</v>
      </c>
      <c r="D2236" s="307">
        <v>2017</v>
      </c>
      <c r="E2236" s="307" t="s">
        <v>194</v>
      </c>
      <c r="F2236" s="65">
        <f t="shared" si="137"/>
        <v>6</v>
      </c>
      <c r="G2236" s="66" t="str">
        <f t="shared" si="138"/>
        <v>2013+</v>
      </c>
      <c r="H2236" s="67" t="str">
        <f t="shared" si="140"/>
        <v>2023-T7 Ag-6</v>
      </c>
      <c r="I2236" s="302">
        <v>4.2988373192625802E-7</v>
      </c>
      <c r="J2236" s="305">
        <f>VLOOKUP(H2236,T7_ReductionFactor!$G$10:$H$3591,2,FALSE)</f>
        <v>0.79694420590563253</v>
      </c>
      <c r="K2236" s="75">
        <f t="shared" si="139"/>
        <v>3.4259334937172149E-7</v>
      </c>
      <c r="L2236" s="11"/>
      <c r="M2236" s="6"/>
      <c r="N2236" s="6"/>
      <c r="O2236" s="6"/>
      <c r="Q2236" s="7"/>
    </row>
    <row r="2237" spans="1:17" s="9" customFormat="1" ht="16.149999999999999" customHeight="1" x14ac:dyDescent="0.25">
      <c r="A2237" s="9" t="s">
        <v>192</v>
      </c>
      <c r="B2237" s="7">
        <v>2023</v>
      </c>
      <c r="C2237" s="296" t="s">
        <v>22</v>
      </c>
      <c r="D2237" s="307">
        <v>2013</v>
      </c>
      <c r="E2237" s="307" t="s">
        <v>194</v>
      </c>
      <c r="F2237" s="65">
        <f t="shared" si="137"/>
        <v>10</v>
      </c>
      <c r="G2237" s="66" t="str">
        <f t="shared" si="138"/>
        <v>2010-12</v>
      </c>
      <c r="H2237" s="67" t="str">
        <f t="shared" si="140"/>
        <v>2023-T7 Ag-10</v>
      </c>
      <c r="I2237" s="302">
        <v>2.1919978705166099E-7</v>
      </c>
      <c r="J2237" s="305">
        <f>VLOOKUP(H2237,T7_ReductionFactor!$G$10:$H$3591,2,FALSE)</f>
        <v>0.73612865583562881</v>
      </c>
      <c r="K2237" s="75">
        <f t="shared" si="139"/>
        <v>1.6135924460179528E-7</v>
      </c>
      <c r="L2237" s="11"/>
      <c r="M2237" s="6"/>
      <c r="N2237" s="6"/>
      <c r="O2237" s="6"/>
      <c r="Q2237" s="7"/>
    </row>
    <row r="2238" spans="1:17" s="9" customFormat="1" ht="16.149999999999999" customHeight="1" x14ac:dyDescent="0.25">
      <c r="A2238" s="9" t="s">
        <v>192</v>
      </c>
      <c r="B2238" s="7">
        <v>2023</v>
      </c>
      <c r="C2238" s="296" t="s">
        <v>22</v>
      </c>
      <c r="D2238" s="307">
        <v>2012</v>
      </c>
      <c r="E2238" s="307" t="s">
        <v>194</v>
      </c>
      <c r="F2238" s="65">
        <f t="shared" si="137"/>
        <v>11</v>
      </c>
      <c r="G2238" s="66" t="str">
        <f t="shared" si="138"/>
        <v>2010-12</v>
      </c>
      <c r="H2238" s="67" t="str">
        <f t="shared" si="140"/>
        <v>2023-T7 Ag-11</v>
      </c>
      <c r="I2238" s="302">
        <v>4.0663210365214701E-4</v>
      </c>
      <c r="J2238" s="305">
        <f>VLOOKUP(H2238,T7_ReductionFactor!$G$10:$H$3591,2,FALSE)</f>
        <v>0.73201631055073069</v>
      </c>
      <c r="K2238" s="75">
        <f t="shared" si="139"/>
        <v>2.9766133226692698E-4</v>
      </c>
      <c r="L2238" s="11"/>
      <c r="M2238" s="6"/>
      <c r="N2238" s="6"/>
      <c r="O2238" s="6"/>
      <c r="Q2238" s="7"/>
    </row>
    <row r="2239" spans="1:17" s="9" customFormat="1" ht="16.149999999999999" customHeight="1" x14ac:dyDescent="0.25">
      <c r="A2239" s="9" t="s">
        <v>192</v>
      </c>
      <c r="B2239" s="7">
        <v>2023</v>
      </c>
      <c r="C2239" s="296" t="s">
        <v>23</v>
      </c>
      <c r="D2239" s="307">
        <v>2024</v>
      </c>
      <c r="E2239" s="307" t="s">
        <v>194</v>
      </c>
      <c r="F2239" s="65">
        <f t="shared" si="137"/>
        <v>-1</v>
      </c>
      <c r="G2239" s="66" t="str">
        <f t="shared" si="138"/>
        <v>2013+</v>
      </c>
      <c r="H2239" s="67" t="str">
        <f t="shared" si="140"/>
        <v>2023-T7 CAIRP--1</v>
      </c>
      <c r="I2239" s="302">
        <v>4.6770830348685999E-4</v>
      </c>
      <c r="J2239" s="305">
        <f>VLOOKUP(H2239,T7_ReductionFactor!$G$10:$H$3591,2,FALSE)</f>
        <v>1</v>
      </c>
      <c r="K2239" s="75">
        <f t="shared" si="139"/>
        <v>4.6770830348685999E-4</v>
      </c>
      <c r="L2239" s="11"/>
      <c r="M2239" s="6"/>
      <c r="N2239" s="6"/>
      <c r="O2239" s="6"/>
      <c r="Q2239" s="7"/>
    </row>
    <row r="2240" spans="1:17" s="9" customFormat="1" ht="16.149999999999999" customHeight="1" x14ac:dyDescent="0.25">
      <c r="A2240" s="9" t="s">
        <v>192</v>
      </c>
      <c r="B2240" s="7">
        <v>2023</v>
      </c>
      <c r="C2240" s="296" t="s">
        <v>23</v>
      </c>
      <c r="D2240" s="307">
        <v>2023</v>
      </c>
      <c r="E2240" s="307" t="s">
        <v>194</v>
      </c>
      <c r="F2240" s="65">
        <f t="shared" si="137"/>
        <v>0</v>
      </c>
      <c r="G2240" s="66" t="str">
        <f t="shared" si="138"/>
        <v>2013+</v>
      </c>
      <c r="H2240" s="67" t="str">
        <f t="shared" si="140"/>
        <v>2023-T7 CAIRP-0</v>
      </c>
      <c r="I2240" s="302">
        <v>2.37793760008741E-3</v>
      </c>
      <c r="J2240" s="305">
        <f>VLOOKUP(H2240,T7_ReductionFactor!$G$10:$H$3591,2,FALSE)</f>
        <v>0.89771623611063023</v>
      </c>
      <c r="K2240" s="75">
        <f t="shared" si="139"/>
        <v>2.1347131920564149E-3</v>
      </c>
      <c r="L2240" s="11"/>
      <c r="M2240" s="6"/>
      <c r="N2240" s="6"/>
      <c r="O2240" s="6"/>
      <c r="Q2240" s="7"/>
    </row>
    <row r="2241" spans="1:17" s="9" customFormat="1" ht="16.149999999999999" customHeight="1" x14ac:dyDescent="0.25">
      <c r="A2241" s="9" t="s">
        <v>192</v>
      </c>
      <c r="B2241" s="7">
        <v>2023</v>
      </c>
      <c r="C2241" s="296" t="s">
        <v>23</v>
      </c>
      <c r="D2241" s="307">
        <v>2022</v>
      </c>
      <c r="E2241" s="307" t="s">
        <v>194</v>
      </c>
      <c r="F2241" s="65">
        <f t="shared" si="137"/>
        <v>1</v>
      </c>
      <c r="G2241" s="66" t="str">
        <f t="shared" si="138"/>
        <v>2013+</v>
      </c>
      <c r="H2241" s="67" t="str">
        <f t="shared" si="140"/>
        <v>2023-T7 CAIRP-1</v>
      </c>
      <c r="I2241" s="302">
        <v>5.0704076939551397E-3</v>
      </c>
      <c r="J2241" s="305">
        <f>VLOOKUP(H2241,T7_ReductionFactor!$G$10:$H$3591,2,FALSE)</f>
        <v>0.84058999504672993</v>
      </c>
      <c r="K2241" s="75">
        <f t="shared" si="139"/>
        <v>4.2621339783466524E-3</v>
      </c>
      <c r="L2241" s="11"/>
      <c r="M2241" s="6"/>
      <c r="N2241" s="6"/>
      <c r="O2241" s="6"/>
      <c r="Q2241" s="7"/>
    </row>
    <row r="2242" spans="1:17" s="9" customFormat="1" ht="16.149999999999999" customHeight="1" x14ac:dyDescent="0.25">
      <c r="A2242" s="9" t="s">
        <v>192</v>
      </c>
      <c r="B2242" s="7">
        <v>2023</v>
      </c>
      <c r="C2242" s="296" t="s">
        <v>23</v>
      </c>
      <c r="D2242" s="307">
        <v>2021</v>
      </c>
      <c r="E2242" s="307" t="s">
        <v>194</v>
      </c>
      <c r="F2242" s="65">
        <f t="shared" si="137"/>
        <v>2</v>
      </c>
      <c r="G2242" s="66" t="str">
        <f t="shared" si="138"/>
        <v>2013+</v>
      </c>
      <c r="H2242" s="67" t="str">
        <f t="shared" si="140"/>
        <v>2023-T7 CAIRP-2</v>
      </c>
      <c r="I2242" s="302">
        <v>6.9499487941103002E-3</v>
      </c>
      <c r="J2242" s="305">
        <f>VLOOKUP(H2242,T7_ReductionFactor!$G$10:$H$3591,2,FALSE)</f>
        <v>0.80493014300304044</v>
      </c>
      <c r="K2242" s="75">
        <f t="shared" si="139"/>
        <v>5.5942232767070121E-3</v>
      </c>
      <c r="L2242" s="11"/>
      <c r="M2242" s="6"/>
      <c r="N2242" s="6"/>
      <c r="O2242" s="6"/>
      <c r="Q2242" s="7"/>
    </row>
    <row r="2243" spans="1:17" s="9" customFormat="1" ht="16.149999999999999" customHeight="1" x14ac:dyDescent="0.25">
      <c r="A2243" s="9" t="s">
        <v>192</v>
      </c>
      <c r="B2243" s="7">
        <v>2023</v>
      </c>
      <c r="C2243" s="296" t="s">
        <v>23</v>
      </c>
      <c r="D2243" s="307">
        <v>2020</v>
      </c>
      <c r="E2243" s="307" t="s">
        <v>194</v>
      </c>
      <c r="F2243" s="65">
        <f t="shared" si="137"/>
        <v>3</v>
      </c>
      <c r="G2243" s="66" t="str">
        <f t="shared" si="138"/>
        <v>2013+</v>
      </c>
      <c r="H2243" s="67" t="str">
        <f t="shared" si="140"/>
        <v>2023-T7 CAIRP-3</v>
      </c>
      <c r="I2243" s="302">
        <v>1.0638156311414499E-2</v>
      </c>
      <c r="J2243" s="305">
        <f>VLOOKUP(H2243,T7_ReductionFactor!$G$10:$H$3591,2,FALSE)</f>
        <v>0.78100053898677835</v>
      </c>
      <c r="K2243" s="75">
        <f t="shared" si="139"/>
        <v>8.3084058130403222E-3</v>
      </c>
      <c r="L2243" s="11"/>
      <c r="M2243" s="6"/>
      <c r="N2243" s="6"/>
      <c r="O2243" s="6"/>
      <c r="Q2243" s="7"/>
    </row>
    <row r="2244" spans="1:17" s="9" customFormat="1" ht="16.149999999999999" customHeight="1" x14ac:dyDescent="0.25">
      <c r="A2244" s="9" t="s">
        <v>192</v>
      </c>
      <c r="B2244" s="7">
        <v>2023</v>
      </c>
      <c r="C2244" s="296" t="s">
        <v>23</v>
      </c>
      <c r="D2244" s="307">
        <v>2019</v>
      </c>
      <c r="E2244" s="307" t="s">
        <v>194</v>
      </c>
      <c r="F2244" s="65">
        <f t="shared" si="137"/>
        <v>4</v>
      </c>
      <c r="G2244" s="66" t="str">
        <f t="shared" si="138"/>
        <v>2013+</v>
      </c>
      <c r="H2244" s="67" t="str">
        <f t="shared" si="140"/>
        <v>2023-T7 CAIRP-4</v>
      </c>
      <c r="I2244" s="302">
        <v>1.44870288247387E-2</v>
      </c>
      <c r="J2244" s="305">
        <f>VLOOKUP(H2244,T7_ReductionFactor!$G$10:$H$3591,2,FALSE)</f>
        <v>0.76410448359580041</v>
      </c>
      <c r="K2244" s="75">
        <f t="shared" si="139"/>
        <v>1.1069603678964439E-2</v>
      </c>
      <c r="L2244" s="11"/>
      <c r="M2244" s="6"/>
      <c r="N2244" s="6"/>
      <c r="O2244" s="6"/>
      <c r="Q2244" s="7"/>
    </row>
    <row r="2245" spans="1:17" s="9" customFormat="1" ht="16.149999999999999" customHeight="1" x14ac:dyDescent="0.25">
      <c r="A2245" s="9" t="s">
        <v>192</v>
      </c>
      <c r="B2245" s="7">
        <v>2023</v>
      </c>
      <c r="C2245" s="296" t="s">
        <v>23</v>
      </c>
      <c r="D2245" s="307">
        <v>2018</v>
      </c>
      <c r="E2245" s="307" t="s">
        <v>194</v>
      </c>
      <c r="F2245" s="65">
        <f t="shared" si="137"/>
        <v>5</v>
      </c>
      <c r="G2245" s="66" t="str">
        <f t="shared" si="138"/>
        <v>2013+</v>
      </c>
      <c r="H2245" s="67" t="str">
        <f t="shared" si="140"/>
        <v>2023-T7 CAIRP-5</v>
      </c>
      <c r="I2245" s="302">
        <v>1.6241327391172702E-2</v>
      </c>
      <c r="J2245" s="305">
        <f>VLOOKUP(H2245,T7_ReductionFactor!$G$10:$H$3591,2,FALSE)</f>
        <v>0.75171347800506427</v>
      </c>
      <c r="K2245" s="75">
        <f t="shared" si="139"/>
        <v>1.2208824700637349E-2</v>
      </c>
      <c r="L2245" s="11"/>
      <c r="M2245" s="6"/>
      <c r="N2245" s="6"/>
      <c r="O2245" s="6"/>
      <c r="Q2245" s="7"/>
    </row>
    <row r="2246" spans="1:17" s="9" customFormat="1" ht="16.149999999999999" customHeight="1" x14ac:dyDescent="0.25">
      <c r="A2246" s="9" t="s">
        <v>192</v>
      </c>
      <c r="B2246" s="7">
        <v>2023</v>
      </c>
      <c r="C2246" s="296" t="s">
        <v>23</v>
      </c>
      <c r="D2246" s="307">
        <v>2017</v>
      </c>
      <c r="E2246" s="307" t="s">
        <v>194</v>
      </c>
      <c r="F2246" s="65">
        <f t="shared" si="137"/>
        <v>6</v>
      </c>
      <c r="G2246" s="66" t="str">
        <f t="shared" si="138"/>
        <v>2013+</v>
      </c>
      <c r="H2246" s="67" t="str">
        <f t="shared" si="140"/>
        <v>2023-T7 CAIRP-6</v>
      </c>
      <c r="I2246" s="302">
        <v>4.3638047174184097E-2</v>
      </c>
      <c r="J2246" s="305">
        <f>VLOOKUP(H2246,T7_ReductionFactor!$G$10:$H$3591,2,FALSE)</f>
        <v>0.74235142242404373</v>
      </c>
      <c r="K2246" s="75">
        <f t="shared" si="139"/>
        <v>3.2394766391563086E-2</v>
      </c>
      <c r="L2246" s="11"/>
      <c r="M2246" s="6"/>
      <c r="N2246" s="6"/>
      <c r="O2246" s="6"/>
      <c r="Q2246" s="7"/>
    </row>
    <row r="2247" spans="1:17" s="9" customFormat="1" ht="16.149999999999999" customHeight="1" x14ac:dyDescent="0.25">
      <c r="A2247" s="9" t="s">
        <v>192</v>
      </c>
      <c r="B2247" s="7">
        <v>2023</v>
      </c>
      <c r="C2247" s="296" t="s">
        <v>23</v>
      </c>
      <c r="D2247" s="307">
        <v>2016</v>
      </c>
      <c r="E2247" s="307" t="s">
        <v>194</v>
      </c>
      <c r="F2247" s="65">
        <f t="shared" si="137"/>
        <v>7</v>
      </c>
      <c r="G2247" s="66" t="str">
        <f t="shared" si="138"/>
        <v>2013+</v>
      </c>
      <c r="H2247" s="67" t="str">
        <f t="shared" si="140"/>
        <v>2023-T7 CAIRP-7</v>
      </c>
      <c r="I2247" s="302">
        <v>9.0191566144867702E-2</v>
      </c>
      <c r="J2247" s="305">
        <f>VLOOKUP(H2247,T7_ReductionFactor!$G$10:$H$3591,2,FALSE)</f>
        <v>0.73510036325820916</v>
      </c>
      <c r="K2247" s="75">
        <f t="shared" si="139"/>
        <v>6.6299853035919051E-2</v>
      </c>
      <c r="L2247" s="11"/>
      <c r="M2247" s="6"/>
      <c r="N2247" s="6"/>
      <c r="O2247" s="6"/>
      <c r="Q2247" s="7"/>
    </row>
    <row r="2248" spans="1:17" s="9" customFormat="1" ht="16.149999999999999" customHeight="1" x14ac:dyDescent="0.25">
      <c r="A2248" s="9" t="s">
        <v>192</v>
      </c>
      <c r="B2248" s="7">
        <v>2023</v>
      </c>
      <c r="C2248" s="296" t="s">
        <v>23</v>
      </c>
      <c r="D2248" s="307">
        <v>2015</v>
      </c>
      <c r="E2248" s="307" t="s">
        <v>194</v>
      </c>
      <c r="F2248" s="65">
        <f t="shared" si="137"/>
        <v>8</v>
      </c>
      <c r="G2248" s="66" t="str">
        <f t="shared" si="138"/>
        <v>2013+</v>
      </c>
      <c r="H2248" s="67" t="str">
        <f t="shared" si="140"/>
        <v>2023-T7 CAIRP-8</v>
      </c>
      <c r="I2248" s="302">
        <v>4.2826841118167001E-2</v>
      </c>
      <c r="J2248" s="305">
        <f>VLOOKUP(H2248,T7_ReductionFactor!$G$10:$H$3591,2,FALSE)</f>
        <v>0.72936066663422539</v>
      </c>
      <c r="K2248" s="75">
        <f t="shared" si="139"/>
        <v>3.1236213387784338E-2</v>
      </c>
      <c r="L2248" s="11"/>
      <c r="M2248" s="6"/>
      <c r="N2248" s="6"/>
      <c r="O2248" s="6"/>
      <c r="Q2248" s="7"/>
    </row>
    <row r="2249" spans="1:17" s="9" customFormat="1" ht="16.149999999999999" customHeight="1" x14ac:dyDescent="0.25">
      <c r="A2249" s="9" t="s">
        <v>192</v>
      </c>
      <c r="B2249" s="7">
        <v>2023</v>
      </c>
      <c r="C2249" s="296" t="s">
        <v>23</v>
      </c>
      <c r="D2249" s="307">
        <v>2014</v>
      </c>
      <c r="E2249" s="307" t="s">
        <v>194</v>
      </c>
      <c r="F2249" s="65">
        <f t="shared" ref="F2249:F2312" si="141">B2249-D2249</f>
        <v>9</v>
      </c>
      <c r="G2249" s="66" t="str">
        <f t="shared" ref="G2249:G2312" si="142">IF(D2249&lt;1998,"Pre1997",IF(D2249&lt;2008,"1997-06",IF(D2249&lt;2011,"2007-09",IF(D2249&lt;2014,"2010-12","2013+"))))</f>
        <v>2013+</v>
      </c>
      <c r="H2249" s="67" t="str">
        <f t="shared" si="140"/>
        <v>2023-T7 CAIRP-9</v>
      </c>
      <c r="I2249" s="302">
        <v>2.27184030549092E-2</v>
      </c>
      <c r="J2249" s="305">
        <f>VLOOKUP(H2249,T7_ReductionFactor!$G$10:$H$3591,2,FALSE)</f>
        <v>0.72889399410796241</v>
      </c>
      <c r="K2249" s="75">
        <f t="shared" ref="K2249:K2312" si="143">I2249*J2249</f>
        <v>1.6559307542447301E-2</v>
      </c>
      <c r="L2249" s="11"/>
      <c r="M2249" s="6"/>
      <c r="N2249" s="6"/>
      <c r="O2249" s="6"/>
      <c r="Q2249" s="7"/>
    </row>
    <row r="2250" spans="1:17" s="9" customFormat="1" ht="16.149999999999999" customHeight="1" x14ac:dyDescent="0.25">
      <c r="A2250" s="9" t="s">
        <v>192</v>
      </c>
      <c r="B2250" s="7">
        <v>2023</v>
      </c>
      <c r="C2250" s="296" t="s">
        <v>23</v>
      </c>
      <c r="D2250" s="307">
        <v>2013</v>
      </c>
      <c r="E2250" s="307" t="s">
        <v>194</v>
      </c>
      <c r="F2250" s="65">
        <f t="shared" si="141"/>
        <v>10</v>
      </c>
      <c r="G2250" s="66" t="str">
        <f t="shared" si="142"/>
        <v>2010-12</v>
      </c>
      <c r="H2250" s="67" t="str">
        <f t="shared" ref="H2250:H2313" si="144">CONCATENATE(B2250,"-",C2250,"-",F2250)</f>
        <v>2023-T7 CAIRP-10</v>
      </c>
      <c r="I2250" s="302">
        <v>1.7417591668369099E-2</v>
      </c>
      <c r="J2250" s="305">
        <f>VLOOKUP(H2250,T7_ReductionFactor!$G$10:$H$3591,2,FALSE)</f>
        <v>0.7062270074251551</v>
      </c>
      <c r="K2250" s="75">
        <f t="shared" si="143"/>
        <v>1.2300773640505623E-2</v>
      </c>
      <c r="L2250" s="11"/>
      <c r="M2250" s="6"/>
      <c r="N2250" s="6"/>
      <c r="O2250" s="6"/>
      <c r="Q2250" s="7"/>
    </row>
    <row r="2251" spans="1:17" s="9" customFormat="1" ht="16.149999999999999" customHeight="1" x14ac:dyDescent="0.25">
      <c r="A2251" s="9" t="s">
        <v>192</v>
      </c>
      <c r="B2251" s="7">
        <v>2023</v>
      </c>
      <c r="C2251" s="296" t="s">
        <v>23</v>
      </c>
      <c r="D2251" s="307">
        <v>2012</v>
      </c>
      <c r="E2251" s="307" t="s">
        <v>194</v>
      </c>
      <c r="F2251" s="65">
        <f t="shared" si="141"/>
        <v>11</v>
      </c>
      <c r="G2251" s="66" t="str">
        <f t="shared" si="142"/>
        <v>2010-12</v>
      </c>
      <c r="H2251" s="67" t="str">
        <f t="shared" si="144"/>
        <v>2023-T7 CAIRP-11</v>
      </c>
      <c r="I2251" s="302">
        <v>1.4917078073921199E-2</v>
      </c>
      <c r="J2251" s="305">
        <f>VLOOKUP(H2251,T7_ReductionFactor!$G$10:$H$3591,2,FALSE)</f>
        <v>0.7062270074251551</v>
      </c>
      <c r="K2251" s="75">
        <f t="shared" si="143"/>
        <v>1.0534843407672766E-2</v>
      </c>
      <c r="L2251" s="11"/>
      <c r="M2251" s="6"/>
      <c r="N2251" s="6"/>
      <c r="O2251" s="6"/>
      <c r="Q2251" s="7"/>
    </row>
    <row r="2252" spans="1:17" s="9" customFormat="1" ht="16.149999999999999" customHeight="1" x14ac:dyDescent="0.25">
      <c r="A2252" s="9" t="s">
        <v>192</v>
      </c>
      <c r="B2252" s="7">
        <v>2023</v>
      </c>
      <c r="C2252" s="296" t="s">
        <v>24</v>
      </c>
      <c r="D2252" s="307">
        <v>2024</v>
      </c>
      <c r="E2252" s="307" t="s">
        <v>194</v>
      </c>
      <c r="F2252" s="65">
        <f t="shared" si="141"/>
        <v>-1</v>
      </c>
      <c r="G2252" s="66" t="str">
        <f t="shared" si="142"/>
        <v>2013+</v>
      </c>
      <c r="H2252" s="67" t="str">
        <f t="shared" si="144"/>
        <v>2023-T7 CAIRP Construction--1</v>
      </c>
      <c r="I2252" s="302">
        <v>3.1687909545249403E-5</v>
      </c>
      <c r="J2252" s="305">
        <f>VLOOKUP(H2252,T7_ReductionFactor!$G$10:$H$3591,2,FALSE)</f>
        <v>1</v>
      </c>
      <c r="K2252" s="75">
        <f t="shared" si="143"/>
        <v>3.1687909545249403E-5</v>
      </c>
      <c r="L2252" s="11"/>
      <c r="M2252" s="6"/>
      <c r="N2252" s="6"/>
      <c r="O2252" s="6"/>
      <c r="Q2252" s="7"/>
    </row>
    <row r="2253" spans="1:17" s="9" customFormat="1" ht="16.149999999999999" customHeight="1" x14ac:dyDescent="0.25">
      <c r="A2253" s="9" t="s">
        <v>192</v>
      </c>
      <c r="B2253" s="7">
        <v>2023</v>
      </c>
      <c r="C2253" s="296" t="s">
        <v>24</v>
      </c>
      <c r="D2253" s="307">
        <v>2023</v>
      </c>
      <c r="E2253" s="307" t="s">
        <v>194</v>
      </c>
      <c r="F2253" s="65">
        <f t="shared" si="141"/>
        <v>0</v>
      </c>
      <c r="G2253" s="66" t="str">
        <f t="shared" si="142"/>
        <v>2013+</v>
      </c>
      <c r="H2253" s="67" t="str">
        <f t="shared" si="144"/>
        <v>2023-T7 CAIRP Construction-0</v>
      </c>
      <c r="I2253" s="302">
        <v>1.5531062564588601E-4</v>
      </c>
      <c r="J2253" s="305">
        <f>VLOOKUP(H2253,T7_ReductionFactor!$G$10:$H$3591,2,FALSE)</f>
        <v>0.89771623611063023</v>
      </c>
      <c r="K2253" s="75">
        <f t="shared" si="143"/>
        <v>1.3942487028281191E-4</v>
      </c>
      <c r="L2253" s="11"/>
      <c r="M2253" s="6"/>
      <c r="N2253" s="6"/>
      <c r="O2253" s="6"/>
      <c r="Q2253" s="7"/>
    </row>
    <row r="2254" spans="1:17" s="9" customFormat="1" ht="16.149999999999999" customHeight="1" x14ac:dyDescent="0.25">
      <c r="A2254" s="9" t="s">
        <v>192</v>
      </c>
      <c r="B2254" s="7">
        <v>2023</v>
      </c>
      <c r="C2254" s="296" t="s">
        <v>24</v>
      </c>
      <c r="D2254" s="307">
        <v>2022</v>
      </c>
      <c r="E2254" s="307" t="s">
        <v>194</v>
      </c>
      <c r="F2254" s="65">
        <f t="shared" si="141"/>
        <v>1</v>
      </c>
      <c r="G2254" s="66" t="str">
        <f t="shared" si="142"/>
        <v>2013+</v>
      </c>
      <c r="H2254" s="67" t="str">
        <f t="shared" si="144"/>
        <v>2023-T7 CAIRP Construction-1</v>
      </c>
      <c r="I2254" s="302">
        <v>3.36099559473849E-4</v>
      </c>
      <c r="J2254" s="305">
        <f>VLOOKUP(H2254,T7_ReductionFactor!$G$10:$H$3591,2,FALSE)</f>
        <v>0.84058999504672993</v>
      </c>
      <c r="K2254" s="75">
        <f t="shared" si="143"/>
        <v>2.8252192703333084E-4</v>
      </c>
      <c r="L2254" s="11"/>
      <c r="M2254" s="6"/>
      <c r="N2254" s="6"/>
      <c r="O2254" s="6"/>
      <c r="Q2254" s="7"/>
    </row>
    <row r="2255" spans="1:17" s="9" customFormat="1" ht="16.149999999999999" customHeight="1" x14ac:dyDescent="0.25">
      <c r="A2255" s="9" t="s">
        <v>192</v>
      </c>
      <c r="B2255" s="7">
        <v>2023</v>
      </c>
      <c r="C2255" s="296" t="s">
        <v>24</v>
      </c>
      <c r="D2255" s="307">
        <v>2021</v>
      </c>
      <c r="E2255" s="307" t="s">
        <v>194</v>
      </c>
      <c r="F2255" s="65">
        <f t="shared" si="141"/>
        <v>2</v>
      </c>
      <c r="G2255" s="66" t="str">
        <f t="shared" si="142"/>
        <v>2013+</v>
      </c>
      <c r="H2255" s="67" t="str">
        <f t="shared" si="144"/>
        <v>2023-T7 CAIRP Construction-2</v>
      </c>
      <c r="I2255" s="302">
        <v>4.5496536897042799E-4</v>
      </c>
      <c r="J2255" s="305">
        <f>VLOOKUP(H2255,T7_ReductionFactor!$G$10:$H$3591,2,FALSE)</f>
        <v>0.80493014300304044</v>
      </c>
      <c r="K2255" s="75">
        <f t="shared" si="143"/>
        <v>3.6621533950679765E-4</v>
      </c>
      <c r="L2255" s="11"/>
      <c r="M2255" s="6"/>
      <c r="N2255" s="6"/>
      <c r="O2255" s="6"/>
      <c r="Q2255" s="7"/>
    </row>
    <row r="2256" spans="1:17" s="9" customFormat="1" ht="16.149999999999999" customHeight="1" x14ac:dyDescent="0.25">
      <c r="A2256" s="9" t="s">
        <v>192</v>
      </c>
      <c r="B2256" s="7">
        <v>2023</v>
      </c>
      <c r="C2256" s="296" t="s">
        <v>24</v>
      </c>
      <c r="D2256" s="307">
        <v>2020</v>
      </c>
      <c r="E2256" s="307" t="s">
        <v>194</v>
      </c>
      <c r="F2256" s="65">
        <f t="shared" si="141"/>
        <v>3</v>
      </c>
      <c r="G2256" s="66" t="str">
        <f t="shared" si="142"/>
        <v>2013+</v>
      </c>
      <c r="H2256" s="67" t="str">
        <f t="shared" si="144"/>
        <v>2023-T7 CAIRP Construction-3</v>
      </c>
      <c r="I2256" s="302">
        <v>6.9909598225263996E-4</v>
      </c>
      <c r="J2256" s="305">
        <f>VLOOKUP(H2256,T7_ReductionFactor!$G$10:$H$3591,2,FALSE)</f>
        <v>0.78100053898677835</v>
      </c>
      <c r="K2256" s="75">
        <f t="shared" si="143"/>
        <v>5.4599433894280303E-4</v>
      </c>
      <c r="L2256" s="11"/>
      <c r="M2256" s="6"/>
      <c r="N2256" s="6"/>
      <c r="O2256" s="6"/>
      <c r="Q2256" s="7"/>
    </row>
    <row r="2257" spans="1:17" s="9" customFormat="1" ht="16.149999999999999" customHeight="1" x14ac:dyDescent="0.25">
      <c r="A2257" s="9" t="s">
        <v>192</v>
      </c>
      <c r="B2257" s="7">
        <v>2023</v>
      </c>
      <c r="C2257" s="296" t="s">
        <v>24</v>
      </c>
      <c r="D2257" s="307">
        <v>2019</v>
      </c>
      <c r="E2257" s="307" t="s">
        <v>194</v>
      </c>
      <c r="F2257" s="65">
        <f t="shared" si="141"/>
        <v>4</v>
      </c>
      <c r="G2257" s="66" t="str">
        <f t="shared" si="142"/>
        <v>2013+</v>
      </c>
      <c r="H2257" s="67" t="str">
        <f t="shared" si="144"/>
        <v>2023-T7 CAIRP Construction-4</v>
      </c>
      <c r="I2257" s="302">
        <v>9.4516556596699005E-4</v>
      </c>
      <c r="J2257" s="305">
        <f>VLOOKUP(H2257,T7_ReductionFactor!$G$10:$H$3591,2,FALSE)</f>
        <v>0.76410448359580041</v>
      </c>
      <c r="K2257" s="75">
        <f t="shared" si="143"/>
        <v>7.2220524669573932E-4</v>
      </c>
      <c r="L2257" s="11"/>
      <c r="M2257" s="6"/>
      <c r="N2257" s="6"/>
      <c r="O2257" s="6"/>
      <c r="Q2257" s="7"/>
    </row>
    <row r="2258" spans="1:17" s="9" customFormat="1" ht="16.149999999999999" customHeight="1" x14ac:dyDescent="0.25">
      <c r="A2258" s="9" t="s">
        <v>192</v>
      </c>
      <c r="B2258" s="7">
        <v>2023</v>
      </c>
      <c r="C2258" s="296" t="s">
        <v>24</v>
      </c>
      <c r="D2258" s="307">
        <v>2018</v>
      </c>
      <c r="E2258" s="307" t="s">
        <v>194</v>
      </c>
      <c r="F2258" s="65">
        <f t="shared" si="141"/>
        <v>5</v>
      </c>
      <c r="G2258" s="66" t="str">
        <f t="shared" si="142"/>
        <v>2013+</v>
      </c>
      <c r="H2258" s="67" t="str">
        <f t="shared" si="144"/>
        <v>2023-T7 CAIRP Construction-5</v>
      </c>
      <c r="I2258" s="302">
        <v>1.0606599294257901E-3</v>
      </c>
      <c r="J2258" s="305">
        <f>VLOOKUP(H2258,T7_ReductionFactor!$G$10:$H$3591,2,FALSE)</f>
        <v>0.75171347800506427</v>
      </c>
      <c r="K2258" s="75">
        <f t="shared" si="143"/>
        <v>7.9731236452926669E-4</v>
      </c>
      <c r="L2258" s="11"/>
      <c r="M2258" s="6"/>
      <c r="N2258" s="6"/>
      <c r="O2258" s="6"/>
      <c r="Q2258" s="7"/>
    </row>
    <row r="2259" spans="1:17" s="9" customFormat="1" ht="16.149999999999999" customHeight="1" x14ac:dyDescent="0.25">
      <c r="A2259" s="9" t="s">
        <v>192</v>
      </c>
      <c r="B2259" s="7">
        <v>2023</v>
      </c>
      <c r="C2259" s="296" t="s">
        <v>24</v>
      </c>
      <c r="D2259" s="307">
        <v>2017</v>
      </c>
      <c r="E2259" s="307" t="s">
        <v>194</v>
      </c>
      <c r="F2259" s="65">
        <f t="shared" si="141"/>
        <v>6</v>
      </c>
      <c r="G2259" s="66" t="str">
        <f t="shared" si="142"/>
        <v>2013+</v>
      </c>
      <c r="H2259" s="67" t="str">
        <f t="shared" si="144"/>
        <v>2023-T7 CAIRP Construction-6</v>
      </c>
      <c r="I2259" s="302">
        <v>1.05297480786741E-3</v>
      </c>
      <c r="J2259" s="305">
        <f>VLOOKUP(H2259,T7_ReductionFactor!$G$10:$H$3591,2,FALSE)</f>
        <v>0.74235142242404373</v>
      </c>
      <c r="K2259" s="75">
        <f t="shared" si="143"/>
        <v>7.8167734639705605E-4</v>
      </c>
      <c r="L2259" s="11"/>
      <c r="M2259" s="6"/>
      <c r="N2259" s="6"/>
      <c r="O2259" s="6"/>
      <c r="Q2259" s="7"/>
    </row>
    <row r="2260" spans="1:17" s="9" customFormat="1" ht="16.149999999999999" customHeight="1" x14ac:dyDescent="0.25">
      <c r="A2260" s="9" t="s">
        <v>192</v>
      </c>
      <c r="B2260" s="7">
        <v>2023</v>
      </c>
      <c r="C2260" s="296" t="s">
        <v>24</v>
      </c>
      <c r="D2260" s="307">
        <v>2016</v>
      </c>
      <c r="E2260" s="307" t="s">
        <v>194</v>
      </c>
      <c r="F2260" s="65">
        <f t="shared" si="141"/>
        <v>7</v>
      </c>
      <c r="G2260" s="66" t="str">
        <f t="shared" si="142"/>
        <v>2013+</v>
      </c>
      <c r="H2260" s="67" t="str">
        <f t="shared" si="144"/>
        <v>2023-T7 CAIRP Construction-7</v>
      </c>
      <c r="I2260" s="302">
        <v>3.6928975360989301E-3</v>
      </c>
      <c r="J2260" s="305">
        <f>VLOOKUP(H2260,T7_ReductionFactor!$G$10:$H$3591,2,FALSE)</f>
        <v>0.73510036325820916</v>
      </c>
      <c r="K2260" s="75">
        <f t="shared" si="143"/>
        <v>2.7146503202616691E-3</v>
      </c>
      <c r="L2260" s="11"/>
      <c r="M2260" s="6"/>
      <c r="N2260" s="6"/>
      <c r="O2260" s="6"/>
      <c r="Q2260" s="7"/>
    </row>
    <row r="2261" spans="1:17" s="9" customFormat="1" ht="16.149999999999999" customHeight="1" x14ac:dyDescent="0.25">
      <c r="A2261" s="9" t="s">
        <v>192</v>
      </c>
      <c r="B2261" s="7">
        <v>2023</v>
      </c>
      <c r="C2261" s="296" t="s">
        <v>24</v>
      </c>
      <c r="D2261" s="307">
        <v>2015</v>
      </c>
      <c r="E2261" s="307" t="s">
        <v>194</v>
      </c>
      <c r="F2261" s="65">
        <f t="shared" si="141"/>
        <v>8</v>
      </c>
      <c r="G2261" s="66" t="str">
        <f t="shared" si="142"/>
        <v>2013+</v>
      </c>
      <c r="H2261" s="67" t="str">
        <f t="shared" si="144"/>
        <v>2023-T7 CAIRP Construction-8</v>
      </c>
      <c r="I2261" s="302">
        <v>2.78862929247547E-3</v>
      </c>
      <c r="J2261" s="305">
        <f>VLOOKUP(H2261,T7_ReductionFactor!$G$10:$H$3591,2,FALSE)</f>
        <v>0.72936066663422539</v>
      </c>
      <c r="K2261" s="75">
        <f t="shared" si="143"/>
        <v>2.0339165197556372E-3</v>
      </c>
      <c r="L2261" s="11"/>
      <c r="M2261" s="6"/>
      <c r="N2261" s="6"/>
      <c r="O2261" s="6"/>
      <c r="Q2261" s="7"/>
    </row>
    <row r="2262" spans="1:17" s="9" customFormat="1" ht="16.149999999999999" customHeight="1" x14ac:dyDescent="0.25">
      <c r="A2262" s="9" t="s">
        <v>192</v>
      </c>
      <c r="B2262" s="7">
        <v>2023</v>
      </c>
      <c r="C2262" s="296" t="s">
        <v>24</v>
      </c>
      <c r="D2262" s="307">
        <v>2014</v>
      </c>
      <c r="E2262" s="307" t="s">
        <v>194</v>
      </c>
      <c r="F2262" s="65">
        <f t="shared" si="141"/>
        <v>9</v>
      </c>
      <c r="G2262" s="66" t="str">
        <f t="shared" si="142"/>
        <v>2013+</v>
      </c>
      <c r="H2262" s="67" t="str">
        <f t="shared" si="144"/>
        <v>2023-T7 CAIRP Construction-9</v>
      </c>
      <c r="I2262" s="302">
        <v>1.10897359180589E-3</v>
      </c>
      <c r="J2262" s="305">
        <f>VLOOKUP(H2262,T7_ReductionFactor!$G$10:$H$3591,2,FALSE)</f>
        <v>0.72889399410796241</v>
      </c>
      <c r="K2262" s="75">
        <f t="shared" si="143"/>
        <v>8.0832419069164826E-4</v>
      </c>
      <c r="L2262" s="11"/>
      <c r="M2262" s="6"/>
      <c r="N2262" s="6"/>
      <c r="O2262" s="6"/>
      <c r="Q2262" s="7"/>
    </row>
    <row r="2263" spans="1:17" s="9" customFormat="1" ht="16.149999999999999" customHeight="1" x14ac:dyDescent="0.25">
      <c r="A2263" s="9" t="s">
        <v>192</v>
      </c>
      <c r="B2263" s="7">
        <v>2023</v>
      </c>
      <c r="C2263" s="296" t="s">
        <v>24</v>
      </c>
      <c r="D2263" s="307">
        <v>2013</v>
      </c>
      <c r="E2263" s="307" t="s">
        <v>194</v>
      </c>
      <c r="F2263" s="65">
        <f t="shared" si="141"/>
        <v>10</v>
      </c>
      <c r="G2263" s="66" t="str">
        <f t="shared" si="142"/>
        <v>2010-12</v>
      </c>
      <c r="H2263" s="67" t="str">
        <f t="shared" si="144"/>
        <v>2023-T7 CAIRP Construction-10</v>
      </c>
      <c r="I2263" s="302">
        <v>8.3910447318054295E-4</v>
      </c>
      <c r="J2263" s="305">
        <f>VLOOKUP(H2263,T7_ReductionFactor!$G$10:$H$3591,2,FALSE)</f>
        <v>0.7062270074251551</v>
      </c>
      <c r="K2263" s="75">
        <f t="shared" si="143"/>
        <v>5.9259824101135612E-4</v>
      </c>
      <c r="L2263" s="11"/>
      <c r="M2263" s="6"/>
      <c r="N2263" s="6"/>
      <c r="O2263" s="6"/>
      <c r="Q2263" s="7"/>
    </row>
    <row r="2264" spans="1:17" s="9" customFormat="1" ht="16.149999999999999" customHeight="1" x14ac:dyDescent="0.25">
      <c r="A2264" s="9" t="s">
        <v>192</v>
      </c>
      <c r="B2264" s="7">
        <v>2023</v>
      </c>
      <c r="C2264" s="296" t="s">
        <v>24</v>
      </c>
      <c r="D2264" s="307">
        <v>2012</v>
      </c>
      <c r="E2264" s="307" t="s">
        <v>194</v>
      </c>
      <c r="F2264" s="65">
        <f t="shared" si="141"/>
        <v>11</v>
      </c>
      <c r="G2264" s="66" t="str">
        <f t="shared" si="142"/>
        <v>2010-12</v>
      </c>
      <c r="H2264" s="67" t="str">
        <f t="shared" si="144"/>
        <v>2023-T7 CAIRP Construction-11</v>
      </c>
      <c r="I2264" s="302">
        <v>6.6962452184357905E-4</v>
      </c>
      <c r="J2264" s="305">
        <f>VLOOKUP(H2264,T7_ReductionFactor!$G$10:$H$3591,2,FALSE)</f>
        <v>0.7062270074251551</v>
      </c>
      <c r="K2264" s="75">
        <f t="shared" si="143"/>
        <v>4.7290692216009122E-4</v>
      </c>
      <c r="L2264" s="11"/>
      <c r="M2264" s="6"/>
      <c r="N2264" s="6"/>
      <c r="O2264" s="6"/>
      <c r="Q2264" s="7"/>
    </row>
    <row r="2265" spans="1:17" s="9" customFormat="1" ht="16.149999999999999" customHeight="1" x14ac:dyDescent="0.25">
      <c r="A2265" s="9" t="s">
        <v>192</v>
      </c>
      <c r="B2265" s="7">
        <v>2023</v>
      </c>
      <c r="C2265" s="296" t="s">
        <v>25</v>
      </c>
      <c r="D2265" s="307">
        <v>2024</v>
      </c>
      <c r="E2265" s="307" t="s">
        <v>194</v>
      </c>
      <c r="F2265" s="65">
        <f t="shared" si="141"/>
        <v>-1</v>
      </c>
      <c r="G2265" s="66" t="str">
        <f t="shared" si="142"/>
        <v>2013+</v>
      </c>
      <c r="H2265" s="67" t="str">
        <f t="shared" si="144"/>
        <v>2023-T7 Motor Coach--1</v>
      </c>
      <c r="I2265" s="302">
        <v>3.9799939486500102E-6</v>
      </c>
      <c r="J2265" s="305">
        <f>VLOOKUP(H2265,T7_ReductionFactor!$G$10:$H$3591,2,FALSE)</f>
        <v>0.97139409050539649</v>
      </c>
      <c r="K2265" s="75">
        <f t="shared" si="143"/>
        <v>3.8661426019658581E-6</v>
      </c>
      <c r="L2265" s="11"/>
      <c r="M2265" s="6"/>
      <c r="N2265" s="6"/>
      <c r="O2265" s="6"/>
      <c r="Q2265" s="7"/>
    </row>
    <row r="2266" spans="1:17" s="9" customFormat="1" ht="16.149999999999999" customHeight="1" x14ac:dyDescent="0.25">
      <c r="A2266" s="9" t="s">
        <v>192</v>
      </c>
      <c r="B2266" s="7">
        <v>2023</v>
      </c>
      <c r="C2266" s="296" t="s">
        <v>25</v>
      </c>
      <c r="D2266" s="307">
        <v>2023</v>
      </c>
      <c r="E2266" s="307" t="s">
        <v>194</v>
      </c>
      <c r="F2266" s="65">
        <f t="shared" si="141"/>
        <v>0</v>
      </c>
      <c r="G2266" s="66" t="str">
        <f t="shared" si="142"/>
        <v>2013+</v>
      </c>
      <c r="H2266" s="67" t="str">
        <f t="shared" si="144"/>
        <v>2023-T7 Motor Coach-0</v>
      </c>
      <c r="I2266" s="302">
        <v>5.4302416099178397E-5</v>
      </c>
      <c r="J2266" s="305">
        <f>VLOOKUP(H2266,T7_ReductionFactor!$G$10:$H$3591,2,FALSE)</f>
        <v>0.91826388859038943</v>
      </c>
      <c r="K2266" s="75">
        <f t="shared" si="143"/>
        <v>4.986394776708492E-5</v>
      </c>
      <c r="L2266" s="11"/>
      <c r="M2266" s="6"/>
      <c r="N2266" s="6"/>
      <c r="O2266" s="6"/>
      <c r="Q2266" s="7"/>
    </row>
    <row r="2267" spans="1:17" s="9" customFormat="1" ht="16.149999999999999" customHeight="1" x14ac:dyDescent="0.25">
      <c r="A2267" s="9" t="s">
        <v>192</v>
      </c>
      <c r="B2267" s="7">
        <v>2023</v>
      </c>
      <c r="C2267" s="296" t="s">
        <v>25</v>
      </c>
      <c r="D2267" s="307">
        <v>2022</v>
      </c>
      <c r="E2267" s="307" t="s">
        <v>194</v>
      </c>
      <c r="F2267" s="65">
        <f t="shared" si="141"/>
        <v>1</v>
      </c>
      <c r="G2267" s="66" t="str">
        <f t="shared" si="142"/>
        <v>2013+</v>
      </c>
      <c r="H2267" s="67" t="str">
        <f t="shared" si="144"/>
        <v>2023-T7 Motor Coach-1</v>
      </c>
      <c r="I2267" s="302">
        <v>2.1146610565718799E-4</v>
      </c>
      <c r="J2267" s="305">
        <f>VLOOKUP(H2267,T7_ReductionFactor!$G$10:$H$3591,2,FALSE)</f>
        <v>0.87975972766136923</v>
      </c>
      <c r="K2267" s="75">
        <f t="shared" si="143"/>
        <v>1.8603936352257805E-4</v>
      </c>
      <c r="L2267" s="11"/>
      <c r="M2267" s="6"/>
      <c r="N2267" s="6"/>
      <c r="O2267" s="6"/>
      <c r="Q2267" s="7"/>
    </row>
    <row r="2268" spans="1:17" s="9" customFormat="1" ht="16.149999999999999" customHeight="1" x14ac:dyDescent="0.25">
      <c r="A2268" s="9" t="s">
        <v>192</v>
      </c>
      <c r="B2268" s="7">
        <v>2023</v>
      </c>
      <c r="C2268" s="296" t="s">
        <v>25</v>
      </c>
      <c r="D2268" s="307">
        <v>2021</v>
      </c>
      <c r="E2268" s="307" t="s">
        <v>194</v>
      </c>
      <c r="F2268" s="65">
        <f t="shared" si="141"/>
        <v>2</v>
      </c>
      <c r="G2268" s="66" t="str">
        <f t="shared" si="142"/>
        <v>2013+</v>
      </c>
      <c r="H2268" s="67" t="str">
        <f t="shared" si="144"/>
        <v>2023-T7 Motor Coach-2</v>
      </c>
      <c r="I2268" s="302">
        <v>2.9510799186391898E-4</v>
      </c>
      <c r="J2268" s="305">
        <f>VLOOKUP(H2268,T7_ReductionFactor!$G$10:$H$3591,2,FALSE)</f>
        <v>0.85057279724129653</v>
      </c>
      <c r="K2268" s="75">
        <f t="shared" si="143"/>
        <v>2.5101083012795533E-4</v>
      </c>
      <c r="L2268" s="11"/>
      <c r="M2268" s="6"/>
      <c r="N2268" s="6"/>
      <c r="O2268" s="6"/>
      <c r="Q2268" s="7"/>
    </row>
    <row r="2269" spans="1:17" s="9" customFormat="1" ht="16.149999999999999" customHeight="1" x14ac:dyDescent="0.25">
      <c r="A2269" s="9" t="s">
        <v>192</v>
      </c>
      <c r="B2269" s="7">
        <v>2023</v>
      </c>
      <c r="C2269" s="296" t="s">
        <v>25</v>
      </c>
      <c r="D2269" s="307">
        <v>2020</v>
      </c>
      <c r="E2269" s="307" t="s">
        <v>194</v>
      </c>
      <c r="F2269" s="65">
        <f t="shared" si="141"/>
        <v>3</v>
      </c>
      <c r="G2269" s="66" t="str">
        <f t="shared" si="142"/>
        <v>2013+</v>
      </c>
      <c r="H2269" s="67" t="str">
        <f t="shared" si="144"/>
        <v>2023-T7 Motor Coach-3</v>
      </c>
      <c r="I2269" s="302">
        <v>3.4469785240644798E-4</v>
      </c>
      <c r="J2269" s="305">
        <f>VLOOKUP(H2269,T7_ReductionFactor!$G$10:$H$3591,2,FALSE)</f>
        <v>0.82768623446709411</v>
      </c>
      <c r="K2269" s="75">
        <f t="shared" si="143"/>
        <v>2.8530166748718712E-4</v>
      </c>
      <c r="L2269" s="11"/>
      <c r="M2269" s="6"/>
      <c r="N2269" s="6"/>
      <c r="O2269" s="6"/>
      <c r="Q2269" s="7"/>
    </row>
    <row r="2270" spans="1:17" s="9" customFormat="1" ht="16.149999999999999" customHeight="1" x14ac:dyDescent="0.25">
      <c r="A2270" s="9" t="s">
        <v>192</v>
      </c>
      <c r="B2270" s="7">
        <v>2023</v>
      </c>
      <c r="C2270" s="296" t="s">
        <v>25</v>
      </c>
      <c r="D2270" s="307">
        <v>2019</v>
      </c>
      <c r="E2270" s="307" t="s">
        <v>194</v>
      </c>
      <c r="F2270" s="65">
        <f t="shared" si="141"/>
        <v>4</v>
      </c>
      <c r="G2270" s="66" t="str">
        <f t="shared" si="142"/>
        <v>2013+</v>
      </c>
      <c r="H2270" s="67" t="str">
        <f t="shared" si="144"/>
        <v>2023-T7 Motor Coach-4</v>
      </c>
      <c r="I2270" s="302">
        <v>3.9313686829235602E-4</v>
      </c>
      <c r="J2270" s="305">
        <f>VLOOKUP(H2270,T7_ReductionFactor!$G$10:$H$3591,2,FALSE)</f>
        <v>0.80925875108210876</v>
      </c>
      <c r="K2270" s="75">
        <f t="shared" si="143"/>
        <v>3.1814945103860354E-4</v>
      </c>
      <c r="L2270" s="11"/>
      <c r="M2270" s="6"/>
      <c r="N2270" s="6"/>
      <c r="O2270" s="6"/>
      <c r="Q2270" s="7"/>
    </row>
    <row r="2271" spans="1:17" s="9" customFormat="1" ht="16.149999999999999" customHeight="1" x14ac:dyDescent="0.25">
      <c r="A2271" s="9" t="s">
        <v>192</v>
      </c>
      <c r="B2271" s="7">
        <v>2023</v>
      </c>
      <c r="C2271" s="296" t="s">
        <v>25</v>
      </c>
      <c r="D2271" s="307">
        <v>2018</v>
      </c>
      <c r="E2271" s="307" t="s">
        <v>194</v>
      </c>
      <c r="F2271" s="65">
        <f t="shared" si="141"/>
        <v>5</v>
      </c>
      <c r="G2271" s="66" t="str">
        <f t="shared" si="142"/>
        <v>2013+</v>
      </c>
      <c r="H2271" s="67" t="str">
        <f t="shared" si="144"/>
        <v>2023-T7 Motor Coach-5</v>
      </c>
      <c r="I2271" s="302">
        <v>3.9535149148227101E-4</v>
      </c>
      <c r="J2271" s="305">
        <f>VLOOKUP(H2271,T7_ReductionFactor!$G$10:$H$3591,2,FALSE)</f>
        <v>0.79410285856036233</v>
      </c>
      <c r="K2271" s="75">
        <f t="shared" si="143"/>
        <v>3.1394974952217414E-4</v>
      </c>
      <c r="L2271" s="11"/>
      <c r="M2271" s="6"/>
      <c r="N2271" s="6"/>
      <c r="O2271" s="6"/>
      <c r="Q2271" s="7"/>
    </row>
    <row r="2272" spans="1:17" s="9" customFormat="1" ht="16.149999999999999" customHeight="1" x14ac:dyDescent="0.25">
      <c r="A2272" s="9" t="s">
        <v>192</v>
      </c>
      <c r="B2272" s="7">
        <v>2023</v>
      </c>
      <c r="C2272" s="296" t="s">
        <v>25</v>
      </c>
      <c r="D2272" s="307">
        <v>2017</v>
      </c>
      <c r="E2272" s="307" t="s">
        <v>194</v>
      </c>
      <c r="F2272" s="65">
        <f t="shared" si="141"/>
        <v>6</v>
      </c>
      <c r="G2272" s="66" t="str">
        <f t="shared" si="142"/>
        <v>2013+</v>
      </c>
      <c r="H2272" s="67" t="str">
        <f t="shared" si="144"/>
        <v>2023-T7 Motor Coach-6</v>
      </c>
      <c r="I2272" s="302">
        <v>3.25080731796174E-4</v>
      </c>
      <c r="J2272" s="305">
        <f>VLOOKUP(H2272,T7_ReductionFactor!$G$10:$H$3591,2,FALSE)</f>
        <v>0.78141834073024108</v>
      </c>
      <c r="K2272" s="75">
        <f t="shared" si="143"/>
        <v>2.5402404604353882E-4</v>
      </c>
      <c r="L2272" s="11"/>
      <c r="M2272" s="6"/>
      <c r="N2272" s="6"/>
      <c r="O2272" s="6"/>
      <c r="Q2272" s="7"/>
    </row>
    <row r="2273" spans="1:17" s="9" customFormat="1" ht="16.149999999999999" customHeight="1" x14ac:dyDescent="0.25">
      <c r="A2273" s="9" t="s">
        <v>192</v>
      </c>
      <c r="B2273" s="7">
        <v>2023</v>
      </c>
      <c r="C2273" s="296" t="s">
        <v>25</v>
      </c>
      <c r="D2273" s="307">
        <v>2016</v>
      </c>
      <c r="E2273" s="307" t="s">
        <v>194</v>
      </c>
      <c r="F2273" s="65">
        <f t="shared" si="141"/>
        <v>7</v>
      </c>
      <c r="G2273" s="66" t="str">
        <f t="shared" si="142"/>
        <v>2013+</v>
      </c>
      <c r="H2273" s="67" t="str">
        <f t="shared" si="144"/>
        <v>2023-T7 Motor Coach-7</v>
      </c>
      <c r="I2273" s="302">
        <v>5.7563215822680597E-4</v>
      </c>
      <c r="J2273" s="305">
        <f>VLOOKUP(H2273,T7_ReductionFactor!$G$10:$H$3591,2,FALSE)</f>
        <v>0.77064628018575754</v>
      </c>
      <c r="K2273" s="75">
        <f t="shared" si="143"/>
        <v>4.4360878149278743E-4</v>
      </c>
      <c r="L2273" s="11"/>
      <c r="M2273" s="6"/>
      <c r="N2273" s="6"/>
      <c r="O2273" s="6"/>
      <c r="Q2273" s="7"/>
    </row>
    <row r="2274" spans="1:17" s="9" customFormat="1" ht="16.149999999999999" customHeight="1" x14ac:dyDescent="0.25">
      <c r="A2274" s="9" t="s">
        <v>192</v>
      </c>
      <c r="B2274" s="7">
        <v>2023</v>
      </c>
      <c r="C2274" s="296" t="s">
        <v>25</v>
      </c>
      <c r="D2274" s="307">
        <v>2015</v>
      </c>
      <c r="E2274" s="307" t="s">
        <v>194</v>
      </c>
      <c r="F2274" s="65">
        <f t="shared" si="141"/>
        <v>8</v>
      </c>
      <c r="G2274" s="66" t="str">
        <f t="shared" si="142"/>
        <v>2013+</v>
      </c>
      <c r="H2274" s="67" t="str">
        <f t="shared" si="144"/>
        <v>2023-T7 Motor Coach-8</v>
      </c>
      <c r="I2274" s="302">
        <v>1.77647454814561E-3</v>
      </c>
      <c r="J2274" s="305">
        <f>VLOOKUP(H2274,T7_ReductionFactor!$G$10:$H$3591,2,FALSE)</f>
        <v>0.76138448197995912</v>
      </c>
      <c r="K2274" s="75">
        <f t="shared" si="143"/>
        <v>1.3525801535904272E-3</v>
      </c>
      <c r="L2274" s="11"/>
      <c r="M2274" s="6"/>
      <c r="N2274" s="6"/>
      <c r="O2274" s="6"/>
      <c r="Q2274" s="7"/>
    </row>
    <row r="2275" spans="1:17" s="9" customFormat="1" ht="16.149999999999999" customHeight="1" x14ac:dyDescent="0.25">
      <c r="A2275" s="9" t="s">
        <v>192</v>
      </c>
      <c r="B2275" s="7">
        <v>2023</v>
      </c>
      <c r="C2275" s="296" t="s">
        <v>25</v>
      </c>
      <c r="D2275" s="307">
        <v>2014</v>
      </c>
      <c r="E2275" s="307" t="s">
        <v>194</v>
      </c>
      <c r="F2275" s="65">
        <f t="shared" si="141"/>
        <v>9</v>
      </c>
      <c r="G2275" s="66" t="str">
        <f t="shared" si="142"/>
        <v>2013+</v>
      </c>
      <c r="H2275" s="67" t="str">
        <f t="shared" si="144"/>
        <v>2023-T7 Motor Coach-9</v>
      </c>
      <c r="I2275" s="302">
        <v>1.0055952750776199E-3</v>
      </c>
      <c r="J2275" s="305">
        <f>VLOOKUP(H2275,T7_ReductionFactor!$G$10:$H$3591,2,FALSE)</f>
        <v>0.75409321022827669</v>
      </c>
      <c r="K2275" s="75">
        <f t="shared" si="143"/>
        <v>7.5831256917366938E-4</v>
      </c>
      <c r="L2275" s="11"/>
      <c r="M2275" s="6"/>
      <c r="N2275" s="6"/>
      <c r="O2275" s="6"/>
      <c r="Q2275" s="7"/>
    </row>
    <row r="2276" spans="1:17" s="9" customFormat="1" ht="16.149999999999999" customHeight="1" x14ac:dyDescent="0.25">
      <c r="A2276" s="9" t="s">
        <v>192</v>
      </c>
      <c r="B2276" s="7">
        <v>2023</v>
      </c>
      <c r="C2276" s="296" t="s">
        <v>25</v>
      </c>
      <c r="D2276" s="307">
        <v>2013</v>
      </c>
      <c r="E2276" s="307" t="s">
        <v>194</v>
      </c>
      <c r="F2276" s="65">
        <f t="shared" si="141"/>
        <v>10</v>
      </c>
      <c r="G2276" s="66" t="str">
        <f t="shared" si="142"/>
        <v>2010-12</v>
      </c>
      <c r="H2276" s="67" t="str">
        <f t="shared" si="144"/>
        <v>2023-T7 Motor Coach-10</v>
      </c>
      <c r="I2276" s="302">
        <v>7.9011532946931195E-4</v>
      </c>
      <c r="J2276" s="305">
        <f>VLOOKUP(H2276,T7_ReductionFactor!$G$10:$H$3591,2,FALSE)</f>
        <v>0.72142501138053927</v>
      </c>
      <c r="K2276" s="75">
        <f t="shared" si="143"/>
        <v>5.7000896055433691E-4</v>
      </c>
      <c r="L2276" s="11"/>
      <c r="M2276" s="6"/>
      <c r="N2276" s="6"/>
      <c r="O2276" s="6"/>
      <c r="Q2276" s="7"/>
    </row>
    <row r="2277" spans="1:17" s="9" customFormat="1" ht="16.149999999999999" customHeight="1" x14ac:dyDescent="0.25">
      <c r="A2277" s="9" t="s">
        <v>192</v>
      </c>
      <c r="B2277" s="7">
        <v>2023</v>
      </c>
      <c r="C2277" s="296" t="s">
        <v>25</v>
      </c>
      <c r="D2277" s="307">
        <v>2012</v>
      </c>
      <c r="E2277" s="307" t="s">
        <v>194</v>
      </c>
      <c r="F2277" s="65">
        <f t="shared" si="141"/>
        <v>11</v>
      </c>
      <c r="G2277" s="66" t="str">
        <f t="shared" si="142"/>
        <v>2010-12</v>
      </c>
      <c r="H2277" s="67" t="str">
        <f t="shared" si="144"/>
        <v>2023-T7 Motor Coach-11</v>
      </c>
      <c r="I2277" s="302">
        <v>5.1278044059545E-4</v>
      </c>
      <c r="J2277" s="305">
        <f>VLOOKUP(H2277,T7_ReductionFactor!$G$10:$H$3591,2,FALSE)</f>
        <v>0.71760300464929094</v>
      </c>
      <c r="K2277" s="75">
        <f t="shared" si="143"/>
        <v>3.6797278489668215E-4</v>
      </c>
      <c r="L2277" s="11"/>
      <c r="M2277" s="6"/>
      <c r="N2277" s="6"/>
      <c r="O2277" s="6"/>
      <c r="Q2277" s="7"/>
    </row>
    <row r="2278" spans="1:17" s="9" customFormat="1" ht="16.149999999999999" customHeight="1" x14ac:dyDescent="0.25">
      <c r="A2278" s="9" t="s">
        <v>192</v>
      </c>
      <c r="B2278" s="7">
        <v>2023</v>
      </c>
      <c r="C2278" s="296" t="s">
        <v>26</v>
      </c>
      <c r="D2278" s="307">
        <v>2024</v>
      </c>
      <c r="E2278" s="307" t="s">
        <v>194</v>
      </c>
      <c r="F2278" s="65">
        <f t="shared" si="141"/>
        <v>-1</v>
      </c>
      <c r="G2278" s="66" t="str">
        <f t="shared" si="142"/>
        <v>2013+</v>
      </c>
      <c r="H2278" s="67" t="str">
        <f t="shared" si="144"/>
        <v>2023-T7 NNOOS--1</v>
      </c>
      <c r="I2278" s="302">
        <v>2.53774106959257E-3</v>
      </c>
      <c r="J2278" s="305">
        <f>VLOOKUP(H2278,T7_ReductionFactor!$G$10:$H$3591,2,FALSE)</f>
        <v>1</v>
      </c>
      <c r="K2278" s="75">
        <f t="shared" si="143"/>
        <v>2.53774106959257E-3</v>
      </c>
      <c r="L2278" s="11"/>
      <c r="M2278" s="6"/>
      <c r="N2278" s="6"/>
      <c r="O2278" s="6"/>
      <c r="Q2278" s="7"/>
    </row>
    <row r="2279" spans="1:17" s="9" customFormat="1" ht="16.149999999999999" customHeight="1" x14ac:dyDescent="0.25">
      <c r="A2279" s="9" t="s">
        <v>192</v>
      </c>
      <c r="B2279" s="7">
        <v>2023</v>
      </c>
      <c r="C2279" s="296" t="s">
        <v>26</v>
      </c>
      <c r="D2279" s="307">
        <v>2023</v>
      </c>
      <c r="E2279" s="307" t="s">
        <v>194</v>
      </c>
      <c r="F2279" s="65">
        <f t="shared" si="141"/>
        <v>0</v>
      </c>
      <c r="G2279" s="66" t="str">
        <f t="shared" si="142"/>
        <v>2013+</v>
      </c>
      <c r="H2279" s="67" t="str">
        <f t="shared" si="144"/>
        <v>2023-T7 NNOOS-0</v>
      </c>
      <c r="I2279" s="302">
        <v>1.2039435875260599E-2</v>
      </c>
      <c r="J2279" s="305">
        <f>VLOOKUP(H2279,T7_ReductionFactor!$G$10:$H$3591,2,FALSE)</f>
        <v>0.89771623611063023</v>
      </c>
      <c r="K2279" s="75">
        <f t="shared" si="143"/>
        <v>1.0807997058834236E-2</v>
      </c>
      <c r="L2279" s="11"/>
      <c r="M2279" s="6"/>
      <c r="N2279" s="6"/>
      <c r="O2279" s="6"/>
      <c r="Q2279" s="7"/>
    </row>
    <row r="2280" spans="1:17" s="9" customFormat="1" ht="16.149999999999999" customHeight="1" x14ac:dyDescent="0.25">
      <c r="A2280" s="9" t="s">
        <v>192</v>
      </c>
      <c r="B2280" s="7">
        <v>2023</v>
      </c>
      <c r="C2280" s="296" t="s">
        <v>26</v>
      </c>
      <c r="D2280" s="307">
        <v>2022</v>
      </c>
      <c r="E2280" s="307" t="s">
        <v>194</v>
      </c>
      <c r="F2280" s="65">
        <f t="shared" si="141"/>
        <v>1</v>
      </c>
      <c r="G2280" s="66" t="str">
        <f t="shared" si="142"/>
        <v>2013+</v>
      </c>
      <c r="H2280" s="67" t="str">
        <f t="shared" si="144"/>
        <v>2023-T7 NNOOS-1</v>
      </c>
      <c r="I2280" s="302">
        <v>2.3989241385205799E-2</v>
      </c>
      <c r="J2280" s="305">
        <f>VLOOKUP(H2280,T7_ReductionFactor!$G$10:$H$3591,2,FALSE)</f>
        <v>0.84058999504672993</v>
      </c>
      <c r="K2280" s="75">
        <f t="shared" si="143"/>
        <v>2.0165116297164953E-2</v>
      </c>
      <c r="L2280" s="11"/>
      <c r="M2280" s="6"/>
      <c r="N2280" s="6"/>
      <c r="O2280" s="6"/>
      <c r="Q2280" s="7"/>
    </row>
    <row r="2281" spans="1:17" s="9" customFormat="1" ht="16.149999999999999" customHeight="1" x14ac:dyDescent="0.25">
      <c r="A2281" s="9" t="s">
        <v>192</v>
      </c>
      <c r="B2281" s="7">
        <v>2023</v>
      </c>
      <c r="C2281" s="296" t="s">
        <v>26</v>
      </c>
      <c r="D2281" s="307">
        <v>2021</v>
      </c>
      <c r="E2281" s="307" t="s">
        <v>194</v>
      </c>
      <c r="F2281" s="65">
        <f t="shared" si="141"/>
        <v>2</v>
      </c>
      <c r="G2281" s="66" t="str">
        <f t="shared" si="142"/>
        <v>2013+</v>
      </c>
      <c r="H2281" s="67" t="str">
        <f t="shared" si="144"/>
        <v>2023-T7 NNOOS-2</v>
      </c>
      <c r="I2281" s="302">
        <v>2.5649315867640101E-2</v>
      </c>
      <c r="J2281" s="305">
        <f>VLOOKUP(H2281,T7_ReductionFactor!$G$10:$H$3591,2,FALSE)</f>
        <v>0.80493014300304044</v>
      </c>
      <c r="K2281" s="75">
        <f t="shared" si="143"/>
        <v>2.0645907489269699E-2</v>
      </c>
      <c r="L2281" s="11"/>
      <c r="M2281" s="6"/>
      <c r="N2281" s="6"/>
      <c r="O2281" s="6"/>
      <c r="Q2281" s="7"/>
    </row>
    <row r="2282" spans="1:17" s="9" customFormat="1" ht="16.149999999999999" customHeight="1" x14ac:dyDescent="0.25">
      <c r="A2282" s="9" t="s">
        <v>192</v>
      </c>
      <c r="B2282" s="7">
        <v>2023</v>
      </c>
      <c r="C2282" s="296" t="s">
        <v>26</v>
      </c>
      <c r="D2282" s="307">
        <v>2020</v>
      </c>
      <c r="E2282" s="307" t="s">
        <v>194</v>
      </c>
      <c r="F2282" s="65">
        <f t="shared" si="141"/>
        <v>3</v>
      </c>
      <c r="G2282" s="66" t="str">
        <f t="shared" si="142"/>
        <v>2013+</v>
      </c>
      <c r="H2282" s="67" t="str">
        <f t="shared" si="144"/>
        <v>2023-T7 NNOOS-3</v>
      </c>
      <c r="I2282" s="302">
        <v>2.62578184051885E-2</v>
      </c>
      <c r="J2282" s="305">
        <f>VLOOKUP(H2282,T7_ReductionFactor!$G$10:$H$3591,2,FALSE)</f>
        <v>0.78100053898677835</v>
      </c>
      <c r="K2282" s="75">
        <f t="shared" si="143"/>
        <v>2.0507370327069167E-2</v>
      </c>
      <c r="L2282" s="11"/>
      <c r="M2282" s="6"/>
      <c r="N2282" s="6"/>
      <c r="O2282" s="6"/>
      <c r="Q2282" s="7"/>
    </row>
    <row r="2283" spans="1:17" s="9" customFormat="1" ht="16.149999999999999" customHeight="1" x14ac:dyDescent="0.25">
      <c r="A2283" s="9" t="s">
        <v>192</v>
      </c>
      <c r="B2283" s="7">
        <v>2023</v>
      </c>
      <c r="C2283" s="296" t="s">
        <v>26</v>
      </c>
      <c r="D2283" s="307">
        <v>2019</v>
      </c>
      <c r="E2283" s="307" t="s">
        <v>194</v>
      </c>
      <c r="F2283" s="65">
        <f t="shared" si="141"/>
        <v>4</v>
      </c>
      <c r="G2283" s="66" t="str">
        <f t="shared" si="142"/>
        <v>2013+</v>
      </c>
      <c r="H2283" s="67" t="str">
        <f t="shared" si="144"/>
        <v>2023-T7 NNOOS-4</v>
      </c>
      <c r="I2283" s="302">
        <v>2.5520321212413301E-2</v>
      </c>
      <c r="J2283" s="305">
        <f>VLOOKUP(H2283,T7_ReductionFactor!$G$10:$H$3591,2,FALSE)</f>
        <v>0.76410448359580041</v>
      </c>
      <c r="K2283" s="75">
        <f t="shared" si="143"/>
        <v>1.9500191861210017E-2</v>
      </c>
      <c r="L2283" s="11"/>
      <c r="M2283" s="6"/>
      <c r="N2283" s="6"/>
      <c r="O2283" s="6"/>
      <c r="Q2283" s="7"/>
    </row>
    <row r="2284" spans="1:17" s="9" customFormat="1" ht="16.149999999999999" customHeight="1" x14ac:dyDescent="0.25">
      <c r="A2284" s="9" t="s">
        <v>192</v>
      </c>
      <c r="B2284" s="7">
        <v>2023</v>
      </c>
      <c r="C2284" s="296" t="s">
        <v>26</v>
      </c>
      <c r="D2284" s="307">
        <v>2018</v>
      </c>
      <c r="E2284" s="307" t="s">
        <v>194</v>
      </c>
      <c r="F2284" s="65">
        <f t="shared" si="141"/>
        <v>5</v>
      </c>
      <c r="G2284" s="66" t="str">
        <f t="shared" si="142"/>
        <v>2013+</v>
      </c>
      <c r="H2284" s="67" t="str">
        <f t="shared" si="144"/>
        <v>2023-T7 NNOOS-5</v>
      </c>
      <c r="I2284" s="302">
        <v>2.3737437846162501E-2</v>
      </c>
      <c r="J2284" s="305">
        <f>VLOOKUP(H2284,T7_ReductionFactor!$G$10:$H$3591,2,FALSE)</f>
        <v>0.75171347800506427</v>
      </c>
      <c r="K2284" s="75">
        <f t="shared" si="143"/>
        <v>1.7843751962267857E-2</v>
      </c>
      <c r="L2284" s="11"/>
      <c r="M2284" s="6"/>
      <c r="N2284" s="6"/>
      <c r="O2284" s="6"/>
      <c r="Q2284" s="7"/>
    </row>
    <row r="2285" spans="1:17" s="9" customFormat="1" ht="16.149999999999999" customHeight="1" x14ac:dyDescent="0.25">
      <c r="A2285" s="9" t="s">
        <v>192</v>
      </c>
      <c r="B2285" s="7">
        <v>2023</v>
      </c>
      <c r="C2285" s="296" t="s">
        <v>26</v>
      </c>
      <c r="D2285" s="307">
        <v>2017</v>
      </c>
      <c r="E2285" s="307" t="s">
        <v>194</v>
      </c>
      <c r="F2285" s="65">
        <f t="shared" si="141"/>
        <v>6</v>
      </c>
      <c r="G2285" s="66" t="str">
        <f t="shared" si="142"/>
        <v>2013+</v>
      </c>
      <c r="H2285" s="67" t="str">
        <f t="shared" si="144"/>
        <v>2023-T7 NNOOS-6</v>
      </c>
      <c r="I2285" s="302">
        <v>4.6458306607682201E-2</v>
      </c>
      <c r="J2285" s="305">
        <f>VLOOKUP(H2285,T7_ReductionFactor!$G$10:$H$3591,2,FALSE)</f>
        <v>0.74235142242404373</v>
      </c>
      <c r="K2285" s="75">
        <f t="shared" si="143"/>
        <v>3.4488389993625232E-2</v>
      </c>
      <c r="L2285" s="11"/>
      <c r="M2285" s="6"/>
      <c r="N2285" s="6"/>
      <c r="O2285" s="6"/>
      <c r="Q2285" s="7"/>
    </row>
    <row r="2286" spans="1:17" s="9" customFormat="1" ht="16.149999999999999" customHeight="1" x14ac:dyDescent="0.25">
      <c r="A2286" s="9" t="s">
        <v>192</v>
      </c>
      <c r="B2286" s="7">
        <v>2023</v>
      </c>
      <c r="C2286" s="296" t="s">
        <v>26</v>
      </c>
      <c r="D2286" s="307">
        <v>2016</v>
      </c>
      <c r="E2286" s="307" t="s">
        <v>194</v>
      </c>
      <c r="F2286" s="65">
        <f t="shared" si="141"/>
        <v>7</v>
      </c>
      <c r="G2286" s="66" t="str">
        <f t="shared" si="142"/>
        <v>2013+</v>
      </c>
      <c r="H2286" s="67" t="str">
        <f t="shared" si="144"/>
        <v>2023-T7 NNOOS-7</v>
      </c>
      <c r="I2286" s="302">
        <v>4.0474786003793201E-2</v>
      </c>
      <c r="J2286" s="305">
        <f>VLOOKUP(H2286,T7_ReductionFactor!$G$10:$H$3591,2,FALSE)</f>
        <v>0.73510036325820916</v>
      </c>
      <c r="K2286" s="75">
        <f t="shared" si="143"/>
        <v>2.9753029894186662E-2</v>
      </c>
      <c r="L2286" s="11"/>
      <c r="M2286" s="6"/>
      <c r="N2286" s="6"/>
      <c r="O2286" s="6"/>
      <c r="Q2286" s="7"/>
    </row>
    <row r="2287" spans="1:17" s="9" customFormat="1" ht="16.149999999999999" customHeight="1" x14ac:dyDescent="0.25">
      <c r="A2287" s="9" t="s">
        <v>192</v>
      </c>
      <c r="B2287" s="7">
        <v>2023</v>
      </c>
      <c r="C2287" s="296" t="s">
        <v>26</v>
      </c>
      <c r="D2287" s="307">
        <v>2015</v>
      </c>
      <c r="E2287" s="307" t="s">
        <v>194</v>
      </c>
      <c r="F2287" s="65">
        <f t="shared" si="141"/>
        <v>8</v>
      </c>
      <c r="G2287" s="66" t="str">
        <f t="shared" si="142"/>
        <v>2013+</v>
      </c>
      <c r="H2287" s="67" t="str">
        <f t="shared" si="144"/>
        <v>2023-T7 NNOOS-8</v>
      </c>
      <c r="I2287" s="302">
        <v>1.9751989899864701E-2</v>
      </c>
      <c r="J2287" s="305">
        <f>VLOOKUP(H2287,T7_ReductionFactor!$G$10:$H$3591,2,FALSE)</f>
        <v>0.72936066663422539</v>
      </c>
      <c r="K2287" s="75">
        <f t="shared" si="143"/>
        <v>1.4406324520717806E-2</v>
      </c>
      <c r="L2287" s="11"/>
      <c r="M2287" s="6"/>
      <c r="N2287" s="6"/>
      <c r="O2287" s="6"/>
      <c r="Q2287" s="7"/>
    </row>
    <row r="2288" spans="1:17" s="9" customFormat="1" ht="16.149999999999999" customHeight="1" x14ac:dyDescent="0.25">
      <c r="A2288" s="9" t="s">
        <v>192</v>
      </c>
      <c r="B2288" s="7">
        <v>2023</v>
      </c>
      <c r="C2288" s="296" t="s">
        <v>26</v>
      </c>
      <c r="D2288" s="307">
        <v>2014</v>
      </c>
      <c r="E2288" s="307" t="s">
        <v>194</v>
      </c>
      <c r="F2288" s="65">
        <f t="shared" si="141"/>
        <v>9</v>
      </c>
      <c r="G2288" s="66" t="str">
        <f t="shared" si="142"/>
        <v>2013+</v>
      </c>
      <c r="H2288" s="67" t="str">
        <f t="shared" si="144"/>
        <v>2023-T7 NNOOS-9</v>
      </c>
      <c r="I2288" s="302">
        <v>1.25277550109555E-2</v>
      </c>
      <c r="J2288" s="305">
        <f>VLOOKUP(H2288,T7_ReductionFactor!$G$10:$H$3591,2,FALSE)</f>
        <v>0.72889399410796241</v>
      </c>
      <c r="K2288" s="75">
        <f t="shared" si="143"/>
        <v>9.131405387141394E-3</v>
      </c>
      <c r="L2288" s="11"/>
      <c r="M2288" s="6"/>
      <c r="N2288" s="6"/>
      <c r="O2288" s="6"/>
      <c r="Q2288" s="7"/>
    </row>
    <row r="2289" spans="1:17" s="9" customFormat="1" ht="16.149999999999999" customHeight="1" x14ac:dyDescent="0.25">
      <c r="A2289" s="9" t="s">
        <v>192</v>
      </c>
      <c r="B2289" s="7">
        <v>2023</v>
      </c>
      <c r="C2289" s="296" t="s">
        <v>26</v>
      </c>
      <c r="D2289" s="307">
        <v>2013</v>
      </c>
      <c r="E2289" s="307" t="s">
        <v>194</v>
      </c>
      <c r="F2289" s="65">
        <f t="shared" si="141"/>
        <v>10</v>
      </c>
      <c r="G2289" s="66" t="str">
        <f t="shared" si="142"/>
        <v>2010-12</v>
      </c>
      <c r="H2289" s="67" t="str">
        <f t="shared" si="144"/>
        <v>2023-T7 NNOOS-10</v>
      </c>
      <c r="I2289" s="302">
        <v>1.20845649472229E-2</v>
      </c>
      <c r="J2289" s="305">
        <f>VLOOKUP(H2289,T7_ReductionFactor!$G$10:$H$3591,2,FALSE)</f>
        <v>0.7062270074251551</v>
      </c>
      <c r="K2289" s="75">
        <f t="shared" si="143"/>
        <v>8.5344461387121557E-3</v>
      </c>
      <c r="L2289" s="11"/>
      <c r="M2289" s="6"/>
      <c r="N2289" s="6"/>
      <c r="O2289" s="6"/>
      <c r="Q2289" s="7"/>
    </row>
    <row r="2290" spans="1:17" s="9" customFormat="1" ht="16.149999999999999" customHeight="1" x14ac:dyDescent="0.25">
      <c r="A2290" s="9" t="s">
        <v>192</v>
      </c>
      <c r="B2290" s="7">
        <v>2023</v>
      </c>
      <c r="C2290" s="296" t="s">
        <v>26</v>
      </c>
      <c r="D2290" s="307">
        <v>2012</v>
      </c>
      <c r="E2290" s="307" t="s">
        <v>194</v>
      </c>
      <c r="F2290" s="65">
        <f t="shared" si="141"/>
        <v>11</v>
      </c>
      <c r="G2290" s="66" t="str">
        <f t="shared" si="142"/>
        <v>2010-12</v>
      </c>
      <c r="H2290" s="67" t="str">
        <f t="shared" si="144"/>
        <v>2023-T7 NNOOS-11</v>
      </c>
      <c r="I2290" s="302">
        <v>1.1107305732775401E-2</v>
      </c>
      <c r="J2290" s="305">
        <f>VLOOKUP(H2290,T7_ReductionFactor!$G$10:$H$3591,2,FALSE)</f>
        <v>0.7062270074251551</v>
      </c>
      <c r="K2290" s="75">
        <f t="shared" si="143"/>
        <v>7.8442792882142415E-3</v>
      </c>
      <c r="L2290" s="11"/>
      <c r="M2290" s="6"/>
      <c r="N2290" s="6"/>
      <c r="O2290" s="6"/>
      <c r="Q2290" s="7"/>
    </row>
    <row r="2291" spans="1:17" s="9" customFormat="1" ht="16.149999999999999" customHeight="1" x14ac:dyDescent="0.25">
      <c r="A2291" s="9" t="s">
        <v>192</v>
      </c>
      <c r="B2291" s="7">
        <v>2023</v>
      </c>
      <c r="C2291" s="296" t="s">
        <v>27</v>
      </c>
      <c r="D2291" s="307">
        <v>2024</v>
      </c>
      <c r="E2291" s="307" t="s">
        <v>194</v>
      </c>
      <c r="F2291" s="65">
        <f t="shared" si="141"/>
        <v>-1</v>
      </c>
      <c r="G2291" s="66" t="str">
        <f t="shared" si="142"/>
        <v>2013+</v>
      </c>
      <c r="H2291" s="67" t="str">
        <f t="shared" si="144"/>
        <v>2023-T7 NOOS--1</v>
      </c>
      <c r="I2291" s="302">
        <v>1.8386191885984301E-4</v>
      </c>
      <c r="J2291" s="305">
        <f>VLOOKUP(H2291,T7_ReductionFactor!$G$10:$H$3591,2,FALSE)</f>
        <v>1</v>
      </c>
      <c r="K2291" s="75">
        <f t="shared" si="143"/>
        <v>1.8386191885984301E-4</v>
      </c>
      <c r="L2291" s="11"/>
      <c r="M2291" s="6"/>
      <c r="N2291" s="6"/>
      <c r="O2291" s="6"/>
      <c r="Q2291" s="7"/>
    </row>
    <row r="2292" spans="1:17" s="9" customFormat="1" ht="16.149999999999999" customHeight="1" x14ac:dyDescent="0.25">
      <c r="A2292" s="9" t="s">
        <v>192</v>
      </c>
      <c r="B2292" s="7">
        <v>2023</v>
      </c>
      <c r="C2292" s="296" t="s">
        <v>27</v>
      </c>
      <c r="D2292" s="307">
        <v>2023</v>
      </c>
      <c r="E2292" s="307" t="s">
        <v>194</v>
      </c>
      <c r="F2292" s="65">
        <f t="shared" si="141"/>
        <v>0</v>
      </c>
      <c r="G2292" s="66" t="str">
        <f t="shared" si="142"/>
        <v>2013+</v>
      </c>
      <c r="H2292" s="67" t="str">
        <f t="shared" si="144"/>
        <v>2023-T7 NOOS-0</v>
      </c>
      <c r="I2292" s="302">
        <v>9.2801955656930798E-4</v>
      </c>
      <c r="J2292" s="305">
        <f>VLOOKUP(H2292,T7_ReductionFactor!$G$10:$H$3591,2,FALSE)</f>
        <v>0.89771623611063023</v>
      </c>
      <c r="K2292" s="75">
        <f t="shared" si="143"/>
        <v>8.3309822336045524E-4</v>
      </c>
      <c r="L2292" s="11"/>
      <c r="M2292" s="6"/>
      <c r="N2292" s="6"/>
      <c r="O2292" s="6"/>
      <c r="Q2292" s="7"/>
    </row>
    <row r="2293" spans="1:17" s="9" customFormat="1" ht="16.149999999999999" customHeight="1" x14ac:dyDescent="0.25">
      <c r="A2293" s="9" t="s">
        <v>192</v>
      </c>
      <c r="B2293" s="7">
        <v>2023</v>
      </c>
      <c r="C2293" s="296" t="s">
        <v>27</v>
      </c>
      <c r="D2293" s="307">
        <v>2022</v>
      </c>
      <c r="E2293" s="307" t="s">
        <v>194</v>
      </c>
      <c r="F2293" s="65">
        <f t="shared" si="141"/>
        <v>1</v>
      </c>
      <c r="G2293" s="66" t="str">
        <f t="shared" si="142"/>
        <v>2013+</v>
      </c>
      <c r="H2293" s="67" t="str">
        <f t="shared" si="144"/>
        <v>2023-T7 NOOS-1</v>
      </c>
      <c r="I2293" s="302">
        <v>1.9798481277951102E-3</v>
      </c>
      <c r="J2293" s="305">
        <f>VLOOKUP(H2293,T7_ReductionFactor!$G$10:$H$3591,2,FALSE)</f>
        <v>0.84058999504672993</v>
      </c>
      <c r="K2293" s="75">
        <f t="shared" si="143"/>
        <v>1.6642405279365692E-3</v>
      </c>
      <c r="L2293" s="11"/>
      <c r="M2293" s="6"/>
      <c r="N2293" s="6"/>
      <c r="O2293" s="6"/>
      <c r="Q2293" s="7"/>
    </row>
    <row r="2294" spans="1:17" s="9" customFormat="1" ht="16.149999999999999" customHeight="1" x14ac:dyDescent="0.25">
      <c r="A2294" s="9" t="s">
        <v>192</v>
      </c>
      <c r="B2294" s="7">
        <v>2023</v>
      </c>
      <c r="C2294" s="296" t="s">
        <v>27</v>
      </c>
      <c r="D2294" s="307">
        <v>2021</v>
      </c>
      <c r="E2294" s="307" t="s">
        <v>194</v>
      </c>
      <c r="F2294" s="65">
        <f t="shared" si="141"/>
        <v>2</v>
      </c>
      <c r="G2294" s="66" t="str">
        <f t="shared" si="142"/>
        <v>2013+</v>
      </c>
      <c r="H2294" s="67" t="str">
        <f t="shared" si="144"/>
        <v>2023-T7 NOOS-2</v>
      </c>
      <c r="I2294" s="302">
        <v>2.7012066847335501E-3</v>
      </c>
      <c r="J2294" s="305">
        <f>VLOOKUP(H2294,T7_ReductionFactor!$G$10:$H$3591,2,FALSE)</f>
        <v>0.80493014300304044</v>
      </c>
      <c r="K2294" s="75">
        <f t="shared" si="143"/>
        <v>2.1742826830233454E-3</v>
      </c>
      <c r="L2294" s="11"/>
      <c r="M2294" s="6"/>
      <c r="N2294" s="6"/>
      <c r="O2294" s="6"/>
      <c r="Q2294" s="7"/>
    </row>
    <row r="2295" spans="1:17" s="9" customFormat="1" ht="16.149999999999999" customHeight="1" x14ac:dyDescent="0.25">
      <c r="A2295" s="9" t="s">
        <v>192</v>
      </c>
      <c r="B2295" s="7">
        <v>2023</v>
      </c>
      <c r="C2295" s="296" t="s">
        <v>27</v>
      </c>
      <c r="D2295" s="307">
        <v>2020</v>
      </c>
      <c r="E2295" s="307" t="s">
        <v>194</v>
      </c>
      <c r="F2295" s="65">
        <f t="shared" si="141"/>
        <v>3</v>
      </c>
      <c r="G2295" s="66" t="str">
        <f t="shared" si="142"/>
        <v>2013+</v>
      </c>
      <c r="H2295" s="67" t="str">
        <f t="shared" si="144"/>
        <v>2023-T7 NOOS-3</v>
      </c>
      <c r="I2295" s="302">
        <v>4.12603998465263E-3</v>
      </c>
      <c r="J2295" s="305">
        <f>VLOOKUP(H2295,T7_ReductionFactor!$G$10:$H$3591,2,FALSE)</f>
        <v>0.78100053898677835</v>
      </c>
      <c r="K2295" s="75">
        <f t="shared" si="143"/>
        <v>3.2224394518947028E-3</v>
      </c>
      <c r="L2295" s="11"/>
      <c r="M2295" s="6"/>
      <c r="N2295" s="6"/>
      <c r="O2295" s="6"/>
      <c r="Q2295" s="7"/>
    </row>
    <row r="2296" spans="1:17" s="9" customFormat="1" ht="16.149999999999999" customHeight="1" x14ac:dyDescent="0.25">
      <c r="A2296" s="9" t="s">
        <v>192</v>
      </c>
      <c r="B2296" s="7">
        <v>2023</v>
      </c>
      <c r="C2296" s="296" t="s">
        <v>27</v>
      </c>
      <c r="D2296" s="307">
        <v>2019</v>
      </c>
      <c r="E2296" s="307" t="s">
        <v>194</v>
      </c>
      <c r="F2296" s="65">
        <f t="shared" si="141"/>
        <v>4</v>
      </c>
      <c r="G2296" s="66" t="str">
        <f t="shared" si="142"/>
        <v>2013+</v>
      </c>
      <c r="H2296" s="67" t="str">
        <f t="shared" si="144"/>
        <v>2023-T7 NOOS-4</v>
      </c>
      <c r="I2296" s="302">
        <v>5.5848677614317296E-3</v>
      </c>
      <c r="J2296" s="305">
        <f>VLOOKUP(H2296,T7_ReductionFactor!$G$10:$H$3591,2,FALSE)</f>
        <v>0.76410448359580041</v>
      </c>
      <c r="K2296" s="75">
        <f t="shared" si="143"/>
        <v>4.2674224967996256E-3</v>
      </c>
      <c r="L2296" s="11"/>
      <c r="M2296" s="6"/>
      <c r="N2296" s="6"/>
      <c r="O2296" s="6"/>
      <c r="Q2296" s="7"/>
    </row>
    <row r="2297" spans="1:17" s="9" customFormat="1" ht="16.149999999999999" customHeight="1" x14ac:dyDescent="0.25">
      <c r="A2297" s="9" t="s">
        <v>192</v>
      </c>
      <c r="B2297" s="7">
        <v>2023</v>
      </c>
      <c r="C2297" s="296" t="s">
        <v>27</v>
      </c>
      <c r="D2297" s="307">
        <v>2018</v>
      </c>
      <c r="E2297" s="307" t="s">
        <v>194</v>
      </c>
      <c r="F2297" s="65">
        <f t="shared" si="141"/>
        <v>5</v>
      </c>
      <c r="G2297" s="66" t="str">
        <f t="shared" si="142"/>
        <v>2013+</v>
      </c>
      <c r="H2297" s="67" t="str">
        <f t="shared" si="144"/>
        <v>2023-T7 NOOS-5</v>
      </c>
      <c r="I2297" s="302">
        <v>6.2640070108716302E-3</v>
      </c>
      <c r="J2297" s="305">
        <f>VLOOKUP(H2297,T7_ReductionFactor!$G$10:$H$3591,2,FALSE)</f>
        <v>0.75171347800506427</v>
      </c>
      <c r="K2297" s="75">
        <f t="shared" si="143"/>
        <v>4.7087384963904197E-3</v>
      </c>
      <c r="L2297" s="11"/>
      <c r="M2297" s="6"/>
      <c r="N2297" s="6"/>
      <c r="O2297" s="6"/>
      <c r="Q2297" s="7"/>
    </row>
    <row r="2298" spans="1:17" s="9" customFormat="1" ht="16.149999999999999" customHeight="1" x14ac:dyDescent="0.25">
      <c r="A2298" s="9" t="s">
        <v>192</v>
      </c>
      <c r="B2298" s="7">
        <v>2023</v>
      </c>
      <c r="C2298" s="296" t="s">
        <v>27</v>
      </c>
      <c r="D2298" s="307">
        <v>2017</v>
      </c>
      <c r="E2298" s="307" t="s">
        <v>194</v>
      </c>
      <c r="F2298" s="65">
        <f t="shared" si="141"/>
        <v>6</v>
      </c>
      <c r="G2298" s="66" t="str">
        <f t="shared" si="142"/>
        <v>2013+</v>
      </c>
      <c r="H2298" s="67" t="str">
        <f t="shared" si="144"/>
        <v>2023-T7 NOOS-6</v>
      </c>
      <c r="I2298" s="302">
        <v>1.7834455121943298E-2</v>
      </c>
      <c r="J2298" s="305">
        <f>VLOOKUP(H2298,T7_ReductionFactor!$G$10:$H$3591,2,FALSE)</f>
        <v>0.74235142242404373</v>
      </c>
      <c r="K2298" s="75">
        <f t="shared" si="143"/>
        <v>1.323943312793238E-2</v>
      </c>
      <c r="L2298" s="11"/>
      <c r="M2298" s="6"/>
      <c r="N2298" s="6"/>
      <c r="O2298" s="6"/>
      <c r="Q2298" s="7"/>
    </row>
    <row r="2299" spans="1:17" s="9" customFormat="1" ht="16.149999999999999" customHeight="1" x14ac:dyDescent="0.25">
      <c r="A2299" s="9" t="s">
        <v>192</v>
      </c>
      <c r="B2299" s="7">
        <v>2023</v>
      </c>
      <c r="C2299" s="296" t="s">
        <v>27</v>
      </c>
      <c r="D2299" s="307">
        <v>2016</v>
      </c>
      <c r="E2299" s="307" t="s">
        <v>194</v>
      </c>
      <c r="F2299" s="65">
        <f t="shared" si="141"/>
        <v>7</v>
      </c>
      <c r="G2299" s="66" t="str">
        <f t="shared" si="142"/>
        <v>2013+</v>
      </c>
      <c r="H2299" s="67" t="str">
        <f t="shared" si="144"/>
        <v>2023-T7 NOOS-7</v>
      </c>
      <c r="I2299" s="302">
        <v>3.5433910474931801E-2</v>
      </c>
      <c r="J2299" s="305">
        <f>VLOOKUP(H2299,T7_ReductionFactor!$G$10:$H$3591,2,FALSE)</f>
        <v>0.73510036325820916</v>
      </c>
      <c r="K2299" s="75">
        <f t="shared" si="143"/>
        <v>2.6047480461781229E-2</v>
      </c>
      <c r="L2299" s="11"/>
      <c r="M2299" s="6"/>
      <c r="N2299" s="6"/>
      <c r="O2299" s="6"/>
      <c r="Q2299" s="7"/>
    </row>
    <row r="2300" spans="1:17" s="9" customFormat="1" ht="16.149999999999999" customHeight="1" x14ac:dyDescent="0.25">
      <c r="A2300" s="9" t="s">
        <v>192</v>
      </c>
      <c r="B2300" s="7">
        <v>2023</v>
      </c>
      <c r="C2300" s="296" t="s">
        <v>27</v>
      </c>
      <c r="D2300" s="307">
        <v>2015</v>
      </c>
      <c r="E2300" s="307" t="s">
        <v>194</v>
      </c>
      <c r="F2300" s="65">
        <f t="shared" si="141"/>
        <v>8</v>
      </c>
      <c r="G2300" s="66" t="str">
        <f t="shared" si="142"/>
        <v>2013+</v>
      </c>
      <c r="H2300" s="67" t="str">
        <f t="shared" si="144"/>
        <v>2023-T7 NOOS-8</v>
      </c>
      <c r="I2300" s="302">
        <v>1.6622585992911401E-2</v>
      </c>
      <c r="J2300" s="305">
        <f>VLOOKUP(H2300,T7_ReductionFactor!$G$10:$H$3591,2,FALSE)</f>
        <v>0.72936066663422539</v>
      </c>
      <c r="K2300" s="75">
        <f t="shared" si="143"/>
        <v>1.2123860400974597E-2</v>
      </c>
      <c r="L2300" s="11"/>
      <c r="M2300" s="6"/>
      <c r="N2300" s="6"/>
      <c r="O2300" s="6"/>
      <c r="Q2300" s="7"/>
    </row>
    <row r="2301" spans="1:17" s="9" customFormat="1" ht="16.149999999999999" customHeight="1" x14ac:dyDescent="0.25">
      <c r="A2301" s="9" t="s">
        <v>192</v>
      </c>
      <c r="B2301" s="7">
        <v>2023</v>
      </c>
      <c r="C2301" s="296" t="s">
        <v>27</v>
      </c>
      <c r="D2301" s="307">
        <v>2014</v>
      </c>
      <c r="E2301" s="307" t="s">
        <v>194</v>
      </c>
      <c r="F2301" s="65">
        <f t="shared" si="141"/>
        <v>9</v>
      </c>
      <c r="G2301" s="66" t="str">
        <f t="shared" si="142"/>
        <v>2013+</v>
      </c>
      <c r="H2301" s="67" t="str">
        <f t="shared" si="144"/>
        <v>2023-T7 NOOS-9</v>
      </c>
      <c r="I2301" s="302">
        <v>8.9037159449218695E-3</v>
      </c>
      <c r="J2301" s="305">
        <f>VLOOKUP(H2301,T7_ReductionFactor!$G$10:$H$3591,2,FALSE)</f>
        <v>0.72889399410796241</v>
      </c>
      <c r="K2301" s="75">
        <f t="shared" si="143"/>
        <v>6.4898650774968519E-3</v>
      </c>
      <c r="L2301" s="11"/>
      <c r="M2301" s="6"/>
      <c r="N2301" s="6"/>
      <c r="O2301" s="6"/>
      <c r="Q2301" s="7"/>
    </row>
    <row r="2302" spans="1:17" s="9" customFormat="1" ht="16.149999999999999" customHeight="1" x14ac:dyDescent="0.25">
      <c r="A2302" s="9" t="s">
        <v>192</v>
      </c>
      <c r="B2302" s="7">
        <v>2023</v>
      </c>
      <c r="C2302" s="296" t="s">
        <v>27</v>
      </c>
      <c r="D2302" s="307">
        <v>2013</v>
      </c>
      <c r="E2302" s="307" t="s">
        <v>194</v>
      </c>
      <c r="F2302" s="65">
        <f t="shared" si="141"/>
        <v>10</v>
      </c>
      <c r="G2302" s="66" t="str">
        <f t="shared" si="142"/>
        <v>2010-12</v>
      </c>
      <c r="H2302" s="67" t="str">
        <f t="shared" si="144"/>
        <v>2023-T7 NOOS-10</v>
      </c>
      <c r="I2302" s="302">
        <v>6.8775689449638499E-3</v>
      </c>
      <c r="J2302" s="305">
        <f>VLOOKUP(H2302,T7_ReductionFactor!$G$10:$H$3591,2,FALSE)</f>
        <v>0.7062270074251551</v>
      </c>
      <c r="K2302" s="75">
        <f t="shared" si="143"/>
        <v>4.857124934362001E-3</v>
      </c>
      <c r="L2302" s="11"/>
      <c r="M2302" s="6"/>
      <c r="N2302" s="6"/>
      <c r="O2302" s="6"/>
      <c r="Q2302" s="7"/>
    </row>
    <row r="2303" spans="1:17" s="9" customFormat="1" ht="16.149999999999999" customHeight="1" x14ac:dyDescent="0.25">
      <c r="A2303" s="9" t="s">
        <v>192</v>
      </c>
      <c r="B2303" s="7">
        <v>2023</v>
      </c>
      <c r="C2303" s="296" t="s">
        <v>27</v>
      </c>
      <c r="D2303" s="307">
        <v>2012</v>
      </c>
      <c r="E2303" s="307" t="s">
        <v>194</v>
      </c>
      <c r="F2303" s="65">
        <f t="shared" si="141"/>
        <v>11</v>
      </c>
      <c r="G2303" s="66" t="str">
        <f t="shared" si="142"/>
        <v>2010-12</v>
      </c>
      <c r="H2303" s="67" t="str">
        <f t="shared" si="144"/>
        <v>2023-T7 NOOS-11</v>
      </c>
      <c r="I2303" s="302">
        <v>6.0759449397572596E-3</v>
      </c>
      <c r="J2303" s="305">
        <f>VLOOKUP(H2303,T7_ReductionFactor!$G$10:$H$3591,2,FALSE)</f>
        <v>0.7062270074251551</v>
      </c>
      <c r="K2303" s="75">
        <f t="shared" si="143"/>
        <v>4.2909964120847839E-3</v>
      </c>
      <c r="L2303" s="11"/>
      <c r="M2303" s="6"/>
      <c r="N2303" s="6"/>
      <c r="O2303" s="6"/>
      <c r="Q2303" s="7"/>
    </row>
    <row r="2304" spans="1:17" s="9" customFormat="1" ht="16.149999999999999" customHeight="1" x14ac:dyDescent="0.25">
      <c r="A2304" s="9" t="s">
        <v>192</v>
      </c>
      <c r="B2304" s="7">
        <v>2023</v>
      </c>
      <c r="C2304" s="296" t="s">
        <v>28</v>
      </c>
      <c r="D2304" s="307">
        <v>2024</v>
      </c>
      <c r="E2304" s="307" t="s">
        <v>194</v>
      </c>
      <c r="F2304" s="65">
        <f t="shared" si="141"/>
        <v>-1</v>
      </c>
      <c r="G2304" s="66" t="str">
        <f t="shared" si="142"/>
        <v>2013+</v>
      </c>
      <c r="H2304" s="67" t="str">
        <f t="shared" si="144"/>
        <v>2023-T7 Other Port--1</v>
      </c>
      <c r="I2304" s="302">
        <v>7.5445011361436096E-6</v>
      </c>
      <c r="J2304" s="305">
        <f>VLOOKUP(H2304,T7_ReductionFactor!$G$10:$H$3591,2,FALSE)</f>
        <v>1</v>
      </c>
      <c r="K2304" s="75">
        <f t="shared" si="143"/>
        <v>7.5445011361436096E-6</v>
      </c>
      <c r="L2304" s="11"/>
      <c r="M2304" s="6"/>
      <c r="N2304" s="6"/>
      <c r="O2304" s="6"/>
      <c r="Q2304" s="7"/>
    </row>
    <row r="2305" spans="1:17" s="9" customFormat="1" ht="16.149999999999999" customHeight="1" x14ac:dyDescent="0.25">
      <c r="A2305" s="9" t="s">
        <v>192</v>
      </c>
      <c r="B2305" s="7">
        <v>2023</v>
      </c>
      <c r="C2305" s="296" t="s">
        <v>28</v>
      </c>
      <c r="D2305" s="307">
        <v>2023</v>
      </c>
      <c r="E2305" s="307" t="s">
        <v>194</v>
      </c>
      <c r="F2305" s="65">
        <f t="shared" si="141"/>
        <v>0</v>
      </c>
      <c r="G2305" s="66" t="str">
        <f t="shared" si="142"/>
        <v>2013+</v>
      </c>
      <c r="H2305" s="67" t="str">
        <f t="shared" si="144"/>
        <v>2023-T7 Other Port-0</v>
      </c>
      <c r="I2305" s="302">
        <v>6.7817152854641899E-5</v>
      </c>
      <c r="J2305" s="305">
        <f>VLOOKUP(H2305,T7_ReductionFactor!$G$10:$H$3591,2,FALSE)</f>
        <v>0.91908470423627187</v>
      </c>
      <c r="K2305" s="75">
        <f t="shared" si="143"/>
        <v>6.2329707873554592E-5</v>
      </c>
      <c r="L2305" s="11"/>
      <c r="M2305" s="6"/>
      <c r="N2305" s="6"/>
      <c r="O2305" s="6"/>
      <c r="Q2305" s="7"/>
    </row>
    <row r="2306" spans="1:17" s="9" customFormat="1" ht="16.149999999999999" customHeight="1" x14ac:dyDescent="0.25">
      <c r="A2306" s="9" t="s">
        <v>192</v>
      </c>
      <c r="B2306" s="7">
        <v>2023</v>
      </c>
      <c r="C2306" s="296" t="s">
        <v>28</v>
      </c>
      <c r="D2306" s="307">
        <v>2022</v>
      </c>
      <c r="E2306" s="307" t="s">
        <v>194</v>
      </c>
      <c r="F2306" s="65">
        <f t="shared" si="141"/>
        <v>1</v>
      </c>
      <c r="G2306" s="66" t="str">
        <f t="shared" si="142"/>
        <v>2013+</v>
      </c>
      <c r="H2306" s="67" t="str">
        <f t="shared" si="144"/>
        <v>2023-T7 Other Port-1</v>
      </c>
      <c r="I2306" s="302">
        <v>1.11136696018172E-4</v>
      </c>
      <c r="J2306" s="305">
        <f>VLOOKUP(H2306,T7_ReductionFactor!$G$10:$H$3591,2,FALSE)</f>
        <v>0.86776900663895262</v>
      </c>
      <c r="K2306" s="75">
        <f t="shared" si="143"/>
        <v>9.6440980304824355E-5</v>
      </c>
      <c r="L2306" s="11"/>
      <c r="M2306" s="6"/>
      <c r="N2306" s="6"/>
      <c r="O2306" s="6"/>
      <c r="Q2306" s="7"/>
    </row>
    <row r="2307" spans="1:17" s="9" customFormat="1" ht="16.149999999999999" customHeight="1" x14ac:dyDescent="0.25">
      <c r="A2307" s="9" t="s">
        <v>192</v>
      </c>
      <c r="B2307" s="7">
        <v>2023</v>
      </c>
      <c r="C2307" s="296" t="s">
        <v>28</v>
      </c>
      <c r="D2307" s="307">
        <v>2021</v>
      </c>
      <c r="E2307" s="307" t="s">
        <v>194</v>
      </c>
      <c r="F2307" s="65">
        <f t="shared" si="141"/>
        <v>2</v>
      </c>
      <c r="G2307" s="66" t="str">
        <f t="shared" si="142"/>
        <v>2013+</v>
      </c>
      <c r="H2307" s="67" t="str">
        <f t="shared" si="144"/>
        <v>2023-T7 Other Port-2</v>
      </c>
      <c r="I2307" s="302">
        <v>1.2959843744167601E-4</v>
      </c>
      <c r="J2307" s="305">
        <f>VLOOKUP(H2307,T7_ReductionFactor!$G$10:$H$3591,2,FALSE)</f>
        <v>0.83267616048116033</v>
      </c>
      <c r="K2307" s="75">
        <f t="shared" si="143"/>
        <v>1.0791352929329263E-4</v>
      </c>
      <c r="L2307" s="11"/>
      <c r="M2307" s="6"/>
      <c r="N2307" s="6"/>
      <c r="O2307" s="6"/>
      <c r="Q2307" s="7"/>
    </row>
    <row r="2308" spans="1:17" s="9" customFormat="1" ht="16.149999999999999" customHeight="1" x14ac:dyDescent="0.25">
      <c r="A2308" s="9" t="s">
        <v>192</v>
      </c>
      <c r="B2308" s="7">
        <v>2023</v>
      </c>
      <c r="C2308" s="296" t="s">
        <v>28</v>
      </c>
      <c r="D2308" s="307">
        <v>2020</v>
      </c>
      <c r="E2308" s="307" t="s">
        <v>194</v>
      </c>
      <c r="F2308" s="65">
        <f t="shared" si="141"/>
        <v>3</v>
      </c>
      <c r="G2308" s="66" t="str">
        <f t="shared" si="142"/>
        <v>2013+</v>
      </c>
      <c r="H2308" s="67" t="str">
        <f t="shared" si="144"/>
        <v>2023-T7 Other Port-3</v>
      </c>
      <c r="I2308" s="302">
        <v>1.46009000827541E-4</v>
      </c>
      <c r="J2308" s="305">
        <f>VLOOKUP(H2308,T7_ReductionFactor!$G$10:$H$3591,2,FALSE)</f>
        <v>0.80547790766713734</v>
      </c>
      <c r="K2308" s="75">
        <f t="shared" si="143"/>
        <v>1.1760702448713705E-4</v>
      </c>
      <c r="L2308" s="11"/>
      <c r="M2308" s="6"/>
      <c r="N2308" s="6"/>
      <c r="O2308" s="6"/>
      <c r="Q2308" s="7"/>
    </row>
    <row r="2309" spans="1:17" s="9" customFormat="1" ht="16.149999999999999" customHeight="1" x14ac:dyDescent="0.25">
      <c r="A2309" s="9" t="s">
        <v>192</v>
      </c>
      <c r="B2309" s="7">
        <v>2023</v>
      </c>
      <c r="C2309" s="296" t="s">
        <v>28</v>
      </c>
      <c r="D2309" s="307">
        <v>2019</v>
      </c>
      <c r="E2309" s="307" t="s">
        <v>194</v>
      </c>
      <c r="F2309" s="65">
        <f t="shared" si="141"/>
        <v>4</v>
      </c>
      <c r="G2309" s="66" t="str">
        <f t="shared" si="142"/>
        <v>2013+</v>
      </c>
      <c r="H2309" s="67" t="str">
        <f t="shared" si="144"/>
        <v>2023-T7 Other Port-4</v>
      </c>
      <c r="I2309" s="302">
        <v>1.59730093602846E-4</v>
      </c>
      <c r="J2309" s="305">
        <f>VLOOKUP(H2309,T7_ReductionFactor!$G$10:$H$3591,2,FALSE)</f>
        <v>0.78417966780753123</v>
      </c>
      <c r="K2309" s="75">
        <f t="shared" si="143"/>
        <v>1.2525709174034564E-4</v>
      </c>
      <c r="L2309" s="11"/>
      <c r="M2309" s="6"/>
      <c r="N2309" s="6"/>
      <c r="O2309" s="6"/>
      <c r="Q2309" s="7"/>
    </row>
    <row r="2310" spans="1:17" s="9" customFormat="1" ht="16.149999999999999" customHeight="1" x14ac:dyDescent="0.25">
      <c r="A2310" s="9" t="s">
        <v>192</v>
      </c>
      <c r="B2310" s="7">
        <v>2023</v>
      </c>
      <c r="C2310" s="296" t="s">
        <v>28</v>
      </c>
      <c r="D2310" s="307">
        <v>2018</v>
      </c>
      <c r="E2310" s="307" t="s">
        <v>194</v>
      </c>
      <c r="F2310" s="65">
        <f t="shared" si="141"/>
        <v>5</v>
      </c>
      <c r="G2310" s="66" t="str">
        <f t="shared" si="142"/>
        <v>2013+</v>
      </c>
      <c r="H2310" s="67" t="str">
        <f t="shared" si="144"/>
        <v>2023-T7 Other Port-5</v>
      </c>
      <c r="I2310" s="302">
        <v>1.72081730777672E-4</v>
      </c>
      <c r="J2310" s="305">
        <f>VLOOKUP(H2310,T7_ReductionFactor!$G$10:$H$3591,2,FALSE)</f>
        <v>0.76608802083322203</v>
      </c>
      <c r="K2310" s="75">
        <f t="shared" si="143"/>
        <v>1.318297525530221E-4</v>
      </c>
      <c r="L2310" s="11"/>
      <c r="M2310" s="6"/>
      <c r="N2310" s="6"/>
      <c r="O2310" s="6"/>
      <c r="Q2310" s="7"/>
    </row>
    <row r="2311" spans="1:17" s="9" customFormat="1" ht="16.149999999999999" customHeight="1" x14ac:dyDescent="0.25">
      <c r="A2311" s="9" t="s">
        <v>192</v>
      </c>
      <c r="B2311" s="7">
        <v>2023</v>
      </c>
      <c r="C2311" s="296" t="s">
        <v>28</v>
      </c>
      <c r="D2311" s="307">
        <v>2017</v>
      </c>
      <c r="E2311" s="307" t="s">
        <v>194</v>
      </c>
      <c r="F2311" s="65">
        <f t="shared" si="141"/>
        <v>6</v>
      </c>
      <c r="G2311" s="66" t="str">
        <f t="shared" si="142"/>
        <v>2013+</v>
      </c>
      <c r="H2311" s="67" t="str">
        <f t="shared" si="144"/>
        <v>2023-T7 Other Port-6</v>
      </c>
      <c r="I2311" s="302">
        <v>3.43401049813944E-4</v>
      </c>
      <c r="J2311" s="305">
        <f>VLOOKUP(H2311,T7_ReductionFactor!$G$10:$H$3591,2,FALSE)</f>
        <v>0.75540733820456218</v>
      </c>
      <c r="K2311" s="75">
        <f t="shared" si="143"/>
        <v>2.5940767297660372E-4</v>
      </c>
      <c r="L2311" s="11"/>
      <c r="M2311" s="6"/>
      <c r="N2311" s="6"/>
      <c r="O2311" s="6"/>
      <c r="Q2311" s="7"/>
    </row>
    <row r="2312" spans="1:17" s="9" customFormat="1" ht="16.149999999999999" customHeight="1" x14ac:dyDescent="0.25">
      <c r="A2312" s="9" t="s">
        <v>192</v>
      </c>
      <c r="B2312" s="7">
        <v>2023</v>
      </c>
      <c r="C2312" s="296" t="s">
        <v>28</v>
      </c>
      <c r="D2312" s="307">
        <v>2016</v>
      </c>
      <c r="E2312" s="307" t="s">
        <v>194</v>
      </c>
      <c r="F2312" s="65">
        <f t="shared" si="141"/>
        <v>7</v>
      </c>
      <c r="G2312" s="66" t="str">
        <f t="shared" si="142"/>
        <v>2013+</v>
      </c>
      <c r="H2312" s="67" t="str">
        <f t="shared" si="144"/>
        <v>2023-T7 Other Port-7</v>
      </c>
      <c r="I2312" s="302">
        <v>4.9653340178953097E-4</v>
      </c>
      <c r="J2312" s="305">
        <f>VLOOKUP(H2312,T7_ReductionFactor!$G$10:$H$3591,2,FALSE)</f>
        <v>0.74775185883655881</v>
      </c>
      <c r="K2312" s="75">
        <f t="shared" si="143"/>
        <v>3.7128377416256172E-4</v>
      </c>
      <c r="L2312" s="11"/>
      <c r="M2312" s="6"/>
      <c r="N2312" s="6"/>
      <c r="O2312" s="6"/>
      <c r="Q2312" s="7"/>
    </row>
    <row r="2313" spans="1:17" s="9" customFormat="1" ht="16.149999999999999" customHeight="1" x14ac:dyDescent="0.25">
      <c r="A2313" s="9" t="s">
        <v>192</v>
      </c>
      <c r="B2313" s="7">
        <v>2023</v>
      </c>
      <c r="C2313" s="296" t="s">
        <v>28</v>
      </c>
      <c r="D2313" s="307">
        <v>2015</v>
      </c>
      <c r="E2313" s="307" t="s">
        <v>194</v>
      </c>
      <c r="F2313" s="65">
        <f t="shared" ref="F2313:F2376" si="145">B2313-D2313</f>
        <v>8</v>
      </c>
      <c r="G2313" s="66" t="str">
        <f t="shared" ref="G2313:G2376" si="146">IF(D2313&lt;1998,"Pre1997",IF(D2313&lt;2008,"1997-06",IF(D2313&lt;2011,"2007-09",IF(D2313&lt;2014,"2010-12","2013+"))))</f>
        <v>2013+</v>
      </c>
      <c r="H2313" s="67" t="str">
        <f t="shared" si="144"/>
        <v>2023-T7 Other Port-8</v>
      </c>
      <c r="I2313" s="302">
        <v>5.7855765232561599E-4</v>
      </c>
      <c r="J2313" s="305">
        <f>VLOOKUP(H2313,T7_ReductionFactor!$G$10:$H$3591,2,FALSE)</f>
        <v>0.74149212304835899</v>
      </c>
      <c r="K2313" s="75">
        <f t="shared" ref="K2313:K2376" si="147">I2313*J2313</f>
        <v>4.2899594192879537E-4</v>
      </c>
      <c r="L2313" s="11"/>
      <c r="M2313" s="6"/>
      <c r="N2313" s="6"/>
      <c r="O2313" s="6"/>
      <c r="Q2313" s="7"/>
    </row>
    <row r="2314" spans="1:17" s="9" customFormat="1" ht="16.149999999999999" customHeight="1" x14ac:dyDescent="0.25">
      <c r="A2314" s="9" t="s">
        <v>192</v>
      </c>
      <c r="B2314" s="7">
        <v>2023</v>
      </c>
      <c r="C2314" s="296" t="s">
        <v>28</v>
      </c>
      <c r="D2314" s="307">
        <v>2014</v>
      </c>
      <c r="E2314" s="307" t="s">
        <v>194</v>
      </c>
      <c r="F2314" s="65">
        <f t="shared" si="145"/>
        <v>9</v>
      </c>
      <c r="G2314" s="66" t="str">
        <f t="shared" si="146"/>
        <v>2013+</v>
      </c>
      <c r="H2314" s="67" t="str">
        <f t="shared" ref="H2314:H2377" si="148">CONCATENATE(B2314,"-",C2314,"-",F2314)</f>
        <v>2023-T7 Other Port-9</v>
      </c>
      <c r="I2314" s="302">
        <v>6.4825570022918305E-4</v>
      </c>
      <c r="J2314" s="305">
        <f>VLOOKUP(H2314,T7_ReductionFactor!$G$10:$H$3591,2,FALSE)</f>
        <v>0.73629214036464663</v>
      </c>
      <c r="K2314" s="75">
        <f t="shared" si="147"/>
        <v>4.7730557702532794E-4</v>
      </c>
      <c r="L2314" s="11"/>
      <c r="M2314" s="6"/>
      <c r="N2314" s="6"/>
      <c r="O2314" s="6"/>
      <c r="Q2314" s="7"/>
    </row>
    <row r="2315" spans="1:17" s="9" customFormat="1" ht="16.149999999999999" customHeight="1" x14ac:dyDescent="0.25">
      <c r="A2315" s="9" t="s">
        <v>192</v>
      </c>
      <c r="B2315" s="7">
        <v>2023</v>
      </c>
      <c r="C2315" s="296" t="s">
        <v>28</v>
      </c>
      <c r="D2315" s="307">
        <v>2013</v>
      </c>
      <c r="E2315" s="307" t="s">
        <v>194</v>
      </c>
      <c r="F2315" s="65">
        <f t="shared" si="145"/>
        <v>10</v>
      </c>
      <c r="G2315" s="66" t="str">
        <f t="shared" si="146"/>
        <v>2010-12</v>
      </c>
      <c r="H2315" s="67" t="str">
        <f t="shared" si="148"/>
        <v>2023-T7 Other Port-10</v>
      </c>
      <c r="I2315" s="302">
        <v>8.0811286244882204E-4</v>
      </c>
      <c r="J2315" s="305">
        <f>VLOOKUP(H2315,T7_ReductionFactor!$G$10:$H$3591,2,FALSE)</f>
        <v>0.70855301534650206</v>
      </c>
      <c r="K2315" s="75">
        <f t="shared" si="147"/>
        <v>5.7259080542840593E-4</v>
      </c>
      <c r="L2315" s="11"/>
      <c r="M2315" s="6"/>
      <c r="N2315" s="6"/>
      <c r="O2315" s="6"/>
      <c r="Q2315" s="7"/>
    </row>
    <row r="2316" spans="1:17" s="9" customFormat="1" ht="16.149999999999999" customHeight="1" x14ac:dyDescent="0.25">
      <c r="A2316" s="9" t="s">
        <v>192</v>
      </c>
      <c r="B2316" s="7">
        <v>2023</v>
      </c>
      <c r="C2316" s="296" t="s">
        <v>28</v>
      </c>
      <c r="D2316" s="307">
        <v>2012</v>
      </c>
      <c r="E2316" s="307" t="s">
        <v>194</v>
      </c>
      <c r="F2316" s="65">
        <f t="shared" si="145"/>
        <v>11</v>
      </c>
      <c r="G2316" s="66" t="str">
        <f t="shared" si="146"/>
        <v>2010-12</v>
      </c>
      <c r="H2316" s="67" t="str">
        <f t="shared" si="148"/>
        <v>2023-T7 Other Port-11</v>
      </c>
      <c r="I2316" s="302">
        <v>7.7611242203042496E-4</v>
      </c>
      <c r="J2316" s="305">
        <f>VLOOKUP(H2316,T7_ReductionFactor!$G$10:$H$3591,2,FALSE)</f>
        <v>0.7062270074251551</v>
      </c>
      <c r="K2316" s="75">
        <f t="shared" si="147"/>
        <v>5.4811155323603608E-4</v>
      </c>
      <c r="L2316" s="11"/>
      <c r="M2316" s="6"/>
      <c r="N2316" s="6"/>
      <c r="O2316" s="6"/>
      <c r="Q2316" s="7"/>
    </row>
    <row r="2317" spans="1:17" s="9" customFormat="1" ht="16.149999999999999" customHeight="1" x14ac:dyDescent="0.25">
      <c r="A2317" s="9" t="s">
        <v>192</v>
      </c>
      <c r="B2317" s="7">
        <v>2023</v>
      </c>
      <c r="C2317" s="296" t="s">
        <v>29</v>
      </c>
      <c r="D2317" s="307">
        <v>2024</v>
      </c>
      <c r="E2317" s="307" t="s">
        <v>194</v>
      </c>
      <c r="F2317" s="65">
        <f t="shared" si="145"/>
        <v>-1</v>
      </c>
      <c r="G2317" s="66" t="str">
        <f t="shared" si="146"/>
        <v>2013+</v>
      </c>
      <c r="H2317" s="67" t="str">
        <f t="shared" si="148"/>
        <v>2023-T7 POAK--1</v>
      </c>
      <c r="I2317" s="302">
        <v>3.27544636665753E-5</v>
      </c>
      <c r="J2317" s="305">
        <f>VLOOKUP(H2317,T7_ReductionFactor!$G$10:$H$3591,2,FALSE)</f>
        <v>1</v>
      </c>
      <c r="K2317" s="75">
        <f t="shared" si="147"/>
        <v>3.27544636665753E-5</v>
      </c>
      <c r="L2317" s="11"/>
      <c r="M2317" s="6"/>
      <c r="N2317" s="6"/>
      <c r="O2317" s="6"/>
      <c r="Q2317" s="7"/>
    </row>
    <row r="2318" spans="1:17" s="9" customFormat="1" ht="16.149999999999999" customHeight="1" x14ac:dyDescent="0.25">
      <c r="A2318" s="9" t="s">
        <v>192</v>
      </c>
      <c r="B2318" s="7">
        <v>2023</v>
      </c>
      <c r="C2318" s="296" t="s">
        <v>29</v>
      </c>
      <c r="D2318" s="307">
        <v>2023</v>
      </c>
      <c r="E2318" s="307" t="s">
        <v>194</v>
      </c>
      <c r="F2318" s="65">
        <f t="shared" si="145"/>
        <v>0</v>
      </c>
      <c r="G2318" s="66" t="str">
        <f t="shared" si="146"/>
        <v>2013+</v>
      </c>
      <c r="H2318" s="67" t="str">
        <f t="shared" si="148"/>
        <v>2023-T7 POAK-0</v>
      </c>
      <c r="I2318" s="302">
        <v>1.2682519815108799E-4</v>
      </c>
      <c r="J2318" s="305">
        <f>VLOOKUP(H2318,T7_ReductionFactor!$G$10:$H$3591,2,FALSE)</f>
        <v>0.91908470423627187</v>
      </c>
      <c r="K2318" s="75">
        <f t="shared" si="147"/>
        <v>1.1656309973239928E-4</v>
      </c>
      <c r="L2318" s="11"/>
      <c r="M2318" s="6"/>
      <c r="N2318" s="6"/>
      <c r="O2318" s="6"/>
      <c r="Q2318" s="7"/>
    </row>
    <row r="2319" spans="1:17" s="9" customFormat="1" ht="16.149999999999999" customHeight="1" x14ac:dyDescent="0.25">
      <c r="A2319" s="9" t="s">
        <v>192</v>
      </c>
      <c r="B2319" s="7">
        <v>2023</v>
      </c>
      <c r="C2319" s="296" t="s">
        <v>29</v>
      </c>
      <c r="D2319" s="307">
        <v>2022</v>
      </c>
      <c r="E2319" s="307" t="s">
        <v>194</v>
      </c>
      <c r="F2319" s="65">
        <f t="shared" si="145"/>
        <v>1</v>
      </c>
      <c r="G2319" s="66" t="str">
        <f t="shared" si="146"/>
        <v>2013+</v>
      </c>
      <c r="H2319" s="67" t="str">
        <f t="shared" si="148"/>
        <v>2023-T7 POAK-1</v>
      </c>
      <c r="I2319" s="302">
        <v>2.05997640585216E-4</v>
      </c>
      <c r="J2319" s="305">
        <f>VLOOKUP(H2319,T7_ReductionFactor!$G$10:$H$3591,2,FALSE)</f>
        <v>0.86776900663895262</v>
      </c>
      <c r="K2319" s="75">
        <f t="shared" si="147"/>
        <v>1.7875836794060089E-4</v>
      </c>
      <c r="L2319" s="11"/>
      <c r="M2319" s="6"/>
      <c r="N2319" s="6"/>
      <c r="O2319" s="6"/>
      <c r="Q2319" s="7"/>
    </row>
    <row r="2320" spans="1:17" s="9" customFormat="1" ht="16.149999999999999" customHeight="1" x14ac:dyDescent="0.25">
      <c r="A2320" s="9" t="s">
        <v>192</v>
      </c>
      <c r="B2320" s="7">
        <v>2023</v>
      </c>
      <c r="C2320" s="296" t="s">
        <v>29</v>
      </c>
      <c r="D2320" s="307">
        <v>2021</v>
      </c>
      <c r="E2320" s="307" t="s">
        <v>194</v>
      </c>
      <c r="F2320" s="65">
        <f t="shared" si="145"/>
        <v>2</v>
      </c>
      <c r="G2320" s="66" t="str">
        <f t="shared" si="146"/>
        <v>2013+</v>
      </c>
      <c r="H2320" s="67" t="str">
        <f t="shared" si="148"/>
        <v>2023-T7 POAK-2</v>
      </c>
      <c r="I2320" s="302">
        <v>2.4273025283181099E-4</v>
      </c>
      <c r="J2320" s="305">
        <f>VLOOKUP(H2320,T7_ReductionFactor!$G$10:$H$3591,2,FALSE)</f>
        <v>0.83267616048116033</v>
      </c>
      <c r="K2320" s="75">
        <f t="shared" si="147"/>
        <v>2.0211569496061366E-4</v>
      </c>
      <c r="L2320" s="11"/>
      <c r="M2320" s="6"/>
      <c r="N2320" s="6"/>
      <c r="O2320" s="6"/>
      <c r="Q2320" s="7"/>
    </row>
    <row r="2321" spans="1:17" s="9" customFormat="1" ht="16.149999999999999" customHeight="1" x14ac:dyDescent="0.25">
      <c r="A2321" s="9" t="s">
        <v>192</v>
      </c>
      <c r="B2321" s="7">
        <v>2023</v>
      </c>
      <c r="C2321" s="296" t="s">
        <v>29</v>
      </c>
      <c r="D2321" s="307">
        <v>2020</v>
      </c>
      <c r="E2321" s="307" t="s">
        <v>194</v>
      </c>
      <c r="F2321" s="65">
        <f t="shared" si="145"/>
        <v>3</v>
      </c>
      <c r="G2321" s="66" t="str">
        <f t="shared" si="146"/>
        <v>2013+</v>
      </c>
      <c r="H2321" s="67" t="str">
        <f t="shared" si="148"/>
        <v>2023-T7 POAK-3</v>
      </c>
      <c r="I2321" s="302">
        <v>2.8182140413618299E-4</v>
      </c>
      <c r="J2321" s="305">
        <f>VLOOKUP(H2321,T7_ReductionFactor!$G$10:$H$3591,2,FALSE)</f>
        <v>0.80547790766713734</v>
      </c>
      <c r="K2321" s="75">
        <f t="shared" si="147"/>
        <v>2.270009149394274E-4</v>
      </c>
      <c r="L2321" s="11"/>
      <c r="M2321" s="6"/>
      <c r="N2321" s="6"/>
      <c r="O2321" s="6"/>
      <c r="Q2321" s="7"/>
    </row>
    <row r="2322" spans="1:17" s="9" customFormat="1" ht="16.149999999999999" customHeight="1" x14ac:dyDescent="0.25">
      <c r="A2322" s="9" t="s">
        <v>192</v>
      </c>
      <c r="B2322" s="7">
        <v>2023</v>
      </c>
      <c r="C2322" s="296" t="s">
        <v>29</v>
      </c>
      <c r="D2322" s="307">
        <v>2019</v>
      </c>
      <c r="E2322" s="307" t="s">
        <v>194</v>
      </c>
      <c r="F2322" s="65">
        <f t="shared" si="145"/>
        <v>4</v>
      </c>
      <c r="G2322" s="66" t="str">
        <f t="shared" si="146"/>
        <v>2013+</v>
      </c>
      <c r="H2322" s="67" t="str">
        <f t="shared" si="148"/>
        <v>2023-T7 POAK-4</v>
      </c>
      <c r="I2322" s="302">
        <v>3.2262486446264403E-4</v>
      </c>
      <c r="J2322" s="305">
        <f>VLOOKUP(H2322,T7_ReductionFactor!$G$10:$H$3591,2,FALSE)</f>
        <v>0.78417966780753123</v>
      </c>
      <c r="K2322" s="75">
        <f t="shared" si="147"/>
        <v>2.5299585904076598E-4</v>
      </c>
      <c r="L2322" s="11"/>
      <c r="M2322" s="6"/>
      <c r="N2322" s="6"/>
      <c r="O2322" s="6"/>
      <c r="Q2322" s="7"/>
    </row>
    <row r="2323" spans="1:17" s="9" customFormat="1" ht="16.149999999999999" customHeight="1" x14ac:dyDescent="0.25">
      <c r="A2323" s="9" t="s">
        <v>192</v>
      </c>
      <c r="B2323" s="7">
        <v>2023</v>
      </c>
      <c r="C2323" s="296" t="s">
        <v>29</v>
      </c>
      <c r="D2323" s="307">
        <v>2018</v>
      </c>
      <c r="E2323" s="307" t="s">
        <v>194</v>
      </c>
      <c r="F2323" s="65">
        <f t="shared" si="145"/>
        <v>5</v>
      </c>
      <c r="G2323" s="66" t="str">
        <f t="shared" si="146"/>
        <v>2013+</v>
      </c>
      <c r="H2323" s="67" t="str">
        <f t="shared" si="148"/>
        <v>2023-T7 POAK-5</v>
      </c>
      <c r="I2323" s="302">
        <v>3.67987767433536E-4</v>
      </c>
      <c r="J2323" s="305">
        <f>VLOOKUP(H2323,T7_ReductionFactor!$G$10:$H$3591,2,FALSE)</f>
        <v>0.76608802083322203</v>
      </c>
      <c r="K2323" s="75">
        <f t="shared" si="147"/>
        <v>2.8191102044399359E-4</v>
      </c>
      <c r="L2323" s="11"/>
      <c r="M2323" s="6"/>
      <c r="N2323" s="6"/>
      <c r="O2323" s="6"/>
      <c r="Q2323" s="7"/>
    </row>
    <row r="2324" spans="1:17" s="9" customFormat="1" ht="16.149999999999999" customHeight="1" x14ac:dyDescent="0.25">
      <c r="A2324" s="9" t="s">
        <v>192</v>
      </c>
      <c r="B2324" s="7">
        <v>2023</v>
      </c>
      <c r="C2324" s="296" t="s">
        <v>29</v>
      </c>
      <c r="D2324" s="307">
        <v>2017</v>
      </c>
      <c r="E2324" s="307" t="s">
        <v>194</v>
      </c>
      <c r="F2324" s="65">
        <f t="shared" si="145"/>
        <v>6</v>
      </c>
      <c r="G2324" s="66" t="str">
        <f t="shared" si="146"/>
        <v>2013+</v>
      </c>
      <c r="H2324" s="67" t="str">
        <f t="shared" si="148"/>
        <v>2023-T7 POAK-6</v>
      </c>
      <c r="I2324" s="302">
        <v>7.8427130701797204E-4</v>
      </c>
      <c r="J2324" s="305">
        <f>VLOOKUP(H2324,T7_ReductionFactor!$G$10:$H$3591,2,FALSE)</f>
        <v>0.75540733820456218</v>
      </c>
      <c r="K2324" s="75">
        <f t="shared" si="147"/>
        <v>5.9244430046465925E-4</v>
      </c>
      <c r="L2324" s="11"/>
      <c r="M2324" s="6"/>
      <c r="N2324" s="6"/>
      <c r="O2324" s="6"/>
      <c r="Q2324" s="7"/>
    </row>
    <row r="2325" spans="1:17" s="9" customFormat="1" ht="16.149999999999999" customHeight="1" x14ac:dyDescent="0.25">
      <c r="A2325" s="9" t="s">
        <v>192</v>
      </c>
      <c r="B2325" s="7">
        <v>2023</v>
      </c>
      <c r="C2325" s="296" t="s">
        <v>29</v>
      </c>
      <c r="D2325" s="307">
        <v>2016</v>
      </c>
      <c r="E2325" s="307" t="s">
        <v>194</v>
      </c>
      <c r="F2325" s="65">
        <f t="shared" si="145"/>
        <v>7</v>
      </c>
      <c r="G2325" s="66" t="str">
        <f t="shared" si="146"/>
        <v>2013+</v>
      </c>
      <c r="H2325" s="67" t="str">
        <f t="shared" si="148"/>
        <v>2023-T7 POAK-7</v>
      </c>
      <c r="I2325" s="302">
        <v>1.21789502202053E-3</v>
      </c>
      <c r="J2325" s="305">
        <f>VLOOKUP(H2325,T7_ReductionFactor!$G$10:$H$3591,2,FALSE)</f>
        <v>0.74775185883655881</v>
      </c>
      <c r="K2325" s="75">
        <f t="shared" si="147"/>
        <v>9.1068326658364309E-4</v>
      </c>
      <c r="L2325" s="11"/>
      <c r="M2325" s="6"/>
      <c r="N2325" s="6"/>
      <c r="O2325" s="6"/>
      <c r="Q2325" s="7"/>
    </row>
    <row r="2326" spans="1:17" s="9" customFormat="1" ht="16.149999999999999" customHeight="1" x14ac:dyDescent="0.25">
      <c r="A2326" s="9" t="s">
        <v>192</v>
      </c>
      <c r="B2326" s="7">
        <v>2023</v>
      </c>
      <c r="C2326" s="296" t="s">
        <v>29</v>
      </c>
      <c r="D2326" s="307">
        <v>2015</v>
      </c>
      <c r="E2326" s="307" t="s">
        <v>194</v>
      </c>
      <c r="F2326" s="65">
        <f t="shared" si="145"/>
        <v>8</v>
      </c>
      <c r="G2326" s="66" t="str">
        <f t="shared" si="146"/>
        <v>2013+</v>
      </c>
      <c r="H2326" s="67" t="str">
        <f t="shared" si="148"/>
        <v>2023-T7 POAK-8</v>
      </c>
      <c r="I2326" s="302">
        <v>1.5282581370973101E-3</v>
      </c>
      <c r="J2326" s="305">
        <f>VLOOKUP(H2326,T7_ReductionFactor!$G$10:$H$3591,2,FALSE)</f>
        <v>0.74149212304835899</v>
      </c>
      <c r="K2326" s="75">
        <f t="shared" si="147"/>
        <v>1.1331913706422146E-3</v>
      </c>
      <c r="L2326" s="11"/>
      <c r="M2326" s="6"/>
      <c r="N2326" s="6"/>
      <c r="O2326" s="6"/>
      <c r="Q2326" s="7"/>
    </row>
    <row r="2327" spans="1:17" s="9" customFormat="1" ht="16.149999999999999" customHeight="1" x14ac:dyDescent="0.25">
      <c r="A2327" s="9" t="s">
        <v>192</v>
      </c>
      <c r="B2327" s="7">
        <v>2023</v>
      </c>
      <c r="C2327" s="296" t="s">
        <v>29</v>
      </c>
      <c r="D2327" s="307">
        <v>2014</v>
      </c>
      <c r="E2327" s="307" t="s">
        <v>194</v>
      </c>
      <c r="F2327" s="65">
        <f t="shared" si="145"/>
        <v>9</v>
      </c>
      <c r="G2327" s="66" t="str">
        <f t="shared" si="146"/>
        <v>2013+</v>
      </c>
      <c r="H2327" s="67" t="str">
        <f t="shared" si="148"/>
        <v>2023-T7 POAK-9</v>
      </c>
      <c r="I2327" s="302">
        <v>1.8440375585341701E-3</v>
      </c>
      <c r="J2327" s="305">
        <f>VLOOKUP(H2327,T7_ReductionFactor!$G$10:$H$3591,2,FALSE)</f>
        <v>0.73629214036464663</v>
      </c>
      <c r="K2327" s="75">
        <f t="shared" si="147"/>
        <v>1.3577503608859214E-3</v>
      </c>
      <c r="L2327" s="11"/>
      <c r="M2327" s="6"/>
      <c r="N2327" s="6"/>
      <c r="O2327" s="6"/>
      <c r="Q2327" s="7"/>
    </row>
    <row r="2328" spans="1:17" s="9" customFormat="1" ht="16.149999999999999" customHeight="1" x14ac:dyDescent="0.25">
      <c r="A2328" s="9" t="s">
        <v>192</v>
      </c>
      <c r="B2328" s="7">
        <v>2023</v>
      </c>
      <c r="C2328" s="296" t="s">
        <v>29</v>
      </c>
      <c r="D2328" s="307">
        <v>2013</v>
      </c>
      <c r="E2328" s="307" t="s">
        <v>194</v>
      </c>
      <c r="F2328" s="65">
        <f t="shared" si="145"/>
        <v>10</v>
      </c>
      <c r="G2328" s="66" t="str">
        <f t="shared" si="146"/>
        <v>2010-12</v>
      </c>
      <c r="H2328" s="67" t="str">
        <f t="shared" si="148"/>
        <v>2023-T7 POAK-10</v>
      </c>
      <c r="I2328" s="302">
        <v>2.4698558748289601E-3</v>
      </c>
      <c r="J2328" s="305">
        <f>VLOOKUP(H2328,T7_ReductionFactor!$G$10:$H$3591,2,FALSE)</f>
        <v>0.70855301534650206</v>
      </c>
      <c r="K2328" s="75">
        <f t="shared" si="147"/>
        <v>1.7500238275813325E-3</v>
      </c>
      <c r="L2328" s="11"/>
      <c r="M2328" s="6"/>
      <c r="N2328" s="6"/>
      <c r="O2328" s="6"/>
      <c r="Q2328" s="7"/>
    </row>
    <row r="2329" spans="1:17" s="9" customFormat="1" ht="16.149999999999999" customHeight="1" x14ac:dyDescent="0.25">
      <c r="A2329" s="9" t="s">
        <v>192</v>
      </c>
      <c r="B2329" s="7">
        <v>2023</v>
      </c>
      <c r="C2329" s="296" t="s">
        <v>29</v>
      </c>
      <c r="D2329" s="307">
        <v>2012</v>
      </c>
      <c r="E2329" s="307" t="s">
        <v>194</v>
      </c>
      <c r="F2329" s="65">
        <f t="shared" si="145"/>
        <v>11</v>
      </c>
      <c r="G2329" s="66" t="str">
        <f t="shared" si="146"/>
        <v>2010-12</v>
      </c>
      <c r="H2329" s="67" t="str">
        <f t="shared" si="148"/>
        <v>2023-T7 POAK-11</v>
      </c>
      <c r="I2329" s="302">
        <v>2.5414438549702699E-3</v>
      </c>
      <c r="J2329" s="305">
        <f>VLOOKUP(H2329,T7_ReductionFactor!$G$10:$H$3591,2,FALSE)</f>
        <v>0.7062270074251551</v>
      </c>
      <c r="K2329" s="75">
        <f t="shared" si="147"/>
        <v>1.7948362882347036E-3</v>
      </c>
      <c r="L2329" s="11"/>
      <c r="M2329" s="6"/>
      <c r="N2329" s="6"/>
      <c r="O2329" s="6"/>
      <c r="Q2329" s="7"/>
    </row>
    <row r="2330" spans="1:17" s="9" customFormat="1" ht="16.149999999999999" customHeight="1" x14ac:dyDescent="0.25">
      <c r="A2330" s="9" t="s">
        <v>192</v>
      </c>
      <c r="B2330" s="7">
        <v>2023</v>
      </c>
      <c r="C2330" s="296" t="s">
        <v>30</v>
      </c>
      <c r="D2330" s="307">
        <v>2024</v>
      </c>
      <c r="E2330" s="307" t="s">
        <v>194</v>
      </c>
      <c r="F2330" s="65">
        <f t="shared" si="145"/>
        <v>-1</v>
      </c>
      <c r="G2330" s="66" t="str">
        <f t="shared" si="146"/>
        <v>2013+</v>
      </c>
      <c r="H2330" s="67" t="str">
        <f t="shared" si="148"/>
        <v>2023-T7 POLA--1</v>
      </c>
      <c r="I2330" s="302">
        <v>1.87024317402483E-4</v>
      </c>
      <c r="J2330" s="305">
        <f>VLOOKUP(H2330,T7_ReductionFactor!$G$10:$H$3591,2,FALSE)</f>
        <v>1</v>
      </c>
      <c r="K2330" s="75">
        <f t="shared" si="147"/>
        <v>1.87024317402483E-4</v>
      </c>
      <c r="L2330" s="11"/>
      <c r="M2330" s="6"/>
      <c r="N2330" s="6"/>
      <c r="O2330" s="6"/>
      <c r="Q2330" s="7"/>
    </row>
    <row r="2331" spans="1:17" s="9" customFormat="1" ht="16.149999999999999" customHeight="1" x14ac:dyDescent="0.25">
      <c r="A2331" s="9" t="s">
        <v>192</v>
      </c>
      <c r="B2331" s="7">
        <v>2023</v>
      </c>
      <c r="C2331" s="296" t="s">
        <v>30</v>
      </c>
      <c r="D2331" s="307">
        <v>2023</v>
      </c>
      <c r="E2331" s="307" t="s">
        <v>194</v>
      </c>
      <c r="F2331" s="65">
        <f t="shared" si="145"/>
        <v>0</v>
      </c>
      <c r="G2331" s="66" t="str">
        <f t="shared" si="146"/>
        <v>2013+</v>
      </c>
      <c r="H2331" s="67" t="str">
        <f t="shared" si="148"/>
        <v>2023-T7 POLA-0</v>
      </c>
      <c r="I2331" s="302">
        <v>4.9656104461628903E-4</v>
      </c>
      <c r="J2331" s="305">
        <f>VLOOKUP(H2331,T7_ReductionFactor!$G$10:$H$3591,2,FALSE)</f>
        <v>0.91908470423627187</v>
      </c>
      <c r="K2331" s="75">
        <f t="shared" si="147"/>
        <v>4.5638166082641622E-4</v>
      </c>
      <c r="L2331" s="11"/>
      <c r="M2331" s="6"/>
      <c r="N2331" s="6"/>
      <c r="O2331" s="6"/>
      <c r="Q2331" s="7"/>
    </row>
    <row r="2332" spans="1:17" s="9" customFormat="1" ht="16.149999999999999" customHeight="1" x14ac:dyDescent="0.25">
      <c r="A2332" s="9" t="s">
        <v>192</v>
      </c>
      <c r="B2332" s="7">
        <v>2023</v>
      </c>
      <c r="C2332" s="296" t="s">
        <v>30</v>
      </c>
      <c r="D2332" s="307">
        <v>2022</v>
      </c>
      <c r="E2332" s="307" t="s">
        <v>194</v>
      </c>
      <c r="F2332" s="65">
        <f t="shared" si="145"/>
        <v>1</v>
      </c>
      <c r="G2332" s="66" t="str">
        <f t="shared" si="146"/>
        <v>2013+</v>
      </c>
      <c r="H2332" s="67" t="str">
        <f t="shared" si="148"/>
        <v>2023-T7 POLA-1</v>
      </c>
      <c r="I2332" s="302">
        <v>8.9908380257891496E-4</v>
      </c>
      <c r="J2332" s="305">
        <f>VLOOKUP(H2332,T7_ReductionFactor!$G$10:$H$3591,2,FALSE)</f>
        <v>0.86776900663895262</v>
      </c>
      <c r="K2332" s="75">
        <f t="shared" si="147"/>
        <v>7.8019705824907727E-4</v>
      </c>
      <c r="L2332" s="11"/>
      <c r="M2332" s="6"/>
      <c r="N2332" s="6"/>
      <c r="O2332" s="6"/>
      <c r="Q2332" s="7"/>
    </row>
    <row r="2333" spans="1:17" s="9" customFormat="1" ht="16.149999999999999" customHeight="1" x14ac:dyDescent="0.25">
      <c r="A2333" s="9" t="s">
        <v>192</v>
      </c>
      <c r="B2333" s="7">
        <v>2023</v>
      </c>
      <c r="C2333" s="296" t="s">
        <v>30</v>
      </c>
      <c r="D2333" s="307">
        <v>2021</v>
      </c>
      <c r="E2333" s="307" t="s">
        <v>194</v>
      </c>
      <c r="F2333" s="65">
        <f t="shared" si="145"/>
        <v>2</v>
      </c>
      <c r="G2333" s="66" t="str">
        <f t="shared" si="146"/>
        <v>2013+</v>
      </c>
      <c r="H2333" s="67" t="str">
        <f t="shared" si="148"/>
        <v>2023-T7 POLA-2</v>
      </c>
      <c r="I2333" s="302">
        <v>1.059708515169E-3</v>
      </c>
      <c r="J2333" s="305">
        <f>VLOOKUP(H2333,T7_ReductionFactor!$G$10:$H$3591,2,FALSE)</f>
        <v>0.83267616048116033</v>
      </c>
      <c r="K2333" s="75">
        <f t="shared" si="147"/>
        <v>8.8239401764011441E-4</v>
      </c>
      <c r="L2333" s="11"/>
      <c r="M2333" s="6"/>
      <c r="N2333" s="6"/>
      <c r="O2333" s="6"/>
      <c r="Q2333" s="7"/>
    </row>
    <row r="2334" spans="1:17" s="9" customFormat="1" ht="16.149999999999999" customHeight="1" x14ac:dyDescent="0.25">
      <c r="A2334" s="9" t="s">
        <v>192</v>
      </c>
      <c r="B2334" s="7">
        <v>2023</v>
      </c>
      <c r="C2334" s="296" t="s">
        <v>30</v>
      </c>
      <c r="D2334" s="307">
        <v>2020</v>
      </c>
      <c r="E2334" s="307" t="s">
        <v>194</v>
      </c>
      <c r="F2334" s="65">
        <f t="shared" si="145"/>
        <v>3</v>
      </c>
      <c r="G2334" s="66" t="str">
        <f t="shared" si="146"/>
        <v>2013+</v>
      </c>
      <c r="H2334" s="67" t="str">
        <f t="shared" si="148"/>
        <v>2023-T7 POLA-3</v>
      </c>
      <c r="I2334" s="302">
        <v>1.2306466695514899E-3</v>
      </c>
      <c r="J2334" s="305">
        <f>VLOOKUP(H2334,T7_ReductionFactor!$G$10:$H$3591,2,FALSE)</f>
        <v>0.80547790766713734</v>
      </c>
      <c r="K2334" s="75">
        <f t="shared" si="147"/>
        <v>9.9125870446786519E-4</v>
      </c>
      <c r="L2334" s="11"/>
      <c r="M2334" s="6"/>
      <c r="N2334" s="6"/>
      <c r="O2334" s="6"/>
      <c r="Q2334" s="7"/>
    </row>
    <row r="2335" spans="1:17" s="9" customFormat="1" ht="16.149999999999999" customHeight="1" x14ac:dyDescent="0.25">
      <c r="A2335" s="9" t="s">
        <v>192</v>
      </c>
      <c r="B2335" s="7">
        <v>2023</v>
      </c>
      <c r="C2335" s="296" t="s">
        <v>30</v>
      </c>
      <c r="D2335" s="307">
        <v>2019</v>
      </c>
      <c r="E2335" s="307" t="s">
        <v>194</v>
      </c>
      <c r="F2335" s="65">
        <f t="shared" si="145"/>
        <v>4</v>
      </c>
      <c r="G2335" s="66" t="str">
        <f t="shared" si="146"/>
        <v>2013+</v>
      </c>
      <c r="H2335" s="67" t="str">
        <f t="shared" si="148"/>
        <v>2023-T7 POLA-4</v>
      </c>
      <c r="I2335" s="302">
        <v>1.4090724249434701E-3</v>
      </c>
      <c r="J2335" s="305">
        <f>VLOOKUP(H2335,T7_ReductionFactor!$G$10:$H$3591,2,FALSE)</f>
        <v>0.78417966780753123</v>
      </c>
      <c r="K2335" s="75">
        <f t="shared" si="147"/>
        <v>1.1049659461089228E-3</v>
      </c>
      <c r="L2335" s="11"/>
      <c r="M2335" s="6"/>
      <c r="N2335" s="6"/>
      <c r="O2335" s="6"/>
      <c r="Q2335" s="7"/>
    </row>
    <row r="2336" spans="1:17" s="9" customFormat="1" ht="16.149999999999999" customHeight="1" x14ac:dyDescent="0.25">
      <c r="A2336" s="9" t="s">
        <v>192</v>
      </c>
      <c r="B2336" s="7">
        <v>2023</v>
      </c>
      <c r="C2336" s="296" t="s">
        <v>30</v>
      </c>
      <c r="D2336" s="307">
        <v>2018</v>
      </c>
      <c r="E2336" s="307" t="s">
        <v>194</v>
      </c>
      <c r="F2336" s="65">
        <f t="shared" si="145"/>
        <v>5</v>
      </c>
      <c r="G2336" s="66" t="str">
        <f t="shared" si="146"/>
        <v>2013+</v>
      </c>
      <c r="H2336" s="67" t="str">
        <f t="shared" si="148"/>
        <v>2023-T7 POLA-5</v>
      </c>
      <c r="I2336" s="302">
        <v>1.6074357540483101E-3</v>
      </c>
      <c r="J2336" s="305">
        <f>VLOOKUP(H2336,T7_ReductionFactor!$G$10:$H$3591,2,FALSE)</f>
        <v>0.76608802083322203</v>
      </c>
      <c r="K2336" s="75">
        <f t="shared" si="147"/>
        <v>1.2314372754354277E-3</v>
      </c>
      <c r="L2336" s="11"/>
      <c r="M2336" s="6"/>
      <c r="N2336" s="6"/>
      <c r="O2336" s="6"/>
      <c r="Q2336" s="7"/>
    </row>
    <row r="2337" spans="1:17" s="9" customFormat="1" ht="16.149999999999999" customHeight="1" x14ac:dyDescent="0.25">
      <c r="A2337" s="9" t="s">
        <v>192</v>
      </c>
      <c r="B2337" s="7">
        <v>2023</v>
      </c>
      <c r="C2337" s="296" t="s">
        <v>30</v>
      </c>
      <c r="D2337" s="307">
        <v>2017</v>
      </c>
      <c r="E2337" s="307" t="s">
        <v>194</v>
      </c>
      <c r="F2337" s="65">
        <f t="shared" si="145"/>
        <v>6</v>
      </c>
      <c r="G2337" s="66" t="str">
        <f t="shared" si="146"/>
        <v>2013+</v>
      </c>
      <c r="H2337" s="67" t="str">
        <f t="shared" si="148"/>
        <v>2023-T7 POLA-6</v>
      </c>
      <c r="I2337" s="302">
        <v>3.4261380765513898E-3</v>
      </c>
      <c r="J2337" s="305">
        <f>VLOOKUP(H2337,T7_ReductionFactor!$G$10:$H$3591,2,FALSE)</f>
        <v>0.75540733820456218</v>
      </c>
      <c r="K2337" s="75">
        <f t="shared" si="147"/>
        <v>2.588129844728984E-3</v>
      </c>
      <c r="L2337" s="11"/>
      <c r="M2337" s="6"/>
      <c r="N2337" s="6"/>
      <c r="O2337" s="6"/>
      <c r="Q2337" s="7"/>
    </row>
    <row r="2338" spans="1:17" s="9" customFormat="1" ht="16.149999999999999" customHeight="1" x14ac:dyDescent="0.25">
      <c r="A2338" s="9" t="s">
        <v>192</v>
      </c>
      <c r="B2338" s="7">
        <v>2023</v>
      </c>
      <c r="C2338" s="296" t="s">
        <v>30</v>
      </c>
      <c r="D2338" s="307">
        <v>2016</v>
      </c>
      <c r="E2338" s="307" t="s">
        <v>194</v>
      </c>
      <c r="F2338" s="65">
        <f t="shared" si="145"/>
        <v>7</v>
      </c>
      <c r="G2338" s="66" t="str">
        <f t="shared" si="146"/>
        <v>2013+</v>
      </c>
      <c r="H2338" s="67" t="str">
        <f t="shared" si="148"/>
        <v>2023-T7 POLA-7</v>
      </c>
      <c r="I2338" s="302">
        <v>5.3207868940712199E-3</v>
      </c>
      <c r="J2338" s="305">
        <f>VLOOKUP(H2338,T7_ReductionFactor!$G$10:$H$3591,2,FALSE)</f>
        <v>0.74775185883655881</v>
      </c>
      <c r="K2338" s="75">
        <f t="shared" si="147"/>
        <v>3.9786282905149547E-3</v>
      </c>
      <c r="L2338" s="11"/>
      <c r="M2338" s="6"/>
      <c r="N2338" s="6"/>
      <c r="O2338" s="6"/>
      <c r="Q2338" s="7"/>
    </row>
    <row r="2339" spans="1:17" s="9" customFormat="1" ht="16.149999999999999" customHeight="1" x14ac:dyDescent="0.25">
      <c r="A2339" s="9" t="s">
        <v>192</v>
      </c>
      <c r="B2339" s="7">
        <v>2023</v>
      </c>
      <c r="C2339" s="296" t="s">
        <v>30</v>
      </c>
      <c r="D2339" s="307">
        <v>2015</v>
      </c>
      <c r="E2339" s="307" t="s">
        <v>194</v>
      </c>
      <c r="F2339" s="65">
        <f t="shared" si="145"/>
        <v>8</v>
      </c>
      <c r="G2339" s="66" t="str">
        <f t="shared" si="146"/>
        <v>2013+</v>
      </c>
      <c r="H2339" s="67" t="str">
        <f t="shared" si="148"/>
        <v>2023-T7 POLA-8</v>
      </c>
      <c r="I2339" s="302">
        <v>6.6770589312421203E-3</v>
      </c>
      <c r="J2339" s="305">
        <f>VLOOKUP(H2339,T7_ReductionFactor!$G$10:$H$3591,2,FALSE)</f>
        <v>0.74149212304835899</v>
      </c>
      <c r="K2339" s="75">
        <f t="shared" si="147"/>
        <v>4.9509866026457268E-3</v>
      </c>
      <c r="L2339" s="11"/>
      <c r="M2339" s="6"/>
      <c r="N2339" s="6"/>
      <c r="O2339" s="6"/>
      <c r="Q2339" s="7"/>
    </row>
    <row r="2340" spans="1:17" s="9" customFormat="1" ht="16.149999999999999" customHeight="1" x14ac:dyDescent="0.25">
      <c r="A2340" s="9" t="s">
        <v>192</v>
      </c>
      <c r="B2340" s="7">
        <v>2023</v>
      </c>
      <c r="C2340" s="296" t="s">
        <v>30</v>
      </c>
      <c r="D2340" s="307">
        <v>2014</v>
      </c>
      <c r="E2340" s="307" t="s">
        <v>194</v>
      </c>
      <c r="F2340" s="65">
        <f t="shared" si="145"/>
        <v>9</v>
      </c>
      <c r="G2340" s="66" t="str">
        <f t="shared" si="146"/>
        <v>2013+</v>
      </c>
      <c r="H2340" s="67" t="str">
        <f t="shared" si="148"/>
        <v>2023-T7 POLA-9</v>
      </c>
      <c r="I2340" s="302">
        <v>8.0574964558547003E-3</v>
      </c>
      <c r="J2340" s="305">
        <f>VLOOKUP(H2340,T7_ReductionFactor!$G$10:$H$3591,2,FALSE)</f>
        <v>0.73629214036464663</v>
      </c>
      <c r="K2340" s="75">
        <f t="shared" si="147"/>
        <v>5.9326713114618117E-3</v>
      </c>
      <c r="L2340" s="11"/>
      <c r="M2340" s="6"/>
      <c r="N2340" s="6"/>
      <c r="O2340" s="6"/>
      <c r="Q2340" s="7"/>
    </row>
    <row r="2341" spans="1:17" s="9" customFormat="1" ht="16.149999999999999" customHeight="1" x14ac:dyDescent="0.25">
      <c r="A2341" s="9" t="s">
        <v>192</v>
      </c>
      <c r="B2341" s="7">
        <v>2023</v>
      </c>
      <c r="C2341" s="296" t="s">
        <v>30</v>
      </c>
      <c r="D2341" s="307">
        <v>2013</v>
      </c>
      <c r="E2341" s="307" t="s">
        <v>194</v>
      </c>
      <c r="F2341" s="65">
        <f t="shared" si="145"/>
        <v>10</v>
      </c>
      <c r="G2341" s="66" t="str">
        <f t="shared" si="146"/>
        <v>2010-12</v>
      </c>
      <c r="H2341" s="67" t="str">
        <f t="shared" si="148"/>
        <v>2023-T7 POLA-10</v>
      </c>
      <c r="I2341" s="302">
        <v>1.07940388846483E-2</v>
      </c>
      <c r="J2341" s="305">
        <f>VLOOKUP(H2341,T7_ReductionFactor!$G$10:$H$3591,2,FALSE)</f>
        <v>0.70855301534650206</v>
      </c>
      <c r="K2341" s="75">
        <f t="shared" si="147"/>
        <v>7.6481487994849466E-3</v>
      </c>
      <c r="L2341" s="11"/>
      <c r="M2341" s="6"/>
      <c r="N2341" s="6"/>
      <c r="O2341" s="6"/>
      <c r="Q2341" s="7"/>
    </row>
    <row r="2342" spans="1:17" s="9" customFormat="1" ht="16.149999999999999" customHeight="1" x14ac:dyDescent="0.25">
      <c r="A2342" s="9" t="s">
        <v>192</v>
      </c>
      <c r="B2342" s="7">
        <v>2023</v>
      </c>
      <c r="C2342" s="296" t="s">
        <v>30</v>
      </c>
      <c r="D2342" s="307">
        <v>2012</v>
      </c>
      <c r="E2342" s="307" t="s">
        <v>194</v>
      </c>
      <c r="F2342" s="65">
        <f t="shared" si="145"/>
        <v>11</v>
      </c>
      <c r="G2342" s="66" t="str">
        <f t="shared" si="146"/>
        <v>2010-12</v>
      </c>
      <c r="H2342" s="67" t="str">
        <f t="shared" si="148"/>
        <v>2023-T7 POLA-11</v>
      </c>
      <c r="I2342" s="302">
        <v>1.11073028263995E-2</v>
      </c>
      <c r="J2342" s="305">
        <f>VLOOKUP(H2342,T7_ReductionFactor!$G$10:$H$3591,2,FALSE)</f>
        <v>0.7062270074251551</v>
      </c>
      <c r="K2342" s="75">
        <f t="shared" si="147"/>
        <v>7.8442772356530858E-3</v>
      </c>
      <c r="L2342" s="11"/>
      <c r="M2342" s="6"/>
      <c r="N2342" s="6"/>
      <c r="O2342" s="6"/>
      <c r="Q2342" s="7"/>
    </row>
    <row r="2343" spans="1:17" s="9" customFormat="1" ht="16.149999999999999" customHeight="1" x14ac:dyDescent="0.25">
      <c r="A2343" s="9" t="s">
        <v>192</v>
      </c>
      <c r="B2343" s="7">
        <v>2023</v>
      </c>
      <c r="C2343" s="296" t="s">
        <v>31</v>
      </c>
      <c r="D2343" s="307">
        <v>2024</v>
      </c>
      <c r="E2343" s="307" t="s">
        <v>194</v>
      </c>
      <c r="F2343" s="65">
        <f t="shared" si="145"/>
        <v>-1</v>
      </c>
      <c r="G2343" s="66" t="str">
        <f t="shared" si="146"/>
        <v>2013+</v>
      </c>
      <c r="H2343" s="67" t="str">
        <f t="shared" si="148"/>
        <v>2023-T7 PTO--1</v>
      </c>
      <c r="I2343" s="302">
        <v>3.8075160508351999E-6</v>
      </c>
      <c r="J2343" s="305">
        <f>VLOOKUP(H2343,T7_ReductionFactor!$G$10:$H$3591,2,FALSE)</f>
        <v>1</v>
      </c>
      <c r="K2343" s="75">
        <f t="shared" si="147"/>
        <v>3.8075160508351999E-6</v>
      </c>
      <c r="L2343" s="11"/>
      <c r="M2343" s="6"/>
      <c r="N2343" s="6"/>
      <c r="O2343" s="6"/>
      <c r="Q2343" s="7"/>
    </row>
    <row r="2344" spans="1:17" s="9" customFormat="1" ht="16.149999999999999" customHeight="1" x14ac:dyDescent="0.25">
      <c r="A2344" s="9" t="s">
        <v>192</v>
      </c>
      <c r="B2344" s="7">
        <v>2023</v>
      </c>
      <c r="C2344" s="296" t="s">
        <v>31</v>
      </c>
      <c r="D2344" s="307">
        <v>2023</v>
      </c>
      <c r="E2344" s="307" t="s">
        <v>194</v>
      </c>
      <c r="F2344" s="65">
        <f t="shared" si="145"/>
        <v>0</v>
      </c>
      <c r="G2344" s="66" t="str">
        <f t="shared" si="146"/>
        <v>2013+</v>
      </c>
      <c r="H2344" s="67" t="str">
        <f t="shared" si="148"/>
        <v>2023-T7 PTO-0</v>
      </c>
      <c r="I2344" s="302">
        <v>4.55621150155795E-5</v>
      </c>
      <c r="J2344" s="305">
        <f>VLOOKUP(H2344,T7_ReductionFactor!$G$10:$H$3591,2,FALSE)</f>
        <v>0.95227410448173755</v>
      </c>
      <c r="K2344" s="75">
        <f t="shared" si="147"/>
        <v>4.3387622274754894E-5</v>
      </c>
      <c r="L2344" s="11"/>
      <c r="M2344" s="6"/>
      <c r="N2344" s="6"/>
      <c r="O2344" s="6"/>
      <c r="Q2344" s="7"/>
    </row>
    <row r="2345" spans="1:17" s="9" customFormat="1" ht="16.149999999999999" customHeight="1" x14ac:dyDescent="0.25">
      <c r="A2345" s="9" t="s">
        <v>192</v>
      </c>
      <c r="B2345" s="7">
        <v>2023</v>
      </c>
      <c r="C2345" s="296" t="s">
        <v>31</v>
      </c>
      <c r="D2345" s="307">
        <v>2022</v>
      </c>
      <c r="E2345" s="307" t="s">
        <v>194</v>
      </c>
      <c r="F2345" s="65">
        <f t="shared" si="145"/>
        <v>1</v>
      </c>
      <c r="G2345" s="66" t="str">
        <f t="shared" si="146"/>
        <v>2013+</v>
      </c>
      <c r="H2345" s="67" t="str">
        <f t="shared" si="148"/>
        <v>2023-T7 PTO-1</v>
      </c>
      <c r="I2345" s="302">
        <v>6.4498464008849794E-5</v>
      </c>
      <c r="J2345" s="305">
        <f>VLOOKUP(H2345,T7_ReductionFactor!$G$10:$H$3591,2,FALSE)</f>
        <v>0.91708819832269928</v>
      </c>
      <c r="K2345" s="75">
        <f t="shared" si="147"/>
        <v>5.9150780152457523E-5</v>
      </c>
      <c r="L2345" s="11"/>
      <c r="M2345" s="6"/>
      <c r="N2345" s="6"/>
      <c r="O2345" s="6"/>
      <c r="Q2345" s="7"/>
    </row>
    <row r="2346" spans="1:17" s="9" customFormat="1" ht="16.149999999999999" customHeight="1" x14ac:dyDescent="0.25">
      <c r="A2346" s="9" t="s">
        <v>192</v>
      </c>
      <c r="B2346" s="7">
        <v>2023</v>
      </c>
      <c r="C2346" s="296" t="s">
        <v>31</v>
      </c>
      <c r="D2346" s="307">
        <v>2021</v>
      </c>
      <c r="E2346" s="307" t="s">
        <v>194</v>
      </c>
      <c r="F2346" s="65">
        <f t="shared" si="145"/>
        <v>2</v>
      </c>
      <c r="G2346" s="66" t="str">
        <f t="shared" si="146"/>
        <v>2013+</v>
      </c>
      <c r="H2346" s="67" t="str">
        <f t="shared" si="148"/>
        <v>2023-T7 PTO-2</v>
      </c>
      <c r="I2346" s="302">
        <v>6.8257778735688598E-5</v>
      </c>
      <c r="J2346" s="305">
        <f>VLOOKUP(H2346,T7_ReductionFactor!$G$10:$H$3591,2,FALSE)</f>
        <v>0.89042405336767816</v>
      </c>
      <c r="K2346" s="75">
        <f t="shared" si="147"/>
        <v>6.0778368015705949E-5</v>
      </c>
      <c r="L2346" s="11"/>
      <c r="M2346" s="6"/>
      <c r="N2346" s="6"/>
      <c r="O2346" s="6"/>
      <c r="Q2346" s="7"/>
    </row>
    <row r="2347" spans="1:17" s="9" customFormat="1" ht="16.149999999999999" customHeight="1" x14ac:dyDescent="0.25">
      <c r="A2347" s="9" t="s">
        <v>192</v>
      </c>
      <c r="B2347" s="7">
        <v>2023</v>
      </c>
      <c r="C2347" s="296" t="s">
        <v>31</v>
      </c>
      <c r="D2347" s="307">
        <v>2020</v>
      </c>
      <c r="E2347" s="307" t="s">
        <v>194</v>
      </c>
      <c r="F2347" s="65">
        <f t="shared" si="145"/>
        <v>3</v>
      </c>
      <c r="G2347" s="66" t="str">
        <f t="shared" si="146"/>
        <v>2013+</v>
      </c>
      <c r="H2347" s="67" t="str">
        <f t="shared" si="148"/>
        <v>2023-T7 PTO-3</v>
      </c>
      <c r="I2347" s="302">
        <v>7.3766674524848802E-5</v>
      </c>
      <c r="J2347" s="305">
        <f>VLOOKUP(H2347,T7_ReductionFactor!$G$10:$H$3591,2,FALSE)</f>
        <v>0.86972595774032468</v>
      </c>
      <c r="K2347" s="75">
        <f t="shared" si="147"/>
        <v>6.415679165044294E-5</v>
      </c>
      <c r="L2347" s="11"/>
      <c r="M2347" s="6"/>
      <c r="N2347" s="6"/>
      <c r="O2347" s="6"/>
      <c r="Q2347" s="7"/>
    </row>
    <row r="2348" spans="1:17" s="9" customFormat="1" ht="16.149999999999999" customHeight="1" x14ac:dyDescent="0.25">
      <c r="A2348" s="9" t="s">
        <v>192</v>
      </c>
      <c r="B2348" s="7">
        <v>2023</v>
      </c>
      <c r="C2348" s="296" t="s">
        <v>31</v>
      </c>
      <c r="D2348" s="307">
        <v>2019</v>
      </c>
      <c r="E2348" s="307" t="s">
        <v>194</v>
      </c>
      <c r="F2348" s="65">
        <f t="shared" si="145"/>
        <v>4</v>
      </c>
      <c r="G2348" s="66" t="str">
        <f t="shared" si="146"/>
        <v>2013+</v>
      </c>
      <c r="H2348" s="67" t="str">
        <f t="shared" si="148"/>
        <v>2023-T7 PTO-4</v>
      </c>
      <c r="I2348" s="302">
        <v>7.94102731052617E-5</v>
      </c>
      <c r="J2348" s="305">
        <f>VLOOKUP(H2348,T7_ReductionFactor!$G$10:$H$3591,2,FALSE)</f>
        <v>0.85330448896685251</v>
      </c>
      <c r="K2348" s="75">
        <f t="shared" si="147"/>
        <v>6.7761142510803523E-5</v>
      </c>
      <c r="L2348" s="11"/>
      <c r="M2348" s="6"/>
      <c r="N2348" s="6"/>
      <c r="O2348" s="6"/>
      <c r="Q2348" s="7"/>
    </row>
    <row r="2349" spans="1:17" s="9" customFormat="1" ht="16.149999999999999" customHeight="1" x14ac:dyDescent="0.25">
      <c r="A2349" s="9" t="s">
        <v>192</v>
      </c>
      <c r="B2349" s="7">
        <v>2023</v>
      </c>
      <c r="C2349" s="296" t="s">
        <v>31</v>
      </c>
      <c r="D2349" s="307">
        <v>2018</v>
      </c>
      <c r="E2349" s="307" t="s">
        <v>194</v>
      </c>
      <c r="F2349" s="65">
        <f t="shared" si="145"/>
        <v>5</v>
      </c>
      <c r="G2349" s="66" t="str">
        <f t="shared" si="146"/>
        <v>2013+</v>
      </c>
      <c r="H2349" s="67" t="str">
        <f t="shared" si="148"/>
        <v>2023-T7 PTO-5</v>
      </c>
      <c r="I2349" s="302">
        <v>8.2114357988708495E-5</v>
      </c>
      <c r="J2349" s="305">
        <f>VLOOKUP(H2349,T7_ReductionFactor!$G$10:$H$3591,2,FALSE)</f>
        <v>0.84000162570230419</v>
      </c>
      <c r="K2349" s="75">
        <f t="shared" si="147"/>
        <v>6.8976194204016121E-5</v>
      </c>
      <c r="L2349" s="11"/>
      <c r="M2349" s="6"/>
      <c r="N2349" s="6"/>
      <c r="O2349" s="6"/>
      <c r="Q2349" s="7"/>
    </row>
    <row r="2350" spans="1:17" s="9" customFormat="1" ht="16.149999999999999" customHeight="1" x14ac:dyDescent="0.25">
      <c r="A2350" s="9" t="s">
        <v>192</v>
      </c>
      <c r="B2350" s="7">
        <v>2023</v>
      </c>
      <c r="C2350" s="296" t="s">
        <v>31</v>
      </c>
      <c r="D2350" s="307">
        <v>2017</v>
      </c>
      <c r="E2350" s="307" t="s">
        <v>194</v>
      </c>
      <c r="F2350" s="65">
        <f t="shared" si="145"/>
        <v>6</v>
      </c>
      <c r="G2350" s="66" t="str">
        <f t="shared" si="146"/>
        <v>2013+</v>
      </c>
      <c r="H2350" s="67" t="str">
        <f t="shared" si="148"/>
        <v>2023-T7 PTO-6</v>
      </c>
      <c r="I2350" s="302">
        <v>8.4517248344769802E-5</v>
      </c>
      <c r="J2350" s="305">
        <f>VLOOKUP(H2350,T7_ReductionFactor!$G$10:$H$3591,2,FALSE)</f>
        <v>0.82900146990821466</v>
      </c>
      <c r="K2350" s="75">
        <f t="shared" si="147"/>
        <v>7.0064923110411785E-5</v>
      </c>
      <c r="L2350" s="11"/>
      <c r="M2350" s="6"/>
      <c r="N2350" s="6"/>
      <c r="O2350" s="6"/>
      <c r="Q2350" s="7"/>
    </row>
    <row r="2351" spans="1:17" s="9" customFormat="1" ht="16.149999999999999" customHeight="1" x14ac:dyDescent="0.25">
      <c r="A2351" s="9" t="s">
        <v>192</v>
      </c>
      <c r="B2351" s="7">
        <v>2023</v>
      </c>
      <c r="C2351" s="296" t="s">
        <v>31</v>
      </c>
      <c r="D2351" s="307">
        <v>2016</v>
      </c>
      <c r="E2351" s="307" t="s">
        <v>194</v>
      </c>
      <c r="F2351" s="65">
        <f t="shared" si="145"/>
        <v>7</v>
      </c>
      <c r="G2351" s="66" t="str">
        <f t="shared" si="146"/>
        <v>2013+</v>
      </c>
      <c r="H2351" s="67" t="str">
        <f t="shared" si="148"/>
        <v>2023-T7 PTO-7</v>
      </c>
      <c r="I2351" s="302">
        <v>2.2581825170395799E-4</v>
      </c>
      <c r="J2351" s="305">
        <f>VLOOKUP(H2351,T7_ReductionFactor!$G$10:$H$3591,2,FALSE)</f>
        <v>0.81971711439421902</v>
      </c>
      <c r="K2351" s="75">
        <f t="shared" si="147"/>
        <v>1.8510708566431587E-4</v>
      </c>
      <c r="L2351" s="11"/>
      <c r="M2351" s="6"/>
      <c r="N2351" s="6"/>
      <c r="O2351" s="6"/>
      <c r="Q2351" s="7"/>
    </row>
    <row r="2352" spans="1:17" s="9" customFormat="1" ht="16.149999999999999" customHeight="1" x14ac:dyDescent="0.25">
      <c r="A2352" s="9" t="s">
        <v>192</v>
      </c>
      <c r="B2352" s="7">
        <v>2023</v>
      </c>
      <c r="C2352" s="296" t="s">
        <v>31</v>
      </c>
      <c r="D2352" s="307">
        <v>2015</v>
      </c>
      <c r="E2352" s="307" t="s">
        <v>194</v>
      </c>
      <c r="F2352" s="65">
        <f t="shared" si="145"/>
        <v>8</v>
      </c>
      <c r="G2352" s="66" t="str">
        <f t="shared" si="146"/>
        <v>2013+</v>
      </c>
      <c r="H2352" s="67" t="str">
        <f t="shared" si="148"/>
        <v>2023-T7 PTO-8</v>
      </c>
      <c r="I2352" s="302">
        <v>4.6871821935226798E-4</v>
      </c>
      <c r="J2352" s="305">
        <f>VLOOKUP(H2352,T7_ReductionFactor!$G$10:$H$3591,2,FALSE)</f>
        <v>0.8117213817077612</v>
      </c>
      <c r="K2352" s="75">
        <f t="shared" si="147"/>
        <v>3.8046860064422448E-4</v>
      </c>
      <c r="L2352" s="11"/>
      <c r="M2352" s="6"/>
      <c r="N2352" s="6"/>
      <c r="O2352" s="6"/>
      <c r="Q2352" s="7"/>
    </row>
    <row r="2353" spans="1:17" s="9" customFormat="1" ht="16.149999999999999" customHeight="1" x14ac:dyDescent="0.25">
      <c r="A2353" s="9" t="s">
        <v>192</v>
      </c>
      <c r="B2353" s="7">
        <v>2023</v>
      </c>
      <c r="C2353" s="296" t="s">
        <v>31</v>
      </c>
      <c r="D2353" s="307">
        <v>2014</v>
      </c>
      <c r="E2353" s="307" t="s">
        <v>194</v>
      </c>
      <c r="F2353" s="65">
        <f t="shared" si="145"/>
        <v>9</v>
      </c>
      <c r="G2353" s="66" t="str">
        <f t="shared" si="146"/>
        <v>2013+</v>
      </c>
      <c r="H2353" s="67" t="str">
        <f t="shared" si="148"/>
        <v>2023-T7 PTO-9</v>
      </c>
      <c r="I2353" s="302">
        <v>2.5684439833958701E-4</v>
      </c>
      <c r="J2353" s="305">
        <f>VLOOKUP(H2353,T7_ReductionFactor!$G$10:$H$3591,2,FALSE)</f>
        <v>0.80470491522754428</v>
      </c>
      <c r="K2353" s="75">
        <f t="shared" si="147"/>
        <v>2.0668394979252698E-4</v>
      </c>
      <c r="L2353" s="11"/>
      <c r="M2353" s="6"/>
      <c r="N2353" s="6"/>
      <c r="O2353" s="6"/>
      <c r="Q2353" s="7"/>
    </row>
    <row r="2354" spans="1:17" s="9" customFormat="1" ht="16.149999999999999" customHeight="1" x14ac:dyDescent="0.25">
      <c r="A2354" s="9" t="s">
        <v>192</v>
      </c>
      <c r="B2354" s="7">
        <v>2023</v>
      </c>
      <c r="C2354" s="296" t="s">
        <v>31</v>
      </c>
      <c r="D2354" s="307">
        <v>2013</v>
      </c>
      <c r="E2354" s="307" t="s">
        <v>194</v>
      </c>
      <c r="F2354" s="65">
        <f t="shared" si="145"/>
        <v>10</v>
      </c>
      <c r="G2354" s="66" t="str">
        <f t="shared" si="146"/>
        <v>2010-12</v>
      </c>
      <c r="H2354" s="67" t="str">
        <f t="shared" si="148"/>
        <v>2023-T7 PTO-10</v>
      </c>
      <c r="I2354" s="302">
        <v>2.39780558244702E-4</v>
      </c>
      <c r="J2354" s="305">
        <f>VLOOKUP(H2354,T7_ReductionFactor!$G$10:$H$3591,2,FALSE)</f>
        <v>0.76405635512480663</v>
      </c>
      <c r="K2354" s="75">
        <f t="shared" si="147"/>
        <v>1.8320585936223841E-4</v>
      </c>
      <c r="L2354" s="11"/>
      <c r="M2354" s="6"/>
      <c r="N2354" s="6"/>
      <c r="O2354" s="6"/>
      <c r="Q2354" s="7"/>
    </row>
    <row r="2355" spans="1:17" s="9" customFormat="1" ht="16.149999999999999" customHeight="1" x14ac:dyDescent="0.25">
      <c r="A2355" s="9" t="s">
        <v>192</v>
      </c>
      <c r="B2355" s="7">
        <v>2023</v>
      </c>
      <c r="C2355" s="296" t="s">
        <v>31</v>
      </c>
      <c r="D2355" s="307">
        <v>2012</v>
      </c>
      <c r="E2355" s="307" t="s">
        <v>194</v>
      </c>
      <c r="F2355" s="65">
        <f t="shared" si="145"/>
        <v>11</v>
      </c>
      <c r="G2355" s="66" t="str">
        <f t="shared" si="146"/>
        <v>2010-12</v>
      </c>
      <c r="H2355" s="67" t="str">
        <f t="shared" si="148"/>
        <v>2023-T7 PTO-11</v>
      </c>
      <c r="I2355" s="302">
        <v>3.34551768102406E-4</v>
      </c>
      <c r="J2355" s="305">
        <f>VLOOKUP(H2355,T7_ReductionFactor!$G$10:$H$3591,2,FALSE)</f>
        <v>0.75902287389381606</v>
      </c>
      <c r="K2355" s="75">
        <f t="shared" si="147"/>
        <v>2.539324444913457E-4</v>
      </c>
      <c r="L2355" s="11"/>
      <c r="M2355" s="6"/>
      <c r="N2355" s="6"/>
      <c r="O2355" s="6"/>
      <c r="Q2355" s="7"/>
    </row>
    <row r="2356" spans="1:17" s="9" customFormat="1" ht="16.149999999999999" customHeight="1" x14ac:dyDescent="0.25">
      <c r="A2356" s="9" t="s">
        <v>192</v>
      </c>
      <c r="B2356" s="7">
        <v>2023</v>
      </c>
      <c r="C2356" s="296" t="s">
        <v>31</v>
      </c>
      <c r="D2356" s="307">
        <v>2011</v>
      </c>
      <c r="E2356" s="307" t="s">
        <v>194</v>
      </c>
      <c r="F2356" s="65">
        <f t="shared" si="145"/>
        <v>12</v>
      </c>
      <c r="G2356" s="66" t="str">
        <f t="shared" si="146"/>
        <v>2010-12</v>
      </c>
      <c r="H2356" s="67" t="str">
        <f t="shared" si="148"/>
        <v>2023-T7 PTO-12</v>
      </c>
      <c r="I2356" s="302">
        <v>1.5333061452540899E-6</v>
      </c>
      <c r="J2356" s="305">
        <f>VLOOKUP(H2356,T7_ReductionFactor!$G$10:$H$3591,2,FALSE)</f>
        <v>0.75452016709737924</v>
      </c>
      <c r="K2356" s="75">
        <f t="shared" si="147"/>
        <v>1.1569104089285543E-6</v>
      </c>
      <c r="L2356" s="11"/>
      <c r="M2356" s="6"/>
      <c r="N2356" s="6"/>
      <c r="O2356" s="6"/>
      <c r="Q2356" s="7"/>
    </row>
    <row r="2357" spans="1:17" s="9" customFormat="1" ht="16.149999999999999" customHeight="1" x14ac:dyDescent="0.25">
      <c r="A2357" s="9" t="s">
        <v>192</v>
      </c>
      <c r="B2357" s="7">
        <v>2023</v>
      </c>
      <c r="C2357" s="296" t="s">
        <v>31</v>
      </c>
      <c r="D2357" s="307">
        <v>2010</v>
      </c>
      <c r="E2357" s="307" t="s">
        <v>194</v>
      </c>
      <c r="F2357" s="65">
        <f t="shared" si="145"/>
        <v>13</v>
      </c>
      <c r="G2357" s="66" t="str">
        <f t="shared" si="146"/>
        <v>2007-09</v>
      </c>
      <c r="H2357" s="67" t="str">
        <f t="shared" si="148"/>
        <v>2023-T7 PTO-13</v>
      </c>
      <c r="I2357" s="302">
        <v>2.4454806861761601E-6</v>
      </c>
      <c r="J2357" s="305">
        <f>VLOOKUP(H2357,T7_ReductionFactor!$G$10:$H$3591,2,FALSE)</f>
        <v>0.80464252485825971</v>
      </c>
      <c r="K2357" s="75">
        <f t="shared" si="147"/>
        <v>1.967737753816895E-6</v>
      </c>
      <c r="L2357" s="11"/>
      <c r="M2357" s="6"/>
      <c r="N2357" s="6"/>
      <c r="O2357" s="6"/>
      <c r="Q2357" s="7"/>
    </row>
    <row r="2358" spans="1:17" s="9" customFormat="1" ht="16.149999999999999" customHeight="1" x14ac:dyDescent="0.25">
      <c r="A2358" s="9" t="s">
        <v>192</v>
      </c>
      <c r="B2358" s="7">
        <v>2023</v>
      </c>
      <c r="C2358" s="296" t="s">
        <v>31</v>
      </c>
      <c r="D2358" s="307">
        <v>2009</v>
      </c>
      <c r="E2358" s="307" t="s">
        <v>194</v>
      </c>
      <c r="F2358" s="65">
        <f t="shared" si="145"/>
        <v>14</v>
      </c>
      <c r="G2358" s="66" t="str">
        <f t="shared" si="146"/>
        <v>2007-09</v>
      </c>
      <c r="H2358" s="67" t="str">
        <f t="shared" si="148"/>
        <v>2023-T7 PTO-14</v>
      </c>
      <c r="I2358" s="302">
        <v>6.2396514241898401E-6</v>
      </c>
      <c r="J2358" s="305">
        <f>VLOOKUP(H2358,T7_ReductionFactor!$G$10:$H$3591,2,FALSE)</f>
        <v>0.80017496525959353</v>
      </c>
      <c r="K2358" s="75">
        <f t="shared" si="147"/>
        <v>4.9928128615830787E-6</v>
      </c>
      <c r="L2358" s="11"/>
      <c r="M2358" s="6"/>
      <c r="N2358" s="6"/>
      <c r="O2358" s="6"/>
      <c r="Q2358" s="7"/>
    </row>
    <row r="2359" spans="1:17" s="9" customFormat="1" ht="16.149999999999999" customHeight="1" x14ac:dyDescent="0.25">
      <c r="A2359" s="9" t="s">
        <v>192</v>
      </c>
      <c r="B2359" s="7">
        <v>2023</v>
      </c>
      <c r="C2359" s="296" t="s">
        <v>31</v>
      </c>
      <c r="D2359" s="307">
        <v>2008</v>
      </c>
      <c r="E2359" s="307" t="s">
        <v>194</v>
      </c>
      <c r="F2359" s="65">
        <f t="shared" si="145"/>
        <v>15</v>
      </c>
      <c r="G2359" s="66" t="str">
        <f t="shared" si="146"/>
        <v>2007-09</v>
      </c>
      <c r="H2359" s="67" t="str">
        <f t="shared" si="148"/>
        <v>2023-T7 PTO-15</v>
      </c>
      <c r="I2359" s="302">
        <v>9.0421574277174202E-6</v>
      </c>
      <c r="J2359" s="305">
        <f>VLOOKUP(H2359,T7_ReductionFactor!$G$10:$H$3591,2,FALSE)</f>
        <v>0.7963148821649938</v>
      </c>
      <c r="K2359" s="75">
        <f t="shared" si="147"/>
        <v>7.2004045265701212E-6</v>
      </c>
      <c r="L2359" s="11"/>
      <c r="M2359" s="6"/>
      <c r="N2359" s="6"/>
      <c r="O2359" s="6"/>
      <c r="Q2359" s="7"/>
    </row>
    <row r="2360" spans="1:17" s="9" customFormat="1" ht="16.149999999999999" customHeight="1" x14ac:dyDescent="0.25">
      <c r="A2360" s="9" t="s">
        <v>192</v>
      </c>
      <c r="B2360" s="7">
        <v>2023</v>
      </c>
      <c r="C2360" s="296" t="s">
        <v>31</v>
      </c>
      <c r="D2360" s="307">
        <v>2007</v>
      </c>
      <c r="E2360" s="307" t="s">
        <v>194</v>
      </c>
      <c r="F2360" s="65">
        <f t="shared" si="145"/>
        <v>16</v>
      </c>
      <c r="G2360" s="66" t="str">
        <f t="shared" si="146"/>
        <v>1997-06</v>
      </c>
      <c r="H2360" s="67" t="str">
        <f t="shared" si="148"/>
        <v>2023-T7 PTO-16</v>
      </c>
      <c r="I2360" s="302">
        <v>5.6096277993226799E-5</v>
      </c>
      <c r="J2360" s="305">
        <f>VLOOKUP(H2360,T7_ReductionFactor!$G$10:$H$3591,2,FALSE)</f>
        <v>0.89419925267484224</v>
      </c>
      <c r="K2360" s="75">
        <f t="shared" si="147"/>
        <v>5.01612498593836E-5</v>
      </c>
      <c r="L2360" s="11"/>
      <c r="M2360" s="6"/>
      <c r="N2360" s="6"/>
      <c r="O2360" s="6"/>
      <c r="Q2360" s="7"/>
    </row>
    <row r="2361" spans="1:17" s="9" customFormat="1" ht="16.149999999999999" customHeight="1" x14ac:dyDescent="0.25">
      <c r="A2361" s="9" t="s">
        <v>192</v>
      </c>
      <c r="B2361" s="7">
        <v>2023</v>
      </c>
      <c r="C2361" s="296" t="s">
        <v>31</v>
      </c>
      <c r="D2361" s="307">
        <v>2006</v>
      </c>
      <c r="E2361" s="307" t="s">
        <v>194</v>
      </c>
      <c r="F2361" s="65">
        <f t="shared" si="145"/>
        <v>17</v>
      </c>
      <c r="G2361" s="66" t="str">
        <f t="shared" si="146"/>
        <v>1997-06</v>
      </c>
      <c r="H2361" s="67" t="str">
        <f t="shared" si="148"/>
        <v>2023-T7 PTO-17</v>
      </c>
      <c r="I2361" s="302">
        <v>5.2135519927491903E-5</v>
      </c>
      <c r="J2361" s="305">
        <f>VLOOKUP(H2361,T7_ReductionFactor!$G$10:$H$3591,2,FALSE)</f>
        <v>0.89186982880873533</v>
      </c>
      <c r="K2361" s="75">
        <f t="shared" si="147"/>
        <v>4.6498097232586614E-5</v>
      </c>
      <c r="L2361" s="11"/>
      <c r="M2361" s="6"/>
      <c r="N2361" s="6"/>
      <c r="O2361" s="6"/>
      <c r="Q2361" s="7"/>
    </row>
    <row r="2362" spans="1:17" s="9" customFormat="1" ht="16.149999999999999" customHeight="1" x14ac:dyDescent="0.25">
      <c r="A2362" s="9" t="s">
        <v>192</v>
      </c>
      <c r="B2362" s="7">
        <v>2023</v>
      </c>
      <c r="C2362" s="296" t="s">
        <v>31</v>
      </c>
      <c r="D2362" s="307">
        <v>2005</v>
      </c>
      <c r="E2362" s="307" t="s">
        <v>194</v>
      </c>
      <c r="F2362" s="65">
        <f t="shared" si="145"/>
        <v>18</v>
      </c>
      <c r="G2362" s="66" t="str">
        <f t="shared" si="146"/>
        <v>1997-06</v>
      </c>
      <c r="H2362" s="67" t="str">
        <f t="shared" si="148"/>
        <v>2023-T7 PTO-18</v>
      </c>
      <c r="I2362" s="302">
        <v>4.8734223373117201E-5</v>
      </c>
      <c r="J2362" s="305">
        <f>VLOOKUP(H2362,T7_ReductionFactor!$G$10:$H$3591,2,FALSE)</f>
        <v>0.88963684356331052</v>
      </c>
      <c r="K2362" s="75">
        <f t="shared" si="147"/>
        <v>4.3355760655169298E-5</v>
      </c>
      <c r="L2362" s="11"/>
      <c r="M2362" s="6"/>
      <c r="N2362" s="6"/>
      <c r="O2362" s="6"/>
      <c r="Q2362" s="7"/>
    </row>
    <row r="2363" spans="1:17" s="9" customFormat="1" ht="16.149999999999999" customHeight="1" x14ac:dyDescent="0.25">
      <c r="A2363" s="9" t="s">
        <v>192</v>
      </c>
      <c r="B2363" s="7">
        <v>2023</v>
      </c>
      <c r="C2363" s="296" t="s">
        <v>31</v>
      </c>
      <c r="D2363" s="307">
        <v>2004</v>
      </c>
      <c r="E2363" s="307" t="s">
        <v>194</v>
      </c>
      <c r="F2363" s="65">
        <f t="shared" si="145"/>
        <v>19</v>
      </c>
      <c r="G2363" s="66" t="str">
        <f t="shared" si="146"/>
        <v>1997-06</v>
      </c>
      <c r="H2363" s="67" t="str">
        <f t="shared" si="148"/>
        <v>2023-T7 PTO-19</v>
      </c>
      <c r="I2363" s="302">
        <v>3.9570100170667702E-5</v>
      </c>
      <c r="J2363" s="305">
        <f>VLOOKUP(H2363,T7_ReductionFactor!$G$10:$H$3591,2,FALSE)</f>
        <v>0.88749887424820117</v>
      </c>
      <c r="K2363" s="75">
        <f t="shared" si="147"/>
        <v>3.5118419355356137E-5</v>
      </c>
      <c r="L2363" s="11"/>
      <c r="M2363" s="6"/>
      <c r="N2363" s="6"/>
      <c r="O2363" s="6"/>
      <c r="Q2363" s="7"/>
    </row>
    <row r="2364" spans="1:17" s="9" customFormat="1" ht="16.149999999999999" customHeight="1" x14ac:dyDescent="0.25">
      <c r="A2364" s="9" t="s">
        <v>192</v>
      </c>
      <c r="B2364" s="7">
        <v>2023</v>
      </c>
      <c r="C2364" s="296" t="s">
        <v>31</v>
      </c>
      <c r="D2364" s="307">
        <v>2003</v>
      </c>
      <c r="E2364" s="307" t="s">
        <v>194</v>
      </c>
      <c r="F2364" s="65">
        <f t="shared" si="145"/>
        <v>20</v>
      </c>
      <c r="G2364" s="66" t="str">
        <f t="shared" si="146"/>
        <v>1997-06</v>
      </c>
      <c r="H2364" s="67" t="str">
        <f t="shared" si="148"/>
        <v>2023-T7 PTO-20</v>
      </c>
      <c r="I2364" s="302">
        <v>4.9395155652226199E-5</v>
      </c>
      <c r="J2364" s="305">
        <f>VLOOKUP(H2364,T7_ReductionFactor!$G$10:$H$3591,2,FALSE)</f>
        <v>0.92872775482034564</v>
      </c>
      <c r="K2364" s="75">
        <f t="shared" si="147"/>
        <v>4.5874652007893546E-5</v>
      </c>
      <c r="L2364" s="11"/>
      <c r="M2364" s="6"/>
      <c r="N2364" s="6"/>
      <c r="O2364" s="6"/>
      <c r="Q2364" s="7"/>
    </row>
    <row r="2365" spans="1:17" s="9" customFormat="1" ht="16.149999999999999" customHeight="1" x14ac:dyDescent="0.25">
      <c r="A2365" s="9" t="s">
        <v>192</v>
      </c>
      <c r="B2365" s="7">
        <v>2023</v>
      </c>
      <c r="C2365" s="296" t="s">
        <v>31</v>
      </c>
      <c r="D2365" s="307">
        <v>2002</v>
      </c>
      <c r="E2365" s="307" t="s">
        <v>194</v>
      </c>
      <c r="F2365" s="65">
        <f t="shared" si="145"/>
        <v>21</v>
      </c>
      <c r="G2365" s="66" t="str">
        <f t="shared" si="146"/>
        <v>1997-06</v>
      </c>
      <c r="H2365" s="67" t="str">
        <f t="shared" si="148"/>
        <v>2023-T7 PTO-21</v>
      </c>
      <c r="I2365" s="302">
        <v>5.7843389435374297E-5</v>
      </c>
      <c r="J2365" s="305">
        <f>VLOOKUP(H2365,T7_ReductionFactor!$G$10:$H$3591,2,FALSE)</f>
        <v>0.92758322751243205</v>
      </c>
      <c r="K2365" s="75">
        <f t="shared" si="147"/>
        <v>5.3654557862723008E-5</v>
      </c>
      <c r="L2365" s="11"/>
      <c r="M2365" s="6"/>
      <c r="N2365" s="6"/>
      <c r="O2365" s="6"/>
      <c r="Q2365" s="7"/>
    </row>
    <row r="2366" spans="1:17" s="9" customFormat="1" ht="16.149999999999999" customHeight="1" x14ac:dyDescent="0.25">
      <c r="A2366" s="9" t="s">
        <v>192</v>
      </c>
      <c r="B2366" s="7">
        <v>2023</v>
      </c>
      <c r="C2366" s="296" t="s">
        <v>31</v>
      </c>
      <c r="D2366" s="307">
        <v>2001</v>
      </c>
      <c r="E2366" s="307" t="s">
        <v>194</v>
      </c>
      <c r="F2366" s="65">
        <f t="shared" si="145"/>
        <v>22</v>
      </c>
      <c r="G2366" s="66" t="str">
        <f t="shared" si="146"/>
        <v>1997-06</v>
      </c>
      <c r="H2366" s="67" t="str">
        <f t="shared" si="148"/>
        <v>2023-T7 PTO-22</v>
      </c>
      <c r="I2366" s="302">
        <v>7.7613328133786097E-5</v>
      </c>
      <c r="J2366" s="305">
        <f>VLOOKUP(H2366,T7_ReductionFactor!$G$10:$H$3591,2,FALSE)</f>
        <v>0.92649282562966073</v>
      </c>
      <c r="K2366" s="75">
        <f t="shared" si="147"/>
        <v>7.190819168919352E-5</v>
      </c>
      <c r="L2366" s="11"/>
      <c r="M2366" s="6"/>
      <c r="N2366" s="6"/>
      <c r="O2366" s="6"/>
      <c r="Q2366" s="7"/>
    </row>
    <row r="2367" spans="1:17" s="9" customFormat="1" ht="16.149999999999999" customHeight="1" x14ac:dyDescent="0.25">
      <c r="A2367" s="9" t="s">
        <v>192</v>
      </c>
      <c r="B2367" s="7">
        <v>2023</v>
      </c>
      <c r="C2367" s="296" t="s">
        <v>31</v>
      </c>
      <c r="D2367" s="307">
        <v>2000</v>
      </c>
      <c r="E2367" s="307" t="s">
        <v>194</v>
      </c>
      <c r="F2367" s="65">
        <f t="shared" si="145"/>
        <v>23</v>
      </c>
      <c r="G2367" s="66" t="str">
        <f t="shared" si="146"/>
        <v>1997-06</v>
      </c>
      <c r="H2367" s="67" t="str">
        <f t="shared" si="148"/>
        <v>2023-T7 PTO-23</v>
      </c>
      <c r="I2367" s="302">
        <v>1.0682985517740401E-4</v>
      </c>
      <c r="J2367" s="305">
        <f>VLOOKUP(H2367,T7_ReductionFactor!$G$10:$H$3591,2,FALSE)</f>
        <v>0.92545489130603253</v>
      </c>
      <c r="K2367" s="75">
        <f t="shared" si="147"/>
        <v>9.8866212011443623E-5</v>
      </c>
      <c r="L2367" s="11"/>
      <c r="M2367" s="6"/>
      <c r="N2367" s="6"/>
      <c r="O2367" s="6"/>
      <c r="Q2367" s="7"/>
    </row>
    <row r="2368" spans="1:17" s="9" customFormat="1" ht="16.149999999999999" customHeight="1" x14ac:dyDescent="0.25">
      <c r="A2368" s="9" t="s">
        <v>192</v>
      </c>
      <c r="B2368" s="7">
        <v>2023</v>
      </c>
      <c r="C2368" s="296" t="s">
        <v>31</v>
      </c>
      <c r="D2368" s="307">
        <v>1999</v>
      </c>
      <c r="E2368" s="307" t="s">
        <v>194</v>
      </c>
      <c r="F2368" s="65">
        <f t="shared" si="145"/>
        <v>24</v>
      </c>
      <c r="G2368" s="66" t="str">
        <f t="shared" si="146"/>
        <v>1997-06</v>
      </c>
      <c r="H2368" s="67" t="str">
        <f t="shared" si="148"/>
        <v>2023-T7 PTO-24</v>
      </c>
      <c r="I2368" s="302">
        <v>1.03024967226118E-4</v>
      </c>
      <c r="J2368" s="305">
        <f>VLOOKUP(H2368,T7_ReductionFactor!$G$10:$H$3591,2,FALSE)</f>
        <v>0.92446780007172769</v>
      </c>
      <c r="K2368" s="75">
        <f t="shared" si="147"/>
        <v>9.5243264803991149E-5</v>
      </c>
      <c r="L2368" s="11"/>
      <c r="M2368" s="6"/>
      <c r="N2368" s="6"/>
      <c r="O2368" s="6"/>
      <c r="Q2368" s="7"/>
    </row>
    <row r="2369" spans="1:17" s="9" customFormat="1" ht="16.149999999999999" customHeight="1" x14ac:dyDescent="0.25">
      <c r="A2369" s="9" t="s">
        <v>192</v>
      </c>
      <c r="B2369" s="7">
        <v>2023</v>
      </c>
      <c r="C2369" s="296" t="s">
        <v>31</v>
      </c>
      <c r="D2369" s="307">
        <v>1998</v>
      </c>
      <c r="E2369" s="307" t="s">
        <v>194</v>
      </c>
      <c r="F2369" s="65">
        <f t="shared" si="145"/>
        <v>25</v>
      </c>
      <c r="G2369" s="66" t="str">
        <f t="shared" si="146"/>
        <v>1997-06</v>
      </c>
      <c r="H2369" s="67" t="str">
        <f t="shared" si="148"/>
        <v>2023-T7 PTO-25</v>
      </c>
      <c r="I2369" s="302">
        <v>6.9873466513729895E-5</v>
      </c>
      <c r="J2369" s="305">
        <f>VLOOKUP(H2369,T7_ReductionFactor!$G$10:$H$3591,2,FALSE)</f>
        <v>0.92352978137075414</v>
      </c>
      <c r="K2369" s="75">
        <f t="shared" si="147"/>
        <v>6.4530227253041682E-5</v>
      </c>
      <c r="L2369" s="11"/>
      <c r="M2369" s="6"/>
      <c r="N2369" s="6"/>
      <c r="O2369" s="6"/>
      <c r="Q2369" s="7"/>
    </row>
    <row r="2370" spans="1:17" s="9" customFormat="1" ht="16.149999999999999" customHeight="1" x14ac:dyDescent="0.25">
      <c r="A2370" s="9" t="s">
        <v>192</v>
      </c>
      <c r="B2370" s="7">
        <v>2023</v>
      </c>
      <c r="C2370" s="296" t="s">
        <v>31</v>
      </c>
      <c r="D2370" s="307">
        <v>1997</v>
      </c>
      <c r="E2370" s="307" t="s">
        <v>194</v>
      </c>
      <c r="F2370" s="65">
        <f t="shared" si="145"/>
        <v>26</v>
      </c>
      <c r="G2370" s="66" t="str">
        <f t="shared" si="146"/>
        <v>Pre1997</v>
      </c>
      <c r="H2370" s="67" t="str">
        <f t="shared" si="148"/>
        <v>2023-T7 PTO-26</v>
      </c>
      <c r="I2370" s="302">
        <v>5.54893461986196E-5</v>
      </c>
      <c r="J2370" s="305">
        <f>VLOOKUP(H2370,T7_ReductionFactor!$G$10:$H$3591,2,FALSE)</f>
        <v>0.92263918943531786</v>
      </c>
      <c r="K2370" s="75">
        <f t="shared" si="147"/>
        <v>5.1196645398990127E-5</v>
      </c>
      <c r="L2370" s="11"/>
      <c r="M2370" s="6"/>
      <c r="N2370" s="6"/>
      <c r="O2370" s="6"/>
      <c r="Q2370" s="7"/>
    </row>
    <row r="2371" spans="1:17" s="9" customFormat="1" ht="16.149999999999999" customHeight="1" x14ac:dyDescent="0.25">
      <c r="A2371" s="9" t="s">
        <v>192</v>
      </c>
      <c r="B2371" s="7">
        <v>2023</v>
      </c>
      <c r="C2371" s="296" t="s">
        <v>31</v>
      </c>
      <c r="D2371" s="307">
        <v>1996</v>
      </c>
      <c r="E2371" s="307" t="s">
        <v>194</v>
      </c>
      <c r="F2371" s="65">
        <f t="shared" si="145"/>
        <v>27</v>
      </c>
      <c r="G2371" s="66" t="str">
        <f t="shared" si="146"/>
        <v>Pre1997</v>
      </c>
      <c r="H2371" s="67" t="str">
        <f t="shared" si="148"/>
        <v>2023-T7 PTO-27</v>
      </c>
      <c r="I2371" s="302">
        <v>6.87834721233727E-5</v>
      </c>
      <c r="J2371" s="305">
        <f>VLOOKUP(H2371,T7_ReductionFactor!$G$10:$H$3591,2,FALSE)</f>
        <v>0.9217943789800459</v>
      </c>
      <c r="K2371" s="75">
        <f t="shared" si="147"/>
        <v>6.3404217970055638E-5</v>
      </c>
      <c r="L2371" s="11"/>
      <c r="M2371" s="6"/>
      <c r="N2371" s="6"/>
      <c r="O2371" s="6"/>
      <c r="Q2371" s="7"/>
    </row>
    <row r="2372" spans="1:17" s="9" customFormat="1" ht="16.149999999999999" customHeight="1" x14ac:dyDescent="0.25">
      <c r="A2372" s="9" t="s">
        <v>192</v>
      </c>
      <c r="B2372" s="7">
        <v>2023</v>
      </c>
      <c r="C2372" s="296" t="s">
        <v>31</v>
      </c>
      <c r="D2372" s="307">
        <v>1995</v>
      </c>
      <c r="E2372" s="307" t="s">
        <v>194</v>
      </c>
      <c r="F2372" s="65">
        <f t="shared" si="145"/>
        <v>28</v>
      </c>
      <c r="G2372" s="66" t="str">
        <f t="shared" si="146"/>
        <v>Pre1997</v>
      </c>
      <c r="H2372" s="67" t="str">
        <f t="shared" si="148"/>
        <v>2023-T7 PTO-28</v>
      </c>
      <c r="I2372" s="302">
        <v>7.4190091409132806E-5</v>
      </c>
      <c r="J2372" s="305">
        <f>VLOOKUP(H2372,T7_ReductionFactor!$G$10:$H$3591,2,FALSE)</f>
        <v>0.92099365526953003</v>
      </c>
      <c r="K2372" s="75">
        <f t="shared" si="147"/>
        <v>6.8328603471677781E-5</v>
      </c>
      <c r="L2372" s="11"/>
      <c r="M2372" s="6"/>
      <c r="N2372" s="6"/>
      <c r="O2372" s="6"/>
      <c r="Q2372" s="7"/>
    </row>
    <row r="2373" spans="1:17" s="9" customFormat="1" ht="16.149999999999999" customHeight="1" x14ac:dyDescent="0.25">
      <c r="A2373" s="9" t="s">
        <v>192</v>
      </c>
      <c r="B2373" s="7">
        <v>2023</v>
      </c>
      <c r="C2373" s="296" t="s">
        <v>31</v>
      </c>
      <c r="D2373" s="307">
        <v>1994</v>
      </c>
      <c r="E2373" s="307" t="s">
        <v>194</v>
      </c>
      <c r="F2373" s="65">
        <f t="shared" si="145"/>
        <v>29</v>
      </c>
      <c r="G2373" s="66" t="str">
        <f t="shared" si="146"/>
        <v>Pre1997</v>
      </c>
      <c r="H2373" s="67" t="str">
        <f t="shared" si="148"/>
        <v>2023-T7 PTO-29</v>
      </c>
      <c r="I2373" s="302">
        <v>5.4265886020155E-5</v>
      </c>
      <c r="J2373" s="305">
        <f>VLOOKUP(H2373,T7_ReductionFactor!$G$10:$H$3591,2,FALSE)</f>
        <v>0.92023534300047305</v>
      </c>
      <c r="K2373" s="75">
        <f t="shared" si="147"/>
        <v>4.9937386234981911E-5</v>
      </c>
      <c r="L2373" s="11"/>
      <c r="M2373" s="6"/>
      <c r="N2373" s="6"/>
      <c r="O2373" s="6"/>
      <c r="Q2373" s="7"/>
    </row>
    <row r="2374" spans="1:17" s="9" customFormat="1" ht="16.149999999999999" customHeight="1" x14ac:dyDescent="0.25">
      <c r="A2374" s="9" t="s">
        <v>192</v>
      </c>
      <c r="B2374" s="7">
        <v>2023</v>
      </c>
      <c r="C2374" s="296" t="s">
        <v>31</v>
      </c>
      <c r="D2374" s="307">
        <v>1993</v>
      </c>
      <c r="E2374" s="307" t="s">
        <v>194</v>
      </c>
      <c r="F2374" s="65">
        <f t="shared" si="145"/>
        <v>30</v>
      </c>
      <c r="G2374" s="66" t="str">
        <f t="shared" si="146"/>
        <v>Pre1997</v>
      </c>
      <c r="H2374" s="67" t="str">
        <f t="shared" si="148"/>
        <v>2023-T7 PTO-30</v>
      </c>
      <c r="I2374" s="302">
        <v>6.0797422528567697E-5</v>
      </c>
      <c r="J2374" s="305">
        <f>VLOOKUP(H2374,T7_ReductionFactor!$G$10:$H$3591,2,FALSE)</f>
        <v>1</v>
      </c>
      <c r="K2374" s="75">
        <f t="shared" si="147"/>
        <v>6.0797422528567697E-5</v>
      </c>
      <c r="L2374" s="11"/>
      <c r="M2374" s="6"/>
      <c r="N2374" s="6"/>
      <c r="O2374" s="6"/>
      <c r="Q2374" s="7"/>
    </row>
    <row r="2375" spans="1:17" s="9" customFormat="1" ht="16.149999999999999" customHeight="1" x14ac:dyDescent="0.25">
      <c r="A2375" s="9" t="s">
        <v>192</v>
      </c>
      <c r="B2375" s="7">
        <v>2023</v>
      </c>
      <c r="C2375" s="296" t="s">
        <v>31</v>
      </c>
      <c r="D2375" s="307">
        <v>1992</v>
      </c>
      <c r="E2375" s="307" t="s">
        <v>194</v>
      </c>
      <c r="F2375" s="65">
        <f t="shared" si="145"/>
        <v>31</v>
      </c>
      <c r="G2375" s="66" t="str">
        <f t="shared" si="146"/>
        <v>Pre1997</v>
      </c>
      <c r="H2375" s="67" t="str">
        <f t="shared" si="148"/>
        <v>2023-T7 PTO-31</v>
      </c>
      <c r="I2375" s="302">
        <v>5.1176156900120798E-5</v>
      </c>
      <c r="J2375" s="305">
        <f>VLOOKUP(H2375,T7_ReductionFactor!$G$10:$H$3591,2,FALSE)</f>
        <v>1</v>
      </c>
      <c r="K2375" s="75">
        <f t="shared" si="147"/>
        <v>5.1176156900120798E-5</v>
      </c>
      <c r="L2375" s="11"/>
      <c r="M2375" s="6"/>
      <c r="N2375" s="6"/>
      <c r="O2375" s="6"/>
      <c r="Q2375" s="7"/>
    </row>
    <row r="2376" spans="1:17" s="9" customFormat="1" ht="16.149999999999999" customHeight="1" x14ac:dyDescent="0.25">
      <c r="A2376" s="9" t="s">
        <v>192</v>
      </c>
      <c r="B2376" s="7">
        <v>2023</v>
      </c>
      <c r="C2376" s="296" t="s">
        <v>31</v>
      </c>
      <c r="D2376" s="307">
        <v>1991</v>
      </c>
      <c r="E2376" s="307" t="s">
        <v>194</v>
      </c>
      <c r="F2376" s="65">
        <f t="shared" si="145"/>
        <v>32</v>
      </c>
      <c r="G2376" s="66" t="str">
        <f t="shared" si="146"/>
        <v>Pre1997</v>
      </c>
      <c r="H2376" s="67" t="str">
        <f t="shared" si="148"/>
        <v>2023-T7 PTO-32</v>
      </c>
      <c r="I2376" s="302">
        <v>4.7494888433644303E-5</v>
      </c>
      <c r="J2376" s="305">
        <f>VLOOKUP(H2376,T7_ReductionFactor!$G$10:$H$3591,2,FALSE)</f>
        <v>1</v>
      </c>
      <c r="K2376" s="75">
        <f t="shared" si="147"/>
        <v>4.7494888433644303E-5</v>
      </c>
      <c r="L2376" s="11"/>
      <c r="M2376" s="6"/>
      <c r="N2376" s="6"/>
      <c r="O2376" s="6"/>
      <c r="Q2376" s="7"/>
    </row>
    <row r="2377" spans="1:17" s="9" customFormat="1" ht="16.149999999999999" customHeight="1" x14ac:dyDescent="0.25">
      <c r="A2377" s="9" t="s">
        <v>192</v>
      </c>
      <c r="B2377" s="7">
        <v>2023</v>
      </c>
      <c r="C2377" s="296" t="s">
        <v>31</v>
      </c>
      <c r="D2377" s="307">
        <v>1990</v>
      </c>
      <c r="E2377" s="307" t="s">
        <v>194</v>
      </c>
      <c r="F2377" s="65">
        <f t="shared" ref="F2377:F2440" si="149">B2377-D2377</f>
        <v>33</v>
      </c>
      <c r="G2377" s="66" t="str">
        <f t="shared" ref="G2377:G2440" si="150">IF(D2377&lt;1998,"Pre1997",IF(D2377&lt;2008,"1997-06",IF(D2377&lt;2011,"2007-09",IF(D2377&lt;2014,"2010-12","2013+"))))</f>
        <v>Pre1997</v>
      </c>
      <c r="H2377" s="67" t="str">
        <f t="shared" si="148"/>
        <v>2023-T7 PTO-33</v>
      </c>
      <c r="I2377" s="302">
        <v>1.6428243241807999E-4</v>
      </c>
      <c r="J2377" s="305">
        <f>VLOOKUP(H2377,T7_ReductionFactor!$G$10:$H$3591,2,FALSE)</f>
        <v>1</v>
      </c>
      <c r="K2377" s="75">
        <f t="shared" ref="K2377:K2440" si="151">I2377*J2377</f>
        <v>1.6428243241807999E-4</v>
      </c>
      <c r="L2377" s="11"/>
      <c r="M2377" s="6"/>
      <c r="N2377" s="6"/>
      <c r="O2377" s="6"/>
      <c r="Q2377" s="7"/>
    </row>
    <row r="2378" spans="1:17" s="9" customFormat="1" ht="16.149999999999999" customHeight="1" x14ac:dyDescent="0.25">
      <c r="A2378" s="9" t="s">
        <v>192</v>
      </c>
      <c r="B2378" s="7">
        <v>2023</v>
      </c>
      <c r="C2378" s="296" t="s">
        <v>31</v>
      </c>
      <c r="D2378" s="307">
        <v>1989</v>
      </c>
      <c r="E2378" s="307" t="s">
        <v>194</v>
      </c>
      <c r="F2378" s="65">
        <f t="shared" si="149"/>
        <v>34</v>
      </c>
      <c r="G2378" s="66" t="str">
        <f t="shared" si="150"/>
        <v>Pre1997</v>
      </c>
      <c r="H2378" s="67" t="str">
        <f t="shared" ref="H2378:H2441" si="152">CONCATENATE(B2378,"-",C2378,"-",F2378)</f>
        <v>2023-T7 PTO-34</v>
      </c>
      <c r="I2378" s="302">
        <v>1.5153482586080101E-4</v>
      </c>
      <c r="J2378" s="305">
        <f>VLOOKUP(H2378,T7_ReductionFactor!$G$10:$H$3591,2,FALSE)</f>
        <v>1</v>
      </c>
      <c r="K2378" s="75">
        <f t="shared" si="151"/>
        <v>1.5153482586080101E-4</v>
      </c>
      <c r="L2378" s="11"/>
      <c r="M2378" s="6"/>
      <c r="N2378" s="6"/>
      <c r="O2378" s="6"/>
      <c r="Q2378" s="7"/>
    </row>
    <row r="2379" spans="1:17" s="9" customFormat="1" ht="16.149999999999999" customHeight="1" x14ac:dyDescent="0.25">
      <c r="A2379" s="9" t="s">
        <v>192</v>
      </c>
      <c r="B2379" s="7">
        <v>2023</v>
      </c>
      <c r="C2379" s="296" t="s">
        <v>31</v>
      </c>
      <c r="D2379" s="307">
        <v>1988</v>
      </c>
      <c r="E2379" s="307" t="s">
        <v>194</v>
      </c>
      <c r="F2379" s="65">
        <f t="shared" si="149"/>
        <v>35</v>
      </c>
      <c r="G2379" s="66" t="str">
        <f t="shared" si="150"/>
        <v>Pre1997</v>
      </c>
      <c r="H2379" s="67" t="str">
        <f t="shared" si="152"/>
        <v>2023-T7 PTO-35</v>
      </c>
      <c r="I2379" s="302">
        <v>1.3391624389619901E-4</v>
      </c>
      <c r="J2379" s="305">
        <f>VLOOKUP(H2379,T7_ReductionFactor!$G$10:$H$3591,2,FALSE)</f>
        <v>1</v>
      </c>
      <c r="K2379" s="75">
        <f t="shared" si="151"/>
        <v>1.3391624389619901E-4</v>
      </c>
      <c r="L2379" s="11"/>
      <c r="M2379" s="6"/>
      <c r="N2379" s="6"/>
      <c r="O2379" s="6"/>
      <c r="Q2379" s="7"/>
    </row>
    <row r="2380" spans="1:17" s="9" customFormat="1" ht="16.149999999999999" customHeight="1" x14ac:dyDescent="0.25">
      <c r="A2380" s="9" t="s">
        <v>192</v>
      </c>
      <c r="B2380" s="7">
        <v>2023</v>
      </c>
      <c r="C2380" s="296" t="s">
        <v>31</v>
      </c>
      <c r="D2380" s="307">
        <v>1987</v>
      </c>
      <c r="E2380" s="307" t="s">
        <v>194</v>
      </c>
      <c r="F2380" s="65">
        <f t="shared" si="149"/>
        <v>36</v>
      </c>
      <c r="G2380" s="66" t="str">
        <f t="shared" si="150"/>
        <v>Pre1997</v>
      </c>
      <c r="H2380" s="67" t="str">
        <f t="shared" si="152"/>
        <v>2023-T7 PTO-36</v>
      </c>
      <c r="I2380" s="302">
        <v>9.1119301613948694E-5</v>
      </c>
      <c r="J2380" s="305">
        <f>VLOOKUP(H2380,T7_ReductionFactor!$G$10:$H$3591,2,FALSE)</f>
        <v>1</v>
      </c>
      <c r="K2380" s="75">
        <f t="shared" si="151"/>
        <v>9.1119301613948694E-5</v>
      </c>
      <c r="L2380" s="11"/>
      <c r="M2380" s="6"/>
      <c r="N2380" s="6"/>
      <c r="O2380" s="6"/>
      <c r="Q2380" s="7"/>
    </row>
    <row r="2381" spans="1:17" s="9" customFormat="1" ht="16.149999999999999" customHeight="1" x14ac:dyDescent="0.25">
      <c r="A2381" s="9" t="s">
        <v>192</v>
      </c>
      <c r="B2381" s="7">
        <v>2023</v>
      </c>
      <c r="C2381" s="296" t="s">
        <v>31</v>
      </c>
      <c r="D2381" s="307">
        <v>1986</v>
      </c>
      <c r="E2381" s="307" t="s">
        <v>194</v>
      </c>
      <c r="F2381" s="65">
        <f t="shared" si="149"/>
        <v>37</v>
      </c>
      <c r="G2381" s="66" t="str">
        <f t="shared" si="150"/>
        <v>Pre1997</v>
      </c>
      <c r="H2381" s="67" t="str">
        <f t="shared" si="152"/>
        <v>2023-T7 PTO-37</v>
      </c>
      <c r="I2381" s="302">
        <v>7.9976350405548701E-5</v>
      </c>
      <c r="J2381" s="305">
        <f>VLOOKUP(H2381,T7_ReductionFactor!$G$10:$H$3591,2,FALSE)</f>
        <v>1</v>
      </c>
      <c r="K2381" s="75">
        <f t="shared" si="151"/>
        <v>7.9976350405548701E-5</v>
      </c>
      <c r="L2381" s="11"/>
      <c r="M2381" s="6"/>
      <c r="N2381" s="6"/>
      <c r="O2381" s="6"/>
      <c r="Q2381" s="7"/>
    </row>
    <row r="2382" spans="1:17" s="9" customFormat="1" ht="16.149999999999999" customHeight="1" x14ac:dyDescent="0.25">
      <c r="A2382" s="9" t="s">
        <v>192</v>
      </c>
      <c r="B2382" s="7">
        <v>2023</v>
      </c>
      <c r="C2382" s="296" t="s">
        <v>31</v>
      </c>
      <c r="D2382" s="307">
        <v>1985</v>
      </c>
      <c r="E2382" s="307" t="s">
        <v>194</v>
      </c>
      <c r="F2382" s="65">
        <f t="shared" si="149"/>
        <v>38</v>
      </c>
      <c r="G2382" s="66" t="str">
        <f t="shared" si="150"/>
        <v>Pre1997</v>
      </c>
      <c r="H2382" s="67" t="str">
        <f t="shared" si="152"/>
        <v>2023-T7 PTO-38</v>
      </c>
      <c r="I2382" s="302">
        <v>6.64173603983243E-5</v>
      </c>
      <c r="J2382" s="305">
        <f>VLOOKUP(H2382,T7_ReductionFactor!$G$10:$H$3591,2,FALSE)</f>
        <v>1</v>
      </c>
      <c r="K2382" s="75">
        <f t="shared" si="151"/>
        <v>6.64173603983243E-5</v>
      </c>
      <c r="L2382" s="11"/>
      <c r="M2382" s="6"/>
      <c r="N2382" s="6"/>
      <c r="O2382" s="6"/>
      <c r="Q2382" s="7"/>
    </row>
    <row r="2383" spans="1:17" s="9" customFormat="1" ht="16.149999999999999" customHeight="1" x14ac:dyDescent="0.25">
      <c r="A2383" s="9" t="s">
        <v>192</v>
      </c>
      <c r="B2383" s="7">
        <v>2023</v>
      </c>
      <c r="C2383" s="296" t="s">
        <v>31</v>
      </c>
      <c r="D2383" s="307">
        <v>1984</v>
      </c>
      <c r="E2383" s="307" t="s">
        <v>194</v>
      </c>
      <c r="F2383" s="65">
        <f t="shared" si="149"/>
        <v>39</v>
      </c>
      <c r="G2383" s="66" t="str">
        <f t="shared" si="150"/>
        <v>Pre1997</v>
      </c>
      <c r="H2383" s="67" t="str">
        <f t="shared" si="152"/>
        <v>2023-T7 PTO-39</v>
      </c>
      <c r="I2383" s="302">
        <v>5.8764094662694602E-5</v>
      </c>
      <c r="J2383" s="305">
        <f>VLOOKUP(H2383,T7_ReductionFactor!$G$10:$H$3591,2,FALSE)</f>
        <v>1</v>
      </c>
      <c r="K2383" s="75">
        <f t="shared" si="151"/>
        <v>5.8764094662694602E-5</v>
      </c>
      <c r="L2383" s="11"/>
      <c r="M2383" s="6"/>
      <c r="N2383" s="6"/>
      <c r="O2383" s="6"/>
      <c r="Q2383" s="7"/>
    </row>
    <row r="2384" spans="1:17" s="9" customFormat="1" ht="16.149999999999999" customHeight="1" x14ac:dyDescent="0.25">
      <c r="A2384" s="9" t="s">
        <v>192</v>
      </c>
      <c r="B2384" s="7">
        <v>2023</v>
      </c>
      <c r="C2384" s="296" t="s">
        <v>31</v>
      </c>
      <c r="D2384" s="307">
        <v>1983</v>
      </c>
      <c r="E2384" s="307" t="s">
        <v>194</v>
      </c>
      <c r="F2384" s="65">
        <f t="shared" si="149"/>
        <v>40</v>
      </c>
      <c r="G2384" s="66" t="str">
        <f t="shared" si="150"/>
        <v>Pre1997</v>
      </c>
      <c r="H2384" s="67" t="str">
        <f t="shared" si="152"/>
        <v>2023-T7 PTO-40</v>
      </c>
      <c r="I2384" s="302">
        <v>2.5037936430299701E-5</v>
      </c>
      <c r="J2384" s="305">
        <f>VLOOKUP(H2384,T7_ReductionFactor!$G$10:$H$3591,2,FALSE)</f>
        <v>1</v>
      </c>
      <c r="K2384" s="75">
        <f t="shared" si="151"/>
        <v>2.5037936430299701E-5</v>
      </c>
      <c r="L2384" s="11"/>
      <c r="M2384" s="6"/>
      <c r="N2384" s="6"/>
      <c r="O2384" s="6"/>
      <c r="Q2384" s="7"/>
    </row>
    <row r="2385" spans="1:17" s="9" customFormat="1" ht="16.149999999999999" customHeight="1" x14ac:dyDescent="0.25">
      <c r="A2385" s="9" t="s">
        <v>192</v>
      </c>
      <c r="B2385" s="7">
        <v>2023</v>
      </c>
      <c r="C2385" s="296" t="s">
        <v>31</v>
      </c>
      <c r="D2385" s="307">
        <v>1982</v>
      </c>
      <c r="E2385" s="307" t="s">
        <v>194</v>
      </c>
      <c r="F2385" s="65">
        <f t="shared" si="149"/>
        <v>41</v>
      </c>
      <c r="G2385" s="66" t="str">
        <f t="shared" si="150"/>
        <v>Pre1997</v>
      </c>
      <c r="H2385" s="67" t="str">
        <f t="shared" si="152"/>
        <v>2023-T7 PTO-41</v>
      </c>
      <c r="I2385" s="302">
        <v>1.7713506019584901E-5</v>
      </c>
      <c r="J2385" s="305">
        <f>VLOOKUP(H2385,T7_ReductionFactor!$G$10:$H$3591,2,FALSE)</f>
        <v>1</v>
      </c>
      <c r="K2385" s="75">
        <f t="shared" si="151"/>
        <v>1.7713506019584901E-5</v>
      </c>
      <c r="L2385" s="11"/>
      <c r="M2385" s="6"/>
      <c r="N2385" s="6"/>
      <c r="O2385" s="6"/>
      <c r="Q2385" s="7"/>
    </row>
    <row r="2386" spans="1:17" s="9" customFormat="1" ht="16.149999999999999" customHeight="1" x14ac:dyDescent="0.25">
      <c r="A2386" s="9" t="s">
        <v>192</v>
      </c>
      <c r="B2386" s="7">
        <v>2023</v>
      </c>
      <c r="C2386" s="296" t="s">
        <v>31</v>
      </c>
      <c r="D2386" s="307">
        <v>1981</v>
      </c>
      <c r="E2386" s="307" t="s">
        <v>194</v>
      </c>
      <c r="F2386" s="65">
        <f t="shared" si="149"/>
        <v>42</v>
      </c>
      <c r="G2386" s="66" t="str">
        <f t="shared" si="150"/>
        <v>Pre1997</v>
      </c>
      <c r="H2386" s="67" t="str">
        <f t="shared" si="152"/>
        <v>2023-T7 PTO-42</v>
      </c>
      <c r="I2386" s="302">
        <v>2.86593164458316E-5</v>
      </c>
      <c r="J2386" s="305">
        <f>VLOOKUP(H2386,T7_ReductionFactor!$G$10:$H$3591,2,FALSE)</f>
        <v>1</v>
      </c>
      <c r="K2386" s="75">
        <f t="shared" si="151"/>
        <v>2.86593164458316E-5</v>
      </c>
      <c r="L2386" s="11"/>
      <c r="M2386" s="6"/>
      <c r="N2386" s="6"/>
      <c r="O2386" s="6"/>
      <c r="Q2386" s="7"/>
    </row>
    <row r="2387" spans="1:17" s="9" customFormat="1" ht="16.149999999999999" customHeight="1" x14ac:dyDescent="0.25">
      <c r="A2387" s="9" t="s">
        <v>192</v>
      </c>
      <c r="B2387" s="7">
        <v>2023</v>
      </c>
      <c r="C2387" s="296" t="s">
        <v>31</v>
      </c>
      <c r="D2387" s="307">
        <v>1980</v>
      </c>
      <c r="E2387" s="307" t="s">
        <v>194</v>
      </c>
      <c r="F2387" s="65">
        <f t="shared" si="149"/>
        <v>43</v>
      </c>
      <c r="G2387" s="66" t="str">
        <f t="shared" si="150"/>
        <v>Pre1997</v>
      </c>
      <c r="H2387" s="67" t="str">
        <f t="shared" si="152"/>
        <v>2023-T7 PTO-43</v>
      </c>
      <c r="I2387" s="302">
        <v>1.0579386365567899E-5</v>
      </c>
      <c r="J2387" s="305">
        <f>VLOOKUP(H2387,T7_ReductionFactor!$G$10:$H$3591,2,FALSE)</f>
        <v>1</v>
      </c>
      <c r="K2387" s="75">
        <f t="shared" si="151"/>
        <v>1.0579386365567899E-5</v>
      </c>
      <c r="L2387" s="11"/>
      <c r="M2387" s="6"/>
      <c r="N2387" s="6"/>
      <c r="O2387" s="6"/>
      <c r="Q2387" s="7"/>
    </row>
    <row r="2388" spans="1:17" s="9" customFormat="1" ht="16.149999999999999" customHeight="1" x14ac:dyDescent="0.25">
      <c r="A2388" s="9" t="s">
        <v>192</v>
      </c>
      <c r="B2388" s="7">
        <v>2023</v>
      </c>
      <c r="C2388" s="296" t="s">
        <v>31</v>
      </c>
      <c r="D2388" s="307">
        <v>1979</v>
      </c>
      <c r="E2388" s="307" t="s">
        <v>194</v>
      </c>
      <c r="F2388" s="65">
        <f t="shared" si="149"/>
        <v>44</v>
      </c>
      <c r="G2388" s="66" t="str">
        <f t="shared" si="150"/>
        <v>Pre1997</v>
      </c>
      <c r="H2388" s="67" t="str">
        <f t="shared" si="152"/>
        <v>2023-T7 PTO-44</v>
      </c>
      <c r="I2388" s="302">
        <v>4.8468751418140398E-6</v>
      </c>
      <c r="J2388" s="305">
        <f>VLOOKUP(H2388,T7_ReductionFactor!$G$10:$H$3591,2,FALSE)</f>
        <v>1</v>
      </c>
      <c r="K2388" s="75">
        <f t="shared" si="151"/>
        <v>4.8468751418140398E-6</v>
      </c>
      <c r="L2388" s="11"/>
      <c r="M2388" s="6"/>
      <c r="N2388" s="6"/>
      <c r="O2388" s="6"/>
      <c r="Q2388" s="7"/>
    </row>
    <row r="2389" spans="1:17" s="9" customFormat="1" ht="16.149999999999999" customHeight="1" x14ac:dyDescent="0.25">
      <c r="A2389" s="9" t="s">
        <v>192</v>
      </c>
      <c r="B2389" s="7">
        <v>2023</v>
      </c>
      <c r="C2389" s="296" t="s">
        <v>32</v>
      </c>
      <c r="D2389" s="307">
        <v>2024</v>
      </c>
      <c r="E2389" s="307" t="s">
        <v>194</v>
      </c>
      <c r="F2389" s="65">
        <f t="shared" si="149"/>
        <v>-1</v>
      </c>
      <c r="G2389" s="66" t="str">
        <f t="shared" si="150"/>
        <v>2013+</v>
      </c>
      <c r="H2389" s="67" t="str">
        <f t="shared" si="152"/>
        <v>2023-T7 Public--1</v>
      </c>
      <c r="I2389" s="302">
        <v>7.03667077226853E-6</v>
      </c>
      <c r="J2389" s="305">
        <f>VLOOKUP(H2389,T7_ReductionFactor!$G$10:$H$3591,2,FALSE)</f>
        <v>0.99566080393671785</v>
      </c>
      <c r="K2389" s="75">
        <f t="shared" si="151"/>
        <v>7.0061372781548898E-6</v>
      </c>
      <c r="L2389" s="11"/>
      <c r="M2389" s="6"/>
      <c r="N2389" s="6"/>
      <c r="O2389" s="6"/>
      <c r="Q2389" s="7"/>
    </row>
    <row r="2390" spans="1:17" s="9" customFormat="1" ht="16.149999999999999" customHeight="1" x14ac:dyDescent="0.25">
      <c r="A2390" s="9" t="s">
        <v>192</v>
      </c>
      <c r="B2390" s="7">
        <v>2023</v>
      </c>
      <c r="C2390" s="296" t="s">
        <v>32</v>
      </c>
      <c r="D2390" s="307">
        <v>2023</v>
      </c>
      <c r="E2390" s="307" t="s">
        <v>194</v>
      </c>
      <c r="F2390" s="65">
        <f t="shared" si="149"/>
        <v>0</v>
      </c>
      <c r="G2390" s="66" t="str">
        <f t="shared" si="150"/>
        <v>2013+</v>
      </c>
      <c r="H2390" s="67" t="str">
        <f t="shared" si="152"/>
        <v>2023-T7 Public-0</v>
      </c>
      <c r="I2390" s="302">
        <v>1.07299330456554E-4</v>
      </c>
      <c r="J2390" s="305">
        <f>VLOOKUP(H2390,T7_ReductionFactor!$G$10:$H$3591,2,FALSE)</f>
        <v>0.98565987188778226</v>
      </c>
      <c r="K2390" s="75">
        <f t="shared" si="151"/>
        <v>1.0576064431145182E-4</v>
      </c>
      <c r="L2390" s="11"/>
      <c r="M2390" s="6"/>
      <c r="N2390" s="6"/>
      <c r="O2390" s="6"/>
      <c r="Q2390" s="7"/>
    </row>
    <row r="2391" spans="1:17" s="9" customFormat="1" ht="16.149999999999999" customHeight="1" x14ac:dyDescent="0.25">
      <c r="A2391" s="9" t="s">
        <v>192</v>
      </c>
      <c r="B2391" s="7">
        <v>2023</v>
      </c>
      <c r="C2391" s="296" t="s">
        <v>32</v>
      </c>
      <c r="D2391" s="307">
        <v>2022</v>
      </c>
      <c r="E2391" s="307" t="s">
        <v>194</v>
      </c>
      <c r="F2391" s="65">
        <f t="shared" si="149"/>
        <v>1</v>
      </c>
      <c r="G2391" s="66" t="str">
        <f t="shared" si="150"/>
        <v>2013+</v>
      </c>
      <c r="H2391" s="67" t="str">
        <f t="shared" si="152"/>
        <v>2023-T7 Public-1</v>
      </c>
      <c r="I2391" s="302">
        <v>1.2456480795248299E-4</v>
      </c>
      <c r="J2391" s="305">
        <f>VLOOKUP(H2391,T7_ReductionFactor!$G$10:$H$3591,2,FALSE)</f>
        <v>0.97620379803860369</v>
      </c>
      <c r="K2391" s="75">
        <f t="shared" si="151"/>
        <v>1.2160063862516316E-4</v>
      </c>
      <c r="L2391" s="11"/>
      <c r="M2391" s="6"/>
      <c r="N2391" s="6"/>
      <c r="O2391" s="6"/>
      <c r="Q2391" s="7"/>
    </row>
    <row r="2392" spans="1:17" s="9" customFormat="1" ht="16.149999999999999" customHeight="1" x14ac:dyDescent="0.25">
      <c r="A2392" s="9" t="s">
        <v>192</v>
      </c>
      <c r="B2392" s="7">
        <v>2023</v>
      </c>
      <c r="C2392" s="296" t="s">
        <v>32</v>
      </c>
      <c r="D2392" s="307">
        <v>2021</v>
      </c>
      <c r="E2392" s="307" t="s">
        <v>194</v>
      </c>
      <c r="F2392" s="65">
        <f t="shared" si="149"/>
        <v>2</v>
      </c>
      <c r="G2392" s="66" t="str">
        <f t="shared" si="150"/>
        <v>2013+</v>
      </c>
      <c r="H2392" s="67" t="str">
        <f t="shared" si="152"/>
        <v>2023-T7 Public-2</v>
      </c>
      <c r="I2392" s="302">
        <v>1.2856634882777701E-4</v>
      </c>
      <c r="J2392" s="305">
        <f>VLOOKUP(H2392,T7_ReductionFactor!$G$10:$H$3591,2,FALSE)</f>
        <v>0.96724923672262642</v>
      </c>
      <c r="K2392" s="75">
        <f t="shared" si="151"/>
        <v>1.2435570277188226E-4</v>
      </c>
      <c r="L2392" s="11"/>
      <c r="M2392" s="6"/>
      <c r="N2392" s="6"/>
      <c r="O2392" s="6"/>
      <c r="Q2392" s="7"/>
    </row>
    <row r="2393" spans="1:17" s="9" customFormat="1" ht="16.149999999999999" customHeight="1" x14ac:dyDescent="0.25">
      <c r="A2393" s="9" t="s">
        <v>192</v>
      </c>
      <c r="B2393" s="7">
        <v>2023</v>
      </c>
      <c r="C2393" s="296" t="s">
        <v>32</v>
      </c>
      <c r="D2393" s="307">
        <v>2020</v>
      </c>
      <c r="E2393" s="307" t="s">
        <v>194</v>
      </c>
      <c r="F2393" s="65">
        <f t="shared" si="149"/>
        <v>3</v>
      </c>
      <c r="G2393" s="66" t="str">
        <f t="shared" si="150"/>
        <v>2013+</v>
      </c>
      <c r="H2393" s="67" t="str">
        <f t="shared" si="152"/>
        <v>2023-T7 Public-3</v>
      </c>
      <c r="I2393" s="302">
        <v>1.3487722193759299E-4</v>
      </c>
      <c r="J2393" s="305">
        <f>VLOOKUP(H2393,T7_ReductionFactor!$G$10:$H$3591,2,FALSE)</f>
        <v>0.95875732126278523</v>
      </c>
      <c r="K2393" s="75">
        <f t="shared" si="151"/>
        <v>1.2931452400425283E-4</v>
      </c>
      <c r="L2393" s="11"/>
      <c r="M2393" s="6"/>
      <c r="N2393" s="6"/>
      <c r="O2393" s="6"/>
      <c r="Q2393" s="7"/>
    </row>
    <row r="2394" spans="1:17" s="9" customFormat="1" ht="16.149999999999999" customHeight="1" x14ac:dyDescent="0.25">
      <c r="A2394" s="9" t="s">
        <v>192</v>
      </c>
      <c r="B2394" s="7">
        <v>2023</v>
      </c>
      <c r="C2394" s="296" t="s">
        <v>32</v>
      </c>
      <c r="D2394" s="307">
        <v>2019</v>
      </c>
      <c r="E2394" s="307" t="s">
        <v>194</v>
      </c>
      <c r="F2394" s="65">
        <f t="shared" si="149"/>
        <v>4</v>
      </c>
      <c r="G2394" s="66" t="str">
        <f t="shared" si="150"/>
        <v>2013+</v>
      </c>
      <c r="H2394" s="67" t="str">
        <f t="shared" si="152"/>
        <v>2023-T7 Public-4</v>
      </c>
      <c r="I2394" s="302">
        <v>1.4273567815402299E-4</v>
      </c>
      <c r="J2394" s="305">
        <f>VLOOKUP(H2394,T7_ReductionFactor!$G$10:$H$3591,2,FALSE)</f>
        <v>0.95069310001220864</v>
      </c>
      <c r="K2394" s="75">
        <f t="shared" si="151"/>
        <v>1.3569782434659299E-4</v>
      </c>
      <c r="L2394" s="11"/>
      <c r="M2394" s="6"/>
      <c r="N2394" s="6"/>
      <c r="O2394" s="6"/>
      <c r="Q2394" s="7"/>
    </row>
    <row r="2395" spans="1:17" s="9" customFormat="1" ht="16.149999999999999" customHeight="1" x14ac:dyDescent="0.25">
      <c r="A2395" s="9" t="s">
        <v>192</v>
      </c>
      <c r="B2395" s="7">
        <v>2023</v>
      </c>
      <c r="C2395" s="296" t="s">
        <v>32</v>
      </c>
      <c r="D2395" s="307">
        <v>2018</v>
      </c>
      <c r="E2395" s="307" t="s">
        <v>194</v>
      </c>
      <c r="F2395" s="65">
        <f t="shared" si="149"/>
        <v>5</v>
      </c>
      <c r="G2395" s="66" t="str">
        <f t="shared" si="150"/>
        <v>2013+</v>
      </c>
      <c r="H2395" s="67" t="str">
        <f t="shared" si="152"/>
        <v>2023-T7 Public-5</v>
      </c>
      <c r="I2395" s="302">
        <v>1.2236983861337001E-4</v>
      </c>
      <c r="J2395" s="305">
        <f>VLOOKUP(H2395,T7_ReductionFactor!$G$10:$H$3591,2,FALSE)</f>
        <v>0.94302505551301441</v>
      </c>
      <c r="K2395" s="75">
        <f t="shared" si="151"/>
        <v>1.1539782385149186E-4</v>
      </c>
      <c r="L2395" s="11"/>
      <c r="M2395" s="6"/>
      <c r="N2395" s="6"/>
      <c r="O2395" s="6"/>
      <c r="Q2395" s="7"/>
    </row>
    <row r="2396" spans="1:17" s="9" customFormat="1" ht="16.149999999999999" customHeight="1" x14ac:dyDescent="0.25">
      <c r="A2396" s="9" t="s">
        <v>192</v>
      </c>
      <c r="B2396" s="7">
        <v>2023</v>
      </c>
      <c r="C2396" s="296" t="s">
        <v>32</v>
      </c>
      <c r="D2396" s="307">
        <v>2017</v>
      </c>
      <c r="E2396" s="307" t="s">
        <v>194</v>
      </c>
      <c r="F2396" s="65">
        <f t="shared" si="149"/>
        <v>6</v>
      </c>
      <c r="G2396" s="66" t="str">
        <f t="shared" si="150"/>
        <v>2013+</v>
      </c>
      <c r="H2396" s="67" t="str">
        <f t="shared" si="152"/>
        <v>2023-T7 Public-6</v>
      </c>
      <c r="I2396" s="302">
        <v>4.9462216623248796E-4</v>
      </c>
      <c r="J2396" s="305">
        <f>VLOOKUP(H2396,T7_ReductionFactor!$G$10:$H$3591,2,FALSE)</f>
        <v>0.93572469282393878</v>
      </c>
      <c r="K2396" s="75">
        <f t="shared" si="151"/>
        <v>4.6283017456180599E-4</v>
      </c>
      <c r="L2396" s="11"/>
      <c r="M2396" s="6"/>
      <c r="N2396" s="6"/>
      <c r="O2396" s="6"/>
      <c r="Q2396" s="7"/>
    </row>
    <row r="2397" spans="1:17" s="9" customFormat="1" ht="16.149999999999999" customHeight="1" x14ac:dyDescent="0.25">
      <c r="A2397" s="9" t="s">
        <v>192</v>
      </c>
      <c r="B2397" s="7">
        <v>2023</v>
      </c>
      <c r="C2397" s="296" t="s">
        <v>32</v>
      </c>
      <c r="D2397" s="307">
        <v>2016</v>
      </c>
      <c r="E2397" s="307" t="s">
        <v>194</v>
      </c>
      <c r="F2397" s="65">
        <f t="shared" si="149"/>
        <v>7</v>
      </c>
      <c r="G2397" s="66" t="str">
        <f t="shared" si="150"/>
        <v>2013+</v>
      </c>
      <c r="H2397" s="67" t="str">
        <f t="shared" si="152"/>
        <v>2023-T7 Public-7</v>
      </c>
      <c r="I2397" s="302">
        <v>1.0956997590740799E-4</v>
      </c>
      <c r="J2397" s="305">
        <f>VLOOKUP(H2397,T7_ReductionFactor!$G$10:$H$3591,2,FALSE)</f>
        <v>0.92876618568035907</v>
      </c>
      <c r="K2397" s="75">
        <f t="shared" si="151"/>
        <v>1.0176488858861217E-4</v>
      </c>
      <c r="L2397" s="11"/>
      <c r="M2397" s="6"/>
      <c r="N2397" s="6"/>
      <c r="O2397" s="6"/>
      <c r="Q2397" s="7"/>
    </row>
    <row r="2398" spans="1:17" s="9" customFormat="1" ht="16.149999999999999" customHeight="1" x14ac:dyDescent="0.25">
      <c r="A2398" s="9" t="s">
        <v>192</v>
      </c>
      <c r="B2398" s="7">
        <v>2023</v>
      </c>
      <c r="C2398" s="296" t="s">
        <v>32</v>
      </c>
      <c r="D2398" s="307">
        <v>2015</v>
      </c>
      <c r="E2398" s="307" t="s">
        <v>194</v>
      </c>
      <c r="F2398" s="65">
        <f t="shared" si="149"/>
        <v>8</v>
      </c>
      <c r="G2398" s="66" t="str">
        <f t="shared" si="150"/>
        <v>2013+</v>
      </c>
      <c r="H2398" s="67" t="str">
        <f t="shared" si="152"/>
        <v>2023-T7 Public-8</v>
      </c>
      <c r="I2398" s="302">
        <v>8.5373180332706298E-5</v>
      </c>
      <c r="J2398" s="305">
        <f>VLOOKUP(H2398,T7_ReductionFactor!$G$10:$H$3591,2,FALSE)</f>
        <v>0.92212607122510559</v>
      </c>
      <c r="K2398" s="75">
        <f t="shared" si="151"/>
        <v>7.8724835368190909E-5</v>
      </c>
      <c r="L2398" s="11"/>
      <c r="M2398" s="6"/>
      <c r="N2398" s="6"/>
      <c r="O2398" s="6"/>
      <c r="Q2398" s="7"/>
    </row>
    <row r="2399" spans="1:17" s="9" customFormat="1" ht="16.149999999999999" customHeight="1" x14ac:dyDescent="0.25">
      <c r="A2399" s="9" t="s">
        <v>192</v>
      </c>
      <c r="B2399" s="7">
        <v>2023</v>
      </c>
      <c r="C2399" s="296" t="s">
        <v>32</v>
      </c>
      <c r="D2399" s="307">
        <v>2014</v>
      </c>
      <c r="E2399" s="307" t="s">
        <v>194</v>
      </c>
      <c r="F2399" s="65">
        <f t="shared" si="149"/>
        <v>9</v>
      </c>
      <c r="G2399" s="66" t="str">
        <f t="shared" si="150"/>
        <v>2013+</v>
      </c>
      <c r="H2399" s="67" t="str">
        <f t="shared" si="152"/>
        <v>2023-T7 Public-9</v>
      </c>
      <c r="I2399" s="302">
        <v>8.1023080470621201E-5</v>
      </c>
      <c r="J2399" s="305">
        <f>VLOOKUP(H2399,T7_ReductionFactor!$G$10:$H$3591,2,FALSE)</f>
        <v>0.91578298570563732</v>
      </c>
      <c r="K2399" s="75">
        <f t="shared" si="151"/>
        <v>7.4199558544453594E-5</v>
      </c>
      <c r="L2399" s="11"/>
      <c r="M2399" s="6"/>
      <c r="N2399" s="6"/>
      <c r="O2399" s="6"/>
      <c r="Q2399" s="7"/>
    </row>
    <row r="2400" spans="1:17" s="9" customFormat="1" ht="16.149999999999999" customHeight="1" x14ac:dyDescent="0.25">
      <c r="A2400" s="9" t="s">
        <v>192</v>
      </c>
      <c r="B2400" s="7">
        <v>2023</v>
      </c>
      <c r="C2400" s="296" t="s">
        <v>32</v>
      </c>
      <c r="D2400" s="307">
        <v>2013</v>
      </c>
      <c r="E2400" s="307" t="s">
        <v>194</v>
      </c>
      <c r="F2400" s="65">
        <f t="shared" si="149"/>
        <v>10</v>
      </c>
      <c r="G2400" s="66" t="str">
        <f t="shared" si="150"/>
        <v>2010-12</v>
      </c>
      <c r="H2400" s="67" t="str">
        <f t="shared" si="152"/>
        <v>2023-T7 Public-10</v>
      </c>
      <c r="I2400" s="302">
        <v>1.3293940776778199E-4</v>
      </c>
      <c r="J2400" s="305">
        <f>VLOOKUP(H2400,T7_ReductionFactor!$G$10:$H$3591,2,FALSE)</f>
        <v>0.87873080804553438</v>
      </c>
      <c r="K2400" s="75">
        <f t="shared" si="151"/>
        <v>1.1681795320887785E-4</v>
      </c>
      <c r="L2400" s="11"/>
      <c r="M2400" s="6"/>
      <c r="N2400" s="6"/>
      <c r="O2400" s="6"/>
      <c r="Q2400" s="7"/>
    </row>
    <row r="2401" spans="1:17" s="9" customFormat="1" ht="16.149999999999999" customHeight="1" x14ac:dyDescent="0.25">
      <c r="A2401" s="9" t="s">
        <v>192</v>
      </c>
      <c r="B2401" s="7">
        <v>2023</v>
      </c>
      <c r="C2401" s="296" t="s">
        <v>32</v>
      </c>
      <c r="D2401" s="307">
        <v>2012</v>
      </c>
      <c r="E2401" s="307" t="s">
        <v>194</v>
      </c>
      <c r="F2401" s="65">
        <f t="shared" si="149"/>
        <v>11</v>
      </c>
      <c r="G2401" s="66" t="str">
        <f t="shared" si="150"/>
        <v>2010-12</v>
      </c>
      <c r="H2401" s="67" t="str">
        <f t="shared" si="152"/>
        <v>2023-T7 Public-11</v>
      </c>
      <c r="I2401" s="302">
        <v>7.6541707409461695E-5</v>
      </c>
      <c r="J2401" s="305">
        <f>VLOOKUP(H2401,T7_ReductionFactor!$G$10:$H$3591,2,FALSE)</f>
        <v>0.87191754750616901</v>
      </c>
      <c r="K2401" s="75">
        <f t="shared" si="151"/>
        <v>6.6738057806392604E-5</v>
      </c>
      <c r="L2401" s="11"/>
      <c r="M2401" s="6"/>
      <c r="N2401" s="6"/>
      <c r="O2401" s="6"/>
      <c r="Q2401" s="7"/>
    </row>
    <row r="2402" spans="1:17" s="9" customFormat="1" ht="16.149999999999999" customHeight="1" x14ac:dyDescent="0.25">
      <c r="A2402" s="9" t="s">
        <v>192</v>
      </c>
      <c r="B2402" s="7">
        <v>2023</v>
      </c>
      <c r="C2402" s="296" t="s">
        <v>32</v>
      </c>
      <c r="D2402" s="307">
        <v>2011</v>
      </c>
      <c r="E2402" s="307" t="s">
        <v>194</v>
      </c>
      <c r="F2402" s="65">
        <f t="shared" si="149"/>
        <v>12</v>
      </c>
      <c r="G2402" s="66" t="str">
        <f t="shared" si="150"/>
        <v>2010-12</v>
      </c>
      <c r="H2402" s="67" t="str">
        <f t="shared" si="152"/>
        <v>2023-T7 Public-12</v>
      </c>
      <c r="I2402" s="302">
        <v>2.2101657558786401E-4</v>
      </c>
      <c r="J2402" s="305">
        <f>VLOOKUP(H2402,T7_ReductionFactor!$G$10:$H$3591,2,FALSE)</f>
        <v>0.86548675878217463</v>
      </c>
      <c r="K2402" s="75">
        <f t="shared" si="151"/>
        <v>1.9128691964267591E-4</v>
      </c>
      <c r="L2402" s="11"/>
      <c r="M2402" s="6"/>
      <c r="N2402" s="6"/>
      <c r="O2402" s="6"/>
      <c r="Q2402" s="7"/>
    </row>
    <row r="2403" spans="1:17" s="9" customFormat="1" ht="16.149999999999999" customHeight="1" x14ac:dyDescent="0.25">
      <c r="A2403" s="9" t="s">
        <v>192</v>
      </c>
      <c r="B2403" s="7">
        <v>2023</v>
      </c>
      <c r="C2403" s="296" t="s">
        <v>32</v>
      </c>
      <c r="D2403" s="307">
        <v>2010</v>
      </c>
      <c r="E2403" s="307" t="s">
        <v>194</v>
      </c>
      <c r="F2403" s="65">
        <f t="shared" si="149"/>
        <v>13</v>
      </c>
      <c r="G2403" s="66" t="str">
        <f t="shared" si="150"/>
        <v>2007-09</v>
      </c>
      <c r="H2403" s="67" t="str">
        <f t="shared" si="152"/>
        <v>2023-T7 Public-13</v>
      </c>
      <c r="I2403" s="302">
        <v>2.8227310855608099E-4</v>
      </c>
      <c r="J2403" s="305">
        <f>VLOOKUP(H2403,T7_ReductionFactor!$G$10:$H$3591,2,FALSE)</f>
        <v>0.91286876977392706</v>
      </c>
      <c r="K2403" s="75">
        <f t="shared" si="151"/>
        <v>2.5767830534785183E-4</v>
      </c>
      <c r="L2403" s="11"/>
      <c r="M2403" s="6"/>
      <c r="N2403" s="6"/>
      <c r="O2403" s="6"/>
      <c r="Q2403" s="7"/>
    </row>
    <row r="2404" spans="1:17" s="9" customFormat="1" ht="16.149999999999999" customHeight="1" x14ac:dyDescent="0.25">
      <c r="A2404" s="9" t="s">
        <v>192</v>
      </c>
      <c r="B2404" s="7">
        <v>2023</v>
      </c>
      <c r="C2404" s="296" t="s">
        <v>32</v>
      </c>
      <c r="D2404" s="307">
        <v>2009</v>
      </c>
      <c r="E2404" s="307" t="s">
        <v>194</v>
      </c>
      <c r="F2404" s="65">
        <f t="shared" si="149"/>
        <v>14</v>
      </c>
      <c r="G2404" s="66" t="str">
        <f t="shared" si="150"/>
        <v>2007-09</v>
      </c>
      <c r="H2404" s="67" t="str">
        <f t="shared" si="152"/>
        <v>2023-T7 Public-14</v>
      </c>
      <c r="I2404" s="302">
        <v>5.17808087428375E-4</v>
      </c>
      <c r="J2404" s="305">
        <f>VLOOKUP(H2404,T7_ReductionFactor!$G$10:$H$3591,2,FALSE)</f>
        <v>0.90829042104740665</v>
      </c>
      <c r="K2404" s="75">
        <f t="shared" si="151"/>
        <v>4.7032012575207107E-4</v>
      </c>
      <c r="L2404" s="11"/>
      <c r="M2404" s="6"/>
      <c r="N2404" s="6"/>
      <c r="O2404" s="6"/>
      <c r="Q2404" s="7"/>
    </row>
    <row r="2405" spans="1:17" s="9" customFormat="1" ht="16.149999999999999" customHeight="1" x14ac:dyDescent="0.25">
      <c r="A2405" s="9" t="s">
        <v>192</v>
      </c>
      <c r="B2405" s="7">
        <v>2023</v>
      </c>
      <c r="C2405" s="296" t="s">
        <v>32</v>
      </c>
      <c r="D2405" s="307">
        <v>2008</v>
      </c>
      <c r="E2405" s="307" t="s">
        <v>194</v>
      </c>
      <c r="F2405" s="65">
        <f t="shared" si="149"/>
        <v>15</v>
      </c>
      <c r="G2405" s="66" t="str">
        <f t="shared" si="150"/>
        <v>2007-09</v>
      </c>
      <c r="H2405" s="67" t="str">
        <f t="shared" si="152"/>
        <v>2023-T7 Public-15</v>
      </c>
      <c r="I2405" s="302">
        <v>6.4042183610370695E-4</v>
      </c>
      <c r="J2405" s="305">
        <f>VLOOKUP(H2405,T7_ReductionFactor!$G$10:$H$3591,2,FALSE)</f>
        <v>0.90385385687718767</v>
      </c>
      <c r="K2405" s="75">
        <f t="shared" si="151"/>
        <v>5.7884774659070566E-4</v>
      </c>
      <c r="L2405" s="11"/>
      <c r="M2405" s="6"/>
      <c r="N2405" s="6"/>
      <c r="O2405" s="6"/>
      <c r="Q2405" s="7"/>
    </row>
    <row r="2406" spans="1:17" s="9" customFormat="1" ht="16.149999999999999" customHeight="1" x14ac:dyDescent="0.25">
      <c r="A2406" s="9" t="s">
        <v>192</v>
      </c>
      <c r="B2406" s="7">
        <v>2023</v>
      </c>
      <c r="C2406" s="296" t="s">
        <v>32</v>
      </c>
      <c r="D2406" s="307">
        <v>2007</v>
      </c>
      <c r="E2406" s="307" t="s">
        <v>194</v>
      </c>
      <c r="F2406" s="65">
        <f t="shared" si="149"/>
        <v>16</v>
      </c>
      <c r="G2406" s="66" t="str">
        <f t="shared" si="150"/>
        <v>1997-06</v>
      </c>
      <c r="H2406" s="67" t="str">
        <f t="shared" si="152"/>
        <v>2023-T7 Public-16</v>
      </c>
      <c r="I2406" s="302">
        <v>9.4463145995324501E-4</v>
      </c>
      <c r="J2406" s="305">
        <f>VLOOKUP(H2406,T7_ReductionFactor!$G$10:$H$3591,2,FALSE)</f>
        <v>0.95568241637621942</v>
      </c>
      <c r="K2406" s="75">
        <f t="shared" si="151"/>
        <v>9.0276767623311319E-4</v>
      </c>
      <c r="L2406" s="11"/>
      <c r="M2406" s="6"/>
      <c r="N2406" s="6"/>
      <c r="O2406" s="6"/>
      <c r="Q2406" s="7"/>
    </row>
    <row r="2407" spans="1:17" s="9" customFormat="1" ht="16.149999999999999" customHeight="1" x14ac:dyDescent="0.25">
      <c r="A2407" s="9" t="s">
        <v>192</v>
      </c>
      <c r="B2407" s="7">
        <v>2023</v>
      </c>
      <c r="C2407" s="296" t="s">
        <v>32</v>
      </c>
      <c r="D2407" s="307">
        <v>2006</v>
      </c>
      <c r="E2407" s="307" t="s">
        <v>194</v>
      </c>
      <c r="F2407" s="65">
        <f t="shared" si="149"/>
        <v>17</v>
      </c>
      <c r="G2407" s="66" t="str">
        <f t="shared" si="150"/>
        <v>1997-06</v>
      </c>
      <c r="H2407" s="67" t="str">
        <f t="shared" si="152"/>
        <v>2023-T7 Public-17</v>
      </c>
      <c r="I2407" s="302">
        <v>9.9532004653930307E-4</v>
      </c>
      <c r="J2407" s="305">
        <f>VLOOKUP(H2407,T7_ReductionFactor!$G$10:$H$3591,2,FALSE)</f>
        <v>0.95359666386154995</v>
      </c>
      <c r="K2407" s="75">
        <f t="shared" si="151"/>
        <v>9.4913387585440203E-4</v>
      </c>
      <c r="L2407" s="11"/>
      <c r="M2407" s="6"/>
      <c r="N2407" s="6"/>
      <c r="O2407" s="6"/>
      <c r="Q2407" s="7"/>
    </row>
    <row r="2408" spans="1:17" s="9" customFormat="1" ht="16.149999999999999" customHeight="1" x14ac:dyDescent="0.25">
      <c r="A2408" s="9" t="s">
        <v>192</v>
      </c>
      <c r="B2408" s="7">
        <v>2023</v>
      </c>
      <c r="C2408" s="296" t="s">
        <v>32</v>
      </c>
      <c r="D2408" s="307">
        <v>2005</v>
      </c>
      <c r="E2408" s="307" t="s">
        <v>194</v>
      </c>
      <c r="F2408" s="65">
        <f t="shared" si="149"/>
        <v>18</v>
      </c>
      <c r="G2408" s="66" t="str">
        <f t="shared" si="150"/>
        <v>1997-06</v>
      </c>
      <c r="H2408" s="67" t="str">
        <f t="shared" si="152"/>
        <v>2023-T7 Public-18</v>
      </c>
      <c r="I2408" s="302">
        <v>9.34492525202436E-4</v>
      </c>
      <c r="J2408" s="305">
        <f>VLOOKUP(H2408,T7_ReductionFactor!$G$10:$H$3591,2,FALSE)</f>
        <v>0.95155135596661822</v>
      </c>
      <c r="K2408" s="75">
        <f t="shared" si="151"/>
        <v>8.8921762949704713E-4</v>
      </c>
      <c r="L2408" s="11"/>
      <c r="M2408" s="6"/>
      <c r="N2408" s="6"/>
      <c r="O2408" s="6"/>
      <c r="Q2408" s="7"/>
    </row>
    <row r="2409" spans="1:17" s="9" customFormat="1" ht="16.149999999999999" customHeight="1" x14ac:dyDescent="0.25">
      <c r="A2409" s="9" t="s">
        <v>192</v>
      </c>
      <c r="B2409" s="7">
        <v>2023</v>
      </c>
      <c r="C2409" s="296" t="s">
        <v>32</v>
      </c>
      <c r="D2409" s="307">
        <v>2004</v>
      </c>
      <c r="E2409" s="307" t="s">
        <v>194</v>
      </c>
      <c r="F2409" s="65">
        <f t="shared" si="149"/>
        <v>19</v>
      </c>
      <c r="G2409" s="66" t="str">
        <f t="shared" si="150"/>
        <v>1997-06</v>
      </c>
      <c r="H2409" s="67" t="str">
        <f t="shared" si="152"/>
        <v>2023-T7 Public-19</v>
      </c>
      <c r="I2409" s="302">
        <v>7.7837369940305095E-4</v>
      </c>
      <c r="J2409" s="305">
        <f>VLOOKUP(H2409,T7_ReductionFactor!$G$10:$H$3591,2,FALSE)</f>
        <v>0.94954532760109633</v>
      </c>
      <c r="K2409" s="75">
        <f t="shared" si="151"/>
        <v>7.3910110939574727E-4</v>
      </c>
      <c r="L2409" s="11"/>
      <c r="M2409" s="6"/>
      <c r="N2409" s="6"/>
      <c r="O2409" s="6"/>
      <c r="Q2409" s="7"/>
    </row>
    <row r="2410" spans="1:17" s="9" customFormat="1" ht="16.149999999999999" customHeight="1" x14ac:dyDescent="0.25">
      <c r="A2410" s="9" t="s">
        <v>192</v>
      </c>
      <c r="B2410" s="7">
        <v>2023</v>
      </c>
      <c r="C2410" s="296" t="s">
        <v>32</v>
      </c>
      <c r="D2410" s="307">
        <v>2003</v>
      </c>
      <c r="E2410" s="307" t="s">
        <v>194</v>
      </c>
      <c r="F2410" s="65">
        <f t="shared" si="149"/>
        <v>20</v>
      </c>
      <c r="G2410" s="66" t="str">
        <f t="shared" si="150"/>
        <v>1997-06</v>
      </c>
      <c r="H2410" s="67" t="str">
        <f t="shared" si="152"/>
        <v>2023-T7 Public-20</v>
      </c>
      <c r="I2410" s="302">
        <v>7.1103553849023596E-4</v>
      </c>
      <c r="J2410" s="305">
        <f>VLOOKUP(H2410,T7_ReductionFactor!$G$10:$H$3591,2,FALSE)</f>
        <v>0.96632926546868514</v>
      </c>
      <c r="K2410" s="75">
        <f t="shared" si="151"/>
        <v>6.8709444963140076E-4</v>
      </c>
      <c r="L2410" s="11"/>
      <c r="M2410" s="6"/>
      <c r="N2410" s="6"/>
      <c r="O2410" s="6"/>
      <c r="Q2410" s="7"/>
    </row>
    <row r="2411" spans="1:17" s="9" customFormat="1" ht="16.149999999999999" customHeight="1" x14ac:dyDescent="0.25">
      <c r="A2411" s="9" t="s">
        <v>192</v>
      </c>
      <c r="B2411" s="7">
        <v>2023</v>
      </c>
      <c r="C2411" s="296" t="s">
        <v>32</v>
      </c>
      <c r="D2411" s="307">
        <v>2002</v>
      </c>
      <c r="E2411" s="307" t="s">
        <v>194</v>
      </c>
      <c r="F2411" s="65">
        <f t="shared" si="149"/>
        <v>21</v>
      </c>
      <c r="G2411" s="66" t="str">
        <f t="shared" si="150"/>
        <v>1997-06</v>
      </c>
      <c r="H2411" s="67" t="str">
        <f t="shared" si="152"/>
        <v>2023-T7 Public-21</v>
      </c>
      <c r="I2411" s="302">
        <v>8.9572687343994397E-4</v>
      </c>
      <c r="J2411" s="305">
        <f>VLOOKUP(H2411,T7_ReductionFactor!$G$10:$H$3591,2,FALSE)</f>
        <v>0.96512410996705422</v>
      </c>
      <c r="K2411" s="75">
        <f t="shared" si="151"/>
        <v>8.644876015022981E-4</v>
      </c>
      <c r="L2411" s="11"/>
      <c r="M2411" s="6"/>
      <c r="N2411" s="6"/>
      <c r="O2411" s="6"/>
      <c r="Q2411" s="7"/>
    </row>
    <row r="2412" spans="1:17" s="9" customFormat="1" ht="16.149999999999999" customHeight="1" x14ac:dyDescent="0.25">
      <c r="A2412" s="9" t="s">
        <v>192</v>
      </c>
      <c r="B2412" s="7">
        <v>2023</v>
      </c>
      <c r="C2412" s="296" t="s">
        <v>32</v>
      </c>
      <c r="D2412" s="307">
        <v>2001</v>
      </c>
      <c r="E2412" s="307" t="s">
        <v>194</v>
      </c>
      <c r="F2412" s="65">
        <f t="shared" si="149"/>
        <v>22</v>
      </c>
      <c r="G2412" s="66" t="str">
        <f t="shared" si="150"/>
        <v>1997-06</v>
      </c>
      <c r="H2412" s="67" t="str">
        <f t="shared" si="152"/>
        <v>2023-T7 Public-22</v>
      </c>
      <c r="I2412" s="302">
        <v>8.2283531744158599E-4</v>
      </c>
      <c r="J2412" s="305">
        <f>VLOOKUP(H2412,T7_ReductionFactor!$G$10:$H$3591,2,FALSE)</f>
        <v>0.96394379668454744</v>
      </c>
      <c r="K2412" s="75">
        <f t="shared" si="151"/>
        <v>7.931669999407772E-4</v>
      </c>
      <c r="L2412" s="11"/>
      <c r="M2412" s="6"/>
      <c r="N2412" s="6"/>
      <c r="O2412" s="6"/>
      <c r="Q2412" s="7"/>
    </row>
    <row r="2413" spans="1:17" s="9" customFormat="1" ht="16.149999999999999" customHeight="1" x14ac:dyDescent="0.25">
      <c r="A2413" s="9" t="s">
        <v>192</v>
      </c>
      <c r="B2413" s="7">
        <v>2023</v>
      </c>
      <c r="C2413" s="296" t="s">
        <v>32</v>
      </c>
      <c r="D2413" s="307">
        <v>2000</v>
      </c>
      <c r="E2413" s="307" t="s">
        <v>194</v>
      </c>
      <c r="F2413" s="65">
        <f t="shared" si="149"/>
        <v>23</v>
      </c>
      <c r="G2413" s="66" t="str">
        <f t="shared" si="150"/>
        <v>1997-06</v>
      </c>
      <c r="H2413" s="67" t="str">
        <f t="shared" si="152"/>
        <v>2023-T7 Public-23</v>
      </c>
      <c r="I2413" s="302">
        <v>6.8608006350513295E-4</v>
      </c>
      <c r="J2413" s="305">
        <f>VLOOKUP(H2413,T7_ReductionFactor!$G$10:$H$3591,2,FALSE)</f>
        <v>0.96278756533736121</v>
      </c>
      <c r="K2413" s="75">
        <f t="shared" si="151"/>
        <v>6.6054935396860916E-4</v>
      </c>
      <c r="L2413" s="11"/>
      <c r="M2413" s="6"/>
      <c r="N2413" s="6"/>
      <c r="O2413" s="6"/>
      <c r="Q2413" s="7"/>
    </row>
    <row r="2414" spans="1:17" s="9" customFormat="1" ht="16.149999999999999" customHeight="1" x14ac:dyDescent="0.25">
      <c r="A2414" s="9" t="s">
        <v>192</v>
      </c>
      <c r="B2414" s="7">
        <v>2023</v>
      </c>
      <c r="C2414" s="296" t="s">
        <v>32</v>
      </c>
      <c r="D2414" s="307">
        <v>1999</v>
      </c>
      <c r="E2414" s="307" t="s">
        <v>194</v>
      </c>
      <c r="F2414" s="65">
        <f t="shared" si="149"/>
        <v>24</v>
      </c>
      <c r="G2414" s="66" t="str">
        <f t="shared" si="150"/>
        <v>1997-06</v>
      </c>
      <c r="H2414" s="67" t="str">
        <f t="shared" si="152"/>
        <v>2023-T7 Public-24</v>
      </c>
      <c r="I2414" s="302">
        <v>5.9241640164947303E-4</v>
      </c>
      <c r="J2414" s="305">
        <f>VLOOKUP(H2414,T7_ReductionFactor!$G$10:$H$3591,2,FALSE)</f>
        <v>0.96165468635254159</v>
      </c>
      <c r="K2414" s="75">
        <f t="shared" si="151"/>
        <v>5.697000089183253E-4</v>
      </c>
      <c r="L2414" s="11"/>
      <c r="M2414" s="6"/>
      <c r="N2414" s="6"/>
      <c r="O2414" s="6"/>
      <c r="Q2414" s="7"/>
    </row>
    <row r="2415" spans="1:17" s="9" customFormat="1" ht="16.149999999999999" customHeight="1" x14ac:dyDescent="0.25">
      <c r="A2415" s="9" t="s">
        <v>192</v>
      </c>
      <c r="B2415" s="7">
        <v>2023</v>
      </c>
      <c r="C2415" s="296" t="s">
        <v>32</v>
      </c>
      <c r="D2415" s="307">
        <v>1998</v>
      </c>
      <c r="E2415" s="307" t="s">
        <v>194</v>
      </c>
      <c r="F2415" s="65">
        <f t="shared" si="149"/>
        <v>25</v>
      </c>
      <c r="G2415" s="66" t="str">
        <f t="shared" si="150"/>
        <v>1997-06</v>
      </c>
      <c r="H2415" s="67" t="str">
        <f t="shared" si="152"/>
        <v>2023-T7 Public-25</v>
      </c>
      <c r="I2415" s="302">
        <v>4.5332780308487199E-4</v>
      </c>
      <c r="J2415" s="305">
        <f>VLOOKUP(H2415,T7_ReductionFactor!$G$10:$H$3591,2,FALSE)</f>
        <v>0.96054445933282051</v>
      </c>
      <c r="K2415" s="75">
        <f t="shared" si="151"/>
        <v>4.3544150951469368E-4</v>
      </c>
      <c r="L2415" s="11"/>
      <c r="M2415" s="6"/>
      <c r="N2415" s="6"/>
      <c r="O2415" s="6"/>
      <c r="Q2415" s="7"/>
    </row>
    <row r="2416" spans="1:17" s="9" customFormat="1" ht="16.149999999999999" customHeight="1" x14ac:dyDescent="0.25">
      <c r="A2416" s="9" t="s">
        <v>192</v>
      </c>
      <c r="B2416" s="7">
        <v>2023</v>
      </c>
      <c r="C2416" s="296" t="s">
        <v>32</v>
      </c>
      <c r="D2416" s="307">
        <v>1997</v>
      </c>
      <c r="E2416" s="307" t="s">
        <v>194</v>
      </c>
      <c r="F2416" s="65">
        <f t="shared" si="149"/>
        <v>26</v>
      </c>
      <c r="G2416" s="66" t="str">
        <f t="shared" si="150"/>
        <v>Pre1997</v>
      </c>
      <c r="H2416" s="67" t="str">
        <f t="shared" si="152"/>
        <v>2023-T7 Public-26</v>
      </c>
      <c r="I2416" s="302">
        <v>4.79947103759648E-4</v>
      </c>
      <c r="J2416" s="305">
        <f>VLOOKUP(H2416,T7_ReductionFactor!$G$10:$H$3591,2,FALSE)</f>
        <v>0.95945621161262939</v>
      </c>
      <c r="K2416" s="75">
        <f t="shared" si="151"/>
        <v>4.604882299476854E-4</v>
      </c>
      <c r="L2416" s="11"/>
      <c r="M2416" s="6"/>
      <c r="N2416" s="6"/>
      <c r="O2416" s="6"/>
      <c r="Q2416" s="7"/>
    </row>
    <row r="2417" spans="1:17" s="9" customFormat="1" ht="16.149999999999999" customHeight="1" x14ac:dyDescent="0.25">
      <c r="A2417" s="9" t="s">
        <v>192</v>
      </c>
      <c r="B2417" s="7">
        <v>2023</v>
      </c>
      <c r="C2417" s="296" t="s">
        <v>32</v>
      </c>
      <c r="D2417" s="307">
        <v>1996</v>
      </c>
      <c r="E2417" s="307" t="s">
        <v>194</v>
      </c>
      <c r="F2417" s="65">
        <f t="shared" si="149"/>
        <v>27</v>
      </c>
      <c r="G2417" s="66" t="str">
        <f t="shared" si="150"/>
        <v>Pre1997</v>
      </c>
      <c r="H2417" s="67" t="str">
        <f t="shared" si="152"/>
        <v>2023-T7 Public-27</v>
      </c>
      <c r="I2417" s="302">
        <v>4.7460827659788398E-4</v>
      </c>
      <c r="J2417" s="305">
        <f>VLOOKUP(H2417,T7_ReductionFactor!$G$10:$H$3591,2,FALSE)</f>
        <v>0.95838929689903429</v>
      </c>
      <c r="K2417" s="75">
        <f t="shared" si="151"/>
        <v>4.548594925111084E-4</v>
      </c>
      <c r="L2417" s="11"/>
      <c r="M2417" s="6"/>
      <c r="N2417" s="6"/>
      <c r="O2417" s="6"/>
      <c r="Q2417" s="7"/>
    </row>
    <row r="2418" spans="1:17" s="9" customFormat="1" ht="16.149999999999999" customHeight="1" x14ac:dyDescent="0.25">
      <c r="A2418" s="9" t="s">
        <v>192</v>
      </c>
      <c r="B2418" s="7">
        <v>2023</v>
      </c>
      <c r="C2418" s="296" t="s">
        <v>32</v>
      </c>
      <c r="D2418" s="307">
        <v>1995</v>
      </c>
      <c r="E2418" s="307" t="s">
        <v>194</v>
      </c>
      <c r="F2418" s="65">
        <f t="shared" si="149"/>
        <v>28</v>
      </c>
      <c r="G2418" s="66" t="str">
        <f t="shared" si="150"/>
        <v>Pre1997</v>
      </c>
      <c r="H2418" s="67" t="str">
        <f t="shared" si="152"/>
        <v>2023-T7 Public-28</v>
      </c>
      <c r="I2418" s="302">
        <v>4.5818643876248898E-4</v>
      </c>
      <c r="J2418" s="305">
        <f>VLOOKUP(H2418,T7_ReductionFactor!$G$10:$H$3591,2,FALSE)</f>
        <v>0.95734309399181639</v>
      </c>
      <c r="K2418" s="75">
        <f t="shared" si="151"/>
        <v>4.3864162290997309E-4</v>
      </c>
      <c r="L2418" s="11"/>
      <c r="M2418" s="6"/>
      <c r="N2418" s="6"/>
      <c r="O2418" s="6"/>
      <c r="Q2418" s="7"/>
    </row>
    <row r="2419" spans="1:17" s="9" customFormat="1" ht="16.149999999999999" customHeight="1" x14ac:dyDescent="0.25">
      <c r="A2419" s="9" t="s">
        <v>192</v>
      </c>
      <c r="B2419" s="7">
        <v>2023</v>
      </c>
      <c r="C2419" s="296" t="s">
        <v>32</v>
      </c>
      <c r="D2419" s="307">
        <v>1994</v>
      </c>
      <c r="E2419" s="307" t="s">
        <v>194</v>
      </c>
      <c r="F2419" s="65">
        <f t="shared" si="149"/>
        <v>29</v>
      </c>
      <c r="G2419" s="66" t="str">
        <f t="shared" si="150"/>
        <v>Pre1997</v>
      </c>
      <c r="H2419" s="67" t="str">
        <f t="shared" si="152"/>
        <v>2023-T7 Public-29</v>
      </c>
      <c r="I2419" s="302">
        <v>3.4244049481385803E-4</v>
      </c>
      <c r="J2419" s="305">
        <f>VLOOKUP(H2419,T7_ReductionFactor!$G$10:$H$3591,2,FALSE)</f>
        <v>0.95631700557738075</v>
      </c>
      <c r="K2419" s="75">
        <f t="shared" si="151"/>
        <v>3.2748166858882527E-4</v>
      </c>
      <c r="L2419" s="11"/>
      <c r="M2419" s="6"/>
      <c r="N2419" s="6"/>
      <c r="O2419" s="6"/>
      <c r="Q2419" s="7"/>
    </row>
    <row r="2420" spans="1:17" s="9" customFormat="1" ht="16.149999999999999" customHeight="1" x14ac:dyDescent="0.25">
      <c r="A2420" s="9" t="s">
        <v>192</v>
      </c>
      <c r="B2420" s="7">
        <v>2023</v>
      </c>
      <c r="C2420" s="296" t="s">
        <v>32</v>
      </c>
      <c r="D2420" s="307">
        <v>1993</v>
      </c>
      <c r="E2420" s="307" t="s">
        <v>194</v>
      </c>
      <c r="F2420" s="65">
        <f t="shared" si="149"/>
        <v>30</v>
      </c>
      <c r="G2420" s="66" t="str">
        <f t="shared" si="150"/>
        <v>Pre1997</v>
      </c>
      <c r="H2420" s="67" t="str">
        <f t="shared" si="152"/>
        <v>2023-T7 Public-30</v>
      </c>
      <c r="I2420" s="302">
        <v>4.7782706397342303E-4</v>
      </c>
      <c r="J2420" s="305">
        <f>VLOOKUP(H2420,T7_ReductionFactor!$G$10:$H$3591,2,FALSE)</f>
        <v>1</v>
      </c>
      <c r="K2420" s="75">
        <f t="shared" si="151"/>
        <v>4.7782706397342303E-4</v>
      </c>
      <c r="L2420" s="11"/>
      <c r="M2420" s="6"/>
      <c r="N2420" s="6"/>
      <c r="O2420" s="6"/>
      <c r="Q2420" s="7"/>
    </row>
    <row r="2421" spans="1:17" s="9" customFormat="1" ht="16.149999999999999" customHeight="1" x14ac:dyDescent="0.25">
      <c r="A2421" s="9" t="s">
        <v>192</v>
      </c>
      <c r="B2421" s="7">
        <v>2023</v>
      </c>
      <c r="C2421" s="296" t="s">
        <v>32</v>
      </c>
      <c r="D2421" s="307">
        <v>1992</v>
      </c>
      <c r="E2421" s="307" t="s">
        <v>194</v>
      </c>
      <c r="F2421" s="65">
        <f t="shared" si="149"/>
        <v>31</v>
      </c>
      <c r="G2421" s="66" t="str">
        <f t="shared" si="150"/>
        <v>Pre1997</v>
      </c>
      <c r="H2421" s="67" t="str">
        <f t="shared" si="152"/>
        <v>2023-T7 Public-31</v>
      </c>
      <c r="I2421" s="302">
        <v>5.8913291337471996E-4</v>
      </c>
      <c r="J2421" s="305">
        <f>VLOOKUP(H2421,T7_ReductionFactor!$G$10:$H$3591,2,FALSE)</f>
        <v>1</v>
      </c>
      <c r="K2421" s="75">
        <f t="shared" si="151"/>
        <v>5.8913291337471996E-4</v>
      </c>
      <c r="L2421" s="11"/>
      <c r="M2421" s="6"/>
      <c r="N2421" s="6"/>
      <c r="O2421" s="6"/>
      <c r="Q2421" s="7"/>
    </row>
    <row r="2422" spans="1:17" s="9" customFormat="1" ht="16.149999999999999" customHeight="1" x14ac:dyDescent="0.25">
      <c r="A2422" s="9" t="s">
        <v>192</v>
      </c>
      <c r="B2422" s="7">
        <v>2023</v>
      </c>
      <c r="C2422" s="296" t="s">
        <v>32</v>
      </c>
      <c r="D2422" s="307">
        <v>1991</v>
      </c>
      <c r="E2422" s="307" t="s">
        <v>194</v>
      </c>
      <c r="F2422" s="65">
        <f t="shared" si="149"/>
        <v>32</v>
      </c>
      <c r="G2422" s="66" t="str">
        <f t="shared" si="150"/>
        <v>Pre1997</v>
      </c>
      <c r="H2422" s="67" t="str">
        <f t="shared" si="152"/>
        <v>2023-T7 Public-32</v>
      </c>
      <c r="I2422" s="302">
        <v>6.8954125926994395E-4</v>
      </c>
      <c r="J2422" s="305">
        <f>VLOOKUP(H2422,T7_ReductionFactor!$G$10:$H$3591,2,FALSE)</f>
        <v>1</v>
      </c>
      <c r="K2422" s="75">
        <f t="shared" si="151"/>
        <v>6.8954125926994395E-4</v>
      </c>
      <c r="L2422" s="11"/>
      <c r="M2422" s="6"/>
      <c r="N2422" s="6"/>
      <c r="O2422" s="6"/>
      <c r="Q2422" s="7"/>
    </row>
    <row r="2423" spans="1:17" s="9" customFormat="1" ht="16.149999999999999" customHeight="1" x14ac:dyDescent="0.25">
      <c r="A2423" s="9" t="s">
        <v>192</v>
      </c>
      <c r="B2423" s="7">
        <v>2023</v>
      </c>
      <c r="C2423" s="296" t="s">
        <v>32</v>
      </c>
      <c r="D2423" s="307">
        <v>1990</v>
      </c>
      <c r="E2423" s="307" t="s">
        <v>194</v>
      </c>
      <c r="F2423" s="65">
        <f t="shared" si="149"/>
        <v>33</v>
      </c>
      <c r="G2423" s="66" t="str">
        <f t="shared" si="150"/>
        <v>Pre1997</v>
      </c>
      <c r="H2423" s="67" t="str">
        <f t="shared" si="152"/>
        <v>2023-T7 Public-33</v>
      </c>
      <c r="I2423" s="302">
        <v>1.7158974441676799E-3</v>
      </c>
      <c r="J2423" s="305">
        <f>VLOOKUP(H2423,T7_ReductionFactor!$G$10:$H$3591,2,FALSE)</f>
        <v>1</v>
      </c>
      <c r="K2423" s="75">
        <f t="shared" si="151"/>
        <v>1.7158974441676799E-3</v>
      </c>
      <c r="L2423" s="11"/>
      <c r="M2423" s="6"/>
      <c r="N2423" s="6"/>
      <c r="O2423" s="6"/>
      <c r="Q2423" s="7"/>
    </row>
    <row r="2424" spans="1:17" s="9" customFormat="1" ht="16.149999999999999" customHeight="1" x14ac:dyDescent="0.25">
      <c r="A2424" s="9" t="s">
        <v>192</v>
      </c>
      <c r="B2424" s="7">
        <v>2023</v>
      </c>
      <c r="C2424" s="296" t="s">
        <v>32</v>
      </c>
      <c r="D2424" s="307">
        <v>1989</v>
      </c>
      <c r="E2424" s="307" t="s">
        <v>194</v>
      </c>
      <c r="F2424" s="65">
        <f t="shared" si="149"/>
        <v>34</v>
      </c>
      <c r="G2424" s="66" t="str">
        <f t="shared" si="150"/>
        <v>Pre1997</v>
      </c>
      <c r="H2424" s="67" t="str">
        <f t="shared" si="152"/>
        <v>2023-T7 Public-34</v>
      </c>
      <c r="I2424" s="302">
        <v>1.92153076788671E-3</v>
      </c>
      <c r="J2424" s="305">
        <f>VLOOKUP(H2424,T7_ReductionFactor!$G$10:$H$3591,2,FALSE)</f>
        <v>1</v>
      </c>
      <c r="K2424" s="75">
        <f t="shared" si="151"/>
        <v>1.92153076788671E-3</v>
      </c>
      <c r="L2424" s="11"/>
      <c r="M2424" s="6"/>
      <c r="N2424" s="6"/>
      <c r="O2424" s="6"/>
      <c r="Q2424" s="7"/>
    </row>
    <row r="2425" spans="1:17" s="9" customFormat="1" ht="16.149999999999999" customHeight="1" x14ac:dyDescent="0.25">
      <c r="A2425" s="9" t="s">
        <v>192</v>
      </c>
      <c r="B2425" s="7">
        <v>2023</v>
      </c>
      <c r="C2425" s="296" t="s">
        <v>32</v>
      </c>
      <c r="D2425" s="307">
        <v>1988</v>
      </c>
      <c r="E2425" s="307" t="s">
        <v>194</v>
      </c>
      <c r="F2425" s="65">
        <f t="shared" si="149"/>
        <v>35</v>
      </c>
      <c r="G2425" s="66" t="str">
        <f t="shared" si="150"/>
        <v>Pre1997</v>
      </c>
      <c r="H2425" s="67" t="str">
        <f t="shared" si="152"/>
        <v>2023-T7 Public-35</v>
      </c>
      <c r="I2425" s="302">
        <v>1.7191810008408599E-3</v>
      </c>
      <c r="J2425" s="305">
        <f>VLOOKUP(H2425,T7_ReductionFactor!$G$10:$H$3591,2,FALSE)</f>
        <v>1</v>
      </c>
      <c r="K2425" s="75">
        <f t="shared" si="151"/>
        <v>1.7191810008408599E-3</v>
      </c>
      <c r="L2425" s="11"/>
      <c r="M2425" s="6"/>
      <c r="N2425" s="6"/>
      <c r="O2425" s="6"/>
      <c r="Q2425" s="7"/>
    </row>
    <row r="2426" spans="1:17" s="9" customFormat="1" ht="16.149999999999999" customHeight="1" x14ac:dyDescent="0.25">
      <c r="A2426" s="9" t="s">
        <v>192</v>
      </c>
      <c r="B2426" s="7">
        <v>2023</v>
      </c>
      <c r="C2426" s="296" t="s">
        <v>32</v>
      </c>
      <c r="D2426" s="307">
        <v>1987</v>
      </c>
      <c r="E2426" s="307" t="s">
        <v>194</v>
      </c>
      <c r="F2426" s="65">
        <f t="shared" si="149"/>
        <v>36</v>
      </c>
      <c r="G2426" s="66" t="str">
        <f t="shared" si="150"/>
        <v>Pre1997</v>
      </c>
      <c r="H2426" s="67" t="str">
        <f t="shared" si="152"/>
        <v>2023-T7 Public-36</v>
      </c>
      <c r="I2426" s="302">
        <v>1.65172601579634E-3</v>
      </c>
      <c r="J2426" s="305">
        <f>VLOOKUP(H2426,T7_ReductionFactor!$G$10:$H$3591,2,FALSE)</f>
        <v>1</v>
      </c>
      <c r="K2426" s="75">
        <f t="shared" si="151"/>
        <v>1.65172601579634E-3</v>
      </c>
      <c r="L2426" s="11"/>
      <c r="M2426" s="6"/>
      <c r="N2426" s="6"/>
      <c r="O2426" s="6"/>
      <c r="Q2426" s="7"/>
    </row>
    <row r="2427" spans="1:17" s="9" customFormat="1" ht="16.149999999999999" customHeight="1" x14ac:dyDescent="0.25">
      <c r="A2427" s="9" t="s">
        <v>192</v>
      </c>
      <c r="B2427" s="7">
        <v>2023</v>
      </c>
      <c r="C2427" s="296" t="s">
        <v>32</v>
      </c>
      <c r="D2427" s="307">
        <v>1986</v>
      </c>
      <c r="E2427" s="307" t="s">
        <v>194</v>
      </c>
      <c r="F2427" s="65">
        <f t="shared" si="149"/>
        <v>37</v>
      </c>
      <c r="G2427" s="66" t="str">
        <f t="shared" si="150"/>
        <v>Pre1997</v>
      </c>
      <c r="H2427" s="67" t="str">
        <f t="shared" si="152"/>
        <v>2023-T7 Public-37</v>
      </c>
      <c r="I2427" s="302">
        <v>1.65241359470363E-3</v>
      </c>
      <c r="J2427" s="305">
        <f>VLOOKUP(H2427,T7_ReductionFactor!$G$10:$H$3591,2,FALSE)</f>
        <v>1</v>
      </c>
      <c r="K2427" s="75">
        <f t="shared" si="151"/>
        <v>1.65241359470363E-3</v>
      </c>
      <c r="L2427" s="11"/>
      <c r="M2427" s="6"/>
      <c r="N2427" s="6"/>
      <c r="O2427" s="6"/>
      <c r="Q2427" s="7"/>
    </row>
    <row r="2428" spans="1:17" s="9" customFormat="1" ht="16.149999999999999" customHeight="1" x14ac:dyDescent="0.25">
      <c r="A2428" s="9" t="s">
        <v>192</v>
      </c>
      <c r="B2428" s="7">
        <v>2023</v>
      </c>
      <c r="C2428" s="296" t="s">
        <v>32</v>
      </c>
      <c r="D2428" s="307">
        <v>1985</v>
      </c>
      <c r="E2428" s="307" t="s">
        <v>194</v>
      </c>
      <c r="F2428" s="65">
        <f t="shared" si="149"/>
        <v>38</v>
      </c>
      <c r="G2428" s="66" t="str">
        <f t="shared" si="150"/>
        <v>Pre1997</v>
      </c>
      <c r="H2428" s="67" t="str">
        <f t="shared" si="152"/>
        <v>2023-T7 Public-38</v>
      </c>
      <c r="I2428" s="302">
        <v>1.81052254199954E-3</v>
      </c>
      <c r="J2428" s="305">
        <f>VLOOKUP(H2428,T7_ReductionFactor!$G$10:$H$3591,2,FALSE)</f>
        <v>1</v>
      </c>
      <c r="K2428" s="75">
        <f t="shared" si="151"/>
        <v>1.81052254199954E-3</v>
      </c>
      <c r="L2428" s="11"/>
      <c r="M2428" s="6"/>
      <c r="N2428" s="6"/>
      <c r="O2428" s="6"/>
      <c r="Q2428" s="7"/>
    </row>
    <row r="2429" spans="1:17" s="9" customFormat="1" ht="16.149999999999999" customHeight="1" x14ac:dyDescent="0.25">
      <c r="A2429" s="9" t="s">
        <v>192</v>
      </c>
      <c r="B2429" s="7">
        <v>2023</v>
      </c>
      <c r="C2429" s="296" t="s">
        <v>32</v>
      </c>
      <c r="D2429" s="307">
        <v>1984</v>
      </c>
      <c r="E2429" s="307" t="s">
        <v>194</v>
      </c>
      <c r="F2429" s="65">
        <f t="shared" si="149"/>
        <v>39</v>
      </c>
      <c r="G2429" s="66" t="str">
        <f t="shared" si="150"/>
        <v>Pre1997</v>
      </c>
      <c r="H2429" s="67" t="str">
        <f t="shared" si="152"/>
        <v>2023-T7 Public-39</v>
      </c>
      <c r="I2429" s="302">
        <v>1.2110519360391499E-3</v>
      </c>
      <c r="J2429" s="305">
        <f>VLOOKUP(H2429,T7_ReductionFactor!$G$10:$H$3591,2,FALSE)</f>
        <v>1</v>
      </c>
      <c r="K2429" s="75">
        <f t="shared" si="151"/>
        <v>1.2110519360391499E-3</v>
      </c>
      <c r="L2429" s="11"/>
      <c r="M2429" s="6"/>
      <c r="N2429" s="6"/>
      <c r="O2429" s="6"/>
      <c r="Q2429" s="7"/>
    </row>
    <row r="2430" spans="1:17" s="9" customFormat="1" ht="16.149999999999999" customHeight="1" x14ac:dyDescent="0.25">
      <c r="A2430" s="9" t="s">
        <v>192</v>
      </c>
      <c r="B2430" s="7">
        <v>2023</v>
      </c>
      <c r="C2430" s="296" t="s">
        <v>32</v>
      </c>
      <c r="D2430" s="307">
        <v>1983</v>
      </c>
      <c r="E2430" s="307" t="s">
        <v>194</v>
      </c>
      <c r="F2430" s="65">
        <f t="shared" si="149"/>
        <v>40</v>
      </c>
      <c r="G2430" s="66" t="str">
        <f t="shared" si="150"/>
        <v>Pre1997</v>
      </c>
      <c r="H2430" s="67" t="str">
        <f t="shared" si="152"/>
        <v>2023-T7 Public-40</v>
      </c>
      <c r="I2430" s="302">
        <v>1.02305267967889E-3</v>
      </c>
      <c r="J2430" s="305">
        <f>VLOOKUP(H2430,T7_ReductionFactor!$G$10:$H$3591,2,FALSE)</f>
        <v>1</v>
      </c>
      <c r="K2430" s="75">
        <f t="shared" si="151"/>
        <v>1.02305267967889E-3</v>
      </c>
      <c r="L2430" s="11"/>
      <c r="M2430" s="6"/>
      <c r="N2430" s="6"/>
      <c r="O2430" s="6"/>
      <c r="Q2430" s="7"/>
    </row>
    <row r="2431" spans="1:17" s="9" customFormat="1" ht="16.149999999999999" customHeight="1" x14ac:dyDescent="0.25">
      <c r="A2431" s="9" t="s">
        <v>192</v>
      </c>
      <c r="B2431" s="7">
        <v>2023</v>
      </c>
      <c r="C2431" s="296" t="s">
        <v>32</v>
      </c>
      <c r="D2431" s="307">
        <v>1982</v>
      </c>
      <c r="E2431" s="307" t="s">
        <v>194</v>
      </c>
      <c r="F2431" s="65">
        <f t="shared" si="149"/>
        <v>41</v>
      </c>
      <c r="G2431" s="66" t="str">
        <f t="shared" si="150"/>
        <v>Pre1997</v>
      </c>
      <c r="H2431" s="67" t="str">
        <f t="shared" si="152"/>
        <v>2023-T7 Public-41</v>
      </c>
      <c r="I2431" s="302">
        <v>1.0891586745018699E-3</v>
      </c>
      <c r="J2431" s="305">
        <f>VLOOKUP(H2431,T7_ReductionFactor!$G$10:$H$3591,2,FALSE)</f>
        <v>1</v>
      </c>
      <c r="K2431" s="75">
        <f t="shared" si="151"/>
        <v>1.0891586745018699E-3</v>
      </c>
      <c r="L2431" s="11"/>
      <c r="M2431" s="6"/>
      <c r="N2431" s="6"/>
      <c r="O2431" s="6"/>
      <c r="Q2431" s="7"/>
    </row>
    <row r="2432" spans="1:17" s="9" customFormat="1" ht="16.149999999999999" customHeight="1" x14ac:dyDescent="0.25">
      <c r="A2432" s="9" t="s">
        <v>192</v>
      </c>
      <c r="B2432" s="7">
        <v>2023</v>
      </c>
      <c r="C2432" s="296" t="s">
        <v>32</v>
      </c>
      <c r="D2432" s="307">
        <v>1981</v>
      </c>
      <c r="E2432" s="307" t="s">
        <v>194</v>
      </c>
      <c r="F2432" s="65">
        <f t="shared" si="149"/>
        <v>42</v>
      </c>
      <c r="G2432" s="66" t="str">
        <f t="shared" si="150"/>
        <v>Pre1997</v>
      </c>
      <c r="H2432" s="67" t="str">
        <f t="shared" si="152"/>
        <v>2023-T7 Public-42</v>
      </c>
      <c r="I2432" s="302">
        <v>1.1218484184998101E-3</v>
      </c>
      <c r="J2432" s="305">
        <f>VLOOKUP(H2432,T7_ReductionFactor!$G$10:$H$3591,2,FALSE)</f>
        <v>1</v>
      </c>
      <c r="K2432" s="75">
        <f t="shared" si="151"/>
        <v>1.1218484184998101E-3</v>
      </c>
      <c r="L2432" s="11"/>
      <c r="M2432" s="6"/>
      <c r="N2432" s="6"/>
      <c r="O2432" s="6"/>
      <c r="Q2432" s="7"/>
    </row>
    <row r="2433" spans="1:17" s="9" customFormat="1" ht="16.149999999999999" customHeight="1" x14ac:dyDescent="0.25">
      <c r="A2433" s="9" t="s">
        <v>192</v>
      </c>
      <c r="B2433" s="7">
        <v>2023</v>
      </c>
      <c r="C2433" s="296" t="s">
        <v>32</v>
      </c>
      <c r="D2433" s="307">
        <v>1980</v>
      </c>
      <c r="E2433" s="307" t="s">
        <v>194</v>
      </c>
      <c r="F2433" s="65">
        <f t="shared" si="149"/>
        <v>43</v>
      </c>
      <c r="G2433" s="66" t="str">
        <f t="shared" si="150"/>
        <v>Pre1997</v>
      </c>
      <c r="H2433" s="67" t="str">
        <f t="shared" si="152"/>
        <v>2023-T7 Public-43</v>
      </c>
      <c r="I2433" s="302">
        <v>3.4338971314088899E-4</v>
      </c>
      <c r="J2433" s="305">
        <f>VLOOKUP(H2433,T7_ReductionFactor!$G$10:$H$3591,2,FALSE)</f>
        <v>1</v>
      </c>
      <c r="K2433" s="75">
        <f t="shared" si="151"/>
        <v>3.4338971314088899E-4</v>
      </c>
      <c r="L2433" s="11"/>
      <c r="M2433" s="6"/>
      <c r="N2433" s="6"/>
      <c r="O2433" s="6"/>
      <c r="Q2433" s="7"/>
    </row>
    <row r="2434" spans="1:17" s="9" customFormat="1" ht="16.149999999999999" customHeight="1" x14ac:dyDescent="0.25">
      <c r="A2434" s="9" t="s">
        <v>192</v>
      </c>
      <c r="B2434" s="7">
        <v>2023</v>
      </c>
      <c r="C2434" s="296" t="s">
        <v>32</v>
      </c>
      <c r="D2434" s="307">
        <v>1979</v>
      </c>
      <c r="E2434" s="307" t="s">
        <v>194</v>
      </c>
      <c r="F2434" s="65">
        <f t="shared" si="149"/>
        <v>44</v>
      </c>
      <c r="G2434" s="66" t="str">
        <f t="shared" si="150"/>
        <v>Pre1997</v>
      </c>
      <c r="H2434" s="67" t="str">
        <f t="shared" si="152"/>
        <v>2023-T7 Public-44</v>
      </c>
      <c r="I2434" s="302">
        <v>2.93342298103645E-4</v>
      </c>
      <c r="J2434" s="305">
        <f>VLOOKUP(H2434,T7_ReductionFactor!$G$10:$H$3591,2,FALSE)</f>
        <v>1</v>
      </c>
      <c r="K2434" s="75">
        <f t="shared" si="151"/>
        <v>2.93342298103645E-4</v>
      </c>
      <c r="L2434" s="11"/>
      <c r="M2434" s="6"/>
      <c r="N2434" s="6"/>
      <c r="O2434" s="6"/>
      <c r="Q2434" s="7"/>
    </row>
    <row r="2435" spans="1:17" s="9" customFormat="1" ht="16.149999999999999" customHeight="1" x14ac:dyDescent="0.25">
      <c r="A2435" s="9" t="s">
        <v>192</v>
      </c>
      <c r="B2435" s="7">
        <v>2023</v>
      </c>
      <c r="C2435" s="296" t="s">
        <v>33</v>
      </c>
      <c r="D2435" s="307">
        <v>2024</v>
      </c>
      <c r="E2435" s="307" t="s">
        <v>194</v>
      </c>
      <c r="F2435" s="65">
        <f t="shared" si="149"/>
        <v>-1</v>
      </c>
      <c r="G2435" s="66" t="str">
        <f t="shared" si="150"/>
        <v>2013+</v>
      </c>
      <c r="H2435" s="67" t="str">
        <f t="shared" si="152"/>
        <v>2023-T7 Single--1</v>
      </c>
      <c r="I2435" s="302">
        <v>5.7074891545513999E-5</v>
      </c>
      <c r="J2435" s="305">
        <f>VLOOKUP(H2435,T7_ReductionFactor!$G$10:$H$3591,2,FALSE)</f>
        <v>1</v>
      </c>
      <c r="K2435" s="75">
        <f t="shared" si="151"/>
        <v>5.7074891545513999E-5</v>
      </c>
      <c r="L2435" s="11"/>
      <c r="M2435" s="6"/>
      <c r="N2435" s="6"/>
      <c r="O2435" s="6"/>
      <c r="Q2435" s="7"/>
    </row>
    <row r="2436" spans="1:17" s="9" customFormat="1" ht="16.149999999999999" customHeight="1" x14ac:dyDescent="0.25">
      <c r="A2436" s="9" t="s">
        <v>192</v>
      </c>
      <c r="B2436" s="7">
        <v>2023</v>
      </c>
      <c r="C2436" s="296" t="s">
        <v>33</v>
      </c>
      <c r="D2436" s="307">
        <v>2023</v>
      </c>
      <c r="E2436" s="307" t="s">
        <v>194</v>
      </c>
      <c r="F2436" s="65">
        <f t="shared" si="149"/>
        <v>0</v>
      </c>
      <c r="G2436" s="66" t="str">
        <f t="shared" si="150"/>
        <v>2013+</v>
      </c>
      <c r="H2436" s="67" t="str">
        <f t="shared" si="152"/>
        <v>2023-T7 Single-0</v>
      </c>
      <c r="I2436" s="302">
        <v>6.6721500883026202E-4</v>
      </c>
      <c r="J2436" s="305">
        <f>VLOOKUP(H2436,T7_ReductionFactor!$G$10:$H$3591,2,FALSE)</f>
        <v>0.95227410448173755</v>
      </c>
      <c r="K2436" s="75">
        <f t="shared" si="151"/>
        <v>6.3537157503061235E-4</v>
      </c>
      <c r="L2436" s="11"/>
      <c r="M2436" s="6"/>
      <c r="N2436" s="6"/>
      <c r="O2436" s="6"/>
      <c r="Q2436" s="7"/>
    </row>
    <row r="2437" spans="1:17" s="9" customFormat="1" ht="16.149999999999999" customHeight="1" x14ac:dyDescent="0.25">
      <c r="A2437" s="9" t="s">
        <v>192</v>
      </c>
      <c r="B2437" s="7">
        <v>2023</v>
      </c>
      <c r="C2437" s="296" t="s">
        <v>33</v>
      </c>
      <c r="D2437" s="307">
        <v>2022</v>
      </c>
      <c r="E2437" s="307" t="s">
        <v>194</v>
      </c>
      <c r="F2437" s="65">
        <f t="shared" si="149"/>
        <v>1</v>
      </c>
      <c r="G2437" s="66" t="str">
        <f t="shared" si="150"/>
        <v>2013+</v>
      </c>
      <c r="H2437" s="67" t="str">
        <f t="shared" si="152"/>
        <v>2023-T7 Single-1</v>
      </c>
      <c r="I2437" s="302">
        <v>9.4367003829886101E-4</v>
      </c>
      <c r="J2437" s="305">
        <f>VLOOKUP(H2437,T7_ReductionFactor!$G$10:$H$3591,2,FALSE)</f>
        <v>0.91708819832269928</v>
      </c>
      <c r="K2437" s="75">
        <f t="shared" si="151"/>
        <v>8.6542865523461506E-4</v>
      </c>
      <c r="L2437" s="11"/>
      <c r="M2437" s="6"/>
      <c r="N2437" s="6"/>
      <c r="O2437" s="6"/>
      <c r="Q2437" s="7"/>
    </row>
    <row r="2438" spans="1:17" s="9" customFormat="1" ht="16.149999999999999" customHeight="1" x14ac:dyDescent="0.25">
      <c r="A2438" s="9" t="s">
        <v>192</v>
      </c>
      <c r="B2438" s="7">
        <v>2023</v>
      </c>
      <c r="C2438" s="296" t="s">
        <v>33</v>
      </c>
      <c r="D2438" s="307">
        <v>2021</v>
      </c>
      <c r="E2438" s="307" t="s">
        <v>194</v>
      </c>
      <c r="F2438" s="65">
        <f t="shared" si="149"/>
        <v>2</v>
      </c>
      <c r="G2438" s="66" t="str">
        <f t="shared" si="150"/>
        <v>2013+</v>
      </c>
      <c r="H2438" s="67" t="str">
        <f t="shared" si="152"/>
        <v>2023-T7 Single-2</v>
      </c>
      <c r="I2438" s="302">
        <v>9.9812597334549501E-4</v>
      </c>
      <c r="J2438" s="305">
        <f>VLOOKUP(H2438,T7_ReductionFactor!$G$10:$H$3591,2,FALSE)</f>
        <v>0.89042405336767816</v>
      </c>
      <c r="K2438" s="75">
        <f t="shared" si="151"/>
        <v>8.8875537495785477E-4</v>
      </c>
      <c r="L2438" s="11"/>
      <c r="M2438" s="6"/>
      <c r="N2438" s="6"/>
      <c r="O2438" s="6"/>
      <c r="Q2438" s="7"/>
    </row>
    <row r="2439" spans="1:17" s="9" customFormat="1" ht="16.149999999999999" customHeight="1" x14ac:dyDescent="0.25">
      <c r="A2439" s="9" t="s">
        <v>192</v>
      </c>
      <c r="B2439" s="7">
        <v>2023</v>
      </c>
      <c r="C2439" s="296" t="s">
        <v>33</v>
      </c>
      <c r="D2439" s="307">
        <v>2020</v>
      </c>
      <c r="E2439" s="307" t="s">
        <v>194</v>
      </c>
      <c r="F2439" s="65">
        <f t="shared" si="149"/>
        <v>3</v>
      </c>
      <c r="G2439" s="66" t="str">
        <f t="shared" si="150"/>
        <v>2013+</v>
      </c>
      <c r="H2439" s="67" t="str">
        <f t="shared" si="152"/>
        <v>2023-T7 Single-3</v>
      </c>
      <c r="I2439" s="302">
        <v>1.0783466038562599E-3</v>
      </c>
      <c r="J2439" s="305">
        <f>VLOOKUP(H2439,T7_ReductionFactor!$G$10:$H$3591,2,FALSE)</f>
        <v>0.86972595774032468</v>
      </c>
      <c r="K2439" s="75">
        <f t="shared" si="151"/>
        <v>9.3786603281491212E-4</v>
      </c>
      <c r="L2439" s="11"/>
      <c r="M2439" s="6"/>
      <c r="N2439" s="6"/>
      <c r="O2439" s="6"/>
      <c r="Q2439" s="7"/>
    </row>
    <row r="2440" spans="1:17" s="9" customFormat="1" ht="16.149999999999999" customHeight="1" x14ac:dyDescent="0.25">
      <c r="A2440" s="9" t="s">
        <v>192</v>
      </c>
      <c r="B2440" s="7">
        <v>2023</v>
      </c>
      <c r="C2440" s="296" t="s">
        <v>33</v>
      </c>
      <c r="D2440" s="307">
        <v>2019</v>
      </c>
      <c r="E2440" s="307" t="s">
        <v>194</v>
      </c>
      <c r="F2440" s="65">
        <f t="shared" si="149"/>
        <v>4</v>
      </c>
      <c r="G2440" s="66" t="str">
        <f t="shared" si="150"/>
        <v>2013+</v>
      </c>
      <c r="H2440" s="67" t="str">
        <f t="shared" si="152"/>
        <v>2023-T7 Single-4</v>
      </c>
      <c r="I2440" s="302">
        <v>1.1606611292345199E-3</v>
      </c>
      <c r="J2440" s="305">
        <f>VLOOKUP(H2440,T7_ReductionFactor!$G$10:$H$3591,2,FALSE)</f>
        <v>0.85330448896685251</v>
      </c>
      <c r="K2440" s="75">
        <f t="shared" si="151"/>
        <v>9.9039735174515195E-4</v>
      </c>
      <c r="L2440" s="11"/>
      <c r="M2440" s="6"/>
      <c r="N2440" s="6"/>
      <c r="O2440" s="6"/>
      <c r="Q2440" s="7"/>
    </row>
    <row r="2441" spans="1:17" s="9" customFormat="1" ht="16.149999999999999" customHeight="1" x14ac:dyDescent="0.25">
      <c r="A2441" s="9" t="s">
        <v>192</v>
      </c>
      <c r="B2441" s="7">
        <v>2023</v>
      </c>
      <c r="C2441" s="296" t="s">
        <v>33</v>
      </c>
      <c r="D2441" s="307">
        <v>2018</v>
      </c>
      <c r="E2441" s="307" t="s">
        <v>194</v>
      </c>
      <c r="F2441" s="65">
        <f t="shared" ref="F2441:F2504" si="153">B2441-D2441</f>
        <v>5</v>
      </c>
      <c r="G2441" s="66" t="str">
        <f t="shared" ref="G2441:G2504" si="154">IF(D2441&lt;1998,"Pre1997",IF(D2441&lt;2008,"1997-06",IF(D2441&lt;2011,"2007-09",IF(D2441&lt;2014,"2010-12","2013+"))))</f>
        <v>2013+</v>
      </c>
      <c r="H2441" s="67" t="str">
        <f t="shared" si="152"/>
        <v>2023-T7 Single-5</v>
      </c>
      <c r="I2441" s="302">
        <v>1.20008046726421E-3</v>
      </c>
      <c r="J2441" s="305">
        <f>VLOOKUP(H2441,T7_ReductionFactor!$G$10:$H$3591,2,FALSE)</f>
        <v>0.84000162570230419</v>
      </c>
      <c r="K2441" s="75">
        <f t="shared" ref="K2441:K2504" si="155">I2441*J2441</f>
        <v>1.0080695434755173E-3</v>
      </c>
      <c r="L2441" s="11"/>
      <c r="M2441" s="6"/>
      <c r="N2441" s="6"/>
      <c r="O2441" s="6"/>
      <c r="Q2441" s="7"/>
    </row>
    <row r="2442" spans="1:17" s="9" customFormat="1" ht="16.149999999999999" customHeight="1" x14ac:dyDescent="0.25">
      <c r="A2442" s="9" t="s">
        <v>192</v>
      </c>
      <c r="B2442" s="7">
        <v>2023</v>
      </c>
      <c r="C2442" s="296" t="s">
        <v>33</v>
      </c>
      <c r="D2442" s="307">
        <v>2017</v>
      </c>
      <c r="E2442" s="307" t="s">
        <v>194</v>
      </c>
      <c r="F2442" s="65">
        <f t="shared" si="153"/>
        <v>6</v>
      </c>
      <c r="G2442" s="66" t="str">
        <f t="shared" si="154"/>
        <v>2013+</v>
      </c>
      <c r="H2442" s="67" t="str">
        <f t="shared" ref="H2442:H2505" si="156">CONCATENATE(B2442,"-",C2442,"-",F2442)</f>
        <v>2023-T7 Single-6</v>
      </c>
      <c r="I2442" s="302">
        <v>1.2350981098228199E-3</v>
      </c>
      <c r="J2442" s="305">
        <f>VLOOKUP(H2442,T7_ReductionFactor!$G$10:$H$3591,2,FALSE)</f>
        <v>0.82900146990821466</v>
      </c>
      <c r="K2442" s="75">
        <f t="shared" si="155"/>
        <v>1.0238981485239753E-3</v>
      </c>
      <c r="L2442" s="11"/>
      <c r="M2442" s="6"/>
      <c r="N2442" s="6"/>
      <c r="O2442" s="6"/>
      <c r="Q2442" s="7"/>
    </row>
    <row r="2443" spans="1:17" s="9" customFormat="1" ht="16.149999999999999" customHeight="1" x14ac:dyDescent="0.25">
      <c r="A2443" s="9" t="s">
        <v>192</v>
      </c>
      <c r="B2443" s="7">
        <v>2023</v>
      </c>
      <c r="C2443" s="296" t="s">
        <v>33</v>
      </c>
      <c r="D2443" s="307">
        <v>2016</v>
      </c>
      <c r="E2443" s="307" t="s">
        <v>194</v>
      </c>
      <c r="F2443" s="65">
        <f t="shared" si="153"/>
        <v>7</v>
      </c>
      <c r="G2443" s="66" t="str">
        <f t="shared" si="154"/>
        <v>2013+</v>
      </c>
      <c r="H2443" s="67" t="str">
        <f t="shared" si="156"/>
        <v>2023-T7 Single-7</v>
      </c>
      <c r="I2443" s="302">
        <v>3.27088875239879E-3</v>
      </c>
      <c r="J2443" s="305">
        <f>VLOOKUP(H2443,T7_ReductionFactor!$G$10:$H$3591,2,FALSE)</f>
        <v>0.81971711439421902</v>
      </c>
      <c r="K2443" s="75">
        <f t="shared" si="155"/>
        <v>2.6812034896208431E-3</v>
      </c>
      <c r="L2443" s="11"/>
      <c r="M2443" s="6"/>
      <c r="N2443" s="6"/>
      <c r="O2443" s="6"/>
      <c r="Q2443" s="7"/>
    </row>
    <row r="2444" spans="1:17" s="9" customFormat="1" ht="16.149999999999999" customHeight="1" x14ac:dyDescent="0.25">
      <c r="A2444" s="9" t="s">
        <v>192</v>
      </c>
      <c r="B2444" s="7">
        <v>2023</v>
      </c>
      <c r="C2444" s="296" t="s">
        <v>33</v>
      </c>
      <c r="D2444" s="307">
        <v>2015</v>
      </c>
      <c r="E2444" s="307" t="s">
        <v>194</v>
      </c>
      <c r="F2444" s="65">
        <f t="shared" si="153"/>
        <v>8</v>
      </c>
      <c r="G2444" s="66" t="str">
        <f t="shared" si="154"/>
        <v>2013+</v>
      </c>
      <c r="H2444" s="67" t="str">
        <f t="shared" si="156"/>
        <v>2023-T7 Single-8</v>
      </c>
      <c r="I2444" s="302">
        <v>6.7956389888458703E-3</v>
      </c>
      <c r="J2444" s="305">
        <f>VLOOKUP(H2444,T7_ReductionFactor!$G$10:$H$3591,2,FALSE)</f>
        <v>0.8117213817077612</v>
      </c>
      <c r="K2444" s="75">
        <f t="shared" si="155"/>
        <v>5.5161654696131027E-3</v>
      </c>
      <c r="L2444" s="11"/>
      <c r="M2444" s="6"/>
      <c r="N2444" s="6"/>
      <c r="O2444" s="6"/>
      <c r="Q2444" s="7"/>
    </row>
    <row r="2445" spans="1:17" s="9" customFormat="1" ht="16.149999999999999" customHeight="1" x14ac:dyDescent="0.25">
      <c r="A2445" s="9" t="s">
        <v>192</v>
      </c>
      <c r="B2445" s="7">
        <v>2023</v>
      </c>
      <c r="C2445" s="296" t="s">
        <v>33</v>
      </c>
      <c r="D2445" s="307">
        <v>2014</v>
      </c>
      <c r="E2445" s="307" t="s">
        <v>194</v>
      </c>
      <c r="F2445" s="65">
        <f t="shared" si="153"/>
        <v>9</v>
      </c>
      <c r="G2445" s="66" t="str">
        <f t="shared" si="154"/>
        <v>2013+</v>
      </c>
      <c r="H2445" s="67" t="str">
        <f t="shared" si="156"/>
        <v>2023-T7 Single-9</v>
      </c>
      <c r="I2445" s="302">
        <v>3.7124162700879798E-3</v>
      </c>
      <c r="J2445" s="305">
        <f>VLOOKUP(H2445,T7_ReductionFactor!$G$10:$H$3591,2,FALSE)</f>
        <v>0.80470491522754428</v>
      </c>
      <c r="K2445" s="75">
        <f t="shared" si="155"/>
        <v>2.987399619910504E-3</v>
      </c>
      <c r="L2445" s="11"/>
      <c r="M2445" s="6"/>
      <c r="N2445" s="6"/>
      <c r="O2445" s="6"/>
      <c r="Q2445" s="7"/>
    </row>
    <row r="2446" spans="1:17" s="9" customFormat="1" ht="16.149999999999999" customHeight="1" x14ac:dyDescent="0.25">
      <c r="A2446" s="9" t="s">
        <v>192</v>
      </c>
      <c r="B2446" s="7">
        <v>2023</v>
      </c>
      <c r="C2446" s="296" t="s">
        <v>33</v>
      </c>
      <c r="D2446" s="307">
        <v>2013</v>
      </c>
      <c r="E2446" s="307" t="s">
        <v>194</v>
      </c>
      <c r="F2446" s="65">
        <f t="shared" si="153"/>
        <v>10</v>
      </c>
      <c r="G2446" s="66" t="str">
        <f t="shared" si="154"/>
        <v>2010-12</v>
      </c>
      <c r="H2446" s="67" t="str">
        <f t="shared" si="156"/>
        <v>2023-T7 Single-10</v>
      </c>
      <c r="I2446" s="302">
        <v>3.4183825215150002E-3</v>
      </c>
      <c r="J2446" s="305">
        <f>VLOOKUP(H2446,T7_ReductionFactor!$G$10:$H$3591,2,FALSE)</f>
        <v>0.76405635512480663</v>
      </c>
      <c r="K2446" s="75">
        <f t="shared" si="155"/>
        <v>2.611836889811097E-3</v>
      </c>
      <c r="L2446" s="11"/>
      <c r="M2446" s="6"/>
      <c r="N2446" s="6"/>
      <c r="O2446" s="6"/>
      <c r="Q2446" s="7"/>
    </row>
    <row r="2447" spans="1:17" s="9" customFormat="1" ht="16.149999999999999" customHeight="1" x14ac:dyDescent="0.25">
      <c r="A2447" s="9" t="s">
        <v>192</v>
      </c>
      <c r="B2447" s="7">
        <v>2023</v>
      </c>
      <c r="C2447" s="296" t="s">
        <v>33</v>
      </c>
      <c r="D2447" s="307">
        <v>2012</v>
      </c>
      <c r="E2447" s="307" t="s">
        <v>194</v>
      </c>
      <c r="F2447" s="65">
        <f t="shared" si="153"/>
        <v>11</v>
      </c>
      <c r="G2447" s="66" t="str">
        <f t="shared" si="154"/>
        <v>2010-12</v>
      </c>
      <c r="H2447" s="67" t="str">
        <f t="shared" si="156"/>
        <v>2023-T7 Single-11</v>
      </c>
      <c r="I2447" s="302">
        <v>4.8203804337290804E-3</v>
      </c>
      <c r="J2447" s="305">
        <f>VLOOKUP(H2447,T7_ReductionFactor!$G$10:$H$3591,2,FALSE)</f>
        <v>0.75902287389381606</v>
      </c>
      <c r="K2447" s="75">
        <f t="shared" si="155"/>
        <v>3.6587790100705664E-3</v>
      </c>
      <c r="L2447" s="11"/>
      <c r="M2447" s="6"/>
      <c r="N2447" s="6"/>
      <c r="O2447" s="6"/>
      <c r="Q2447" s="7"/>
    </row>
    <row r="2448" spans="1:17" s="9" customFormat="1" ht="16.149999999999999" customHeight="1" x14ac:dyDescent="0.25">
      <c r="A2448" s="9" t="s">
        <v>192</v>
      </c>
      <c r="B2448" s="7">
        <v>2023</v>
      </c>
      <c r="C2448" s="296" t="s">
        <v>33</v>
      </c>
      <c r="D2448" s="307">
        <v>2011</v>
      </c>
      <c r="E2448" s="307" t="s">
        <v>194</v>
      </c>
      <c r="F2448" s="65">
        <f t="shared" si="153"/>
        <v>12</v>
      </c>
      <c r="G2448" s="66" t="str">
        <f t="shared" si="154"/>
        <v>2010-12</v>
      </c>
      <c r="H2448" s="67" t="str">
        <f t="shared" si="156"/>
        <v>2023-T7 Single-12</v>
      </c>
      <c r="I2448" s="302">
        <v>1.7852203925427002E-5</v>
      </c>
      <c r="J2448" s="305">
        <f>VLOOKUP(H2448,T7_ReductionFactor!$G$10:$H$3591,2,FALSE)</f>
        <v>0.75452016709737924</v>
      </c>
      <c r="K2448" s="75">
        <f t="shared" si="155"/>
        <v>1.3469847888869671E-5</v>
      </c>
      <c r="L2448" s="11"/>
      <c r="M2448" s="6"/>
      <c r="N2448" s="6"/>
      <c r="O2448" s="6"/>
      <c r="Q2448" s="7"/>
    </row>
    <row r="2449" spans="1:17" s="9" customFormat="1" ht="16.149999999999999" customHeight="1" x14ac:dyDescent="0.25">
      <c r="A2449" s="9" t="s">
        <v>192</v>
      </c>
      <c r="B2449" s="7">
        <v>2023</v>
      </c>
      <c r="C2449" s="296" t="s">
        <v>33</v>
      </c>
      <c r="D2449" s="307">
        <v>2010</v>
      </c>
      <c r="E2449" s="307" t="s">
        <v>194</v>
      </c>
      <c r="F2449" s="65">
        <f t="shared" si="153"/>
        <v>13</v>
      </c>
      <c r="G2449" s="66" t="str">
        <f t="shared" si="154"/>
        <v>2007-09</v>
      </c>
      <c r="H2449" s="67" t="str">
        <f t="shared" si="156"/>
        <v>2023-T7 Single-13</v>
      </c>
      <c r="I2449" s="302">
        <v>1.26051239263204E-5</v>
      </c>
      <c r="J2449" s="305">
        <f>VLOOKUP(H2449,T7_ReductionFactor!$G$10:$H$3591,2,FALSE)</f>
        <v>0.80464252485825971</v>
      </c>
      <c r="K2449" s="75">
        <f t="shared" si="155"/>
        <v>1.0142618742225706E-5</v>
      </c>
      <c r="L2449" s="11"/>
      <c r="M2449" s="6"/>
      <c r="N2449" s="6"/>
      <c r="O2449" s="6"/>
      <c r="Q2449" s="7"/>
    </row>
    <row r="2450" spans="1:17" s="9" customFormat="1" ht="16.149999999999999" customHeight="1" x14ac:dyDescent="0.25">
      <c r="A2450" s="9" t="s">
        <v>192</v>
      </c>
      <c r="B2450" s="7">
        <v>2023</v>
      </c>
      <c r="C2450" s="296" t="s">
        <v>33</v>
      </c>
      <c r="D2450" s="307">
        <v>2009</v>
      </c>
      <c r="E2450" s="307" t="s">
        <v>194</v>
      </c>
      <c r="F2450" s="65">
        <f t="shared" si="153"/>
        <v>14</v>
      </c>
      <c r="G2450" s="66" t="str">
        <f t="shared" si="154"/>
        <v>2007-09</v>
      </c>
      <c r="H2450" s="67" t="str">
        <f t="shared" si="156"/>
        <v>2023-T7 Single-14</v>
      </c>
      <c r="I2450" s="302">
        <v>2.3343607604983501E-5</v>
      </c>
      <c r="J2450" s="305">
        <f>VLOOKUP(H2450,T7_ReductionFactor!$G$10:$H$3591,2,FALSE)</f>
        <v>0.80017496525959353</v>
      </c>
      <c r="K2450" s="75">
        <f t="shared" si="155"/>
        <v>1.8678970404351255E-5</v>
      </c>
      <c r="L2450" s="11"/>
      <c r="M2450" s="6"/>
      <c r="N2450" s="6"/>
      <c r="O2450" s="6"/>
      <c r="Q2450" s="7"/>
    </row>
    <row r="2451" spans="1:17" s="9" customFormat="1" ht="16.149999999999999" customHeight="1" x14ac:dyDescent="0.25">
      <c r="A2451" s="9" t="s">
        <v>192</v>
      </c>
      <c r="B2451" s="7">
        <v>2023</v>
      </c>
      <c r="C2451" s="296" t="s">
        <v>33</v>
      </c>
      <c r="D2451" s="307">
        <v>2008</v>
      </c>
      <c r="E2451" s="307" t="s">
        <v>194</v>
      </c>
      <c r="F2451" s="65">
        <f t="shared" si="153"/>
        <v>15</v>
      </c>
      <c r="G2451" s="66" t="str">
        <f t="shared" si="154"/>
        <v>2007-09</v>
      </c>
      <c r="H2451" s="67" t="str">
        <f t="shared" si="156"/>
        <v>2023-T7 Single-15</v>
      </c>
      <c r="I2451" s="302">
        <v>3.4746766368606598E-5</v>
      </c>
      <c r="J2451" s="305">
        <f>VLOOKUP(H2451,T7_ReductionFactor!$G$10:$H$3591,2,FALSE)</f>
        <v>0.7963148821649938</v>
      </c>
      <c r="K2451" s="75">
        <f t="shared" si="155"/>
        <v>2.7669367166431531E-5</v>
      </c>
      <c r="L2451" s="11"/>
      <c r="M2451" s="6"/>
      <c r="N2451" s="6"/>
      <c r="O2451" s="6"/>
      <c r="Q2451" s="7"/>
    </row>
    <row r="2452" spans="1:17" s="9" customFormat="1" ht="16.149999999999999" customHeight="1" x14ac:dyDescent="0.25">
      <c r="A2452" s="9" t="s">
        <v>192</v>
      </c>
      <c r="B2452" s="7">
        <v>2023</v>
      </c>
      <c r="C2452" s="296" t="s">
        <v>33</v>
      </c>
      <c r="D2452" s="307">
        <v>2007</v>
      </c>
      <c r="E2452" s="307" t="s">
        <v>194</v>
      </c>
      <c r="F2452" s="65">
        <f t="shared" si="153"/>
        <v>16</v>
      </c>
      <c r="G2452" s="66" t="str">
        <f t="shared" si="154"/>
        <v>1997-06</v>
      </c>
      <c r="H2452" s="67" t="str">
        <f t="shared" si="156"/>
        <v>2023-T7 Single-16</v>
      </c>
      <c r="I2452" s="302">
        <v>3.27213100375054E-4</v>
      </c>
      <c r="J2452" s="305">
        <f>VLOOKUP(H2452,T7_ReductionFactor!$G$10:$H$3591,2,FALSE)</f>
        <v>0.89419925267484224</v>
      </c>
      <c r="K2452" s="75">
        <f t="shared" si="155"/>
        <v>2.925937098207914E-4</v>
      </c>
      <c r="L2452" s="11"/>
      <c r="M2452" s="6"/>
      <c r="N2452" s="6"/>
      <c r="O2452" s="6"/>
      <c r="Q2452" s="7"/>
    </row>
    <row r="2453" spans="1:17" s="9" customFormat="1" ht="16.149999999999999" customHeight="1" x14ac:dyDescent="0.25">
      <c r="A2453" s="9" t="s">
        <v>192</v>
      </c>
      <c r="B2453" s="7">
        <v>2023</v>
      </c>
      <c r="C2453" s="296" t="s">
        <v>33</v>
      </c>
      <c r="D2453" s="307">
        <v>2006</v>
      </c>
      <c r="E2453" s="307" t="s">
        <v>194</v>
      </c>
      <c r="F2453" s="65">
        <f t="shared" si="153"/>
        <v>17</v>
      </c>
      <c r="G2453" s="66" t="str">
        <f t="shared" si="154"/>
        <v>1997-06</v>
      </c>
      <c r="H2453" s="67" t="str">
        <f t="shared" si="156"/>
        <v>2023-T7 Single-17</v>
      </c>
      <c r="I2453" s="302">
        <v>3.3774559547562299E-4</v>
      </c>
      <c r="J2453" s="305">
        <f>VLOOKUP(H2453,T7_ReductionFactor!$G$10:$H$3591,2,FALSE)</f>
        <v>0.89186982880873533</v>
      </c>
      <c r="K2453" s="75">
        <f t="shared" si="155"/>
        <v>3.0122510641774827E-4</v>
      </c>
      <c r="L2453" s="11"/>
      <c r="M2453" s="6"/>
      <c r="N2453" s="6"/>
      <c r="O2453" s="6"/>
      <c r="Q2453" s="7"/>
    </row>
    <row r="2454" spans="1:17" s="9" customFormat="1" ht="16.149999999999999" customHeight="1" x14ac:dyDescent="0.25">
      <c r="A2454" s="9" t="s">
        <v>192</v>
      </c>
      <c r="B2454" s="7">
        <v>2023</v>
      </c>
      <c r="C2454" s="296" t="s">
        <v>33</v>
      </c>
      <c r="D2454" s="307">
        <v>2005</v>
      </c>
      <c r="E2454" s="307" t="s">
        <v>194</v>
      </c>
      <c r="F2454" s="65">
        <f t="shared" si="153"/>
        <v>18</v>
      </c>
      <c r="G2454" s="66" t="str">
        <f t="shared" si="154"/>
        <v>1997-06</v>
      </c>
      <c r="H2454" s="67" t="str">
        <f t="shared" si="156"/>
        <v>2023-T7 Single-18</v>
      </c>
      <c r="I2454" s="302">
        <v>3.1612290063639902E-4</v>
      </c>
      <c r="J2454" s="305">
        <f>VLOOKUP(H2454,T7_ReductionFactor!$G$10:$H$3591,2,FALSE)</f>
        <v>0.88963684356331052</v>
      </c>
      <c r="K2454" s="75">
        <f t="shared" si="155"/>
        <v>2.8123457950024407E-4</v>
      </c>
      <c r="L2454" s="11"/>
      <c r="M2454" s="6"/>
      <c r="N2454" s="6"/>
      <c r="O2454" s="6"/>
      <c r="Q2454" s="7"/>
    </row>
    <row r="2455" spans="1:17" s="9" customFormat="1" ht="16.149999999999999" customHeight="1" x14ac:dyDescent="0.25">
      <c r="A2455" s="9" t="s">
        <v>192</v>
      </c>
      <c r="B2455" s="7">
        <v>2023</v>
      </c>
      <c r="C2455" s="296" t="s">
        <v>33</v>
      </c>
      <c r="D2455" s="307">
        <v>2004</v>
      </c>
      <c r="E2455" s="307" t="s">
        <v>194</v>
      </c>
      <c r="F2455" s="65">
        <f t="shared" si="153"/>
        <v>19</v>
      </c>
      <c r="G2455" s="66" t="str">
        <f t="shared" si="154"/>
        <v>1997-06</v>
      </c>
      <c r="H2455" s="67" t="str">
        <f t="shared" si="156"/>
        <v>2023-T7 Single-19</v>
      </c>
      <c r="I2455" s="302">
        <v>2.5664853239611201E-4</v>
      </c>
      <c r="J2455" s="305">
        <f>VLOOKUP(H2455,T7_ReductionFactor!$G$10:$H$3591,2,FALSE)</f>
        <v>0.88749887424820117</v>
      </c>
      <c r="K2455" s="75">
        <f t="shared" si="155"/>
        <v>2.277752835790024E-4</v>
      </c>
      <c r="L2455" s="11"/>
      <c r="M2455" s="6"/>
      <c r="N2455" s="6"/>
      <c r="O2455" s="6"/>
      <c r="Q2455" s="7"/>
    </row>
    <row r="2456" spans="1:17" s="9" customFormat="1" ht="16.149999999999999" customHeight="1" x14ac:dyDescent="0.25">
      <c r="A2456" s="9" t="s">
        <v>192</v>
      </c>
      <c r="B2456" s="7">
        <v>2023</v>
      </c>
      <c r="C2456" s="296" t="s">
        <v>33</v>
      </c>
      <c r="D2456" s="307">
        <v>2003</v>
      </c>
      <c r="E2456" s="307" t="s">
        <v>194</v>
      </c>
      <c r="F2456" s="65">
        <f t="shared" si="153"/>
        <v>20</v>
      </c>
      <c r="G2456" s="66" t="str">
        <f t="shared" si="154"/>
        <v>1997-06</v>
      </c>
      <c r="H2456" s="67" t="str">
        <f t="shared" si="156"/>
        <v>2023-T7 Single-20</v>
      </c>
      <c r="I2456" s="302">
        <v>2.6754622894668601E-4</v>
      </c>
      <c r="J2456" s="305">
        <f>VLOOKUP(H2456,T7_ReductionFactor!$G$10:$H$3591,2,FALSE)</f>
        <v>0.92872775482034564</v>
      </c>
      <c r="K2456" s="75">
        <f t="shared" si="155"/>
        <v>2.4847760852030585E-4</v>
      </c>
      <c r="L2456" s="11"/>
      <c r="M2456" s="6"/>
      <c r="N2456" s="6"/>
      <c r="O2456" s="6"/>
      <c r="Q2456" s="7"/>
    </row>
    <row r="2457" spans="1:17" s="9" customFormat="1" ht="16.149999999999999" customHeight="1" x14ac:dyDescent="0.25">
      <c r="A2457" s="9" t="s">
        <v>192</v>
      </c>
      <c r="B2457" s="7">
        <v>2023</v>
      </c>
      <c r="C2457" s="296" t="s">
        <v>33</v>
      </c>
      <c r="D2457" s="307">
        <v>2002</v>
      </c>
      <c r="E2457" s="307" t="s">
        <v>194</v>
      </c>
      <c r="F2457" s="65">
        <f t="shared" si="153"/>
        <v>21</v>
      </c>
      <c r="G2457" s="66" t="str">
        <f t="shared" si="154"/>
        <v>1997-06</v>
      </c>
      <c r="H2457" s="67" t="str">
        <f t="shared" si="156"/>
        <v>2023-T7 Single-21</v>
      </c>
      <c r="I2457" s="302">
        <v>1.88555936307393E-4</v>
      </c>
      <c r="J2457" s="305">
        <f>VLOOKUP(H2457,T7_ReductionFactor!$G$10:$H$3591,2,FALSE)</f>
        <v>0.92758322751243205</v>
      </c>
      <c r="K2457" s="75">
        <f t="shared" si="155"/>
        <v>1.7490132396664017E-4</v>
      </c>
      <c r="L2457" s="11"/>
      <c r="M2457" s="6"/>
      <c r="N2457" s="6"/>
      <c r="O2457" s="6"/>
      <c r="Q2457" s="7"/>
    </row>
    <row r="2458" spans="1:17" s="9" customFormat="1" ht="16.149999999999999" customHeight="1" x14ac:dyDescent="0.25">
      <c r="A2458" s="9" t="s">
        <v>192</v>
      </c>
      <c r="B2458" s="7">
        <v>2023</v>
      </c>
      <c r="C2458" s="296" t="s">
        <v>33</v>
      </c>
      <c r="D2458" s="307">
        <v>2001</v>
      </c>
      <c r="E2458" s="307" t="s">
        <v>194</v>
      </c>
      <c r="F2458" s="65">
        <f t="shared" si="153"/>
        <v>22</v>
      </c>
      <c r="G2458" s="66" t="str">
        <f t="shared" si="154"/>
        <v>1997-06</v>
      </c>
      <c r="H2458" s="67" t="str">
        <f t="shared" si="156"/>
        <v>2023-T7 Single-22</v>
      </c>
      <c r="I2458" s="302">
        <v>2.52954424269776E-4</v>
      </c>
      <c r="J2458" s="305">
        <f>VLOOKUP(H2458,T7_ReductionFactor!$G$10:$H$3591,2,FALSE)</f>
        <v>0.92649282562966073</v>
      </c>
      <c r="K2458" s="75">
        <f t="shared" si="155"/>
        <v>2.343604592972288E-4</v>
      </c>
      <c r="L2458" s="11"/>
      <c r="M2458" s="6"/>
      <c r="N2458" s="6"/>
      <c r="O2458" s="6"/>
      <c r="Q2458" s="7"/>
    </row>
    <row r="2459" spans="1:17" s="9" customFormat="1" ht="16.149999999999999" customHeight="1" x14ac:dyDescent="0.25">
      <c r="A2459" s="9" t="s">
        <v>192</v>
      </c>
      <c r="B2459" s="7">
        <v>2023</v>
      </c>
      <c r="C2459" s="296" t="s">
        <v>33</v>
      </c>
      <c r="D2459" s="307">
        <v>2000</v>
      </c>
      <c r="E2459" s="307" t="s">
        <v>194</v>
      </c>
      <c r="F2459" s="65">
        <f t="shared" si="153"/>
        <v>23</v>
      </c>
      <c r="G2459" s="66" t="str">
        <f t="shared" si="154"/>
        <v>1997-06</v>
      </c>
      <c r="H2459" s="67" t="str">
        <f t="shared" si="156"/>
        <v>2023-T7 Single-23</v>
      </c>
      <c r="I2459" s="302">
        <v>3.4811947366456198E-4</v>
      </c>
      <c r="J2459" s="305">
        <f>VLOOKUP(H2459,T7_ReductionFactor!$G$10:$H$3591,2,FALSE)</f>
        <v>0.92545489130603253</v>
      </c>
      <c r="K2459" s="75">
        <f t="shared" si="155"/>
        <v>3.2216886966175045E-4</v>
      </c>
      <c r="L2459" s="11"/>
      <c r="M2459" s="6"/>
      <c r="N2459" s="6"/>
      <c r="O2459" s="6"/>
      <c r="Q2459" s="7"/>
    </row>
    <row r="2460" spans="1:17" s="9" customFormat="1" ht="16.149999999999999" customHeight="1" x14ac:dyDescent="0.25">
      <c r="A2460" s="9" t="s">
        <v>192</v>
      </c>
      <c r="B2460" s="7">
        <v>2023</v>
      </c>
      <c r="C2460" s="296" t="s">
        <v>33</v>
      </c>
      <c r="D2460" s="307">
        <v>1999</v>
      </c>
      <c r="E2460" s="307" t="s">
        <v>194</v>
      </c>
      <c r="F2460" s="65">
        <f t="shared" si="153"/>
        <v>24</v>
      </c>
      <c r="G2460" s="66" t="str">
        <f t="shared" si="154"/>
        <v>1997-06</v>
      </c>
      <c r="H2460" s="67" t="str">
        <f t="shared" si="156"/>
        <v>2023-T7 Single-24</v>
      </c>
      <c r="I2460" s="302">
        <v>3.3567211314948801E-4</v>
      </c>
      <c r="J2460" s="305">
        <f>VLOOKUP(H2460,T7_ReductionFactor!$G$10:$H$3591,2,FALSE)</f>
        <v>0.92446780007172769</v>
      </c>
      <c r="K2460" s="75">
        <f t="shared" si="155"/>
        <v>3.1031805998873524E-4</v>
      </c>
      <c r="L2460" s="11"/>
      <c r="M2460" s="6"/>
      <c r="N2460" s="6"/>
      <c r="O2460" s="6"/>
      <c r="Q2460" s="7"/>
    </row>
    <row r="2461" spans="1:17" s="9" customFormat="1" ht="16.149999999999999" customHeight="1" x14ac:dyDescent="0.25">
      <c r="A2461" s="9" t="s">
        <v>192</v>
      </c>
      <c r="B2461" s="7">
        <v>2023</v>
      </c>
      <c r="C2461" s="296" t="s">
        <v>33</v>
      </c>
      <c r="D2461" s="307">
        <v>1998</v>
      </c>
      <c r="E2461" s="307" t="s">
        <v>194</v>
      </c>
      <c r="F2461" s="65">
        <f t="shared" si="153"/>
        <v>25</v>
      </c>
      <c r="G2461" s="66" t="str">
        <f t="shared" si="154"/>
        <v>1997-06</v>
      </c>
      <c r="H2461" s="67" t="str">
        <f t="shared" si="156"/>
        <v>2023-T7 Single-25</v>
      </c>
      <c r="I2461" s="302">
        <v>2.47886387041571E-4</v>
      </c>
      <c r="J2461" s="305">
        <f>VLOOKUP(H2461,T7_ReductionFactor!$G$10:$H$3591,2,FALSE)</f>
        <v>0.92352978137075414</v>
      </c>
      <c r="K2461" s="75">
        <f t="shared" si="155"/>
        <v>2.2893046082928821E-4</v>
      </c>
      <c r="L2461" s="11"/>
      <c r="M2461" s="6"/>
      <c r="N2461" s="6"/>
      <c r="O2461" s="6"/>
      <c r="Q2461" s="7"/>
    </row>
    <row r="2462" spans="1:17" s="9" customFormat="1" ht="16.149999999999999" customHeight="1" x14ac:dyDescent="0.25">
      <c r="A2462" s="9" t="s">
        <v>192</v>
      </c>
      <c r="B2462" s="7">
        <v>2023</v>
      </c>
      <c r="C2462" s="296" t="s">
        <v>33</v>
      </c>
      <c r="D2462" s="307">
        <v>1997</v>
      </c>
      <c r="E2462" s="307" t="s">
        <v>194</v>
      </c>
      <c r="F2462" s="65">
        <f t="shared" si="153"/>
        <v>26</v>
      </c>
      <c r="G2462" s="66" t="str">
        <f t="shared" si="154"/>
        <v>Pre1997</v>
      </c>
      <c r="H2462" s="67" t="str">
        <f t="shared" si="156"/>
        <v>2023-T7 Single-26</v>
      </c>
      <c r="I2462" s="302">
        <v>1.97169951407675E-4</v>
      </c>
      <c r="J2462" s="305">
        <f>VLOOKUP(H2462,T7_ReductionFactor!$G$10:$H$3591,2,FALSE)</f>
        <v>0.92263918943531786</v>
      </c>
      <c r="K2462" s="75">
        <f t="shared" si="155"/>
        <v>1.8191672414777827E-4</v>
      </c>
      <c r="L2462" s="11"/>
      <c r="M2462" s="6"/>
      <c r="N2462" s="6"/>
      <c r="O2462" s="6"/>
      <c r="Q2462" s="7"/>
    </row>
    <row r="2463" spans="1:17" s="9" customFormat="1" ht="16.149999999999999" customHeight="1" x14ac:dyDescent="0.25">
      <c r="A2463" s="9" t="s">
        <v>192</v>
      </c>
      <c r="B2463" s="7">
        <v>2023</v>
      </c>
      <c r="C2463" s="296" t="s">
        <v>33</v>
      </c>
      <c r="D2463" s="307">
        <v>1996</v>
      </c>
      <c r="E2463" s="307" t="s">
        <v>194</v>
      </c>
      <c r="F2463" s="65">
        <f t="shared" si="153"/>
        <v>27</v>
      </c>
      <c r="G2463" s="66" t="str">
        <f t="shared" si="154"/>
        <v>Pre1997</v>
      </c>
      <c r="H2463" s="67" t="str">
        <f t="shared" si="156"/>
        <v>2023-T7 Single-27</v>
      </c>
      <c r="I2463" s="302">
        <v>2.4440176022188598E-4</v>
      </c>
      <c r="J2463" s="305">
        <f>VLOOKUP(H2463,T7_ReductionFactor!$G$10:$H$3591,2,FALSE)</f>
        <v>0.9217943789800459</v>
      </c>
      <c r="K2463" s="75">
        <f t="shared" si="155"/>
        <v>2.2528816878536348E-4</v>
      </c>
      <c r="L2463" s="11"/>
      <c r="M2463" s="6"/>
      <c r="N2463" s="6"/>
      <c r="O2463" s="6"/>
      <c r="Q2463" s="7"/>
    </row>
    <row r="2464" spans="1:17" s="9" customFormat="1" ht="16.149999999999999" customHeight="1" x14ac:dyDescent="0.25">
      <c r="A2464" s="9" t="s">
        <v>192</v>
      </c>
      <c r="B2464" s="7">
        <v>2023</v>
      </c>
      <c r="C2464" s="296" t="s">
        <v>33</v>
      </c>
      <c r="D2464" s="307">
        <v>1995</v>
      </c>
      <c r="E2464" s="307" t="s">
        <v>194</v>
      </c>
      <c r="F2464" s="65">
        <f t="shared" si="153"/>
        <v>28</v>
      </c>
      <c r="G2464" s="66" t="str">
        <f t="shared" si="154"/>
        <v>Pre1997</v>
      </c>
      <c r="H2464" s="67" t="str">
        <f t="shared" si="156"/>
        <v>2023-T7 Single-28</v>
      </c>
      <c r="I2464" s="302">
        <v>2.6240529390168099E-4</v>
      </c>
      <c r="J2464" s="305">
        <f>VLOOKUP(H2464,T7_ReductionFactor!$G$10:$H$3591,2,FALSE)</f>
        <v>0.92099365526953003</v>
      </c>
      <c r="K2464" s="75">
        <f t="shared" si="155"/>
        <v>2.4167361079258451E-4</v>
      </c>
      <c r="L2464" s="11"/>
      <c r="M2464" s="6"/>
      <c r="N2464" s="6"/>
      <c r="O2464" s="6"/>
      <c r="Q2464" s="7"/>
    </row>
    <row r="2465" spans="1:17" s="9" customFormat="1" ht="16.149999999999999" customHeight="1" x14ac:dyDescent="0.25">
      <c r="A2465" s="9" t="s">
        <v>192</v>
      </c>
      <c r="B2465" s="7">
        <v>2023</v>
      </c>
      <c r="C2465" s="296" t="s">
        <v>33</v>
      </c>
      <c r="D2465" s="307">
        <v>1994</v>
      </c>
      <c r="E2465" s="307" t="s">
        <v>194</v>
      </c>
      <c r="F2465" s="65">
        <f t="shared" si="153"/>
        <v>29</v>
      </c>
      <c r="G2465" s="66" t="str">
        <f t="shared" si="154"/>
        <v>Pre1997</v>
      </c>
      <c r="H2465" s="67" t="str">
        <f t="shared" si="156"/>
        <v>2023-T7 Single-29</v>
      </c>
      <c r="I2465" s="302">
        <v>1.9191922648641901E-4</v>
      </c>
      <c r="J2465" s="305">
        <f>VLOOKUP(H2465,T7_ReductionFactor!$G$10:$H$3591,2,FALSE)</f>
        <v>0.92023534300047305</v>
      </c>
      <c r="K2465" s="75">
        <f t="shared" si="155"/>
        <v>1.7661085521411527E-4</v>
      </c>
      <c r="L2465" s="11"/>
      <c r="M2465" s="6"/>
      <c r="N2465" s="6"/>
      <c r="O2465" s="6"/>
      <c r="Q2465" s="7"/>
    </row>
    <row r="2466" spans="1:17" s="9" customFormat="1" ht="16.149999999999999" customHeight="1" x14ac:dyDescent="0.25">
      <c r="A2466" s="9" t="s">
        <v>192</v>
      </c>
      <c r="B2466" s="7">
        <v>2023</v>
      </c>
      <c r="C2466" s="296" t="s">
        <v>33</v>
      </c>
      <c r="D2466" s="307">
        <v>1993</v>
      </c>
      <c r="E2466" s="307" t="s">
        <v>194</v>
      </c>
      <c r="F2466" s="65">
        <f t="shared" si="153"/>
        <v>30</v>
      </c>
      <c r="G2466" s="66" t="str">
        <f t="shared" si="154"/>
        <v>Pre1997</v>
      </c>
      <c r="H2466" s="67" t="str">
        <f t="shared" si="156"/>
        <v>2023-T7 Single-30</v>
      </c>
      <c r="I2466" s="302">
        <v>2.04575042833984E-4</v>
      </c>
      <c r="J2466" s="305">
        <f>VLOOKUP(H2466,T7_ReductionFactor!$G$10:$H$3591,2,FALSE)</f>
        <v>1</v>
      </c>
      <c r="K2466" s="75">
        <f t="shared" si="155"/>
        <v>2.04575042833984E-4</v>
      </c>
      <c r="L2466" s="11"/>
      <c r="M2466" s="6"/>
      <c r="N2466" s="6"/>
      <c r="O2466" s="6"/>
      <c r="Q2466" s="7"/>
    </row>
    <row r="2467" spans="1:17" s="9" customFormat="1" ht="16.149999999999999" customHeight="1" x14ac:dyDescent="0.25">
      <c r="A2467" s="9" t="s">
        <v>192</v>
      </c>
      <c r="B2467" s="7">
        <v>2023</v>
      </c>
      <c r="C2467" s="296" t="s">
        <v>33</v>
      </c>
      <c r="D2467" s="307">
        <v>1992</v>
      </c>
      <c r="E2467" s="307" t="s">
        <v>194</v>
      </c>
      <c r="F2467" s="65">
        <f t="shared" si="153"/>
        <v>31</v>
      </c>
      <c r="G2467" s="66" t="str">
        <f t="shared" si="154"/>
        <v>Pre1997</v>
      </c>
      <c r="H2467" s="67" t="str">
        <f t="shared" si="156"/>
        <v>2023-T7 Single-31</v>
      </c>
      <c r="I2467" s="302">
        <v>1.66892943068979E-4</v>
      </c>
      <c r="J2467" s="305">
        <f>VLOOKUP(H2467,T7_ReductionFactor!$G$10:$H$3591,2,FALSE)</f>
        <v>1</v>
      </c>
      <c r="K2467" s="75">
        <f t="shared" si="155"/>
        <v>1.66892943068979E-4</v>
      </c>
      <c r="L2467" s="11"/>
      <c r="M2467" s="6"/>
      <c r="N2467" s="6"/>
      <c r="O2467" s="6"/>
      <c r="Q2467" s="7"/>
    </row>
    <row r="2468" spans="1:17" s="9" customFormat="1" ht="16.149999999999999" customHeight="1" x14ac:dyDescent="0.25">
      <c r="A2468" s="9" t="s">
        <v>192</v>
      </c>
      <c r="B2468" s="7">
        <v>2023</v>
      </c>
      <c r="C2468" s="296" t="s">
        <v>33</v>
      </c>
      <c r="D2468" s="307">
        <v>1991</v>
      </c>
      <c r="E2468" s="307" t="s">
        <v>194</v>
      </c>
      <c r="F2468" s="65">
        <f t="shared" si="153"/>
        <v>32</v>
      </c>
      <c r="G2468" s="66" t="str">
        <f t="shared" si="154"/>
        <v>Pre1997</v>
      </c>
      <c r="H2468" s="67" t="str">
        <f t="shared" si="156"/>
        <v>2023-T7 Single-32</v>
      </c>
      <c r="I2468" s="302">
        <v>1.54881263527518E-4</v>
      </c>
      <c r="J2468" s="305">
        <f>VLOOKUP(H2468,T7_ReductionFactor!$G$10:$H$3591,2,FALSE)</f>
        <v>1</v>
      </c>
      <c r="K2468" s="75">
        <f t="shared" si="155"/>
        <v>1.54881263527518E-4</v>
      </c>
      <c r="L2468" s="11"/>
      <c r="M2468" s="6"/>
      <c r="N2468" s="6"/>
      <c r="O2468" s="6"/>
      <c r="Q2468" s="7"/>
    </row>
    <row r="2469" spans="1:17" s="9" customFormat="1" ht="16.149999999999999" customHeight="1" x14ac:dyDescent="0.25">
      <c r="A2469" s="9" t="s">
        <v>192</v>
      </c>
      <c r="B2469" s="7">
        <v>2023</v>
      </c>
      <c r="C2469" s="296" t="s">
        <v>33</v>
      </c>
      <c r="D2469" s="307">
        <v>1990</v>
      </c>
      <c r="E2469" s="307" t="s">
        <v>194</v>
      </c>
      <c r="F2469" s="65">
        <f t="shared" si="153"/>
        <v>33</v>
      </c>
      <c r="G2469" s="66" t="str">
        <f t="shared" si="154"/>
        <v>Pre1997</v>
      </c>
      <c r="H2469" s="67" t="str">
        <f t="shared" si="156"/>
        <v>2023-T7 Single-33</v>
      </c>
      <c r="I2469" s="302">
        <v>6.0657316124137996E-4</v>
      </c>
      <c r="J2469" s="305">
        <f>VLOOKUP(H2469,T7_ReductionFactor!$G$10:$H$3591,2,FALSE)</f>
        <v>1</v>
      </c>
      <c r="K2469" s="75">
        <f t="shared" si="155"/>
        <v>6.0657316124137996E-4</v>
      </c>
      <c r="L2469" s="11"/>
      <c r="M2469" s="6"/>
      <c r="N2469" s="6"/>
      <c r="O2469" s="6"/>
      <c r="Q2469" s="7"/>
    </row>
    <row r="2470" spans="1:17" s="9" customFormat="1" ht="16.149999999999999" customHeight="1" x14ac:dyDescent="0.25">
      <c r="A2470" s="9" t="s">
        <v>192</v>
      </c>
      <c r="B2470" s="7">
        <v>2023</v>
      </c>
      <c r="C2470" s="296" t="s">
        <v>33</v>
      </c>
      <c r="D2470" s="307">
        <v>1989</v>
      </c>
      <c r="E2470" s="307" t="s">
        <v>194</v>
      </c>
      <c r="F2470" s="65">
        <f t="shared" si="153"/>
        <v>34</v>
      </c>
      <c r="G2470" s="66" t="str">
        <f t="shared" si="154"/>
        <v>Pre1997</v>
      </c>
      <c r="H2470" s="67" t="str">
        <f t="shared" si="156"/>
        <v>2023-T7 Single-34</v>
      </c>
      <c r="I2470" s="302">
        <v>5.5948387862725997E-4</v>
      </c>
      <c r="J2470" s="305">
        <f>VLOOKUP(H2470,T7_ReductionFactor!$G$10:$H$3591,2,FALSE)</f>
        <v>1</v>
      </c>
      <c r="K2470" s="75">
        <f t="shared" si="155"/>
        <v>5.5948387862725997E-4</v>
      </c>
      <c r="L2470" s="11"/>
      <c r="M2470" s="6"/>
      <c r="N2470" s="6"/>
      <c r="O2470" s="6"/>
      <c r="Q2470" s="7"/>
    </row>
    <row r="2471" spans="1:17" s="9" customFormat="1" ht="16.149999999999999" customHeight="1" x14ac:dyDescent="0.25">
      <c r="A2471" s="9" t="s">
        <v>192</v>
      </c>
      <c r="B2471" s="7">
        <v>2023</v>
      </c>
      <c r="C2471" s="296" t="s">
        <v>33</v>
      </c>
      <c r="D2471" s="307">
        <v>1988</v>
      </c>
      <c r="E2471" s="307" t="s">
        <v>194</v>
      </c>
      <c r="F2471" s="65">
        <f t="shared" si="153"/>
        <v>35</v>
      </c>
      <c r="G2471" s="66" t="str">
        <f t="shared" si="154"/>
        <v>Pre1997</v>
      </c>
      <c r="H2471" s="67" t="str">
        <f t="shared" si="156"/>
        <v>2023-T7 Single-35</v>
      </c>
      <c r="I2471" s="302">
        <v>4.9443122384144997E-4</v>
      </c>
      <c r="J2471" s="305">
        <f>VLOOKUP(H2471,T7_ReductionFactor!$G$10:$H$3591,2,FALSE)</f>
        <v>1</v>
      </c>
      <c r="K2471" s="75">
        <f t="shared" si="155"/>
        <v>4.9443122384144997E-4</v>
      </c>
      <c r="L2471" s="11"/>
      <c r="M2471" s="6"/>
      <c r="N2471" s="6"/>
      <c r="O2471" s="6"/>
      <c r="Q2471" s="7"/>
    </row>
    <row r="2472" spans="1:17" s="9" customFormat="1" ht="16.149999999999999" customHeight="1" x14ac:dyDescent="0.25">
      <c r="A2472" s="9" t="s">
        <v>192</v>
      </c>
      <c r="B2472" s="7">
        <v>2023</v>
      </c>
      <c r="C2472" s="296" t="s">
        <v>33</v>
      </c>
      <c r="D2472" s="307">
        <v>1987</v>
      </c>
      <c r="E2472" s="307" t="s">
        <v>194</v>
      </c>
      <c r="F2472" s="65">
        <f t="shared" si="153"/>
        <v>36</v>
      </c>
      <c r="G2472" s="66" t="str">
        <f t="shared" si="154"/>
        <v>Pre1997</v>
      </c>
      <c r="H2472" s="67" t="str">
        <f t="shared" si="156"/>
        <v>2023-T7 Single-36</v>
      </c>
      <c r="I2472" s="302">
        <v>3.3640015876181499E-4</v>
      </c>
      <c r="J2472" s="305">
        <f>VLOOKUP(H2472,T7_ReductionFactor!$G$10:$H$3591,2,FALSE)</f>
        <v>1</v>
      </c>
      <c r="K2472" s="75">
        <f t="shared" si="155"/>
        <v>3.3640015876181499E-4</v>
      </c>
      <c r="L2472" s="11"/>
      <c r="M2472" s="6"/>
      <c r="N2472" s="6"/>
      <c r="O2472" s="6"/>
      <c r="Q2472" s="7"/>
    </row>
    <row r="2473" spans="1:17" s="9" customFormat="1" ht="16.149999999999999" customHeight="1" x14ac:dyDescent="0.25">
      <c r="A2473" s="9" t="s">
        <v>192</v>
      </c>
      <c r="B2473" s="7">
        <v>2023</v>
      </c>
      <c r="C2473" s="296" t="s">
        <v>33</v>
      </c>
      <c r="D2473" s="307">
        <v>1986</v>
      </c>
      <c r="E2473" s="307" t="s">
        <v>194</v>
      </c>
      <c r="F2473" s="65">
        <f t="shared" si="153"/>
        <v>37</v>
      </c>
      <c r="G2473" s="66" t="str">
        <f t="shared" si="154"/>
        <v>Pre1997</v>
      </c>
      <c r="H2473" s="67" t="str">
        <f t="shared" si="156"/>
        <v>2023-T7 Single-37</v>
      </c>
      <c r="I2473" s="302">
        <v>2.96225671586272E-4</v>
      </c>
      <c r="J2473" s="305">
        <f>VLOOKUP(H2473,T7_ReductionFactor!$G$10:$H$3591,2,FALSE)</f>
        <v>1</v>
      </c>
      <c r="K2473" s="75">
        <f t="shared" si="155"/>
        <v>2.96225671586272E-4</v>
      </c>
      <c r="L2473" s="11"/>
      <c r="M2473" s="6"/>
      <c r="N2473" s="6"/>
      <c r="O2473" s="6"/>
      <c r="Q2473" s="7"/>
    </row>
    <row r="2474" spans="1:17" s="9" customFormat="1" ht="16.149999999999999" customHeight="1" x14ac:dyDescent="0.25">
      <c r="A2474" s="9" t="s">
        <v>192</v>
      </c>
      <c r="B2474" s="7">
        <v>2023</v>
      </c>
      <c r="C2474" s="296" t="s">
        <v>33</v>
      </c>
      <c r="D2474" s="307">
        <v>1985</v>
      </c>
      <c r="E2474" s="307" t="s">
        <v>194</v>
      </c>
      <c r="F2474" s="65">
        <f t="shared" si="153"/>
        <v>38</v>
      </c>
      <c r="G2474" s="66" t="str">
        <f t="shared" si="154"/>
        <v>Pre1997</v>
      </c>
      <c r="H2474" s="67" t="str">
        <f t="shared" si="156"/>
        <v>2023-T7 Single-38</v>
      </c>
      <c r="I2474" s="302">
        <v>2.4597457510741702E-4</v>
      </c>
      <c r="J2474" s="305">
        <f>VLOOKUP(H2474,T7_ReductionFactor!$G$10:$H$3591,2,FALSE)</f>
        <v>1</v>
      </c>
      <c r="K2474" s="75">
        <f t="shared" si="155"/>
        <v>2.4597457510741702E-4</v>
      </c>
      <c r="L2474" s="11"/>
      <c r="M2474" s="6"/>
      <c r="N2474" s="6"/>
      <c r="O2474" s="6"/>
      <c r="Q2474" s="7"/>
    </row>
    <row r="2475" spans="1:17" s="9" customFormat="1" ht="16.149999999999999" customHeight="1" x14ac:dyDescent="0.25">
      <c r="A2475" s="9" t="s">
        <v>192</v>
      </c>
      <c r="B2475" s="7">
        <v>2023</v>
      </c>
      <c r="C2475" s="296" t="s">
        <v>33</v>
      </c>
      <c r="D2475" s="307">
        <v>1984</v>
      </c>
      <c r="E2475" s="307" t="s">
        <v>194</v>
      </c>
      <c r="F2475" s="65">
        <f t="shared" si="153"/>
        <v>39</v>
      </c>
      <c r="G2475" s="66" t="str">
        <f t="shared" si="154"/>
        <v>Pre1997</v>
      </c>
      <c r="H2475" s="67" t="str">
        <f t="shared" si="156"/>
        <v>2023-T7 Single-39</v>
      </c>
      <c r="I2475" s="302">
        <v>2.1763040833125901E-4</v>
      </c>
      <c r="J2475" s="305">
        <f>VLOOKUP(H2475,T7_ReductionFactor!$G$10:$H$3591,2,FALSE)</f>
        <v>1</v>
      </c>
      <c r="K2475" s="75">
        <f t="shared" si="155"/>
        <v>2.1763040833125901E-4</v>
      </c>
      <c r="L2475" s="11"/>
      <c r="M2475" s="6"/>
      <c r="N2475" s="6"/>
      <c r="O2475" s="6"/>
      <c r="Q2475" s="7"/>
    </row>
    <row r="2476" spans="1:17" s="9" customFormat="1" ht="16.149999999999999" customHeight="1" x14ac:dyDescent="0.25">
      <c r="A2476" s="9" t="s">
        <v>192</v>
      </c>
      <c r="B2476" s="7">
        <v>2023</v>
      </c>
      <c r="C2476" s="296" t="s">
        <v>33</v>
      </c>
      <c r="D2476" s="307">
        <v>1983</v>
      </c>
      <c r="E2476" s="307" t="s">
        <v>194</v>
      </c>
      <c r="F2476" s="65">
        <f t="shared" si="153"/>
        <v>40</v>
      </c>
      <c r="G2476" s="66" t="str">
        <f t="shared" si="154"/>
        <v>Pre1997</v>
      </c>
      <c r="H2476" s="67" t="str">
        <f t="shared" si="156"/>
        <v>2023-T7 Single-40</v>
      </c>
      <c r="I2476" s="302">
        <v>9.2719671222577199E-5</v>
      </c>
      <c r="J2476" s="305">
        <f>VLOOKUP(H2476,T7_ReductionFactor!$G$10:$H$3591,2,FALSE)</f>
        <v>1</v>
      </c>
      <c r="K2476" s="75">
        <f t="shared" si="155"/>
        <v>9.2719671222577199E-5</v>
      </c>
      <c r="L2476" s="11"/>
      <c r="M2476" s="6"/>
      <c r="N2476" s="6"/>
      <c r="O2476" s="6"/>
      <c r="Q2476" s="7"/>
    </row>
    <row r="2477" spans="1:17" s="9" customFormat="1" ht="16.149999999999999" customHeight="1" x14ac:dyDescent="0.25">
      <c r="A2477" s="9" t="s">
        <v>192</v>
      </c>
      <c r="B2477" s="7">
        <v>2023</v>
      </c>
      <c r="C2477" s="296" t="s">
        <v>33</v>
      </c>
      <c r="D2477" s="307">
        <v>1982</v>
      </c>
      <c r="E2477" s="307" t="s">
        <v>194</v>
      </c>
      <c r="F2477" s="65">
        <f t="shared" si="153"/>
        <v>41</v>
      </c>
      <c r="G2477" s="66" t="str">
        <f t="shared" si="154"/>
        <v>Pre1997</v>
      </c>
      <c r="H2477" s="67" t="str">
        <f t="shared" si="156"/>
        <v>2023-T7 Single-41</v>
      </c>
      <c r="I2477" s="302">
        <v>6.5606128802624106E-5</v>
      </c>
      <c r="J2477" s="305">
        <f>VLOOKUP(H2477,T7_ReductionFactor!$G$10:$H$3591,2,FALSE)</f>
        <v>1</v>
      </c>
      <c r="K2477" s="75">
        <f t="shared" si="155"/>
        <v>6.5606128802624106E-5</v>
      </c>
      <c r="L2477" s="11"/>
      <c r="M2477" s="6"/>
      <c r="N2477" s="6"/>
      <c r="O2477" s="6"/>
      <c r="Q2477" s="7"/>
    </row>
    <row r="2478" spans="1:17" s="9" customFormat="1" ht="16.149999999999999" customHeight="1" x14ac:dyDescent="0.25">
      <c r="A2478" s="9" t="s">
        <v>192</v>
      </c>
      <c r="B2478" s="7">
        <v>2023</v>
      </c>
      <c r="C2478" s="296" t="s">
        <v>33</v>
      </c>
      <c r="D2478" s="307">
        <v>1981</v>
      </c>
      <c r="E2478" s="307" t="s">
        <v>194</v>
      </c>
      <c r="F2478" s="65">
        <f t="shared" si="153"/>
        <v>42</v>
      </c>
      <c r="G2478" s="66" t="str">
        <f t="shared" si="154"/>
        <v>Pre1997</v>
      </c>
      <c r="H2478" s="67" t="str">
        <f t="shared" si="156"/>
        <v>2023-T7 Single-42</v>
      </c>
      <c r="I2478" s="302">
        <v>1.06137329385089E-4</v>
      </c>
      <c r="J2478" s="305">
        <f>VLOOKUP(H2478,T7_ReductionFactor!$G$10:$H$3591,2,FALSE)</f>
        <v>1</v>
      </c>
      <c r="K2478" s="75">
        <f t="shared" si="155"/>
        <v>1.06137329385089E-4</v>
      </c>
      <c r="L2478" s="11"/>
      <c r="M2478" s="6"/>
      <c r="N2478" s="6"/>
      <c r="O2478" s="6"/>
      <c r="Q2478" s="7"/>
    </row>
    <row r="2479" spans="1:17" s="9" customFormat="1" ht="16.149999999999999" customHeight="1" x14ac:dyDescent="0.25">
      <c r="A2479" s="9" t="s">
        <v>192</v>
      </c>
      <c r="B2479" s="7">
        <v>2023</v>
      </c>
      <c r="C2479" s="296" t="s">
        <v>33</v>
      </c>
      <c r="D2479" s="307">
        <v>1980</v>
      </c>
      <c r="E2479" s="307" t="s">
        <v>194</v>
      </c>
      <c r="F2479" s="65">
        <f t="shared" si="153"/>
        <v>43</v>
      </c>
      <c r="G2479" s="66" t="str">
        <f t="shared" si="154"/>
        <v>Pre1997</v>
      </c>
      <c r="H2479" s="67" t="str">
        <f t="shared" si="156"/>
        <v>2023-T7 Single-43</v>
      </c>
      <c r="I2479" s="302">
        <v>3.9176627115335199E-5</v>
      </c>
      <c r="J2479" s="305">
        <f>VLOOKUP(H2479,T7_ReductionFactor!$G$10:$H$3591,2,FALSE)</f>
        <v>1</v>
      </c>
      <c r="K2479" s="75">
        <f t="shared" si="155"/>
        <v>3.9176627115335199E-5</v>
      </c>
      <c r="L2479" s="11"/>
      <c r="M2479" s="6"/>
      <c r="N2479" s="6"/>
      <c r="O2479" s="6"/>
      <c r="Q2479" s="7"/>
    </row>
    <row r="2480" spans="1:17" s="9" customFormat="1" ht="16.149999999999999" customHeight="1" x14ac:dyDescent="0.25">
      <c r="A2480" s="9" t="s">
        <v>192</v>
      </c>
      <c r="B2480" s="7">
        <v>2023</v>
      </c>
      <c r="C2480" s="296" t="s">
        <v>33</v>
      </c>
      <c r="D2480" s="307">
        <v>1979</v>
      </c>
      <c r="E2480" s="307" t="s">
        <v>194</v>
      </c>
      <c r="F2480" s="65">
        <f t="shared" si="153"/>
        <v>44</v>
      </c>
      <c r="G2480" s="66" t="str">
        <f t="shared" si="154"/>
        <v>Pre1997</v>
      </c>
      <c r="H2480" s="67" t="str">
        <f t="shared" si="156"/>
        <v>2023-T7 Single-44</v>
      </c>
      <c r="I2480" s="302">
        <v>1.7948849398841802E-5</v>
      </c>
      <c r="J2480" s="305">
        <f>VLOOKUP(H2480,T7_ReductionFactor!$G$10:$H$3591,2,FALSE)</f>
        <v>1</v>
      </c>
      <c r="K2480" s="75">
        <f t="shared" si="155"/>
        <v>1.7948849398841802E-5</v>
      </c>
      <c r="L2480" s="11"/>
      <c r="M2480" s="6"/>
      <c r="N2480" s="6"/>
      <c r="O2480" s="6"/>
      <c r="Q2480" s="7"/>
    </row>
    <row r="2481" spans="1:17" s="9" customFormat="1" ht="16.149999999999999" customHeight="1" x14ac:dyDescent="0.25">
      <c r="A2481" s="9" t="s">
        <v>192</v>
      </c>
      <c r="B2481" s="7">
        <v>2023</v>
      </c>
      <c r="C2481" s="296" t="s">
        <v>34</v>
      </c>
      <c r="D2481" s="307">
        <v>2024</v>
      </c>
      <c r="E2481" s="307" t="s">
        <v>194</v>
      </c>
      <c r="F2481" s="65">
        <f t="shared" si="153"/>
        <v>-1</v>
      </c>
      <c r="G2481" s="66" t="str">
        <f t="shared" si="154"/>
        <v>2013+</v>
      </c>
      <c r="H2481" s="67" t="str">
        <f t="shared" si="156"/>
        <v>2023-T7 Single Construction--1</v>
      </c>
      <c r="I2481" s="302">
        <v>5.7352796445484598E-5</v>
      </c>
      <c r="J2481" s="305">
        <f>VLOOKUP(H2481,T7_ReductionFactor!$G$10:$H$3591,2,FALSE)</f>
        <v>1</v>
      </c>
      <c r="K2481" s="75">
        <f t="shared" si="155"/>
        <v>5.7352796445484598E-5</v>
      </c>
      <c r="L2481" s="11"/>
      <c r="M2481" s="6"/>
      <c r="N2481" s="6"/>
      <c r="O2481" s="6"/>
      <c r="Q2481" s="7"/>
    </row>
    <row r="2482" spans="1:17" s="9" customFormat="1" ht="16.149999999999999" customHeight="1" x14ac:dyDescent="0.25">
      <c r="A2482" s="9" t="s">
        <v>192</v>
      </c>
      <c r="B2482" s="7">
        <v>2023</v>
      </c>
      <c r="C2482" s="296" t="s">
        <v>34</v>
      </c>
      <c r="D2482" s="307">
        <v>2023</v>
      </c>
      <c r="E2482" s="307" t="s">
        <v>194</v>
      </c>
      <c r="F2482" s="65">
        <f t="shared" si="153"/>
        <v>0</v>
      </c>
      <c r="G2482" s="66" t="str">
        <f t="shared" si="154"/>
        <v>2013+</v>
      </c>
      <c r="H2482" s="67" t="str">
        <f t="shared" si="156"/>
        <v>2023-T7 Single Construction-0</v>
      </c>
      <c r="I2482" s="302">
        <v>4.87303401886814E-4</v>
      </c>
      <c r="J2482" s="305">
        <f>VLOOKUP(H2482,T7_ReductionFactor!$G$10:$H$3591,2,FALSE)</f>
        <v>0.95227410448173755</v>
      </c>
      <c r="K2482" s="75">
        <f t="shared" si="155"/>
        <v>4.6404641064267006E-4</v>
      </c>
      <c r="L2482" s="11"/>
      <c r="M2482" s="6"/>
      <c r="N2482" s="6"/>
      <c r="O2482" s="6"/>
      <c r="Q2482" s="7"/>
    </row>
    <row r="2483" spans="1:17" s="9" customFormat="1" ht="16.149999999999999" customHeight="1" x14ac:dyDescent="0.25">
      <c r="A2483" s="9" t="s">
        <v>192</v>
      </c>
      <c r="B2483" s="7">
        <v>2023</v>
      </c>
      <c r="C2483" s="296" t="s">
        <v>34</v>
      </c>
      <c r="D2483" s="307">
        <v>2022</v>
      </c>
      <c r="E2483" s="307" t="s">
        <v>194</v>
      </c>
      <c r="F2483" s="65">
        <f t="shared" si="153"/>
        <v>1</v>
      </c>
      <c r="G2483" s="66" t="str">
        <f t="shared" si="154"/>
        <v>2013+</v>
      </c>
      <c r="H2483" s="67" t="str">
        <f t="shared" si="156"/>
        <v>2023-T7 Single Construction-1</v>
      </c>
      <c r="I2483" s="302">
        <v>7.3171136163273896E-4</v>
      </c>
      <c r="J2483" s="305">
        <f>VLOOKUP(H2483,T7_ReductionFactor!$G$10:$H$3591,2,FALSE)</f>
        <v>0.91708819832269928</v>
      </c>
      <c r="K2483" s="75">
        <f t="shared" si="155"/>
        <v>6.7104385433201764E-4</v>
      </c>
      <c r="L2483" s="11"/>
      <c r="M2483" s="6"/>
      <c r="N2483" s="6"/>
      <c r="O2483" s="6"/>
      <c r="Q2483" s="7"/>
    </row>
    <row r="2484" spans="1:17" s="9" customFormat="1" ht="16.149999999999999" customHeight="1" x14ac:dyDescent="0.25">
      <c r="A2484" s="9" t="s">
        <v>192</v>
      </c>
      <c r="B2484" s="7">
        <v>2023</v>
      </c>
      <c r="C2484" s="296" t="s">
        <v>34</v>
      </c>
      <c r="D2484" s="307">
        <v>2021</v>
      </c>
      <c r="E2484" s="307" t="s">
        <v>194</v>
      </c>
      <c r="F2484" s="65">
        <f t="shared" si="153"/>
        <v>2</v>
      </c>
      <c r="G2484" s="66" t="str">
        <f t="shared" si="154"/>
        <v>2013+</v>
      </c>
      <c r="H2484" s="67" t="str">
        <f t="shared" si="156"/>
        <v>2023-T7 Single Construction-2</v>
      </c>
      <c r="I2484" s="302">
        <v>7.6224393841851402E-4</v>
      </c>
      <c r="J2484" s="305">
        <f>VLOOKUP(H2484,T7_ReductionFactor!$G$10:$H$3591,2,FALSE)</f>
        <v>0.89042405336767816</v>
      </c>
      <c r="K2484" s="75">
        <f t="shared" si="155"/>
        <v>6.787203373015561E-4</v>
      </c>
      <c r="L2484" s="11"/>
      <c r="M2484" s="6"/>
      <c r="N2484" s="6"/>
      <c r="O2484" s="6"/>
      <c r="Q2484" s="7"/>
    </row>
    <row r="2485" spans="1:17" s="9" customFormat="1" ht="16.149999999999999" customHeight="1" x14ac:dyDescent="0.25">
      <c r="A2485" s="9" t="s">
        <v>192</v>
      </c>
      <c r="B2485" s="7">
        <v>2023</v>
      </c>
      <c r="C2485" s="296" t="s">
        <v>34</v>
      </c>
      <c r="D2485" s="307">
        <v>2020</v>
      </c>
      <c r="E2485" s="307" t="s">
        <v>194</v>
      </c>
      <c r="F2485" s="65">
        <f t="shared" si="153"/>
        <v>3</v>
      </c>
      <c r="G2485" s="66" t="str">
        <f t="shared" si="154"/>
        <v>2013+</v>
      </c>
      <c r="H2485" s="67" t="str">
        <f t="shared" si="156"/>
        <v>2023-T7 Single Construction-3</v>
      </c>
      <c r="I2485" s="302">
        <v>8.1162212741635298E-4</v>
      </c>
      <c r="J2485" s="305">
        <f>VLOOKUP(H2485,T7_ReductionFactor!$G$10:$H$3591,2,FALSE)</f>
        <v>0.86972595774032468</v>
      </c>
      <c r="K2485" s="75">
        <f t="shared" si="155"/>
        <v>7.0588883209042738E-4</v>
      </c>
      <c r="L2485" s="11"/>
      <c r="M2485" s="6"/>
      <c r="N2485" s="6"/>
      <c r="O2485" s="6"/>
      <c r="Q2485" s="7"/>
    </row>
    <row r="2486" spans="1:17" s="9" customFormat="1" ht="16.149999999999999" customHeight="1" x14ac:dyDescent="0.25">
      <c r="A2486" s="9" t="s">
        <v>192</v>
      </c>
      <c r="B2486" s="7">
        <v>2023</v>
      </c>
      <c r="C2486" s="296" t="s">
        <v>34</v>
      </c>
      <c r="D2486" s="307">
        <v>2019</v>
      </c>
      <c r="E2486" s="307" t="s">
        <v>194</v>
      </c>
      <c r="F2486" s="65">
        <f t="shared" si="153"/>
        <v>4</v>
      </c>
      <c r="G2486" s="66" t="str">
        <f t="shared" si="154"/>
        <v>2013+</v>
      </c>
      <c r="H2486" s="67" t="str">
        <f t="shared" si="156"/>
        <v>2023-T7 Single Construction-4</v>
      </c>
      <c r="I2486" s="302">
        <v>8.5948074143485202E-4</v>
      </c>
      <c r="J2486" s="305">
        <f>VLOOKUP(H2486,T7_ReductionFactor!$G$10:$H$3591,2,FALSE)</f>
        <v>0.85330448896685251</v>
      </c>
      <c r="K2486" s="75">
        <f t="shared" si="155"/>
        <v>7.3339877484691787E-4</v>
      </c>
      <c r="L2486" s="11"/>
      <c r="M2486" s="6"/>
      <c r="N2486" s="6"/>
      <c r="O2486" s="6"/>
      <c r="Q2486" s="7"/>
    </row>
    <row r="2487" spans="1:17" s="9" customFormat="1" ht="16.149999999999999" customHeight="1" x14ac:dyDescent="0.25">
      <c r="A2487" s="9" t="s">
        <v>192</v>
      </c>
      <c r="B2487" s="7">
        <v>2023</v>
      </c>
      <c r="C2487" s="296" t="s">
        <v>34</v>
      </c>
      <c r="D2487" s="307">
        <v>2018</v>
      </c>
      <c r="E2487" s="307" t="s">
        <v>194</v>
      </c>
      <c r="F2487" s="65">
        <f t="shared" si="153"/>
        <v>5</v>
      </c>
      <c r="G2487" s="66" t="str">
        <f t="shared" si="154"/>
        <v>2013+</v>
      </c>
      <c r="H2487" s="67" t="str">
        <f t="shared" si="156"/>
        <v>2023-T7 Single Construction-5</v>
      </c>
      <c r="I2487" s="302">
        <v>8.7994807270935305E-4</v>
      </c>
      <c r="J2487" s="305">
        <f>VLOOKUP(H2487,T7_ReductionFactor!$G$10:$H$3591,2,FALSE)</f>
        <v>0.84000162570230419</v>
      </c>
      <c r="K2487" s="75">
        <f t="shared" si="155"/>
        <v>7.3915781160946588E-4</v>
      </c>
      <c r="L2487" s="11"/>
      <c r="M2487" s="6"/>
      <c r="N2487" s="6"/>
      <c r="O2487" s="6"/>
      <c r="Q2487" s="7"/>
    </row>
    <row r="2488" spans="1:17" s="9" customFormat="1" ht="16.149999999999999" customHeight="1" x14ac:dyDescent="0.25">
      <c r="A2488" s="9" t="s">
        <v>192</v>
      </c>
      <c r="B2488" s="7">
        <v>2023</v>
      </c>
      <c r="C2488" s="296" t="s">
        <v>34</v>
      </c>
      <c r="D2488" s="307">
        <v>2017</v>
      </c>
      <c r="E2488" s="307" t="s">
        <v>194</v>
      </c>
      <c r="F2488" s="65">
        <f t="shared" si="153"/>
        <v>6</v>
      </c>
      <c r="G2488" s="66" t="str">
        <f t="shared" si="154"/>
        <v>2013+</v>
      </c>
      <c r="H2488" s="67" t="str">
        <f t="shared" si="156"/>
        <v>2023-T7 Single Construction-6</v>
      </c>
      <c r="I2488" s="302">
        <v>8.9848422090524403E-4</v>
      </c>
      <c r="J2488" s="305">
        <f>VLOOKUP(H2488,T7_ReductionFactor!$G$10:$H$3591,2,FALSE)</f>
        <v>0.82900146990821466</v>
      </c>
      <c r="K2488" s="75">
        <f t="shared" si="155"/>
        <v>7.4484473981978436E-4</v>
      </c>
      <c r="L2488" s="11"/>
      <c r="M2488" s="6"/>
      <c r="N2488" s="6"/>
      <c r="O2488" s="6"/>
      <c r="Q2488" s="7"/>
    </row>
    <row r="2489" spans="1:17" s="9" customFormat="1" ht="16.149999999999999" customHeight="1" x14ac:dyDescent="0.25">
      <c r="A2489" s="9" t="s">
        <v>192</v>
      </c>
      <c r="B2489" s="7">
        <v>2023</v>
      </c>
      <c r="C2489" s="296" t="s">
        <v>34</v>
      </c>
      <c r="D2489" s="307">
        <v>2016</v>
      </c>
      <c r="E2489" s="307" t="s">
        <v>194</v>
      </c>
      <c r="F2489" s="65">
        <f t="shared" si="153"/>
        <v>7</v>
      </c>
      <c r="G2489" s="66" t="str">
        <f t="shared" si="154"/>
        <v>2013+</v>
      </c>
      <c r="H2489" s="67" t="str">
        <f t="shared" si="156"/>
        <v>2023-T7 Single Construction-7</v>
      </c>
      <c r="I2489" s="302">
        <v>2.1504512913606E-3</v>
      </c>
      <c r="J2489" s="305">
        <f>VLOOKUP(H2489,T7_ReductionFactor!$G$10:$H$3591,2,FALSE)</f>
        <v>0.81971711439421902</v>
      </c>
      <c r="K2489" s="75">
        <f t="shared" si="155"/>
        <v>1.7627617271994329E-3</v>
      </c>
      <c r="L2489" s="11"/>
      <c r="M2489" s="6"/>
      <c r="N2489" s="6"/>
      <c r="O2489" s="6"/>
      <c r="Q2489" s="7"/>
    </row>
    <row r="2490" spans="1:17" s="9" customFormat="1" ht="16.149999999999999" customHeight="1" x14ac:dyDescent="0.25">
      <c r="A2490" s="9" t="s">
        <v>192</v>
      </c>
      <c r="B2490" s="7">
        <v>2023</v>
      </c>
      <c r="C2490" s="296" t="s">
        <v>34</v>
      </c>
      <c r="D2490" s="307">
        <v>2015</v>
      </c>
      <c r="E2490" s="307" t="s">
        <v>194</v>
      </c>
      <c r="F2490" s="65">
        <f t="shared" si="153"/>
        <v>8</v>
      </c>
      <c r="G2490" s="66" t="str">
        <f t="shared" si="154"/>
        <v>2013+</v>
      </c>
      <c r="H2490" s="67" t="str">
        <f t="shared" si="156"/>
        <v>2023-T7 Single Construction-8</v>
      </c>
      <c r="I2490" s="302">
        <v>4.4547407669833098E-3</v>
      </c>
      <c r="J2490" s="305">
        <f>VLOOKUP(H2490,T7_ReductionFactor!$G$10:$H$3591,2,FALSE)</f>
        <v>0.8117213817077612</v>
      </c>
      <c r="K2490" s="75">
        <f t="shared" si="155"/>
        <v>3.6160083305255839E-3</v>
      </c>
      <c r="L2490" s="11"/>
      <c r="M2490" s="6"/>
      <c r="N2490" s="6"/>
      <c r="O2490" s="6"/>
      <c r="Q2490" s="7"/>
    </row>
    <row r="2491" spans="1:17" s="9" customFormat="1" ht="16.149999999999999" customHeight="1" x14ac:dyDescent="0.25">
      <c r="A2491" s="9" t="s">
        <v>192</v>
      </c>
      <c r="B2491" s="7">
        <v>2023</v>
      </c>
      <c r="C2491" s="296" t="s">
        <v>34</v>
      </c>
      <c r="D2491" s="307">
        <v>2014</v>
      </c>
      <c r="E2491" s="307" t="s">
        <v>194</v>
      </c>
      <c r="F2491" s="65">
        <f t="shared" si="153"/>
        <v>9</v>
      </c>
      <c r="G2491" s="66" t="str">
        <f t="shared" si="154"/>
        <v>2013+</v>
      </c>
      <c r="H2491" s="67" t="str">
        <f t="shared" si="156"/>
        <v>2023-T7 Single Construction-9</v>
      </c>
      <c r="I2491" s="302">
        <v>2.4489635308647599E-3</v>
      </c>
      <c r="J2491" s="305">
        <f>VLOOKUP(H2491,T7_ReductionFactor!$G$10:$H$3591,2,FALSE)</f>
        <v>0.80470491522754428</v>
      </c>
      <c r="K2491" s="75">
        <f t="shared" si="155"/>
        <v>1.970692990499874E-3</v>
      </c>
      <c r="L2491" s="11"/>
      <c r="M2491" s="6"/>
      <c r="N2491" s="6"/>
      <c r="O2491" s="6"/>
      <c r="Q2491" s="7"/>
    </row>
    <row r="2492" spans="1:17" s="9" customFormat="1" ht="16.149999999999999" customHeight="1" x14ac:dyDescent="0.25">
      <c r="A2492" s="9" t="s">
        <v>192</v>
      </c>
      <c r="B2492" s="7">
        <v>2023</v>
      </c>
      <c r="C2492" s="296" t="s">
        <v>34</v>
      </c>
      <c r="D2492" s="307">
        <v>2013</v>
      </c>
      <c r="E2492" s="307" t="s">
        <v>194</v>
      </c>
      <c r="F2492" s="65">
        <f t="shared" si="153"/>
        <v>10</v>
      </c>
      <c r="G2492" s="66" t="str">
        <f t="shared" si="154"/>
        <v>2010-12</v>
      </c>
      <c r="H2492" s="67" t="str">
        <f t="shared" si="156"/>
        <v>2023-T7 Single Construction-10</v>
      </c>
      <c r="I2492" s="302">
        <v>2.2750579788109199E-3</v>
      </c>
      <c r="J2492" s="305">
        <f>VLOOKUP(H2492,T7_ReductionFactor!$G$10:$H$3591,2,FALSE)</f>
        <v>0.76405635512480663</v>
      </c>
      <c r="K2492" s="75">
        <f t="shared" si="155"/>
        <v>1.7382725069878811E-3</v>
      </c>
      <c r="L2492" s="11"/>
      <c r="M2492" s="6"/>
      <c r="N2492" s="6"/>
      <c r="O2492" s="6"/>
      <c r="Q2492" s="7"/>
    </row>
    <row r="2493" spans="1:17" s="9" customFormat="1" ht="16.149999999999999" customHeight="1" x14ac:dyDescent="0.25">
      <c r="A2493" s="9" t="s">
        <v>192</v>
      </c>
      <c r="B2493" s="7">
        <v>2023</v>
      </c>
      <c r="C2493" s="296" t="s">
        <v>34</v>
      </c>
      <c r="D2493" s="307">
        <v>2012</v>
      </c>
      <c r="E2493" s="307" t="s">
        <v>194</v>
      </c>
      <c r="F2493" s="65">
        <f t="shared" si="153"/>
        <v>11</v>
      </c>
      <c r="G2493" s="66" t="str">
        <f t="shared" si="154"/>
        <v>2010-12</v>
      </c>
      <c r="H2493" s="67" t="str">
        <f t="shared" si="156"/>
        <v>2023-T7 Single Construction-11</v>
      </c>
      <c r="I2493" s="302">
        <v>3.20159269133385E-3</v>
      </c>
      <c r="J2493" s="305">
        <f>VLOOKUP(H2493,T7_ReductionFactor!$G$10:$H$3591,2,FALSE)</f>
        <v>0.75902287389381606</v>
      </c>
      <c r="K2493" s="75">
        <f t="shared" si="155"/>
        <v>2.430082085613656E-3</v>
      </c>
      <c r="L2493" s="11"/>
      <c r="M2493" s="6"/>
      <c r="N2493" s="6"/>
      <c r="O2493" s="6"/>
      <c r="Q2493" s="7"/>
    </row>
    <row r="2494" spans="1:17" s="9" customFormat="1" ht="16.149999999999999" customHeight="1" x14ac:dyDescent="0.25">
      <c r="A2494" s="9" t="s">
        <v>192</v>
      </c>
      <c r="B2494" s="7">
        <v>2023</v>
      </c>
      <c r="C2494" s="296" t="s">
        <v>34</v>
      </c>
      <c r="D2494" s="307">
        <v>2011</v>
      </c>
      <c r="E2494" s="307" t="s">
        <v>194</v>
      </c>
      <c r="F2494" s="65">
        <f t="shared" si="153"/>
        <v>12</v>
      </c>
      <c r="G2494" s="66" t="str">
        <f t="shared" si="154"/>
        <v>2010-12</v>
      </c>
      <c r="H2494" s="67" t="str">
        <f t="shared" si="156"/>
        <v>2023-T7 Single Construction-12</v>
      </c>
      <c r="I2494" s="302">
        <v>1.5887387289451101E-5</v>
      </c>
      <c r="J2494" s="305">
        <f>VLOOKUP(H2494,T7_ReductionFactor!$G$10:$H$3591,2,FALSE)</f>
        <v>0.75452016709737924</v>
      </c>
      <c r="K2494" s="75">
        <f t="shared" si="155"/>
        <v>1.1987354112377424E-5</v>
      </c>
      <c r="L2494" s="11"/>
      <c r="M2494" s="6"/>
      <c r="N2494" s="6"/>
      <c r="O2494" s="6"/>
      <c r="Q2494" s="7"/>
    </row>
    <row r="2495" spans="1:17" s="9" customFormat="1" ht="16.149999999999999" customHeight="1" x14ac:dyDescent="0.25">
      <c r="A2495" s="9" t="s">
        <v>192</v>
      </c>
      <c r="B2495" s="7">
        <v>2023</v>
      </c>
      <c r="C2495" s="296" t="s">
        <v>34</v>
      </c>
      <c r="D2495" s="307">
        <v>2010</v>
      </c>
      <c r="E2495" s="307" t="s">
        <v>194</v>
      </c>
      <c r="F2495" s="65">
        <f t="shared" si="153"/>
        <v>13</v>
      </c>
      <c r="G2495" s="66" t="str">
        <f t="shared" si="154"/>
        <v>2007-09</v>
      </c>
      <c r="H2495" s="67" t="str">
        <f t="shared" si="156"/>
        <v>2023-T7 Single Construction-13</v>
      </c>
      <c r="I2495" s="302">
        <v>1.0386312401999901E-5</v>
      </c>
      <c r="J2495" s="305">
        <f>VLOOKUP(H2495,T7_ReductionFactor!$G$10:$H$3591,2,FALSE)</f>
        <v>0.80464252485825971</v>
      </c>
      <c r="K2495" s="75">
        <f t="shared" si="155"/>
        <v>8.3572686351118561E-6</v>
      </c>
      <c r="L2495" s="11"/>
      <c r="M2495" s="6"/>
      <c r="N2495" s="6"/>
      <c r="O2495" s="6"/>
      <c r="Q2495" s="7"/>
    </row>
    <row r="2496" spans="1:17" s="9" customFormat="1" ht="16.149999999999999" customHeight="1" x14ac:dyDescent="0.25">
      <c r="A2496" s="9" t="s">
        <v>192</v>
      </c>
      <c r="B2496" s="7">
        <v>2023</v>
      </c>
      <c r="C2496" s="296" t="s">
        <v>34</v>
      </c>
      <c r="D2496" s="307">
        <v>2009</v>
      </c>
      <c r="E2496" s="307" t="s">
        <v>194</v>
      </c>
      <c r="F2496" s="65">
        <f t="shared" si="153"/>
        <v>14</v>
      </c>
      <c r="G2496" s="66" t="str">
        <f t="shared" si="154"/>
        <v>2007-09</v>
      </c>
      <c r="H2496" s="67" t="str">
        <f t="shared" si="156"/>
        <v>2023-T7 Single Construction-14</v>
      </c>
      <c r="I2496" s="302">
        <v>1.82388065195E-5</v>
      </c>
      <c r="J2496" s="305">
        <f>VLOOKUP(H2496,T7_ReductionFactor!$G$10:$H$3591,2,FALSE)</f>
        <v>0.80017496525959353</v>
      </c>
      <c r="K2496" s="75">
        <f t="shared" si="155"/>
        <v>1.4594236373117359E-5</v>
      </c>
      <c r="L2496" s="11"/>
      <c r="M2496" s="6"/>
      <c r="N2496" s="6"/>
      <c r="O2496" s="6"/>
      <c r="Q2496" s="7"/>
    </row>
    <row r="2497" spans="1:17" s="9" customFormat="1" ht="16.149999999999999" customHeight="1" x14ac:dyDescent="0.25">
      <c r="A2497" s="9" t="s">
        <v>192</v>
      </c>
      <c r="B2497" s="7">
        <v>2023</v>
      </c>
      <c r="C2497" s="296" t="s">
        <v>34</v>
      </c>
      <c r="D2497" s="307">
        <v>2008</v>
      </c>
      <c r="E2497" s="307" t="s">
        <v>194</v>
      </c>
      <c r="F2497" s="65">
        <f t="shared" si="153"/>
        <v>15</v>
      </c>
      <c r="G2497" s="66" t="str">
        <f t="shared" si="154"/>
        <v>2007-09</v>
      </c>
      <c r="H2497" s="67" t="str">
        <f t="shared" si="156"/>
        <v>2023-T7 Single Construction-15</v>
      </c>
      <c r="I2497" s="302">
        <v>2.7061421555451398E-5</v>
      </c>
      <c r="J2497" s="305">
        <f>VLOOKUP(H2497,T7_ReductionFactor!$G$10:$H$3591,2,FALSE)</f>
        <v>0.7963148821649938</v>
      </c>
      <c r="K2497" s="75">
        <f t="shared" si="155"/>
        <v>2.1549412717146503E-5</v>
      </c>
      <c r="L2497" s="11"/>
      <c r="M2497" s="6"/>
      <c r="N2497" s="6"/>
      <c r="O2497" s="6"/>
      <c r="Q2497" s="7"/>
    </row>
    <row r="2498" spans="1:17" s="9" customFormat="1" ht="16.149999999999999" customHeight="1" x14ac:dyDescent="0.25">
      <c r="A2498" s="9" t="s">
        <v>192</v>
      </c>
      <c r="B2498" s="7">
        <v>2023</v>
      </c>
      <c r="C2498" s="296" t="s">
        <v>34</v>
      </c>
      <c r="D2498" s="307">
        <v>2007</v>
      </c>
      <c r="E2498" s="307" t="s">
        <v>194</v>
      </c>
      <c r="F2498" s="65">
        <f t="shared" si="153"/>
        <v>16</v>
      </c>
      <c r="G2498" s="66" t="str">
        <f t="shared" si="154"/>
        <v>1997-06</v>
      </c>
      <c r="H2498" s="67" t="str">
        <f t="shared" si="156"/>
        <v>2023-T7 Single Construction-16</v>
      </c>
      <c r="I2498" s="302">
        <v>2.6086094479145597E-4</v>
      </c>
      <c r="J2498" s="305">
        <f>VLOOKUP(H2498,T7_ReductionFactor!$G$10:$H$3591,2,FALSE)</f>
        <v>0.89419925267484224</v>
      </c>
      <c r="K2498" s="75">
        <f t="shared" si="155"/>
        <v>2.3326166188457321E-4</v>
      </c>
      <c r="L2498" s="11"/>
      <c r="M2498" s="6"/>
      <c r="N2498" s="6"/>
      <c r="O2498" s="6"/>
      <c r="Q2498" s="7"/>
    </row>
    <row r="2499" spans="1:17" s="9" customFormat="1" ht="16.149999999999999" customHeight="1" x14ac:dyDescent="0.25">
      <c r="A2499" s="9" t="s">
        <v>192</v>
      </c>
      <c r="B2499" s="7">
        <v>2023</v>
      </c>
      <c r="C2499" s="296" t="s">
        <v>34</v>
      </c>
      <c r="D2499" s="307">
        <v>2006</v>
      </c>
      <c r="E2499" s="307" t="s">
        <v>194</v>
      </c>
      <c r="F2499" s="65">
        <f t="shared" si="153"/>
        <v>17</v>
      </c>
      <c r="G2499" s="66" t="str">
        <f t="shared" si="154"/>
        <v>1997-06</v>
      </c>
      <c r="H2499" s="67" t="str">
        <f t="shared" si="156"/>
        <v>2023-T7 Single Construction-17</v>
      </c>
      <c r="I2499" s="302">
        <v>2.7021482536649099E-4</v>
      </c>
      <c r="J2499" s="305">
        <f>VLOOKUP(H2499,T7_ReductionFactor!$G$10:$H$3591,2,FALSE)</f>
        <v>0.89186982880873533</v>
      </c>
      <c r="K2499" s="75">
        <f t="shared" si="155"/>
        <v>2.4099645004119463E-4</v>
      </c>
      <c r="L2499" s="11"/>
      <c r="M2499" s="6"/>
      <c r="N2499" s="6"/>
      <c r="O2499" s="6"/>
      <c r="Q2499" s="7"/>
    </row>
    <row r="2500" spans="1:17" s="9" customFormat="1" ht="16.149999999999999" customHeight="1" x14ac:dyDescent="0.25">
      <c r="A2500" s="9" t="s">
        <v>192</v>
      </c>
      <c r="B2500" s="7">
        <v>2023</v>
      </c>
      <c r="C2500" s="296" t="s">
        <v>34</v>
      </c>
      <c r="D2500" s="307">
        <v>2005</v>
      </c>
      <c r="E2500" s="307" t="s">
        <v>194</v>
      </c>
      <c r="F2500" s="65">
        <f t="shared" si="153"/>
        <v>18</v>
      </c>
      <c r="G2500" s="66" t="str">
        <f t="shared" si="154"/>
        <v>1997-06</v>
      </c>
      <c r="H2500" s="67" t="str">
        <f t="shared" si="156"/>
        <v>2023-T7 Single Construction-18</v>
      </c>
      <c r="I2500" s="302">
        <v>2.5485184177444399E-4</v>
      </c>
      <c r="J2500" s="305">
        <f>VLOOKUP(H2500,T7_ReductionFactor!$G$10:$H$3591,2,FALSE)</f>
        <v>0.88963684356331052</v>
      </c>
      <c r="K2500" s="75">
        <f t="shared" si="155"/>
        <v>2.2672558809251259E-4</v>
      </c>
      <c r="L2500" s="11"/>
      <c r="M2500" s="6"/>
      <c r="N2500" s="6"/>
      <c r="O2500" s="6"/>
      <c r="Q2500" s="7"/>
    </row>
    <row r="2501" spans="1:17" s="9" customFormat="1" ht="16.149999999999999" customHeight="1" x14ac:dyDescent="0.25">
      <c r="A2501" s="9" t="s">
        <v>192</v>
      </c>
      <c r="B2501" s="7">
        <v>2023</v>
      </c>
      <c r="C2501" s="296" t="s">
        <v>34</v>
      </c>
      <c r="D2501" s="307">
        <v>2004</v>
      </c>
      <c r="E2501" s="307" t="s">
        <v>194</v>
      </c>
      <c r="F2501" s="65">
        <f t="shared" si="153"/>
        <v>19</v>
      </c>
      <c r="G2501" s="66" t="str">
        <f t="shared" si="154"/>
        <v>1997-06</v>
      </c>
      <c r="H2501" s="67" t="str">
        <f t="shared" si="156"/>
        <v>2023-T7 Single Construction-19</v>
      </c>
      <c r="I2501" s="302">
        <v>2.08762046278407E-4</v>
      </c>
      <c r="J2501" s="305">
        <f>VLOOKUP(H2501,T7_ReductionFactor!$G$10:$H$3591,2,FALSE)</f>
        <v>0.88749887424820117</v>
      </c>
      <c r="K2501" s="75">
        <f t="shared" si="155"/>
        <v>1.852760810578371E-4</v>
      </c>
      <c r="L2501" s="11"/>
      <c r="M2501" s="6"/>
      <c r="N2501" s="6"/>
      <c r="O2501" s="6"/>
      <c r="Q2501" s="7"/>
    </row>
    <row r="2502" spans="1:17" s="9" customFormat="1" ht="16.149999999999999" customHeight="1" x14ac:dyDescent="0.25">
      <c r="A2502" s="9" t="s">
        <v>192</v>
      </c>
      <c r="B2502" s="7">
        <v>2023</v>
      </c>
      <c r="C2502" s="296" t="s">
        <v>34</v>
      </c>
      <c r="D2502" s="307">
        <v>2003</v>
      </c>
      <c r="E2502" s="307" t="s">
        <v>194</v>
      </c>
      <c r="F2502" s="65">
        <f t="shared" si="153"/>
        <v>20</v>
      </c>
      <c r="G2502" s="66" t="str">
        <f t="shared" si="154"/>
        <v>1997-06</v>
      </c>
      <c r="H2502" s="67" t="str">
        <f t="shared" si="156"/>
        <v>2023-T7 Single Construction-20</v>
      </c>
      <c r="I2502" s="302">
        <v>2.2472268021091901E-4</v>
      </c>
      <c r="J2502" s="305">
        <f>VLOOKUP(H2502,T7_ReductionFactor!$G$10:$H$3591,2,FALSE)</f>
        <v>0.92872775482034564</v>
      </c>
      <c r="K2502" s="75">
        <f t="shared" si="155"/>
        <v>2.0870619024949733E-4</v>
      </c>
      <c r="L2502" s="11"/>
      <c r="M2502" s="6"/>
      <c r="N2502" s="6"/>
      <c r="O2502" s="6"/>
      <c r="Q2502" s="7"/>
    </row>
    <row r="2503" spans="1:17" s="9" customFormat="1" ht="16.149999999999999" customHeight="1" x14ac:dyDescent="0.25">
      <c r="A2503" s="9" t="s">
        <v>192</v>
      </c>
      <c r="B2503" s="7">
        <v>2023</v>
      </c>
      <c r="C2503" s="296" t="s">
        <v>34</v>
      </c>
      <c r="D2503" s="307">
        <v>2002</v>
      </c>
      <c r="E2503" s="307" t="s">
        <v>194</v>
      </c>
      <c r="F2503" s="65">
        <f t="shared" si="153"/>
        <v>21</v>
      </c>
      <c r="G2503" s="66" t="str">
        <f t="shared" si="154"/>
        <v>1997-06</v>
      </c>
      <c r="H2503" s="67" t="str">
        <f t="shared" si="156"/>
        <v>2023-T7 Single Construction-21</v>
      </c>
      <c r="I2503" s="302">
        <v>1.77609584417152E-4</v>
      </c>
      <c r="J2503" s="305">
        <f>VLOOKUP(H2503,T7_ReductionFactor!$G$10:$H$3591,2,FALSE)</f>
        <v>0.92758322751243205</v>
      </c>
      <c r="K2503" s="75">
        <f t="shared" si="155"/>
        <v>1.647476715508036E-4</v>
      </c>
      <c r="L2503" s="11"/>
      <c r="M2503" s="6"/>
      <c r="N2503" s="6"/>
      <c r="O2503" s="6"/>
      <c r="Q2503" s="7"/>
    </row>
    <row r="2504" spans="1:17" s="9" customFormat="1" ht="16.149999999999999" customHeight="1" x14ac:dyDescent="0.25">
      <c r="A2504" s="9" t="s">
        <v>192</v>
      </c>
      <c r="B2504" s="7">
        <v>2023</v>
      </c>
      <c r="C2504" s="296" t="s">
        <v>34</v>
      </c>
      <c r="D2504" s="307">
        <v>2001</v>
      </c>
      <c r="E2504" s="307" t="s">
        <v>194</v>
      </c>
      <c r="F2504" s="65">
        <f t="shared" si="153"/>
        <v>22</v>
      </c>
      <c r="G2504" s="66" t="str">
        <f t="shared" si="154"/>
        <v>1997-06</v>
      </c>
      <c r="H2504" s="67" t="str">
        <f t="shared" si="156"/>
        <v>2023-T7 Single Construction-22</v>
      </c>
      <c r="I2504" s="302">
        <v>2.3804506672667799E-4</v>
      </c>
      <c r="J2504" s="305">
        <f>VLOOKUP(H2504,T7_ReductionFactor!$G$10:$H$3591,2,FALSE)</f>
        <v>0.92649282562966073</v>
      </c>
      <c r="K2504" s="75">
        <f t="shared" si="155"/>
        <v>2.2054704649880101E-4</v>
      </c>
      <c r="L2504" s="11"/>
      <c r="M2504" s="6"/>
      <c r="N2504" s="6"/>
      <c r="O2504" s="6"/>
      <c r="Q2504" s="7"/>
    </row>
    <row r="2505" spans="1:17" s="9" customFormat="1" ht="16.149999999999999" customHeight="1" x14ac:dyDescent="0.25">
      <c r="A2505" s="9" t="s">
        <v>192</v>
      </c>
      <c r="B2505" s="7">
        <v>2023</v>
      </c>
      <c r="C2505" s="296" t="s">
        <v>34</v>
      </c>
      <c r="D2505" s="307">
        <v>2000</v>
      </c>
      <c r="E2505" s="307" t="s">
        <v>194</v>
      </c>
      <c r="F2505" s="65">
        <f t="shared" ref="F2505:F2568" si="157">B2505-D2505</f>
        <v>23</v>
      </c>
      <c r="G2505" s="66" t="str">
        <f t="shared" ref="G2505:G2568" si="158">IF(D2505&lt;1998,"Pre1997",IF(D2505&lt;2008,"1997-06",IF(D2505&lt;2011,"2007-09",IF(D2505&lt;2014,"2010-12","2013+"))))</f>
        <v>1997-06</v>
      </c>
      <c r="H2505" s="67" t="str">
        <f t="shared" si="156"/>
        <v>2023-T7 Single Construction-23</v>
      </c>
      <c r="I2505" s="302">
        <v>3.2922851483013001E-4</v>
      </c>
      <c r="J2505" s="305">
        <f>VLOOKUP(H2505,T7_ReductionFactor!$G$10:$H$3591,2,FALSE)</f>
        <v>0.92545489130603253</v>
      </c>
      <c r="K2505" s="75">
        <f t="shared" ref="K2505:K2568" si="159">I2505*J2505</f>
        <v>3.0468613940696446E-4</v>
      </c>
      <c r="L2505" s="11"/>
      <c r="M2505" s="6"/>
      <c r="N2505" s="6"/>
      <c r="O2505" s="6"/>
      <c r="Q2505" s="7"/>
    </row>
    <row r="2506" spans="1:17" s="9" customFormat="1" ht="16.149999999999999" customHeight="1" x14ac:dyDescent="0.25">
      <c r="A2506" s="9" t="s">
        <v>192</v>
      </c>
      <c r="B2506" s="7">
        <v>2023</v>
      </c>
      <c r="C2506" s="296" t="s">
        <v>34</v>
      </c>
      <c r="D2506" s="307">
        <v>1999</v>
      </c>
      <c r="E2506" s="307" t="s">
        <v>194</v>
      </c>
      <c r="F2506" s="65">
        <f t="shared" si="157"/>
        <v>24</v>
      </c>
      <c r="G2506" s="66" t="str">
        <f t="shared" si="158"/>
        <v>1997-06</v>
      </c>
      <c r="H2506" s="67" t="str">
        <f t="shared" ref="H2506:H2569" si="160">CONCATENATE(B2506,"-",C2506,"-",F2506)</f>
        <v>2023-T7 Single Construction-24</v>
      </c>
      <c r="I2506" s="302">
        <v>3.2073742915975599E-4</v>
      </c>
      <c r="J2506" s="305">
        <f>VLOOKUP(H2506,T7_ReductionFactor!$G$10:$H$3591,2,FALSE)</f>
        <v>0.92446780007172769</v>
      </c>
      <c r="K2506" s="75">
        <f t="shared" si="159"/>
        <v>2.9651142553598124E-4</v>
      </c>
      <c r="L2506" s="11"/>
      <c r="M2506" s="6"/>
      <c r="N2506" s="6"/>
      <c r="O2506" s="6"/>
      <c r="Q2506" s="7"/>
    </row>
    <row r="2507" spans="1:17" s="9" customFormat="1" ht="16.149999999999999" customHeight="1" x14ac:dyDescent="0.25">
      <c r="A2507" s="9" t="s">
        <v>192</v>
      </c>
      <c r="B2507" s="7">
        <v>2023</v>
      </c>
      <c r="C2507" s="296" t="s">
        <v>34</v>
      </c>
      <c r="D2507" s="307">
        <v>1998</v>
      </c>
      <c r="E2507" s="307" t="s">
        <v>194</v>
      </c>
      <c r="F2507" s="65">
        <f t="shared" si="157"/>
        <v>25</v>
      </c>
      <c r="G2507" s="66" t="str">
        <f t="shared" si="158"/>
        <v>1997-06</v>
      </c>
      <c r="H2507" s="67" t="str">
        <f t="shared" si="160"/>
        <v>2023-T7 Single Construction-25</v>
      </c>
      <c r="I2507" s="302">
        <v>2.3479402937452601E-4</v>
      </c>
      <c r="J2507" s="305">
        <f>VLOOKUP(H2507,T7_ReductionFactor!$G$10:$H$3591,2,FALSE)</f>
        <v>0.92352978137075414</v>
      </c>
      <c r="K2507" s="75">
        <f t="shared" si="159"/>
        <v>2.1683927861541443E-4</v>
      </c>
      <c r="L2507" s="11"/>
      <c r="M2507" s="6"/>
      <c r="N2507" s="6"/>
      <c r="O2507" s="6"/>
      <c r="Q2507" s="7"/>
    </row>
    <row r="2508" spans="1:17" s="9" customFormat="1" ht="16.149999999999999" customHeight="1" x14ac:dyDescent="0.25">
      <c r="A2508" s="9" t="s">
        <v>192</v>
      </c>
      <c r="B2508" s="7">
        <v>2023</v>
      </c>
      <c r="C2508" s="296" t="s">
        <v>34</v>
      </c>
      <c r="D2508" s="307">
        <v>1997</v>
      </c>
      <c r="E2508" s="307" t="s">
        <v>194</v>
      </c>
      <c r="F2508" s="65">
        <f t="shared" si="157"/>
        <v>26</v>
      </c>
      <c r="G2508" s="66" t="str">
        <f t="shared" si="158"/>
        <v>Pre1997</v>
      </c>
      <c r="H2508" s="67" t="str">
        <f t="shared" si="160"/>
        <v>2023-T7 Single Construction-26</v>
      </c>
      <c r="I2508" s="302">
        <v>1.85352288503533E-4</v>
      </c>
      <c r="J2508" s="305">
        <f>VLOOKUP(H2508,T7_ReductionFactor!$G$10:$H$3591,2,FALSE)</f>
        <v>0.92263918943531786</v>
      </c>
      <c r="K2508" s="75">
        <f t="shared" si="159"/>
        <v>1.7101328522488087E-4</v>
      </c>
      <c r="L2508" s="11"/>
      <c r="M2508" s="6"/>
      <c r="N2508" s="6"/>
      <c r="O2508" s="6"/>
      <c r="Q2508" s="7"/>
    </row>
    <row r="2509" spans="1:17" s="9" customFormat="1" ht="16.149999999999999" customHeight="1" x14ac:dyDescent="0.25">
      <c r="A2509" s="9" t="s">
        <v>192</v>
      </c>
      <c r="B2509" s="7">
        <v>2023</v>
      </c>
      <c r="C2509" s="296" t="s">
        <v>34</v>
      </c>
      <c r="D2509" s="307">
        <v>1996</v>
      </c>
      <c r="E2509" s="307" t="s">
        <v>194</v>
      </c>
      <c r="F2509" s="65">
        <f t="shared" si="157"/>
        <v>27</v>
      </c>
      <c r="G2509" s="66" t="str">
        <f t="shared" si="158"/>
        <v>Pre1997</v>
      </c>
      <c r="H2509" s="67" t="str">
        <f t="shared" si="160"/>
        <v>2023-T7 Single Construction-27</v>
      </c>
      <c r="I2509" s="302">
        <v>2.3378678949485801E-4</v>
      </c>
      <c r="J2509" s="305">
        <f>VLOOKUP(H2509,T7_ReductionFactor!$G$10:$H$3591,2,FALSE)</f>
        <v>0.9217943789800459</v>
      </c>
      <c r="K2509" s="75">
        <f t="shared" si="159"/>
        <v>2.1550334843615135E-4</v>
      </c>
      <c r="L2509" s="11"/>
      <c r="M2509" s="6"/>
      <c r="N2509" s="6"/>
      <c r="O2509" s="6"/>
      <c r="Q2509" s="7"/>
    </row>
    <row r="2510" spans="1:17" s="9" customFormat="1" ht="16.149999999999999" customHeight="1" x14ac:dyDescent="0.25">
      <c r="A2510" s="9" t="s">
        <v>192</v>
      </c>
      <c r="B2510" s="7">
        <v>2023</v>
      </c>
      <c r="C2510" s="296" t="s">
        <v>34</v>
      </c>
      <c r="D2510" s="307">
        <v>1995</v>
      </c>
      <c r="E2510" s="307" t="s">
        <v>194</v>
      </c>
      <c r="F2510" s="65">
        <f t="shared" si="157"/>
        <v>28</v>
      </c>
      <c r="G2510" s="66" t="str">
        <f t="shared" si="158"/>
        <v>Pre1997</v>
      </c>
      <c r="H2510" s="67" t="str">
        <f t="shared" si="160"/>
        <v>2023-T7 Single Construction-28</v>
      </c>
      <c r="I2510" s="302">
        <v>2.5043016725042201E-4</v>
      </c>
      <c r="J2510" s="305">
        <f>VLOOKUP(H2510,T7_ReductionFactor!$G$10:$H$3591,2,FALSE)</f>
        <v>0.92099365526953003</v>
      </c>
      <c r="K2510" s="75">
        <f t="shared" si="159"/>
        <v>2.3064459512572592E-4</v>
      </c>
      <c r="L2510" s="11"/>
      <c r="M2510" s="6"/>
      <c r="N2510" s="6"/>
      <c r="O2510" s="6"/>
      <c r="Q2510" s="7"/>
    </row>
    <row r="2511" spans="1:17" s="9" customFormat="1" ht="16.149999999999999" customHeight="1" x14ac:dyDescent="0.25">
      <c r="A2511" s="9" t="s">
        <v>192</v>
      </c>
      <c r="B2511" s="7">
        <v>2023</v>
      </c>
      <c r="C2511" s="296" t="s">
        <v>34</v>
      </c>
      <c r="D2511" s="307">
        <v>1994</v>
      </c>
      <c r="E2511" s="307" t="s">
        <v>194</v>
      </c>
      <c r="F2511" s="65">
        <f t="shared" si="157"/>
        <v>29</v>
      </c>
      <c r="G2511" s="66" t="str">
        <f t="shared" si="158"/>
        <v>Pre1997</v>
      </c>
      <c r="H2511" s="67" t="str">
        <f t="shared" si="160"/>
        <v>2023-T7 Single Construction-29</v>
      </c>
      <c r="I2511" s="302">
        <v>1.8256854968546799E-4</v>
      </c>
      <c r="J2511" s="305">
        <f>VLOOKUP(H2511,T7_ReductionFactor!$G$10:$H$3591,2,FALSE)</f>
        <v>0.92023534300047305</v>
      </c>
      <c r="K2511" s="75">
        <f t="shared" si="159"/>
        <v>1.6800603194090555E-4</v>
      </c>
      <c r="L2511" s="11"/>
      <c r="M2511" s="6"/>
      <c r="N2511" s="6"/>
      <c r="O2511" s="6"/>
      <c r="Q2511" s="7"/>
    </row>
    <row r="2512" spans="1:17" s="9" customFormat="1" ht="16.149999999999999" customHeight="1" x14ac:dyDescent="0.25">
      <c r="A2512" s="9" t="s">
        <v>192</v>
      </c>
      <c r="B2512" s="7">
        <v>2023</v>
      </c>
      <c r="C2512" s="296" t="s">
        <v>34</v>
      </c>
      <c r="D2512" s="307">
        <v>1993</v>
      </c>
      <c r="E2512" s="307" t="s">
        <v>194</v>
      </c>
      <c r="F2512" s="65">
        <f t="shared" si="157"/>
        <v>30</v>
      </c>
      <c r="G2512" s="66" t="str">
        <f t="shared" si="158"/>
        <v>Pre1997</v>
      </c>
      <c r="H2512" s="67" t="str">
        <f t="shared" si="160"/>
        <v>2023-T7 Single Construction-30</v>
      </c>
      <c r="I2512" s="302">
        <v>1.9398361286265399E-4</v>
      </c>
      <c r="J2512" s="305">
        <f>VLOOKUP(H2512,T7_ReductionFactor!$G$10:$H$3591,2,FALSE)</f>
        <v>1</v>
      </c>
      <c r="K2512" s="75">
        <f t="shared" si="159"/>
        <v>1.9398361286265399E-4</v>
      </c>
      <c r="L2512" s="11"/>
      <c r="M2512" s="6"/>
      <c r="N2512" s="6"/>
      <c r="O2512" s="6"/>
      <c r="Q2512" s="7"/>
    </row>
    <row r="2513" spans="1:17" s="9" customFormat="1" ht="16.149999999999999" customHeight="1" x14ac:dyDescent="0.25">
      <c r="A2513" s="9" t="s">
        <v>192</v>
      </c>
      <c r="B2513" s="7">
        <v>2023</v>
      </c>
      <c r="C2513" s="296" t="s">
        <v>34</v>
      </c>
      <c r="D2513" s="307">
        <v>1992</v>
      </c>
      <c r="E2513" s="307" t="s">
        <v>194</v>
      </c>
      <c r="F2513" s="65">
        <f t="shared" si="157"/>
        <v>31</v>
      </c>
      <c r="G2513" s="66" t="str">
        <f t="shared" si="158"/>
        <v>Pre1997</v>
      </c>
      <c r="H2513" s="67" t="str">
        <f t="shared" si="160"/>
        <v>2023-T7 Single Construction-31</v>
      </c>
      <c r="I2513" s="302">
        <v>1.5933450300080501E-4</v>
      </c>
      <c r="J2513" s="305">
        <f>VLOOKUP(H2513,T7_ReductionFactor!$G$10:$H$3591,2,FALSE)</f>
        <v>1</v>
      </c>
      <c r="K2513" s="75">
        <f t="shared" si="159"/>
        <v>1.5933450300080501E-4</v>
      </c>
      <c r="L2513" s="11"/>
      <c r="M2513" s="6"/>
      <c r="N2513" s="6"/>
      <c r="O2513" s="6"/>
      <c r="Q2513" s="7"/>
    </row>
    <row r="2514" spans="1:17" s="9" customFormat="1" ht="16.149999999999999" customHeight="1" x14ac:dyDescent="0.25">
      <c r="A2514" s="9" t="s">
        <v>192</v>
      </c>
      <c r="B2514" s="7">
        <v>2023</v>
      </c>
      <c r="C2514" s="296" t="s">
        <v>34</v>
      </c>
      <c r="D2514" s="307">
        <v>1991</v>
      </c>
      <c r="E2514" s="307" t="s">
        <v>194</v>
      </c>
      <c r="F2514" s="65">
        <f t="shared" si="157"/>
        <v>32</v>
      </c>
      <c r="G2514" s="66" t="str">
        <f t="shared" si="158"/>
        <v>Pre1997</v>
      </c>
      <c r="H2514" s="67" t="str">
        <f t="shared" si="160"/>
        <v>2023-T7 Single Construction-32</v>
      </c>
      <c r="I2514" s="302">
        <v>1.4864087401212701E-4</v>
      </c>
      <c r="J2514" s="305">
        <f>VLOOKUP(H2514,T7_ReductionFactor!$G$10:$H$3591,2,FALSE)</f>
        <v>1</v>
      </c>
      <c r="K2514" s="75">
        <f t="shared" si="159"/>
        <v>1.4864087401212701E-4</v>
      </c>
      <c r="L2514" s="11"/>
      <c r="M2514" s="6"/>
      <c r="N2514" s="6"/>
      <c r="O2514" s="6"/>
      <c r="Q2514" s="7"/>
    </row>
    <row r="2515" spans="1:17" s="9" customFormat="1" ht="16.149999999999999" customHeight="1" x14ac:dyDescent="0.25">
      <c r="A2515" s="9" t="s">
        <v>192</v>
      </c>
      <c r="B2515" s="7">
        <v>2023</v>
      </c>
      <c r="C2515" s="296" t="s">
        <v>34</v>
      </c>
      <c r="D2515" s="307">
        <v>1990</v>
      </c>
      <c r="E2515" s="307" t="s">
        <v>194</v>
      </c>
      <c r="F2515" s="65">
        <f t="shared" si="157"/>
        <v>33</v>
      </c>
      <c r="G2515" s="66" t="str">
        <f t="shared" si="158"/>
        <v>Pre1997</v>
      </c>
      <c r="H2515" s="67" t="str">
        <f t="shared" si="160"/>
        <v>2023-T7 Single Construction-33</v>
      </c>
      <c r="I2515" s="302">
        <v>5.0189415794662802E-4</v>
      </c>
      <c r="J2515" s="305">
        <f>VLOOKUP(H2515,T7_ReductionFactor!$G$10:$H$3591,2,FALSE)</f>
        <v>1</v>
      </c>
      <c r="K2515" s="75">
        <f t="shared" si="159"/>
        <v>5.0189415794662802E-4</v>
      </c>
      <c r="L2515" s="11"/>
      <c r="M2515" s="6"/>
      <c r="N2515" s="6"/>
      <c r="O2515" s="6"/>
      <c r="Q2515" s="7"/>
    </row>
    <row r="2516" spans="1:17" s="9" customFormat="1" ht="16.149999999999999" customHeight="1" x14ac:dyDescent="0.25">
      <c r="A2516" s="9" t="s">
        <v>192</v>
      </c>
      <c r="B2516" s="7">
        <v>2023</v>
      </c>
      <c r="C2516" s="296" t="s">
        <v>34</v>
      </c>
      <c r="D2516" s="307">
        <v>1989</v>
      </c>
      <c r="E2516" s="307" t="s">
        <v>194</v>
      </c>
      <c r="F2516" s="65">
        <f t="shared" si="157"/>
        <v>34</v>
      </c>
      <c r="G2516" s="66" t="str">
        <f t="shared" si="158"/>
        <v>Pre1997</v>
      </c>
      <c r="H2516" s="67" t="str">
        <f t="shared" si="160"/>
        <v>2023-T7 Single Construction-34</v>
      </c>
      <c r="I2516" s="302">
        <v>4.6029838763020798E-4</v>
      </c>
      <c r="J2516" s="305">
        <f>VLOOKUP(H2516,T7_ReductionFactor!$G$10:$H$3591,2,FALSE)</f>
        <v>1</v>
      </c>
      <c r="K2516" s="75">
        <f t="shared" si="159"/>
        <v>4.6029838763020798E-4</v>
      </c>
      <c r="L2516" s="11"/>
      <c r="M2516" s="6"/>
      <c r="N2516" s="6"/>
      <c r="O2516" s="6"/>
      <c r="Q2516" s="7"/>
    </row>
    <row r="2517" spans="1:17" s="9" customFormat="1" ht="16.149999999999999" customHeight="1" x14ac:dyDescent="0.25">
      <c r="A2517" s="9" t="s">
        <v>192</v>
      </c>
      <c r="B2517" s="7">
        <v>2023</v>
      </c>
      <c r="C2517" s="296" t="s">
        <v>34</v>
      </c>
      <c r="D2517" s="307">
        <v>1988</v>
      </c>
      <c r="E2517" s="307" t="s">
        <v>194</v>
      </c>
      <c r="F2517" s="65">
        <f t="shared" si="157"/>
        <v>35</v>
      </c>
      <c r="G2517" s="66" t="str">
        <f t="shared" si="158"/>
        <v>Pre1997</v>
      </c>
      <c r="H2517" s="67" t="str">
        <f t="shared" si="160"/>
        <v>2023-T7 Single Construction-35</v>
      </c>
      <c r="I2517" s="302">
        <v>4.1098890942804398E-4</v>
      </c>
      <c r="J2517" s="305">
        <f>VLOOKUP(H2517,T7_ReductionFactor!$G$10:$H$3591,2,FALSE)</f>
        <v>1</v>
      </c>
      <c r="K2517" s="75">
        <f t="shared" si="159"/>
        <v>4.1098890942804398E-4</v>
      </c>
      <c r="L2517" s="11"/>
      <c r="M2517" s="6"/>
      <c r="N2517" s="6"/>
      <c r="O2517" s="6"/>
      <c r="Q2517" s="7"/>
    </row>
    <row r="2518" spans="1:17" s="9" customFormat="1" ht="16.149999999999999" customHeight="1" x14ac:dyDescent="0.25">
      <c r="A2518" s="9" t="s">
        <v>192</v>
      </c>
      <c r="B2518" s="7">
        <v>2023</v>
      </c>
      <c r="C2518" s="296" t="s">
        <v>34</v>
      </c>
      <c r="D2518" s="307">
        <v>1987</v>
      </c>
      <c r="E2518" s="307" t="s">
        <v>194</v>
      </c>
      <c r="F2518" s="65">
        <f t="shared" si="157"/>
        <v>36</v>
      </c>
      <c r="G2518" s="66" t="str">
        <f t="shared" si="158"/>
        <v>Pre1997</v>
      </c>
      <c r="H2518" s="67" t="str">
        <f t="shared" si="160"/>
        <v>2023-T7 Single Construction-36</v>
      </c>
      <c r="I2518" s="302">
        <v>2.7316082149741002E-4</v>
      </c>
      <c r="J2518" s="305">
        <f>VLOOKUP(H2518,T7_ReductionFactor!$G$10:$H$3591,2,FALSE)</f>
        <v>1</v>
      </c>
      <c r="K2518" s="75">
        <f t="shared" si="159"/>
        <v>2.7316082149741002E-4</v>
      </c>
      <c r="L2518" s="11"/>
      <c r="M2518" s="6"/>
      <c r="N2518" s="6"/>
      <c r="O2518" s="6"/>
      <c r="Q2518" s="7"/>
    </row>
    <row r="2519" spans="1:17" s="9" customFormat="1" ht="16.149999999999999" customHeight="1" x14ac:dyDescent="0.25">
      <c r="A2519" s="9" t="s">
        <v>192</v>
      </c>
      <c r="B2519" s="7">
        <v>2023</v>
      </c>
      <c r="C2519" s="296" t="s">
        <v>34</v>
      </c>
      <c r="D2519" s="307">
        <v>1986</v>
      </c>
      <c r="E2519" s="307" t="s">
        <v>194</v>
      </c>
      <c r="F2519" s="65">
        <f t="shared" si="157"/>
        <v>37</v>
      </c>
      <c r="G2519" s="66" t="str">
        <f t="shared" si="158"/>
        <v>Pre1997</v>
      </c>
      <c r="H2519" s="67" t="str">
        <f t="shared" si="160"/>
        <v>2023-T7 Single Construction-37</v>
      </c>
      <c r="I2519" s="302">
        <v>2.4584723569022297E-4</v>
      </c>
      <c r="J2519" s="305">
        <f>VLOOKUP(H2519,T7_ReductionFactor!$G$10:$H$3591,2,FALSE)</f>
        <v>1</v>
      </c>
      <c r="K2519" s="75">
        <f t="shared" si="159"/>
        <v>2.4584723569022297E-4</v>
      </c>
      <c r="L2519" s="11"/>
      <c r="M2519" s="6"/>
      <c r="N2519" s="6"/>
      <c r="O2519" s="6"/>
      <c r="Q2519" s="7"/>
    </row>
    <row r="2520" spans="1:17" s="9" customFormat="1" ht="16.149999999999999" customHeight="1" x14ac:dyDescent="0.25">
      <c r="A2520" s="9" t="s">
        <v>192</v>
      </c>
      <c r="B2520" s="7">
        <v>2023</v>
      </c>
      <c r="C2520" s="296" t="s">
        <v>34</v>
      </c>
      <c r="D2520" s="307">
        <v>1985</v>
      </c>
      <c r="E2520" s="307" t="s">
        <v>194</v>
      </c>
      <c r="F2520" s="65">
        <f t="shared" si="157"/>
        <v>38</v>
      </c>
      <c r="G2520" s="66" t="str">
        <f t="shared" si="158"/>
        <v>Pre1997</v>
      </c>
      <c r="H2520" s="67" t="str">
        <f t="shared" si="160"/>
        <v>2023-T7 Single Construction-38</v>
      </c>
      <c r="I2520" s="302">
        <v>2.00034133622798E-4</v>
      </c>
      <c r="J2520" s="305">
        <f>VLOOKUP(H2520,T7_ReductionFactor!$G$10:$H$3591,2,FALSE)</f>
        <v>1</v>
      </c>
      <c r="K2520" s="75">
        <f t="shared" si="159"/>
        <v>2.00034133622798E-4</v>
      </c>
      <c r="L2520" s="11"/>
      <c r="M2520" s="6"/>
      <c r="N2520" s="6"/>
      <c r="O2520" s="6"/>
      <c r="Q2520" s="7"/>
    </row>
    <row r="2521" spans="1:17" s="9" customFormat="1" ht="16.149999999999999" customHeight="1" x14ac:dyDescent="0.25">
      <c r="A2521" s="9" t="s">
        <v>192</v>
      </c>
      <c r="B2521" s="7">
        <v>2023</v>
      </c>
      <c r="C2521" s="296" t="s">
        <v>34</v>
      </c>
      <c r="D2521" s="307">
        <v>1984</v>
      </c>
      <c r="E2521" s="307" t="s">
        <v>194</v>
      </c>
      <c r="F2521" s="65">
        <f t="shared" si="157"/>
        <v>39</v>
      </c>
      <c r="G2521" s="66" t="str">
        <f t="shared" si="158"/>
        <v>Pre1997</v>
      </c>
      <c r="H2521" s="67" t="str">
        <f t="shared" si="160"/>
        <v>2023-T7 Single Construction-39</v>
      </c>
      <c r="I2521" s="302">
        <v>1.78968363704895E-4</v>
      </c>
      <c r="J2521" s="305">
        <f>VLOOKUP(H2521,T7_ReductionFactor!$G$10:$H$3591,2,FALSE)</f>
        <v>1</v>
      </c>
      <c r="K2521" s="75">
        <f t="shared" si="159"/>
        <v>1.78968363704895E-4</v>
      </c>
      <c r="L2521" s="11"/>
      <c r="M2521" s="6"/>
      <c r="N2521" s="6"/>
      <c r="O2521" s="6"/>
      <c r="Q2521" s="7"/>
    </row>
    <row r="2522" spans="1:17" s="9" customFormat="1" ht="16.149999999999999" customHeight="1" x14ac:dyDescent="0.25">
      <c r="A2522" s="9" t="s">
        <v>192</v>
      </c>
      <c r="B2522" s="7">
        <v>2023</v>
      </c>
      <c r="C2522" s="296" t="s">
        <v>34</v>
      </c>
      <c r="D2522" s="307">
        <v>1983</v>
      </c>
      <c r="E2522" s="307" t="s">
        <v>194</v>
      </c>
      <c r="F2522" s="65">
        <f t="shared" si="157"/>
        <v>40</v>
      </c>
      <c r="G2522" s="66" t="str">
        <f t="shared" si="158"/>
        <v>Pre1997</v>
      </c>
      <c r="H2522" s="67" t="str">
        <f t="shared" si="160"/>
        <v>2023-T7 Single Construction-40</v>
      </c>
      <c r="I2522" s="302">
        <v>7.5432968363791706E-5</v>
      </c>
      <c r="J2522" s="305">
        <f>VLOOKUP(H2522,T7_ReductionFactor!$G$10:$H$3591,2,FALSE)</f>
        <v>1</v>
      </c>
      <c r="K2522" s="75">
        <f t="shared" si="159"/>
        <v>7.5432968363791706E-5</v>
      </c>
      <c r="L2522" s="11"/>
      <c r="M2522" s="6"/>
      <c r="N2522" s="6"/>
      <c r="O2522" s="6"/>
      <c r="Q2522" s="7"/>
    </row>
    <row r="2523" spans="1:17" s="9" customFormat="1" ht="16.149999999999999" customHeight="1" x14ac:dyDescent="0.25">
      <c r="A2523" s="9" t="s">
        <v>192</v>
      </c>
      <c r="B2523" s="7">
        <v>2023</v>
      </c>
      <c r="C2523" s="296" t="s">
        <v>34</v>
      </c>
      <c r="D2523" s="307">
        <v>1982</v>
      </c>
      <c r="E2523" s="307" t="s">
        <v>194</v>
      </c>
      <c r="F2523" s="65">
        <f t="shared" si="157"/>
        <v>41</v>
      </c>
      <c r="G2523" s="66" t="str">
        <f t="shared" si="158"/>
        <v>Pre1997</v>
      </c>
      <c r="H2523" s="67" t="str">
        <f t="shared" si="160"/>
        <v>2023-T7 Single Construction-41</v>
      </c>
      <c r="I2523" s="302">
        <v>5.6602097647031097E-5</v>
      </c>
      <c r="J2523" s="305">
        <f>VLOOKUP(H2523,T7_ReductionFactor!$G$10:$H$3591,2,FALSE)</f>
        <v>1</v>
      </c>
      <c r="K2523" s="75">
        <f t="shared" si="159"/>
        <v>5.6602097647031097E-5</v>
      </c>
      <c r="L2523" s="11"/>
      <c r="M2523" s="6"/>
      <c r="N2523" s="6"/>
      <c r="O2523" s="6"/>
      <c r="Q2523" s="7"/>
    </row>
    <row r="2524" spans="1:17" s="9" customFormat="1" ht="16.149999999999999" customHeight="1" x14ac:dyDescent="0.25">
      <c r="A2524" s="9" t="s">
        <v>192</v>
      </c>
      <c r="B2524" s="7">
        <v>2023</v>
      </c>
      <c r="C2524" s="296" t="s">
        <v>34</v>
      </c>
      <c r="D2524" s="307">
        <v>1981</v>
      </c>
      <c r="E2524" s="307" t="s">
        <v>194</v>
      </c>
      <c r="F2524" s="65">
        <f t="shared" si="157"/>
        <v>42</v>
      </c>
      <c r="G2524" s="66" t="str">
        <f t="shared" si="158"/>
        <v>Pre1997</v>
      </c>
      <c r="H2524" s="67" t="str">
        <f t="shared" si="160"/>
        <v>2023-T7 Single Construction-42</v>
      </c>
      <c r="I2524" s="302">
        <v>9.0533124835200603E-5</v>
      </c>
      <c r="J2524" s="305">
        <f>VLOOKUP(H2524,T7_ReductionFactor!$G$10:$H$3591,2,FALSE)</f>
        <v>1</v>
      </c>
      <c r="K2524" s="75">
        <f t="shared" si="159"/>
        <v>9.0533124835200603E-5</v>
      </c>
      <c r="L2524" s="11"/>
      <c r="M2524" s="6"/>
      <c r="N2524" s="6"/>
      <c r="O2524" s="6"/>
      <c r="Q2524" s="7"/>
    </row>
    <row r="2525" spans="1:17" s="9" customFormat="1" ht="16.149999999999999" customHeight="1" x14ac:dyDescent="0.25">
      <c r="A2525" s="9" t="s">
        <v>192</v>
      </c>
      <c r="B2525" s="7">
        <v>2023</v>
      </c>
      <c r="C2525" s="296" t="s">
        <v>34</v>
      </c>
      <c r="D2525" s="307">
        <v>1980</v>
      </c>
      <c r="E2525" s="307" t="s">
        <v>194</v>
      </c>
      <c r="F2525" s="65">
        <f t="shared" si="157"/>
        <v>43</v>
      </c>
      <c r="G2525" s="66" t="str">
        <f t="shared" si="158"/>
        <v>Pre1997</v>
      </c>
      <c r="H2525" s="67" t="str">
        <f t="shared" si="160"/>
        <v>2023-T7 Single Construction-43</v>
      </c>
      <c r="I2525" s="302">
        <v>3.2663272050512301E-5</v>
      </c>
      <c r="J2525" s="305">
        <f>VLOOKUP(H2525,T7_ReductionFactor!$G$10:$H$3591,2,FALSE)</f>
        <v>1</v>
      </c>
      <c r="K2525" s="75">
        <f t="shared" si="159"/>
        <v>3.2663272050512301E-5</v>
      </c>
      <c r="L2525" s="11"/>
      <c r="M2525" s="6"/>
      <c r="N2525" s="6"/>
      <c r="O2525" s="6"/>
      <c r="Q2525" s="7"/>
    </row>
    <row r="2526" spans="1:17" s="9" customFormat="1" ht="16.149999999999999" customHeight="1" x14ac:dyDescent="0.25">
      <c r="A2526" s="9" t="s">
        <v>192</v>
      </c>
      <c r="B2526" s="7">
        <v>2023</v>
      </c>
      <c r="C2526" s="296" t="s">
        <v>34</v>
      </c>
      <c r="D2526" s="307">
        <v>1979</v>
      </c>
      <c r="E2526" s="307" t="s">
        <v>194</v>
      </c>
      <c r="F2526" s="65">
        <f t="shared" si="157"/>
        <v>44</v>
      </c>
      <c r="G2526" s="66" t="str">
        <f t="shared" si="158"/>
        <v>Pre1997</v>
      </c>
      <c r="H2526" s="67" t="str">
        <f t="shared" si="160"/>
        <v>2023-T7 Single Construction-44</v>
      </c>
      <c r="I2526" s="302">
        <v>1.5296708892384501E-5</v>
      </c>
      <c r="J2526" s="305">
        <f>VLOOKUP(H2526,T7_ReductionFactor!$G$10:$H$3591,2,FALSE)</f>
        <v>1</v>
      </c>
      <c r="K2526" s="75">
        <f t="shared" si="159"/>
        <v>1.5296708892384501E-5</v>
      </c>
      <c r="L2526" s="11"/>
      <c r="M2526" s="6"/>
      <c r="N2526" s="6"/>
      <c r="O2526" s="6"/>
      <c r="Q2526" s="7"/>
    </row>
    <row r="2527" spans="1:17" s="9" customFormat="1" ht="16.149999999999999" customHeight="1" x14ac:dyDescent="0.25">
      <c r="A2527" s="9" t="s">
        <v>192</v>
      </c>
      <c r="B2527" s="7">
        <v>2023</v>
      </c>
      <c r="C2527" s="296" t="s">
        <v>35</v>
      </c>
      <c r="D2527" s="307">
        <v>2024</v>
      </c>
      <c r="E2527" s="307" t="s">
        <v>194</v>
      </c>
      <c r="F2527" s="65">
        <f t="shared" si="157"/>
        <v>-1</v>
      </c>
      <c r="G2527" s="66" t="str">
        <f t="shared" si="158"/>
        <v>2013+</v>
      </c>
      <c r="H2527" s="67" t="str">
        <f t="shared" si="160"/>
        <v>2023-T7 SWCV--1</v>
      </c>
      <c r="I2527" s="302">
        <v>3.3809112358424199E-6</v>
      </c>
      <c r="J2527" s="305">
        <f>VLOOKUP(H2527,T7_ReductionFactor!$G$10:$H$3591,2,FALSE)</f>
        <v>0.99137987365506308</v>
      </c>
      <c r="K2527" s="75">
        <f t="shared" si="159"/>
        <v>3.3517673538284413E-6</v>
      </c>
      <c r="L2527" s="11"/>
      <c r="M2527" s="6"/>
      <c r="N2527" s="6"/>
      <c r="O2527" s="6"/>
      <c r="Q2527" s="7"/>
    </row>
    <row r="2528" spans="1:17" s="9" customFormat="1" ht="16.149999999999999" customHeight="1" x14ac:dyDescent="0.25">
      <c r="A2528" s="9" t="s">
        <v>192</v>
      </c>
      <c r="B2528" s="7">
        <v>2023</v>
      </c>
      <c r="C2528" s="296" t="s">
        <v>35</v>
      </c>
      <c r="D2528" s="307">
        <v>2023</v>
      </c>
      <c r="E2528" s="307" t="s">
        <v>194</v>
      </c>
      <c r="F2528" s="65">
        <f t="shared" si="157"/>
        <v>0</v>
      </c>
      <c r="G2528" s="66" t="str">
        <f t="shared" si="158"/>
        <v>2013+</v>
      </c>
      <c r="H2528" s="67" t="str">
        <f t="shared" si="160"/>
        <v>2023-T7 SWCV-0</v>
      </c>
      <c r="I2528" s="302">
        <v>7.0743710256217606E-5</v>
      </c>
      <c r="J2528" s="305">
        <f>VLOOKUP(H2528,T7_ReductionFactor!$G$10:$H$3591,2,FALSE)</f>
        <v>0.97227817539272654</v>
      </c>
      <c r="K2528" s="75">
        <f t="shared" si="159"/>
        <v>6.8782565528426964E-5</v>
      </c>
      <c r="L2528" s="11"/>
      <c r="M2528" s="6"/>
      <c r="N2528" s="6"/>
      <c r="O2528" s="6"/>
      <c r="Q2528" s="7"/>
    </row>
    <row r="2529" spans="1:17" s="9" customFormat="1" ht="16.149999999999999" customHeight="1" x14ac:dyDescent="0.25">
      <c r="A2529" s="9" t="s">
        <v>192</v>
      </c>
      <c r="B2529" s="7">
        <v>2023</v>
      </c>
      <c r="C2529" s="296" t="s">
        <v>35</v>
      </c>
      <c r="D2529" s="307">
        <v>2022</v>
      </c>
      <c r="E2529" s="307" t="s">
        <v>194</v>
      </c>
      <c r="F2529" s="65">
        <f t="shared" si="157"/>
        <v>1</v>
      </c>
      <c r="G2529" s="66" t="str">
        <f t="shared" si="158"/>
        <v>2013+</v>
      </c>
      <c r="H2529" s="67" t="str">
        <f t="shared" si="160"/>
        <v>2023-T7 SWCV-1</v>
      </c>
      <c r="I2529" s="302">
        <v>9.3627075056771294E-5</v>
      </c>
      <c r="J2529" s="305">
        <f>VLOOKUP(H2529,T7_ReductionFactor!$G$10:$H$3591,2,FALSE)</f>
        <v>0.95513840077058931</v>
      </c>
      <c r="K2529" s="75">
        <f t="shared" si="159"/>
        <v>8.9426814738552469E-5</v>
      </c>
      <c r="L2529" s="11"/>
      <c r="M2529" s="6"/>
      <c r="N2529" s="6"/>
      <c r="O2529" s="6"/>
      <c r="Q2529" s="7"/>
    </row>
    <row r="2530" spans="1:17" s="9" customFormat="1" ht="16.149999999999999" customHeight="1" x14ac:dyDescent="0.25">
      <c r="A2530" s="9" t="s">
        <v>192</v>
      </c>
      <c r="B2530" s="7">
        <v>2023</v>
      </c>
      <c r="C2530" s="296" t="s">
        <v>35</v>
      </c>
      <c r="D2530" s="307">
        <v>2021</v>
      </c>
      <c r="E2530" s="307" t="s">
        <v>194</v>
      </c>
      <c r="F2530" s="65">
        <f t="shared" si="157"/>
        <v>2</v>
      </c>
      <c r="G2530" s="66" t="str">
        <f t="shared" si="158"/>
        <v>2013+</v>
      </c>
      <c r="H2530" s="67" t="str">
        <f t="shared" si="160"/>
        <v>2023-T7 SWCV-2</v>
      </c>
      <c r="I2530" s="302">
        <v>1.06489744817618E-4</v>
      </c>
      <c r="J2530" s="305">
        <f>VLOOKUP(H2530,T7_ReductionFactor!$G$10:$H$3591,2,FALSE)</f>
        <v>0.93967305218966513</v>
      </c>
      <c r="K2530" s="75">
        <f t="shared" si="159"/>
        <v>1.0006554353966968E-4</v>
      </c>
      <c r="L2530" s="11"/>
      <c r="M2530" s="6"/>
      <c r="N2530" s="6"/>
      <c r="O2530" s="6"/>
      <c r="Q2530" s="7"/>
    </row>
    <row r="2531" spans="1:17" s="9" customFormat="1" ht="16.149999999999999" customHeight="1" x14ac:dyDescent="0.25">
      <c r="A2531" s="9" t="s">
        <v>192</v>
      </c>
      <c r="B2531" s="7">
        <v>2023</v>
      </c>
      <c r="C2531" s="296" t="s">
        <v>35</v>
      </c>
      <c r="D2531" s="307">
        <v>2020</v>
      </c>
      <c r="E2531" s="307" t="s">
        <v>194</v>
      </c>
      <c r="F2531" s="65">
        <f t="shared" si="157"/>
        <v>3</v>
      </c>
      <c r="G2531" s="66" t="str">
        <f t="shared" si="158"/>
        <v>2013+</v>
      </c>
      <c r="H2531" s="67" t="str">
        <f t="shared" si="160"/>
        <v>2023-T7 SWCV-3</v>
      </c>
      <c r="I2531" s="302">
        <v>1.00524622351962E-4</v>
      </c>
      <c r="J2531" s="305">
        <f>VLOOKUP(H2531,T7_ReductionFactor!$G$10:$H$3591,2,FALSE)</f>
        <v>0.92564818868415832</v>
      </c>
      <c r="K2531" s="75">
        <f t="shared" si="159"/>
        <v>9.3050434598252675E-5</v>
      </c>
      <c r="L2531" s="11"/>
      <c r="M2531" s="6"/>
      <c r="N2531" s="6"/>
      <c r="O2531" s="6"/>
      <c r="Q2531" s="7"/>
    </row>
    <row r="2532" spans="1:17" s="9" customFormat="1" ht="16.149999999999999" customHeight="1" x14ac:dyDescent="0.25">
      <c r="A2532" s="9" t="s">
        <v>192</v>
      </c>
      <c r="B2532" s="7">
        <v>2023</v>
      </c>
      <c r="C2532" s="296" t="s">
        <v>35</v>
      </c>
      <c r="D2532" s="307">
        <v>2019</v>
      </c>
      <c r="E2532" s="307" t="s">
        <v>194</v>
      </c>
      <c r="F2532" s="65">
        <f t="shared" si="157"/>
        <v>4</v>
      </c>
      <c r="G2532" s="66" t="str">
        <f t="shared" si="158"/>
        <v>2013+</v>
      </c>
      <c r="H2532" s="67" t="str">
        <f t="shared" si="160"/>
        <v>2023-T7 SWCV-4</v>
      </c>
      <c r="I2532" s="302">
        <v>1.04199280174125E-4</v>
      </c>
      <c r="J2532" s="305">
        <f>VLOOKUP(H2532,T7_ReductionFactor!$G$10:$H$3591,2,FALSE)</f>
        <v>0.91287150983971066</v>
      </c>
      <c r="K2532" s="75">
        <f t="shared" si="159"/>
        <v>9.5120554216764519E-5</v>
      </c>
      <c r="L2532" s="11"/>
      <c r="M2532" s="6"/>
      <c r="N2532" s="6"/>
      <c r="O2532" s="6"/>
      <c r="Q2532" s="7"/>
    </row>
    <row r="2533" spans="1:17" s="9" customFormat="1" ht="16.149999999999999" customHeight="1" x14ac:dyDescent="0.25">
      <c r="A2533" s="9" t="s">
        <v>192</v>
      </c>
      <c r="B2533" s="7">
        <v>2023</v>
      </c>
      <c r="C2533" s="296" t="s">
        <v>35</v>
      </c>
      <c r="D2533" s="307">
        <v>2018</v>
      </c>
      <c r="E2533" s="307" t="s">
        <v>194</v>
      </c>
      <c r="F2533" s="65">
        <f t="shared" si="157"/>
        <v>5</v>
      </c>
      <c r="G2533" s="66" t="str">
        <f t="shared" si="158"/>
        <v>2013+</v>
      </c>
      <c r="H2533" s="67" t="str">
        <f t="shared" si="160"/>
        <v>2023-T7 SWCV-5</v>
      </c>
      <c r="I2533" s="302">
        <v>5.6990950256743201E-5</v>
      </c>
      <c r="J2533" s="305">
        <f>VLOOKUP(H2533,T7_ReductionFactor!$G$10:$H$3591,2,FALSE)</f>
        <v>0.9011834856906159</v>
      </c>
      <c r="K2533" s="75">
        <f t="shared" si="159"/>
        <v>5.1359303205192339E-5</v>
      </c>
      <c r="L2533" s="11"/>
      <c r="M2533" s="6"/>
      <c r="N2533" s="6"/>
      <c r="O2533" s="6"/>
      <c r="Q2533" s="7"/>
    </row>
    <row r="2534" spans="1:17" s="9" customFormat="1" ht="16.149999999999999" customHeight="1" x14ac:dyDescent="0.25">
      <c r="A2534" s="9" t="s">
        <v>192</v>
      </c>
      <c r="B2534" s="7">
        <v>2023</v>
      </c>
      <c r="C2534" s="296" t="s">
        <v>35</v>
      </c>
      <c r="D2534" s="307">
        <v>2017</v>
      </c>
      <c r="E2534" s="307" t="s">
        <v>194</v>
      </c>
      <c r="F2534" s="65">
        <f t="shared" si="157"/>
        <v>6</v>
      </c>
      <c r="G2534" s="66" t="str">
        <f t="shared" si="158"/>
        <v>2013+</v>
      </c>
      <c r="H2534" s="67" t="str">
        <f t="shared" si="160"/>
        <v>2023-T7 SWCV-6</v>
      </c>
      <c r="I2534" s="302">
        <v>2.21848290002486E-4</v>
      </c>
      <c r="J2534" s="305">
        <f>VLOOKUP(H2534,T7_ReductionFactor!$G$10:$H$3591,2,FALSE)</f>
        <v>0.89045066133542483</v>
      </c>
      <c r="K2534" s="75">
        <f t="shared" si="159"/>
        <v>1.9754495654884677E-4</v>
      </c>
      <c r="L2534" s="11"/>
      <c r="M2534" s="6"/>
      <c r="N2534" s="6"/>
      <c r="O2534" s="6"/>
      <c r="Q2534" s="7"/>
    </row>
    <row r="2535" spans="1:17" s="9" customFormat="1" ht="16.149999999999999" customHeight="1" x14ac:dyDescent="0.25">
      <c r="A2535" s="9" t="s">
        <v>192</v>
      </c>
      <c r="B2535" s="7">
        <v>2023</v>
      </c>
      <c r="C2535" s="296" t="s">
        <v>35</v>
      </c>
      <c r="D2535" s="307">
        <v>2016</v>
      </c>
      <c r="E2535" s="307" t="s">
        <v>194</v>
      </c>
      <c r="F2535" s="65">
        <f t="shared" si="157"/>
        <v>7</v>
      </c>
      <c r="G2535" s="66" t="str">
        <f t="shared" si="158"/>
        <v>2013+</v>
      </c>
      <c r="H2535" s="67" t="str">
        <f t="shared" si="160"/>
        <v>2023-T7 SWCV-7</v>
      </c>
      <c r="I2535" s="302">
        <v>1.7719120443925501E-4</v>
      </c>
      <c r="J2535" s="305">
        <f>VLOOKUP(H2535,T7_ReductionFactor!$G$10:$H$3591,2,FALSE)</f>
        <v>0.880560538642991</v>
      </c>
      <c r="K2535" s="75">
        <f t="shared" si="159"/>
        <v>1.5602758242383072E-4</v>
      </c>
      <c r="L2535" s="11"/>
      <c r="M2535" s="6"/>
      <c r="N2535" s="6"/>
      <c r="O2535" s="6"/>
      <c r="Q2535" s="7"/>
    </row>
    <row r="2536" spans="1:17" s="9" customFormat="1" ht="16.149999999999999" customHeight="1" x14ac:dyDescent="0.25">
      <c r="A2536" s="9" t="s">
        <v>192</v>
      </c>
      <c r="B2536" s="7">
        <v>2023</v>
      </c>
      <c r="C2536" s="296" t="s">
        <v>35</v>
      </c>
      <c r="D2536" s="307">
        <v>2015</v>
      </c>
      <c r="E2536" s="307" t="s">
        <v>194</v>
      </c>
      <c r="F2536" s="65">
        <f t="shared" si="157"/>
        <v>8</v>
      </c>
      <c r="G2536" s="66" t="str">
        <f t="shared" si="158"/>
        <v>2013+</v>
      </c>
      <c r="H2536" s="67" t="str">
        <f t="shared" si="160"/>
        <v>2023-T7 SWCV-8</v>
      </c>
      <c r="I2536" s="302">
        <v>1.2634824277812801E-4</v>
      </c>
      <c r="J2536" s="305">
        <f>VLOOKUP(H2536,T7_ReductionFactor!$G$10:$H$3591,2,FALSE)</f>
        <v>0.87141761802497186</v>
      </c>
      <c r="K2536" s="75">
        <f t="shared" si="159"/>
        <v>1.1010208476335716E-4</v>
      </c>
      <c r="L2536" s="11"/>
      <c r="M2536" s="6"/>
      <c r="N2536" s="6"/>
      <c r="O2536" s="6"/>
      <c r="Q2536" s="7"/>
    </row>
    <row r="2537" spans="1:17" s="9" customFormat="1" ht="16.149999999999999" customHeight="1" x14ac:dyDescent="0.25">
      <c r="A2537" s="9" t="s">
        <v>192</v>
      </c>
      <c r="B2537" s="7">
        <v>2023</v>
      </c>
      <c r="C2537" s="296" t="s">
        <v>35</v>
      </c>
      <c r="D2537" s="307">
        <v>2014</v>
      </c>
      <c r="E2537" s="307" t="s">
        <v>194</v>
      </c>
      <c r="F2537" s="65">
        <f t="shared" si="157"/>
        <v>9</v>
      </c>
      <c r="G2537" s="66" t="str">
        <f t="shared" si="158"/>
        <v>2013+</v>
      </c>
      <c r="H2537" s="67" t="str">
        <f t="shared" si="160"/>
        <v>2023-T7 SWCV-9</v>
      </c>
      <c r="I2537" s="302">
        <v>8.38336950867982E-5</v>
      </c>
      <c r="J2537" s="305">
        <f>VLOOKUP(H2537,T7_ReductionFactor!$G$10:$H$3591,2,FALSE)</f>
        <v>0.86294030468867056</v>
      </c>
      <c r="K2537" s="75">
        <f t="shared" si="159"/>
        <v>7.2343474381378738E-5</v>
      </c>
      <c r="L2537" s="11"/>
      <c r="M2537" s="6"/>
      <c r="N2537" s="6"/>
      <c r="O2537" s="6"/>
      <c r="Q2537" s="7"/>
    </row>
    <row r="2538" spans="1:17" s="9" customFormat="1" ht="16.149999999999999" customHeight="1" x14ac:dyDescent="0.25">
      <c r="A2538" s="9" t="s">
        <v>192</v>
      </c>
      <c r="B2538" s="7">
        <v>2023</v>
      </c>
      <c r="C2538" s="296" t="s">
        <v>35</v>
      </c>
      <c r="D2538" s="307">
        <v>2013</v>
      </c>
      <c r="E2538" s="307" t="s">
        <v>194</v>
      </c>
      <c r="F2538" s="65">
        <f t="shared" si="157"/>
        <v>10</v>
      </c>
      <c r="G2538" s="66" t="str">
        <f t="shared" si="158"/>
        <v>2010-12</v>
      </c>
      <c r="H2538" s="67" t="str">
        <f t="shared" si="160"/>
        <v>2023-T7 SWCV-10</v>
      </c>
      <c r="I2538" s="302">
        <v>1.19048980256834E-4</v>
      </c>
      <c r="J2538" s="305">
        <f>VLOOKUP(H2538,T7_ReductionFactor!$G$10:$H$3591,2,FALSE)</f>
        <v>0.8184589395096914</v>
      </c>
      <c r="K2538" s="75">
        <f t="shared" si="159"/>
        <v>9.743670213071855E-5</v>
      </c>
      <c r="L2538" s="11"/>
      <c r="M2538" s="6"/>
      <c r="N2538" s="6"/>
      <c r="O2538" s="6"/>
      <c r="Q2538" s="7"/>
    </row>
    <row r="2539" spans="1:17" s="9" customFormat="1" ht="16.149999999999999" customHeight="1" x14ac:dyDescent="0.25">
      <c r="A2539" s="9" t="s">
        <v>192</v>
      </c>
      <c r="B2539" s="7">
        <v>2023</v>
      </c>
      <c r="C2539" s="296" t="s">
        <v>35</v>
      </c>
      <c r="D2539" s="307">
        <v>2012</v>
      </c>
      <c r="E2539" s="307" t="s">
        <v>194</v>
      </c>
      <c r="F2539" s="65">
        <f t="shared" si="157"/>
        <v>11</v>
      </c>
      <c r="G2539" s="66" t="str">
        <f t="shared" si="158"/>
        <v>2010-12</v>
      </c>
      <c r="H2539" s="67" t="str">
        <f t="shared" si="160"/>
        <v>2023-T7 SWCV-11</v>
      </c>
      <c r="I2539" s="302">
        <v>6.7861726079313501E-5</v>
      </c>
      <c r="J2539" s="305">
        <f>VLOOKUP(H2539,T7_ReductionFactor!$G$10:$H$3591,2,FALSE)</f>
        <v>0.81097253978715578</v>
      </c>
      <c r="K2539" s="75">
        <f t="shared" si="159"/>
        <v>5.5033996352881133E-5</v>
      </c>
      <c r="L2539" s="11"/>
      <c r="M2539" s="6"/>
      <c r="N2539" s="6"/>
      <c r="O2539" s="6"/>
      <c r="Q2539" s="7"/>
    </row>
    <row r="2540" spans="1:17" s="9" customFormat="1" ht="16.149999999999999" customHeight="1" x14ac:dyDescent="0.25">
      <c r="A2540" s="9" t="s">
        <v>192</v>
      </c>
      <c r="B2540" s="7">
        <v>2023</v>
      </c>
      <c r="C2540" s="296" t="s">
        <v>35</v>
      </c>
      <c r="D2540" s="307">
        <v>2011</v>
      </c>
      <c r="E2540" s="307" t="s">
        <v>194</v>
      </c>
      <c r="F2540" s="65">
        <f t="shared" si="157"/>
        <v>12</v>
      </c>
      <c r="G2540" s="66" t="str">
        <f t="shared" si="158"/>
        <v>2010-12</v>
      </c>
      <c r="H2540" s="67" t="str">
        <f t="shared" si="160"/>
        <v>2023-T7 SWCV-12</v>
      </c>
      <c r="I2540" s="302">
        <v>1.21659407488566E-4</v>
      </c>
      <c r="J2540" s="305">
        <f>VLOOKUP(H2540,T7_ReductionFactor!$G$10:$H$3591,2,FALSE)</f>
        <v>0.80409819562934004</v>
      </c>
      <c r="K2540" s="75">
        <f t="shared" si="159"/>
        <v>9.7826110042890539E-5</v>
      </c>
      <c r="L2540" s="11"/>
      <c r="M2540" s="6"/>
      <c r="N2540" s="6"/>
      <c r="O2540" s="6"/>
      <c r="Q2540" s="7"/>
    </row>
    <row r="2541" spans="1:17" s="9" customFormat="1" ht="16.149999999999999" customHeight="1" x14ac:dyDescent="0.25">
      <c r="A2541" s="9" t="s">
        <v>192</v>
      </c>
      <c r="B2541" s="7">
        <v>2023</v>
      </c>
      <c r="C2541" s="296" t="s">
        <v>35</v>
      </c>
      <c r="D2541" s="307">
        <v>2010</v>
      </c>
      <c r="E2541" s="307" t="s">
        <v>194</v>
      </c>
      <c r="F2541" s="65">
        <f t="shared" si="157"/>
        <v>13</v>
      </c>
      <c r="G2541" s="66" t="str">
        <f t="shared" si="158"/>
        <v>2007-09</v>
      </c>
      <c r="H2541" s="67" t="str">
        <f t="shared" si="160"/>
        <v>2023-T7 SWCV-13</v>
      </c>
      <c r="I2541" s="302">
        <v>1.10264683604648E-4</v>
      </c>
      <c r="J2541" s="305">
        <f>VLOOKUP(H2541,T7_ReductionFactor!$G$10:$H$3591,2,FALSE)</f>
        <v>0.85789337010805944</v>
      </c>
      <c r="K2541" s="75">
        <f t="shared" si="159"/>
        <v>9.4595341021490355E-5</v>
      </c>
      <c r="L2541" s="11"/>
      <c r="M2541" s="6"/>
      <c r="N2541" s="6"/>
      <c r="O2541" s="6"/>
      <c r="Q2541" s="7"/>
    </row>
    <row r="2542" spans="1:17" s="9" customFormat="1" ht="16.149999999999999" customHeight="1" x14ac:dyDescent="0.25">
      <c r="A2542" s="9" t="s">
        <v>192</v>
      </c>
      <c r="B2542" s="7">
        <v>2023</v>
      </c>
      <c r="C2542" s="296" t="s">
        <v>35</v>
      </c>
      <c r="D2542" s="307">
        <v>2009</v>
      </c>
      <c r="E2542" s="307" t="s">
        <v>194</v>
      </c>
      <c r="F2542" s="65">
        <f t="shared" si="157"/>
        <v>14</v>
      </c>
      <c r="G2542" s="66" t="str">
        <f t="shared" si="158"/>
        <v>2007-09</v>
      </c>
      <c r="H2542" s="67" t="str">
        <f t="shared" si="160"/>
        <v>2023-T7 SWCV-14</v>
      </c>
      <c r="I2542" s="302">
        <v>9.1690058215643106E-5</v>
      </c>
      <c r="J2542" s="305">
        <f>VLOOKUP(H2542,T7_ReductionFactor!$G$10:$H$3591,2,FALSE)</f>
        <v>0.85189601485955546</v>
      </c>
      <c r="K2542" s="75">
        <f t="shared" si="159"/>
        <v>7.8110395196147003E-5</v>
      </c>
      <c r="L2542" s="11"/>
      <c r="M2542" s="6"/>
      <c r="N2542" s="6"/>
      <c r="O2542" s="6"/>
      <c r="Q2542" s="7"/>
    </row>
    <row r="2543" spans="1:17" s="9" customFormat="1" ht="16.149999999999999" customHeight="1" x14ac:dyDescent="0.25">
      <c r="A2543" s="9" t="s">
        <v>192</v>
      </c>
      <c r="B2543" s="7">
        <v>2023</v>
      </c>
      <c r="C2543" s="296" t="s">
        <v>35</v>
      </c>
      <c r="D2543" s="307">
        <v>2008</v>
      </c>
      <c r="E2543" s="307" t="s">
        <v>194</v>
      </c>
      <c r="F2543" s="65">
        <f t="shared" si="157"/>
        <v>15</v>
      </c>
      <c r="G2543" s="66" t="str">
        <f t="shared" si="158"/>
        <v>2007-09</v>
      </c>
      <c r="H2543" s="67" t="str">
        <f t="shared" si="160"/>
        <v>2023-T7 SWCV-15</v>
      </c>
      <c r="I2543" s="302">
        <v>1.9747297026664301E-4</v>
      </c>
      <c r="J2543" s="305">
        <f>VLOOKUP(H2543,T7_ReductionFactor!$G$10:$H$3591,2,FALSE)</f>
        <v>0.84619576891335346</v>
      </c>
      <c r="K2543" s="75">
        <f t="shared" si="159"/>
        <v>1.6710079191438576E-4</v>
      </c>
      <c r="L2543" s="11"/>
      <c r="M2543" s="6"/>
      <c r="N2543" s="6"/>
      <c r="O2543" s="6"/>
      <c r="Q2543" s="7"/>
    </row>
    <row r="2544" spans="1:17" s="9" customFormat="1" ht="16.149999999999999" customHeight="1" x14ac:dyDescent="0.25">
      <c r="A2544" s="9" t="s">
        <v>192</v>
      </c>
      <c r="B2544" s="7">
        <v>2023</v>
      </c>
      <c r="C2544" s="296" t="s">
        <v>35</v>
      </c>
      <c r="D2544" s="307">
        <v>2007</v>
      </c>
      <c r="E2544" s="307" t="s">
        <v>194</v>
      </c>
      <c r="F2544" s="65">
        <f t="shared" si="157"/>
        <v>16</v>
      </c>
      <c r="G2544" s="66" t="str">
        <f t="shared" si="158"/>
        <v>1997-06</v>
      </c>
      <c r="H2544" s="67" t="str">
        <f t="shared" si="160"/>
        <v>2023-T7 SWCV-16</v>
      </c>
      <c r="I2544" s="302">
        <v>2.9537479895045603E-4</v>
      </c>
      <c r="J2544" s="305">
        <f>VLOOKUP(H2544,T7_ReductionFactor!$G$10:$H$3591,2,FALSE)</f>
        <v>0.92410119277510328</v>
      </c>
      <c r="K2544" s="75">
        <f t="shared" si="159"/>
        <v>2.7295620402582275E-4</v>
      </c>
      <c r="L2544" s="11"/>
      <c r="M2544" s="6"/>
      <c r="N2544" s="6"/>
      <c r="O2544" s="6"/>
      <c r="Q2544" s="7"/>
    </row>
    <row r="2545" spans="1:17" s="9" customFormat="1" ht="16.149999999999999" customHeight="1" x14ac:dyDescent="0.25">
      <c r="A2545" s="9" t="s">
        <v>192</v>
      </c>
      <c r="B2545" s="7">
        <v>2023</v>
      </c>
      <c r="C2545" s="296" t="s">
        <v>35</v>
      </c>
      <c r="D2545" s="307">
        <v>2006</v>
      </c>
      <c r="E2545" s="307" t="s">
        <v>194</v>
      </c>
      <c r="F2545" s="65">
        <f t="shared" si="157"/>
        <v>17</v>
      </c>
      <c r="G2545" s="66" t="str">
        <f t="shared" si="158"/>
        <v>1997-06</v>
      </c>
      <c r="H2545" s="67" t="str">
        <f t="shared" si="160"/>
        <v>2023-T7 SWCV-17</v>
      </c>
      <c r="I2545" s="302">
        <v>4.1912464572679999E-4</v>
      </c>
      <c r="J2545" s="305">
        <f>VLOOKUP(H2545,T7_ReductionFactor!$G$10:$H$3591,2,FALSE)</f>
        <v>0.92107971459452109</v>
      </c>
      <c r="K2545" s="75">
        <f t="shared" si="159"/>
        <v>3.8604720906557072E-4</v>
      </c>
      <c r="L2545" s="11"/>
      <c r="M2545" s="6"/>
      <c r="N2545" s="6"/>
      <c r="O2545" s="6"/>
      <c r="Q2545" s="7"/>
    </row>
    <row r="2546" spans="1:17" s="9" customFormat="1" ht="16.149999999999999" customHeight="1" x14ac:dyDescent="0.25">
      <c r="A2546" s="9" t="s">
        <v>192</v>
      </c>
      <c r="B2546" s="7">
        <v>2023</v>
      </c>
      <c r="C2546" s="296" t="s">
        <v>35</v>
      </c>
      <c r="D2546" s="307">
        <v>2005</v>
      </c>
      <c r="E2546" s="307" t="s">
        <v>194</v>
      </c>
      <c r="F2546" s="65">
        <f t="shared" si="157"/>
        <v>18</v>
      </c>
      <c r="G2546" s="66" t="str">
        <f t="shared" si="158"/>
        <v>1997-06</v>
      </c>
      <c r="H2546" s="67" t="str">
        <f t="shared" si="160"/>
        <v>2023-T7 SWCV-18</v>
      </c>
      <c r="I2546" s="302">
        <v>3.1615147367541001E-4</v>
      </c>
      <c r="J2546" s="305">
        <f>VLOOKUP(H2546,T7_ReductionFactor!$G$10:$H$3591,2,FALSE)</f>
        <v>0.91815720930261779</v>
      </c>
      <c r="K2546" s="75">
        <f t="shared" si="159"/>
        <v>2.9027675478672451E-4</v>
      </c>
      <c r="L2546" s="11"/>
      <c r="M2546" s="6"/>
      <c r="N2546" s="6"/>
      <c r="O2546" s="6"/>
      <c r="Q2546" s="7"/>
    </row>
    <row r="2547" spans="1:17" s="9" customFormat="1" ht="16.149999999999999" customHeight="1" x14ac:dyDescent="0.25">
      <c r="A2547" s="9" t="s">
        <v>192</v>
      </c>
      <c r="B2547" s="7">
        <v>2023</v>
      </c>
      <c r="C2547" s="296" t="s">
        <v>35</v>
      </c>
      <c r="D2547" s="307">
        <v>2004</v>
      </c>
      <c r="E2547" s="307" t="s">
        <v>194</v>
      </c>
      <c r="F2547" s="65">
        <f t="shared" si="157"/>
        <v>19</v>
      </c>
      <c r="G2547" s="66" t="str">
        <f t="shared" si="158"/>
        <v>1997-06</v>
      </c>
      <c r="H2547" s="67" t="str">
        <f t="shared" si="160"/>
        <v>2023-T7 SWCV-19</v>
      </c>
      <c r="I2547" s="302">
        <v>1.74153561111715E-4</v>
      </c>
      <c r="J2547" s="305">
        <f>VLOOKUP(H2547,T7_ReductionFactor!$G$10:$H$3591,2,FALSE)</f>
        <v>0.91532889226302205</v>
      </c>
      <c r="K2547" s="75">
        <f t="shared" si="159"/>
        <v>1.594077861760466E-4</v>
      </c>
      <c r="L2547" s="11"/>
      <c r="M2547" s="6"/>
      <c r="N2547" s="6"/>
      <c r="O2547" s="6"/>
      <c r="Q2547" s="7"/>
    </row>
    <row r="2548" spans="1:17" s="9" customFormat="1" ht="16.149999999999999" customHeight="1" x14ac:dyDescent="0.25">
      <c r="A2548" s="9" t="s">
        <v>192</v>
      </c>
      <c r="B2548" s="7">
        <v>2023</v>
      </c>
      <c r="C2548" s="296" t="s">
        <v>35</v>
      </c>
      <c r="D2548" s="307">
        <v>2003</v>
      </c>
      <c r="E2548" s="307" t="s">
        <v>194</v>
      </c>
      <c r="F2548" s="65">
        <f t="shared" si="157"/>
        <v>20</v>
      </c>
      <c r="G2548" s="66" t="str">
        <f t="shared" si="158"/>
        <v>1997-06</v>
      </c>
      <c r="H2548" s="67" t="str">
        <f t="shared" si="160"/>
        <v>2023-T7 SWCV-20</v>
      </c>
      <c r="I2548" s="302">
        <v>2.04692889142613E-4</v>
      </c>
      <c r="J2548" s="305">
        <f>VLOOKUP(H2548,T7_ReductionFactor!$G$10:$H$3591,2,FALSE)</f>
        <v>0.9448593684615092</v>
      </c>
      <c r="K2548" s="75">
        <f t="shared" si="159"/>
        <v>1.9340599396385104E-4</v>
      </c>
      <c r="L2548" s="11"/>
      <c r="M2548" s="6"/>
      <c r="N2548" s="6"/>
      <c r="O2548" s="6"/>
      <c r="Q2548" s="7"/>
    </row>
    <row r="2549" spans="1:17" s="9" customFormat="1" ht="16.149999999999999" customHeight="1" x14ac:dyDescent="0.25">
      <c r="A2549" s="9" t="s">
        <v>192</v>
      </c>
      <c r="B2549" s="7">
        <v>2023</v>
      </c>
      <c r="C2549" s="296" t="s">
        <v>35</v>
      </c>
      <c r="D2549" s="307">
        <v>2002</v>
      </c>
      <c r="E2549" s="307" t="s">
        <v>194</v>
      </c>
      <c r="F2549" s="65">
        <f t="shared" si="157"/>
        <v>21</v>
      </c>
      <c r="G2549" s="66" t="str">
        <f t="shared" si="158"/>
        <v>1997-06</v>
      </c>
      <c r="H2549" s="67" t="str">
        <f t="shared" si="160"/>
        <v>2023-T7 SWCV-21</v>
      </c>
      <c r="I2549" s="302">
        <v>1.53794993984171E-4</v>
      </c>
      <c r="J2549" s="305">
        <f>VLOOKUP(H2549,T7_ReductionFactor!$G$10:$H$3591,2,FALSE)</f>
        <v>0.94326251380261905</v>
      </c>
      <c r="K2549" s="75">
        <f t="shared" si="159"/>
        <v>1.4506905263576782E-4</v>
      </c>
      <c r="L2549" s="11"/>
      <c r="M2549" s="6"/>
      <c r="N2549" s="6"/>
      <c r="O2549" s="6"/>
      <c r="Q2549" s="7"/>
    </row>
    <row r="2550" spans="1:17" s="9" customFormat="1" ht="16.149999999999999" customHeight="1" x14ac:dyDescent="0.25">
      <c r="A2550" s="9" t="s">
        <v>192</v>
      </c>
      <c r="B2550" s="7">
        <v>2023</v>
      </c>
      <c r="C2550" s="296" t="s">
        <v>35</v>
      </c>
      <c r="D2550" s="307">
        <v>2001</v>
      </c>
      <c r="E2550" s="307" t="s">
        <v>194</v>
      </c>
      <c r="F2550" s="65">
        <f t="shared" si="157"/>
        <v>22</v>
      </c>
      <c r="G2550" s="66" t="str">
        <f t="shared" si="158"/>
        <v>1997-06</v>
      </c>
      <c r="H2550" s="67" t="str">
        <f t="shared" si="160"/>
        <v>2023-T7 SWCV-22</v>
      </c>
      <c r="I2550" s="302">
        <v>1.5943533611296399E-4</v>
      </c>
      <c r="J2550" s="305">
        <f>VLOOKUP(H2550,T7_ReductionFactor!$G$10:$H$3591,2,FALSE)</f>
        <v>0.94171886515424652</v>
      </c>
      <c r="K2550" s="75">
        <f t="shared" si="159"/>
        <v>1.5014326378978631E-4</v>
      </c>
      <c r="L2550" s="11"/>
      <c r="M2550" s="6"/>
      <c r="N2550" s="6"/>
      <c r="O2550" s="6"/>
      <c r="Q2550" s="7"/>
    </row>
    <row r="2551" spans="1:17" s="9" customFormat="1" ht="16.149999999999999" customHeight="1" x14ac:dyDescent="0.25">
      <c r="A2551" s="9" t="s">
        <v>192</v>
      </c>
      <c r="B2551" s="7">
        <v>2023</v>
      </c>
      <c r="C2551" s="296" t="s">
        <v>35</v>
      </c>
      <c r="D2551" s="307">
        <v>2000</v>
      </c>
      <c r="E2551" s="307" t="s">
        <v>194</v>
      </c>
      <c r="F2551" s="65">
        <f t="shared" si="157"/>
        <v>23</v>
      </c>
      <c r="G2551" s="66" t="str">
        <f t="shared" si="158"/>
        <v>1997-06</v>
      </c>
      <c r="H2551" s="67" t="str">
        <f t="shared" si="160"/>
        <v>2023-T7 SWCV-23</v>
      </c>
      <c r="I2551" s="302">
        <v>1.0781834355450801E-4</v>
      </c>
      <c r="J2551" s="305">
        <f>VLOOKUP(H2551,T7_ReductionFactor!$G$10:$H$3591,2,FALSE)</f>
        <v>0.94022580691425639</v>
      </c>
      <c r="K2551" s="75">
        <f t="shared" si="159"/>
        <v>1.0137358906869581E-4</v>
      </c>
      <c r="L2551" s="11"/>
      <c r="M2551" s="6"/>
      <c r="N2551" s="6"/>
      <c r="O2551" s="6"/>
      <c r="Q2551" s="7"/>
    </row>
    <row r="2552" spans="1:17" s="9" customFormat="1" ht="16.149999999999999" customHeight="1" x14ac:dyDescent="0.25">
      <c r="A2552" s="9" t="s">
        <v>192</v>
      </c>
      <c r="B2552" s="7">
        <v>2023</v>
      </c>
      <c r="C2552" s="296" t="s">
        <v>35</v>
      </c>
      <c r="D2552" s="307">
        <v>1999</v>
      </c>
      <c r="E2552" s="307" t="s">
        <v>194</v>
      </c>
      <c r="F2552" s="65">
        <f t="shared" si="157"/>
        <v>24</v>
      </c>
      <c r="G2552" s="66" t="str">
        <f t="shared" si="158"/>
        <v>1997-06</v>
      </c>
      <c r="H2552" s="67" t="str">
        <f t="shared" si="160"/>
        <v>2023-T7 SWCV-24</v>
      </c>
      <c r="I2552" s="302">
        <v>1.2553966677392701E-4</v>
      </c>
      <c r="J2552" s="305">
        <f>VLOOKUP(H2552,T7_ReductionFactor!$G$10:$H$3591,2,FALSE)</f>
        <v>0.93878089216007443</v>
      </c>
      <c r="K2552" s="75">
        <f t="shared" si="159"/>
        <v>1.1785424037550565E-4</v>
      </c>
      <c r="L2552" s="11"/>
      <c r="M2552" s="6"/>
      <c r="N2552" s="6"/>
      <c r="O2552" s="6"/>
      <c r="Q2552" s="7"/>
    </row>
    <row r="2553" spans="1:17" s="9" customFormat="1" ht="16.149999999999999" customHeight="1" x14ac:dyDescent="0.25">
      <c r="A2553" s="9" t="s">
        <v>192</v>
      </c>
      <c r="B2553" s="7">
        <v>2023</v>
      </c>
      <c r="C2553" s="296" t="s">
        <v>35</v>
      </c>
      <c r="D2553" s="307">
        <v>1998</v>
      </c>
      <c r="E2553" s="307" t="s">
        <v>194</v>
      </c>
      <c r="F2553" s="65">
        <f t="shared" si="157"/>
        <v>25</v>
      </c>
      <c r="G2553" s="66" t="str">
        <f t="shared" si="158"/>
        <v>1997-06</v>
      </c>
      <c r="H2553" s="67" t="str">
        <f t="shared" si="160"/>
        <v>2023-T7 SWCV-25</v>
      </c>
      <c r="I2553" s="302">
        <v>5.3579798868030697E-5</v>
      </c>
      <c r="J2553" s="305">
        <f>VLOOKUP(H2553,T7_ReductionFactor!$G$10:$H$3591,2,FALSE)</f>
        <v>0.93738182926680524</v>
      </c>
      <c r="K2553" s="75">
        <f t="shared" si="159"/>
        <v>5.0224729874662118E-5</v>
      </c>
      <c r="L2553" s="11"/>
      <c r="M2553" s="6"/>
      <c r="N2553" s="6"/>
      <c r="O2553" s="6"/>
      <c r="Q2553" s="7"/>
    </row>
    <row r="2554" spans="1:17" s="9" customFormat="1" ht="16.149999999999999" customHeight="1" x14ac:dyDescent="0.25">
      <c r="A2554" s="9" t="s">
        <v>192</v>
      </c>
      <c r="B2554" s="7">
        <v>2023</v>
      </c>
      <c r="C2554" s="296" t="s">
        <v>35</v>
      </c>
      <c r="D2554" s="307">
        <v>1997</v>
      </c>
      <c r="E2554" s="307" t="s">
        <v>194</v>
      </c>
      <c r="F2554" s="65">
        <f t="shared" si="157"/>
        <v>26</v>
      </c>
      <c r="G2554" s="66" t="str">
        <f t="shared" si="158"/>
        <v>Pre1997</v>
      </c>
      <c r="H2554" s="67" t="str">
        <f t="shared" si="160"/>
        <v>2023-T7 SWCV-26</v>
      </c>
      <c r="I2554" s="302">
        <v>3.7288993737428899E-5</v>
      </c>
      <c r="J2554" s="305">
        <f>VLOOKUP(H2554,T7_ReductionFactor!$G$10:$H$3591,2,FALSE)</f>
        <v>0.93602646977940374</v>
      </c>
      <c r="K2554" s="75">
        <f t="shared" si="159"/>
        <v>3.4903485169671868E-5</v>
      </c>
      <c r="L2554" s="11"/>
      <c r="M2554" s="6"/>
      <c r="N2554" s="6"/>
      <c r="O2554" s="6"/>
      <c r="Q2554" s="7"/>
    </row>
    <row r="2555" spans="1:17" s="9" customFormat="1" ht="16.149999999999999" customHeight="1" x14ac:dyDescent="0.25">
      <c r="A2555" s="9" t="s">
        <v>192</v>
      </c>
      <c r="B2555" s="7">
        <v>2023</v>
      </c>
      <c r="C2555" s="296" t="s">
        <v>35</v>
      </c>
      <c r="D2555" s="307">
        <v>1996</v>
      </c>
      <c r="E2555" s="307" t="s">
        <v>194</v>
      </c>
      <c r="F2555" s="65">
        <f t="shared" si="157"/>
        <v>27</v>
      </c>
      <c r="G2555" s="66" t="str">
        <f t="shared" si="158"/>
        <v>Pre1997</v>
      </c>
      <c r="H2555" s="67" t="str">
        <f t="shared" si="160"/>
        <v>2023-T7 SWCV-27</v>
      </c>
      <c r="I2555" s="302">
        <v>8.82979089317735E-5</v>
      </c>
      <c r="J2555" s="305">
        <f>VLOOKUP(H2555,T7_ReductionFactor!$G$10:$H$3591,2,FALSE)</f>
        <v>0.93471279740390434</v>
      </c>
      <c r="K2555" s="75">
        <f t="shared" si="159"/>
        <v>8.2533185462533193E-5</v>
      </c>
      <c r="L2555" s="11"/>
      <c r="M2555" s="6"/>
      <c r="N2555" s="6"/>
      <c r="O2555" s="6"/>
      <c r="Q2555" s="7"/>
    </row>
    <row r="2556" spans="1:17" s="9" customFormat="1" ht="16.149999999999999" customHeight="1" x14ac:dyDescent="0.25">
      <c r="A2556" s="9" t="s">
        <v>192</v>
      </c>
      <c r="B2556" s="7">
        <v>2023</v>
      </c>
      <c r="C2556" s="296" t="s">
        <v>35</v>
      </c>
      <c r="D2556" s="307">
        <v>1995</v>
      </c>
      <c r="E2556" s="307" t="s">
        <v>194</v>
      </c>
      <c r="F2556" s="65">
        <f t="shared" si="157"/>
        <v>28</v>
      </c>
      <c r="G2556" s="66" t="str">
        <f t="shared" si="158"/>
        <v>Pre1997</v>
      </c>
      <c r="H2556" s="67" t="str">
        <f t="shared" si="160"/>
        <v>2023-T7 SWCV-28</v>
      </c>
      <c r="I2556" s="302">
        <v>8.5267138018124797E-5</v>
      </c>
      <c r="J2556" s="305">
        <f>VLOOKUP(H2556,T7_ReductionFactor!$G$10:$H$3591,2,FALSE)</f>
        <v>0.93343891799905998</v>
      </c>
      <c r="K2556" s="75">
        <f t="shared" si="159"/>
        <v>7.9591665052514921E-5</v>
      </c>
      <c r="L2556" s="11"/>
      <c r="M2556" s="6"/>
      <c r="N2556" s="6"/>
      <c r="O2556" s="6"/>
      <c r="Q2556" s="7"/>
    </row>
    <row r="2557" spans="1:17" s="9" customFormat="1" ht="16.149999999999999" customHeight="1" x14ac:dyDescent="0.25">
      <c r="A2557" s="9" t="s">
        <v>192</v>
      </c>
      <c r="B2557" s="7">
        <v>2023</v>
      </c>
      <c r="C2557" s="296" t="s">
        <v>35</v>
      </c>
      <c r="D2557" s="307">
        <v>1994</v>
      </c>
      <c r="E2557" s="307" t="s">
        <v>194</v>
      </c>
      <c r="F2557" s="65">
        <f t="shared" si="157"/>
        <v>29</v>
      </c>
      <c r="G2557" s="66" t="str">
        <f t="shared" si="158"/>
        <v>Pre1997</v>
      </c>
      <c r="H2557" s="67" t="str">
        <f t="shared" si="160"/>
        <v>2023-T7 SWCV-29</v>
      </c>
      <c r="I2557" s="302">
        <v>5.8263701072361102E-5</v>
      </c>
      <c r="J2557" s="305">
        <f>VLOOKUP(H2557,T7_ReductionFactor!$G$10:$H$3591,2,FALSE)</f>
        <v>0.93220305046391694</v>
      </c>
      <c r="K2557" s="75">
        <f t="shared" si="159"/>
        <v>5.4313599870972807E-5</v>
      </c>
      <c r="L2557" s="11"/>
      <c r="M2557" s="6"/>
      <c r="N2557" s="6"/>
      <c r="O2557" s="6"/>
      <c r="Q2557" s="7"/>
    </row>
    <row r="2558" spans="1:17" s="9" customFormat="1" ht="16.149999999999999" customHeight="1" x14ac:dyDescent="0.25">
      <c r="A2558" s="9" t="s">
        <v>192</v>
      </c>
      <c r="B2558" s="7">
        <v>2023</v>
      </c>
      <c r="C2558" s="296" t="s">
        <v>35</v>
      </c>
      <c r="D2558" s="307">
        <v>1993</v>
      </c>
      <c r="E2558" s="307" t="s">
        <v>194</v>
      </c>
      <c r="F2558" s="65">
        <f t="shared" si="157"/>
        <v>30</v>
      </c>
      <c r="G2558" s="66" t="str">
        <f t="shared" si="158"/>
        <v>Pre1997</v>
      </c>
      <c r="H2558" s="67" t="str">
        <f t="shared" si="160"/>
        <v>2023-T7 SWCV-30</v>
      </c>
      <c r="I2558" s="302">
        <v>8.9076790240258104E-5</v>
      </c>
      <c r="J2558" s="305">
        <f>VLOOKUP(H2558,T7_ReductionFactor!$G$10:$H$3591,2,FALSE)</f>
        <v>1</v>
      </c>
      <c r="K2558" s="75">
        <f t="shared" si="159"/>
        <v>8.9076790240258104E-5</v>
      </c>
      <c r="L2558" s="11"/>
      <c r="M2558" s="6"/>
      <c r="N2558" s="6"/>
      <c r="O2558" s="6"/>
      <c r="Q2558" s="7"/>
    </row>
    <row r="2559" spans="1:17" s="9" customFormat="1" ht="16.149999999999999" customHeight="1" x14ac:dyDescent="0.25">
      <c r="A2559" s="9" t="s">
        <v>192</v>
      </c>
      <c r="B2559" s="7">
        <v>2023</v>
      </c>
      <c r="C2559" s="296" t="s">
        <v>35</v>
      </c>
      <c r="D2559" s="307">
        <v>1992</v>
      </c>
      <c r="E2559" s="307" t="s">
        <v>194</v>
      </c>
      <c r="F2559" s="65">
        <f t="shared" si="157"/>
        <v>31</v>
      </c>
      <c r="G2559" s="66" t="str">
        <f t="shared" si="158"/>
        <v>Pre1997</v>
      </c>
      <c r="H2559" s="67" t="str">
        <f t="shared" si="160"/>
        <v>2023-T7 SWCV-31</v>
      </c>
      <c r="I2559" s="302">
        <v>6.5022202271471696E-5</v>
      </c>
      <c r="J2559" s="305">
        <f>VLOOKUP(H2559,T7_ReductionFactor!$G$10:$H$3591,2,FALSE)</f>
        <v>1</v>
      </c>
      <c r="K2559" s="75">
        <f t="shared" si="159"/>
        <v>6.5022202271471696E-5</v>
      </c>
      <c r="L2559" s="11"/>
      <c r="M2559" s="6"/>
      <c r="N2559" s="6"/>
      <c r="O2559" s="6"/>
      <c r="Q2559" s="7"/>
    </row>
    <row r="2560" spans="1:17" s="9" customFormat="1" ht="16.149999999999999" customHeight="1" x14ac:dyDescent="0.25">
      <c r="A2560" s="9" t="s">
        <v>192</v>
      </c>
      <c r="B2560" s="7">
        <v>2023</v>
      </c>
      <c r="C2560" s="296" t="s">
        <v>35</v>
      </c>
      <c r="D2560" s="307">
        <v>1991</v>
      </c>
      <c r="E2560" s="307" t="s">
        <v>194</v>
      </c>
      <c r="F2560" s="65">
        <f t="shared" si="157"/>
        <v>32</v>
      </c>
      <c r="G2560" s="66" t="str">
        <f t="shared" si="158"/>
        <v>Pre1997</v>
      </c>
      <c r="H2560" s="67" t="str">
        <f t="shared" si="160"/>
        <v>2023-T7 SWCV-32</v>
      </c>
      <c r="I2560" s="302">
        <v>7.8201030711879904E-5</v>
      </c>
      <c r="J2560" s="305">
        <f>VLOOKUP(H2560,T7_ReductionFactor!$G$10:$H$3591,2,FALSE)</f>
        <v>1</v>
      </c>
      <c r="K2560" s="75">
        <f t="shared" si="159"/>
        <v>7.8201030711879904E-5</v>
      </c>
      <c r="L2560" s="11"/>
      <c r="M2560" s="6"/>
      <c r="N2560" s="6"/>
      <c r="O2560" s="6"/>
      <c r="Q2560" s="7"/>
    </row>
    <row r="2561" spans="1:17" s="9" customFormat="1" ht="16.149999999999999" customHeight="1" x14ac:dyDescent="0.25">
      <c r="A2561" s="9" t="s">
        <v>192</v>
      </c>
      <c r="B2561" s="7">
        <v>2023</v>
      </c>
      <c r="C2561" s="296" t="s">
        <v>35</v>
      </c>
      <c r="D2561" s="307">
        <v>1990</v>
      </c>
      <c r="E2561" s="307" t="s">
        <v>194</v>
      </c>
      <c r="F2561" s="65">
        <f t="shared" si="157"/>
        <v>33</v>
      </c>
      <c r="G2561" s="66" t="str">
        <f t="shared" si="158"/>
        <v>Pre1997</v>
      </c>
      <c r="H2561" s="67" t="str">
        <f t="shared" si="160"/>
        <v>2023-T7 SWCV-33</v>
      </c>
      <c r="I2561" s="302">
        <v>1.15786764295965E-4</v>
      </c>
      <c r="J2561" s="305">
        <f>VLOOKUP(H2561,T7_ReductionFactor!$G$10:$H$3591,2,FALSE)</f>
        <v>1</v>
      </c>
      <c r="K2561" s="75">
        <f t="shared" si="159"/>
        <v>1.15786764295965E-4</v>
      </c>
      <c r="L2561" s="11"/>
      <c r="M2561" s="6"/>
      <c r="N2561" s="6"/>
      <c r="O2561" s="6"/>
      <c r="Q2561" s="7"/>
    </row>
    <row r="2562" spans="1:17" s="9" customFormat="1" ht="16.149999999999999" customHeight="1" x14ac:dyDescent="0.25">
      <c r="A2562" s="9" t="s">
        <v>192</v>
      </c>
      <c r="B2562" s="7">
        <v>2023</v>
      </c>
      <c r="C2562" s="296" t="s">
        <v>35</v>
      </c>
      <c r="D2562" s="307">
        <v>1989</v>
      </c>
      <c r="E2562" s="307" t="s">
        <v>194</v>
      </c>
      <c r="F2562" s="65">
        <f t="shared" si="157"/>
        <v>34</v>
      </c>
      <c r="G2562" s="66" t="str">
        <f t="shared" si="158"/>
        <v>Pre1997</v>
      </c>
      <c r="H2562" s="67" t="str">
        <f t="shared" si="160"/>
        <v>2023-T7 SWCV-34</v>
      </c>
      <c r="I2562" s="302">
        <v>2.1724038319438399E-4</v>
      </c>
      <c r="J2562" s="305">
        <f>VLOOKUP(H2562,T7_ReductionFactor!$G$10:$H$3591,2,FALSE)</f>
        <v>1</v>
      </c>
      <c r="K2562" s="75">
        <f t="shared" si="159"/>
        <v>2.1724038319438399E-4</v>
      </c>
      <c r="L2562" s="11"/>
      <c r="M2562" s="6"/>
      <c r="N2562" s="6"/>
      <c r="O2562" s="6"/>
      <c r="Q2562" s="7"/>
    </row>
    <row r="2563" spans="1:17" s="9" customFormat="1" ht="16.149999999999999" customHeight="1" x14ac:dyDescent="0.25">
      <c r="A2563" s="9" t="s">
        <v>192</v>
      </c>
      <c r="B2563" s="7">
        <v>2023</v>
      </c>
      <c r="C2563" s="296" t="s">
        <v>35</v>
      </c>
      <c r="D2563" s="307">
        <v>1988</v>
      </c>
      <c r="E2563" s="307" t="s">
        <v>194</v>
      </c>
      <c r="F2563" s="65">
        <f t="shared" si="157"/>
        <v>35</v>
      </c>
      <c r="G2563" s="66" t="str">
        <f t="shared" si="158"/>
        <v>Pre1997</v>
      </c>
      <c r="H2563" s="67" t="str">
        <f t="shared" si="160"/>
        <v>2023-T7 SWCV-35</v>
      </c>
      <c r="I2563" s="302">
        <v>9.1633969390407906E-5</v>
      </c>
      <c r="J2563" s="305">
        <f>VLOOKUP(H2563,T7_ReductionFactor!$G$10:$H$3591,2,FALSE)</f>
        <v>1</v>
      </c>
      <c r="K2563" s="75">
        <f t="shared" si="159"/>
        <v>9.1633969390407906E-5</v>
      </c>
      <c r="L2563" s="11"/>
      <c r="M2563" s="6"/>
      <c r="N2563" s="6"/>
      <c r="O2563" s="6"/>
      <c r="Q2563" s="7"/>
    </row>
    <row r="2564" spans="1:17" s="9" customFormat="1" ht="16.149999999999999" customHeight="1" x14ac:dyDescent="0.25">
      <c r="A2564" s="9" t="s">
        <v>192</v>
      </c>
      <c r="B2564" s="7">
        <v>2023</v>
      </c>
      <c r="C2564" s="296" t="s">
        <v>35</v>
      </c>
      <c r="D2564" s="307">
        <v>1987</v>
      </c>
      <c r="E2564" s="307" t="s">
        <v>194</v>
      </c>
      <c r="F2564" s="65">
        <f t="shared" si="157"/>
        <v>36</v>
      </c>
      <c r="G2564" s="66" t="str">
        <f t="shared" si="158"/>
        <v>Pre1997</v>
      </c>
      <c r="H2564" s="67" t="str">
        <f t="shared" si="160"/>
        <v>2023-T7 SWCV-36</v>
      </c>
      <c r="I2564" s="302">
        <v>1.05768817541416E-4</v>
      </c>
      <c r="J2564" s="305">
        <f>VLOOKUP(H2564,T7_ReductionFactor!$G$10:$H$3591,2,FALSE)</f>
        <v>1</v>
      </c>
      <c r="K2564" s="75">
        <f t="shared" si="159"/>
        <v>1.05768817541416E-4</v>
      </c>
      <c r="L2564" s="11"/>
      <c r="M2564" s="6"/>
      <c r="N2564" s="6"/>
      <c r="O2564" s="6"/>
      <c r="Q2564" s="7"/>
    </row>
    <row r="2565" spans="1:17" s="9" customFormat="1" ht="16.149999999999999" customHeight="1" x14ac:dyDescent="0.25">
      <c r="A2565" s="9" t="s">
        <v>192</v>
      </c>
      <c r="B2565" s="7">
        <v>2023</v>
      </c>
      <c r="C2565" s="296" t="s">
        <v>35</v>
      </c>
      <c r="D2565" s="307">
        <v>1986</v>
      </c>
      <c r="E2565" s="307" t="s">
        <v>194</v>
      </c>
      <c r="F2565" s="65">
        <f t="shared" si="157"/>
        <v>37</v>
      </c>
      <c r="G2565" s="66" t="str">
        <f t="shared" si="158"/>
        <v>Pre1997</v>
      </c>
      <c r="H2565" s="67" t="str">
        <f t="shared" si="160"/>
        <v>2023-T7 SWCV-37</v>
      </c>
      <c r="I2565" s="302">
        <v>1.2401513221533899E-4</v>
      </c>
      <c r="J2565" s="305">
        <f>VLOOKUP(H2565,T7_ReductionFactor!$G$10:$H$3591,2,FALSE)</f>
        <v>1</v>
      </c>
      <c r="K2565" s="75">
        <f t="shared" si="159"/>
        <v>1.2401513221533899E-4</v>
      </c>
      <c r="L2565" s="11"/>
      <c r="M2565" s="6"/>
      <c r="N2565" s="6"/>
      <c r="O2565" s="6"/>
      <c r="Q2565" s="7"/>
    </row>
    <row r="2566" spans="1:17" s="9" customFormat="1" ht="16.149999999999999" customHeight="1" x14ac:dyDescent="0.25">
      <c r="A2566" s="9" t="s">
        <v>192</v>
      </c>
      <c r="B2566" s="7">
        <v>2023</v>
      </c>
      <c r="C2566" s="296" t="s">
        <v>35</v>
      </c>
      <c r="D2566" s="307">
        <v>1985</v>
      </c>
      <c r="E2566" s="307" t="s">
        <v>194</v>
      </c>
      <c r="F2566" s="65">
        <f t="shared" si="157"/>
        <v>38</v>
      </c>
      <c r="G2566" s="66" t="str">
        <f t="shared" si="158"/>
        <v>Pre1997</v>
      </c>
      <c r="H2566" s="67" t="str">
        <f t="shared" si="160"/>
        <v>2023-T7 SWCV-38</v>
      </c>
      <c r="I2566" s="302">
        <v>1.0085942317190999E-4</v>
      </c>
      <c r="J2566" s="305">
        <f>VLOOKUP(H2566,T7_ReductionFactor!$G$10:$H$3591,2,FALSE)</f>
        <v>1</v>
      </c>
      <c r="K2566" s="75">
        <f t="shared" si="159"/>
        <v>1.0085942317190999E-4</v>
      </c>
      <c r="L2566" s="11"/>
      <c r="M2566" s="6"/>
      <c r="N2566" s="6"/>
      <c r="O2566" s="6"/>
      <c r="Q2566" s="7"/>
    </row>
    <row r="2567" spans="1:17" s="9" customFormat="1" ht="16.149999999999999" customHeight="1" x14ac:dyDescent="0.25">
      <c r="A2567" s="9" t="s">
        <v>192</v>
      </c>
      <c r="B2567" s="7">
        <v>2023</v>
      </c>
      <c r="C2567" s="296" t="s">
        <v>35</v>
      </c>
      <c r="D2567" s="307">
        <v>1984</v>
      </c>
      <c r="E2567" s="307" t="s">
        <v>194</v>
      </c>
      <c r="F2567" s="65">
        <f t="shared" si="157"/>
        <v>39</v>
      </c>
      <c r="G2567" s="66" t="str">
        <f t="shared" si="158"/>
        <v>Pre1997</v>
      </c>
      <c r="H2567" s="67" t="str">
        <f t="shared" si="160"/>
        <v>2023-T7 SWCV-39</v>
      </c>
      <c r="I2567" s="302">
        <v>1.3894785671449199E-4</v>
      </c>
      <c r="J2567" s="305">
        <f>VLOOKUP(H2567,T7_ReductionFactor!$G$10:$H$3591,2,FALSE)</f>
        <v>1</v>
      </c>
      <c r="K2567" s="75">
        <f t="shared" si="159"/>
        <v>1.3894785671449199E-4</v>
      </c>
      <c r="L2567" s="11"/>
      <c r="M2567" s="6"/>
      <c r="N2567" s="6"/>
      <c r="O2567" s="6"/>
      <c r="Q2567" s="7"/>
    </row>
    <row r="2568" spans="1:17" s="9" customFormat="1" ht="16.149999999999999" customHeight="1" x14ac:dyDescent="0.25">
      <c r="A2568" s="9" t="s">
        <v>192</v>
      </c>
      <c r="B2568" s="7">
        <v>2023</v>
      </c>
      <c r="C2568" s="296" t="s">
        <v>35</v>
      </c>
      <c r="D2568" s="307">
        <v>1983</v>
      </c>
      <c r="E2568" s="307" t="s">
        <v>194</v>
      </c>
      <c r="F2568" s="65">
        <f t="shared" si="157"/>
        <v>40</v>
      </c>
      <c r="G2568" s="66" t="str">
        <f t="shared" si="158"/>
        <v>Pre1997</v>
      </c>
      <c r="H2568" s="67" t="str">
        <f t="shared" si="160"/>
        <v>2023-T7 SWCV-40</v>
      </c>
      <c r="I2568" s="302">
        <v>2.6284439164233599E-5</v>
      </c>
      <c r="J2568" s="305">
        <f>VLOOKUP(H2568,T7_ReductionFactor!$G$10:$H$3591,2,FALSE)</f>
        <v>1</v>
      </c>
      <c r="K2568" s="75">
        <f t="shared" si="159"/>
        <v>2.6284439164233599E-5</v>
      </c>
      <c r="L2568" s="11"/>
      <c r="M2568" s="6"/>
      <c r="N2568" s="6"/>
      <c r="O2568" s="6"/>
      <c r="Q2568" s="7"/>
    </row>
    <row r="2569" spans="1:17" s="9" customFormat="1" ht="16.149999999999999" customHeight="1" x14ac:dyDescent="0.25">
      <c r="A2569" s="9" t="s">
        <v>192</v>
      </c>
      <c r="B2569" s="7">
        <v>2023</v>
      </c>
      <c r="C2569" s="296" t="s">
        <v>35</v>
      </c>
      <c r="D2569" s="307">
        <v>1982</v>
      </c>
      <c r="E2569" s="307" t="s">
        <v>194</v>
      </c>
      <c r="F2569" s="65">
        <f t="shared" ref="F2569:F2632" si="161">B2569-D2569</f>
        <v>41</v>
      </c>
      <c r="G2569" s="66" t="str">
        <f t="shared" ref="G2569:G2632" si="162">IF(D2569&lt;1998,"Pre1997",IF(D2569&lt;2008,"1997-06",IF(D2569&lt;2011,"2007-09",IF(D2569&lt;2014,"2010-12","2013+"))))</f>
        <v>Pre1997</v>
      </c>
      <c r="H2569" s="67" t="str">
        <f t="shared" si="160"/>
        <v>2023-T7 SWCV-41</v>
      </c>
      <c r="I2569" s="302">
        <v>4.69225942332757E-5</v>
      </c>
      <c r="J2569" s="305">
        <f>VLOOKUP(H2569,T7_ReductionFactor!$G$10:$H$3591,2,FALSE)</f>
        <v>1</v>
      </c>
      <c r="K2569" s="75">
        <f t="shared" ref="K2569:K2632" si="163">I2569*J2569</f>
        <v>4.69225942332757E-5</v>
      </c>
      <c r="L2569" s="11"/>
      <c r="M2569" s="6"/>
      <c r="N2569" s="6"/>
      <c r="O2569" s="6"/>
      <c r="Q2569" s="7"/>
    </row>
    <row r="2570" spans="1:17" s="9" customFormat="1" ht="16.149999999999999" customHeight="1" x14ac:dyDescent="0.25">
      <c r="A2570" s="9" t="s">
        <v>192</v>
      </c>
      <c r="B2570" s="7">
        <v>2023</v>
      </c>
      <c r="C2570" s="296" t="s">
        <v>35</v>
      </c>
      <c r="D2570" s="307">
        <v>1981</v>
      </c>
      <c r="E2570" s="307" t="s">
        <v>194</v>
      </c>
      <c r="F2570" s="65">
        <f t="shared" si="161"/>
        <v>42</v>
      </c>
      <c r="G2570" s="66" t="str">
        <f t="shared" si="162"/>
        <v>Pre1997</v>
      </c>
      <c r="H2570" s="67" t="str">
        <f t="shared" ref="H2570:H2633" si="164">CONCATENATE(B2570,"-",C2570,"-",F2570)</f>
        <v>2023-T7 SWCV-42</v>
      </c>
      <c r="I2570" s="302">
        <v>8.3073446988051101E-5</v>
      </c>
      <c r="J2570" s="305">
        <f>VLOOKUP(H2570,T7_ReductionFactor!$G$10:$H$3591,2,FALSE)</f>
        <v>1</v>
      </c>
      <c r="K2570" s="75">
        <f t="shared" si="163"/>
        <v>8.3073446988051101E-5</v>
      </c>
      <c r="L2570" s="11"/>
      <c r="M2570" s="6"/>
      <c r="N2570" s="6"/>
      <c r="O2570" s="6"/>
      <c r="Q2570" s="7"/>
    </row>
    <row r="2571" spans="1:17" s="9" customFormat="1" ht="16.149999999999999" customHeight="1" x14ac:dyDescent="0.25">
      <c r="A2571" s="9" t="s">
        <v>192</v>
      </c>
      <c r="B2571" s="7">
        <v>2023</v>
      </c>
      <c r="C2571" s="296" t="s">
        <v>35</v>
      </c>
      <c r="D2571" s="307">
        <v>1980</v>
      </c>
      <c r="E2571" s="307" t="s">
        <v>194</v>
      </c>
      <c r="F2571" s="65">
        <f t="shared" si="161"/>
        <v>43</v>
      </c>
      <c r="G2571" s="66" t="str">
        <f t="shared" si="162"/>
        <v>Pre1997</v>
      </c>
      <c r="H2571" s="67" t="str">
        <f t="shared" si="164"/>
        <v>2023-T7 SWCV-43</v>
      </c>
      <c r="I2571" s="302">
        <v>1.3794615089703601E-5</v>
      </c>
      <c r="J2571" s="305">
        <f>VLOOKUP(H2571,T7_ReductionFactor!$G$10:$H$3591,2,FALSE)</f>
        <v>1</v>
      </c>
      <c r="K2571" s="75">
        <f t="shared" si="163"/>
        <v>1.3794615089703601E-5</v>
      </c>
      <c r="L2571" s="11"/>
      <c r="M2571" s="6"/>
      <c r="N2571" s="6"/>
      <c r="O2571" s="6"/>
      <c r="Q2571" s="7"/>
    </row>
    <row r="2572" spans="1:17" s="9" customFormat="1" ht="16.149999999999999" customHeight="1" x14ac:dyDescent="0.25">
      <c r="A2572" s="9" t="s">
        <v>192</v>
      </c>
      <c r="B2572" s="7">
        <v>2023</v>
      </c>
      <c r="C2572" s="296" t="s">
        <v>35</v>
      </c>
      <c r="D2572" s="307">
        <v>1979</v>
      </c>
      <c r="E2572" s="307" t="s">
        <v>194</v>
      </c>
      <c r="F2572" s="65">
        <f t="shared" si="161"/>
        <v>44</v>
      </c>
      <c r="G2572" s="66" t="str">
        <f t="shared" si="162"/>
        <v>Pre1997</v>
      </c>
      <c r="H2572" s="67" t="str">
        <f t="shared" si="164"/>
        <v>2023-T7 SWCV-44</v>
      </c>
      <c r="I2572" s="302">
        <v>6.5498384164407697E-6</v>
      </c>
      <c r="J2572" s="305">
        <f>VLOOKUP(H2572,T7_ReductionFactor!$G$10:$H$3591,2,FALSE)</f>
        <v>1</v>
      </c>
      <c r="K2572" s="75">
        <f t="shared" si="163"/>
        <v>6.5498384164407697E-6</v>
      </c>
      <c r="L2572" s="11"/>
      <c r="M2572" s="6"/>
      <c r="N2572" s="6"/>
      <c r="O2572" s="6"/>
      <c r="Q2572" s="7"/>
    </row>
    <row r="2573" spans="1:17" s="9" customFormat="1" ht="16.149999999999999" customHeight="1" x14ac:dyDescent="0.25">
      <c r="A2573" s="9" t="s">
        <v>192</v>
      </c>
      <c r="B2573" s="7">
        <v>2023</v>
      </c>
      <c r="C2573" s="296" t="s">
        <v>36</v>
      </c>
      <c r="D2573" s="307">
        <v>2024</v>
      </c>
      <c r="E2573" s="307" t="s">
        <v>194</v>
      </c>
      <c r="F2573" s="65">
        <f t="shared" si="161"/>
        <v>-1</v>
      </c>
      <c r="G2573" s="66" t="str">
        <f t="shared" si="162"/>
        <v>2013+</v>
      </c>
      <c r="H2573" s="67" t="str">
        <f t="shared" si="164"/>
        <v>2023-T7 Tractor--1</v>
      </c>
      <c r="I2573" s="302">
        <v>3.8415969675462499E-4</v>
      </c>
      <c r="J2573" s="305">
        <f>VLOOKUP(H2573,T7_ReductionFactor!$G$10:$H$3591,2,FALSE)</f>
        <v>1</v>
      </c>
      <c r="K2573" s="75">
        <f t="shared" si="163"/>
        <v>3.8415969675462499E-4</v>
      </c>
      <c r="L2573" s="11"/>
      <c r="M2573" s="6"/>
      <c r="N2573" s="6"/>
      <c r="O2573" s="6"/>
      <c r="Q2573" s="7"/>
    </row>
    <row r="2574" spans="1:17" s="9" customFormat="1" ht="16.149999999999999" customHeight="1" x14ac:dyDescent="0.25">
      <c r="A2574" s="9" t="s">
        <v>192</v>
      </c>
      <c r="B2574" s="7">
        <v>2023</v>
      </c>
      <c r="C2574" s="296" t="s">
        <v>36</v>
      </c>
      <c r="D2574" s="307">
        <v>2023</v>
      </c>
      <c r="E2574" s="307" t="s">
        <v>194</v>
      </c>
      <c r="F2574" s="65">
        <f t="shared" si="161"/>
        <v>0</v>
      </c>
      <c r="G2574" s="66" t="str">
        <f t="shared" si="162"/>
        <v>2013+</v>
      </c>
      <c r="H2574" s="67" t="str">
        <f t="shared" si="164"/>
        <v>2023-T7 Tractor-0</v>
      </c>
      <c r="I2574" s="302">
        <v>2.8915696141043599E-3</v>
      </c>
      <c r="J2574" s="305">
        <f>VLOOKUP(H2574,T7_ReductionFactor!$G$10:$H$3591,2,FALSE)</f>
        <v>0.91908470423627187</v>
      </c>
      <c r="K2574" s="75">
        <f t="shared" si="163"/>
        <v>2.6575974035576962E-3</v>
      </c>
      <c r="L2574" s="11"/>
      <c r="M2574" s="6"/>
      <c r="N2574" s="6"/>
      <c r="O2574" s="6"/>
      <c r="Q2574" s="7"/>
    </row>
    <row r="2575" spans="1:17" s="9" customFormat="1" ht="16.149999999999999" customHeight="1" x14ac:dyDescent="0.25">
      <c r="A2575" s="9" t="s">
        <v>192</v>
      </c>
      <c r="B2575" s="7">
        <v>2023</v>
      </c>
      <c r="C2575" s="296" t="s">
        <v>36</v>
      </c>
      <c r="D2575" s="307">
        <v>2022</v>
      </c>
      <c r="E2575" s="307" t="s">
        <v>194</v>
      </c>
      <c r="F2575" s="65">
        <f t="shared" si="161"/>
        <v>1</v>
      </c>
      <c r="G2575" s="66" t="str">
        <f t="shared" si="162"/>
        <v>2013+</v>
      </c>
      <c r="H2575" s="67" t="str">
        <f t="shared" si="164"/>
        <v>2023-T7 Tractor-1</v>
      </c>
      <c r="I2575" s="302">
        <v>4.6853254673269503E-3</v>
      </c>
      <c r="J2575" s="305">
        <f>VLOOKUP(H2575,T7_ReductionFactor!$G$10:$H$3591,2,FALSE)</f>
        <v>0.86776900663895262</v>
      </c>
      <c r="K2575" s="75">
        <f t="shared" si="163"/>
        <v>4.0657802265624942E-3</v>
      </c>
      <c r="L2575" s="11"/>
      <c r="M2575" s="6"/>
      <c r="N2575" s="6"/>
      <c r="O2575" s="6"/>
      <c r="Q2575" s="7"/>
    </row>
    <row r="2576" spans="1:17" s="9" customFormat="1" ht="16.149999999999999" customHeight="1" x14ac:dyDescent="0.25">
      <c r="A2576" s="9" t="s">
        <v>192</v>
      </c>
      <c r="B2576" s="7">
        <v>2023</v>
      </c>
      <c r="C2576" s="296" t="s">
        <v>36</v>
      </c>
      <c r="D2576" s="307">
        <v>2021</v>
      </c>
      <c r="E2576" s="307" t="s">
        <v>194</v>
      </c>
      <c r="F2576" s="65">
        <f t="shared" si="161"/>
        <v>2</v>
      </c>
      <c r="G2576" s="66" t="str">
        <f t="shared" si="162"/>
        <v>2013+</v>
      </c>
      <c r="H2576" s="67" t="str">
        <f t="shared" si="164"/>
        <v>2023-T7 Tractor-2</v>
      </c>
      <c r="I2576" s="302">
        <v>5.7050884222015798E-3</v>
      </c>
      <c r="J2576" s="305">
        <f>VLOOKUP(H2576,T7_ReductionFactor!$G$10:$H$3591,2,FALSE)</f>
        <v>0.83267616048116033</v>
      </c>
      <c r="K2576" s="75">
        <f t="shared" si="163"/>
        <v>4.7504911226043329E-3</v>
      </c>
      <c r="L2576" s="11"/>
      <c r="M2576" s="6"/>
      <c r="N2576" s="6"/>
      <c r="O2576" s="6"/>
      <c r="Q2576" s="7"/>
    </row>
    <row r="2577" spans="1:18" s="9" customFormat="1" ht="16.149999999999999" customHeight="1" x14ac:dyDescent="0.25">
      <c r="A2577" s="9" t="s">
        <v>192</v>
      </c>
      <c r="B2577" s="7">
        <v>2023</v>
      </c>
      <c r="C2577" s="296" t="s">
        <v>36</v>
      </c>
      <c r="D2577" s="307">
        <v>2020</v>
      </c>
      <c r="E2577" s="307" t="s">
        <v>194</v>
      </c>
      <c r="F2577" s="65">
        <f t="shared" si="161"/>
        <v>3</v>
      </c>
      <c r="G2577" s="66" t="str">
        <f t="shared" si="162"/>
        <v>2013+</v>
      </c>
      <c r="H2577" s="67" t="str">
        <f t="shared" si="164"/>
        <v>2023-T7 Tractor-3</v>
      </c>
      <c r="I2577" s="302">
        <v>7.5585609994996304E-3</v>
      </c>
      <c r="J2577" s="305">
        <f>VLOOKUP(H2577,T7_ReductionFactor!$G$10:$H$3591,2,FALSE)</f>
        <v>0.80547790766713734</v>
      </c>
      <c r="K2577" s="75">
        <f t="shared" si="163"/>
        <v>6.0882538988513884E-3</v>
      </c>
      <c r="L2577" s="11"/>
      <c r="M2577" s="6"/>
      <c r="N2577" s="6"/>
      <c r="O2577" s="6"/>
      <c r="Q2577" s="7"/>
    </row>
    <row r="2578" spans="1:18" s="9" customFormat="1" ht="16.149999999999999" customHeight="1" x14ac:dyDescent="0.25">
      <c r="A2578" s="9" t="s">
        <v>192</v>
      </c>
      <c r="B2578" s="7">
        <v>2023</v>
      </c>
      <c r="C2578" s="296" t="s">
        <v>36</v>
      </c>
      <c r="D2578" s="307">
        <v>2019</v>
      </c>
      <c r="E2578" s="307" t="s">
        <v>194</v>
      </c>
      <c r="F2578" s="65">
        <f t="shared" si="161"/>
        <v>4</v>
      </c>
      <c r="G2578" s="66" t="str">
        <f t="shared" si="162"/>
        <v>2013+</v>
      </c>
      <c r="H2578" s="67" t="str">
        <f t="shared" si="164"/>
        <v>2023-T7 Tractor-4</v>
      </c>
      <c r="I2578" s="302">
        <v>9.6301583850673493E-3</v>
      </c>
      <c r="J2578" s="305">
        <f>VLOOKUP(H2578,T7_ReductionFactor!$G$10:$H$3591,2,FALSE)</f>
        <v>0.78417966780753123</v>
      </c>
      <c r="K2578" s="75">
        <f t="shared" si="163"/>
        <v>7.5517744033360258E-3</v>
      </c>
      <c r="L2578" s="11"/>
      <c r="M2578" s="6"/>
      <c r="N2578" s="6"/>
      <c r="O2578" s="6"/>
      <c r="Q2578" s="7"/>
    </row>
    <row r="2579" spans="1:18" s="9" customFormat="1" ht="16.149999999999999" customHeight="1" x14ac:dyDescent="0.25">
      <c r="A2579" s="9" t="s">
        <v>192</v>
      </c>
      <c r="B2579" s="7">
        <v>2023</v>
      </c>
      <c r="C2579" s="296" t="s">
        <v>36</v>
      </c>
      <c r="D2579" s="307">
        <v>2018</v>
      </c>
      <c r="E2579" s="307" t="s">
        <v>194</v>
      </c>
      <c r="F2579" s="65">
        <f t="shared" si="161"/>
        <v>5</v>
      </c>
      <c r="G2579" s="66" t="str">
        <f t="shared" si="162"/>
        <v>2013+</v>
      </c>
      <c r="H2579" s="67" t="str">
        <f t="shared" si="164"/>
        <v>2023-T7 Tractor-5</v>
      </c>
      <c r="I2579" s="302">
        <v>1.08777736053563E-2</v>
      </c>
      <c r="J2579" s="305">
        <f>VLOOKUP(H2579,T7_ReductionFactor!$G$10:$H$3591,2,FALSE)</f>
        <v>0.76608802083322203</v>
      </c>
      <c r="K2579" s="75">
        <f t="shared" si="163"/>
        <v>8.3333320523992695E-3</v>
      </c>
      <c r="L2579" s="11"/>
      <c r="M2579" s="6"/>
      <c r="N2579" s="6"/>
      <c r="O2579" s="6"/>
      <c r="Q2579" s="7"/>
    </row>
    <row r="2580" spans="1:18" s="9" customFormat="1" ht="16.149999999999999" customHeight="1" x14ac:dyDescent="0.25">
      <c r="A2580" s="9" t="s">
        <v>192</v>
      </c>
      <c r="B2580" s="7">
        <v>2023</v>
      </c>
      <c r="C2580" s="296" t="s">
        <v>36</v>
      </c>
      <c r="D2580" s="307">
        <v>2017</v>
      </c>
      <c r="E2580" s="307" t="s">
        <v>194</v>
      </c>
      <c r="F2580" s="65">
        <f t="shared" si="161"/>
        <v>6</v>
      </c>
      <c r="G2580" s="66" t="str">
        <f t="shared" si="162"/>
        <v>2013+</v>
      </c>
      <c r="H2580" s="67" t="str">
        <f t="shared" si="164"/>
        <v>2023-T7 Tractor-6</v>
      </c>
      <c r="I2580" s="302">
        <v>6.81144530736464E-2</v>
      </c>
      <c r="J2580" s="305">
        <f>VLOOKUP(H2580,T7_ReductionFactor!$G$10:$H$3591,2,FALSE)</f>
        <v>0.75540733820456218</v>
      </c>
      <c r="K2580" s="75">
        <f t="shared" si="163"/>
        <v>5.1454157689622783E-2</v>
      </c>
      <c r="L2580" s="11"/>
      <c r="M2580" s="6"/>
      <c r="N2580" s="6"/>
      <c r="O2580" s="6"/>
      <c r="Q2580" s="7"/>
    </row>
    <row r="2581" spans="1:18" s="9" customFormat="1" ht="16.149999999999999" customHeight="1" x14ac:dyDescent="0.25">
      <c r="A2581" s="9" t="s">
        <v>192</v>
      </c>
      <c r="B2581" s="7">
        <v>2023</v>
      </c>
      <c r="C2581" s="296" t="s">
        <v>36</v>
      </c>
      <c r="D2581" s="307">
        <v>2016</v>
      </c>
      <c r="E2581" s="307" t="s">
        <v>194</v>
      </c>
      <c r="F2581" s="65">
        <f t="shared" si="161"/>
        <v>7</v>
      </c>
      <c r="G2581" s="66" t="str">
        <f t="shared" si="162"/>
        <v>2013+</v>
      </c>
      <c r="H2581" s="67" t="str">
        <f t="shared" si="164"/>
        <v>2023-T7 Tractor-7</v>
      </c>
      <c r="I2581" s="302">
        <v>3.9475726288364398E-2</v>
      </c>
      <c r="J2581" s="305">
        <f>VLOOKUP(H2581,T7_ReductionFactor!$G$10:$H$3591,2,FALSE)</f>
        <v>0.74775185883655881</v>
      </c>
      <c r="K2581" s="75">
        <f t="shared" si="163"/>
        <v>2.9518047711047688E-2</v>
      </c>
      <c r="L2581" s="11"/>
      <c r="M2581" s="6"/>
      <c r="N2581" s="6"/>
      <c r="O2581" s="6"/>
      <c r="P2581" s="10"/>
      <c r="Q2581" s="7"/>
    </row>
    <row r="2582" spans="1:18" s="9" customFormat="1" ht="16.149999999999999" customHeight="1" x14ac:dyDescent="0.25">
      <c r="A2582" s="9" t="s">
        <v>192</v>
      </c>
      <c r="B2582" s="7">
        <v>2023</v>
      </c>
      <c r="C2582" s="296" t="s">
        <v>36</v>
      </c>
      <c r="D2582" s="307">
        <v>2015</v>
      </c>
      <c r="E2582" s="307" t="s">
        <v>194</v>
      </c>
      <c r="F2582" s="65">
        <f t="shared" si="161"/>
        <v>8</v>
      </c>
      <c r="G2582" s="66" t="str">
        <f t="shared" si="162"/>
        <v>2013+</v>
      </c>
      <c r="H2582" s="67" t="str">
        <f t="shared" si="164"/>
        <v>2023-T7 Tractor-8</v>
      </c>
      <c r="I2582" s="302">
        <v>3.4091314536837697E-2</v>
      </c>
      <c r="J2582" s="305">
        <f>VLOOKUP(H2582,T7_ReductionFactor!$G$10:$H$3591,2,FALSE)</f>
        <v>0.74149212304835899</v>
      </c>
      <c r="K2582" s="75">
        <f t="shared" si="163"/>
        <v>2.5278441193429167E-2</v>
      </c>
      <c r="L2582" s="11"/>
      <c r="M2582" s="6"/>
      <c r="N2582" s="6"/>
      <c r="O2582" s="6"/>
      <c r="P2582" s="10"/>
      <c r="Q2582" s="7"/>
    </row>
    <row r="2583" spans="1:18" s="9" customFormat="1" ht="16.149999999999999" customHeight="1" x14ac:dyDescent="0.25">
      <c r="A2583" s="9" t="s">
        <v>192</v>
      </c>
      <c r="B2583" s="7">
        <v>2023</v>
      </c>
      <c r="C2583" s="296" t="s">
        <v>36</v>
      </c>
      <c r="D2583" s="307">
        <v>2014</v>
      </c>
      <c r="E2583" s="307" t="s">
        <v>194</v>
      </c>
      <c r="F2583" s="65">
        <f t="shared" si="161"/>
        <v>9</v>
      </c>
      <c r="G2583" s="66" t="str">
        <f t="shared" si="162"/>
        <v>2013+</v>
      </c>
      <c r="H2583" s="67" t="str">
        <f t="shared" si="164"/>
        <v>2023-T7 Tractor-9</v>
      </c>
      <c r="I2583" s="302">
        <v>2.2843158861194E-2</v>
      </c>
      <c r="J2583" s="305">
        <f>VLOOKUP(H2583,T7_ReductionFactor!$G$10:$H$3591,2,FALSE)</f>
        <v>0.73629214036464663</v>
      </c>
      <c r="K2583" s="75">
        <f t="shared" si="163"/>
        <v>1.6819238330598174E-2</v>
      </c>
      <c r="L2583" s="11"/>
      <c r="M2583" s="6"/>
      <c r="N2583" s="6"/>
      <c r="O2583" s="6"/>
      <c r="Q2583" s="7"/>
    </row>
    <row r="2584" spans="1:18" s="9" customFormat="1" ht="16.149999999999999" customHeight="1" x14ac:dyDescent="0.25">
      <c r="A2584" s="9" t="s">
        <v>192</v>
      </c>
      <c r="B2584" s="7">
        <v>2023</v>
      </c>
      <c r="C2584" s="296" t="s">
        <v>36</v>
      </c>
      <c r="D2584" s="307">
        <v>2013</v>
      </c>
      <c r="E2584" s="307" t="s">
        <v>194</v>
      </c>
      <c r="F2584" s="65">
        <f t="shared" si="161"/>
        <v>10</v>
      </c>
      <c r="G2584" s="66" t="str">
        <f t="shared" si="162"/>
        <v>2010-12</v>
      </c>
      <c r="H2584" s="67" t="str">
        <f t="shared" si="164"/>
        <v>2023-T7 Tractor-10</v>
      </c>
      <c r="I2584" s="302">
        <v>2.7338199385697998E-2</v>
      </c>
      <c r="J2584" s="305">
        <f>VLOOKUP(H2584,T7_ReductionFactor!$G$10:$H$3591,2,FALSE)</f>
        <v>0.70855301534650206</v>
      </c>
      <c r="K2584" s="75">
        <f t="shared" si="163"/>
        <v>1.9370563608880207E-2</v>
      </c>
      <c r="L2584" s="11"/>
      <c r="M2584" s="6"/>
      <c r="N2584" s="6"/>
      <c r="O2584" s="6"/>
      <c r="Q2584" s="7"/>
    </row>
    <row r="2585" spans="1:18" s="9" customFormat="1" ht="16.149999999999999" customHeight="1" x14ac:dyDescent="0.25">
      <c r="A2585" s="9" t="s">
        <v>192</v>
      </c>
      <c r="B2585" s="7">
        <v>2023</v>
      </c>
      <c r="C2585" s="296" t="s">
        <v>36</v>
      </c>
      <c r="D2585" s="307">
        <v>2012</v>
      </c>
      <c r="E2585" s="307" t="s">
        <v>194</v>
      </c>
      <c r="F2585" s="65">
        <f t="shared" si="161"/>
        <v>11</v>
      </c>
      <c r="G2585" s="66" t="str">
        <f t="shared" si="162"/>
        <v>2010-12</v>
      </c>
      <c r="H2585" s="67" t="str">
        <f t="shared" si="164"/>
        <v>2023-T7 Tractor-11</v>
      </c>
      <c r="I2585" s="302">
        <v>3.95250953037719E-2</v>
      </c>
      <c r="J2585" s="305">
        <f>VLOOKUP(H2585,T7_ReductionFactor!$G$10:$H$3591,2,FALSE)</f>
        <v>0.7062270074251551</v>
      </c>
      <c r="K2585" s="75">
        <f t="shared" si="163"/>
        <v>2.791368977457688E-2</v>
      </c>
      <c r="L2585" s="11"/>
      <c r="M2585" s="6"/>
      <c r="N2585" s="6"/>
      <c r="O2585" s="6"/>
      <c r="P2585" s="6"/>
      <c r="Q2585" s="7"/>
    </row>
    <row r="2586" spans="1:18" s="9" customFormat="1" ht="16.149999999999999" customHeight="1" x14ac:dyDescent="0.25">
      <c r="A2586" s="9" t="s">
        <v>192</v>
      </c>
      <c r="B2586" s="7">
        <v>2023</v>
      </c>
      <c r="C2586" s="296" t="s">
        <v>36</v>
      </c>
      <c r="D2586" s="307">
        <v>2011</v>
      </c>
      <c r="E2586" s="307" t="s">
        <v>194</v>
      </c>
      <c r="F2586" s="65">
        <f t="shared" si="161"/>
        <v>12</v>
      </c>
      <c r="G2586" s="66" t="str">
        <f t="shared" si="162"/>
        <v>2010-12</v>
      </c>
      <c r="H2586" s="67" t="str">
        <f t="shared" si="164"/>
        <v>2023-T7 Tractor-12</v>
      </c>
      <c r="I2586" s="302">
        <v>1.69588246061282E-4</v>
      </c>
      <c r="J2586" s="305">
        <f>VLOOKUP(H2586,T7_ReductionFactor!$G$10:$H$3591,2,FALSE)</f>
        <v>0.7062270074251551</v>
      </c>
      <c r="K2586" s="75">
        <f t="shared" si="163"/>
        <v>1.1976779951034003E-4</v>
      </c>
      <c r="L2586" s="11"/>
      <c r="M2586" s="6"/>
      <c r="N2586" s="6"/>
      <c r="O2586" s="6"/>
      <c r="P2586" s="6"/>
      <c r="Q2586" s="7"/>
    </row>
    <row r="2587" spans="1:18" s="9" customFormat="1" ht="16.149999999999999" customHeight="1" x14ac:dyDescent="0.25">
      <c r="A2587" s="9" t="s">
        <v>192</v>
      </c>
      <c r="B2587" s="7">
        <v>2023</v>
      </c>
      <c r="C2587" s="296" t="s">
        <v>36</v>
      </c>
      <c r="D2587" s="307">
        <v>2010</v>
      </c>
      <c r="E2587" s="307" t="s">
        <v>194</v>
      </c>
      <c r="F2587" s="65">
        <f t="shared" si="161"/>
        <v>13</v>
      </c>
      <c r="G2587" s="66" t="str">
        <f t="shared" si="162"/>
        <v>2007-09</v>
      </c>
      <c r="H2587" s="67" t="str">
        <f t="shared" si="164"/>
        <v>2023-T7 Tractor-13</v>
      </c>
      <c r="I2587" s="302">
        <v>1.08058853338754E-4</v>
      </c>
      <c r="J2587" s="305">
        <f>VLOOKUP(H2587,T7_ReductionFactor!$G$10:$H$3591,2,FALSE)</f>
        <v>0.74237855138321152</v>
      </c>
      <c r="K2587" s="75">
        <f t="shared" si="163"/>
        <v>8.0220575005755102E-5</v>
      </c>
      <c r="L2587" s="11"/>
      <c r="M2587" s="6"/>
      <c r="N2587" s="6"/>
      <c r="O2587" s="6"/>
      <c r="P2587" s="6"/>
      <c r="Q2587" s="7"/>
    </row>
    <row r="2588" spans="1:18" ht="16.149999999999999" customHeight="1" x14ac:dyDescent="0.25">
      <c r="A2588" s="9" t="s">
        <v>192</v>
      </c>
      <c r="B2588" s="7">
        <v>2023</v>
      </c>
      <c r="C2588" s="296" t="s">
        <v>36</v>
      </c>
      <c r="D2588" s="307">
        <v>2009</v>
      </c>
      <c r="E2588" s="307" t="s">
        <v>194</v>
      </c>
      <c r="F2588" s="65">
        <f t="shared" si="161"/>
        <v>14</v>
      </c>
      <c r="G2588" s="66" t="str">
        <f t="shared" si="162"/>
        <v>2007-09</v>
      </c>
      <c r="H2588" s="67" t="str">
        <f t="shared" si="164"/>
        <v>2023-T7 Tractor-14</v>
      </c>
      <c r="I2588" s="302">
        <v>1.0185950856729901E-4</v>
      </c>
      <c r="J2588" s="305">
        <f>VLOOKUP(H2588,T7_ReductionFactor!$G$10:$H$3591,2,FALSE)</f>
        <v>0.74237855138321152</v>
      </c>
      <c r="K2588" s="75">
        <f t="shared" si="163"/>
        <v>7.5618314414797265E-5</v>
      </c>
      <c r="L2588" s="11"/>
      <c r="Q2588" s="7"/>
      <c r="R2588" s="9"/>
    </row>
    <row r="2589" spans="1:18" ht="16.149999999999999" customHeight="1" x14ac:dyDescent="0.25">
      <c r="A2589" s="9" t="s">
        <v>192</v>
      </c>
      <c r="B2589" s="7">
        <v>2023</v>
      </c>
      <c r="C2589" s="296" t="s">
        <v>36</v>
      </c>
      <c r="D2589" s="307">
        <v>2008</v>
      </c>
      <c r="E2589" s="307" t="s">
        <v>194</v>
      </c>
      <c r="F2589" s="65">
        <f t="shared" si="161"/>
        <v>15</v>
      </c>
      <c r="G2589" s="66" t="str">
        <f t="shared" si="162"/>
        <v>2007-09</v>
      </c>
      <c r="H2589" s="67" t="str">
        <f t="shared" si="164"/>
        <v>2023-T7 Tractor-15</v>
      </c>
      <c r="I2589" s="302">
        <v>8.4353405284450203E-5</v>
      </c>
      <c r="J2589" s="305">
        <f>VLOOKUP(H2589,T7_ReductionFactor!$G$10:$H$3591,2,FALSE)</f>
        <v>0.74237855138321152</v>
      </c>
      <c r="K2589" s="75">
        <f t="shared" si="163"/>
        <v>6.262215881931108E-5</v>
      </c>
      <c r="L2589" s="11"/>
      <c r="Q2589" s="7"/>
      <c r="R2589" s="9"/>
    </row>
    <row r="2590" spans="1:18" ht="16.149999999999999" customHeight="1" x14ac:dyDescent="0.25">
      <c r="A2590" s="9" t="s">
        <v>192</v>
      </c>
      <c r="B2590" s="7">
        <v>2023</v>
      </c>
      <c r="C2590" s="296" t="s">
        <v>36</v>
      </c>
      <c r="D2590" s="307">
        <v>2007</v>
      </c>
      <c r="E2590" s="307" t="s">
        <v>194</v>
      </c>
      <c r="F2590" s="65">
        <f t="shared" si="161"/>
        <v>16</v>
      </c>
      <c r="G2590" s="66" t="str">
        <f t="shared" si="162"/>
        <v>1997-06</v>
      </c>
      <c r="H2590" s="67" t="str">
        <f t="shared" si="164"/>
        <v>2023-T7 Tractor-16</v>
      </c>
      <c r="I2590" s="302">
        <v>3.7666928277290898E-4</v>
      </c>
      <c r="J2590" s="305">
        <f>VLOOKUP(H2590,T7_ReductionFactor!$G$10:$H$3591,2,FALSE)</f>
        <v>0.85811088814202852</v>
      </c>
      <c r="K2590" s="75">
        <f t="shared" si="163"/>
        <v>3.2322401277608178E-4</v>
      </c>
      <c r="L2590" s="11"/>
      <c r="Q2590" s="7"/>
      <c r="R2590" s="9"/>
    </row>
    <row r="2591" spans="1:18" ht="16.149999999999999" customHeight="1" x14ac:dyDescent="0.25">
      <c r="A2591" s="9" t="s">
        <v>192</v>
      </c>
      <c r="B2591" s="7">
        <v>2023</v>
      </c>
      <c r="C2591" s="296" t="s">
        <v>36</v>
      </c>
      <c r="D2591" s="307">
        <v>2006</v>
      </c>
      <c r="E2591" s="307" t="s">
        <v>194</v>
      </c>
      <c r="F2591" s="65">
        <f t="shared" si="161"/>
        <v>17</v>
      </c>
      <c r="G2591" s="66" t="str">
        <f t="shared" si="162"/>
        <v>1997-06</v>
      </c>
      <c r="H2591" s="67" t="str">
        <f t="shared" si="164"/>
        <v>2023-T7 Tractor-17</v>
      </c>
      <c r="I2591" s="302">
        <v>4.0439248365463799E-4</v>
      </c>
      <c r="J2591" s="305">
        <f>VLOOKUP(H2591,T7_ReductionFactor!$G$10:$H$3591,2,FALSE)</f>
        <v>0.85811088814202852</v>
      </c>
      <c r="K2591" s="75">
        <f t="shared" si="163"/>
        <v>3.4701359330684215E-4</v>
      </c>
      <c r="L2591" s="11"/>
      <c r="Q2591" s="7"/>
    </row>
    <row r="2592" spans="1:18" ht="16.149999999999999" customHeight="1" x14ac:dyDescent="0.25">
      <c r="A2592" s="9" t="s">
        <v>192</v>
      </c>
      <c r="B2592" s="7">
        <v>2023</v>
      </c>
      <c r="C2592" s="296" t="s">
        <v>36</v>
      </c>
      <c r="D2592" s="307">
        <v>2005</v>
      </c>
      <c r="E2592" s="307" t="s">
        <v>194</v>
      </c>
      <c r="F2592" s="65">
        <f t="shared" si="161"/>
        <v>18</v>
      </c>
      <c r="G2592" s="66" t="str">
        <f t="shared" si="162"/>
        <v>1997-06</v>
      </c>
      <c r="H2592" s="67" t="str">
        <f t="shared" si="164"/>
        <v>2023-T7 Tractor-18</v>
      </c>
      <c r="I2592" s="302">
        <v>3.20652530684519E-4</v>
      </c>
      <c r="J2592" s="305">
        <f>VLOOKUP(H2592,T7_ReductionFactor!$G$10:$H$3591,2,FALSE)</f>
        <v>0.85811088814202852</v>
      </c>
      <c r="K2592" s="75">
        <f t="shared" si="163"/>
        <v>2.7515542789068167E-4</v>
      </c>
      <c r="L2592" s="11"/>
      <c r="Q2592" s="7"/>
    </row>
    <row r="2593" spans="1:12" ht="16.149999999999999" customHeight="1" x14ac:dyDescent="0.25">
      <c r="A2593" s="9" t="s">
        <v>192</v>
      </c>
      <c r="B2593" s="7">
        <v>2023</v>
      </c>
      <c r="C2593" s="296" t="s">
        <v>36</v>
      </c>
      <c r="D2593" s="307">
        <v>2004</v>
      </c>
      <c r="E2593" s="307" t="s">
        <v>194</v>
      </c>
      <c r="F2593" s="65">
        <f t="shared" si="161"/>
        <v>19</v>
      </c>
      <c r="G2593" s="66" t="str">
        <f t="shared" si="162"/>
        <v>1997-06</v>
      </c>
      <c r="H2593" s="67" t="str">
        <f t="shared" si="164"/>
        <v>2023-T7 Tractor-19</v>
      </c>
      <c r="I2593" s="302">
        <v>1.9406789733817601E-4</v>
      </c>
      <c r="J2593" s="305">
        <f>VLOOKUP(H2593,T7_ReductionFactor!$G$10:$H$3591,2,FALSE)</f>
        <v>0.85811088814202852</v>
      </c>
      <c r="K2593" s="75">
        <f t="shared" si="163"/>
        <v>1.6653177574471823E-4</v>
      </c>
      <c r="L2593" s="11"/>
    </row>
    <row r="2594" spans="1:12" ht="16.149999999999999" customHeight="1" x14ac:dyDescent="0.25">
      <c r="A2594" s="9" t="s">
        <v>192</v>
      </c>
      <c r="B2594" s="7">
        <v>2023</v>
      </c>
      <c r="C2594" s="296" t="s">
        <v>36</v>
      </c>
      <c r="D2594" s="307">
        <v>2003</v>
      </c>
      <c r="E2594" s="307" t="s">
        <v>194</v>
      </c>
      <c r="F2594" s="65">
        <f t="shared" si="161"/>
        <v>20</v>
      </c>
      <c r="G2594" s="66" t="str">
        <f t="shared" si="162"/>
        <v>1997-06</v>
      </c>
      <c r="H2594" s="67" t="str">
        <f t="shared" si="164"/>
        <v>2023-T7 Tractor-20</v>
      </c>
      <c r="I2594" s="302">
        <v>1.6285871281819601E-4</v>
      </c>
      <c r="J2594" s="305">
        <f>VLOOKUP(H2594,T7_ReductionFactor!$G$10:$H$3591,2,FALSE)</f>
        <v>0.91291281474541319</v>
      </c>
      <c r="K2594" s="75">
        <f t="shared" si="163"/>
        <v>1.4867580592467421E-4</v>
      </c>
      <c r="L2594" s="11"/>
    </row>
    <row r="2595" spans="1:12" ht="16.149999999999999" customHeight="1" x14ac:dyDescent="0.25">
      <c r="A2595" s="9" t="s">
        <v>192</v>
      </c>
      <c r="B2595" s="7">
        <v>2023</v>
      </c>
      <c r="C2595" s="296" t="s">
        <v>36</v>
      </c>
      <c r="D2595" s="307">
        <v>2002</v>
      </c>
      <c r="E2595" s="307" t="s">
        <v>194</v>
      </c>
      <c r="F2595" s="65">
        <f t="shared" si="161"/>
        <v>21</v>
      </c>
      <c r="G2595" s="66" t="str">
        <f t="shared" si="162"/>
        <v>1997-06</v>
      </c>
      <c r="H2595" s="67" t="str">
        <f t="shared" si="164"/>
        <v>2023-T7 Tractor-21</v>
      </c>
      <c r="I2595" s="302">
        <v>8.8641304440981194E-5</v>
      </c>
      <c r="J2595" s="305">
        <f>VLOOKUP(H2595,T7_ReductionFactor!$G$10:$H$3591,2,FALSE)</f>
        <v>0.91291281474541319</v>
      </c>
      <c r="K2595" s="75">
        <f t="shared" si="163"/>
        <v>8.0921782739921239E-5</v>
      </c>
      <c r="L2595" s="11"/>
    </row>
    <row r="2596" spans="1:12" ht="16.149999999999999" customHeight="1" x14ac:dyDescent="0.25">
      <c r="A2596" s="9" t="s">
        <v>192</v>
      </c>
      <c r="B2596" s="7">
        <v>2023</v>
      </c>
      <c r="C2596" s="296" t="s">
        <v>36</v>
      </c>
      <c r="D2596" s="307">
        <v>2001</v>
      </c>
      <c r="E2596" s="307" t="s">
        <v>194</v>
      </c>
      <c r="F2596" s="65">
        <f t="shared" si="161"/>
        <v>22</v>
      </c>
      <c r="G2596" s="66" t="str">
        <f t="shared" si="162"/>
        <v>1997-06</v>
      </c>
      <c r="H2596" s="67" t="str">
        <f t="shared" si="164"/>
        <v>2023-T7 Tractor-22</v>
      </c>
      <c r="I2596" s="302">
        <v>1.28487024543712E-4</v>
      </c>
      <c r="J2596" s="305">
        <f>VLOOKUP(H2596,T7_ReductionFactor!$G$10:$H$3591,2,FALSE)</f>
        <v>0.91291281474541319</v>
      </c>
      <c r="K2596" s="75">
        <f t="shared" si="163"/>
        <v>1.1729745123446311E-4</v>
      </c>
      <c r="L2596" s="11"/>
    </row>
    <row r="2597" spans="1:12" ht="16.149999999999999" customHeight="1" x14ac:dyDescent="0.25">
      <c r="A2597" s="9" t="s">
        <v>192</v>
      </c>
      <c r="B2597" s="7">
        <v>2023</v>
      </c>
      <c r="C2597" s="296" t="s">
        <v>36</v>
      </c>
      <c r="D2597" s="307">
        <v>2000</v>
      </c>
      <c r="E2597" s="307" t="s">
        <v>194</v>
      </c>
      <c r="F2597" s="65">
        <f t="shared" si="161"/>
        <v>23</v>
      </c>
      <c r="G2597" s="66" t="str">
        <f t="shared" si="162"/>
        <v>1997-06</v>
      </c>
      <c r="H2597" s="67" t="str">
        <f t="shared" si="164"/>
        <v>2023-T7 Tractor-23</v>
      </c>
      <c r="I2597" s="302">
        <v>1.8322986899964601E-4</v>
      </c>
      <c r="J2597" s="305">
        <f>VLOOKUP(H2597,T7_ReductionFactor!$G$10:$H$3591,2,FALSE)</f>
        <v>0.91291281474541319</v>
      </c>
      <c r="K2597" s="75">
        <f t="shared" si="163"/>
        <v>1.6727289545390018E-4</v>
      </c>
      <c r="L2597" s="11"/>
    </row>
    <row r="2598" spans="1:12" ht="16.149999999999999" customHeight="1" x14ac:dyDescent="0.25">
      <c r="A2598" s="9" t="s">
        <v>192</v>
      </c>
      <c r="B2598" s="7">
        <v>2023</v>
      </c>
      <c r="C2598" s="296" t="s">
        <v>36</v>
      </c>
      <c r="D2598" s="307">
        <v>1999</v>
      </c>
      <c r="E2598" s="307" t="s">
        <v>194</v>
      </c>
      <c r="F2598" s="65">
        <f t="shared" si="161"/>
        <v>24</v>
      </c>
      <c r="G2598" s="66" t="str">
        <f t="shared" si="162"/>
        <v>1997-06</v>
      </c>
      <c r="H2598" s="67" t="str">
        <f t="shared" si="164"/>
        <v>2023-T7 Tractor-24</v>
      </c>
      <c r="I2598" s="302">
        <v>1.4295616541500699E-4</v>
      </c>
      <c r="J2598" s="305">
        <f>VLOOKUP(H2598,T7_ReductionFactor!$G$10:$H$3591,2,FALSE)</f>
        <v>0.91291281474541319</v>
      </c>
      <c r="K2598" s="75">
        <f t="shared" si="163"/>
        <v>1.3050651535422491E-4</v>
      </c>
      <c r="L2598" s="11"/>
    </row>
    <row r="2599" spans="1:12" ht="16.149999999999999" customHeight="1" x14ac:dyDescent="0.25">
      <c r="A2599" s="9" t="s">
        <v>192</v>
      </c>
      <c r="B2599" s="7">
        <v>2023</v>
      </c>
      <c r="C2599" s="296" t="s">
        <v>36</v>
      </c>
      <c r="D2599" s="307">
        <v>1998</v>
      </c>
      <c r="E2599" s="307" t="s">
        <v>194</v>
      </c>
      <c r="F2599" s="65">
        <f t="shared" si="161"/>
        <v>25</v>
      </c>
      <c r="G2599" s="66" t="str">
        <f t="shared" si="162"/>
        <v>1997-06</v>
      </c>
      <c r="H2599" s="67" t="str">
        <f t="shared" si="164"/>
        <v>2023-T7 Tractor-25</v>
      </c>
      <c r="I2599" s="302">
        <v>1.1036513710688701E-4</v>
      </c>
      <c r="J2599" s="305">
        <f>VLOOKUP(H2599,T7_ReductionFactor!$G$10:$H$3591,2,FALSE)</f>
        <v>0.91291281474541319</v>
      </c>
      <c r="K2599" s="75">
        <f t="shared" si="163"/>
        <v>1.0075374796601167E-4</v>
      </c>
      <c r="L2599" s="11"/>
    </row>
    <row r="2600" spans="1:12" ht="16.149999999999999" customHeight="1" x14ac:dyDescent="0.25">
      <c r="A2600" s="9" t="s">
        <v>192</v>
      </c>
      <c r="B2600" s="7">
        <v>2023</v>
      </c>
      <c r="C2600" s="296" t="s">
        <v>36</v>
      </c>
      <c r="D2600" s="307">
        <v>1997</v>
      </c>
      <c r="E2600" s="307" t="s">
        <v>194</v>
      </c>
      <c r="F2600" s="65">
        <f t="shared" si="161"/>
        <v>26</v>
      </c>
      <c r="G2600" s="66" t="str">
        <f t="shared" si="162"/>
        <v>Pre1997</v>
      </c>
      <c r="H2600" s="67" t="str">
        <f t="shared" si="164"/>
        <v>2023-T7 Tractor-26</v>
      </c>
      <c r="I2600" s="302">
        <v>8.9900364585908396E-5</v>
      </c>
      <c r="J2600" s="305">
        <f>VLOOKUP(H2600,T7_ReductionFactor!$G$10:$H$3591,2,FALSE)</f>
        <v>0.91291281474541319</v>
      </c>
      <c r="K2600" s="75">
        <f t="shared" si="163"/>
        <v>8.2071194880760489E-5</v>
      </c>
      <c r="L2600" s="11"/>
    </row>
    <row r="2601" spans="1:12" ht="16.149999999999999" customHeight="1" x14ac:dyDescent="0.25">
      <c r="A2601" s="9" t="s">
        <v>192</v>
      </c>
      <c r="B2601" s="7">
        <v>2023</v>
      </c>
      <c r="C2601" s="296" t="s">
        <v>36</v>
      </c>
      <c r="D2601" s="307">
        <v>1996</v>
      </c>
      <c r="E2601" s="307" t="s">
        <v>194</v>
      </c>
      <c r="F2601" s="65">
        <f t="shared" si="161"/>
        <v>27</v>
      </c>
      <c r="G2601" s="66" t="str">
        <f t="shared" si="162"/>
        <v>Pre1997</v>
      </c>
      <c r="H2601" s="67" t="str">
        <f t="shared" si="164"/>
        <v>2023-T7 Tractor-27</v>
      </c>
      <c r="I2601" s="302">
        <v>9.3010622683647299E-5</v>
      </c>
      <c r="J2601" s="305">
        <f>VLOOKUP(H2601,T7_ReductionFactor!$G$10:$H$3591,2,FALSE)</f>
        <v>0.91291281474541319</v>
      </c>
      <c r="K2601" s="75">
        <f t="shared" si="163"/>
        <v>8.4910589355352036E-5</v>
      </c>
      <c r="L2601" s="11"/>
    </row>
    <row r="2602" spans="1:12" ht="16.149999999999999" customHeight="1" x14ac:dyDescent="0.25">
      <c r="A2602" s="9" t="s">
        <v>192</v>
      </c>
      <c r="B2602" s="7">
        <v>2023</v>
      </c>
      <c r="C2602" s="296" t="s">
        <v>36</v>
      </c>
      <c r="D2602" s="307">
        <v>1995</v>
      </c>
      <c r="E2602" s="307" t="s">
        <v>194</v>
      </c>
      <c r="F2602" s="65">
        <f t="shared" si="161"/>
        <v>28</v>
      </c>
      <c r="G2602" s="66" t="str">
        <f t="shared" si="162"/>
        <v>Pre1997</v>
      </c>
      <c r="H2602" s="67" t="str">
        <f t="shared" si="164"/>
        <v>2023-T7 Tractor-28</v>
      </c>
      <c r="I2602" s="302">
        <v>9.0552828840445601E-5</v>
      </c>
      <c r="J2602" s="305">
        <f>VLOOKUP(H2602,T7_ReductionFactor!$G$10:$H$3591,2,FALSE)</f>
        <v>0.91291281474541319</v>
      </c>
      <c r="K2602" s="75">
        <f t="shared" si="163"/>
        <v>8.2666837859890827E-5</v>
      </c>
      <c r="L2602" s="11"/>
    </row>
    <row r="2603" spans="1:12" ht="16.149999999999999" customHeight="1" x14ac:dyDescent="0.25">
      <c r="A2603" s="9" t="s">
        <v>192</v>
      </c>
      <c r="B2603" s="7">
        <v>2023</v>
      </c>
      <c r="C2603" s="296" t="s">
        <v>36</v>
      </c>
      <c r="D2603" s="307">
        <v>1994</v>
      </c>
      <c r="E2603" s="307" t="s">
        <v>194</v>
      </c>
      <c r="F2603" s="65">
        <f t="shared" si="161"/>
        <v>29</v>
      </c>
      <c r="G2603" s="66" t="str">
        <f t="shared" si="162"/>
        <v>Pre1997</v>
      </c>
      <c r="H2603" s="67" t="str">
        <f t="shared" si="164"/>
        <v>2023-T7 Tractor-29</v>
      </c>
      <c r="I2603" s="302">
        <v>6.8437217484294106E-5</v>
      </c>
      <c r="J2603" s="305">
        <f>VLOOKUP(H2603,T7_ReductionFactor!$G$10:$H$3591,2,FALSE)</f>
        <v>0.91291281474541319</v>
      </c>
      <c r="K2603" s="75">
        <f t="shared" si="163"/>
        <v>6.2477212846930936E-5</v>
      </c>
      <c r="L2603" s="11"/>
    </row>
    <row r="2604" spans="1:12" ht="16.149999999999999" customHeight="1" x14ac:dyDescent="0.25">
      <c r="A2604" s="9" t="s">
        <v>192</v>
      </c>
      <c r="B2604" s="7">
        <v>2023</v>
      </c>
      <c r="C2604" s="296" t="s">
        <v>36</v>
      </c>
      <c r="D2604" s="307">
        <v>1993</v>
      </c>
      <c r="E2604" s="307" t="s">
        <v>194</v>
      </c>
      <c r="F2604" s="65">
        <f t="shared" si="161"/>
        <v>30</v>
      </c>
      <c r="G2604" s="66" t="str">
        <f t="shared" si="162"/>
        <v>Pre1997</v>
      </c>
      <c r="H2604" s="67" t="str">
        <f t="shared" si="164"/>
        <v>2023-T7 Tractor-30</v>
      </c>
      <c r="I2604" s="302">
        <v>4.9059956054333397E-5</v>
      </c>
      <c r="J2604" s="305">
        <f>VLOOKUP(H2604,T7_ReductionFactor!$G$10:$H$3591,2,FALSE)</f>
        <v>1</v>
      </c>
      <c r="K2604" s="75">
        <f t="shared" si="163"/>
        <v>4.9059956054333397E-5</v>
      </c>
      <c r="L2604" s="11"/>
    </row>
    <row r="2605" spans="1:12" ht="16.149999999999999" customHeight="1" x14ac:dyDescent="0.25">
      <c r="A2605" s="9" t="s">
        <v>192</v>
      </c>
      <c r="B2605" s="7">
        <v>2023</v>
      </c>
      <c r="C2605" s="296" t="s">
        <v>36</v>
      </c>
      <c r="D2605" s="307">
        <v>1992</v>
      </c>
      <c r="E2605" s="307" t="s">
        <v>194</v>
      </c>
      <c r="F2605" s="65">
        <f t="shared" si="161"/>
        <v>31</v>
      </c>
      <c r="G2605" s="66" t="str">
        <f t="shared" si="162"/>
        <v>Pre1997</v>
      </c>
      <c r="H2605" s="67" t="str">
        <f t="shared" si="164"/>
        <v>2023-T7 Tractor-31</v>
      </c>
      <c r="I2605" s="302">
        <v>2.9691247966697801E-5</v>
      </c>
      <c r="J2605" s="305">
        <f>VLOOKUP(H2605,T7_ReductionFactor!$G$10:$H$3591,2,FALSE)</f>
        <v>1</v>
      </c>
      <c r="K2605" s="75">
        <f t="shared" si="163"/>
        <v>2.9691247966697801E-5</v>
      </c>
      <c r="L2605" s="11"/>
    </row>
    <row r="2606" spans="1:12" ht="16.149999999999999" customHeight="1" x14ac:dyDescent="0.25">
      <c r="A2606" s="9" t="s">
        <v>192</v>
      </c>
      <c r="B2606" s="7">
        <v>2023</v>
      </c>
      <c r="C2606" s="296" t="s">
        <v>36</v>
      </c>
      <c r="D2606" s="307">
        <v>1991</v>
      </c>
      <c r="E2606" s="307" t="s">
        <v>194</v>
      </c>
      <c r="F2606" s="65">
        <f t="shared" si="161"/>
        <v>32</v>
      </c>
      <c r="G2606" s="66" t="str">
        <f t="shared" si="162"/>
        <v>Pre1997</v>
      </c>
      <c r="H2606" s="67" t="str">
        <f t="shared" si="164"/>
        <v>2023-T7 Tractor-32</v>
      </c>
      <c r="I2606" s="302">
        <v>3.21417798066153E-5</v>
      </c>
      <c r="J2606" s="305">
        <f>VLOOKUP(H2606,T7_ReductionFactor!$G$10:$H$3591,2,FALSE)</f>
        <v>1</v>
      </c>
      <c r="K2606" s="75">
        <f t="shared" si="163"/>
        <v>3.21417798066153E-5</v>
      </c>
      <c r="L2606" s="11"/>
    </row>
    <row r="2607" spans="1:12" ht="16.149999999999999" customHeight="1" x14ac:dyDescent="0.25">
      <c r="A2607" s="9" t="s">
        <v>192</v>
      </c>
      <c r="B2607" s="7">
        <v>2023</v>
      </c>
      <c r="C2607" s="296" t="s">
        <v>36</v>
      </c>
      <c r="D2607" s="307">
        <v>1990</v>
      </c>
      <c r="E2607" s="307" t="s">
        <v>194</v>
      </c>
      <c r="F2607" s="65">
        <f t="shared" si="161"/>
        <v>33</v>
      </c>
      <c r="G2607" s="66" t="str">
        <f t="shared" si="162"/>
        <v>Pre1997</v>
      </c>
      <c r="H2607" s="67" t="str">
        <f t="shared" si="164"/>
        <v>2023-T7 Tractor-33</v>
      </c>
      <c r="I2607" s="302">
        <v>9.3985778890985199E-5</v>
      </c>
      <c r="J2607" s="305">
        <f>VLOOKUP(H2607,T7_ReductionFactor!$G$10:$H$3591,2,FALSE)</f>
        <v>1</v>
      </c>
      <c r="K2607" s="75">
        <f t="shared" si="163"/>
        <v>9.3985778890985199E-5</v>
      </c>
      <c r="L2607" s="11"/>
    </row>
    <row r="2608" spans="1:12" ht="16.149999999999999" customHeight="1" x14ac:dyDescent="0.25">
      <c r="A2608" s="9" t="s">
        <v>192</v>
      </c>
      <c r="B2608" s="7">
        <v>2023</v>
      </c>
      <c r="C2608" s="296" t="s">
        <v>36</v>
      </c>
      <c r="D2608" s="307">
        <v>1989</v>
      </c>
      <c r="E2608" s="307" t="s">
        <v>194</v>
      </c>
      <c r="F2608" s="65">
        <f t="shared" si="161"/>
        <v>34</v>
      </c>
      <c r="G2608" s="66" t="str">
        <f t="shared" si="162"/>
        <v>Pre1997</v>
      </c>
      <c r="H2608" s="67" t="str">
        <f t="shared" si="164"/>
        <v>2023-T7 Tractor-34</v>
      </c>
      <c r="I2608" s="302">
        <v>8.2495356630206502E-5</v>
      </c>
      <c r="J2608" s="305">
        <f>VLOOKUP(H2608,T7_ReductionFactor!$G$10:$H$3591,2,FALSE)</f>
        <v>1</v>
      </c>
      <c r="K2608" s="75">
        <f t="shared" si="163"/>
        <v>8.2495356630206502E-5</v>
      </c>
      <c r="L2608" s="11"/>
    </row>
    <row r="2609" spans="1:12" ht="16.149999999999999" customHeight="1" x14ac:dyDescent="0.25">
      <c r="A2609" s="9" t="s">
        <v>192</v>
      </c>
      <c r="B2609" s="7">
        <v>2023</v>
      </c>
      <c r="C2609" s="296" t="s">
        <v>36</v>
      </c>
      <c r="D2609" s="307">
        <v>1988</v>
      </c>
      <c r="E2609" s="307" t="s">
        <v>194</v>
      </c>
      <c r="F2609" s="65">
        <f t="shared" si="161"/>
        <v>35</v>
      </c>
      <c r="G2609" s="66" t="str">
        <f t="shared" si="162"/>
        <v>Pre1997</v>
      </c>
      <c r="H2609" s="67" t="str">
        <f t="shared" si="164"/>
        <v>2023-T7 Tractor-35</v>
      </c>
      <c r="I2609" s="302">
        <v>4.7840922876404402E-5</v>
      </c>
      <c r="J2609" s="305">
        <f>VLOOKUP(H2609,T7_ReductionFactor!$G$10:$H$3591,2,FALSE)</f>
        <v>1</v>
      </c>
      <c r="K2609" s="75">
        <f t="shared" si="163"/>
        <v>4.7840922876404402E-5</v>
      </c>
      <c r="L2609" s="11"/>
    </row>
    <row r="2610" spans="1:12" ht="16.149999999999999" customHeight="1" x14ac:dyDescent="0.25">
      <c r="A2610" s="9" t="s">
        <v>192</v>
      </c>
      <c r="B2610" s="7">
        <v>2023</v>
      </c>
      <c r="C2610" s="296" t="s">
        <v>36</v>
      </c>
      <c r="D2610" s="307">
        <v>1987</v>
      </c>
      <c r="E2610" s="307" t="s">
        <v>194</v>
      </c>
      <c r="F2610" s="65">
        <f t="shared" si="161"/>
        <v>36</v>
      </c>
      <c r="G2610" s="66" t="str">
        <f t="shared" si="162"/>
        <v>Pre1997</v>
      </c>
      <c r="H2610" s="67" t="str">
        <f t="shared" si="164"/>
        <v>2023-T7 Tractor-36</v>
      </c>
      <c r="I2610" s="302">
        <v>4.1288265747366497E-5</v>
      </c>
      <c r="J2610" s="305">
        <f>VLOOKUP(H2610,T7_ReductionFactor!$G$10:$H$3591,2,FALSE)</f>
        <v>1</v>
      </c>
      <c r="K2610" s="75">
        <f t="shared" si="163"/>
        <v>4.1288265747366497E-5</v>
      </c>
      <c r="L2610" s="11"/>
    </row>
    <row r="2611" spans="1:12" ht="16.149999999999999" customHeight="1" x14ac:dyDescent="0.25">
      <c r="A2611" s="9" t="s">
        <v>192</v>
      </c>
      <c r="B2611" s="7">
        <v>2023</v>
      </c>
      <c r="C2611" s="296" t="s">
        <v>36</v>
      </c>
      <c r="D2611" s="307">
        <v>1986</v>
      </c>
      <c r="E2611" s="307" t="s">
        <v>194</v>
      </c>
      <c r="F2611" s="65">
        <f t="shared" si="161"/>
        <v>37</v>
      </c>
      <c r="G2611" s="66" t="str">
        <f t="shared" si="162"/>
        <v>Pre1997</v>
      </c>
      <c r="H2611" s="67" t="str">
        <f t="shared" si="164"/>
        <v>2023-T7 Tractor-37</v>
      </c>
      <c r="I2611" s="302">
        <v>2.7883532736514202E-5</v>
      </c>
      <c r="J2611" s="305">
        <f>VLOOKUP(H2611,T7_ReductionFactor!$G$10:$H$3591,2,FALSE)</f>
        <v>1</v>
      </c>
      <c r="K2611" s="75">
        <f t="shared" si="163"/>
        <v>2.7883532736514202E-5</v>
      </c>
      <c r="L2611" s="11"/>
    </row>
    <row r="2612" spans="1:12" ht="16.149999999999999" customHeight="1" x14ac:dyDescent="0.25">
      <c r="A2612" s="9" t="s">
        <v>192</v>
      </c>
      <c r="B2612" s="7">
        <v>2023</v>
      </c>
      <c r="C2612" s="296" t="s">
        <v>36</v>
      </c>
      <c r="D2612" s="307">
        <v>1985</v>
      </c>
      <c r="E2612" s="307" t="s">
        <v>194</v>
      </c>
      <c r="F2612" s="65">
        <f t="shared" si="161"/>
        <v>38</v>
      </c>
      <c r="G2612" s="66" t="str">
        <f t="shared" si="162"/>
        <v>Pre1997</v>
      </c>
      <c r="H2612" s="67" t="str">
        <f t="shared" si="164"/>
        <v>2023-T7 Tractor-38</v>
      </c>
      <c r="I2612" s="302">
        <v>3.3286234196981001E-5</v>
      </c>
      <c r="J2612" s="305">
        <f>VLOOKUP(H2612,T7_ReductionFactor!$G$10:$H$3591,2,FALSE)</f>
        <v>1</v>
      </c>
      <c r="K2612" s="75">
        <f t="shared" si="163"/>
        <v>3.3286234196981001E-5</v>
      </c>
      <c r="L2612" s="11"/>
    </row>
    <row r="2613" spans="1:12" ht="16.149999999999999" customHeight="1" x14ac:dyDescent="0.25">
      <c r="A2613" s="9" t="s">
        <v>192</v>
      </c>
      <c r="B2613" s="7">
        <v>2023</v>
      </c>
      <c r="C2613" s="296" t="s">
        <v>36</v>
      </c>
      <c r="D2613" s="307">
        <v>1984</v>
      </c>
      <c r="E2613" s="307" t="s">
        <v>194</v>
      </c>
      <c r="F2613" s="65">
        <f t="shared" si="161"/>
        <v>39</v>
      </c>
      <c r="G2613" s="66" t="str">
        <f t="shared" si="162"/>
        <v>Pre1997</v>
      </c>
      <c r="H2613" s="67" t="str">
        <f t="shared" si="164"/>
        <v>2023-T7 Tractor-39</v>
      </c>
      <c r="I2613" s="302">
        <v>2.4851620378881499E-5</v>
      </c>
      <c r="J2613" s="305">
        <f>VLOOKUP(H2613,T7_ReductionFactor!$G$10:$H$3591,2,FALSE)</f>
        <v>1</v>
      </c>
      <c r="K2613" s="75">
        <f t="shared" si="163"/>
        <v>2.4851620378881499E-5</v>
      </c>
      <c r="L2613" s="11"/>
    </row>
    <row r="2614" spans="1:12" ht="16.149999999999999" customHeight="1" x14ac:dyDescent="0.25">
      <c r="A2614" s="9" t="s">
        <v>192</v>
      </c>
      <c r="B2614" s="7">
        <v>2023</v>
      </c>
      <c r="C2614" s="296" t="s">
        <v>36</v>
      </c>
      <c r="D2614" s="307">
        <v>1983</v>
      </c>
      <c r="E2614" s="307" t="s">
        <v>194</v>
      </c>
      <c r="F2614" s="65">
        <f t="shared" si="161"/>
        <v>40</v>
      </c>
      <c r="G2614" s="66" t="str">
        <f t="shared" si="162"/>
        <v>Pre1997</v>
      </c>
      <c r="H2614" s="67" t="str">
        <f t="shared" si="164"/>
        <v>2023-T7 Tractor-40</v>
      </c>
      <c r="I2614" s="302">
        <v>4.6725759655733302E-6</v>
      </c>
      <c r="J2614" s="305">
        <f>VLOOKUP(H2614,T7_ReductionFactor!$G$10:$H$3591,2,FALSE)</f>
        <v>1</v>
      </c>
      <c r="K2614" s="75">
        <f t="shared" si="163"/>
        <v>4.6725759655733302E-6</v>
      </c>
      <c r="L2614" s="11"/>
    </row>
    <row r="2615" spans="1:12" ht="16.149999999999999" customHeight="1" x14ac:dyDescent="0.25">
      <c r="A2615" s="9" t="s">
        <v>192</v>
      </c>
      <c r="B2615" s="7">
        <v>2023</v>
      </c>
      <c r="C2615" s="296" t="s">
        <v>36</v>
      </c>
      <c r="D2615" s="307">
        <v>1982</v>
      </c>
      <c r="E2615" s="307" t="s">
        <v>194</v>
      </c>
      <c r="F2615" s="65">
        <f t="shared" si="161"/>
        <v>41</v>
      </c>
      <c r="G2615" s="66" t="str">
        <f t="shared" si="162"/>
        <v>Pre1997</v>
      </c>
      <c r="H2615" s="67" t="str">
        <f t="shared" si="164"/>
        <v>2023-T7 Tractor-41</v>
      </c>
      <c r="I2615" s="302">
        <v>7.6912696842727701E-6</v>
      </c>
      <c r="J2615" s="305">
        <f>VLOOKUP(H2615,T7_ReductionFactor!$G$10:$H$3591,2,FALSE)</f>
        <v>1</v>
      </c>
      <c r="K2615" s="75">
        <f t="shared" si="163"/>
        <v>7.6912696842727701E-6</v>
      </c>
      <c r="L2615" s="11"/>
    </row>
    <row r="2616" spans="1:12" ht="16.149999999999999" customHeight="1" x14ac:dyDescent="0.25">
      <c r="A2616" s="9" t="s">
        <v>192</v>
      </c>
      <c r="B2616" s="7">
        <v>2023</v>
      </c>
      <c r="C2616" s="296" t="s">
        <v>36</v>
      </c>
      <c r="D2616" s="307">
        <v>1981</v>
      </c>
      <c r="E2616" s="307" t="s">
        <v>194</v>
      </c>
      <c r="F2616" s="65">
        <f t="shared" si="161"/>
        <v>42</v>
      </c>
      <c r="G2616" s="66" t="str">
        <f t="shared" si="162"/>
        <v>Pre1997</v>
      </c>
      <c r="H2616" s="67" t="str">
        <f t="shared" si="164"/>
        <v>2023-T7 Tractor-42</v>
      </c>
      <c r="I2616" s="302">
        <v>1.07639874958209E-5</v>
      </c>
      <c r="J2616" s="305">
        <f>VLOOKUP(H2616,T7_ReductionFactor!$G$10:$H$3591,2,FALSE)</f>
        <v>1</v>
      </c>
      <c r="K2616" s="75">
        <f t="shared" si="163"/>
        <v>1.07639874958209E-5</v>
      </c>
      <c r="L2616" s="11"/>
    </row>
    <row r="2617" spans="1:12" ht="16.149999999999999" customHeight="1" x14ac:dyDescent="0.25">
      <c r="A2617" s="9" t="s">
        <v>192</v>
      </c>
      <c r="B2617" s="7">
        <v>2023</v>
      </c>
      <c r="C2617" s="296" t="s">
        <v>36</v>
      </c>
      <c r="D2617" s="307">
        <v>1980</v>
      </c>
      <c r="E2617" s="307" t="s">
        <v>194</v>
      </c>
      <c r="F2617" s="65">
        <f t="shared" si="161"/>
        <v>43</v>
      </c>
      <c r="G2617" s="66" t="str">
        <f t="shared" si="162"/>
        <v>Pre1997</v>
      </c>
      <c r="H2617" s="67" t="str">
        <f t="shared" si="164"/>
        <v>2023-T7 Tractor-43</v>
      </c>
      <c r="I2617" s="302">
        <v>4.3747484454595901E-7</v>
      </c>
      <c r="J2617" s="305">
        <f>VLOOKUP(H2617,T7_ReductionFactor!$G$10:$H$3591,2,FALSE)</f>
        <v>1</v>
      </c>
      <c r="K2617" s="75">
        <f t="shared" si="163"/>
        <v>4.3747484454595901E-7</v>
      </c>
      <c r="L2617" s="11"/>
    </row>
    <row r="2618" spans="1:12" ht="16.149999999999999" customHeight="1" x14ac:dyDescent="0.25">
      <c r="A2618" s="9" t="s">
        <v>192</v>
      </c>
      <c r="B2618" s="7">
        <v>2023</v>
      </c>
      <c r="C2618" s="296" t="s">
        <v>36</v>
      </c>
      <c r="D2618" s="307">
        <v>1979</v>
      </c>
      <c r="E2618" s="307" t="s">
        <v>194</v>
      </c>
      <c r="F2618" s="65">
        <f t="shared" si="161"/>
        <v>44</v>
      </c>
      <c r="G2618" s="66" t="str">
        <f t="shared" si="162"/>
        <v>Pre1997</v>
      </c>
      <c r="H2618" s="67" t="str">
        <f t="shared" si="164"/>
        <v>2023-T7 Tractor-44</v>
      </c>
      <c r="I2618" s="302">
        <v>1.2550979351321499E-6</v>
      </c>
      <c r="J2618" s="305">
        <f>VLOOKUP(H2618,T7_ReductionFactor!$G$10:$H$3591,2,FALSE)</f>
        <v>1</v>
      </c>
      <c r="K2618" s="75">
        <f t="shared" si="163"/>
        <v>1.2550979351321499E-6</v>
      </c>
      <c r="L2618" s="11"/>
    </row>
    <row r="2619" spans="1:12" ht="16.149999999999999" customHeight="1" x14ac:dyDescent="0.25">
      <c r="A2619" s="9" t="s">
        <v>192</v>
      </c>
      <c r="B2619" s="7">
        <v>2023</v>
      </c>
      <c r="C2619" s="296" t="s">
        <v>37</v>
      </c>
      <c r="D2619" s="307">
        <v>2024</v>
      </c>
      <c r="E2619" s="307" t="s">
        <v>194</v>
      </c>
      <c r="F2619" s="65">
        <f t="shared" si="161"/>
        <v>-1</v>
      </c>
      <c r="G2619" s="66" t="str">
        <f t="shared" si="162"/>
        <v>2013+</v>
      </c>
      <c r="H2619" s="67" t="str">
        <f t="shared" si="164"/>
        <v>2023-T7 Tractor Construction--1</v>
      </c>
      <c r="I2619" s="302">
        <v>4.9493082178245398E-5</v>
      </c>
      <c r="J2619" s="305">
        <f>VLOOKUP(H2619,T7_ReductionFactor!$G$10:$H$3591,2,FALSE)</f>
        <v>1</v>
      </c>
      <c r="K2619" s="75">
        <f t="shared" si="163"/>
        <v>4.9493082178245398E-5</v>
      </c>
      <c r="L2619" s="11"/>
    </row>
    <row r="2620" spans="1:12" ht="16.149999999999999" customHeight="1" x14ac:dyDescent="0.25">
      <c r="A2620" s="9" t="s">
        <v>192</v>
      </c>
      <c r="B2620" s="7">
        <v>2023</v>
      </c>
      <c r="C2620" s="296" t="s">
        <v>37</v>
      </c>
      <c r="D2620" s="307">
        <v>2023</v>
      </c>
      <c r="E2620" s="307" t="s">
        <v>194</v>
      </c>
      <c r="F2620" s="65">
        <f t="shared" si="161"/>
        <v>0</v>
      </c>
      <c r="G2620" s="66" t="str">
        <f t="shared" si="162"/>
        <v>2013+</v>
      </c>
      <c r="H2620" s="67" t="str">
        <f t="shared" si="164"/>
        <v>2023-T7 Tractor Construction-0</v>
      </c>
      <c r="I2620" s="302">
        <v>3.56580532959238E-4</v>
      </c>
      <c r="J2620" s="305">
        <f>VLOOKUP(H2620,T7_ReductionFactor!$G$10:$H$3591,2,FALSE)</f>
        <v>0.91908470423627187</v>
      </c>
      <c r="K2620" s="75">
        <f t="shared" si="163"/>
        <v>3.2772771367125343E-4</v>
      </c>
      <c r="L2620" s="11"/>
    </row>
    <row r="2621" spans="1:12" ht="16.149999999999999" customHeight="1" x14ac:dyDescent="0.25">
      <c r="A2621" s="9" t="s">
        <v>192</v>
      </c>
      <c r="B2621" s="7">
        <v>2023</v>
      </c>
      <c r="C2621" s="296" t="s">
        <v>37</v>
      </c>
      <c r="D2621" s="307">
        <v>2022</v>
      </c>
      <c r="E2621" s="307" t="s">
        <v>194</v>
      </c>
      <c r="F2621" s="65">
        <f t="shared" si="161"/>
        <v>1</v>
      </c>
      <c r="G2621" s="66" t="str">
        <f t="shared" si="162"/>
        <v>2013+</v>
      </c>
      <c r="H2621" s="67" t="str">
        <f t="shared" si="164"/>
        <v>2023-T7 Tractor Construction-1</v>
      </c>
      <c r="I2621" s="302">
        <v>5.6413601947564096E-4</v>
      </c>
      <c r="J2621" s="305">
        <f>VLOOKUP(H2621,T7_ReductionFactor!$G$10:$H$3591,2,FALSE)</f>
        <v>0.86776900663895262</v>
      </c>
      <c r="K2621" s="75">
        <f t="shared" si="163"/>
        <v>4.8953975322962981E-4</v>
      </c>
      <c r="L2621" s="11"/>
    </row>
    <row r="2622" spans="1:12" ht="16.149999999999999" customHeight="1" x14ac:dyDescent="0.25">
      <c r="A2622" s="9" t="s">
        <v>192</v>
      </c>
      <c r="B2622" s="7">
        <v>2023</v>
      </c>
      <c r="C2622" s="296" t="s">
        <v>37</v>
      </c>
      <c r="D2622" s="307">
        <v>2021</v>
      </c>
      <c r="E2622" s="307" t="s">
        <v>194</v>
      </c>
      <c r="F2622" s="65">
        <f t="shared" si="161"/>
        <v>2</v>
      </c>
      <c r="G2622" s="66" t="str">
        <f t="shared" si="162"/>
        <v>2013+</v>
      </c>
      <c r="H2622" s="67" t="str">
        <f t="shared" si="164"/>
        <v>2023-T7 Tractor Construction-2</v>
      </c>
      <c r="I2622" s="302">
        <v>6.5086969917558602E-4</v>
      </c>
      <c r="J2622" s="305">
        <f>VLOOKUP(H2622,T7_ReductionFactor!$G$10:$H$3591,2,FALSE)</f>
        <v>0.83267616048116033</v>
      </c>
      <c r="K2622" s="75">
        <f t="shared" si="163"/>
        <v>5.4196368208305477E-4</v>
      </c>
      <c r="L2622" s="11"/>
    </row>
    <row r="2623" spans="1:12" ht="16.149999999999999" customHeight="1" x14ac:dyDescent="0.25">
      <c r="A2623" s="9" t="s">
        <v>192</v>
      </c>
      <c r="B2623" s="7">
        <v>2023</v>
      </c>
      <c r="C2623" s="296" t="s">
        <v>37</v>
      </c>
      <c r="D2623" s="307">
        <v>2020</v>
      </c>
      <c r="E2623" s="307" t="s">
        <v>194</v>
      </c>
      <c r="F2623" s="65">
        <f t="shared" si="161"/>
        <v>3</v>
      </c>
      <c r="G2623" s="66" t="str">
        <f t="shared" si="162"/>
        <v>2013+</v>
      </c>
      <c r="H2623" s="67" t="str">
        <f t="shared" si="164"/>
        <v>2023-T7 Tractor Construction-3</v>
      </c>
      <c r="I2623" s="302">
        <v>8.2898092398251701E-4</v>
      </c>
      <c r="J2623" s="305">
        <f>VLOOKUP(H2623,T7_ReductionFactor!$G$10:$H$3591,2,FALSE)</f>
        <v>0.80547790766713734</v>
      </c>
      <c r="K2623" s="75">
        <f t="shared" si="163"/>
        <v>6.6772582014540806E-4</v>
      </c>
      <c r="L2623" s="11"/>
    </row>
    <row r="2624" spans="1:12" ht="16.149999999999999" customHeight="1" x14ac:dyDescent="0.25">
      <c r="A2624" s="9" t="s">
        <v>192</v>
      </c>
      <c r="B2624" s="7">
        <v>2023</v>
      </c>
      <c r="C2624" s="296" t="s">
        <v>37</v>
      </c>
      <c r="D2624" s="307">
        <v>2019</v>
      </c>
      <c r="E2624" s="307" t="s">
        <v>194</v>
      </c>
      <c r="F2624" s="65">
        <f t="shared" si="161"/>
        <v>4</v>
      </c>
      <c r="G2624" s="66" t="str">
        <f t="shared" si="162"/>
        <v>2013+</v>
      </c>
      <c r="H2624" s="67" t="str">
        <f t="shared" si="164"/>
        <v>2023-T7 Tractor Construction-4</v>
      </c>
      <c r="I2624" s="302">
        <v>1.0269262863761401E-3</v>
      </c>
      <c r="J2624" s="305">
        <f>VLOOKUP(H2624,T7_ReductionFactor!$G$10:$H$3591,2,FALSE)</f>
        <v>0.78417966780753123</v>
      </c>
      <c r="K2624" s="75">
        <f t="shared" si="163"/>
        <v>8.0529471411326322E-4</v>
      </c>
      <c r="L2624" s="11"/>
    </row>
    <row r="2625" spans="1:12" ht="16.149999999999999" customHeight="1" x14ac:dyDescent="0.25">
      <c r="A2625" s="9" t="s">
        <v>192</v>
      </c>
      <c r="B2625" s="7">
        <v>2023</v>
      </c>
      <c r="C2625" s="296" t="s">
        <v>37</v>
      </c>
      <c r="D2625" s="307">
        <v>2018</v>
      </c>
      <c r="E2625" s="307" t="s">
        <v>194</v>
      </c>
      <c r="F2625" s="65">
        <f t="shared" si="161"/>
        <v>5</v>
      </c>
      <c r="G2625" s="66" t="str">
        <f t="shared" si="162"/>
        <v>2013+</v>
      </c>
      <c r="H2625" s="67" t="str">
        <f t="shared" si="164"/>
        <v>2023-T7 Tractor Construction-5</v>
      </c>
      <c r="I2625" s="302">
        <v>1.1512930219540699E-3</v>
      </c>
      <c r="J2625" s="305">
        <f>VLOOKUP(H2625,T7_ReductionFactor!$G$10:$H$3591,2,FALSE)</f>
        <v>0.76608802083322203</v>
      </c>
      <c r="K2625" s="75">
        <f t="shared" si="163"/>
        <v>8.8199179258789261E-4</v>
      </c>
      <c r="L2625" s="11"/>
    </row>
    <row r="2626" spans="1:12" ht="16.149999999999999" customHeight="1" x14ac:dyDescent="0.25">
      <c r="A2626" s="9" t="s">
        <v>192</v>
      </c>
      <c r="B2626" s="7">
        <v>2023</v>
      </c>
      <c r="C2626" s="296" t="s">
        <v>37</v>
      </c>
      <c r="D2626" s="307">
        <v>2017</v>
      </c>
      <c r="E2626" s="307" t="s">
        <v>194</v>
      </c>
      <c r="F2626" s="65">
        <f t="shared" si="161"/>
        <v>6</v>
      </c>
      <c r="G2626" s="66" t="str">
        <f t="shared" si="162"/>
        <v>2013+</v>
      </c>
      <c r="H2626" s="67" t="str">
        <f t="shared" si="164"/>
        <v>2023-T7 Tractor Construction-6</v>
      </c>
      <c r="I2626" s="302">
        <v>1.25321658388609E-3</v>
      </c>
      <c r="J2626" s="305">
        <f>VLOOKUP(H2626,T7_ReductionFactor!$G$10:$H$3591,2,FALSE)</f>
        <v>0.75540733820456218</v>
      </c>
      <c r="K2626" s="75">
        <f t="shared" si="163"/>
        <v>9.4668900382720571E-4</v>
      </c>
      <c r="L2626" s="11"/>
    </row>
    <row r="2627" spans="1:12" ht="16.149999999999999" customHeight="1" x14ac:dyDescent="0.25">
      <c r="A2627" s="9" t="s">
        <v>192</v>
      </c>
      <c r="B2627" s="7">
        <v>2023</v>
      </c>
      <c r="C2627" s="296" t="s">
        <v>37</v>
      </c>
      <c r="D2627" s="307">
        <v>2016</v>
      </c>
      <c r="E2627" s="307" t="s">
        <v>194</v>
      </c>
      <c r="F2627" s="65">
        <f t="shared" si="161"/>
        <v>7</v>
      </c>
      <c r="G2627" s="66" t="str">
        <f t="shared" si="162"/>
        <v>2013+</v>
      </c>
      <c r="H2627" s="67" t="str">
        <f t="shared" si="164"/>
        <v>2023-T7 Tractor Construction-7</v>
      </c>
      <c r="I2627" s="302">
        <v>2.79555379369603E-3</v>
      </c>
      <c r="J2627" s="305">
        <f>VLOOKUP(H2627,T7_ReductionFactor!$G$10:$H$3591,2,FALSE)</f>
        <v>0.74775185883655881</v>
      </c>
      <c r="K2627" s="75">
        <f t="shared" si="163"/>
        <v>2.0903805457138003E-3</v>
      </c>
      <c r="L2627" s="11"/>
    </row>
    <row r="2628" spans="1:12" ht="16.149999999999999" customHeight="1" x14ac:dyDescent="0.25">
      <c r="A2628" s="9" t="s">
        <v>192</v>
      </c>
      <c r="B2628" s="7">
        <v>2023</v>
      </c>
      <c r="C2628" s="296" t="s">
        <v>37</v>
      </c>
      <c r="D2628" s="307">
        <v>2015</v>
      </c>
      <c r="E2628" s="307" t="s">
        <v>194</v>
      </c>
      <c r="F2628" s="65">
        <f t="shared" si="161"/>
        <v>8</v>
      </c>
      <c r="G2628" s="66" t="str">
        <f t="shared" si="162"/>
        <v>2013+</v>
      </c>
      <c r="H2628" s="67" t="str">
        <f t="shared" si="164"/>
        <v>2023-T7 Tractor Construction-8</v>
      </c>
      <c r="I2628" s="302">
        <v>7.5161305470083902E-3</v>
      </c>
      <c r="J2628" s="305">
        <f>VLOOKUP(H2628,T7_ReductionFactor!$G$10:$H$3591,2,FALSE)</f>
        <v>0.74149212304835899</v>
      </c>
      <c r="K2628" s="75">
        <f t="shared" si="163"/>
        <v>5.5731515964098748E-3</v>
      </c>
      <c r="L2628" s="11"/>
    </row>
    <row r="2629" spans="1:12" ht="16.149999999999999" customHeight="1" x14ac:dyDescent="0.25">
      <c r="A2629" s="9" t="s">
        <v>192</v>
      </c>
      <c r="B2629" s="7">
        <v>2023</v>
      </c>
      <c r="C2629" s="296" t="s">
        <v>37</v>
      </c>
      <c r="D2629" s="307">
        <v>2014</v>
      </c>
      <c r="E2629" s="307" t="s">
        <v>194</v>
      </c>
      <c r="F2629" s="65">
        <f t="shared" si="161"/>
        <v>9</v>
      </c>
      <c r="G2629" s="66" t="str">
        <f t="shared" si="162"/>
        <v>2013+</v>
      </c>
      <c r="H2629" s="67" t="str">
        <f t="shared" si="164"/>
        <v>2023-T7 Tractor Construction-9</v>
      </c>
      <c r="I2629" s="302">
        <v>3.2364526535221799E-3</v>
      </c>
      <c r="J2629" s="305">
        <f>VLOOKUP(H2629,T7_ReductionFactor!$G$10:$H$3591,2,FALSE)</f>
        <v>0.73629214036464663</v>
      </c>
      <c r="K2629" s="75">
        <f t="shared" si="163"/>
        <v>2.3829746514506859E-3</v>
      </c>
      <c r="L2629" s="11"/>
    </row>
    <row r="2630" spans="1:12" ht="16.149999999999999" customHeight="1" x14ac:dyDescent="0.25">
      <c r="A2630" s="9" t="s">
        <v>192</v>
      </c>
      <c r="B2630" s="7">
        <v>2023</v>
      </c>
      <c r="C2630" s="296" t="s">
        <v>37</v>
      </c>
      <c r="D2630" s="307">
        <v>2013</v>
      </c>
      <c r="E2630" s="307" t="s">
        <v>194</v>
      </c>
      <c r="F2630" s="65">
        <f t="shared" si="161"/>
        <v>10</v>
      </c>
      <c r="G2630" s="66" t="str">
        <f t="shared" si="162"/>
        <v>2010-12</v>
      </c>
      <c r="H2630" s="67" t="str">
        <f t="shared" si="164"/>
        <v>2023-T7 Tractor Construction-10</v>
      </c>
      <c r="I2630" s="302">
        <v>4.2582042013870501E-3</v>
      </c>
      <c r="J2630" s="305">
        <f>VLOOKUP(H2630,T7_ReductionFactor!$G$10:$H$3591,2,FALSE)</f>
        <v>0.70855301534650206</v>
      </c>
      <c r="K2630" s="75">
        <f t="shared" si="163"/>
        <v>3.0171634268539378E-3</v>
      </c>
      <c r="L2630" s="11"/>
    </row>
    <row r="2631" spans="1:12" ht="16.149999999999999" customHeight="1" x14ac:dyDescent="0.25">
      <c r="A2631" s="9" t="s">
        <v>192</v>
      </c>
      <c r="B2631" s="7">
        <v>2023</v>
      </c>
      <c r="C2631" s="296" t="s">
        <v>37</v>
      </c>
      <c r="D2631" s="307">
        <v>2012</v>
      </c>
      <c r="E2631" s="307" t="s">
        <v>194</v>
      </c>
      <c r="F2631" s="65">
        <f t="shared" si="161"/>
        <v>11</v>
      </c>
      <c r="G2631" s="66" t="str">
        <f t="shared" si="162"/>
        <v>2010-12</v>
      </c>
      <c r="H2631" s="67" t="str">
        <f t="shared" si="164"/>
        <v>2023-T7 Tractor Construction-11</v>
      </c>
      <c r="I2631" s="302">
        <v>4.8369099946887796E-3</v>
      </c>
      <c r="J2631" s="305">
        <f>VLOOKUP(H2631,T7_ReductionFactor!$G$10:$H$3591,2,FALSE)</f>
        <v>0.7062270074251551</v>
      </c>
      <c r="K2631" s="75">
        <f t="shared" si="163"/>
        <v>3.4159564707338798E-3</v>
      </c>
      <c r="L2631" s="11"/>
    </row>
    <row r="2632" spans="1:12" ht="16.149999999999999" customHeight="1" x14ac:dyDescent="0.25">
      <c r="A2632" s="9" t="s">
        <v>192</v>
      </c>
      <c r="B2632" s="7">
        <v>2023</v>
      </c>
      <c r="C2632" s="296" t="s">
        <v>37</v>
      </c>
      <c r="D2632" s="307">
        <v>2011</v>
      </c>
      <c r="E2632" s="307" t="s">
        <v>194</v>
      </c>
      <c r="F2632" s="65">
        <f t="shared" si="161"/>
        <v>12</v>
      </c>
      <c r="G2632" s="66" t="str">
        <f t="shared" si="162"/>
        <v>2010-12</v>
      </c>
      <c r="H2632" s="67" t="str">
        <f t="shared" si="164"/>
        <v>2023-T7 Tractor Construction-12</v>
      </c>
      <c r="I2632" s="302">
        <v>3.8910312050903602E-5</v>
      </c>
      <c r="J2632" s="305">
        <f>VLOOKUP(H2632,T7_ReductionFactor!$G$10:$H$3591,2,FALSE)</f>
        <v>0.7062270074251551</v>
      </c>
      <c r="K2632" s="75">
        <f t="shared" si="163"/>
        <v>2.7479513237688601E-5</v>
      </c>
      <c r="L2632" s="11"/>
    </row>
    <row r="2633" spans="1:12" ht="16.149999999999999" customHeight="1" x14ac:dyDescent="0.25">
      <c r="A2633" s="9" t="s">
        <v>192</v>
      </c>
      <c r="B2633" s="7">
        <v>2023</v>
      </c>
      <c r="C2633" s="296" t="s">
        <v>37</v>
      </c>
      <c r="D2633" s="307">
        <v>2010</v>
      </c>
      <c r="E2633" s="307" t="s">
        <v>194</v>
      </c>
      <c r="F2633" s="65">
        <f t="shared" ref="F2633:F2696" si="165">B2633-D2633</f>
        <v>13</v>
      </c>
      <c r="G2633" s="66" t="str">
        <f t="shared" ref="G2633:G2696" si="166">IF(D2633&lt;1998,"Pre1997",IF(D2633&lt;2008,"1997-06",IF(D2633&lt;2011,"2007-09",IF(D2633&lt;2014,"2010-12","2013+"))))</f>
        <v>2007-09</v>
      </c>
      <c r="H2633" s="67" t="str">
        <f t="shared" si="164"/>
        <v>2023-T7 Tractor Construction-13</v>
      </c>
      <c r="I2633" s="302">
        <v>3.5160273347851097E-5</v>
      </c>
      <c r="J2633" s="305">
        <f>VLOOKUP(H2633,T7_ReductionFactor!$G$10:$H$3591,2,FALSE)</f>
        <v>0.74237855138321152</v>
      </c>
      <c r="K2633" s="75">
        <f t="shared" ref="K2633:K2696" si="167">I2633*J2633</f>
        <v>2.6102232794215438E-5</v>
      </c>
      <c r="L2633" s="11"/>
    </row>
    <row r="2634" spans="1:12" ht="16.149999999999999" customHeight="1" x14ac:dyDescent="0.25">
      <c r="A2634" s="9" t="s">
        <v>192</v>
      </c>
      <c r="B2634" s="7">
        <v>2023</v>
      </c>
      <c r="C2634" s="296" t="s">
        <v>37</v>
      </c>
      <c r="D2634" s="307">
        <v>2009</v>
      </c>
      <c r="E2634" s="307" t="s">
        <v>194</v>
      </c>
      <c r="F2634" s="65">
        <f t="shared" si="165"/>
        <v>14</v>
      </c>
      <c r="G2634" s="66" t="str">
        <f t="shared" si="166"/>
        <v>2007-09</v>
      </c>
      <c r="H2634" s="67" t="str">
        <f t="shared" ref="H2634:H2697" si="168">CONCATENATE(B2634,"-",C2634,"-",F2634)</f>
        <v>2023-T7 Tractor Construction-14</v>
      </c>
      <c r="I2634" s="302">
        <v>4.21422181102843E-5</v>
      </c>
      <c r="J2634" s="305">
        <f>VLOOKUP(H2634,T7_ReductionFactor!$G$10:$H$3591,2,FALSE)</f>
        <v>0.74237855138321152</v>
      </c>
      <c r="K2634" s="75">
        <f t="shared" si="167"/>
        <v>3.1285478832788201E-5</v>
      </c>
      <c r="L2634" s="11"/>
    </row>
    <row r="2635" spans="1:12" ht="16.149999999999999" customHeight="1" x14ac:dyDescent="0.25">
      <c r="A2635" s="9" t="s">
        <v>192</v>
      </c>
      <c r="B2635" s="7">
        <v>2023</v>
      </c>
      <c r="C2635" s="296" t="s">
        <v>37</v>
      </c>
      <c r="D2635" s="307">
        <v>2008</v>
      </c>
      <c r="E2635" s="307" t="s">
        <v>194</v>
      </c>
      <c r="F2635" s="65">
        <f t="shared" si="165"/>
        <v>15</v>
      </c>
      <c r="G2635" s="66" t="str">
        <f t="shared" si="166"/>
        <v>2007-09</v>
      </c>
      <c r="H2635" s="67" t="str">
        <f t="shared" si="168"/>
        <v>2023-T7 Tractor Construction-15</v>
      </c>
      <c r="I2635" s="302">
        <v>3.5433309974082302E-5</v>
      </c>
      <c r="J2635" s="305">
        <f>VLOOKUP(H2635,T7_ReductionFactor!$G$10:$H$3591,2,FALSE)</f>
        <v>0.74237855138321152</v>
      </c>
      <c r="K2635" s="75">
        <f t="shared" si="167"/>
        <v>2.6304929329271521E-5</v>
      </c>
      <c r="L2635" s="11"/>
    </row>
    <row r="2636" spans="1:12" ht="16.149999999999999" customHeight="1" x14ac:dyDescent="0.25">
      <c r="A2636" s="9" t="s">
        <v>192</v>
      </c>
      <c r="B2636" s="7">
        <v>2023</v>
      </c>
      <c r="C2636" s="296" t="s">
        <v>37</v>
      </c>
      <c r="D2636" s="307">
        <v>2007</v>
      </c>
      <c r="E2636" s="307" t="s">
        <v>194</v>
      </c>
      <c r="F2636" s="65">
        <f t="shared" si="165"/>
        <v>16</v>
      </c>
      <c r="G2636" s="66" t="str">
        <f t="shared" si="166"/>
        <v>1997-06</v>
      </c>
      <c r="H2636" s="67" t="str">
        <f t="shared" si="168"/>
        <v>2023-T7 Tractor Construction-16</v>
      </c>
      <c r="I2636" s="302">
        <v>1.3816566847878401E-4</v>
      </c>
      <c r="J2636" s="305">
        <f>VLOOKUP(H2636,T7_ReductionFactor!$G$10:$H$3591,2,FALSE)</f>
        <v>0.85811088814202852</v>
      </c>
      <c r="K2636" s="75">
        <f t="shared" si="167"/>
        <v>1.1856146448906642E-4</v>
      </c>
      <c r="L2636" s="11"/>
    </row>
    <row r="2637" spans="1:12" ht="16.149999999999999" customHeight="1" x14ac:dyDescent="0.25">
      <c r="A2637" s="9" t="s">
        <v>192</v>
      </c>
      <c r="B2637" s="7">
        <v>2023</v>
      </c>
      <c r="C2637" s="296" t="s">
        <v>37</v>
      </c>
      <c r="D2637" s="307">
        <v>2006</v>
      </c>
      <c r="E2637" s="307" t="s">
        <v>194</v>
      </c>
      <c r="F2637" s="65">
        <f t="shared" si="165"/>
        <v>17</v>
      </c>
      <c r="G2637" s="66" t="str">
        <f t="shared" si="166"/>
        <v>1997-06</v>
      </c>
      <c r="H2637" s="67" t="str">
        <f t="shared" si="168"/>
        <v>2023-T7 Tractor Construction-17</v>
      </c>
      <c r="I2637" s="302">
        <v>1.5382158210755999E-4</v>
      </c>
      <c r="J2637" s="305">
        <f>VLOOKUP(H2637,T7_ReductionFactor!$G$10:$H$3591,2,FALSE)</f>
        <v>0.85811088814202852</v>
      </c>
      <c r="K2637" s="75">
        <f t="shared" si="167"/>
        <v>1.3199597443773028E-4</v>
      </c>
      <c r="L2637" s="11"/>
    </row>
    <row r="2638" spans="1:12" ht="16.149999999999999" customHeight="1" x14ac:dyDescent="0.25">
      <c r="A2638" s="9" t="s">
        <v>192</v>
      </c>
      <c r="B2638" s="7">
        <v>2023</v>
      </c>
      <c r="C2638" s="296" t="s">
        <v>37</v>
      </c>
      <c r="D2638" s="307">
        <v>2005</v>
      </c>
      <c r="E2638" s="307" t="s">
        <v>194</v>
      </c>
      <c r="F2638" s="65">
        <f t="shared" si="165"/>
        <v>18</v>
      </c>
      <c r="G2638" s="66" t="str">
        <f t="shared" si="166"/>
        <v>1997-06</v>
      </c>
      <c r="H2638" s="67" t="str">
        <f t="shared" si="168"/>
        <v>2023-T7 Tractor Construction-18</v>
      </c>
      <c r="I2638" s="302">
        <v>1.3281139353361299E-4</v>
      </c>
      <c r="J2638" s="305">
        <f>VLOOKUP(H2638,T7_ReductionFactor!$G$10:$H$3591,2,FALSE)</f>
        <v>0.85811088814202852</v>
      </c>
      <c r="K2638" s="75">
        <f t="shared" si="167"/>
        <v>1.1396690286050911E-4</v>
      </c>
      <c r="L2638" s="11"/>
    </row>
    <row r="2639" spans="1:12" ht="16.149999999999999" customHeight="1" x14ac:dyDescent="0.25">
      <c r="A2639" s="9" t="s">
        <v>192</v>
      </c>
      <c r="B2639" s="7">
        <v>2023</v>
      </c>
      <c r="C2639" s="296" t="s">
        <v>37</v>
      </c>
      <c r="D2639" s="307">
        <v>2004</v>
      </c>
      <c r="E2639" s="307" t="s">
        <v>194</v>
      </c>
      <c r="F2639" s="65">
        <f t="shared" si="165"/>
        <v>19</v>
      </c>
      <c r="G2639" s="66" t="str">
        <f t="shared" si="166"/>
        <v>1997-06</v>
      </c>
      <c r="H2639" s="67" t="str">
        <f t="shared" si="168"/>
        <v>2023-T7 Tractor Construction-19</v>
      </c>
      <c r="I2639" s="302">
        <v>8.1395474866653706E-5</v>
      </c>
      <c r="J2639" s="305">
        <f>VLOOKUP(H2639,T7_ReductionFactor!$G$10:$H$3591,2,FALSE)</f>
        <v>0.85811088814202852</v>
      </c>
      <c r="K2639" s="75">
        <f t="shared" si="167"/>
        <v>6.9846343228566372E-5</v>
      </c>
      <c r="L2639" s="11"/>
    </row>
    <row r="2640" spans="1:12" ht="16.149999999999999" customHeight="1" x14ac:dyDescent="0.25">
      <c r="A2640" s="9" t="s">
        <v>192</v>
      </c>
      <c r="B2640" s="7">
        <v>2023</v>
      </c>
      <c r="C2640" s="296" t="s">
        <v>37</v>
      </c>
      <c r="D2640" s="307">
        <v>2003</v>
      </c>
      <c r="E2640" s="307" t="s">
        <v>194</v>
      </c>
      <c r="F2640" s="65">
        <f t="shared" si="165"/>
        <v>20</v>
      </c>
      <c r="G2640" s="66" t="str">
        <f t="shared" si="166"/>
        <v>1997-06</v>
      </c>
      <c r="H2640" s="67" t="str">
        <f t="shared" si="168"/>
        <v>2023-T7 Tractor Construction-20</v>
      </c>
      <c r="I2640" s="302">
        <v>7.6725814219590305E-5</v>
      </c>
      <c r="J2640" s="305">
        <f>VLOOKUP(H2640,T7_ReductionFactor!$G$10:$H$3591,2,FALSE)</f>
        <v>0.91291281474541319</v>
      </c>
      <c r="K2640" s="75">
        <f t="shared" si="167"/>
        <v>7.0043979022839828E-5</v>
      </c>
      <c r="L2640" s="11"/>
    </row>
    <row r="2641" spans="1:12" ht="16.149999999999999" customHeight="1" x14ac:dyDescent="0.25">
      <c r="A2641" s="9" t="s">
        <v>192</v>
      </c>
      <c r="B2641" s="7">
        <v>2023</v>
      </c>
      <c r="C2641" s="296" t="s">
        <v>37</v>
      </c>
      <c r="D2641" s="307">
        <v>2002</v>
      </c>
      <c r="E2641" s="307" t="s">
        <v>194</v>
      </c>
      <c r="F2641" s="65">
        <f t="shared" si="165"/>
        <v>21</v>
      </c>
      <c r="G2641" s="66" t="str">
        <f t="shared" si="166"/>
        <v>1997-06</v>
      </c>
      <c r="H2641" s="67" t="str">
        <f t="shared" si="168"/>
        <v>2023-T7 Tractor Construction-21</v>
      </c>
      <c r="I2641" s="302">
        <v>6.74920375682557E-5</v>
      </c>
      <c r="J2641" s="305">
        <f>VLOOKUP(H2641,T7_ReductionFactor!$G$10:$H$3591,2,FALSE)</f>
        <v>0.91291281474541319</v>
      </c>
      <c r="K2641" s="75">
        <f t="shared" si="167"/>
        <v>6.1614345989339484E-5</v>
      </c>
      <c r="L2641" s="11"/>
    </row>
    <row r="2642" spans="1:12" ht="16.149999999999999" customHeight="1" x14ac:dyDescent="0.25">
      <c r="A2642" s="9" t="s">
        <v>192</v>
      </c>
      <c r="B2642" s="7">
        <v>2023</v>
      </c>
      <c r="C2642" s="296" t="s">
        <v>37</v>
      </c>
      <c r="D2642" s="307">
        <v>2001</v>
      </c>
      <c r="E2642" s="307" t="s">
        <v>194</v>
      </c>
      <c r="F2642" s="65">
        <f t="shared" si="165"/>
        <v>22</v>
      </c>
      <c r="G2642" s="66" t="str">
        <f t="shared" si="166"/>
        <v>1997-06</v>
      </c>
      <c r="H2642" s="67" t="str">
        <f t="shared" si="168"/>
        <v>2023-T7 Tractor Construction-22</v>
      </c>
      <c r="I2642" s="302">
        <v>1.00918055513828E-4</v>
      </c>
      <c r="J2642" s="305">
        <f>VLOOKUP(H2642,T7_ReductionFactor!$G$10:$H$3591,2,FALSE)</f>
        <v>0.91291281474541319</v>
      </c>
      <c r="K2642" s="75">
        <f t="shared" si="167"/>
        <v>9.2129386117762585E-5</v>
      </c>
      <c r="L2642" s="11"/>
    </row>
    <row r="2643" spans="1:12" ht="16.149999999999999" customHeight="1" x14ac:dyDescent="0.25">
      <c r="A2643" s="9" t="s">
        <v>192</v>
      </c>
      <c r="B2643" s="7">
        <v>2023</v>
      </c>
      <c r="C2643" s="296" t="s">
        <v>37</v>
      </c>
      <c r="D2643" s="307">
        <v>2000</v>
      </c>
      <c r="E2643" s="307" t="s">
        <v>194</v>
      </c>
      <c r="F2643" s="65">
        <f t="shared" si="165"/>
        <v>23</v>
      </c>
      <c r="G2643" s="66" t="str">
        <f t="shared" si="166"/>
        <v>1997-06</v>
      </c>
      <c r="H2643" s="67" t="str">
        <f t="shared" si="168"/>
        <v>2023-T7 Tractor Construction-23</v>
      </c>
      <c r="I2643" s="302">
        <v>1.4646089949881501E-4</v>
      </c>
      <c r="J2643" s="305">
        <f>VLOOKUP(H2643,T7_ReductionFactor!$G$10:$H$3591,2,FALSE)</f>
        <v>0.91291281474541319</v>
      </c>
      <c r="K2643" s="75">
        <f t="shared" si="167"/>
        <v>1.3370603201160827E-4</v>
      </c>
      <c r="L2643" s="11"/>
    </row>
    <row r="2644" spans="1:12" ht="16.149999999999999" customHeight="1" x14ac:dyDescent="0.25">
      <c r="A2644" s="9" t="s">
        <v>192</v>
      </c>
      <c r="B2644" s="7">
        <v>2023</v>
      </c>
      <c r="C2644" s="296" t="s">
        <v>37</v>
      </c>
      <c r="D2644" s="307">
        <v>1999</v>
      </c>
      <c r="E2644" s="307" t="s">
        <v>194</v>
      </c>
      <c r="F2644" s="65">
        <f t="shared" si="165"/>
        <v>24</v>
      </c>
      <c r="G2644" s="66" t="str">
        <f t="shared" si="166"/>
        <v>1997-06</v>
      </c>
      <c r="H2644" s="67" t="str">
        <f t="shared" si="168"/>
        <v>2023-T7 Tractor Construction-24</v>
      </c>
      <c r="I2644" s="302">
        <v>1.16489556059486E-4</v>
      </c>
      <c r="J2644" s="305">
        <f>VLOOKUP(H2644,T7_ReductionFactor!$G$10:$H$3591,2,FALSE)</f>
        <v>0.91291281474541319</v>
      </c>
      <c r="K2644" s="75">
        <f t="shared" si="167"/>
        <v>1.0634480851070897E-4</v>
      </c>
      <c r="L2644" s="11"/>
    </row>
    <row r="2645" spans="1:12" ht="16.149999999999999" customHeight="1" x14ac:dyDescent="0.25">
      <c r="A2645" s="9" t="s">
        <v>192</v>
      </c>
      <c r="B2645" s="7">
        <v>2023</v>
      </c>
      <c r="C2645" s="296" t="s">
        <v>37</v>
      </c>
      <c r="D2645" s="307">
        <v>1998</v>
      </c>
      <c r="E2645" s="307" t="s">
        <v>194</v>
      </c>
      <c r="F2645" s="65">
        <f t="shared" si="165"/>
        <v>25</v>
      </c>
      <c r="G2645" s="66" t="str">
        <f t="shared" si="166"/>
        <v>1997-06</v>
      </c>
      <c r="H2645" s="67" t="str">
        <f t="shared" si="168"/>
        <v>2023-T7 Tractor Construction-25</v>
      </c>
      <c r="I2645" s="302">
        <v>8.4664594028509204E-5</v>
      </c>
      <c r="J2645" s="305">
        <f>VLOOKUP(H2645,T7_ReductionFactor!$G$10:$H$3591,2,FALSE)</f>
        <v>0.91291281474541319</v>
      </c>
      <c r="K2645" s="75">
        <f t="shared" si="167"/>
        <v>7.7291392843844032E-5</v>
      </c>
      <c r="L2645" s="11"/>
    </row>
    <row r="2646" spans="1:12" ht="16.149999999999999" customHeight="1" x14ac:dyDescent="0.25">
      <c r="A2646" s="9" t="s">
        <v>192</v>
      </c>
      <c r="B2646" s="7">
        <v>2023</v>
      </c>
      <c r="C2646" s="296" t="s">
        <v>37</v>
      </c>
      <c r="D2646" s="307">
        <v>1997</v>
      </c>
      <c r="E2646" s="307" t="s">
        <v>194</v>
      </c>
      <c r="F2646" s="65">
        <f t="shared" si="165"/>
        <v>26</v>
      </c>
      <c r="G2646" s="66" t="str">
        <f t="shared" si="166"/>
        <v>Pre1997</v>
      </c>
      <c r="H2646" s="67" t="str">
        <f t="shared" si="168"/>
        <v>2023-T7 Tractor Construction-26</v>
      </c>
      <c r="I2646" s="302">
        <v>6.8468489510456105E-5</v>
      </c>
      <c r="J2646" s="305">
        <f>VLOOKUP(H2646,T7_ReductionFactor!$G$10:$H$3591,2,FALSE)</f>
        <v>0.91291281474541319</v>
      </c>
      <c r="K2646" s="75">
        <f t="shared" si="167"/>
        <v>6.2505761480357284E-5</v>
      </c>
      <c r="L2646" s="11"/>
    </row>
    <row r="2647" spans="1:12" ht="16.149999999999999" customHeight="1" x14ac:dyDescent="0.25">
      <c r="A2647" s="9" t="s">
        <v>192</v>
      </c>
      <c r="B2647" s="7">
        <v>2023</v>
      </c>
      <c r="C2647" s="296" t="s">
        <v>37</v>
      </c>
      <c r="D2647" s="307">
        <v>1996</v>
      </c>
      <c r="E2647" s="307" t="s">
        <v>194</v>
      </c>
      <c r="F2647" s="65">
        <f t="shared" si="165"/>
        <v>27</v>
      </c>
      <c r="G2647" s="66" t="str">
        <f t="shared" si="166"/>
        <v>Pre1997</v>
      </c>
      <c r="H2647" s="67" t="str">
        <f t="shared" si="168"/>
        <v>2023-T7 Tractor Construction-27</v>
      </c>
      <c r="I2647" s="302">
        <v>6.9933611945941805E-5</v>
      </c>
      <c r="J2647" s="305">
        <f>VLOOKUP(H2647,T7_ReductionFactor!$G$10:$H$3591,2,FALSE)</f>
        <v>0.91291281474541319</v>
      </c>
      <c r="K2647" s="75">
        <f t="shared" si="167"/>
        <v>6.3843290526883182E-5</v>
      </c>
      <c r="L2647" s="11"/>
    </row>
    <row r="2648" spans="1:12" ht="16.149999999999999" customHeight="1" x14ac:dyDescent="0.25">
      <c r="A2648" s="9" t="s">
        <v>192</v>
      </c>
      <c r="B2648" s="7">
        <v>2023</v>
      </c>
      <c r="C2648" s="296" t="s">
        <v>37</v>
      </c>
      <c r="D2648" s="307">
        <v>1995</v>
      </c>
      <c r="E2648" s="307" t="s">
        <v>194</v>
      </c>
      <c r="F2648" s="65">
        <f t="shared" si="165"/>
        <v>28</v>
      </c>
      <c r="G2648" s="66" t="str">
        <f t="shared" si="166"/>
        <v>Pre1997</v>
      </c>
      <c r="H2648" s="67" t="str">
        <f t="shared" si="168"/>
        <v>2023-T7 Tractor Construction-28</v>
      </c>
      <c r="I2648" s="302">
        <v>6.8029098319935495E-5</v>
      </c>
      <c r="J2648" s="305">
        <f>VLOOKUP(H2648,T7_ReductionFactor!$G$10:$H$3591,2,FALSE)</f>
        <v>0.91291281474541319</v>
      </c>
      <c r="K2648" s="75">
        <f t="shared" si="167"/>
        <v>6.2104635631844766E-5</v>
      </c>
      <c r="L2648" s="11"/>
    </row>
    <row r="2649" spans="1:12" ht="16.149999999999999" customHeight="1" x14ac:dyDescent="0.25">
      <c r="A2649" s="9" t="s">
        <v>192</v>
      </c>
      <c r="B2649" s="7">
        <v>2023</v>
      </c>
      <c r="C2649" s="296" t="s">
        <v>37</v>
      </c>
      <c r="D2649" s="307">
        <v>1994</v>
      </c>
      <c r="E2649" s="307" t="s">
        <v>194</v>
      </c>
      <c r="F2649" s="65">
        <f t="shared" si="165"/>
        <v>29</v>
      </c>
      <c r="G2649" s="66" t="str">
        <f t="shared" si="166"/>
        <v>Pre1997</v>
      </c>
      <c r="H2649" s="67" t="str">
        <f t="shared" si="168"/>
        <v>2023-T7 Tractor Construction-29</v>
      </c>
      <c r="I2649" s="302">
        <v>5.0788837018408898E-5</v>
      </c>
      <c r="J2649" s="305">
        <f>VLOOKUP(H2649,T7_ReductionFactor!$G$10:$H$3591,2,FALSE)</f>
        <v>0.91291281474541319</v>
      </c>
      <c r="K2649" s="75">
        <f t="shared" si="167"/>
        <v>4.6365780160121707E-5</v>
      </c>
      <c r="L2649" s="11"/>
    </row>
    <row r="2650" spans="1:12" ht="16.149999999999999" customHeight="1" x14ac:dyDescent="0.25">
      <c r="A2650" s="9" t="s">
        <v>192</v>
      </c>
      <c r="B2650" s="7">
        <v>2023</v>
      </c>
      <c r="C2650" s="296" t="s">
        <v>37</v>
      </c>
      <c r="D2650" s="307">
        <v>1993</v>
      </c>
      <c r="E2650" s="307" t="s">
        <v>194</v>
      </c>
      <c r="F2650" s="65">
        <f t="shared" si="165"/>
        <v>30</v>
      </c>
      <c r="G2650" s="66" t="str">
        <f t="shared" si="166"/>
        <v>Pre1997</v>
      </c>
      <c r="H2650" s="67" t="str">
        <f t="shared" si="168"/>
        <v>2023-T7 Tractor Construction-30</v>
      </c>
      <c r="I2650" s="302">
        <v>3.8639672926521798E-5</v>
      </c>
      <c r="J2650" s="305">
        <f>VLOOKUP(H2650,T7_ReductionFactor!$G$10:$H$3591,2,FALSE)</f>
        <v>1</v>
      </c>
      <c r="K2650" s="75">
        <f t="shared" si="167"/>
        <v>3.8639672926521798E-5</v>
      </c>
      <c r="L2650" s="11"/>
    </row>
    <row r="2651" spans="1:12" ht="16.149999999999999" customHeight="1" x14ac:dyDescent="0.25">
      <c r="A2651" s="9" t="s">
        <v>192</v>
      </c>
      <c r="B2651" s="7">
        <v>2023</v>
      </c>
      <c r="C2651" s="296" t="s">
        <v>37</v>
      </c>
      <c r="D2651" s="307">
        <v>1992</v>
      </c>
      <c r="E2651" s="307" t="s">
        <v>194</v>
      </c>
      <c r="F2651" s="65">
        <f t="shared" si="165"/>
        <v>31</v>
      </c>
      <c r="G2651" s="66" t="str">
        <f t="shared" si="166"/>
        <v>Pre1997</v>
      </c>
      <c r="H2651" s="67" t="str">
        <f t="shared" si="168"/>
        <v>2023-T7 Tractor Construction-31</v>
      </c>
      <c r="I2651" s="302">
        <v>2.4041499827422401E-5</v>
      </c>
      <c r="J2651" s="305">
        <f>VLOOKUP(H2651,T7_ReductionFactor!$G$10:$H$3591,2,FALSE)</f>
        <v>1</v>
      </c>
      <c r="K2651" s="75">
        <f t="shared" si="167"/>
        <v>2.4041499827422401E-5</v>
      </c>
      <c r="L2651" s="11"/>
    </row>
    <row r="2652" spans="1:12" ht="16.149999999999999" customHeight="1" x14ac:dyDescent="0.25">
      <c r="A2652" s="9" t="s">
        <v>192</v>
      </c>
      <c r="B2652" s="7">
        <v>2023</v>
      </c>
      <c r="C2652" s="296" t="s">
        <v>37</v>
      </c>
      <c r="D2652" s="307">
        <v>1991</v>
      </c>
      <c r="E2652" s="307" t="s">
        <v>194</v>
      </c>
      <c r="F2652" s="65">
        <f t="shared" si="165"/>
        <v>32</v>
      </c>
      <c r="G2652" s="66" t="str">
        <f t="shared" si="166"/>
        <v>Pre1997</v>
      </c>
      <c r="H2652" s="67" t="str">
        <f t="shared" si="168"/>
        <v>2023-T7 Tractor Construction-32</v>
      </c>
      <c r="I2652" s="302">
        <v>2.55015514799412E-5</v>
      </c>
      <c r="J2652" s="305">
        <f>VLOOKUP(H2652,T7_ReductionFactor!$G$10:$H$3591,2,FALSE)</f>
        <v>1</v>
      </c>
      <c r="K2652" s="75">
        <f t="shared" si="167"/>
        <v>2.55015514799412E-5</v>
      </c>
      <c r="L2652" s="11"/>
    </row>
    <row r="2653" spans="1:12" ht="16.149999999999999" customHeight="1" x14ac:dyDescent="0.25">
      <c r="A2653" s="9" t="s">
        <v>192</v>
      </c>
      <c r="B2653" s="7">
        <v>2023</v>
      </c>
      <c r="C2653" s="296" t="s">
        <v>37</v>
      </c>
      <c r="D2653" s="307">
        <v>1990</v>
      </c>
      <c r="E2653" s="307" t="s">
        <v>194</v>
      </c>
      <c r="F2653" s="65">
        <f t="shared" si="165"/>
        <v>33</v>
      </c>
      <c r="G2653" s="66" t="str">
        <f t="shared" si="166"/>
        <v>Pre1997</v>
      </c>
      <c r="H2653" s="67" t="str">
        <f t="shared" si="168"/>
        <v>2023-T7 Tractor Construction-33</v>
      </c>
      <c r="I2653" s="302">
        <v>5.8632373230958601E-5</v>
      </c>
      <c r="J2653" s="305">
        <f>VLOOKUP(H2653,T7_ReductionFactor!$G$10:$H$3591,2,FALSE)</f>
        <v>1</v>
      </c>
      <c r="K2653" s="75">
        <f t="shared" si="167"/>
        <v>5.8632373230958601E-5</v>
      </c>
      <c r="L2653" s="11"/>
    </row>
    <row r="2654" spans="1:12" ht="16.149999999999999" customHeight="1" x14ac:dyDescent="0.25">
      <c r="A2654" s="9" t="s">
        <v>192</v>
      </c>
      <c r="B2654" s="7">
        <v>2023</v>
      </c>
      <c r="C2654" s="296" t="s">
        <v>37</v>
      </c>
      <c r="D2654" s="307">
        <v>1989</v>
      </c>
      <c r="E2654" s="307" t="s">
        <v>194</v>
      </c>
      <c r="F2654" s="65">
        <f t="shared" si="165"/>
        <v>34</v>
      </c>
      <c r="G2654" s="66" t="str">
        <f t="shared" si="166"/>
        <v>Pre1997</v>
      </c>
      <c r="H2654" s="67" t="str">
        <f t="shared" si="168"/>
        <v>2023-T7 Tractor Construction-34</v>
      </c>
      <c r="I2654" s="302">
        <v>5.1743440702024701E-5</v>
      </c>
      <c r="J2654" s="305">
        <f>VLOOKUP(H2654,T7_ReductionFactor!$G$10:$H$3591,2,FALSE)</f>
        <v>1</v>
      </c>
      <c r="K2654" s="75">
        <f t="shared" si="167"/>
        <v>5.1743440702024701E-5</v>
      </c>
      <c r="L2654" s="11"/>
    </row>
    <row r="2655" spans="1:12" ht="16.149999999999999" customHeight="1" x14ac:dyDescent="0.25">
      <c r="A2655" s="9" t="s">
        <v>192</v>
      </c>
      <c r="B2655" s="7">
        <v>2023</v>
      </c>
      <c r="C2655" s="296" t="s">
        <v>37</v>
      </c>
      <c r="D2655" s="307">
        <v>1988</v>
      </c>
      <c r="E2655" s="307" t="s">
        <v>194</v>
      </c>
      <c r="F2655" s="65">
        <f t="shared" si="165"/>
        <v>35</v>
      </c>
      <c r="G2655" s="66" t="str">
        <f t="shared" si="166"/>
        <v>Pre1997</v>
      </c>
      <c r="H2655" s="67" t="str">
        <f t="shared" si="168"/>
        <v>2023-T7 Tractor Construction-35</v>
      </c>
      <c r="I2655" s="302">
        <v>3.0094768552933998E-5</v>
      </c>
      <c r="J2655" s="305">
        <f>VLOOKUP(H2655,T7_ReductionFactor!$G$10:$H$3591,2,FALSE)</f>
        <v>1</v>
      </c>
      <c r="K2655" s="75">
        <f t="shared" si="167"/>
        <v>3.0094768552933998E-5</v>
      </c>
      <c r="L2655" s="11"/>
    </row>
    <row r="2656" spans="1:12" ht="16.149999999999999" customHeight="1" x14ac:dyDescent="0.25">
      <c r="A2656" s="9" t="s">
        <v>192</v>
      </c>
      <c r="B2656" s="7">
        <v>2023</v>
      </c>
      <c r="C2656" s="296" t="s">
        <v>37</v>
      </c>
      <c r="D2656" s="307">
        <v>1987</v>
      </c>
      <c r="E2656" s="307" t="s">
        <v>194</v>
      </c>
      <c r="F2656" s="65">
        <f t="shared" si="165"/>
        <v>36</v>
      </c>
      <c r="G2656" s="66" t="str">
        <f t="shared" si="166"/>
        <v>Pre1997</v>
      </c>
      <c r="H2656" s="67" t="str">
        <f t="shared" si="168"/>
        <v>2023-T7 Tractor Construction-36</v>
      </c>
      <c r="I2656" s="302">
        <v>2.5310032626880601E-5</v>
      </c>
      <c r="J2656" s="305">
        <f>VLOOKUP(H2656,T7_ReductionFactor!$G$10:$H$3591,2,FALSE)</f>
        <v>1</v>
      </c>
      <c r="K2656" s="75">
        <f t="shared" si="167"/>
        <v>2.5310032626880601E-5</v>
      </c>
      <c r="L2656" s="11"/>
    </row>
    <row r="2657" spans="1:12" ht="16.149999999999999" customHeight="1" x14ac:dyDescent="0.25">
      <c r="A2657" s="9" t="s">
        <v>192</v>
      </c>
      <c r="B2657" s="7">
        <v>2023</v>
      </c>
      <c r="C2657" s="296" t="s">
        <v>37</v>
      </c>
      <c r="D2657" s="307">
        <v>1986</v>
      </c>
      <c r="E2657" s="307" t="s">
        <v>194</v>
      </c>
      <c r="F2657" s="65">
        <f t="shared" si="165"/>
        <v>37</v>
      </c>
      <c r="G2657" s="66" t="str">
        <f t="shared" si="166"/>
        <v>Pre1997</v>
      </c>
      <c r="H2657" s="67" t="str">
        <f t="shared" si="168"/>
        <v>2023-T7 Tractor Construction-37</v>
      </c>
      <c r="I2657" s="302">
        <v>1.7333688630207001E-5</v>
      </c>
      <c r="J2657" s="305">
        <f>VLOOKUP(H2657,T7_ReductionFactor!$G$10:$H$3591,2,FALSE)</f>
        <v>1</v>
      </c>
      <c r="K2657" s="75">
        <f t="shared" si="167"/>
        <v>1.7333688630207001E-5</v>
      </c>
      <c r="L2657" s="11"/>
    </row>
    <row r="2658" spans="1:12" ht="16.149999999999999" customHeight="1" x14ac:dyDescent="0.25">
      <c r="A2658" s="9" t="s">
        <v>192</v>
      </c>
      <c r="B2658" s="7">
        <v>2023</v>
      </c>
      <c r="C2658" s="296" t="s">
        <v>37</v>
      </c>
      <c r="D2658" s="307">
        <v>1985</v>
      </c>
      <c r="E2658" s="307" t="s">
        <v>194</v>
      </c>
      <c r="F2658" s="65">
        <f t="shared" si="165"/>
        <v>38</v>
      </c>
      <c r="G2658" s="66" t="str">
        <f t="shared" si="166"/>
        <v>Pre1997</v>
      </c>
      <c r="H2658" s="67" t="str">
        <f t="shared" si="168"/>
        <v>2023-T7 Tractor Construction-38</v>
      </c>
      <c r="I2658" s="302">
        <v>2.0320124951522801E-5</v>
      </c>
      <c r="J2658" s="305">
        <f>VLOOKUP(H2658,T7_ReductionFactor!$G$10:$H$3591,2,FALSE)</f>
        <v>1</v>
      </c>
      <c r="K2658" s="75">
        <f t="shared" si="167"/>
        <v>2.0320124951522801E-5</v>
      </c>
      <c r="L2658" s="11"/>
    </row>
    <row r="2659" spans="1:12" ht="16.149999999999999" customHeight="1" x14ac:dyDescent="0.25">
      <c r="A2659" s="9" t="s">
        <v>192</v>
      </c>
      <c r="B2659" s="7">
        <v>2023</v>
      </c>
      <c r="C2659" s="296" t="s">
        <v>37</v>
      </c>
      <c r="D2659" s="307">
        <v>1984</v>
      </c>
      <c r="E2659" s="307" t="s">
        <v>194</v>
      </c>
      <c r="F2659" s="65">
        <f t="shared" si="165"/>
        <v>39</v>
      </c>
      <c r="G2659" s="66" t="str">
        <f t="shared" si="166"/>
        <v>Pre1997</v>
      </c>
      <c r="H2659" s="67" t="str">
        <f t="shared" si="168"/>
        <v>2023-T7 Tractor Construction-39</v>
      </c>
      <c r="I2659" s="302">
        <v>1.51285206605601E-5</v>
      </c>
      <c r="J2659" s="305">
        <f>VLOOKUP(H2659,T7_ReductionFactor!$G$10:$H$3591,2,FALSE)</f>
        <v>1</v>
      </c>
      <c r="K2659" s="75">
        <f t="shared" si="167"/>
        <v>1.51285206605601E-5</v>
      </c>
      <c r="L2659" s="11"/>
    </row>
    <row r="2660" spans="1:12" ht="16.149999999999999" customHeight="1" x14ac:dyDescent="0.25">
      <c r="A2660" s="9" t="s">
        <v>192</v>
      </c>
      <c r="B2660" s="7">
        <v>2023</v>
      </c>
      <c r="C2660" s="296" t="s">
        <v>37</v>
      </c>
      <c r="D2660" s="307">
        <v>1983</v>
      </c>
      <c r="E2660" s="307" t="s">
        <v>194</v>
      </c>
      <c r="F2660" s="65">
        <f t="shared" si="165"/>
        <v>40</v>
      </c>
      <c r="G2660" s="66" t="str">
        <f t="shared" si="166"/>
        <v>Pre1997</v>
      </c>
      <c r="H2660" s="67" t="str">
        <f t="shared" si="168"/>
        <v>2023-T7 Tractor Construction-40</v>
      </c>
      <c r="I2660" s="302">
        <v>2.88245972337878E-6</v>
      </c>
      <c r="J2660" s="305">
        <f>VLOOKUP(H2660,T7_ReductionFactor!$G$10:$H$3591,2,FALSE)</f>
        <v>1</v>
      </c>
      <c r="K2660" s="75">
        <f t="shared" si="167"/>
        <v>2.88245972337878E-6</v>
      </c>
      <c r="L2660" s="11"/>
    </row>
    <row r="2661" spans="1:12" ht="16.149999999999999" customHeight="1" x14ac:dyDescent="0.25">
      <c r="A2661" s="9" t="s">
        <v>192</v>
      </c>
      <c r="B2661" s="7">
        <v>2023</v>
      </c>
      <c r="C2661" s="296" t="s">
        <v>37</v>
      </c>
      <c r="D2661" s="307">
        <v>1982</v>
      </c>
      <c r="E2661" s="307" t="s">
        <v>194</v>
      </c>
      <c r="F2661" s="65">
        <f t="shared" si="165"/>
        <v>41</v>
      </c>
      <c r="G2661" s="66" t="str">
        <f t="shared" si="166"/>
        <v>Pre1997</v>
      </c>
      <c r="H2661" s="67" t="str">
        <f t="shared" si="168"/>
        <v>2023-T7 Tractor Construction-41</v>
      </c>
      <c r="I2661" s="302">
        <v>4.58027594466054E-6</v>
      </c>
      <c r="J2661" s="305">
        <f>VLOOKUP(H2661,T7_ReductionFactor!$G$10:$H$3591,2,FALSE)</f>
        <v>1</v>
      </c>
      <c r="K2661" s="75">
        <f t="shared" si="167"/>
        <v>4.58027594466054E-6</v>
      </c>
      <c r="L2661" s="11"/>
    </row>
    <row r="2662" spans="1:12" ht="16.149999999999999" customHeight="1" x14ac:dyDescent="0.25">
      <c r="A2662" s="9" t="s">
        <v>192</v>
      </c>
      <c r="B2662" s="7">
        <v>2023</v>
      </c>
      <c r="C2662" s="296" t="s">
        <v>37</v>
      </c>
      <c r="D2662" s="307">
        <v>1981</v>
      </c>
      <c r="E2662" s="307" t="s">
        <v>194</v>
      </c>
      <c r="F2662" s="65">
        <f t="shared" si="165"/>
        <v>42</v>
      </c>
      <c r="G2662" s="66" t="str">
        <f t="shared" si="166"/>
        <v>Pre1997</v>
      </c>
      <c r="H2662" s="67" t="str">
        <f t="shared" si="168"/>
        <v>2023-T7 Tractor Construction-42</v>
      </c>
      <c r="I2662" s="302">
        <v>6.4294772512269504E-6</v>
      </c>
      <c r="J2662" s="305">
        <f>VLOOKUP(H2662,T7_ReductionFactor!$G$10:$H$3591,2,FALSE)</f>
        <v>1</v>
      </c>
      <c r="K2662" s="75">
        <f t="shared" si="167"/>
        <v>6.4294772512269504E-6</v>
      </c>
      <c r="L2662" s="11"/>
    </row>
    <row r="2663" spans="1:12" ht="16.149999999999999" customHeight="1" x14ac:dyDescent="0.25">
      <c r="A2663" s="9" t="s">
        <v>192</v>
      </c>
      <c r="B2663" s="7">
        <v>2023</v>
      </c>
      <c r="C2663" s="296" t="s">
        <v>37</v>
      </c>
      <c r="D2663" s="307">
        <v>1980</v>
      </c>
      <c r="E2663" s="307" t="s">
        <v>194</v>
      </c>
      <c r="F2663" s="65">
        <f t="shared" si="165"/>
        <v>43</v>
      </c>
      <c r="G2663" s="66" t="str">
        <f t="shared" si="166"/>
        <v>Pre1997</v>
      </c>
      <c r="H2663" s="67" t="str">
        <f t="shared" si="168"/>
        <v>2023-T7 Tractor Construction-43</v>
      </c>
      <c r="I2663" s="302">
        <v>2.7321754913069301E-7</v>
      </c>
      <c r="J2663" s="305">
        <f>VLOOKUP(H2663,T7_ReductionFactor!$G$10:$H$3591,2,FALSE)</f>
        <v>1</v>
      </c>
      <c r="K2663" s="75">
        <f t="shared" si="167"/>
        <v>2.7321754913069301E-7</v>
      </c>
      <c r="L2663" s="11"/>
    </row>
    <row r="2664" spans="1:12" ht="16.149999999999999" customHeight="1" x14ac:dyDescent="0.25">
      <c r="A2664" s="9" t="s">
        <v>192</v>
      </c>
      <c r="B2664" s="7">
        <v>2023</v>
      </c>
      <c r="C2664" s="296" t="s">
        <v>37</v>
      </c>
      <c r="D2664" s="307">
        <v>1979</v>
      </c>
      <c r="E2664" s="307" t="s">
        <v>194</v>
      </c>
      <c r="F2664" s="65">
        <f t="shared" si="165"/>
        <v>44</v>
      </c>
      <c r="G2664" s="66" t="str">
        <f t="shared" si="166"/>
        <v>Pre1997</v>
      </c>
      <c r="H2664" s="67" t="str">
        <f t="shared" si="168"/>
        <v>2023-T7 Tractor Construction-44</v>
      </c>
      <c r="I2664" s="302">
        <v>6.5570410777436101E-7</v>
      </c>
      <c r="J2664" s="305">
        <f>VLOOKUP(H2664,T7_ReductionFactor!$G$10:$H$3591,2,FALSE)</f>
        <v>1</v>
      </c>
      <c r="K2664" s="75">
        <f t="shared" si="167"/>
        <v>6.5570410777436101E-7</v>
      </c>
      <c r="L2664" s="11"/>
    </row>
    <row r="2665" spans="1:12" ht="16.149999999999999" customHeight="1" x14ac:dyDescent="0.25">
      <c r="A2665" s="9" t="s">
        <v>192</v>
      </c>
      <c r="B2665" s="7">
        <v>2023</v>
      </c>
      <c r="C2665" s="296" t="s">
        <v>38</v>
      </c>
      <c r="D2665" s="307">
        <v>2024</v>
      </c>
      <c r="E2665" s="307" t="s">
        <v>194</v>
      </c>
      <c r="F2665" s="65">
        <f t="shared" si="165"/>
        <v>-1</v>
      </c>
      <c r="G2665" s="66" t="str">
        <f t="shared" si="166"/>
        <v>2013+</v>
      </c>
      <c r="H2665" s="67" t="str">
        <f t="shared" si="168"/>
        <v>2023-T7 Utility--1</v>
      </c>
      <c r="I2665" s="302">
        <v>1.9052095036637099E-7</v>
      </c>
      <c r="J2665" s="305">
        <f>VLOOKUP(H2665,T7_ReductionFactor!$G$10:$H$3591,2,FALSE)</f>
        <v>1</v>
      </c>
      <c r="K2665" s="75">
        <f t="shared" si="167"/>
        <v>1.9052095036637099E-7</v>
      </c>
      <c r="L2665" s="11"/>
    </row>
    <row r="2666" spans="1:12" ht="16.149999999999999" customHeight="1" x14ac:dyDescent="0.25">
      <c r="A2666" s="9" t="s">
        <v>192</v>
      </c>
      <c r="B2666" s="7">
        <v>2023</v>
      </c>
      <c r="C2666" s="296" t="s">
        <v>38</v>
      </c>
      <c r="D2666" s="307">
        <v>2023</v>
      </c>
      <c r="E2666" s="307" t="s">
        <v>194</v>
      </c>
      <c r="F2666" s="65">
        <f t="shared" si="165"/>
        <v>0</v>
      </c>
      <c r="G2666" s="66" t="str">
        <f t="shared" si="166"/>
        <v>2013+</v>
      </c>
      <c r="H2666" s="67" t="str">
        <f t="shared" si="168"/>
        <v>2023-T7 Utility-0</v>
      </c>
      <c r="I2666" s="302">
        <v>3.3657671834395501E-6</v>
      </c>
      <c r="J2666" s="305">
        <f>VLOOKUP(H2666,T7_ReductionFactor!$G$10:$H$3591,2,FALSE)</f>
        <v>0.9897580536465832</v>
      </c>
      <c r="K2666" s="75">
        <f t="shared" si="167"/>
        <v>3.3312951765086713E-6</v>
      </c>
      <c r="L2666" s="11"/>
    </row>
    <row r="2667" spans="1:12" ht="16.149999999999999" customHeight="1" x14ac:dyDescent="0.25">
      <c r="A2667" s="9" t="s">
        <v>192</v>
      </c>
      <c r="B2667" s="7">
        <v>2023</v>
      </c>
      <c r="C2667" s="296" t="s">
        <v>38</v>
      </c>
      <c r="D2667" s="307">
        <v>2022</v>
      </c>
      <c r="E2667" s="307" t="s">
        <v>194</v>
      </c>
      <c r="F2667" s="65">
        <f t="shared" si="165"/>
        <v>1</v>
      </c>
      <c r="G2667" s="66" t="str">
        <f t="shared" si="166"/>
        <v>2013+</v>
      </c>
      <c r="H2667" s="67" t="str">
        <f t="shared" si="168"/>
        <v>2023-T7 Utility-1</v>
      </c>
      <c r="I2667" s="302">
        <v>3.1224472801516701E-6</v>
      </c>
      <c r="J2667" s="305">
        <f>VLOOKUP(H2667,T7_ReductionFactor!$G$10:$H$3591,2,FALSE)</f>
        <v>0.98008050209939823</v>
      </c>
      <c r="K2667" s="75">
        <f t="shared" si="167"/>
        <v>3.0602496981099491E-6</v>
      </c>
      <c r="L2667" s="11"/>
    </row>
    <row r="2668" spans="1:12" ht="16.149999999999999" customHeight="1" x14ac:dyDescent="0.25">
      <c r="A2668" s="9" t="s">
        <v>192</v>
      </c>
      <c r="B2668" s="7">
        <v>2023</v>
      </c>
      <c r="C2668" s="296" t="s">
        <v>38</v>
      </c>
      <c r="D2668" s="307">
        <v>2021</v>
      </c>
      <c r="E2668" s="307" t="s">
        <v>194</v>
      </c>
      <c r="F2668" s="65">
        <f t="shared" si="165"/>
        <v>2</v>
      </c>
      <c r="G2668" s="66" t="str">
        <f t="shared" si="166"/>
        <v>2013+</v>
      </c>
      <c r="H2668" s="67" t="str">
        <f t="shared" si="168"/>
        <v>2023-T7 Utility-2</v>
      </c>
      <c r="I2668" s="302">
        <v>6.15812923333166E-6</v>
      </c>
      <c r="J2668" s="305">
        <f>VLOOKUP(H2668,T7_ReductionFactor!$G$10:$H$3591,2,FALSE)</f>
        <v>0.97092194382678565</v>
      </c>
      <c r="K2668" s="75">
        <f t="shared" si="167"/>
        <v>5.9790628055629285E-6</v>
      </c>
      <c r="L2668" s="11"/>
    </row>
    <row r="2669" spans="1:12" ht="16.149999999999999" customHeight="1" x14ac:dyDescent="0.25">
      <c r="A2669" s="9" t="s">
        <v>192</v>
      </c>
      <c r="B2669" s="7">
        <v>2023</v>
      </c>
      <c r="C2669" s="296" t="s">
        <v>38</v>
      </c>
      <c r="D2669" s="307">
        <v>2020</v>
      </c>
      <c r="E2669" s="307" t="s">
        <v>194</v>
      </c>
      <c r="F2669" s="65">
        <f t="shared" si="165"/>
        <v>3</v>
      </c>
      <c r="G2669" s="66" t="str">
        <f t="shared" si="166"/>
        <v>2013+</v>
      </c>
      <c r="H2669" s="67" t="str">
        <f t="shared" si="168"/>
        <v>2023-T7 Utility-3</v>
      </c>
      <c r="I2669" s="302">
        <v>5.1938994232318902E-6</v>
      </c>
      <c r="J2669" s="305">
        <f>VLOOKUP(H2669,T7_ReductionFactor!$G$10:$H$3591,2,FALSE)</f>
        <v>0.96224171976972916</v>
      </c>
      <c r="K2669" s="75">
        <f t="shared" si="167"/>
        <v>4.9977867133216584E-6</v>
      </c>
      <c r="L2669" s="11"/>
    </row>
    <row r="2670" spans="1:12" ht="16.149999999999999" customHeight="1" x14ac:dyDescent="0.25">
      <c r="A2670" s="9" t="s">
        <v>192</v>
      </c>
      <c r="B2670" s="7">
        <v>2023</v>
      </c>
      <c r="C2670" s="296" t="s">
        <v>38</v>
      </c>
      <c r="D2670" s="307">
        <v>2019</v>
      </c>
      <c r="E2670" s="307" t="s">
        <v>194</v>
      </c>
      <c r="F2670" s="65">
        <f t="shared" si="165"/>
        <v>4</v>
      </c>
      <c r="G2670" s="66" t="str">
        <f t="shared" si="166"/>
        <v>2013+</v>
      </c>
      <c r="H2670" s="67" t="str">
        <f t="shared" si="168"/>
        <v>2023-T7 Utility-4</v>
      </c>
      <c r="I2670" s="302">
        <v>5.1650759622722497E-6</v>
      </c>
      <c r="J2670" s="305">
        <f>VLOOKUP(H2670,T7_ReductionFactor!$G$10:$H$3591,2,FALSE)</f>
        <v>0.95400330987483672</v>
      </c>
      <c r="K2670" s="75">
        <f t="shared" si="167"/>
        <v>4.9274995637626838E-6</v>
      </c>
      <c r="L2670" s="11"/>
    </row>
    <row r="2671" spans="1:12" ht="16.149999999999999" customHeight="1" x14ac:dyDescent="0.25">
      <c r="A2671" s="9" t="s">
        <v>192</v>
      </c>
      <c r="B2671" s="7">
        <v>2023</v>
      </c>
      <c r="C2671" s="296" t="s">
        <v>38</v>
      </c>
      <c r="D2671" s="307">
        <v>2018</v>
      </c>
      <c r="E2671" s="307" t="s">
        <v>194</v>
      </c>
      <c r="F2671" s="65">
        <f t="shared" si="165"/>
        <v>5</v>
      </c>
      <c r="G2671" s="66" t="str">
        <f t="shared" si="166"/>
        <v>2013+</v>
      </c>
      <c r="H2671" s="67" t="str">
        <f t="shared" si="168"/>
        <v>2023-T7 Utility-5</v>
      </c>
      <c r="I2671" s="302">
        <v>3.1076697257128499E-6</v>
      </c>
      <c r="J2671" s="305">
        <f>VLOOKUP(H2671,T7_ReductionFactor!$G$10:$H$3591,2,FALSE)</f>
        <v>0.94617381948790202</v>
      </c>
      <c r="K2671" s="75">
        <f t="shared" si="167"/>
        <v>2.9403957340846481E-6</v>
      </c>
      <c r="L2671" s="11"/>
    </row>
    <row r="2672" spans="1:12" ht="16.149999999999999" customHeight="1" x14ac:dyDescent="0.25">
      <c r="A2672" s="9" t="s">
        <v>192</v>
      </c>
      <c r="B2672" s="7">
        <v>2023</v>
      </c>
      <c r="C2672" s="296" t="s">
        <v>38</v>
      </c>
      <c r="D2672" s="307">
        <v>2016</v>
      </c>
      <c r="E2672" s="307" t="s">
        <v>194</v>
      </c>
      <c r="F2672" s="65">
        <f t="shared" si="165"/>
        <v>7</v>
      </c>
      <c r="G2672" s="66" t="str">
        <f t="shared" si="166"/>
        <v>2013+</v>
      </c>
      <c r="H2672" s="67" t="str">
        <f t="shared" si="168"/>
        <v>2023-T7 Utility-7</v>
      </c>
      <c r="I2672" s="302">
        <v>1.51645452784866E-5</v>
      </c>
      <c r="J2672" s="305">
        <f>VLOOKUP(H2672,T7_ReductionFactor!$G$10:$H$3591,2,FALSE)</f>
        <v>0.93162557401996349</v>
      </c>
      <c r="K2672" s="75">
        <f t="shared" si="167"/>
        <v>1.4127678199821806E-5</v>
      </c>
      <c r="L2672" s="11"/>
    </row>
    <row r="2673" spans="1:12" ht="16.149999999999999" customHeight="1" x14ac:dyDescent="0.25">
      <c r="A2673" s="9" t="s">
        <v>192</v>
      </c>
      <c r="B2673" s="7">
        <v>2023</v>
      </c>
      <c r="C2673" s="296" t="s">
        <v>38</v>
      </c>
      <c r="D2673" s="307">
        <v>2015</v>
      </c>
      <c r="E2673" s="307" t="s">
        <v>194</v>
      </c>
      <c r="F2673" s="65">
        <f t="shared" si="165"/>
        <v>8</v>
      </c>
      <c r="G2673" s="66" t="str">
        <f t="shared" si="166"/>
        <v>2013+</v>
      </c>
      <c r="H2673" s="67" t="str">
        <f t="shared" si="168"/>
        <v>2023-T7 Utility-8</v>
      </c>
      <c r="I2673" s="302">
        <v>1.42851087047862E-5</v>
      </c>
      <c r="J2673" s="305">
        <f>VLOOKUP(H2673,T7_ReductionFactor!$G$10:$H$3591,2,FALSE)</f>
        <v>0.92485550712767195</v>
      </c>
      <c r="K2673" s="75">
        <f t="shared" si="167"/>
        <v>1.3211661455538962E-5</v>
      </c>
      <c r="L2673" s="11"/>
    </row>
    <row r="2674" spans="1:12" ht="16.149999999999999" customHeight="1" x14ac:dyDescent="0.25">
      <c r="A2674" s="9" t="s">
        <v>192</v>
      </c>
      <c r="B2674" s="7">
        <v>2023</v>
      </c>
      <c r="C2674" s="296" t="s">
        <v>38</v>
      </c>
      <c r="D2674" s="307">
        <v>2014</v>
      </c>
      <c r="E2674" s="307" t="s">
        <v>194</v>
      </c>
      <c r="F2674" s="65">
        <f t="shared" si="165"/>
        <v>9</v>
      </c>
      <c r="G2674" s="66" t="str">
        <f t="shared" si="166"/>
        <v>2013+</v>
      </c>
      <c r="H2674" s="67" t="str">
        <f t="shared" si="168"/>
        <v>2023-T7 Utility-9</v>
      </c>
      <c r="I2674" s="302">
        <v>3.5259225966427403E-5</v>
      </c>
      <c r="J2674" s="305">
        <f>VLOOKUP(H2674,T7_ReductionFactor!$G$10:$H$3591,2,FALSE)</f>
        <v>0.91839113108483716</v>
      </c>
      <c r="K2674" s="75">
        <f t="shared" si="167"/>
        <v>3.2381760416483125E-5</v>
      </c>
      <c r="L2674" s="11"/>
    </row>
    <row r="2675" spans="1:12" ht="16.149999999999999" customHeight="1" x14ac:dyDescent="0.25">
      <c r="A2675" s="9" t="s">
        <v>192</v>
      </c>
      <c r="B2675" s="7">
        <v>2023</v>
      </c>
      <c r="C2675" s="296" t="s">
        <v>38</v>
      </c>
      <c r="D2675" s="307">
        <v>2013</v>
      </c>
      <c r="E2675" s="307" t="s">
        <v>194</v>
      </c>
      <c r="F2675" s="65">
        <f t="shared" si="165"/>
        <v>10</v>
      </c>
      <c r="G2675" s="66" t="str">
        <f t="shared" si="166"/>
        <v>2010-12</v>
      </c>
      <c r="H2675" s="67" t="str">
        <f t="shared" si="168"/>
        <v>2023-T7 Utility-10</v>
      </c>
      <c r="I2675" s="302">
        <v>1.5661089780935801E-4</v>
      </c>
      <c r="J2675" s="305">
        <f>VLOOKUP(H2675,T7_ReductionFactor!$G$10:$H$3591,2,FALSE)</f>
        <v>0.88169076306028171</v>
      </c>
      <c r="K2675" s="75">
        <f t="shared" si="167"/>
        <v>1.3808238199308867E-4</v>
      </c>
      <c r="L2675" s="11"/>
    </row>
    <row r="2676" spans="1:12" ht="16.149999999999999" customHeight="1" x14ac:dyDescent="0.25">
      <c r="A2676" s="9" t="s">
        <v>192</v>
      </c>
      <c r="B2676" s="7">
        <v>2023</v>
      </c>
      <c r="C2676" s="296" t="s">
        <v>38</v>
      </c>
      <c r="D2676" s="307">
        <v>2012</v>
      </c>
      <c r="E2676" s="307" t="s">
        <v>194</v>
      </c>
      <c r="F2676" s="65">
        <f t="shared" si="165"/>
        <v>11</v>
      </c>
      <c r="G2676" s="66" t="str">
        <f t="shared" si="166"/>
        <v>2010-12</v>
      </c>
      <c r="H2676" s="67" t="str">
        <f t="shared" si="168"/>
        <v>2023-T7 Utility-11</v>
      </c>
      <c r="I2676" s="302">
        <v>2.01279254306254E-5</v>
      </c>
      <c r="J2676" s="305">
        <f>VLOOKUP(H2676,T7_ReductionFactor!$G$10:$H$3591,2,FALSE)</f>
        <v>0.87470800034463059</v>
      </c>
      <c r="K2676" s="75">
        <f t="shared" si="167"/>
        <v>1.760605740450818E-5</v>
      </c>
      <c r="L2676" s="11"/>
    </row>
    <row r="2677" spans="1:12" ht="16.149999999999999" customHeight="1" x14ac:dyDescent="0.25">
      <c r="A2677" s="9" t="s">
        <v>192</v>
      </c>
      <c r="B2677" s="7">
        <v>2024</v>
      </c>
      <c r="C2677" s="296" t="s">
        <v>22</v>
      </c>
      <c r="D2677" s="307">
        <v>2019</v>
      </c>
      <c r="E2677" s="307" t="s">
        <v>194</v>
      </c>
      <c r="F2677" s="65">
        <f t="shared" si="165"/>
        <v>5</v>
      </c>
      <c r="G2677" s="66" t="str">
        <f t="shared" si="166"/>
        <v>2013+</v>
      </c>
      <c r="H2677" s="67" t="str">
        <f t="shared" si="168"/>
        <v>2024-T7 Ag-5</v>
      </c>
      <c r="I2677" s="302">
        <v>3.4778838801601998E-7</v>
      </c>
      <c r="J2677" s="305">
        <f>VLOOKUP(H2677,T7_ReductionFactor!$G$10:$H$3591,2,FALSE)</f>
        <v>0.8008508498324246</v>
      </c>
      <c r="K2677" s="75">
        <f t="shared" si="167"/>
        <v>2.7852662610447864E-7</v>
      </c>
      <c r="L2677" s="11"/>
    </row>
    <row r="2678" spans="1:12" ht="16.149999999999999" customHeight="1" x14ac:dyDescent="0.25">
      <c r="A2678" s="9" t="s">
        <v>192</v>
      </c>
      <c r="B2678" s="7">
        <v>2024</v>
      </c>
      <c r="C2678" s="296" t="s">
        <v>22</v>
      </c>
      <c r="D2678" s="307">
        <v>2018</v>
      </c>
      <c r="E2678" s="307" t="s">
        <v>194</v>
      </c>
      <c r="F2678" s="65">
        <f t="shared" si="165"/>
        <v>6</v>
      </c>
      <c r="G2678" s="66" t="str">
        <f t="shared" si="166"/>
        <v>2013+</v>
      </c>
      <c r="H2678" s="67" t="str">
        <f t="shared" si="168"/>
        <v>2024-T7 Ag-6</v>
      </c>
      <c r="I2678" s="302">
        <v>3.7276229139337598E-7</v>
      </c>
      <c r="J2678" s="305">
        <f>VLOOKUP(H2678,T7_ReductionFactor!$G$10:$H$3591,2,FALSE)</f>
        <v>0.78820155464827357</v>
      </c>
      <c r="K2678" s="75">
        <f t="shared" si="167"/>
        <v>2.938118175905117E-7</v>
      </c>
      <c r="L2678" s="11"/>
    </row>
    <row r="2679" spans="1:12" ht="16.149999999999999" customHeight="1" x14ac:dyDescent="0.25">
      <c r="A2679" s="9" t="s">
        <v>192</v>
      </c>
      <c r="B2679" s="7">
        <v>2024</v>
      </c>
      <c r="C2679" s="296" t="s">
        <v>22</v>
      </c>
      <c r="D2679" s="307">
        <v>2017</v>
      </c>
      <c r="E2679" s="307" t="s">
        <v>194</v>
      </c>
      <c r="F2679" s="65">
        <f t="shared" si="165"/>
        <v>7</v>
      </c>
      <c r="G2679" s="66" t="str">
        <f t="shared" si="166"/>
        <v>2013+</v>
      </c>
      <c r="H2679" s="67" t="str">
        <f t="shared" si="168"/>
        <v>2024-T7 Ag-7</v>
      </c>
      <c r="I2679" s="302">
        <v>4.3020565547265799E-7</v>
      </c>
      <c r="J2679" s="305">
        <f>VLOOKUP(H2679,T7_ReductionFactor!$G$10:$H$3591,2,FALSE)</f>
        <v>0.77776762836863289</v>
      </c>
      <c r="K2679" s="75">
        <f t="shared" si="167"/>
        <v>3.3460003236774237E-7</v>
      </c>
      <c r="L2679" s="11"/>
    </row>
    <row r="2680" spans="1:12" ht="16.149999999999999" customHeight="1" x14ac:dyDescent="0.25">
      <c r="A2680" s="9" t="s">
        <v>192</v>
      </c>
      <c r="B2680" s="7">
        <v>2024</v>
      </c>
      <c r="C2680" s="296" t="s">
        <v>22</v>
      </c>
      <c r="D2680" s="307">
        <v>2013</v>
      </c>
      <c r="E2680" s="307" t="s">
        <v>194</v>
      </c>
      <c r="F2680" s="65">
        <f t="shared" si="165"/>
        <v>11</v>
      </c>
      <c r="G2680" s="66" t="str">
        <f t="shared" si="166"/>
        <v>2010-12</v>
      </c>
      <c r="H2680" s="67" t="str">
        <f t="shared" si="168"/>
        <v>2024-T7 Ag-11</v>
      </c>
      <c r="I2680" s="302">
        <v>2.03996071823435E-7</v>
      </c>
      <c r="J2680" s="305">
        <f>VLOOKUP(H2680,T7_ReductionFactor!$G$10:$H$3591,2,FALSE)</f>
        <v>0.72024998270635721</v>
      </c>
      <c r="K2680" s="75">
        <f t="shared" si="167"/>
        <v>1.4692816720299386E-7</v>
      </c>
      <c r="L2680" s="11"/>
    </row>
    <row r="2681" spans="1:12" ht="16.149999999999999" customHeight="1" x14ac:dyDescent="0.25">
      <c r="A2681" s="9" t="s">
        <v>192</v>
      </c>
      <c r="B2681" s="7">
        <v>2024</v>
      </c>
      <c r="C2681" s="296" t="s">
        <v>22</v>
      </c>
      <c r="D2681" s="307">
        <v>2012</v>
      </c>
      <c r="E2681" s="307" t="s">
        <v>194</v>
      </c>
      <c r="F2681" s="65">
        <f t="shared" si="165"/>
        <v>12</v>
      </c>
      <c r="G2681" s="66" t="str">
        <f t="shared" si="166"/>
        <v>2010-12</v>
      </c>
      <c r="H2681" s="67" t="str">
        <f t="shared" si="168"/>
        <v>2024-T7 Ag-12</v>
      </c>
      <c r="I2681" s="302">
        <v>3.91960478263786E-4</v>
      </c>
      <c r="J2681" s="305">
        <f>VLOOKUP(H2681,T7_ReductionFactor!$G$10:$H$3591,2,FALSE)</f>
        <v>0.71656324126489312</v>
      </c>
      <c r="K2681" s="75">
        <f t="shared" si="167"/>
        <v>2.8086447075243619E-4</v>
      </c>
      <c r="L2681" s="11"/>
    </row>
    <row r="2682" spans="1:12" ht="16.149999999999999" customHeight="1" x14ac:dyDescent="0.25">
      <c r="A2682" s="9" t="s">
        <v>192</v>
      </c>
      <c r="B2682" s="7">
        <v>2024</v>
      </c>
      <c r="C2682" s="296" t="s">
        <v>23</v>
      </c>
      <c r="D2682" s="307">
        <v>2025</v>
      </c>
      <c r="E2682" s="307" t="s">
        <v>194</v>
      </c>
      <c r="F2682" s="65">
        <f t="shared" si="165"/>
        <v>-1</v>
      </c>
      <c r="G2682" s="66" t="str">
        <f t="shared" si="166"/>
        <v>2013+</v>
      </c>
      <c r="H2682" s="67" t="str">
        <f t="shared" si="168"/>
        <v>2024-T7 CAIRP--1</v>
      </c>
      <c r="I2682" s="302">
        <v>5.2346745664798202E-4</v>
      </c>
      <c r="J2682" s="305">
        <f>VLOOKUP(H2682,T7_ReductionFactor!$G$10:$H$3591,2,FALSE)</f>
        <v>1</v>
      </c>
      <c r="K2682" s="75">
        <f t="shared" si="167"/>
        <v>5.2346745664798202E-4</v>
      </c>
      <c r="L2682" s="11"/>
    </row>
    <row r="2683" spans="1:12" ht="16.149999999999999" customHeight="1" x14ac:dyDescent="0.25">
      <c r="A2683" s="9" t="s">
        <v>192</v>
      </c>
      <c r="B2683" s="7">
        <v>2024</v>
      </c>
      <c r="C2683" s="296" t="s">
        <v>23</v>
      </c>
      <c r="D2683" s="307">
        <v>2024</v>
      </c>
      <c r="E2683" s="307" t="s">
        <v>194</v>
      </c>
      <c r="F2683" s="65">
        <f t="shared" si="165"/>
        <v>0</v>
      </c>
      <c r="G2683" s="66" t="str">
        <f t="shared" si="166"/>
        <v>2013+</v>
      </c>
      <c r="H2683" s="67" t="str">
        <f t="shared" si="168"/>
        <v>2024-T7 CAIRP-0</v>
      </c>
      <c r="I2683" s="302">
        <v>2.6649157671792701E-3</v>
      </c>
      <c r="J2683" s="305">
        <f>VLOOKUP(H2683,T7_ReductionFactor!$G$10:$H$3591,2,FALSE)</f>
        <v>0.89331236632221533</v>
      </c>
      <c r="K2683" s="75">
        <f t="shared" si="167"/>
        <v>2.3806022100282959E-3</v>
      </c>
      <c r="L2683" s="11"/>
    </row>
    <row r="2684" spans="1:12" ht="16.149999999999999" customHeight="1" x14ac:dyDescent="0.25">
      <c r="A2684" s="9" t="s">
        <v>192</v>
      </c>
      <c r="B2684" s="7">
        <v>2024</v>
      </c>
      <c r="C2684" s="296" t="s">
        <v>23</v>
      </c>
      <c r="D2684" s="307">
        <v>2023</v>
      </c>
      <c r="E2684" s="307" t="s">
        <v>194</v>
      </c>
      <c r="F2684" s="65">
        <f t="shared" si="165"/>
        <v>1</v>
      </c>
      <c r="G2684" s="66" t="str">
        <f t="shared" si="166"/>
        <v>2013+</v>
      </c>
      <c r="H2684" s="67" t="str">
        <f t="shared" si="168"/>
        <v>2024-T7 CAIRP-1</v>
      </c>
      <c r="I2684" s="302">
        <v>5.9384621834679598E-3</v>
      </c>
      <c r="J2684" s="305">
        <f>VLOOKUP(H2684,T7_ReductionFactor!$G$10:$H$3591,2,FALSE)</f>
        <v>0.83372653130536711</v>
      </c>
      <c r="K2684" s="75">
        <f t="shared" si="167"/>
        <v>4.9510534775108386E-3</v>
      </c>
      <c r="L2684" s="11"/>
    </row>
    <row r="2685" spans="1:12" ht="16.149999999999999" customHeight="1" x14ac:dyDescent="0.25">
      <c r="A2685" s="9" t="s">
        <v>192</v>
      </c>
      <c r="B2685" s="7">
        <v>2024</v>
      </c>
      <c r="C2685" s="296" t="s">
        <v>23</v>
      </c>
      <c r="D2685" s="307">
        <v>2022</v>
      </c>
      <c r="E2685" s="307" t="s">
        <v>194</v>
      </c>
      <c r="F2685" s="65">
        <f t="shared" si="165"/>
        <v>2</v>
      </c>
      <c r="G2685" s="66" t="str">
        <f t="shared" si="166"/>
        <v>2013+</v>
      </c>
      <c r="H2685" s="67" t="str">
        <f t="shared" si="168"/>
        <v>2024-T7 CAIRP-2</v>
      </c>
      <c r="I2685" s="302">
        <v>7.9761434119028692E-3</v>
      </c>
      <c r="J2685" s="305">
        <f>VLOOKUP(H2685,T7_ReductionFactor!$G$10:$H$3591,2,FALSE)</f>
        <v>0.79653132957270456</v>
      </c>
      <c r="K2685" s="75">
        <f t="shared" si="167"/>
        <v>6.3532481167455608E-3</v>
      </c>
      <c r="L2685" s="11"/>
    </row>
    <row r="2686" spans="1:12" ht="16.149999999999999" customHeight="1" x14ac:dyDescent="0.25">
      <c r="A2686" s="9" t="s">
        <v>192</v>
      </c>
      <c r="B2686" s="7">
        <v>2024</v>
      </c>
      <c r="C2686" s="296" t="s">
        <v>23</v>
      </c>
      <c r="D2686" s="307">
        <v>2021</v>
      </c>
      <c r="E2686" s="307" t="s">
        <v>194</v>
      </c>
      <c r="F2686" s="65">
        <f t="shared" si="165"/>
        <v>3</v>
      </c>
      <c r="G2686" s="66" t="str">
        <f t="shared" si="166"/>
        <v>2013+</v>
      </c>
      <c r="H2686" s="67" t="str">
        <f t="shared" si="168"/>
        <v>2024-T7 CAIRP-3</v>
      </c>
      <c r="I2686" s="302">
        <v>1.1884943578043001E-2</v>
      </c>
      <c r="J2686" s="305">
        <f>VLOOKUP(H2686,T7_ReductionFactor!$G$10:$H$3591,2,FALSE)</f>
        <v>0.77157142655131428</v>
      </c>
      <c r="K2686" s="75">
        <f t="shared" si="167"/>
        <v>9.170082870992519E-3</v>
      </c>
      <c r="L2686" s="11"/>
    </row>
    <row r="2687" spans="1:12" ht="16.149999999999999" customHeight="1" x14ac:dyDescent="0.25">
      <c r="A2687" s="9" t="s">
        <v>192</v>
      </c>
      <c r="B2687" s="7">
        <v>2024</v>
      </c>
      <c r="C2687" s="296" t="s">
        <v>23</v>
      </c>
      <c r="D2687" s="307">
        <v>2020</v>
      </c>
      <c r="E2687" s="307" t="s">
        <v>194</v>
      </c>
      <c r="F2687" s="65">
        <f t="shared" si="165"/>
        <v>4</v>
      </c>
      <c r="G2687" s="66" t="str">
        <f t="shared" si="166"/>
        <v>2013+</v>
      </c>
      <c r="H2687" s="67" t="str">
        <f t="shared" si="168"/>
        <v>2024-T7 CAIRP-4</v>
      </c>
      <c r="I2687" s="302">
        <v>1.6229855876844401E-2</v>
      </c>
      <c r="J2687" s="305">
        <f>VLOOKUP(H2687,T7_ReductionFactor!$G$10:$H$3591,2,FALSE)</f>
        <v>0.75394790450238092</v>
      </c>
      <c r="K2687" s="75">
        <f t="shared" si="167"/>
        <v>1.2236465828722488E-2</v>
      </c>
      <c r="L2687" s="11"/>
    </row>
    <row r="2688" spans="1:12" ht="16.149999999999999" customHeight="1" x14ac:dyDescent="0.25">
      <c r="A2688" s="9" t="s">
        <v>192</v>
      </c>
      <c r="B2688" s="7">
        <v>2024</v>
      </c>
      <c r="C2688" s="296" t="s">
        <v>23</v>
      </c>
      <c r="D2688" s="307">
        <v>2019</v>
      </c>
      <c r="E2688" s="307" t="s">
        <v>194</v>
      </c>
      <c r="F2688" s="65">
        <f t="shared" si="165"/>
        <v>5</v>
      </c>
      <c r="G2688" s="66" t="str">
        <f t="shared" si="166"/>
        <v>2013+</v>
      </c>
      <c r="H2688" s="67" t="str">
        <f t="shared" si="168"/>
        <v>2024-T7 CAIRP-5</v>
      </c>
      <c r="I2688" s="302">
        <v>1.8317406351176301E-2</v>
      </c>
      <c r="J2688" s="305">
        <f>VLOOKUP(H2688,T7_ReductionFactor!$G$10:$H$3591,2,FALSE)</f>
        <v>0.74102339903743075</v>
      </c>
      <c r="K2688" s="75">
        <f t="shared" si="167"/>
        <v>1.3573626715898485E-2</v>
      </c>
      <c r="L2688" s="11"/>
    </row>
    <row r="2689" spans="1:12" ht="16.149999999999999" customHeight="1" x14ac:dyDescent="0.25">
      <c r="A2689" s="9" t="s">
        <v>192</v>
      </c>
      <c r="B2689" s="7">
        <v>2024</v>
      </c>
      <c r="C2689" s="296" t="s">
        <v>23</v>
      </c>
      <c r="D2689" s="307">
        <v>2018</v>
      </c>
      <c r="E2689" s="307" t="s">
        <v>194</v>
      </c>
      <c r="F2689" s="65">
        <f t="shared" si="165"/>
        <v>6</v>
      </c>
      <c r="G2689" s="66" t="str">
        <f t="shared" si="166"/>
        <v>2013+</v>
      </c>
      <c r="H2689" s="67" t="str">
        <f t="shared" si="168"/>
        <v>2024-T7 CAIRP-6</v>
      </c>
      <c r="I2689" s="302">
        <v>1.7876399907511699E-2</v>
      </c>
      <c r="J2689" s="305">
        <f>VLOOKUP(H2689,T7_ReductionFactor!$G$10:$H$3591,2,FALSE)</f>
        <v>0.73125825627851437</v>
      </c>
      <c r="K2689" s="75">
        <f t="shared" si="167"/>
        <v>1.3072265024904401E-2</v>
      </c>
      <c r="L2689" s="11"/>
    </row>
    <row r="2690" spans="1:12" ht="16.149999999999999" customHeight="1" x14ac:dyDescent="0.25">
      <c r="A2690" s="9" t="s">
        <v>192</v>
      </c>
      <c r="B2690" s="7">
        <v>2024</v>
      </c>
      <c r="C2690" s="296" t="s">
        <v>23</v>
      </c>
      <c r="D2690" s="307">
        <v>2017</v>
      </c>
      <c r="E2690" s="307" t="s">
        <v>194</v>
      </c>
      <c r="F2690" s="65">
        <f t="shared" si="165"/>
        <v>7</v>
      </c>
      <c r="G2690" s="66" t="str">
        <f t="shared" si="166"/>
        <v>2013+</v>
      </c>
      <c r="H2690" s="67" t="str">
        <f t="shared" si="168"/>
        <v>2024-T7 CAIRP-7</v>
      </c>
      <c r="I2690" s="302">
        <v>4.2434508568632803E-2</v>
      </c>
      <c r="J2690" s="305">
        <f>VLOOKUP(H2690,T7_ReductionFactor!$G$10:$H$3591,2,FALSE)</f>
        <v>0.72369499975915896</v>
      </c>
      <c r="K2690" s="75">
        <f t="shared" si="167"/>
        <v>3.0709641668356744E-2</v>
      </c>
      <c r="L2690" s="11"/>
    </row>
    <row r="2691" spans="1:12" ht="16.149999999999999" customHeight="1" x14ac:dyDescent="0.25">
      <c r="A2691" s="9" t="s">
        <v>192</v>
      </c>
      <c r="B2691" s="7">
        <v>2024</v>
      </c>
      <c r="C2691" s="296" t="s">
        <v>23</v>
      </c>
      <c r="D2691" s="307">
        <v>2016</v>
      </c>
      <c r="E2691" s="307" t="s">
        <v>194</v>
      </c>
      <c r="F2691" s="65">
        <f t="shared" si="165"/>
        <v>8</v>
      </c>
      <c r="G2691" s="66" t="str">
        <f t="shared" si="166"/>
        <v>2013+</v>
      </c>
      <c r="H2691" s="67" t="str">
        <f t="shared" si="168"/>
        <v>2024-T7 CAIRP-8</v>
      </c>
      <c r="I2691" s="302">
        <v>8.58977817138145E-2</v>
      </c>
      <c r="J2691" s="305">
        <f>VLOOKUP(H2691,T7_ReductionFactor!$G$10:$H$3591,2,FALSE)</f>
        <v>0.7177081781214304</v>
      </c>
      <c r="K2691" s="75">
        <f t="shared" si="167"/>
        <v>6.1649540418494124E-2</v>
      </c>
      <c r="L2691" s="11"/>
    </row>
    <row r="2692" spans="1:12" ht="16.149999999999999" customHeight="1" x14ac:dyDescent="0.25">
      <c r="A2692" s="9" t="s">
        <v>192</v>
      </c>
      <c r="B2692" s="7">
        <v>2024</v>
      </c>
      <c r="C2692" s="296" t="s">
        <v>23</v>
      </c>
      <c r="D2692" s="307">
        <v>2015</v>
      </c>
      <c r="E2692" s="307" t="s">
        <v>194</v>
      </c>
      <c r="F2692" s="65">
        <f t="shared" si="165"/>
        <v>9</v>
      </c>
      <c r="G2692" s="66" t="str">
        <f t="shared" si="166"/>
        <v>2013+</v>
      </c>
      <c r="H2692" s="67" t="str">
        <f t="shared" si="168"/>
        <v>2024-T7 CAIRP-9</v>
      </c>
      <c r="I2692" s="302">
        <v>3.6852901599486503E-2</v>
      </c>
      <c r="J2692" s="305">
        <f>VLOOKUP(H2692,T7_ReductionFactor!$G$10:$H$3591,2,FALSE)</f>
        <v>0.71722141281639828</v>
      </c>
      <c r="K2692" s="75">
        <f t="shared" si="167"/>
        <v>2.6431690151567412E-2</v>
      </c>
      <c r="L2692" s="11"/>
    </row>
    <row r="2693" spans="1:12" ht="16.149999999999999" customHeight="1" x14ac:dyDescent="0.25">
      <c r="A2693" s="9" t="s">
        <v>192</v>
      </c>
      <c r="B2693" s="7">
        <v>2024</v>
      </c>
      <c r="C2693" s="296" t="s">
        <v>23</v>
      </c>
      <c r="D2693" s="307">
        <v>2014</v>
      </c>
      <c r="E2693" s="307" t="s">
        <v>194</v>
      </c>
      <c r="F2693" s="65">
        <f t="shared" si="165"/>
        <v>10</v>
      </c>
      <c r="G2693" s="66" t="str">
        <f t="shared" si="166"/>
        <v>2013+</v>
      </c>
      <c r="H2693" s="67" t="str">
        <f t="shared" si="168"/>
        <v>2024-T7 CAIRP-10</v>
      </c>
      <c r="I2693" s="302">
        <v>1.9192232515623402E-2</v>
      </c>
      <c r="J2693" s="305">
        <f>VLOOKUP(H2693,T7_ReductionFactor!$G$10:$H$3591,2,FALSE)</f>
        <v>0.71722141281639828</v>
      </c>
      <c r="K2693" s="75">
        <f t="shared" si="167"/>
        <v>1.3765080119956233E-2</v>
      </c>
      <c r="L2693" s="11"/>
    </row>
    <row r="2694" spans="1:12" ht="16.149999999999999" customHeight="1" x14ac:dyDescent="0.25">
      <c r="A2694" s="9" t="s">
        <v>192</v>
      </c>
      <c r="B2694" s="7">
        <v>2024</v>
      </c>
      <c r="C2694" s="296" t="s">
        <v>23</v>
      </c>
      <c r="D2694" s="307">
        <v>2013</v>
      </c>
      <c r="E2694" s="307" t="s">
        <v>194</v>
      </c>
      <c r="F2694" s="65">
        <f t="shared" si="165"/>
        <v>11</v>
      </c>
      <c r="G2694" s="66" t="str">
        <f t="shared" si="166"/>
        <v>2010-12</v>
      </c>
      <c r="H2694" s="67" t="str">
        <f t="shared" si="168"/>
        <v>2024-T7 CAIRP-11</v>
      </c>
      <c r="I2694" s="302">
        <v>1.4763102667265E-2</v>
      </c>
      <c r="J2694" s="305">
        <f>VLOOKUP(H2694,T7_ReductionFactor!$G$10:$H$3591,2,FALSE)</f>
        <v>0.69332835172875062</v>
      </c>
      <c r="K2694" s="75">
        <f t="shared" si="167"/>
        <v>1.0235677638697165E-2</v>
      </c>
      <c r="L2694" s="11"/>
    </row>
    <row r="2695" spans="1:12" ht="16.149999999999999" customHeight="1" x14ac:dyDescent="0.25">
      <c r="A2695" s="9" t="s">
        <v>192</v>
      </c>
      <c r="B2695" s="7">
        <v>2024</v>
      </c>
      <c r="C2695" s="296" t="s">
        <v>23</v>
      </c>
      <c r="D2695" s="307">
        <v>2012</v>
      </c>
      <c r="E2695" s="307" t="s">
        <v>194</v>
      </c>
      <c r="F2695" s="65">
        <f t="shared" si="165"/>
        <v>12</v>
      </c>
      <c r="G2695" s="66" t="str">
        <f t="shared" si="166"/>
        <v>2010-12</v>
      </c>
      <c r="H2695" s="67" t="str">
        <f t="shared" si="168"/>
        <v>2024-T7 CAIRP-12</v>
      </c>
      <c r="I2695" s="302">
        <v>1.26066774936102E-2</v>
      </c>
      <c r="J2695" s="305">
        <f>VLOOKUP(H2695,T7_ReductionFactor!$G$10:$H$3591,2,FALSE)</f>
        <v>0.69332835172875062</v>
      </c>
      <c r="K2695" s="75">
        <f t="shared" si="167"/>
        <v>8.7405669274206975E-3</v>
      </c>
      <c r="L2695" s="11"/>
    </row>
    <row r="2696" spans="1:12" ht="16.149999999999999" customHeight="1" x14ac:dyDescent="0.25">
      <c r="A2696" s="9" t="s">
        <v>192</v>
      </c>
      <c r="B2696" s="7">
        <v>2024</v>
      </c>
      <c r="C2696" s="296" t="s">
        <v>24</v>
      </c>
      <c r="D2696" s="307">
        <v>2025</v>
      </c>
      <c r="E2696" s="307" t="s">
        <v>194</v>
      </c>
      <c r="F2696" s="65">
        <f t="shared" si="165"/>
        <v>-1</v>
      </c>
      <c r="G2696" s="66" t="str">
        <f t="shared" si="166"/>
        <v>2013+</v>
      </c>
      <c r="H2696" s="67" t="str">
        <f t="shared" si="168"/>
        <v>2024-T7 CAIRP Construction--1</v>
      </c>
      <c r="I2696" s="302">
        <v>3.4441369669362E-5</v>
      </c>
      <c r="J2696" s="305">
        <f>VLOOKUP(H2696,T7_ReductionFactor!$G$10:$H$3591,2,FALSE)</f>
        <v>1</v>
      </c>
      <c r="K2696" s="75">
        <f t="shared" si="167"/>
        <v>3.4441369669362E-5</v>
      </c>
      <c r="L2696" s="11"/>
    </row>
    <row r="2697" spans="1:12" ht="16.149999999999999" customHeight="1" x14ac:dyDescent="0.25">
      <c r="A2697" s="9" t="s">
        <v>192</v>
      </c>
      <c r="B2697" s="7">
        <v>2024</v>
      </c>
      <c r="C2697" s="296" t="s">
        <v>24</v>
      </c>
      <c r="D2697" s="307">
        <v>2024</v>
      </c>
      <c r="E2697" s="307" t="s">
        <v>194</v>
      </c>
      <c r="F2697" s="65">
        <f t="shared" ref="F2697:F2760" si="169">B2697-D2697</f>
        <v>0</v>
      </c>
      <c r="G2697" s="66" t="str">
        <f t="shared" ref="G2697:G2760" si="170">IF(D2697&lt;1998,"Pre1997",IF(D2697&lt;2008,"1997-06",IF(D2697&lt;2011,"2007-09",IF(D2697&lt;2014,"2010-12","2013+"))))</f>
        <v>2013+</v>
      </c>
      <c r="H2697" s="67" t="str">
        <f t="shared" si="168"/>
        <v>2024-T7 CAIRP Construction-0</v>
      </c>
      <c r="I2697" s="302">
        <v>1.68828978056966E-4</v>
      </c>
      <c r="J2697" s="305">
        <f>VLOOKUP(H2697,T7_ReductionFactor!$G$10:$H$3591,2,FALSE)</f>
        <v>0.89331236632221533</v>
      </c>
      <c r="K2697" s="75">
        <f t="shared" ref="K2697:K2760" si="171">I2697*J2697</f>
        <v>1.5081701389182967E-4</v>
      </c>
      <c r="L2697" s="11"/>
    </row>
    <row r="2698" spans="1:12" ht="16.149999999999999" customHeight="1" x14ac:dyDescent="0.25">
      <c r="A2698" s="9" t="s">
        <v>192</v>
      </c>
      <c r="B2698" s="7">
        <v>2024</v>
      </c>
      <c r="C2698" s="296" t="s">
        <v>24</v>
      </c>
      <c r="D2698" s="307">
        <v>2023</v>
      </c>
      <c r="E2698" s="307" t="s">
        <v>194</v>
      </c>
      <c r="F2698" s="65">
        <f t="shared" si="169"/>
        <v>1</v>
      </c>
      <c r="G2698" s="66" t="str">
        <f t="shared" si="170"/>
        <v>2013+</v>
      </c>
      <c r="H2698" s="67" t="str">
        <f t="shared" ref="H2698:H2761" si="172">CONCATENATE(B2698,"-",C2698,"-",F2698)</f>
        <v>2024-T7 CAIRP Construction-1</v>
      </c>
      <c r="I2698" s="302">
        <v>3.8248914516992601E-4</v>
      </c>
      <c r="J2698" s="305">
        <f>VLOOKUP(H2698,T7_ReductionFactor!$G$10:$H$3591,2,FALSE)</f>
        <v>0.83372653130536711</v>
      </c>
      <c r="K2698" s="75">
        <f t="shared" si="171"/>
        <v>3.1889134826447744E-4</v>
      </c>
      <c r="L2698" s="11"/>
    </row>
    <row r="2699" spans="1:12" ht="16.149999999999999" customHeight="1" x14ac:dyDescent="0.25">
      <c r="A2699" s="9" t="s">
        <v>192</v>
      </c>
      <c r="B2699" s="7">
        <v>2024</v>
      </c>
      <c r="C2699" s="296" t="s">
        <v>24</v>
      </c>
      <c r="D2699" s="307">
        <v>2022</v>
      </c>
      <c r="E2699" s="307" t="s">
        <v>194</v>
      </c>
      <c r="F2699" s="65">
        <f t="shared" si="169"/>
        <v>2</v>
      </c>
      <c r="G2699" s="66" t="str">
        <f t="shared" si="170"/>
        <v>2013+</v>
      </c>
      <c r="H2699" s="67" t="str">
        <f t="shared" si="172"/>
        <v>2024-T7 CAIRP Construction-2</v>
      </c>
      <c r="I2699" s="302">
        <v>5.0778220888808101E-4</v>
      </c>
      <c r="J2699" s="305">
        <f>VLOOKUP(H2699,T7_ReductionFactor!$G$10:$H$3591,2,FALSE)</f>
        <v>0.79653132957270456</v>
      </c>
      <c r="K2699" s="75">
        <f t="shared" si="171"/>
        <v>4.0446443797898798E-4</v>
      </c>
      <c r="L2699" s="11"/>
    </row>
    <row r="2700" spans="1:12" ht="16.149999999999999" customHeight="1" x14ac:dyDescent="0.25">
      <c r="A2700" s="9" t="s">
        <v>192</v>
      </c>
      <c r="B2700" s="7">
        <v>2024</v>
      </c>
      <c r="C2700" s="296" t="s">
        <v>24</v>
      </c>
      <c r="D2700" s="307">
        <v>2021</v>
      </c>
      <c r="E2700" s="307" t="s">
        <v>194</v>
      </c>
      <c r="F2700" s="65">
        <f t="shared" si="169"/>
        <v>3</v>
      </c>
      <c r="G2700" s="66" t="str">
        <f t="shared" si="170"/>
        <v>2013+</v>
      </c>
      <c r="H2700" s="67" t="str">
        <f t="shared" si="172"/>
        <v>2024-T7 CAIRP Construction-3</v>
      </c>
      <c r="I2700" s="302">
        <v>7.5894086496378695E-4</v>
      </c>
      <c r="J2700" s="305">
        <f>VLOOKUP(H2700,T7_ReductionFactor!$G$10:$H$3591,2,FALSE)</f>
        <v>0.77157142655131428</v>
      </c>
      <c r="K2700" s="75">
        <f t="shared" si="171"/>
        <v>5.8557708584819747E-4</v>
      </c>
      <c r="L2700" s="11"/>
    </row>
    <row r="2701" spans="1:12" ht="16.149999999999999" customHeight="1" x14ac:dyDescent="0.25">
      <c r="A2701" s="9" t="s">
        <v>192</v>
      </c>
      <c r="B2701" s="7">
        <v>2024</v>
      </c>
      <c r="C2701" s="296" t="s">
        <v>24</v>
      </c>
      <c r="D2701" s="307">
        <v>2020</v>
      </c>
      <c r="E2701" s="307" t="s">
        <v>194</v>
      </c>
      <c r="F2701" s="65">
        <f t="shared" si="169"/>
        <v>4</v>
      </c>
      <c r="G2701" s="66" t="str">
        <f t="shared" si="170"/>
        <v>2013+</v>
      </c>
      <c r="H2701" s="67" t="str">
        <f t="shared" si="172"/>
        <v>2024-T7 CAIRP Construction-4</v>
      </c>
      <c r="I2701" s="302">
        <v>1.03063603650341E-3</v>
      </c>
      <c r="J2701" s="305">
        <f>VLOOKUP(H2701,T7_ReductionFactor!$G$10:$H$3591,2,FALSE)</f>
        <v>0.75394790450238092</v>
      </c>
      <c r="K2701" s="75">
        <f t="shared" si="171"/>
        <v>7.7704588002638539E-4</v>
      </c>
      <c r="L2701" s="11"/>
    </row>
    <row r="2702" spans="1:12" ht="16.149999999999999" customHeight="1" x14ac:dyDescent="0.25">
      <c r="A2702" s="9" t="s">
        <v>192</v>
      </c>
      <c r="B2702" s="7">
        <v>2024</v>
      </c>
      <c r="C2702" s="296" t="s">
        <v>24</v>
      </c>
      <c r="D2702" s="307">
        <v>2019</v>
      </c>
      <c r="E2702" s="307" t="s">
        <v>194</v>
      </c>
      <c r="F2702" s="65">
        <f t="shared" si="169"/>
        <v>5</v>
      </c>
      <c r="G2702" s="66" t="str">
        <f t="shared" si="170"/>
        <v>2013+</v>
      </c>
      <c r="H2702" s="67" t="str">
        <f t="shared" si="172"/>
        <v>2024-T7 CAIRP Construction-5</v>
      </c>
      <c r="I2702" s="302">
        <v>1.15687452994398E-3</v>
      </c>
      <c r="J2702" s="305">
        <f>VLOOKUP(H2702,T7_ReductionFactor!$G$10:$H$3591,2,FALSE)</f>
        <v>0.74102339903743075</v>
      </c>
      <c r="K2702" s="75">
        <f t="shared" si="171"/>
        <v>8.5727109643891799E-4</v>
      </c>
      <c r="L2702" s="11"/>
    </row>
    <row r="2703" spans="1:12" ht="16.149999999999999" customHeight="1" x14ac:dyDescent="0.25">
      <c r="A2703" s="9" t="s">
        <v>192</v>
      </c>
      <c r="B2703" s="7">
        <v>2024</v>
      </c>
      <c r="C2703" s="296" t="s">
        <v>24</v>
      </c>
      <c r="D2703" s="307">
        <v>2018</v>
      </c>
      <c r="E2703" s="307" t="s">
        <v>194</v>
      </c>
      <c r="F2703" s="65">
        <f t="shared" si="169"/>
        <v>6</v>
      </c>
      <c r="G2703" s="66" t="str">
        <f t="shared" si="170"/>
        <v>2013+</v>
      </c>
      <c r="H2703" s="67" t="str">
        <f t="shared" si="172"/>
        <v>2024-T7 CAIRP Construction-6</v>
      </c>
      <c r="I2703" s="302">
        <v>1.1322021998977699E-3</v>
      </c>
      <c r="J2703" s="305">
        <f>VLOOKUP(H2703,T7_ReductionFactor!$G$10:$H$3591,2,FALSE)</f>
        <v>0.73125825627851437</v>
      </c>
      <c r="K2703" s="75">
        <f t="shared" si="171"/>
        <v>8.2793220645194113E-4</v>
      </c>
      <c r="L2703" s="11"/>
    </row>
    <row r="2704" spans="1:12" ht="16.149999999999999" customHeight="1" x14ac:dyDescent="0.25">
      <c r="A2704" s="9" t="s">
        <v>192</v>
      </c>
      <c r="B2704" s="7">
        <v>2024</v>
      </c>
      <c r="C2704" s="296" t="s">
        <v>24</v>
      </c>
      <c r="D2704" s="307">
        <v>2017</v>
      </c>
      <c r="E2704" s="307" t="s">
        <v>194</v>
      </c>
      <c r="F2704" s="65">
        <f t="shared" si="169"/>
        <v>7</v>
      </c>
      <c r="G2704" s="66" t="str">
        <f t="shared" si="170"/>
        <v>2013+</v>
      </c>
      <c r="H2704" s="67" t="str">
        <f t="shared" si="172"/>
        <v>2024-T7 CAIRP Construction-7</v>
      </c>
      <c r="I2704" s="302">
        <v>9.9492322506773809E-4</v>
      </c>
      <c r="J2704" s="305">
        <f>VLOOKUP(H2704,T7_ReductionFactor!$G$10:$H$3591,2,FALSE)</f>
        <v>0.72369499975915896</v>
      </c>
      <c r="K2704" s="75">
        <f t="shared" si="171"/>
        <v>7.2002096312577838E-4</v>
      </c>
      <c r="L2704" s="11"/>
    </row>
    <row r="2705" spans="1:12" ht="16.149999999999999" customHeight="1" x14ac:dyDescent="0.25">
      <c r="A2705" s="9" t="s">
        <v>192</v>
      </c>
      <c r="B2705" s="7">
        <v>2024</v>
      </c>
      <c r="C2705" s="296" t="s">
        <v>24</v>
      </c>
      <c r="D2705" s="307">
        <v>2016</v>
      </c>
      <c r="E2705" s="307" t="s">
        <v>194</v>
      </c>
      <c r="F2705" s="65">
        <f t="shared" si="169"/>
        <v>8</v>
      </c>
      <c r="G2705" s="66" t="str">
        <f t="shared" si="170"/>
        <v>2013+</v>
      </c>
      <c r="H2705" s="67" t="str">
        <f t="shared" si="172"/>
        <v>2024-T7 CAIRP Construction-8</v>
      </c>
      <c r="I2705" s="302">
        <v>3.4245287811286202E-3</v>
      </c>
      <c r="J2705" s="305">
        <f>VLOOKUP(H2705,T7_ReductionFactor!$G$10:$H$3591,2,FALSE)</f>
        <v>0.7177081781214304</v>
      </c>
      <c r="K2705" s="75">
        <f t="shared" si="171"/>
        <v>2.4578123124282245E-3</v>
      </c>
      <c r="L2705" s="11"/>
    </row>
    <row r="2706" spans="1:12" ht="16.149999999999999" customHeight="1" x14ac:dyDescent="0.25">
      <c r="A2706" s="9" t="s">
        <v>192</v>
      </c>
      <c r="B2706" s="7">
        <v>2024</v>
      </c>
      <c r="C2706" s="296" t="s">
        <v>24</v>
      </c>
      <c r="D2706" s="307">
        <v>2015</v>
      </c>
      <c r="E2706" s="307" t="s">
        <v>194</v>
      </c>
      <c r="F2706" s="65">
        <f t="shared" si="169"/>
        <v>9</v>
      </c>
      <c r="G2706" s="66" t="str">
        <f t="shared" si="170"/>
        <v>2013+</v>
      </c>
      <c r="H2706" s="67" t="str">
        <f t="shared" si="172"/>
        <v>2024-T7 CAIRP Construction-9</v>
      </c>
      <c r="I2706" s="302">
        <v>2.3413251654211598E-3</v>
      </c>
      <c r="J2706" s="305">
        <f>VLOOKUP(H2706,T7_ReductionFactor!$G$10:$H$3591,2,FALSE)</f>
        <v>0.71722141281639828</v>
      </c>
      <c r="K2706" s="75">
        <f t="shared" si="171"/>
        <v>1.6792485430059518E-3</v>
      </c>
      <c r="L2706" s="11"/>
    </row>
    <row r="2707" spans="1:12" ht="16.149999999999999" customHeight="1" x14ac:dyDescent="0.25">
      <c r="A2707" s="9" t="s">
        <v>192</v>
      </c>
      <c r="B2707" s="7">
        <v>2024</v>
      </c>
      <c r="C2707" s="296" t="s">
        <v>24</v>
      </c>
      <c r="D2707" s="307">
        <v>2014</v>
      </c>
      <c r="E2707" s="307" t="s">
        <v>194</v>
      </c>
      <c r="F2707" s="65">
        <f t="shared" si="169"/>
        <v>10</v>
      </c>
      <c r="G2707" s="66" t="str">
        <f t="shared" si="170"/>
        <v>2013+</v>
      </c>
      <c r="H2707" s="67" t="str">
        <f t="shared" si="172"/>
        <v>2024-T7 CAIRP Construction-10</v>
      </c>
      <c r="I2707" s="302">
        <v>9.1679521808029696E-4</v>
      </c>
      <c r="J2707" s="305">
        <f>VLOOKUP(H2707,T7_ReductionFactor!$G$10:$H$3591,2,FALSE)</f>
        <v>0.71722141281639828</v>
      </c>
      <c r="K2707" s="75">
        <f t="shared" si="171"/>
        <v>6.5754516157486855E-4</v>
      </c>
      <c r="L2707" s="11"/>
    </row>
    <row r="2708" spans="1:12" ht="16.149999999999999" customHeight="1" x14ac:dyDescent="0.25">
      <c r="A2708" s="9" t="s">
        <v>192</v>
      </c>
      <c r="B2708" s="7">
        <v>2024</v>
      </c>
      <c r="C2708" s="296" t="s">
        <v>24</v>
      </c>
      <c r="D2708" s="307">
        <v>2013</v>
      </c>
      <c r="E2708" s="307" t="s">
        <v>194</v>
      </c>
      <c r="F2708" s="65">
        <f t="shared" si="169"/>
        <v>11</v>
      </c>
      <c r="G2708" s="66" t="str">
        <f t="shared" si="170"/>
        <v>2010-12</v>
      </c>
      <c r="H2708" s="67" t="str">
        <f t="shared" si="172"/>
        <v>2024-T7 CAIRP Construction-11</v>
      </c>
      <c r="I2708" s="302">
        <v>6.9894419535951996E-4</v>
      </c>
      <c r="J2708" s="305">
        <f>VLOOKUP(H2708,T7_ReductionFactor!$G$10:$H$3591,2,FALSE)</f>
        <v>0.69332835172875062</v>
      </c>
      <c r="K2708" s="75">
        <f t="shared" si="171"/>
        <v>4.8459782691899386E-4</v>
      </c>
      <c r="L2708" s="11"/>
    </row>
    <row r="2709" spans="1:12" ht="16.149999999999999" customHeight="1" x14ac:dyDescent="0.25">
      <c r="A2709" s="9" t="s">
        <v>192</v>
      </c>
      <c r="B2709" s="7">
        <v>2024</v>
      </c>
      <c r="C2709" s="296" t="s">
        <v>24</v>
      </c>
      <c r="D2709" s="307">
        <v>2012</v>
      </c>
      <c r="E2709" s="307" t="s">
        <v>194</v>
      </c>
      <c r="F2709" s="65">
        <f t="shared" si="169"/>
        <v>12</v>
      </c>
      <c r="G2709" s="66" t="str">
        <f t="shared" si="170"/>
        <v>2010-12</v>
      </c>
      <c r="H2709" s="67" t="str">
        <f t="shared" si="172"/>
        <v>2024-T7 CAIRP Construction-12</v>
      </c>
      <c r="I2709" s="302">
        <v>5.58911216779325E-4</v>
      </c>
      <c r="J2709" s="305">
        <f>VLOOKUP(H2709,T7_ReductionFactor!$G$10:$H$3591,2,FALSE)</f>
        <v>0.69332835172875062</v>
      </c>
      <c r="K2709" s="75">
        <f t="shared" si="171"/>
        <v>3.8750899269231984E-4</v>
      </c>
      <c r="L2709" s="11"/>
    </row>
    <row r="2710" spans="1:12" ht="16.149999999999999" customHeight="1" x14ac:dyDescent="0.25">
      <c r="A2710" s="9" t="s">
        <v>192</v>
      </c>
      <c r="B2710" s="7">
        <v>2024</v>
      </c>
      <c r="C2710" s="296" t="s">
        <v>25</v>
      </c>
      <c r="D2710" s="307">
        <v>2025</v>
      </c>
      <c r="E2710" s="307" t="s">
        <v>194</v>
      </c>
      <c r="F2710" s="65">
        <f t="shared" si="169"/>
        <v>-1</v>
      </c>
      <c r="G2710" s="66" t="str">
        <f t="shared" si="170"/>
        <v>2013+</v>
      </c>
      <c r="H2710" s="67" t="str">
        <f t="shared" si="172"/>
        <v>2024-T7 Motor Coach--1</v>
      </c>
      <c r="I2710" s="302">
        <v>6.4971650052234297E-6</v>
      </c>
      <c r="J2710" s="305">
        <f>VLOOKUP(H2710,T7_ReductionFactor!$G$10:$H$3591,2,FALSE)</f>
        <v>0.97016245123242562</v>
      </c>
      <c r="K2710" s="75">
        <f t="shared" si="171"/>
        <v>6.303305527529098E-6</v>
      </c>
      <c r="L2710" s="11"/>
    </row>
    <row r="2711" spans="1:12" ht="16.149999999999999" customHeight="1" x14ac:dyDescent="0.25">
      <c r="A2711" s="9" t="s">
        <v>192</v>
      </c>
      <c r="B2711" s="7">
        <v>2024</v>
      </c>
      <c r="C2711" s="296" t="s">
        <v>25</v>
      </c>
      <c r="D2711" s="307">
        <v>2024</v>
      </c>
      <c r="E2711" s="307" t="s">
        <v>194</v>
      </c>
      <c r="F2711" s="65">
        <f t="shared" si="169"/>
        <v>0</v>
      </c>
      <c r="G2711" s="66" t="str">
        <f t="shared" si="170"/>
        <v>2013+</v>
      </c>
      <c r="H2711" s="67" t="str">
        <f t="shared" si="172"/>
        <v>2024-T7 Motor Coach-0</v>
      </c>
      <c r="I2711" s="302">
        <v>8.8710901744691595E-5</v>
      </c>
      <c r="J2711" s="305">
        <f>VLOOKUP(H2711,T7_ReductionFactor!$G$10:$H$3591,2,FALSE)</f>
        <v>0.91474470648394435</v>
      </c>
      <c r="K2711" s="75">
        <f t="shared" si="171"/>
        <v>8.1147827778373937E-5</v>
      </c>
      <c r="L2711" s="11"/>
    </row>
    <row r="2712" spans="1:12" ht="16.149999999999999" customHeight="1" x14ac:dyDescent="0.25">
      <c r="A2712" s="9" t="s">
        <v>192</v>
      </c>
      <c r="B2712" s="7">
        <v>2024</v>
      </c>
      <c r="C2712" s="296" t="s">
        <v>25</v>
      </c>
      <c r="D2712" s="307">
        <v>2023</v>
      </c>
      <c r="E2712" s="307" t="s">
        <v>194</v>
      </c>
      <c r="F2712" s="65">
        <f t="shared" si="169"/>
        <v>1</v>
      </c>
      <c r="G2712" s="66" t="str">
        <f t="shared" si="170"/>
        <v>2013+</v>
      </c>
      <c r="H2712" s="67" t="str">
        <f t="shared" si="172"/>
        <v>2024-T7 Motor Coach-1</v>
      </c>
      <c r="I2712" s="302">
        <v>9.5382770180661898E-5</v>
      </c>
      <c r="J2712" s="305">
        <f>VLOOKUP(H2712,T7_ReductionFactor!$G$10:$H$3591,2,FALSE)</f>
        <v>0.87458273296966405</v>
      </c>
      <c r="K2712" s="75">
        <f t="shared" si="171"/>
        <v>8.342012382282066E-5</v>
      </c>
      <c r="L2712" s="11"/>
    </row>
    <row r="2713" spans="1:12" ht="16.149999999999999" customHeight="1" x14ac:dyDescent="0.25">
      <c r="A2713" s="9" t="s">
        <v>192</v>
      </c>
      <c r="B2713" s="7">
        <v>2024</v>
      </c>
      <c r="C2713" s="296" t="s">
        <v>25</v>
      </c>
      <c r="D2713" s="307">
        <v>2022</v>
      </c>
      <c r="E2713" s="307" t="s">
        <v>194</v>
      </c>
      <c r="F2713" s="65">
        <f t="shared" si="169"/>
        <v>2</v>
      </c>
      <c r="G2713" s="66" t="str">
        <f t="shared" si="170"/>
        <v>2013+</v>
      </c>
      <c r="H2713" s="67" t="str">
        <f t="shared" si="172"/>
        <v>2024-T7 Motor Coach-2</v>
      </c>
      <c r="I2713" s="302">
        <v>2.63715897148708E-4</v>
      </c>
      <c r="J2713" s="305">
        <f>VLOOKUP(H2713,T7_ReductionFactor!$G$10:$H$3591,2,FALSE)</f>
        <v>0.84413914718019611</v>
      </c>
      <c r="K2713" s="75">
        <f t="shared" si="171"/>
        <v>2.2261291251697069E-4</v>
      </c>
      <c r="L2713" s="11"/>
    </row>
    <row r="2714" spans="1:12" ht="16.149999999999999" customHeight="1" x14ac:dyDescent="0.25">
      <c r="A2714" s="9" t="s">
        <v>192</v>
      </c>
      <c r="B2714" s="7">
        <v>2024</v>
      </c>
      <c r="C2714" s="296" t="s">
        <v>25</v>
      </c>
      <c r="D2714" s="307">
        <v>2021</v>
      </c>
      <c r="E2714" s="307" t="s">
        <v>194</v>
      </c>
      <c r="F2714" s="65">
        <f t="shared" si="169"/>
        <v>3</v>
      </c>
      <c r="G2714" s="66" t="str">
        <f t="shared" si="170"/>
        <v>2013+</v>
      </c>
      <c r="H2714" s="67" t="str">
        <f t="shared" si="172"/>
        <v>2024-T7 Motor Coach-3</v>
      </c>
      <c r="I2714" s="302">
        <v>3.4483266934527001E-4</v>
      </c>
      <c r="J2714" s="305">
        <f>VLOOKUP(H2714,T7_ReductionFactor!$G$10:$H$3591,2,FALSE)</f>
        <v>0.82026719397324621</v>
      </c>
      <c r="K2714" s="75">
        <f t="shared" si="171"/>
        <v>2.8285492607414887E-4</v>
      </c>
      <c r="L2714" s="11"/>
    </row>
    <row r="2715" spans="1:12" ht="16.149999999999999" customHeight="1" x14ac:dyDescent="0.25">
      <c r="A2715" s="9" t="s">
        <v>192</v>
      </c>
      <c r="B2715" s="7">
        <v>2024</v>
      </c>
      <c r="C2715" s="296" t="s">
        <v>25</v>
      </c>
      <c r="D2715" s="307">
        <v>2020</v>
      </c>
      <c r="E2715" s="307" t="s">
        <v>194</v>
      </c>
      <c r="F2715" s="65">
        <f t="shared" si="169"/>
        <v>4</v>
      </c>
      <c r="G2715" s="66" t="str">
        <f t="shared" si="170"/>
        <v>2013+</v>
      </c>
      <c r="H2715" s="67" t="str">
        <f t="shared" si="172"/>
        <v>2024-T7 Motor Coach-4</v>
      </c>
      <c r="I2715" s="302">
        <v>3.9322644831877999E-4</v>
      </c>
      <c r="J2715" s="305">
        <f>VLOOKUP(H2715,T7_ReductionFactor!$G$10:$H$3591,2,FALSE)</f>
        <v>0.80104630766418172</v>
      </c>
      <c r="K2715" s="75">
        <f t="shared" si="171"/>
        <v>3.1499259450165889E-4</v>
      </c>
      <c r="L2715" s="11"/>
    </row>
    <row r="2716" spans="1:12" ht="16.149999999999999" customHeight="1" x14ac:dyDescent="0.25">
      <c r="A2716" s="9" t="s">
        <v>192</v>
      </c>
      <c r="B2716" s="7">
        <v>2024</v>
      </c>
      <c r="C2716" s="296" t="s">
        <v>25</v>
      </c>
      <c r="D2716" s="307">
        <v>2019</v>
      </c>
      <c r="E2716" s="307" t="s">
        <v>194</v>
      </c>
      <c r="F2716" s="65">
        <f t="shared" si="169"/>
        <v>5</v>
      </c>
      <c r="G2716" s="66" t="str">
        <f t="shared" si="170"/>
        <v>2013+</v>
      </c>
      <c r="H2716" s="67" t="str">
        <f t="shared" si="172"/>
        <v>2024-T7 Motor Coach-5</v>
      </c>
      <c r="I2716" s="302">
        <v>4.3666789705495198E-4</v>
      </c>
      <c r="J2716" s="305">
        <f>VLOOKUP(H2716,T7_ReductionFactor!$G$10:$H$3591,2,FALSE)</f>
        <v>0.78523787191704941</v>
      </c>
      <c r="K2716" s="75">
        <f t="shared" si="171"/>
        <v>3.428881702179237E-4</v>
      </c>
      <c r="L2716" s="11"/>
    </row>
    <row r="2717" spans="1:12" ht="16.149999999999999" customHeight="1" x14ac:dyDescent="0.25">
      <c r="A2717" s="9" t="s">
        <v>192</v>
      </c>
      <c r="B2717" s="7">
        <v>2024</v>
      </c>
      <c r="C2717" s="296" t="s">
        <v>25</v>
      </c>
      <c r="D2717" s="307">
        <v>2018</v>
      </c>
      <c r="E2717" s="307" t="s">
        <v>194</v>
      </c>
      <c r="F2717" s="65">
        <f t="shared" si="169"/>
        <v>6</v>
      </c>
      <c r="G2717" s="66" t="str">
        <f t="shared" si="170"/>
        <v>2013+</v>
      </c>
      <c r="H2717" s="67" t="str">
        <f t="shared" si="172"/>
        <v>2024-T7 Motor Coach-6</v>
      </c>
      <c r="I2717" s="302">
        <v>4.13162109519752E-4</v>
      </c>
      <c r="J2717" s="305">
        <f>VLOOKUP(H2717,T7_ReductionFactor!$G$10:$H$3591,2,FALSE)</f>
        <v>0.77200721692176555</v>
      </c>
      <c r="K2717" s="75">
        <f t="shared" si="171"/>
        <v>3.1896413030786945E-4</v>
      </c>
      <c r="L2717" s="11"/>
    </row>
    <row r="2718" spans="1:12" ht="16.149999999999999" customHeight="1" x14ac:dyDescent="0.25">
      <c r="A2718" s="9" t="s">
        <v>192</v>
      </c>
      <c r="B2718" s="7">
        <v>2024</v>
      </c>
      <c r="C2718" s="296" t="s">
        <v>25</v>
      </c>
      <c r="D2718" s="307">
        <v>2017</v>
      </c>
      <c r="E2718" s="307" t="s">
        <v>194</v>
      </c>
      <c r="F2718" s="65">
        <f t="shared" si="169"/>
        <v>7</v>
      </c>
      <c r="G2718" s="66" t="str">
        <f t="shared" si="170"/>
        <v>2013+</v>
      </c>
      <c r="H2718" s="67" t="str">
        <f t="shared" si="172"/>
        <v>2024-T7 Motor Coach-7</v>
      </c>
      <c r="I2718" s="302">
        <v>3.3746818990048298E-4</v>
      </c>
      <c r="J2718" s="305">
        <f>VLOOKUP(H2718,T7_ReductionFactor!$G$10:$H$3591,2,FALSE)</f>
        <v>0.7607713608520984</v>
      </c>
      <c r="K2718" s="75">
        <f t="shared" si="171"/>
        <v>2.567361340748848E-4</v>
      </c>
      <c r="L2718" s="11"/>
    </row>
    <row r="2719" spans="1:12" ht="16.149999999999999" customHeight="1" x14ac:dyDescent="0.25">
      <c r="A2719" s="9" t="s">
        <v>192</v>
      </c>
      <c r="B2719" s="7">
        <v>2024</v>
      </c>
      <c r="C2719" s="296" t="s">
        <v>25</v>
      </c>
      <c r="D2719" s="307">
        <v>2016</v>
      </c>
      <c r="E2719" s="307" t="s">
        <v>194</v>
      </c>
      <c r="F2719" s="65">
        <f t="shared" si="169"/>
        <v>8</v>
      </c>
      <c r="G2719" s="66" t="str">
        <f t="shared" si="170"/>
        <v>2013+</v>
      </c>
      <c r="H2719" s="67" t="str">
        <f t="shared" si="172"/>
        <v>2024-T7 Motor Coach-8</v>
      </c>
      <c r="I2719" s="302">
        <v>6.1239072829317803E-4</v>
      </c>
      <c r="J2719" s="305">
        <f>VLOOKUP(H2719,T7_ReductionFactor!$G$10:$H$3591,2,FALSE)</f>
        <v>0.75111079209119003</v>
      </c>
      <c r="K2719" s="75">
        <f t="shared" si="171"/>
        <v>4.5997328499758968E-4</v>
      </c>
      <c r="L2719" s="11"/>
    </row>
    <row r="2720" spans="1:12" ht="16.149999999999999" customHeight="1" x14ac:dyDescent="0.25">
      <c r="A2720" s="9" t="s">
        <v>192</v>
      </c>
      <c r="B2720" s="7">
        <v>2024</v>
      </c>
      <c r="C2720" s="296" t="s">
        <v>25</v>
      </c>
      <c r="D2720" s="307">
        <v>2015</v>
      </c>
      <c r="E2720" s="307" t="s">
        <v>194</v>
      </c>
      <c r="F2720" s="65">
        <f t="shared" si="169"/>
        <v>9</v>
      </c>
      <c r="G2720" s="66" t="str">
        <f t="shared" si="170"/>
        <v>2013+</v>
      </c>
      <c r="H2720" s="67" t="str">
        <f t="shared" si="172"/>
        <v>2024-T7 Motor Coach-9</v>
      </c>
      <c r="I2720" s="302">
        <v>1.78950640539008E-3</v>
      </c>
      <c r="J2720" s="305">
        <f>VLOOKUP(H2720,T7_ReductionFactor!$G$10:$H$3591,2,FALSE)</f>
        <v>0.74350559161645935</v>
      </c>
      <c r="K2720" s="75">
        <f t="shared" si="171"/>
        <v>1.330508018640995E-3</v>
      </c>
      <c r="L2720" s="11"/>
    </row>
    <row r="2721" spans="1:12" ht="16.149999999999999" customHeight="1" x14ac:dyDescent="0.25">
      <c r="A2721" s="9" t="s">
        <v>192</v>
      </c>
      <c r="B2721" s="7">
        <v>2024</v>
      </c>
      <c r="C2721" s="296" t="s">
        <v>25</v>
      </c>
      <c r="D2721" s="307">
        <v>2014</v>
      </c>
      <c r="E2721" s="307" t="s">
        <v>194</v>
      </c>
      <c r="F2721" s="65">
        <f t="shared" si="169"/>
        <v>10</v>
      </c>
      <c r="G2721" s="66" t="str">
        <f t="shared" si="170"/>
        <v>2013+</v>
      </c>
      <c r="H2721" s="67" t="str">
        <f t="shared" si="172"/>
        <v>2024-T7 Motor Coach-10</v>
      </c>
      <c r="I2721" s="302">
        <v>9.90640758367933E-4</v>
      </c>
      <c r="J2721" s="305">
        <f>VLOOKUP(H2721,T7_ReductionFactor!$G$10:$H$3591,2,FALSE)</f>
        <v>0.73739357425781227</v>
      </c>
      <c r="K2721" s="75">
        <f t="shared" si="171"/>
        <v>7.304921296183999E-4</v>
      </c>
      <c r="L2721" s="11"/>
    </row>
    <row r="2722" spans="1:12" ht="16.149999999999999" customHeight="1" x14ac:dyDescent="0.25">
      <c r="A2722" s="9" t="s">
        <v>192</v>
      </c>
      <c r="B2722" s="7">
        <v>2024</v>
      </c>
      <c r="C2722" s="296" t="s">
        <v>25</v>
      </c>
      <c r="D2722" s="307">
        <v>2013</v>
      </c>
      <c r="E2722" s="307" t="s">
        <v>194</v>
      </c>
      <c r="F2722" s="65">
        <f t="shared" si="169"/>
        <v>11</v>
      </c>
      <c r="G2722" s="66" t="str">
        <f t="shared" si="170"/>
        <v>2010-12</v>
      </c>
      <c r="H2722" s="67" t="str">
        <f t="shared" si="172"/>
        <v>2024-T7 Motor Coach-11</v>
      </c>
      <c r="I2722" s="302">
        <v>7.86235547643255E-4</v>
      </c>
      <c r="J2722" s="305">
        <f>VLOOKUP(H2722,T7_ReductionFactor!$G$10:$H$3591,2,FALSE)</f>
        <v>0.70520383350424465</v>
      </c>
      <c r="K2722" s="75">
        <f t="shared" si="171"/>
        <v>5.5445632223533265E-4</v>
      </c>
      <c r="L2722" s="11"/>
    </row>
    <row r="2723" spans="1:12" ht="16.149999999999999" customHeight="1" x14ac:dyDescent="0.25">
      <c r="A2723" s="9" t="s">
        <v>192</v>
      </c>
      <c r="B2723" s="7">
        <v>2024</v>
      </c>
      <c r="C2723" s="296" t="s">
        <v>25</v>
      </c>
      <c r="D2723" s="307">
        <v>2012</v>
      </c>
      <c r="E2723" s="307" t="s">
        <v>194</v>
      </c>
      <c r="F2723" s="65">
        <f t="shared" si="169"/>
        <v>12</v>
      </c>
      <c r="G2723" s="66" t="str">
        <f t="shared" si="170"/>
        <v>2010-12</v>
      </c>
      <c r="H2723" s="67" t="str">
        <f t="shared" si="172"/>
        <v>2024-T7 Motor Coach-12</v>
      </c>
      <c r="I2723" s="302">
        <v>4.99834845192275E-4</v>
      </c>
      <c r="J2723" s="305">
        <f>VLOOKUP(H2723,T7_ReductionFactor!$G$10:$H$3591,2,FALSE)</f>
        <v>0.70193076245079322</v>
      </c>
      <c r="K2723" s="75">
        <f t="shared" si="171"/>
        <v>3.5084945398528781E-4</v>
      </c>
      <c r="L2723" s="11"/>
    </row>
    <row r="2724" spans="1:12" ht="16.149999999999999" customHeight="1" x14ac:dyDescent="0.25">
      <c r="A2724" s="9" t="s">
        <v>192</v>
      </c>
      <c r="B2724" s="7">
        <v>2024</v>
      </c>
      <c r="C2724" s="296" t="s">
        <v>26</v>
      </c>
      <c r="D2724" s="307">
        <v>2025</v>
      </c>
      <c r="E2724" s="307" t="s">
        <v>194</v>
      </c>
      <c r="F2724" s="65">
        <f t="shared" si="169"/>
        <v>-1</v>
      </c>
      <c r="G2724" s="66" t="str">
        <f t="shared" si="170"/>
        <v>2013+</v>
      </c>
      <c r="H2724" s="67" t="str">
        <f t="shared" si="172"/>
        <v>2024-T7 NNOOS--1</v>
      </c>
      <c r="I2724" s="302">
        <v>2.5970637273511699E-3</v>
      </c>
      <c r="J2724" s="305">
        <f>VLOOKUP(H2724,T7_ReductionFactor!$G$10:$H$3591,2,FALSE)</f>
        <v>1</v>
      </c>
      <c r="K2724" s="75">
        <f t="shared" si="171"/>
        <v>2.5970637273511699E-3</v>
      </c>
      <c r="L2724" s="11"/>
    </row>
    <row r="2725" spans="1:12" ht="16.149999999999999" customHeight="1" x14ac:dyDescent="0.25">
      <c r="A2725" s="9" t="s">
        <v>192</v>
      </c>
      <c r="B2725" s="7">
        <v>2024</v>
      </c>
      <c r="C2725" s="296" t="s">
        <v>26</v>
      </c>
      <c r="D2725" s="307">
        <v>2024</v>
      </c>
      <c r="E2725" s="307" t="s">
        <v>194</v>
      </c>
      <c r="F2725" s="65">
        <f t="shared" si="169"/>
        <v>0</v>
      </c>
      <c r="G2725" s="66" t="str">
        <f t="shared" si="170"/>
        <v>2013+</v>
      </c>
      <c r="H2725" s="67" t="str">
        <f t="shared" si="172"/>
        <v>2024-T7 NNOOS-0</v>
      </c>
      <c r="I2725" s="302">
        <v>1.2319143324597499E-2</v>
      </c>
      <c r="J2725" s="305">
        <f>VLOOKUP(H2725,T7_ReductionFactor!$G$10:$H$3591,2,FALSE)</f>
        <v>0.89331236632221533</v>
      </c>
      <c r="K2725" s="75">
        <f t="shared" si="171"/>
        <v>1.1004843074358716E-2</v>
      </c>
      <c r="L2725" s="11"/>
    </row>
    <row r="2726" spans="1:12" ht="16.149999999999999" customHeight="1" x14ac:dyDescent="0.25">
      <c r="A2726" s="9" t="s">
        <v>192</v>
      </c>
      <c r="B2726" s="7">
        <v>2024</v>
      </c>
      <c r="C2726" s="296" t="s">
        <v>26</v>
      </c>
      <c r="D2726" s="307">
        <v>2023</v>
      </c>
      <c r="E2726" s="307" t="s">
        <v>194</v>
      </c>
      <c r="F2726" s="65">
        <f t="shared" si="169"/>
        <v>1</v>
      </c>
      <c r="G2726" s="66" t="str">
        <f t="shared" si="170"/>
        <v>2013+</v>
      </c>
      <c r="H2726" s="67" t="str">
        <f t="shared" si="172"/>
        <v>2024-T7 NNOOS-1</v>
      </c>
      <c r="I2726" s="302">
        <v>2.5649440524633201E-2</v>
      </c>
      <c r="J2726" s="305">
        <f>VLOOKUP(H2726,T7_ReductionFactor!$G$10:$H$3591,2,FALSE)</f>
        <v>0.83372653130536711</v>
      </c>
      <c r="K2726" s="75">
        <f t="shared" si="171"/>
        <v>2.1384619078525752E-2</v>
      </c>
      <c r="L2726" s="11"/>
    </row>
    <row r="2727" spans="1:12" ht="16.149999999999999" customHeight="1" x14ac:dyDescent="0.25">
      <c r="A2727" s="9" t="s">
        <v>192</v>
      </c>
      <c r="B2727" s="7">
        <v>2024</v>
      </c>
      <c r="C2727" s="296" t="s">
        <v>26</v>
      </c>
      <c r="D2727" s="307">
        <v>2022</v>
      </c>
      <c r="E2727" s="307" t="s">
        <v>194</v>
      </c>
      <c r="F2727" s="65">
        <f t="shared" si="169"/>
        <v>2</v>
      </c>
      <c r="G2727" s="66" t="str">
        <f t="shared" si="170"/>
        <v>2013+</v>
      </c>
      <c r="H2727" s="67" t="str">
        <f t="shared" si="172"/>
        <v>2024-T7 NNOOS-2</v>
      </c>
      <c r="I2727" s="302">
        <v>2.6871013926816598E-2</v>
      </c>
      <c r="J2727" s="305">
        <f>VLOOKUP(H2727,T7_ReductionFactor!$G$10:$H$3591,2,FALSE)</f>
        <v>0.79653132957270456</v>
      </c>
      <c r="K2727" s="75">
        <f t="shared" si="171"/>
        <v>2.1403604450093885E-2</v>
      </c>
      <c r="L2727" s="11"/>
    </row>
    <row r="2728" spans="1:12" ht="16.149999999999999" customHeight="1" x14ac:dyDescent="0.25">
      <c r="A2728" s="9" t="s">
        <v>192</v>
      </c>
      <c r="B2728" s="7">
        <v>2024</v>
      </c>
      <c r="C2728" s="296" t="s">
        <v>26</v>
      </c>
      <c r="D2728" s="307">
        <v>2021</v>
      </c>
      <c r="E2728" s="307" t="s">
        <v>194</v>
      </c>
      <c r="F2728" s="65">
        <f t="shared" si="169"/>
        <v>3</v>
      </c>
      <c r="G2728" s="66" t="str">
        <f t="shared" si="170"/>
        <v>2013+</v>
      </c>
      <c r="H2728" s="67" t="str">
        <f t="shared" si="172"/>
        <v>2024-T7 NNOOS-3</v>
      </c>
      <c r="I2728" s="302">
        <v>2.6777358932038101E-2</v>
      </c>
      <c r="J2728" s="305">
        <f>VLOOKUP(H2728,T7_ReductionFactor!$G$10:$H$3591,2,FALSE)</f>
        <v>0.77157142655131428</v>
      </c>
      <c r="K2728" s="75">
        <f t="shared" si="171"/>
        <v>2.0660645030469216E-2</v>
      </c>
      <c r="L2728" s="11"/>
    </row>
    <row r="2729" spans="1:12" ht="16.149999999999999" customHeight="1" x14ac:dyDescent="0.25">
      <c r="A2729" s="9" t="s">
        <v>192</v>
      </c>
      <c r="B2729" s="7">
        <v>2024</v>
      </c>
      <c r="C2729" s="296" t="s">
        <v>26</v>
      </c>
      <c r="D2729" s="307">
        <v>2020</v>
      </c>
      <c r="E2729" s="307" t="s">
        <v>194</v>
      </c>
      <c r="F2729" s="65">
        <f t="shared" si="169"/>
        <v>4</v>
      </c>
      <c r="G2729" s="66" t="str">
        <f t="shared" si="170"/>
        <v>2013+</v>
      </c>
      <c r="H2729" s="67" t="str">
        <f t="shared" si="172"/>
        <v>2024-T7 NNOOS-4</v>
      </c>
      <c r="I2729" s="302">
        <v>2.6096974306798901E-2</v>
      </c>
      <c r="J2729" s="305">
        <f>VLOOKUP(H2729,T7_ReductionFactor!$G$10:$H$3591,2,FALSE)</f>
        <v>0.75394790450238092</v>
      </c>
      <c r="K2729" s="75">
        <f t="shared" si="171"/>
        <v>1.9675759092463507E-2</v>
      </c>
      <c r="L2729" s="11"/>
    </row>
    <row r="2730" spans="1:12" ht="16.149999999999999" customHeight="1" x14ac:dyDescent="0.25">
      <c r="A2730" s="9" t="s">
        <v>192</v>
      </c>
      <c r="B2730" s="7">
        <v>2024</v>
      </c>
      <c r="C2730" s="296" t="s">
        <v>26</v>
      </c>
      <c r="D2730" s="307">
        <v>2019</v>
      </c>
      <c r="E2730" s="307" t="s">
        <v>194</v>
      </c>
      <c r="F2730" s="65">
        <f t="shared" si="169"/>
        <v>5</v>
      </c>
      <c r="G2730" s="66" t="str">
        <f t="shared" si="170"/>
        <v>2013+</v>
      </c>
      <c r="H2730" s="67" t="str">
        <f t="shared" si="172"/>
        <v>2024-T7 NNOOS-5</v>
      </c>
      <c r="I2730" s="302">
        <v>2.4436627693902199E-2</v>
      </c>
      <c r="J2730" s="305">
        <f>VLOOKUP(H2730,T7_ReductionFactor!$G$10:$H$3591,2,FALSE)</f>
        <v>0.74102339903743075</v>
      </c>
      <c r="K2730" s="75">
        <f t="shared" si="171"/>
        <v>1.8108112914747621E-2</v>
      </c>
      <c r="L2730" s="11"/>
    </row>
    <row r="2731" spans="1:12" ht="16.149999999999999" customHeight="1" x14ac:dyDescent="0.25">
      <c r="A2731" s="9" t="s">
        <v>192</v>
      </c>
      <c r="B2731" s="7">
        <v>2024</v>
      </c>
      <c r="C2731" s="296" t="s">
        <v>26</v>
      </c>
      <c r="D2731" s="307">
        <v>2018</v>
      </c>
      <c r="E2731" s="307" t="s">
        <v>194</v>
      </c>
      <c r="F2731" s="65">
        <f t="shared" si="169"/>
        <v>6</v>
      </c>
      <c r="G2731" s="66" t="str">
        <f t="shared" si="170"/>
        <v>2013+</v>
      </c>
      <c r="H2731" s="67" t="str">
        <f t="shared" si="172"/>
        <v>2024-T7 NNOOS-6</v>
      </c>
      <c r="I2731" s="302">
        <v>2.1447947913738202E-2</v>
      </c>
      <c r="J2731" s="305">
        <f>VLOOKUP(H2731,T7_ReductionFactor!$G$10:$H$3591,2,FALSE)</f>
        <v>0.73125825627851437</v>
      </c>
      <c r="K2731" s="75">
        <f t="shared" si="171"/>
        <v>1.5683988992152599E-2</v>
      </c>
      <c r="L2731" s="11"/>
    </row>
    <row r="2732" spans="1:12" ht="16.149999999999999" customHeight="1" x14ac:dyDescent="0.25">
      <c r="A2732" s="9" t="s">
        <v>192</v>
      </c>
      <c r="B2732" s="7">
        <v>2024</v>
      </c>
      <c r="C2732" s="296" t="s">
        <v>26</v>
      </c>
      <c r="D2732" s="307">
        <v>2017</v>
      </c>
      <c r="E2732" s="307" t="s">
        <v>194</v>
      </c>
      <c r="F2732" s="65">
        <f t="shared" si="169"/>
        <v>7</v>
      </c>
      <c r="G2732" s="66" t="str">
        <f t="shared" si="170"/>
        <v>2013+</v>
      </c>
      <c r="H2732" s="67" t="str">
        <f t="shared" si="172"/>
        <v>2024-T7 NNOOS-7</v>
      </c>
      <c r="I2732" s="302">
        <v>3.9847207635107497E-2</v>
      </c>
      <c r="J2732" s="305">
        <f>VLOOKUP(H2732,T7_ReductionFactor!$G$10:$H$3591,2,FALSE)</f>
        <v>0.72369499975915896</v>
      </c>
      <c r="K2732" s="75">
        <f t="shared" si="171"/>
        <v>2.8837224919892279E-2</v>
      </c>
      <c r="L2732" s="11"/>
    </row>
    <row r="2733" spans="1:12" ht="16.149999999999999" customHeight="1" x14ac:dyDescent="0.25">
      <c r="A2733" s="9" t="s">
        <v>192</v>
      </c>
      <c r="B2733" s="7">
        <v>2024</v>
      </c>
      <c r="C2733" s="296" t="s">
        <v>26</v>
      </c>
      <c r="D2733" s="307">
        <v>2016</v>
      </c>
      <c r="E2733" s="307" t="s">
        <v>194</v>
      </c>
      <c r="F2733" s="65">
        <f t="shared" si="169"/>
        <v>8</v>
      </c>
      <c r="G2733" s="66" t="str">
        <f t="shared" si="170"/>
        <v>2013+</v>
      </c>
      <c r="H2733" s="67" t="str">
        <f t="shared" si="172"/>
        <v>2024-T7 NNOOS-8</v>
      </c>
      <c r="I2733" s="302">
        <v>3.47117952157006E-2</v>
      </c>
      <c r="J2733" s="305">
        <f>VLOOKUP(H2733,T7_ReductionFactor!$G$10:$H$3591,2,FALSE)</f>
        <v>0.7177081781214304</v>
      </c>
      <c r="K2733" s="75">
        <f t="shared" si="171"/>
        <v>2.4912939303584663E-2</v>
      </c>
      <c r="L2733" s="11"/>
    </row>
    <row r="2734" spans="1:12" ht="16.149999999999999" customHeight="1" x14ac:dyDescent="0.25">
      <c r="A2734" s="9" t="s">
        <v>192</v>
      </c>
      <c r="B2734" s="7">
        <v>2024</v>
      </c>
      <c r="C2734" s="296" t="s">
        <v>26</v>
      </c>
      <c r="D2734" s="307">
        <v>2015</v>
      </c>
      <c r="E2734" s="307" t="s">
        <v>194</v>
      </c>
      <c r="F2734" s="65">
        <f t="shared" si="169"/>
        <v>9</v>
      </c>
      <c r="G2734" s="66" t="str">
        <f t="shared" si="170"/>
        <v>2013+</v>
      </c>
      <c r="H2734" s="67" t="str">
        <f t="shared" si="172"/>
        <v>2024-T7 NNOOS-9</v>
      </c>
      <c r="I2734" s="302">
        <v>1.5888885088555502E-2</v>
      </c>
      <c r="J2734" s="305">
        <f>VLOOKUP(H2734,T7_ReductionFactor!$G$10:$H$3591,2,FALSE)</f>
        <v>0.71722141281639828</v>
      </c>
      <c r="K2734" s="75">
        <f t="shared" si="171"/>
        <v>1.1395848611291181E-2</v>
      </c>
      <c r="L2734" s="11"/>
    </row>
    <row r="2735" spans="1:12" ht="16.149999999999999" customHeight="1" x14ac:dyDescent="0.25">
      <c r="A2735" s="9" t="s">
        <v>192</v>
      </c>
      <c r="B2735" s="7">
        <v>2024</v>
      </c>
      <c r="C2735" s="296" t="s">
        <v>26</v>
      </c>
      <c r="D2735" s="307">
        <v>2014</v>
      </c>
      <c r="E2735" s="307" t="s">
        <v>194</v>
      </c>
      <c r="F2735" s="65">
        <f t="shared" si="169"/>
        <v>10</v>
      </c>
      <c r="G2735" s="66" t="str">
        <f t="shared" si="170"/>
        <v>2013+</v>
      </c>
      <c r="H2735" s="67" t="str">
        <f t="shared" si="172"/>
        <v>2024-T7 NNOOS-10</v>
      </c>
      <c r="I2735" s="302">
        <v>1.02172876113308E-2</v>
      </c>
      <c r="J2735" s="305">
        <f>VLOOKUP(H2735,T7_ReductionFactor!$G$10:$H$3591,2,FALSE)</f>
        <v>0.71722141281639828</v>
      </c>
      <c r="K2735" s="75">
        <f t="shared" si="171"/>
        <v>7.3280574557501596E-3</v>
      </c>
      <c r="L2735" s="11"/>
    </row>
    <row r="2736" spans="1:12" ht="16.149999999999999" customHeight="1" x14ac:dyDescent="0.25">
      <c r="A2736" s="9" t="s">
        <v>192</v>
      </c>
      <c r="B2736" s="7">
        <v>2024</v>
      </c>
      <c r="C2736" s="296" t="s">
        <v>26</v>
      </c>
      <c r="D2736" s="307">
        <v>2013</v>
      </c>
      <c r="E2736" s="307" t="s">
        <v>194</v>
      </c>
      <c r="F2736" s="65">
        <f t="shared" si="169"/>
        <v>11</v>
      </c>
      <c r="G2736" s="66" t="str">
        <f t="shared" si="170"/>
        <v>2010-12</v>
      </c>
      <c r="H2736" s="67" t="str">
        <f t="shared" si="172"/>
        <v>2024-T7 NNOOS-11</v>
      </c>
      <c r="I2736" s="302">
        <v>9.8440766569545101E-3</v>
      </c>
      <c r="J2736" s="305">
        <f>VLOOKUP(H2736,T7_ReductionFactor!$G$10:$H$3591,2,FALSE)</f>
        <v>0.69332835172875062</v>
      </c>
      <c r="K2736" s="75">
        <f t="shared" si="171"/>
        <v>6.82517744285774E-3</v>
      </c>
      <c r="L2736" s="11"/>
    </row>
    <row r="2737" spans="1:12" ht="16.149999999999999" customHeight="1" x14ac:dyDescent="0.25">
      <c r="A2737" s="9" t="s">
        <v>192</v>
      </c>
      <c r="B2737" s="7">
        <v>2024</v>
      </c>
      <c r="C2737" s="296" t="s">
        <v>26</v>
      </c>
      <c r="D2737" s="307">
        <v>2012</v>
      </c>
      <c r="E2737" s="307" t="s">
        <v>194</v>
      </c>
      <c r="F2737" s="65">
        <f t="shared" si="169"/>
        <v>12</v>
      </c>
      <c r="G2737" s="66" t="str">
        <f t="shared" si="170"/>
        <v>2010-12</v>
      </c>
      <c r="H2737" s="67" t="str">
        <f t="shared" si="172"/>
        <v>2024-T7 NNOOS-12</v>
      </c>
      <c r="I2737" s="302">
        <v>8.8632889202015092E-3</v>
      </c>
      <c r="J2737" s="305">
        <f>VLOOKUP(H2737,T7_ReductionFactor!$G$10:$H$3591,2,FALSE)</f>
        <v>0.69332835172875062</v>
      </c>
      <c r="K2737" s="75">
        <f t="shared" si="171"/>
        <v>6.1451694979390101E-3</v>
      </c>
      <c r="L2737" s="11"/>
    </row>
    <row r="2738" spans="1:12" ht="16.149999999999999" customHeight="1" x14ac:dyDescent="0.25">
      <c r="A2738" s="9" t="s">
        <v>192</v>
      </c>
      <c r="B2738" s="7">
        <v>2024</v>
      </c>
      <c r="C2738" s="296" t="s">
        <v>27</v>
      </c>
      <c r="D2738" s="307">
        <v>2025</v>
      </c>
      <c r="E2738" s="307" t="s">
        <v>194</v>
      </c>
      <c r="F2738" s="65">
        <f t="shared" si="169"/>
        <v>-1</v>
      </c>
      <c r="G2738" s="66" t="str">
        <f t="shared" si="170"/>
        <v>2013+</v>
      </c>
      <c r="H2738" s="67" t="str">
        <f t="shared" si="172"/>
        <v>2024-T7 NOOS--1</v>
      </c>
      <c r="I2738" s="302">
        <v>2.05049876673294E-4</v>
      </c>
      <c r="J2738" s="305">
        <f>VLOOKUP(H2738,T7_ReductionFactor!$G$10:$H$3591,2,FALSE)</f>
        <v>1</v>
      </c>
      <c r="K2738" s="75">
        <f t="shared" si="171"/>
        <v>2.05049876673294E-4</v>
      </c>
      <c r="L2738" s="11"/>
    </row>
    <row r="2739" spans="1:12" ht="16.149999999999999" customHeight="1" x14ac:dyDescent="0.25">
      <c r="A2739" s="9" t="s">
        <v>192</v>
      </c>
      <c r="B2739" s="7">
        <v>2024</v>
      </c>
      <c r="C2739" s="296" t="s">
        <v>27</v>
      </c>
      <c r="D2739" s="307">
        <v>2024</v>
      </c>
      <c r="E2739" s="307" t="s">
        <v>194</v>
      </c>
      <c r="F2739" s="65">
        <f t="shared" si="169"/>
        <v>0</v>
      </c>
      <c r="G2739" s="66" t="str">
        <f t="shared" si="170"/>
        <v>2013+</v>
      </c>
      <c r="H2739" s="67" t="str">
        <f t="shared" si="172"/>
        <v>2024-T7 NOOS-0</v>
      </c>
      <c r="I2739" s="302">
        <v>1.03657224485866E-3</v>
      </c>
      <c r="J2739" s="305">
        <f>VLOOKUP(H2739,T7_ReductionFactor!$G$10:$H$3591,2,FALSE)</f>
        <v>0.89331236632221533</v>
      </c>
      <c r="K2739" s="75">
        <f t="shared" si="171"/>
        <v>9.2598280491862036E-4</v>
      </c>
      <c r="L2739" s="11"/>
    </row>
    <row r="2740" spans="1:12" ht="16.149999999999999" customHeight="1" x14ac:dyDescent="0.25">
      <c r="A2740" s="9" t="s">
        <v>192</v>
      </c>
      <c r="B2740" s="7">
        <v>2024</v>
      </c>
      <c r="C2740" s="296" t="s">
        <v>27</v>
      </c>
      <c r="D2740" s="307">
        <v>2023</v>
      </c>
      <c r="E2740" s="307" t="s">
        <v>194</v>
      </c>
      <c r="F2740" s="65">
        <f t="shared" si="169"/>
        <v>1</v>
      </c>
      <c r="G2740" s="66" t="str">
        <f t="shared" si="170"/>
        <v>2013+</v>
      </c>
      <c r="H2740" s="67" t="str">
        <f t="shared" si="172"/>
        <v>2024-T7 NOOS-1</v>
      </c>
      <c r="I2740" s="302">
        <v>2.3111773221399E-3</v>
      </c>
      <c r="J2740" s="305">
        <f>VLOOKUP(H2740,T7_ReductionFactor!$G$10:$H$3591,2,FALSE)</f>
        <v>0.83372653130536711</v>
      </c>
      <c r="K2740" s="75">
        <f t="shared" si="171"/>
        <v>1.926889852019326E-3</v>
      </c>
      <c r="L2740" s="11"/>
    </row>
    <row r="2741" spans="1:12" ht="16.149999999999999" customHeight="1" x14ac:dyDescent="0.25">
      <c r="A2741" s="9" t="s">
        <v>192</v>
      </c>
      <c r="B2741" s="7">
        <v>2024</v>
      </c>
      <c r="C2741" s="296" t="s">
        <v>27</v>
      </c>
      <c r="D2741" s="307">
        <v>2022</v>
      </c>
      <c r="E2741" s="307" t="s">
        <v>194</v>
      </c>
      <c r="F2741" s="65">
        <f t="shared" si="169"/>
        <v>2</v>
      </c>
      <c r="G2741" s="66" t="str">
        <f t="shared" si="170"/>
        <v>2013+</v>
      </c>
      <c r="H2741" s="67" t="str">
        <f t="shared" si="172"/>
        <v>2024-T7 NOOS-2</v>
      </c>
      <c r="I2741" s="302">
        <v>3.0899070313669102E-3</v>
      </c>
      <c r="J2741" s="305">
        <f>VLOOKUP(H2741,T7_ReductionFactor!$G$10:$H$3591,2,FALSE)</f>
        <v>0.79653132957270456</v>
      </c>
      <c r="K2741" s="75">
        <f t="shared" si="171"/>
        <v>2.4612077559507334E-3</v>
      </c>
      <c r="L2741" s="11"/>
    </row>
    <row r="2742" spans="1:12" ht="16.149999999999999" customHeight="1" x14ac:dyDescent="0.25">
      <c r="A2742" s="9" t="s">
        <v>192</v>
      </c>
      <c r="B2742" s="7">
        <v>2024</v>
      </c>
      <c r="C2742" s="296" t="s">
        <v>27</v>
      </c>
      <c r="D2742" s="307">
        <v>2021</v>
      </c>
      <c r="E2742" s="307" t="s">
        <v>194</v>
      </c>
      <c r="F2742" s="65">
        <f t="shared" si="169"/>
        <v>3</v>
      </c>
      <c r="G2742" s="66" t="str">
        <f t="shared" si="170"/>
        <v>2013+</v>
      </c>
      <c r="H2742" s="67" t="str">
        <f t="shared" si="172"/>
        <v>2024-T7 NOOS-3</v>
      </c>
      <c r="I2742" s="302">
        <v>4.5945583985765402E-3</v>
      </c>
      <c r="J2742" s="305">
        <f>VLOOKUP(H2742,T7_ReductionFactor!$G$10:$H$3591,2,FALSE)</f>
        <v>0.77157142655131428</v>
      </c>
      <c r="K2742" s="75">
        <f t="shared" si="171"/>
        <v>3.545029977963023E-3</v>
      </c>
      <c r="L2742" s="11"/>
    </row>
    <row r="2743" spans="1:12" ht="16.149999999999999" customHeight="1" x14ac:dyDescent="0.25">
      <c r="A2743" s="9" t="s">
        <v>192</v>
      </c>
      <c r="B2743" s="7">
        <v>2024</v>
      </c>
      <c r="C2743" s="296" t="s">
        <v>27</v>
      </c>
      <c r="D2743" s="307">
        <v>2020</v>
      </c>
      <c r="E2743" s="307" t="s">
        <v>194</v>
      </c>
      <c r="F2743" s="65">
        <f t="shared" si="169"/>
        <v>4</v>
      </c>
      <c r="G2743" s="66" t="str">
        <f t="shared" si="170"/>
        <v>2013+</v>
      </c>
      <c r="H2743" s="67" t="str">
        <f t="shared" si="172"/>
        <v>2024-T7 NOOS-4</v>
      </c>
      <c r="I2743" s="302">
        <v>6.2363367741021898E-3</v>
      </c>
      <c r="J2743" s="305">
        <f>VLOOKUP(H2743,T7_ReductionFactor!$G$10:$H$3591,2,FALSE)</f>
        <v>0.75394790450238092</v>
      </c>
      <c r="K2743" s="75">
        <f t="shared" si="171"/>
        <v>4.7018730426054839E-3</v>
      </c>
      <c r="L2743" s="11"/>
    </row>
    <row r="2744" spans="1:12" ht="16.149999999999999" customHeight="1" x14ac:dyDescent="0.25">
      <c r="A2744" s="9" t="s">
        <v>192</v>
      </c>
      <c r="B2744" s="7">
        <v>2024</v>
      </c>
      <c r="C2744" s="296" t="s">
        <v>27</v>
      </c>
      <c r="D2744" s="307">
        <v>2019</v>
      </c>
      <c r="E2744" s="307" t="s">
        <v>194</v>
      </c>
      <c r="F2744" s="65">
        <f t="shared" si="169"/>
        <v>5</v>
      </c>
      <c r="G2744" s="66" t="str">
        <f t="shared" si="170"/>
        <v>2013+</v>
      </c>
      <c r="H2744" s="67" t="str">
        <f t="shared" si="172"/>
        <v>2024-T7 NOOS-5</v>
      </c>
      <c r="I2744" s="302">
        <v>7.0416865543220502E-3</v>
      </c>
      <c r="J2744" s="305">
        <f>VLOOKUP(H2744,T7_ReductionFactor!$G$10:$H$3591,2,FALSE)</f>
        <v>0.74102339903743075</v>
      </c>
      <c r="K2744" s="75">
        <f t="shared" si="171"/>
        <v>5.2180545054398998E-3</v>
      </c>
      <c r="L2744" s="11"/>
    </row>
    <row r="2745" spans="1:12" ht="16.149999999999999" customHeight="1" x14ac:dyDescent="0.25">
      <c r="A2745" s="9" t="s">
        <v>192</v>
      </c>
      <c r="B2745" s="7">
        <v>2024</v>
      </c>
      <c r="C2745" s="296" t="s">
        <v>27</v>
      </c>
      <c r="D2745" s="307">
        <v>2018</v>
      </c>
      <c r="E2745" s="307" t="s">
        <v>194</v>
      </c>
      <c r="F2745" s="65">
        <f t="shared" si="169"/>
        <v>6</v>
      </c>
      <c r="G2745" s="66" t="str">
        <f t="shared" si="170"/>
        <v>2013+</v>
      </c>
      <c r="H2745" s="67" t="str">
        <f t="shared" si="172"/>
        <v>2024-T7 NOOS-6</v>
      </c>
      <c r="I2745" s="302">
        <v>6.9003199166376003E-3</v>
      </c>
      <c r="J2745" s="305">
        <f>VLOOKUP(H2745,T7_ReductionFactor!$G$10:$H$3591,2,FALSE)</f>
        <v>0.73125825627851437</v>
      </c>
      <c r="K2745" s="75">
        <f t="shared" si="171"/>
        <v>5.0459159100043156E-3</v>
      </c>
      <c r="L2745" s="11"/>
    </row>
    <row r="2746" spans="1:12" ht="16.149999999999999" customHeight="1" x14ac:dyDescent="0.25">
      <c r="A2746" s="9" t="s">
        <v>192</v>
      </c>
      <c r="B2746" s="7">
        <v>2024</v>
      </c>
      <c r="C2746" s="296" t="s">
        <v>27</v>
      </c>
      <c r="D2746" s="307">
        <v>2017</v>
      </c>
      <c r="E2746" s="307" t="s">
        <v>194</v>
      </c>
      <c r="F2746" s="65">
        <f t="shared" si="169"/>
        <v>7</v>
      </c>
      <c r="G2746" s="66" t="str">
        <f t="shared" si="170"/>
        <v>2013+</v>
      </c>
      <c r="H2746" s="67" t="str">
        <f t="shared" si="172"/>
        <v>2024-T7 NOOS-7</v>
      </c>
      <c r="I2746" s="302">
        <v>1.74091614154025E-2</v>
      </c>
      <c r="J2746" s="305">
        <f>VLOOKUP(H2746,T7_ReductionFactor!$G$10:$H$3591,2,FALSE)</f>
        <v>0.72369499975915896</v>
      </c>
      <c r="K2746" s="75">
        <f t="shared" si="171"/>
        <v>1.2598923066326873E-2</v>
      </c>
      <c r="L2746" s="11"/>
    </row>
    <row r="2747" spans="1:12" ht="16.149999999999999" customHeight="1" x14ac:dyDescent="0.25">
      <c r="A2747" s="9" t="s">
        <v>192</v>
      </c>
      <c r="B2747" s="7">
        <v>2024</v>
      </c>
      <c r="C2747" s="296" t="s">
        <v>27</v>
      </c>
      <c r="D2747" s="307">
        <v>2016</v>
      </c>
      <c r="E2747" s="307" t="s">
        <v>194</v>
      </c>
      <c r="F2747" s="65">
        <f t="shared" si="169"/>
        <v>8</v>
      </c>
      <c r="G2747" s="66" t="str">
        <f t="shared" si="170"/>
        <v>2013+</v>
      </c>
      <c r="H2747" s="67" t="str">
        <f t="shared" si="172"/>
        <v>2024-T7 NOOS-8</v>
      </c>
      <c r="I2747" s="302">
        <v>3.3957957566771599E-2</v>
      </c>
      <c r="J2747" s="305">
        <f>VLOOKUP(H2747,T7_ReductionFactor!$G$10:$H$3591,2,FALSE)</f>
        <v>0.7177081781214304</v>
      </c>
      <c r="K2747" s="75">
        <f t="shared" si="171"/>
        <v>2.4371903857972485E-2</v>
      </c>
      <c r="L2747" s="11"/>
    </row>
    <row r="2748" spans="1:12" ht="16.149999999999999" customHeight="1" x14ac:dyDescent="0.25">
      <c r="A2748" s="9" t="s">
        <v>192</v>
      </c>
      <c r="B2748" s="7">
        <v>2024</v>
      </c>
      <c r="C2748" s="296" t="s">
        <v>27</v>
      </c>
      <c r="D2748" s="307">
        <v>2015</v>
      </c>
      <c r="E2748" s="307" t="s">
        <v>194</v>
      </c>
      <c r="F2748" s="65">
        <f t="shared" si="169"/>
        <v>9</v>
      </c>
      <c r="G2748" s="66" t="str">
        <f t="shared" si="170"/>
        <v>2013+</v>
      </c>
      <c r="H2748" s="67" t="str">
        <f t="shared" si="172"/>
        <v>2024-T7 NOOS-9</v>
      </c>
      <c r="I2748" s="302">
        <v>1.43926770858958E-2</v>
      </c>
      <c r="J2748" s="305">
        <f>VLOOKUP(H2748,T7_ReductionFactor!$G$10:$H$3591,2,FALSE)</f>
        <v>0.71722141281639828</v>
      </c>
      <c r="K2748" s="75">
        <f t="shared" si="171"/>
        <v>1.0322736193756388E-2</v>
      </c>
      <c r="L2748" s="11"/>
    </row>
    <row r="2749" spans="1:12" ht="16.149999999999999" customHeight="1" x14ac:dyDescent="0.25">
      <c r="A2749" s="9" t="s">
        <v>192</v>
      </c>
      <c r="B2749" s="7">
        <v>2024</v>
      </c>
      <c r="C2749" s="296" t="s">
        <v>27</v>
      </c>
      <c r="D2749" s="307">
        <v>2014</v>
      </c>
      <c r="E2749" s="307" t="s">
        <v>194</v>
      </c>
      <c r="F2749" s="65">
        <f t="shared" si="169"/>
        <v>10</v>
      </c>
      <c r="G2749" s="66" t="str">
        <f t="shared" si="170"/>
        <v>2013+</v>
      </c>
      <c r="H2749" s="67" t="str">
        <f t="shared" si="172"/>
        <v>2024-T7 NOOS-10</v>
      </c>
      <c r="I2749" s="302">
        <v>7.5435052809900401E-3</v>
      </c>
      <c r="J2749" s="305">
        <f>VLOOKUP(H2749,T7_ReductionFactor!$G$10:$H$3591,2,FALSE)</f>
        <v>0.71722141281639828</v>
      </c>
      <c r="K2749" s="75">
        <f t="shared" si="171"/>
        <v>5.4103635152196383E-3</v>
      </c>
      <c r="L2749" s="11"/>
    </row>
    <row r="2750" spans="1:12" ht="16.149999999999999" customHeight="1" x14ac:dyDescent="0.25">
      <c r="A2750" s="9" t="s">
        <v>192</v>
      </c>
      <c r="B2750" s="7">
        <v>2024</v>
      </c>
      <c r="C2750" s="296" t="s">
        <v>27</v>
      </c>
      <c r="D2750" s="307">
        <v>2013</v>
      </c>
      <c r="E2750" s="307" t="s">
        <v>194</v>
      </c>
      <c r="F2750" s="65">
        <f t="shared" si="169"/>
        <v>11</v>
      </c>
      <c r="G2750" s="66" t="str">
        <f t="shared" si="170"/>
        <v>2010-12</v>
      </c>
      <c r="H2750" s="67" t="str">
        <f t="shared" si="172"/>
        <v>2024-T7 NOOS-11</v>
      </c>
      <c r="I2750" s="302">
        <v>5.8483623950253399E-3</v>
      </c>
      <c r="J2750" s="305">
        <f>VLOOKUP(H2750,T7_ReductionFactor!$G$10:$H$3591,2,FALSE)</f>
        <v>0.69332835172875062</v>
      </c>
      <c r="K2750" s="75">
        <f t="shared" si="171"/>
        <v>4.0548354596553274E-3</v>
      </c>
      <c r="L2750" s="11"/>
    </row>
    <row r="2751" spans="1:12" ht="16.149999999999999" customHeight="1" x14ac:dyDescent="0.25">
      <c r="A2751" s="9" t="s">
        <v>192</v>
      </c>
      <c r="B2751" s="7">
        <v>2024</v>
      </c>
      <c r="C2751" s="296" t="s">
        <v>27</v>
      </c>
      <c r="D2751" s="307">
        <v>2012</v>
      </c>
      <c r="E2751" s="307" t="s">
        <v>194</v>
      </c>
      <c r="F2751" s="65">
        <f t="shared" si="169"/>
        <v>12</v>
      </c>
      <c r="G2751" s="66" t="str">
        <f t="shared" si="170"/>
        <v>2010-12</v>
      </c>
      <c r="H2751" s="67" t="str">
        <f t="shared" si="172"/>
        <v>2024-T7 NOOS-12</v>
      </c>
      <c r="I2751" s="302">
        <v>5.1366339635237597E-3</v>
      </c>
      <c r="J2751" s="305">
        <f>VLOOKUP(H2751,T7_ReductionFactor!$G$10:$H$3591,2,FALSE)</f>
        <v>0.69332835172875062</v>
      </c>
      <c r="K2751" s="75">
        <f t="shared" si="171"/>
        <v>3.5613739593638475E-3</v>
      </c>
      <c r="L2751" s="11"/>
    </row>
    <row r="2752" spans="1:12" ht="16.149999999999999" customHeight="1" x14ac:dyDescent="0.25">
      <c r="A2752" s="9" t="s">
        <v>192</v>
      </c>
      <c r="B2752" s="7">
        <v>2024</v>
      </c>
      <c r="C2752" s="296" t="s">
        <v>28</v>
      </c>
      <c r="D2752" s="307">
        <v>2025</v>
      </c>
      <c r="E2752" s="307" t="s">
        <v>194</v>
      </c>
      <c r="F2752" s="65">
        <f t="shared" si="169"/>
        <v>-1</v>
      </c>
      <c r="G2752" s="66" t="str">
        <f t="shared" si="170"/>
        <v>2013+</v>
      </c>
      <c r="H2752" s="67" t="str">
        <f t="shared" si="172"/>
        <v>2024-T7 Other Port--1</v>
      </c>
      <c r="I2752" s="302">
        <v>1.00573656879174E-6</v>
      </c>
      <c r="J2752" s="305">
        <f>VLOOKUP(H2752,T7_ReductionFactor!$G$10:$H$3591,2,FALSE)</f>
        <v>1</v>
      </c>
      <c r="K2752" s="75">
        <f t="shared" si="171"/>
        <v>1.00573656879174E-6</v>
      </c>
      <c r="L2752" s="11"/>
    </row>
    <row r="2753" spans="1:12" ht="16.149999999999999" customHeight="1" x14ac:dyDescent="0.25">
      <c r="A2753" s="9" t="s">
        <v>192</v>
      </c>
      <c r="B2753" s="7">
        <v>2024</v>
      </c>
      <c r="C2753" s="296" t="s">
        <v>28</v>
      </c>
      <c r="D2753" s="307">
        <v>2024</v>
      </c>
      <c r="E2753" s="307" t="s">
        <v>194</v>
      </c>
      <c r="F2753" s="65">
        <f t="shared" si="169"/>
        <v>0</v>
      </c>
      <c r="G2753" s="66" t="str">
        <f t="shared" si="170"/>
        <v>2013+</v>
      </c>
      <c r="H2753" s="67" t="str">
        <f t="shared" si="172"/>
        <v>2024-T7 Other Port-0</v>
      </c>
      <c r="I2753" s="302">
        <v>9.0444449245882594E-6</v>
      </c>
      <c r="J2753" s="305">
        <f>VLOOKUP(H2753,T7_ReductionFactor!$G$10:$H$3591,2,FALSE)</f>
        <v>0.91560086268718732</v>
      </c>
      <c r="K2753" s="75">
        <f t="shared" si="171"/>
        <v>8.2811015754797634E-6</v>
      </c>
      <c r="L2753" s="11"/>
    </row>
    <row r="2754" spans="1:12" ht="16.149999999999999" customHeight="1" x14ac:dyDescent="0.25">
      <c r="A2754" s="9" t="s">
        <v>192</v>
      </c>
      <c r="B2754" s="7">
        <v>2024</v>
      </c>
      <c r="C2754" s="296" t="s">
        <v>28</v>
      </c>
      <c r="D2754" s="307">
        <v>2023</v>
      </c>
      <c r="E2754" s="307" t="s">
        <v>194</v>
      </c>
      <c r="F2754" s="65">
        <f t="shared" si="169"/>
        <v>1</v>
      </c>
      <c r="G2754" s="66" t="str">
        <f t="shared" si="170"/>
        <v>2013+</v>
      </c>
      <c r="H2754" s="67" t="str">
        <f t="shared" si="172"/>
        <v>2024-T7 Other Port-1</v>
      </c>
      <c r="I2754" s="302">
        <v>1.20372295518949E-4</v>
      </c>
      <c r="J2754" s="305">
        <f>VLOOKUP(H2754,T7_ReductionFactor!$G$10:$H$3591,2,FALSE)</f>
        <v>0.86207574649079588</v>
      </c>
      <c r="K2754" s="75">
        <f t="shared" si="171"/>
        <v>1.0377003651630864E-4</v>
      </c>
      <c r="L2754" s="11"/>
    </row>
    <row r="2755" spans="1:12" ht="16.149999999999999" customHeight="1" x14ac:dyDescent="0.25">
      <c r="A2755" s="9" t="s">
        <v>192</v>
      </c>
      <c r="B2755" s="7">
        <v>2024</v>
      </c>
      <c r="C2755" s="296" t="s">
        <v>28</v>
      </c>
      <c r="D2755" s="307">
        <v>2022</v>
      </c>
      <c r="E2755" s="307" t="s">
        <v>194</v>
      </c>
      <c r="F2755" s="65">
        <f t="shared" si="169"/>
        <v>2</v>
      </c>
      <c r="G2755" s="66" t="str">
        <f t="shared" si="170"/>
        <v>2013+</v>
      </c>
      <c r="H2755" s="67" t="str">
        <f t="shared" si="172"/>
        <v>2024-T7 Other Port-2</v>
      </c>
      <c r="I2755" s="302">
        <v>1.4037150346089301E-4</v>
      </c>
      <c r="J2755" s="305">
        <f>VLOOKUP(H2755,T7_ReductionFactor!$G$10:$H$3591,2,FALSE)</f>
        <v>0.82547196331712525</v>
      </c>
      <c r="K2755" s="75">
        <f t="shared" si="171"/>
        <v>1.1587274055564E-4</v>
      </c>
      <c r="L2755" s="11"/>
    </row>
    <row r="2756" spans="1:12" ht="16.149999999999999" customHeight="1" x14ac:dyDescent="0.25">
      <c r="A2756" s="9" t="s">
        <v>192</v>
      </c>
      <c r="B2756" s="7">
        <v>2024</v>
      </c>
      <c r="C2756" s="296" t="s">
        <v>28</v>
      </c>
      <c r="D2756" s="307">
        <v>2021</v>
      </c>
      <c r="E2756" s="307" t="s">
        <v>194</v>
      </c>
      <c r="F2756" s="65">
        <f t="shared" si="169"/>
        <v>3</v>
      </c>
      <c r="G2756" s="66" t="str">
        <f t="shared" si="170"/>
        <v>2013+</v>
      </c>
      <c r="H2756" s="67" t="str">
        <f t="shared" si="172"/>
        <v>2024-T7 Other Port-3</v>
      </c>
      <c r="I2756" s="302">
        <v>1.5814871429218E-4</v>
      </c>
      <c r="J2756" s="305">
        <f>VLOOKUP(H2756,T7_ReductionFactor!$G$10:$H$3591,2,FALSE)</f>
        <v>0.79710267847112803</v>
      </c>
      <c r="K2756" s="75">
        <f t="shared" si="171"/>
        <v>1.2606076375906185E-4</v>
      </c>
      <c r="L2756" s="11"/>
    </row>
    <row r="2757" spans="1:12" ht="16.149999999999999" customHeight="1" x14ac:dyDescent="0.25">
      <c r="A2757" s="9" t="s">
        <v>192</v>
      </c>
      <c r="B2757" s="7">
        <v>2024</v>
      </c>
      <c r="C2757" s="296" t="s">
        <v>28</v>
      </c>
      <c r="D2757" s="307">
        <v>2020</v>
      </c>
      <c r="E2757" s="307" t="s">
        <v>194</v>
      </c>
      <c r="F2757" s="65">
        <f t="shared" si="169"/>
        <v>4</v>
      </c>
      <c r="G2757" s="66" t="str">
        <f t="shared" si="170"/>
        <v>2013+</v>
      </c>
      <c r="H2757" s="67" t="str">
        <f t="shared" si="172"/>
        <v>2024-T7 Other Port-4</v>
      </c>
      <c r="I2757" s="302">
        <v>1.73012479378537E-4</v>
      </c>
      <c r="J2757" s="305">
        <f>VLOOKUP(H2757,T7_ReductionFactor!$G$10:$H$3591,2,FALSE)</f>
        <v>0.77488743407925231</v>
      </c>
      <c r="K2757" s="75">
        <f t="shared" si="171"/>
        <v>1.340651962093241E-4</v>
      </c>
      <c r="L2757" s="11"/>
    </row>
    <row r="2758" spans="1:12" ht="16.149999999999999" customHeight="1" x14ac:dyDescent="0.25">
      <c r="A2758" s="9" t="s">
        <v>192</v>
      </c>
      <c r="B2758" s="7">
        <v>2024</v>
      </c>
      <c r="C2758" s="296" t="s">
        <v>28</v>
      </c>
      <c r="D2758" s="307">
        <v>2019</v>
      </c>
      <c r="E2758" s="307" t="s">
        <v>194</v>
      </c>
      <c r="F2758" s="65">
        <f t="shared" si="169"/>
        <v>5</v>
      </c>
      <c r="G2758" s="66" t="str">
        <f t="shared" si="170"/>
        <v>2013+</v>
      </c>
      <c r="H2758" s="67" t="str">
        <f t="shared" si="172"/>
        <v>2024-T7 Other Port-5</v>
      </c>
      <c r="I2758" s="302">
        <v>1.86392742627608E-4</v>
      </c>
      <c r="J2758" s="305">
        <f>VLOOKUP(H2758,T7_ReductionFactor!$G$10:$H$3591,2,FALSE)</f>
        <v>0.75601684375652467</v>
      </c>
      <c r="K2758" s="75">
        <f t="shared" si="171"/>
        <v>1.4091605298044644E-4</v>
      </c>
      <c r="L2758" s="11"/>
    </row>
    <row r="2759" spans="1:12" ht="16.149999999999999" customHeight="1" x14ac:dyDescent="0.25">
      <c r="A2759" s="9" t="s">
        <v>192</v>
      </c>
      <c r="B2759" s="7">
        <v>2024</v>
      </c>
      <c r="C2759" s="296" t="s">
        <v>28</v>
      </c>
      <c r="D2759" s="307">
        <v>2018</v>
      </c>
      <c r="E2759" s="307" t="s">
        <v>194</v>
      </c>
      <c r="F2759" s="65">
        <f t="shared" si="169"/>
        <v>6</v>
      </c>
      <c r="G2759" s="66" t="str">
        <f t="shared" si="170"/>
        <v>2013+</v>
      </c>
      <c r="H2759" s="67" t="str">
        <f t="shared" si="172"/>
        <v>2024-T7 Other Port-6</v>
      </c>
      <c r="I2759" s="302">
        <v>1.90355568764077E-4</v>
      </c>
      <c r="J2759" s="305">
        <f>VLOOKUP(H2759,T7_ReductionFactor!$G$10:$H$3591,2,FALSE)</f>
        <v>0.74487629991666737</v>
      </c>
      <c r="K2759" s="75">
        <f t="shared" si="171"/>
        <v>1.4179135172951842E-4</v>
      </c>
      <c r="L2759" s="11"/>
    </row>
    <row r="2760" spans="1:12" ht="16.149999999999999" customHeight="1" x14ac:dyDescent="0.25">
      <c r="A2760" s="9" t="s">
        <v>192</v>
      </c>
      <c r="B2760" s="7">
        <v>2024</v>
      </c>
      <c r="C2760" s="296" t="s">
        <v>28</v>
      </c>
      <c r="D2760" s="307">
        <v>2017</v>
      </c>
      <c r="E2760" s="307" t="s">
        <v>194</v>
      </c>
      <c r="F2760" s="65">
        <f t="shared" si="169"/>
        <v>7</v>
      </c>
      <c r="G2760" s="66" t="str">
        <f t="shared" si="170"/>
        <v>2013+</v>
      </c>
      <c r="H2760" s="67" t="str">
        <f t="shared" si="172"/>
        <v>2024-T7 Other Port-7</v>
      </c>
      <c r="I2760" s="302">
        <v>3.7044417919323202E-4</v>
      </c>
      <c r="J2760" s="305">
        <f>VLOOKUP(H2760,T7_ReductionFactor!$G$10:$H$3591,2,FALSE)</f>
        <v>0.73689121071595332</v>
      </c>
      <c r="K2760" s="75">
        <f t="shared" si="171"/>
        <v>2.7297705970837831E-4</v>
      </c>
      <c r="L2760" s="11"/>
    </row>
    <row r="2761" spans="1:12" ht="16.149999999999999" customHeight="1" x14ac:dyDescent="0.25">
      <c r="A2761" s="9" t="s">
        <v>192</v>
      </c>
      <c r="B2761" s="7">
        <v>2024</v>
      </c>
      <c r="C2761" s="296" t="s">
        <v>28</v>
      </c>
      <c r="D2761" s="307">
        <v>2016</v>
      </c>
      <c r="E2761" s="307" t="s">
        <v>194</v>
      </c>
      <c r="F2761" s="65">
        <f t="shared" ref="F2761:F2824" si="173">B2761-D2761</f>
        <v>8</v>
      </c>
      <c r="G2761" s="66" t="str">
        <f t="shared" ref="G2761:G2824" si="174">IF(D2761&lt;1998,"Pre1997",IF(D2761&lt;2008,"1997-06",IF(D2761&lt;2011,"2007-09",IF(D2761&lt;2014,"2010-12","2013+"))))</f>
        <v>2013+</v>
      </c>
      <c r="H2761" s="67" t="str">
        <f t="shared" si="172"/>
        <v>2024-T7 Other Port-8</v>
      </c>
      <c r="I2761" s="302">
        <v>5.2957091104878496E-4</v>
      </c>
      <c r="J2761" s="305">
        <f>VLOOKUP(H2761,T7_ReductionFactor!$G$10:$H$3591,2,FALSE)</f>
        <v>0.73036195941255477</v>
      </c>
      <c r="K2761" s="75">
        <f t="shared" ref="K2761:K2824" si="175">I2761*J2761</f>
        <v>3.8677844824148235E-4</v>
      </c>
      <c r="L2761" s="11"/>
    </row>
    <row r="2762" spans="1:12" ht="16.149999999999999" customHeight="1" x14ac:dyDescent="0.25">
      <c r="A2762" s="9" t="s">
        <v>192</v>
      </c>
      <c r="B2762" s="7">
        <v>2024</v>
      </c>
      <c r="C2762" s="296" t="s">
        <v>28</v>
      </c>
      <c r="D2762" s="307">
        <v>2015</v>
      </c>
      <c r="E2762" s="307" t="s">
        <v>194</v>
      </c>
      <c r="F2762" s="65">
        <f t="shared" si="173"/>
        <v>9</v>
      </c>
      <c r="G2762" s="66" t="str">
        <f t="shared" si="174"/>
        <v>2013+</v>
      </c>
      <c r="H2762" s="67" t="str">
        <f t="shared" ref="H2762:H2825" si="176">CONCATENATE(B2762,"-",C2762,"-",F2762)</f>
        <v>2024-T7 Other Port-9</v>
      </c>
      <c r="I2762" s="302">
        <v>6.1256715050198702E-4</v>
      </c>
      <c r="J2762" s="305">
        <f>VLOOKUP(H2762,T7_ReductionFactor!$G$10:$H$3591,2,FALSE)</f>
        <v>0.72493808932217785</v>
      </c>
      <c r="K2762" s="75">
        <f t="shared" si="175"/>
        <v>4.4407325966644141E-4</v>
      </c>
      <c r="L2762" s="11"/>
    </row>
    <row r="2763" spans="1:12" ht="16.149999999999999" customHeight="1" x14ac:dyDescent="0.25">
      <c r="A2763" s="9" t="s">
        <v>192</v>
      </c>
      <c r="B2763" s="7">
        <v>2024</v>
      </c>
      <c r="C2763" s="296" t="s">
        <v>28</v>
      </c>
      <c r="D2763" s="307">
        <v>2014</v>
      </c>
      <c r="E2763" s="307" t="s">
        <v>194</v>
      </c>
      <c r="F2763" s="65">
        <f t="shared" si="173"/>
        <v>10</v>
      </c>
      <c r="G2763" s="66" t="str">
        <f t="shared" si="174"/>
        <v>2013+</v>
      </c>
      <c r="H2763" s="67" t="str">
        <f t="shared" si="176"/>
        <v>2024-T7 Other Port-10</v>
      </c>
      <c r="I2763" s="302">
        <v>6.8444314689335595E-4</v>
      </c>
      <c r="J2763" s="305">
        <f>VLOOKUP(H2763,T7_ReductionFactor!$G$10:$H$3591,2,FALSE)</f>
        <v>0.72036371395847509</v>
      </c>
      <c r="K2763" s="75">
        <f t="shared" si="175"/>
        <v>4.9304800728952396E-4</v>
      </c>
      <c r="L2763" s="11"/>
    </row>
    <row r="2764" spans="1:12" ht="16.149999999999999" customHeight="1" x14ac:dyDescent="0.25">
      <c r="A2764" s="9" t="s">
        <v>192</v>
      </c>
      <c r="B2764" s="7">
        <v>2024</v>
      </c>
      <c r="C2764" s="296" t="s">
        <v>28</v>
      </c>
      <c r="D2764" s="307">
        <v>2013</v>
      </c>
      <c r="E2764" s="307" t="s">
        <v>194</v>
      </c>
      <c r="F2764" s="65">
        <f t="shared" si="173"/>
        <v>11</v>
      </c>
      <c r="G2764" s="66" t="str">
        <f t="shared" si="174"/>
        <v>2010-12</v>
      </c>
      <c r="H2764" s="67" t="str">
        <f t="shared" si="176"/>
        <v>2024-T7 Other Port-11</v>
      </c>
      <c r="I2764" s="302">
        <v>8.4658878988191596E-4</v>
      </c>
      <c r="J2764" s="305">
        <f>VLOOKUP(H2764,T7_ReductionFactor!$G$10:$H$3591,2,FALSE)</f>
        <v>0.69332835172875062</v>
      </c>
      <c r="K2764" s="75">
        <f t="shared" si="175"/>
        <v>5.8696401028086637E-4</v>
      </c>
      <c r="L2764" s="11"/>
    </row>
    <row r="2765" spans="1:12" ht="16.149999999999999" customHeight="1" x14ac:dyDescent="0.25">
      <c r="A2765" s="9" t="s">
        <v>192</v>
      </c>
      <c r="B2765" s="7">
        <v>2024</v>
      </c>
      <c r="C2765" s="296" t="s">
        <v>28</v>
      </c>
      <c r="D2765" s="307">
        <v>2012</v>
      </c>
      <c r="E2765" s="307" t="s">
        <v>194</v>
      </c>
      <c r="F2765" s="65">
        <f t="shared" si="173"/>
        <v>12</v>
      </c>
      <c r="G2765" s="66" t="str">
        <f t="shared" si="174"/>
        <v>2010-12</v>
      </c>
      <c r="H2765" s="67" t="str">
        <f t="shared" si="176"/>
        <v>2024-T7 Other Port-12</v>
      </c>
      <c r="I2765" s="302">
        <v>7.8731840594593698E-4</v>
      </c>
      <c r="J2765" s="305">
        <f>VLOOKUP(H2765,T7_ReductionFactor!$G$10:$H$3591,2,FALSE)</f>
        <v>0.69332835172875062</v>
      </c>
      <c r="K2765" s="75">
        <f t="shared" si="175"/>
        <v>5.4587017268020385E-4</v>
      </c>
      <c r="L2765" s="11"/>
    </row>
    <row r="2766" spans="1:12" ht="16.149999999999999" customHeight="1" x14ac:dyDescent="0.25">
      <c r="A2766" s="9" t="s">
        <v>192</v>
      </c>
      <c r="B2766" s="7">
        <v>2024</v>
      </c>
      <c r="C2766" s="296" t="s">
        <v>29</v>
      </c>
      <c r="D2766" s="307">
        <v>2025</v>
      </c>
      <c r="E2766" s="307" t="s">
        <v>194</v>
      </c>
      <c r="F2766" s="65">
        <f t="shared" si="173"/>
        <v>-1</v>
      </c>
      <c r="G2766" s="66" t="str">
        <f t="shared" si="174"/>
        <v>2013+</v>
      </c>
      <c r="H2766" s="67" t="str">
        <f t="shared" si="176"/>
        <v>2024-T7 POAK--1</v>
      </c>
      <c r="I2766" s="302">
        <v>2.5307841446722499E-6</v>
      </c>
      <c r="J2766" s="305">
        <f>VLOOKUP(H2766,T7_ReductionFactor!$G$10:$H$3591,2,FALSE)</f>
        <v>1</v>
      </c>
      <c r="K2766" s="75">
        <f t="shared" si="175"/>
        <v>2.5307841446722499E-6</v>
      </c>
      <c r="L2766" s="11"/>
    </row>
    <row r="2767" spans="1:12" ht="16.149999999999999" customHeight="1" x14ac:dyDescent="0.25">
      <c r="A2767" s="9" t="s">
        <v>192</v>
      </c>
      <c r="B2767" s="7">
        <v>2024</v>
      </c>
      <c r="C2767" s="296" t="s">
        <v>29</v>
      </c>
      <c r="D2767" s="307">
        <v>2024</v>
      </c>
      <c r="E2767" s="307" t="s">
        <v>194</v>
      </c>
      <c r="F2767" s="65">
        <f t="shared" si="173"/>
        <v>0</v>
      </c>
      <c r="G2767" s="66" t="str">
        <f t="shared" si="174"/>
        <v>2013+</v>
      </c>
      <c r="H2767" s="67" t="str">
        <f t="shared" si="176"/>
        <v>2024-T7 POAK-0</v>
      </c>
      <c r="I2767" s="302">
        <v>9.8002597561719597E-6</v>
      </c>
      <c r="J2767" s="305">
        <f>VLOOKUP(H2767,T7_ReductionFactor!$G$10:$H$3591,2,FALSE)</f>
        <v>0.91560086268718732</v>
      </c>
      <c r="K2767" s="75">
        <f t="shared" si="175"/>
        <v>8.9731262873095709E-6</v>
      </c>
      <c r="L2767" s="11"/>
    </row>
    <row r="2768" spans="1:12" ht="16.149999999999999" customHeight="1" x14ac:dyDescent="0.25">
      <c r="A2768" s="9" t="s">
        <v>192</v>
      </c>
      <c r="B2768" s="7">
        <v>2024</v>
      </c>
      <c r="C2768" s="296" t="s">
        <v>29</v>
      </c>
      <c r="D2768" s="307">
        <v>2023</v>
      </c>
      <c r="E2768" s="307" t="s">
        <v>194</v>
      </c>
      <c r="F2768" s="65">
        <f t="shared" si="173"/>
        <v>1</v>
      </c>
      <c r="G2768" s="66" t="str">
        <f t="shared" si="174"/>
        <v>2013+</v>
      </c>
      <c r="H2768" s="67" t="str">
        <f t="shared" si="176"/>
        <v>2024-T7 POAK-1</v>
      </c>
      <c r="I2768" s="302">
        <v>2.1606959890211499E-4</v>
      </c>
      <c r="J2768" s="305">
        <f>VLOOKUP(H2768,T7_ReductionFactor!$G$10:$H$3591,2,FALSE)</f>
        <v>0.86207574649079588</v>
      </c>
      <c r="K2768" s="75">
        <f t="shared" si="175"/>
        <v>1.8626836076750762E-4</v>
      </c>
      <c r="L2768" s="11"/>
    </row>
    <row r="2769" spans="1:12" ht="16.149999999999999" customHeight="1" x14ac:dyDescent="0.25">
      <c r="A2769" s="9" t="s">
        <v>192</v>
      </c>
      <c r="B2769" s="7">
        <v>2024</v>
      </c>
      <c r="C2769" s="296" t="s">
        <v>29</v>
      </c>
      <c r="D2769" s="307">
        <v>2022</v>
      </c>
      <c r="E2769" s="307" t="s">
        <v>194</v>
      </c>
      <c r="F2769" s="65">
        <f t="shared" si="173"/>
        <v>2</v>
      </c>
      <c r="G2769" s="66" t="str">
        <f t="shared" si="174"/>
        <v>2013+</v>
      </c>
      <c r="H2769" s="67" t="str">
        <f t="shared" si="176"/>
        <v>2024-T7 POAK-2</v>
      </c>
      <c r="I2769" s="302">
        <v>2.5461039989803499E-4</v>
      </c>
      <c r="J2769" s="305">
        <f>VLOOKUP(H2769,T7_ReductionFactor!$G$10:$H$3591,2,FALSE)</f>
        <v>0.82547196331712525</v>
      </c>
      <c r="K2769" s="75">
        <f t="shared" si="175"/>
        <v>2.1017374668478932E-4</v>
      </c>
      <c r="L2769" s="11"/>
    </row>
    <row r="2770" spans="1:12" ht="16.149999999999999" customHeight="1" x14ac:dyDescent="0.25">
      <c r="A2770" s="9" t="s">
        <v>192</v>
      </c>
      <c r="B2770" s="7">
        <v>2024</v>
      </c>
      <c r="C2770" s="296" t="s">
        <v>29</v>
      </c>
      <c r="D2770" s="307">
        <v>2021</v>
      </c>
      <c r="E2770" s="307" t="s">
        <v>194</v>
      </c>
      <c r="F2770" s="65">
        <f t="shared" si="173"/>
        <v>3</v>
      </c>
      <c r="G2770" s="66" t="str">
        <f t="shared" si="174"/>
        <v>2013+</v>
      </c>
      <c r="H2770" s="67" t="str">
        <f t="shared" si="176"/>
        <v>2024-T7 POAK-3</v>
      </c>
      <c r="I2770" s="302">
        <v>2.9562584070058298E-4</v>
      </c>
      <c r="J2770" s="305">
        <f>VLOOKUP(H2770,T7_ReductionFactor!$G$10:$H$3591,2,FALSE)</f>
        <v>0.79710267847112803</v>
      </c>
      <c r="K2770" s="75">
        <f t="shared" si="175"/>
        <v>2.3564414944771372E-4</v>
      </c>
      <c r="L2770" s="11"/>
    </row>
    <row r="2771" spans="1:12" ht="16.149999999999999" customHeight="1" x14ac:dyDescent="0.25">
      <c r="A2771" s="9" t="s">
        <v>192</v>
      </c>
      <c r="B2771" s="7">
        <v>2024</v>
      </c>
      <c r="C2771" s="296" t="s">
        <v>29</v>
      </c>
      <c r="D2771" s="307">
        <v>2020</v>
      </c>
      <c r="E2771" s="307" t="s">
        <v>194</v>
      </c>
      <c r="F2771" s="65">
        <f t="shared" si="173"/>
        <v>4</v>
      </c>
      <c r="G2771" s="66" t="str">
        <f t="shared" si="174"/>
        <v>2013+</v>
      </c>
      <c r="H2771" s="67" t="str">
        <f t="shared" si="176"/>
        <v>2024-T7 POAK-4</v>
      </c>
      <c r="I2771" s="302">
        <v>3.3843788014471099E-4</v>
      </c>
      <c r="J2771" s="305">
        <f>VLOOKUP(H2771,T7_ReductionFactor!$G$10:$H$3591,2,FALSE)</f>
        <v>0.77488743407925231</v>
      </c>
      <c r="K2771" s="75">
        <f t="shared" si="175"/>
        <v>2.6225126054055665E-4</v>
      </c>
      <c r="L2771" s="11"/>
    </row>
    <row r="2772" spans="1:12" ht="16.149999999999999" customHeight="1" x14ac:dyDescent="0.25">
      <c r="A2772" s="9" t="s">
        <v>192</v>
      </c>
      <c r="B2772" s="7">
        <v>2024</v>
      </c>
      <c r="C2772" s="296" t="s">
        <v>29</v>
      </c>
      <c r="D2772" s="307">
        <v>2019</v>
      </c>
      <c r="E2772" s="307" t="s">
        <v>194</v>
      </c>
      <c r="F2772" s="65">
        <f t="shared" si="173"/>
        <v>5</v>
      </c>
      <c r="G2772" s="66" t="str">
        <f t="shared" si="174"/>
        <v>2013+</v>
      </c>
      <c r="H2772" s="67" t="str">
        <f t="shared" si="176"/>
        <v>2024-T7 POAK-5</v>
      </c>
      <c r="I2772" s="302">
        <v>3.8603380401370997E-4</v>
      </c>
      <c r="J2772" s="305">
        <f>VLOOKUP(H2772,T7_ReductionFactor!$G$10:$H$3591,2,FALSE)</f>
        <v>0.75601684375652467</v>
      </c>
      <c r="K2772" s="75">
        <f t="shared" si="175"/>
        <v>2.9184805809376985E-4</v>
      </c>
      <c r="L2772" s="11"/>
    </row>
    <row r="2773" spans="1:12" ht="16.149999999999999" customHeight="1" x14ac:dyDescent="0.25">
      <c r="A2773" s="9" t="s">
        <v>192</v>
      </c>
      <c r="B2773" s="7">
        <v>2024</v>
      </c>
      <c r="C2773" s="296" t="s">
        <v>29</v>
      </c>
      <c r="D2773" s="307">
        <v>2018</v>
      </c>
      <c r="E2773" s="307" t="s">
        <v>194</v>
      </c>
      <c r="F2773" s="65">
        <f t="shared" si="173"/>
        <v>6</v>
      </c>
      <c r="G2773" s="66" t="str">
        <f t="shared" si="174"/>
        <v>2013+</v>
      </c>
      <c r="H2773" s="67" t="str">
        <f t="shared" si="176"/>
        <v>2024-T7 POAK-6</v>
      </c>
      <c r="I2773" s="302">
        <v>4.2104979500604602E-4</v>
      </c>
      <c r="J2773" s="305">
        <f>VLOOKUP(H2773,T7_ReductionFactor!$G$10:$H$3591,2,FALSE)</f>
        <v>0.74487629991666737</v>
      </c>
      <c r="K2773" s="75">
        <f t="shared" si="175"/>
        <v>3.1363001338477486E-4</v>
      </c>
      <c r="L2773" s="11"/>
    </row>
    <row r="2774" spans="1:12" ht="16.149999999999999" customHeight="1" x14ac:dyDescent="0.25">
      <c r="A2774" s="9" t="s">
        <v>192</v>
      </c>
      <c r="B2774" s="7">
        <v>2024</v>
      </c>
      <c r="C2774" s="296" t="s">
        <v>29</v>
      </c>
      <c r="D2774" s="307">
        <v>2017</v>
      </c>
      <c r="E2774" s="307" t="s">
        <v>194</v>
      </c>
      <c r="F2774" s="65">
        <f t="shared" si="173"/>
        <v>7</v>
      </c>
      <c r="G2774" s="66" t="str">
        <f t="shared" si="174"/>
        <v>2013+</v>
      </c>
      <c r="H2774" s="67" t="str">
        <f t="shared" si="176"/>
        <v>2024-T7 POAK-7</v>
      </c>
      <c r="I2774" s="302">
        <v>8.8001911171387004E-4</v>
      </c>
      <c r="J2774" s="305">
        <f>VLOOKUP(H2774,T7_ReductionFactor!$G$10:$H$3591,2,FALSE)</f>
        <v>0.73689121071595332</v>
      </c>
      <c r="K2774" s="75">
        <f t="shared" si="175"/>
        <v>6.4847834868401143E-4</v>
      </c>
      <c r="L2774" s="11"/>
    </row>
    <row r="2775" spans="1:12" ht="16.149999999999999" customHeight="1" x14ac:dyDescent="0.25">
      <c r="A2775" s="9" t="s">
        <v>192</v>
      </c>
      <c r="B2775" s="7">
        <v>2024</v>
      </c>
      <c r="C2775" s="296" t="s">
        <v>29</v>
      </c>
      <c r="D2775" s="307">
        <v>2016</v>
      </c>
      <c r="E2775" s="307" t="s">
        <v>194</v>
      </c>
      <c r="F2775" s="65">
        <f t="shared" si="173"/>
        <v>8</v>
      </c>
      <c r="G2775" s="66" t="str">
        <f t="shared" si="174"/>
        <v>2013+</v>
      </c>
      <c r="H2775" s="67" t="str">
        <f t="shared" si="176"/>
        <v>2024-T7 POAK-8</v>
      </c>
      <c r="I2775" s="302">
        <v>1.3548356020991899E-3</v>
      </c>
      <c r="J2775" s="305">
        <f>VLOOKUP(H2775,T7_ReductionFactor!$G$10:$H$3591,2,FALSE)</f>
        <v>0.73036195941255477</v>
      </c>
      <c r="K2775" s="75">
        <f t="shared" si="175"/>
        <v>9.8952038503105286E-4</v>
      </c>
      <c r="L2775" s="11"/>
    </row>
    <row r="2776" spans="1:12" ht="16.149999999999999" customHeight="1" x14ac:dyDescent="0.25">
      <c r="A2776" s="9" t="s">
        <v>192</v>
      </c>
      <c r="B2776" s="7">
        <v>2024</v>
      </c>
      <c r="C2776" s="296" t="s">
        <v>29</v>
      </c>
      <c r="D2776" s="307">
        <v>2015</v>
      </c>
      <c r="E2776" s="307" t="s">
        <v>194</v>
      </c>
      <c r="F2776" s="65">
        <f t="shared" si="173"/>
        <v>9</v>
      </c>
      <c r="G2776" s="66" t="str">
        <f t="shared" si="174"/>
        <v>2013+</v>
      </c>
      <c r="H2776" s="67" t="str">
        <f t="shared" si="176"/>
        <v>2024-T7 POAK-9</v>
      </c>
      <c r="I2776" s="302">
        <v>1.6880238397544601E-3</v>
      </c>
      <c r="J2776" s="305">
        <f>VLOOKUP(H2776,T7_ReductionFactor!$G$10:$H$3591,2,FALSE)</f>
        <v>0.72493808932217785</v>
      </c>
      <c r="K2776" s="75">
        <f t="shared" si="175"/>
        <v>1.2237127771218845E-3</v>
      </c>
      <c r="L2776" s="11"/>
    </row>
    <row r="2777" spans="1:12" ht="16.149999999999999" customHeight="1" x14ac:dyDescent="0.25">
      <c r="A2777" s="9" t="s">
        <v>192</v>
      </c>
      <c r="B2777" s="7">
        <v>2024</v>
      </c>
      <c r="C2777" s="296" t="s">
        <v>29</v>
      </c>
      <c r="D2777" s="307">
        <v>2014</v>
      </c>
      <c r="E2777" s="307" t="s">
        <v>194</v>
      </c>
      <c r="F2777" s="65">
        <f t="shared" si="173"/>
        <v>10</v>
      </c>
      <c r="G2777" s="66" t="str">
        <f t="shared" si="174"/>
        <v>2013+</v>
      </c>
      <c r="H2777" s="67" t="str">
        <f t="shared" si="176"/>
        <v>2024-T7 POAK-10</v>
      </c>
      <c r="I2777" s="302">
        <v>2.0271494601206402E-3</v>
      </c>
      <c r="J2777" s="305">
        <f>VLOOKUP(H2777,T7_ReductionFactor!$G$10:$H$3591,2,FALSE)</f>
        <v>0.72036371395847509</v>
      </c>
      <c r="K2777" s="75">
        <f t="shared" si="175"/>
        <v>1.4602849138414221E-3</v>
      </c>
      <c r="L2777" s="11"/>
    </row>
    <row r="2778" spans="1:12" ht="16.149999999999999" customHeight="1" x14ac:dyDescent="0.25">
      <c r="A2778" s="9" t="s">
        <v>192</v>
      </c>
      <c r="B2778" s="7">
        <v>2024</v>
      </c>
      <c r="C2778" s="296" t="s">
        <v>29</v>
      </c>
      <c r="D2778" s="307">
        <v>2013</v>
      </c>
      <c r="E2778" s="307" t="s">
        <v>194</v>
      </c>
      <c r="F2778" s="65">
        <f t="shared" si="173"/>
        <v>11</v>
      </c>
      <c r="G2778" s="66" t="str">
        <f t="shared" si="174"/>
        <v>2010-12</v>
      </c>
      <c r="H2778" s="67" t="str">
        <f t="shared" si="176"/>
        <v>2024-T7 POAK-11</v>
      </c>
      <c r="I2778" s="302">
        <v>2.6851948603471699E-3</v>
      </c>
      <c r="J2778" s="305">
        <f>VLOOKUP(H2778,T7_ReductionFactor!$G$10:$H$3591,2,FALSE)</f>
        <v>0.69332835172875062</v>
      </c>
      <c r="K2778" s="75">
        <f t="shared" si="175"/>
        <v>1.8617217265950161E-3</v>
      </c>
      <c r="L2778" s="11"/>
    </row>
    <row r="2779" spans="1:12" ht="16.149999999999999" customHeight="1" x14ac:dyDescent="0.25">
      <c r="A2779" s="9" t="s">
        <v>192</v>
      </c>
      <c r="B2779" s="7">
        <v>2024</v>
      </c>
      <c r="C2779" s="296" t="s">
        <v>29</v>
      </c>
      <c r="D2779" s="307">
        <v>2012</v>
      </c>
      <c r="E2779" s="307" t="s">
        <v>194</v>
      </c>
      <c r="F2779" s="65">
        <f t="shared" si="173"/>
        <v>12</v>
      </c>
      <c r="G2779" s="66" t="str">
        <f t="shared" si="174"/>
        <v>2010-12</v>
      </c>
      <c r="H2779" s="67" t="str">
        <f t="shared" si="176"/>
        <v>2024-T7 POAK-12</v>
      </c>
      <c r="I2779" s="302">
        <v>2.66630952647887E-3</v>
      </c>
      <c r="J2779" s="305">
        <f>VLOOKUP(H2779,T7_ReductionFactor!$G$10:$H$3591,2,FALSE)</f>
        <v>0.69332835172875062</v>
      </c>
      <c r="K2779" s="75">
        <f t="shared" si="175"/>
        <v>1.8486279891922605E-3</v>
      </c>
      <c r="L2779" s="11"/>
    </row>
    <row r="2780" spans="1:12" ht="16.149999999999999" customHeight="1" x14ac:dyDescent="0.25">
      <c r="A2780" s="9" t="s">
        <v>192</v>
      </c>
      <c r="B2780" s="7">
        <v>2024</v>
      </c>
      <c r="C2780" s="296" t="s">
        <v>30</v>
      </c>
      <c r="D2780" s="307">
        <v>2025</v>
      </c>
      <c r="E2780" s="307" t="s">
        <v>194</v>
      </c>
      <c r="F2780" s="65">
        <f t="shared" si="173"/>
        <v>-1</v>
      </c>
      <c r="G2780" s="66" t="str">
        <f t="shared" si="174"/>
        <v>2013+</v>
      </c>
      <c r="H2780" s="67" t="str">
        <f t="shared" si="176"/>
        <v>2024-T7 POLA--1</v>
      </c>
      <c r="I2780" s="302">
        <v>1.83761174150529E-6</v>
      </c>
      <c r="J2780" s="305">
        <f>VLOOKUP(H2780,T7_ReductionFactor!$G$10:$H$3591,2,FALSE)</f>
        <v>1</v>
      </c>
      <c r="K2780" s="75">
        <f t="shared" si="175"/>
        <v>1.83761174150529E-6</v>
      </c>
      <c r="L2780" s="11"/>
    </row>
    <row r="2781" spans="1:12" ht="16.149999999999999" customHeight="1" x14ac:dyDescent="0.25">
      <c r="A2781" s="9" t="s">
        <v>192</v>
      </c>
      <c r="B2781" s="7">
        <v>2024</v>
      </c>
      <c r="C2781" s="296" t="s">
        <v>30</v>
      </c>
      <c r="D2781" s="307">
        <v>2024</v>
      </c>
      <c r="E2781" s="307" t="s">
        <v>194</v>
      </c>
      <c r="F2781" s="65">
        <f t="shared" si="173"/>
        <v>0</v>
      </c>
      <c r="G2781" s="66" t="str">
        <f t="shared" si="174"/>
        <v>2013+</v>
      </c>
      <c r="H2781" s="67" t="str">
        <f t="shared" si="176"/>
        <v>2024-T7 POLA-0</v>
      </c>
      <c r="I2781" s="302">
        <v>4.87967000187385E-6</v>
      </c>
      <c r="J2781" s="305">
        <f>VLOOKUP(H2781,T7_ReductionFactor!$G$10:$H$3591,2,FALSE)</f>
        <v>0.91560086268718732</v>
      </c>
      <c r="K2781" s="75">
        <f t="shared" si="175"/>
        <v>4.4678300633444859E-6</v>
      </c>
      <c r="L2781" s="11"/>
    </row>
    <row r="2782" spans="1:12" ht="16.149999999999999" customHeight="1" x14ac:dyDescent="0.25">
      <c r="A2782" s="9" t="s">
        <v>192</v>
      </c>
      <c r="B2782" s="7">
        <v>2024</v>
      </c>
      <c r="C2782" s="296" t="s">
        <v>30</v>
      </c>
      <c r="D2782" s="307">
        <v>2023</v>
      </c>
      <c r="E2782" s="307" t="s">
        <v>194</v>
      </c>
      <c r="F2782" s="65">
        <f t="shared" si="173"/>
        <v>1</v>
      </c>
      <c r="G2782" s="66" t="str">
        <f t="shared" si="174"/>
        <v>2013+</v>
      </c>
      <c r="H2782" s="67" t="str">
        <f t="shared" si="176"/>
        <v>2024-T7 POLA-1</v>
      </c>
      <c r="I2782" s="302">
        <v>9.4465437352464195E-4</v>
      </c>
      <c r="J2782" s="305">
        <f>VLOOKUP(H2782,T7_ReductionFactor!$G$10:$H$3591,2,FALSE)</f>
        <v>0.86207574649079588</v>
      </c>
      <c r="K2782" s="75">
        <f t="shared" si="175"/>
        <v>8.1436362423205084E-4</v>
      </c>
      <c r="L2782" s="11"/>
    </row>
    <row r="2783" spans="1:12" ht="16.149999999999999" customHeight="1" x14ac:dyDescent="0.25">
      <c r="A2783" s="9" t="s">
        <v>192</v>
      </c>
      <c r="B2783" s="7">
        <v>2024</v>
      </c>
      <c r="C2783" s="296" t="s">
        <v>30</v>
      </c>
      <c r="D2783" s="307">
        <v>2022</v>
      </c>
      <c r="E2783" s="307" t="s">
        <v>194</v>
      </c>
      <c r="F2783" s="65">
        <f t="shared" si="173"/>
        <v>2</v>
      </c>
      <c r="G2783" s="66" t="str">
        <f t="shared" si="174"/>
        <v>2013+</v>
      </c>
      <c r="H2783" s="67" t="str">
        <f t="shared" si="176"/>
        <v>2024-T7 POLA-2</v>
      </c>
      <c r="I2783" s="302">
        <v>1.1134666919746E-3</v>
      </c>
      <c r="J2783" s="305">
        <f>VLOOKUP(H2783,T7_ReductionFactor!$G$10:$H$3591,2,FALSE)</f>
        <v>0.82547196331712525</v>
      </c>
      <c r="K2783" s="75">
        <f t="shared" si="175"/>
        <v>9.1913553631249784E-4</v>
      </c>
      <c r="L2783" s="11"/>
    </row>
    <row r="2784" spans="1:12" ht="16.149999999999999" customHeight="1" x14ac:dyDescent="0.25">
      <c r="A2784" s="9" t="s">
        <v>192</v>
      </c>
      <c r="B2784" s="7">
        <v>2024</v>
      </c>
      <c r="C2784" s="296" t="s">
        <v>30</v>
      </c>
      <c r="D2784" s="307">
        <v>2021</v>
      </c>
      <c r="E2784" s="307" t="s">
        <v>194</v>
      </c>
      <c r="F2784" s="65">
        <f t="shared" si="173"/>
        <v>3</v>
      </c>
      <c r="G2784" s="66" t="str">
        <f t="shared" si="174"/>
        <v>2013+</v>
      </c>
      <c r="H2784" s="67" t="str">
        <f t="shared" si="176"/>
        <v>2024-T7 POLA-3</v>
      </c>
      <c r="I2784" s="302">
        <v>1.2931181645752399E-3</v>
      </c>
      <c r="J2784" s="305">
        <f>VLOOKUP(H2784,T7_ReductionFactor!$G$10:$H$3591,2,FALSE)</f>
        <v>0.79710267847112803</v>
      </c>
      <c r="K2784" s="75">
        <f t="shared" si="175"/>
        <v>1.0307479525625926E-3</v>
      </c>
      <c r="L2784" s="11"/>
    </row>
    <row r="2785" spans="1:12" ht="16.149999999999999" customHeight="1" x14ac:dyDescent="0.25">
      <c r="A2785" s="9" t="s">
        <v>192</v>
      </c>
      <c r="B2785" s="7">
        <v>2024</v>
      </c>
      <c r="C2785" s="296" t="s">
        <v>30</v>
      </c>
      <c r="D2785" s="307">
        <v>2020</v>
      </c>
      <c r="E2785" s="307" t="s">
        <v>194</v>
      </c>
      <c r="F2785" s="65">
        <f t="shared" si="173"/>
        <v>4</v>
      </c>
      <c r="G2785" s="66" t="str">
        <f t="shared" si="174"/>
        <v>2013+</v>
      </c>
      <c r="H2785" s="67" t="str">
        <f t="shared" si="176"/>
        <v>2024-T7 POLA-4</v>
      </c>
      <c r="I2785" s="302">
        <v>1.48063890751204E-3</v>
      </c>
      <c r="J2785" s="305">
        <f>VLOOKUP(H2785,T7_ReductionFactor!$G$10:$H$3591,2,FALSE)</f>
        <v>0.77488743407925231</v>
      </c>
      <c r="K2785" s="75">
        <f t="shared" si="175"/>
        <v>1.1473284838399121E-3</v>
      </c>
      <c r="L2785" s="11"/>
    </row>
    <row r="2786" spans="1:12" ht="16.149999999999999" customHeight="1" x14ac:dyDescent="0.25">
      <c r="A2786" s="9" t="s">
        <v>192</v>
      </c>
      <c r="B2786" s="7">
        <v>2024</v>
      </c>
      <c r="C2786" s="296" t="s">
        <v>30</v>
      </c>
      <c r="D2786" s="307">
        <v>2019</v>
      </c>
      <c r="E2786" s="307" t="s">
        <v>194</v>
      </c>
      <c r="F2786" s="65">
        <f t="shared" si="173"/>
        <v>5</v>
      </c>
      <c r="G2786" s="66" t="str">
        <f t="shared" si="174"/>
        <v>2013+</v>
      </c>
      <c r="H2786" s="67" t="str">
        <f t="shared" si="176"/>
        <v>2024-T7 POLA-5</v>
      </c>
      <c r="I2786" s="302">
        <v>1.68911351233263E-3</v>
      </c>
      <c r="J2786" s="305">
        <f>VLOOKUP(H2786,T7_ReductionFactor!$G$10:$H$3591,2,FALSE)</f>
        <v>0.75601684375652467</v>
      </c>
      <c r="K2786" s="75">
        <f t="shared" si="175"/>
        <v>1.2769982663402126E-3</v>
      </c>
      <c r="L2786" s="11"/>
    </row>
    <row r="2787" spans="1:12" ht="16.149999999999999" customHeight="1" x14ac:dyDescent="0.25">
      <c r="A2787" s="9" t="s">
        <v>192</v>
      </c>
      <c r="B2787" s="7">
        <v>2024</v>
      </c>
      <c r="C2787" s="296" t="s">
        <v>30</v>
      </c>
      <c r="D2787" s="307">
        <v>2018</v>
      </c>
      <c r="E2787" s="307" t="s">
        <v>194</v>
      </c>
      <c r="F2787" s="65">
        <f t="shared" si="173"/>
        <v>6</v>
      </c>
      <c r="G2787" s="66" t="str">
        <f t="shared" si="174"/>
        <v>2013+</v>
      </c>
      <c r="H2787" s="67" t="str">
        <f t="shared" si="176"/>
        <v>2024-T7 POLA-6</v>
      </c>
      <c r="I2787" s="302">
        <v>1.8424868328005899E-3</v>
      </c>
      <c r="J2787" s="305">
        <f>VLOOKUP(H2787,T7_ReductionFactor!$G$10:$H$3591,2,FALSE)</f>
        <v>0.74487629991666737</v>
      </c>
      <c r="K2787" s="75">
        <f t="shared" si="175"/>
        <v>1.3724247746616828E-3</v>
      </c>
      <c r="L2787" s="11"/>
    </row>
    <row r="2788" spans="1:12" ht="16.149999999999999" customHeight="1" x14ac:dyDescent="0.25">
      <c r="A2788" s="9" t="s">
        <v>192</v>
      </c>
      <c r="B2788" s="7">
        <v>2024</v>
      </c>
      <c r="C2788" s="296" t="s">
        <v>30</v>
      </c>
      <c r="D2788" s="307">
        <v>2017</v>
      </c>
      <c r="E2788" s="307" t="s">
        <v>194</v>
      </c>
      <c r="F2788" s="65">
        <f t="shared" si="173"/>
        <v>7</v>
      </c>
      <c r="G2788" s="66" t="str">
        <f t="shared" si="174"/>
        <v>2013+</v>
      </c>
      <c r="H2788" s="67" t="str">
        <f t="shared" si="176"/>
        <v>2024-T7 POLA-7</v>
      </c>
      <c r="I2788" s="302">
        <v>3.8511452026788501E-3</v>
      </c>
      <c r="J2788" s="305">
        <f>VLOOKUP(H2788,T7_ReductionFactor!$G$10:$H$3591,2,FALSE)</f>
        <v>0.73689121071595332</v>
      </c>
      <c r="K2788" s="75">
        <f t="shared" si="175"/>
        <v>2.8378750510449531E-3</v>
      </c>
      <c r="L2788" s="11"/>
    </row>
    <row r="2789" spans="1:12" ht="16.149999999999999" customHeight="1" x14ac:dyDescent="0.25">
      <c r="A2789" s="9" t="s">
        <v>192</v>
      </c>
      <c r="B2789" s="7">
        <v>2024</v>
      </c>
      <c r="C2789" s="296" t="s">
        <v>30</v>
      </c>
      <c r="D2789" s="307">
        <v>2016</v>
      </c>
      <c r="E2789" s="307" t="s">
        <v>194</v>
      </c>
      <c r="F2789" s="65">
        <f t="shared" si="173"/>
        <v>8</v>
      </c>
      <c r="G2789" s="66" t="str">
        <f t="shared" si="174"/>
        <v>2013+</v>
      </c>
      <c r="H2789" s="67" t="str">
        <f t="shared" si="176"/>
        <v>2024-T7 POLA-8</v>
      </c>
      <c r="I2789" s="302">
        <v>5.9293401677390899E-3</v>
      </c>
      <c r="J2789" s="305">
        <f>VLOOKUP(H2789,T7_ReductionFactor!$G$10:$H$3591,2,FALSE)</f>
        <v>0.73036195941255477</v>
      </c>
      <c r="K2789" s="75">
        <f t="shared" si="175"/>
        <v>4.3305645029334877E-3</v>
      </c>
      <c r="L2789" s="11"/>
    </row>
    <row r="2790" spans="1:12" ht="16.149999999999999" customHeight="1" x14ac:dyDescent="0.25">
      <c r="A2790" s="9" t="s">
        <v>192</v>
      </c>
      <c r="B2790" s="7">
        <v>2024</v>
      </c>
      <c r="C2790" s="296" t="s">
        <v>30</v>
      </c>
      <c r="D2790" s="307">
        <v>2015</v>
      </c>
      <c r="E2790" s="307" t="s">
        <v>194</v>
      </c>
      <c r="F2790" s="65">
        <f t="shared" si="173"/>
        <v>9</v>
      </c>
      <c r="G2790" s="66" t="str">
        <f t="shared" si="174"/>
        <v>2013+</v>
      </c>
      <c r="H2790" s="67" t="str">
        <f t="shared" si="176"/>
        <v>2024-T7 POLA-9</v>
      </c>
      <c r="I2790" s="302">
        <v>7.3878251693285197E-3</v>
      </c>
      <c r="J2790" s="305">
        <f>VLOOKUP(H2790,T7_ReductionFactor!$G$10:$H$3591,2,FALSE)</f>
        <v>0.72493808932217785</v>
      </c>
      <c r="K2790" s="75">
        <f t="shared" si="175"/>
        <v>5.355715862499312E-3</v>
      </c>
      <c r="L2790" s="11"/>
    </row>
    <row r="2791" spans="1:12" ht="16.149999999999999" customHeight="1" x14ac:dyDescent="0.25">
      <c r="A2791" s="9" t="s">
        <v>192</v>
      </c>
      <c r="B2791" s="7">
        <v>2024</v>
      </c>
      <c r="C2791" s="296" t="s">
        <v>30</v>
      </c>
      <c r="D2791" s="307">
        <v>2014</v>
      </c>
      <c r="E2791" s="307" t="s">
        <v>194</v>
      </c>
      <c r="F2791" s="65">
        <f t="shared" si="173"/>
        <v>10</v>
      </c>
      <c r="G2791" s="66" t="str">
        <f t="shared" si="174"/>
        <v>2013+</v>
      </c>
      <c r="H2791" s="67" t="str">
        <f t="shared" si="176"/>
        <v>2024-T7 POLA-10</v>
      </c>
      <c r="I2791" s="302">
        <v>8.8728104809675107E-3</v>
      </c>
      <c r="J2791" s="305">
        <f>VLOOKUP(H2791,T7_ReductionFactor!$G$10:$H$3591,2,FALSE)</f>
        <v>0.72036371395847509</v>
      </c>
      <c r="K2791" s="75">
        <f t="shared" si="175"/>
        <v>6.3916507113194396E-3</v>
      </c>
      <c r="L2791" s="11"/>
    </row>
    <row r="2792" spans="1:12" ht="16.149999999999999" customHeight="1" x14ac:dyDescent="0.25">
      <c r="A2792" s="9" t="s">
        <v>192</v>
      </c>
      <c r="B2792" s="7">
        <v>2024</v>
      </c>
      <c r="C2792" s="296" t="s">
        <v>30</v>
      </c>
      <c r="D2792" s="307">
        <v>2013</v>
      </c>
      <c r="E2792" s="307" t="s">
        <v>194</v>
      </c>
      <c r="F2792" s="65">
        <f t="shared" si="173"/>
        <v>11</v>
      </c>
      <c r="G2792" s="66" t="str">
        <f t="shared" si="174"/>
        <v>2010-12</v>
      </c>
      <c r="H2792" s="67" t="str">
        <f t="shared" si="176"/>
        <v>2024-T7 POLA-11</v>
      </c>
      <c r="I2792" s="302">
        <v>1.17550680470834E-2</v>
      </c>
      <c r="J2792" s="305">
        <f>VLOOKUP(H2792,T7_ReductionFactor!$G$10:$H$3591,2,FALSE)</f>
        <v>0.69332835172875062</v>
      </c>
      <c r="K2792" s="75">
        <f t="shared" si="175"/>
        <v>8.1501219535436379E-3</v>
      </c>
      <c r="L2792" s="11"/>
    </row>
    <row r="2793" spans="1:12" ht="16.149999999999999" customHeight="1" x14ac:dyDescent="0.25">
      <c r="A2793" s="9" t="s">
        <v>192</v>
      </c>
      <c r="B2793" s="7">
        <v>2024</v>
      </c>
      <c r="C2793" s="296" t="s">
        <v>30</v>
      </c>
      <c r="D2793" s="307">
        <v>2012</v>
      </c>
      <c r="E2793" s="307" t="s">
        <v>194</v>
      </c>
      <c r="F2793" s="65">
        <f t="shared" si="173"/>
        <v>12</v>
      </c>
      <c r="G2793" s="66" t="str">
        <f t="shared" si="174"/>
        <v>2010-12</v>
      </c>
      <c r="H2793" s="67" t="str">
        <f t="shared" si="176"/>
        <v>2024-T7 POLA-12</v>
      </c>
      <c r="I2793" s="302">
        <v>1.1672577903008E-2</v>
      </c>
      <c r="J2793" s="305">
        <f>VLOOKUP(H2793,T7_ReductionFactor!$G$10:$H$3591,2,FALSE)</f>
        <v>0.69332835172875062</v>
      </c>
      <c r="K2793" s="75">
        <f t="shared" si="175"/>
        <v>8.0929291979179724E-3</v>
      </c>
      <c r="L2793" s="11"/>
    </row>
    <row r="2794" spans="1:12" ht="16.149999999999999" customHeight="1" x14ac:dyDescent="0.25">
      <c r="A2794" s="9" t="s">
        <v>192</v>
      </c>
      <c r="B2794" s="7">
        <v>2024</v>
      </c>
      <c r="C2794" s="296" t="s">
        <v>31</v>
      </c>
      <c r="D2794" s="307">
        <v>2025</v>
      </c>
      <c r="E2794" s="307" t="s">
        <v>194</v>
      </c>
      <c r="F2794" s="65">
        <f t="shared" si="173"/>
        <v>-1</v>
      </c>
      <c r="G2794" s="66" t="str">
        <f t="shared" si="174"/>
        <v>2013+</v>
      </c>
      <c r="H2794" s="67" t="str">
        <f t="shared" si="176"/>
        <v>2024-T7 PTO--1</v>
      </c>
      <c r="I2794" s="302">
        <v>3.7971362356392201E-6</v>
      </c>
      <c r="J2794" s="305">
        <f>VLOOKUP(H2794,T7_ReductionFactor!$G$10:$H$3591,2,FALSE)</f>
        <v>1</v>
      </c>
      <c r="K2794" s="75">
        <f t="shared" si="175"/>
        <v>3.7971362356392201E-6</v>
      </c>
      <c r="L2794" s="11"/>
    </row>
    <row r="2795" spans="1:12" ht="16.149999999999999" customHeight="1" x14ac:dyDescent="0.25">
      <c r="A2795" s="9" t="s">
        <v>192</v>
      </c>
      <c r="B2795" s="7">
        <v>2024</v>
      </c>
      <c r="C2795" s="296" t="s">
        <v>31</v>
      </c>
      <c r="D2795" s="307">
        <v>2024</v>
      </c>
      <c r="E2795" s="307" t="s">
        <v>194</v>
      </c>
      <c r="F2795" s="65">
        <f t="shared" si="173"/>
        <v>0</v>
      </c>
      <c r="G2795" s="66" t="str">
        <f t="shared" si="174"/>
        <v>2013+</v>
      </c>
      <c r="H2795" s="67" t="str">
        <f t="shared" si="176"/>
        <v>2024-T7 PTO-0</v>
      </c>
      <c r="I2795" s="302">
        <v>4.5437906390458598E-5</v>
      </c>
      <c r="J2795" s="305">
        <f>VLOOKUP(H2795,T7_ReductionFactor!$G$10:$H$3591,2,FALSE)</f>
        <v>0.95021924629695986</v>
      </c>
      <c r="K2795" s="75">
        <f t="shared" si="175"/>
        <v>4.3175973163653387E-5</v>
      </c>
      <c r="L2795" s="11"/>
    </row>
    <row r="2796" spans="1:12" ht="16.149999999999999" customHeight="1" x14ac:dyDescent="0.25">
      <c r="A2796" s="9" t="s">
        <v>192</v>
      </c>
      <c r="B2796" s="7">
        <v>2024</v>
      </c>
      <c r="C2796" s="296" t="s">
        <v>31</v>
      </c>
      <c r="D2796" s="307">
        <v>2023</v>
      </c>
      <c r="E2796" s="307" t="s">
        <v>194</v>
      </c>
      <c r="F2796" s="65">
        <f t="shared" si="173"/>
        <v>1</v>
      </c>
      <c r="G2796" s="66" t="str">
        <f t="shared" si="174"/>
        <v>2013+</v>
      </c>
      <c r="H2796" s="67" t="str">
        <f t="shared" si="176"/>
        <v>2024-T7 PTO-1</v>
      </c>
      <c r="I2796" s="302">
        <v>6.7213543686184203E-5</v>
      </c>
      <c r="J2796" s="305">
        <f>VLOOKUP(H2796,T7_ReductionFactor!$G$10:$H$3591,2,FALSE)</f>
        <v>0.91351839638517329</v>
      </c>
      <c r="K2796" s="75">
        <f t="shared" si="175"/>
        <v>6.1400808643567785E-5</v>
      </c>
      <c r="L2796" s="11"/>
    </row>
    <row r="2797" spans="1:12" ht="16.149999999999999" customHeight="1" x14ac:dyDescent="0.25">
      <c r="A2797" s="9" t="s">
        <v>192</v>
      </c>
      <c r="B2797" s="7">
        <v>2024</v>
      </c>
      <c r="C2797" s="296" t="s">
        <v>31</v>
      </c>
      <c r="D2797" s="307">
        <v>2022</v>
      </c>
      <c r="E2797" s="307" t="s">
        <v>194</v>
      </c>
      <c r="F2797" s="65">
        <f t="shared" si="173"/>
        <v>2</v>
      </c>
      <c r="G2797" s="66" t="str">
        <f t="shared" si="174"/>
        <v>2013+</v>
      </c>
      <c r="H2797" s="67" t="str">
        <f t="shared" si="176"/>
        <v>2024-T7 PTO-2</v>
      </c>
      <c r="I2797" s="302">
        <v>6.9696300160200099E-5</v>
      </c>
      <c r="J2797" s="305">
        <f>VLOOKUP(H2797,T7_ReductionFactor!$G$10:$H$3591,2,FALSE)</f>
        <v>0.88570621563310858</v>
      </c>
      <c r="K2797" s="75">
        <f t="shared" si="175"/>
        <v>6.1730446258520053E-5</v>
      </c>
      <c r="L2797" s="11"/>
    </row>
    <row r="2798" spans="1:12" ht="16.149999999999999" customHeight="1" x14ac:dyDescent="0.25">
      <c r="A2798" s="9" t="s">
        <v>192</v>
      </c>
      <c r="B2798" s="7">
        <v>2024</v>
      </c>
      <c r="C2798" s="296" t="s">
        <v>31</v>
      </c>
      <c r="D2798" s="307">
        <v>2021</v>
      </c>
      <c r="E2798" s="307" t="s">
        <v>194</v>
      </c>
      <c r="F2798" s="65">
        <f t="shared" si="173"/>
        <v>3</v>
      </c>
      <c r="G2798" s="66" t="str">
        <f t="shared" si="174"/>
        <v>2013+</v>
      </c>
      <c r="H2798" s="67" t="str">
        <f t="shared" si="176"/>
        <v>2024-T7 PTO-3</v>
      </c>
      <c r="I2798" s="302">
        <v>7.3319657972244499E-5</v>
      </c>
      <c r="J2798" s="305">
        <f>VLOOKUP(H2798,T7_ReductionFactor!$G$10:$H$3591,2,FALSE)</f>
        <v>0.86411695493179874</v>
      </c>
      <c r="K2798" s="75">
        <f t="shared" si="175"/>
        <v>6.3356759583616892E-5</v>
      </c>
      <c r="L2798" s="11"/>
    </row>
    <row r="2799" spans="1:12" ht="16.149999999999999" customHeight="1" x14ac:dyDescent="0.25">
      <c r="A2799" s="9" t="s">
        <v>192</v>
      </c>
      <c r="B2799" s="7">
        <v>2024</v>
      </c>
      <c r="C2799" s="296" t="s">
        <v>31</v>
      </c>
      <c r="D2799" s="307">
        <v>2020</v>
      </c>
      <c r="E2799" s="307" t="s">
        <v>194</v>
      </c>
      <c r="F2799" s="65">
        <f t="shared" si="173"/>
        <v>4</v>
      </c>
      <c r="G2799" s="66" t="str">
        <f t="shared" si="174"/>
        <v>2013+</v>
      </c>
      <c r="H2799" s="67" t="str">
        <f t="shared" si="176"/>
        <v>2024-T7 PTO-4</v>
      </c>
      <c r="I2799" s="302">
        <v>7.9146694889617694E-5</v>
      </c>
      <c r="J2799" s="305">
        <f>VLOOKUP(H2799,T7_ReductionFactor!$G$10:$H$3591,2,FALSE)</f>
        <v>0.84698845302361381</v>
      </c>
      <c r="K2799" s="75">
        <f t="shared" si="175"/>
        <v>6.7036336666489256E-5</v>
      </c>
      <c r="L2799" s="11"/>
    </row>
    <row r="2800" spans="1:12" ht="16.149999999999999" customHeight="1" x14ac:dyDescent="0.25">
      <c r="A2800" s="9" t="s">
        <v>192</v>
      </c>
      <c r="B2800" s="7">
        <v>2024</v>
      </c>
      <c r="C2800" s="296" t="s">
        <v>31</v>
      </c>
      <c r="D2800" s="307">
        <v>2019</v>
      </c>
      <c r="E2800" s="307" t="s">
        <v>194</v>
      </c>
      <c r="F2800" s="65">
        <f t="shared" si="173"/>
        <v>5</v>
      </c>
      <c r="G2800" s="66" t="str">
        <f t="shared" si="174"/>
        <v>2013+</v>
      </c>
      <c r="H2800" s="67" t="str">
        <f t="shared" si="176"/>
        <v>2024-T7 PTO-5</v>
      </c>
      <c r="I2800" s="302">
        <v>8.2390847381362997E-5</v>
      </c>
      <c r="J2800" s="305">
        <f>VLOOKUP(H2800,T7_ReductionFactor!$G$10:$H$3591,2,FALSE)</f>
        <v>0.8331128294752973</v>
      </c>
      <c r="K2800" s="75">
        <f t="shared" si="175"/>
        <v>6.8640871984754714E-5</v>
      </c>
      <c r="L2800" s="11"/>
    </row>
    <row r="2801" spans="1:12" ht="16.149999999999999" customHeight="1" x14ac:dyDescent="0.25">
      <c r="A2801" s="9" t="s">
        <v>192</v>
      </c>
      <c r="B2801" s="7">
        <v>2024</v>
      </c>
      <c r="C2801" s="296" t="s">
        <v>31</v>
      </c>
      <c r="D2801" s="307">
        <v>2018</v>
      </c>
      <c r="E2801" s="307" t="s">
        <v>194</v>
      </c>
      <c r="F2801" s="65">
        <f t="shared" si="173"/>
        <v>6</v>
      </c>
      <c r="G2801" s="66" t="str">
        <f t="shared" si="174"/>
        <v>2013+</v>
      </c>
      <c r="H2801" s="67" t="str">
        <f t="shared" si="176"/>
        <v>2024-T7 PTO-6</v>
      </c>
      <c r="I2801" s="302">
        <v>8.3762215109014899E-5</v>
      </c>
      <c r="J2801" s="305">
        <f>VLOOKUP(H2801,T7_ReductionFactor!$G$10:$H$3591,2,FALSE)</f>
        <v>0.82163905742064602</v>
      </c>
      <c r="K2801" s="75">
        <f t="shared" si="175"/>
        <v>6.8822307469636394E-5</v>
      </c>
      <c r="L2801" s="11"/>
    </row>
    <row r="2802" spans="1:12" ht="16.149999999999999" customHeight="1" x14ac:dyDescent="0.25">
      <c r="A2802" s="9" t="s">
        <v>192</v>
      </c>
      <c r="B2802" s="7">
        <v>2024</v>
      </c>
      <c r="C2802" s="296" t="s">
        <v>31</v>
      </c>
      <c r="D2802" s="307">
        <v>2017</v>
      </c>
      <c r="E2802" s="307" t="s">
        <v>194</v>
      </c>
      <c r="F2802" s="65">
        <f t="shared" si="173"/>
        <v>7</v>
      </c>
      <c r="G2802" s="66" t="str">
        <f t="shared" si="174"/>
        <v>2013+</v>
      </c>
      <c r="H2802" s="67" t="str">
        <f t="shared" si="176"/>
        <v>2024-T7 PTO-7</v>
      </c>
      <c r="I2802" s="302">
        <v>8.4498696952497006E-5</v>
      </c>
      <c r="J2802" s="305">
        <f>VLOOKUP(H2802,T7_ReductionFactor!$G$10:$H$3591,2,FALSE)</f>
        <v>0.81195496013729995</v>
      </c>
      <c r="K2802" s="75">
        <f t="shared" si="175"/>
        <v>6.8609136115718502E-5</v>
      </c>
      <c r="L2802" s="11"/>
    </row>
    <row r="2803" spans="1:12" ht="16.149999999999999" customHeight="1" x14ac:dyDescent="0.25">
      <c r="A2803" s="9" t="s">
        <v>192</v>
      </c>
      <c r="B2803" s="7">
        <v>2024</v>
      </c>
      <c r="C2803" s="296" t="s">
        <v>31</v>
      </c>
      <c r="D2803" s="307">
        <v>2016</v>
      </c>
      <c r="E2803" s="307" t="s">
        <v>194</v>
      </c>
      <c r="F2803" s="65">
        <f t="shared" si="173"/>
        <v>8</v>
      </c>
      <c r="G2803" s="66" t="str">
        <f t="shared" si="174"/>
        <v>2013+</v>
      </c>
      <c r="H2803" s="67" t="str">
        <f t="shared" si="176"/>
        <v>2024-T7 PTO-8</v>
      </c>
      <c r="I2803" s="302">
        <v>2.23888748394476E-4</v>
      </c>
      <c r="J2803" s="305">
        <f>VLOOKUP(H2803,T7_ReductionFactor!$G$10:$H$3591,2,FALSE)</f>
        <v>0.8036149678706781</v>
      </c>
      <c r="K2803" s="75">
        <f t="shared" si="175"/>
        <v>1.7992034934763315E-4</v>
      </c>
      <c r="L2803" s="11"/>
    </row>
    <row r="2804" spans="1:12" ht="16.149999999999999" customHeight="1" x14ac:dyDescent="0.25">
      <c r="A2804" s="9" t="s">
        <v>192</v>
      </c>
      <c r="B2804" s="7">
        <v>2024</v>
      </c>
      <c r="C2804" s="296" t="s">
        <v>31</v>
      </c>
      <c r="D2804" s="307">
        <v>2015</v>
      </c>
      <c r="E2804" s="307" t="s">
        <v>194</v>
      </c>
      <c r="F2804" s="65">
        <f t="shared" si="173"/>
        <v>9</v>
      </c>
      <c r="G2804" s="66" t="str">
        <f t="shared" si="174"/>
        <v>2013+</v>
      </c>
      <c r="H2804" s="67" t="str">
        <f t="shared" si="176"/>
        <v>2024-T7 PTO-9</v>
      </c>
      <c r="I2804" s="302">
        <v>4.6758467446305599E-4</v>
      </c>
      <c r="J2804" s="305">
        <f>VLOOKUP(H2804,T7_ReductionFactor!$G$10:$H$3591,2,FALSE)</f>
        <v>0.79629640452211492</v>
      </c>
      <c r="K2804" s="75">
        <f t="shared" si="175"/>
        <v>3.7233599508457507E-4</v>
      </c>
      <c r="L2804" s="11"/>
    </row>
    <row r="2805" spans="1:12" ht="16.149999999999999" customHeight="1" x14ac:dyDescent="0.25">
      <c r="A2805" s="9" t="s">
        <v>192</v>
      </c>
      <c r="B2805" s="7">
        <v>2024</v>
      </c>
      <c r="C2805" s="296" t="s">
        <v>31</v>
      </c>
      <c r="D2805" s="307">
        <v>2014</v>
      </c>
      <c r="E2805" s="307" t="s">
        <v>194</v>
      </c>
      <c r="F2805" s="65">
        <f t="shared" si="173"/>
        <v>10</v>
      </c>
      <c r="G2805" s="66" t="str">
        <f t="shared" si="174"/>
        <v>2013+</v>
      </c>
      <c r="H2805" s="67" t="str">
        <f t="shared" si="176"/>
        <v>2024-T7 PTO-10</v>
      </c>
      <c r="I2805" s="302">
        <v>2.5871341818054899E-4</v>
      </c>
      <c r="J2805" s="305">
        <f>VLOOKUP(H2805,T7_ReductionFactor!$G$10:$H$3591,2,FALSE)</f>
        <v>0.78977104261868825</v>
      </c>
      <c r="K2805" s="75">
        <f t="shared" si="175"/>
        <v>2.0432436601589688E-4</v>
      </c>
      <c r="L2805" s="11"/>
    </row>
    <row r="2806" spans="1:12" ht="16.149999999999999" customHeight="1" x14ac:dyDescent="0.25">
      <c r="A2806" s="9" t="s">
        <v>192</v>
      </c>
      <c r="B2806" s="7">
        <v>2024</v>
      </c>
      <c r="C2806" s="296" t="s">
        <v>31</v>
      </c>
      <c r="D2806" s="307">
        <v>2013</v>
      </c>
      <c r="E2806" s="307" t="s">
        <v>194</v>
      </c>
      <c r="F2806" s="65">
        <f t="shared" si="173"/>
        <v>11</v>
      </c>
      <c r="G2806" s="66" t="str">
        <f t="shared" si="174"/>
        <v>2010-12</v>
      </c>
      <c r="H2806" s="67" t="str">
        <f t="shared" si="176"/>
        <v>2024-T7 PTO-11</v>
      </c>
      <c r="I2806" s="302">
        <v>2.4464588125824101E-4</v>
      </c>
      <c r="J2806" s="305">
        <f>VLOOKUP(H2806,T7_ReductionFactor!$G$10:$H$3591,2,FALSE)</f>
        <v>0.74844232000045308</v>
      </c>
      <c r="K2806" s="75">
        <f t="shared" si="175"/>
        <v>1.8310333094747325E-4</v>
      </c>
      <c r="L2806" s="11"/>
    </row>
    <row r="2807" spans="1:12" ht="16.149999999999999" customHeight="1" x14ac:dyDescent="0.25">
      <c r="A2807" s="9" t="s">
        <v>192</v>
      </c>
      <c r="B2807" s="7">
        <v>2024</v>
      </c>
      <c r="C2807" s="296" t="s">
        <v>31</v>
      </c>
      <c r="D2807" s="307">
        <v>2012</v>
      </c>
      <c r="E2807" s="307" t="s">
        <v>194</v>
      </c>
      <c r="F2807" s="65">
        <f t="shared" si="173"/>
        <v>12</v>
      </c>
      <c r="G2807" s="66" t="str">
        <f t="shared" si="174"/>
        <v>2010-12</v>
      </c>
      <c r="H2807" s="67" t="str">
        <f t="shared" si="176"/>
        <v>2024-T7 PTO-12</v>
      </c>
      <c r="I2807" s="302">
        <v>3.3784319085711299E-4</v>
      </c>
      <c r="J2807" s="305">
        <f>VLOOKUP(H2807,T7_ReductionFactor!$G$10:$H$3591,2,FALSE)</f>
        <v>0.74374191339451334</v>
      </c>
      <c r="K2807" s="75">
        <f t="shared" si="175"/>
        <v>2.5126814119537697E-4</v>
      </c>
      <c r="L2807" s="11"/>
    </row>
    <row r="2808" spans="1:12" ht="16.149999999999999" customHeight="1" x14ac:dyDescent="0.25">
      <c r="A2808" s="9" t="s">
        <v>192</v>
      </c>
      <c r="B2808" s="7">
        <v>2024</v>
      </c>
      <c r="C2808" s="296" t="s">
        <v>31</v>
      </c>
      <c r="D2808" s="307">
        <v>2011</v>
      </c>
      <c r="E2808" s="307" t="s">
        <v>194</v>
      </c>
      <c r="F2808" s="65">
        <f t="shared" si="173"/>
        <v>13</v>
      </c>
      <c r="G2808" s="66" t="str">
        <f t="shared" si="174"/>
        <v>2010-12</v>
      </c>
      <c r="H2808" s="67" t="str">
        <f t="shared" si="176"/>
        <v>2024-T7 PTO-13</v>
      </c>
      <c r="I2808" s="302">
        <v>1.603235093719E-6</v>
      </c>
      <c r="J2808" s="305">
        <f>VLOOKUP(H2808,T7_ReductionFactor!$G$10:$H$3591,2,FALSE)</f>
        <v>0.73954992226260208</v>
      </c>
      <c r="K2808" s="75">
        <f t="shared" si="175"/>
        <v>1.1856723889285619E-6</v>
      </c>
      <c r="L2808" s="11"/>
    </row>
    <row r="2809" spans="1:12" ht="16.149999999999999" customHeight="1" x14ac:dyDescent="0.25">
      <c r="A2809" s="9" t="s">
        <v>192</v>
      </c>
      <c r="B2809" s="7">
        <v>2024</v>
      </c>
      <c r="C2809" s="296" t="s">
        <v>31</v>
      </c>
      <c r="D2809" s="307">
        <v>2010</v>
      </c>
      <c r="E2809" s="307" t="s">
        <v>194</v>
      </c>
      <c r="F2809" s="65">
        <f t="shared" si="173"/>
        <v>14</v>
      </c>
      <c r="G2809" s="66" t="str">
        <f t="shared" si="174"/>
        <v>2007-09</v>
      </c>
      <c r="H2809" s="67" t="str">
        <f t="shared" si="176"/>
        <v>2024-T7 PTO-14</v>
      </c>
      <c r="I2809" s="302">
        <v>2.3634303010641498E-6</v>
      </c>
      <c r="J2809" s="305">
        <f>VLOOKUP(H2809,T7_ReductionFactor!$G$10:$H$3591,2,FALSE)</f>
        <v>0.790370668732159</v>
      </c>
      <c r="K2809" s="75">
        <f t="shared" si="175"/>
        <v>1.86798598755392E-6</v>
      </c>
      <c r="L2809" s="11"/>
    </row>
    <row r="2810" spans="1:12" ht="16.149999999999999" customHeight="1" x14ac:dyDescent="0.25">
      <c r="A2810" s="9" t="s">
        <v>192</v>
      </c>
      <c r="B2810" s="7">
        <v>2024</v>
      </c>
      <c r="C2810" s="296" t="s">
        <v>31</v>
      </c>
      <c r="D2810" s="307">
        <v>2009</v>
      </c>
      <c r="E2810" s="307" t="s">
        <v>194</v>
      </c>
      <c r="F2810" s="65">
        <f t="shared" si="173"/>
        <v>15</v>
      </c>
      <c r="G2810" s="66" t="str">
        <f t="shared" si="174"/>
        <v>2007-09</v>
      </c>
      <c r="H2810" s="67" t="str">
        <f t="shared" si="176"/>
        <v>2024-T7 PTO-15</v>
      </c>
      <c r="I2810" s="302">
        <v>5.72331758592952E-6</v>
      </c>
      <c r="J2810" s="305">
        <f>VLOOKUP(H2810,T7_ReductionFactor!$G$10:$H$3591,2,FALSE)</f>
        <v>0.78632119295546044</v>
      </c>
      <c r="K2810" s="75">
        <f t="shared" si="175"/>
        <v>4.5003659118310662E-6</v>
      </c>
      <c r="L2810" s="11"/>
    </row>
    <row r="2811" spans="1:12" ht="16.149999999999999" customHeight="1" x14ac:dyDescent="0.25">
      <c r="A2811" s="9" t="s">
        <v>192</v>
      </c>
      <c r="B2811" s="7">
        <v>2024</v>
      </c>
      <c r="C2811" s="296" t="s">
        <v>31</v>
      </c>
      <c r="D2811" s="307">
        <v>2008</v>
      </c>
      <c r="E2811" s="307" t="s">
        <v>194</v>
      </c>
      <c r="F2811" s="65">
        <f t="shared" si="173"/>
        <v>16</v>
      </c>
      <c r="G2811" s="66" t="str">
        <f t="shared" si="174"/>
        <v>2007-09</v>
      </c>
      <c r="H2811" s="67" t="str">
        <f t="shared" si="176"/>
        <v>2024-T7 PTO-16</v>
      </c>
      <c r="I2811" s="302">
        <v>9.2135346913400894E-6</v>
      </c>
      <c r="J2811" s="305">
        <f>VLOOKUP(H2811,T7_ReductionFactor!$G$10:$H$3591,2,FALSE)</f>
        <v>0.78247220990631117</v>
      </c>
      <c r="K2811" s="75">
        <f t="shared" si="175"/>
        <v>7.2093348509813425E-6</v>
      </c>
      <c r="L2811" s="11"/>
    </row>
    <row r="2812" spans="1:12" ht="16.149999999999999" customHeight="1" x14ac:dyDescent="0.25">
      <c r="A2812" s="9" t="s">
        <v>192</v>
      </c>
      <c r="B2812" s="7">
        <v>2024</v>
      </c>
      <c r="C2812" s="296" t="s">
        <v>31</v>
      </c>
      <c r="D2812" s="307">
        <v>2007</v>
      </c>
      <c r="E2812" s="307" t="s">
        <v>194</v>
      </c>
      <c r="F2812" s="65">
        <f t="shared" si="173"/>
        <v>17</v>
      </c>
      <c r="G2812" s="66" t="str">
        <f t="shared" si="174"/>
        <v>1997-06</v>
      </c>
      <c r="H2812" s="67" t="str">
        <f t="shared" si="176"/>
        <v>2024-T7 PTO-17</v>
      </c>
      <c r="I2812" s="302">
        <v>5.7232573396428297E-5</v>
      </c>
      <c r="J2812" s="305">
        <f>VLOOKUP(H2812,T7_ReductionFactor!$G$10:$H$3591,2,FALSE)</f>
        <v>0.88760674918700233</v>
      </c>
      <c r="K2812" s="75">
        <f t="shared" si="175"/>
        <v>5.0800018420010236E-5</v>
      </c>
      <c r="L2812" s="11"/>
    </row>
    <row r="2813" spans="1:12" ht="16.149999999999999" customHeight="1" x14ac:dyDescent="0.25">
      <c r="A2813" s="9" t="s">
        <v>192</v>
      </c>
      <c r="B2813" s="7">
        <v>2024</v>
      </c>
      <c r="C2813" s="296" t="s">
        <v>31</v>
      </c>
      <c r="D2813" s="307">
        <v>2006</v>
      </c>
      <c r="E2813" s="307" t="s">
        <v>194</v>
      </c>
      <c r="F2813" s="65">
        <f t="shared" si="173"/>
        <v>18</v>
      </c>
      <c r="G2813" s="66" t="str">
        <f t="shared" si="174"/>
        <v>1997-06</v>
      </c>
      <c r="H2813" s="67" t="str">
        <f t="shared" si="176"/>
        <v>2024-T7 PTO-18</v>
      </c>
      <c r="I2813" s="302">
        <v>5.2396282601835201E-5</v>
      </c>
      <c r="J2813" s="305">
        <f>VLOOKUP(H2813,T7_ReductionFactor!$G$10:$H$3591,2,FALSE)</f>
        <v>0.88528572751482859</v>
      </c>
      <c r="K2813" s="75">
        <f t="shared" si="175"/>
        <v>4.6385681162238231E-5</v>
      </c>
      <c r="L2813" s="11"/>
    </row>
    <row r="2814" spans="1:12" ht="16.149999999999999" customHeight="1" x14ac:dyDescent="0.25">
      <c r="A2814" s="9" t="s">
        <v>192</v>
      </c>
      <c r="B2814" s="7">
        <v>2024</v>
      </c>
      <c r="C2814" s="296" t="s">
        <v>31</v>
      </c>
      <c r="D2814" s="307">
        <v>2005</v>
      </c>
      <c r="E2814" s="307" t="s">
        <v>194</v>
      </c>
      <c r="F2814" s="65">
        <f t="shared" si="173"/>
        <v>19</v>
      </c>
      <c r="G2814" s="66" t="str">
        <f t="shared" si="174"/>
        <v>1997-06</v>
      </c>
      <c r="H2814" s="67" t="str">
        <f t="shared" si="176"/>
        <v>2024-T7 PTO-19</v>
      </c>
      <c r="I2814" s="302">
        <v>4.6342929080521099E-5</v>
      </c>
      <c r="J2814" s="305">
        <f>VLOOKUP(H2814,T7_ReductionFactor!$G$10:$H$3591,2,FALSE)</f>
        <v>0.88306346781787026</v>
      </c>
      <c r="K2814" s="75">
        <f t="shared" si="175"/>
        <v>4.0923747662682587E-5</v>
      </c>
      <c r="L2814" s="11"/>
    </row>
    <row r="2815" spans="1:12" ht="16.149999999999999" customHeight="1" x14ac:dyDescent="0.25">
      <c r="A2815" s="9" t="s">
        <v>192</v>
      </c>
      <c r="B2815" s="7">
        <v>2024</v>
      </c>
      <c r="C2815" s="296" t="s">
        <v>31</v>
      </c>
      <c r="D2815" s="307">
        <v>2004</v>
      </c>
      <c r="E2815" s="307" t="s">
        <v>194</v>
      </c>
      <c r="F2815" s="65">
        <f t="shared" si="173"/>
        <v>20</v>
      </c>
      <c r="G2815" s="66" t="str">
        <f t="shared" si="174"/>
        <v>1997-06</v>
      </c>
      <c r="H2815" s="67" t="str">
        <f t="shared" si="176"/>
        <v>2024-T7 PTO-20</v>
      </c>
      <c r="I2815" s="302">
        <v>3.6572139009255402E-5</v>
      </c>
      <c r="J2815" s="305">
        <f>VLOOKUP(H2815,T7_ReductionFactor!$G$10:$H$3591,2,FALSE)</f>
        <v>0.88093794037956308</v>
      </c>
      <c r="K2815" s="75">
        <f t="shared" si="175"/>
        <v>3.2217784814088527E-5</v>
      </c>
      <c r="L2815" s="11"/>
    </row>
    <row r="2816" spans="1:12" ht="16.149999999999999" customHeight="1" x14ac:dyDescent="0.25">
      <c r="A2816" s="9" t="s">
        <v>192</v>
      </c>
      <c r="B2816" s="7">
        <v>2024</v>
      </c>
      <c r="C2816" s="296" t="s">
        <v>31</v>
      </c>
      <c r="D2816" s="307">
        <v>2003</v>
      </c>
      <c r="E2816" s="307" t="s">
        <v>194</v>
      </c>
      <c r="F2816" s="65">
        <f t="shared" si="173"/>
        <v>21</v>
      </c>
      <c r="G2816" s="66" t="str">
        <f t="shared" si="174"/>
        <v>1997-06</v>
      </c>
      <c r="H2816" s="67" t="str">
        <f t="shared" si="176"/>
        <v>2024-T7 PTO-21</v>
      </c>
      <c r="I2816" s="302">
        <v>4.5709948810026402E-5</v>
      </c>
      <c r="J2816" s="305">
        <f>VLOOKUP(H2816,T7_ReductionFactor!$G$10:$H$3591,2,FALSE)</f>
        <v>0.92407863850531224</v>
      </c>
      <c r="K2816" s="75">
        <f t="shared" si="175"/>
        <v>4.2239587262516712E-5</v>
      </c>
      <c r="L2816" s="11"/>
    </row>
    <row r="2817" spans="1:12" ht="16.149999999999999" customHeight="1" x14ac:dyDescent="0.25">
      <c r="A2817" s="9" t="s">
        <v>192</v>
      </c>
      <c r="B2817" s="7">
        <v>2024</v>
      </c>
      <c r="C2817" s="296" t="s">
        <v>31</v>
      </c>
      <c r="D2817" s="307">
        <v>2002</v>
      </c>
      <c r="E2817" s="307" t="s">
        <v>194</v>
      </c>
      <c r="F2817" s="65">
        <f t="shared" si="173"/>
        <v>22</v>
      </c>
      <c r="G2817" s="66" t="str">
        <f t="shared" si="174"/>
        <v>1997-06</v>
      </c>
      <c r="H2817" s="67" t="str">
        <f t="shared" si="176"/>
        <v>2024-T7 PTO-22</v>
      </c>
      <c r="I2817" s="302">
        <v>5.2283208774550003E-5</v>
      </c>
      <c r="J2817" s="305">
        <f>VLOOKUP(H2817,T7_ReductionFactor!$G$10:$H$3591,2,FALSE)</f>
        <v>0.92293546693507167</v>
      </c>
      <c r="K2817" s="75">
        <f t="shared" si="175"/>
        <v>4.8254027703203144E-5</v>
      </c>
      <c r="L2817" s="11"/>
    </row>
    <row r="2818" spans="1:12" ht="16.149999999999999" customHeight="1" x14ac:dyDescent="0.25">
      <c r="A2818" s="9" t="s">
        <v>192</v>
      </c>
      <c r="B2818" s="7">
        <v>2024</v>
      </c>
      <c r="C2818" s="296" t="s">
        <v>31</v>
      </c>
      <c r="D2818" s="307">
        <v>2001</v>
      </c>
      <c r="E2818" s="307" t="s">
        <v>194</v>
      </c>
      <c r="F2818" s="65">
        <f t="shared" si="173"/>
        <v>23</v>
      </c>
      <c r="G2818" s="66" t="str">
        <f t="shared" si="174"/>
        <v>1997-06</v>
      </c>
      <c r="H2818" s="67" t="str">
        <f t="shared" si="176"/>
        <v>2024-T7 PTO-23</v>
      </c>
      <c r="I2818" s="302">
        <v>6.9826276988046803E-5</v>
      </c>
      <c r="J2818" s="305">
        <f>VLOOKUP(H2818,T7_ReductionFactor!$G$10:$H$3591,2,FALSE)</f>
        <v>0.92184730207650323</v>
      </c>
      <c r="K2818" s="75">
        <f t="shared" si="175"/>
        <v>6.4369165055477566E-5</v>
      </c>
      <c r="L2818" s="11"/>
    </row>
    <row r="2819" spans="1:12" ht="16.149999999999999" customHeight="1" x14ac:dyDescent="0.25">
      <c r="A2819" s="9" t="s">
        <v>192</v>
      </c>
      <c r="B2819" s="7">
        <v>2024</v>
      </c>
      <c r="C2819" s="296" t="s">
        <v>31</v>
      </c>
      <c r="D2819" s="307">
        <v>2000</v>
      </c>
      <c r="E2819" s="307" t="s">
        <v>194</v>
      </c>
      <c r="F2819" s="65">
        <f t="shared" si="173"/>
        <v>24</v>
      </c>
      <c r="G2819" s="66" t="str">
        <f t="shared" si="174"/>
        <v>1997-06</v>
      </c>
      <c r="H2819" s="67" t="str">
        <f t="shared" si="176"/>
        <v>2024-T7 PTO-24</v>
      </c>
      <c r="I2819" s="302">
        <v>9.8224861944983894E-5</v>
      </c>
      <c r="J2819" s="305">
        <f>VLOOKUP(H2819,T7_ReductionFactor!$G$10:$H$3591,2,FALSE)</f>
        <v>0.92081244084403446</v>
      </c>
      <c r="K2819" s="75">
        <f t="shared" si="175"/>
        <v>9.0446674879128935E-5</v>
      </c>
      <c r="L2819" s="11"/>
    </row>
    <row r="2820" spans="1:12" ht="16.149999999999999" customHeight="1" x14ac:dyDescent="0.25">
      <c r="A2820" s="9" t="s">
        <v>192</v>
      </c>
      <c r="B2820" s="7">
        <v>2024</v>
      </c>
      <c r="C2820" s="296" t="s">
        <v>31</v>
      </c>
      <c r="D2820" s="307">
        <v>1999</v>
      </c>
      <c r="E2820" s="307" t="s">
        <v>194</v>
      </c>
      <c r="F2820" s="65">
        <f t="shared" si="173"/>
        <v>25</v>
      </c>
      <c r="G2820" s="66" t="str">
        <f t="shared" si="174"/>
        <v>1997-06</v>
      </c>
      <c r="H2820" s="67" t="str">
        <f t="shared" si="176"/>
        <v>2024-T7 PTO-25</v>
      </c>
      <c r="I2820" s="302">
        <v>9.1417146141327402E-5</v>
      </c>
      <c r="J2820" s="305">
        <f>VLOOKUP(H2820,T7_ReductionFactor!$G$10:$H$3591,2,FALSE)</f>
        <v>0.91982902699612223</v>
      </c>
      <c r="K2820" s="75">
        <f t="shared" si="175"/>
        <v>8.4088144585939492E-5</v>
      </c>
      <c r="L2820" s="11"/>
    </row>
    <row r="2821" spans="1:12" ht="16.149999999999999" customHeight="1" x14ac:dyDescent="0.25">
      <c r="A2821" s="9" t="s">
        <v>192</v>
      </c>
      <c r="B2821" s="7">
        <v>2024</v>
      </c>
      <c r="C2821" s="296" t="s">
        <v>31</v>
      </c>
      <c r="D2821" s="307">
        <v>1998</v>
      </c>
      <c r="E2821" s="307" t="s">
        <v>194</v>
      </c>
      <c r="F2821" s="65">
        <f t="shared" si="173"/>
        <v>26</v>
      </c>
      <c r="G2821" s="66" t="str">
        <f t="shared" si="174"/>
        <v>1997-06</v>
      </c>
      <c r="H2821" s="67" t="str">
        <f t="shared" si="176"/>
        <v>2024-T7 PTO-26</v>
      </c>
      <c r="I2821" s="302">
        <v>6.2283136508983303E-5</v>
      </c>
      <c r="J2821" s="305">
        <f>VLOOKUP(H2821,T7_ReductionFactor!$G$10:$H$3591,2,FALSE)</f>
        <v>0.9188953351185104</v>
      </c>
      <c r="K2821" s="75">
        <f t="shared" si="175"/>
        <v>5.7231683594654144E-5</v>
      </c>
      <c r="L2821" s="11"/>
    </row>
    <row r="2822" spans="1:12" ht="16.149999999999999" customHeight="1" x14ac:dyDescent="0.25">
      <c r="A2822" s="9" t="s">
        <v>192</v>
      </c>
      <c r="B2822" s="7">
        <v>2024</v>
      </c>
      <c r="C2822" s="296" t="s">
        <v>31</v>
      </c>
      <c r="D2822" s="307">
        <v>1997</v>
      </c>
      <c r="E2822" s="307" t="s">
        <v>194</v>
      </c>
      <c r="F2822" s="65">
        <f t="shared" si="173"/>
        <v>27</v>
      </c>
      <c r="G2822" s="66" t="str">
        <f t="shared" si="174"/>
        <v>Pre1997</v>
      </c>
      <c r="H2822" s="67" t="str">
        <f t="shared" si="176"/>
        <v>2024-T7 PTO-27</v>
      </c>
      <c r="I2822" s="302">
        <v>4.9291097790422501E-5</v>
      </c>
      <c r="J2822" s="305">
        <f>VLOOKUP(H2822,T7_ReductionFactor!$G$10:$H$3591,2,FALSE)</f>
        <v>0.91800964030271071</v>
      </c>
      <c r="K2822" s="75">
        <f t="shared" si="175"/>
        <v>4.5249702952711502E-5</v>
      </c>
      <c r="L2822" s="11"/>
    </row>
    <row r="2823" spans="1:12" ht="16.149999999999999" customHeight="1" x14ac:dyDescent="0.25">
      <c r="A2823" s="9" t="s">
        <v>192</v>
      </c>
      <c r="B2823" s="7">
        <v>2024</v>
      </c>
      <c r="C2823" s="296" t="s">
        <v>31</v>
      </c>
      <c r="D2823" s="307">
        <v>1996</v>
      </c>
      <c r="E2823" s="307" t="s">
        <v>194</v>
      </c>
      <c r="F2823" s="65">
        <f t="shared" si="173"/>
        <v>28</v>
      </c>
      <c r="G2823" s="66" t="str">
        <f t="shared" si="174"/>
        <v>Pre1997</v>
      </c>
      <c r="H2823" s="67" t="str">
        <f t="shared" si="176"/>
        <v>2024-T7 PTO-28</v>
      </c>
      <c r="I2823" s="302">
        <v>5.9159327476024E-5</v>
      </c>
      <c r="J2823" s="305">
        <f>VLOOKUP(H2823,T7_ReductionFactor!$G$10:$H$3591,2,FALSE)</f>
        <v>0.91717016579707888</v>
      </c>
      <c r="K2823" s="75">
        <f t="shared" si="175"/>
        <v>5.4259170189628615E-5</v>
      </c>
      <c r="L2823" s="11"/>
    </row>
    <row r="2824" spans="1:12" ht="16.149999999999999" customHeight="1" x14ac:dyDescent="0.25">
      <c r="A2824" s="9" t="s">
        <v>192</v>
      </c>
      <c r="B2824" s="7">
        <v>2024</v>
      </c>
      <c r="C2824" s="296" t="s">
        <v>31</v>
      </c>
      <c r="D2824" s="307">
        <v>1995</v>
      </c>
      <c r="E2824" s="307" t="s">
        <v>194</v>
      </c>
      <c r="F2824" s="65">
        <f t="shared" si="173"/>
        <v>29</v>
      </c>
      <c r="G2824" s="66" t="str">
        <f t="shared" si="174"/>
        <v>Pre1997</v>
      </c>
      <c r="H2824" s="67" t="str">
        <f t="shared" si="176"/>
        <v>2024-T7 PTO-29</v>
      </c>
      <c r="I2824" s="302">
        <v>6.4560222546695094E-5</v>
      </c>
      <c r="J2824" s="305">
        <f>VLOOKUP(H2824,T7_ReductionFactor!$G$10:$H$3591,2,FALSE)</f>
        <v>0.91637515522249391</v>
      </c>
      <c r="K2824" s="75">
        <f t="shared" si="175"/>
        <v>5.9161383957426466E-5</v>
      </c>
      <c r="L2824" s="11"/>
    </row>
    <row r="2825" spans="1:12" ht="16.149999999999999" customHeight="1" x14ac:dyDescent="0.25">
      <c r="A2825" s="9" t="s">
        <v>192</v>
      </c>
      <c r="B2825" s="7">
        <v>2024</v>
      </c>
      <c r="C2825" s="296" t="s">
        <v>31</v>
      </c>
      <c r="D2825" s="307">
        <v>1994</v>
      </c>
      <c r="E2825" s="307" t="s">
        <v>194</v>
      </c>
      <c r="F2825" s="65">
        <f t="shared" ref="F2825:F2888" si="177">B2825-D2825</f>
        <v>30</v>
      </c>
      <c r="G2825" s="66" t="str">
        <f t="shared" ref="G2825:G2888" si="178">IF(D2825&lt;1998,"Pre1997",IF(D2825&lt;2008,"1997-06",IF(D2825&lt;2011,"2007-09",IF(D2825&lt;2014,"2010-12","2013+"))))</f>
        <v>Pre1997</v>
      </c>
      <c r="H2825" s="67" t="str">
        <f t="shared" si="176"/>
        <v>2024-T7 PTO-30</v>
      </c>
      <c r="I2825" s="302">
        <v>4.78135404997997E-5</v>
      </c>
      <c r="J2825" s="305">
        <f>VLOOKUP(H2825,T7_ReductionFactor!$G$10:$H$3591,2,FALSE)</f>
        <v>0.91562299263608715</v>
      </c>
      <c r="K2825" s="75">
        <f t="shared" ref="K2825:K2888" si="179">I2825*J2825</f>
        <v>4.3779177040953358E-5</v>
      </c>
      <c r="L2825" s="11"/>
    </row>
    <row r="2826" spans="1:12" ht="16.149999999999999" customHeight="1" x14ac:dyDescent="0.25">
      <c r="A2826" s="9" t="s">
        <v>192</v>
      </c>
      <c r="B2826" s="7">
        <v>2024</v>
      </c>
      <c r="C2826" s="296" t="s">
        <v>31</v>
      </c>
      <c r="D2826" s="307">
        <v>1993</v>
      </c>
      <c r="E2826" s="307" t="s">
        <v>194</v>
      </c>
      <c r="F2826" s="65">
        <f t="shared" si="177"/>
        <v>31</v>
      </c>
      <c r="G2826" s="66" t="str">
        <f t="shared" si="178"/>
        <v>Pre1997</v>
      </c>
      <c r="H2826" s="67" t="str">
        <f t="shared" ref="H2826:H2889" si="180">CONCATENATE(B2826,"-",C2826,"-",F2826)</f>
        <v>2024-T7 PTO-31</v>
      </c>
      <c r="I2826" s="302">
        <v>5.29820025438323E-5</v>
      </c>
      <c r="J2826" s="305">
        <f>VLOOKUP(H2826,T7_ReductionFactor!$G$10:$H$3591,2,FALSE)</f>
        <v>1</v>
      </c>
      <c r="K2826" s="75">
        <f t="shared" si="179"/>
        <v>5.29820025438323E-5</v>
      </c>
      <c r="L2826" s="11"/>
    </row>
    <row r="2827" spans="1:12" ht="16.149999999999999" customHeight="1" x14ac:dyDescent="0.25">
      <c r="A2827" s="9" t="s">
        <v>192</v>
      </c>
      <c r="B2827" s="7">
        <v>2024</v>
      </c>
      <c r="C2827" s="296" t="s">
        <v>31</v>
      </c>
      <c r="D2827" s="307">
        <v>1992</v>
      </c>
      <c r="E2827" s="307" t="s">
        <v>194</v>
      </c>
      <c r="F2827" s="65">
        <f t="shared" si="177"/>
        <v>32</v>
      </c>
      <c r="G2827" s="66" t="str">
        <f t="shared" si="178"/>
        <v>Pre1997</v>
      </c>
      <c r="H2827" s="67" t="str">
        <f t="shared" si="180"/>
        <v>2024-T7 PTO-32</v>
      </c>
      <c r="I2827" s="302">
        <v>4.4246671911704101E-5</v>
      </c>
      <c r="J2827" s="305">
        <f>VLOOKUP(H2827,T7_ReductionFactor!$G$10:$H$3591,2,FALSE)</f>
        <v>1</v>
      </c>
      <c r="K2827" s="75">
        <f t="shared" si="179"/>
        <v>4.4246671911704101E-5</v>
      </c>
      <c r="L2827" s="11"/>
    </row>
    <row r="2828" spans="1:12" ht="16.149999999999999" customHeight="1" x14ac:dyDescent="0.25">
      <c r="A2828" s="9" t="s">
        <v>192</v>
      </c>
      <c r="B2828" s="7">
        <v>2024</v>
      </c>
      <c r="C2828" s="296" t="s">
        <v>31</v>
      </c>
      <c r="D2828" s="307">
        <v>1991</v>
      </c>
      <c r="E2828" s="307" t="s">
        <v>194</v>
      </c>
      <c r="F2828" s="65">
        <f t="shared" si="177"/>
        <v>33</v>
      </c>
      <c r="G2828" s="66" t="str">
        <f t="shared" si="178"/>
        <v>Pre1997</v>
      </c>
      <c r="H2828" s="67" t="str">
        <f t="shared" si="180"/>
        <v>2024-T7 PTO-33</v>
      </c>
      <c r="I2828" s="302">
        <v>4.0897427235567899E-5</v>
      </c>
      <c r="J2828" s="305">
        <f>VLOOKUP(H2828,T7_ReductionFactor!$G$10:$H$3591,2,FALSE)</f>
        <v>1</v>
      </c>
      <c r="K2828" s="75">
        <f t="shared" si="179"/>
        <v>4.0897427235567899E-5</v>
      </c>
      <c r="L2828" s="11"/>
    </row>
    <row r="2829" spans="1:12" ht="16.149999999999999" customHeight="1" x14ac:dyDescent="0.25">
      <c r="A2829" s="9" t="s">
        <v>192</v>
      </c>
      <c r="B2829" s="7">
        <v>2024</v>
      </c>
      <c r="C2829" s="296" t="s">
        <v>31</v>
      </c>
      <c r="D2829" s="307">
        <v>1990</v>
      </c>
      <c r="E2829" s="307" t="s">
        <v>194</v>
      </c>
      <c r="F2829" s="65">
        <f t="shared" si="177"/>
        <v>34</v>
      </c>
      <c r="G2829" s="66" t="str">
        <f t="shared" si="178"/>
        <v>Pre1997</v>
      </c>
      <c r="H2829" s="67" t="str">
        <f t="shared" si="180"/>
        <v>2024-T7 PTO-34</v>
      </c>
      <c r="I2829" s="302">
        <v>1.37735836498081E-4</v>
      </c>
      <c r="J2829" s="305">
        <f>VLOOKUP(H2829,T7_ReductionFactor!$G$10:$H$3591,2,FALSE)</f>
        <v>1</v>
      </c>
      <c r="K2829" s="75">
        <f t="shared" si="179"/>
        <v>1.37735836498081E-4</v>
      </c>
      <c r="L2829" s="11"/>
    </row>
    <row r="2830" spans="1:12" ht="16.149999999999999" customHeight="1" x14ac:dyDescent="0.25">
      <c r="A2830" s="9" t="s">
        <v>192</v>
      </c>
      <c r="B2830" s="7">
        <v>2024</v>
      </c>
      <c r="C2830" s="296" t="s">
        <v>31</v>
      </c>
      <c r="D2830" s="307">
        <v>1989</v>
      </c>
      <c r="E2830" s="307" t="s">
        <v>194</v>
      </c>
      <c r="F2830" s="65">
        <f t="shared" si="177"/>
        <v>35</v>
      </c>
      <c r="G2830" s="66" t="str">
        <f t="shared" si="178"/>
        <v>Pre1997</v>
      </c>
      <c r="H2830" s="67" t="str">
        <f t="shared" si="180"/>
        <v>2024-T7 PTO-35</v>
      </c>
      <c r="I2830" s="302">
        <v>1.3010862219053299E-4</v>
      </c>
      <c r="J2830" s="305">
        <f>VLOOKUP(H2830,T7_ReductionFactor!$G$10:$H$3591,2,FALSE)</f>
        <v>1</v>
      </c>
      <c r="K2830" s="75">
        <f t="shared" si="179"/>
        <v>1.3010862219053299E-4</v>
      </c>
      <c r="L2830" s="11"/>
    </row>
    <row r="2831" spans="1:12" ht="16.149999999999999" customHeight="1" x14ac:dyDescent="0.25">
      <c r="A2831" s="9" t="s">
        <v>192</v>
      </c>
      <c r="B2831" s="7">
        <v>2024</v>
      </c>
      <c r="C2831" s="296" t="s">
        <v>31</v>
      </c>
      <c r="D2831" s="307">
        <v>1988</v>
      </c>
      <c r="E2831" s="307" t="s">
        <v>194</v>
      </c>
      <c r="F2831" s="65">
        <f t="shared" si="177"/>
        <v>36</v>
      </c>
      <c r="G2831" s="66" t="str">
        <f t="shared" si="178"/>
        <v>Pre1997</v>
      </c>
      <c r="H2831" s="67" t="str">
        <f t="shared" si="180"/>
        <v>2024-T7 PTO-36</v>
      </c>
      <c r="I2831" s="302">
        <v>1.118433485344E-4</v>
      </c>
      <c r="J2831" s="305">
        <f>VLOOKUP(H2831,T7_ReductionFactor!$G$10:$H$3591,2,FALSE)</f>
        <v>1</v>
      </c>
      <c r="K2831" s="75">
        <f t="shared" si="179"/>
        <v>1.118433485344E-4</v>
      </c>
      <c r="L2831" s="11"/>
    </row>
    <row r="2832" spans="1:12" ht="16.149999999999999" customHeight="1" x14ac:dyDescent="0.25">
      <c r="A2832" s="9" t="s">
        <v>192</v>
      </c>
      <c r="B2832" s="7">
        <v>2024</v>
      </c>
      <c r="C2832" s="296" t="s">
        <v>31</v>
      </c>
      <c r="D2832" s="307">
        <v>1987</v>
      </c>
      <c r="E2832" s="307" t="s">
        <v>194</v>
      </c>
      <c r="F2832" s="65">
        <f t="shared" si="177"/>
        <v>37</v>
      </c>
      <c r="G2832" s="66" t="str">
        <f t="shared" si="178"/>
        <v>Pre1997</v>
      </c>
      <c r="H2832" s="67" t="str">
        <f t="shared" si="180"/>
        <v>2024-T7 PTO-37</v>
      </c>
      <c r="I2832" s="302">
        <v>7.7200884390789896E-5</v>
      </c>
      <c r="J2832" s="305">
        <f>VLOOKUP(H2832,T7_ReductionFactor!$G$10:$H$3591,2,FALSE)</f>
        <v>1</v>
      </c>
      <c r="K2832" s="75">
        <f t="shared" si="179"/>
        <v>7.7200884390789896E-5</v>
      </c>
      <c r="L2832" s="11"/>
    </row>
    <row r="2833" spans="1:12" ht="16.149999999999999" customHeight="1" x14ac:dyDescent="0.25">
      <c r="A2833" s="9" t="s">
        <v>192</v>
      </c>
      <c r="B2833" s="7">
        <v>2024</v>
      </c>
      <c r="C2833" s="296" t="s">
        <v>31</v>
      </c>
      <c r="D2833" s="307">
        <v>1986</v>
      </c>
      <c r="E2833" s="307" t="s">
        <v>194</v>
      </c>
      <c r="F2833" s="65">
        <f t="shared" si="177"/>
        <v>38</v>
      </c>
      <c r="G2833" s="66" t="str">
        <f t="shared" si="178"/>
        <v>Pre1997</v>
      </c>
      <c r="H2833" s="67" t="str">
        <f t="shared" si="180"/>
        <v>2024-T7 PTO-38</v>
      </c>
      <c r="I2833" s="302">
        <v>6.5957427063714896E-5</v>
      </c>
      <c r="J2833" s="305">
        <f>VLOOKUP(H2833,T7_ReductionFactor!$G$10:$H$3591,2,FALSE)</f>
        <v>1</v>
      </c>
      <c r="K2833" s="75">
        <f t="shared" si="179"/>
        <v>6.5957427063714896E-5</v>
      </c>
      <c r="L2833" s="11"/>
    </row>
    <row r="2834" spans="1:12" ht="16.149999999999999" customHeight="1" x14ac:dyDescent="0.25">
      <c r="A2834" s="9" t="s">
        <v>192</v>
      </c>
      <c r="B2834" s="7">
        <v>2024</v>
      </c>
      <c r="C2834" s="296" t="s">
        <v>31</v>
      </c>
      <c r="D2834" s="307">
        <v>1985</v>
      </c>
      <c r="E2834" s="307" t="s">
        <v>194</v>
      </c>
      <c r="F2834" s="65">
        <f t="shared" si="177"/>
        <v>39</v>
      </c>
      <c r="G2834" s="66" t="str">
        <f t="shared" si="178"/>
        <v>Pre1997</v>
      </c>
      <c r="H2834" s="67" t="str">
        <f t="shared" si="180"/>
        <v>2024-T7 PTO-39</v>
      </c>
      <c r="I2834" s="302">
        <v>5.4909882299856201E-5</v>
      </c>
      <c r="J2834" s="305">
        <f>VLOOKUP(H2834,T7_ReductionFactor!$G$10:$H$3591,2,FALSE)</f>
        <v>1</v>
      </c>
      <c r="K2834" s="75">
        <f t="shared" si="179"/>
        <v>5.4909882299856201E-5</v>
      </c>
      <c r="L2834" s="11"/>
    </row>
    <row r="2835" spans="1:12" ht="16.149999999999999" customHeight="1" x14ac:dyDescent="0.25">
      <c r="A2835" s="9" t="s">
        <v>192</v>
      </c>
      <c r="B2835" s="7">
        <v>2024</v>
      </c>
      <c r="C2835" s="296" t="s">
        <v>31</v>
      </c>
      <c r="D2835" s="307">
        <v>1984</v>
      </c>
      <c r="E2835" s="307" t="s">
        <v>194</v>
      </c>
      <c r="F2835" s="65">
        <f t="shared" si="177"/>
        <v>40</v>
      </c>
      <c r="G2835" s="66" t="str">
        <f t="shared" si="178"/>
        <v>Pre1997</v>
      </c>
      <c r="H2835" s="67" t="str">
        <f t="shared" si="180"/>
        <v>2024-T7 PTO-40</v>
      </c>
      <c r="I2835" s="302">
        <v>4.8547963384315201E-5</v>
      </c>
      <c r="J2835" s="305">
        <f>VLOOKUP(H2835,T7_ReductionFactor!$G$10:$H$3591,2,FALSE)</f>
        <v>1</v>
      </c>
      <c r="K2835" s="75">
        <f t="shared" si="179"/>
        <v>4.8547963384315201E-5</v>
      </c>
      <c r="L2835" s="11"/>
    </row>
    <row r="2836" spans="1:12" ht="16.149999999999999" customHeight="1" x14ac:dyDescent="0.25">
      <c r="A2836" s="9" t="s">
        <v>192</v>
      </c>
      <c r="B2836" s="7">
        <v>2024</v>
      </c>
      <c r="C2836" s="296" t="s">
        <v>31</v>
      </c>
      <c r="D2836" s="307">
        <v>1983</v>
      </c>
      <c r="E2836" s="307" t="s">
        <v>194</v>
      </c>
      <c r="F2836" s="65">
        <f t="shared" si="177"/>
        <v>41</v>
      </c>
      <c r="G2836" s="66" t="str">
        <f t="shared" si="178"/>
        <v>Pre1997</v>
      </c>
      <c r="H2836" s="67" t="str">
        <f t="shared" si="180"/>
        <v>2024-T7 PTO-41</v>
      </c>
      <c r="I2836" s="302">
        <v>2.0617868489007801E-5</v>
      </c>
      <c r="J2836" s="305">
        <f>VLOOKUP(H2836,T7_ReductionFactor!$G$10:$H$3591,2,FALSE)</f>
        <v>1</v>
      </c>
      <c r="K2836" s="75">
        <f t="shared" si="179"/>
        <v>2.0617868489007801E-5</v>
      </c>
      <c r="L2836" s="11"/>
    </row>
    <row r="2837" spans="1:12" ht="16.149999999999999" customHeight="1" x14ac:dyDescent="0.25">
      <c r="A2837" s="9" t="s">
        <v>192</v>
      </c>
      <c r="B2837" s="7">
        <v>2024</v>
      </c>
      <c r="C2837" s="296" t="s">
        <v>31</v>
      </c>
      <c r="D2837" s="307">
        <v>1982</v>
      </c>
      <c r="E2837" s="307" t="s">
        <v>194</v>
      </c>
      <c r="F2837" s="65">
        <f t="shared" si="177"/>
        <v>42</v>
      </c>
      <c r="G2837" s="66" t="str">
        <f t="shared" si="178"/>
        <v>Pre1997</v>
      </c>
      <c r="H2837" s="67" t="str">
        <f t="shared" si="180"/>
        <v>2024-T7 PTO-42</v>
      </c>
      <c r="I2837" s="302">
        <v>1.4465879992984201E-5</v>
      </c>
      <c r="J2837" s="305">
        <f>VLOOKUP(H2837,T7_ReductionFactor!$G$10:$H$3591,2,FALSE)</f>
        <v>1</v>
      </c>
      <c r="K2837" s="75">
        <f t="shared" si="179"/>
        <v>1.4465879992984201E-5</v>
      </c>
      <c r="L2837" s="11"/>
    </row>
    <row r="2838" spans="1:12" ht="16.149999999999999" customHeight="1" x14ac:dyDescent="0.25">
      <c r="A2838" s="9" t="s">
        <v>192</v>
      </c>
      <c r="B2838" s="7">
        <v>2024</v>
      </c>
      <c r="C2838" s="296" t="s">
        <v>31</v>
      </c>
      <c r="D2838" s="307">
        <v>1981</v>
      </c>
      <c r="E2838" s="307" t="s">
        <v>194</v>
      </c>
      <c r="F2838" s="65">
        <f t="shared" si="177"/>
        <v>43</v>
      </c>
      <c r="G2838" s="66" t="str">
        <f t="shared" si="178"/>
        <v>Pre1997</v>
      </c>
      <c r="H2838" s="67" t="str">
        <f t="shared" si="180"/>
        <v>2024-T7 PTO-43</v>
      </c>
      <c r="I2838" s="302">
        <v>2.34968475504309E-5</v>
      </c>
      <c r="J2838" s="305">
        <f>VLOOKUP(H2838,T7_ReductionFactor!$G$10:$H$3591,2,FALSE)</f>
        <v>1</v>
      </c>
      <c r="K2838" s="75">
        <f t="shared" si="179"/>
        <v>2.34968475504309E-5</v>
      </c>
      <c r="L2838" s="11"/>
    </row>
    <row r="2839" spans="1:12" ht="16.149999999999999" customHeight="1" x14ac:dyDescent="0.25">
      <c r="A2839" s="9" t="s">
        <v>192</v>
      </c>
      <c r="B2839" s="7">
        <v>2024</v>
      </c>
      <c r="C2839" s="296" t="s">
        <v>31</v>
      </c>
      <c r="D2839" s="307">
        <v>1980</v>
      </c>
      <c r="E2839" s="307" t="s">
        <v>194</v>
      </c>
      <c r="F2839" s="65">
        <f t="shared" si="177"/>
        <v>44</v>
      </c>
      <c r="G2839" s="66" t="str">
        <f t="shared" si="178"/>
        <v>Pre1997</v>
      </c>
      <c r="H2839" s="67" t="str">
        <f t="shared" si="180"/>
        <v>2024-T7 PTO-44</v>
      </c>
      <c r="I2839" s="302">
        <v>8.6793086290199992E-6</v>
      </c>
      <c r="J2839" s="305">
        <f>VLOOKUP(H2839,T7_ReductionFactor!$G$10:$H$3591,2,FALSE)</f>
        <v>1</v>
      </c>
      <c r="K2839" s="75">
        <f t="shared" si="179"/>
        <v>8.6793086290199992E-6</v>
      </c>
      <c r="L2839" s="11"/>
    </row>
    <row r="2840" spans="1:12" ht="16.149999999999999" customHeight="1" x14ac:dyDescent="0.25">
      <c r="A2840" s="9" t="s">
        <v>192</v>
      </c>
      <c r="B2840" s="7">
        <v>2024</v>
      </c>
      <c r="C2840" s="296" t="s">
        <v>32</v>
      </c>
      <c r="D2840" s="307">
        <v>2025</v>
      </c>
      <c r="E2840" s="307" t="s">
        <v>194</v>
      </c>
      <c r="F2840" s="65">
        <f t="shared" si="177"/>
        <v>-1</v>
      </c>
      <c r="G2840" s="66" t="str">
        <f t="shared" si="178"/>
        <v>2013+</v>
      </c>
      <c r="H2840" s="67" t="str">
        <f t="shared" si="180"/>
        <v>2024-T7 Public--1</v>
      </c>
      <c r="I2840" s="302">
        <v>7.0577212465030601E-6</v>
      </c>
      <c r="J2840" s="305">
        <f>VLOOKUP(H2840,T7_ReductionFactor!$G$10:$H$3591,2,FALSE)</f>
        <v>0.9954739780542663</v>
      </c>
      <c r="K2840" s="75">
        <f t="shared" si="179"/>
        <v>7.0257778452545162E-6</v>
      </c>
      <c r="L2840" s="11"/>
    </row>
    <row r="2841" spans="1:12" ht="16.149999999999999" customHeight="1" x14ac:dyDescent="0.25">
      <c r="A2841" s="9" t="s">
        <v>192</v>
      </c>
      <c r="B2841" s="7">
        <v>2024</v>
      </c>
      <c r="C2841" s="296" t="s">
        <v>32</v>
      </c>
      <c r="D2841" s="307">
        <v>2024</v>
      </c>
      <c r="E2841" s="307" t="s">
        <v>194</v>
      </c>
      <c r="F2841" s="65">
        <f t="shared" si="177"/>
        <v>0</v>
      </c>
      <c r="G2841" s="66" t="str">
        <f t="shared" si="178"/>
        <v>2013+</v>
      </c>
      <c r="H2841" s="67" t="str">
        <f t="shared" si="180"/>
        <v>2024-T7 Public-0</v>
      </c>
      <c r="I2841" s="302">
        <v>1.0759387667042E-4</v>
      </c>
      <c r="J2841" s="305">
        <f>VLOOKUP(H2841,T7_ReductionFactor!$G$10:$H$3591,2,FALSE)</f>
        <v>0.9850424517366847</v>
      </c>
      <c r="K2841" s="75">
        <f t="shared" si="179"/>
        <v>1.05984536067285E-4</v>
      </c>
      <c r="L2841" s="11"/>
    </row>
    <row r="2842" spans="1:12" ht="16.149999999999999" customHeight="1" x14ac:dyDescent="0.25">
      <c r="A2842" s="9" t="s">
        <v>192</v>
      </c>
      <c r="B2842" s="7">
        <v>2024</v>
      </c>
      <c r="C2842" s="296" t="s">
        <v>32</v>
      </c>
      <c r="D2842" s="307">
        <v>2023</v>
      </c>
      <c r="E2842" s="307" t="s">
        <v>194</v>
      </c>
      <c r="F2842" s="65">
        <f t="shared" si="177"/>
        <v>1</v>
      </c>
      <c r="G2842" s="66" t="str">
        <f t="shared" si="178"/>
        <v>2013+</v>
      </c>
      <c r="H2842" s="67" t="str">
        <f t="shared" si="180"/>
        <v>2024-T7 Public-1</v>
      </c>
      <c r="I2842" s="302">
        <v>1.2640532487838399E-4</v>
      </c>
      <c r="J2842" s="305">
        <f>VLOOKUP(H2842,T7_ReductionFactor!$G$10:$H$3591,2,FALSE)</f>
        <v>0.97517924271416179</v>
      </c>
      <c r="K2842" s="75">
        <f t="shared" si="179"/>
        <v>1.232678489899401E-4</v>
      </c>
      <c r="L2842" s="11"/>
    </row>
    <row r="2843" spans="1:12" ht="16.149999999999999" customHeight="1" x14ac:dyDescent="0.25">
      <c r="A2843" s="9" t="s">
        <v>192</v>
      </c>
      <c r="B2843" s="7">
        <v>2024</v>
      </c>
      <c r="C2843" s="296" t="s">
        <v>32</v>
      </c>
      <c r="D2843" s="307">
        <v>2022</v>
      </c>
      <c r="E2843" s="307" t="s">
        <v>194</v>
      </c>
      <c r="F2843" s="65">
        <f t="shared" si="177"/>
        <v>2</v>
      </c>
      <c r="G2843" s="66" t="str">
        <f t="shared" si="178"/>
        <v>2013+</v>
      </c>
      <c r="H2843" s="67" t="str">
        <f t="shared" si="180"/>
        <v>2024-T7 Public-2</v>
      </c>
      <c r="I2843" s="302">
        <v>1.2730017229573999E-4</v>
      </c>
      <c r="J2843" s="305">
        <f>VLOOKUP(H2843,T7_ReductionFactor!$G$10:$H$3591,2,FALSE)</f>
        <v>0.96583913905452778</v>
      </c>
      <c r="K2843" s="75">
        <f t="shared" si="179"/>
        <v>1.2295148881161057E-4</v>
      </c>
      <c r="L2843" s="11"/>
    </row>
    <row r="2844" spans="1:12" ht="16.149999999999999" customHeight="1" x14ac:dyDescent="0.25">
      <c r="A2844" s="9" t="s">
        <v>192</v>
      </c>
      <c r="B2844" s="7">
        <v>2024</v>
      </c>
      <c r="C2844" s="296" t="s">
        <v>32</v>
      </c>
      <c r="D2844" s="307">
        <v>2021</v>
      </c>
      <c r="E2844" s="307" t="s">
        <v>194</v>
      </c>
      <c r="F2844" s="65">
        <f t="shared" si="177"/>
        <v>3</v>
      </c>
      <c r="G2844" s="66" t="str">
        <f t="shared" si="178"/>
        <v>2013+</v>
      </c>
      <c r="H2844" s="67" t="str">
        <f t="shared" si="180"/>
        <v>2024-T7 Public-3</v>
      </c>
      <c r="I2844" s="302">
        <v>1.3130431089857501E-4</v>
      </c>
      <c r="J2844" s="305">
        <f>VLOOKUP(H2844,T7_ReductionFactor!$G$10:$H$3591,2,FALSE)</f>
        <v>0.95698160065984983</v>
      </c>
      <c r="K2844" s="75">
        <f t="shared" si="179"/>
        <v>1.2565580961725688E-4</v>
      </c>
      <c r="L2844" s="11"/>
    </row>
    <row r="2845" spans="1:12" ht="16.149999999999999" customHeight="1" x14ac:dyDescent="0.25">
      <c r="A2845" s="9" t="s">
        <v>192</v>
      </c>
      <c r="B2845" s="7">
        <v>2024</v>
      </c>
      <c r="C2845" s="296" t="s">
        <v>32</v>
      </c>
      <c r="D2845" s="307">
        <v>2020</v>
      </c>
      <c r="E2845" s="307" t="s">
        <v>194</v>
      </c>
      <c r="F2845" s="65">
        <f t="shared" si="177"/>
        <v>4</v>
      </c>
      <c r="G2845" s="66" t="str">
        <f t="shared" si="178"/>
        <v>2013+</v>
      </c>
      <c r="H2845" s="67" t="str">
        <f t="shared" si="180"/>
        <v>2024-T7 Public-4</v>
      </c>
      <c r="I2845" s="302">
        <v>1.3766455183539201E-4</v>
      </c>
      <c r="J2845" s="305">
        <f>VLOOKUP(H2845,T7_ReductionFactor!$G$10:$H$3591,2,FALSE)</f>
        <v>0.94857017102563457</v>
      </c>
      <c r="K2845" s="75">
        <f t="shared" si="179"/>
        <v>1.3058448747866515E-4</v>
      </c>
      <c r="L2845" s="11"/>
    </row>
    <row r="2846" spans="1:12" ht="16.149999999999999" customHeight="1" x14ac:dyDescent="0.25">
      <c r="A2846" s="9" t="s">
        <v>192</v>
      </c>
      <c r="B2846" s="7">
        <v>2024</v>
      </c>
      <c r="C2846" s="296" t="s">
        <v>32</v>
      </c>
      <c r="D2846" s="307">
        <v>2019</v>
      </c>
      <c r="E2846" s="307" t="s">
        <v>194</v>
      </c>
      <c r="F2846" s="65">
        <f t="shared" si="177"/>
        <v>5</v>
      </c>
      <c r="G2846" s="66" t="str">
        <f t="shared" si="178"/>
        <v>2013+</v>
      </c>
      <c r="H2846" s="67" t="str">
        <f t="shared" si="180"/>
        <v>2024-T7 Public-5</v>
      </c>
      <c r="I2846" s="302">
        <v>1.4559977358902601E-4</v>
      </c>
      <c r="J2846" s="305">
        <f>VLOOKUP(H2846,T7_ReductionFactor!$G$10:$H$3591,2,FALSE)</f>
        <v>0.94057197569680573</v>
      </c>
      <c r="K2846" s="75">
        <f t="shared" si="179"/>
        <v>1.3694706670563779E-4</v>
      </c>
      <c r="L2846" s="11"/>
    </row>
    <row r="2847" spans="1:12" ht="16.149999999999999" customHeight="1" x14ac:dyDescent="0.25">
      <c r="A2847" s="9" t="s">
        <v>192</v>
      </c>
      <c r="B2847" s="7">
        <v>2024</v>
      </c>
      <c r="C2847" s="296" t="s">
        <v>32</v>
      </c>
      <c r="D2847" s="307">
        <v>2018</v>
      </c>
      <c r="E2847" s="307" t="s">
        <v>194</v>
      </c>
      <c r="F2847" s="65">
        <f t="shared" si="177"/>
        <v>6</v>
      </c>
      <c r="G2847" s="66" t="str">
        <f t="shared" si="178"/>
        <v>2013+</v>
      </c>
      <c r="H2847" s="67" t="str">
        <f t="shared" si="180"/>
        <v>2024-T7 Public-6</v>
      </c>
      <c r="I2847" s="302">
        <v>1.24755326524432E-4</v>
      </c>
      <c r="J2847" s="305">
        <f>VLOOKUP(H2847,T7_ReductionFactor!$G$10:$H$3591,2,FALSE)</f>
        <v>0.93295729287060991</v>
      </c>
      <c r="K2847" s="75">
        <f t="shared" si="179"/>
        <v>1.1639139170542308E-4</v>
      </c>
      <c r="L2847" s="11"/>
    </row>
    <row r="2848" spans="1:12" ht="16.149999999999999" customHeight="1" x14ac:dyDescent="0.25">
      <c r="A2848" s="9" t="s">
        <v>192</v>
      </c>
      <c r="B2848" s="7">
        <v>2024</v>
      </c>
      <c r="C2848" s="296" t="s">
        <v>32</v>
      </c>
      <c r="D2848" s="307">
        <v>2017</v>
      </c>
      <c r="E2848" s="307" t="s">
        <v>194</v>
      </c>
      <c r="F2848" s="65">
        <f t="shared" si="177"/>
        <v>7</v>
      </c>
      <c r="G2848" s="66" t="str">
        <f t="shared" si="178"/>
        <v>2013+</v>
      </c>
      <c r="H2848" s="67" t="str">
        <f t="shared" si="180"/>
        <v>2024-T7 Public-7</v>
      </c>
      <c r="I2848" s="302">
        <v>5.0399465799654203E-4</v>
      </c>
      <c r="J2848" s="305">
        <f>VLOOKUP(H2848,T7_ReductionFactor!$G$10:$H$3591,2,FALSE)</f>
        <v>0.92569918432191145</v>
      </c>
      <c r="K2848" s="75">
        <f t="shared" si="179"/>
        <v>4.665474438099997E-4</v>
      </c>
      <c r="L2848" s="11"/>
    </row>
    <row r="2849" spans="1:12" ht="16.149999999999999" customHeight="1" x14ac:dyDescent="0.25">
      <c r="A2849" s="9" t="s">
        <v>192</v>
      </c>
      <c r="B2849" s="7">
        <v>2024</v>
      </c>
      <c r="C2849" s="296" t="s">
        <v>32</v>
      </c>
      <c r="D2849" s="307">
        <v>2016</v>
      </c>
      <c r="E2849" s="307" t="s">
        <v>194</v>
      </c>
      <c r="F2849" s="65">
        <f t="shared" si="177"/>
        <v>8</v>
      </c>
      <c r="G2849" s="66" t="str">
        <f t="shared" si="178"/>
        <v>2013+</v>
      </c>
      <c r="H2849" s="67" t="str">
        <f t="shared" si="180"/>
        <v>2024-T7 Public-8</v>
      </c>
      <c r="I2849" s="302">
        <v>1.11557102691288E-4</v>
      </c>
      <c r="J2849" s="305">
        <f>VLOOKUP(H2849,T7_ReductionFactor!$G$10:$H$3591,2,FALSE)</f>
        <v>0.91877317699051453</v>
      </c>
      <c r="K2849" s="75">
        <f t="shared" si="179"/>
        <v>1.0249567365553175E-4</v>
      </c>
      <c r="L2849" s="11"/>
    </row>
    <row r="2850" spans="1:12" ht="16.149999999999999" customHeight="1" x14ac:dyDescent="0.25">
      <c r="A2850" s="9" t="s">
        <v>192</v>
      </c>
      <c r="B2850" s="7">
        <v>2024</v>
      </c>
      <c r="C2850" s="296" t="s">
        <v>32</v>
      </c>
      <c r="D2850" s="307">
        <v>2015</v>
      </c>
      <c r="E2850" s="307" t="s">
        <v>194</v>
      </c>
      <c r="F2850" s="65">
        <f t="shared" si="177"/>
        <v>9</v>
      </c>
      <c r="G2850" s="66" t="str">
        <f t="shared" si="178"/>
        <v>2013+</v>
      </c>
      <c r="H2850" s="67" t="str">
        <f t="shared" si="180"/>
        <v>2024-T7 Public-9</v>
      </c>
      <c r="I2850" s="302">
        <v>8.6918741936443798E-5</v>
      </c>
      <c r="J2850" s="305">
        <f>VLOOKUP(H2850,T7_ReductionFactor!$G$10:$H$3591,2,FALSE)</f>
        <v>0.91215698729867023</v>
      </c>
      <c r="K2850" s="75">
        <f t="shared" si="179"/>
        <v>7.9283537784537164E-5</v>
      </c>
      <c r="L2850" s="11"/>
    </row>
    <row r="2851" spans="1:12" ht="16.149999999999999" customHeight="1" x14ac:dyDescent="0.25">
      <c r="A2851" s="9" t="s">
        <v>192</v>
      </c>
      <c r="B2851" s="7">
        <v>2024</v>
      </c>
      <c r="C2851" s="296" t="s">
        <v>32</v>
      </c>
      <c r="D2851" s="307">
        <v>2014</v>
      </c>
      <c r="E2851" s="307" t="s">
        <v>194</v>
      </c>
      <c r="F2851" s="65">
        <f t="shared" si="177"/>
        <v>10</v>
      </c>
      <c r="G2851" s="66" t="str">
        <f t="shared" si="178"/>
        <v>2013+</v>
      </c>
      <c r="H2851" s="67" t="str">
        <f t="shared" si="180"/>
        <v>2024-T7 Public-10</v>
      </c>
      <c r="I2851" s="302">
        <v>8.2585807709625999E-5</v>
      </c>
      <c r="J2851" s="305">
        <f>VLOOKUP(H2851,T7_ReductionFactor!$G$10:$H$3591,2,FALSE)</f>
        <v>0.9058302816551328</v>
      </c>
      <c r="K2851" s="75">
        <f t="shared" si="179"/>
        <v>7.4808725458327152E-5</v>
      </c>
      <c r="L2851" s="11"/>
    </row>
    <row r="2852" spans="1:12" ht="16.149999999999999" customHeight="1" x14ac:dyDescent="0.25">
      <c r="A2852" s="9" t="s">
        <v>192</v>
      </c>
      <c r="B2852" s="7">
        <v>2024</v>
      </c>
      <c r="C2852" s="296" t="s">
        <v>32</v>
      </c>
      <c r="D2852" s="307">
        <v>2013</v>
      </c>
      <c r="E2852" s="307" t="s">
        <v>194</v>
      </c>
      <c r="F2852" s="65">
        <f t="shared" si="177"/>
        <v>11</v>
      </c>
      <c r="G2852" s="66" t="str">
        <f t="shared" si="178"/>
        <v>2010-12</v>
      </c>
      <c r="H2852" s="67" t="str">
        <f t="shared" si="180"/>
        <v>2024-T7 Public-11</v>
      </c>
      <c r="I2852" s="302">
        <v>1.36247346853731E-4</v>
      </c>
      <c r="J2852" s="305">
        <f>VLOOKUP(H2852,T7_ReductionFactor!$G$10:$H$3591,2,FALSE)</f>
        <v>0.8662938465628357</v>
      </c>
      <c r="K2852" s="75">
        <f t="shared" si="179"/>
        <v>1.1803023818989949E-4</v>
      </c>
      <c r="L2852" s="11"/>
    </row>
    <row r="2853" spans="1:12" ht="16.149999999999999" customHeight="1" x14ac:dyDescent="0.25">
      <c r="A2853" s="9" t="s">
        <v>192</v>
      </c>
      <c r="B2853" s="7">
        <v>2024</v>
      </c>
      <c r="C2853" s="296" t="s">
        <v>32</v>
      </c>
      <c r="D2853" s="307">
        <v>2012</v>
      </c>
      <c r="E2853" s="307" t="s">
        <v>194</v>
      </c>
      <c r="F2853" s="65">
        <f t="shared" si="177"/>
        <v>12</v>
      </c>
      <c r="G2853" s="66" t="str">
        <f t="shared" si="178"/>
        <v>2010-12</v>
      </c>
      <c r="H2853" s="67" t="str">
        <f t="shared" si="180"/>
        <v>2024-T7 Public-12</v>
      </c>
      <c r="I2853" s="302">
        <v>7.8311237247898007E-5</v>
      </c>
      <c r="J2853" s="305">
        <f>VLOOKUP(H2853,T7_ReductionFactor!$G$10:$H$3591,2,FALSE)</f>
        <v>0.85958070196643754</v>
      </c>
      <c r="K2853" s="75">
        <f t="shared" si="179"/>
        <v>6.73148282854084E-5</v>
      </c>
      <c r="L2853" s="11"/>
    </row>
    <row r="2854" spans="1:12" ht="16.149999999999999" customHeight="1" x14ac:dyDescent="0.25">
      <c r="A2854" s="9" t="s">
        <v>192</v>
      </c>
      <c r="B2854" s="7">
        <v>2024</v>
      </c>
      <c r="C2854" s="296" t="s">
        <v>32</v>
      </c>
      <c r="D2854" s="307">
        <v>2011</v>
      </c>
      <c r="E2854" s="307" t="s">
        <v>194</v>
      </c>
      <c r="F2854" s="65">
        <f t="shared" si="177"/>
        <v>13</v>
      </c>
      <c r="G2854" s="66" t="str">
        <f t="shared" si="178"/>
        <v>2010-12</v>
      </c>
      <c r="H2854" s="67" t="str">
        <f t="shared" si="180"/>
        <v>2024-T7 Public-13</v>
      </c>
      <c r="I2854" s="302">
        <v>2.2403337574675001E-4</v>
      </c>
      <c r="J2854" s="305">
        <f>VLOOKUP(H2854,T7_ReductionFactor!$G$10:$H$3591,2,FALSE)</f>
        <v>0.8532341202800271</v>
      </c>
      <c r="K2854" s="75">
        <f t="shared" si="179"/>
        <v>1.9115292026864302E-4</v>
      </c>
      <c r="L2854" s="11"/>
    </row>
    <row r="2855" spans="1:12" ht="16.149999999999999" customHeight="1" x14ac:dyDescent="0.25">
      <c r="A2855" s="9" t="s">
        <v>192</v>
      </c>
      <c r="B2855" s="7">
        <v>2024</v>
      </c>
      <c r="C2855" s="296" t="s">
        <v>32</v>
      </c>
      <c r="D2855" s="307">
        <v>2010</v>
      </c>
      <c r="E2855" s="307" t="s">
        <v>194</v>
      </c>
      <c r="F2855" s="65">
        <f t="shared" si="177"/>
        <v>14</v>
      </c>
      <c r="G2855" s="66" t="str">
        <f t="shared" si="178"/>
        <v>2007-09</v>
      </c>
      <c r="H2855" s="67" t="str">
        <f t="shared" si="180"/>
        <v>2024-T7 Public-14</v>
      </c>
      <c r="I2855" s="302">
        <v>2.8066340602070101E-4</v>
      </c>
      <c r="J2855" s="305">
        <f>VLOOKUP(H2855,T7_ReductionFactor!$G$10:$H$3591,2,FALSE)</f>
        <v>0.90379074508025126</v>
      </c>
      <c r="K2855" s="75">
        <f t="shared" si="179"/>
        <v>2.5366098884421046E-4</v>
      </c>
      <c r="L2855" s="11"/>
    </row>
    <row r="2856" spans="1:12" ht="16.149999999999999" customHeight="1" x14ac:dyDescent="0.25">
      <c r="A2856" s="9" t="s">
        <v>192</v>
      </c>
      <c r="B2856" s="7">
        <v>2024</v>
      </c>
      <c r="C2856" s="296" t="s">
        <v>32</v>
      </c>
      <c r="D2856" s="307">
        <v>2009</v>
      </c>
      <c r="E2856" s="307" t="s">
        <v>194</v>
      </c>
      <c r="F2856" s="65">
        <f t="shared" si="177"/>
        <v>15</v>
      </c>
      <c r="G2856" s="66" t="str">
        <f t="shared" si="178"/>
        <v>2007-09</v>
      </c>
      <c r="H2856" s="67" t="str">
        <f t="shared" si="180"/>
        <v>2024-T7 Public-15</v>
      </c>
      <c r="I2856" s="302">
        <v>5.1208392375731704E-4</v>
      </c>
      <c r="J2856" s="305">
        <f>VLOOKUP(H2856,T7_ReductionFactor!$G$10:$H$3591,2,FALSE)</f>
        <v>0.89913650352669383</v>
      </c>
      <c r="K2856" s="75">
        <f t="shared" si="179"/>
        <v>4.604333487193841E-4</v>
      </c>
      <c r="L2856" s="11"/>
    </row>
    <row r="2857" spans="1:12" ht="16.149999999999999" customHeight="1" x14ac:dyDescent="0.25">
      <c r="A2857" s="9" t="s">
        <v>192</v>
      </c>
      <c r="B2857" s="7">
        <v>2024</v>
      </c>
      <c r="C2857" s="296" t="s">
        <v>32</v>
      </c>
      <c r="D2857" s="307">
        <v>2008</v>
      </c>
      <c r="E2857" s="307" t="s">
        <v>194</v>
      </c>
      <c r="F2857" s="65">
        <f t="shared" si="177"/>
        <v>16</v>
      </c>
      <c r="G2857" s="66" t="str">
        <f t="shared" si="178"/>
        <v>2007-09</v>
      </c>
      <c r="H2857" s="67" t="str">
        <f t="shared" si="180"/>
        <v>2024-T7 Public-16</v>
      </c>
      <c r="I2857" s="302">
        <v>6.2818751241937104E-4</v>
      </c>
      <c r="J2857" s="305">
        <f>VLOOKUP(H2857,T7_ReductionFactor!$G$10:$H$3591,2,FALSE)</f>
        <v>0.89462419902757839</v>
      </c>
      <c r="K2857" s="75">
        <f t="shared" si="179"/>
        <v>5.6199175013730673E-4</v>
      </c>
      <c r="L2857" s="11"/>
    </row>
    <row r="2858" spans="1:12" ht="16.149999999999999" customHeight="1" x14ac:dyDescent="0.25">
      <c r="A2858" s="9" t="s">
        <v>192</v>
      </c>
      <c r="B2858" s="7">
        <v>2024</v>
      </c>
      <c r="C2858" s="296" t="s">
        <v>32</v>
      </c>
      <c r="D2858" s="307">
        <v>2007</v>
      </c>
      <c r="E2858" s="307" t="s">
        <v>194</v>
      </c>
      <c r="F2858" s="65">
        <f t="shared" si="177"/>
        <v>17</v>
      </c>
      <c r="G2858" s="66" t="str">
        <f t="shared" si="178"/>
        <v>1997-06</v>
      </c>
      <c r="H2858" s="67" t="str">
        <f t="shared" si="180"/>
        <v>2024-T7 Public-17</v>
      </c>
      <c r="I2858" s="302">
        <v>9.1515935090520596E-4</v>
      </c>
      <c r="J2858" s="305">
        <f>VLOOKUP(H2858,T7_ReductionFactor!$G$10:$H$3591,2,FALSE)</f>
        <v>0.95176719189740822</v>
      </c>
      <c r="K2858" s="75">
        <f t="shared" si="179"/>
        <v>8.7101864554970266E-4</v>
      </c>
      <c r="L2858" s="11"/>
    </row>
    <row r="2859" spans="1:12" ht="16.149999999999999" customHeight="1" x14ac:dyDescent="0.25">
      <c r="A2859" s="9" t="s">
        <v>192</v>
      </c>
      <c r="B2859" s="7">
        <v>2024</v>
      </c>
      <c r="C2859" s="296" t="s">
        <v>32</v>
      </c>
      <c r="D2859" s="307">
        <v>2006</v>
      </c>
      <c r="E2859" s="307" t="s">
        <v>194</v>
      </c>
      <c r="F2859" s="65">
        <f t="shared" si="177"/>
        <v>18</v>
      </c>
      <c r="G2859" s="66" t="str">
        <f t="shared" si="178"/>
        <v>1997-06</v>
      </c>
      <c r="H2859" s="67" t="str">
        <f t="shared" si="180"/>
        <v>2024-T7 Public-18</v>
      </c>
      <c r="I2859" s="302">
        <v>9.5696412916360704E-4</v>
      </c>
      <c r="J2859" s="305">
        <f>VLOOKUP(H2859,T7_ReductionFactor!$G$10:$H$3591,2,FALSE)</f>
        <v>0.94964124683792772</v>
      </c>
      <c r="K2859" s="75">
        <f t="shared" si="179"/>
        <v>9.0877260879809946E-4</v>
      </c>
      <c r="L2859" s="11"/>
    </row>
    <row r="2860" spans="1:12" ht="16.149999999999999" customHeight="1" x14ac:dyDescent="0.25">
      <c r="A2860" s="9" t="s">
        <v>192</v>
      </c>
      <c r="B2860" s="7">
        <v>2024</v>
      </c>
      <c r="C2860" s="296" t="s">
        <v>32</v>
      </c>
      <c r="D2860" s="307">
        <v>2005</v>
      </c>
      <c r="E2860" s="307" t="s">
        <v>194</v>
      </c>
      <c r="F2860" s="65">
        <f t="shared" si="177"/>
        <v>19</v>
      </c>
      <c r="G2860" s="66" t="str">
        <f t="shared" si="178"/>
        <v>1997-06</v>
      </c>
      <c r="H2860" s="67" t="str">
        <f t="shared" si="180"/>
        <v>2024-T7 Public-19</v>
      </c>
      <c r="I2860" s="302">
        <v>8.9242744382011998E-4</v>
      </c>
      <c r="J2860" s="305">
        <f>VLOOKUP(H2860,T7_ReductionFactor!$G$10:$H$3591,2,FALSE)</f>
        <v>0.94755612992060323</v>
      </c>
      <c r="K2860" s="75">
        <f t="shared" si="179"/>
        <v>8.456250949011294E-4</v>
      </c>
      <c r="L2860" s="11"/>
    </row>
    <row r="2861" spans="1:12" ht="16.149999999999999" customHeight="1" x14ac:dyDescent="0.25">
      <c r="A2861" s="9" t="s">
        <v>192</v>
      </c>
      <c r="B2861" s="7">
        <v>2024</v>
      </c>
      <c r="C2861" s="296" t="s">
        <v>32</v>
      </c>
      <c r="D2861" s="307">
        <v>2004</v>
      </c>
      <c r="E2861" s="307" t="s">
        <v>194</v>
      </c>
      <c r="F2861" s="65">
        <f t="shared" si="177"/>
        <v>20</v>
      </c>
      <c r="G2861" s="66" t="str">
        <f t="shared" si="178"/>
        <v>1997-06</v>
      </c>
      <c r="H2861" s="67" t="str">
        <f t="shared" si="180"/>
        <v>2024-T7 Public-20</v>
      </c>
      <c r="I2861" s="302">
        <v>7.3835945751868804E-4</v>
      </c>
      <c r="J2861" s="305">
        <f>VLOOKUP(H2861,T7_ReductionFactor!$G$10:$H$3591,2,FALSE)</f>
        <v>0.9455106761932367</v>
      </c>
      <c r="K2861" s="75">
        <f t="shared" si="179"/>
        <v>6.981267499521661E-4</v>
      </c>
      <c r="L2861" s="11"/>
    </row>
    <row r="2862" spans="1:12" ht="16.149999999999999" customHeight="1" x14ac:dyDescent="0.25">
      <c r="A2862" s="9" t="s">
        <v>192</v>
      </c>
      <c r="B2862" s="7">
        <v>2024</v>
      </c>
      <c r="C2862" s="296" t="s">
        <v>32</v>
      </c>
      <c r="D2862" s="307">
        <v>2003</v>
      </c>
      <c r="E2862" s="307" t="s">
        <v>194</v>
      </c>
      <c r="F2862" s="65">
        <f t="shared" si="177"/>
        <v>21</v>
      </c>
      <c r="G2862" s="66" t="str">
        <f t="shared" si="178"/>
        <v>1997-06</v>
      </c>
      <c r="H2862" s="67" t="str">
        <f t="shared" si="180"/>
        <v>2024-T7 Public-21</v>
      </c>
      <c r="I2862" s="302">
        <v>6.7024962628512103E-4</v>
      </c>
      <c r="J2862" s="305">
        <f>VLOOKUP(H2862,T7_ReductionFactor!$G$10:$H$3591,2,FALSE)</f>
        <v>0.96343630123677759</v>
      </c>
      <c r="K2862" s="75">
        <f t="shared" si="179"/>
        <v>6.4574282085346944E-4</v>
      </c>
      <c r="L2862" s="11"/>
    </row>
    <row r="2863" spans="1:12" ht="16.149999999999999" customHeight="1" x14ac:dyDescent="0.25">
      <c r="A2863" s="9" t="s">
        <v>192</v>
      </c>
      <c r="B2863" s="7">
        <v>2024</v>
      </c>
      <c r="C2863" s="296" t="s">
        <v>32</v>
      </c>
      <c r="D2863" s="307">
        <v>2002</v>
      </c>
      <c r="E2863" s="307" t="s">
        <v>194</v>
      </c>
      <c r="F2863" s="65">
        <f t="shared" si="177"/>
        <v>22</v>
      </c>
      <c r="G2863" s="66" t="str">
        <f t="shared" si="178"/>
        <v>1997-06</v>
      </c>
      <c r="H2863" s="67" t="str">
        <f t="shared" si="180"/>
        <v>2024-T7 Public-22</v>
      </c>
      <c r="I2863" s="302">
        <v>8.4187471844356695E-4</v>
      </c>
      <c r="J2863" s="305">
        <f>VLOOKUP(H2863,T7_ReductionFactor!$G$10:$H$3591,2,FALSE)</f>
        <v>0.96219886703030877</v>
      </c>
      <c r="K2863" s="75">
        <f t="shared" si="179"/>
        <v>8.1005090026786035E-4</v>
      </c>
      <c r="L2863" s="11"/>
    </row>
    <row r="2864" spans="1:12" ht="16.149999999999999" customHeight="1" x14ac:dyDescent="0.25">
      <c r="A2864" s="9" t="s">
        <v>192</v>
      </c>
      <c r="B2864" s="7">
        <v>2024</v>
      </c>
      <c r="C2864" s="296" t="s">
        <v>32</v>
      </c>
      <c r="D2864" s="307">
        <v>2001</v>
      </c>
      <c r="E2864" s="307" t="s">
        <v>194</v>
      </c>
      <c r="F2864" s="65">
        <f t="shared" si="177"/>
        <v>23</v>
      </c>
      <c r="G2864" s="66" t="str">
        <f t="shared" si="178"/>
        <v>1997-06</v>
      </c>
      <c r="H2864" s="67" t="str">
        <f t="shared" si="180"/>
        <v>2024-T7 Public-23</v>
      </c>
      <c r="I2864" s="302">
        <v>7.6775690816780601E-4</v>
      </c>
      <c r="J2864" s="305">
        <f>VLOOKUP(H2864,T7_ReductionFactor!$G$10:$H$3591,2,FALSE)</f>
        <v>0.96098668019753786</v>
      </c>
      <c r="K2864" s="75">
        <f t="shared" si="179"/>
        <v>7.3780416237890578E-4</v>
      </c>
      <c r="L2864" s="11"/>
    </row>
    <row r="2865" spans="1:12" ht="16.149999999999999" customHeight="1" x14ac:dyDescent="0.25">
      <c r="A2865" s="9" t="s">
        <v>192</v>
      </c>
      <c r="B2865" s="7">
        <v>2024</v>
      </c>
      <c r="C2865" s="296" t="s">
        <v>32</v>
      </c>
      <c r="D2865" s="307">
        <v>2000</v>
      </c>
      <c r="E2865" s="307" t="s">
        <v>194</v>
      </c>
      <c r="F2865" s="65">
        <f t="shared" si="177"/>
        <v>24</v>
      </c>
      <c r="G2865" s="66" t="str">
        <f t="shared" si="178"/>
        <v>1997-06</v>
      </c>
      <c r="H2865" s="67" t="str">
        <f t="shared" si="180"/>
        <v>2024-T7 Public-24</v>
      </c>
      <c r="I2865" s="302">
        <v>6.36533192644991E-4</v>
      </c>
      <c r="J2865" s="305">
        <f>VLOOKUP(H2865,T7_ReductionFactor!$G$10:$H$3591,2,FALSE)</f>
        <v>0.95979897585803564</v>
      </c>
      <c r="K2865" s="75">
        <f t="shared" si="179"/>
        <v>6.1094390640030808E-4</v>
      </c>
      <c r="L2865" s="11"/>
    </row>
    <row r="2866" spans="1:12" ht="16.149999999999999" customHeight="1" x14ac:dyDescent="0.25">
      <c r="A2866" s="9" t="s">
        <v>192</v>
      </c>
      <c r="B2866" s="7">
        <v>2024</v>
      </c>
      <c r="C2866" s="296" t="s">
        <v>32</v>
      </c>
      <c r="D2866" s="307">
        <v>1999</v>
      </c>
      <c r="E2866" s="307" t="s">
        <v>194</v>
      </c>
      <c r="F2866" s="65">
        <f t="shared" si="177"/>
        <v>25</v>
      </c>
      <c r="G2866" s="66" t="str">
        <f t="shared" si="178"/>
        <v>1997-06</v>
      </c>
      <c r="H2866" s="67" t="str">
        <f t="shared" si="180"/>
        <v>2024-T7 Public-25</v>
      </c>
      <c r="I2866" s="302">
        <v>5.4632798587549202E-4</v>
      </c>
      <c r="J2866" s="305">
        <f>VLOOKUP(H2866,T7_ReductionFactor!$G$10:$H$3591,2,FALSE)</f>
        <v>0.95863501971900866</v>
      </c>
      <c r="K2866" s="75">
        <f t="shared" si="179"/>
        <v>5.2372913951279857E-4</v>
      </c>
      <c r="L2866" s="11"/>
    </row>
    <row r="2867" spans="1:12" ht="16.149999999999999" customHeight="1" x14ac:dyDescent="0.25">
      <c r="A2867" s="9" t="s">
        <v>192</v>
      </c>
      <c r="B2867" s="7">
        <v>2024</v>
      </c>
      <c r="C2867" s="296" t="s">
        <v>32</v>
      </c>
      <c r="D2867" s="307">
        <v>1998</v>
      </c>
      <c r="E2867" s="307" t="s">
        <v>194</v>
      </c>
      <c r="F2867" s="65">
        <f t="shared" si="177"/>
        <v>26</v>
      </c>
      <c r="G2867" s="66" t="str">
        <f t="shared" si="178"/>
        <v>1997-06</v>
      </c>
      <c r="H2867" s="67" t="str">
        <f t="shared" si="180"/>
        <v>2024-T7 Public-26</v>
      </c>
      <c r="I2867" s="302">
        <v>4.1570627317847198E-4</v>
      </c>
      <c r="J2867" s="305">
        <f>VLOOKUP(H2867,T7_ReductionFactor!$G$10:$H$3591,2,FALSE)</f>
        <v>0.95749410656143075</v>
      </c>
      <c r="K2867" s="75">
        <f t="shared" si="179"/>
        <v>3.9803630662900311E-4</v>
      </c>
      <c r="L2867" s="11"/>
    </row>
    <row r="2868" spans="1:12" ht="16.149999999999999" customHeight="1" x14ac:dyDescent="0.25">
      <c r="A2868" s="9" t="s">
        <v>192</v>
      </c>
      <c r="B2868" s="7">
        <v>2024</v>
      </c>
      <c r="C2868" s="296" t="s">
        <v>32</v>
      </c>
      <c r="D2868" s="307">
        <v>1997</v>
      </c>
      <c r="E2868" s="307" t="s">
        <v>194</v>
      </c>
      <c r="F2868" s="65">
        <f t="shared" si="177"/>
        <v>27</v>
      </c>
      <c r="G2868" s="66" t="str">
        <f t="shared" si="178"/>
        <v>Pre1997</v>
      </c>
      <c r="H2868" s="67" t="str">
        <f t="shared" si="180"/>
        <v>2024-T7 Public-27</v>
      </c>
      <c r="I2868" s="302">
        <v>4.3886636055874301E-4</v>
      </c>
      <c r="J2868" s="305">
        <f>VLOOKUP(H2868,T7_ReductionFactor!$G$10:$H$3591,2,FALSE)</f>
        <v>0.95637555881520575</v>
      </c>
      <c r="K2868" s="75">
        <f t="shared" si="179"/>
        <v>4.1972106082456345E-4</v>
      </c>
      <c r="L2868" s="11"/>
    </row>
    <row r="2869" spans="1:12" ht="16.149999999999999" customHeight="1" x14ac:dyDescent="0.25">
      <c r="A2869" s="9" t="s">
        <v>192</v>
      </c>
      <c r="B2869" s="7">
        <v>2024</v>
      </c>
      <c r="C2869" s="296" t="s">
        <v>32</v>
      </c>
      <c r="D2869" s="307">
        <v>1996</v>
      </c>
      <c r="E2869" s="307" t="s">
        <v>194</v>
      </c>
      <c r="F2869" s="65">
        <f t="shared" si="177"/>
        <v>28</v>
      </c>
      <c r="G2869" s="66" t="str">
        <f t="shared" si="178"/>
        <v>Pre1997</v>
      </c>
      <c r="H2869" s="67" t="str">
        <f t="shared" si="180"/>
        <v>2024-T7 Public-28</v>
      </c>
      <c r="I2869" s="302">
        <v>4.3288315452193199E-4</v>
      </c>
      <c r="J2869" s="305">
        <f>VLOOKUP(H2869,T7_ReductionFactor!$G$10:$H$3591,2,FALSE)</f>
        <v>0.95527872521730794</v>
      </c>
      <c r="K2869" s="75">
        <f t="shared" si="179"/>
        <v>4.1352406801975814E-4</v>
      </c>
      <c r="L2869" s="11"/>
    </row>
    <row r="2870" spans="1:12" ht="16.149999999999999" customHeight="1" x14ac:dyDescent="0.25">
      <c r="A2870" s="9" t="s">
        <v>192</v>
      </c>
      <c r="B2870" s="7">
        <v>2024</v>
      </c>
      <c r="C2870" s="296" t="s">
        <v>32</v>
      </c>
      <c r="D2870" s="307">
        <v>1995</v>
      </c>
      <c r="E2870" s="307" t="s">
        <v>194</v>
      </c>
      <c r="F2870" s="65">
        <f t="shared" si="177"/>
        <v>29</v>
      </c>
      <c r="G2870" s="66" t="str">
        <f t="shared" si="178"/>
        <v>Pre1997</v>
      </c>
      <c r="H2870" s="67" t="str">
        <f t="shared" si="180"/>
        <v>2024-T7 Public-29</v>
      </c>
      <c r="I2870" s="302">
        <v>4.1767408995577502E-4</v>
      </c>
      <c r="J2870" s="305">
        <f>VLOOKUP(H2870,T7_ReductionFactor!$G$10:$H$3591,2,FALSE)</f>
        <v>0.95420297954732181</v>
      </c>
      <c r="K2870" s="75">
        <f t="shared" si="179"/>
        <v>3.9854586111551666E-4</v>
      </c>
      <c r="L2870" s="11"/>
    </row>
    <row r="2871" spans="1:12" ht="16.149999999999999" customHeight="1" x14ac:dyDescent="0.25">
      <c r="A2871" s="9" t="s">
        <v>192</v>
      </c>
      <c r="B2871" s="7">
        <v>2024</v>
      </c>
      <c r="C2871" s="296" t="s">
        <v>32</v>
      </c>
      <c r="D2871" s="307">
        <v>1994</v>
      </c>
      <c r="E2871" s="307" t="s">
        <v>194</v>
      </c>
      <c r="F2871" s="65">
        <f t="shared" si="177"/>
        <v>30</v>
      </c>
      <c r="G2871" s="66" t="str">
        <f t="shared" si="178"/>
        <v>Pre1997</v>
      </c>
      <c r="H2871" s="67" t="str">
        <f t="shared" si="180"/>
        <v>2024-T7 Public-30</v>
      </c>
      <c r="I2871" s="302">
        <v>3.1282438500688202E-4</v>
      </c>
      <c r="J2871" s="305">
        <f>VLOOKUP(H2871,T7_ReductionFactor!$G$10:$H$3591,2,FALSE)</f>
        <v>0.95314771943521648</v>
      </c>
      <c r="K2871" s="75">
        <f t="shared" si="179"/>
        <v>2.981678491530337E-4</v>
      </c>
      <c r="L2871" s="11"/>
    </row>
    <row r="2872" spans="1:12" ht="16.149999999999999" customHeight="1" x14ac:dyDescent="0.25">
      <c r="A2872" s="9" t="s">
        <v>192</v>
      </c>
      <c r="B2872" s="7">
        <v>2024</v>
      </c>
      <c r="C2872" s="296" t="s">
        <v>32</v>
      </c>
      <c r="D2872" s="307">
        <v>1993</v>
      </c>
      <c r="E2872" s="307" t="s">
        <v>194</v>
      </c>
      <c r="F2872" s="65">
        <f t="shared" si="177"/>
        <v>31</v>
      </c>
      <c r="G2872" s="66" t="str">
        <f t="shared" si="178"/>
        <v>Pre1997</v>
      </c>
      <c r="H2872" s="67" t="str">
        <f t="shared" si="180"/>
        <v>2024-T7 Public-31</v>
      </c>
      <c r="I2872" s="302">
        <v>4.3840607440603598E-4</v>
      </c>
      <c r="J2872" s="305">
        <f>VLOOKUP(H2872,T7_ReductionFactor!$G$10:$H$3591,2,FALSE)</f>
        <v>1</v>
      </c>
      <c r="K2872" s="75">
        <f t="shared" si="179"/>
        <v>4.3840607440603598E-4</v>
      </c>
      <c r="L2872" s="11"/>
    </row>
    <row r="2873" spans="1:12" ht="16.149999999999999" customHeight="1" x14ac:dyDescent="0.25">
      <c r="A2873" s="9" t="s">
        <v>192</v>
      </c>
      <c r="B2873" s="7">
        <v>2024</v>
      </c>
      <c r="C2873" s="296" t="s">
        <v>32</v>
      </c>
      <c r="D2873" s="307">
        <v>1992</v>
      </c>
      <c r="E2873" s="307" t="s">
        <v>194</v>
      </c>
      <c r="F2873" s="65">
        <f t="shared" si="177"/>
        <v>32</v>
      </c>
      <c r="G2873" s="66" t="str">
        <f t="shared" si="178"/>
        <v>Pre1997</v>
      </c>
      <c r="H2873" s="67" t="str">
        <f t="shared" si="180"/>
        <v>2024-T7 Public-32</v>
      </c>
      <c r="I2873" s="302">
        <v>5.4503888183830796E-4</v>
      </c>
      <c r="J2873" s="305">
        <f>VLOOKUP(H2873,T7_ReductionFactor!$G$10:$H$3591,2,FALSE)</f>
        <v>1</v>
      </c>
      <c r="K2873" s="75">
        <f t="shared" si="179"/>
        <v>5.4503888183830796E-4</v>
      </c>
      <c r="L2873" s="11"/>
    </row>
    <row r="2874" spans="1:12" ht="16.149999999999999" customHeight="1" x14ac:dyDescent="0.25">
      <c r="A2874" s="9" t="s">
        <v>192</v>
      </c>
      <c r="B2874" s="7">
        <v>2024</v>
      </c>
      <c r="C2874" s="296" t="s">
        <v>32</v>
      </c>
      <c r="D2874" s="307">
        <v>1991</v>
      </c>
      <c r="E2874" s="307" t="s">
        <v>194</v>
      </c>
      <c r="F2874" s="65">
        <f t="shared" si="177"/>
        <v>33</v>
      </c>
      <c r="G2874" s="66" t="str">
        <f t="shared" si="178"/>
        <v>Pre1997</v>
      </c>
      <c r="H2874" s="67" t="str">
        <f t="shared" si="180"/>
        <v>2024-T7 Public-33</v>
      </c>
      <c r="I2874" s="302">
        <v>6.4557088606188103E-4</v>
      </c>
      <c r="J2874" s="305">
        <f>VLOOKUP(H2874,T7_ReductionFactor!$G$10:$H$3591,2,FALSE)</f>
        <v>1</v>
      </c>
      <c r="K2874" s="75">
        <f t="shared" si="179"/>
        <v>6.4557088606188103E-4</v>
      </c>
      <c r="L2874" s="11"/>
    </row>
    <row r="2875" spans="1:12" ht="16.149999999999999" customHeight="1" x14ac:dyDescent="0.25">
      <c r="A2875" s="9" t="s">
        <v>192</v>
      </c>
      <c r="B2875" s="7">
        <v>2024</v>
      </c>
      <c r="C2875" s="296" t="s">
        <v>32</v>
      </c>
      <c r="D2875" s="307">
        <v>1990</v>
      </c>
      <c r="E2875" s="307" t="s">
        <v>194</v>
      </c>
      <c r="F2875" s="65">
        <f t="shared" si="177"/>
        <v>34</v>
      </c>
      <c r="G2875" s="66" t="str">
        <f t="shared" si="178"/>
        <v>Pre1997</v>
      </c>
      <c r="H2875" s="67" t="str">
        <f t="shared" si="180"/>
        <v>2024-T7 Public-34</v>
      </c>
      <c r="I2875" s="302">
        <v>1.62385455063301E-3</v>
      </c>
      <c r="J2875" s="305">
        <f>VLOOKUP(H2875,T7_ReductionFactor!$G$10:$H$3591,2,FALSE)</f>
        <v>1</v>
      </c>
      <c r="K2875" s="75">
        <f t="shared" si="179"/>
        <v>1.62385455063301E-3</v>
      </c>
      <c r="L2875" s="11"/>
    </row>
    <row r="2876" spans="1:12" ht="16.149999999999999" customHeight="1" x14ac:dyDescent="0.25">
      <c r="A2876" s="9" t="s">
        <v>192</v>
      </c>
      <c r="B2876" s="7">
        <v>2024</v>
      </c>
      <c r="C2876" s="296" t="s">
        <v>32</v>
      </c>
      <c r="D2876" s="307">
        <v>1989</v>
      </c>
      <c r="E2876" s="307" t="s">
        <v>194</v>
      </c>
      <c r="F2876" s="65">
        <f t="shared" si="177"/>
        <v>35</v>
      </c>
      <c r="G2876" s="66" t="str">
        <f t="shared" si="178"/>
        <v>Pre1997</v>
      </c>
      <c r="H2876" s="67" t="str">
        <f t="shared" si="180"/>
        <v>2024-T7 Public-35</v>
      </c>
      <c r="I2876" s="302">
        <v>1.8454302952349501E-3</v>
      </c>
      <c r="J2876" s="305">
        <f>VLOOKUP(H2876,T7_ReductionFactor!$G$10:$H$3591,2,FALSE)</f>
        <v>1</v>
      </c>
      <c r="K2876" s="75">
        <f t="shared" si="179"/>
        <v>1.8454302952349501E-3</v>
      </c>
      <c r="L2876" s="11"/>
    </row>
    <row r="2877" spans="1:12" ht="16.149999999999999" customHeight="1" x14ac:dyDescent="0.25">
      <c r="A2877" s="9" t="s">
        <v>192</v>
      </c>
      <c r="B2877" s="7">
        <v>2024</v>
      </c>
      <c r="C2877" s="296" t="s">
        <v>32</v>
      </c>
      <c r="D2877" s="307">
        <v>1988</v>
      </c>
      <c r="E2877" s="307" t="s">
        <v>194</v>
      </c>
      <c r="F2877" s="65">
        <f t="shared" si="177"/>
        <v>36</v>
      </c>
      <c r="G2877" s="66" t="str">
        <f t="shared" si="178"/>
        <v>Pre1997</v>
      </c>
      <c r="H2877" s="67" t="str">
        <f t="shared" si="180"/>
        <v>2024-T7 Public-36</v>
      </c>
      <c r="I2877" s="302">
        <v>1.67405119333061E-3</v>
      </c>
      <c r="J2877" s="305">
        <f>VLOOKUP(H2877,T7_ReductionFactor!$G$10:$H$3591,2,FALSE)</f>
        <v>1</v>
      </c>
      <c r="K2877" s="75">
        <f t="shared" si="179"/>
        <v>1.67405119333061E-3</v>
      </c>
      <c r="L2877" s="11"/>
    </row>
    <row r="2878" spans="1:12" ht="16.149999999999999" customHeight="1" x14ac:dyDescent="0.25">
      <c r="A2878" s="9" t="s">
        <v>192</v>
      </c>
      <c r="B2878" s="7">
        <v>2024</v>
      </c>
      <c r="C2878" s="296" t="s">
        <v>32</v>
      </c>
      <c r="D2878" s="307">
        <v>1987</v>
      </c>
      <c r="E2878" s="307" t="s">
        <v>194</v>
      </c>
      <c r="F2878" s="65">
        <f t="shared" si="177"/>
        <v>37</v>
      </c>
      <c r="G2878" s="66" t="str">
        <f t="shared" si="178"/>
        <v>Pre1997</v>
      </c>
      <c r="H2878" s="67" t="str">
        <f t="shared" si="180"/>
        <v>2024-T7 Public-37</v>
      </c>
      <c r="I2878" s="302">
        <v>1.6262295185699601E-3</v>
      </c>
      <c r="J2878" s="305">
        <f>VLOOKUP(H2878,T7_ReductionFactor!$G$10:$H$3591,2,FALSE)</f>
        <v>1</v>
      </c>
      <c r="K2878" s="75">
        <f t="shared" si="179"/>
        <v>1.6262295185699601E-3</v>
      </c>
      <c r="L2878" s="11"/>
    </row>
    <row r="2879" spans="1:12" ht="16.149999999999999" customHeight="1" x14ac:dyDescent="0.25">
      <c r="A2879" s="9" t="s">
        <v>192</v>
      </c>
      <c r="B2879" s="7">
        <v>2024</v>
      </c>
      <c r="C2879" s="296" t="s">
        <v>32</v>
      </c>
      <c r="D2879" s="307">
        <v>1986</v>
      </c>
      <c r="E2879" s="307" t="s">
        <v>194</v>
      </c>
      <c r="F2879" s="65">
        <f t="shared" si="177"/>
        <v>38</v>
      </c>
      <c r="G2879" s="66" t="str">
        <f t="shared" si="178"/>
        <v>Pre1997</v>
      </c>
      <c r="H2879" s="67" t="str">
        <f t="shared" si="180"/>
        <v>2024-T7 Public-38</v>
      </c>
      <c r="I2879" s="302">
        <v>1.63824526800899E-3</v>
      </c>
      <c r="J2879" s="305">
        <f>VLOOKUP(H2879,T7_ReductionFactor!$G$10:$H$3591,2,FALSE)</f>
        <v>1</v>
      </c>
      <c r="K2879" s="75">
        <f t="shared" si="179"/>
        <v>1.63824526800899E-3</v>
      </c>
      <c r="L2879" s="11"/>
    </row>
    <row r="2880" spans="1:12" ht="16.149999999999999" customHeight="1" x14ac:dyDescent="0.25">
      <c r="A2880" s="9" t="s">
        <v>192</v>
      </c>
      <c r="B2880" s="7">
        <v>2024</v>
      </c>
      <c r="C2880" s="296" t="s">
        <v>32</v>
      </c>
      <c r="D2880" s="307">
        <v>1985</v>
      </c>
      <c r="E2880" s="307" t="s">
        <v>194</v>
      </c>
      <c r="F2880" s="65">
        <f t="shared" si="177"/>
        <v>39</v>
      </c>
      <c r="G2880" s="66" t="str">
        <f t="shared" si="178"/>
        <v>Pre1997</v>
      </c>
      <c r="H2880" s="67" t="str">
        <f t="shared" si="180"/>
        <v>2024-T7 Public-39</v>
      </c>
      <c r="I2880" s="302">
        <v>1.79364771295103E-3</v>
      </c>
      <c r="J2880" s="305">
        <f>VLOOKUP(H2880,T7_ReductionFactor!$G$10:$H$3591,2,FALSE)</f>
        <v>1</v>
      </c>
      <c r="K2880" s="75">
        <f t="shared" si="179"/>
        <v>1.79364771295103E-3</v>
      </c>
      <c r="L2880" s="11"/>
    </row>
    <row r="2881" spans="1:12" ht="16.149999999999999" customHeight="1" x14ac:dyDescent="0.25">
      <c r="A2881" s="9" t="s">
        <v>192</v>
      </c>
      <c r="B2881" s="7">
        <v>2024</v>
      </c>
      <c r="C2881" s="296" t="s">
        <v>32</v>
      </c>
      <c r="D2881" s="307">
        <v>1984</v>
      </c>
      <c r="E2881" s="307" t="s">
        <v>194</v>
      </c>
      <c r="F2881" s="65">
        <f t="shared" si="177"/>
        <v>40</v>
      </c>
      <c r="G2881" s="66" t="str">
        <f t="shared" si="178"/>
        <v>Pre1997</v>
      </c>
      <c r="H2881" s="67" t="str">
        <f t="shared" si="180"/>
        <v>2024-T7 Public-40</v>
      </c>
      <c r="I2881" s="302">
        <v>1.18894899119687E-3</v>
      </c>
      <c r="J2881" s="305">
        <f>VLOOKUP(H2881,T7_ReductionFactor!$G$10:$H$3591,2,FALSE)</f>
        <v>1</v>
      </c>
      <c r="K2881" s="75">
        <f t="shared" si="179"/>
        <v>1.18894899119687E-3</v>
      </c>
      <c r="L2881" s="11"/>
    </row>
    <row r="2882" spans="1:12" ht="16.149999999999999" customHeight="1" x14ac:dyDescent="0.25">
      <c r="A2882" s="9" t="s">
        <v>192</v>
      </c>
      <c r="B2882" s="7">
        <v>2024</v>
      </c>
      <c r="C2882" s="296" t="s">
        <v>32</v>
      </c>
      <c r="D2882" s="307">
        <v>1983</v>
      </c>
      <c r="E2882" s="307" t="s">
        <v>194</v>
      </c>
      <c r="F2882" s="65">
        <f t="shared" si="177"/>
        <v>41</v>
      </c>
      <c r="G2882" s="66" t="str">
        <f t="shared" si="178"/>
        <v>Pre1997</v>
      </c>
      <c r="H2882" s="67" t="str">
        <f t="shared" si="180"/>
        <v>2024-T7 Public-41</v>
      </c>
      <c r="I2882" s="302">
        <v>9.8303585581014296E-4</v>
      </c>
      <c r="J2882" s="305">
        <f>VLOOKUP(H2882,T7_ReductionFactor!$G$10:$H$3591,2,FALSE)</f>
        <v>1</v>
      </c>
      <c r="K2882" s="75">
        <f t="shared" si="179"/>
        <v>9.8303585581014296E-4</v>
      </c>
      <c r="L2882" s="11"/>
    </row>
    <row r="2883" spans="1:12" ht="16.149999999999999" customHeight="1" x14ac:dyDescent="0.25">
      <c r="A2883" s="9" t="s">
        <v>192</v>
      </c>
      <c r="B2883" s="7">
        <v>2024</v>
      </c>
      <c r="C2883" s="296" t="s">
        <v>32</v>
      </c>
      <c r="D2883" s="307">
        <v>1982</v>
      </c>
      <c r="E2883" s="307" t="s">
        <v>194</v>
      </c>
      <c r="F2883" s="65">
        <f t="shared" si="177"/>
        <v>42</v>
      </c>
      <c r="G2883" s="66" t="str">
        <f t="shared" si="178"/>
        <v>Pre1997</v>
      </c>
      <c r="H2883" s="67" t="str">
        <f t="shared" si="180"/>
        <v>2024-T7 Public-42</v>
      </c>
      <c r="I2883" s="302">
        <v>1.00948186650248E-3</v>
      </c>
      <c r="J2883" s="305">
        <f>VLOOKUP(H2883,T7_ReductionFactor!$G$10:$H$3591,2,FALSE)</f>
        <v>1</v>
      </c>
      <c r="K2883" s="75">
        <f t="shared" si="179"/>
        <v>1.00948186650248E-3</v>
      </c>
      <c r="L2883" s="11"/>
    </row>
    <row r="2884" spans="1:12" ht="16.149999999999999" customHeight="1" x14ac:dyDescent="0.25">
      <c r="A2884" s="9" t="s">
        <v>192</v>
      </c>
      <c r="B2884" s="7">
        <v>2024</v>
      </c>
      <c r="C2884" s="296" t="s">
        <v>32</v>
      </c>
      <c r="D2884" s="307">
        <v>1981</v>
      </c>
      <c r="E2884" s="307" t="s">
        <v>194</v>
      </c>
      <c r="F2884" s="65">
        <f t="shared" si="177"/>
        <v>43</v>
      </c>
      <c r="G2884" s="66" t="str">
        <f t="shared" si="178"/>
        <v>Pre1997</v>
      </c>
      <c r="H2884" s="67" t="str">
        <f t="shared" si="180"/>
        <v>2024-T7 Public-43</v>
      </c>
      <c r="I2884" s="302">
        <v>9.7310838381350505E-4</v>
      </c>
      <c r="J2884" s="305">
        <f>VLOOKUP(H2884,T7_ReductionFactor!$G$10:$H$3591,2,FALSE)</f>
        <v>1</v>
      </c>
      <c r="K2884" s="75">
        <f t="shared" si="179"/>
        <v>9.7310838381350505E-4</v>
      </c>
      <c r="L2884" s="11"/>
    </row>
    <row r="2885" spans="1:12" ht="16.149999999999999" customHeight="1" x14ac:dyDescent="0.25">
      <c r="A2885" s="9" t="s">
        <v>192</v>
      </c>
      <c r="B2885" s="7">
        <v>2024</v>
      </c>
      <c r="C2885" s="296" t="s">
        <v>32</v>
      </c>
      <c r="D2885" s="307">
        <v>1980</v>
      </c>
      <c r="E2885" s="307" t="s">
        <v>194</v>
      </c>
      <c r="F2885" s="65">
        <f t="shared" si="177"/>
        <v>44</v>
      </c>
      <c r="G2885" s="66" t="str">
        <f t="shared" si="178"/>
        <v>Pre1997</v>
      </c>
      <c r="H2885" s="67" t="str">
        <f t="shared" si="180"/>
        <v>2024-T7 Public-44</v>
      </c>
      <c r="I2885" s="302">
        <v>2.6286990391862202E-4</v>
      </c>
      <c r="J2885" s="305">
        <f>VLOOKUP(H2885,T7_ReductionFactor!$G$10:$H$3591,2,FALSE)</f>
        <v>1</v>
      </c>
      <c r="K2885" s="75">
        <f t="shared" si="179"/>
        <v>2.6286990391862202E-4</v>
      </c>
      <c r="L2885" s="11"/>
    </row>
    <row r="2886" spans="1:12" ht="16.149999999999999" customHeight="1" x14ac:dyDescent="0.25">
      <c r="A2886" s="9" t="s">
        <v>192</v>
      </c>
      <c r="B2886" s="7">
        <v>2024</v>
      </c>
      <c r="C2886" s="296" t="s">
        <v>33</v>
      </c>
      <c r="D2886" s="307">
        <v>2025</v>
      </c>
      <c r="E2886" s="307" t="s">
        <v>194</v>
      </c>
      <c r="F2886" s="65">
        <f t="shared" si="177"/>
        <v>-1</v>
      </c>
      <c r="G2886" s="66" t="str">
        <f t="shared" si="178"/>
        <v>2013+</v>
      </c>
      <c r="H2886" s="67" t="str">
        <f t="shared" si="180"/>
        <v>2024-T7 Single--1</v>
      </c>
      <c r="I2886" s="302">
        <v>5.6634747298012297E-5</v>
      </c>
      <c r="J2886" s="305">
        <f>VLOOKUP(H2886,T7_ReductionFactor!$G$10:$H$3591,2,FALSE)</f>
        <v>1</v>
      </c>
      <c r="K2886" s="75">
        <f t="shared" si="179"/>
        <v>5.6634747298012297E-5</v>
      </c>
      <c r="L2886" s="11"/>
    </row>
    <row r="2887" spans="1:12" ht="16.149999999999999" customHeight="1" x14ac:dyDescent="0.25">
      <c r="A2887" s="9" t="s">
        <v>192</v>
      </c>
      <c r="B2887" s="7">
        <v>2024</v>
      </c>
      <c r="C2887" s="296" t="s">
        <v>33</v>
      </c>
      <c r="D2887" s="307">
        <v>2024</v>
      </c>
      <c r="E2887" s="307" t="s">
        <v>194</v>
      </c>
      <c r="F2887" s="65">
        <f t="shared" si="177"/>
        <v>0</v>
      </c>
      <c r="G2887" s="66" t="str">
        <f t="shared" si="178"/>
        <v>2013+</v>
      </c>
      <c r="H2887" s="67" t="str">
        <f t="shared" si="180"/>
        <v>2024-T7 Single-0</v>
      </c>
      <c r="I2887" s="302">
        <v>6.61766462136344E-4</v>
      </c>
      <c r="J2887" s="305">
        <f>VLOOKUP(H2887,T7_ReductionFactor!$G$10:$H$3591,2,FALSE)</f>
        <v>0.95021924629695986</v>
      </c>
      <c r="K2887" s="75">
        <f t="shared" si="179"/>
        <v>6.2882322887580246E-4</v>
      </c>
      <c r="L2887" s="11"/>
    </row>
    <row r="2888" spans="1:12" ht="16.149999999999999" customHeight="1" x14ac:dyDescent="0.25">
      <c r="A2888" s="9" t="s">
        <v>192</v>
      </c>
      <c r="B2888" s="7">
        <v>2024</v>
      </c>
      <c r="C2888" s="296" t="s">
        <v>33</v>
      </c>
      <c r="D2888" s="307">
        <v>2023</v>
      </c>
      <c r="E2888" s="307" t="s">
        <v>194</v>
      </c>
      <c r="F2888" s="65">
        <f t="shared" si="177"/>
        <v>1</v>
      </c>
      <c r="G2888" s="66" t="str">
        <f t="shared" si="178"/>
        <v>2013+</v>
      </c>
      <c r="H2888" s="67" t="str">
        <f t="shared" si="180"/>
        <v>2024-T7 Single-1</v>
      </c>
      <c r="I2888" s="302">
        <v>9.7801232957909893E-4</v>
      </c>
      <c r="J2888" s="305">
        <f>VLOOKUP(H2888,T7_ReductionFactor!$G$10:$H$3591,2,FALSE)</f>
        <v>0.91351839638517329</v>
      </c>
      <c r="K2888" s="75">
        <f t="shared" si="179"/>
        <v>8.9343225496202599E-4</v>
      </c>
      <c r="L2888" s="11"/>
    </row>
    <row r="2889" spans="1:12" ht="16.149999999999999" customHeight="1" x14ac:dyDescent="0.25">
      <c r="A2889" s="9" t="s">
        <v>192</v>
      </c>
      <c r="B2889" s="7">
        <v>2024</v>
      </c>
      <c r="C2889" s="296" t="s">
        <v>33</v>
      </c>
      <c r="D2889" s="307">
        <v>2022</v>
      </c>
      <c r="E2889" s="307" t="s">
        <v>194</v>
      </c>
      <c r="F2889" s="65">
        <f t="shared" ref="F2889:F2952" si="181">B2889-D2889</f>
        <v>2</v>
      </c>
      <c r="G2889" s="66" t="str">
        <f t="shared" ref="G2889:G2952" si="182">IF(D2889&lt;1998,"Pre1997",IF(D2889&lt;2008,"1997-06",IF(D2889&lt;2011,"2007-09",IF(D2889&lt;2014,"2010-12","2013+"))))</f>
        <v>2013+</v>
      </c>
      <c r="H2889" s="67" t="str">
        <f t="shared" si="180"/>
        <v>2024-T7 Single-2</v>
      </c>
      <c r="I2889" s="302">
        <v>1.01357280792132E-3</v>
      </c>
      <c r="J2889" s="305">
        <f>VLOOKUP(H2889,T7_ReductionFactor!$G$10:$H$3591,2,FALSE)</f>
        <v>0.88570621563310858</v>
      </c>
      <c r="K2889" s="75">
        <f t="shared" ref="K2889:K2952" si="183">I2889*J2889</f>
        <v>8.9772773597261604E-4</v>
      </c>
      <c r="L2889" s="11"/>
    </row>
    <row r="2890" spans="1:12" ht="16.149999999999999" customHeight="1" x14ac:dyDescent="0.25">
      <c r="A2890" s="9" t="s">
        <v>192</v>
      </c>
      <c r="B2890" s="7">
        <v>2024</v>
      </c>
      <c r="C2890" s="296" t="s">
        <v>33</v>
      </c>
      <c r="D2890" s="307">
        <v>2021</v>
      </c>
      <c r="E2890" s="307" t="s">
        <v>194</v>
      </c>
      <c r="F2890" s="65">
        <f t="shared" si="181"/>
        <v>3</v>
      </c>
      <c r="G2890" s="66" t="str">
        <f t="shared" si="182"/>
        <v>2013+</v>
      </c>
      <c r="H2890" s="67" t="str">
        <f t="shared" ref="H2890:H2953" si="184">CONCATENATE(B2890,"-",C2890,"-",F2890)</f>
        <v>2024-T7 Single-3</v>
      </c>
      <c r="I2890" s="302">
        <v>1.06592816058157E-3</v>
      </c>
      <c r="J2890" s="305">
        <f>VLOOKUP(H2890,T7_ReductionFactor!$G$10:$H$3591,2,FALSE)</f>
        <v>0.86411695493179874</v>
      </c>
      <c r="K2890" s="75">
        <f t="shared" si="183"/>
        <v>9.2108659629779965E-4</v>
      </c>
      <c r="L2890" s="11"/>
    </row>
    <row r="2891" spans="1:12" ht="16.149999999999999" customHeight="1" x14ac:dyDescent="0.25">
      <c r="A2891" s="9" t="s">
        <v>192</v>
      </c>
      <c r="B2891" s="7">
        <v>2024</v>
      </c>
      <c r="C2891" s="296" t="s">
        <v>33</v>
      </c>
      <c r="D2891" s="307">
        <v>2020</v>
      </c>
      <c r="E2891" s="307" t="s">
        <v>194</v>
      </c>
      <c r="F2891" s="65">
        <f t="shared" si="181"/>
        <v>4</v>
      </c>
      <c r="G2891" s="66" t="str">
        <f t="shared" si="182"/>
        <v>2013+</v>
      </c>
      <c r="H2891" s="67" t="str">
        <f t="shared" si="184"/>
        <v>2024-T7 Single-4</v>
      </c>
      <c r="I2891" s="302">
        <v>1.15045461286809E-3</v>
      </c>
      <c r="J2891" s="305">
        <f>VLOOKUP(H2891,T7_ReductionFactor!$G$10:$H$3591,2,FALSE)</f>
        <v>0.84698845302361381</v>
      </c>
      <c r="K2891" s="75">
        <f t="shared" si="183"/>
        <v>9.7442177282702411E-4</v>
      </c>
      <c r="L2891" s="11"/>
    </row>
    <row r="2892" spans="1:12" ht="16.149999999999999" customHeight="1" x14ac:dyDescent="0.25">
      <c r="A2892" s="9" t="s">
        <v>192</v>
      </c>
      <c r="B2892" s="7">
        <v>2024</v>
      </c>
      <c r="C2892" s="296" t="s">
        <v>33</v>
      </c>
      <c r="D2892" s="307">
        <v>2019</v>
      </c>
      <c r="E2892" s="307" t="s">
        <v>194</v>
      </c>
      <c r="F2892" s="65">
        <f t="shared" si="181"/>
        <v>5</v>
      </c>
      <c r="G2892" s="66" t="str">
        <f t="shared" si="182"/>
        <v>2013+</v>
      </c>
      <c r="H2892" s="67" t="str">
        <f t="shared" si="184"/>
        <v>2024-T7 Single-5</v>
      </c>
      <c r="I2892" s="302">
        <v>1.19750530226906E-3</v>
      </c>
      <c r="J2892" s="305">
        <f>VLOOKUP(H2892,T7_ReductionFactor!$G$10:$H$3591,2,FALSE)</f>
        <v>0.8331128294752973</v>
      </c>
      <c r="K2892" s="75">
        <f t="shared" si="183"/>
        <v>9.976570306850477E-4</v>
      </c>
      <c r="L2892" s="11"/>
    </row>
    <row r="2893" spans="1:12" ht="16.149999999999999" customHeight="1" x14ac:dyDescent="0.25">
      <c r="A2893" s="9" t="s">
        <v>192</v>
      </c>
      <c r="B2893" s="7">
        <v>2024</v>
      </c>
      <c r="C2893" s="296" t="s">
        <v>33</v>
      </c>
      <c r="D2893" s="307">
        <v>2018</v>
      </c>
      <c r="E2893" s="307" t="s">
        <v>194</v>
      </c>
      <c r="F2893" s="65">
        <f t="shared" si="181"/>
        <v>6</v>
      </c>
      <c r="G2893" s="66" t="str">
        <f t="shared" si="182"/>
        <v>2013+</v>
      </c>
      <c r="H2893" s="67" t="str">
        <f t="shared" si="184"/>
        <v>2024-T7 Single-6</v>
      </c>
      <c r="I2893" s="302">
        <v>1.21733686049559E-3</v>
      </c>
      <c r="J2893" s="305">
        <f>VLOOKUP(H2893,T7_ReductionFactor!$G$10:$H$3591,2,FALSE)</f>
        <v>0.82163905742064602</v>
      </c>
      <c r="K2893" s="75">
        <f t="shared" si="183"/>
        <v>1.0002115106210051E-3</v>
      </c>
      <c r="L2893" s="11"/>
    </row>
    <row r="2894" spans="1:12" ht="16.149999999999999" customHeight="1" x14ac:dyDescent="0.25">
      <c r="A2894" s="9" t="s">
        <v>192</v>
      </c>
      <c r="B2894" s="7">
        <v>2024</v>
      </c>
      <c r="C2894" s="296" t="s">
        <v>33</v>
      </c>
      <c r="D2894" s="307">
        <v>2017</v>
      </c>
      <c r="E2894" s="307" t="s">
        <v>194</v>
      </c>
      <c r="F2894" s="65">
        <f t="shared" si="181"/>
        <v>7</v>
      </c>
      <c r="G2894" s="66" t="str">
        <f t="shared" si="182"/>
        <v>2013+</v>
      </c>
      <c r="H2894" s="67" t="str">
        <f t="shared" si="184"/>
        <v>2024-T7 Single-7</v>
      </c>
      <c r="I2894" s="302">
        <v>1.22786814142833E-3</v>
      </c>
      <c r="J2894" s="305">
        <f>VLOOKUP(H2894,T7_ReductionFactor!$G$10:$H$3591,2,FALSE)</f>
        <v>0.81195496013729995</v>
      </c>
      <c r="K2894" s="75">
        <f t="shared" si="183"/>
        <v>9.969736278273003E-4</v>
      </c>
      <c r="L2894" s="11"/>
    </row>
    <row r="2895" spans="1:12" ht="16.149999999999999" customHeight="1" x14ac:dyDescent="0.25">
      <c r="A2895" s="9" t="s">
        <v>192</v>
      </c>
      <c r="B2895" s="7">
        <v>2024</v>
      </c>
      <c r="C2895" s="296" t="s">
        <v>33</v>
      </c>
      <c r="D2895" s="307">
        <v>2016</v>
      </c>
      <c r="E2895" s="307" t="s">
        <v>194</v>
      </c>
      <c r="F2895" s="65">
        <f t="shared" si="181"/>
        <v>8</v>
      </c>
      <c r="G2895" s="66" t="str">
        <f t="shared" si="182"/>
        <v>2013+</v>
      </c>
      <c r="H2895" s="67" t="str">
        <f t="shared" si="184"/>
        <v>2024-T7 Single-8</v>
      </c>
      <c r="I2895" s="302">
        <v>3.22698118898887E-3</v>
      </c>
      <c r="J2895" s="305">
        <f>VLOOKUP(H2895,T7_ReductionFactor!$G$10:$H$3591,2,FALSE)</f>
        <v>0.8036149678706781</v>
      </c>
      <c r="K2895" s="75">
        <f t="shared" si="183"/>
        <v>2.5932503845085735E-3</v>
      </c>
      <c r="L2895" s="11"/>
    </row>
    <row r="2896" spans="1:12" ht="16.149999999999999" customHeight="1" x14ac:dyDescent="0.25">
      <c r="A2896" s="9" t="s">
        <v>192</v>
      </c>
      <c r="B2896" s="7">
        <v>2024</v>
      </c>
      <c r="C2896" s="296" t="s">
        <v>33</v>
      </c>
      <c r="D2896" s="307">
        <v>2015</v>
      </c>
      <c r="E2896" s="307" t="s">
        <v>194</v>
      </c>
      <c r="F2896" s="65">
        <f t="shared" si="181"/>
        <v>9</v>
      </c>
      <c r="G2896" s="66" t="str">
        <f t="shared" si="182"/>
        <v>2013+</v>
      </c>
      <c r="H2896" s="67" t="str">
        <f t="shared" si="184"/>
        <v>2024-T7 Single-9</v>
      </c>
      <c r="I2896" s="302">
        <v>6.73906477571945E-3</v>
      </c>
      <c r="J2896" s="305">
        <f>VLOOKUP(H2896,T7_ReductionFactor!$G$10:$H$3591,2,FALSE)</f>
        <v>0.79629640452211492</v>
      </c>
      <c r="K2896" s="75">
        <f t="shared" si="183"/>
        <v>5.366293050747031E-3</v>
      </c>
      <c r="L2896" s="11"/>
    </row>
    <row r="2897" spans="1:12" ht="16.149999999999999" customHeight="1" x14ac:dyDescent="0.25">
      <c r="A2897" s="9" t="s">
        <v>192</v>
      </c>
      <c r="B2897" s="7">
        <v>2024</v>
      </c>
      <c r="C2897" s="296" t="s">
        <v>33</v>
      </c>
      <c r="D2897" s="307">
        <v>2014</v>
      </c>
      <c r="E2897" s="307" t="s">
        <v>194</v>
      </c>
      <c r="F2897" s="65">
        <f t="shared" si="181"/>
        <v>10</v>
      </c>
      <c r="G2897" s="66" t="str">
        <f t="shared" si="182"/>
        <v>2013+</v>
      </c>
      <c r="H2897" s="67" t="str">
        <f t="shared" si="184"/>
        <v>2024-T7 Single-10</v>
      </c>
      <c r="I2897" s="302">
        <v>3.7184115286003302E-3</v>
      </c>
      <c r="J2897" s="305">
        <f>VLOOKUP(H2897,T7_ReductionFactor!$G$10:$H$3591,2,FALSE)</f>
        <v>0.78977104261868825</v>
      </c>
      <c r="K2897" s="75">
        <f t="shared" si="183"/>
        <v>2.9366937498280332E-3</v>
      </c>
      <c r="L2897" s="11"/>
    </row>
    <row r="2898" spans="1:12" ht="16.149999999999999" customHeight="1" x14ac:dyDescent="0.25">
      <c r="A2898" s="9" t="s">
        <v>192</v>
      </c>
      <c r="B2898" s="7">
        <v>2024</v>
      </c>
      <c r="C2898" s="296" t="s">
        <v>33</v>
      </c>
      <c r="D2898" s="307">
        <v>2013</v>
      </c>
      <c r="E2898" s="307" t="s">
        <v>194</v>
      </c>
      <c r="F2898" s="65">
        <f t="shared" si="181"/>
        <v>11</v>
      </c>
      <c r="G2898" s="66" t="str">
        <f t="shared" si="182"/>
        <v>2010-12</v>
      </c>
      <c r="H2898" s="67" t="str">
        <f t="shared" si="184"/>
        <v>2024-T7 Single-11</v>
      </c>
      <c r="I2898" s="302">
        <v>3.4742343346205401E-3</v>
      </c>
      <c r="J2898" s="305">
        <f>VLOOKUP(H2898,T7_ReductionFactor!$G$10:$H$3591,2,FALSE)</f>
        <v>0.74844232000045308</v>
      </c>
      <c r="K2898" s="75">
        <f t="shared" si="183"/>
        <v>2.6002640056286275E-3</v>
      </c>
      <c r="L2898" s="11"/>
    </row>
    <row r="2899" spans="1:12" ht="16.149999999999999" customHeight="1" x14ac:dyDescent="0.25">
      <c r="A2899" s="9" t="s">
        <v>192</v>
      </c>
      <c r="B2899" s="7">
        <v>2024</v>
      </c>
      <c r="C2899" s="296" t="s">
        <v>33</v>
      </c>
      <c r="D2899" s="307">
        <v>2012</v>
      </c>
      <c r="E2899" s="307" t="s">
        <v>194</v>
      </c>
      <c r="F2899" s="65">
        <f t="shared" si="181"/>
        <v>12</v>
      </c>
      <c r="G2899" s="66" t="str">
        <f t="shared" si="182"/>
        <v>2010-12</v>
      </c>
      <c r="H2899" s="67" t="str">
        <f t="shared" si="184"/>
        <v>2024-T7 Single-12</v>
      </c>
      <c r="I2899" s="302">
        <v>4.8419754559073901E-3</v>
      </c>
      <c r="J2899" s="305">
        <f>VLOOKUP(H2899,T7_ReductionFactor!$G$10:$H$3591,2,FALSE)</f>
        <v>0.74374191339451334</v>
      </c>
      <c r="K2899" s="75">
        <f t="shared" si="183"/>
        <v>3.6011800901858335E-3</v>
      </c>
      <c r="L2899" s="11"/>
    </row>
    <row r="2900" spans="1:12" ht="16.149999999999999" customHeight="1" x14ac:dyDescent="0.25">
      <c r="A2900" s="9" t="s">
        <v>192</v>
      </c>
      <c r="B2900" s="7">
        <v>2024</v>
      </c>
      <c r="C2900" s="296" t="s">
        <v>33</v>
      </c>
      <c r="D2900" s="307">
        <v>2011</v>
      </c>
      <c r="E2900" s="307" t="s">
        <v>194</v>
      </c>
      <c r="F2900" s="65">
        <f t="shared" si="181"/>
        <v>13</v>
      </c>
      <c r="G2900" s="66" t="str">
        <f t="shared" si="182"/>
        <v>2010-12</v>
      </c>
      <c r="H2900" s="67" t="str">
        <f t="shared" si="184"/>
        <v>2024-T7 Single-13</v>
      </c>
      <c r="I2900" s="302">
        <v>1.8659914632355299E-5</v>
      </c>
      <c r="J2900" s="305">
        <f>VLOOKUP(H2900,T7_ReductionFactor!$G$10:$H$3591,2,FALSE)</f>
        <v>0.73954992226260208</v>
      </c>
      <c r="K2900" s="75">
        <f t="shared" si="183"/>
        <v>1.3799938415785152E-5</v>
      </c>
      <c r="L2900" s="11"/>
    </row>
    <row r="2901" spans="1:12" ht="16.149999999999999" customHeight="1" x14ac:dyDescent="0.25">
      <c r="A2901" s="9" t="s">
        <v>192</v>
      </c>
      <c r="B2901" s="7">
        <v>2024</v>
      </c>
      <c r="C2901" s="296" t="s">
        <v>33</v>
      </c>
      <c r="D2901" s="307">
        <v>2010</v>
      </c>
      <c r="E2901" s="307" t="s">
        <v>194</v>
      </c>
      <c r="F2901" s="65">
        <f t="shared" si="181"/>
        <v>14</v>
      </c>
      <c r="G2901" s="66" t="str">
        <f t="shared" si="182"/>
        <v>2007-09</v>
      </c>
      <c r="H2901" s="67" t="str">
        <f t="shared" si="184"/>
        <v>2024-T7 Single-14</v>
      </c>
      <c r="I2901" s="302">
        <v>1.2181800913142601E-5</v>
      </c>
      <c r="J2901" s="305">
        <f>VLOOKUP(H2901,T7_ReductionFactor!$G$10:$H$3591,2,FALSE)</f>
        <v>0.790370668732159</v>
      </c>
      <c r="K2901" s="75">
        <f t="shared" si="183"/>
        <v>9.6281381340825432E-6</v>
      </c>
      <c r="L2901" s="11"/>
    </row>
    <row r="2902" spans="1:12" ht="16.149999999999999" customHeight="1" x14ac:dyDescent="0.25">
      <c r="A2902" s="9" t="s">
        <v>192</v>
      </c>
      <c r="B2902" s="7">
        <v>2024</v>
      </c>
      <c r="C2902" s="296" t="s">
        <v>33</v>
      </c>
      <c r="D2902" s="307">
        <v>2009</v>
      </c>
      <c r="E2902" s="307" t="s">
        <v>194</v>
      </c>
      <c r="F2902" s="65">
        <f t="shared" si="181"/>
        <v>15</v>
      </c>
      <c r="G2902" s="66" t="str">
        <f t="shared" si="182"/>
        <v>2007-09</v>
      </c>
      <c r="H2902" s="67" t="str">
        <f t="shared" si="184"/>
        <v>2024-T7 Single-15</v>
      </c>
      <c r="I2902" s="302">
        <v>2.1414019072447399E-5</v>
      </c>
      <c r="J2902" s="305">
        <f>VLOOKUP(H2902,T7_ReductionFactor!$G$10:$H$3591,2,FALSE)</f>
        <v>0.78632119295546044</v>
      </c>
      <c r="K2902" s="75">
        <f t="shared" si="183"/>
        <v>1.6838297023017822E-5</v>
      </c>
      <c r="L2902" s="11"/>
    </row>
    <row r="2903" spans="1:12" ht="16.149999999999999" customHeight="1" x14ac:dyDescent="0.25">
      <c r="A2903" s="9" t="s">
        <v>192</v>
      </c>
      <c r="B2903" s="7">
        <v>2024</v>
      </c>
      <c r="C2903" s="296" t="s">
        <v>33</v>
      </c>
      <c r="D2903" s="307">
        <v>2008</v>
      </c>
      <c r="E2903" s="307" t="s">
        <v>194</v>
      </c>
      <c r="F2903" s="65">
        <f t="shared" si="181"/>
        <v>16</v>
      </c>
      <c r="G2903" s="66" t="str">
        <f t="shared" si="182"/>
        <v>2007-09</v>
      </c>
      <c r="H2903" s="67" t="str">
        <f t="shared" si="184"/>
        <v>2024-T7 Single-16</v>
      </c>
      <c r="I2903" s="302">
        <v>3.5378261290321999E-5</v>
      </c>
      <c r="J2903" s="305">
        <f>VLOOKUP(H2903,T7_ReductionFactor!$G$10:$H$3591,2,FALSE)</f>
        <v>0.78247220990631117</v>
      </c>
      <c r="K2903" s="75">
        <f t="shared" si="183"/>
        <v>2.7682506294481159E-5</v>
      </c>
      <c r="L2903" s="11"/>
    </row>
    <row r="2904" spans="1:12" ht="16.149999999999999" customHeight="1" x14ac:dyDescent="0.25">
      <c r="A2904" s="9" t="s">
        <v>192</v>
      </c>
      <c r="B2904" s="7">
        <v>2024</v>
      </c>
      <c r="C2904" s="296" t="s">
        <v>33</v>
      </c>
      <c r="D2904" s="307">
        <v>2007</v>
      </c>
      <c r="E2904" s="307" t="s">
        <v>194</v>
      </c>
      <c r="F2904" s="65">
        <f t="shared" si="181"/>
        <v>17</v>
      </c>
      <c r="G2904" s="66" t="str">
        <f t="shared" si="182"/>
        <v>1997-06</v>
      </c>
      <c r="H2904" s="67" t="str">
        <f t="shared" si="184"/>
        <v>2024-T7 Single-17</v>
      </c>
      <c r="I2904" s="302">
        <v>3.3370112194866801E-4</v>
      </c>
      <c r="J2904" s="305">
        <f>VLOOKUP(H2904,T7_ReductionFactor!$G$10:$H$3591,2,FALSE)</f>
        <v>0.88760674918700233</v>
      </c>
      <c r="K2904" s="75">
        <f t="shared" si="183"/>
        <v>2.9619536805291266E-4</v>
      </c>
      <c r="L2904" s="11"/>
    </row>
    <row r="2905" spans="1:12" ht="16.149999999999999" customHeight="1" x14ac:dyDescent="0.25">
      <c r="A2905" s="9" t="s">
        <v>192</v>
      </c>
      <c r="B2905" s="7">
        <v>2024</v>
      </c>
      <c r="C2905" s="296" t="s">
        <v>33</v>
      </c>
      <c r="D2905" s="307">
        <v>2006</v>
      </c>
      <c r="E2905" s="307" t="s">
        <v>194</v>
      </c>
      <c r="F2905" s="65">
        <f t="shared" si="181"/>
        <v>18</v>
      </c>
      <c r="G2905" s="66" t="str">
        <f t="shared" si="182"/>
        <v>1997-06</v>
      </c>
      <c r="H2905" s="67" t="str">
        <f t="shared" si="184"/>
        <v>2024-T7 Single-18</v>
      </c>
      <c r="I2905" s="302">
        <v>3.3931094342974199E-4</v>
      </c>
      <c r="J2905" s="305">
        <f>VLOOKUP(H2905,T7_ReductionFactor!$G$10:$H$3591,2,FALSE)</f>
        <v>0.88528572751482859</v>
      </c>
      <c r="K2905" s="75">
        <f t="shared" si="183"/>
        <v>3.0038713540794196E-4</v>
      </c>
      <c r="L2905" s="11"/>
    </row>
    <row r="2906" spans="1:12" ht="16.149999999999999" customHeight="1" x14ac:dyDescent="0.25">
      <c r="A2906" s="9" t="s">
        <v>192</v>
      </c>
      <c r="B2906" s="7">
        <v>2024</v>
      </c>
      <c r="C2906" s="296" t="s">
        <v>33</v>
      </c>
      <c r="D2906" s="307">
        <v>2005</v>
      </c>
      <c r="E2906" s="307" t="s">
        <v>194</v>
      </c>
      <c r="F2906" s="65">
        <f t="shared" si="181"/>
        <v>19</v>
      </c>
      <c r="G2906" s="66" t="str">
        <f t="shared" si="182"/>
        <v>1997-06</v>
      </c>
      <c r="H2906" s="67" t="str">
        <f t="shared" si="184"/>
        <v>2024-T7 Single-19</v>
      </c>
      <c r="I2906" s="302">
        <v>3.0058022334003798E-4</v>
      </c>
      <c r="J2906" s="305">
        <f>VLOOKUP(H2906,T7_ReductionFactor!$G$10:$H$3591,2,FALSE)</f>
        <v>0.88306346781787026</v>
      </c>
      <c r="K2906" s="75">
        <f t="shared" si="183"/>
        <v>2.6543141438012386E-4</v>
      </c>
      <c r="L2906" s="11"/>
    </row>
    <row r="2907" spans="1:12" ht="16.149999999999999" customHeight="1" x14ac:dyDescent="0.25">
      <c r="A2907" s="9" t="s">
        <v>192</v>
      </c>
      <c r="B2907" s="7">
        <v>2024</v>
      </c>
      <c r="C2907" s="296" t="s">
        <v>33</v>
      </c>
      <c r="D2907" s="307">
        <v>2004</v>
      </c>
      <c r="E2907" s="307" t="s">
        <v>194</v>
      </c>
      <c r="F2907" s="65">
        <f t="shared" si="181"/>
        <v>20</v>
      </c>
      <c r="G2907" s="66" t="str">
        <f t="shared" si="182"/>
        <v>1997-06</v>
      </c>
      <c r="H2907" s="67" t="str">
        <f t="shared" si="184"/>
        <v>2024-T7 Single-20</v>
      </c>
      <c r="I2907" s="302">
        <v>2.3718192708009701E-4</v>
      </c>
      <c r="J2907" s="305">
        <f>VLOOKUP(H2907,T7_ReductionFactor!$G$10:$H$3591,2,FALSE)</f>
        <v>0.88093794037956308</v>
      </c>
      <c r="K2907" s="75">
        <f t="shared" si="183"/>
        <v>2.0894255833719638E-4</v>
      </c>
      <c r="L2907" s="11"/>
    </row>
    <row r="2908" spans="1:12" ht="16.149999999999999" customHeight="1" x14ac:dyDescent="0.25">
      <c r="A2908" s="9" t="s">
        <v>192</v>
      </c>
      <c r="B2908" s="7">
        <v>2024</v>
      </c>
      <c r="C2908" s="296" t="s">
        <v>33</v>
      </c>
      <c r="D2908" s="307">
        <v>2003</v>
      </c>
      <c r="E2908" s="307" t="s">
        <v>194</v>
      </c>
      <c r="F2908" s="65">
        <f t="shared" si="181"/>
        <v>21</v>
      </c>
      <c r="G2908" s="66" t="str">
        <f t="shared" si="182"/>
        <v>1997-06</v>
      </c>
      <c r="H2908" s="67" t="str">
        <f t="shared" si="184"/>
        <v>2024-T7 Single-21</v>
      </c>
      <c r="I2908" s="302">
        <v>2.4755860710499002E-4</v>
      </c>
      <c r="J2908" s="305">
        <f>VLOOKUP(H2908,T7_ReductionFactor!$G$10:$H$3591,2,FALSE)</f>
        <v>0.92407863850531224</v>
      </c>
      <c r="K2908" s="75">
        <f t="shared" si="183"/>
        <v>2.2876362060385069E-4</v>
      </c>
      <c r="L2908" s="11"/>
    </row>
    <row r="2909" spans="1:12" ht="16.149999999999999" customHeight="1" x14ac:dyDescent="0.25">
      <c r="A2909" s="9" t="s">
        <v>192</v>
      </c>
      <c r="B2909" s="7">
        <v>2024</v>
      </c>
      <c r="C2909" s="296" t="s">
        <v>33</v>
      </c>
      <c r="D2909" s="307">
        <v>2002</v>
      </c>
      <c r="E2909" s="307" t="s">
        <v>194</v>
      </c>
      <c r="F2909" s="65">
        <f t="shared" si="181"/>
        <v>22</v>
      </c>
      <c r="G2909" s="66" t="str">
        <f t="shared" si="182"/>
        <v>1997-06</v>
      </c>
      <c r="H2909" s="67" t="str">
        <f t="shared" si="184"/>
        <v>2024-T7 Single-22</v>
      </c>
      <c r="I2909" s="302">
        <v>1.7040766649295799E-4</v>
      </c>
      <c r="J2909" s="305">
        <f>VLOOKUP(H2909,T7_ReductionFactor!$G$10:$H$3591,2,FALSE)</f>
        <v>0.92293546693507167</v>
      </c>
      <c r="K2909" s="75">
        <f t="shared" si="183"/>
        <v>1.5727527924399415E-4</v>
      </c>
      <c r="L2909" s="11"/>
    </row>
    <row r="2910" spans="1:12" ht="16.149999999999999" customHeight="1" x14ac:dyDescent="0.25">
      <c r="A2910" s="9" t="s">
        <v>192</v>
      </c>
      <c r="B2910" s="7">
        <v>2024</v>
      </c>
      <c r="C2910" s="296" t="s">
        <v>33</v>
      </c>
      <c r="D2910" s="307">
        <v>2001</v>
      </c>
      <c r="E2910" s="307" t="s">
        <v>194</v>
      </c>
      <c r="F2910" s="65">
        <f t="shared" si="181"/>
        <v>23</v>
      </c>
      <c r="G2910" s="66" t="str">
        <f t="shared" si="182"/>
        <v>1997-06</v>
      </c>
      <c r="H2910" s="67" t="str">
        <f t="shared" si="184"/>
        <v>2024-T7 Single-23</v>
      </c>
      <c r="I2910" s="302">
        <v>2.2754363985336999E-4</v>
      </c>
      <c r="J2910" s="305">
        <f>VLOOKUP(H2910,T7_ReductionFactor!$G$10:$H$3591,2,FALSE)</f>
        <v>0.92184730207650323</v>
      </c>
      <c r="K2910" s="75">
        <f t="shared" si="183"/>
        <v>2.0976049050349662E-4</v>
      </c>
      <c r="L2910" s="11"/>
    </row>
    <row r="2911" spans="1:12" ht="16.149999999999999" customHeight="1" x14ac:dyDescent="0.25">
      <c r="A2911" s="9" t="s">
        <v>192</v>
      </c>
      <c r="B2911" s="7">
        <v>2024</v>
      </c>
      <c r="C2911" s="296" t="s">
        <v>33</v>
      </c>
      <c r="D2911" s="307">
        <v>2000</v>
      </c>
      <c r="E2911" s="307" t="s">
        <v>194</v>
      </c>
      <c r="F2911" s="65">
        <f t="shared" si="181"/>
        <v>24</v>
      </c>
      <c r="G2911" s="66" t="str">
        <f t="shared" si="182"/>
        <v>1997-06</v>
      </c>
      <c r="H2911" s="67" t="str">
        <f t="shared" si="184"/>
        <v>2024-T7 Single-24</v>
      </c>
      <c r="I2911" s="302">
        <v>3.20036225740277E-4</v>
      </c>
      <c r="J2911" s="305">
        <f>VLOOKUP(H2911,T7_ReductionFactor!$G$10:$H$3591,2,FALSE)</f>
        <v>0.92081244084403446</v>
      </c>
      <c r="K2911" s="75">
        <f t="shared" si="183"/>
        <v>2.9469333818241686E-4</v>
      </c>
      <c r="L2911" s="11"/>
    </row>
    <row r="2912" spans="1:12" ht="16.149999999999999" customHeight="1" x14ac:dyDescent="0.25">
      <c r="A2912" s="9" t="s">
        <v>192</v>
      </c>
      <c r="B2912" s="7">
        <v>2024</v>
      </c>
      <c r="C2912" s="296" t="s">
        <v>33</v>
      </c>
      <c r="D2912" s="307">
        <v>1999</v>
      </c>
      <c r="E2912" s="307" t="s">
        <v>194</v>
      </c>
      <c r="F2912" s="65">
        <f t="shared" si="181"/>
        <v>25</v>
      </c>
      <c r="G2912" s="66" t="str">
        <f t="shared" si="182"/>
        <v>1997-06</v>
      </c>
      <c r="H2912" s="67" t="str">
        <f t="shared" si="184"/>
        <v>2024-T7 Single-25</v>
      </c>
      <c r="I2912" s="302">
        <v>2.9781481574351303E-4</v>
      </c>
      <c r="J2912" s="305">
        <f>VLOOKUP(H2912,T7_ReductionFactor!$G$10:$H$3591,2,FALSE)</f>
        <v>0.91982902699612223</v>
      </c>
      <c r="K2912" s="75">
        <f t="shared" si="183"/>
        <v>2.73938712190385E-4</v>
      </c>
      <c r="L2912" s="11"/>
    </row>
    <row r="2913" spans="1:12" ht="16.149999999999999" customHeight="1" x14ac:dyDescent="0.25">
      <c r="A2913" s="9" t="s">
        <v>192</v>
      </c>
      <c r="B2913" s="7">
        <v>2024</v>
      </c>
      <c r="C2913" s="296" t="s">
        <v>33</v>
      </c>
      <c r="D2913" s="307">
        <v>1998</v>
      </c>
      <c r="E2913" s="307" t="s">
        <v>194</v>
      </c>
      <c r="F2913" s="65">
        <f t="shared" si="181"/>
        <v>26</v>
      </c>
      <c r="G2913" s="66" t="str">
        <f t="shared" si="182"/>
        <v>1997-06</v>
      </c>
      <c r="H2913" s="67" t="str">
        <f t="shared" si="184"/>
        <v>2024-T7 Single-26</v>
      </c>
      <c r="I2913" s="302">
        <v>2.2095515616288899E-4</v>
      </c>
      <c r="J2913" s="305">
        <f>VLOOKUP(H2913,T7_ReductionFactor!$G$10:$H$3591,2,FALSE)</f>
        <v>0.9188953351185104</v>
      </c>
      <c r="K2913" s="75">
        <f t="shared" si="183"/>
        <v>2.0303466226846069E-4</v>
      </c>
      <c r="L2913" s="11"/>
    </row>
    <row r="2914" spans="1:12" ht="16.149999999999999" customHeight="1" x14ac:dyDescent="0.25">
      <c r="A2914" s="9" t="s">
        <v>192</v>
      </c>
      <c r="B2914" s="7">
        <v>2024</v>
      </c>
      <c r="C2914" s="296" t="s">
        <v>33</v>
      </c>
      <c r="D2914" s="307">
        <v>1997</v>
      </c>
      <c r="E2914" s="307" t="s">
        <v>194</v>
      </c>
      <c r="F2914" s="65">
        <f t="shared" si="181"/>
        <v>27</v>
      </c>
      <c r="G2914" s="66" t="str">
        <f t="shared" si="182"/>
        <v>Pre1997</v>
      </c>
      <c r="H2914" s="67" t="str">
        <f t="shared" si="184"/>
        <v>2024-T7 Single-27</v>
      </c>
      <c r="I2914" s="302">
        <v>1.7514054639655401E-4</v>
      </c>
      <c r="J2914" s="305">
        <f>VLOOKUP(H2914,T7_ReductionFactor!$G$10:$H$3591,2,FALSE)</f>
        <v>0.91800964030271071</v>
      </c>
      <c r="K2914" s="75">
        <f t="shared" si="183"/>
        <v>1.6078070999992077E-4</v>
      </c>
      <c r="L2914" s="11"/>
    </row>
    <row r="2915" spans="1:12" ht="16.149999999999999" customHeight="1" x14ac:dyDescent="0.25">
      <c r="A2915" s="9" t="s">
        <v>192</v>
      </c>
      <c r="B2915" s="7">
        <v>2024</v>
      </c>
      <c r="C2915" s="296" t="s">
        <v>33</v>
      </c>
      <c r="D2915" s="307">
        <v>1996</v>
      </c>
      <c r="E2915" s="307" t="s">
        <v>194</v>
      </c>
      <c r="F2915" s="65">
        <f t="shared" si="181"/>
        <v>28</v>
      </c>
      <c r="G2915" s="66" t="str">
        <f t="shared" si="182"/>
        <v>Pre1997</v>
      </c>
      <c r="H2915" s="67" t="str">
        <f t="shared" si="184"/>
        <v>2024-T7 Single-28</v>
      </c>
      <c r="I2915" s="302">
        <v>2.10200516367534E-4</v>
      </c>
      <c r="J2915" s="305">
        <f>VLOOKUP(H2915,T7_ReductionFactor!$G$10:$H$3591,2,FALSE)</f>
        <v>0.91717016579707888</v>
      </c>
      <c r="K2915" s="75">
        <f t="shared" si="183"/>
        <v>1.9278964244744275E-4</v>
      </c>
      <c r="L2915" s="11"/>
    </row>
    <row r="2916" spans="1:12" ht="16.149999999999999" customHeight="1" x14ac:dyDescent="0.25">
      <c r="A2916" s="9" t="s">
        <v>192</v>
      </c>
      <c r="B2916" s="7">
        <v>2024</v>
      </c>
      <c r="C2916" s="296" t="s">
        <v>33</v>
      </c>
      <c r="D2916" s="307">
        <v>1995</v>
      </c>
      <c r="E2916" s="307" t="s">
        <v>194</v>
      </c>
      <c r="F2916" s="65">
        <f t="shared" si="181"/>
        <v>29</v>
      </c>
      <c r="G2916" s="66" t="str">
        <f t="shared" si="182"/>
        <v>Pre1997</v>
      </c>
      <c r="H2916" s="67" t="str">
        <f t="shared" si="184"/>
        <v>2024-T7 Single-29</v>
      </c>
      <c r="I2916" s="302">
        <v>2.28341492398388E-4</v>
      </c>
      <c r="J2916" s="305">
        <f>VLOOKUP(H2916,T7_ReductionFactor!$G$10:$H$3591,2,FALSE)</f>
        <v>0.91637515522249391</v>
      </c>
      <c r="K2916" s="75">
        <f t="shared" si="183"/>
        <v>2.0924647054030871E-4</v>
      </c>
      <c r="L2916" s="11"/>
    </row>
    <row r="2917" spans="1:12" ht="16.149999999999999" customHeight="1" x14ac:dyDescent="0.25">
      <c r="A2917" s="9" t="s">
        <v>192</v>
      </c>
      <c r="B2917" s="7">
        <v>2024</v>
      </c>
      <c r="C2917" s="296" t="s">
        <v>33</v>
      </c>
      <c r="D2917" s="307">
        <v>1994</v>
      </c>
      <c r="E2917" s="307" t="s">
        <v>194</v>
      </c>
      <c r="F2917" s="65">
        <f t="shared" si="181"/>
        <v>30</v>
      </c>
      <c r="G2917" s="66" t="str">
        <f t="shared" si="182"/>
        <v>Pre1997</v>
      </c>
      <c r="H2917" s="67" t="str">
        <f t="shared" si="184"/>
        <v>2024-T7 Single-30</v>
      </c>
      <c r="I2917" s="302">
        <v>1.6909626696074001E-4</v>
      </c>
      <c r="J2917" s="305">
        <f>VLOOKUP(H2917,T7_ReductionFactor!$G$10:$H$3591,2,FALSE)</f>
        <v>0.91562299263608715</v>
      </c>
      <c r="K2917" s="75">
        <f t="shared" si="183"/>
        <v>1.5482842999818347E-4</v>
      </c>
      <c r="L2917" s="11"/>
    </row>
    <row r="2918" spans="1:12" ht="16.149999999999999" customHeight="1" x14ac:dyDescent="0.25">
      <c r="A2918" s="9" t="s">
        <v>192</v>
      </c>
      <c r="B2918" s="7">
        <v>2024</v>
      </c>
      <c r="C2918" s="296" t="s">
        <v>33</v>
      </c>
      <c r="D2918" s="307">
        <v>1993</v>
      </c>
      <c r="E2918" s="307" t="s">
        <v>194</v>
      </c>
      <c r="F2918" s="65">
        <f t="shared" si="181"/>
        <v>31</v>
      </c>
      <c r="G2918" s="66" t="str">
        <f t="shared" si="182"/>
        <v>Pre1997</v>
      </c>
      <c r="H2918" s="67" t="str">
        <f t="shared" si="184"/>
        <v>2024-T7 Single-31</v>
      </c>
      <c r="I2918" s="302">
        <v>1.7827426845720801E-4</v>
      </c>
      <c r="J2918" s="305">
        <f>VLOOKUP(H2918,T7_ReductionFactor!$G$10:$H$3591,2,FALSE)</f>
        <v>1</v>
      </c>
      <c r="K2918" s="75">
        <f t="shared" si="183"/>
        <v>1.7827426845720801E-4</v>
      </c>
      <c r="L2918" s="11"/>
    </row>
    <row r="2919" spans="1:12" ht="16.149999999999999" customHeight="1" x14ac:dyDescent="0.25">
      <c r="A2919" s="9" t="s">
        <v>192</v>
      </c>
      <c r="B2919" s="7">
        <v>2024</v>
      </c>
      <c r="C2919" s="296" t="s">
        <v>33</v>
      </c>
      <c r="D2919" s="307">
        <v>1992</v>
      </c>
      <c r="E2919" s="307" t="s">
        <v>194</v>
      </c>
      <c r="F2919" s="65">
        <f t="shared" si="181"/>
        <v>32</v>
      </c>
      <c r="G2919" s="66" t="str">
        <f t="shared" si="182"/>
        <v>Pre1997</v>
      </c>
      <c r="H2919" s="67" t="str">
        <f t="shared" si="184"/>
        <v>2024-T7 Single-32</v>
      </c>
      <c r="I2919" s="302">
        <v>1.4429377946278599E-4</v>
      </c>
      <c r="J2919" s="305">
        <f>VLOOKUP(H2919,T7_ReductionFactor!$G$10:$H$3591,2,FALSE)</f>
        <v>1</v>
      </c>
      <c r="K2919" s="75">
        <f t="shared" si="183"/>
        <v>1.4429377946278599E-4</v>
      </c>
      <c r="L2919" s="11"/>
    </row>
    <row r="2920" spans="1:12" ht="16.149999999999999" customHeight="1" x14ac:dyDescent="0.25">
      <c r="A2920" s="9" t="s">
        <v>192</v>
      </c>
      <c r="B2920" s="7">
        <v>2024</v>
      </c>
      <c r="C2920" s="296" t="s">
        <v>33</v>
      </c>
      <c r="D2920" s="307">
        <v>1991</v>
      </c>
      <c r="E2920" s="307" t="s">
        <v>194</v>
      </c>
      <c r="F2920" s="65">
        <f t="shared" si="181"/>
        <v>33</v>
      </c>
      <c r="G2920" s="66" t="str">
        <f t="shared" si="182"/>
        <v>Pre1997</v>
      </c>
      <c r="H2920" s="67" t="str">
        <f t="shared" si="184"/>
        <v>2024-T7 Single-33</v>
      </c>
      <c r="I2920" s="302">
        <v>1.33365810260038E-4</v>
      </c>
      <c r="J2920" s="305">
        <f>VLOOKUP(H2920,T7_ReductionFactor!$G$10:$H$3591,2,FALSE)</f>
        <v>1</v>
      </c>
      <c r="K2920" s="75">
        <f t="shared" si="183"/>
        <v>1.33365810260038E-4</v>
      </c>
      <c r="L2920" s="11"/>
    </row>
    <row r="2921" spans="1:12" ht="16.149999999999999" customHeight="1" x14ac:dyDescent="0.25">
      <c r="A2921" s="9" t="s">
        <v>192</v>
      </c>
      <c r="B2921" s="7">
        <v>2024</v>
      </c>
      <c r="C2921" s="296" t="s">
        <v>33</v>
      </c>
      <c r="D2921" s="307">
        <v>1990</v>
      </c>
      <c r="E2921" s="307" t="s">
        <v>194</v>
      </c>
      <c r="F2921" s="65">
        <f t="shared" si="181"/>
        <v>34</v>
      </c>
      <c r="G2921" s="66" t="str">
        <f t="shared" si="182"/>
        <v>Pre1997</v>
      </c>
      <c r="H2921" s="67" t="str">
        <f t="shared" si="184"/>
        <v>2024-T7 Single-34</v>
      </c>
      <c r="I2921" s="302">
        <v>5.08558363592843E-4</v>
      </c>
      <c r="J2921" s="305">
        <f>VLOOKUP(H2921,T7_ReductionFactor!$G$10:$H$3591,2,FALSE)</f>
        <v>1</v>
      </c>
      <c r="K2921" s="75">
        <f t="shared" si="183"/>
        <v>5.08558363592843E-4</v>
      </c>
      <c r="L2921" s="11"/>
    </row>
    <row r="2922" spans="1:12" ht="16.149999999999999" customHeight="1" x14ac:dyDescent="0.25">
      <c r="A2922" s="9" t="s">
        <v>192</v>
      </c>
      <c r="B2922" s="7">
        <v>2024</v>
      </c>
      <c r="C2922" s="296" t="s">
        <v>33</v>
      </c>
      <c r="D2922" s="307">
        <v>1989</v>
      </c>
      <c r="E2922" s="307" t="s">
        <v>194</v>
      </c>
      <c r="F2922" s="65">
        <f t="shared" si="181"/>
        <v>35</v>
      </c>
      <c r="G2922" s="66" t="str">
        <f t="shared" si="182"/>
        <v>Pre1997</v>
      </c>
      <c r="H2922" s="67" t="str">
        <f t="shared" si="184"/>
        <v>2024-T7 Single-35</v>
      </c>
      <c r="I2922" s="302">
        <v>4.8037742727124701E-4</v>
      </c>
      <c r="J2922" s="305">
        <f>VLOOKUP(H2922,T7_ReductionFactor!$G$10:$H$3591,2,FALSE)</f>
        <v>1</v>
      </c>
      <c r="K2922" s="75">
        <f t="shared" si="183"/>
        <v>4.8037742727124701E-4</v>
      </c>
      <c r="L2922" s="11"/>
    </row>
    <row r="2923" spans="1:12" ht="16.149999999999999" customHeight="1" x14ac:dyDescent="0.25">
      <c r="A2923" s="9" t="s">
        <v>192</v>
      </c>
      <c r="B2923" s="7">
        <v>2024</v>
      </c>
      <c r="C2923" s="296" t="s">
        <v>33</v>
      </c>
      <c r="D2923" s="307">
        <v>1988</v>
      </c>
      <c r="E2923" s="307" t="s">
        <v>194</v>
      </c>
      <c r="F2923" s="65">
        <f t="shared" si="181"/>
        <v>36</v>
      </c>
      <c r="G2923" s="66" t="str">
        <f t="shared" si="182"/>
        <v>Pre1997</v>
      </c>
      <c r="H2923" s="67" t="str">
        <f t="shared" si="184"/>
        <v>2024-T7 Single-36</v>
      </c>
      <c r="I2923" s="302">
        <v>4.12939048146587E-4</v>
      </c>
      <c r="J2923" s="305">
        <f>VLOOKUP(H2923,T7_ReductionFactor!$G$10:$H$3591,2,FALSE)</f>
        <v>1</v>
      </c>
      <c r="K2923" s="75">
        <f t="shared" si="183"/>
        <v>4.12939048146587E-4</v>
      </c>
      <c r="L2923" s="11"/>
    </row>
    <row r="2924" spans="1:12" ht="16.149999999999999" customHeight="1" x14ac:dyDescent="0.25">
      <c r="A2924" s="9" t="s">
        <v>192</v>
      </c>
      <c r="B2924" s="7">
        <v>2024</v>
      </c>
      <c r="C2924" s="296" t="s">
        <v>33</v>
      </c>
      <c r="D2924" s="307">
        <v>1987</v>
      </c>
      <c r="E2924" s="307" t="s">
        <v>194</v>
      </c>
      <c r="F2924" s="65">
        <f t="shared" si="181"/>
        <v>37</v>
      </c>
      <c r="G2924" s="66" t="str">
        <f t="shared" si="182"/>
        <v>Pre1997</v>
      </c>
      <c r="H2924" s="67" t="str">
        <f t="shared" si="184"/>
        <v>2024-T7 Single-37</v>
      </c>
      <c r="I2924" s="302">
        <v>2.8501717255749199E-4</v>
      </c>
      <c r="J2924" s="305">
        <f>VLOOKUP(H2924,T7_ReductionFactor!$G$10:$H$3591,2,FALSE)</f>
        <v>1</v>
      </c>
      <c r="K2924" s="75">
        <f t="shared" si="183"/>
        <v>2.8501717255749199E-4</v>
      </c>
      <c r="L2924" s="11"/>
    </row>
    <row r="2925" spans="1:12" ht="16.149999999999999" customHeight="1" x14ac:dyDescent="0.25">
      <c r="A2925" s="9" t="s">
        <v>192</v>
      </c>
      <c r="B2925" s="7">
        <v>2024</v>
      </c>
      <c r="C2925" s="296" t="s">
        <v>33</v>
      </c>
      <c r="D2925" s="307">
        <v>1986</v>
      </c>
      <c r="E2925" s="307" t="s">
        <v>194</v>
      </c>
      <c r="F2925" s="65">
        <f t="shared" si="181"/>
        <v>38</v>
      </c>
      <c r="G2925" s="66" t="str">
        <f t="shared" si="182"/>
        <v>Pre1997</v>
      </c>
      <c r="H2925" s="67" t="str">
        <f t="shared" si="184"/>
        <v>2024-T7 Single-38</v>
      </c>
      <c r="I2925" s="302">
        <v>2.4430504233220599E-4</v>
      </c>
      <c r="J2925" s="305">
        <f>VLOOKUP(H2925,T7_ReductionFactor!$G$10:$H$3591,2,FALSE)</f>
        <v>1</v>
      </c>
      <c r="K2925" s="75">
        <f t="shared" si="183"/>
        <v>2.4430504233220599E-4</v>
      </c>
      <c r="L2925" s="11"/>
    </row>
    <row r="2926" spans="1:12" ht="16.149999999999999" customHeight="1" x14ac:dyDescent="0.25">
      <c r="A2926" s="9" t="s">
        <v>192</v>
      </c>
      <c r="B2926" s="7">
        <v>2024</v>
      </c>
      <c r="C2926" s="296" t="s">
        <v>33</v>
      </c>
      <c r="D2926" s="307">
        <v>1985</v>
      </c>
      <c r="E2926" s="307" t="s">
        <v>194</v>
      </c>
      <c r="F2926" s="65">
        <f t="shared" si="181"/>
        <v>39</v>
      </c>
      <c r="G2926" s="66" t="str">
        <f t="shared" si="182"/>
        <v>Pre1997</v>
      </c>
      <c r="H2926" s="67" t="str">
        <f t="shared" si="184"/>
        <v>2024-T7 Single-39</v>
      </c>
      <c r="I2926" s="302">
        <v>2.033591352075E-4</v>
      </c>
      <c r="J2926" s="305">
        <f>VLOOKUP(H2926,T7_ReductionFactor!$G$10:$H$3591,2,FALSE)</f>
        <v>1</v>
      </c>
      <c r="K2926" s="75">
        <f t="shared" si="183"/>
        <v>2.033591352075E-4</v>
      </c>
      <c r="L2926" s="11"/>
    </row>
    <row r="2927" spans="1:12" ht="16.149999999999999" customHeight="1" x14ac:dyDescent="0.25">
      <c r="A2927" s="9" t="s">
        <v>192</v>
      </c>
      <c r="B2927" s="7">
        <v>2024</v>
      </c>
      <c r="C2927" s="296" t="s">
        <v>33</v>
      </c>
      <c r="D2927" s="307">
        <v>1984</v>
      </c>
      <c r="E2927" s="307" t="s">
        <v>194</v>
      </c>
      <c r="F2927" s="65">
        <f t="shared" si="181"/>
        <v>40</v>
      </c>
      <c r="G2927" s="66" t="str">
        <f t="shared" si="182"/>
        <v>Pre1997</v>
      </c>
      <c r="H2927" s="67" t="str">
        <f t="shared" si="184"/>
        <v>2024-T7 Single-40</v>
      </c>
      <c r="I2927" s="302">
        <v>1.7979791381192301E-4</v>
      </c>
      <c r="J2927" s="305">
        <f>VLOOKUP(H2927,T7_ReductionFactor!$G$10:$H$3591,2,FALSE)</f>
        <v>1</v>
      </c>
      <c r="K2927" s="75">
        <f t="shared" si="183"/>
        <v>1.7979791381192301E-4</v>
      </c>
      <c r="L2927" s="11"/>
    </row>
    <row r="2928" spans="1:12" ht="16.149999999999999" customHeight="1" x14ac:dyDescent="0.25">
      <c r="A2928" s="9" t="s">
        <v>192</v>
      </c>
      <c r="B2928" s="7">
        <v>2024</v>
      </c>
      <c r="C2928" s="296" t="s">
        <v>33</v>
      </c>
      <c r="D2928" s="307">
        <v>1983</v>
      </c>
      <c r="E2928" s="307" t="s">
        <v>194</v>
      </c>
      <c r="F2928" s="65">
        <f t="shared" si="181"/>
        <v>41</v>
      </c>
      <c r="G2928" s="66" t="str">
        <f t="shared" si="182"/>
        <v>Pre1997</v>
      </c>
      <c r="H2928" s="67" t="str">
        <f t="shared" si="184"/>
        <v>2024-T7 Single-41</v>
      </c>
      <c r="I2928" s="302">
        <v>7.6353364782618194E-5</v>
      </c>
      <c r="J2928" s="305">
        <f>VLOOKUP(H2928,T7_ReductionFactor!$G$10:$H$3591,2,FALSE)</f>
        <v>1</v>
      </c>
      <c r="K2928" s="75">
        <f t="shared" si="183"/>
        <v>7.6353364782618194E-5</v>
      </c>
      <c r="L2928" s="11"/>
    </row>
    <row r="2929" spans="1:12" ht="16.149999999999999" customHeight="1" x14ac:dyDescent="0.25">
      <c r="A2929" s="9" t="s">
        <v>192</v>
      </c>
      <c r="B2929" s="7">
        <v>2024</v>
      </c>
      <c r="C2929" s="296" t="s">
        <v>33</v>
      </c>
      <c r="D2929" s="307">
        <v>1982</v>
      </c>
      <c r="E2929" s="307" t="s">
        <v>194</v>
      </c>
      <c r="F2929" s="65">
        <f t="shared" si="181"/>
        <v>42</v>
      </c>
      <c r="G2929" s="66" t="str">
        <f t="shared" si="182"/>
        <v>Pre1997</v>
      </c>
      <c r="H2929" s="67" t="str">
        <f t="shared" si="184"/>
        <v>2024-T7 Single-42</v>
      </c>
      <c r="I2929" s="302">
        <v>5.3580549723289403E-5</v>
      </c>
      <c r="J2929" s="305">
        <f>VLOOKUP(H2929,T7_ReductionFactor!$G$10:$H$3591,2,FALSE)</f>
        <v>1</v>
      </c>
      <c r="K2929" s="75">
        <f t="shared" si="183"/>
        <v>5.3580549723289403E-5</v>
      </c>
      <c r="L2929" s="11"/>
    </row>
    <row r="2930" spans="1:12" ht="16.149999999999999" customHeight="1" x14ac:dyDescent="0.25">
      <c r="A2930" s="9" t="s">
        <v>192</v>
      </c>
      <c r="B2930" s="7">
        <v>2024</v>
      </c>
      <c r="C2930" s="296" t="s">
        <v>33</v>
      </c>
      <c r="D2930" s="307">
        <v>1981</v>
      </c>
      <c r="E2930" s="307" t="s">
        <v>194</v>
      </c>
      <c r="F2930" s="65">
        <f t="shared" si="181"/>
        <v>43</v>
      </c>
      <c r="G2930" s="66" t="str">
        <f t="shared" si="182"/>
        <v>Pre1997</v>
      </c>
      <c r="H2930" s="67" t="str">
        <f t="shared" si="184"/>
        <v>2024-T7 Single-43</v>
      </c>
      <c r="I2930" s="302">
        <v>8.7022112595675101E-5</v>
      </c>
      <c r="J2930" s="305">
        <f>VLOOKUP(H2930,T7_ReductionFactor!$G$10:$H$3591,2,FALSE)</f>
        <v>1</v>
      </c>
      <c r="K2930" s="75">
        <f t="shared" si="183"/>
        <v>8.7022112595675101E-5</v>
      </c>
      <c r="L2930" s="11"/>
    </row>
    <row r="2931" spans="1:12" ht="16.149999999999999" customHeight="1" x14ac:dyDescent="0.25">
      <c r="A2931" s="9" t="s">
        <v>192</v>
      </c>
      <c r="B2931" s="7">
        <v>2024</v>
      </c>
      <c r="C2931" s="296" t="s">
        <v>33</v>
      </c>
      <c r="D2931" s="307">
        <v>1980</v>
      </c>
      <c r="E2931" s="307" t="s">
        <v>194</v>
      </c>
      <c r="F2931" s="65">
        <f t="shared" si="181"/>
        <v>44</v>
      </c>
      <c r="G2931" s="66" t="str">
        <f t="shared" si="182"/>
        <v>Pre1997</v>
      </c>
      <c r="H2931" s="67" t="str">
        <f t="shared" si="184"/>
        <v>2024-T7 Single-44</v>
      </c>
      <c r="I2931" s="302">
        <v>3.2141739277678099E-5</v>
      </c>
      <c r="J2931" s="305">
        <f>VLOOKUP(H2931,T7_ReductionFactor!$G$10:$H$3591,2,FALSE)</f>
        <v>1</v>
      </c>
      <c r="K2931" s="75">
        <f t="shared" si="183"/>
        <v>3.2141739277678099E-5</v>
      </c>
      <c r="L2931" s="11"/>
    </row>
    <row r="2932" spans="1:12" ht="16.149999999999999" customHeight="1" x14ac:dyDescent="0.25">
      <c r="A2932" s="9" t="s">
        <v>192</v>
      </c>
      <c r="B2932" s="7">
        <v>2024</v>
      </c>
      <c r="C2932" s="296" t="s">
        <v>34</v>
      </c>
      <c r="D2932" s="307">
        <v>2025</v>
      </c>
      <c r="E2932" s="307" t="s">
        <v>194</v>
      </c>
      <c r="F2932" s="65">
        <f t="shared" si="181"/>
        <v>-1</v>
      </c>
      <c r="G2932" s="66" t="str">
        <f t="shared" si="182"/>
        <v>2013+</v>
      </c>
      <c r="H2932" s="67" t="str">
        <f t="shared" si="184"/>
        <v>2024-T7 Single Construction--1</v>
      </c>
      <c r="I2932" s="302">
        <v>5.7821249620688798E-5</v>
      </c>
      <c r="J2932" s="305">
        <f>VLOOKUP(H2932,T7_ReductionFactor!$G$10:$H$3591,2,FALSE)</f>
        <v>1</v>
      </c>
      <c r="K2932" s="75">
        <f t="shared" si="183"/>
        <v>5.7821249620688798E-5</v>
      </c>
      <c r="L2932" s="11"/>
    </row>
    <row r="2933" spans="1:12" ht="16.149999999999999" customHeight="1" x14ac:dyDescent="0.25">
      <c r="A2933" s="9" t="s">
        <v>192</v>
      </c>
      <c r="B2933" s="7">
        <v>2024</v>
      </c>
      <c r="C2933" s="296" t="s">
        <v>34</v>
      </c>
      <c r="D2933" s="307">
        <v>2024</v>
      </c>
      <c r="E2933" s="307" t="s">
        <v>194</v>
      </c>
      <c r="F2933" s="65">
        <f t="shared" si="181"/>
        <v>0</v>
      </c>
      <c r="G2933" s="66" t="str">
        <f t="shared" si="182"/>
        <v>2013+</v>
      </c>
      <c r="H2933" s="67" t="str">
        <f t="shared" si="184"/>
        <v>2024-T7 Single Construction-0</v>
      </c>
      <c r="I2933" s="302">
        <v>4.9114825294338895E-4</v>
      </c>
      <c r="J2933" s="305">
        <f>VLOOKUP(H2933,T7_ReductionFactor!$G$10:$H$3591,2,FALSE)</f>
        <v>0.95021924629695986</v>
      </c>
      <c r="K2933" s="75">
        <f t="shared" si="183"/>
        <v>4.6669852273193563E-4</v>
      </c>
      <c r="L2933" s="11"/>
    </row>
    <row r="2934" spans="1:12" ht="16.149999999999999" customHeight="1" x14ac:dyDescent="0.25">
      <c r="A2934" s="9" t="s">
        <v>192</v>
      </c>
      <c r="B2934" s="7">
        <v>2024</v>
      </c>
      <c r="C2934" s="296" t="s">
        <v>34</v>
      </c>
      <c r="D2934" s="307">
        <v>2023</v>
      </c>
      <c r="E2934" s="307" t="s">
        <v>194</v>
      </c>
      <c r="F2934" s="65">
        <f t="shared" si="181"/>
        <v>1</v>
      </c>
      <c r="G2934" s="66" t="str">
        <f t="shared" si="182"/>
        <v>2013+</v>
      </c>
      <c r="H2934" s="67" t="str">
        <f t="shared" si="184"/>
        <v>2024-T7 Single Construction-1</v>
      </c>
      <c r="I2934" s="302">
        <v>7.72054696388716E-4</v>
      </c>
      <c r="J2934" s="305">
        <f>VLOOKUP(H2934,T7_ReductionFactor!$G$10:$H$3591,2,FALSE)</f>
        <v>0.91351839638517329</v>
      </c>
      <c r="K2934" s="75">
        <f t="shared" si="183"/>
        <v>7.0528616816666165E-4</v>
      </c>
      <c r="L2934" s="11"/>
    </row>
    <row r="2935" spans="1:12" ht="16.149999999999999" customHeight="1" x14ac:dyDescent="0.25">
      <c r="A2935" s="9" t="s">
        <v>192</v>
      </c>
      <c r="B2935" s="7">
        <v>2024</v>
      </c>
      <c r="C2935" s="296" t="s">
        <v>34</v>
      </c>
      <c r="D2935" s="307">
        <v>2022</v>
      </c>
      <c r="E2935" s="307" t="s">
        <v>194</v>
      </c>
      <c r="F2935" s="65">
        <f t="shared" si="181"/>
        <v>2</v>
      </c>
      <c r="G2935" s="66" t="str">
        <f t="shared" si="182"/>
        <v>2013+</v>
      </c>
      <c r="H2935" s="67" t="str">
        <f t="shared" si="184"/>
        <v>2024-T7 Single Construction-2</v>
      </c>
      <c r="I2935" s="302">
        <v>7.8875905151367504E-4</v>
      </c>
      <c r="J2935" s="305">
        <f>VLOOKUP(H2935,T7_ReductionFactor!$G$10:$H$3591,2,FALSE)</f>
        <v>0.88570621563310858</v>
      </c>
      <c r="K2935" s="75">
        <f t="shared" si="183"/>
        <v>6.9860879456253727E-4</v>
      </c>
      <c r="L2935" s="11"/>
    </row>
    <row r="2936" spans="1:12" ht="16.149999999999999" customHeight="1" x14ac:dyDescent="0.25">
      <c r="A2936" s="9" t="s">
        <v>192</v>
      </c>
      <c r="B2936" s="7">
        <v>2024</v>
      </c>
      <c r="C2936" s="296" t="s">
        <v>34</v>
      </c>
      <c r="D2936" s="307">
        <v>2021</v>
      </c>
      <c r="E2936" s="307" t="s">
        <v>194</v>
      </c>
      <c r="F2936" s="65">
        <f t="shared" si="181"/>
        <v>3</v>
      </c>
      <c r="G2936" s="66" t="str">
        <f t="shared" si="182"/>
        <v>2013+</v>
      </c>
      <c r="H2936" s="67" t="str">
        <f t="shared" si="184"/>
        <v>2024-T7 Single Construction-3</v>
      </c>
      <c r="I2936" s="302">
        <v>8.1690716489696703E-4</v>
      </c>
      <c r="J2936" s="305">
        <f>VLOOKUP(H2936,T7_ReductionFactor!$G$10:$H$3591,2,FALSE)</f>
        <v>0.86411695493179874</v>
      </c>
      <c r="K2936" s="75">
        <f t="shared" si="183"/>
        <v>7.0590333179273599E-4</v>
      </c>
      <c r="L2936" s="11"/>
    </row>
    <row r="2937" spans="1:12" ht="16.149999999999999" customHeight="1" x14ac:dyDescent="0.25">
      <c r="A2937" s="9" t="s">
        <v>192</v>
      </c>
      <c r="B2937" s="7">
        <v>2024</v>
      </c>
      <c r="C2937" s="296" t="s">
        <v>34</v>
      </c>
      <c r="D2937" s="307">
        <v>2020</v>
      </c>
      <c r="E2937" s="307" t="s">
        <v>194</v>
      </c>
      <c r="F2937" s="65">
        <f t="shared" si="181"/>
        <v>4</v>
      </c>
      <c r="G2937" s="66" t="str">
        <f t="shared" si="182"/>
        <v>2013+</v>
      </c>
      <c r="H2937" s="67" t="str">
        <f t="shared" si="184"/>
        <v>2024-T7 Single Construction-4</v>
      </c>
      <c r="I2937" s="302">
        <v>8.6891936865384303E-4</v>
      </c>
      <c r="J2937" s="305">
        <f>VLOOKUP(H2937,T7_ReductionFactor!$G$10:$H$3591,2,FALSE)</f>
        <v>0.84698845302361381</v>
      </c>
      <c r="K2937" s="75">
        <f t="shared" si="183"/>
        <v>7.3596467185837371E-4</v>
      </c>
      <c r="L2937" s="11"/>
    </row>
    <row r="2938" spans="1:12" ht="16.149999999999999" customHeight="1" x14ac:dyDescent="0.25">
      <c r="A2938" s="9" t="s">
        <v>192</v>
      </c>
      <c r="B2938" s="7">
        <v>2024</v>
      </c>
      <c r="C2938" s="296" t="s">
        <v>34</v>
      </c>
      <c r="D2938" s="307">
        <v>2019</v>
      </c>
      <c r="E2938" s="307" t="s">
        <v>194</v>
      </c>
      <c r="F2938" s="65">
        <f t="shared" si="181"/>
        <v>5</v>
      </c>
      <c r="G2938" s="66" t="str">
        <f t="shared" si="182"/>
        <v>2013+</v>
      </c>
      <c r="H2938" s="67" t="str">
        <f t="shared" si="184"/>
        <v>2024-T7 Single Construction-5</v>
      </c>
      <c r="I2938" s="302">
        <v>8.8984040922953896E-4</v>
      </c>
      <c r="J2938" s="305">
        <f>VLOOKUP(H2938,T7_ReductionFactor!$G$10:$H$3591,2,FALSE)</f>
        <v>0.8331128294752973</v>
      </c>
      <c r="K2938" s="75">
        <f t="shared" si="183"/>
        <v>7.413374611146777E-4</v>
      </c>
      <c r="L2938" s="11"/>
    </row>
    <row r="2939" spans="1:12" ht="16.149999999999999" customHeight="1" x14ac:dyDescent="0.25">
      <c r="A2939" s="9" t="s">
        <v>192</v>
      </c>
      <c r="B2939" s="7">
        <v>2024</v>
      </c>
      <c r="C2939" s="296" t="s">
        <v>34</v>
      </c>
      <c r="D2939" s="307">
        <v>2018</v>
      </c>
      <c r="E2939" s="307" t="s">
        <v>194</v>
      </c>
      <c r="F2939" s="65">
        <f t="shared" si="181"/>
        <v>6</v>
      </c>
      <c r="G2939" s="66" t="str">
        <f t="shared" si="182"/>
        <v>2013+</v>
      </c>
      <c r="H2939" s="67" t="str">
        <f t="shared" si="184"/>
        <v>2024-T7 Single Construction-6</v>
      </c>
      <c r="I2939" s="302">
        <v>8.95696574907735E-4</v>
      </c>
      <c r="J2939" s="305">
        <f>VLOOKUP(H2939,T7_ReductionFactor!$G$10:$H$3591,2,FALSE)</f>
        <v>0.82163905742064602</v>
      </c>
      <c r="K2939" s="75">
        <f t="shared" si="183"/>
        <v>7.3593928954209247E-4</v>
      </c>
      <c r="L2939" s="11"/>
    </row>
    <row r="2940" spans="1:12" ht="16.149999999999999" customHeight="1" x14ac:dyDescent="0.25">
      <c r="A2940" s="9" t="s">
        <v>192</v>
      </c>
      <c r="B2940" s="7">
        <v>2024</v>
      </c>
      <c r="C2940" s="296" t="s">
        <v>34</v>
      </c>
      <c r="D2940" s="307">
        <v>2017</v>
      </c>
      <c r="E2940" s="307" t="s">
        <v>194</v>
      </c>
      <c r="F2940" s="65">
        <f t="shared" si="181"/>
        <v>7</v>
      </c>
      <c r="G2940" s="66" t="str">
        <f t="shared" si="182"/>
        <v>2013+</v>
      </c>
      <c r="H2940" s="67" t="str">
        <f t="shared" si="184"/>
        <v>2024-T7 Single Construction-7</v>
      </c>
      <c r="I2940" s="302">
        <v>8.9634044219229604E-4</v>
      </c>
      <c r="J2940" s="305">
        <f>VLOOKUP(H2940,T7_ReductionFactor!$G$10:$H$3591,2,FALSE)</f>
        <v>0.81195496013729995</v>
      </c>
      <c r="K2940" s="75">
        <f t="shared" si="183"/>
        <v>7.2778806800969558E-4</v>
      </c>
      <c r="L2940" s="11"/>
    </row>
    <row r="2941" spans="1:12" ht="16.149999999999999" customHeight="1" x14ac:dyDescent="0.25">
      <c r="A2941" s="9" t="s">
        <v>192</v>
      </c>
      <c r="B2941" s="7">
        <v>2024</v>
      </c>
      <c r="C2941" s="296" t="s">
        <v>34</v>
      </c>
      <c r="D2941" s="307">
        <v>2016</v>
      </c>
      <c r="E2941" s="307" t="s">
        <v>194</v>
      </c>
      <c r="F2941" s="65">
        <f t="shared" si="181"/>
        <v>8</v>
      </c>
      <c r="G2941" s="66" t="str">
        <f t="shared" si="182"/>
        <v>2013+</v>
      </c>
      <c r="H2941" s="67" t="str">
        <f t="shared" si="184"/>
        <v>2024-T7 Single Construction-8</v>
      </c>
      <c r="I2941" s="302">
        <v>2.1319694044740099E-3</v>
      </c>
      <c r="J2941" s="305">
        <f>VLOOKUP(H2941,T7_ReductionFactor!$G$10:$H$3591,2,FALSE)</f>
        <v>0.8036149678706781</v>
      </c>
      <c r="K2941" s="75">
        <f t="shared" si="183"/>
        <v>1.7132825244776501E-3</v>
      </c>
      <c r="L2941" s="11"/>
    </row>
    <row r="2942" spans="1:12" ht="16.149999999999999" customHeight="1" x14ac:dyDescent="0.25">
      <c r="A2942" s="9" t="s">
        <v>192</v>
      </c>
      <c r="B2942" s="7">
        <v>2024</v>
      </c>
      <c r="C2942" s="296" t="s">
        <v>34</v>
      </c>
      <c r="D2942" s="307">
        <v>2015</v>
      </c>
      <c r="E2942" s="307" t="s">
        <v>194</v>
      </c>
      <c r="F2942" s="65">
        <f t="shared" si="181"/>
        <v>9</v>
      </c>
      <c r="G2942" s="66" t="str">
        <f t="shared" si="182"/>
        <v>2013+</v>
      </c>
      <c r="H2942" s="67" t="str">
        <f t="shared" si="184"/>
        <v>2024-T7 Single Construction-9</v>
      </c>
      <c r="I2942" s="302">
        <v>4.4497856684022202E-3</v>
      </c>
      <c r="J2942" s="305">
        <f>VLOOKUP(H2942,T7_ReductionFactor!$G$10:$H$3591,2,FALSE)</f>
        <v>0.79629640452211492</v>
      </c>
      <c r="K2942" s="75">
        <f t="shared" si="183"/>
        <v>3.5433483286427237E-3</v>
      </c>
      <c r="L2942" s="11"/>
    </row>
    <row r="2943" spans="1:12" ht="16.149999999999999" customHeight="1" x14ac:dyDescent="0.25">
      <c r="A2943" s="9" t="s">
        <v>192</v>
      </c>
      <c r="B2943" s="7">
        <v>2024</v>
      </c>
      <c r="C2943" s="296" t="s">
        <v>34</v>
      </c>
      <c r="D2943" s="307">
        <v>2014</v>
      </c>
      <c r="E2943" s="307" t="s">
        <v>194</v>
      </c>
      <c r="F2943" s="65">
        <f t="shared" si="181"/>
        <v>10</v>
      </c>
      <c r="G2943" s="66" t="str">
        <f t="shared" si="182"/>
        <v>2013+</v>
      </c>
      <c r="H2943" s="67" t="str">
        <f t="shared" si="184"/>
        <v>2024-T7 Single Construction-10</v>
      </c>
      <c r="I2943" s="302">
        <v>2.46828995605505E-3</v>
      </c>
      <c r="J2943" s="305">
        <f>VLOOKUP(H2943,T7_ReductionFactor!$G$10:$H$3591,2,FALSE)</f>
        <v>0.78977104261868825</v>
      </c>
      <c r="K2943" s="75">
        <f t="shared" si="183"/>
        <v>1.949383932078833E-3</v>
      </c>
      <c r="L2943" s="11"/>
    </row>
    <row r="2944" spans="1:12" ht="16.149999999999999" customHeight="1" x14ac:dyDescent="0.25">
      <c r="A2944" s="9" t="s">
        <v>192</v>
      </c>
      <c r="B2944" s="7">
        <v>2024</v>
      </c>
      <c r="C2944" s="296" t="s">
        <v>34</v>
      </c>
      <c r="D2944" s="307">
        <v>2013</v>
      </c>
      <c r="E2944" s="307" t="s">
        <v>194</v>
      </c>
      <c r="F2944" s="65">
        <f t="shared" si="181"/>
        <v>11</v>
      </c>
      <c r="G2944" s="66" t="str">
        <f t="shared" si="182"/>
        <v>2010-12</v>
      </c>
      <c r="H2944" s="67" t="str">
        <f t="shared" si="184"/>
        <v>2024-T7 Single Construction-11</v>
      </c>
      <c r="I2944" s="302">
        <v>2.32236447569426E-3</v>
      </c>
      <c r="J2944" s="305">
        <f>VLOOKUP(H2944,T7_ReductionFactor!$G$10:$H$3591,2,FALSE)</f>
        <v>0.74844232000045308</v>
      </c>
      <c r="K2944" s="75">
        <f t="shared" si="183"/>
        <v>1.7381558560752477E-3</v>
      </c>
      <c r="L2944" s="11"/>
    </row>
    <row r="2945" spans="1:12" ht="16.149999999999999" customHeight="1" x14ac:dyDescent="0.25">
      <c r="A2945" s="9" t="s">
        <v>192</v>
      </c>
      <c r="B2945" s="7">
        <v>2024</v>
      </c>
      <c r="C2945" s="296" t="s">
        <v>34</v>
      </c>
      <c r="D2945" s="307">
        <v>2012</v>
      </c>
      <c r="E2945" s="307" t="s">
        <v>194</v>
      </c>
      <c r="F2945" s="65">
        <f t="shared" si="181"/>
        <v>12</v>
      </c>
      <c r="G2945" s="66" t="str">
        <f t="shared" si="182"/>
        <v>2010-12</v>
      </c>
      <c r="H2945" s="67" t="str">
        <f t="shared" si="184"/>
        <v>2024-T7 Single Construction-12</v>
      </c>
      <c r="I2945" s="302">
        <v>3.23130469306411E-3</v>
      </c>
      <c r="J2945" s="305">
        <f>VLOOKUP(H2945,T7_ReductionFactor!$G$10:$H$3591,2,FALSE)</f>
        <v>0.74374191339451334</v>
      </c>
      <c r="K2945" s="75">
        <f t="shared" si="183"/>
        <v>2.4032567351801718E-3</v>
      </c>
      <c r="L2945" s="11"/>
    </row>
    <row r="2946" spans="1:12" ht="16.149999999999999" customHeight="1" x14ac:dyDescent="0.25">
      <c r="A2946" s="9" t="s">
        <v>192</v>
      </c>
      <c r="B2946" s="7">
        <v>2024</v>
      </c>
      <c r="C2946" s="296" t="s">
        <v>34</v>
      </c>
      <c r="D2946" s="307">
        <v>2011</v>
      </c>
      <c r="E2946" s="307" t="s">
        <v>194</v>
      </c>
      <c r="F2946" s="65">
        <f t="shared" si="181"/>
        <v>13</v>
      </c>
      <c r="G2946" s="66" t="str">
        <f t="shared" si="182"/>
        <v>2010-12</v>
      </c>
      <c r="H2946" s="67" t="str">
        <f t="shared" si="184"/>
        <v>2024-T7 Single Construction-13</v>
      </c>
      <c r="I2946" s="302">
        <v>1.64222568510656E-5</v>
      </c>
      <c r="J2946" s="305">
        <f>VLOOKUP(H2946,T7_ReductionFactor!$G$10:$H$3591,2,FALSE)</f>
        <v>0.73954992226260208</v>
      </c>
      <c r="K2946" s="75">
        <f t="shared" si="183"/>
        <v>1.2145078777582049E-5</v>
      </c>
      <c r="L2946" s="11"/>
    </row>
    <row r="2947" spans="1:12" ht="16.149999999999999" customHeight="1" x14ac:dyDescent="0.25">
      <c r="A2947" s="9" t="s">
        <v>192</v>
      </c>
      <c r="B2947" s="7">
        <v>2024</v>
      </c>
      <c r="C2947" s="296" t="s">
        <v>34</v>
      </c>
      <c r="D2947" s="307">
        <v>2010</v>
      </c>
      <c r="E2947" s="307" t="s">
        <v>194</v>
      </c>
      <c r="F2947" s="65">
        <f t="shared" si="181"/>
        <v>14</v>
      </c>
      <c r="G2947" s="66" t="str">
        <f t="shared" si="182"/>
        <v>2007-09</v>
      </c>
      <c r="H2947" s="67" t="str">
        <f t="shared" si="184"/>
        <v>2024-T7 Single Construction-14</v>
      </c>
      <c r="I2947" s="302">
        <v>9.9686499404321707E-6</v>
      </c>
      <c r="J2947" s="305">
        <f>VLOOKUP(H2947,T7_ReductionFactor!$G$10:$H$3591,2,FALSE)</f>
        <v>0.790370668732159</v>
      </c>
      <c r="K2947" s="75">
        <f t="shared" si="183"/>
        <v>7.8789285197761709E-6</v>
      </c>
      <c r="L2947" s="11"/>
    </row>
    <row r="2948" spans="1:12" ht="16.149999999999999" customHeight="1" x14ac:dyDescent="0.25">
      <c r="A2948" s="9" t="s">
        <v>192</v>
      </c>
      <c r="B2948" s="7">
        <v>2024</v>
      </c>
      <c r="C2948" s="296" t="s">
        <v>34</v>
      </c>
      <c r="D2948" s="307">
        <v>2009</v>
      </c>
      <c r="E2948" s="307" t="s">
        <v>194</v>
      </c>
      <c r="F2948" s="65">
        <f t="shared" si="181"/>
        <v>15</v>
      </c>
      <c r="G2948" s="66" t="str">
        <f t="shared" si="182"/>
        <v>2007-09</v>
      </c>
      <c r="H2948" s="67" t="str">
        <f t="shared" si="184"/>
        <v>2024-T7 Single Construction-15</v>
      </c>
      <c r="I2948" s="302">
        <v>1.6678863394240199E-5</v>
      </c>
      <c r="J2948" s="305">
        <f>VLOOKUP(H2948,T7_ReductionFactor!$G$10:$H$3591,2,FALSE)</f>
        <v>0.78632119295546044</v>
      </c>
      <c r="K2948" s="75">
        <f t="shared" si="183"/>
        <v>1.3114943761300112E-5</v>
      </c>
      <c r="L2948" s="11"/>
    </row>
    <row r="2949" spans="1:12" ht="16.149999999999999" customHeight="1" x14ac:dyDescent="0.25">
      <c r="A2949" s="9" t="s">
        <v>192</v>
      </c>
      <c r="B2949" s="7">
        <v>2024</v>
      </c>
      <c r="C2949" s="296" t="s">
        <v>34</v>
      </c>
      <c r="D2949" s="307">
        <v>2008</v>
      </c>
      <c r="E2949" s="307" t="s">
        <v>194</v>
      </c>
      <c r="F2949" s="65">
        <f t="shared" si="181"/>
        <v>16</v>
      </c>
      <c r="G2949" s="66" t="str">
        <f t="shared" si="182"/>
        <v>2007-09</v>
      </c>
      <c r="H2949" s="67" t="str">
        <f t="shared" si="184"/>
        <v>2024-T7 Single Construction-16</v>
      </c>
      <c r="I2949" s="302">
        <v>2.7414766372755599E-5</v>
      </c>
      <c r="J2949" s="305">
        <f>VLOOKUP(H2949,T7_ReductionFactor!$G$10:$H$3591,2,FALSE)</f>
        <v>0.78247220990631117</v>
      </c>
      <c r="K2949" s="75">
        <f t="shared" si="183"/>
        <v>2.1451292827755301E-5</v>
      </c>
      <c r="L2949" s="11"/>
    </row>
    <row r="2950" spans="1:12" ht="16.149999999999999" customHeight="1" x14ac:dyDescent="0.25">
      <c r="A2950" s="9" t="s">
        <v>192</v>
      </c>
      <c r="B2950" s="7">
        <v>2024</v>
      </c>
      <c r="C2950" s="296" t="s">
        <v>34</v>
      </c>
      <c r="D2950" s="307">
        <v>2007</v>
      </c>
      <c r="E2950" s="307" t="s">
        <v>194</v>
      </c>
      <c r="F2950" s="65">
        <f t="shared" si="181"/>
        <v>17</v>
      </c>
      <c r="G2950" s="66" t="str">
        <f t="shared" si="182"/>
        <v>1997-06</v>
      </c>
      <c r="H2950" s="67" t="str">
        <f t="shared" si="184"/>
        <v>2024-T7 Single Construction-17</v>
      </c>
      <c r="I2950" s="302">
        <v>2.6391009996880901E-4</v>
      </c>
      <c r="J2950" s="305">
        <f>VLOOKUP(H2950,T7_ReductionFactor!$G$10:$H$3591,2,FALSE)</f>
        <v>0.88760674918700233</v>
      </c>
      <c r="K2950" s="75">
        <f t="shared" si="183"/>
        <v>2.3424838591093138E-4</v>
      </c>
      <c r="L2950" s="11"/>
    </row>
    <row r="2951" spans="1:12" ht="16.149999999999999" customHeight="1" x14ac:dyDescent="0.25">
      <c r="A2951" s="9" t="s">
        <v>192</v>
      </c>
      <c r="B2951" s="7">
        <v>2024</v>
      </c>
      <c r="C2951" s="296" t="s">
        <v>34</v>
      </c>
      <c r="D2951" s="307">
        <v>2006</v>
      </c>
      <c r="E2951" s="307" t="s">
        <v>194</v>
      </c>
      <c r="F2951" s="65">
        <f t="shared" si="181"/>
        <v>18</v>
      </c>
      <c r="G2951" s="66" t="str">
        <f t="shared" si="182"/>
        <v>1997-06</v>
      </c>
      <c r="H2951" s="67" t="str">
        <f t="shared" si="184"/>
        <v>2024-T7 Single Construction-18</v>
      </c>
      <c r="I2951" s="302">
        <v>2.6917597383317499E-4</v>
      </c>
      <c r="J2951" s="305">
        <f>VLOOKUP(H2951,T7_ReductionFactor!$G$10:$H$3591,2,FALSE)</f>
        <v>0.88528572751482859</v>
      </c>
      <c r="K2951" s="75">
        <f t="shared" si="183"/>
        <v>2.3829764782441477E-4</v>
      </c>
      <c r="L2951" s="11"/>
    </row>
    <row r="2952" spans="1:12" ht="16.149999999999999" customHeight="1" x14ac:dyDescent="0.25">
      <c r="A2952" s="9" t="s">
        <v>192</v>
      </c>
      <c r="B2952" s="7">
        <v>2024</v>
      </c>
      <c r="C2952" s="296" t="s">
        <v>34</v>
      </c>
      <c r="D2952" s="307">
        <v>2005</v>
      </c>
      <c r="E2952" s="307" t="s">
        <v>194</v>
      </c>
      <c r="F2952" s="65">
        <f t="shared" si="181"/>
        <v>19</v>
      </c>
      <c r="G2952" s="66" t="str">
        <f t="shared" si="182"/>
        <v>1997-06</v>
      </c>
      <c r="H2952" s="67" t="str">
        <f t="shared" si="184"/>
        <v>2024-T7 Single Construction-19</v>
      </c>
      <c r="I2952" s="302">
        <v>2.3964923068696601E-4</v>
      </c>
      <c r="J2952" s="305">
        <f>VLOOKUP(H2952,T7_ReductionFactor!$G$10:$H$3591,2,FALSE)</f>
        <v>0.88306346781787026</v>
      </c>
      <c r="K2952" s="75">
        <f t="shared" si="183"/>
        <v>2.1162548071031696E-4</v>
      </c>
      <c r="L2952" s="11"/>
    </row>
    <row r="2953" spans="1:12" ht="16.149999999999999" customHeight="1" x14ac:dyDescent="0.25">
      <c r="A2953" s="9" t="s">
        <v>192</v>
      </c>
      <c r="B2953" s="7">
        <v>2024</v>
      </c>
      <c r="C2953" s="296" t="s">
        <v>34</v>
      </c>
      <c r="D2953" s="307">
        <v>2004</v>
      </c>
      <c r="E2953" s="307" t="s">
        <v>194</v>
      </c>
      <c r="F2953" s="65">
        <f t="shared" ref="F2953:F3016" si="185">B2953-D2953</f>
        <v>20</v>
      </c>
      <c r="G2953" s="66" t="str">
        <f t="shared" ref="G2953:G3016" si="186">IF(D2953&lt;1998,"Pre1997",IF(D2953&lt;2008,"1997-06",IF(D2953&lt;2011,"2007-09",IF(D2953&lt;2014,"2010-12","2013+"))))</f>
        <v>1997-06</v>
      </c>
      <c r="H2953" s="67" t="str">
        <f t="shared" si="184"/>
        <v>2024-T7 Single Construction-20</v>
      </c>
      <c r="I2953" s="302">
        <v>1.9162905162217999E-4</v>
      </c>
      <c r="J2953" s="305">
        <f>VLOOKUP(H2953,T7_ReductionFactor!$G$10:$H$3591,2,FALSE)</f>
        <v>0.88093794037956308</v>
      </c>
      <c r="K2953" s="75">
        <f t="shared" ref="K2953:K3016" si="187">I2953*J2953</f>
        <v>1.6881330205293222E-4</v>
      </c>
      <c r="L2953" s="11"/>
    </row>
    <row r="2954" spans="1:12" ht="16.149999999999999" customHeight="1" x14ac:dyDescent="0.25">
      <c r="A2954" s="9" t="s">
        <v>192</v>
      </c>
      <c r="B2954" s="7">
        <v>2024</v>
      </c>
      <c r="C2954" s="296" t="s">
        <v>34</v>
      </c>
      <c r="D2954" s="307">
        <v>2003</v>
      </c>
      <c r="E2954" s="307" t="s">
        <v>194</v>
      </c>
      <c r="F2954" s="65">
        <f t="shared" si="185"/>
        <v>21</v>
      </c>
      <c r="G2954" s="66" t="str">
        <f t="shared" si="186"/>
        <v>1997-06</v>
      </c>
      <c r="H2954" s="67" t="str">
        <f t="shared" ref="H2954:H3017" si="188">CONCATENATE(B2954,"-",C2954,"-",F2954)</f>
        <v>2024-T7 Single Construction-21</v>
      </c>
      <c r="I2954" s="302">
        <v>2.0650601426292999E-4</v>
      </c>
      <c r="J2954" s="305">
        <f>VLOOKUP(H2954,T7_ReductionFactor!$G$10:$H$3591,2,FALSE)</f>
        <v>0.92407863850531224</v>
      </c>
      <c r="K2954" s="75">
        <f t="shared" si="187"/>
        <v>1.9082779650324695E-4</v>
      </c>
      <c r="L2954" s="11"/>
    </row>
    <row r="2955" spans="1:12" ht="16.149999999999999" customHeight="1" x14ac:dyDescent="0.25">
      <c r="A2955" s="9" t="s">
        <v>192</v>
      </c>
      <c r="B2955" s="7">
        <v>2024</v>
      </c>
      <c r="C2955" s="296" t="s">
        <v>34</v>
      </c>
      <c r="D2955" s="307">
        <v>2002</v>
      </c>
      <c r="E2955" s="307" t="s">
        <v>194</v>
      </c>
      <c r="F2955" s="65">
        <f t="shared" si="185"/>
        <v>22</v>
      </c>
      <c r="G2955" s="66" t="str">
        <f t="shared" si="186"/>
        <v>1997-06</v>
      </c>
      <c r="H2955" s="67" t="str">
        <f t="shared" si="188"/>
        <v>2024-T7 Single Construction-22</v>
      </c>
      <c r="I2955" s="302">
        <v>1.6047691087300899E-4</v>
      </c>
      <c r="J2955" s="305">
        <f>VLOOKUP(H2955,T7_ReductionFactor!$G$10:$H$3591,2,FALSE)</f>
        <v>0.92293546693507167</v>
      </c>
      <c r="K2955" s="75">
        <f t="shared" si="187"/>
        <v>1.4810983266887843E-4</v>
      </c>
      <c r="L2955" s="11"/>
    </row>
    <row r="2956" spans="1:12" ht="16.149999999999999" customHeight="1" x14ac:dyDescent="0.25">
      <c r="A2956" s="9" t="s">
        <v>192</v>
      </c>
      <c r="B2956" s="7">
        <v>2024</v>
      </c>
      <c r="C2956" s="296" t="s">
        <v>34</v>
      </c>
      <c r="D2956" s="307">
        <v>2001</v>
      </c>
      <c r="E2956" s="307" t="s">
        <v>194</v>
      </c>
      <c r="F2956" s="65">
        <f t="shared" si="185"/>
        <v>23</v>
      </c>
      <c r="G2956" s="66" t="str">
        <f t="shared" si="186"/>
        <v>1997-06</v>
      </c>
      <c r="H2956" s="67" t="str">
        <f t="shared" si="188"/>
        <v>2024-T7 Single Construction-23</v>
      </c>
      <c r="I2956" s="302">
        <v>2.13531118690326E-4</v>
      </c>
      <c r="J2956" s="305">
        <f>VLOOKUP(H2956,T7_ReductionFactor!$G$10:$H$3591,2,FALSE)</f>
        <v>0.92184730207650323</v>
      </c>
      <c r="K2956" s="75">
        <f t="shared" si="187"/>
        <v>1.9684308567405461E-4</v>
      </c>
      <c r="L2956" s="11"/>
    </row>
    <row r="2957" spans="1:12" ht="16.149999999999999" customHeight="1" x14ac:dyDescent="0.25">
      <c r="A2957" s="9" t="s">
        <v>192</v>
      </c>
      <c r="B2957" s="7">
        <v>2024</v>
      </c>
      <c r="C2957" s="296" t="s">
        <v>34</v>
      </c>
      <c r="D2957" s="307">
        <v>2000</v>
      </c>
      <c r="E2957" s="307" t="s">
        <v>194</v>
      </c>
      <c r="F2957" s="65">
        <f t="shared" si="185"/>
        <v>24</v>
      </c>
      <c r="G2957" s="66" t="str">
        <f t="shared" si="186"/>
        <v>1997-06</v>
      </c>
      <c r="H2957" s="67" t="str">
        <f t="shared" si="188"/>
        <v>2024-T7 Single Construction-24</v>
      </c>
      <c r="I2957" s="302">
        <v>3.0197851357568399E-4</v>
      </c>
      <c r="J2957" s="305">
        <f>VLOOKUP(H2957,T7_ReductionFactor!$G$10:$H$3591,2,FALSE)</f>
        <v>0.92081244084403446</v>
      </c>
      <c r="K2957" s="75">
        <f t="shared" si="187"/>
        <v>2.7806557216807895E-4</v>
      </c>
      <c r="L2957" s="11"/>
    </row>
    <row r="2958" spans="1:12" ht="16.149999999999999" customHeight="1" x14ac:dyDescent="0.25">
      <c r="A2958" s="9" t="s">
        <v>192</v>
      </c>
      <c r="B2958" s="7">
        <v>2024</v>
      </c>
      <c r="C2958" s="296" t="s">
        <v>34</v>
      </c>
      <c r="D2958" s="307">
        <v>1999</v>
      </c>
      <c r="E2958" s="307" t="s">
        <v>194</v>
      </c>
      <c r="F2958" s="65">
        <f t="shared" si="185"/>
        <v>25</v>
      </c>
      <c r="G2958" s="66" t="str">
        <f t="shared" si="186"/>
        <v>1997-06</v>
      </c>
      <c r="H2958" s="67" t="str">
        <f t="shared" si="188"/>
        <v>2024-T7 Single Construction-25</v>
      </c>
      <c r="I2958" s="302">
        <v>2.84673964641398E-4</v>
      </c>
      <c r="J2958" s="305">
        <f>VLOOKUP(H2958,T7_ReductionFactor!$G$10:$H$3591,2,FALSE)</f>
        <v>0.91982902699612223</v>
      </c>
      <c r="K2958" s="75">
        <f t="shared" si="187"/>
        <v>2.6185137590722561E-4</v>
      </c>
      <c r="L2958" s="11"/>
    </row>
    <row r="2959" spans="1:12" ht="16.149999999999999" customHeight="1" x14ac:dyDescent="0.25">
      <c r="A2959" s="9" t="s">
        <v>192</v>
      </c>
      <c r="B2959" s="7">
        <v>2024</v>
      </c>
      <c r="C2959" s="296" t="s">
        <v>34</v>
      </c>
      <c r="D2959" s="307">
        <v>1998</v>
      </c>
      <c r="E2959" s="307" t="s">
        <v>194</v>
      </c>
      <c r="F2959" s="65">
        <f t="shared" si="185"/>
        <v>26</v>
      </c>
      <c r="G2959" s="66" t="str">
        <f t="shared" si="186"/>
        <v>1997-06</v>
      </c>
      <c r="H2959" s="67" t="str">
        <f t="shared" si="188"/>
        <v>2024-T7 Single Construction-26</v>
      </c>
      <c r="I2959" s="302">
        <v>2.09073204775326E-4</v>
      </c>
      <c r="J2959" s="305">
        <f>VLOOKUP(H2959,T7_ReductionFactor!$G$10:$H$3591,2,FALSE)</f>
        <v>0.9188953351185104</v>
      </c>
      <c r="K2959" s="75">
        <f t="shared" si="187"/>
        <v>1.9211639256632414E-4</v>
      </c>
      <c r="L2959" s="11"/>
    </row>
    <row r="2960" spans="1:12" ht="16.149999999999999" customHeight="1" x14ac:dyDescent="0.25">
      <c r="A2960" s="9" t="s">
        <v>192</v>
      </c>
      <c r="B2960" s="7">
        <v>2024</v>
      </c>
      <c r="C2960" s="296" t="s">
        <v>34</v>
      </c>
      <c r="D2960" s="307">
        <v>1997</v>
      </c>
      <c r="E2960" s="307" t="s">
        <v>194</v>
      </c>
      <c r="F2960" s="65">
        <f t="shared" si="185"/>
        <v>27</v>
      </c>
      <c r="G2960" s="66" t="str">
        <f t="shared" si="186"/>
        <v>Pre1997</v>
      </c>
      <c r="H2960" s="67" t="str">
        <f t="shared" si="188"/>
        <v>2024-T7 Single Construction-27</v>
      </c>
      <c r="I2960" s="302">
        <v>1.6417943312641901E-4</v>
      </c>
      <c r="J2960" s="305">
        <f>VLOOKUP(H2960,T7_ReductionFactor!$G$10:$H$3591,2,FALSE)</f>
        <v>0.91800964030271071</v>
      </c>
      <c r="K2960" s="75">
        <f t="shared" si="187"/>
        <v>1.5071830234948685E-4</v>
      </c>
      <c r="L2960" s="11"/>
    </row>
    <row r="2961" spans="1:12" ht="16.149999999999999" customHeight="1" x14ac:dyDescent="0.25">
      <c r="A2961" s="9" t="s">
        <v>192</v>
      </c>
      <c r="B2961" s="7">
        <v>2024</v>
      </c>
      <c r="C2961" s="296" t="s">
        <v>34</v>
      </c>
      <c r="D2961" s="307">
        <v>1996</v>
      </c>
      <c r="E2961" s="307" t="s">
        <v>194</v>
      </c>
      <c r="F2961" s="65">
        <f t="shared" si="185"/>
        <v>28</v>
      </c>
      <c r="G2961" s="66" t="str">
        <f t="shared" si="186"/>
        <v>Pre1997</v>
      </c>
      <c r="H2961" s="67" t="str">
        <f t="shared" si="188"/>
        <v>2024-T7 Single Construction-28</v>
      </c>
      <c r="I2961" s="302">
        <v>2.0080029619509E-4</v>
      </c>
      <c r="J2961" s="305">
        <f>VLOOKUP(H2961,T7_ReductionFactor!$G$10:$H$3591,2,FALSE)</f>
        <v>0.91717016579707888</v>
      </c>
      <c r="K2961" s="75">
        <f t="shared" si="187"/>
        <v>1.8416804095335325E-4</v>
      </c>
      <c r="L2961" s="11"/>
    </row>
    <row r="2962" spans="1:12" ht="16.149999999999999" customHeight="1" x14ac:dyDescent="0.25">
      <c r="A2962" s="9" t="s">
        <v>192</v>
      </c>
      <c r="B2962" s="7">
        <v>2024</v>
      </c>
      <c r="C2962" s="296" t="s">
        <v>34</v>
      </c>
      <c r="D2962" s="307">
        <v>1995</v>
      </c>
      <c r="E2962" s="307" t="s">
        <v>194</v>
      </c>
      <c r="F2962" s="65">
        <f t="shared" si="185"/>
        <v>29</v>
      </c>
      <c r="G2962" s="66" t="str">
        <f t="shared" si="186"/>
        <v>Pre1997</v>
      </c>
      <c r="H2962" s="67" t="str">
        <f t="shared" si="188"/>
        <v>2024-T7 Single Construction-29</v>
      </c>
      <c r="I2962" s="302">
        <v>2.17895677574089E-4</v>
      </c>
      <c r="J2962" s="305">
        <f>VLOOKUP(H2962,T7_ReductionFactor!$G$10:$H$3591,2,FALSE)</f>
        <v>0.91637515522249391</v>
      </c>
      <c r="K2962" s="75">
        <f t="shared" si="187"/>
        <v>1.9967418535926629E-4</v>
      </c>
      <c r="L2962" s="11"/>
    </row>
    <row r="2963" spans="1:12" ht="16.149999999999999" customHeight="1" x14ac:dyDescent="0.25">
      <c r="A2963" s="9" t="s">
        <v>192</v>
      </c>
      <c r="B2963" s="7">
        <v>2024</v>
      </c>
      <c r="C2963" s="296" t="s">
        <v>34</v>
      </c>
      <c r="D2963" s="307">
        <v>1994</v>
      </c>
      <c r="E2963" s="307" t="s">
        <v>194</v>
      </c>
      <c r="F2963" s="65">
        <f t="shared" si="185"/>
        <v>30</v>
      </c>
      <c r="G2963" s="66" t="str">
        <f t="shared" si="186"/>
        <v>Pre1997</v>
      </c>
      <c r="H2963" s="67" t="str">
        <f t="shared" si="188"/>
        <v>2024-T7 Single Construction-30</v>
      </c>
      <c r="I2963" s="302">
        <v>1.6044087990003399E-4</v>
      </c>
      <c r="J2963" s="305">
        <f>VLOOKUP(H2963,T7_ReductionFactor!$G$10:$H$3591,2,FALSE)</f>
        <v>0.91562299263608715</v>
      </c>
      <c r="K2963" s="75">
        <f t="shared" si="187"/>
        <v>1.4690335859523617E-4</v>
      </c>
      <c r="L2963" s="11"/>
    </row>
    <row r="2964" spans="1:12" ht="16.149999999999999" customHeight="1" x14ac:dyDescent="0.25">
      <c r="A2964" s="9" t="s">
        <v>192</v>
      </c>
      <c r="B2964" s="7">
        <v>2024</v>
      </c>
      <c r="C2964" s="296" t="s">
        <v>34</v>
      </c>
      <c r="D2964" s="307">
        <v>1993</v>
      </c>
      <c r="E2964" s="307" t="s">
        <v>194</v>
      </c>
      <c r="F2964" s="65">
        <f t="shared" si="185"/>
        <v>31</v>
      </c>
      <c r="G2964" s="66" t="str">
        <f t="shared" si="186"/>
        <v>Pre1997</v>
      </c>
      <c r="H2964" s="67" t="str">
        <f t="shared" si="188"/>
        <v>2024-T7 Single Construction-31</v>
      </c>
      <c r="I2964" s="302">
        <v>1.6842353464918699E-4</v>
      </c>
      <c r="J2964" s="305">
        <f>VLOOKUP(H2964,T7_ReductionFactor!$G$10:$H$3591,2,FALSE)</f>
        <v>1</v>
      </c>
      <c r="K2964" s="75">
        <f t="shared" si="187"/>
        <v>1.6842353464918699E-4</v>
      </c>
      <c r="L2964" s="11"/>
    </row>
    <row r="2965" spans="1:12" ht="16.149999999999999" customHeight="1" x14ac:dyDescent="0.25">
      <c r="A2965" s="9" t="s">
        <v>192</v>
      </c>
      <c r="B2965" s="7">
        <v>2024</v>
      </c>
      <c r="C2965" s="296" t="s">
        <v>34</v>
      </c>
      <c r="D2965" s="307">
        <v>1992</v>
      </c>
      <c r="E2965" s="307" t="s">
        <v>194</v>
      </c>
      <c r="F2965" s="65">
        <f t="shared" si="185"/>
        <v>32</v>
      </c>
      <c r="G2965" s="66" t="str">
        <f t="shared" si="186"/>
        <v>Pre1997</v>
      </c>
      <c r="H2965" s="67" t="str">
        <f t="shared" si="188"/>
        <v>2024-T7 Single Construction-32</v>
      </c>
      <c r="I2965" s="302">
        <v>1.3764409283112801E-4</v>
      </c>
      <c r="J2965" s="305">
        <f>VLOOKUP(H2965,T7_ReductionFactor!$G$10:$H$3591,2,FALSE)</f>
        <v>1</v>
      </c>
      <c r="K2965" s="75">
        <f t="shared" si="187"/>
        <v>1.3764409283112801E-4</v>
      </c>
      <c r="L2965" s="11"/>
    </row>
    <row r="2966" spans="1:12" ht="16.149999999999999" customHeight="1" x14ac:dyDescent="0.25">
      <c r="A2966" s="9" t="s">
        <v>192</v>
      </c>
      <c r="B2966" s="7">
        <v>2024</v>
      </c>
      <c r="C2966" s="296" t="s">
        <v>34</v>
      </c>
      <c r="D2966" s="307">
        <v>1991</v>
      </c>
      <c r="E2966" s="307" t="s">
        <v>194</v>
      </c>
      <c r="F2966" s="65">
        <f t="shared" si="185"/>
        <v>33</v>
      </c>
      <c r="G2966" s="66" t="str">
        <f t="shared" si="186"/>
        <v>Pre1997</v>
      </c>
      <c r="H2966" s="67" t="str">
        <f t="shared" si="188"/>
        <v>2024-T7 Single Construction-33</v>
      </c>
      <c r="I2966" s="302">
        <v>1.2774796783226699E-4</v>
      </c>
      <c r="J2966" s="305">
        <f>VLOOKUP(H2966,T7_ReductionFactor!$G$10:$H$3591,2,FALSE)</f>
        <v>1</v>
      </c>
      <c r="K2966" s="75">
        <f t="shared" si="187"/>
        <v>1.2774796783226699E-4</v>
      </c>
      <c r="L2966" s="11"/>
    </row>
    <row r="2967" spans="1:12" ht="16.149999999999999" customHeight="1" x14ac:dyDescent="0.25">
      <c r="A2967" s="9" t="s">
        <v>192</v>
      </c>
      <c r="B2967" s="7">
        <v>2024</v>
      </c>
      <c r="C2967" s="296" t="s">
        <v>34</v>
      </c>
      <c r="D2967" s="307">
        <v>1990</v>
      </c>
      <c r="E2967" s="307" t="s">
        <v>194</v>
      </c>
      <c r="F2967" s="65">
        <f t="shared" si="185"/>
        <v>34</v>
      </c>
      <c r="G2967" s="66" t="str">
        <f t="shared" si="186"/>
        <v>Pre1997</v>
      </c>
      <c r="H2967" s="67" t="str">
        <f t="shared" si="188"/>
        <v>2024-T7 Single Construction-34</v>
      </c>
      <c r="I2967" s="302">
        <v>4.1923702599521302E-4</v>
      </c>
      <c r="J2967" s="305">
        <f>VLOOKUP(H2967,T7_ReductionFactor!$G$10:$H$3591,2,FALSE)</f>
        <v>1</v>
      </c>
      <c r="K2967" s="75">
        <f t="shared" si="187"/>
        <v>4.1923702599521302E-4</v>
      </c>
      <c r="L2967" s="11"/>
    </row>
    <row r="2968" spans="1:12" ht="16.149999999999999" customHeight="1" x14ac:dyDescent="0.25">
      <c r="A2968" s="9" t="s">
        <v>192</v>
      </c>
      <c r="B2968" s="7">
        <v>2024</v>
      </c>
      <c r="C2968" s="296" t="s">
        <v>34</v>
      </c>
      <c r="D2968" s="307">
        <v>1989</v>
      </c>
      <c r="E2968" s="307" t="s">
        <v>194</v>
      </c>
      <c r="F2968" s="65">
        <f t="shared" si="185"/>
        <v>35</v>
      </c>
      <c r="G2968" s="66" t="str">
        <f t="shared" si="186"/>
        <v>Pre1997</v>
      </c>
      <c r="H2968" s="67" t="str">
        <f t="shared" si="188"/>
        <v>2024-T7 Single Construction-35</v>
      </c>
      <c r="I2968" s="302">
        <v>3.9329091402815798E-4</v>
      </c>
      <c r="J2968" s="305">
        <f>VLOOKUP(H2968,T7_ReductionFactor!$G$10:$H$3591,2,FALSE)</f>
        <v>1</v>
      </c>
      <c r="K2968" s="75">
        <f t="shared" si="187"/>
        <v>3.9329091402815798E-4</v>
      </c>
      <c r="L2968" s="11"/>
    </row>
    <row r="2969" spans="1:12" ht="16.149999999999999" customHeight="1" x14ac:dyDescent="0.25">
      <c r="A2969" s="9" t="s">
        <v>192</v>
      </c>
      <c r="B2969" s="7">
        <v>2024</v>
      </c>
      <c r="C2969" s="296" t="s">
        <v>34</v>
      </c>
      <c r="D2969" s="307">
        <v>1988</v>
      </c>
      <c r="E2969" s="307" t="s">
        <v>194</v>
      </c>
      <c r="F2969" s="65">
        <f t="shared" si="185"/>
        <v>36</v>
      </c>
      <c r="G2969" s="66" t="str">
        <f t="shared" si="186"/>
        <v>Pre1997</v>
      </c>
      <c r="H2969" s="67" t="str">
        <f t="shared" si="188"/>
        <v>2024-T7 Single Construction-36</v>
      </c>
      <c r="I2969" s="302">
        <v>3.4212956309068599E-4</v>
      </c>
      <c r="J2969" s="305">
        <f>VLOOKUP(H2969,T7_ReductionFactor!$G$10:$H$3591,2,FALSE)</f>
        <v>1</v>
      </c>
      <c r="K2969" s="75">
        <f t="shared" si="187"/>
        <v>3.4212956309068599E-4</v>
      </c>
      <c r="L2969" s="11"/>
    </row>
    <row r="2970" spans="1:12" ht="16.149999999999999" customHeight="1" x14ac:dyDescent="0.25">
      <c r="A2970" s="9" t="s">
        <v>192</v>
      </c>
      <c r="B2970" s="7">
        <v>2024</v>
      </c>
      <c r="C2970" s="296" t="s">
        <v>34</v>
      </c>
      <c r="D2970" s="307">
        <v>1987</v>
      </c>
      <c r="E2970" s="307" t="s">
        <v>194</v>
      </c>
      <c r="F2970" s="65">
        <f t="shared" si="185"/>
        <v>37</v>
      </c>
      <c r="G2970" s="66" t="str">
        <f t="shared" si="186"/>
        <v>Pre1997</v>
      </c>
      <c r="H2970" s="67" t="str">
        <f t="shared" si="188"/>
        <v>2024-T7 Single Construction-37</v>
      </c>
      <c r="I2970" s="302">
        <v>2.3046588135763299E-4</v>
      </c>
      <c r="J2970" s="305">
        <f>VLOOKUP(H2970,T7_ReductionFactor!$G$10:$H$3591,2,FALSE)</f>
        <v>1</v>
      </c>
      <c r="K2970" s="75">
        <f t="shared" si="187"/>
        <v>2.3046588135763299E-4</v>
      </c>
      <c r="L2970" s="11"/>
    </row>
    <row r="2971" spans="1:12" ht="16.149999999999999" customHeight="1" x14ac:dyDescent="0.25">
      <c r="A2971" s="9" t="s">
        <v>192</v>
      </c>
      <c r="B2971" s="7">
        <v>2024</v>
      </c>
      <c r="C2971" s="296" t="s">
        <v>34</v>
      </c>
      <c r="D2971" s="307">
        <v>1986</v>
      </c>
      <c r="E2971" s="307" t="s">
        <v>194</v>
      </c>
      <c r="F2971" s="65">
        <f t="shared" si="185"/>
        <v>38</v>
      </c>
      <c r="G2971" s="66" t="str">
        <f t="shared" si="186"/>
        <v>Pre1997</v>
      </c>
      <c r="H2971" s="67" t="str">
        <f t="shared" si="188"/>
        <v>2024-T7 Single Construction-38</v>
      </c>
      <c r="I2971" s="302">
        <v>2.02310837464729E-4</v>
      </c>
      <c r="J2971" s="305">
        <f>VLOOKUP(H2971,T7_ReductionFactor!$G$10:$H$3591,2,FALSE)</f>
        <v>1</v>
      </c>
      <c r="K2971" s="75">
        <f t="shared" si="187"/>
        <v>2.02310837464729E-4</v>
      </c>
      <c r="L2971" s="11"/>
    </row>
    <row r="2972" spans="1:12" ht="16.149999999999999" customHeight="1" x14ac:dyDescent="0.25">
      <c r="A2972" s="9" t="s">
        <v>192</v>
      </c>
      <c r="B2972" s="7">
        <v>2024</v>
      </c>
      <c r="C2972" s="296" t="s">
        <v>34</v>
      </c>
      <c r="D2972" s="307">
        <v>1985</v>
      </c>
      <c r="E2972" s="307" t="s">
        <v>194</v>
      </c>
      <c r="F2972" s="65">
        <f t="shared" si="185"/>
        <v>39</v>
      </c>
      <c r="G2972" s="66" t="str">
        <f t="shared" si="186"/>
        <v>Pre1997</v>
      </c>
      <c r="H2972" s="67" t="str">
        <f t="shared" si="188"/>
        <v>2024-T7 Single Construction-39</v>
      </c>
      <c r="I2972" s="302">
        <v>1.64554521241408E-4</v>
      </c>
      <c r="J2972" s="305">
        <f>VLOOKUP(H2972,T7_ReductionFactor!$G$10:$H$3591,2,FALSE)</f>
        <v>1</v>
      </c>
      <c r="K2972" s="75">
        <f t="shared" si="187"/>
        <v>1.64554521241408E-4</v>
      </c>
      <c r="L2972" s="11"/>
    </row>
    <row r="2973" spans="1:12" ht="16.149999999999999" customHeight="1" x14ac:dyDescent="0.25">
      <c r="A2973" s="9" t="s">
        <v>192</v>
      </c>
      <c r="B2973" s="7">
        <v>2024</v>
      </c>
      <c r="C2973" s="296" t="s">
        <v>34</v>
      </c>
      <c r="D2973" s="307">
        <v>1984</v>
      </c>
      <c r="E2973" s="307" t="s">
        <v>194</v>
      </c>
      <c r="F2973" s="65">
        <f t="shared" si="185"/>
        <v>40</v>
      </c>
      <c r="G2973" s="66" t="str">
        <f t="shared" si="186"/>
        <v>Pre1997</v>
      </c>
      <c r="H2973" s="67" t="str">
        <f t="shared" si="188"/>
        <v>2024-T7 Single Construction-40</v>
      </c>
      <c r="I2973" s="302">
        <v>1.4717782256943701E-4</v>
      </c>
      <c r="J2973" s="305">
        <f>VLOOKUP(H2973,T7_ReductionFactor!$G$10:$H$3591,2,FALSE)</f>
        <v>1</v>
      </c>
      <c r="K2973" s="75">
        <f t="shared" si="187"/>
        <v>1.4717782256943701E-4</v>
      </c>
      <c r="L2973" s="11"/>
    </row>
    <row r="2974" spans="1:12" ht="16.149999999999999" customHeight="1" x14ac:dyDescent="0.25">
      <c r="A2974" s="9" t="s">
        <v>192</v>
      </c>
      <c r="B2974" s="7">
        <v>2024</v>
      </c>
      <c r="C2974" s="296" t="s">
        <v>34</v>
      </c>
      <c r="D2974" s="307">
        <v>1983</v>
      </c>
      <c r="E2974" s="307" t="s">
        <v>194</v>
      </c>
      <c r="F2974" s="65">
        <f t="shared" si="185"/>
        <v>41</v>
      </c>
      <c r="G2974" s="66" t="str">
        <f t="shared" si="186"/>
        <v>Pre1997</v>
      </c>
      <c r="H2974" s="67" t="str">
        <f t="shared" si="188"/>
        <v>2024-T7 Single Construction-41</v>
      </c>
      <c r="I2974" s="302">
        <v>6.2014834795033806E-5</v>
      </c>
      <c r="J2974" s="305">
        <f>VLOOKUP(H2974,T7_ReductionFactor!$G$10:$H$3591,2,FALSE)</f>
        <v>1</v>
      </c>
      <c r="K2974" s="75">
        <f t="shared" si="187"/>
        <v>6.2014834795033806E-5</v>
      </c>
      <c r="L2974" s="11"/>
    </row>
    <row r="2975" spans="1:12" ht="16.149999999999999" customHeight="1" x14ac:dyDescent="0.25">
      <c r="A2975" s="9" t="s">
        <v>192</v>
      </c>
      <c r="B2975" s="7">
        <v>2024</v>
      </c>
      <c r="C2975" s="296" t="s">
        <v>34</v>
      </c>
      <c r="D2975" s="307">
        <v>1982</v>
      </c>
      <c r="E2975" s="307" t="s">
        <v>194</v>
      </c>
      <c r="F2975" s="65">
        <f t="shared" si="185"/>
        <v>42</v>
      </c>
      <c r="G2975" s="66" t="str">
        <f t="shared" si="186"/>
        <v>Pre1997</v>
      </c>
      <c r="H2975" s="67" t="str">
        <f t="shared" si="188"/>
        <v>2024-T7 Single Construction-42</v>
      </c>
      <c r="I2975" s="302">
        <v>4.6520301319650101E-5</v>
      </c>
      <c r="J2975" s="305">
        <f>VLOOKUP(H2975,T7_ReductionFactor!$G$10:$H$3591,2,FALSE)</f>
        <v>1</v>
      </c>
      <c r="K2975" s="75">
        <f t="shared" si="187"/>
        <v>4.6520301319650101E-5</v>
      </c>
      <c r="L2975" s="11"/>
    </row>
    <row r="2976" spans="1:12" ht="16.149999999999999" customHeight="1" x14ac:dyDescent="0.25">
      <c r="A2976" s="9" t="s">
        <v>192</v>
      </c>
      <c r="B2976" s="7">
        <v>2024</v>
      </c>
      <c r="C2976" s="296" t="s">
        <v>34</v>
      </c>
      <c r="D2976" s="307">
        <v>1981</v>
      </c>
      <c r="E2976" s="307" t="s">
        <v>194</v>
      </c>
      <c r="F2976" s="65">
        <f t="shared" si="185"/>
        <v>43</v>
      </c>
      <c r="G2976" s="66" t="str">
        <f t="shared" si="186"/>
        <v>Pre1997</v>
      </c>
      <c r="H2976" s="67" t="str">
        <f t="shared" si="188"/>
        <v>2024-T7 Single Construction-43</v>
      </c>
      <c r="I2976" s="302">
        <v>7.4387535972808607E-5</v>
      </c>
      <c r="J2976" s="305">
        <f>VLOOKUP(H2976,T7_ReductionFactor!$G$10:$H$3591,2,FALSE)</f>
        <v>1</v>
      </c>
      <c r="K2976" s="75">
        <f t="shared" si="187"/>
        <v>7.4387535972808607E-5</v>
      </c>
      <c r="L2976" s="11"/>
    </row>
    <row r="2977" spans="1:12" ht="16.149999999999999" customHeight="1" x14ac:dyDescent="0.25">
      <c r="A2977" s="9" t="s">
        <v>192</v>
      </c>
      <c r="B2977" s="7">
        <v>2024</v>
      </c>
      <c r="C2977" s="296" t="s">
        <v>34</v>
      </c>
      <c r="D2977" s="307">
        <v>1980</v>
      </c>
      <c r="E2977" s="307" t="s">
        <v>194</v>
      </c>
      <c r="F2977" s="65">
        <f t="shared" si="185"/>
        <v>44</v>
      </c>
      <c r="G2977" s="66" t="str">
        <f t="shared" si="186"/>
        <v>Pre1997</v>
      </c>
      <c r="H2977" s="67" t="str">
        <f t="shared" si="188"/>
        <v>2024-T7 Single Construction-44</v>
      </c>
      <c r="I2977" s="302">
        <v>2.6814801251590499E-5</v>
      </c>
      <c r="J2977" s="305">
        <f>VLOOKUP(H2977,T7_ReductionFactor!$G$10:$H$3591,2,FALSE)</f>
        <v>1</v>
      </c>
      <c r="K2977" s="75">
        <f t="shared" si="187"/>
        <v>2.6814801251590499E-5</v>
      </c>
      <c r="L2977" s="11"/>
    </row>
    <row r="2978" spans="1:12" ht="16.149999999999999" customHeight="1" x14ac:dyDescent="0.25">
      <c r="A2978" s="9" t="s">
        <v>192</v>
      </c>
      <c r="B2978" s="7">
        <v>2024</v>
      </c>
      <c r="C2978" s="296" t="s">
        <v>35</v>
      </c>
      <c r="D2978" s="307">
        <v>2025</v>
      </c>
      <c r="E2978" s="307" t="s">
        <v>194</v>
      </c>
      <c r="F2978" s="65">
        <f t="shared" si="185"/>
        <v>-1</v>
      </c>
      <c r="G2978" s="66" t="str">
        <f t="shared" si="186"/>
        <v>2013+</v>
      </c>
      <c r="H2978" s="67" t="str">
        <f t="shared" si="188"/>
        <v>2024-T7 SWCV--1</v>
      </c>
      <c r="I2978" s="302">
        <v>3.4641828699334801E-6</v>
      </c>
      <c r="J2978" s="305">
        <f>VLOOKUP(H2978,T7_ReductionFactor!$G$10:$H$3591,2,FALSE)</f>
        <v>0.99100873054750371</v>
      </c>
      <c r="K2978" s="75">
        <f t="shared" si="187"/>
        <v>3.4330354683171862E-6</v>
      </c>
      <c r="L2978" s="11"/>
    </row>
    <row r="2979" spans="1:12" ht="16.149999999999999" customHeight="1" x14ac:dyDescent="0.25">
      <c r="A2979" s="9" t="s">
        <v>192</v>
      </c>
      <c r="B2979" s="7">
        <v>2024</v>
      </c>
      <c r="C2979" s="296" t="s">
        <v>35</v>
      </c>
      <c r="D2979" s="307">
        <v>2024</v>
      </c>
      <c r="E2979" s="307" t="s">
        <v>194</v>
      </c>
      <c r="F2979" s="65">
        <f t="shared" si="185"/>
        <v>0</v>
      </c>
      <c r="G2979" s="66" t="str">
        <f t="shared" si="186"/>
        <v>2013+</v>
      </c>
      <c r="H2979" s="67" t="str">
        <f t="shared" si="188"/>
        <v>2024-T7 SWCV-0</v>
      </c>
      <c r="I2979" s="302">
        <v>7.24861234530645E-5</v>
      </c>
      <c r="J2979" s="305">
        <f>VLOOKUP(H2979,T7_ReductionFactor!$G$10:$H$3591,2,FALSE)</f>
        <v>0.97108460076049297</v>
      </c>
      <c r="K2979" s="75">
        <f t="shared" si="187"/>
        <v>7.039015825409495E-5</v>
      </c>
      <c r="L2979" s="11"/>
    </row>
    <row r="2980" spans="1:12" ht="16.149999999999999" customHeight="1" x14ac:dyDescent="0.25">
      <c r="A2980" s="9" t="s">
        <v>192</v>
      </c>
      <c r="B2980" s="7">
        <v>2024</v>
      </c>
      <c r="C2980" s="296" t="s">
        <v>35</v>
      </c>
      <c r="D2980" s="307">
        <v>2023</v>
      </c>
      <c r="E2980" s="307" t="s">
        <v>194</v>
      </c>
      <c r="F2980" s="65">
        <f t="shared" si="185"/>
        <v>1</v>
      </c>
      <c r="G2980" s="66" t="str">
        <f t="shared" si="186"/>
        <v>2013+</v>
      </c>
      <c r="H2980" s="67" t="str">
        <f t="shared" si="188"/>
        <v>2024-T7 SWCV-1</v>
      </c>
      <c r="I2980" s="302">
        <v>9.7553386443633298E-5</v>
      </c>
      <c r="J2980" s="305">
        <f>VLOOKUP(H2980,T7_ReductionFactor!$G$10:$H$3591,2,FALSE)</f>
        <v>0.95320686604802984</v>
      </c>
      <c r="K2980" s="75">
        <f t="shared" si="187"/>
        <v>9.2988557764308059E-5</v>
      </c>
      <c r="L2980" s="11"/>
    </row>
    <row r="2981" spans="1:12" ht="16.149999999999999" customHeight="1" x14ac:dyDescent="0.25">
      <c r="A2981" s="9" t="s">
        <v>192</v>
      </c>
      <c r="B2981" s="7">
        <v>2024</v>
      </c>
      <c r="C2981" s="296" t="s">
        <v>35</v>
      </c>
      <c r="D2981" s="307">
        <v>2022</v>
      </c>
      <c r="E2981" s="307" t="s">
        <v>194</v>
      </c>
      <c r="F2981" s="65">
        <f t="shared" si="185"/>
        <v>2</v>
      </c>
      <c r="G2981" s="66" t="str">
        <f t="shared" si="186"/>
        <v>2013+</v>
      </c>
      <c r="H2981" s="67" t="str">
        <f t="shared" si="188"/>
        <v>2024-T7 SWCV-2</v>
      </c>
      <c r="I2981" s="302">
        <v>9.8646813443602994E-5</v>
      </c>
      <c r="J2981" s="305">
        <f>VLOOKUP(H2981,T7_ReductionFactor!$G$10:$H$3591,2,FALSE)</f>
        <v>0.93707565048301134</v>
      </c>
      <c r="K2981" s="75">
        <f t="shared" si="187"/>
        <v>9.2439526875740547E-5</v>
      </c>
      <c r="L2981" s="11"/>
    </row>
    <row r="2982" spans="1:12" ht="16.149999999999999" customHeight="1" x14ac:dyDescent="0.25">
      <c r="A2982" s="9" t="s">
        <v>192</v>
      </c>
      <c r="B2982" s="7">
        <v>2024</v>
      </c>
      <c r="C2982" s="296" t="s">
        <v>35</v>
      </c>
      <c r="D2982" s="307">
        <v>2021</v>
      </c>
      <c r="E2982" s="307" t="s">
        <v>194</v>
      </c>
      <c r="F2982" s="65">
        <f t="shared" si="185"/>
        <v>3</v>
      </c>
      <c r="G2982" s="66" t="str">
        <f t="shared" si="186"/>
        <v>2013+</v>
      </c>
      <c r="H2982" s="67" t="str">
        <f t="shared" si="188"/>
        <v>2024-T7 SWCV-3</v>
      </c>
      <c r="I2982" s="302">
        <v>1.0847054192526499E-4</v>
      </c>
      <c r="J2982" s="305">
        <f>VLOOKUP(H2982,T7_ReductionFactor!$G$10:$H$3591,2,FALSE)</f>
        <v>0.92244694067453359</v>
      </c>
      <c r="K2982" s="75">
        <f t="shared" si="187"/>
        <v>1.0005831955226942E-4</v>
      </c>
      <c r="L2982" s="11"/>
    </row>
    <row r="2983" spans="1:12" ht="16.149999999999999" customHeight="1" x14ac:dyDescent="0.25">
      <c r="A2983" s="9" t="s">
        <v>192</v>
      </c>
      <c r="B2983" s="7">
        <v>2024</v>
      </c>
      <c r="C2983" s="296" t="s">
        <v>35</v>
      </c>
      <c r="D2983" s="307">
        <v>2020</v>
      </c>
      <c r="E2983" s="307" t="s">
        <v>194</v>
      </c>
      <c r="F2983" s="65">
        <f t="shared" si="185"/>
        <v>4</v>
      </c>
      <c r="G2983" s="66" t="str">
        <f t="shared" si="186"/>
        <v>2013+</v>
      </c>
      <c r="H2983" s="67" t="str">
        <f t="shared" si="188"/>
        <v>2024-T7 SWCV-4</v>
      </c>
      <c r="I2983" s="302">
        <v>1.03258176545673E-4</v>
      </c>
      <c r="J2983" s="305">
        <f>VLOOKUP(H2983,T7_ReductionFactor!$G$10:$H$3591,2,FALSE)</f>
        <v>0.90912015663430723</v>
      </c>
      <c r="K2983" s="75">
        <f t="shared" si="187"/>
        <v>9.3874089634975186E-5</v>
      </c>
      <c r="L2983" s="11"/>
    </row>
    <row r="2984" spans="1:12" ht="16.149999999999999" customHeight="1" x14ac:dyDescent="0.25">
      <c r="A2984" s="9" t="s">
        <v>192</v>
      </c>
      <c r="B2984" s="7">
        <v>2024</v>
      </c>
      <c r="C2984" s="296" t="s">
        <v>35</v>
      </c>
      <c r="D2984" s="307">
        <v>2019</v>
      </c>
      <c r="E2984" s="307" t="s">
        <v>194</v>
      </c>
      <c r="F2984" s="65">
        <f t="shared" si="185"/>
        <v>5</v>
      </c>
      <c r="G2984" s="66" t="str">
        <f t="shared" si="186"/>
        <v>2013+</v>
      </c>
      <c r="H2984" s="67" t="str">
        <f t="shared" si="188"/>
        <v>2024-T7 SWCV-5</v>
      </c>
      <c r="I2984" s="302">
        <v>1.05553017424283E-4</v>
      </c>
      <c r="J2984" s="305">
        <f>VLOOKUP(H2984,T7_ReductionFactor!$G$10:$H$3591,2,FALSE)</f>
        <v>0.89692889976792478</v>
      </c>
      <c r="K2984" s="75">
        <f t="shared" si="187"/>
        <v>9.4673551785546745E-5</v>
      </c>
      <c r="L2984" s="11"/>
    </row>
    <row r="2985" spans="1:12" ht="16.149999999999999" customHeight="1" x14ac:dyDescent="0.25">
      <c r="A2985" s="9" t="s">
        <v>192</v>
      </c>
      <c r="B2985" s="7">
        <v>2024</v>
      </c>
      <c r="C2985" s="296" t="s">
        <v>35</v>
      </c>
      <c r="D2985" s="307">
        <v>2018</v>
      </c>
      <c r="E2985" s="307" t="s">
        <v>194</v>
      </c>
      <c r="F2985" s="65">
        <f t="shared" si="185"/>
        <v>6</v>
      </c>
      <c r="G2985" s="66" t="str">
        <f t="shared" si="186"/>
        <v>2013+</v>
      </c>
      <c r="H2985" s="67" t="str">
        <f t="shared" si="188"/>
        <v>2024-T7 SWCV-6</v>
      </c>
      <c r="I2985" s="302">
        <v>5.7467833431206397E-5</v>
      </c>
      <c r="J2985" s="305">
        <f>VLOOKUP(H2985,T7_ReductionFactor!$G$10:$H$3591,2,FALSE)</f>
        <v>0.88573396921791947</v>
      </c>
      <c r="K2985" s="75">
        <f t="shared" si="187"/>
        <v>5.0901212207376691E-5</v>
      </c>
      <c r="L2985" s="11"/>
    </row>
    <row r="2986" spans="1:12" ht="16.149999999999999" customHeight="1" x14ac:dyDescent="0.25">
      <c r="A2986" s="9" t="s">
        <v>192</v>
      </c>
      <c r="B2986" s="7">
        <v>2024</v>
      </c>
      <c r="C2986" s="296" t="s">
        <v>35</v>
      </c>
      <c r="D2986" s="307">
        <v>2017</v>
      </c>
      <c r="E2986" s="307" t="s">
        <v>194</v>
      </c>
      <c r="F2986" s="65">
        <f t="shared" si="185"/>
        <v>7</v>
      </c>
      <c r="G2986" s="66" t="str">
        <f t="shared" si="186"/>
        <v>2013+</v>
      </c>
      <c r="H2986" s="67" t="str">
        <f t="shared" si="188"/>
        <v>2024-T7 SWCV-7</v>
      </c>
      <c r="I2986" s="302">
        <v>2.2215668397259801E-4</v>
      </c>
      <c r="J2986" s="305">
        <f>VLOOKUP(H2986,T7_ReductionFactor!$G$10:$H$3591,2,FALSE)</f>
        <v>0.87541802319954665</v>
      </c>
      <c r="K2986" s="75">
        <f t="shared" si="187"/>
        <v>1.9447996512385814E-4</v>
      </c>
      <c r="L2986" s="11"/>
    </row>
    <row r="2987" spans="1:12" ht="16.149999999999999" customHeight="1" x14ac:dyDescent="0.25">
      <c r="A2987" s="9" t="s">
        <v>192</v>
      </c>
      <c r="B2987" s="7">
        <v>2024</v>
      </c>
      <c r="C2987" s="296" t="s">
        <v>35</v>
      </c>
      <c r="D2987" s="307">
        <v>2016</v>
      </c>
      <c r="E2987" s="307" t="s">
        <v>194</v>
      </c>
      <c r="F2987" s="65">
        <f t="shared" si="185"/>
        <v>8</v>
      </c>
      <c r="G2987" s="66" t="str">
        <f t="shared" si="186"/>
        <v>2013+</v>
      </c>
      <c r="H2987" s="67" t="str">
        <f t="shared" si="188"/>
        <v>2024-T7 SWCV-8</v>
      </c>
      <c r="I2987" s="302">
        <v>1.7736084180545799E-4</v>
      </c>
      <c r="J2987" s="305">
        <f>VLOOKUP(H2987,T7_ReductionFactor!$G$10:$H$3591,2,FALSE)</f>
        <v>0.8658814503501614</v>
      </c>
      <c r="K2987" s="75">
        <f t="shared" si="187"/>
        <v>1.535734629378355E-4</v>
      </c>
      <c r="L2987" s="11"/>
    </row>
    <row r="2988" spans="1:12" ht="16.149999999999999" customHeight="1" x14ac:dyDescent="0.25">
      <c r="A2988" s="9" t="s">
        <v>192</v>
      </c>
      <c r="B2988" s="7">
        <v>2024</v>
      </c>
      <c r="C2988" s="296" t="s">
        <v>35</v>
      </c>
      <c r="D2988" s="307">
        <v>2015</v>
      </c>
      <c r="E2988" s="307" t="s">
        <v>194</v>
      </c>
      <c r="F2988" s="65">
        <f t="shared" si="185"/>
        <v>9</v>
      </c>
      <c r="G2988" s="66" t="str">
        <f t="shared" si="186"/>
        <v>2013+</v>
      </c>
      <c r="H2988" s="67" t="str">
        <f t="shared" si="188"/>
        <v>2024-T7 SWCV-9</v>
      </c>
      <c r="I2988" s="302">
        <v>1.2387680342672901E-4</v>
      </c>
      <c r="J2988" s="305">
        <f>VLOOKUP(H2988,T7_ReductionFactor!$G$10:$H$3591,2,FALSE)</f>
        <v>0.85703914277949622</v>
      </c>
      <c r="K2988" s="75">
        <f t="shared" si="187"/>
        <v>1.06167269419108E-4</v>
      </c>
      <c r="L2988" s="11"/>
    </row>
    <row r="2989" spans="1:12" ht="16.149999999999999" customHeight="1" x14ac:dyDescent="0.25">
      <c r="A2989" s="9" t="s">
        <v>192</v>
      </c>
      <c r="B2989" s="7">
        <v>2024</v>
      </c>
      <c r="C2989" s="296" t="s">
        <v>35</v>
      </c>
      <c r="D2989" s="307">
        <v>2014</v>
      </c>
      <c r="E2989" s="307" t="s">
        <v>194</v>
      </c>
      <c r="F2989" s="65">
        <f t="shared" si="185"/>
        <v>10</v>
      </c>
      <c r="G2989" s="66" t="str">
        <f t="shared" si="186"/>
        <v>2013+</v>
      </c>
      <c r="H2989" s="67" t="str">
        <f t="shared" si="188"/>
        <v>2024-T7 SWCV-10</v>
      </c>
      <c r="I2989" s="302">
        <v>8.2161147144199401E-5</v>
      </c>
      <c r="J2989" s="305">
        <f>VLOOKUP(H2989,T7_ReductionFactor!$G$10:$H$3591,2,FALSE)</f>
        <v>0.84881794913589703</v>
      </c>
      <c r="K2989" s="75">
        <f t="shared" si="187"/>
        <v>6.9739856417591999E-5</v>
      </c>
      <c r="L2989" s="11"/>
    </row>
    <row r="2990" spans="1:12" ht="16.149999999999999" customHeight="1" x14ac:dyDescent="0.25">
      <c r="A2990" s="9" t="s">
        <v>192</v>
      </c>
      <c r="B2990" s="7">
        <v>2024</v>
      </c>
      <c r="C2990" s="296" t="s">
        <v>35</v>
      </c>
      <c r="D2990" s="307">
        <v>2013</v>
      </c>
      <c r="E2990" s="307" t="s">
        <v>194</v>
      </c>
      <c r="F2990" s="65">
        <f t="shared" si="185"/>
        <v>11</v>
      </c>
      <c r="G2990" s="66" t="str">
        <f t="shared" si="186"/>
        <v>2010-12</v>
      </c>
      <c r="H2990" s="67" t="str">
        <f t="shared" si="188"/>
        <v>2024-T7 SWCV-11</v>
      </c>
      <c r="I2990" s="302">
        <v>1.155976847232E-4</v>
      </c>
      <c r="J2990" s="305">
        <f>VLOOKUP(H2990,T7_ReductionFactor!$G$10:$H$3591,2,FALSE)</f>
        <v>0.80267293366924453</v>
      </c>
      <c r="K2990" s="75">
        <f t="shared" si="187"/>
        <v>9.2787132722143352E-5</v>
      </c>
      <c r="L2990" s="11"/>
    </row>
    <row r="2991" spans="1:12" ht="16.149999999999999" customHeight="1" x14ac:dyDescent="0.25">
      <c r="A2991" s="9" t="s">
        <v>192</v>
      </c>
      <c r="B2991" s="7">
        <v>2024</v>
      </c>
      <c r="C2991" s="296" t="s">
        <v>35</v>
      </c>
      <c r="D2991" s="307">
        <v>2012</v>
      </c>
      <c r="E2991" s="307" t="s">
        <v>194</v>
      </c>
      <c r="F2991" s="65">
        <f t="shared" si="185"/>
        <v>12</v>
      </c>
      <c r="G2991" s="66" t="str">
        <f t="shared" si="186"/>
        <v>2010-12</v>
      </c>
      <c r="H2991" s="67" t="str">
        <f t="shared" si="188"/>
        <v>2024-T7 SWCV-12</v>
      </c>
      <c r="I2991" s="302">
        <v>6.5578674862376907E-5</v>
      </c>
      <c r="J2991" s="305">
        <f>VLOOKUP(H2991,T7_ReductionFactor!$G$10:$H$3591,2,FALSE)</f>
        <v>0.79549675850357116</v>
      </c>
      <c r="K2991" s="75">
        <f t="shared" si="187"/>
        <v>5.2167623279980454E-5</v>
      </c>
      <c r="L2991" s="11"/>
    </row>
    <row r="2992" spans="1:12" ht="16.149999999999999" customHeight="1" x14ac:dyDescent="0.25">
      <c r="A2992" s="9" t="s">
        <v>192</v>
      </c>
      <c r="B2992" s="7">
        <v>2024</v>
      </c>
      <c r="C2992" s="296" t="s">
        <v>35</v>
      </c>
      <c r="D2992" s="307">
        <v>2011</v>
      </c>
      <c r="E2992" s="307" t="s">
        <v>194</v>
      </c>
      <c r="F2992" s="65">
        <f t="shared" si="185"/>
        <v>13</v>
      </c>
      <c r="G2992" s="66" t="str">
        <f t="shared" si="186"/>
        <v>2010-12</v>
      </c>
      <c r="H2992" s="67" t="str">
        <f t="shared" si="188"/>
        <v>2024-T7 SWCV-13</v>
      </c>
      <c r="I2992" s="302">
        <v>1.17136086507918E-4</v>
      </c>
      <c r="J2992" s="305">
        <f>VLOOKUP(H2992,T7_ReductionFactor!$G$10:$H$3591,2,FALSE)</f>
        <v>0.78888423541432706</v>
      </c>
      <c r="K2992" s="75">
        <f t="shared" si="187"/>
        <v>9.2406812044225369E-5</v>
      </c>
      <c r="L2992" s="11"/>
    </row>
    <row r="2993" spans="1:12" ht="16.149999999999999" customHeight="1" x14ac:dyDescent="0.25">
      <c r="A2993" s="9" t="s">
        <v>192</v>
      </c>
      <c r="B2993" s="7">
        <v>2024</v>
      </c>
      <c r="C2993" s="296" t="s">
        <v>35</v>
      </c>
      <c r="D2993" s="307">
        <v>2010</v>
      </c>
      <c r="E2993" s="307" t="s">
        <v>194</v>
      </c>
      <c r="F2993" s="65">
        <f t="shared" si="185"/>
        <v>14</v>
      </c>
      <c r="G2993" s="66" t="str">
        <f t="shared" si="186"/>
        <v>2007-09</v>
      </c>
      <c r="H2993" s="67" t="str">
        <f t="shared" si="188"/>
        <v>2024-T7 SWCV-14</v>
      </c>
      <c r="I2993" s="302">
        <v>1.03698296766104E-4</v>
      </c>
      <c r="J2993" s="305">
        <f>VLOOKUP(H2993,T7_ReductionFactor!$G$10:$H$3591,2,FALSE)</f>
        <v>0.84462938088099504</v>
      </c>
      <c r="K2993" s="75">
        <f t="shared" si="187"/>
        <v>8.7586628195968102E-5</v>
      </c>
      <c r="L2993" s="11"/>
    </row>
    <row r="2994" spans="1:12" ht="16.149999999999999" customHeight="1" x14ac:dyDescent="0.25">
      <c r="A2994" s="9" t="s">
        <v>192</v>
      </c>
      <c r="B2994" s="7">
        <v>2024</v>
      </c>
      <c r="C2994" s="296" t="s">
        <v>35</v>
      </c>
      <c r="D2994" s="307">
        <v>2009</v>
      </c>
      <c r="E2994" s="307" t="s">
        <v>194</v>
      </c>
      <c r="F2994" s="65">
        <f t="shared" si="185"/>
        <v>15</v>
      </c>
      <c r="G2994" s="66" t="str">
        <f t="shared" si="186"/>
        <v>2007-09</v>
      </c>
      <c r="H2994" s="67" t="str">
        <f t="shared" si="188"/>
        <v>2024-T7 SWCV-15</v>
      </c>
      <c r="I2994" s="302">
        <v>8.3865918431827902E-5</v>
      </c>
      <c r="J2994" s="305">
        <f>VLOOKUP(H2994,T7_ReductionFactor!$G$10:$H$3591,2,FALSE)</f>
        <v>0.83864945575641348</v>
      </c>
      <c r="K2994" s="75">
        <f t="shared" si="187"/>
        <v>7.033410684936423E-5</v>
      </c>
      <c r="L2994" s="11"/>
    </row>
    <row r="2995" spans="1:12" ht="16.149999999999999" customHeight="1" x14ac:dyDescent="0.25">
      <c r="A2995" s="9" t="s">
        <v>192</v>
      </c>
      <c r="B2995" s="7">
        <v>2024</v>
      </c>
      <c r="C2995" s="296" t="s">
        <v>35</v>
      </c>
      <c r="D2995" s="307">
        <v>2008</v>
      </c>
      <c r="E2995" s="307" t="s">
        <v>194</v>
      </c>
      <c r="F2995" s="65">
        <f t="shared" si="185"/>
        <v>16</v>
      </c>
      <c r="G2995" s="66" t="str">
        <f t="shared" si="186"/>
        <v>2007-09</v>
      </c>
      <c r="H2995" s="67" t="str">
        <f t="shared" si="188"/>
        <v>2024-T7 SWCV-16</v>
      </c>
      <c r="I2995" s="302">
        <v>1.8253477849608399E-4</v>
      </c>
      <c r="J2995" s="305">
        <f>VLOOKUP(H2995,T7_ReductionFactor!$G$10:$H$3591,2,FALSE)</f>
        <v>0.83295861579750941</v>
      </c>
      <c r="K2995" s="75">
        <f t="shared" si="187"/>
        <v>1.5204391643100311E-4</v>
      </c>
      <c r="L2995" s="11"/>
    </row>
    <row r="2996" spans="1:12" ht="16.149999999999999" customHeight="1" x14ac:dyDescent="0.25">
      <c r="A2996" s="9" t="s">
        <v>192</v>
      </c>
      <c r="B2996" s="7">
        <v>2024</v>
      </c>
      <c r="C2996" s="296" t="s">
        <v>35</v>
      </c>
      <c r="D2996" s="307">
        <v>2007</v>
      </c>
      <c r="E2996" s="307" t="s">
        <v>194</v>
      </c>
      <c r="F2996" s="65">
        <f t="shared" si="185"/>
        <v>17</v>
      </c>
      <c r="G2996" s="66" t="str">
        <f t="shared" si="186"/>
        <v>1997-06</v>
      </c>
      <c r="H2996" s="67" t="str">
        <f t="shared" si="188"/>
        <v>2024-T7 SWCV-17</v>
      </c>
      <c r="I2996" s="302">
        <v>2.6965931476818401E-4</v>
      </c>
      <c r="J2996" s="305">
        <f>VLOOKUP(H2996,T7_ReductionFactor!$G$10:$H$3591,2,FALSE)</f>
        <v>0.91796824758446383</v>
      </c>
      <c r="K2996" s="75">
        <f t="shared" si="187"/>
        <v>2.475386886225772E-4</v>
      </c>
      <c r="L2996" s="11"/>
    </row>
    <row r="2997" spans="1:12" ht="16.149999999999999" customHeight="1" x14ac:dyDescent="0.25">
      <c r="A2997" s="9" t="s">
        <v>192</v>
      </c>
      <c r="B2997" s="7">
        <v>2024</v>
      </c>
      <c r="C2997" s="296" t="s">
        <v>35</v>
      </c>
      <c r="D2997" s="307">
        <v>2006</v>
      </c>
      <c r="E2997" s="307" t="s">
        <v>194</v>
      </c>
      <c r="F2997" s="65">
        <f t="shared" si="185"/>
        <v>18</v>
      </c>
      <c r="G2997" s="66" t="str">
        <f t="shared" si="186"/>
        <v>1997-06</v>
      </c>
      <c r="H2997" s="67" t="str">
        <f t="shared" si="188"/>
        <v>2024-T7 SWCV-18</v>
      </c>
      <c r="I2997" s="302">
        <v>3.7945670931038898E-4</v>
      </c>
      <c r="J2997" s="305">
        <f>VLOOKUP(H2997,T7_ReductionFactor!$G$10:$H$3591,2,FALSE)</f>
        <v>0.91493052123430219</v>
      </c>
      <c r="K2997" s="75">
        <f t="shared" si="187"/>
        <v>3.4717652483520729E-4</v>
      </c>
      <c r="L2997" s="11"/>
    </row>
    <row r="2998" spans="1:12" ht="16.149999999999999" customHeight="1" x14ac:dyDescent="0.25">
      <c r="A2998" s="9" t="s">
        <v>192</v>
      </c>
      <c r="B2998" s="7">
        <v>2024</v>
      </c>
      <c r="C2998" s="296" t="s">
        <v>35</v>
      </c>
      <c r="D2998" s="307">
        <v>2005</v>
      </c>
      <c r="E2998" s="307" t="s">
        <v>194</v>
      </c>
      <c r="F2998" s="65">
        <f t="shared" si="185"/>
        <v>19</v>
      </c>
      <c r="G2998" s="66" t="str">
        <f t="shared" si="186"/>
        <v>1997-06</v>
      </c>
      <c r="H2998" s="67" t="str">
        <f t="shared" si="188"/>
        <v>2024-T7 SWCV-19</v>
      </c>
      <c r="I2998" s="302">
        <v>2.88342172923244E-4</v>
      </c>
      <c r="J2998" s="305">
        <f>VLOOKUP(H2998,T7_ReductionFactor!$G$10:$H$3591,2,FALSE)</f>
        <v>0.91199069654977749</v>
      </c>
      <c r="K2998" s="75">
        <f t="shared" si="187"/>
        <v>2.6296537912894567E-4</v>
      </c>
      <c r="L2998" s="11"/>
    </row>
    <row r="2999" spans="1:12" ht="16.149999999999999" customHeight="1" x14ac:dyDescent="0.25">
      <c r="A2999" s="9" t="s">
        <v>192</v>
      </c>
      <c r="B2999" s="7">
        <v>2024</v>
      </c>
      <c r="C2999" s="296" t="s">
        <v>35</v>
      </c>
      <c r="D2999" s="307">
        <v>2004</v>
      </c>
      <c r="E2999" s="307" t="s">
        <v>194</v>
      </c>
      <c r="F2999" s="65">
        <f t="shared" si="185"/>
        <v>20</v>
      </c>
      <c r="G2999" s="66" t="str">
        <f t="shared" si="186"/>
        <v>1997-06</v>
      </c>
      <c r="H2999" s="67" t="str">
        <f t="shared" si="188"/>
        <v>2024-T7 SWCV-20</v>
      </c>
      <c r="I2999" s="302">
        <v>1.5863214430867801E-4</v>
      </c>
      <c r="J2999" s="305">
        <f>VLOOKUP(H2999,T7_ReductionFactor!$G$10:$H$3591,2,FALSE)</f>
        <v>0.9091441157376221</v>
      </c>
      <c r="K2999" s="75">
        <f t="shared" si="187"/>
        <v>1.4421948056507594E-4</v>
      </c>
      <c r="L2999" s="11"/>
    </row>
    <row r="3000" spans="1:12" ht="16.149999999999999" customHeight="1" x14ac:dyDescent="0.25">
      <c r="A3000" s="9" t="s">
        <v>192</v>
      </c>
      <c r="B3000" s="7">
        <v>2024</v>
      </c>
      <c r="C3000" s="296" t="s">
        <v>35</v>
      </c>
      <c r="D3000" s="307">
        <v>2003</v>
      </c>
      <c r="E3000" s="307" t="s">
        <v>194</v>
      </c>
      <c r="F3000" s="65">
        <f t="shared" si="185"/>
        <v>21</v>
      </c>
      <c r="G3000" s="66" t="str">
        <f t="shared" si="186"/>
        <v>1997-06</v>
      </c>
      <c r="H3000" s="67" t="str">
        <f t="shared" si="188"/>
        <v>2024-T7 SWCV-21</v>
      </c>
      <c r="I3000" s="302">
        <v>1.8612881102144399E-4</v>
      </c>
      <c r="J3000" s="305">
        <f>VLOOKUP(H3000,T7_ReductionFactor!$G$10:$H$3591,2,FALSE)</f>
        <v>0.94051671937422077</v>
      </c>
      <c r="K3000" s="75">
        <f t="shared" si="187"/>
        <v>1.7505725872291281E-4</v>
      </c>
      <c r="L3000" s="11"/>
    </row>
    <row r="3001" spans="1:12" ht="16.149999999999999" customHeight="1" x14ac:dyDescent="0.25">
      <c r="A3001" s="9" t="s">
        <v>192</v>
      </c>
      <c r="B3001" s="7">
        <v>2024</v>
      </c>
      <c r="C3001" s="296" t="s">
        <v>35</v>
      </c>
      <c r="D3001" s="307">
        <v>2002</v>
      </c>
      <c r="E3001" s="307" t="s">
        <v>194</v>
      </c>
      <c r="F3001" s="65">
        <f t="shared" si="185"/>
        <v>22</v>
      </c>
      <c r="G3001" s="66" t="str">
        <f t="shared" si="186"/>
        <v>1997-06</v>
      </c>
      <c r="H3001" s="67" t="str">
        <f t="shared" si="188"/>
        <v>2024-T7 SWCV-22</v>
      </c>
      <c r="I3001" s="302">
        <v>1.3862402352635199E-4</v>
      </c>
      <c r="J3001" s="305">
        <f>VLOOKUP(H3001,T7_ReductionFactor!$G$10:$H$3591,2,FALSE)</f>
        <v>0.93889836629070011</v>
      </c>
      <c r="K3001" s="75">
        <f t="shared" si="187"/>
        <v>1.3015386921753547E-4</v>
      </c>
      <c r="L3001" s="11"/>
    </row>
    <row r="3002" spans="1:12" ht="16.149999999999999" customHeight="1" x14ac:dyDescent="0.25">
      <c r="A3002" s="9" t="s">
        <v>192</v>
      </c>
      <c r="B3002" s="7">
        <v>2024</v>
      </c>
      <c r="C3002" s="296" t="s">
        <v>35</v>
      </c>
      <c r="D3002" s="307">
        <v>2001</v>
      </c>
      <c r="E3002" s="307" t="s">
        <v>194</v>
      </c>
      <c r="F3002" s="65">
        <f t="shared" si="185"/>
        <v>23</v>
      </c>
      <c r="G3002" s="66" t="str">
        <f t="shared" si="186"/>
        <v>1997-06</v>
      </c>
      <c r="H3002" s="67" t="str">
        <f t="shared" si="188"/>
        <v>2024-T7 SWCV-23</v>
      </c>
      <c r="I3002" s="302">
        <v>1.4183212449744899E-4</v>
      </c>
      <c r="J3002" s="305">
        <f>VLOOKUP(H3002,T7_ReductionFactor!$G$10:$H$3591,2,FALSE)</f>
        <v>0.93733305192391625</v>
      </c>
      <c r="K3002" s="75">
        <f t="shared" si="187"/>
        <v>1.3294393811604671E-4</v>
      </c>
      <c r="L3002" s="11"/>
    </row>
    <row r="3003" spans="1:12" ht="16.149999999999999" customHeight="1" x14ac:dyDescent="0.25">
      <c r="A3003" s="9" t="s">
        <v>192</v>
      </c>
      <c r="B3003" s="7">
        <v>2024</v>
      </c>
      <c r="C3003" s="296" t="s">
        <v>35</v>
      </c>
      <c r="D3003" s="307">
        <v>2000</v>
      </c>
      <c r="E3003" s="307" t="s">
        <v>194</v>
      </c>
      <c r="F3003" s="65">
        <f t="shared" si="185"/>
        <v>24</v>
      </c>
      <c r="G3003" s="66" t="str">
        <f t="shared" si="186"/>
        <v>1997-06</v>
      </c>
      <c r="H3003" s="67" t="str">
        <f t="shared" si="188"/>
        <v>2024-T7 SWCV-24</v>
      </c>
      <c r="I3003" s="302">
        <v>9.6492881563571502E-5</v>
      </c>
      <c r="J3003" s="305">
        <f>VLOOKUP(H3003,T7_ReductionFactor!$G$10:$H$3591,2,FALSE)</f>
        <v>0.9358182109331763</v>
      </c>
      <c r="K3003" s="75">
        <f t="shared" si="187"/>
        <v>9.0299795792608348E-5</v>
      </c>
      <c r="L3003" s="11"/>
    </row>
    <row r="3004" spans="1:12" ht="16.149999999999999" customHeight="1" x14ac:dyDescent="0.25">
      <c r="A3004" s="9" t="s">
        <v>192</v>
      </c>
      <c r="B3004" s="7">
        <v>2024</v>
      </c>
      <c r="C3004" s="296" t="s">
        <v>35</v>
      </c>
      <c r="D3004" s="307">
        <v>1999</v>
      </c>
      <c r="E3004" s="307" t="s">
        <v>194</v>
      </c>
      <c r="F3004" s="65">
        <f t="shared" si="185"/>
        <v>25</v>
      </c>
      <c r="G3004" s="66" t="str">
        <f t="shared" si="186"/>
        <v>1997-06</v>
      </c>
      <c r="H3004" s="67" t="str">
        <f t="shared" si="188"/>
        <v>2024-T7 SWCV-25</v>
      </c>
      <c r="I3004" s="302">
        <v>1.1130229828098999E-4</v>
      </c>
      <c r="J3004" s="305">
        <f>VLOOKUP(H3004,T7_ReductionFactor!$G$10:$H$3591,2,FALSE)</f>
        <v>0.93435144079105292</v>
      </c>
      <c r="K3004" s="75">
        <f t="shared" si="187"/>
        <v>1.0399546276219854E-4</v>
      </c>
      <c r="L3004" s="11"/>
    </row>
    <row r="3005" spans="1:12" ht="16.149999999999999" customHeight="1" x14ac:dyDescent="0.25">
      <c r="A3005" s="9" t="s">
        <v>192</v>
      </c>
      <c r="B3005" s="7">
        <v>2024</v>
      </c>
      <c r="C3005" s="296" t="s">
        <v>35</v>
      </c>
      <c r="D3005" s="307">
        <v>1998</v>
      </c>
      <c r="E3005" s="307" t="s">
        <v>194</v>
      </c>
      <c r="F3005" s="65">
        <f t="shared" si="185"/>
        <v>26</v>
      </c>
      <c r="G3005" s="66" t="str">
        <f t="shared" si="186"/>
        <v>1997-06</v>
      </c>
      <c r="H3005" s="67" t="str">
        <f t="shared" si="188"/>
        <v>2024-T7 SWCV-26</v>
      </c>
      <c r="I3005" s="302">
        <v>5.0124218765552897E-5</v>
      </c>
      <c r="J3005" s="305">
        <f>VLOOKUP(H3005,T7_ReductionFactor!$G$10:$H$3591,2,FALSE)</f>
        <v>0.93293048906863363</v>
      </c>
      <c r="K3005" s="75">
        <f t="shared" si="187"/>
        <v>4.6762411927130444E-5</v>
      </c>
      <c r="L3005" s="11"/>
    </row>
    <row r="3006" spans="1:12" ht="16.149999999999999" customHeight="1" x14ac:dyDescent="0.25">
      <c r="A3006" s="9" t="s">
        <v>192</v>
      </c>
      <c r="B3006" s="7">
        <v>2024</v>
      </c>
      <c r="C3006" s="296" t="s">
        <v>35</v>
      </c>
      <c r="D3006" s="307">
        <v>1997</v>
      </c>
      <c r="E3006" s="307" t="s">
        <v>194</v>
      </c>
      <c r="F3006" s="65">
        <f t="shared" si="185"/>
        <v>27</v>
      </c>
      <c r="G3006" s="66" t="str">
        <f t="shared" si="186"/>
        <v>Pre1997</v>
      </c>
      <c r="H3006" s="67" t="str">
        <f t="shared" si="188"/>
        <v>2024-T7 SWCV-27</v>
      </c>
      <c r="I3006" s="302">
        <v>3.2791486353416299E-5</v>
      </c>
      <c r="J3006" s="305">
        <f>VLOOKUP(H3006,T7_ReductionFactor!$G$10:$H$3591,2,FALSE)</f>
        <v>0.93155324189398214</v>
      </c>
      <c r="K3006" s="75">
        <f t="shared" si="187"/>
        <v>3.0547015419047228E-5</v>
      </c>
      <c r="L3006" s="11"/>
    </row>
    <row r="3007" spans="1:12" ht="16.149999999999999" customHeight="1" x14ac:dyDescent="0.25">
      <c r="A3007" s="9" t="s">
        <v>192</v>
      </c>
      <c r="B3007" s="7">
        <v>2024</v>
      </c>
      <c r="C3007" s="296" t="s">
        <v>35</v>
      </c>
      <c r="D3007" s="307">
        <v>1996</v>
      </c>
      <c r="E3007" s="307" t="s">
        <v>194</v>
      </c>
      <c r="F3007" s="65">
        <f t="shared" si="185"/>
        <v>28</v>
      </c>
      <c r="G3007" s="66" t="str">
        <f t="shared" si="186"/>
        <v>Pre1997</v>
      </c>
      <c r="H3007" s="67" t="str">
        <f t="shared" si="188"/>
        <v>2024-T7 SWCV-28</v>
      </c>
      <c r="I3007" s="302">
        <v>8.1735498850556799E-5</v>
      </c>
      <c r="J3007" s="305">
        <f>VLOOKUP(H3007,T7_ReductionFactor!$G$10:$H$3591,2,FALSE)</f>
        <v>0.93021771345942761</v>
      </c>
      <c r="K3007" s="75">
        <f t="shared" si="187"/>
        <v>7.6031808849230613E-5</v>
      </c>
      <c r="L3007" s="11"/>
    </row>
    <row r="3008" spans="1:12" ht="16.149999999999999" customHeight="1" x14ac:dyDescent="0.25">
      <c r="A3008" s="9" t="s">
        <v>192</v>
      </c>
      <c r="B3008" s="7">
        <v>2024</v>
      </c>
      <c r="C3008" s="296" t="s">
        <v>35</v>
      </c>
      <c r="D3008" s="307">
        <v>1995</v>
      </c>
      <c r="E3008" s="307" t="s">
        <v>194</v>
      </c>
      <c r="F3008" s="65">
        <f t="shared" si="185"/>
        <v>29</v>
      </c>
      <c r="G3008" s="66" t="str">
        <f t="shared" si="186"/>
        <v>Pre1997</v>
      </c>
      <c r="H3008" s="67" t="str">
        <f t="shared" si="188"/>
        <v>2024-T7 SWCV-29</v>
      </c>
      <c r="I3008" s="302">
        <v>7.8787665092732898E-5</v>
      </c>
      <c r="J3008" s="305">
        <f>VLOOKUP(H3008,T7_ReductionFactor!$G$10:$H$3591,2,FALSE)</f>
        <v>0.9289220364681442</v>
      </c>
      <c r="K3008" s="75">
        <f t="shared" si="187"/>
        <v>7.3187598306511555E-5</v>
      </c>
      <c r="L3008" s="11"/>
    </row>
    <row r="3009" spans="1:12" ht="16.149999999999999" customHeight="1" x14ac:dyDescent="0.25">
      <c r="A3009" s="9" t="s">
        <v>192</v>
      </c>
      <c r="B3009" s="7">
        <v>2024</v>
      </c>
      <c r="C3009" s="296" t="s">
        <v>35</v>
      </c>
      <c r="D3009" s="307">
        <v>1994</v>
      </c>
      <c r="E3009" s="307" t="s">
        <v>194</v>
      </c>
      <c r="F3009" s="65">
        <f t="shared" si="185"/>
        <v>30</v>
      </c>
      <c r="G3009" s="66" t="str">
        <f t="shared" si="186"/>
        <v>Pre1997</v>
      </c>
      <c r="H3009" s="67" t="str">
        <f t="shared" si="188"/>
        <v>2024-T7 SWCV-30</v>
      </c>
      <c r="I3009" s="302">
        <v>5.2898915756414798E-5</v>
      </c>
      <c r="J3009" s="305">
        <f>VLOOKUP(H3009,T7_ReductionFactor!$G$10:$H$3591,2,FALSE)</f>
        <v>0.92766445342336568</v>
      </c>
      <c r="K3009" s="75">
        <f t="shared" si="187"/>
        <v>4.9072443771863197E-5</v>
      </c>
      <c r="L3009" s="11"/>
    </row>
    <row r="3010" spans="1:12" ht="16.149999999999999" customHeight="1" x14ac:dyDescent="0.25">
      <c r="A3010" s="9" t="s">
        <v>192</v>
      </c>
      <c r="B3010" s="7">
        <v>2024</v>
      </c>
      <c r="C3010" s="296" t="s">
        <v>35</v>
      </c>
      <c r="D3010" s="307">
        <v>1993</v>
      </c>
      <c r="E3010" s="307" t="s">
        <v>194</v>
      </c>
      <c r="F3010" s="65">
        <f t="shared" si="185"/>
        <v>31</v>
      </c>
      <c r="G3010" s="66" t="str">
        <f t="shared" si="186"/>
        <v>Pre1997</v>
      </c>
      <c r="H3010" s="67" t="str">
        <f t="shared" si="188"/>
        <v>2024-T7 SWCV-31</v>
      </c>
      <c r="I3010" s="302">
        <v>8.4681105579674897E-5</v>
      </c>
      <c r="J3010" s="305">
        <f>VLOOKUP(H3010,T7_ReductionFactor!$G$10:$H$3591,2,FALSE)</f>
        <v>1</v>
      </c>
      <c r="K3010" s="75">
        <f t="shared" si="187"/>
        <v>8.4681105579674897E-5</v>
      </c>
      <c r="L3010" s="11"/>
    </row>
    <row r="3011" spans="1:12" ht="16.149999999999999" customHeight="1" x14ac:dyDescent="0.25">
      <c r="A3011" s="9" t="s">
        <v>192</v>
      </c>
      <c r="B3011" s="7">
        <v>2024</v>
      </c>
      <c r="C3011" s="296" t="s">
        <v>35</v>
      </c>
      <c r="D3011" s="307">
        <v>1992</v>
      </c>
      <c r="E3011" s="307" t="s">
        <v>194</v>
      </c>
      <c r="F3011" s="65">
        <f t="shared" si="185"/>
        <v>32</v>
      </c>
      <c r="G3011" s="66" t="str">
        <f t="shared" si="186"/>
        <v>Pre1997</v>
      </c>
      <c r="H3011" s="67" t="str">
        <f t="shared" si="188"/>
        <v>2024-T7 SWCV-32</v>
      </c>
      <c r="I3011" s="302">
        <v>6.1926648738746401E-5</v>
      </c>
      <c r="J3011" s="305">
        <f>VLOOKUP(H3011,T7_ReductionFactor!$G$10:$H$3591,2,FALSE)</f>
        <v>1</v>
      </c>
      <c r="K3011" s="75">
        <f t="shared" si="187"/>
        <v>6.1926648738746401E-5</v>
      </c>
      <c r="L3011" s="11"/>
    </row>
    <row r="3012" spans="1:12" ht="16.149999999999999" customHeight="1" x14ac:dyDescent="0.25">
      <c r="A3012" s="9" t="s">
        <v>192</v>
      </c>
      <c r="B3012" s="7">
        <v>2024</v>
      </c>
      <c r="C3012" s="296" t="s">
        <v>35</v>
      </c>
      <c r="D3012" s="307">
        <v>1991</v>
      </c>
      <c r="E3012" s="307" t="s">
        <v>194</v>
      </c>
      <c r="F3012" s="65">
        <f t="shared" si="185"/>
        <v>33</v>
      </c>
      <c r="G3012" s="66" t="str">
        <f t="shared" si="186"/>
        <v>Pre1997</v>
      </c>
      <c r="H3012" s="67" t="str">
        <f t="shared" si="188"/>
        <v>2024-T7 SWCV-33</v>
      </c>
      <c r="I3012" s="302">
        <v>7.4658759249332E-5</v>
      </c>
      <c r="J3012" s="305">
        <f>VLOOKUP(H3012,T7_ReductionFactor!$G$10:$H$3591,2,FALSE)</f>
        <v>1</v>
      </c>
      <c r="K3012" s="75">
        <f t="shared" si="187"/>
        <v>7.4658759249332E-5</v>
      </c>
      <c r="L3012" s="11"/>
    </row>
    <row r="3013" spans="1:12" ht="16.149999999999999" customHeight="1" x14ac:dyDescent="0.25">
      <c r="A3013" s="9" t="s">
        <v>192</v>
      </c>
      <c r="B3013" s="7">
        <v>2024</v>
      </c>
      <c r="C3013" s="296" t="s">
        <v>35</v>
      </c>
      <c r="D3013" s="307">
        <v>1990</v>
      </c>
      <c r="E3013" s="307" t="s">
        <v>194</v>
      </c>
      <c r="F3013" s="65">
        <f t="shared" si="185"/>
        <v>34</v>
      </c>
      <c r="G3013" s="66" t="str">
        <f t="shared" si="186"/>
        <v>Pre1997</v>
      </c>
      <c r="H3013" s="67" t="str">
        <f t="shared" si="188"/>
        <v>2024-T7 SWCV-34</v>
      </c>
      <c r="I3013" s="302">
        <v>1.1330159349059301E-4</v>
      </c>
      <c r="J3013" s="305">
        <f>VLOOKUP(H3013,T7_ReductionFactor!$G$10:$H$3591,2,FALSE)</f>
        <v>1</v>
      </c>
      <c r="K3013" s="75">
        <f t="shared" si="187"/>
        <v>1.1330159349059301E-4</v>
      </c>
      <c r="L3013" s="11"/>
    </row>
    <row r="3014" spans="1:12" ht="16.149999999999999" customHeight="1" x14ac:dyDescent="0.25">
      <c r="A3014" s="9" t="s">
        <v>192</v>
      </c>
      <c r="B3014" s="7">
        <v>2024</v>
      </c>
      <c r="C3014" s="296" t="s">
        <v>35</v>
      </c>
      <c r="D3014" s="307">
        <v>1989</v>
      </c>
      <c r="E3014" s="307" t="s">
        <v>194</v>
      </c>
      <c r="F3014" s="65">
        <f t="shared" si="185"/>
        <v>35</v>
      </c>
      <c r="G3014" s="66" t="str">
        <f t="shared" si="186"/>
        <v>Pre1997</v>
      </c>
      <c r="H3014" s="67" t="str">
        <f t="shared" si="188"/>
        <v>2024-T7 SWCV-35</v>
      </c>
      <c r="I3014" s="302">
        <v>2.08270039198666E-4</v>
      </c>
      <c r="J3014" s="305">
        <f>VLOOKUP(H3014,T7_ReductionFactor!$G$10:$H$3591,2,FALSE)</f>
        <v>1</v>
      </c>
      <c r="K3014" s="75">
        <f t="shared" si="187"/>
        <v>2.08270039198666E-4</v>
      </c>
      <c r="L3014" s="11"/>
    </row>
    <row r="3015" spans="1:12" ht="16.149999999999999" customHeight="1" x14ac:dyDescent="0.25">
      <c r="A3015" s="9" t="s">
        <v>192</v>
      </c>
      <c r="B3015" s="7">
        <v>2024</v>
      </c>
      <c r="C3015" s="296" t="s">
        <v>35</v>
      </c>
      <c r="D3015" s="307">
        <v>1988</v>
      </c>
      <c r="E3015" s="307" t="s">
        <v>194</v>
      </c>
      <c r="F3015" s="65">
        <f t="shared" si="185"/>
        <v>36</v>
      </c>
      <c r="G3015" s="66" t="str">
        <f t="shared" si="186"/>
        <v>Pre1997</v>
      </c>
      <c r="H3015" s="67" t="str">
        <f t="shared" si="188"/>
        <v>2024-T7 SWCV-36</v>
      </c>
      <c r="I3015" s="302">
        <v>8.4324347353438304E-5</v>
      </c>
      <c r="J3015" s="305">
        <f>VLOOKUP(H3015,T7_ReductionFactor!$G$10:$H$3591,2,FALSE)</f>
        <v>1</v>
      </c>
      <c r="K3015" s="75">
        <f t="shared" si="187"/>
        <v>8.4324347353438304E-5</v>
      </c>
      <c r="L3015" s="11"/>
    </row>
    <row r="3016" spans="1:12" ht="16.149999999999999" customHeight="1" x14ac:dyDescent="0.25">
      <c r="A3016" s="9" t="s">
        <v>192</v>
      </c>
      <c r="B3016" s="7">
        <v>2024</v>
      </c>
      <c r="C3016" s="296" t="s">
        <v>35</v>
      </c>
      <c r="D3016" s="307">
        <v>1987</v>
      </c>
      <c r="E3016" s="307" t="s">
        <v>194</v>
      </c>
      <c r="F3016" s="65">
        <f t="shared" si="185"/>
        <v>37</v>
      </c>
      <c r="G3016" s="66" t="str">
        <f t="shared" si="186"/>
        <v>Pre1997</v>
      </c>
      <c r="H3016" s="67" t="str">
        <f t="shared" si="188"/>
        <v>2024-T7 SWCV-37</v>
      </c>
      <c r="I3016" s="302">
        <v>9.6695273894657099E-5</v>
      </c>
      <c r="J3016" s="305">
        <f>VLOOKUP(H3016,T7_ReductionFactor!$G$10:$H$3591,2,FALSE)</f>
        <v>1</v>
      </c>
      <c r="K3016" s="75">
        <f t="shared" si="187"/>
        <v>9.6695273894657099E-5</v>
      </c>
      <c r="L3016" s="11"/>
    </row>
    <row r="3017" spans="1:12" ht="16.149999999999999" customHeight="1" x14ac:dyDescent="0.25">
      <c r="A3017" s="9" t="s">
        <v>192</v>
      </c>
      <c r="B3017" s="7">
        <v>2024</v>
      </c>
      <c r="C3017" s="296" t="s">
        <v>35</v>
      </c>
      <c r="D3017" s="307">
        <v>1986</v>
      </c>
      <c r="E3017" s="307" t="s">
        <v>194</v>
      </c>
      <c r="F3017" s="65">
        <f t="shared" ref="F3017:F3080" si="189">B3017-D3017</f>
        <v>38</v>
      </c>
      <c r="G3017" s="66" t="str">
        <f t="shared" ref="G3017:G3080" si="190">IF(D3017&lt;1998,"Pre1997",IF(D3017&lt;2008,"1997-06",IF(D3017&lt;2011,"2007-09",IF(D3017&lt;2014,"2010-12","2013+"))))</f>
        <v>Pre1997</v>
      </c>
      <c r="H3017" s="67" t="str">
        <f t="shared" si="188"/>
        <v>2024-T7 SWCV-38</v>
      </c>
      <c r="I3017" s="302">
        <v>1.07078774148099E-4</v>
      </c>
      <c r="J3017" s="305">
        <f>VLOOKUP(H3017,T7_ReductionFactor!$G$10:$H$3591,2,FALSE)</f>
        <v>1</v>
      </c>
      <c r="K3017" s="75">
        <f t="shared" ref="K3017:K3080" si="191">I3017*J3017</f>
        <v>1.07078774148099E-4</v>
      </c>
      <c r="L3017" s="11"/>
    </row>
    <row r="3018" spans="1:12" ht="16.149999999999999" customHeight="1" x14ac:dyDescent="0.25">
      <c r="A3018" s="9" t="s">
        <v>192</v>
      </c>
      <c r="B3018" s="7">
        <v>2024</v>
      </c>
      <c r="C3018" s="296" t="s">
        <v>35</v>
      </c>
      <c r="D3018" s="307">
        <v>1985</v>
      </c>
      <c r="E3018" s="307" t="s">
        <v>194</v>
      </c>
      <c r="F3018" s="65">
        <f t="shared" si="189"/>
        <v>39</v>
      </c>
      <c r="G3018" s="66" t="str">
        <f t="shared" si="190"/>
        <v>Pre1997</v>
      </c>
      <c r="H3018" s="67" t="str">
        <f t="shared" ref="H3018:H3081" si="192">CONCATENATE(B3018,"-",C3018,"-",F3018)</f>
        <v>2024-T7 SWCV-39</v>
      </c>
      <c r="I3018" s="302">
        <v>8.7085367741895201E-5</v>
      </c>
      <c r="J3018" s="305">
        <f>VLOOKUP(H3018,T7_ReductionFactor!$G$10:$H$3591,2,FALSE)</f>
        <v>1</v>
      </c>
      <c r="K3018" s="75">
        <f t="shared" si="191"/>
        <v>8.7085367741895201E-5</v>
      </c>
      <c r="L3018" s="11"/>
    </row>
    <row r="3019" spans="1:12" ht="16.149999999999999" customHeight="1" x14ac:dyDescent="0.25">
      <c r="A3019" s="9" t="s">
        <v>192</v>
      </c>
      <c r="B3019" s="7">
        <v>2024</v>
      </c>
      <c r="C3019" s="296" t="s">
        <v>35</v>
      </c>
      <c r="D3019" s="307">
        <v>1984</v>
      </c>
      <c r="E3019" s="307" t="s">
        <v>194</v>
      </c>
      <c r="F3019" s="65">
        <f t="shared" si="189"/>
        <v>40</v>
      </c>
      <c r="G3019" s="66" t="str">
        <f t="shared" si="190"/>
        <v>Pre1997</v>
      </c>
      <c r="H3019" s="67" t="str">
        <f t="shared" si="192"/>
        <v>2024-T7 SWCV-40</v>
      </c>
      <c r="I3019" s="302">
        <v>1.1997218324662899E-4</v>
      </c>
      <c r="J3019" s="305">
        <f>VLOOKUP(H3019,T7_ReductionFactor!$G$10:$H$3591,2,FALSE)</f>
        <v>1</v>
      </c>
      <c r="K3019" s="75">
        <f t="shared" si="191"/>
        <v>1.1997218324662899E-4</v>
      </c>
      <c r="L3019" s="11"/>
    </row>
    <row r="3020" spans="1:12" ht="16.149999999999999" customHeight="1" x14ac:dyDescent="0.25">
      <c r="A3020" s="9" t="s">
        <v>192</v>
      </c>
      <c r="B3020" s="7">
        <v>2024</v>
      </c>
      <c r="C3020" s="296" t="s">
        <v>35</v>
      </c>
      <c r="D3020" s="307">
        <v>1983</v>
      </c>
      <c r="E3020" s="307" t="s">
        <v>194</v>
      </c>
      <c r="F3020" s="65">
        <f t="shared" si="189"/>
        <v>41</v>
      </c>
      <c r="G3020" s="66" t="str">
        <f t="shared" si="190"/>
        <v>Pre1997</v>
      </c>
      <c r="H3020" s="67" t="str">
        <f t="shared" si="192"/>
        <v>2024-T7 SWCV-41</v>
      </c>
      <c r="I3020" s="302">
        <v>2.2694855656722098E-5</v>
      </c>
      <c r="J3020" s="305">
        <f>VLOOKUP(H3020,T7_ReductionFactor!$G$10:$H$3591,2,FALSE)</f>
        <v>1</v>
      </c>
      <c r="K3020" s="75">
        <f t="shared" si="191"/>
        <v>2.2694855656722098E-5</v>
      </c>
      <c r="L3020" s="11"/>
    </row>
    <row r="3021" spans="1:12" ht="16.149999999999999" customHeight="1" x14ac:dyDescent="0.25">
      <c r="A3021" s="9" t="s">
        <v>192</v>
      </c>
      <c r="B3021" s="7">
        <v>2024</v>
      </c>
      <c r="C3021" s="296" t="s">
        <v>35</v>
      </c>
      <c r="D3021" s="307">
        <v>1982</v>
      </c>
      <c r="E3021" s="307" t="s">
        <v>194</v>
      </c>
      <c r="F3021" s="65">
        <f t="shared" si="189"/>
        <v>42</v>
      </c>
      <c r="G3021" s="66" t="str">
        <f t="shared" si="190"/>
        <v>Pre1997</v>
      </c>
      <c r="H3021" s="67" t="str">
        <f t="shared" si="192"/>
        <v>2024-T7 SWCV-42</v>
      </c>
      <c r="I3021" s="302">
        <v>4.0514522547324901E-5</v>
      </c>
      <c r="J3021" s="305">
        <f>VLOOKUP(H3021,T7_ReductionFactor!$G$10:$H$3591,2,FALSE)</f>
        <v>1</v>
      </c>
      <c r="K3021" s="75">
        <f t="shared" si="191"/>
        <v>4.0514522547324901E-5</v>
      </c>
      <c r="L3021" s="11"/>
    </row>
    <row r="3022" spans="1:12" ht="16.149999999999999" customHeight="1" x14ac:dyDescent="0.25">
      <c r="A3022" s="9" t="s">
        <v>192</v>
      </c>
      <c r="B3022" s="7">
        <v>2024</v>
      </c>
      <c r="C3022" s="296" t="s">
        <v>35</v>
      </c>
      <c r="D3022" s="307">
        <v>1981</v>
      </c>
      <c r="E3022" s="307" t="s">
        <v>194</v>
      </c>
      <c r="F3022" s="65">
        <f t="shared" si="189"/>
        <v>43</v>
      </c>
      <c r="G3022" s="66" t="str">
        <f t="shared" si="190"/>
        <v>Pre1997</v>
      </c>
      <c r="H3022" s="67" t="str">
        <f t="shared" si="192"/>
        <v>2024-T7 SWCV-43</v>
      </c>
      <c r="I3022" s="302">
        <v>7.1728366602002297E-5</v>
      </c>
      <c r="J3022" s="305">
        <f>VLOOKUP(H3022,T7_ReductionFactor!$G$10:$H$3591,2,FALSE)</f>
        <v>1</v>
      </c>
      <c r="K3022" s="75">
        <f t="shared" si="191"/>
        <v>7.1728366602002297E-5</v>
      </c>
      <c r="L3022" s="11"/>
    </row>
    <row r="3023" spans="1:12" ht="16.149999999999999" customHeight="1" x14ac:dyDescent="0.25">
      <c r="A3023" s="9" t="s">
        <v>192</v>
      </c>
      <c r="B3023" s="7">
        <v>2024</v>
      </c>
      <c r="C3023" s="296" t="s">
        <v>35</v>
      </c>
      <c r="D3023" s="307">
        <v>1980</v>
      </c>
      <c r="E3023" s="307" t="s">
        <v>194</v>
      </c>
      <c r="F3023" s="65">
        <f t="shared" si="189"/>
        <v>44</v>
      </c>
      <c r="G3023" s="66" t="str">
        <f t="shared" si="190"/>
        <v>Pre1997</v>
      </c>
      <c r="H3023" s="67" t="str">
        <f t="shared" si="192"/>
        <v>2024-T7 SWCV-44</v>
      </c>
      <c r="I3023" s="302">
        <v>1.1910727725431799E-5</v>
      </c>
      <c r="J3023" s="305">
        <f>VLOOKUP(H3023,T7_ReductionFactor!$G$10:$H$3591,2,FALSE)</f>
        <v>1</v>
      </c>
      <c r="K3023" s="75">
        <f t="shared" si="191"/>
        <v>1.1910727725431799E-5</v>
      </c>
      <c r="L3023" s="11"/>
    </row>
    <row r="3024" spans="1:12" ht="16.149999999999999" customHeight="1" x14ac:dyDescent="0.25">
      <c r="A3024" s="9" t="s">
        <v>192</v>
      </c>
      <c r="B3024" s="7">
        <v>2024</v>
      </c>
      <c r="C3024" s="296" t="s">
        <v>36</v>
      </c>
      <c r="D3024" s="307">
        <v>2025</v>
      </c>
      <c r="E3024" s="307" t="s">
        <v>194</v>
      </c>
      <c r="F3024" s="65">
        <f t="shared" si="189"/>
        <v>-1</v>
      </c>
      <c r="G3024" s="66" t="str">
        <f t="shared" si="190"/>
        <v>2013+</v>
      </c>
      <c r="H3024" s="67" t="str">
        <f t="shared" si="192"/>
        <v>2024-T7 Tractor--1</v>
      </c>
      <c r="I3024" s="302">
        <v>3.9683275722290098E-4</v>
      </c>
      <c r="J3024" s="305">
        <f>VLOOKUP(H3024,T7_ReductionFactor!$G$10:$H$3591,2,FALSE)</f>
        <v>1</v>
      </c>
      <c r="K3024" s="75">
        <f t="shared" si="191"/>
        <v>3.9683275722290098E-4</v>
      </c>
      <c r="L3024" s="11"/>
    </row>
    <row r="3025" spans="1:12" ht="16.149999999999999" customHeight="1" x14ac:dyDescent="0.25">
      <c r="A3025" s="9" t="s">
        <v>192</v>
      </c>
      <c r="B3025" s="7">
        <v>2024</v>
      </c>
      <c r="C3025" s="296" t="s">
        <v>36</v>
      </c>
      <c r="D3025" s="307">
        <v>2024</v>
      </c>
      <c r="E3025" s="307" t="s">
        <v>194</v>
      </c>
      <c r="F3025" s="65">
        <f t="shared" si="189"/>
        <v>0</v>
      </c>
      <c r="G3025" s="66" t="str">
        <f t="shared" si="190"/>
        <v>2013+</v>
      </c>
      <c r="H3025" s="67" t="str">
        <f t="shared" si="192"/>
        <v>2024-T7 Tractor-0</v>
      </c>
      <c r="I3025" s="302">
        <v>2.9870128801686002E-3</v>
      </c>
      <c r="J3025" s="305">
        <f>VLOOKUP(H3025,T7_ReductionFactor!$G$10:$H$3591,2,FALSE)</f>
        <v>0.91560086268718732</v>
      </c>
      <c r="K3025" s="75">
        <f t="shared" si="191"/>
        <v>2.7349115699401103E-3</v>
      </c>
      <c r="L3025" s="11"/>
    </row>
    <row r="3026" spans="1:12" ht="16.149999999999999" customHeight="1" x14ac:dyDescent="0.25">
      <c r="A3026" s="9" t="s">
        <v>192</v>
      </c>
      <c r="B3026" s="7">
        <v>2024</v>
      </c>
      <c r="C3026" s="296" t="s">
        <v>36</v>
      </c>
      <c r="D3026" s="307">
        <v>2023</v>
      </c>
      <c r="E3026" s="307" t="s">
        <v>194</v>
      </c>
      <c r="F3026" s="65">
        <f t="shared" si="189"/>
        <v>1</v>
      </c>
      <c r="G3026" s="66" t="str">
        <f t="shared" si="190"/>
        <v>2013+</v>
      </c>
      <c r="H3026" s="67" t="str">
        <f t="shared" si="192"/>
        <v>2024-T7 Tractor-1</v>
      </c>
      <c r="I3026" s="302">
        <v>5.0575114463319998E-3</v>
      </c>
      <c r="J3026" s="305">
        <f>VLOOKUP(H3026,T7_ReductionFactor!$G$10:$H$3591,2,FALSE)</f>
        <v>0.86207574649079588</v>
      </c>
      <c r="K3026" s="75">
        <f t="shared" si="191"/>
        <v>4.3599579554824035E-3</v>
      </c>
      <c r="L3026" s="11"/>
    </row>
    <row r="3027" spans="1:12" ht="16.149999999999999" customHeight="1" x14ac:dyDescent="0.25">
      <c r="A3027" s="9" t="s">
        <v>192</v>
      </c>
      <c r="B3027" s="7">
        <v>2024</v>
      </c>
      <c r="C3027" s="296" t="s">
        <v>36</v>
      </c>
      <c r="D3027" s="307">
        <v>2022</v>
      </c>
      <c r="E3027" s="307" t="s">
        <v>194</v>
      </c>
      <c r="F3027" s="65">
        <f t="shared" si="189"/>
        <v>2</v>
      </c>
      <c r="G3027" s="66" t="str">
        <f t="shared" si="190"/>
        <v>2013+</v>
      </c>
      <c r="H3027" s="67" t="str">
        <f t="shared" si="192"/>
        <v>2024-T7 Tractor-2</v>
      </c>
      <c r="I3027" s="302">
        <v>6.0340663026732903E-3</v>
      </c>
      <c r="J3027" s="305">
        <f>VLOOKUP(H3027,T7_ReductionFactor!$G$10:$H$3591,2,FALSE)</f>
        <v>0.82547196331712525</v>
      </c>
      <c r="K3027" s="75">
        <f t="shared" si="191"/>
        <v>4.9809525576534281E-3</v>
      </c>
      <c r="L3027" s="11"/>
    </row>
    <row r="3028" spans="1:12" ht="16.149999999999999" customHeight="1" x14ac:dyDescent="0.25">
      <c r="A3028" s="9" t="s">
        <v>192</v>
      </c>
      <c r="B3028" s="7">
        <v>2024</v>
      </c>
      <c r="C3028" s="296" t="s">
        <v>36</v>
      </c>
      <c r="D3028" s="307">
        <v>2021</v>
      </c>
      <c r="E3028" s="307" t="s">
        <v>194</v>
      </c>
      <c r="F3028" s="65">
        <f t="shared" si="189"/>
        <v>3</v>
      </c>
      <c r="G3028" s="66" t="str">
        <f t="shared" si="190"/>
        <v>2013+</v>
      </c>
      <c r="H3028" s="67" t="str">
        <f t="shared" si="192"/>
        <v>2024-T7 Tractor-3</v>
      </c>
      <c r="I3028" s="302">
        <v>7.7819738585461103E-3</v>
      </c>
      <c r="J3028" s="305">
        <f>VLOOKUP(H3028,T7_ReductionFactor!$G$10:$H$3591,2,FALSE)</f>
        <v>0.79710267847112803</v>
      </c>
      <c r="K3028" s="75">
        <f t="shared" si="191"/>
        <v>6.2030322064394036E-3</v>
      </c>
      <c r="L3028" s="11"/>
    </row>
    <row r="3029" spans="1:12" ht="16.149999999999999" customHeight="1" x14ac:dyDescent="0.25">
      <c r="A3029" s="9" t="s">
        <v>192</v>
      </c>
      <c r="B3029" s="7">
        <v>2024</v>
      </c>
      <c r="C3029" s="296" t="s">
        <v>36</v>
      </c>
      <c r="D3029" s="307">
        <v>2020</v>
      </c>
      <c r="E3029" s="307" t="s">
        <v>194</v>
      </c>
      <c r="F3029" s="65">
        <f t="shared" si="189"/>
        <v>4</v>
      </c>
      <c r="G3029" s="66" t="str">
        <f t="shared" si="190"/>
        <v>2013+</v>
      </c>
      <c r="H3029" s="67" t="str">
        <f t="shared" si="192"/>
        <v>2024-T7 Tractor-4</v>
      </c>
      <c r="I3029" s="302">
        <v>9.9421461884998501E-3</v>
      </c>
      <c r="J3029" s="305">
        <f>VLOOKUP(H3029,T7_ReductionFactor!$G$10:$H$3591,2,FALSE)</f>
        <v>0.77488743407925231</v>
      </c>
      <c r="K3029" s="75">
        <f t="shared" si="191"/>
        <v>7.704044149247467E-3</v>
      </c>
      <c r="L3029" s="11"/>
    </row>
    <row r="3030" spans="1:12" ht="16.149999999999999" customHeight="1" x14ac:dyDescent="0.25">
      <c r="A3030" s="9" t="s">
        <v>192</v>
      </c>
      <c r="B3030" s="7">
        <v>2024</v>
      </c>
      <c r="C3030" s="296" t="s">
        <v>36</v>
      </c>
      <c r="D3030" s="307">
        <v>2019</v>
      </c>
      <c r="E3030" s="307" t="s">
        <v>194</v>
      </c>
      <c r="F3030" s="65">
        <f t="shared" si="189"/>
        <v>5</v>
      </c>
      <c r="G3030" s="66" t="str">
        <f t="shared" si="190"/>
        <v>2013+</v>
      </c>
      <c r="H3030" s="67" t="str">
        <f t="shared" si="192"/>
        <v>2024-T7 Tractor-5</v>
      </c>
      <c r="I3030" s="302">
        <v>1.1305522983311901E-2</v>
      </c>
      <c r="J3030" s="305">
        <f>VLOOKUP(H3030,T7_ReductionFactor!$G$10:$H$3591,2,FALSE)</f>
        <v>0.75601684375652467</v>
      </c>
      <c r="K3030" s="75">
        <f t="shared" si="191"/>
        <v>8.5471658028603119E-3</v>
      </c>
      <c r="L3030" s="11"/>
    </row>
    <row r="3031" spans="1:12" ht="16.149999999999999" customHeight="1" x14ac:dyDescent="0.25">
      <c r="A3031" s="9" t="s">
        <v>192</v>
      </c>
      <c r="B3031" s="7">
        <v>2024</v>
      </c>
      <c r="C3031" s="296" t="s">
        <v>36</v>
      </c>
      <c r="D3031" s="307">
        <v>2018</v>
      </c>
      <c r="E3031" s="307" t="s">
        <v>194</v>
      </c>
      <c r="F3031" s="65">
        <f t="shared" si="189"/>
        <v>6</v>
      </c>
      <c r="G3031" s="66" t="str">
        <f t="shared" si="190"/>
        <v>2013+</v>
      </c>
      <c r="H3031" s="67" t="str">
        <f t="shared" si="192"/>
        <v>2024-T7 Tractor-6</v>
      </c>
      <c r="I3031" s="302">
        <v>1.20316117817292E-2</v>
      </c>
      <c r="J3031" s="305">
        <f>VLOOKUP(H3031,T7_ReductionFactor!$G$10:$H$3591,2,FALSE)</f>
        <v>0.74487629991666737</v>
      </c>
      <c r="K3031" s="75">
        <f t="shared" si="191"/>
        <v>8.9620624660082283E-3</v>
      </c>
      <c r="L3031" s="11"/>
    </row>
    <row r="3032" spans="1:12" ht="16.149999999999999" customHeight="1" x14ac:dyDescent="0.25">
      <c r="A3032" s="9" t="s">
        <v>192</v>
      </c>
      <c r="B3032" s="7">
        <v>2024</v>
      </c>
      <c r="C3032" s="296" t="s">
        <v>36</v>
      </c>
      <c r="D3032" s="307">
        <v>2017</v>
      </c>
      <c r="E3032" s="307" t="s">
        <v>194</v>
      </c>
      <c r="F3032" s="65">
        <f t="shared" si="189"/>
        <v>7</v>
      </c>
      <c r="G3032" s="66" t="str">
        <f t="shared" si="190"/>
        <v>2013+</v>
      </c>
      <c r="H3032" s="67" t="str">
        <f t="shared" si="192"/>
        <v>2024-T7 Tractor-7</v>
      </c>
      <c r="I3032" s="302">
        <v>7.0115286558428705E-2</v>
      </c>
      <c r="J3032" s="305">
        <f>VLOOKUP(H3032,T7_ReductionFactor!$G$10:$H$3591,2,FALSE)</f>
        <v>0.73689121071595332</v>
      </c>
      <c r="K3032" s="75">
        <f t="shared" si="191"/>
        <v>5.1667338401736533E-2</v>
      </c>
      <c r="L3032" s="11"/>
    </row>
    <row r="3033" spans="1:12" ht="16.149999999999999" customHeight="1" x14ac:dyDescent="0.25">
      <c r="A3033" s="9" t="s">
        <v>192</v>
      </c>
      <c r="B3033" s="7">
        <v>2024</v>
      </c>
      <c r="C3033" s="296" t="s">
        <v>36</v>
      </c>
      <c r="D3033" s="307">
        <v>2016</v>
      </c>
      <c r="E3033" s="307" t="s">
        <v>194</v>
      </c>
      <c r="F3033" s="65">
        <f t="shared" si="189"/>
        <v>8</v>
      </c>
      <c r="G3033" s="66" t="str">
        <f t="shared" si="190"/>
        <v>2013+</v>
      </c>
      <c r="H3033" s="67" t="str">
        <f t="shared" si="192"/>
        <v>2024-T7 Tractor-8</v>
      </c>
      <c r="I3033" s="302">
        <v>4.0147936422283301E-2</v>
      </c>
      <c r="J3033" s="305">
        <f>VLOOKUP(H3033,T7_ReductionFactor!$G$10:$H$3591,2,FALSE)</f>
        <v>0.73036195941255477</v>
      </c>
      <c r="K3033" s="75">
        <f t="shared" si="191"/>
        <v>2.9322525511749506E-2</v>
      </c>
      <c r="L3033" s="11"/>
    </row>
    <row r="3034" spans="1:12" ht="16.149999999999999" customHeight="1" x14ac:dyDescent="0.25">
      <c r="A3034" s="9" t="s">
        <v>192</v>
      </c>
      <c r="B3034" s="7">
        <v>2024</v>
      </c>
      <c r="C3034" s="296" t="s">
        <v>36</v>
      </c>
      <c r="D3034" s="307">
        <v>2015</v>
      </c>
      <c r="E3034" s="307" t="s">
        <v>194</v>
      </c>
      <c r="F3034" s="65">
        <f t="shared" si="189"/>
        <v>9</v>
      </c>
      <c r="G3034" s="66" t="str">
        <f t="shared" si="190"/>
        <v>2013+</v>
      </c>
      <c r="H3034" s="67" t="str">
        <f t="shared" si="192"/>
        <v>2024-T7 Tractor-9</v>
      </c>
      <c r="I3034" s="302">
        <v>3.39695426250924E-2</v>
      </c>
      <c r="J3034" s="305">
        <f>VLOOKUP(H3034,T7_ReductionFactor!$G$10:$H$3591,2,FALSE)</f>
        <v>0.72493808932217785</v>
      </c>
      <c r="K3034" s="75">
        <f t="shared" si="191"/>
        <v>2.4625815325782761E-2</v>
      </c>
      <c r="L3034" s="11"/>
    </row>
    <row r="3035" spans="1:12" ht="16.149999999999999" customHeight="1" x14ac:dyDescent="0.25">
      <c r="A3035" s="9" t="s">
        <v>192</v>
      </c>
      <c r="B3035" s="7">
        <v>2024</v>
      </c>
      <c r="C3035" s="296" t="s">
        <v>36</v>
      </c>
      <c r="D3035" s="307">
        <v>2014</v>
      </c>
      <c r="E3035" s="307" t="s">
        <v>194</v>
      </c>
      <c r="F3035" s="65">
        <f t="shared" si="189"/>
        <v>10</v>
      </c>
      <c r="G3035" s="66" t="str">
        <f t="shared" si="190"/>
        <v>2013+</v>
      </c>
      <c r="H3035" s="67" t="str">
        <f t="shared" si="192"/>
        <v>2024-T7 Tractor-10</v>
      </c>
      <c r="I3035" s="302">
        <v>2.1898412947732201E-2</v>
      </c>
      <c r="J3035" s="305">
        <f>VLOOKUP(H3035,T7_ReductionFactor!$G$10:$H$3591,2,FALSE)</f>
        <v>0.72036371395847509</v>
      </c>
      <c r="K3035" s="75">
        <f t="shared" si="191"/>
        <v>1.5774822080824726E-2</v>
      </c>
      <c r="L3035" s="11"/>
    </row>
    <row r="3036" spans="1:12" ht="16.149999999999999" customHeight="1" x14ac:dyDescent="0.25">
      <c r="A3036" s="9" t="s">
        <v>192</v>
      </c>
      <c r="B3036" s="7">
        <v>2024</v>
      </c>
      <c r="C3036" s="296" t="s">
        <v>36</v>
      </c>
      <c r="D3036" s="307">
        <v>2013</v>
      </c>
      <c r="E3036" s="307" t="s">
        <v>194</v>
      </c>
      <c r="F3036" s="65">
        <f t="shared" si="189"/>
        <v>11</v>
      </c>
      <c r="G3036" s="66" t="str">
        <f t="shared" si="190"/>
        <v>2010-12</v>
      </c>
      <c r="H3036" s="67" t="str">
        <f t="shared" si="192"/>
        <v>2024-T7 Tractor-11</v>
      </c>
      <c r="I3036" s="302">
        <v>2.5755355492473202E-2</v>
      </c>
      <c r="J3036" s="305">
        <f>VLOOKUP(H3036,T7_ReductionFactor!$G$10:$H$3591,2,FALSE)</f>
        <v>0.69332835172875062</v>
      </c>
      <c r="K3036" s="75">
        <f t="shared" si="191"/>
        <v>1.7856918171784468E-2</v>
      </c>
      <c r="L3036" s="11"/>
    </row>
    <row r="3037" spans="1:12" ht="16.149999999999999" customHeight="1" x14ac:dyDescent="0.25">
      <c r="A3037" s="9" t="s">
        <v>192</v>
      </c>
      <c r="B3037" s="7">
        <v>2024</v>
      </c>
      <c r="C3037" s="296" t="s">
        <v>36</v>
      </c>
      <c r="D3037" s="307">
        <v>2012</v>
      </c>
      <c r="E3037" s="307" t="s">
        <v>194</v>
      </c>
      <c r="F3037" s="65">
        <f t="shared" si="189"/>
        <v>12</v>
      </c>
      <c r="G3037" s="66" t="str">
        <f t="shared" si="190"/>
        <v>2010-12</v>
      </c>
      <c r="H3037" s="67" t="str">
        <f t="shared" si="192"/>
        <v>2024-T7 Tractor-12</v>
      </c>
      <c r="I3037" s="302">
        <v>3.5792009952777898E-2</v>
      </c>
      <c r="J3037" s="305">
        <f>VLOOKUP(H3037,T7_ReductionFactor!$G$10:$H$3591,2,FALSE)</f>
        <v>0.69332835172875062</v>
      </c>
      <c r="K3037" s="75">
        <f t="shared" si="191"/>
        <v>2.4815615265618537E-2</v>
      </c>
      <c r="L3037" s="11"/>
    </row>
    <row r="3038" spans="1:12" ht="16.149999999999999" customHeight="1" x14ac:dyDescent="0.25">
      <c r="A3038" s="9" t="s">
        <v>192</v>
      </c>
      <c r="B3038" s="7">
        <v>2024</v>
      </c>
      <c r="C3038" s="296" t="s">
        <v>36</v>
      </c>
      <c r="D3038" s="307">
        <v>2011</v>
      </c>
      <c r="E3038" s="307" t="s">
        <v>194</v>
      </c>
      <c r="F3038" s="65">
        <f t="shared" si="189"/>
        <v>13</v>
      </c>
      <c r="G3038" s="66" t="str">
        <f t="shared" si="190"/>
        <v>2010-12</v>
      </c>
      <c r="H3038" s="67" t="str">
        <f t="shared" si="192"/>
        <v>2024-T7 Tractor-13</v>
      </c>
      <c r="I3038" s="302">
        <v>1.5620097440686301E-4</v>
      </c>
      <c r="J3038" s="305">
        <f>VLOOKUP(H3038,T7_ReductionFactor!$G$10:$H$3591,2,FALSE)</f>
        <v>0.69332835172875062</v>
      </c>
      <c r="K3038" s="75">
        <f t="shared" si="191"/>
        <v>1.0829856412393509E-4</v>
      </c>
      <c r="L3038" s="11"/>
    </row>
    <row r="3039" spans="1:12" ht="16.149999999999999" customHeight="1" x14ac:dyDescent="0.25">
      <c r="A3039" s="9" t="s">
        <v>192</v>
      </c>
      <c r="B3039" s="7">
        <v>2024</v>
      </c>
      <c r="C3039" s="296" t="s">
        <v>36</v>
      </c>
      <c r="D3039" s="307">
        <v>2010</v>
      </c>
      <c r="E3039" s="307" t="s">
        <v>194</v>
      </c>
      <c r="F3039" s="65">
        <f t="shared" si="189"/>
        <v>14</v>
      </c>
      <c r="G3039" s="66" t="str">
        <f t="shared" si="190"/>
        <v>2007-09</v>
      </c>
      <c r="H3039" s="67" t="str">
        <f t="shared" si="192"/>
        <v>2024-T7 Tractor-14</v>
      </c>
      <c r="I3039" s="302">
        <v>9.7258599471543799E-5</v>
      </c>
      <c r="J3039" s="305">
        <f>VLOOKUP(H3039,T7_ReductionFactor!$G$10:$H$3591,2,FALSE)</f>
        <v>0.72973850817067065</v>
      </c>
      <c r="K3039" s="75">
        <f t="shared" si="191"/>
        <v>7.0973345285133154E-5</v>
      </c>
      <c r="L3039" s="11"/>
    </row>
    <row r="3040" spans="1:12" ht="16.149999999999999" customHeight="1" x14ac:dyDescent="0.25">
      <c r="A3040" s="9" t="s">
        <v>192</v>
      </c>
      <c r="B3040" s="7">
        <v>2024</v>
      </c>
      <c r="C3040" s="296" t="s">
        <v>36</v>
      </c>
      <c r="D3040" s="307">
        <v>2009</v>
      </c>
      <c r="E3040" s="307" t="s">
        <v>194</v>
      </c>
      <c r="F3040" s="65">
        <f t="shared" si="189"/>
        <v>15</v>
      </c>
      <c r="G3040" s="66" t="str">
        <f t="shared" si="190"/>
        <v>2007-09</v>
      </c>
      <c r="H3040" s="67" t="str">
        <f t="shared" si="192"/>
        <v>2024-T7 Tractor-15</v>
      </c>
      <c r="I3040" s="302">
        <v>8.9425882168931903E-5</v>
      </c>
      <c r="J3040" s="305">
        <f>VLOOKUP(H3040,T7_ReductionFactor!$G$10:$H$3591,2,FALSE)</f>
        <v>0.72973850817067065</v>
      </c>
      <c r="K3040" s="75">
        <f t="shared" si="191"/>
        <v>6.5257509845802542E-5</v>
      </c>
      <c r="L3040" s="11"/>
    </row>
    <row r="3041" spans="1:12" ht="16.149999999999999" customHeight="1" x14ac:dyDescent="0.25">
      <c r="A3041" s="9" t="s">
        <v>192</v>
      </c>
      <c r="B3041" s="7">
        <v>2024</v>
      </c>
      <c r="C3041" s="296" t="s">
        <v>36</v>
      </c>
      <c r="D3041" s="307">
        <v>2008</v>
      </c>
      <c r="E3041" s="307" t="s">
        <v>194</v>
      </c>
      <c r="F3041" s="65">
        <f t="shared" si="189"/>
        <v>16</v>
      </c>
      <c r="G3041" s="66" t="str">
        <f t="shared" si="190"/>
        <v>2007-09</v>
      </c>
      <c r="H3041" s="67" t="str">
        <f t="shared" si="192"/>
        <v>2024-T7 Tractor-16</v>
      </c>
      <c r="I3041" s="302">
        <v>7.68759397606966E-5</v>
      </c>
      <c r="J3041" s="305">
        <f>VLOOKUP(H3041,T7_ReductionFactor!$G$10:$H$3591,2,FALSE)</f>
        <v>0.72973850817067065</v>
      </c>
      <c r="K3041" s="75">
        <f t="shared" si="191"/>
        <v>5.6099333595189083E-5</v>
      </c>
      <c r="L3041" s="11"/>
    </row>
    <row r="3042" spans="1:12" ht="16.149999999999999" customHeight="1" x14ac:dyDescent="0.25">
      <c r="A3042" s="9" t="s">
        <v>192</v>
      </c>
      <c r="B3042" s="7">
        <v>2024</v>
      </c>
      <c r="C3042" s="296" t="s">
        <v>36</v>
      </c>
      <c r="D3042" s="307">
        <v>2007</v>
      </c>
      <c r="E3042" s="307" t="s">
        <v>194</v>
      </c>
      <c r="F3042" s="65">
        <f t="shared" si="189"/>
        <v>17</v>
      </c>
      <c r="G3042" s="66" t="str">
        <f t="shared" si="190"/>
        <v>1997-06</v>
      </c>
      <c r="H3042" s="67" t="str">
        <f t="shared" si="192"/>
        <v>2024-T7 Tractor-17</v>
      </c>
      <c r="I3042" s="302">
        <v>3.3969250581699999E-4</v>
      </c>
      <c r="J3042" s="305">
        <f>VLOOKUP(H3042,T7_ReductionFactor!$G$10:$H$3591,2,FALSE)</f>
        <v>0.85251684741645173</v>
      </c>
      <c r="K3042" s="75">
        <f t="shared" si="191"/>
        <v>2.8959358415010355E-4</v>
      </c>
      <c r="L3042" s="11"/>
    </row>
    <row r="3043" spans="1:12" ht="16.149999999999999" customHeight="1" x14ac:dyDescent="0.25">
      <c r="A3043" s="9" t="s">
        <v>192</v>
      </c>
      <c r="B3043" s="7">
        <v>2024</v>
      </c>
      <c r="C3043" s="296" t="s">
        <v>36</v>
      </c>
      <c r="D3043" s="307">
        <v>2006</v>
      </c>
      <c r="E3043" s="307" t="s">
        <v>194</v>
      </c>
      <c r="F3043" s="65">
        <f t="shared" si="189"/>
        <v>18</v>
      </c>
      <c r="G3043" s="66" t="str">
        <f t="shared" si="190"/>
        <v>1997-06</v>
      </c>
      <c r="H3043" s="67" t="str">
        <f t="shared" si="192"/>
        <v>2024-T7 Tractor-18</v>
      </c>
      <c r="I3043" s="302">
        <v>3.7031440133029599E-4</v>
      </c>
      <c r="J3043" s="305">
        <f>VLOOKUP(H3043,T7_ReductionFactor!$G$10:$H$3591,2,FALSE)</f>
        <v>0.85251684741645173</v>
      </c>
      <c r="K3043" s="75">
        <f t="shared" si="191"/>
        <v>3.156992659750146E-4</v>
      </c>
      <c r="L3043" s="11"/>
    </row>
    <row r="3044" spans="1:12" ht="16.149999999999999" customHeight="1" x14ac:dyDescent="0.25">
      <c r="A3044" s="9" t="s">
        <v>192</v>
      </c>
      <c r="B3044" s="7">
        <v>2024</v>
      </c>
      <c r="C3044" s="296" t="s">
        <v>36</v>
      </c>
      <c r="D3044" s="307">
        <v>2005</v>
      </c>
      <c r="E3044" s="307" t="s">
        <v>194</v>
      </c>
      <c r="F3044" s="65">
        <f t="shared" si="189"/>
        <v>19</v>
      </c>
      <c r="G3044" s="66" t="str">
        <f t="shared" si="190"/>
        <v>1997-06</v>
      </c>
      <c r="H3044" s="67" t="str">
        <f t="shared" si="192"/>
        <v>2024-T7 Tractor-19</v>
      </c>
      <c r="I3044" s="302">
        <v>2.9119023445633801E-4</v>
      </c>
      <c r="J3044" s="305">
        <f>VLOOKUP(H3044,T7_ReductionFactor!$G$10:$H$3591,2,FALSE)</f>
        <v>0.85251684741645173</v>
      </c>
      <c r="K3044" s="75">
        <f t="shared" si="191"/>
        <v>2.482445806771747E-4</v>
      </c>
      <c r="L3044" s="11"/>
    </row>
    <row r="3045" spans="1:12" ht="16.149999999999999" customHeight="1" x14ac:dyDescent="0.25">
      <c r="A3045" s="9" t="s">
        <v>192</v>
      </c>
      <c r="B3045" s="7">
        <v>2024</v>
      </c>
      <c r="C3045" s="296" t="s">
        <v>36</v>
      </c>
      <c r="D3045" s="307">
        <v>2004</v>
      </c>
      <c r="E3045" s="307" t="s">
        <v>194</v>
      </c>
      <c r="F3045" s="65">
        <f t="shared" si="189"/>
        <v>20</v>
      </c>
      <c r="G3045" s="66" t="str">
        <f t="shared" si="190"/>
        <v>1997-06</v>
      </c>
      <c r="H3045" s="67" t="str">
        <f t="shared" si="192"/>
        <v>2024-T7 Tractor-20</v>
      </c>
      <c r="I3045" s="302">
        <v>1.7143514629938699E-4</v>
      </c>
      <c r="J3045" s="305">
        <f>VLOOKUP(H3045,T7_ReductionFactor!$G$10:$H$3591,2,FALSE)</f>
        <v>0.85251684741645173</v>
      </c>
      <c r="K3045" s="75">
        <f t="shared" si="191"/>
        <v>1.4615135045953158E-4</v>
      </c>
      <c r="L3045" s="11"/>
    </row>
    <row r="3046" spans="1:12" ht="16.149999999999999" customHeight="1" x14ac:dyDescent="0.25">
      <c r="A3046" s="9" t="s">
        <v>192</v>
      </c>
      <c r="B3046" s="7">
        <v>2024</v>
      </c>
      <c r="C3046" s="296" t="s">
        <v>36</v>
      </c>
      <c r="D3046" s="307">
        <v>2003</v>
      </c>
      <c r="E3046" s="307" t="s">
        <v>194</v>
      </c>
      <c r="F3046" s="65">
        <f t="shared" si="189"/>
        <v>21</v>
      </c>
      <c r="G3046" s="66" t="str">
        <f t="shared" si="190"/>
        <v>1997-06</v>
      </c>
      <c r="H3046" s="67" t="str">
        <f t="shared" si="192"/>
        <v>2024-T7 Tractor-21</v>
      </c>
      <c r="I3046" s="302">
        <v>1.4226299543097201E-4</v>
      </c>
      <c r="J3046" s="305">
        <f>VLOOKUP(H3046,T7_ReductionFactor!$G$10:$H$3591,2,FALSE)</f>
        <v>0.90869825530537995</v>
      </c>
      <c r="K3046" s="75">
        <f t="shared" si="191"/>
        <v>1.2927413574264152E-4</v>
      </c>
      <c r="L3046" s="11"/>
    </row>
    <row r="3047" spans="1:12" ht="16.149999999999999" customHeight="1" x14ac:dyDescent="0.25">
      <c r="A3047" s="9" t="s">
        <v>192</v>
      </c>
      <c r="B3047" s="7">
        <v>2024</v>
      </c>
      <c r="C3047" s="296" t="s">
        <v>36</v>
      </c>
      <c r="D3047" s="307">
        <v>2002</v>
      </c>
      <c r="E3047" s="307" t="s">
        <v>194</v>
      </c>
      <c r="F3047" s="65">
        <f t="shared" si="189"/>
        <v>22</v>
      </c>
      <c r="G3047" s="66" t="str">
        <f t="shared" si="190"/>
        <v>1997-06</v>
      </c>
      <c r="H3047" s="67" t="str">
        <f t="shared" si="192"/>
        <v>2024-T7 Tractor-22</v>
      </c>
      <c r="I3047" s="302">
        <v>7.4112781293250498E-5</v>
      </c>
      <c r="J3047" s="305">
        <f>VLOOKUP(H3047,T7_ReductionFactor!$G$10:$H$3591,2,FALSE)</f>
        <v>0.90869825530537995</v>
      </c>
      <c r="K3047" s="75">
        <f t="shared" si="191"/>
        <v>6.7346155057005933E-5</v>
      </c>
      <c r="L3047" s="11"/>
    </row>
    <row r="3048" spans="1:12" ht="16.149999999999999" customHeight="1" x14ac:dyDescent="0.25">
      <c r="A3048" s="9" t="s">
        <v>192</v>
      </c>
      <c r="B3048" s="7">
        <v>2024</v>
      </c>
      <c r="C3048" s="296" t="s">
        <v>36</v>
      </c>
      <c r="D3048" s="307">
        <v>2001</v>
      </c>
      <c r="E3048" s="307" t="s">
        <v>194</v>
      </c>
      <c r="F3048" s="65">
        <f t="shared" si="189"/>
        <v>23</v>
      </c>
      <c r="G3048" s="66" t="str">
        <f t="shared" si="190"/>
        <v>1997-06</v>
      </c>
      <c r="H3048" s="67" t="str">
        <f t="shared" si="192"/>
        <v>2024-T7 Tractor-23</v>
      </c>
      <c r="I3048" s="302">
        <v>1.09014969422136E-4</v>
      </c>
      <c r="J3048" s="305">
        <f>VLOOKUP(H3048,T7_ReductionFactor!$G$10:$H$3591,2,FALSE)</f>
        <v>0.90869825530537995</v>
      </c>
      <c r="K3048" s="75">
        <f t="shared" si="191"/>
        <v>9.906171251606433E-5</v>
      </c>
      <c r="L3048" s="11"/>
    </row>
    <row r="3049" spans="1:12" ht="16.149999999999999" customHeight="1" x14ac:dyDescent="0.25">
      <c r="A3049" s="9" t="s">
        <v>192</v>
      </c>
      <c r="B3049" s="7">
        <v>2024</v>
      </c>
      <c r="C3049" s="296" t="s">
        <v>36</v>
      </c>
      <c r="D3049" s="307">
        <v>2000</v>
      </c>
      <c r="E3049" s="307" t="s">
        <v>194</v>
      </c>
      <c r="F3049" s="65">
        <f t="shared" si="189"/>
        <v>24</v>
      </c>
      <c r="G3049" s="66" t="str">
        <f t="shared" si="190"/>
        <v>1997-06</v>
      </c>
      <c r="H3049" s="67" t="str">
        <f t="shared" si="192"/>
        <v>2024-T7 Tractor-24</v>
      </c>
      <c r="I3049" s="302">
        <v>1.5583637534198001E-4</v>
      </c>
      <c r="J3049" s="305">
        <f>VLOOKUP(H3049,T7_ReductionFactor!$G$10:$H$3591,2,FALSE)</f>
        <v>0.90869825530537995</v>
      </c>
      <c r="K3049" s="75">
        <f t="shared" si="191"/>
        <v>1.4160824238637157E-4</v>
      </c>
      <c r="L3049" s="11"/>
    </row>
    <row r="3050" spans="1:12" ht="16.149999999999999" customHeight="1" x14ac:dyDescent="0.25">
      <c r="A3050" s="9" t="s">
        <v>192</v>
      </c>
      <c r="B3050" s="7">
        <v>2024</v>
      </c>
      <c r="C3050" s="296" t="s">
        <v>36</v>
      </c>
      <c r="D3050" s="307">
        <v>1999</v>
      </c>
      <c r="E3050" s="307" t="s">
        <v>194</v>
      </c>
      <c r="F3050" s="65">
        <f t="shared" si="189"/>
        <v>25</v>
      </c>
      <c r="G3050" s="66" t="str">
        <f t="shared" si="190"/>
        <v>1997-06</v>
      </c>
      <c r="H3050" s="67" t="str">
        <f t="shared" si="192"/>
        <v>2024-T7 Tractor-25</v>
      </c>
      <c r="I3050" s="302">
        <v>1.2188149237233899E-4</v>
      </c>
      <c r="J3050" s="305">
        <f>VLOOKUP(H3050,T7_ReductionFactor!$G$10:$H$3591,2,FALSE)</f>
        <v>0.90869825530537995</v>
      </c>
      <c r="K3050" s="75">
        <f t="shared" si="191"/>
        <v>1.1075349947276042E-4</v>
      </c>
      <c r="L3050" s="11"/>
    </row>
    <row r="3051" spans="1:12" ht="16.149999999999999" customHeight="1" x14ac:dyDescent="0.25">
      <c r="A3051" s="9" t="s">
        <v>192</v>
      </c>
      <c r="B3051" s="7">
        <v>2024</v>
      </c>
      <c r="C3051" s="296" t="s">
        <v>36</v>
      </c>
      <c r="D3051" s="307">
        <v>1998</v>
      </c>
      <c r="E3051" s="307" t="s">
        <v>194</v>
      </c>
      <c r="F3051" s="65">
        <f t="shared" si="189"/>
        <v>26</v>
      </c>
      <c r="G3051" s="66" t="str">
        <f t="shared" si="190"/>
        <v>1997-06</v>
      </c>
      <c r="H3051" s="67" t="str">
        <f t="shared" si="192"/>
        <v>2024-T7 Tractor-26</v>
      </c>
      <c r="I3051" s="302">
        <v>9.3745371764916897E-5</v>
      </c>
      <c r="J3051" s="305">
        <f>VLOOKUP(H3051,T7_ReductionFactor!$G$10:$H$3591,2,FALSE)</f>
        <v>0.90869825530537995</v>
      </c>
      <c r="K3051" s="75">
        <f t="shared" si="191"/>
        <v>8.5186255765734215E-5</v>
      </c>
      <c r="L3051" s="11"/>
    </row>
    <row r="3052" spans="1:12" ht="16.149999999999999" customHeight="1" x14ac:dyDescent="0.25">
      <c r="A3052" s="9" t="s">
        <v>192</v>
      </c>
      <c r="B3052" s="7">
        <v>2024</v>
      </c>
      <c r="C3052" s="296" t="s">
        <v>36</v>
      </c>
      <c r="D3052" s="307">
        <v>1997</v>
      </c>
      <c r="E3052" s="307" t="s">
        <v>194</v>
      </c>
      <c r="F3052" s="65">
        <f t="shared" si="189"/>
        <v>27</v>
      </c>
      <c r="G3052" s="66" t="str">
        <f t="shared" si="190"/>
        <v>Pre1997</v>
      </c>
      <c r="H3052" s="67" t="str">
        <f t="shared" si="192"/>
        <v>2024-T7 Tractor-27</v>
      </c>
      <c r="I3052" s="302">
        <v>7.81720168238219E-5</v>
      </c>
      <c r="J3052" s="305">
        <f>VLOOKUP(H3052,T7_ReductionFactor!$G$10:$H$3591,2,FALSE)</f>
        <v>0.90869825530537995</v>
      </c>
      <c r="K3052" s="75">
        <f t="shared" si="191"/>
        <v>7.1034775301509771E-5</v>
      </c>
      <c r="L3052" s="11"/>
    </row>
    <row r="3053" spans="1:12" ht="16.149999999999999" customHeight="1" x14ac:dyDescent="0.25">
      <c r="A3053" s="9" t="s">
        <v>192</v>
      </c>
      <c r="B3053" s="7">
        <v>2024</v>
      </c>
      <c r="C3053" s="296" t="s">
        <v>36</v>
      </c>
      <c r="D3053" s="307">
        <v>1996</v>
      </c>
      <c r="E3053" s="307" t="s">
        <v>194</v>
      </c>
      <c r="F3053" s="65">
        <f t="shared" si="189"/>
        <v>28</v>
      </c>
      <c r="G3053" s="66" t="str">
        <f t="shared" si="190"/>
        <v>Pre1997</v>
      </c>
      <c r="H3053" s="67" t="str">
        <f t="shared" si="192"/>
        <v>2024-T7 Tractor-28</v>
      </c>
      <c r="I3053" s="302">
        <v>7.9922194582220303E-5</v>
      </c>
      <c r="J3053" s="305">
        <f>VLOOKUP(H3053,T7_ReductionFactor!$G$10:$H$3591,2,FALSE)</f>
        <v>0.90869825530537995</v>
      </c>
      <c r="K3053" s="75">
        <f t="shared" si="191"/>
        <v>7.2625158777040672E-5</v>
      </c>
      <c r="L3053" s="11"/>
    </row>
    <row r="3054" spans="1:12" ht="16.149999999999999" customHeight="1" x14ac:dyDescent="0.25">
      <c r="A3054" s="9" t="s">
        <v>192</v>
      </c>
      <c r="B3054" s="7">
        <v>2024</v>
      </c>
      <c r="C3054" s="296" t="s">
        <v>36</v>
      </c>
      <c r="D3054" s="307">
        <v>1995</v>
      </c>
      <c r="E3054" s="307" t="s">
        <v>194</v>
      </c>
      <c r="F3054" s="65">
        <f t="shared" si="189"/>
        <v>29</v>
      </c>
      <c r="G3054" s="66" t="str">
        <f t="shared" si="190"/>
        <v>Pre1997</v>
      </c>
      <c r="H3054" s="67" t="str">
        <f t="shared" si="192"/>
        <v>2024-T7 Tractor-29</v>
      </c>
      <c r="I3054" s="302">
        <v>7.7113422817493303E-5</v>
      </c>
      <c r="J3054" s="305">
        <f>VLOOKUP(H3054,T7_ReductionFactor!$G$10:$H$3591,2,FALSE)</f>
        <v>0.90869825530537995</v>
      </c>
      <c r="K3054" s="75">
        <f t="shared" si="191"/>
        <v>7.0072832774882246E-5</v>
      </c>
      <c r="L3054" s="11"/>
    </row>
    <row r="3055" spans="1:12" ht="16.149999999999999" customHeight="1" x14ac:dyDescent="0.25">
      <c r="A3055" s="9" t="s">
        <v>192</v>
      </c>
      <c r="B3055" s="7">
        <v>2024</v>
      </c>
      <c r="C3055" s="296" t="s">
        <v>36</v>
      </c>
      <c r="D3055" s="307">
        <v>1994</v>
      </c>
      <c r="E3055" s="307" t="s">
        <v>194</v>
      </c>
      <c r="F3055" s="65">
        <f t="shared" si="189"/>
        <v>30</v>
      </c>
      <c r="G3055" s="66" t="str">
        <f t="shared" si="190"/>
        <v>Pre1997</v>
      </c>
      <c r="H3055" s="67" t="str">
        <f t="shared" si="192"/>
        <v>2024-T7 Tractor-30</v>
      </c>
      <c r="I3055" s="302">
        <v>5.7657789480262103E-5</v>
      </c>
      <c r="J3055" s="305">
        <f>VLOOKUP(H3055,T7_ReductionFactor!$G$10:$H$3591,2,FALSE)</f>
        <v>0.90869825530537995</v>
      </c>
      <c r="K3055" s="75">
        <f t="shared" si="191"/>
        <v>5.2393532705479064E-5</v>
      </c>
      <c r="L3055" s="11"/>
    </row>
    <row r="3056" spans="1:12" ht="16.149999999999999" customHeight="1" x14ac:dyDescent="0.25">
      <c r="A3056" s="9" t="s">
        <v>192</v>
      </c>
      <c r="B3056" s="7">
        <v>2024</v>
      </c>
      <c r="C3056" s="296" t="s">
        <v>36</v>
      </c>
      <c r="D3056" s="307">
        <v>1993</v>
      </c>
      <c r="E3056" s="307" t="s">
        <v>194</v>
      </c>
      <c r="F3056" s="65">
        <f t="shared" si="189"/>
        <v>31</v>
      </c>
      <c r="G3056" s="66" t="str">
        <f t="shared" si="190"/>
        <v>Pre1997</v>
      </c>
      <c r="H3056" s="67" t="str">
        <f t="shared" si="192"/>
        <v>2024-T7 Tractor-31</v>
      </c>
      <c r="I3056" s="302">
        <v>4.1216034099528397E-5</v>
      </c>
      <c r="J3056" s="305">
        <f>VLOOKUP(H3056,T7_ReductionFactor!$G$10:$H$3591,2,FALSE)</f>
        <v>1</v>
      </c>
      <c r="K3056" s="75">
        <f t="shared" si="191"/>
        <v>4.1216034099528397E-5</v>
      </c>
      <c r="L3056" s="11"/>
    </row>
    <row r="3057" spans="1:12" ht="16.149999999999999" customHeight="1" x14ac:dyDescent="0.25">
      <c r="A3057" s="9" t="s">
        <v>192</v>
      </c>
      <c r="B3057" s="7">
        <v>2024</v>
      </c>
      <c r="C3057" s="296" t="s">
        <v>36</v>
      </c>
      <c r="D3057" s="307">
        <v>1992</v>
      </c>
      <c r="E3057" s="307" t="s">
        <v>194</v>
      </c>
      <c r="F3057" s="65">
        <f t="shared" si="189"/>
        <v>32</v>
      </c>
      <c r="G3057" s="66" t="str">
        <f t="shared" si="190"/>
        <v>Pre1997</v>
      </c>
      <c r="H3057" s="67" t="str">
        <f t="shared" si="192"/>
        <v>2024-T7 Tractor-32</v>
      </c>
      <c r="I3057" s="302">
        <v>2.5318387045124998E-5</v>
      </c>
      <c r="J3057" s="305">
        <f>VLOOKUP(H3057,T7_ReductionFactor!$G$10:$H$3591,2,FALSE)</f>
        <v>1</v>
      </c>
      <c r="K3057" s="75">
        <f t="shared" si="191"/>
        <v>2.5318387045124998E-5</v>
      </c>
      <c r="L3057" s="11"/>
    </row>
    <row r="3058" spans="1:12" ht="16.149999999999999" customHeight="1" x14ac:dyDescent="0.25">
      <c r="A3058" s="9" t="s">
        <v>192</v>
      </c>
      <c r="B3058" s="7">
        <v>2024</v>
      </c>
      <c r="C3058" s="296" t="s">
        <v>36</v>
      </c>
      <c r="D3058" s="307">
        <v>1991</v>
      </c>
      <c r="E3058" s="307" t="s">
        <v>194</v>
      </c>
      <c r="F3058" s="65">
        <f t="shared" si="189"/>
        <v>33</v>
      </c>
      <c r="G3058" s="66" t="str">
        <f t="shared" si="190"/>
        <v>Pre1997</v>
      </c>
      <c r="H3058" s="67" t="str">
        <f t="shared" si="192"/>
        <v>2024-T7 Tractor-33</v>
      </c>
      <c r="I3058" s="302">
        <v>2.7325277480180699E-5</v>
      </c>
      <c r="J3058" s="305">
        <f>VLOOKUP(H3058,T7_ReductionFactor!$G$10:$H$3591,2,FALSE)</f>
        <v>1</v>
      </c>
      <c r="K3058" s="75">
        <f t="shared" si="191"/>
        <v>2.7325277480180699E-5</v>
      </c>
      <c r="L3058" s="11"/>
    </row>
    <row r="3059" spans="1:12" ht="16.149999999999999" customHeight="1" x14ac:dyDescent="0.25">
      <c r="A3059" s="9" t="s">
        <v>192</v>
      </c>
      <c r="B3059" s="7">
        <v>2024</v>
      </c>
      <c r="C3059" s="296" t="s">
        <v>36</v>
      </c>
      <c r="D3059" s="307">
        <v>1990</v>
      </c>
      <c r="E3059" s="307" t="s">
        <v>194</v>
      </c>
      <c r="F3059" s="65">
        <f t="shared" si="189"/>
        <v>34</v>
      </c>
      <c r="G3059" s="66" t="str">
        <f t="shared" si="190"/>
        <v>Pre1997</v>
      </c>
      <c r="H3059" s="67" t="str">
        <f t="shared" si="192"/>
        <v>2024-T7 Tractor-34</v>
      </c>
      <c r="I3059" s="302">
        <v>7.96251058282935E-5</v>
      </c>
      <c r="J3059" s="305">
        <f>VLOOKUP(H3059,T7_ReductionFactor!$G$10:$H$3591,2,FALSE)</f>
        <v>1</v>
      </c>
      <c r="K3059" s="75">
        <f t="shared" si="191"/>
        <v>7.96251058282935E-5</v>
      </c>
      <c r="L3059" s="11"/>
    </row>
    <row r="3060" spans="1:12" ht="16.149999999999999" customHeight="1" x14ac:dyDescent="0.25">
      <c r="A3060" s="9" t="s">
        <v>192</v>
      </c>
      <c r="B3060" s="7">
        <v>2024</v>
      </c>
      <c r="C3060" s="296" t="s">
        <v>36</v>
      </c>
      <c r="D3060" s="307">
        <v>1989</v>
      </c>
      <c r="E3060" s="307" t="s">
        <v>194</v>
      </c>
      <c r="F3060" s="65">
        <f t="shared" si="189"/>
        <v>35</v>
      </c>
      <c r="G3060" s="66" t="str">
        <f t="shared" si="190"/>
        <v>Pre1997</v>
      </c>
      <c r="H3060" s="67" t="str">
        <f t="shared" si="192"/>
        <v>2024-T7 Tractor-35</v>
      </c>
      <c r="I3060" s="302">
        <v>6.7628032571752502E-5</v>
      </c>
      <c r="J3060" s="305">
        <f>VLOOKUP(H3060,T7_ReductionFactor!$G$10:$H$3591,2,FALSE)</f>
        <v>1</v>
      </c>
      <c r="K3060" s="75">
        <f t="shared" si="191"/>
        <v>6.7628032571752502E-5</v>
      </c>
      <c r="L3060" s="11"/>
    </row>
    <row r="3061" spans="1:12" ht="16.149999999999999" customHeight="1" x14ac:dyDescent="0.25">
      <c r="A3061" s="9" t="s">
        <v>192</v>
      </c>
      <c r="B3061" s="7">
        <v>2024</v>
      </c>
      <c r="C3061" s="296" t="s">
        <v>36</v>
      </c>
      <c r="D3061" s="307">
        <v>1988</v>
      </c>
      <c r="E3061" s="307" t="s">
        <v>194</v>
      </c>
      <c r="F3061" s="65">
        <f t="shared" si="189"/>
        <v>36</v>
      </c>
      <c r="G3061" s="66" t="str">
        <f t="shared" si="190"/>
        <v>Pre1997</v>
      </c>
      <c r="H3061" s="67" t="str">
        <f t="shared" si="192"/>
        <v>2024-T7 Tractor-36</v>
      </c>
      <c r="I3061" s="302">
        <v>3.79098546592871E-5</v>
      </c>
      <c r="J3061" s="305">
        <f>VLOOKUP(H3061,T7_ReductionFactor!$G$10:$H$3591,2,FALSE)</f>
        <v>1</v>
      </c>
      <c r="K3061" s="75">
        <f t="shared" si="191"/>
        <v>3.79098546592871E-5</v>
      </c>
      <c r="L3061" s="11"/>
    </row>
    <row r="3062" spans="1:12" ht="16.149999999999999" customHeight="1" x14ac:dyDescent="0.25">
      <c r="A3062" s="9" t="s">
        <v>192</v>
      </c>
      <c r="B3062" s="7">
        <v>2024</v>
      </c>
      <c r="C3062" s="296" t="s">
        <v>36</v>
      </c>
      <c r="D3062" s="307">
        <v>1987</v>
      </c>
      <c r="E3062" s="307" t="s">
        <v>194</v>
      </c>
      <c r="F3062" s="65">
        <f t="shared" si="189"/>
        <v>37</v>
      </c>
      <c r="G3062" s="66" t="str">
        <f t="shared" si="190"/>
        <v>Pre1997</v>
      </c>
      <c r="H3062" s="67" t="str">
        <f t="shared" si="192"/>
        <v>2024-T7 Tractor-37</v>
      </c>
      <c r="I3062" s="302">
        <v>3.2447910936067303E-5</v>
      </c>
      <c r="J3062" s="305">
        <f>VLOOKUP(H3062,T7_ReductionFactor!$G$10:$H$3591,2,FALSE)</f>
        <v>1</v>
      </c>
      <c r="K3062" s="75">
        <f t="shared" si="191"/>
        <v>3.2447910936067303E-5</v>
      </c>
      <c r="L3062" s="11"/>
    </row>
    <row r="3063" spans="1:12" ht="16.149999999999999" customHeight="1" x14ac:dyDescent="0.25">
      <c r="A3063" s="9" t="s">
        <v>192</v>
      </c>
      <c r="B3063" s="7">
        <v>2024</v>
      </c>
      <c r="C3063" s="296" t="s">
        <v>36</v>
      </c>
      <c r="D3063" s="307">
        <v>1986</v>
      </c>
      <c r="E3063" s="307" t="s">
        <v>194</v>
      </c>
      <c r="F3063" s="65">
        <f t="shared" si="189"/>
        <v>38</v>
      </c>
      <c r="G3063" s="66" t="str">
        <f t="shared" si="190"/>
        <v>Pre1997</v>
      </c>
      <c r="H3063" s="67" t="str">
        <f t="shared" si="192"/>
        <v>2024-T7 Tractor-38</v>
      </c>
      <c r="I3063" s="302">
        <v>2.1747449919485E-5</v>
      </c>
      <c r="J3063" s="305">
        <f>VLOOKUP(H3063,T7_ReductionFactor!$G$10:$H$3591,2,FALSE)</f>
        <v>1</v>
      </c>
      <c r="K3063" s="75">
        <f t="shared" si="191"/>
        <v>2.1747449919485E-5</v>
      </c>
      <c r="L3063" s="11"/>
    </row>
    <row r="3064" spans="1:12" ht="16.149999999999999" customHeight="1" x14ac:dyDescent="0.25">
      <c r="A3064" s="9" t="s">
        <v>192</v>
      </c>
      <c r="B3064" s="7">
        <v>2024</v>
      </c>
      <c r="C3064" s="296" t="s">
        <v>36</v>
      </c>
      <c r="D3064" s="307">
        <v>1985</v>
      </c>
      <c r="E3064" s="307" t="s">
        <v>194</v>
      </c>
      <c r="F3064" s="65">
        <f t="shared" si="189"/>
        <v>39</v>
      </c>
      <c r="G3064" s="66" t="str">
        <f t="shared" si="190"/>
        <v>Pre1997</v>
      </c>
      <c r="H3064" s="67" t="str">
        <f t="shared" si="192"/>
        <v>2024-T7 Tractor-39</v>
      </c>
      <c r="I3064" s="302">
        <v>2.5852622363887401E-5</v>
      </c>
      <c r="J3064" s="305">
        <f>VLOOKUP(H3064,T7_ReductionFactor!$G$10:$H$3591,2,FALSE)</f>
        <v>1</v>
      </c>
      <c r="K3064" s="75">
        <f t="shared" si="191"/>
        <v>2.5852622363887401E-5</v>
      </c>
      <c r="L3064" s="11"/>
    </row>
    <row r="3065" spans="1:12" ht="16.149999999999999" customHeight="1" x14ac:dyDescent="0.25">
      <c r="A3065" s="9" t="s">
        <v>192</v>
      </c>
      <c r="B3065" s="7">
        <v>2024</v>
      </c>
      <c r="C3065" s="296" t="s">
        <v>36</v>
      </c>
      <c r="D3065" s="307">
        <v>1984</v>
      </c>
      <c r="E3065" s="307" t="s">
        <v>194</v>
      </c>
      <c r="F3065" s="65">
        <f t="shared" si="189"/>
        <v>40</v>
      </c>
      <c r="G3065" s="66" t="str">
        <f t="shared" si="190"/>
        <v>Pre1997</v>
      </c>
      <c r="H3065" s="67" t="str">
        <f t="shared" si="192"/>
        <v>2024-T7 Tractor-40</v>
      </c>
      <c r="I3065" s="302">
        <v>1.92290046694239E-5</v>
      </c>
      <c r="J3065" s="305">
        <f>VLOOKUP(H3065,T7_ReductionFactor!$G$10:$H$3591,2,FALSE)</f>
        <v>1</v>
      </c>
      <c r="K3065" s="75">
        <f t="shared" si="191"/>
        <v>1.92290046694239E-5</v>
      </c>
      <c r="L3065" s="11"/>
    </row>
    <row r="3066" spans="1:12" ht="16.149999999999999" customHeight="1" x14ac:dyDescent="0.25">
      <c r="A3066" s="9" t="s">
        <v>192</v>
      </c>
      <c r="B3066" s="7">
        <v>2024</v>
      </c>
      <c r="C3066" s="296" t="s">
        <v>36</v>
      </c>
      <c r="D3066" s="307">
        <v>1983</v>
      </c>
      <c r="E3066" s="307" t="s">
        <v>194</v>
      </c>
      <c r="F3066" s="65">
        <f t="shared" si="189"/>
        <v>41</v>
      </c>
      <c r="G3066" s="66" t="str">
        <f t="shared" si="190"/>
        <v>Pre1997</v>
      </c>
      <c r="H3066" s="67" t="str">
        <f t="shared" si="192"/>
        <v>2024-T7 Tractor-41</v>
      </c>
      <c r="I3066" s="302">
        <v>3.6031959739825601E-6</v>
      </c>
      <c r="J3066" s="305">
        <f>VLOOKUP(H3066,T7_ReductionFactor!$G$10:$H$3591,2,FALSE)</f>
        <v>1</v>
      </c>
      <c r="K3066" s="75">
        <f t="shared" si="191"/>
        <v>3.6031959739825601E-6</v>
      </c>
      <c r="L3066" s="11"/>
    </row>
    <row r="3067" spans="1:12" ht="16.149999999999999" customHeight="1" x14ac:dyDescent="0.25">
      <c r="A3067" s="9" t="s">
        <v>192</v>
      </c>
      <c r="B3067" s="7">
        <v>2024</v>
      </c>
      <c r="C3067" s="296" t="s">
        <v>36</v>
      </c>
      <c r="D3067" s="307">
        <v>1982</v>
      </c>
      <c r="E3067" s="307" t="s">
        <v>194</v>
      </c>
      <c r="F3067" s="65">
        <f t="shared" si="189"/>
        <v>42</v>
      </c>
      <c r="G3067" s="66" t="str">
        <f t="shared" si="190"/>
        <v>Pre1997</v>
      </c>
      <c r="H3067" s="67" t="str">
        <f t="shared" si="192"/>
        <v>2024-T7 Tractor-42</v>
      </c>
      <c r="I3067" s="302">
        <v>5.9249623557238497E-6</v>
      </c>
      <c r="J3067" s="305">
        <f>VLOOKUP(H3067,T7_ReductionFactor!$G$10:$H$3591,2,FALSE)</f>
        <v>1</v>
      </c>
      <c r="K3067" s="75">
        <f t="shared" si="191"/>
        <v>5.9249623557238497E-6</v>
      </c>
      <c r="L3067" s="11"/>
    </row>
    <row r="3068" spans="1:12" ht="16.149999999999999" customHeight="1" x14ac:dyDescent="0.25">
      <c r="A3068" s="9" t="s">
        <v>192</v>
      </c>
      <c r="B3068" s="7">
        <v>2024</v>
      </c>
      <c r="C3068" s="296" t="s">
        <v>36</v>
      </c>
      <c r="D3068" s="307">
        <v>1981</v>
      </c>
      <c r="E3068" s="307" t="s">
        <v>194</v>
      </c>
      <c r="F3068" s="65">
        <f t="shared" si="189"/>
        <v>43</v>
      </c>
      <c r="G3068" s="66" t="str">
        <f t="shared" si="190"/>
        <v>Pre1997</v>
      </c>
      <c r="H3068" s="67" t="str">
        <f t="shared" si="192"/>
        <v>2024-T7 Tractor-43</v>
      </c>
      <c r="I3068" s="302">
        <v>8.2917097025124299E-6</v>
      </c>
      <c r="J3068" s="305">
        <f>VLOOKUP(H3068,T7_ReductionFactor!$G$10:$H$3591,2,FALSE)</f>
        <v>1</v>
      </c>
      <c r="K3068" s="75">
        <f t="shared" si="191"/>
        <v>8.2917097025124299E-6</v>
      </c>
      <c r="L3068" s="11"/>
    </row>
    <row r="3069" spans="1:12" ht="16.149999999999999" customHeight="1" x14ac:dyDescent="0.25">
      <c r="A3069" s="9" t="s">
        <v>192</v>
      </c>
      <c r="B3069" s="7">
        <v>2024</v>
      </c>
      <c r="C3069" s="296" t="s">
        <v>36</v>
      </c>
      <c r="D3069" s="307">
        <v>1980</v>
      </c>
      <c r="E3069" s="307" t="s">
        <v>194</v>
      </c>
      <c r="F3069" s="65">
        <f t="shared" si="189"/>
        <v>44</v>
      </c>
      <c r="G3069" s="66" t="str">
        <f t="shared" si="190"/>
        <v>Pre1997</v>
      </c>
      <c r="H3069" s="67" t="str">
        <f t="shared" si="192"/>
        <v>2024-T7 Tractor-44</v>
      </c>
      <c r="I3069" s="302">
        <v>3.3777809990762898E-7</v>
      </c>
      <c r="J3069" s="305">
        <f>VLOOKUP(H3069,T7_ReductionFactor!$G$10:$H$3591,2,FALSE)</f>
        <v>1</v>
      </c>
      <c r="K3069" s="75">
        <f t="shared" si="191"/>
        <v>3.3777809990762898E-7</v>
      </c>
      <c r="L3069" s="11"/>
    </row>
    <row r="3070" spans="1:12" ht="16.149999999999999" customHeight="1" x14ac:dyDescent="0.25">
      <c r="A3070" s="9" t="s">
        <v>192</v>
      </c>
      <c r="B3070" s="7">
        <v>2024</v>
      </c>
      <c r="C3070" s="296" t="s">
        <v>37</v>
      </c>
      <c r="D3070" s="307">
        <v>2025</v>
      </c>
      <c r="E3070" s="307" t="s">
        <v>194</v>
      </c>
      <c r="F3070" s="65">
        <f t="shared" si="189"/>
        <v>-1</v>
      </c>
      <c r="G3070" s="66" t="str">
        <f t="shared" si="190"/>
        <v>2013+</v>
      </c>
      <c r="H3070" s="67" t="str">
        <f t="shared" si="192"/>
        <v>2024-T7 Tractor Construction--1</v>
      </c>
      <c r="I3070" s="302">
        <v>4.9379485020079197E-5</v>
      </c>
      <c r="J3070" s="305">
        <f>VLOOKUP(H3070,T7_ReductionFactor!$G$10:$H$3591,2,FALSE)</f>
        <v>1</v>
      </c>
      <c r="K3070" s="75">
        <f t="shared" si="191"/>
        <v>4.9379485020079197E-5</v>
      </c>
      <c r="L3070" s="11"/>
    </row>
    <row r="3071" spans="1:12" ht="16.149999999999999" customHeight="1" x14ac:dyDescent="0.25">
      <c r="A3071" s="9" t="s">
        <v>192</v>
      </c>
      <c r="B3071" s="7">
        <v>2024</v>
      </c>
      <c r="C3071" s="296" t="s">
        <v>37</v>
      </c>
      <c r="D3071" s="307">
        <v>2024</v>
      </c>
      <c r="E3071" s="307" t="s">
        <v>194</v>
      </c>
      <c r="F3071" s="65">
        <f t="shared" si="189"/>
        <v>0</v>
      </c>
      <c r="G3071" s="66" t="str">
        <f t="shared" si="190"/>
        <v>2013+</v>
      </c>
      <c r="H3071" s="67" t="str">
        <f t="shared" si="192"/>
        <v>2024-T7 Tractor Construction-0</v>
      </c>
      <c r="I3071" s="302">
        <v>3.5562091293643702E-4</v>
      </c>
      <c r="J3071" s="305">
        <f>VLOOKUP(H3071,T7_ReductionFactor!$G$10:$H$3591,2,FALSE)</f>
        <v>0.91560086268718732</v>
      </c>
      <c r="K3071" s="75">
        <f t="shared" si="191"/>
        <v>3.2560681467420688E-4</v>
      </c>
      <c r="L3071" s="11"/>
    </row>
    <row r="3072" spans="1:12" ht="16.149999999999999" customHeight="1" x14ac:dyDescent="0.25">
      <c r="A3072" s="9" t="s">
        <v>192</v>
      </c>
      <c r="B3072" s="7">
        <v>2024</v>
      </c>
      <c r="C3072" s="296" t="s">
        <v>37</v>
      </c>
      <c r="D3072" s="307">
        <v>2023</v>
      </c>
      <c r="E3072" s="307" t="s">
        <v>194</v>
      </c>
      <c r="F3072" s="65">
        <f t="shared" si="189"/>
        <v>1</v>
      </c>
      <c r="G3072" s="66" t="str">
        <f t="shared" si="190"/>
        <v>2013+</v>
      </c>
      <c r="H3072" s="67" t="str">
        <f t="shared" si="192"/>
        <v>2024-T7 Tractor Construction-1</v>
      </c>
      <c r="I3072" s="302">
        <v>5.8898193805451799E-4</v>
      </c>
      <c r="J3072" s="305">
        <f>VLOOKUP(H3072,T7_ReductionFactor!$G$10:$H$3591,2,FALSE)</f>
        <v>0.86207574649079588</v>
      </c>
      <c r="K3072" s="75">
        <f t="shared" si="191"/>
        <v>5.0774704391794428E-4</v>
      </c>
      <c r="L3072" s="11"/>
    </row>
    <row r="3073" spans="1:12" ht="16.149999999999999" customHeight="1" x14ac:dyDescent="0.25">
      <c r="A3073" s="9" t="s">
        <v>192</v>
      </c>
      <c r="B3073" s="7">
        <v>2024</v>
      </c>
      <c r="C3073" s="296" t="s">
        <v>37</v>
      </c>
      <c r="D3073" s="307">
        <v>2022</v>
      </c>
      <c r="E3073" s="307" t="s">
        <v>194</v>
      </c>
      <c r="F3073" s="65">
        <f t="shared" si="189"/>
        <v>2</v>
      </c>
      <c r="G3073" s="66" t="str">
        <f t="shared" si="190"/>
        <v>2013+</v>
      </c>
      <c r="H3073" s="67" t="str">
        <f t="shared" si="192"/>
        <v>2024-T7 Tractor Construction-2</v>
      </c>
      <c r="I3073" s="302">
        <v>6.6642311068740496E-4</v>
      </c>
      <c r="J3073" s="305">
        <f>VLOOKUP(H3073,T7_ReductionFactor!$G$10:$H$3591,2,FALSE)</f>
        <v>0.82547196331712525</v>
      </c>
      <c r="K3073" s="75">
        <f t="shared" si="191"/>
        <v>5.50113593579038E-4</v>
      </c>
      <c r="L3073" s="11"/>
    </row>
    <row r="3074" spans="1:12" ht="16.149999999999999" customHeight="1" x14ac:dyDescent="0.25">
      <c r="A3074" s="9" t="s">
        <v>192</v>
      </c>
      <c r="B3074" s="7">
        <v>2024</v>
      </c>
      <c r="C3074" s="296" t="s">
        <v>37</v>
      </c>
      <c r="D3074" s="307">
        <v>2021</v>
      </c>
      <c r="E3074" s="307" t="s">
        <v>194</v>
      </c>
      <c r="F3074" s="65">
        <f t="shared" si="189"/>
        <v>3</v>
      </c>
      <c r="G3074" s="66" t="str">
        <f t="shared" si="190"/>
        <v>2013+</v>
      </c>
      <c r="H3074" s="67" t="str">
        <f t="shared" si="192"/>
        <v>2024-T7 Tractor Construction-3</v>
      </c>
      <c r="I3074" s="302">
        <v>8.2559178448686195E-4</v>
      </c>
      <c r="J3074" s="305">
        <f>VLOOKUP(H3074,T7_ReductionFactor!$G$10:$H$3591,2,FALSE)</f>
        <v>0.79710267847112803</v>
      </c>
      <c r="K3074" s="75">
        <f t="shared" si="191"/>
        <v>6.5808142273823594E-4</v>
      </c>
      <c r="L3074" s="11"/>
    </row>
    <row r="3075" spans="1:12" ht="16.149999999999999" customHeight="1" x14ac:dyDescent="0.25">
      <c r="A3075" s="9" t="s">
        <v>192</v>
      </c>
      <c r="B3075" s="7">
        <v>2024</v>
      </c>
      <c r="C3075" s="296" t="s">
        <v>37</v>
      </c>
      <c r="D3075" s="307">
        <v>2020</v>
      </c>
      <c r="E3075" s="307" t="s">
        <v>194</v>
      </c>
      <c r="F3075" s="65">
        <f t="shared" si="189"/>
        <v>4</v>
      </c>
      <c r="G3075" s="66" t="str">
        <f t="shared" si="190"/>
        <v>2013+</v>
      </c>
      <c r="H3075" s="67" t="str">
        <f t="shared" si="192"/>
        <v>2024-T7 Tractor Construction-4</v>
      </c>
      <c r="I3075" s="302">
        <v>1.0272625695663801E-3</v>
      </c>
      <c r="J3075" s="305">
        <f>VLOOKUP(H3075,T7_ReductionFactor!$G$10:$H$3591,2,FALSE)</f>
        <v>0.77488743407925231</v>
      </c>
      <c r="K3075" s="75">
        <f t="shared" si="191"/>
        <v>7.9601285665695167E-4</v>
      </c>
      <c r="L3075" s="11"/>
    </row>
    <row r="3076" spans="1:12" ht="16.149999999999999" customHeight="1" x14ac:dyDescent="0.25">
      <c r="A3076" s="9" t="s">
        <v>192</v>
      </c>
      <c r="B3076" s="7">
        <v>2024</v>
      </c>
      <c r="C3076" s="296" t="s">
        <v>37</v>
      </c>
      <c r="D3076" s="307">
        <v>2019</v>
      </c>
      <c r="E3076" s="307" t="s">
        <v>194</v>
      </c>
      <c r="F3076" s="65">
        <f t="shared" si="189"/>
        <v>5</v>
      </c>
      <c r="G3076" s="66" t="str">
        <f t="shared" si="190"/>
        <v>2013+</v>
      </c>
      <c r="H3076" s="67" t="str">
        <f t="shared" si="192"/>
        <v>2024-T7 Tractor Construction-5</v>
      </c>
      <c r="I3076" s="302">
        <v>1.1519580259857099E-3</v>
      </c>
      <c r="J3076" s="305">
        <f>VLOOKUP(H3076,T7_ReductionFactor!$G$10:$H$3591,2,FALSE)</f>
        <v>0.75601684375652467</v>
      </c>
      <c r="K3076" s="75">
        <f t="shared" si="191"/>
        <v>8.7089967094571301E-4</v>
      </c>
      <c r="L3076" s="11"/>
    </row>
    <row r="3077" spans="1:12" ht="16.149999999999999" customHeight="1" x14ac:dyDescent="0.25">
      <c r="A3077" s="9" t="s">
        <v>192</v>
      </c>
      <c r="B3077" s="7">
        <v>2024</v>
      </c>
      <c r="C3077" s="296" t="s">
        <v>37</v>
      </c>
      <c r="D3077" s="307">
        <v>2018</v>
      </c>
      <c r="E3077" s="307" t="s">
        <v>194</v>
      </c>
      <c r="F3077" s="65">
        <f t="shared" si="189"/>
        <v>6</v>
      </c>
      <c r="G3077" s="66" t="str">
        <f t="shared" si="190"/>
        <v>2013+</v>
      </c>
      <c r="H3077" s="67" t="str">
        <f t="shared" si="192"/>
        <v>2024-T7 Tractor Construction-6</v>
      </c>
      <c r="I3077" s="302">
        <v>1.2361494398874101E-3</v>
      </c>
      <c r="J3077" s="305">
        <f>VLOOKUP(H3077,T7_ReductionFactor!$G$10:$H$3591,2,FALSE)</f>
        <v>0.74487629991666737</v>
      </c>
      <c r="K3077" s="75">
        <f t="shared" si="191"/>
        <v>9.2077842092739485E-4</v>
      </c>
      <c r="L3077" s="11"/>
    </row>
    <row r="3078" spans="1:12" ht="16.149999999999999" customHeight="1" x14ac:dyDescent="0.25">
      <c r="A3078" s="9" t="s">
        <v>192</v>
      </c>
      <c r="B3078" s="7">
        <v>2024</v>
      </c>
      <c r="C3078" s="296" t="s">
        <v>37</v>
      </c>
      <c r="D3078" s="307">
        <v>2017</v>
      </c>
      <c r="E3078" s="307" t="s">
        <v>194</v>
      </c>
      <c r="F3078" s="65">
        <f t="shared" si="189"/>
        <v>7</v>
      </c>
      <c r="G3078" s="66" t="str">
        <f t="shared" si="190"/>
        <v>2013+</v>
      </c>
      <c r="H3078" s="67" t="str">
        <f t="shared" si="192"/>
        <v>2024-T7 Tractor Construction-7</v>
      </c>
      <c r="I3078" s="302">
        <v>1.2750130579048801E-3</v>
      </c>
      <c r="J3078" s="305">
        <f>VLOOKUP(H3078,T7_ReductionFactor!$G$10:$H$3591,2,FALSE)</f>
        <v>0.73689121071595332</v>
      </c>
      <c r="K3078" s="75">
        <f t="shared" si="191"/>
        <v>9.3954591591817699E-4</v>
      </c>
      <c r="L3078" s="11"/>
    </row>
    <row r="3079" spans="1:12" ht="16.149999999999999" customHeight="1" x14ac:dyDescent="0.25">
      <c r="A3079" s="9" t="s">
        <v>192</v>
      </c>
      <c r="B3079" s="7">
        <v>2024</v>
      </c>
      <c r="C3079" s="296" t="s">
        <v>37</v>
      </c>
      <c r="D3079" s="307">
        <v>2016</v>
      </c>
      <c r="E3079" s="307" t="s">
        <v>194</v>
      </c>
      <c r="F3079" s="65">
        <f t="shared" si="189"/>
        <v>8</v>
      </c>
      <c r="G3079" s="66" t="str">
        <f t="shared" si="190"/>
        <v>2013+</v>
      </c>
      <c r="H3079" s="67" t="str">
        <f t="shared" si="192"/>
        <v>2024-T7 Tractor Construction-8</v>
      </c>
      <c r="I3079" s="302">
        <v>2.86756946905657E-3</v>
      </c>
      <c r="J3079" s="305">
        <f>VLOOKUP(H3079,T7_ReductionFactor!$G$10:$H$3591,2,FALSE)</f>
        <v>0.73036195941255477</v>
      </c>
      <c r="K3079" s="75">
        <f t="shared" si="191"/>
        <v>2.0943636561717759E-3</v>
      </c>
      <c r="L3079" s="11"/>
    </row>
    <row r="3080" spans="1:12" ht="16.149999999999999" customHeight="1" x14ac:dyDescent="0.25">
      <c r="A3080" s="9" t="s">
        <v>192</v>
      </c>
      <c r="B3080" s="7">
        <v>2024</v>
      </c>
      <c r="C3080" s="296" t="s">
        <v>37</v>
      </c>
      <c r="D3080" s="307">
        <v>2015</v>
      </c>
      <c r="E3080" s="307" t="s">
        <v>194</v>
      </c>
      <c r="F3080" s="65">
        <f t="shared" si="189"/>
        <v>9</v>
      </c>
      <c r="G3080" s="66" t="str">
        <f t="shared" si="190"/>
        <v>2013+</v>
      </c>
      <c r="H3080" s="67" t="str">
        <f t="shared" si="192"/>
        <v>2024-T7 Tractor Construction-9</v>
      </c>
      <c r="I3080" s="302">
        <v>7.6911316451869303E-3</v>
      </c>
      <c r="J3080" s="305">
        <f>VLOOKUP(H3080,T7_ReductionFactor!$G$10:$H$3591,2,FALSE)</f>
        <v>0.72493808932217785</v>
      </c>
      <c r="K3080" s="75">
        <f t="shared" si="191"/>
        <v>5.5755942795871517E-3</v>
      </c>
      <c r="L3080" s="11"/>
    </row>
    <row r="3081" spans="1:12" ht="16.149999999999999" customHeight="1" x14ac:dyDescent="0.25">
      <c r="A3081" s="9" t="s">
        <v>192</v>
      </c>
      <c r="B3081" s="7">
        <v>2024</v>
      </c>
      <c r="C3081" s="296" t="s">
        <v>37</v>
      </c>
      <c r="D3081" s="307">
        <v>2014</v>
      </c>
      <c r="E3081" s="307" t="s">
        <v>194</v>
      </c>
      <c r="F3081" s="65">
        <f t="shared" ref="F3081:F3144" si="193">B3081-D3081</f>
        <v>10</v>
      </c>
      <c r="G3081" s="66" t="str">
        <f t="shared" ref="G3081:G3144" si="194">IF(D3081&lt;1998,"Pre1997",IF(D3081&lt;2008,"1997-06",IF(D3081&lt;2011,"2007-09",IF(D3081&lt;2014,"2010-12","2013+"))))</f>
        <v>2013+</v>
      </c>
      <c r="H3081" s="67" t="str">
        <f t="shared" si="192"/>
        <v>2024-T7 Tractor Construction-10</v>
      </c>
      <c r="I3081" s="302">
        <v>3.2448838199293701E-3</v>
      </c>
      <c r="J3081" s="305">
        <f>VLOOKUP(H3081,T7_ReductionFactor!$G$10:$H$3591,2,FALSE)</f>
        <v>0.72036371395847509</v>
      </c>
      <c r="K3081" s="75">
        <f t="shared" ref="K3081:K3144" si="195">I3081*J3081</f>
        <v>2.3374965598880848E-3</v>
      </c>
      <c r="L3081" s="11"/>
    </row>
    <row r="3082" spans="1:12" ht="16.149999999999999" customHeight="1" x14ac:dyDescent="0.25">
      <c r="A3082" s="9" t="s">
        <v>192</v>
      </c>
      <c r="B3082" s="7">
        <v>2024</v>
      </c>
      <c r="C3082" s="296" t="s">
        <v>37</v>
      </c>
      <c r="D3082" s="307">
        <v>2013</v>
      </c>
      <c r="E3082" s="307" t="s">
        <v>194</v>
      </c>
      <c r="F3082" s="65">
        <f t="shared" si="193"/>
        <v>11</v>
      </c>
      <c r="G3082" s="66" t="str">
        <f t="shared" si="194"/>
        <v>2010-12</v>
      </c>
      <c r="H3082" s="67" t="str">
        <f t="shared" ref="H3082:H3145" si="196">CONCATENATE(B3082,"-",C3082,"-",F3082)</f>
        <v>2024-T7 Tractor Construction-11</v>
      </c>
      <c r="I3082" s="302">
        <v>4.2594931690630904E-3</v>
      </c>
      <c r="J3082" s="305">
        <f>VLOOKUP(H3082,T7_ReductionFactor!$G$10:$H$3591,2,FALSE)</f>
        <v>0.69332835172875062</v>
      </c>
      <c r="K3082" s="75">
        <f t="shared" si="195"/>
        <v>2.9532273781063849E-3</v>
      </c>
      <c r="L3082" s="11"/>
    </row>
    <row r="3083" spans="1:12" ht="16.149999999999999" customHeight="1" x14ac:dyDescent="0.25">
      <c r="A3083" s="9" t="s">
        <v>192</v>
      </c>
      <c r="B3083" s="7">
        <v>2024</v>
      </c>
      <c r="C3083" s="296" t="s">
        <v>37</v>
      </c>
      <c r="D3083" s="307">
        <v>2012</v>
      </c>
      <c r="E3083" s="307" t="s">
        <v>194</v>
      </c>
      <c r="F3083" s="65">
        <f t="shared" si="193"/>
        <v>12</v>
      </c>
      <c r="G3083" s="66" t="str">
        <f t="shared" si="194"/>
        <v>2010-12</v>
      </c>
      <c r="H3083" s="67" t="str">
        <f t="shared" si="196"/>
        <v>2024-T7 Tractor Construction-12</v>
      </c>
      <c r="I3083" s="302">
        <v>4.6933350002639103E-3</v>
      </c>
      <c r="J3083" s="305">
        <f>VLOOKUP(H3083,T7_ReductionFactor!$G$10:$H$3591,2,FALSE)</f>
        <v>0.69332835172875062</v>
      </c>
      <c r="K3083" s="75">
        <f t="shared" si="195"/>
        <v>3.2540222198438325E-3</v>
      </c>
      <c r="L3083" s="11"/>
    </row>
    <row r="3084" spans="1:12" ht="16.149999999999999" customHeight="1" x14ac:dyDescent="0.25">
      <c r="A3084" s="9" t="s">
        <v>192</v>
      </c>
      <c r="B3084" s="7">
        <v>2024</v>
      </c>
      <c r="C3084" s="296" t="s">
        <v>37</v>
      </c>
      <c r="D3084" s="307">
        <v>2011</v>
      </c>
      <c r="E3084" s="307" t="s">
        <v>194</v>
      </c>
      <c r="F3084" s="65">
        <f t="shared" si="193"/>
        <v>13</v>
      </c>
      <c r="G3084" s="66" t="str">
        <f t="shared" si="194"/>
        <v>2010-12</v>
      </c>
      <c r="H3084" s="67" t="str">
        <f t="shared" si="196"/>
        <v>2024-T7 Tractor Construction-13</v>
      </c>
      <c r="I3084" s="302">
        <v>3.90758507744919E-5</v>
      </c>
      <c r="J3084" s="305">
        <f>VLOOKUP(H3084,T7_ReductionFactor!$G$10:$H$3591,2,FALSE)</f>
        <v>0.69332835172875062</v>
      </c>
      <c r="K3084" s="75">
        <f t="shared" si="195"/>
        <v>2.7092395209877093E-5</v>
      </c>
      <c r="L3084" s="11"/>
    </row>
    <row r="3085" spans="1:12" ht="16.149999999999999" customHeight="1" x14ac:dyDescent="0.25">
      <c r="A3085" s="9" t="s">
        <v>192</v>
      </c>
      <c r="B3085" s="7">
        <v>2024</v>
      </c>
      <c r="C3085" s="296" t="s">
        <v>37</v>
      </c>
      <c r="D3085" s="307">
        <v>2010</v>
      </c>
      <c r="E3085" s="307" t="s">
        <v>194</v>
      </c>
      <c r="F3085" s="65">
        <f t="shared" si="193"/>
        <v>14</v>
      </c>
      <c r="G3085" s="66" t="str">
        <f t="shared" si="194"/>
        <v>2007-09</v>
      </c>
      <c r="H3085" s="67" t="str">
        <f t="shared" si="196"/>
        <v>2024-T7 Tractor Construction-14</v>
      </c>
      <c r="I3085" s="302">
        <v>3.2057539673892402E-5</v>
      </c>
      <c r="J3085" s="305">
        <f>VLOOKUP(H3085,T7_ReductionFactor!$G$10:$H$3591,2,FALSE)</f>
        <v>0.72973850817067065</v>
      </c>
      <c r="K3085" s="75">
        <f t="shared" si="195"/>
        <v>2.3393621177248329E-5</v>
      </c>
      <c r="L3085" s="11"/>
    </row>
    <row r="3086" spans="1:12" ht="16.149999999999999" customHeight="1" x14ac:dyDescent="0.25">
      <c r="A3086" s="9" t="s">
        <v>192</v>
      </c>
      <c r="B3086" s="7">
        <v>2024</v>
      </c>
      <c r="C3086" s="296" t="s">
        <v>37</v>
      </c>
      <c r="D3086" s="307">
        <v>2009</v>
      </c>
      <c r="E3086" s="307" t="s">
        <v>194</v>
      </c>
      <c r="F3086" s="65">
        <f t="shared" si="193"/>
        <v>15</v>
      </c>
      <c r="G3086" s="66" t="str">
        <f t="shared" si="194"/>
        <v>2007-09</v>
      </c>
      <c r="H3086" s="67" t="str">
        <f t="shared" si="196"/>
        <v>2024-T7 Tractor Construction-15</v>
      </c>
      <c r="I3086" s="302">
        <v>3.6424646500142397E-5</v>
      </c>
      <c r="J3086" s="305">
        <f>VLOOKUP(H3086,T7_ReductionFactor!$G$10:$H$3591,2,FALSE)</f>
        <v>0.72973850817067065</v>
      </c>
      <c r="K3086" s="75">
        <f t="shared" si="195"/>
        <v>2.6580467197657954E-5</v>
      </c>
      <c r="L3086" s="11"/>
    </row>
    <row r="3087" spans="1:12" ht="16.149999999999999" customHeight="1" x14ac:dyDescent="0.25">
      <c r="A3087" s="9" t="s">
        <v>192</v>
      </c>
      <c r="B3087" s="7">
        <v>2024</v>
      </c>
      <c r="C3087" s="296" t="s">
        <v>37</v>
      </c>
      <c r="D3087" s="307">
        <v>2008</v>
      </c>
      <c r="E3087" s="307" t="s">
        <v>194</v>
      </c>
      <c r="F3087" s="65">
        <f t="shared" si="193"/>
        <v>16</v>
      </c>
      <c r="G3087" s="66" t="str">
        <f t="shared" si="194"/>
        <v>2007-09</v>
      </c>
      <c r="H3087" s="67" t="str">
        <f t="shared" si="196"/>
        <v>2024-T7 Tractor Construction-16</v>
      </c>
      <c r="I3087" s="302">
        <v>3.3078263379597602E-5</v>
      </c>
      <c r="J3087" s="305">
        <f>VLOOKUP(H3087,T7_ReductionFactor!$G$10:$H$3591,2,FALSE)</f>
        <v>0.72973850817067065</v>
      </c>
      <c r="K3087" s="75">
        <f t="shared" si="195"/>
        <v>2.413848257150408E-5</v>
      </c>
      <c r="L3087" s="11"/>
    </row>
    <row r="3088" spans="1:12" ht="16.149999999999999" customHeight="1" x14ac:dyDescent="0.25">
      <c r="A3088" s="9" t="s">
        <v>192</v>
      </c>
      <c r="B3088" s="7">
        <v>2024</v>
      </c>
      <c r="C3088" s="296" t="s">
        <v>37</v>
      </c>
      <c r="D3088" s="307">
        <v>2007</v>
      </c>
      <c r="E3088" s="307" t="s">
        <v>194</v>
      </c>
      <c r="F3088" s="65">
        <f t="shared" si="193"/>
        <v>17</v>
      </c>
      <c r="G3088" s="66" t="str">
        <f t="shared" si="194"/>
        <v>1997-06</v>
      </c>
      <c r="H3088" s="67" t="str">
        <f t="shared" si="196"/>
        <v>2024-T7 Tractor Construction-17</v>
      </c>
      <c r="I3088" s="302">
        <v>1.2801110497512899E-4</v>
      </c>
      <c r="J3088" s="305">
        <f>VLOOKUP(H3088,T7_ReductionFactor!$G$10:$H$3591,2,FALSE)</f>
        <v>0.85251684741645173</v>
      </c>
      <c r="K3088" s="75">
        <f t="shared" si="195"/>
        <v>1.0913162364769342E-4</v>
      </c>
      <c r="L3088" s="11"/>
    </row>
    <row r="3089" spans="1:12" ht="16.149999999999999" customHeight="1" x14ac:dyDescent="0.25">
      <c r="A3089" s="9" t="s">
        <v>192</v>
      </c>
      <c r="B3089" s="7">
        <v>2024</v>
      </c>
      <c r="C3089" s="296" t="s">
        <v>37</v>
      </c>
      <c r="D3089" s="307">
        <v>2006</v>
      </c>
      <c r="E3089" s="307" t="s">
        <v>194</v>
      </c>
      <c r="F3089" s="65">
        <f t="shared" si="193"/>
        <v>18</v>
      </c>
      <c r="G3089" s="66" t="str">
        <f t="shared" si="194"/>
        <v>1997-06</v>
      </c>
      <c r="H3089" s="67" t="str">
        <f t="shared" si="196"/>
        <v>2024-T7 Tractor Construction-18</v>
      </c>
      <c r="I3089" s="302">
        <v>1.4571815730193301E-4</v>
      </c>
      <c r="J3089" s="305">
        <f>VLOOKUP(H3089,T7_ReductionFactor!$G$10:$H$3591,2,FALSE)</f>
        <v>0.85251684741645173</v>
      </c>
      <c r="K3089" s="75">
        <f t="shared" si="195"/>
        <v>1.2422718407437854E-4</v>
      </c>
      <c r="L3089" s="11"/>
    </row>
    <row r="3090" spans="1:12" ht="16.149999999999999" customHeight="1" x14ac:dyDescent="0.25">
      <c r="A3090" s="9" t="s">
        <v>192</v>
      </c>
      <c r="B3090" s="7">
        <v>2024</v>
      </c>
      <c r="C3090" s="296" t="s">
        <v>37</v>
      </c>
      <c r="D3090" s="307">
        <v>2005</v>
      </c>
      <c r="E3090" s="307" t="s">
        <v>194</v>
      </c>
      <c r="F3090" s="65">
        <f t="shared" si="193"/>
        <v>19</v>
      </c>
      <c r="G3090" s="66" t="str">
        <f t="shared" si="194"/>
        <v>1997-06</v>
      </c>
      <c r="H3090" s="67" t="str">
        <f t="shared" si="196"/>
        <v>2024-T7 Tractor Construction-19</v>
      </c>
      <c r="I3090" s="302">
        <v>1.1706595927761601E-4</v>
      </c>
      <c r="J3090" s="305">
        <f>VLOOKUP(H3090,T7_ReductionFactor!$G$10:$H$3591,2,FALSE)</f>
        <v>0.85251684741645173</v>
      </c>
      <c r="K3090" s="75">
        <f t="shared" si="195"/>
        <v>9.9800702543135917E-5</v>
      </c>
      <c r="L3090" s="11"/>
    </row>
    <row r="3091" spans="1:12" ht="16.149999999999999" customHeight="1" x14ac:dyDescent="0.25">
      <c r="A3091" s="9" t="s">
        <v>192</v>
      </c>
      <c r="B3091" s="7">
        <v>2024</v>
      </c>
      <c r="C3091" s="296" t="s">
        <v>37</v>
      </c>
      <c r="D3091" s="307">
        <v>2004</v>
      </c>
      <c r="E3091" s="307" t="s">
        <v>194</v>
      </c>
      <c r="F3091" s="65">
        <f t="shared" si="193"/>
        <v>20</v>
      </c>
      <c r="G3091" s="66" t="str">
        <f t="shared" si="194"/>
        <v>1997-06</v>
      </c>
      <c r="H3091" s="67" t="str">
        <f t="shared" si="196"/>
        <v>2024-T7 Tractor Construction-20</v>
      </c>
      <c r="I3091" s="302">
        <v>6.9838771921976905E-5</v>
      </c>
      <c r="J3091" s="305">
        <f>VLOOKUP(H3091,T7_ReductionFactor!$G$10:$H$3591,2,FALSE)</f>
        <v>0.85251684741645173</v>
      </c>
      <c r="K3091" s="75">
        <f t="shared" si="195"/>
        <v>5.9538729666360358E-5</v>
      </c>
      <c r="L3091" s="11"/>
    </row>
    <row r="3092" spans="1:12" ht="16.149999999999999" customHeight="1" x14ac:dyDescent="0.25">
      <c r="A3092" s="9" t="s">
        <v>192</v>
      </c>
      <c r="B3092" s="7">
        <v>2024</v>
      </c>
      <c r="C3092" s="296" t="s">
        <v>37</v>
      </c>
      <c r="D3092" s="307">
        <v>2003</v>
      </c>
      <c r="E3092" s="307" t="s">
        <v>194</v>
      </c>
      <c r="F3092" s="65">
        <f t="shared" si="193"/>
        <v>21</v>
      </c>
      <c r="G3092" s="66" t="str">
        <f t="shared" si="194"/>
        <v>1997-06</v>
      </c>
      <c r="H3092" s="67" t="str">
        <f t="shared" si="196"/>
        <v>2024-T7 Tractor Construction-21</v>
      </c>
      <c r="I3092" s="302">
        <v>6.5272853660242099E-5</v>
      </c>
      <c r="J3092" s="305">
        <f>VLOOKUP(H3092,T7_ReductionFactor!$G$10:$H$3591,2,FALSE)</f>
        <v>0.90869825530537995</v>
      </c>
      <c r="K3092" s="75">
        <f t="shared" si="195"/>
        <v>5.9313328239865382E-5</v>
      </c>
      <c r="L3092" s="11"/>
    </row>
    <row r="3093" spans="1:12" ht="16.149999999999999" customHeight="1" x14ac:dyDescent="0.25">
      <c r="A3093" s="9" t="s">
        <v>192</v>
      </c>
      <c r="B3093" s="7">
        <v>2024</v>
      </c>
      <c r="C3093" s="296" t="s">
        <v>37</v>
      </c>
      <c r="D3093" s="307">
        <v>2002</v>
      </c>
      <c r="E3093" s="307" t="s">
        <v>194</v>
      </c>
      <c r="F3093" s="65">
        <f t="shared" si="193"/>
        <v>22</v>
      </c>
      <c r="G3093" s="66" t="str">
        <f t="shared" si="194"/>
        <v>1997-06</v>
      </c>
      <c r="H3093" s="67" t="str">
        <f t="shared" si="196"/>
        <v>2024-T7 Tractor Construction-22</v>
      </c>
      <c r="I3093" s="302">
        <v>5.5358063585975597E-5</v>
      </c>
      <c r="J3093" s="305">
        <f>VLOOKUP(H3093,T7_ReductionFactor!$G$10:$H$3591,2,FALSE)</f>
        <v>0.90869825530537995</v>
      </c>
      <c r="K3093" s="75">
        <f t="shared" si="195"/>
        <v>5.0303775797660307E-5</v>
      </c>
      <c r="L3093" s="11"/>
    </row>
    <row r="3094" spans="1:12" ht="16.149999999999999" customHeight="1" x14ac:dyDescent="0.25">
      <c r="A3094" s="9" t="s">
        <v>192</v>
      </c>
      <c r="B3094" s="7">
        <v>2024</v>
      </c>
      <c r="C3094" s="296" t="s">
        <v>37</v>
      </c>
      <c r="D3094" s="307">
        <v>2001</v>
      </c>
      <c r="E3094" s="307" t="s">
        <v>194</v>
      </c>
      <c r="F3094" s="65">
        <f t="shared" si="193"/>
        <v>23</v>
      </c>
      <c r="G3094" s="66" t="str">
        <f t="shared" si="194"/>
        <v>1997-06</v>
      </c>
      <c r="H3094" s="67" t="str">
        <f t="shared" si="196"/>
        <v>2024-T7 Tractor Construction-23</v>
      </c>
      <c r="I3094" s="302">
        <v>8.4036678957460098E-5</v>
      </c>
      <c r="J3094" s="305">
        <f>VLOOKUP(H3094,T7_ReductionFactor!$G$10:$H$3591,2,FALSE)</f>
        <v>0.90869825530537995</v>
      </c>
      <c r="K3094" s="75">
        <f t="shared" si="195"/>
        <v>7.6363983550302333E-5</v>
      </c>
      <c r="L3094" s="11"/>
    </row>
    <row r="3095" spans="1:12" ht="16.149999999999999" customHeight="1" x14ac:dyDescent="0.25">
      <c r="A3095" s="9" t="s">
        <v>192</v>
      </c>
      <c r="B3095" s="7">
        <v>2024</v>
      </c>
      <c r="C3095" s="296" t="s">
        <v>37</v>
      </c>
      <c r="D3095" s="307">
        <v>2000</v>
      </c>
      <c r="E3095" s="307" t="s">
        <v>194</v>
      </c>
      <c r="F3095" s="65">
        <f t="shared" si="193"/>
        <v>24</v>
      </c>
      <c r="G3095" s="66" t="str">
        <f t="shared" si="194"/>
        <v>1997-06</v>
      </c>
      <c r="H3095" s="67" t="str">
        <f t="shared" si="196"/>
        <v>2024-T7 Tractor Construction-24</v>
      </c>
      <c r="I3095" s="302">
        <v>1.22352340904964E-4</v>
      </c>
      <c r="J3095" s="305">
        <f>VLOOKUP(H3095,T7_ReductionFactor!$G$10:$H$3591,2,FALSE)</f>
        <v>0.90869825530537995</v>
      </c>
      <c r="K3095" s="75">
        <f t="shared" si="195"/>
        <v>1.1118135871286986E-4</v>
      </c>
      <c r="L3095" s="11"/>
    </row>
    <row r="3096" spans="1:12" ht="16.149999999999999" customHeight="1" x14ac:dyDescent="0.25">
      <c r="A3096" s="9" t="s">
        <v>192</v>
      </c>
      <c r="B3096" s="7">
        <v>2024</v>
      </c>
      <c r="C3096" s="296" t="s">
        <v>37</v>
      </c>
      <c r="D3096" s="307">
        <v>1999</v>
      </c>
      <c r="E3096" s="307" t="s">
        <v>194</v>
      </c>
      <c r="F3096" s="65">
        <f t="shared" si="193"/>
        <v>25</v>
      </c>
      <c r="G3096" s="66" t="str">
        <f t="shared" si="194"/>
        <v>1997-06</v>
      </c>
      <c r="H3096" s="67" t="str">
        <f t="shared" si="196"/>
        <v>2024-T7 Tractor Construction-25</v>
      </c>
      <c r="I3096" s="302">
        <v>9.76292664976578E-5</v>
      </c>
      <c r="J3096" s="305">
        <f>VLOOKUP(H3096,T7_ReductionFactor!$G$10:$H$3591,2,FALSE)</f>
        <v>0.90869825530537995</v>
      </c>
      <c r="K3096" s="75">
        <f t="shared" si="195"/>
        <v>8.8715544133165629E-5</v>
      </c>
      <c r="L3096" s="11"/>
    </row>
    <row r="3097" spans="1:12" ht="16.149999999999999" customHeight="1" x14ac:dyDescent="0.25">
      <c r="A3097" s="9" t="s">
        <v>192</v>
      </c>
      <c r="B3097" s="7">
        <v>2024</v>
      </c>
      <c r="C3097" s="296" t="s">
        <v>37</v>
      </c>
      <c r="D3097" s="307">
        <v>1998</v>
      </c>
      <c r="E3097" s="307" t="s">
        <v>194</v>
      </c>
      <c r="F3097" s="65">
        <f t="shared" si="193"/>
        <v>26</v>
      </c>
      <c r="G3097" s="66" t="str">
        <f t="shared" si="194"/>
        <v>1997-06</v>
      </c>
      <c r="H3097" s="67" t="str">
        <f t="shared" si="196"/>
        <v>2024-T7 Tractor Construction-26</v>
      </c>
      <c r="I3097" s="302">
        <v>6.89597021504879E-5</v>
      </c>
      <c r="J3097" s="305">
        <f>VLOOKUP(H3097,T7_ReductionFactor!$G$10:$H$3591,2,FALSE)</f>
        <v>0.90869825530537995</v>
      </c>
      <c r="K3097" s="75">
        <f t="shared" si="195"/>
        <v>6.2663561030527014E-5</v>
      </c>
      <c r="L3097" s="11"/>
    </row>
    <row r="3098" spans="1:12" ht="16.149999999999999" customHeight="1" x14ac:dyDescent="0.25">
      <c r="A3098" s="9" t="s">
        <v>192</v>
      </c>
      <c r="B3098" s="7">
        <v>2024</v>
      </c>
      <c r="C3098" s="296" t="s">
        <v>37</v>
      </c>
      <c r="D3098" s="307">
        <v>1997</v>
      </c>
      <c r="E3098" s="307" t="s">
        <v>194</v>
      </c>
      <c r="F3098" s="65">
        <f t="shared" si="193"/>
        <v>27</v>
      </c>
      <c r="G3098" s="66" t="str">
        <f t="shared" si="194"/>
        <v>Pre1997</v>
      </c>
      <c r="H3098" s="67" t="str">
        <f t="shared" si="196"/>
        <v>2024-T7 Tractor Construction-27</v>
      </c>
      <c r="I3098" s="302">
        <v>5.7097329452387801E-5</v>
      </c>
      <c r="J3098" s="305">
        <f>VLOOKUP(H3098,T7_ReductionFactor!$G$10:$H$3591,2,FALSE)</f>
        <v>0.90869825530537995</v>
      </c>
      <c r="K3098" s="75">
        <f t="shared" si="195"/>
        <v>5.1884243655981283E-5</v>
      </c>
      <c r="L3098" s="11"/>
    </row>
    <row r="3099" spans="1:12" ht="16.149999999999999" customHeight="1" x14ac:dyDescent="0.25">
      <c r="A3099" s="9" t="s">
        <v>192</v>
      </c>
      <c r="B3099" s="7">
        <v>2024</v>
      </c>
      <c r="C3099" s="296" t="s">
        <v>37</v>
      </c>
      <c r="D3099" s="307">
        <v>1996</v>
      </c>
      <c r="E3099" s="307" t="s">
        <v>194</v>
      </c>
      <c r="F3099" s="65">
        <f t="shared" si="193"/>
        <v>28</v>
      </c>
      <c r="G3099" s="66" t="str">
        <f t="shared" si="194"/>
        <v>Pre1997</v>
      </c>
      <c r="H3099" s="67" t="str">
        <f t="shared" si="196"/>
        <v>2024-T7 Tractor Construction-28</v>
      </c>
      <c r="I3099" s="302">
        <v>5.7643851008395402E-5</v>
      </c>
      <c r="J3099" s="305">
        <f>VLOOKUP(H3099,T7_ReductionFactor!$G$10:$H$3591,2,FALSE)</f>
        <v>0.90869825530537995</v>
      </c>
      <c r="K3099" s="75">
        <f t="shared" si="195"/>
        <v>5.2380866840412171E-5</v>
      </c>
      <c r="L3099" s="11"/>
    </row>
    <row r="3100" spans="1:12" ht="16.149999999999999" customHeight="1" x14ac:dyDescent="0.25">
      <c r="A3100" s="9" t="s">
        <v>192</v>
      </c>
      <c r="B3100" s="7">
        <v>2024</v>
      </c>
      <c r="C3100" s="296" t="s">
        <v>37</v>
      </c>
      <c r="D3100" s="307">
        <v>1995</v>
      </c>
      <c r="E3100" s="307" t="s">
        <v>194</v>
      </c>
      <c r="F3100" s="65">
        <f t="shared" si="193"/>
        <v>29</v>
      </c>
      <c r="G3100" s="66" t="str">
        <f t="shared" si="194"/>
        <v>Pre1997</v>
      </c>
      <c r="H3100" s="67" t="str">
        <f t="shared" si="196"/>
        <v>2024-T7 Tractor Construction-29</v>
      </c>
      <c r="I3100" s="302">
        <v>5.5580190000363397E-5</v>
      </c>
      <c r="J3100" s="305">
        <f>VLOOKUP(H3100,T7_ReductionFactor!$G$10:$H$3591,2,FALSE)</f>
        <v>0.90869825530537995</v>
      </c>
      <c r="K3100" s="75">
        <f t="shared" si="195"/>
        <v>5.0505621682871745E-5</v>
      </c>
      <c r="L3100" s="11"/>
    </row>
    <row r="3101" spans="1:12" ht="16.149999999999999" customHeight="1" x14ac:dyDescent="0.25">
      <c r="A3101" s="9" t="s">
        <v>192</v>
      </c>
      <c r="B3101" s="7">
        <v>2024</v>
      </c>
      <c r="C3101" s="296" t="s">
        <v>37</v>
      </c>
      <c r="D3101" s="307">
        <v>1994</v>
      </c>
      <c r="E3101" s="307" t="s">
        <v>194</v>
      </c>
      <c r="F3101" s="65">
        <f t="shared" si="193"/>
        <v>30</v>
      </c>
      <c r="G3101" s="66" t="str">
        <f t="shared" si="194"/>
        <v>Pre1997</v>
      </c>
      <c r="H3101" s="67" t="str">
        <f t="shared" si="196"/>
        <v>2024-T7 Tractor Construction-30</v>
      </c>
      <c r="I3101" s="302">
        <v>4.1060634781354701E-5</v>
      </c>
      <c r="J3101" s="305">
        <f>VLOOKUP(H3101,T7_ReductionFactor!$G$10:$H$3591,2,FALSE)</f>
        <v>0.90869825530537995</v>
      </c>
      <c r="K3101" s="75">
        <f t="shared" si="195"/>
        <v>3.731172718754842E-5</v>
      </c>
      <c r="L3101" s="11"/>
    </row>
    <row r="3102" spans="1:12" ht="16.149999999999999" customHeight="1" x14ac:dyDescent="0.25">
      <c r="A3102" s="9" t="s">
        <v>192</v>
      </c>
      <c r="B3102" s="7">
        <v>2024</v>
      </c>
      <c r="C3102" s="296" t="s">
        <v>37</v>
      </c>
      <c r="D3102" s="307">
        <v>1993</v>
      </c>
      <c r="E3102" s="307" t="s">
        <v>194</v>
      </c>
      <c r="F3102" s="65">
        <f t="shared" si="193"/>
        <v>31</v>
      </c>
      <c r="G3102" s="66" t="str">
        <f t="shared" si="194"/>
        <v>Pre1997</v>
      </c>
      <c r="H3102" s="67" t="str">
        <f t="shared" si="196"/>
        <v>2024-T7 Tractor Construction-31</v>
      </c>
      <c r="I3102" s="302">
        <v>3.1160213984256597E-5</v>
      </c>
      <c r="J3102" s="305">
        <f>VLOOKUP(H3102,T7_ReductionFactor!$G$10:$H$3591,2,FALSE)</f>
        <v>1</v>
      </c>
      <c r="K3102" s="75">
        <f t="shared" si="195"/>
        <v>3.1160213984256597E-5</v>
      </c>
      <c r="L3102" s="11"/>
    </row>
    <row r="3103" spans="1:12" ht="16.149999999999999" customHeight="1" x14ac:dyDescent="0.25">
      <c r="A3103" s="9" t="s">
        <v>192</v>
      </c>
      <c r="B3103" s="7">
        <v>2024</v>
      </c>
      <c r="C3103" s="296" t="s">
        <v>37</v>
      </c>
      <c r="D3103" s="307">
        <v>1992</v>
      </c>
      <c r="E3103" s="307" t="s">
        <v>194</v>
      </c>
      <c r="F3103" s="65">
        <f t="shared" si="193"/>
        <v>32</v>
      </c>
      <c r="G3103" s="66" t="str">
        <f t="shared" si="194"/>
        <v>Pre1997</v>
      </c>
      <c r="H3103" s="67" t="str">
        <f t="shared" si="196"/>
        <v>2024-T7 Tractor Construction-32</v>
      </c>
      <c r="I3103" s="302">
        <v>1.96875701486379E-5</v>
      </c>
      <c r="J3103" s="305">
        <f>VLOOKUP(H3103,T7_ReductionFactor!$G$10:$H$3591,2,FALSE)</f>
        <v>1</v>
      </c>
      <c r="K3103" s="75">
        <f t="shared" si="195"/>
        <v>1.96875701486379E-5</v>
      </c>
      <c r="L3103" s="11"/>
    </row>
    <row r="3104" spans="1:12" ht="16.149999999999999" customHeight="1" x14ac:dyDescent="0.25">
      <c r="A3104" s="9" t="s">
        <v>192</v>
      </c>
      <c r="B3104" s="7">
        <v>2024</v>
      </c>
      <c r="C3104" s="296" t="s">
        <v>37</v>
      </c>
      <c r="D3104" s="307">
        <v>1991</v>
      </c>
      <c r="E3104" s="307" t="s">
        <v>194</v>
      </c>
      <c r="F3104" s="65">
        <f t="shared" si="193"/>
        <v>33</v>
      </c>
      <c r="G3104" s="66" t="str">
        <f t="shared" si="194"/>
        <v>Pre1997</v>
      </c>
      <c r="H3104" s="67" t="str">
        <f t="shared" si="196"/>
        <v>2024-T7 Tractor Construction-33</v>
      </c>
      <c r="I3104" s="302">
        <v>2.08264835396359E-5</v>
      </c>
      <c r="J3104" s="305">
        <f>VLOOKUP(H3104,T7_ReductionFactor!$G$10:$H$3591,2,FALSE)</f>
        <v>1</v>
      </c>
      <c r="K3104" s="75">
        <f t="shared" si="195"/>
        <v>2.08264835396359E-5</v>
      </c>
      <c r="L3104" s="11"/>
    </row>
    <row r="3105" spans="1:12" ht="16.149999999999999" customHeight="1" x14ac:dyDescent="0.25">
      <c r="A3105" s="9" t="s">
        <v>192</v>
      </c>
      <c r="B3105" s="7">
        <v>2024</v>
      </c>
      <c r="C3105" s="296" t="s">
        <v>37</v>
      </c>
      <c r="D3105" s="307">
        <v>1990</v>
      </c>
      <c r="E3105" s="307" t="s">
        <v>194</v>
      </c>
      <c r="F3105" s="65">
        <f t="shared" si="193"/>
        <v>34</v>
      </c>
      <c r="G3105" s="66" t="str">
        <f t="shared" si="194"/>
        <v>Pre1997</v>
      </c>
      <c r="H3105" s="67" t="str">
        <f t="shared" si="196"/>
        <v>2024-T7 Tractor Construction-34</v>
      </c>
      <c r="I3105" s="302">
        <v>4.7557966500392501E-5</v>
      </c>
      <c r="J3105" s="305">
        <f>VLOOKUP(H3105,T7_ReductionFactor!$G$10:$H$3591,2,FALSE)</f>
        <v>1</v>
      </c>
      <c r="K3105" s="75">
        <f t="shared" si="195"/>
        <v>4.7557966500392501E-5</v>
      </c>
      <c r="L3105" s="11"/>
    </row>
    <row r="3106" spans="1:12" ht="16.149999999999999" customHeight="1" x14ac:dyDescent="0.25">
      <c r="A3106" s="9" t="s">
        <v>192</v>
      </c>
      <c r="B3106" s="7">
        <v>2024</v>
      </c>
      <c r="C3106" s="296" t="s">
        <v>37</v>
      </c>
      <c r="D3106" s="307">
        <v>1989</v>
      </c>
      <c r="E3106" s="307" t="s">
        <v>194</v>
      </c>
      <c r="F3106" s="65">
        <f t="shared" si="193"/>
        <v>35</v>
      </c>
      <c r="G3106" s="66" t="str">
        <f t="shared" si="194"/>
        <v>Pre1997</v>
      </c>
      <c r="H3106" s="67" t="str">
        <f t="shared" si="196"/>
        <v>2024-T7 Tractor Construction-35</v>
      </c>
      <c r="I3106" s="302">
        <v>4.0607793581701301E-5</v>
      </c>
      <c r="J3106" s="305">
        <f>VLOOKUP(H3106,T7_ReductionFactor!$G$10:$H$3591,2,FALSE)</f>
        <v>1</v>
      </c>
      <c r="K3106" s="75">
        <f t="shared" si="195"/>
        <v>4.0607793581701301E-5</v>
      </c>
      <c r="L3106" s="11"/>
    </row>
    <row r="3107" spans="1:12" ht="16.149999999999999" customHeight="1" x14ac:dyDescent="0.25">
      <c r="A3107" s="9" t="s">
        <v>192</v>
      </c>
      <c r="B3107" s="7">
        <v>2024</v>
      </c>
      <c r="C3107" s="296" t="s">
        <v>37</v>
      </c>
      <c r="D3107" s="307">
        <v>1988</v>
      </c>
      <c r="E3107" s="307" t="s">
        <v>194</v>
      </c>
      <c r="F3107" s="65">
        <f t="shared" si="193"/>
        <v>36</v>
      </c>
      <c r="G3107" s="66" t="str">
        <f t="shared" si="194"/>
        <v>Pre1997</v>
      </c>
      <c r="H3107" s="67" t="str">
        <f t="shared" si="196"/>
        <v>2024-T7 Tractor Construction-36</v>
      </c>
      <c r="I3107" s="302">
        <v>2.2825707558398999E-5</v>
      </c>
      <c r="J3107" s="305">
        <f>VLOOKUP(H3107,T7_ReductionFactor!$G$10:$H$3591,2,FALSE)</f>
        <v>1</v>
      </c>
      <c r="K3107" s="75">
        <f t="shared" si="195"/>
        <v>2.2825707558398999E-5</v>
      </c>
      <c r="L3107" s="11"/>
    </row>
    <row r="3108" spans="1:12" ht="16.149999999999999" customHeight="1" x14ac:dyDescent="0.25">
      <c r="A3108" s="9" t="s">
        <v>192</v>
      </c>
      <c r="B3108" s="7">
        <v>2024</v>
      </c>
      <c r="C3108" s="296" t="s">
        <v>37</v>
      </c>
      <c r="D3108" s="307">
        <v>1987</v>
      </c>
      <c r="E3108" s="307" t="s">
        <v>194</v>
      </c>
      <c r="F3108" s="65">
        <f t="shared" si="193"/>
        <v>37</v>
      </c>
      <c r="G3108" s="66" t="str">
        <f t="shared" si="194"/>
        <v>Pre1997</v>
      </c>
      <c r="H3108" s="67" t="str">
        <f t="shared" si="196"/>
        <v>2024-T7 Tractor Construction-37</v>
      </c>
      <c r="I3108" s="302">
        <v>1.9047540630093599E-5</v>
      </c>
      <c r="J3108" s="305">
        <f>VLOOKUP(H3108,T7_ReductionFactor!$G$10:$H$3591,2,FALSE)</f>
        <v>1</v>
      </c>
      <c r="K3108" s="75">
        <f t="shared" si="195"/>
        <v>1.9047540630093599E-5</v>
      </c>
      <c r="L3108" s="11"/>
    </row>
    <row r="3109" spans="1:12" ht="16.149999999999999" customHeight="1" x14ac:dyDescent="0.25">
      <c r="A3109" s="9" t="s">
        <v>192</v>
      </c>
      <c r="B3109" s="7">
        <v>2024</v>
      </c>
      <c r="C3109" s="296" t="s">
        <v>37</v>
      </c>
      <c r="D3109" s="307">
        <v>1986</v>
      </c>
      <c r="E3109" s="307" t="s">
        <v>194</v>
      </c>
      <c r="F3109" s="65">
        <f t="shared" si="193"/>
        <v>38</v>
      </c>
      <c r="G3109" s="66" t="str">
        <f t="shared" si="194"/>
        <v>Pre1997</v>
      </c>
      <c r="H3109" s="67" t="str">
        <f t="shared" si="196"/>
        <v>2024-T7 Tractor Construction-38</v>
      </c>
      <c r="I3109" s="302">
        <v>1.29431401812559E-5</v>
      </c>
      <c r="J3109" s="305">
        <f>VLOOKUP(H3109,T7_ReductionFactor!$G$10:$H$3591,2,FALSE)</f>
        <v>1</v>
      </c>
      <c r="K3109" s="75">
        <f t="shared" si="195"/>
        <v>1.29431401812559E-5</v>
      </c>
      <c r="L3109" s="11"/>
    </row>
    <row r="3110" spans="1:12" ht="16.149999999999999" customHeight="1" x14ac:dyDescent="0.25">
      <c r="A3110" s="9" t="s">
        <v>192</v>
      </c>
      <c r="B3110" s="7">
        <v>2024</v>
      </c>
      <c r="C3110" s="296" t="s">
        <v>37</v>
      </c>
      <c r="D3110" s="307">
        <v>1985</v>
      </c>
      <c r="E3110" s="307" t="s">
        <v>194</v>
      </c>
      <c r="F3110" s="65">
        <f t="shared" si="193"/>
        <v>39</v>
      </c>
      <c r="G3110" s="66" t="str">
        <f t="shared" si="194"/>
        <v>Pre1997</v>
      </c>
      <c r="H3110" s="67" t="str">
        <f t="shared" si="196"/>
        <v>2024-T7 Tractor Construction-39</v>
      </c>
      <c r="I3110" s="302">
        <v>1.51156169482806E-5</v>
      </c>
      <c r="J3110" s="305">
        <f>VLOOKUP(H3110,T7_ReductionFactor!$G$10:$H$3591,2,FALSE)</f>
        <v>1</v>
      </c>
      <c r="K3110" s="75">
        <f t="shared" si="195"/>
        <v>1.51156169482806E-5</v>
      </c>
      <c r="L3110" s="11"/>
    </row>
    <row r="3111" spans="1:12" ht="16.149999999999999" customHeight="1" x14ac:dyDescent="0.25">
      <c r="A3111" s="9" t="s">
        <v>192</v>
      </c>
      <c r="B3111" s="7">
        <v>2024</v>
      </c>
      <c r="C3111" s="296" t="s">
        <v>37</v>
      </c>
      <c r="D3111" s="307">
        <v>1984</v>
      </c>
      <c r="E3111" s="307" t="s">
        <v>194</v>
      </c>
      <c r="F3111" s="65">
        <f t="shared" si="193"/>
        <v>40</v>
      </c>
      <c r="G3111" s="66" t="str">
        <f t="shared" si="194"/>
        <v>Pre1997</v>
      </c>
      <c r="H3111" s="67" t="str">
        <f t="shared" si="196"/>
        <v>2024-T7 Tractor Construction-40</v>
      </c>
      <c r="I3111" s="302">
        <v>1.1210901056350301E-5</v>
      </c>
      <c r="J3111" s="305">
        <f>VLOOKUP(H3111,T7_ReductionFactor!$G$10:$H$3591,2,FALSE)</f>
        <v>1</v>
      </c>
      <c r="K3111" s="75">
        <f t="shared" si="195"/>
        <v>1.1210901056350301E-5</v>
      </c>
      <c r="L3111" s="11"/>
    </row>
    <row r="3112" spans="1:12" ht="16.149999999999999" customHeight="1" x14ac:dyDescent="0.25">
      <c r="A3112" s="9" t="s">
        <v>192</v>
      </c>
      <c r="B3112" s="7">
        <v>2024</v>
      </c>
      <c r="C3112" s="296" t="s">
        <v>37</v>
      </c>
      <c r="D3112" s="307">
        <v>1983</v>
      </c>
      <c r="E3112" s="307" t="s">
        <v>194</v>
      </c>
      <c r="F3112" s="65">
        <f t="shared" si="193"/>
        <v>41</v>
      </c>
      <c r="G3112" s="66" t="str">
        <f t="shared" si="194"/>
        <v>Pre1997</v>
      </c>
      <c r="H3112" s="67" t="str">
        <f t="shared" si="196"/>
        <v>2024-T7 Tractor Construction-41</v>
      </c>
      <c r="I3112" s="302">
        <v>2.1268008343724899E-6</v>
      </c>
      <c r="J3112" s="305">
        <f>VLOOKUP(H3112,T7_ReductionFactor!$G$10:$H$3591,2,FALSE)</f>
        <v>1</v>
      </c>
      <c r="K3112" s="75">
        <f t="shared" si="195"/>
        <v>2.1268008343724899E-6</v>
      </c>
      <c r="L3112" s="11"/>
    </row>
    <row r="3113" spans="1:12" ht="16.149999999999999" customHeight="1" x14ac:dyDescent="0.25">
      <c r="A3113" s="9" t="s">
        <v>192</v>
      </c>
      <c r="B3113" s="7">
        <v>2024</v>
      </c>
      <c r="C3113" s="296" t="s">
        <v>37</v>
      </c>
      <c r="D3113" s="307">
        <v>1982</v>
      </c>
      <c r="E3113" s="307" t="s">
        <v>194</v>
      </c>
      <c r="F3113" s="65">
        <f t="shared" si="193"/>
        <v>42</v>
      </c>
      <c r="G3113" s="66" t="str">
        <f t="shared" si="194"/>
        <v>Pre1997</v>
      </c>
      <c r="H3113" s="67" t="str">
        <f t="shared" si="196"/>
        <v>2024-T7 Tractor Construction-42</v>
      </c>
      <c r="I3113" s="302">
        <v>3.3795215321661601E-6</v>
      </c>
      <c r="J3113" s="305">
        <f>VLOOKUP(H3113,T7_ReductionFactor!$G$10:$H$3591,2,FALSE)</f>
        <v>1</v>
      </c>
      <c r="K3113" s="75">
        <f t="shared" si="195"/>
        <v>3.3795215321661601E-6</v>
      </c>
      <c r="L3113" s="11"/>
    </row>
    <row r="3114" spans="1:12" ht="16.149999999999999" customHeight="1" x14ac:dyDescent="0.25">
      <c r="A3114" s="9" t="s">
        <v>192</v>
      </c>
      <c r="B3114" s="7">
        <v>2024</v>
      </c>
      <c r="C3114" s="296" t="s">
        <v>37</v>
      </c>
      <c r="D3114" s="307">
        <v>1981</v>
      </c>
      <c r="E3114" s="307" t="s">
        <v>194</v>
      </c>
      <c r="F3114" s="65">
        <f t="shared" si="193"/>
        <v>43</v>
      </c>
      <c r="G3114" s="66" t="str">
        <f t="shared" si="194"/>
        <v>Pre1997</v>
      </c>
      <c r="H3114" s="67" t="str">
        <f t="shared" si="196"/>
        <v>2024-T7 Tractor Construction-43</v>
      </c>
      <c r="I3114" s="302">
        <v>4.7439405559012298E-6</v>
      </c>
      <c r="J3114" s="305">
        <f>VLOOKUP(H3114,T7_ReductionFactor!$G$10:$H$3591,2,FALSE)</f>
        <v>1</v>
      </c>
      <c r="K3114" s="75">
        <f t="shared" si="195"/>
        <v>4.7439405559012298E-6</v>
      </c>
      <c r="L3114" s="11"/>
    </row>
    <row r="3115" spans="1:12" ht="16.149999999999999" customHeight="1" x14ac:dyDescent="0.25">
      <c r="A3115" s="9" t="s">
        <v>192</v>
      </c>
      <c r="B3115" s="7">
        <v>2024</v>
      </c>
      <c r="C3115" s="296" t="s">
        <v>37</v>
      </c>
      <c r="D3115" s="307">
        <v>1980</v>
      </c>
      <c r="E3115" s="307" t="s">
        <v>194</v>
      </c>
      <c r="F3115" s="65">
        <f t="shared" si="193"/>
        <v>44</v>
      </c>
      <c r="G3115" s="66" t="str">
        <f t="shared" si="194"/>
        <v>Pre1997</v>
      </c>
      <c r="H3115" s="67" t="str">
        <f t="shared" si="196"/>
        <v>2024-T7 Tractor Construction-44</v>
      </c>
      <c r="I3115" s="302">
        <v>2.0159147645443299E-7</v>
      </c>
      <c r="J3115" s="305">
        <f>VLOOKUP(H3115,T7_ReductionFactor!$G$10:$H$3591,2,FALSE)</f>
        <v>1</v>
      </c>
      <c r="K3115" s="75">
        <f t="shared" si="195"/>
        <v>2.0159147645443299E-7</v>
      </c>
      <c r="L3115" s="11"/>
    </row>
    <row r="3116" spans="1:12" ht="16.149999999999999" customHeight="1" x14ac:dyDescent="0.25">
      <c r="A3116" s="9" t="s">
        <v>192</v>
      </c>
      <c r="B3116" s="7">
        <v>2024</v>
      </c>
      <c r="C3116" s="296" t="s">
        <v>38</v>
      </c>
      <c r="D3116" s="307">
        <v>2025</v>
      </c>
      <c r="E3116" s="307" t="s">
        <v>194</v>
      </c>
      <c r="F3116" s="65">
        <f t="shared" si="193"/>
        <v>-1</v>
      </c>
      <c r="G3116" s="66" t="str">
        <f t="shared" si="194"/>
        <v>2013+</v>
      </c>
      <c r="H3116" s="67" t="str">
        <f t="shared" si="196"/>
        <v>2024-T7 Utility--1</v>
      </c>
      <c r="I3116" s="302">
        <v>2.3673732569584101E-7</v>
      </c>
      <c r="J3116" s="305">
        <f>VLOOKUP(H3116,T7_ReductionFactor!$G$10:$H$3591,2,FALSE)</f>
        <v>1</v>
      </c>
      <c r="K3116" s="75">
        <f t="shared" si="195"/>
        <v>2.3673732569584101E-7</v>
      </c>
      <c r="L3116" s="11"/>
    </row>
    <row r="3117" spans="1:12" ht="16.149999999999999" customHeight="1" x14ac:dyDescent="0.25">
      <c r="A3117" s="9" t="s">
        <v>192</v>
      </c>
      <c r="B3117" s="7">
        <v>2024</v>
      </c>
      <c r="C3117" s="296" t="s">
        <v>38</v>
      </c>
      <c r="D3117" s="307">
        <v>2024</v>
      </c>
      <c r="E3117" s="307" t="s">
        <v>194</v>
      </c>
      <c r="F3117" s="65">
        <f t="shared" si="193"/>
        <v>0</v>
      </c>
      <c r="G3117" s="66" t="str">
        <f t="shared" si="194"/>
        <v>2013+</v>
      </c>
      <c r="H3117" s="67" t="str">
        <f t="shared" si="196"/>
        <v>2024-T7 Utility-0</v>
      </c>
      <c r="I3117" s="302">
        <v>4.1813258906291699E-6</v>
      </c>
      <c r="J3117" s="305">
        <f>VLOOKUP(H3117,T7_ReductionFactor!$G$10:$H$3591,2,FALSE)</f>
        <v>0.98931708240730454</v>
      </c>
      <c r="K3117" s="75">
        <f t="shared" si="195"/>
        <v>4.1366571307113745E-6</v>
      </c>
      <c r="L3117" s="11"/>
    </row>
    <row r="3118" spans="1:12" ht="16.149999999999999" customHeight="1" x14ac:dyDescent="0.25">
      <c r="A3118" s="9" t="s">
        <v>192</v>
      </c>
      <c r="B3118" s="7">
        <v>2024</v>
      </c>
      <c r="C3118" s="296" t="s">
        <v>38</v>
      </c>
      <c r="D3118" s="307">
        <v>2023</v>
      </c>
      <c r="E3118" s="307" t="s">
        <v>194</v>
      </c>
      <c r="F3118" s="65">
        <f t="shared" si="193"/>
        <v>1</v>
      </c>
      <c r="G3118" s="66" t="str">
        <f t="shared" si="194"/>
        <v>2013+</v>
      </c>
      <c r="H3118" s="67" t="str">
        <f t="shared" si="196"/>
        <v>2024-T7 Utility-1</v>
      </c>
      <c r="I3118" s="302">
        <v>4.8318045539715603E-6</v>
      </c>
      <c r="J3118" s="305">
        <f>VLOOKUP(H3118,T7_ReductionFactor!$G$10:$H$3591,2,FALSE)</f>
        <v>0.97922285987282032</v>
      </c>
      <c r="K3118" s="75">
        <f t="shared" si="195"/>
        <v>4.7314134736865484E-6</v>
      </c>
      <c r="L3118" s="11"/>
    </row>
    <row r="3119" spans="1:12" ht="16.149999999999999" customHeight="1" x14ac:dyDescent="0.25">
      <c r="A3119" s="9" t="s">
        <v>192</v>
      </c>
      <c r="B3119" s="7">
        <v>2024</v>
      </c>
      <c r="C3119" s="296" t="s">
        <v>38</v>
      </c>
      <c r="D3119" s="307">
        <v>2022</v>
      </c>
      <c r="E3119" s="307" t="s">
        <v>194</v>
      </c>
      <c r="F3119" s="65">
        <f t="shared" si="193"/>
        <v>2</v>
      </c>
      <c r="G3119" s="66" t="str">
        <f t="shared" si="194"/>
        <v>2013+</v>
      </c>
      <c r="H3119" s="67" t="str">
        <f t="shared" si="196"/>
        <v>2024-T7 Utility-2</v>
      </c>
      <c r="I3119" s="302">
        <v>3.3562278772236501E-6</v>
      </c>
      <c r="J3119" s="305">
        <f>VLOOKUP(H3119,T7_ReductionFactor!$G$10:$H$3591,2,FALSE)</f>
        <v>0.96966997608315075</v>
      </c>
      <c r="K3119" s="75">
        <f t="shared" si="195"/>
        <v>3.2544334054370606E-6</v>
      </c>
      <c r="L3119" s="11"/>
    </row>
    <row r="3120" spans="1:12" ht="16.149999999999999" customHeight="1" x14ac:dyDescent="0.25">
      <c r="A3120" s="9" t="s">
        <v>192</v>
      </c>
      <c r="B3120" s="7">
        <v>2024</v>
      </c>
      <c r="C3120" s="296" t="s">
        <v>38</v>
      </c>
      <c r="D3120" s="307">
        <v>2021</v>
      </c>
      <c r="E3120" s="307" t="s">
        <v>194</v>
      </c>
      <c r="F3120" s="65">
        <f t="shared" si="193"/>
        <v>3</v>
      </c>
      <c r="G3120" s="66" t="str">
        <f t="shared" si="194"/>
        <v>2013+</v>
      </c>
      <c r="H3120" s="67" t="str">
        <f t="shared" si="196"/>
        <v>2024-T7 Utility-3</v>
      </c>
      <c r="I3120" s="302">
        <v>6.3948025491908602E-6</v>
      </c>
      <c r="J3120" s="305">
        <f>VLOOKUP(H3120,T7_ReductionFactor!$G$10:$H$3591,2,FALSE)</f>
        <v>0.96061602138666569</v>
      </c>
      <c r="K3120" s="75">
        <f t="shared" si="195"/>
        <v>6.1429497823570316E-6</v>
      </c>
      <c r="L3120" s="11"/>
    </row>
    <row r="3121" spans="1:12" ht="16.149999999999999" customHeight="1" x14ac:dyDescent="0.25">
      <c r="A3121" s="9" t="s">
        <v>192</v>
      </c>
      <c r="B3121" s="7">
        <v>2024</v>
      </c>
      <c r="C3121" s="296" t="s">
        <v>38</v>
      </c>
      <c r="D3121" s="307">
        <v>2020</v>
      </c>
      <c r="E3121" s="307" t="s">
        <v>194</v>
      </c>
      <c r="F3121" s="65">
        <f t="shared" si="193"/>
        <v>4</v>
      </c>
      <c r="G3121" s="66" t="str">
        <f t="shared" si="194"/>
        <v>2013+</v>
      </c>
      <c r="H3121" s="67" t="str">
        <f t="shared" si="196"/>
        <v>2024-T7 Utility-4</v>
      </c>
      <c r="I3121" s="302">
        <v>5.4354388053596601E-6</v>
      </c>
      <c r="J3121" s="305">
        <f>VLOOKUP(H3121,T7_ReductionFactor!$G$10:$H$3591,2,FALSE)</f>
        <v>0.95202290334395878</v>
      </c>
      <c r="K3121" s="75">
        <f t="shared" si="195"/>
        <v>5.1746622324269224E-6</v>
      </c>
      <c r="L3121" s="11"/>
    </row>
    <row r="3122" spans="1:12" ht="16.149999999999999" customHeight="1" x14ac:dyDescent="0.25">
      <c r="A3122" s="9" t="s">
        <v>192</v>
      </c>
      <c r="B3122" s="7">
        <v>2024</v>
      </c>
      <c r="C3122" s="296" t="s">
        <v>38</v>
      </c>
      <c r="D3122" s="307">
        <v>2019</v>
      </c>
      <c r="E3122" s="307" t="s">
        <v>194</v>
      </c>
      <c r="F3122" s="65">
        <f t="shared" si="193"/>
        <v>5</v>
      </c>
      <c r="G3122" s="66" t="str">
        <f t="shared" si="194"/>
        <v>2013+</v>
      </c>
      <c r="H3122" s="67" t="str">
        <f t="shared" si="196"/>
        <v>2024-T7 Utility-5</v>
      </c>
      <c r="I3122" s="302">
        <v>5.3272186076920503E-6</v>
      </c>
      <c r="J3122" s="305">
        <f>VLOOKUP(H3122,T7_ReductionFactor!$G$10:$H$3591,2,FALSE)</f>
        <v>0.94385631100787204</v>
      </c>
      <c r="K3122" s="75">
        <f t="shared" si="195"/>
        <v>5.0281289029887113E-6</v>
      </c>
      <c r="L3122" s="11"/>
    </row>
    <row r="3123" spans="1:12" ht="16.149999999999999" customHeight="1" x14ac:dyDescent="0.25">
      <c r="A3123" s="9" t="s">
        <v>192</v>
      </c>
      <c r="B3123" s="7">
        <v>2024</v>
      </c>
      <c r="C3123" s="296" t="s">
        <v>38</v>
      </c>
      <c r="D3123" s="307">
        <v>2018</v>
      </c>
      <c r="E3123" s="307" t="s">
        <v>194</v>
      </c>
      <c r="F3123" s="65">
        <f t="shared" si="193"/>
        <v>6</v>
      </c>
      <c r="G3123" s="66" t="str">
        <f t="shared" si="194"/>
        <v>2013+</v>
      </c>
      <c r="H3123" s="67" t="str">
        <f t="shared" si="196"/>
        <v>2024-T7 Utility-6</v>
      </c>
      <c r="I3123" s="302">
        <v>3.1886986782176698E-6</v>
      </c>
      <c r="J3123" s="305">
        <f>VLOOKUP(H3123,T7_ReductionFactor!$G$10:$H$3591,2,FALSE)</f>
        <v>0.93608525704424062</v>
      </c>
      <c r="K3123" s="75">
        <f t="shared" si="195"/>
        <v>2.9848938218360176E-6</v>
      </c>
      <c r="L3123" s="11"/>
    </row>
    <row r="3124" spans="1:12" ht="16.149999999999999" customHeight="1" x14ac:dyDescent="0.25">
      <c r="A3124" s="9" t="s">
        <v>192</v>
      </c>
      <c r="B3124" s="7">
        <v>2024</v>
      </c>
      <c r="C3124" s="296" t="s">
        <v>38</v>
      </c>
      <c r="D3124" s="307">
        <v>2016</v>
      </c>
      <c r="E3124" s="307" t="s">
        <v>194</v>
      </c>
      <c r="F3124" s="65">
        <f t="shared" si="193"/>
        <v>8</v>
      </c>
      <c r="G3124" s="66" t="str">
        <f t="shared" si="194"/>
        <v>2013+</v>
      </c>
      <c r="H3124" s="67" t="str">
        <f t="shared" si="196"/>
        <v>2024-T7 Utility-8</v>
      </c>
      <c r="I3124" s="302">
        <v>1.5428595544922298E-5</v>
      </c>
      <c r="J3124" s="305">
        <f>VLOOKUP(H3124,T7_ReductionFactor!$G$10:$H$3591,2,FALSE)</f>
        <v>0.92162012988555031</v>
      </c>
      <c r="K3124" s="75">
        <f t="shared" si="195"/>
        <v>1.4219304230062912E-5</v>
      </c>
      <c r="L3124" s="11"/>
    </row>
    <row r="3125" spans="1:12" ht="16.149999999999999" customHeight="1" x14ac:dyDescent="0.25">
      <c r="A3125" s="9" t="s">
        <v>192</v>
      </c>
      <c r="B3125" s="7">
        <v>2024</v>
      </c>
      <c r="C3125" s="296" t="s">
        <v>38</v>
      </c>
      <c r="D3125" s="307">
        <v>2015</v>
      </c>
      <c r="E3125" s="307" t="s">
        <v>194</v>
      </c>
      <c r="F3125" s="65">
        <f t="shared" si="193"/>
        <v>9</v>
      </c>
      <c r="G3125" s="66" t="str">
        <f t="shared" si="194"/>
        <v>2013+</v>
      </c>
      <c r="H3125" s="67" t="str">
        <f t="shared" si="196"/>
        <v>2024-T7 Utility-9</v>
      </c>
      <c r="I3125" s="302">
        <v>1.4228814028803599E-5</v>
      </c>
      <c r="J3125" s="305">
        <f>VLOOKUP(H3125,T7_ReductionFactor!$G$10:$H$3591,2,FALSE)</f>
        <v>0.91487742745665501</v>
      </c>
      <c r="K3125" s="75">
        <f t="shared" si="195"/>
        <v>1.3017620774431001E-5</v>
      </c>
      <c r="L3125" s="11"/>
    </row>
    <row r="3126" spans="1:12" ht="16.149999999999999" customHeight="1" x14ac:dyDescent="0.25">
      <c r="A3126" s="9" t="s">
        <v>192</v>
      </c>
      <c r="B3126" s="7">
        <v>2024</v>
      </c>
      <c r="C3126" s="296" t="s">
        <v>38</v>
      </c>
      <c r="D3126" s="307">
        <v>2014</v>
      </c>
      <c r="E3126" s="307" t="s">
        <v>194</v>
      </c>
      <c r="F3126" s="65">
        <f t="shared" si="193"/>
        <v>10</v>
      </c>
      <c r="G3126" s="66" t="str">
        <f t="shared" si="194"/>
        <v>2013+</v>
      </c>
      <c r="H3126" s="67" t="str">
        <f t="shared" si="196"/>
        <v>2024-T7 Utility-10</v>
      </c>
      <c r="I3126" s="302">
        <v>3.5145156695434002E-5</v>
      </c>
      <c r="J3126" s="305">
        <f>VLOOKUP(H3126,T7_ReductionFactor!$G$10:$H$3591,2,FALSE)</f>
        <v>0.90843245845824927</v>
      </c>
      <c r="K3126" s="75">
        <f t="shared" si="195"/>
        <v>3.1927001099733512E-5</v>
      </c>
      <c r="L3126" s="11"/>
    </row>
    <row r="3127" spans="1:12" ht="16.149999999999999" customHeight="1" x14ac:dyDescent="0.25">
      <c r="A3127" s="9" t="s">
        <v>192</v>
      </c>
      <c r="B3127" s="7">
        <v>2024</v>
      </c>
      <c r="C3127" s="296" t="s">
        <v>38</v>
      </c>
      <c r="D3127" s="307">
        <v>2013</v>
      </c>
      <c r="E3127" s="307" t="s">
        <v>194</v>
      </c>
      <c r="F3127" s="65">
        <f t="shared" si="193"/>
        <v>11</v>
      </c>
      <c r="G3127" s="66" t="str">
        <f t="shared" si="194"/>
        <v>2010-12</v>
      </c>
      <c r="H3127" s="67" t="str">
        <f t="shared" si="196"/>
        <v>2024-T7 Utility-11</v>
      </c>
      <c r="I3127" s="302">
        <v>1.55432364221044E-4</v>
      </c>
      <c r="J3127" s="305">
        <f>VLOOKUP(H3127,T7_ReductionFactor!$G$10:$H$3591,2,FALSE)</f>
        <v>0.86920681948078093</v>
      </c>
      <c r="K3127" s="75">
        <f t="shared" si="195"/>
        <v>1.3510287094895199E-4</v>
      </c>
      <c r="L3127" s="11"/>
    </row>
    <row r="3128" spans="1:12" ht="16.149999999999999" customHeight="1" x14ac:dyDescent="0.25">
      <c r="A3128" s="9" t="s">
        <v>192</v>
      </c>
      <c r="B3128" s="7">
        <v>2024</v>
      </c>
      <c r="C3128" s="296" t="s">
        <v>38</v>
      </c>
      <c r="D3128" s="307">
        <v>2012</v>
      </c>
      <c r="E3128" s="307" t="s">
        <v>194</v>
      </c>
      <c r="F3128" s="65">
        <f t="shared" si="193"/>
        <v>12</v>
      </c>
      <c r="G3128" s="66" t="str">
        <f t="shared" si="194"/>
        <v>2010-12</v>
      </c>
      <c r="H3128" s="67" t="str">
        <f t="shared" si="196"/>
        <v>2024-T7 Utility-12</v>
      </c>
      <c r="I3128" s="302">
        <v>1.9878247238243101E-5</v>
      </c>
      <c r="J3128" s="305">
        <f>VLOOKUP(H3128,T7_ReductionFactor!$G$10:$H$3591,2,FALSE)</f>
        <v>0.8623315056536911</v>
      </c>
      <c r="K3128" s="75">
        <f t="shared" si="195"/>
        <v>1.7141638870710499E-5</v>
      </c>
      <c r="L3128" s="11"/>
    </row>
    <row r="3129" spans="1:12" ht="16.149999999999999" customHeight="1" x14ac:dyDescent="0.25">
      <c r="A3129" s="9" t="s">
        <v>192</v>
      </c>
      <c r="B3129" s="7">
        <v>2025</v>
      </c>
      <c r="C3129" s="296" t="s">
        <v>22</v>
      </c>
      <c r="D3129" s="307">
        <v>2020</v>
      </c>
      <c r="E3129" s="307" t="s">
        <v>194</v>
      </c>
      <c r="F3129" s="65">
        <f t="shared" si="193"/>
        <v>5</v>
      </c>
      <c r="G3129" s="66" t="str">
        <f t="shared" si="194"/>
        <v>2013+</v>
      </c>
      <c r="H3129" s="67" t="str">
        <f t="shared" si="196"/>
        <v>2025-T7 Ag-5</v>
      </c>
      <c r="I3129" s="302">
        <v>3.10117796278462E-7</v>
      </c>
      <c r="J3129" s="305">
        <f>VLOOKUP(H3129,T7_ReductionFactor!$G$10:$H$3591,2,FALSE)</f>
        <v>0.79262251231819469</v>
      </c>
      <c r="K3129" s="75">
        <f t="shared" si="195"/>
        <v>2.4580634680081664E-7</v>
      </c>
      <c r="L3129" s="11"/>
    </row>
    <row r="3130" spans="1:12" ht="16.149999999999999" customHeight="1" x14ac:dyDescent="0.25">
      <c r="A3130" s="9" t="s">
        <v>192</v>
      </c>
      <c r="B3130" s="7">
        <v>2025</v>
      </c>
      <c r="C3130" s="296" t="s">
        <v>22</v>
      </c>
      <c r="D3130" s="307">
        <v>2019</v>
      </c>
      <c r="E3130" s="307" t="s">
        <v>194</v>
      </c>
      <c r="F3130" s="65">
        <f t="shared" si="193"/>
        <v>6</v>
      </c>
      <c r="G3130" s="66" t="str">
        <f t="shared" si="194"/>
        <v>2013+</v>
      </c>
      <c r="H3130" s="67" t="str">
        <f t="shared" si="196"/>
        <v>2025-T7 Ag-6</v>
      </c>
      <c r="I3130" s="302">
        <v>3.3236416763556998E-7</v>
      </c>
      <c r="J3130" s="305">
        <f>VLOOKUP(H3130,T7_ReductionFactor!$G$10:$H$3591,2,FALSE)</f>
        <v>0.77945058035650927</v>
      </c>
      <c r="K3130" s="75">
        <f t="shared" si="195"/>
        <v>2.5906144335325317E-7</v>
      </c>
      <c r="L3130" s="11"/>
    </row>
    <row r="3131" spans="1:12" ht="16.149999999999999" customHeight="1" x14ac:dyDescent="0.25">
      <c r="A3131" s="9" t="s">
        <v>192</v>
      </c>
      <c r="B3131" s="7">
        <v>2025</v>
      </c>
      <c r="C3131" s="296" t="s">
        <v>22</v>
      </c>
      <c r="D3131" s="307">
        <v>2018</v>
      </c>
      <c r="E3131" s="307" t="s">
        <v>194</v>
      </c>
      <c r="F3131" s="65">
        <f t="shared" si="193"/>
        <v>7</v>
      </c>
      <c r="G3131" s="66" t="str">
        <f t="shared" si="194"/>
        <v>2013+</v>
      </c>
      <c r="H3131" s="67" t="str">
        <f t="shared" si="196"/>
        <v>2025-T7 Ag-7</v>
      </c>
      <c r="I3131" s="302">
        <v>3.8356081666491602E-7</v>
      </c>
      <c r="J3131" s="305">
        <f>VLOOKUP(H3131,T7_ReductionFactor!$G$10:$H$3591,2,FALSE)</f>
        <v>0.76858555072063928</v>
      </c>
      <c r="K3131" s="75">
        <f t="shared" si="195"/>
        <v>2.9479930151126265E-7</v>
      </c>
      <c r="L3131" s="11"/>
    </row>
    <row r="3132" spans="1:12" ht="16.149999999999999" customHeight="1" x14ac:dyDescent="0.25">
      <c r="A3132" s="9" t="s">
        <v>192</v>
      </c>
      <c r="B3132" s="7">
        <v>2025</v>
      </c>
      <c r="C3132" s="296" t="s">
        <v>22</v>
      </c>
      <c r="D3132" s="307">
        <v>2017</v>
      </c>
      <c r="E3132" s="307" t="s">
        <v>194</v>
      </c>
      <c r="F3132" s="65">
        <f t="shared" si="193"/>
        <v>8</v>
      </c>
      <c r="G3132" s="66" t="str">
        <f t="shared" si="194"/>
        <v>2013+</v>
      </c>
      <c r="H3132" s="67" t="str">
        <f t="shared" si="196"/>
        <v>2025-T7 Ag-8</v>
      </c>
      <c r="I3132" s="302">
        <v>4.7597997175104199E-7</v>
      </c>
      <c r="J3132" s="305">
        <f>VLOOKUP(H3132,T7_ReductionFactor!$G$10:$H$3591,2,FALSE)</f>
        <v>0.75957761533158574</v>
      </c>
      <c r="K3132" s="75">
        <f t="shared" si="195"/>
        <v>3.6154373188825203E-7</v>
      </c>
      <c r="L3132" s="11"/>
    </row>
    <row r="3133" spans="1:12" ht="16.149999999999999" customHeight="1" x14ac:dyDescent="0.25">
      <c r="A3133" s="9" t="s">
        <v>192</v>
      </c>
      <c r="B3133" s="7">
        <v>2025</v>
      </c>
      <c r="C3133" s="296" t="s">
        <v>22</v>
      </c>
      <c r="D3133" s="307">
        <v>2013</v>
      </c>
      <c r="E3133" s="307" t="s">
        <v>194</v>
      </c>
      <c r="F3133" s="65">
        <f t="shared" si="193"/>
        <v>12</v>
      </c>
      <c r="G3133" s="66" t="str">
        <f t="shared" si="194"/>
        <v>2010-12</v>
      </c>
      <c r="H3133" s="67" t="str">
        <f t="shared" si="196"/>
        <v>2025-T7 Ag-12</v>
      </c>
      <c r="I3133" s="302">
        <v>1.8969542069307099E-7</v>
      </c>
      <c r="J3133" s="305">
        <f>VLOOKUP(H3133,T7_ReductionFactor!$G$10:$H$3591,2,FALSE)</f>
        <v>0.70463049931308785</v>
      </c>
      <c r="K3133" s="75">
        <f t="shared" si="195"/>
        <v>1.3366517900036487E-7</v>
      </c>
      <c r="L3133" s="11"/>
    </row>
    <row r="3134" spans="1:12" ht="16.149999999999999" customHeight="1" x14ac:dyDescent="0.25">
      <c r="A3134" s="9" t="s">
        <v>192</v>
      </c>
      <c r="B3134" s="7">
        <v>2025</v>
      </c>
      <c r="C3134" s="296" t="s">
        <v>22</v>
      </c>
      <c r="D3134" s="307">
        <v>2012</v>
      </c>
      <c r="E3134" s="307" t="s">
        <v>194</v>
      </c>
      <c r="F3134" s="65">
        <f t="shared" si="193"/>
        <v>13</v>
      </c>
      <c r="G3134" s="66" t="str">
        <f t="shared" si="194"/>
        <v>2010-12</v>
      </c>
      <c r="H3134" s="67" t="str">
        <f t="shared" si="196"/>
        <v>2025-T7 Ag-13</v>
      </c>
      <c r="I3134" s="302">
        <v>3.7322842695196502E-4</v>
      </c>
      <c r="J3134" s="305">
        <f>VLOOKUP(H3134,T7_ReductionFactor!$G$10:$H$3591,2,FALSE)</f>
        <v>0.70130015893685294</v>
      </c>
      <c r="K3134" s="75">
        <f t="shared" si="195"/>
        <v>2.6174515514116469E-4</v>
      </c>
      <c r="L3134" s="11"/>
    </row>
    <row r="3135" spans="1:12" ht="16.149999999999999" customHeight="1" x14ac:dyDescent="0.25">
      <c r="A3135" s="9" t="s">
        <v>192</v>
      </c>
      <c r="B3135" s="7">
        <v>2025</v>
      </c>
      <c r="C3135" s="296" t="s">
        <v>23</v>
      </c>
      <c r="D3135" s="307">
        <v>2026</v>
      </c>
      <c r="E3135" s="307" t="s">
        <v>194</v>
      </c>
      <c r="F3135" s="65">
        <f t="shared" si="193"/>
        <v>-1</v>
      </c>
      <c r="G3135" s="66" t="str">
        <f t="shared" si="194"/>
        <v>2013+</v>
      </c>
      <c r="H3135" s="67" t="str">
        <f t="shared" si="196"/>
        <v>2025-T7 CAIRP--1</v>
      </c>
      <c r="I3135" s="302">
        <v>5.8161507405755301E-4</v>
      </c>
      <c r="J3135" s="305">
        <f>VLOOKUP(H3135,T7_ReductionFactor!$G$10:$H$3591,2,FALSE)</f>
        <v>1</v>
      </c>
      <c r="K3135" s="75">
        <f t="shared" si="195"/>
        <v>5.8161507405755301E-4</v>
      </c>
      <c r="L3135" s="11"/>
    </row>
    <row r="3136" spans="1:12" ht="16.149999999999999" customHeight="1" x14ac:dyDescent="0.25">
      <c r="A3136" s="9" t="s">
        <v>192</v>
      </c>
      <c r="B3136" s="7">
        <v>2025</v>
      </c>
      <c r="C3136" s="296" t="s">
        <v>23</v>
      </c>
      <c r="D3136" s="307">
        <v>2025</v>
      </c>
      <c r="E3136" s="307" t="s">
        <v>194</v>
      </c>
      <c r="F3136" s="65">
        <f t="shared" si="193"/>
        <v>0</v>
      </c>
      <c r="G3136" s="66" t="str">
        <f t="shared" si="194"/>
        <v>2013+</v>
      </c>
      <c r="H3136" s="67" t="str">
        <f t="shared" si="196"/>
        <v>2025-T7 CAIRP-0</v>
      </c>
      <c r="I3136" s="302">
        <v>2.9647561424554101E-3</v>
      </c>
      <c r="J3136" s="305">
        <f>VLOOKUP(H3136,T7_ReductionFactor!$G$10:$H$3591,2,FALSE)</f>
        <v>0.88890430403444431</v>
      </c>
      <c r="K3136" s="75">
        <f t="shared" si="195"/>
        <v>2.63538449544117E-3</v>
      </c>
      <c r="L3136" s="11"/>
    </row>
    <row r="3137" spans="1:12" ht="16.149999999999999" customHeight="1" x14ac:dyDescent="0.25">
      <c r="A3137" s="9" t="s">
        <v>192</v>
      </c>
      <c r="B3137" s="7">
        <v>2025</v>
      </c>
      <c r="C3137" s="296" t="s">
        <v>23</v>
      </c>
      <c r="D3137" s="307">
        <v>2024</v>
      </c>
      <c r="E3137" s="307" t="s">
        <v>194</v>
      </c>
      <c r="F3137" s="65">
        <f t="shared" si="193"/>
        <v>1</v>
      </c>
      <c r="G3137" s="66" t="str">
        <f t="shared" si="194"/>
        <v>2013+</v>
      </c>
      <c r="H3137" s="67" t="str">
        <f t="shared" si="196"/>
        <v>2025-T7 CAIRP-1</v>
      </c>
      <c r="I3137" s="302">
        <v>6.6416560902365501E-3</v>
      </c>
      <c r="J3137" s="305">
        <f>VLOOKUP(H3137,T7_ReductionFactor!$G$10:$H$3591,2,FALSE)</f>
        <v>0.82685653352265043</v>
      </c>
      <c r="K3137" s="75">
        <f t="shared" si="195"/>
        <v>5.4916967316225931E-3</v>
      </c>
      <c r="L3137" s="11"/>
    </row>
    <row r="3138" spans="1:12" ht="16.149999999999999" customHeight="1" x14ac:dyDescent="0.25">
      <c r="A3138" s="9" t="s">
        <v>192</v>
      </c>
      <c r="B3138" s="7">
        <v>2025</v>
      </c>
      <c r="C3138" s="296" t="s">
        <v>23</v>
      </c>
      <c r="D3138" s="307">
        <v>2023</v>
      </c>
      <c r="E3138" s="307" t="s">
        <v>194</v>
      </c>
      <c r="F3138" s="65">
        <f t="shared" si="193"/>
        <v>2</v>
      </c>
      <c r="G3138" s="66" t="str">
        <f t="shared" si="194"/>
        <v>2013+</v>
      </c>
      <c r="H3138" s="67" t="str">
        <f t="shared" si="196"/>
        <v>2025-T7 CAIRP-2</v>
      </c>
      <c r="I3138" s="302">
        <v>9.3221887290435602E-3</v>
      </c>
      <c r="J3138" s="305">
        <f>VLOOKUP(H3138,T7_ReductionFactor!$G$10:$H$3591,2,FALSE)</f>
        <v>0.78812452044277048</v>
      </c>
      <c r="K3138" s="75">
        <f t="shared" si="195"/>
        <v>7.3470455215544558E-3</v>
      </c>
      <c r="L3138" s="11"/>
    </row>
    <row r="3139" spans="1:12" ht="16.149999999999999" customHeight="1" x14ac:dyDescent="0.25">
      <c r="A3139" s="9" t="s">
        <v>192</v>
      </c>
      <c r="B3139" s="7">
        <v>2025</v>
      </c>
      <c r="C3139" s="296" t="s">
        <v>23</v>
      </c>
      <c r="D3139" s="307">
        <v>2022</v>
      </c>
      <c r="E3139" s="307" t="s">
        <v>194</v>
      </c>
      <c r="F3139" s="65">
        <f t="shared" si="193"/>
        <v>3</v>
      </c>
      <c r="G3139" s="66" t="str">
        <f t="shared" si="194"/>
        <v>2013+</v>
      </c>
      <c r="H3139" s="67" t="str">
        <f t="shared" si="196"/>
        <v>2025-T7 CAIRP-3</v>
      </c>
      <c r="I3139" s="302">
        <v>1.36109575099734E-2</v>
      </c>
      <c r="J3139" s="305">
        <f>VLOOKUP(H3139,T7_ReductionFactor!$G$10:$H$3591,2,FALSE)</f>
        <v>0.76213333756801593</v>
      </c>
      <c r="K3139" s="75">
        <f t="shared" si="195"/>
        <v>1.037336447457248E-2</v>
      </c>
      <c r="L3139" s="11"/>
    </row>
    <row r="3140" spans="1:12" ht="16.149999999999999" customHeight="1" x14ac:dyDescent="0.25">
      <c r="A3140" s="9" t="s">
        <v>192</v>
      </c>
      <c r="B3140" s="7">
        <v>2025</v>
      </c>
      <c r="C3140" s="296" t="s">
        <v>23</v>
      </c>
      <c r="D3140" s="307">
        <v>2021</v>
      </c>
      <c r="E3140" s="307" t="s">
        <v>194</v>
      </c>
      <c r="F3140" s="65">
        <f t="shared" si="193"/>
        <v>4</v>
      </c>
      <c r="G3140" s="66" t="str">
        <f t="shared" si="194"/>
        <v>2013+</v>
      </c>
      <c r="H3140" s="67" t="str">
        <f t="shared" si="196"/>
        <v>2025-T7 CAIRP-4</v>
      </c>
      <c r="I3140" s="302">
        <v>1.8093285255632401E-2</v>
      </c>
      <c r="J3140" s="305">
        <f>VLOOKUP(H3140,T7_ReductionFactor!$G$10:$H$3591,2,FALSE)</f>
        <v>0.74378165631033855</v>
      </c>
      <c r="K3140" s="75">
        <f t="shared" si="195"/>
        <v>1.3457453675529694E-2</v>
      </c>
      <c r="L3140" s="11"/>
    </row>
    <row r="3141" spans="1:12" ht="16.149999999999999" customHeight="1" x14ac:dyDescent="0.25">
      <c r="A3141" s="9" t="s">
        <v>192</v>
      </c>
      <c r="B3141" s="7">
        <v>2025</v>
      </c>
      <c r="C3141" s="296" t="s">
        <v>23</v>
      </c>
      <c r="D3141" s="307">
        <v>2020</v>
      </c>
      <c r="E3141" s="307" t="s">
        <v>194</v>
      </c>
      <c r="F3141" s="65">
        <f t="shared" si="193"/>
        <v>5</v>
      </c>
      <c r="G3141" s="66" t="str">
        <f t="shared" si="194"/>
        <v>2013+</v>
      </c>
      <c r="H3141" s="67" t="str">
        <f t="shared" si="196"/>
        <v>2025-T7 CAIRP-5</v>
      </c>
      <c r="I3141" s="302">
        <v>2.04769798963544E-2</v>
      </c>
      <c r="J3141" s="305">
        <f>VLOOKUP(H3141,T7_ReductionFactor!$G$10:$H$3591,2,FALSE)</f>
        <v>0.7303231430774384</v>
      </c>
      <c r="K3141" s="75">
        <f t="shared" si="195"/>
        <v>1.4954812318639064E-2</v>
      </c>
      <c r="L3141" s="11"/>
    </row>
    <row r="3142" spans="1:12" ht="16.149999999999999" customHeight="1" x14ac:dyDescent="0.25">
      <c r="A3142" s="9" t="s">
        <v>192</v>
      </c>
      <c r="B3142" s="7">
        <v>2025</v>
      </c>
      <c r="C3142" s="296" t="s">
        <v>23</v>
      </c>
      <c r="D3142" s="307">
        <v>2019</v>
      </c>
      <c r="E3142" s="307" t="s">
        <v>194</v>
      </c>
      <c r="F3142" s="65">
        <f t="shared" si="193"/>
        <v>6</v>
      </c>
      <c r="G3142" s="66" t="str">
        <f t="shared" si="194"/>
        <v>2013+</v>
      </c>
      <c r="H3142" s="67" t="str">
        <f t="shared" si="196"/>
        <v>2025-T7 CAIRP-6</v>
      </c>
      <c r="I3142" s="302">
        <v>2.01180205981575E-2</v>
      </c>
      <c r="J3142" s="305">
        <f>VLOOKUP(H3142,T7_ReductionFactor!$G$10:$H$3591,2,FALSE)</f>
        <v>0.72015452940023084</v>
      </c>
      <c r="K3142" s="75">
        <f t="shared" si="195"/>
        <v>1.4488083656330265E-2</v>
      </c>
      <c r="L3142" s="11"/>
    </row>
    <row r="3143" spans="1:12" ht="16.149999999999999" customHeight="1" x14ac:dyDescent="0.25">
      <c r="A3143" s="9" t="s">
        <v>192</v>
      </c>
      <c r="B3143" s="7">
        <v>2025</v>
      </c>
      <c r="C3143" s="296" t="s">
        <v>23</v>
      </c>
      <c r="D3143" s="307">
        <v>2018</v>
      </c>
      <c r="E3143" s="307" t="s">
        <v>194</v>
      </c>
      <c r="F3143" s="65">
        <f t="shared" si="193"/>
        <v>7</v>
      </c>
      <c r="G3143" s="66" t="str">
        <f t="shared" si="194"/>
        <v>2013+</v>
      </c>
      <c r="H3143" s="67" t="str">
        <f t="shared" si="196"/>
        <v>2025-T7 CAIRP-7</v>
      </c>
      <c r="I3143" s="302">
        <v>1.7345773423492701E-2</v>
      </c>
      <c r="J3143" s="305">
        <f>VLOOKUP(H3143,T7_ReductionFactor!$G$10:$H$3591,2,FALSE)</f>
        <v>0.71227877831438791</v>
      </c>
      <c r="K3143" s="75">
        <f t="shared" si="195"/>
        <v>1.235502630300356E-2</v>
      </c>
      <c r="L3143" s="11"/>
    </row>
    <row r="3144" spans="1:12" ht="16.149999999999999" customHeight="1" x14ac:dyDescent="0.25">
      <c r="A3144" s="9" t="s">
        <v>192</v>
      </c>
      <c r="B3144" s="7">
        <v>2025</v>
      </c>
      <c r="C3144" s="296" t="s">
        <v>23</v>
      </c>
      <c r="D3144" s="307">
        <v>2017</v>
      </c>
      <c r="E3144" s="307" t="s">
        <v>194</v>
      </c>
      <c r="F3144" s="65">
        <f t="shared" si="193"/>
        <v>8</v>
      </c>
      <c r="G3144" s="66" t="str">
        <f t="shared" si="194"/>
        <v>2013+</v>
      </c>
      <c r="H3144" s="67" t="str">
        <f t="shared" si="196"/>
        <v>2025-T7 CAIRP-8</v>
      </c>
      <c r="I3144" s="302">
        <v>4.0326704454428298E-2</v>
      </c>
      <c r="J3144" s="305">
        <f>VLOOKUP(H3144,T7_ReductionFactor!$G$10:$H$3591,2,FALSE)</f>
        <v>0.70604459639904193</v>
      </c>
      <c r="K3144" s="75">
        <f t="shared" si="195"/>
        <v>2.8472451770630274E-2</v>
      </c>
      <c r="L3144" s="11"/>
    </row>
    <row r="3145" spans="1:12" ht="16.149999999999999" customHeight="1" x14ac:dyDescent="0.25">
      <c r="A3145" s="9" t="s">
        <v>192</v>
      </c>
      <c r="B3145" s="7">
        <v>2025</v>
      </c>
      <c r="C3145" s="296" t="s">
        <v>23</v>
      </c>
      <c r="D3145" s="307">
        <v>2016</v>
      </c>
      <c r="E3145" s="307" t="s">
        <v>194</v>
      </c>
      <c r="F3145" s="65">
        <f t="shared" ref="F3145:F3208" si="197">B3145-D3145</f>
        <v>9</v>
      </c>
      <c r="G3145" s="66" t="str">
        <f t="shared" ref="G3145:G3208" si="198">IF(D3145&lt;1998,"Pre1997",IF(D3145&lt;2008,"1997-06",IF(D3145&lt;2011,"2007-09",IF(D3145&lt;2014,"2010-12","2013+"))))</f>
        <v>2013+</v>
      </c>
      <c r="H3145" s="67" t="str">
        <f t="shared" si="196"/>
        <v>2025-T7 CAIRP-9</v>
      </c>
      <c r="I3145" s="302">
        <v>7.3754128117899095E-2</v>
      </c>
      <c r="J3145" s="305">
        <f>VLOOKUP(H3145,T7_ReductionFactor!$G$10:$H$3591,2,FALSE)</f>
        <v>0.70553771918684549</v>
      </c>
      <c r="K3145" s="75">
        <f t="shared" ref="K3145:K3208" si="199">I3145*J3145</f>
        <v>5.2036319332916914E-2</v>
      </c>
      <c r="L3145" s="11"/>
    </row>
    <row r="3146" spans="1:12" ht="16.149999999999999" customHeight="1" x14ac:dyDescent="0.25">
      <c r="A3146" s="9" t="s">
        <v>192</v>
      </c>
      <c r="B3146" s="7">
        <v>2025</v>
      </c>
      <c r="C3146" s="296" t="s">
        <v>23</v>
      </c>
      <c r="D3146" s="307">
        <v>2015</v>
      </c>
      <c r="E3146" s="307" t="s">
        <v>194</v>
      </c>
      <c r="F3146" s="65">
        <f t="shared" si="197"/>
        <v>10</v>
      </c>
      <c r="G3146" s="66" t="str">
        <f t="shared" si="198"/>
        <v>2013+</v>
      </c>
      <c r="H3146" s="67" t="str">
        <f t="shared" ref="H3146:H3209" si="200">CONCATENATE(B3146,"-",C3146,"-",F3146)</f>
        <v>2025-T7 CAIRP-10</v>
      </c>
      <c r="I3146" s="302">
        <v>3.10657211573236E-2</v>
      </c>
      <c r="J3146" s="305">
        <f>VLOOKUP(H3146,T7_ReductionFactor!$G$10:$H$3591,2,FALSE)</f>
        <v>0.70553771918684549</v>
      </c>
      <c r="K3146" s="75">
        <f t="shared" si="199"/>
        <v>2.1918038050232621E-2</v>
      </c>
      <c r="L3146" s="11"/>
    </row>
    <row r="3147" spans="1:12" ht="16.149999999999999" customHeight="1" x14ac:dyDescent="0.25">
      <c r="A3147" s="9" t="s">
        <v>192</v>
      </c>
      <c r="B3147" s="7">
        <v>2025</v>
      </c>
      <c r="C3147" s="296" t="s">
        <v>23</v>
      </c>
      <c r="D3147" s="307">
        <v>2014</v>
      </c>
      <c r="E3147" s="307" t="s">
        <v>194</v>
      </c>
      <c r="F3147" s="65">
        <f t="shared" si="197"/>
        <v>11</v>
      </c>
      <c r="G3147" s="66" t="str">
        <f t="shared" si="198"/>
        <v>2013+</v>
      </c>
      <c r="H3147" s="67" t="str">
        <f t="shared" si="200"/>
        <v>2025-T7 CAIRP-11</v>
      </c>
      <c r="I3147" s="302">
        <v>1.62332961406862E-2</v>
      </c>
      <c r="J3147" s="305">
        <f>VLOOKUP(H3147,T7_ReductionFactor!$G$10:$H$3591,2,FALSE)</f>
        <v>0.70553771918684549</v>
      </c>
      <c r="K3147" s="75">
        <f t="shared" si="199"/>
        <v>1.1453202733984362E-2</v>
      </c>
      <c r="L3147" s="11"/>
    </row>
    <row r="3148" spans="1:12" ht="16.149999999999999" customHeight="1" x14ac:dyDescent="0.25">
      <c r="A3148" s="9" t="s">
        <v>192</v>
      </c>
      <c r="B3148" s="7">
        <v>2025</v>
      </c>
      <c r="C3148" s="296" t="s">
        <v>23</v>
      </c>
      <c r="D3148" s="307">
        <v>2013</v>
      </c>
      <c r="E3148" s="307" t="s">
        <v>194</v>
      </c>
      <c r="F3148" s="65">
        <f t="shared" si="197"/>
        <v>12</v>
      </c>
      <c r="G3148" s="66" t="str">
        <f t="shared" si="198"/>
        <v>2010-12</v>
      </c>
      <c r="H3148" s="67" t="str">
        <f t="shared" si="200"/>
        <v>2025-T7 CAIRP-12</v>
      </c>
      <c r="I3148" s="302">
        <v>1.2449450059089101E-2</v>
      </c>
      <c r="J3148" s="305">
        <f>VLOOKUP(H3148,T7_ReductionFactor!$G$10:$H$3591,2,FALSE)</f>
        <v>0.68041741646726039</v>
      </c>
      <c r="K3148" s="75">
        <f t="shared" si="199"/>
        <v>8.4708226456435883E-3</v>
      </c>
      <c r="L3148" s="11"/>
    </row>
    <row r="3149" spans="1:12" ht="16.149999999999999" customHeight="1" x14ac:dyDescent="0.25">
      <c r="A3149" s="9" t="s">
        <v>192</v>
      </c>
      <c r="B3149" s="7">
        <v>2025</v>
      </c>
      <c r="C3149" s="296" t="s">
        <v>23</v>
      </c>
      <c r="D3149" s="307">
        <v>2012</v>
      </c>
      <c r="E3149" s="307" t="s">
        <v>194</v>
      </c>
      <c r="F3149" s="65">
        <f t="shared" si="197"/>
        <v>13</v>
      </c>
      <c r="G3149" s="66" t="str">
        <f t="shared" si="198"/>
        <v>2010-12</v>
      </c>
      <c r="H3149" s="67" t="str">
        <f t="shared" si="200"/>
        <v>2025-T7 CAIRP-13</v>
      </c>
      <c r="I3149" s="302">
        <v>1.0564942993854E-2</v>
      </c>
      <c r="J3149" s="305">
        <f>VLOOKUP(H3149,T7_ReductionFactor!$G$10:$H$3591,2,FALSE)</f>
        <v>0.68041741646726039</v>
      </c>
      <c r="K3149" s="75">
        <f t="shared" si="199"/>
        <v>7.1885712170020218E-3</v>
      </c>
      <c r="L3149" s="11"/>
    </row>
    <row r="3150" spans="1:12" ht="16.149999999999999" customHeight="1" x14ac:dyDescent="0.25">
      <c r="A3150" s="9" t="s">
        <v>192</v>
      </c>
      <c r="B3150" s="7">
        <v>2025</v>
      </c>
      <c r="C3150" s="296" t="s">
        <v>24</v>
      </c>
      <c r="D3150" s="307">
        <v>2026</v>
      </c>
      <c r="E3150" s="307" t="s">
        <v>194</v>
      </c>
      <c r="F3150" s="65">
        <f t="shared" si="197"/>
        <v>-1</v>
      </c>
      <c r="G3150" s="66" t="str">
        <f t="shared" si="198"/>
        <v>2013+</v>
      </c>
      <c r="H3150" s="67" t="str">
        <f t="shared" si="200"/>
        <v>2025-T7 CAIRP Construction--1</v>
      </c>
      <c r="I3150" s="302">
        <v>3.5988316033716702E-5</v>
      </c>
      <c r="J3150" s="305">
        <f>VLOOKUP(H3150,T7_ReductionFactor!$G$10:$H$3591,2,FALSE)</f>
        <v>1</v>
      </c>
      <c r="K3150" s="75">
        <f t="shared" si="199"/>
        <v>3.5988316033716702E-5</v>
      </c>
      <c r="L3150" s="11"/>
    </row>
    <row r="3151" spans="1:12" ht="16.149999999999999" customHeight="1" x14ac:dyDescent="0.25">
      <c r="A3151" s="9" t="s">
        <v>192</v>
      </c>
      <c r="B3151" s="7">
        <v>2025</v>
      </c>
      <c r="C3151" s="296" t="s">
        <v>24</v>
      </c>
      <c r="D3151" s="307">
        <v>2025</v>
      </c>
      <c r="E3151" s="307" t="s">
        <v>194</v>
      </c>
      <c r="F3151" s="65">
        <f t="shared" si="197"/>
        <v>0</v>
      </c>
      <c r="G3151" s="66" t="str">
        <f t="shared" si="198"/>
        <v>2013+</v>
      </c>
      <c r="H3151" s="67" t="str">
        <f t="shared" si="200"/>
        <v>2025-T7 CAIRP Construction-0</v>
      </c>
      <c r="I3151" s="302">
        <v>1.76428465725657E-4</v>
      </c>
      <c r="J3151" s="305">
        <f>VLOOKUP(H3151,T7_ReductionFactor!$G$10:$H$3591,2,FALSE)</f>
        <v>0.88890430403444431</v>
      </c>
      <c r="K3151" s="75">
        <f t="shared" si="199"/>
        <v>1.5682802253772995E-4</v>
      </c>
      <c r="L3151" s="11"/>
    </row>
    <row r="3152" spans="1:12" ht="16.149999999999999" customHeight="1" x14ac:dyDescent="0.25">
      <c r="A3152" s="9" t="s">
        <v>192</v>
      </c>
      <c r="B3152" s="7">
        <v>2025</v>
      </c>
      <c r="C3152" s="296" t="s">
        <v>24</v>
      </c>
      <c r="D3152" s="307">
        <v>2024</v>
      </c>
      <c r="E3152" s="307" t="s">
        <v>194</v>
      </c>
      <c r="F3152" s="65">
        <f t="shared" si="197"/>
        <v>1</v>
      </c>
      <c r="G3152" s="66" t="str">
        <f t="shared" si="198"/>
        <v>2013+</v>
      </c>
      <c r="H3152" s="67" t="str">
        <f t="shared" si="200"/>
        <v>2025-T7 CAIRP Construction-1</v>
      </c>
      <c r="I3152" s="302">
        <v>4.0849692082100397E-4</v>
      </c>
      <c r="J3152" s="305">
        <f>VLOOKUP(H3152,T7_ReductionFactor!$G$10:$H$3591,2,FALSE)</f>
        <v>0.82685653352265043</v>
      </c>
      <c r="K3152" s="75">
        <f t="shared" si="199"/>
        <v>3.3776834790473194E-4</v>
      </c>
      <c r="L3152" s="11"/>
    </row>
    <row r="3153" spans="1:12" ht="16.149999999999999" customHeight="1" x14ac:dyDescent="0.25">
      <c r="A3153" s="9" t="s">
        <v>192</v>
      </c>
      <c r="B3153" s="7">
        <v>2025</v>
      </c>
      <c r="C3153" s="296" t="s">
        <v>24</v>
      </c>
      <c r="D3153" s="307">
        <v>2023</v>
      </c>
      <c r="E3153" s="307" t="s">
        <v>194</v>
      </c>
      <c r="F3153" s="65">
        <f t="shared" si="197"/>
        <v>2</v>
      </c>
      <c r="G3153" s="66" t="str">
        <f t="shared" si="198"/>
        <v>2013+</v>
      </c>
      <c r="H3153" s="67" t="str">
        <f t="shared" si="200"/>
        <v>2025-T7 CAIRP Construction-2</v>
      </c>
      <c r="I3153" s="302">
        <v>5.6773934553762298E-4</v>
      </c>
      <c r="J3153" s="305">
        <f>VLOOKUP(H3153,T7_ReductionFactor!$G$10:$H$3591,2,FALSE)</f>
        <v>0.78812452044277048</v>
      </c>
      <c r="K3153" s="75">
        <f t="shared" si="199"/>
        <v>4.4744929943833149E-4</v>
      </c>
      <c r="L3153" s="11"/>
    </row>
    <row r="3154" spans="1:12" ht="16.149999999999999" customHeight="1" x14ac:dyDescent="0.25">
      <c r="A3154" s="9" t="s">
        <v>192</v>
      </c>
      <c r="B3154" s="7">
        <v>2025</v>
      </c>
      <c r="C3154" s="296" t="s">
        <v>24</v>
      </c>
      <c r="D3154" s="307">
        <v>2022</v>
      </c>
      <c r="E3154" s="307" t="s">
        <v>194</v>
      </c>
      <c r="F3154" s="65">
        <f t="shared" si="197"/>
        <v>3</v>
      </c>
      <c r="G3154" s="66" t="str">
        <f t="shared" si="198"/>
        <v>2013+</v>
      </c>
      <c r="H3154" s="67" t="str">
        <f t="shared" si="200"/>
        <v>2025-T7 CAIRP Construction-3</v>
      </c>
      <c r="I3154" s="302">
        <v>8.3219615896366797E-4</v>
      </c>
      <c r="J3154" s="305">
        <f>VLOOKUP(H3154,T7_ReductionFactor!$G$10:$H$3591,2,FALSE)</f>
        <v>0.76213333756801593</v>
      </c>
      <c r="K3154" s="75">
        <f t="shared" si="199"/>
        <v>6.3424443614226343E-4</v>
      </c>
      <c r="L3154" s="11"/>
    </row>
    <row r="3155" spans="1:12" ht="16.149999999999999" customHeight="1" x14ac:dyDescent="0.25">
      <c r="A3155" s="9" t="s">
        <v>192</v>
      </c>
      <c r="B3155" s="7">
        <v>2025</v>
      </c>
      <c r="C3155" s="296" t="s">
        <v>24</v>
      </c>
      <c r="D3155" s="307">
        <v>2021</v>
      </c>
      <c r="E3155" s="307" t="s">
        <v>194</v>
      </c>
      <c r="F3155" s="65">
        <f t="shared" si="197"/>
        <v>4</v>
      </c>
      <c r="G3155" s="66" t="str">
        <f t="shared" si="198"/>
        <v>2013+</v>
      </c>
      <c r="H3155" s="67" t="str">
        <f t="shared" si="200"/>
        <v>2025-T7 CAIRP Construction-4</v>
      </c>
      <c r="I3155" s="302">
        <v>1.09924326709979E-3</v>
      </c>
      <c r="J3155" s="305">
        <f>VLOOKUP(H3155,T7_ReductionFactor!$G$10:$H$3591,2,FALSE)</f>
        <v>0.74378165631033855</v>
      </c>
      <c r="K3155" s="75">
        <f t="shared" si="199"/>
        <v>8.1759697789146959E-4</v>
      </c>
      <c r="L3155" s="11"/>
    </row>
    <row r="3156" spans="1:12" ht="16.149999999999999" customHeight="1" x14ac:dyDescent="0.25">
      <c r="A3156" s="9" t="s">
        <v>192</v>
      </c>
      <c r="B3156" s="7">
        <v>2025</v>
      </c>
      <c r="C3156" s="296" t="s">
        <v>24</v>
      </c>
      <c r="D3156" s="307">
        <v>2020</v>
      </c>
      <c r="E3156" s="307" t="s">
        <v>194</v>
      </c>
      <c r="F3156" s="65">
        <f t="shared" si="197"/>
        <v>5</v>
      </c>
      <c r="G3156" s="66" t="str">
        <f t="shared" si="198"/>
        <v>2013+</v>
      </c>
      <c r="H3156" s="67" t="str">
        <f t="shared" si="200"/>
        <v>2025-T7 CAIRP Construction-5</v>
      </c>
      <c r="I3156" s="302">
        <v>1.23936833989757E-3</v>
      </c>
      <c r="J3156" s="305">
        <f>VLOOKUP(H3156,T7_ReductionFactor!$G$10:$H$3591,2,FALSE)</f>
        <v>0.7303231430774384</v>
      </c>
      <c r="K3156" s="75">
        <f t="shared" si="199"/>
        <v>9.0513938142466031E-4</v>
      </c>
      <c r="L3156" s="11"/>
    </row>
    <row r="3157" spans="1:12" ht="16.149999999999999" customHeight="1" x14ac:dyDescent="0.25">
      <c r="A3157" s="9" t="s">
        <v>192</v>
      </c>
      <c r="B3157" s="7">
        <v>2025</v>
      </c>
      <c r="C3157" s="296" t="s">
        <v>24</v>
      </c>
      <c r="D3157" s="307">
        <v>2019</v>
      </c>
      <c r="E3157" s="307" t="s">
        <v>194</v>
      </c>
      <c r="F3157" s="65">
        <f t="shared" si="197"/>
        <v>6</v>
      </c>
      <c r="G3157" s="66" t="str">
        <f t="shared" si="198"/>
        <v>2013+</v>
      </c>
      <c r="H3157" s="67" t="str">
        <f t="shared" si="200"/>
        <v>2025-T7 CAIRP Construction-6</v>
      </c>
      <c r="I3157" s="302">
        <v>1.2132503085267999E-3</v>
      </c>
      <c r="J3157" s="305">
        <f>VLOOKUP(H3157,T7_ReductionFactor!$G$10:$H$3591,2,FALSE)</f>
        <v>0.72015452940023084</v>
      </c>
      <c r="K3157" s="75">
        <f t="shared" si="199"/>
        <v>8.7372770498180246E-4</v>
      </c>
      <c r="L3157" s="11"/>
    </row>
    <row r="3158" spans="1:12" ht="16.149999999999999" customHeight="1" x14ac:dyDescent="0.25">
      <c r="A3158" s="9" t="s">
        <v>192</v>
      </c>
      <c r="B3158" s="7">
        <v>2025</v>
      </c>
      <c r="C3158" s="296" t="s">
        <v>24</v>
      </c>
      <c r="D3158" s="307">
        <v>2018</v>
      </c>
      <c r="E3158" s="307" t="s">
        <v>194</v>
      </c>
      <c r="F3158" s="65">
        <f t="shared" si="197"/>
        <v>7</v>
      </c>
      <c r="G3158" s="66" t="str">
        <f t="shared" si="198"/>
        <v>2013+</v>
      </c>
      <c r="H3158" s="67" t="str">
        <f t="shared" si="200"/>
        <v>2025-T7 CAIRP Construction-7</v>
      </c>
      <c r="I3158" s="302">
        <v>1.0510217264556199E-3</v>
      </c>
      <c r="J3158" s="305">
        <f>VLOOKUP(H3158,T7_ReductionFactor!$G$10:$H$3591,2,FALSE)</f>
        <v>0.71227877831438791</v>
      </c>
      <c r="K3158" s="75">
        <f t="shared" si="199"/>
        <v>7.4862047130168775E-4</v>
      </c>
      <c r="L3158" s="11"/>
    </row>
    <row r="3159" spans="1:12" ht="16.149999999999999" customHeight="1" x14ac:dyDescent="0.25">
      <c r="A3159" s="9" t="s">
        <v>192</v>
      </c>
      <c r="B3159" s="7">
        <v>2025</v>
      </c>
      <c r="C3159" s="296" t="s">
        <v>24</v>
      </c>
      <c r="D3159" s="307">
        <v>2017</v>
      </c>
      <c r="E3159" s="307" t="s">
        <v>194</v>
      </c>
      <c r="F3159" s="65">
        <f t="shared" si="197"/>
        <v>8</v>
      </c>
      <c r="G3159" s="66" t="str">
        <f t="shared" si="198"/>
        <v>2013+</v>
      </c>
      <c r="H3159" s="67" t="str">
        <f t="shared" si="200"/>
        <v>2025-T7 CAIRP Construction-8</v>
      </c>
      <c r="I3159" s="302">
        <v>9.0643769993372497E-4</v>
      </c>
      <c r="J3159" s="305">
        <f>VLOOKUP(H3159,T7_ReductionFactor!$G$10:$H$3591,2,FALSE)</f>
        <v>0.70604459639904193</v>
      </c>
      <c r="K3159" s="75">
        <f t="shared" si="199"/>
        <v>6.3998544001058269E-4</v>
      </c>
      <c r="L3159" s="11"/>
    </row>
    <row r="3160" spans="1:12" ht="16.149999999999999" customHeight="1" x14ac:dyDescent="0.25">
      <c r="A3160" s="9" t="s">
        <v>192</v>
      </c>
      <c r="B3160" s="7">
        <v>2025</v>
      </c>
      <c r="C3160" s="296" t="s">
        <v>24</v>
      </c>
      <c r="D3160" s="307">
        <v>2016</v>
      </c>
      <c r="E3160" s="307" t="s">
        <v>194</v>
      </c>
      <c r="F3160" s="65">
        <f t="shared" si="197"/>
        <v>9</v>
      </c>
      <c r="G3160" s="66" t="str">
        <f t="shared" si="198"/>
        <v>2013+</v>
      </c>
      <c r="H3160" s="67" t="str">
        <f t="shared" si="200"/>
        <v>2025-T7 CAIRP Construction-9</v>
      </c>
      <c r="I3160" s="302">
        <v>2.8248008394886602E-3</v>
      </c>
      <c r="J3160" s="305">
        <f>VLOOKUP(H3160,T7_ReductionFactor!$G$10:$H$3591,2,FALSE)</f>
        <v>0.70553771918684549</v>
      </c>
      <c r="K3160" s="75">
        <f t="shared" si="199"/>
        <v>1.9930035414499159E-3</v>
      </c>
      <c r="L3160" s="11"/>
    </row>
    <row r="3161" spans="1:12" ht="16.149999999999999" customHeight="1" x14ac:dyDescent="0.25">
      <c r="A3161" s="9" t="s">
        <v>192</v>
      </c>
      <c r="B3161" s="7">
        <v>2025</v>
      </c>
      <c r="C3161" s="296" t="s">
        <v>24</v>
      </c>
      <c r="D3161" s="307">
        <v>2015</v>
      </c>
      <c r="E3161" s="307" t="s">
        <v>194</v>
      </c>
      <c r="F3161" s="65">
        <f t="shared" si="197"/>
        <v>10</v>
      </c>
      <c r="G3161" s="66" t="str">
        <f t="shared" si="198"/>
        <v>2013+</v>
      </c>
      <c r="H3161" s="67" t="str">
        <f t="shared" si="200"/>
        <v>2025-T7 CAIRP Construction-10</v>
      </c>
      <c r="I3161" s="302">
        <v>1.9016509378864E-3</v>
      </c>
      <c r="J3161" s="305">
        <f>VLOOKUP(H3161,T7_ReductionFactor!$G$10:$H$3591,2,FALSE)</f>
        <v>0.70553771918684549</v>
      </c>
      <c r="K3161" s="75">
        <f t="shared" si="199"/>
        <v>1.3416864654058963E-3</v>
      </c>
      <c r="L3161" s="11"/>
    </row>
    <row r="3162" spans="1:12" ht="16.149999999999999" customHeight="1" x14ac:dyDescent="0.25">
      <c r="A3162" s="9" t="s">
        <v>192</v>
      </c>
      <c r="B3162" s="7">
        <v>2025</v>
      </c>
      <c r="C3162" s="296" t="s">
        <v>24</v>
      </c>
      <c r="D3162" s="307">
        <v>2014</v>
      </c>
      <c r="E3162" s="307" t="s">
        <v>194</v>
      </c>
      <c r="F3162" s="65">
        <f t="shared" si="197"/>
        <v>11</v>
      </c>
      <c r="G3162" s="66" t="str">
        <f t="shared" si="198"/>
        <v>2013+</v>
      </c>
      <c r="H3162" s="67" t="str">
        <f t="shared" si="200"/>
        <v>2025-T7 CAIRP Construction-11</v>
      </c>
      <c r="I3162" s="302">
        <v>7.5006621490121897E-4</v>
      </c>
      <c r="J3162" s="305">
        <f>VLOOKUP(H3162,T7_ReductionFactor!$G$10:$H$3591,2,FALSE)</f>
        <v>0.70553771918684549</v>
      </c>
      <c r="K3162" s="75">
        <f t="shared" si="199"/>
        <v>5.2920000650051634E-4</v>
      </c>
      <c r="L3162" s="11"/>
    </row>
    <row r="3163" spans="1:12" ht="16.149999999999999" customHeight="1" x14ac:dyDescent="0.25">
      <c r="A3163" s="9" t="s">
        <v>192</v>
      </c>
      <c r="B3163" s="7">
        <v>2025</v>
      </c>
      <c r="C3163" s="296" t="s">
        <v>24</v>
      </c>
      <c r="D3163" s="307">
        <v>2013</v>
      </c>
      <c r="E3163" s="307" t="s">
        <v>194</v>
      </c>
      <c r="F3163" s="65">
        <f t="shared" si="197"/>
        <v>12</v>
      </c>
      <c r="G3163" s="66" t="str">
        <f t="shared" si="198"/>
        <v>2010-12</v>
      </c>
      <c r="H3163" s="67" t="str">
        <f t="shared" si="200"/>
        <v>2025-T7 CAIRP Construction-12</v>
      </c>
      <c r="I3163" s="302">
        <v>5.7341017138560699E-4</v>
      </c>
      <c r="J3163" s="305">
        <f>VLOOKUP(H3163,T7_ReductionFactor!$G$10:$H$3591,2,FALSE)</f>
        <v>0.68041741646726039</v>
      </c>
      <c r="K3163" s="75">
        <f t="shared" si="199"/>
        <v>3.9015826739024372E-4</v>
      </c>
      <c r="L3163" s="11"/>
    </row>
    <row r="3164" spans="1:12" ht="16.149999999999999" customHeight="1" x14ac:dyDescent="0.25">
      <c r="A3164" s="9" t="s">
        <v>192</v>
      </c>
      <c r="B3164" s="7">
        <v>2025</v>
      </c>
      <c r="C3164" s="296" t="s">
        <v>24</v>
      </c>
      <c r="D3164" s="307">
        <v>2012</v>
      </c>
      <c r="E3164" s="307" t="s">
        <v>194</v>
      </c>
      <c r="F3164" s="65">
        <f t="shared" si="197"/>
        <v>13</v>
      </c>
      <c r="G3164" s="66" t="str">
        <f t="shared" si="198"/>
        <v>2010-12</v>
      </c>
      <c r="H3164" s="67" t="str">
        <f t="shared" si="200"/>
        <v>2025-T7 CAIRP Construction-13</v>
      </c>
      <c r="I3164" s="302">
        <v>4.5879999811149203E-4</v>
      </c>
      <c r="J3164" s="305">
        <f>VLOOKUP(H3164,T7_ReductionFactor!$G$10:$H$3591,2,FALSE)</f>
        <v>0.68041741646726039</v>
      </c>
      <c r="K3164" s="75">
        <f t="shared" si="199"/>
        <v>3.1217550939020535E-4</v>
      </c>
      <c r="L3164" s="11"/>
    </row>
    <row r="3165" spans="1:12" ht="16.149999999999999" customHeight="1" x14ac:dyDescent="0.25">
      <c r="A3165" s="9" t="s">
        <v>192</v>
      </c>
      <c r="B3165" s="7">
        <v>2025</v>
      </c>
      <c r="C3165" s="296" t="s">
        <v>25</v>
      </c>
      <c r="D3165" s="307">
        <v>2026</v>
      </c>
      <c r="E3165" s="307" t="s">
        <v>194</v>
      </c>
      <c r="F3165" s="65">
        <f t="shared" si="197"/>
        <v>-1</v>
      </c>
      <c r="G3165" s="66" t="str">
        <f t="shared" si="198"/>
        <v>2013+</v>
      </c>
      <c r="H3165" s="67" t="str">
        <f t="shared" si="200"/>
        <v>2025-T7 Motor Coach--1</v>
      </c>
      <c r="I3165" s="302">
        <v>2.2257270462539901E-5</v>
      </c>
      <c r="J3165" s="305">
        <f>VLOOKUP(H3165,T7_ReductionFactor!$G$10:$H$3591,2,FALSE)</f>
        <v>0.96892963943458321</v>
      </c>
      <c r="K3165" s="75">
        <f t="shared" si="199"/>
        <v>2.1565729044066786E-5</v>
      </c>
      <c r="L3165" s="11"/>
    </row>
    <row r="3166" spans="1:12" ht="16.149999999999999" customHeight="1" x14ac:dyDescent="0.25">
      <c r="A3166" s="9" t="s">
        <v>192</v>
      </c>
      <c r="B3166" s="7">
        <v>2025</v>
      </c>
      <c r="C3166" s="296" t="s">
        <v>25</v>
      </c>
      <c r="D3166" s="307">
        <v>2025</v>
      </c>
      <c r="E3166" s="307" t="s">
        <v>194</v>
      </c>
      <c r="F3166" s="65">
        <f t="shared" si="197"/>
        <v>0</v>
      </c>
      <c r="G3166" s="66" t="str">
        <f t="shared" si="198"/>
        <v>2013+</v>
      </c>
      <c r="H3166" s="67" t="str">
        <f t="shared" si="200"/>
        <v>2025-T7 Motor Coach-0</v>
      </c>
      <c r="I3166" s="302">
        <v>3.0389603116882599E-4</v>
      </c>
      <c r="J3166" s="305">
        <f>VLOOKUP(H3166,T7_ReductionFactor!$G$10:$H$3591,2,FALSE)</f>
        <v>0.91122217410389383</v>
      </c>
      <c r="K3166" s="75">
        <f t="shared" si="199"/>
        <v>2.769168022232023E-4</v>
      </c>
      <c r="L3166" s="11"/>
    </row>
    <row r="3167" spans="1:12" ht="16.149999999999999" customHeight="1" x14ac:dyDescent="0.25">
      <c r="A3167" s="9" t="s">
        <v>192</v>
      </c>
      <c r="B3167" s="7">
        <v>2025</v>
      </c>
      <c r="C3167" s="296" t="s">
        <v>25</v>
      </c>
      <c r="D3167" s="307">
        <v>2024</v>
      </c>
      <c r="E3167" s="307" t="s">
        <v>194</v>
      </c>
      <c r="F3167" s="65">
        <f t="shared" si="197"/>
        <v>1</v>
      </c>
      <c r="G3167" s="66" t="str">
        <f t="shared" si="198"/>
        <v>2013+</v>
      </c>
      <c r="H3167" s="67" t="str">
        <f t="shared" si="200"/>
        <v>2025-T7 Motor Coach-1</v>
      </c>
      <c r="I3167" s="302">
        <v>1.44935677500458E-4</v>
      </c>
      <c r="J3167" s="305">
        <f>VLOOKUP(H3167,T7_ReductionFactor!$G$10:$H$3591,2,FALSE)</f>
        <v>0.86940080976100598</v>
      </c>
      <c r="K3167" s="75">
        <f t="shared" si="199"/>
        <v>1.2600719538215821E-4</v>
      </c>
      <c r="L3167" s="11"/>
    </row>
    <row r="3168" spans="1:12" ht="16.149999999999999" customHeight="1" x14ac:dyDescent="0.25">
      <c r="A3168" s="9" t="s">
        <v>192</v>
      </c>
      <c r="B3168" s="7">
        <v>2025</v>
      </c>
      <c r="C3168" s="296" t="s">
        <v>25</v>
      </c>
      <c r="D3168" s="307">
        <v>2023</v>
      </c>
      <c r="E3168" s="307" t="s">
        <v>194</v>
      </c>
      <c r="F3168" s="65">
        <f t="shared" si="197"/>
        <v>2</v>
      </c>
      <c r="G3168" s="66" t="str">
        <f t="shared" si="198"/>
        <v>2013+</v>
      </c>
      <c r="H3168" s="67" t="str">
        <f t="shared" si="200"/>
        <v>2025-T7 Motor Coach-2</v>
      </c>
      <c r="I3168" s="302">
        <v>1.1063410084644E-4</v>
      </c>
      <c r="J3168" s="305">
        <f>VLOOKUP(H3168,T7_ReductionFactor!$G$10:$H$3591,2,FALSE)</f>
        <v>0.83769937226186031</v>
      </c>
      <c r="K3168" s="75">
        <f t="shared" si="199"/>
        <v>9.2678116829818141E-5</v>
      </c>
      <c r="L3168" s="11"/>
    </row>
    <row r="3169" spans="1:12" ht="16.149999999999999" customHeight="1" x14ac:dyDescent="0.25">
      <c r="A3169" s="9" t="s">
        <v>192</v>
      </c>
      <c r="B3169" s="7">
        <v>2025</v>
      </c>
      <c r="C3169" s="296" t="s">
        <v>25</v>
      </c>
      <c r="D3169" s="307">
        <v>2022</v>
      </c>
      <c r="E3169" s="307" t="s">
        <v>194</v>
      </c>
      <c r="F3169" s="65">
        <f t="shared" si="197"/>
        <v>3</v>
      </c>
      <c r="G3169" s="66" t="str">
        <f t="shared" si="198"/>
        <v>2013+</v>
      </c>
      <c r="H3169" s="67" t="str">
        <f t="shared" si="200"/>
        <v>2025-T7 Motor Coach-3</v>
      </c>
      <c r="I3169" s="302">
        <v>2.86595283163848E-4</v>
      </c>
      <c r="J3169" s="305">
        <f>VLOOKUP(H3169,T7_ReductionFactor!$G$10:$H$3591,2,FALSE)</f>
        <v>0.81284109052704367</v>
      </c>
      <c r="K3169" s="75">
        <f t="shared" si="199"/>
        <v>2.3295642250680909E-4</v>
      </c>
      <c r="L3169" s="11"/>
    </row>
    <row r="3170" spans="1:12" ht="16.149999999999999" customHeight="1" x14ac:dyDescent="0.25">
      <c r="A3170" s="9" t="s">
        <v>192</v>
      </c>
      <c r="B3170" s="7">
        <v>2025</v>
      </c>
      <c r="C3170" s="296" t="s">
        <v>25</v>
      </c>
      <c r="D3170" s="307">
        <v>2021</v>
      </c>
      <c r="E3170" s="307" t="s">
        <v>194</v>
      </c>
      <c r="F3170" s="65">
        <f t="shared" si="197"/>
        <v>4</v>
      </c>
      <c r="G3170" s="66" t="str">
        <f t="shared" si="198"/>
        <v>2013+</v>
      </c>
      <c r="H3170" s="67" t="str">
        <f t="shared" si="200"/>
        <v>2025-T7 Motor Coach-4</v>
      </c>
      <c r="I3170" s="302">
        <v>3.6585037719227701E-4</v>
      </c>
      <c r="J3170" s="305">
        <f>VLOOKUP(H3170,T7_ReductionFactor!$G$10:$H$3591,2,FALSE)</f>
        <v>0.7928260459715567</v>
      </c>
      <c r="K3170" s="75">
        <f t="shared" si="199"/>
        <v>2.9005570796655555E-4</v>
      </c>
      <c r="L3170" s="11"/>
    </row>
    <row r="3171" spans="1:12" ht="16.149999999999999" customHeight="1" x14ac:dyDescent="0.25">
      <c r="A3171" s="9" t="s">
        <v>192</v>
      </c>
      <c r="B3171" s="7">
        <v>2025</v>
      </c>
      <c r="C3171" s="296" t="s">
        <v>25</v>
      </c>
      <c r="D3171" s="307">
        <v>2020</v>
      </c>
      <c r="E3171" s="307" t="s">
        <v>194</v>
      </c>
      <c r="F3171" s="65">
        <f t="shared" si="197"/>
        <v>5</v>
      </c>
      <c r="G3171" s="66" t="str">
        <f t="shared" si="198"/>
        <v>2013+</v>
      </c>
      <c r="H3171" s="67" t="str">
        <f t="shared" si="200"/>
        <v>2025-T7 Motor Coach-5</v>
      </c>
      <c r="I3171" s="302">
        <v>4.0619035772157498E-4</v>
      </c>
      <c r="J3171" s="305">
        <f>VLOOKUP(H3171,T7_ReductionFactor!$G$10:$H$3591,2,FALSE)</f>
        <v>0.77636444577561803</v>
      </c>
      <c r="K3171" s="75">
        <f t="shared" si="199"/>
        <v>3.1535175195191058E-4</v>
      </c>
      <c r="L3171" s="11"/>
    </row>
    <row r="3172" spans="1:12" ht="16.149999999999999" customHeight="1" x14ac:dyDescent="0.25">
      <c r="A3172" s="9" t="s">
        <v>192</v>
      </c>
      <c r="B3172" s="7">
        <v>2025</v>
      </c>
      <c r="C3172" s="296" t="s">
        <v>25</v>
      </c>
      <c r="D3172" s="307">
        <v>2019</v>
      </c>
      <c r="E3172" s="307" t="s">
        <v>194</v>
      </c>
      <c r="F3172" s="65">
        <f t="shared" si="197"/>
        <v>6</v>
      </c>
      <c r="G3172" s="66" t="str">
        <f t="shared" si="198"/>
        <v>2013+</v>
      </c>
      <c r="H3172" s="67" t="str">
        <f t="shared" si="200"/>
        <v>2025-T7 Motor Coach-6</v>
      </c>
      <c r="I3172" s="302">
        <v>4.2438326040728202E-4</v>
      </c>
      <c r="J3172" s="305">
        <f>VLOOKUP(H3172,T7_ReductionFactor!$G$10:$H$3591,2,FALSE)</f>
        <v>0.76258713369069109</v>
      </c>
      <c r="K3172" s="75">
        <f t="shared" si="199"/>
        <v>3.2362921414029933E-4</v>
      </c>
      <c r="L3172" s="11"/>
    </row>
    <row r="3173" spans="1:12" ht="16.149999999999999" customHeight="1" x14ac:dyDescent="0.25">
      <c r="A3173" s="9" t="s">
        <v>192</v>
      </c>
      <c r="B3173" s="7">
        <v>2025</v>
      </c>
      <c r="C3173" s="296" t="s">
        <v>25</v>
      </c>
      <c r="D3173" s="307">
        <v>2018</v>
      </c>
      <c r="E3173" s="307" t="s">
        <v>194</v>
      </c>
      <c r="F3173" s="65">
        <f t="shared" si="197"/>
        <v>7</v>
      </c>
      <c r="G3173" s="66" t="str">
        <f t="shared" si="198"/>
        <v>2013+</v>
      </c>
      <c r="H3173" s="67" t="str">
        <f t="shared" si="200"/>
        <v>2025-T7 Motor Coach-7</v>
      </c>
      <c r="I3173" s="302">
        <v>3.9886322487594198E-4</v>
      </c>
      <c r="J3173" s="305">
        <f>VLOOKUP(H3173,T7_ReductionFactor!$G$10:$H$3591,2,FALSE)</f>
        <v>0.75088704056088729</v>
      </c>
      <c r="K3173" s="75">
        <f t="shared" si="199"/>
        <v>2.9950122651566775E-4</v>
      </c>
      <c r="L3173" s="11"/>
    </row>
    <row r="3174" spans="1:12" ht="16.149999999999999" customHeight="1" x14ac:dyDescent="0.25">
      <c r="A3174" s="9" t="s">
        <v>192</v>
      </c>
      <c r="B3174" s="7">
        <v>2025</v>
      </c>
      <c r="C3174" s="296" t="s">
        <v>25</v>
      </c>
      <c r="D3174" s="307">
        <v>2017</v>
      </c>
      <c r="E3174" s="307" t="s">
        <v>194</v>
      </c>
      <c r="F3174" s="65">
        <f t="shared" si="197"/>
        <v>8</v>
      </c>
      <c r="G3174" s="66" t="str">
        <f t="shared" si="198"/>
        <v>2013+</v>
      </c>
      <c r="H3174" s="67" t="str">
        <f t="shared" si="200"/>
        <v>2025-T7 Motor Coach-8</v>
      </c>
      <c r="I3174" s="302">
        <v>3.33863792322468E-4</v>
      </c>
      <c r="J3174" s="305">
        <f>VLOOKUP(H3174,T7_ReductionFactor!$G$10:$H$3591,2,FALSE)</f>
        <v>0.74082732161391329</v>
      </c>
      <c r="K3174" s="75">
        <f t="shared" si="199"/>
        <v>2.4733541905011774E-4</v>
      </c>
      <c r="L3174" s="11"/>
    </row>
    <row r="3175" spans="1:12" ht="16.149999999999999" customHeight="1" x14ac:dyDescent="0.25">
      <c r="A3175" s="9" t="s">
        <v>192</v>
      </c>
      <c r="B3175" s="7">
        <v>2025</v>
      </c>
      <c r="C3175" s="296" t="s">
        <v>25</v>
      </c>
      <c r="D3175" s="307">
        <v>2016</v>
      </c>
      <c r="E3175" s="307" t="s">
        <v>194</v>
      </c>
      <c r="F3175" s="65">
        <f t="shared" si="197"/>
        <v>9</v>
      </c>
      <c r="G3175" s="66" t="str">
        <f t="shared" si="198"/>
        <v>2013+</v>
      </c>
      <c r="H3175" s="67" t="str">
        <f t="shared" si="200"/>
        <v>2025-T7 Motor Coach-9</v>
      </c>
      <c r="I3175" s="302">
        <v>5.7365576801554001E-4</v>
      </c>
      <c r="J3175" s="305">
        <f>VLOOKUP(H3175,T7_ReductionFactor!$G$10:$H$3591,2,FALSE)</f>
        <v>0.73290789355489816</v>
      </c>
      <c r="K3175" s="75">
        <f t="shared" si="199"/>
        <v>4.2043684056188675E-4</v>
      </c>
      <c r="L3175" s="11"/>
    </row>
    <row r="3176" spans="1:12" ht="16.149999999999999" customHeight="1" x14ac:dyDescent="0.25">
      <c r="A3176" s="9" t="s">
        <v>192</v>
      </c>
      <c r="B3176" s="7">
        <v>2025</v>
      </c>
      <c r="C3176" s="296" t="s">
        <v>25</v>
      </c>
      <c r="D3176" s="307">
        <v>2015</v>
      </c>
      <c r="E3176" s="307" t="s">
        <v>194</v>
      </c>
      <c r="F3176" s="65">
        <f t="shared" si="197"/>
        <v>10</v>
      </c>
      <c r="G3176" s="66" t="str">
        <f t="shared" si="198"/>
        <v>2013+</v>
      </c>
      <c r="H3176" s="67" t="str">
        <f t="shared" si="200"/>
        <v>2025-T7 Motor Coach-10</v>
      </c>
      <c r="I3176" s="302">
        <v>1.6369910970811499E-3</v>
      </c>
      <c r="J3176" s="305">
        <f>VLOOKUP(H3176,T7_ReductionFactor!$G$10:$H$3591,2,FALSE)</f>
        <v>0.72654334314914826</v>
      </c>
      <c r="K3176" s="75">
        <f t="shared" si="199"/>
        <v>1.1893449843787306E-3</v>
      </c>
      <c r="L3176" s="11"/>
    </row>
    <row r="3177" spans="1:12" ht="16.149999999999999" customHeight="1" x14ac:dyDescent="0.25">
      <c r="A3177" s="9" t="s">
        <v>192</v>
      </c>
      <c r="B3177" s="7">
        <v>2025</v>
      </c>
      <c r="C3177" s="296" t="s">
        <v>25</v>
      </c>
      <c r="D3177" s="307">
        <v>2014</v>
      </c>
      <c r="E3177" s="307" t="s">
        <v>194</v>
      </c>
      <c r="F3177" s="65">
        <f t="shared" si="197"/>
        <v>11</v>
      </c>
      <c r="G3177" s="66" t="str">
        <f t="shared" si="198"/>
        <v>2013+</v>
      </c>
      <c r="H3177" s="67" t="str">
        <f t="shared" si="200"/>
        <v>2025-T7 Motor Coach-11</v>
      </c>
      <c r="I3177" s="302">
        <v>9.1343551010005799E-4</v>
      </c>
      <c r="J3177" s="305">
        <f>VLOOKUP(H3177,T7_ReductionFactor!$G$10:$H$3591,2,FALSE)</f>
        <v>0.72134299316265982</v>
      </c>
      <c r="K3177" s="75">
        <f t="shared" si="199"/>
        <v>6.5890030491663678E-4</v>
      </c>
      <c r="L3177" s="11"/>
    </row>
    <row r="3178" spans="1:12" ht="16.149999999999999" customHeight="1" x14ac:dyDescent="0.25">
      <c r="A3178" s="9" t="s">
        <v>192</v>
      </c>
      <c r="B3178" s="7">
        <v>2025</v>
      </c>
      <c r="C3178" s="296" t="s">
        <v>25</v>
      </c>
      <c r="D3178" s="307">
        <v>2013</v>
      </c>
      <c r="E3178" s="307" t="s">
        <v>194</v>
      </c>
      <c r="F3178" s="65">
        <f t="shared" si="197"/>
        <v>12</v>
      </c>
      <c r="G3178" s="66" t="str">
        <f t="shared" si="198"/>
        <v>2010-12</v>
      </c>
      <c r="H3178" s="67" t="str">
        <f t="shared" si="200"/>
        <v>2025-T7 Motor Coach-12</v>
      </c>
      <c r="I3178" s="302">
        <v>7.1244265786397996E-4</v>
      </c>
      <c r="J3178" s="305">
        <f>VLOOKUP(H3178,T7_ReductionFactor!$G$10:$H$3591,2,FALSE)</f>
        <v>0.68938199033203607</v>
      </c>
      <c r="K3178" s="75">
        <f t="shared" si="199"/>
        <v>4.9114513747571626E-4</v>
      </c>
      <c r="L3178" s="11"/>
    </row>
    <row r="3179" spans="1:12" ht="16.149999999999999" customHeight="1" x14ac:dyDescent="0.25">
      <c r="A3179" s="9" t="s">
        <v>192</v>
      </c>
      <c r="B3179" s="7">
        <v>2025</v>
      </c>
      <c r="C3179" s="296" t="s">
        <v>25</v>
      </c>
      <c r="D3179" s="307">
        <v>2012</v>
      </c>
      <c r="E3179" s="307" t="s">
        <v>194</v>
      </c>
      <c r="F3179" s="65">
        <f t="shared" si="197"/>
        <v>13</v>
      </c>
      <c r="G3179" s="66" t="str">
        <f t="shared" si="198"/>
        <v>2010-12</v>
      </c>
      <c r="H3179" s="67" t="str">
        <f t="shared" si="200"/>
        <v>2025-T7 Motor Coach-13</v>
      </c>
      <c r="I3179" s="302">
        <v>4.5684395353902299E-4</v>
      </c>
      <c r="J3179" s="305">
        <f>VLOOKUP(H3179,T7_ReductionFactor!$G$10:$H$3591,2,FALSE)</f>
        <v>0.68654781120496966</v>
      </c>
      <c r="K3179" s="75">
        <f t="shared" si="199"/>
        <v>3.136452163644411E-4</v>
      </c>
      <c r="L3179" s="11"/>
    </row>
    <row r="3180" spans="1:12" ht="16.149999999999999" customHeight="1" x14ac:dyDescent="0.25">
      <c r="A3180" s="9" t="s">
        <v>192</v>
      </c>
      <c r="B3180" s="7">
        <v>2025</v>
      </c>
      <c r="C3180" s="296" t="s">
        <v>26</v>
      </c>
      <c r="D3180" s="307">
        <v>2026</v>
      </c>
      <c r="E3180" s="307" t="s">
        <v>194</v>
      </c>
      <c r="F3180" s="65">
        <f t="shared" si="197"/>
        <v>-1</v>
      </c>
      <c r="G3180" s="66" t="str">
        <f t="shared" si="198"/>
        <v>2013+</v>
      </c>
      <c r="H3180" s="67" t="str">
        <f t="shared" si="200"/>
        <v>2025-T7 NNOOS--1</v>
      </c>
      <c r="I3180" s="302">
        <v>2.6416869896528201E-3</v>
      </c>
      <c r="J3180" s="305">
        <f>VLOOKUP(H3180,T7_ReductionFactor!$G$10:$H$3591,2,FALSE)</f>
        <v>1</v>
      </c>
      <c r="K3180" s="75">
        <f t="shared" si="199"/>
        <v>2.6416869896528201E-3</v>
      </c>
      <c r="L3180" s="11"/>
    </row>
    <row r="3181" spans="1:12" ht="16.149999999999999" customHeight="1" x14ac:dyDescent="0.25">
      <c r="A3181" s="9" t="s">
        <v>192</v>
      </c>
      <c r="B3181" s="7">
        <v>2025</v>
      </c>
      <c r="C3181" s="296" t="s">
        <v>26</v>
      </c>
      <c r="D3181" s="307">
        <v>2025</v>
      </c>
      <c r="E3181" s="307" t="s">
        <v>194</v>
      </c>
      <c r="F3181" s="65">
        <f t="shared" si="197"/>
        <v>0</v>
      </c>
      <c r="G3181" s="66" t="str">
        <f t="shared" si="198"/>
        <v>2013+</v>
      </c>
      <c r="H3181" s="67" t="str">
        <f t="shared" si="200"/>
        <v>2025-T7 NNOOS-0</v>
      </c>
      <c r="I3181" s="302">
        <v>1.25299319355551E-2</v>
      </c>
      <c r="J3181" s="305">
        <f>VLOOKUP(H3181,T7_ReductionFactor!$G$10:$H$3591,2,FALSE)</f>
        <v>0.88890430403444431</v>
      </c>
      <c r="K3181" s="75">
        <f t="shared" si="199"/>
        <v>1.1137910426773564E-2</v>
      </c>
      <c r="L3181" s="11"/>
    </row>
    <row r="3182" spans="1:12" ht="16.149999999999999" customHeight="1" x14ac:dyDescent="0.25">
      <c r="A3182" s="9" t="s">
        <v>192</v>
      </c>
      <c r="B3182" s="7">
        <v>2025</v>
      </c>
      <c r="C3182" s="296" t="s">
        <v>26</v>
      </c>
      <c r="D3182" s="307">
        <v>2024</v>
      </c>
      <c r="E3182" s="307" t="s">
        <v>194</v>
      </c>
      <c r="F3182" s="65">
        <f t="shared" si="197"/>
        <v>1</v>
      </c>
      <c r="G3182" s="66" t="str">
        <f t="shared" si="198"/>
        <v>2013+</v>
      </c>
      <c r="H3182" s="67" t="str">
        <f t="shared" si="200"/>
        <v>2025-T7 NNOOS-1</v>
      </c>
      <c r="I3182" s="302">
        <v>2.6223209562419799E-2</v>
      </c>
      <c r="J3182" s="305">
        <f>VLOOKUP(H3182,T7_ReductionFactor!$G$10:$H$3591,2,FALSE)</f>
        <v>0.82685653352265043</v>
      </c>
      <c r="K3182" s="75">
        <f t="shared" si="199"/>
        <v>2.1682832156620455E-2</v>
      </c>
      <c r="L3182" s="11"/>
    </row>
    <row r="3183" spans="1:12" ht="16.149999999999999" customHeight="1" x14ac:dyDescent="0.25">
      <c r="A3183" s="9" t="s">
        <v>192</v>
      </c>
      <c r="B3183" s="7">
        <v>2025</v>
      </c>
      <c r="C3183" s="296" t="s">
        <v>26</v>
      </c>
      <c r="D3183" s="307">
        <v>2023</v>
      </c>
      <c r="E3183" s="307" t="s">
        <v>194</v>
      </c>
      <c r="F3183" s="65">
        <f t="shared" si="197"/>
        <v>2</v>
      </c>
      <c r="G3183" s="66" t="str">
        <f t="shared" si="198"/>
        <v>2013+</v>
      </c>
      <c r="H3183" s="67" t="str">
        <f t="shared" si="200"/>
        <v>2025-T7 NNOOS-2</v>
      </c>
      <c r="I3183" s="302">
        <v>2.8706705237555301E-2</v>
      </c>
      <c r="J3183" s="305">
        <f>VLOOKUP(H3183,T7_ReductionFactor!$G$10:$H$3591,2,FALSE)</f>
        <v>0.78812452044277048</v>
      </c>
      <c r="K3183" s="75">
        <f t="shared" si="199"/>
        <v>2.2624458298840241E-2</v>
      </c>
      <c r="L3183" s="11"/>
    </row>
    <row r="3184" spans="1:12" ht="16.149999999999999" customHeight="1" x14ac:dyDescent="0.25">
      <c r="A3184" s="9" t="s">
        <v>192</v>
      </c>
      <c r="B3184" s="7">
        <v>2025</v>
      </c>
      <c r="C3184" s="296" t="s">
        <v>26</v>
      </c>
      <c r="D3184" s="307">
        <v>2022</v>
      </c>
      <c r="E3184" s="307" t="s">
        <v>194</v>
      </c>
      <c r="F3184" s="65">
        <f t="shared" si="197"/>
        <v>3</v>
      </c>
      <c r="G3184" s="66" t="str">
        <f t="shared" si="198"/>
        <v>2013+</v>
      </c>
      <c r="H3184" s="67" t="str">
        <f t="shared" si="200"/>
        <v>2025-T7 NNOOS-3</v>
      </c>
      <c r="I3184" s="302">
        <v>2.80295596548958E-2</v>
      </c>
      <c r="J3184" s="305">
        <f>VLOOKUP(H3184,T7_ReductionFactor!$G$10:$H$3591,2,FALSE)</f>
        <v>0.76213333756801593</v>
      </c>
      <c r="K3184" s="75">
        <f t="shared" si="199"/>
        <v>2.1362261850347539E-2</v>
      </c>
      <c r="L3184" s="11"/>
    </row>
    <row r="3185" spans="1:12" ht="16.149999999999999" customHeight="1" x14ac:dyDescent="0.25">
      <c r="A3185" s="9" t="s">
        <v>192</v>
      </c>
      <c r="B3185" s="7">
        <v>2025</v>
      </c>
      <c r="C3185" s="296" t="s">
        <v>26</v>
      </c>
      <c r="D3185" s="307">
        <v>2021</v>
      </c>
      <c r="E3185" s="307" t="s">
        <v>194</v>
      </c>
      <c r="F3185" s="65">
        <f t="shared" si="197"/>
        <v>4</v>
      </c>
      <c r="G3185" s="66" t="str">
        <f t="shared" si="198"/>
        <v>2013+</v>
      </c>
      <c r="H3185" s="67" t="str">
        <f t="shared" si="200"/>
        <v>2025-T7 NNOOS-4</v>
      </c>
      <c r="I3185" s="302">
        <v>2.6591379619237E-2</v>
      </c>
      <c r="J3185" s="305">
        <f>VLOOKUP(H3185,T7_ReductionFactor!$G$10:$H$3591,2,FALSE)</f>
        <v>0.74378165631033855</v>
      </c>
      <c r="K3185" s="75">
        <f t="shared" si="199"/>
        <v>1.9778180376773074E-2</v>
      </c>
      <c r="L3185" s="11"/>
    </row>
    <row r="3186" spans="1:12" ht="16.149999999999999" customHeight="1" x14ac:dyDescent="0.25">
      <c r="A3186" s="9" t="s">
        <v>192</v>
      </c>
      <c r="B3186" s="7">
        <v>2025</v>
      </c>
      <c r="C3186" s="296" t="s">
        <v>26</v>
      </c>
      <c r="D3186" s="307">
        <v>2020</v>
      </c>
      <c r="E3186" s="307" t="s">
        <v>194</v>
      </c>
      <c r="F3186" s="65">
        <f t="shared" si="197"/>
        <v>5</v>
      </c>
      <c r="G3186" s="66" t="str">
        <f t="shared" si="198"/>
        <v>2013+</v>
      </c>
      <c r="H3186" s="67" t="str">
        <f t="shared" si="200"/>
        <v>2025-T7 NNOOS-5</v>
      </c>
      <c r="I3186" s="302">
        <v>2.49682250987633E-2</v>
      </c>
      <c r="J3186" s="305">
        <f>VLOOKUP(H3186,T7_ReductionFactor!$G$10:$H$3591,2,FALSE)</f>
        <v>0.7303231430774384</v>
      </c>
      <c r="K3186" s="75">
        <f t="shared" si="199"/>
        <v>1.8234872631193798E-2</v>
      </c>
      <c r="L3186" s="11"/>
    </row>
    <row r="3187" spans="1:12" ht="16.149999999999999" customHeight="1" x14ac:dyDescent="0.25">
      <c r="A3187" s="9" t="s">
        <v>192</v>
      </c>
      <c r="B3187" s="7">
        <v>2025</v>
      </c>
      <c r="C3187" s="296" t="s">
        <v>26</v>
      </c>
      <c r="D3187" s="307">
        <v>2019</v>
      </c>
      <c r="E3187" s="307" t="s">
        <v>194</v>
      </c>
      <c r="F3187" s="65">
        <f t="shared" si="197"/>
        <v>6</v>
      </c>
      <c r="G3187" s="66" t="str">
        <f t="shared" si="198"/>
        <v>2013+</v>
      </c>
      <c r="H3187" s="67" t="str">
        <f t="shared" si="200"/>
        <v>2025-T7 NNOOS-6</v>
      </c>
      <c r="I3187" s="302">
        <v>2.2061546211616E-2</v>
      </c>
      <c r="J3187" s="305">
        <f>VLOOKUP(H3187,T7_ReductionFactor!$G$10:$H$3591,2,FALSE)</f>
        <v>0.72015452940023084</v>
      </c>
      <c r="K3187" s="75">
        <f t="shared" si="199"/>
        <v>1.5887722429867766E-2</v>
      </c>
      <c r="L3187" s="11"/>
    </row>
    <row r="3188" spans="1:12" ht="16.149999999999999" customHeight="1" x14ac:dyDescent="0.25">
      <c r="A3188" s="9" t="s">
        <v>192</v>
      </c>
      <c r="B3188" s="7">
        <v>2025</v>
      </c>
      <c r="C3188" s="296" t="s">
        <v>26</v>
      </c>
      <c r="D3188" s="307">
        <v>2018</v>
      </c>
      <c r="E3188" s="307" t="s">
        <v>194</v>
      </c>
      <c r="F3188" s="65">
        <f t="shared" si="197"/>
        <v>7</v>
      </c>
      <c r="G3188" s="66" t="str">
        <f t="shared" si="198"/>
        <v>2013+</v>
      </c>
      <c r="H3188" s="67" t="str">
        <f t="shared" si="200"/>
        <v>2025-T7 NNOOS-7</v>
      </c>
      <c r="I3188" s="302">
        <v>1.8380747703813601E-2</v>
      </c>
      <c r="J3188" s="305">
        <f>VLOOKUP(H3188,T7_ReductionFactor!$G$10:$H$3591,2,FALSE)</f>
        <v>0.71227877831438791</v>
      </c>
      <c r="K3188" s="75">
        <f t="shared" si="199"/>
        <v>1.3092216518977342E-2</v>
      </c>
      <c r="L3188" s="11"/>
    </row>
    <row r="3189" spans="1:12" ht="16.149999999999999" customHeight="1" x14ac:dyDescent="0.25">
      <c r="A3189" s="9" t="s">
        <v>192</v>
      </c>
      <c r="B3189" s="7">
        <v>2025</v>
      </c>
      <c r="C3189" s="296" t="s">
        <v>26</v>
      </c>
      <c r="D3189" s="307">
        <v>2017</v>
      </c>
      <c r="E3189" s="307" t="s">
        <v>194</v>
      </c>
      <c r="F3189" s="65">
        <f t="shared" si="197"/>
        <v>8</v>
      </c>
      <c r="G3189" s="66" t="str">
        <f t="shared" si="198"/>
        <v>2013+</v>
      </c>
      <c r="H3189" s="67" t="str">
        <f t="shared" si="200"/>
        <v>2025-T7 NNOOS-8</v>
      </c>
      <c r="I3189" s="302">
        <v>3.4145482225289597E-2</v>
      </c>
      <c r="J3189" s="305">
        <f>VLOOKUP(H3189,T7_ReductionFactor!$G$10:$H$3591,2,FALSE)</f>
        <v>0.70604459639904193</v>
      </c>
      <c r="K3189" s="75">
        <f t="shared" si="199"/>
        <v>2.4108233216605254E-2</v>
      </c>
      <c r="L3189" s="11"/>
    </row>
    <row r="3190" spans="1:12" ht="16.149999999999999" customHeight="1" x14ac:dyDescent="0.25">
      <c r="A3190" s="9" t="s">
        <v>192</v>
      </c>
      <c r="B3190" s="7">
        <v>2025</v>
      </c>
      <c r="C3190" s="296" t="s">
        <v>26</v>
      </c>
      <c r="D3190" s="307">
        <v>2016</v>
      </c>
      <c r="E3190" s="307" t="s">
        <v>194</v>
      </c>
      <c r="F3190" s="65">
        <f t="shared" si="197"/>
        <v>9</v>
      </c>
      <c r="G3190" s="66" t="str">
        <f t="shared" si="198"/>
        <v>2013+</v>
      </c>
      <c r="H3190" s="67" t="str">
        <f t="shared" si="200"/>
        <v>2025-T7 NNOOS-9</v>
      </c>
      <c r="I3190" s="302">
        <v>2.7899902352932202E-2</v>
      </c>
      <c r="J3190" s="305">
        <f>VLOOKUP(H3190,T7_ReductionFactor!$G$10:$H$3591,2,FALSE)</f>
        <v>0.70553771918684549</v>
      </c>
      <c r="K3190" s="75">
        <f t="shared" si="199"/>
        <v>1.9684433471623488E-2</v>
      </c>
      <c r="L3190" s="11"/>
    </row>
    <row r="3191" spans="1:12" ht="16.149999999999999" customHeight="1" x14ac:dyDescent="0.25">
      <c r="A3191" s="9" t="s">
        <v>192</v>
      </c>
      <c r="B3191" s="7">
        <v>2025</v>
      </c>
      <c r="C3191" s="296" t="s">
        <v>26</v>
      </c>
      <c r="D3191" s="307">
        <v>2015</v>
      </c>
      <c r="E3191" s="307" t="s">
        <v>194</v>
      </c>
      <c r="F3191" s="65">
        <f t="shared" si="197"/>
        <v>10</v>
      </c>
      <c r="G3191" s="66" t="str">
        <f t="shared" si="198"/>
        <v>2013+</v>
      </c>
      <c r="H3191" s="67" t="str">
        <f t="shared" si="200"/>
        <v>2025-T7 NNOOS-10</v>
      </c>
      <c r="I3191" s="302">
        <v>1.29489439247602E-2</v>
      </c>
      <c r="J3191" s="305">
        <f>VLOOKUP(H3191,T7_ReductionFactor!$G$10:$H$3591,2,FALSE)</f>
        <v>0.70553771918684549</v>
      </c>
      <c r="K3191" s="75">
        <f t="shared" si="199"/>
        <v>9.1359683625536706E-3</v>
      </c>
      <c r="L3191" s="11"/>
    </row>
    <row r="3192" spans="1:12" ht="16.149999999999999" customHeight="1" x14ac:dyDescent="0.25">
      <c r="A3192" s="9" t="s">
        <v>192</v>
      </c>
      <c r="B3192" s="7">
        <v>2025</v>
      </c>
      <c r="C3192" s="296" t="s">
        <v>26</v>
      </c>
      <c r="D3192" s="307">
        <v>2014</v>
      </c>
      <c r="E3192" s="307" t="s">
        <v>194</v>
      </c>
      <c r="F3192" s="65">
        <f t="shared" si="197"/>
        <v>11</v>
      </c>
      <c r="G3192" s="66" t="str">
        <f t="shared" si="198"/>
        <v>2013+</v>
      </c>
      <c r="H3192" s="67" t="str">
        <f t="shared" si="200"/>
        <v>2025-T7 NNOOS-11</v>
      </c>
      <c r="I3192" s="302">
        <v>8.3182868053869301E-3</v>
      </c>
      <c r="J3192" s="305">
        <f>VLOOKUP(H3192,T7_ReductionFactor!$G$10:$H$3591,2,FALSE)</f>
        <v>0.70553771918684549</v>
      </c>
      <c r="K3192" s="75">
        <f t="shared" si="199"/>
        <v>5.8688651002147263E-3</v>
      </c>
      <c r="L3192" s="11"/>
    </row>
    <row r="3193" spans="1:12" ht="16.149999999999999" customHeight="1" x14ac:dyDescent="0.25">
      <c r="A3193" s="9" t="s">
        <v>192</v>
      </c>
      <c r="B3193" s="7">
        <v>2025</v>
      </c>
      <c r="C3193" s="296" t="s">
        <v>26</v>
      </c>
      <c r="D3193" s="307">
        <v>2013</v>
      </c>
      <c r="E3193" s="307" t="s">
        <v>194</v>
      </c>
      <c r="F3193" s="65">
        <f t="shared" si="197"/>
        <v>12</v>
      </c>
      <c r="G3193" s="66" t="str">
        <f t="shared" si="198"/>
        <v>2010-12</v>
      </c>
      <c r="H3193" s="67" t="str">
        <f t="shared" si="200"/>
        <v>2025-T7 NNOOS-12</v>
      </c>
      <c r="I3193" s="302">
        <v>7.8490475588586604E-3</v>
      </c>
      <c r="J3193" s="305">
        <f>VLOOKUP(H3193,T7_ReductionFactor!$G$10:$H$3591,2,FALSE)</f>
        <v>0.68041741646726039</v>
      </c>
      <c r="K3193" s="75">
        <f t="shared" si="199"/>
        <v>5.3406286617272668E-3</v>
      </c>
      <c r="L3193" s="11"/>
    </row>
    <row r="3194" spans="1:12" ht="16.149999999999999" customHeight="1" x14ac:dyDescent="0.25">
      <c r="A3194" s="9" t="s">
        <v>192</v>
      </c>
      <c r="B3194" s="7">
        <v>2025</v>
      </c>
      <c r="C3194" s="296" t="s">
        <v>26</v>
      </c>
      <c r="D3194" s="307">
        <v>2012</v>
      </c>
      <c r="E3194" s="307" t="s">
        <v>194</v>
      </c>
      <c r="F3194" s="65">
        <f t="shared" si="197"/>
        <v>13</v>
      </c>
      <c r="G3194" s="66" t="str">
        <f t="shared" si="198"/>
        <v>2010-12</v>
      </c>
      <c r="H3194" s="67" t="str">
        <f t="shared" si="200"/>
        <v>2025-T7 NNOOS-13</v>
      </c>
      <c r="I3194" s="302">
        <v>7.0803803149854299E-3</v>
      </c>
      <c r="J3194" s="305">
        <f>VLOOKUP(H3194,T7_ReductionFactor!$G$10:$H$3591,2,FALSE)</f>
        <v>0.68041741646726039</v>
      </c>
      <c r="K3194" s="75">
        <f t="shared" si="199"/>
        <v>4.8176140815280339E-3</v>
      </c>
      <c r="L3194" s="11"/>
    </row>
    <row r="3195" spans="1:12" ht="16.149999999999999" customHeight="1" x14ac:dyDescent="0.25">
      <c r="A3195" s="9" t="s">
        <v>192</v>
      </c>
      <c r="B3195" s="7">
        <v>2025</v>
      </c>
      <c r="C3195" s="296" t="s">
        <v>27</v>
      </c>
      <c r="D3195" s="307">
        <v>2026</v>
      </c>
      <c r="E3195" s="307" t="s">
        <v>194</v>
      </c>
      <c r="F3195" s="65">
        <f t="shared" si="197"/>
        <v>-1</v>
      </c>
      <c r="G3195" s="66" t="str">
        <f t="shared" si="198"/>
        <v>2013+</v>
      </c>
      <c r="H3195" s="67" t="str">
        <f t="shared" si="200"/>
        <v>2025-T7 NOOS--1</v>
      </c>
      <c r="I3195" s="302">
        <v>2.2732623486213199E-4</v>
      </c>
      <c r="J3195" s="305">
        <f>VLOOKUP(H3195,T7_ReductionFactor!$G$10:$H$3591,2,FALSE)</f>
        <v>1</v>
      </c>
      <c r="K3195" s="75">
        <f t="shared" si="199"/>
        <v>2.2732623486213199E-4</v>
      </c>
      <c r="L3195" s="11"/>
    </row>
    <row r="3196" spans="1:12" ht="16.149999999999999" customHeight="1" x14ac:dyDescent="0.25">
      <c r="A3196" s="9" t="s">
        <v>192</v>
      </c>
      <c r="B3196" s="7">
        <v>2025</v>
      </c>
      <c r="C3196" s="296" t="s">
        <v>27</v>
      </c>
      <c r="D3196" s="307">
        <v>2025</v>
      </c>
      <c r="E3196" s="307" t="s">
        <v>194</v>
      </c>
      <c r="F3196" s="65">
        <f t="shared" si="197"/>
        <v>0</v>
      </c>
      <c r="G3196" s="66" t="str">
        <f t="shared" si="198"/>
        <v>2013+</v>
      </c>
      <c r="H3196" s="67" t="str">
        <f t="shared" si="200"/>
        <v>2025-T7 NOOS-0</v>
      </c>
      <c r="I3196" s="302">
        <v>1.15097721647598E-3</v>
      </c>
      <c r="J3196" s="305">
        <f>VLOOKUP(H3196,T7_ReductionFactor!$G$10:$H$3591,2,FALSE)</f>
        <v>0.88890430403444431</v>
      </c>
      <c r="K3196" s="75">
        <f t="shared" si="199"/>
        <v>1.0231086015710829E-3</v>
      </c>
      <c r="L3196" s="11"/>
    </row>
    <row r="3197" spans="1:12" ht="16.149999999999999" customHeight="1" x14ac:dyDescent="0.25">
      <c r="A3197" s="9" t="s">
        <v>192</v>
      </c>
      <c r="B3197" s="7">
        <v>2025</v>
      </c>
      <c r="C3197" s="296" t="s">
        <v>27</v>
      </c>
      <c r="D3197" s="307">
        <v>2024</v>
      </c>
      <c r="E3197" s="307" t="s">
        <v>194</v>
      </c>
      <c r="F3197" s="65">
        <f t="shared" si="197"/>
        <v>1</v>
      </c>
      <c r="G3197" s="66" t="str">
        <f t="shared" si="198"/>
        <v>2013+</v>
      </c>
      <c r="H3197" s="67" t="str">
        <f t="shared" si="200"/>
        <v>2025-T7 NOOS-1</v>
      </c>
      <c r="I3197" s="302">
        <v>2.5799378020799099E-3</v>
      </c>
      <c r="J3197" s="305">
        <f>VLOOKUP(H3197,T7_ReductionFactor!$G$10:$H$3591,2,FALSE)</f>
        <v>0.82685653352265043</v>
      </c>
      <c r="K3197" s="75">
        <f t="shared" si="199"/>
        <v>2.1332384277318399E-3</v>
      </c>
      <c r="L3197" s="11"/>
    </row>
    <row r="3198" spans="1:12" ht="16.149999999999999" customHeight="1" x14ac:dyDescent="0.25">
      <c r="A3198" s="9" t="s">
        <v>192</v>
      </c>
      <c r="B3198" s="7">
        <v>2025</v>
      </c>
      <c r="C3198" s="296" t="s">
        <v>27</v>
      </c>
      <c r="D3198" s="307">
        <v>2023</v>
      </c>
      <c r="E3198" s="307" t="s">
        <v>194</v>
      </c>
      <c r="F3198" s="65">
        <f t="shared" si="197"/>
        <v>2</v>
      </c>
      <c r="G3198" s="66" t="str">
        <f t="shared" si="198"/>
        <v>2013+</v>
      </c>
      <c r="H3198" s="67" t="str">
        <f t="shared" si="200"/>
        <v>2025-T7 NOOS-2</v>
      </c>
      <c r="I3198" s="302">
        <v>3.6045452120537498E-3</v>
      </c>
      <c r="J3198" s="305">
        <f>VLOOKUP(H3198,T7_ReductionFactor!$G$10:$H$3591,2,FALSE)</f>
        <v>0.78812452044277048</v>
      </c>
      <c r="K3198" s="75">
        <f t="shared" si="199"/>
        <v>2.840830466664146E-3</v>
      </c>
      <c r="L3198" s="11"/>
    </row>
    <row r="3199" spans="1:12" ht="16.149999999999999" customHeight="1" x14ac:dyDescent="0.25">
      <c r="A3199" s="9" t="s">
        <v>192</v>
      </c>
      <c r="B3199" s="7">
        <v>2025</v>
      </c>
      <c r="C3199" s="296" t="s">
        <v>27</v>
      </c>
      <c r="D3199" s="307">
        <v>2022</v>
      </c>
      <c r="E3199" s="307" t="s">
        <v>194</v>
      </c>
      <c r="F3199" s="65">
        <f t="shared" si="197"/>
        <v>3</v>
      </c>
      <c r="G3199" s="66" t="str">
        <f t="shared" si="198"/>
        <v>2013+</v>
      </c>
      <c r="H3199" s="67" t="str">
        <f t="shared" si="200"/>
        <v>2025-T7 NOOS-3</v>
      </c>
      <c r="I3199" s="302">
        <v>5.2519322672258404E-3</v>
      </c>
      <c r="J3199" s="305">
        <f>VLOOKUP(H3199,T7_ReductionFactor!$G$10:$H$3591,2,FALSE)</f>
        <v>0.76213333756801593</v>
      </c>
      <c r="K3199" s="75">
        <f t="shared" si="199"/>
        <v>4.0026726675019865E-3</v>
      </c>
      <c r="L3199" s="11"/>
    </row>
    <row r="3200" spans="1:12" ht="16.149999999999999" customHeight="1" x14ac:dyDescent="0.25">
      <c r="A3200" s="9" t="s">
        <v>192</v>
      </c>
      <c r="B3200" s="7">
        <v>2025</v>
      </c>
      <c r="C3200" s="296" t="s">
        <v>27</v>
      </c>
      <c r="D3200" s="307">
        <v>2021</v>
      </c>
      <c r="E3200" s="307" t="s">
        <v>194</v>
      </c>
      <c r="F3200" s="65">
        <f t="shared" si="197"/>
        <v>4</v>
      </c>
      <c r="G3200" s="66" t="str">
        <f t="shared" si="198"/>
        <v>2013+</v>
      </c>
      <c r="H3200" s="67" t="str">
        <f t="shared" si="200"/>
        <v>2025-T7 NOOS-4</v>
      </c>
      <c r="I3200" s="302">
        <v>6.9393376485012703E-3</v>
      </c>
      <c r="J3200" s="305">
        <f>VLOOKUP(H3200,T7_ReductionFactor!$G$10:$H$3591,2,FALSE)</f>
        <v>0.74378165631033855</v>
      </c>
      <c r="K3200" s="75">
        <f t="shared" si="199"/>
        <v>5.1613520498989644E-3</v>
      </c>
      <c r="L3200" s="11"/>
    </row>
    <row r="3201" spans="1:12" ht="16.149999999999999" customHeight="1" x14ac:dyDescent="0.25">
      <c r="A3201" s="9" t="s">
        <v>192</v>
      </c>
      <c r="B3201" s="7">
        <v>2025</v>
      </c>
      <c r="C3201" s="296" t="s">
        <v>27</v>
      </c>
      <c r="D3201" s="307">
        <v>2020</v>
      </c>
      <c r="E3201" s="307" t="s">
        <v>194</v>
      </c>
      <c r="F3201" s="65">
        <f t="shared" si="197"/>
        <v>5</v>
      </c>
      <c r="G3201" s="66" t="str">
        <f t="shared" si="198"/>
        <v>2013+</v>
      </c>
      <c r="H3201" s="67" t="str">
        <f t="shared" si="200"/>
        <v>2025-T7 NOOS-5</v>
      </c>
      <c r="I3201" s="302">
        <v>7.8571499009784298E-3</v>
      </c>
      <c r="J3201" s="305">
        <f>VLOOKUP(H3201,T7_ReductionFactor!$G$10:$H$3591,2,FALSE)</f>
        <v>0.7303231430774384</v>
      </c>
      <c r="K3201" s="75">
        <f t="shared" si="199"/>
        <v>5.7382584113131506E-3</v>
      </c>
      <c r="L3201" s="11"/>
    </row>
    <row r="3202" spans="1:12" ht="16.149999999999999" customHeight="1" x14ac:dyDescent="0.25">
      <c r="A3202" s="9" t="s">
        <v>192</v>
      </c>
      <c r="B3202" s="7">
        <v>2025</v>
      </c>
      <c r="C3202" s="296" t="s">
        <v>27</v>
      </c>
      <c r="D3202" s="307">
        <v>2019</v>
      </c>
      <c r="E3202" s="307" t="s">
        <v>194</v>
      </c>
      <c r="F3202" s="65">
        <f t="shared" si="197"/>
        <v>6</v>
      </c>
      <c r="G3202" s="66" t="str">
        <f t="shared" si="198"/>
        <v>2013+</v>
      </c>
      <c r="H3202" s="67" t="str">
        <f t="shared" si="200"/>
        <v>2025-T7 NOOS-6</v>
      </c>
      <c r="I3202" s="302">
        <v>7.7510533220224104E-3</v>
      </c>
      <c r="J3202" s="305">
        <f>VLOOKUP(H3202,T7_ReductionFactor!$G$10:$H$3591,2,FALSE)</f>
        <v>0.72015452940023084</v>
      </c>
      <c r="K3202" s="75">
        <f t="shared" si="199"/>
        <v>5.5819561574771449E-3</v>
      </c>
      <c r="L3202" s="11"/>
    </row>
    <row r="3203" spans="1:12" ht="16.149999999999999" customHeight="1" x14ac:dyDescent="0.25">
      <c r="A3203" s="9" t="s">
        <v>192</v>
      </c>
      <c r="B3203" s="7">
        <v>2025</v>
      </c>
      <c r="C3203" s="296" t="s">
        <v>27</v>
      </c>
      <c r="D3203" s="307">
        <v>2018</v>
      </c>
      <c r="E3203" s="307" t="s">
        <v>194</v>
      </c>
      <c r="F3203" s="65">
        <f t="shared" si="197"/>
        <v>7</v>
      </c>
      <c r="G3203" s="66" t="str">
        <f t="shared" si="198"/>
        <v>2013+</v>
      </c>
      <c r="H3203" s="67" t="str">
        <f t="shared" si="200"/>
        <v>2025-T7 NOOS-7</v>
      </c>
      <c r="I3203" s="302">
        <v>6.73054843317399E-3</v>
      </c>
      <c r="J3203" s="305">
        <f>VLOOKUP(H3203,T7_ReductionFactor!$G$10:$H$3591,2,FALSE)</f>
        <v>0.71227877831438791</v>
      </c>
      <c r="K3203" s="75">
        <f t="shared" si="199"/>
        <v>4.7940268153669873E-3</v>
      </c>
      <c r="L3203" s="11"/>
    </row>
    <row r="3204" spans="1:12" ht="16.149999999999999" customHeight="1" x14ac:dyDescent="0.25">
      <c r="A3204" s="9" t="s">
        <v>192</v>
      </c>
      <c r="B3204" s="7">
        <v>2025</v>
      </c>
      <c r="C3204" s="296" t="s">
        <v>27</v>
      </c>
      <c r="D3204" s="307">
        <v>2017</v>
      </c>
      <c r="E3204" s="307" t="s">
        <v>194</v>
      </c>
      <c r="F3204" s="65">
        <f t="shared" si="197"/>
        <v>8</v>
      </c>
      <c r="G3204" s="66" t="str">
        <f t="shared" si="198"/>
        <v>2013+</v>
      </c>
      <c r="H3204" s="67" t="str">
        <f t="shared" si="200"/>
        <v>2025-T7 NOOS-8</v>
      </c>
      <c r="I3204" s="302">
        <v>1.66709649150572E-2</v>
      </c>
      <c r="J3204" s="305">
        <f>VLOOKUP(H3204,T7_ReductionFactor!$G$10:$H$3591,2,FALSE)</f>
        <v>0.70604459639904193</v>
      </c>
      <c r="K3204" s="75">
        <f t="shared" si="199"/>
        <v>1.177044469503415E-2</v>
      </c>
      <c r="L3204" s="11"/>
    </row>
    <row r="3205" spans="1:12" ht="16.149999999999999" customHeight="1" x14ac:dyDescent="0.25">
      <c r="A3205" s="9" t="s">
        <v>192</v>
      </c>
      <c r="B3205" s="7">
        <v>2025</v>
      </c>
      <c r="C3205" s="296" t="s">
        <v>27</v>
      </c>
      <c r="D3205" s="307">
        <v>2016</v>
      </c>
      <c r="E3205" s="307" t="s">
        <v>194</v>
      </c>
      <c r="F3205" s="65">
        <f t="shared" si="197"/>
        <v>9</v>
      </c>
      <c r="G3205" s="66" t="str">
        <f t="shared" si="198"/>
        <v>2013+</v>
      </c>
      <c r="H3205" s="67" t="str">
        <f t="shared" si="200"/>
        <v>2025-T7 NOOS-9</v>
      </c>
      <c r="I3205" s="302">
        <v>2.9378798325129601E-2</v>
      </c>
      <c r="J3205" s="305">
        <f>VLOOKUP(H3205,T7_ReductionFactor!$G$10:$H$3591,2,FALSE)</f>
        <v>0.70553771918684549</v>
      </c>
      <c r="K3205" s="75">
        <f t="shared" si="199"/>
        <v>2.0727850362762257E-2</v>
      </c>
      <c r="L3205" s="11"/>
    </row>
    <row r="3206" spans="1:12" ht="16.149999999999999" customHeight="1" x14ac:dyDescent="0.25">
      <c r="A3206" s="9" t="s">
        <v>192</v>
      </c>
      <c r="B3206" s="7">
        <v>2025</v>
      </c>
      <c r="C3206" s="296" t="s">
        <v>27</v>
      </c>
      <c r="D3206" s="307">
        <v>2015</v>
      </c>
      <c r="E3206" s="307" t="s">
        <v>194</v>
      </c>
      <c r="F3206" s="65">
        <f t="shared" si="197"/>
        <v>10</v>
      </c>
      <c r="G3206" s="66" t="str">
        <f t="shared" si="198"/>
        <v>2013+</v>
      </c>
      <c r="H3206" s="67" t="str">
        <f t="shared" si="200"/>
        <v>2025-T7 NOOS-10</v>
      </c>
      <c r="I3206" s="302">
        <v>1.2184560204142899E-2</v>
      </c>
      <c r="J3206" s="305">
        <f>VLOOKUP(H3206,T7_ReductionFactor!$G$10:$H$3591,2,FALSE)</f>
        <v>0.70553771918684549</v>
      </c>
      <c r="K3206" s="75">
        <f t="shared" si="199"/>
        <v>8.5966668157257849E-3</v>
      </c>
      <c r="L3206" s="11"/>
    </row>
    <row r="3207" spans="1:12" ht="16.149999999999999" customHeight="1" x14ac:dyDescent="0.25">
      <c r="A3207" s="9" t="s">
        <v>192</v>
      </c>
      <c r="B3207" s="7">
        <v>2025</v>
      </c>
      <c r="C3207" s="296" t="s">
        <v>27</v>
      </c>
      <c r="D3207" s="307">
        <v>2014</v>
      </c>
      <c r="E3207" s="307" t="s">
        <v>194</v>
      </c>
      <c r="F3207" s="65">
        <f t="shared" si="197"/>
        <v>11</v>
      </c>
      <c r="G3207" s="66" t="str">
        <f t="shared" si="198"/>
        <v>2013+</v>
      </c>
      <c r="H3207" s="67" t="str">
        <f t="shared" si="200"/>
        <v>2025-T7 NOOS-11</v>
      </c>
      <c r="I3207" s="302">
        <v>6.4102790749234698E-3</v>
      </c>
      <c r="J3207" s="305">
        <f>VLOOKUP(H3207,T7_ReductionFactor!$G$10:$H$3591,2,FALSE)</f>
        <v>0.70553771918684549</v>
      </c>
      <c r="K3207" s="75">
        <f t="shared" si="199"/>
        <v>4.5226936778726664E-3</v>
      </c>
      <c r="L3207" s="11"/>
    </row>
    <row r="3208" spans="1:12" ht="16.149999999999999" customHeight="1" x14ac:dyDescent="0.25">
      <c r="A3208" s="9" t="s">
        <v>192</v>
      </c>
      <c r="B3208" s="7">
        <v>2025</v>
      </c>
      <c r="C3208" s="296" t="s">
        <v>27</v>
      </c>
      <c r="D3208" s="307">
        <v>2013</v>
      </c>
      <c r="E3208" s="307" t="s">
        <v>194</v>
      </c>
      <c r="F3208" s="65">
        <f t="shared" si="197"/>
        <v>12</v>
      </c>
      <c r="G3208" s="66" t="str">
        <f t="shared" si="198"/>
        <v>2010-12</v>
      </c>
      <c r="H3208" s="67" t="str">
        <f t="shared" si="200"/>
        <v>2025-T7 NOOS-12</v>
      </c>
      <c r="I3208" s="302">
        <v>4.9403491861205696E-3</v>
      </c>
      <c r="J3208" s="305">
        <f>VLOOKUP(H3208,T7_ReductionFactor!$G$10:$H$3591,2,FALSE)</f>
        <v>0.68041741646726039</v>
      </c>
      <c r="K3208" s="75">
        <f t="shared" si="199"/>
        <v>3.3614996296662905E-3</v>
      </c>
      <c r="L3208" s="11"/>
    </row>
    <row r="3209" spans="1:12" ht="16.149999999999999" customHeight="1" x14ac:dyDescent="0.25">
      <c r="A3209" s="9" t="s">
        <v>192</v>
      </c>
      <c r="B3209" s="7">
        <v>2025</v>
      </c>
      <c r="C3209" s="296" t="s">
        <v>27</v>
      </c>
      <c r="D3209" s="307">
        <v>2012</v>
      </c>
      <c r="E3209" s="307" t="s">
        <v>194</v>
      </c>
      <c r="F3209" s="65">
        <f t="shared" ref="F3209:F3272" si="201">B3209-D3209</f>
        <v>13</v>
      </c>
      <c r="G3209" s="66" t="str">
        <f t="shared" ref="G3209:G3272" si="202">IF(D3209&lt;1998,"Pre1997",IF(D3209&lt;2008,"1997-06",IF(D3209&lt;2011,"2007-09",IF(D3209&lt;2014,"2010-12","2013+"))))</f>
        <v>2010-12</v>
      </c>
      <c r="H3209" s="67" t="str">
        <f t="shared" si="200"/>
        <v>2025-T7 NOOS-13</v>
      </c>
      <c r="I3209" s="302">
        <v>4.2953360379149796E-3</v>
      </c>
      <c r="J3209" s="305">
        <f>VLOOKUP(H3209,T7_ReductionFactor!$G$10:$H$3591,2,FALSE)</f>
        <v>0.68041741646726039</v>
      </c>
      <c r="K3209" s="75">
        <f t="shared" ref="K3209:K3272" si="203">I3209*J3209</f>
        <v>2.9226214497768289E-3</v>
      </c>
      <c r="L3209" s="11"/>
    </row>
    <row r="3210" spans="1:12" ht="16.149999999999999" customHeight="1" x14ac:dyDescent="0.25">
      <c r="A3210" s="9" t="s">
        <v>192</v>
      </c>
      <c r="B3210" s="7">
        <v>2025</v>
      </c>
      <c r="C3210" s="296" t="s">
        <v>28</v>
      </c>
      <c r="D3210" s="307">
        <v>2026</v>
      </c>
      <c r="E3210" s="307" t="s">
        <v>194</v>
      </c>
      <c r="F3210" s="65">
        <f t="shared" si="201"/>
        <v>-1</v>
      </c>
      <c r="G3210" s="66" t="str">
        <f t="shared" si="202"/>
        <v>2013+</v>
      </c>
      <c r="H3210" s="67" t="str">
        <f t="shared" ref="H3210:H3273" si="204">CONCATENATE(B3210,"-",C3210,"-",F3210)</f>
        <v>2025-T7 Other Port--1</v>
      </c>
      <c r="I3210" s="302">
        <v>1.22667942906131E-6</v>
      </c>
      <c r="J3210" s="305">
        <f>VLOOKUP(H3210,T7_ReductionFactor!$G$10:$H$3591,2,FALSE)</f>
        <v>1</v>
      </c>
      <c r="K3210" s="75">
        <f t="shared" si="203"/>
        <v>1.22667942906131E-6</v>
      </c>
      <c r="L3210" s="11"/>
    </row>
    <row r="3211" spans="1:12" ht="16.149999999999999" customHeight="1" x14ac:dyDescent="0.25">
      <c r="A3211" s="9" t="s">
        <v>192</v>
      </c>
      <c r="B3211" s="7">
        <v>2025</v>
      </c>
      <c r="C3211" s="296" t="s">
        <v>28</v>
      </c>
      <c r="D3211" s="307">
        <v>2025</v>
      </c>
      <c r="E3211" s="307" t="s">
        <v>194</v>
      </c>
      <c r="F3211" s="65">
        <f t="shared" si="201"/>
        <v>0</v>
      </c>
      <c r="G3211" s="66" t="str">
        <f t="shared" si="202"/>
        <v>2013+</v>
      </c>
      <c r="H3211" s="67" t="str">
        <f t="shared" si="204"/>
        <v>2025-T7 Other Port-0</v>
      </c>
      <c r="I3211" s="302">
        <v>1.1040280757721201E-5</v>
      </c>
      <c r="J3211" s="305">
        <f>VLOOKUP(H3211,T7_ReductionFactor!$G$10:$H$3591,2,FALSE)</f>
        <v>0.91211370450883045</v>
      </c>
      <c r="K3211" s="75">
        <f t="shared" si="203"/>
        <v>1.0069991380742642E-5</v>
      </c>
      <c r="L3211" s="11"/>
    </row>
    <row r="3212" spans="1:12" ht="16.149999999999999" customHeight="1" x14ac:dyDescent="0.25">
      <c r="A3212" s="9" t="s">
        <v>192</v>
      </c>
      <c r="B3212" s="7">
        <v>2025</v>
      </c>
      <c r="C3212" s="296" t="s">
        <v>28</v>
      </c>
      <c r="D3212" s="307">
        <v>2024</v>
      </c>
      <c r="E3212" s="307" t="s">
        <v>194</v>
      </c>
      <c r="F3212" s="65">
        <f t="shared" si="201"/>
        <v>1</v>
      </c>
      <c r="G3212" s="66" t="str">
        <f t="shared" si="202"/>
        <v>2013+</v>
      </c>
      <c r="H3212" s="67" t="str">
        <f t="shared" si="204"/>
        <v>2025-T7 Other Port-1</v>
      </c>
      <c r="I3212" s="302">
        <v>1.53680108879845E-5</v>
      </c>
      <c r="J3212" s="305">
        <f>VLOOKUP(H3212,T7_ReductionFactor!$G$10:$H$3591,2,FALSE)</f>
        <v>0.85637706633917587</v>
      </c>
      <c r="K3212" s="75">
        <f t="shared" si="203"/>
        <v>1.316081207972068E-5</v>
      </c>
      <c r="L3212" s="11"/>
    </row>
    <row r="3213" spans="1:12" ht="16.149999999999999" customHeight="1" x14ac:dyDescent="0.25">
      <c r="A3213" s="9" t="s">
        <v>192</v>
      </c>
      <c r="B3213" s="7">
        <v>2025</v>
      </c>
      <c r="C3213" s="296" t="s">
        <v>28</v>
      </c>
      <c r="D3213" s="307">
        <v>2023</v>
      </c>
      <c r="E3213" s="307" t="s">
        <v>194</v>
      </c>
      <c r="F3213" s="65">
        <f t="shared" si="201"/>
        <v>2</v>
      </c>
      <c r="G3213" s="66" t="str">
        <f t="shared" si="202"/>
        <v>2013+</v>
      </c>
      <c r="H3213" s="67" t="str">
        <f t="shared" si="204"/>
        <v>2025-T7 Other Port-2</v>
      </c>
      <c r="I3213" s="302">
        <v>1.6538528593836599E-4</v>
      </c>
      <c r="J3213" s="305">
        <f>VLOOKUP(H3213,T7_ReductionFactor!$G$10:$H$3591,2,FALSE)</f>
        <v>0.81826090773233284</v>
      </c>
      <c r="K3213" s="75">
        <f t="shared" si="203"/>
        <v>1.3532831419749879E-4</v>
      </c>
      <c r="L3213" s="11"/>
    </row>
    <row r="3214" spans="1:12" ht="16.149999999999999" customHeight="1" x14ac:dyDescent="0.25">
      <c r="A3214" s="9" t="s">
        <v>192</v>
      </c>
      <c r="B3214" s="7">
        <v>2025</v>
      </c>
      <c r="C3214" s="296" t="s">
        <v>28</v>
      </c>
      <c r="D3214" s="307">
        <v>2022</v>
      </c>
      <c r="E3214" s="307" t="s">
        <v>194</v>
      </c>
      <c r="F3214" s="65">
        <f t="shared" si="201"/>
        <v>3</v>
      </c>
      <c r="G3214" s="66" t="str">
        <f t="shared" si="202"/>
        <v>2013+</v>
      </c>
      <c r="H3214" s="67" t="str">
        <f t="shared" si="204"/>
        <v>2025-T7 Other Port-3</v>
      </c>
      <c r="I3214" s="302">
        <v>1.8633605549893501E-4</v>
      </c>
      <c r="J3214" s="305">
        <f>VLOOKUP(H3214,T7_ReductionFactor!$G$10:$H$3591,2,FALSE)</f>
        <v>0.78871947602779369</v>
      </c>
      <c r="K3214" s="75">
        <f t="shared" si="203"/>
        <v>1.4696687605820591E-4</v>
      </c>
      <c r="L3214" s="11"/>
    </row>
    <row r="3215" spans="1:12" ht="16.149999999999999" customHeight="1" x14ac:dyDescent="0.25">
      <c r="A3215" s="9" t="s">
        <v>192</v>
      </c>
      <c r="B3215" s="7">
        <v>2025</v>
      </c>
      <c r="C3215" s="296" t="s">
        <v>28</v>
      </c>
      <c r="D3215" s="307">
        <v>2021</v>
      </c>
      <c r="E3215" s="307" t="s">
        <v>194</v>
      </c>
      <c r="F3215" s="65">
        <f t="shared" si="201"/>
        <v>4</v>
      </c>
      <c r="G3215" s="66" t="str">
        <f t="shared" si="202"/>
        <v>2013+</v>
      </c>
      <c r="H3215" s="67" t="str">
        <f t="shared" si="204"/>
        <v>2025-T7 Other Port-4</v>
      </c>
      <c r="I3215" s="302">
        <v>2.0385327572442901E-4</v>
      </c>
      <c r="J3215" s="305">
        <f>VLOOKUP(H3215,T7_ReductionFactor!$G$10:$H$3591,2,FALSE)</f>
        <v>0.76558635411214437</v>
      </c>
      <c r="K3215" s="75">
        <f t="shared" si="203"/>
        <v>1.5606728613568331E-4</v>
      </c>
      <c r="L3215" s="11"/>
    </row>
    <row r="3216" spans="1:12" ht="16.149999999999999" customHeight="1" x14ac:dyDescent="0.25">
      <c r="A3216" s="9" t="s">
        <v>192</v>
      </c>
      <c r="B3216" s="7">
        <v>2025</v>
      </c>
      <c r="C3216" s="296" t="s">
        <v>28</v>
      </c>
      <c r="D3216" s="307">
        <v>2020</v>
      </c>
      <c r="E3216" s="307" t="s">
        <v>194</v>
      </c>
      <c r="F3216" s="65">
        <f t="shared" si="201"/>
        <v>5</v>
      </c>
      <c r="G3216" s="66" t="str">
        <f t="shared" si="202"/>
        <v>2013+</v>
      </c>
      <c r="H3216" s="67" t="str">
        <f t="shared" si="204"/>
        <v>2025-T7 Other Port-5</v>
      </c>
      <c r="I3216" s="302">
        <v>2.19622161780372E-4</v>
      </c>
      <c r="J3216" s="305">
        <f>VLOOKUP(H3216,T7_ReductionFactor!$G$10:$H$3591,2,FALSE)</f>
        <v>0.74593607888422109</v>
      </c>
      <c r="K3216" s="75">
        <f t="shared" si="203"/>
        <v>1.6382409419452674E-4</v>
      </c>
      <c r="L3216" s="11"/>
    </row>
    <row r="3217" spans="1:12" ht="16.149999999999999" customHeight="1" x14ac:dyDescent="0.25">
      <c r="A3217" s="9" t="s">
        <v>192</v>
      </c>
      <c r="B3217" s="7">
        <v>2025</v>
      </c>
      <c r="C3217" s="296" t="s">
        <v>28</v>
      </c>
      <c r="D3217" s="307">
        <v>2019</v>
      </c>
      <c r="E3217" s="307" t="s">
        <v>194</v>
      </c>
      <c r="F3217" s="65">
        <f t="shared" si="201"/>
        <v>6</v>
      </c>
      <c r="G3217" s="66" t="str">
        <f t="shared" si="202"/>
        <v>2013+</v>
      </c>
      <c r="H3217" s="67" t="str">
        <f t="shared" si="204"/>
        <v>2025-T7 Other Port-6</v>
      </c>
      <c r="I3217" s="302">
        <v>2.2429242518567699E-4</v>
      </c>
      <c r="J3217" s="305">
        <f>VLOOKUP(H3217,T7_ReductionFactor!$G$10:$H$3591,2,FALSE)</f>
        <v>0.73433523604369388</v>
      </c>
      <c r="K3217" s="75">
        <f t="shared" si="203"/>
        <v>1.6470583099153667E-4</v>
      </c>
      <c r="L3217" s="11"/>
    </row>
    <row r="3218" spans="1:12" ht="16.149999999999999" customHeight="1" x14ac:dyDescent="0.25">
      <c r="A3218" s="9" t="s">
        <v>192</v>
      </c>
      <c r="B3218" s="7">
        <v>2025</v>
      </c>
      <c r="C3218" s="296" t="s">
        <v>28</v>
      </c>
      <c r="D3218" s="307">
        <v>2018</v>
      </c>
      <c r="E3218" s="307" t="s">
        <v>194</v>
      </c>
      <c r="F3218" s="65">
        <f t="shared" si="201"/>
        <v>7</v>
      </c>
      <c r="G3218" s="66" t="str">
        <f t="shared" si="202"/>
        <v>2013+</v>
      </c>
      <c r="H3218" s="67" t="str">
        <f t="shared" si="204"/>
        <v>2025-T7 Other Port-7</v>
      </c>
      <c r="I3218" s="302">
        <v>2.23377906896818E-4</v>
      </c>
      <c r="J3218" s="305">
        <f>VLOOKUP(H3218,T7_ReductionFactor!$G$10:$H$3591,2,FALSE)</f>
        <v>0.72602022322056203</v>
      </c>
      <c r="K3218" s="75">
        <f t="shared" si="203"/>
        <v>1.6217687782776974E-4</v>
      </c>
      <c r="L3218" s="11"/>
    </row>
    <row r="3219" spans="1:12" ht="16.149999999999999" customHeight="1" x14ac:dyDescent="0.25">
      <c r="A3219" s="9" t="s">
        <v>192</v>
      </c>
      <c r="B3219" s="7">
        <v>2025</v>
      </c>
      <c r="C3219" s="296" t="s">
        <v>28</v>
      </c>
      <c r="D3219" s="307">
        <v>2017</v>
      </c>
      <c r="E3219" s="307" t="s">
        <v>194</v>
      </c>
      <c r="F3219" s="65">
        <f t="shared" si="201"/>
        <v>8</v>
      </c>
      <c r="G3219" s="66" t="str">
        <f t="shared" si="202"/>
        <v>2013+</v>
      </c>
      <c r="H3219" s="67" t="str">
        <f t="shared" si="204"/>
        <v>2025-T7 Other Port-8</v>
      </c>
      <c r="I3219" s="302">
        <v>4.2978447007691902E-4</v>
      </c>
      <c r="J3219" s="305">
        <f>VLOOKUP(H3219,T7_ReductionFactor!$G$10:$H$3591,2,FALSE)</f>
        <v>0.71922119982225674</v>
      </c>
      <c r="K3219" s="75">
        <f t="shared" si="203"/>
        <v>3.0911010223369452E-4</v>
      </c>
      <c r="L3219" s="11"/>
    </row>
    <row r="3220" spans="1:12" ht="16.149999999999999" customHeight="1" x14ac:dyDescent="0.25">
      <c r="A3220" s="9" t="s">
        <v>192</v>
      </c>
      <c r="B3220" s="7">
        <v>2025</v>
      </c>
      <c r="C3220" s="296" t="s">
        <v>28</v>
      </c>
      <c r="D3220" s="307">
        <v>2016</v>
      </c>
      <c r="E3220" s="307" t="s">
        <v>194</v>
      </c>
      <c r="F3220" s="65">
        <f t="shared" si="201"/>
        <v>9</v>
      </c>
      <c r="G3220" s="66" t="str">
        <f t="shared" si="202"/>
        <v>2013+</v>
      </c>
      <c r="H3220" s="67" t="str">
        <f t="shared" si="204"/>
        <v>2025-T7 Other Port-9</v>
      </c>
      <c r="I3220" s="302">
        <v>6.0154855587598297E-4</v>
      </c>
      <c r="J3220" s="305">
        <f>VLOOKUP(H3220,T7_ReductionFactor!$G$10:$H$3591,2,FALSE)</f>
        <v>0.71357322918362553</v>
      </c>
      <c r="K3220" s="75">
        <f t="shared" si="203"/>
        <v>4.2924894552717177E-4</v>
      </c>
      <c r="L3220" s="11"/>
    </row>
    <row r="3221" spans="1:12" ht="16.149999999999999" customHeight="1" x14ac:dyDescent="0.25">
      <c r="A3221" s="9" t="s">
        <v>192</v>
      </c>
      <c r="B3221" s="7">
        <v>2025</v>
      </c>
      <c r="C3221" s="296" t="s">
        <v>28</v>
      </c>
      <c r="D3221" s="307">
        <v>2015</v>
      </c>
      <c r="E3221" s="307" t="s">
        <v>194</v>
      </c>
      <c r="F3221" s="65">
        <f t="shared" si="201"/>
        <v>10</v>
      </c>
      <c r="G3221" s="66" t="str">
        <f t="shared" si="202"/>
        <v>2013+</v>
      </c>
      <c r="H3221" s="67" t="str">
        <f t="shared" si="204"/>
        <v>2025-T7 Other Port-10</v>
      </c>
      <c r="I3221" s="302">
        <v>6.4195902557502604E-4</v>
      </c>
      <c r="J3221" s="305">
        <f>VLOOKUP(H3221,T7_ReductionFactor!$G$10:$H$3591,2,FALSE)</f>
        <v>0.70880985223805471</v>
      </c>
      <c r="K3221" s="75">
        <f t="shared" si="203"/>
        <v>4.550268820607198E-4</v>
      </c>
      <c r="L3221" s="11"/>
    </row>
    <row r="3222" spans="1:12" ht="16.149999999999999" customHeight="1" x14ac:dyDescent="0.25">
      <c r="A3222" s="9" t="s">
        <v>192</v>
      </c>
      <c r="B3222" s="7">
        <v>2025</v>
      </c>
      <c r="C3222" s="296" t="s">
        <v>28</v>
      </c>
      <c r="D3222" s="307">
        <v>2014</v>
      </c>
      <c r="E3222" s="307" t="s">
        <v>194</v>
      </c>
      <c r="F3222" s="65">
        <f t="shared" si="201"/>
        <v>11</v>
      </c>
      <c r="G3222" s="66" t="str">
        <f t="shared" si="202"/>
        <v>2013+</v>
      </c>
      <c r="H3222" s="67" t="str">
        <f t="shared" si="204"/>
        <v>2025-T7 Other Port-11</v>
      </c>
      <c r="I3222" s="302">
        <v>6.68173638539935E-4</v>
      </c>
      <c r="J3222" s="305">
        <f>VLOOKUP(H3222,T7_ReductionFactor!$G$10:$H$3591,2,FALSE)</f>
        <v>0.70553771918684549</v>
      </c>
      <c r="K3222" s="75">
        <f t="shared" si="203"/>
        <v>4.7142170495624146E-4</v>
      </c>
      <c r="L3222" s="11"/>
    </row>
    <row r="3223" spans="1:12" ht="16.149999999999999" customHeight="1" x14ac:dyDescent="0.25">
      <c r="A3223" s="9" t="s">
        <v>192</v>
      </c>
      <c r="B3223" s="7">
        <v>2025</v>
      </c>
      <c r="C3223" s="296" t="s">
        <v>28</v>
      </c>
      <c r="D3223" s="307">
        <v>2013</v>
      </c>
      <c r="E3223" s="307" t="s">
        <v>194</v>
      </c>
      <c r="F3223" s="65">
        <f t="shared" si="201"/>
        <v>12</v>
      </c>
      <c r="G3223" s="66" t="str">
        <f t="shared" si="202"/>
        <v>2010-12</v>
      </c>
      <c r="H3223" s="67" t="str">
        <f t="shared" si="204"/>
        <v>2025-T7 Other Port-12</v>
      </c>
      <c r="I3223" s="302">
        <v>7.5712432172798298E-4</v>
      </c>
      <c r="J3223" s="305">
        <f>VLOOKUP(H3223,T7_ReductionFactor!$G$10:$H$3591,2,FALSE)</f>
        <v>0.68041741646726039</v>
      </c>
      <c r="K3223" s="75">
        <f t="shared" si="203"/>
        <v>5.1516057493468099E-4</v>
      </c>
      <c r="L3223" s="11"/>
    </row>
    <row r="3224" spans="1:12" ht="16.149999999999999" customHeight="1" x14ac:dyDescent="0.25">
      <c r="A3224" s="9" t="s">
        <v>192</v>
      </c>
      <c r="B3224" s="7">
        <v>2025</v>
      </c>
      <c r="C3224" s="296" t="s">
        <v>28</v>
      </c>
      <c r="D3224" s="307">
        <v>2012</v>
      </c>
      <c r="E3224" s="307" t="s">
        <v>194</v>
      </c>
      <c r="F3224" s="65">
        <f t="shared" si="201"/>
        <v>13</v>
      </c>
      <c r="G3224" s="66" t="str">
        <f t="shared" si="202"/>
        <v>2010-12</v>
      </c>
      <c r="H3224" s="67" t="str">
        <f t="shared" si="204"/>
        <v>2025-T7 Other Port-13</v>
      </c>
      <c r="I3224" s="302">
        <v>6.6395220827855205E-4</v>
      </c>
      <c r="J3224" s="305">
        <f>VLOOKUP(H3224,T7_ReductionFactor!$G$10:$H$3591,2,FALSE)</f>
        <v>0.68041741646726039</v>
      </c>
      <c r="K3224" s="75">
        <f t="shared" si="203"/>
        <v>4.5176464621462479E-4</v>
      </c>
      <c r="L3224" s="11"/>
    </row>
    <row r="3225" spans="1:12" ht="16.149999999999999" customHeight="1" x14ac:dyDescent="0.25">
      <c r="A3225" s="9" t="s">
        <v>192</v>
      </c>
      <c r="B3225" s="7">
        <v>2025</v>
      </c>
      <c r="C3225" s="296" t="s">
        <v>29</v>
      </c>
      <c r="D3225" s="307">
        <v>2026</v>
      </c>
      <c r="E3225" s="307" t="s">
        <v>194</v>
      </c>
      <c r="F3225" s="65">
        <f t="shared" si="201"/>
        <v>-1</v>
      </c>
      <c r="G3225" s="66" t="str">
        <f t="shared" si="202"/>
        <v>2013+</v>
      </c>
      <c r="H3225" s="67" t="str">
        <f t="shared" si="204"/>
        <v>2025-T7 POAK--1</v>
      </c>
      <c r="I3225" s="302">
        <v>3.0801530972096599E-6</v>
      </c>
      <c r="J3225" s="305">
        <f>VLOOKUP(H3225,T7_ReductionFactor!$G$10:$H$3591,2,FALSE)</f>
        <v>1</v>
      </c>
      <c r="K3225" s="75">
        <f t="shared" si="203"/>
        <v>3.0801530972096599E-6</v>
      </c>
      <c r="L3225" s="11"/>
    </row>
    <row r="3226" spans="1:12" ht="16.149999999999999" customHeight="1" x14ac:dyDescent="0.25">
      <c r="A3226" s="9" t="s">
        <v>192</v>
      </c>
      <c r="B3226" s="7">
        <v>2025</v>
      </c>
      <c r="C3226" s="296" t="s">
        <v>29</v>
      </c>
      <c r="D3226" s="307">
        <v>2025</v>
      </c>
      <c r="E3226" s="307" t="s">
        <v>194</v>
      </c>
      <c r="F3226" s="65">
        <f t="shared" si="201"/>
        <v>0</v>
      </c>
      <c r="G3226" s="66" t="str">
        <f t="shared" si="202"/>
        <v>2013+</v>
      </c>
      <c r="H3226" s="67" t="str">
        <f t="shared" si="204"/>
        <v>2025-T7 POAK-0</v>
      </c>
      <c r="I3226" s="302">
        <v>1.19313857421368E-5</v>
      </c>
      <c r="J3226" s="305">
        <f>VLOOKUP(H3226,T7_ReductionFactor!$G$10:$H$3591,2,FALSE)</f>
        <v>0.91211370450883045</v>
      </c>
      <c r="K3226" s="75">
        <f t="shared" si="203"/>
        <v>1.0882780449184237E-5</v>
      </c>
      <c r="L3226" s="11"/>
    </row>
    <row r="3227" spans="1:12" ht="16.149999999999999" customHeight="1" x14ac:dyDescent="0.25">
      <c r="A3227" s="9" t="s">
        <v>192</v>
      </c>
      <c r="B3227" s="7">
        <v>2025</v>
      </c>
      <c r="C3227" s="296" t="s">
        <v>29</v>
      </c>
      <c r="D3227" s="307">
        <v>2024</v>
      </c>
      <c r="E3227" s="307" t="s">
        <v>194</v>
      </c>
      <c r="F3227" s="65">
        <f t="shared" si="201"/>
        <v>1</v>
      </c>
      <c r="G3227" s="66" t="str">
        <f t="shared" si="202"/>
        <v>2013+</v>
      </c>
      <c r="H3227" s="67" t="str">
        <f t="shared" si="204"/>
        <v>2025-T7 POAK-1</v>
      </c>
      <c r="I3227" s="302">
        <v>1.6531214094328201E-5</v>
      </c>
      <c r="J3227" s="305">
        <f>VLOOKUP(H3227,T7_ReductionFactor!$G$10:$H$3591,2,FALSE)</f>
        <v>0.85637706633917587</v>
      </c>
      <c r="K3227" s="75">
        <f t="shared" si="203"/>
        <v>1.4156952629125621E-5</v>
      </c>
      <c r="L3227" s="11"/>
    </row>
    <row r="3228" spans="1:12" ht="16.149999999999999" customHeight="1" x14ac:dyDescent="0.25">
      <c r="A3228" s="9" t="s">
        <v>192</v>
      </c>
      <c r="B3228" s="7">
        <v>2025</v>
      </c>
      <c r="C3228" s="296" t="s">
        <v>29</v>
      </c>
      <c r="D3228" s="307">
        <v>2023</v>
      </c>
      <c r="E3228" s="307" t="s">
        <v>194</v>
      </c>
      <c r="F3228" s="65">
        <f t="shared" si="201"/>
        <v>2</v>
      </c>
      <c r="G3228" s="66" t="str">
        <f t="shared" si="202"/>
        <v>2013+</v>
      </c>
      <c r="H3228" s="67" t="str">
        <f t="shared" si="204"/>
        <v>2025-T7 POAK-2</v>
      </c>
      <c r="I3228" s="302">
        <v>2.9397999517232002E-4</v>
      </c>
      <c r="J3228" s="305">
        <f>VLOOKUP(H3228,T7_ReductionFactor!$G$10:$H$3591,2,FALSE)</f>
        <v>0.81826090773233284</v>
      </c>
      <c r="K3228" s="75">
        <f t="shared" si="203"/>
        <v>2.4055233770484941E-4</v>
      </c>
      <c r="L3228" s="11"/>
    </row>
    <row r="3229" spans="1:12" ht="16.149999999999999" customHeight="1" x14ac:dyDescent="0.25">
      <c r="A3229" s="9" t="s">
        <v>192</v>
      </c>
      <c r="B3229" s="7">
        <v>2025</v>
      </c>
      <c r="C3229" s="296" t="s">
        <v>29</v>
      </c>
      <c r="D3229" s="307">
        <v>2022</v>
      </c>
      <c r="E3229" s="307" t="s">
        <v>194</v>
      </c>
      <c r="F3229" s="65">
        <f t="shared" si="201"/>
        <v>3</v>
      </c>
      <c r="G3229" s="66" t="str">
        <f t="shared" si="202"/>
        <v>2013+</v>
      </c>
      <c r="H3229" s="67" t="str">
        <f t="shared" si="204"/>
        <v>2025-T7 POAK-3</v>
      </c>
      <c r="I3229" s="302">
        <v>3.4137404007323198E-4</v>
      </c>
      <c r="J3229" s="305">
        <f>VLOOKUP(H3229,T7_ReductionFactor!$G$10:$H$3591,2,FALSE)</f>
        <v>0.78871947602779369</v>
      </c>
      <c r="K3229" s="75">
        <f t="shared" si="203"/>
        <v>2.6924835401605056E-4</v>
      </c>
      <c r="L3229" s="11"/>
    </row>
    <row r="3230" spans="1:12" ht="16.149999999999999" customHeight="1" x14ac:dyDescent="0.25">
      <c r="A3230" s="9" t="s">
        <v>192</v>
      </c>
      <c r="B3230" s="7">
        <v>2025</v>
      </c>
      <c r="C3230" s="296" t="s">
        <v>29</v>
      </c>
      <c r="D3230" s="307">
        <v>2021</v>
      </c>
      <c r="E3230" s="307" t="s">
        <v>194</v>
      </c>
      <c r="F3230" s="65">
        <f t="shared" si="201"/>
        <v>4</v>
      </c>
      <c r="G3230" s="66" t="str">
        <f t="shared" si="202"/>
        <v>2013+</v>
      </c>
      <c r="H3230" s="67" t="str">
        <f t="shared" si="204"/>
        <v>2025-T7 POAK-4</v>
      </c>
      <c r="I3230" s="302">
        <v>3.9084408550033202E-4</v>
      </c>
      <c r="J3230" s="305">
        <f>VLOOKUP(H3230,T7_ReductionFactor!$G$10:$H$3591,2,FALSE)</f>
        <v>0.76558635411214437</v>
      </c>
      <c r="K3230" s="75">
        <f t="shared" si="203"/>
        <v>2.9922489844449443E-4</v>
      </c>
      <c r="L3230" s="11"/>
    </row>
    <row r="3231" spans="1:12" ht="16.149999999999999" customHeight="1" x14ac:dyDescent="0.25">
      <c r="A3231" s="9" t="s">
        <v>192</v>
      </c>
      <c r="B3231" s="7">
        <v>2025</v>
      </c>
      <c r="C3231" s="296" t="s">
        <v>29</v>
      </c>
      <c r="D3231" s="307">
        <v>2020</v>
      </c>
      <c r="E3231" s="307" t="s">
        <v>194</v>
      </c>
      <c r="F3231" s="65">
        <f t="shared" si="201"/>
        <v>5</v>
      </c>
      <c r="G3231" s="66" t="str">
        <f t="shared" si="202"/>
        <v>2013+</v>
      </c>
      <c r="H3231" s="67" t="str">
        <f t="shared" si="204"/>
        <v>2025-T7 POAK-5</v>
      </c>
      <c r="I3231" s="302">
        <v>4.4584199138185301E-4</v>
      </c>
      <c r="J3231" s="305">
        <f>VLOOKUP(H3231,T7_ReductionFactor!$G$10:$H$3591,2,FALSE)</f>
        <v>0.74593607888422109</v>
      </c>
      <c r="K3231" s="75">
        <f t="shared" si="203"/>
        <v>3.325696268533121E-4</v>
      </c>
      <c r="L3231" s="11"/>
    </row>
    <row r="3232" spans="1:12" ht="16.149999999999999" customHeight="1" x14ac:dyDescent="0.25">
      <c r="A3232" s="9" t="s">
        <v>192</v>
      </c>
      <c r="B3232" s="7">
        <v>2025</v>
      </c>
      <c r="C3232" s="296" t="s">
        <v>29</v>
      </c>
      <c r="D3232" s="307">
        <v>2019</v>
      </c>
      <c r="E3232" s="307" t="s">
        <v>194</v>
      </c>
      <c r="F3232" s="65">
        <f t="shared" si="201"/>
        <v>6</v>
      </c>
      <c r="G3232" s="66" t="str">
        <f t="shared" si="202"/>
        <v>2013+</v>
      </c>
      <c r="H3232" s="67" t="str">
        <f t="shared" si="204"/>
        <v>2025-T7 POAK-6</v>
      </c>
      <c r="I3232" s="302">
        <v>4.8630356918934002E-4</v>
      </c>
      <c r="J3232" s="305">
        <f>VLOOKUP(H3232,T7_ReductionFactor!$G$10:$H$3591,2,FALSE)</f>
        <v>0.73433523604369388</v>
      </c>
      <c r="K3232" s="75">
        <f t="shared" si="203"/>
        <v>3.5710984626954482E-4</v>
      </c>
      <c r="L3232" s="11"/>
    </row>
    <row r="3233" spans="1:12" ht="16.149999999999999" customHeight="1" x14ac:dyDescent="0.25">
      <c r="A3233" s="9" t="s">
        <v>192</v>
      </c>
      <c r="B3233" s="7">
        <v>2025</v>
      </c>
      <c r="C3233" s="296" t="s">
        <v>29</v>
      </c>
      <c r="D3233" s="307">
        <v>2018</v>
      </c>
      <c r="E3233" s="307" t="s">
        <v>194</v>
      </c>
      <c r="F3233" s="65">
        <f t="shared" si="201"/>
        <v>7</v>
      </c>
      <c r="G3233" s="66" t="str">
        <f t="shared" si="202"/>
        <v>2013+</v>
      </c>
      <c r="H3233" s="67" t="str">
        <f t="shared" si="204"/>
        <v>2025-T7 POAK-7</v>
      </c>
      <c r="I3233" s="302">
        <v>5.2017329891773298E-4</v>
      </c>
      <c r="J3233" s="305">
        <f>VLOOKUP(H3233,T7_ReductionFactor!$G$10:$H$3591,2,FALSE)</f>
        <v>0.72602022322056203</v>
      </c>
      <c r="K3233" s="75">
        <f t="shared" si="203"/>
        <v>3.7765633459362866E-4</v>
      </c>
      <c r="L3233" s="11"/>
    </row>
    <row r="3234" spans="1:12" ht="16.149999999999999" customHeight="1" x14ac:dyDescent="0.25">
      <c r="A3234" s="9" t="s">
        <v>192</v>
      </c>
      <c r="B3234" s="7">
        <v>2025</v>
      </c>
      <c r="C3234" s="296" t="s">
        <v>29</v>
      </c>
      <c r="D3234" s="307">
        <v>2017</v>
      </c>
      <c r="E3234" s="307" t="s">
        <v>194</v>
      </c>
      <c r="F3234" s="65">
        <f t="shared" si="201"/>
        <v>8</v>
      </c>
      <c r="G3234" s="66" t="str">
        <f t="shared" si="202"/>
        <v>2013+</v>
      </c>
      <c r="H3234" s="67" t="str">
        <f t="shared" si="204"/>
        <v>2025-T7 POAK-8</v>
      </c>
      <c r="I3234" s="302">
        <v>1.0778637249223399E-3</v>
      </c>
      <c r="J3234" s="305">
        <f>VLOOKUP(H3234,T7_ReductionFactor!$G$10:$H$3591,2,FALSE)</f>
        <v>0.71922119982225674</v>
      </c>
      <c r="K3234" s="75">
        <f t="shared" si="203"/>
        <v>7.7522244148353224E-4</v>
      </c>
      <c r="L3234" s="11"/>
    </row>
    <row r="3235" spans="1:12" ht="16.149999999999999" customHeight="1" x14ac:dyDescent="0.25">
      <c r="A3235" s="9" t="s">
        <v>192</v>
      </c>
      <c r="B3235" s="7">
        <v>2025</v>
      </c>
      <c r="C3235" s="296" t="s">
        <v>29</v>
      </c>
      <c r="D3235" s="307">
        <v>2016</v>
      </c>
      <c r="E3235" s="307" t="s">
        <v>194</v>
      </c>
      <c r="F3235" s="65">
        <f t="shared" si="201"/>
        <v>9</v>
      </c>
      <c r="G3235" s="66" t="str">
        <f t="shared" si="202"/>
        <v>2013+</v>
      </c>
      <c r="H3235" s="67" t="str">
        <f t="shared" si="204"/>
        <v>2025-T7 POAK-9</v>
      </c>
      <c r="I3235" s="302">
        <v>1.62501447090015E-3</v>
      </c>
      <c r="J3235" s="305">
        <f>VLOOKUP(H3235,T7_ReductionFactor!$G$10:$H$3591,2,FALSE)</f>
        <v>0.71357322918362553</v>
      </c>
      <c r="K3235" s="75">
        <f t="shared" si="203"/>
        <v>1.1595668234703406E-3</v>
      </c>
      <c r="L3235" s="11"/>
    </row>
    <row r="3236" spans="1:12" ht="16.149999999999999" customHeight="1" x14ac:dyDescent="0.25">
      <c r="A3236" s="9" t="s">
        <v>192</v>
      </c>
      <c r="B3236" s="7">
        <v>2025</v>
      </c>
      <c r="C3236" s="296" t="s">
        <v>29</v>
      </c>
      <c r="D3236" s="307">
        <v>2015</v>
      </c>
      <c r="E3236" s="307" t="s">
        <v>194</v>
      </c>
      <c r="F3236" s="65">
        <f t="shared" si="201"/>
        <v>10</v>
      </c>
      <c r="G3236" s="66" t="str">
        <f t="shared" si="202"/>
        <v>2013+</v>
      </c>
      <c r="H3236" s="67" t="str">
        <f t="shared" si="204"/>
        <v>2025-T7 POAK-10</v>
      </c>
      <c r="I3236" s="302">
        <v>1.86424689876914E-3</v>
      </c>
      <c r="J3236" s="305">
        <f>VLOOKUP(H3236,T7_ReductionFactor!$G$10:$H$3591,2,FALSE)</f>
        <v>0.70880985223805471</v>
      </c>
      <c r="K3236" s="75">
        <f t="shared" si="203"/>
        <v>1.3213965688518058E-3</v>
      </c>
      <c r="L3236" s="11"/>
    </row>
    <row r="3237" spans="1:12" ht="16.149999999999999" customHeight="1" x14ac:dyDescent="0.25">
      <c r="A3237" s="9" t="s">
        <v>192</v>
      </c>
      <c r="B3237" s="7">
        <v>2025</v>
      </c>
      <c r="C3237" s="296" t="s">
        <v>29</v>
      </c>
      <c r="D3237" s="307">
        <v>2014</v>
      </c>
      <c r="E3237" s="307" t="s">
        <v>194</v>
      </c>
      <c r="F3237" s="65">
        <f t="shared" si="201"/>
        <v>11</v>
      </c>
      <c r="G3237" s="66" t="str">
        <f t="shared" si="202"/>
        <v>2013+</v>
      </c>
      <c r="H3237" s="67" t="str">
        <f t="shared" si="204"/>
        <v>2025-T7 POAK-11</v>
      </c>
      <c r="I3237" s="302">
        <v>2.0786485074645298E-3</v>
      </c>
      <c r="J3237" s="305">
        <f>VLOOKUP(H3237,T7_ReductionFactor!$G$10:$H$3591,2,FALSE)</f>
        <v>0.70553771918684549</v>
      </c>
      <c r="K3237" s="75">
        <f t="shared" si="203"/>
        <v>1.466564926947665E-3</v>
      </c>
      <c r="L3237" s="11"/>
    </row>
    <row r="3238" spans="1:12" ht="16.149999999999999" customHeight="1" x14ac:dyDescent="0.25">
      <c r="A3238" s="9" t="s">
        <v>192</v>
      </c>
      <c r="B3238" s="7">
        <v>2025</v>
      </c>
      <c r="C3238" s="296" t="s">
        <v>29</v>
      </c>
      <c r="D3238" s="307">
        <v>2013</v>
      </c>
      <c r="E3238" s="307" t="s">
        <v>194</v>
      </c>
      <c r="F3238" s="65">
        <f t="shared" si="201"/>
        <v>12</v>
      </c>
      <c r="G3238" s="66" t="str">
        <f t="shared" si="202"/>
        <v>2010-12</v>
      </c>
      <c r="H3238" s="67" t="str">
        <f t="shared" si="204"/>
        <v>2025-T7 POAK-12</v>
      </c>
      <c r="I3238" s="302">
        <v>2.51390359902716E-3</v>
      </c>
      <c r="J3238" s="305">
        <f>VLOOKUP(H3238,T7_ReductionFactor!$G$10:$H$3591,2,FALSE)</f>
        <v>0.68041741646726039</v>
      </c>
      <c r="K3238" s="75">
        <f t="shared" si="203"/>
        <v>1.7105037920978079E-3</v>
      </c>
      <c r="L3238" s="11"/>
    </row>
    <row r="3239" spans="1:12" ht="16.149999999999999" customHeight="1" x14ac:dyDescent="0.25">
      <c r="A3239" s="9" t="s">
        <v>192</v>
      </c>
      <c r="B3239" s="7">
        <v>2025</v>
      </c>
      <c r="C3239" s="296" t="s">
        <v>29</v>
      </c>
      <c r="D3239" s="307">
        <v>2012</v>
      </c>
      <c r="E3239" s="307" t="s">
        <v>194</v>
      </c>
      <c r="F3239" s="65">
        <f t="shared" si="201"/>
        <v>13</v>
      </c>
      <c r="G3239" s="66" t="str">
        <f t="shared" si="202"/>
        <v>2010-12</v>
      </c>
      <c r="H3239" s="67" t="str">
        <f t="shared" si="204"/>
        <v>2025-T7 POAK-13</v>
      </c>
      <c r="I3239" s="302">
        <v>2.34922403653119E-3</v>
      </c>
      <c r="J3239" s="305">
        <f>VLOOKUP(H3239,T7_ReductionFactor!$G$10:$H$3591,2,FALSE)</f>
        <v>0.68041741646726039</v>
      </c>
      <c r="K3239" s="75">
        <f t="shared" si="203"/>
        <v>1.5984529496393413E-3</v>
      </c>
      <c r="L3239" s="11"/>
    </row>
    <row r="3240" spans="1:12" ht="16.149999999999999" customHeight="1" x14ac:dyDescent="0.25">
      <c r="A3240" s="9" t="s">
        <v>192</v>
      </c>
      <c r="B3240" s="7">
        <v>2025</v>
      </c>
      <c r="C3240" s="296" t="s">
        <v>30</v>
      </c>
      <c r="D3240" s="307">
        <v>2026</v>
      </c>
      <c r="E3240" s="307" t="s">
        <v>194</v>
      </c>
      <c r="F3240" s="65">
        <f t="shared" si="201"/>
        <v>-1</v>
      </c>
      <c r="G3240" s="66" t="str">
        <f t="shared" si="202"/>
        <v>2013+</v>
      </c>
      <c r="H3240" s="67" t="str">
        <f t="shared" si="204"/>
        <v>2025-T7 POLA--1</v>
      </c>
      <c r="I3240" s="302">
        <v>2.0726019977417101E-6</v>
      </c>
      <c r="J3240" s="305">
        <f>VLOOKUP(H3240,T7_ReductionFactor!$G$10:$H$3591,2,FALSE)</f>
        <v>1</v>
      </c>
      <c r="K3240" s="75">
        <f t="shared" si="203"/>
        <v>2.0726019977417101E-6</v>
      </c>
      <c r="L3240" s="11"/>
    </row>
    <row r="3241" spans="1:12" ht="16.149999999999999" customHeight="1" x14ac:dyDescent="0.25">
      <c r="A3241" s="9" t="s">
        <v>192</v>
      </c>
      <c r="B3241" s="7">
        <v>2025</v>
      </c>
      <c r="C3241" s="296" t="s">
        <v>30</v>
      </c>
      <c r="D3241" s="307">
        <v>2025</v>
      </c>
      <c r="E3241" s="307" t="s">
        <v>194</v>
      </c>
      <c r="F3241" s="65">
        <f t="shared" si="201"/>
        <v>0</v>
      </c>
      <c r="G3241" s="66" t="str">
        <f t="shared" si="202"/>
        <v>2013+</v>
      </c>
      <c r="H3241" s="67" t="str">
        <f t="shared" si="204"/>
        <v>2025-T7 POLA-0</v>
      </c>
      <c r="I3241" s="302">
        <v>5.5043677663689696E-6</v>
      </c>
      <c r="J3241" s="305">
        <f>VLOOKUP(H3241,T7_ReductionFactor!$G$10:$H$3591,2,FALSE)</f>
        <v>0.91211370450883045</v>
      </c>
      <c r="K3241" s="75">
        <f t="shared" si="203"/>
        <v>5.0206092743617977E-6</v>
      </c>
      <c r="L3241" s="11"/>
    </row>
    <row r="3242" spans="1:12" ht="16.149999999999999" customHeight="1" x14ac:dyDescent="0.25">
      <c r="A3242" s="9" t="s">
        <v>192</v>
      </c>
      <c r="B3242" s="7">
        <v>2025</v>
      </c>
      <c r="C3242" s="296" t="s">
        <v>30</v>
      </c>
      <c r="D3242" s="307">
        <v>2024</v>
      </c>
      <c r="E3242" s="307" t="s">
        <v>194</v>
      </c>
      <c r="F3242" s="65">
        <f t="shared" si="201"/>
        <v>1</v>
      </c>
      <c r="G3242" s="66" t="str">
        <f t="shared" si="202"/>
        <v>2013+</v>
      </c>
      <c r="H3242" s="67" t="str">
        <f t="shared" si="204"/>
        <v>2025-T7 POLA-1</v>
      </c>
      <c r="I3242" s="302">
        <v>2.55116725948493E-4</v>
      </c>
      <c r="J3242" s="305">
        <f>VLOOKUP(H3242,T7_ReductionFactor!$G$10:$H$3591,2,FALSE)</f>
        <v>0.85637706633917587</v>
      </c>
      <c r="K3242" s="75">
        <f t="shared" si="203"/>
        <v>2.1847611334182594E-4</v>
      </c>
      <c r="L3242" s="11"/>
    </row>
    <row r="3243" spans="1:12" ht="16.149999999999999" customHeight="1" x14ac:dyDescent="0.25">
      <c r="A3243" s="9" t="s">
        <v>192</v>
      </c>
      <c r="B3243" s="7">
        <v>2025</v>
      </c>
      <c r="C3243" s="296" t="s">
        <v>30</v>
      </c>
      <c r="D3243" s="307">
        <v>2023</v>
      </c>
      <c r="E3243" s="307" t="s">
        <v>194</v>
      </c>
      <c r="F3243" s="65">
        <f t="shared" si="201"/>
        <v>2</v>
      </c>
      <c r="G3243" s="66" t="str">
        <f t="shared" si="202"/>
        <v>2013+</v>
      </c>
      <c r="H3243" s="67" t="str">
        <f t="shared" si="204"/>
        <v>2025-T7 POLA-2</v>
      </c>
      <c r="I3243" s="302">
        <v>1.19090833050497E-3</v>
      </c>
      <c r="J3243" s="305">
        <f>VLOOKUP(H3243,T7_ReductionFactor!$G$10:$H$3591,2,FALSE)</f>
        <v>0.81826090773233284</v>
      </c>
      <c r="K3243" s="75">
        <f t="shared" si="203"/>
        <v>9.7447373154499386E-4</v>
      </c>
      <c r="L3243" s="11"/>
    </row>
    <row r="3244" spans="1:12" ht="16.149999999999999" customHeight="1" x14ac:dyDescent="0.25">
      <c r="A3244" s="9" t="s">
        <v>192</v>
      </c>
      <c r="B3244" s="7">
        <v>2025</v>
      </c>
      <c r="C3244" s="296" t="s">
        <v>30</v>
      </c>
      <c r="D3244" s="307">
        <v>2022</v>
      </c>
      <c r="E3244" s="307" t="s">
        <v>194</v>
      </c>
      <c r="F3244" s="65">
        <f t="shared" si="201"/>
        <v>3</v>
      </c>
      <c r="G3244" s="66" t="str">
        <f t="shared" si="202"/>
        <v>2013+</v>
      </c>
      <c r="H3244" s="67" t="str">
        <f t="shared" si="204"/>
        <v>2025-T7 POLA-3</v>
      </c>
      <c r="I3244" s="302">
        <v>1.3831153506790399E-3</v>
      </c>
      <c r="J3244" s="305">
        <f>VLOOKUP(H3244,T7_ReductionFactor!$G$10:$H$3591,2,FALSE)</f>
        <v>0.78871947602779369</v>
      </c>
      <c r="K3244" s="75">
        <f t="shared" si="203"/>
        <v>1.0908900146735705E-3</v>
      </c>
      <c r="L3244" s="11"/>
    </row>
    <row r="3245" spans="1:12" ht="16.149999999999999" customHeight="1" x14ac:dyDescent="0.25">
      <c r="A3245" s="9" t="s">
        <v>192</v>
      </c>
      <c r="B3245" s="7">
        <v>2025</v>
      </c>
      <c r="C3245" s="296" t="s">
        <v>30</v>
      </c>
      <c r="D3245" s="307">
        <v>2021</v>
      </c>
      <c r="E3245" s="307" t="s">
        <v>194</v>
      </c>
      <c r="F3245" s="65">
        <f t="shared" si="201"/>
        <v>4</v>
      </c>
      <c r="G3245" s="66" t="str">
        <f t="shared" si="202"/>
        <v>2013+</v>
      </c>
      <c r="H3245" s="67" t="str">
        <f t="shared" si="204"/>
        <v>2025-T7 POLA-4</v>
      </c>
      <c r="I3245" s="302">
        <v>1.5837416116217E-3</v>
      </c>
      <c r="J3245" s="305">
        <f>VLOOKUP(H3245,T7_ReductionFactor!$G$10:$H$3591,2,FALSE)</f>
        <v>0.76558635411214437</v>
      </c>
      <c r="K3245" s="75">
        <f t="shared" si="203"/>
        <v>1.2124909662971489E-3</v>
      </c>
      <c r="L3245" s="11"/>
    </row>
    <row r="3246" spans="1:12" ht="16.149999999999999" customHeight="1" x14ac:dyDescent="0.25">
      <c r="A3246" s="9" t="s">
        <v>192</v>
      </c>
      <c r="B3246" s="7">
        <v>2025</v>
      </c>
      <c r="C3246" s="296" t="s">
        <v>30</v>
      </c>
      <c r="D3246" s="307">
        <v>2020</v>
      </c>
      <c r="E3246" s="307" t="s">
        <v>194</v>
      </c>
      <c r="F3246" s="65">
        <f t="shared" si="201"/>
        <v>5</v>
      </c>
      <c r="G3246" s="66" t="str">
        <f t="shared" si="202"/>
        <v>2013+</v>
      </c>
      <c r="H3246" s="67" t="str">
        <f t="shared" si="204"/>
        <v>2025-T7 POLA-5</v>
      </c>
      <c r="I3246" s="302">
        <v>1.8067861655820499E-3</v>
      </c>
      <c r="J3246" s="305">
        <f>VLOOKUP(H3246,T7_ReductionFactor!$G$10:$H$3591,2,FALSE)</f>
        <v>0.74593607888422109</v>
      </c>
      <c r="K3246" s="75">
        <f t="shared" si="203"/>
        <v>1.3477469877365314E-3</v>
      </c>
      <c r="L3246" s="11"/>
    </row>
    <row r="3247" spans="1:12" ht="16.149999999999999" customHeight="1" x14ac:dyDescent="0.25">
      <c r="A3247" s="9" t="s">
        <v>192</v>
      </c>
      <c r="B3247" s="7">
        <v>2025</v>
      </c>
      <c r="C3247" s="296" t="s">
        <v>30</v>
      </c>
      <c r="D3247" s="307">
        <v>2019</v>
      </c>
      <c r="E3247" s="307" t="s">
        <v>194</v>
      </c>
      <c r="F3247" s="65">
        <f t="shared" si="201"/>
        <v>6</v>
      </c>
      <c r="G3247" s="66" t="str">
        <f t="shared" si="202"/>
        <v>2013+</v>
      </c>
      <c r="H3247" s="67" t="str">
        <f t="shared" si="204"/>
        <v>2025-T7 POLA-6</v>
      </c>
      <c r="I3247" s="302">
        <v>1.9708784965527001E-3</v>
      </c>
      <c r="J3247" s="305">
        <f>VLOOKUP(H3247,T7_ReductionFactor!$G$10:$H$3591,2,FALSE)</f>
        <v>0.73433523604369388</v>
      </c>
      <c r="K3247" s="75">
        <f t="shared" si="203"/>
        <v>1.4472855259794676E-3</v>
      </c>
      <c r="L3247" s="11"/>
    </row>
    <row r="3248" spans="1:12" ht="16.149999999999999" customHeight="1" x14ac:dyDescent="0.25">
      <c r="A3248" s="9" t="s">
        <v>192</v>
      </c>
      <c r="B3248" s="7">
        <v>2025</v>
      </c>
      <c r="C3248" s="296" t="s">
        <v>30</v>
      </c>
      <c r="D3248" s="307">
        <v>2018</v>
      </c>
      <c r="E3248" s="307" t="s">
        <v>194</v>
      </c>
      <c r="F3248" s="65">
        <f t="shared" si="201"/>
        <v>7</v>
      </c>
      <c r="G3248" s="66" t="str">
        <f t="shared" si="202"/>
        <v>2013+</v>
      </c>
      <c r="H3248" s="67" t="str">
        <f t="shared" si="204"/>
        <v>2025-T7 POLA-7</v>
      </c>
      <c r="I3248" s="302">
        <v>2.1082375221181701E-3</v>
      </c>
      <c r="J3248" s="305">
        <f>VLOOKUP(H3248,T7_ReductionFactor!$G$10:$H$3591,2,FALSE)</f>
        <v>0.72602022322056203</v>
      </c>
      <c r="K3248" s="75">
        <f t="shared" si="203"/>
        <v>1.5306230764101985E-3</v>
      </c>
      <c r="L3248" s="11"/>
    </row>
    <row r="3249" spans="1:12" ht="16.149999999999999" customHeight="1" x14ac:dyDescent="0.25">
      <c r="A3249" s="9" t="s">
        <v>192</v>
      </c>
      <c r="B3249" s="7">
        <v>2025</v>
      </c>
      <c r="C3249" s="296" t="s">
        <v>30</v>
      </c>
      <c r="D3249" s="307">
        <v>2017</v>
      </c>
      <c r="E3249" s="307" t="s">
        <v>194</v>
      </c>
      <c r="F3249" s="65">
        <f t="shared" si="201"/>
        <v>8</v>
      </c>
      <c r="G3249" s="66" t="str">
        <f t="shared" si="202"/>
        <v>2013+</v>
      </c>
      <c r="H3249" s="67" t="str">
        <f t="shared" si="204"/>
        <v>2025-T7 POLA-8</v>
      </c>
      <c r="I3249" s="302">
        <v>4.3686872874172502E-3</v>
      </c>
      <c r="J3249" s="305">
        <f>VLOOKUP(H3249,T7_ReductionFactor!$G$10:$H$3591,2,FALSE)</f>
        <v>0.71922119982225674</v>
      </c>
      <c r="K3249" s="75">
        <f t="shared" si="203"/>
        <v>3.1420525125044748E-3</v>
      </c>
      <c r="L3249" s="11"/>
    </row>
    <row r="3250" spans="1:12" ht="16.149999999999999" customHeight="1" x14ac:dyDescent="0.25">
      <c r="A3250" s="9" t="s">
        <v>192</v>
      </c>
      <c r="B3250" s="7">
        <v>2025</v>
      </c>
      <c r="C3250" s="296" t="s">
        <v>30</v>
      </c>
      <c r="D3250" s="307">
        <v>2016</v>
      </c>
      <c r="E3250" s="307" t="s">
        <v>194</v>
      </c>
      <c r="F3250" s="65">
        <f t="shared" si="201"/>
        <v>9</v>
      </c>
      <c r="G3250" s="66" t="str">
        <f t="shared" si="202"/>
        <v>2013+</v>
      </c>
      <c r="H3250" s="67" t="str">
        <f t="shared" si="204"/>
        <v>2025-T7 POLA-9</v>
      </c>
      <c r="I3250" s="302">
        <v>6.6783435442050202E-3</v>
      </c>
      <c r="J3250" s="305">
        <f>VLOOKUP(H3250,T7_ReductionFactor!$G$10:$H$3591,2,FALSE)</f>
        <v>0.71357322918362553</v>
      </c>
      <c r="K3250" s="75">
        <f t="shared" si="203"/>
        <v>4.7654871684359949E-3</v>
      </c>
      <c r="L3250" s="11"/>
    </row>
    <row r="3251" spans="1:12" ht="16.149999999999999" customHeight="1" x14ac:dyDescent="0.25">
      <c r="A3251" s="9" t="s">
        <v>192</v>
      </c>
      <c r="B3251" s="7">
        <v>2025</v>
      </c>
      <c r="C3251" s="296" t="s">
        <v>30</v>
      </c>
      <c r="D3251" s="307">
        <v>2015</v>
      </c>
      <c r="E3251" s="307" t="s">
        <v>194</v>
      </c>
      <c r="F3251" s="65">
        <f t="shared" si="201"/>
        <v>10</v>
      </c>
      <c r="G3251" s="66" t="str">
        <f t="shared" si="202"/>
        <v>2013+</v>
      </c>
      <c r="H3251" s="67" t="str">
        <f t="shared" si="204"/>
        <v>2025-T7 POLA-10</v>
      </c>
      <c r="I3251" s="302">
        <v>8.2722883168155001E-3</v>
      </c>
      <c r="J3251" s="305">
        <f>VLOOKUP(H3251,T7_ReductionFactor!$G$10:$H$3591,2,FALSE)</f>
        <v>0.70880985223805471</v>
      </c>
      <c r="K3251" s="75">
        <f t="shared" si="203"/>
        <v>5.8634794595125812E-3</v>
      </c>
      <c r="L3251" s="11"/>
    </row>
    <row r="3252" spans="1:12" ht="16.149999999999999" customHeight="1" x14ac:dyDescent="0.25">
      <c r="A3252" s="9" t="s">
        <v>192</v>
      </c>
      <c r="B3252" s="7">
        <v>2025</v>
      </c>
      <c r="C3252" s="296" t="s">
        <v>30</v>
      </c>
      <c r="D3252" s="307">
        <v>2014</v>
      </c>
      <c r="E3252" s="307" t="s">
        <v>194</v>
      </c>
      <c r="F3252" s="65">
        <f t="shared" si="201"/>
        <v>11</v>
      </c>
      <c r="G3252" s="66" t="str">
        <f t="shared" si="202"/>
        <v>2013+</v>
      </c>
      <c r="H3252" s="67" t="str">
        <f t="shared" si="204"/>
        <v>2025-T7 POLA-11</v>
      </c>
      <c r="I3252" s="302">
        <v>9.4587504411399494E-3</v>
      </c>
      <c r="J3252" s="305">
        <f>VLOOKUP(H3252,T7_ReductionFactor!$G$10:$H$3591,2,FALSE)</f>
        <v>0.70553771918684549</v>
      </c>
      <c r="K3252" s="75">
        <f t="shared" si="203"/>
        <v>6.6735052125994482E-3</v>
      </c>
      <c r="L3252" s="11"/>
    </row>
    <row r="3253" spans="1:12" ht="16.149999999999999" customHeight="1" x14ac:dyDescent="0.25">
      <c r="A3253" s="9" t="s">
        <v>192</v>
      </c>
      <c r="B3253" s="7">
        <v>2025</v>
      </c>
      <c r="C3253" s="296" t="s">
        <v>30</v>
      </c>
      <c r="D3253" s="307">
        <v>2013</v>
      </c>
      <c r="E3253" s="307" t="s">
        <v>194</v>
      </c>
      <c r="F3253" s="65">
        <f t="shared" si="201"/>
        <v>12</v>
      </c>
      <c r="G3253" s="66" t="str">
        <f t="shared" si="202"/>
        <v>2010-12</v>
      </c>
      <c r="H3253" s="67" t="str">
        <f t="shared" si="204"/>
        <v>2025-T7 POLA-12</v>
      </c>
      <c r="I3253" s="302">
        <v>1.1716103745721899E-2</v>
      </c>
      <c r="J3253" s="305">
        <f>VLOOKUP(H3253,T7_ReductionFactor!$G$10:$H$3591,2,FALSE)</f>
        <v>0.68041741646726039</v>
      </c>
      <c r="K3253" s="75">
        <f t="shared" si="203"/>
        <v>7.9718410417264872E-3</v>
      </c>
      <c r="L3253" s="11"/>
    </row>
    <row r="3254" spans="1:12" ht="16.149999999999999" customHeight="1" x14ac:dyDescent="0.25">
      <c r="A3254" s="9" t="s">
        <v>192</v>
      </c>
      <c r="B3254" s="7">
        <v>2025</v>
      </c>
      <c r="C3254" s="296" t="s">
        <v>30</v>
      </c>
      <c r="D3254" s="307">
        <v>2012</v>
      </c>
      <c r="E3254" s="307" t="s">
        <v>194</v>
      </c>
      <c r="F3254" s="65">
        <f t="shared" si="201"/>
        <v>13</v>
      </c>
      <c r="G3254" s="66" t="str">
        <f t="shared" si="202"/>
        <v>2010-12</v>
      </c>
      <c r="H3254" s="67" t="str">
        <f t="shared" si="204"/>
        <v>2025-T7 POLA-13</v>
      </c>
      <c r="I3254" s="302">
        <v>1.1310867095082699E-2</v>
      </c>
      <c r="J3254" s="305">
        <f>VLOOKUP(H3254,T7_ReductionFactor!$G$10:$H$3591,2,FALSE)</f>
        <v>0.68041741646726039</v>
      </c>
      <c r="K3254" s="75">
        <f t="shared" si="203"/>
        <v>7.6961109668407168E-3</v>
      </c>
      <c r="L3254" s="11"/>
    </row>
    <row r="3255" spans="1:12" ht="16.149999999999999" customHeight="1" x14ac:dyDescent="0.25">
      <c r="A3255" s="9" t="s">
        <v>192</v>
      </c>
      <c r="B3255" s="7">
        <v>2025</v>
      </c>
      <c r="C3255" s="296" t="s">
        <v>31</v>
      </c>
      <c r="D3255" s="307">
        <v>2026</v>
      </c>
      <c r="E3255" s="307" t="s">
        <v>194</v>
      </c>
      <c r="F3255" s="65">
        <f t="shared" si="201"/>
        <v>-1</v>
      </c>
      <c r="G3255" s="66" t="str">
        <f t="shared" si="202"/>
        <v>2013+</v>
      </c>
      <c r="H3255" s="67" t="str">
        <f t="shared" si="204"/>
        <v>2025-T7 PTO--1</v>
      </c>
      <c r="I3255" s="302">
        <v>3.7426277606346601E-6</v>
      </c>
      <c r="J3255" s="305">
        <f>VLOOKUP(H3255,T7_ReductionFactor!$G$10:$H$3591,2,FALSE)</f>
        <v>1</v>
      </c>
      <c r="K3255" s="75">
        <f t="shared" si="203"/>
        <v>3.7426277606346601E-6</v>
      </c>
      <c r="L3255" s="11"/>
    </row>
    <row r="3256" spans="1:12" ht="16.149999999999999" customHeight="1" x14ac:dyDescent="0.25">
      <c r="A3256" s="9" t="s">
        <v>192</v>
      </c>
      <c r="B3256" s="7">
        <v>2025</v>
      </c>
      <c r="C3256" s="296" t="s">
        <v>31</v>
      </c>
      <c r="D3256" s="307">
        <v>2025</v>
      </c>
      <c r="E3256" s="307" t="s">
        <v>194</v>
      </c>
      <c r="F3256" s="65">
        <f t="shared" si="201"/>
        <v>0</v>
      </c>
      <c r="G3256" s="66" t="str">
        <f t="shared" si="202"/>
        <v>2013+</v>
      </c>
      <c r="H3256" s="67" t="str">
        <f t="shared" si="204"/>
        <v>2025-T7 PTO-0</v>
      </c>
      <c r="I3256" s="302">
        <v>4.4785638251776299E-5</v>
      </c>
      <c r="J3256" s="305">
        <f>VLOOKUP(H3256,T7_ReductionFactor!$G$10:$H$3591,2,FALSE)</f>
        <v>0.94816243188004323</v>
      </c>
      <c r="K3256" s="75">
        <f t="shared" si="203"/>
        <v>4.2464059678104105E-5</v>
      </c>
      <c r="L3256" s="11"/>
    </row>
    <row r="3257" spans="1:12" ht="16.149999999999999" customHeight="1" x14ac:dyDescent="0.25">
      <c r="A3257" s="9" t="s">
        <v>192</v>
      </c>
      <c r="B3257" s="7">
        <v>2025</v>
      </c>
      <c r="C3257" s="296" t="s">
        <v>31</v>
      </c>
      <c r="D3257" s="307">
        <v>2024</v>
      </c>
      <c r="E3257" s="307" t="s">
        <v>194</v>
      </c>
      <c r="F3257" s="65">
        <f t="shared" si="201"/>
        <v>1</v>
      </c>
      <c r="G3257" s="66" t="str">
        <f t="shared" si="202"/>
        <v>2013+</v>
      </c>
      <c r="H3257" s="67" t="str">
        <f t="shared" si="204"/>
        <v>2025-T7 PTO-1</v>
      </c>
      <c r="I3257" s="302">
        <v>6.6591682580339296E-5</v>
      </c>
      <c r="J3257" s="305">
        <f>VLOOKUP(H3257,T7_ReductionFactor!$G$10:$H$3591,2,FALSE)</f>
        <v>0.90994519598378643</v>
      </c>
      <c r="K3257" s="75">
        <f t="shared" si="203"/>
        <v>6.0594781656456937E-5</v>
      </c>
      <c r="L3257" s="11"/>
    </row>
    <row r="3258" spans="1:12" ht="16.149999999999999" customHeight="1" x14ac:dyDescent="0.25">
      <c r="A3258" s="9" t="s">
        <v>192</v>
      </c>
      <c r="B3258" s="7">
        <v>2025</v>
      </c>
      <c r="C3258" s="296" t="s">
        <v>31</v>
      </c>
      <c r="D3258" s="307">
        <v>2023</v>
      </c>
      <c r="E3258" s="307" t="s">
        <v>194</v>
      </c>
      <c r="F3258" s="65">
        <f t="shared" si="201"/>
        <v>2</v>
      </c>
      <c r="G3258" s="66" t="str">
        <f t="shared" si="202"/>
        <v>2013+</v>
      </c>
      <c r="H3258" s="67" t="str">
        <f t="shared" si="204"/>
        <v>2025-T7 PTO-2</v>
      </c>
      <c r="I3258" s="302">
        <v>7.2154912398816101E-5</v>
      </c>
      <c r="J3258" s="305">
        <f>VLOOKUP(H3258,T7_ReductionFactor!$G$10:$H$3591,2,FALSE)</f>
        <v>0.88098388650060644</v>
      </c>
      <c r="K3258" s="75">
        <f t="shared" si="203"/>
        <v>6.3567315155219802E-5</v>
      </c>
      <c r="L3258" s="11"/>
    </row>
    <row r="3259" spans="1:12" ht="16.149999999999999" customHeight="1" x14ac:dyDescent="0.25">
      <c r="A3259" s="9" t="s">
        <v>192</v>
      </c>
      <c r="B3259" s="7">
        <v>2025</v>
      </c>
      <c r="C3259" s="296" t="s">
        <v>31</v>
      </c>
      <c r="D3259" s="307">
        <v>2022</v>
      </c>
      <c r="E3259" s="307" t="s">
        <v>194</v>
      </c>
      <c r="F3259" s="65">
        <f t="shared" si="201"/>
        <v>3</v>
      </c>
      <c r="G3259" s="66" t="str">
        <f t="shared" si="202"/>
        <v>2013+</v>
      </c>
      <c r="H3259" s="67" t="str">
        <f t="shared" si="204"/>
        <v>2025-T7 PTO-3</v>
      </c>
      <c r="I3259" s="302">
        <v>7.4374962876510298E-5</v>
      </c>
      <c r="J3259" s="305">
        <f>VLOOKUP(H3259,T7_ReductionFactor!$G$10:$H$3591,2,FALSE)</f>
        <v>0.85850261233308989</v>
      </c>
      <c r="K3259" s="75">
        <f t="shared" si="203"/>
        <v>6.3851099921660677E-5</v>
      </c>
      <c r="L3259" s="11"/>
    </row>
    <row r="3260" spans="1:12" ht="16.149999999999999" customHeight="1" x14ac:dyDescent="0.25">
      <c r="A3260" s="9" t="s">
        <v>192</v>
      </c>
      <c r="B3260" s="7">
        <v>2025</v>
      </c>
      <c r="C3260" s="296" t="s">
        <v>31</v>
      </c>
      <c r="D3260" s="307">
        <v>2021</v>
      </c>
      <c r="E3260" s="307" t="s">
        <v>194</v>
      </c>
      <c r="F3260" s="65">
        <f t="shared" si="201"/>
        <v>4</v>
      </c>
      <c r="G3260" s="66" t="str">
        <f t="shared" si="202"/>
        <v>2013+</v>
      </c>
      <c r="H3260" s="67" t="str">
        <f t="shared" si="204"/>
        <v>2025-T7 PTO-4</v>
      </c>
      <c r="I3260" s="302">
        <v>7.8152300657019402E-5</v>
      </c>
      <c r="J3260" s="305">
        <f>VLOOKUP(H3260,T7_ReductionFactor!$G$10:$H$3591,2,FALSE)</f>
        <v>0.84066640419218919</v>
      </c>
      <c r="K3260" s="75">
        <f t="shared" si="203"/>
        <v>6.5700013572683367E-5</v>
      </c>
      <c r="L3260" s="11"/>
    </row>
    <row r="3261" spans="1:12" ht="16.149999999999999" customHeight="1" x14ac:dyDescent="0.25">
      <c r="A3261" s="9" t="s">
        <v>192</v>
      </c>
      <c r="B3261" s="7">
        <v>2025</v>
      </c>
      <c r="C3261" s="296" t="s">
        <v>31</v>
      </c>
      <c r="D3261" s="307">
        <v>2020</v>
      </c>
      <c r="E3261" s="307" t="s">
        <v>194</v>
      </c>
      <c r="F3261" s="65">
        <f t="shared" si="201"/>
        <v>5</v>
      </c>
      <c r="G3261" s="66" t="str">
        <f t="shared" si="202"/>
        <v>2013+</v>
      </c>
      <c r="H3261" s="67" t="str">
        <f t="shared" si="204"/>
        <v>2025-T7 PTO-5</v>
      </c>
      <c r="I3261" s="302">
        <v>8.1580022805627898E-5</v>
      </c>
      <c r="J3261" s="305">
        <f>VLOOKUP(H3261,T7_ReductionFactor!$G$10:$H$3591,2,FALSE)</f>
        <v>0.82621747509032217</v>
      </c>
      <c r="K3261" s="75">
        <f t="shared" si="203"/>
        <v>6.7402840460276789E-5</v>
      </c>
      <c r="L3261" s="11"/>
    </row>
    <row r="3262" spans="1:12" ht="16.149999999999999" customHeight="1" x14ac:dyDescent="0.25">
      <c r="A3262" s="9" t="s">
        <v>192</v>
      </c>
      <c r="B3262" s="7">
        <v>2025</v>
      </c>
      <c r="C3262" s="296" t="s">
        <v>31</v>
      </c>
      <c r="D3262" s="307">
        <v>2019</v>
      </c>
      <c r="E3262" s="307" t="s">
        <v>194</v>
      </c>
      <c r="F3262" s="65">
        <f t="shared" si="201"/>
        <v>6</v>
      </c>
      <c r="G3262" s="66" t="str">
        <f t="shared" si="202"/>
        <v>2013+</v>
      </c>
      <c r="H3262" s="67" t="str">
        <f t="shared" si="204"/>
        <v>2025-T7 PTO-6</v>
      </c>
      <c r="I3262" s="302">
        <v>8.3494290846050894E-5</v>
      </c>
      <c r="J3262" s="305">
        <f>VLOOKUP(H3262,T7_ReductionFactor!$G$10:$H$3591,2,FALSE)</f>
        <v>0.81426963589078183</v>
      </c>
      <c r="K3262" s="75">
        <f t="shared" si="203"/>
        <v>6.79868658061729E-5</v>
      </c>
      <c r="L3262" s="11"/>
    </row>
    <row r="3263" spans="1:12" ht="16.149999999999999" customHeight="1" x14ac:dyDescent="0.25">
      <c r="A3263" s="9" t="s">
        <v>192</v>
      </c>
      <c r="B3263" s="7">
        <v>2025</v>
      </c>
      <c r="C3263" s="296" t="s">
        <v>31</v>
      </c>
      <c r="D3263" s="307">
        <v>2018</v>
      </c>
      <c r="E3263" s="307" t="s">
        <v>194</v>
      </c>
      <c r="F3263" s="65">
        <f t="shared" si="201"/>
        <v>7</v>
      </c>
      <c r="G3263" s="66" t="str">
        <f t="shared" si="202"/>
        <v>2013+</v>
      </c>
      <c r="H3263" s="67" t="str">
        <f t="shared" si="204"/>
        <v>2025-T7 PTO-7</v>
      </c>
      <c r="I3263" s="302">
        <v>8.3195833135431702E-5</v>
      </c>
      <c r="J3263" s="305">
        <f>VLOOKUP(H3263,T7_ReductionFactor!$G$10:$H$3591,2,FALSE)</f>
        <v>0.80418541628253015</v>
      </c>
      <c r="K3263" s="75">
        <f t="shared" si="203"/>
        <v>6.6904875702989054E-5</v>
      </c>
      <c r="L3263" s="11"/>
    </row>
    <row r="3264" spans="1:12" ht="16.149999999999999" customHeight="1" x14ac:dyDescent="0.25">
      <c r="A3264" s="9" t="s">
        <v>192</v>
      </c>
      <c r="B3264" s="7">
        <v>2025</v>
      </c>
      <c r="C3264" s="296" t="s">
        <v>31</v>
      </c>
      <c r="D3264" s="307">
        <v>2017</v>
      </c>
      <c r="E3264" s="307" t="s">
        <v>194</v>
      </c>
      <c r="F3264" s="65">
        <f t="shared" si="201"/>
        <v>8</v>
      </c>
      <c r="G3264" s="66" t="str">
        <f t="shared" si="202"/>
        <v>2013+</v>
      </c>
      <c r="H3264" s="67" t="str">
        <f t="shared" si="204"/>
        <v>2025-T7 PTO-8</v>
      </c>
      <c r="I3264" s="302">
        <v>8.3323456928536703E-5</v>
      </c>
      <c r="J3264" s="305">
        <f>VLOOKUP(H3264,T7_ReductionFactor!$G$10:$H$3591,2,FALSE)</f>
        <v>0.79550083669942695</v>
      </c>
      <c r="K3264" s="75">
        <f t="shared" si="203"/>
        <v>6.6283879703339608E-5</v>
      </c>
      <c r="L3264" s="11"/>
    </row>
    <row r="3265" spans="1:12" ht="16.149999999999999" customHeight="1" x14ac:dyDescent="0.25">
      <c r="A3265" s="9" t="s">
        <v>192</v>
      </c>
      <c r="B3265" s="7">
        <v>2025</v>
      </c>
      <c r="C3265" s="296" t="s">
        <v>31</v>
      </c>
      <c r="D3265" s="307">
        <v>2016</v>
      </c>
      <c r="E3265" s="307" t="s">
        <v>194</v>
      </c>
      <c r="F3265" s="65">
        <f t="shared" si="201"/>
        <v>9</v>
      </c>
      <c r="G3265" s="66" t="str">
        <f t="shared" si="202"/>
        <v>2013+</v>
      </c>
      <c r="H3265" s="67" t="str">
        <f t="shared" si="204"/>
        <v>2025-T7 PTO-9</v>
      </c>
      <c r="I3265" s="302">
        <v>2.2221129205644E-4</v>
      </c>
      <c r="J3265" s="305">
        <f>VLOOKUP(H3265,T7_ReductionFactor!$G$10:$H$3591,2,FALSE)</f>
        <v>0.78787988888524807</v>
      </c>
      <c r="K3265" s="75">
        <f t="shared" si="203"/>
        <v>1.7507580809447535E-4</v>
      </c>
      <c r="L3265" s="11"/>
    </row>
    <row r="3266" spans="1:12" ht="16.149999999999999" customHeight="1" x14ac:dyDescent="0.25">
      <c r="A3266" s="9" t="s">
        <v>192</v>
      </c>
      <c r="B3266" s="7">
        <v>2025</v>
      </c>
      <c r="C3266" s="296" t="s">
        <v>31</v>
      </c>
      <c r="D3266" s="307">
        <v>2015</v>
      </c>
      <c r="E3266" s="307" t="s">
        <v>194</v>
      </c>
      <c r="F3266" s="65">
        <f t="shared" si="201"/>
        <v>10</v>
      </c>
      <c r="G3266" s="66" t="str">
        <f t="shared" si="202"/>
        <v>2013+</v>
      </c>
      <c r="H3266" s="67" t="str">
        <f t="shared" si="204"/>
        <v>2025-T7 PTO-10</v>
      </c>
      <c r="I3266" s="302">
        <v>4.6666806712504201E-4</v>
      </c>
      <c r="J3266" s="305">
        <f>VLOOKUP(H3266,T7_ReductionFactor!$G$10:$H$3591,2,FALSE)</f>
        <v>0.78108491558705151</v>
      </c>
      <c r="K3266" s="75">
        <f t="shared" si="203"/>
        <v>3.6450738781753592E-4</v>
      </c>
      <c r="L3266" s="11"/>
    </row>
    <row r="3267" spans="1:12" ht="16.149999999999999" customHeight="1" x14ac:dyDescent="0.25">
      <c r="A3267" s="9" t="s">
        <v>192</v>
      </c>
      <c r="B3267" s="7">
        <v>2025</v>
      </c>
      <c r="C3267" s="296" t="s">
        <v>31</v>
      </c>
      <c r="D3267" s="307">
        <v>2014</v>
      </c>
      <c r="E3267" s="307" t="s">
        <v>194</v>
      </c>
      <c r="F3267" s="65">
        <f t="shared" si="201"/>
        <v>11</v>
      </c>
      <c r="G3267" s="66" t="str">
        <f t="shared" si="202"/>
        <v>2013+</v>
      </c>
      <c r="H3267" s="67" t="str">
        <f t="shared" si="204"/>
        <v>2025-T7 PTO-11</v>
      </c>
      <c r="I3267" s="302">
        <v>2.6179641316496802E-4</v>
      </c>
      <c r="J3267" s="305">
        <f>VLOOKUP(H3267,T7_ReductionFactor!$G$10:$H$3591,2,FALSE)</f>
        <v>0.77495848481810381</v>
      </c>
      <c r="K3267" s="75">
        <f t="shared" si="203"/>
        <v>2.028813516771379E-4</v>
      </c>
      <c r="L3267" s="11"/>
    </row>
    <row r="3268" spans="1:12" ht="16.149999999999999" customHeight="1" x14ac:dyDescent="0.25">
      <c r="A3268" s="9" t="s">
        <v>192</v>
      </c>
      <c r="B3268" s="7">
        <v>2025</v>
      </c>
      <c r="C3268" s="296" t="s">
        <v>31</v>
      </c>
      <c r="D3268" s="307">
        <v>2013</v>
      </c>
      <c r="E3268" s="307" t="s">
        <v>194</v>
      </c>
      <c r="F3268" s="65">
        <f t="shared" si="201"/>
        <v>12</v>
      </c>
      <c r="G3268" s="66" t="str">
        <f t="shared" si="202"/>
        <v>2010-12</v>
      </c>
      <c r="H3268" s="67" t="str">
        <f t="shared" si="204"/>
        <v>2025-T7 PTO-12</v>
      </c>
      <c r="I3268" s="302">
        <v>2.4704060219074E-4</v>
      </c>
      <c r="J3268" s="305">
        <f>VLOOKUP(H3268,T7_ReductionFactor!$G$10:$H$3591,2,FALSE)</f>
        <v>0.73295339875663457</v>
      </c>
      <c r="K3268" s="75">
        <f t="shared" si="203"/>
        <v>1.8106924900658858E-4</v>
      </c>
      <c r="L3268" s="11"/>
    </row>
    <row r="3269" spans="1:12" ht="16.149999999999999" customHeight="1" x14ac:dyDescent="0.25">
      <c r="A3269" s="9" t="s">
        <v>192</v>
      </c>
      <c r="B3269" s="7">
        <v>2025</v>
      </c>
      <c r="C3269" s="296" t="s">
        <v>31</v>
      </c>
      <c r="D3269" s="307">
        <v>2012</v>
      </c>
      <c r="E3269" s="307" t="s">
        <v>194</v>
      </c>
      <c r="F3269" s="65">
        <f t="shared" si="201"/>
        <v>13</v>
      </c>
      <c r="G3269" s="66" t="str">
        <f t="shared" si="202"/>
        <v>2010-12</v>
      </c>
      <c r="H3269" s="67" t="str">
        <f t="shared" si="204"/>
        <v>2025-T7 PTO-13</v>
      </c>
      <c r="I3269" s="302">
        <v>3.4278599060040901E-4</v>
      </c>
      <c r="J3269" s="305">
        <f>VLOOKUP(H3269,T7_ReductionFactor!$G$10:$H$3591,2,FALSE)</f>
        <v>0.72858492399336727</v>
      </c>
      <c r="K3269" s="75">
        <f t="shared" si="203"/>
        <v>2.4974870490759008E-4</v>
      </c>
      <c r="L3269" s="11"/>
    </row>
    <row r="3270" spans="1:12" ht="16.149999999999999" customHeight="1" x14ac:dyDescent="0.25">
      <c r="A3270" s="9" t="s">
        <v>192</v>
      </c>
      <c r="B3270" s="7">
        <v>2025</v>
      </c>
      <c r="C3270" s="296" t="s">
        <v>31</v>
      </c>
      <c r="D3270" s="307">
        <v>2011</v>
      </c>
      <c r="E3270" s="307" t="s">
        <v>194</v>
      </c>
      <c r="F3270" s="65">
        <f t="shared" si="201"/>
        <v>14</v>
      </c>
      <c r="G3270" s="66" t="str">
        <f t="shared" si="202"/>
        <v>2010-12</v>
      </c>
      <c r="H3270" s="67" t="str">
        <f t="shared" si="204"/>
        <v>2025-T7 PTO-14</v>
      </c>
      <c r="I3270" s="302">
        <v>1.5409448946854999E-6</v>
      </c>
      <c r="J3270" s="305">
        <f>VLOOKUP(H3270,T7_ReductionFactor!$G$10:$H$3591,2,FALSE)</f>
        <v>0.72474724729916129</v>
      </c>
      <c r="K3270" s="75">
        <f t="shared" si="203"/>
        <v>1.1167955706630121E-6</v>
      </c>
      <c r="L3270" s="11"/>
    </row>
    <row r="3271" spans="1:12" ht="16.149999999999999" customHeight="1" x14ac:dyDescent="0.25">
      <c r="A3271" s="9" t="s">
        <v>192</v>
      </c>
      <c r="B3271" s="7">
        <v>2025</v>
      </c>
      <c r="C3271" s="296" t="s">
        <v>31</v>
      </c>
      <c r="D3271" s="307">
        <v>2010</v>
      </c>
      <c r="E3271" s="307" t="s">
        <v>194</v>
      </c>
      <c r="F3271" s="65">
        <f t="shared" si="201"/>
        <v>15</v>
      </c>
      <c r="G3271" s="66" t="str">
        <f t="shared" si="202"/>
        <v>2007-09</v>
      </c>
      <c r="H3271" s="67" t="str">
        <f t="shared" si="204"/>
        <v>2025-T7 PTO-15</v>
      </c>
      <c r="I3271" s="302">
        <v>2.15232331698839E-6</v>
      </c>
      <c r="J3271" s="305">
        <f>VLOOKUP(H3271,T7_ReductionFactor!$G$10:$H$3591,2,FALSE)</f>
        <v>0.77632419143195253</v>
      </c>
      <c r="K3271" s="75">
        <f t="shared" si="203"/>
        <v>1.67090065876115E-6</v>
      </c>
      <c r="L3271" s="11"/>
    </row>
    <row r="3272" spans="1:12" ht="16.149999999999999" customHeight="1" x14ac:dyDescent="0.25">
      <c r="A3272" s="9" t="s">
        <v>192</v>
      </c>
      <c r="B3272" s="7">
        <v>2025</v>
      </c>
      <c r="C3272" s="296" t="s">
        <v>31</v>
      </c>
      <c r="D3272" s="307">
        <v>2009</v>
      </c>
      <c r="E3272" s="307" t="s">
        <v>194</v>
      </c>
      <c r="F3272" s="65">
        <f t="shared" si="201"/>
        <v>16</v>
      </c>
      <c r="G3272" s="66" t="str">
        <f t="shared" si="202"/>
        <v>2007-09</v>
      </c>
      <c r="H3272" s="67" t="str">
        <f t="shared" si="204"/>
        <v>2025-T7 PTO-16</v>
      </c>
      <c r="I3272" s="302">
        <v>5.7855098477488802E-6</v>
      </c>
      <c r="J3272" s="305">
        <f>VLOOKUP(H3272,T7_ReductionFactor!$G$10:$H$3591,2,FALSE)</f>
        <v>0.77229513301670361</v>
      </c>
      <c r="K3272" s="75">
        <f t="shared" si="203"/>
        <v>4.4681210974366703E-6</v>
      </c>
      <c r="L3272" s="11"/>
    </row>
    <row r="3273" spans="1:12" ht="16.149999999999999" customHeight="1" x14ac:dyDescent="0.25">
      <c r="A3273" s="9" t="s">
        <v>192</v>
      </c>
      <c r="B3273" s="7">
        <v>2025</v>
      </c>
      <c r="C3273" s="296" t="s">
        <v>31</v>
      </c>
      <c r="D3273" s="307">
        <v>2008</v>
      </c>
      <c r="E3273" s="307" t="s">
        <v>194</v>
      </c>
      <c r="F3273" s="65">
        <f t="shared" ref="F3273:F3336" si="205">B3273-D3273</f>
        <v>17</v>
      </c>
      <c r="G3273" s="66" t="str">
        <f t="shared" ref="G3273:G3336" si="206">IF(D3273&lt;1998,"Pre1997",IF(D3273&lt;2008,"1997-06",IF(D3273&lt;2011,"2007-09",IF(D3273&lt;2014,"2010-12","2013+"))))</f>
        <v>2007-09</v>
      </c>
      <c r="H3273" s="67" t="str">
        <f t="shared" si="204"/>
        <v>2025-T7 PTO-17</v>
      </c>
      <c r="I3273" s="302">
        <v>9.3648399734008394E-6</v>
      </c>
      <c r="J3273" s="305">
        <f>VLOOKUP(H3273,T7_ReductionFactor!$G$10:$H$3591,2,FALSE)</f>
        <v>0.76846867148195763</v>
      </c>
      <c r="K3273" s="75">
        <f t="shared" ref="K3273:K3336" si="207">I3273*J3273</f>
        <v>7.1965861330004746E-6</v>
      </c>
      <c r="L3273" s="11"/>
    </row>
    <row r="3274" spans="1:12" ht="16.149999999999999" customHeight="1" x14ac:dyDescent="0.25">
      <c r="A3274" s="9" t="s">
        <v>192</v>
      </c>
      <c r="B3274" s="7">
        <v>2025</v>
      </c>
      <c r="C3274" s="296" t="s">
        <v>31</v>
      </c>
      <c r="D3274" s="307">
        <v>2007</v>
      </c>
      <c r="E3274" s="307" t="s">
        <v>194</v>
      </c>
      <c r="F3274" s="65">
        <f t="shared" si="205"/>
        <v>18</v>
      </c>
      <c r="G3274" s="66" t="str">
        <f t="shared" si="206"/>
        <v>1997-06</v>
      </c>
      <c r="H3274" s="67" t="str">
        <f t="shared" ref="H3274:H3337" si="208">CONCATENATE(B3274,"-",C3274,"-",F3274)</f>
        <v>2025-T7 PTO-18</v>
      </c>
      <c r="I3274" s="302">
        <v>5.7049450746961798E-5</v>
      </c>
      <c r="J3274" s="305">
        <f>VLOOKUP(H3274,T7_ReductionFactor!$G$10:$H$3591,2,FALSE)</f>
        <v>0.88093567263828265</v>
      </c>
      <c r="K3274" s="75">
        <f t="shared" si="207"/>
        <v>5.0256896267419366E-5</v>
      </c>
      <c r="L3274" s="11"/>
    </row>
    <row r="3275" spans="1:12" ht="16.149999999999999" customHeight="1" x14ac:dyDescent="0.25">
      <c r="A3275" s="9" t="s">
        <v>192</v>
      </c>
      <c r="B3275" s="7">
        <v>2025</v>
      </c>
      <c r="C3275" s="296" t="s">
        <v>31</v>
      </c>
      <c r="D3275" s="307">
        <v>2006</v>
      </c>
      <c r="E3275" s="307" t="s">
        <v>194</v>
      </c>
      <c r="F3275" s="65">
        <f t="shared" si="205"/>
        <v>19</v>
      </c>
      <c r="G3275" s="66" t="str">
        <f t="shared" si="206"/>
        <v>1997-06</v>
      </c>
      <c r="H3275" s="67" t="str">
        <f t="shared" si="208"/>
        <v>2025-T7 PTO-19</v>
      </c>
      <c r="I3275" s="302">
        <v>4.93052770195952E-5</v>
      </c>
      <c r="J3275" s="305">
        <f>VLOOKUP(H3275,T7_ReductionFactor!$G$10:$H$3591,2,FALSE)</f>
        <v>0.87862914311663476</v>
      </c>
      <c r="K3275" s="75">
        <f t="shared" si="207"/>
        <v>4.3321053298855232E-5</v>
      </c>
      <c r="L3275" s="11"/>
    </row>
    <row r="3276" spans="1:12" ht="16.149999999999999" customHeight="1" x14ac:dyDescent="0.25">
      <c r="A3276" s="9" t="s">
        <v>192</v>
      </c>
      <c r="B3276" s="7">
        <v>2025</v>
      </c>
      <c r="C3276" s="296" t="s">
        <v>31</v>
      </c>
      <c r="D3276" s="307">
        <v>2005</v>
      </c>
      <c r="E3276" s="307" t="s">
        <v>194</v>
      </c>
      <c r="F3276" s="65">
        <f t="shared" si="205"/>
        <v>20</v>
      </c>
      <c r="G3276" s="66" t="str">
        <f t="shared" si="206"/>
        <v>1997-06</v>
      </c>
      <c r="H3276" s="67" t="str">
        <f t="shared" si="208"/>
        <v>2025-T7 PTO-20</v>
      </c>
      <c r="I3276" s="302">
        <v>4.2672059181758799E-5</v>
      </c>
      <c r="J3276" s="305">
        <f>VLOOKUP(H3276,T7_ReductionFactor!$G$10:$H$3591,2,FALSE)</f>
        <v>0.87642301401649503</v>
      </c>
      <c r="K3276" s="75">
        <f t="shared" si="207"/>
        <v>3.7398774722367296E-5</v>
      </c>
      <c r="L3276" s="11"/>
    </row>
    <row r="3277" spans="1:12" ht="16.149999999999999" customHeight="1" x14ac:dyDescent="0.25">
      <c r="A3277" s="9" t="s">
        <v>192</v>
      </c>
      <c r="B3277" s="7">
        <v>2025</v>
      </c>
      <c r="C3277" s="296" t="s">
        <v>31</v>
      </c>
      <c r="D3277" s="307">
        <v>2004</v>
      </c>
      <c r="E3277" s="307" t="s">
        <v>194</v>
      </c>
      <c r="F3277" s="65">
        <f t="shared" si="205"/>
        <v>21</v>
      </c>
      <c r="G3277" s="66" t="str">
        <f t="shared" si="206"/>
        <v>1997-06</v>
      </c>
      <c r="H3277" s="67" t="str">
        <f t="shared" si="208"/>
        <v>2025-T7 PTO-21</v>
      </c>
      <c r="I3277" s="302">
        <v>3.34855429534576E-5</v>
      </c>
      <c r="J3277" s="305">
        <f>VLOOKUP(H3277,T7_ReductionFactor!$G$10:$H$3591,2,FALSE)</f>
        <v>0.8743150887822555</v>
      </c>
      <c r="K3277" s="75">
        <f t="shared" si="207"/>
        <v>2.9276915460274311E-5</v>
      </c>
      <c r="L3277" s="11"/>
    </row>
    <row r="3278" spans="1:12" ht="16.149999999999999" customHeight="1" x14ac:dyDescent="0.25">
      <c r="A3278" s="9" t="s">
        <v>192</v>
      </c>
      <c r="B3278" s="7">
        <v>2025</v>
      </c>
      <c r="C3278" s="296" t="s">
        <v>31</v>
      </c>
      <c r="D3278" s="307">
        <v>2003</v>
      </c>
      <c r="E3278" s="307" t="s">
        <v>194</v>
      </c>
      <c r="F3278" s="65">
        <f t="shared" si="205"/>
        <v>22</v>
      </c>
      <c r="G3278" s="66" t="str">
        <f t="shared" si="206"/>
        <v>1997-06</v>
      </c>
      <c r="H3278" s="67" t="str">
        <f t="shared" si="208"/>
        <v>2025-T7 PTO-22</v>
      </c>
      <c r="I3278" s="302">
        <v>4.0934079836259001E-5</v>
      </c>
      <c r="J3278" s="305">
        <f>VLOOKUP(H3278,T7_ReductionFactor!$G$10:$H$3591,2,FALSE)</f>
        <v>0.91937922726361698</v>
      </c>
      <c r="K3278" s="75">
        <f t="shared" si="207"/>
        <v>3.7633942688607002E-5</v>
      </c>
      <c r="L3278" s="11"/>
    </row>
    <row r="3279" spans="1:12" ht="16.149999999999999" customHeight="1" x14ac:dyDescent="0.25">
      <c r="A3279" s="9" t="s">
        <v>192</v>
      </c>
      <c r="B3279" s="7">
        <v>2025</v>
      </c>
      <c r="C3279" s="296" t="s">
        <v>31</v>
      </c>
      <c r="D3279" s="307">
        <v>2002</v>
      </c>
      <c r="E3279" s="307" t="s">
        <v>194</v>
      </c>
      <c r="F3279" s="65">
        <f t="shared" si="205"/>
        <v>23</v>
      </c>
      <c r="G3279" s="66" t="str">
        <f t="shared" si="206"/>
        <v>1997-06</v>
      </c>
      <c r="H3279" s="67" t="str">
        <f t="shared" si="208"/>
        <v>2025-T7 PTO-23</v>
      </c>
      <c r="I3279" s="302">
        <v>4.6538767570638601E-5</v>
      </c>
      <c r="J3279" s="305">
        <f>VLOOKUP(H3279,T7_ReductionFactor!$G$10:$H$3591,2,FALSE)</f>
        <v>0.91824084767091285</v>
      </c>
      <c r="K3279" s="75">
        <f t="shared" si="207"/>
        <v>4.2733797383622779E-5</v>
      </c>
      <c r="L3279" s="11"/>
    </row>
    <row r="3280" spans="1:12" ht="16.149999999999999" customHeight="1" x14ac:dyDescent="0.25">
      <c r="A3280" s="9" t="s">
        <v>192</v>
      </c>
      <c r="B3280" s="7">
        <v>2025</v>
      </c>
      <c r="C3280" s="296" t="s">
        <v>31</v>
      </c>
      <c r="D3280" s="307">
        <v>2001</v>
      </c>
      <c r="E3280" s="307" t="s">
        <v>194</v>
      </c>
      <c r="F3280" s="65">
        <f t="shared" si="205"/>
        <v>24</v>
      </c>
      <c r="G3280" s="66" t="str">
        <f t="shared" si="206"/>
        <v>1997-06</v>
      </c>
      <c r="H3280" s="67" t="str">
        <f t="shared" si="208"/>
        <v>2025-T7 PTO-24</v>
      </c>
      <c r="I3280" s="302">
        <v>6.3711726992353199E-5</v>
      </c>
      <c r="J3280" s="305">
        <f>VLOOKUP(H3280,T7_ReductionFactor!$G$10:$H$3591,2,FALSE)</f>
        <v>0.91715823146708464</v>
      </c>
      <c r="K3280" s="75">
        <f t="shared" si="207"/>
        <v>5.8433734852020381E-5</v>
      </c>
      <c r="L3280" s="11"/>
    </row>
    <row r="3281" spans="1:12" ht="16.149999999999999" customHeight="1" x14ac:dyDescent="0.25">
      <c r="A3281" s="9" t="s">
        <v>192</v>
      </c>
      <c r="B3281" s="7">
        <v>2025</v>
      </c>
      <c r="C3281" s="296" t="s">
        <v>31</v>
      </c>
      <c r="D3281" s="307">
        <v>2000</v>
      </c>
      <c r="E3281" s="307" t="s">
        <v>194</v>
      </c>
      <c r="F3281" s="65">
        <f t="shared" si="205"/>
        <v>25</v>
      </c>
      <c r="G3281" s="66" t="str">
        <f t="shared" si="206"/>
        <v>1997-06</v>
      </c>
      <c r="H3281" s="67" t="str">
        <f t="shared" si="208"/>
        <v>2025-T7 PTO-25</v>
      </c>
      <c r="I3281" s="302">
        <v>8.6687118674482505E-5</v>
      </c>
      <c r="J3281" s="305">
        <f>VLOOKUP(H3281,T7_ReductionFactor!$G$10:$H$3591,2,FALSE)</f>
        <v>0.91612943675199121</v>
      </c>
      <c r="K3281" s="75">
        <f t="shared" si="207"/>
        <v>7.9416621204906674E-5</v>
      </c>
      <c r="L3281" s="11"/>
    </row>
    <row r="3282" spans="1:12" ht="16.149999999999999" customHeight="1" x14ac:dyDescent="0.25">
      <c r="A3282" s="9" t="s">
        <v>192</v>
      </c>
      <c r="B3282" s="7">
        <v>2025</v>
      </c>
      <c r="C3282" s="296" t="s">
        <v>31</v>
      </c>
      <c r="D3282" s="307">
        <v>1999</v>
      </c>
      <c r="E3282" s="307" t="s">
        <v>194</v>
      </c>
      <c r="F3282" s="65">
        <f t="shared" si="205"/>
        <v>26</v>
      </c>
      <c r="G3282" s="66" t="str">
        <f t="shared" si="206"/>
        <v>1997-06</v>
      </c>
      <c r="H3282" s="67" t="str">
        <f t="shared" si="208"/>
        <v>2025-T7 PTO-26</v>
      </c>
      <c r="I3282" s="302">
        <v>8.0797606218420697E-5</v>
      </c>
      <c r="J3282" s="305">
        <f>VLOOKUP(H3282,T7_ReductionFactor!$G$10:$H$3591,2,FALSE)</f>
        <v>0.9151526584899683</v>
      </c>
      <c r="K3282" s="75">
        <f t="shared" si="207"/>
        <v>7.3942144130413297E-5</v>
      </c>
      <c r="L3282" s="11"/>
    </row>
    <row r="3283" spans="1:12" ht="16.149999999999999" customHeight="1" x14ac:dyDescent="0.25">
      <c r="A3283" s="9" t="s">
        <v>192</v>
      </c>
      <c r="B3283" s="7">
        <v>2025</v>
      </c>
      <c r="C3283" s="296" t="s">
        <v>31</v>
      </c>
      <c r="D3283" s="307">
        <v>1998</v>
      </c>
      <c r="E3283" s="307" t="s">
        <v>194</v>
      </c>
      <c r="F3283" s="65">
        <f t="shared" si="205"/>
        <v>27</v>
      </c>
      <c r="G3283" s="66" t="str">
        <f t="shared" si="206"/>
        <v>1997-06</v>
      </c>
      <c r="H3283" s="67" t="str">
        <f t="shared" si="208"/>
        <v>2025-T7 PTO-27</v>
      </c>
      <c r="I3283" s="302">
        <v>5.4700190501263E-5</v>
      </c>
      <c r="J3283" s="305">
        <f>VLOOKUP(H3283,T7_ReductionFactor!$G$10:$H$3591,2,FALSE)</f>
        <v>0.91422609217445938</v>
      </c>
      <c r="K3283" s="75">
        <f t="shared" si="207"/>
        <v>5.0008341403168153E-5</v>
      </c>
      <c r="L3283" s="11"/>
    </row>
    <row r="3284" spans="1:12" ht="16.149999999999999" customHeight="1" x14ac:dyDescent="0.25">
      <c r="A3284" s="9" t="s">
        <v>192</v>
      </c>
      <c r="B3284" s="7">
        <v>2025</v>
      </c>
      <c r="C3284" s="296" t="s">
        <v>31</v>
      </c>
      <c r="D3284" s="307">
        <v>1997</v>
      </c>
      <c r="E3284" s="307" t="s">
        <v>194</v>
      </c>
      <c r="F3284" s="65">
        <f t="shared" si="205"/>
        <v>28</v>
      </c>
      <c r="G3284" s="66" t="str">
        <f t="shared" si="206"/>
        <v>Pre1997</v>
      </c>
      <c r="H3284" s="67" t="str">
        <f t="shared" si="208"/>
        <v>2025-T7 PTO-28</v>
      </c>
      <c r="I3284" s="302">
        <v>4.2109881779527297E-5</v>
      </c>
      <c r="J3284" s="305">
        <f>VLOOKUP(H3284,T7_ReductionFactor!$G$10:$H$3591,2,FALSE)</f>
        <v>0.91334787906338399</v>
      </c>
      <c r="K3284" s="75">
        <f t="shared" si="207"/>
        <v>3.8460971210941098E-5</v>
      </c>
      <c r="L3284" s="11"/>
    </row>
    <row r="3285" spans="1:12" ht="16.149999999999999" customHeight="1" x14ac:dyDescent="0.25">
      <c r="A3285" s="9" t="s">
        <v>192</v>
      </c>
      <c r="B3285" s="7">
        <v>2025</v>
      </c>
      <c r="C3285" s="296" t="s">
        <v>31</v>
      </c>
      <c r="D3285" s="307">
        <v>1996</v>
      </c>
      <c r="E3285" s="307" t="s">
        <v>194</v>
      </c>
      <c r="F3285" s="65">
        <f t="shared" si="205"/>
        <v>29</v>
      </c>
      <c r="G3285" s="66" t="str">
        <f t="shared" si="206"/>
        <v>Pre1997</v>
      </c>
      <c r="H3285" s="67" t="str">
        <f t="shared" si="208"/>
        <v>2025-T7 PTO-29</v>
      </c>
      <c r="I3285" s="302">
        <v>5.1112393914460798E-5</v>
      </c>
      <c r="J3285" s="305">
        <f>VLOOKUP(H3285,T7_ReductionFactor!$G$10:$H$3591,2,FALSE)</f>
        <v>0.9125161817273002</v>
      </c>
      <c r="K3285" s="75">
        <f t="shared" si="207"/>
        <v>4.664088653376546E-5</v>
      </c>
      <c r="L3285" s="11"/>
    </row>
    <row r="3286" spans="1:12" ht="16.149999999999999" customHeight="1" x14ac:dyDescent="0.25">
      <c r="A3286" s="9" t="s">
        <v>192</v>
      </c>
      <c r="B3286" s="7">
        <v>2025</v>
      </c>
      <c r="C3286" s="296" t="s">
        <v>31</v>
      </c>
      <c r="D3286" s="307">
        <v>1995</v>
      </c>
      <c r="E3286" s="307" t="s">
        <v>194</v>
      </c>
      <c r="F3286" s="65">
        <f t="shared" si="205"/>
        <v>30</v>
      </c>
      <c r="G3286" s="66" t="str">
        <f t="shared" si="206"/>
        <v>Pre1997</v>
      </c>
      <c r="H3286" s="67" t="str">
        <f t="shared" si="208"/>
        <v>2025-T7 PTO-30</v>
      </c>
      <c r="I3286" s="302">
        <v>5.6258663316498397E-5</v>
      </c>
      <c r="J3286" s="305">
        <f>VLOOKUP(H3286,T7_ReductionFactor!$G$10:$H$3591,2,FALSE)</f>
        <v>0.91172930965362664</v>
      </c>
      <c r="K3286" s="75">
        <f t="shared" si="207"/>
        <v>5.1292672267586891E-5</v>
      </c>
      <c r="L3286" s="11"/>
    </row>
    <row r="3287" spans="1:12" ht="16.149999999999999" customHeight="1" x14ac:dyDescent="0.25">
      <c r="A3287" s="9" t="s">
        <v>192</v>
      </c>
      <c r="B3287" s="7">
        <v>2025</v>
      </c>
      <c r="C3287" s="296" t="s">
        <v>31</v>
      </c>
      <c r="D3287" s="307">
        <v>1994</v>
      </c>
      <c r="E3287" s="307" t="s">
        <v>194</v>
      </c>
      <c r="F3287" s="65">
        <f t="shared" si="205"/>
        <v>31</v>
      </c>
      <c r="G3287" s="66" t="str">
        <f t="shared" si="206"/>
        <v>Pre1997</v>
      </c>
      <c r="H3287" s="67" t="str">
        <f t="shared" si="208"/>
        <v>2025-T7 PTO-31</v>
      </c>
      <c r="I3287" s="302">
        <v>4.12921377244179E-5</v>
      </c>
      <c r="J3287" s="305">
        <f>VLOOKUP(H3287,T7_ReductionFactor!$G$10:$H$3591,2,FALSE)</f>
        <v>0.91098547069985059</v>
      </c>
      <c r="K3287" s="75">
        <f t="shared" si="207"/>
        <v>3.7616537521081899E-5</v>
      </c>
      <c r="L3287" s="11"/>
    </row>
    <row r="3288" spans="1:12" ht="16.149999999999999" customHeight="1" x14ac:dyDescent="0.25">
      <c r="A3288" s="9" t="s">
        <v>192</v>
      </c>
      <c r="B3288" s="7">
        <v>2025</v>
      </c>
      <c r="C3288" s="296" t="s">
        <v>31</v>
      </c>
      <c r="D3288" s="307">
        <v>1993</v>
      </c>
      <c r="E3288" s="307" t="s">
        <v>194</v>
      </c>
      <c r="F3288" s="65">
        <f t="shared" si="205"/>
        <v>32</v>
      </c>
      <c r="G3288" s="66" t="str">
        <f t="shared" si="206"/>
        <v>Pre1997</v>
      </c>
      <c r="H3288" s="67" t="str">
        <f t="shared" si="208"/>
        <v>2025-T7 PTO-32</v>
      </c>
      <c r="I3288" s="302">
        <v>4.5541863670440798E-5</v>
      </c>
      <c r="J3288" s="305">
        <f>VLOOKUP(H3288,T7_ReductionFactor!$G$10:$H$3591,2,FALSE)</f>
        <v>1</v>
      </c>
      <c r="K3288" s="75">
        <f t="shared" si="207"/>
        <v>4.5541863670440798E-5</v>
      </c>
      <c r="L3288" s="11"/>
    </row>
    <row r="3289" spans="1:12" ht="16.149999999999999" customHeight="1" x14ac:dyDescent="0.25">
      <c r="A3289" s="9" t="s">
        <v>192</v>
      </c>
      <c r="B3289" s="7">
        <v>2025</v>
      </c>
      <c r="C3289" s="296" t="s">
        <v>31</v>
      </c>
      <c r="D3289" s="307">
        <v>1992</v>
      </c>
      <c r="E3289" s="307" t="s">
        <v>194</v>
      </c>
      <c r="F3289" s="65">
        <f t="shared" si="205"/>
        <v>33</v>
      </c>
      <c r="G3289" s="66" t="str">
        <f t="shared" si="206"/>
        <v>Pre1997</v>
      </c>
      <c r="H3289" s="67" t="str">
        <f t="shared" si="208"/>
        <v>2025-T7 PTO-33</v>
      </c>
      <c r="I3289" s="302">
        <v>3.7748863649532903E-5</v>
      </c>
      <c r="J3289" s="305">
        <f>VLOOKUP(H3289,T7_ReductionFactor!$G$10:$H$3591,2,FALSE)</f>
        <v>1</v>
      </c>
      <c r="K3289" s="75">
        <f t="shared" si="207"/>
        <v>3.7748863649532903E-5</v>
      </c>
      <c r="L3289" s="11"/>
    </row>
    <row r="3290" spans="1:12" ht="16.149999999999999" customHeight="1" x14ac:dyDescent="0.25">
      <c r="A3290" s="9" t="s">
        <v>192</v>
      </c>
      <c r="B3290" s="7">
        <v>2025</v>
      </c>
      <c r="C3290" s="296" t="s">
        <v>31</v>
      </c>
      <c r="D3290" s="307">
        <v>1991</v>
      </c>
      <c r="E3290" s="307" t="s">
        <v>194</v>
      </c>
      <c r="F3290" s="65">
        <f t="shared" si="205"/>
        <v>34</v>
      </c>
      <c r="G3290" s="66" t="str">
        <f t="shared" si="206"/>
        <v>Pre1997</v>
      </c>
      <c r="H3290" s="67" t="str">
        <f t="shared" si="208"/>
        <v>2025-T7 PTO-34</v>
      </c>
      <c r="I3290" s="302">
        <v>3.41062692357944E-5</v>
      </c>
      <c r="J3290" s="305">
        <f>VLOOKUP(H3290,T7_ReductionFactor!$G$10:$H$3591,2,FALSE)</f>
        <v>1</v>
      </c>
      <c r="K3290" s="75">
        <f t="shared" si="207"/>
        <v>3.41062692357944E-5</v>
      </c>
      <c r="L3290" s="11"/>
    </row>
    <row r="3291" spans="1:12" ht="16.149999999999999" customHeight="1" x14ac:dyDescent="0.25">
      <c r="A3291" s="9" t="s">
        <v>192</v>
      </c>
      <c r="B3291" s="7">
        <v>2025</v>
      </c>
      <c r="C3291" s="296" t="s">
        <v>31</v>
      </c>
      <c r="D3291" s="307">
        <v>1990</v>
      </c>
      <c r="E3291" s="307" t="s">
        <v>194</v>
      </c>
      <c r="F3291" s="65">
        <f t="shared" si="205"/>
        <v>35</v>
      </c>
      <c r="G3291" s="66" t="str">
        <f t="shared" si="206"/>
        <v>Pre1997</v>
      </c>
      <c r="H3291" s="67" t="str">
        <f t="shared" si="208"/>
        <v>2025-T7 PTO-35</v>
      </c>
      <c r="I3291" s="302">
        <v>1.1713307718555601E-4</v>
      </c>
      <c r="J3291" s="305">
        <f>VLOOKUP(H3291,T7_ReductionFactor!$G$10:$H$3591,2,FALSE)</f>
        <v>1</v>
      </c>
      <c r="K3291" s="75">
        <f t="shared" si="207"/>
        <v>1.1713307718555601E-4</v>
      </c>
      <c r="L3291" s="11"/>
    </row>
    <row r="3292" spans="1:12" ht="16.149999999999999" customHeight="1" x14ac:dyDescent="0.25">
      <c r="A3292" s="9" t="s">
        <v>192</v>
      </c>
      <c r="B3292" s="7">
        <v>2025</v>
      </c>
      <c r="C3292" s="296" t="s">
        <v>31</v>
      </c>
      <c r="D3292" s="307">
        <v>1989</v>
      </c>
      <c r="E3292" s="307" t="s">
        <v>194</v>
      </c>
      <c r="F3292" s="65">
        <f t="shared" si="205"/>
        <v>36</v>
      </c>
      <c r="G3292" s="66" t="str">
        <f t="shared" si="206"/>
        <v>Pre1997</v>
      </c>
      <c r="H3292" s="67" t="str">
        <f t="shared" si="208"/>
        <v>2025-T7 PTO-36</v>
      </c>
      <c r="I3292" s="302">
        <v>1.0794563055740499E-4</v>
      </c>
      <c r="J3292" s="305">
        <f>VLOOKUP(H3292,T7_ReductionFactor!$G$10:$H$3591,2,FALSE)</f>
        <v>1</v>
      </c>
      <c r="K3292" s="75">
        <f t="shared" si="207"/>
        <v>1.0794563055740499E-4</v>
      </c>
      <c r="L3292" s="11"/>
    </row>
    <row r="3293" spans="1:12" ht="16.149999999999999" customHeight="1" x14ac:dyDescent="0.25">
      <c r="A3293" s="9" t="s">
        <v>192</v>
      </c>
      <c r="B3293" s="7">
        <v>2025</v>
      </c>
      <c r="C3293" s="296" t="s">
        <v>31</v>
      </c>
      <c r="D3293" s="307">
        <v>1988</v>
      </c>
      <c r="E3293" s="307" t="s">
        <v>194</v>
      </c>
      <c r="F3293" s="65">
        <f t="shared" si="205"/>
        <v>37</v>
      </c>
      <c r="G3293" s="66" t="str">
        <f t="shared" si="206"/>
        <v>Pre1997</v>
      </c>
      <c r="H3293" s="67" t="str">
        <f t="shared" si="208"/>
        <v>2025-T7 PTO-37</v>
      </c>
      <c r="I3293" s="302">
        <v>9.3875756693335695E-5</v>
      </c>
      <c r="J3293" s="305">
        <f>VLOOKUP(H3293,T7_ReductionFactor!$G$10:$H$3591,2,FALSE)</f>
        <v>1</v>
      </c>
      <c r="K3293" s="75">
        <f t="shared" si="207"/>
        <v>9.3875756693335695E-5</v>
      </c>
      <c r="L3293" s="11"/>
    </row>
    <row r="3294" spans="1:12" ht="16.149999999999999" customHeight="1" x14ac:dyDescent="0.25">
      <c r="A3294" s="9" t="s">
        <v>192</v>
      </c>
      <c r="B3294" s="7">
        <v>2025</v>
      </c>
      <c r="C3294" s="296" t="s">
        <v>31</v>
      </c>
      <c r="D3294" s="307">
        <v>1987</v>
      </c>
      <c r="E3294" s="307" t="s">
        <v>194</v>
      </c>
      <c r="F3294" s="65">
        <f t="shared" si="205"/>
        <v>38</v>
      </c>
      <c r="G3294" s="66" t="str">
        <f t="shared" si="206"/>
        <v>Pre1997</v>
      </c>
      <c r="H3294" s="67" t="str">
        <f t="shared" si="208"/>
        <v>2025-T7 PTO-38</v>
      </c>
      <c r="I3294" s="302">
        <v>6.3204194818978603E-5</v>
      </c>
      <c r="J3294" s="305">
        <f>VLOOKUP(H3294,T7_ReductionFactor!$G$10:$H$3591,2,FALSE)</f>
        <v>1</v>
      </c>
      <c r="K3294" s="75">
        <f t="shared" si="207"/>
        <v>6.3204194818978603E-5</v>
      </c>
      <c r="L3294" s="11"/>
    </row>
    <row r="3295" spans="1:12" ht="16.149999999999999" customHeight="1" x14ac:dyDescent="0.25">
      <c r="A3295" s="9" t="s">
        <v>192</v>
      </c>
      <c r="B3295" s="7">
        <v>2025</v>
      </c>
      <c r="C3295" s="296" t="s">
        <v>31</v>
      </c>
      <c r="D3295" s="307">
        <v>1986</v>
      </c>
      <c r="E3295" s="307" t="s">
        <v>194</v>
      </c>
      <c r="F3295" s="65">
        <f t="shared" si="205"/>
        <v>39</v>
      </c>
      <c r="G3295" s="66" t="str">
        <f t="shared" si="206"/>
        <v>Pre1997</v>
      </c>
      <c r="H3295" s="67" t="str">
        <f t="shared" si="208"/>
        <v>2025-T7 PTO-39</v>
      </c>
      <c r="I3295" s="302">
        <v>5.3917740416603102E-5</v>
      </c>
      <c r="J3295" s="305">
        <f>VLOOKUP(H3295,T7_ReductionFactor!$G$10:$H$3591,2,FALSE)</f>
        <v>1</v>
      </c>
      <c r="K3295" s="75">
        <f t="shared" si="207"/>
        <v>5.3917740416603102E-5</v>
      </c>
      <c r="L3295" s="11"/>
    </row>
    <row r="3296" spans="1:12" ht="16.149999999999999" customHeight="1" x14ac:dyDescent="0.25">
      <c r="A3296" s="9" t="s">
        <v>192</v>
      </c>
      <c r="B3296" s="7">
        <v>2025</v>
      </c>
      <c r="C3296" s="296" t="s">
        <v>31</v>
      </c>
      <c r="D3296" s="307">
        <v>1985</v>
      </c>
      <c r="E3296" s="307" t="s">
        <v>194</v>
      </c>
      <c r="F3296" s="65">
        <f t="shared" si="205"/>
        <v>40</v>
      </c>
      <c r="G3296" s="66" t="str">
        <f t="shared" si="206"/>
        <v>Pre1997</v>
      </c>
      <c r="H3296" s="67" t="str">
        <f t="shared" si="208"/>
        <v>2025-T7 PTO-40</v>
      </c>
      <c r="I3296" s="302">
        <v>4.5000381696052501E-5</v>
      </c>
      <c r="J3296" s="305">
        <f>VLOOKUP(H3296,T7_ReductionFactor!$G$10:$H$3591,2,FALSE)</f>
        <v>1</v>
      </c>
      <c r="K3296" s="75">
        <f t="shared" si="207"/>
        <v>4.5000381696052501E-5</v>
      </c>
      <c r="L3296" s="11"/>
    </row>
    <row r="3297" spans="1:12" ht="16.149999999999999" customHeight="1" x14ac:dyDescent="0.25">
      <c r="A3297" s="9" t="s">
        <v>192</v>
      </c>
      <c r="B3297" s="7">
        <v>2025</v>
      </c>
      <c r="C3297" s="296" t="s">
        <v>31</v>
      </c>
      <c r="D3297" s="307">
        <v>1984</v>
      </c>
      <c r="E3297" s="307" t="s">
        <v>194</v>
      </c>
      <c r="F3297" s="65">
        <f t="shared" si="205"/>
        <v>41</v>
      </c>
      <c r="G3297" s="66" t="str">
        <f t="shared" si="206"/>
        <v>Pre1997</v>
      </c>
      <c r="H3297" s="67" t="str">
        <f t="shared" si="208"/>
        <v>2025-T7 PTO-41</v>
      </c>
      <c r="I3297" s="302">
        <v>3.9750609701467601E-5</v>
      </c>
      <c r="J3297" s="305">
        <f>VLOOKUP(H3297,T7_ReductionFactor!$G$10:$H$3591,2,FALSE)</f>
        <v>1</v>
      </c>
      <c r="K3297" s="75">
        <f t="shared" si="207"/>
        <v>3.9750609701467601E-5</v>
      </c>
      <c r="L3297" s="11"/>
    </row>
    <row r="3298" spans="1:12" ht="16.149999999999999" customHeight="1" x14ac:dyDescent="0.25">
      <c r="A3298" s="9" t="s">
        <v>192</v>
      </c>
      <c r="B3298" s="7">
        <v>2025</v>
      </c>
      <c r="C3298" s="296" t="s">
        <v>31</v>
      </c>
      <c r="D3298" s="307">
        <v>1983</v>
      </c>
      <c r="E3298" s="307" t="s">
        <v>194</v>
      </c>
      <c r="F3298" s="65">
        <f t="shared" si="205"/>
        <v>42</v>
      </c>
      <c r="G3298" s="66" t="str">
        <f t="shared" si="206"/>
        <v>Pre1997</v>
      </c>
      <c r="H3298" s="67" t="str">
        <f t="shared" si="208"/>
        <v>2025-T7 PTO-42</v>
      </c>
      <c r="I3298" s="302">
        <v>1.68285427246166E-5</v>
      </c>
      <c r="J3298" s="305">
        <f>VLOOKUP(H3298,T7_ReductionFactor!$G$10:$H$3591,2,FALSE)</f>
        <v>1</v>
      </c>
      <c r="K3298" s="75">
        <f t="shared" si="207"/>
        <v>1.68285427246166E-5</v>
      </c>
      <c r="L3298" s="11"/>
    </row>
    <row r="3299" spans="1:12" ht="16.149999999999999" customHeight="1" x14ac:dyDescent="0.25">
      <c r="A3299" s="9" t="s">
        <v>192</v>
      </c>
      <c r="B3299" s="7">
        <v>2025</v>
      </c>
      <c r="C3299" s="296" t="s">
        <v>31</v>
      </c>
      <c r="D3299" s="307">
        <v>1982</v>
      </c>
      <c r="E3299" s="307" t="s">
        <v>194</v>
      </c>
      <c r="F3299" s="65">
        <f t="shared" si="205"/>
        <v>43</v>
      </c>
      <c r="G3299" s="66" t="str">
        <f t="shared" si="206"/>
        <v>Pre1997</v>
      </c>
      <c r="H3299" s="67" t="str">
        <f t="shared" si="208"/>
        <v>2025-T7 PTO-43</v>
      </c>
      <c r="I3299" s="302">
        <v>1.17039527144139E-5</v>
      </c>
      <c r="J3299" s="305">
        <f>VLOOKUP(H3299,T7_ReductionFactor!$G$10:$H$3591,2,FALSE)</f>
        <v>1</v>
      </c>
      <c r="K3299" s="75">
        <f t="shared" si="207"/>
        <v>1.17039527144139E-5</v>
      </c>
      <c r="L3299" s="11"/>
    </row>
    <row r="3300" spans="1:12" ht="16.149999999999999" customHeight="1" x14ac:dyDescent="0.25">
      <c r="A3300" s="9" t="s">
        <v>192</v>
      </c>
      <c r="B3300" s="7">
        <v>2025</v>
      </c>
      <c r="C3300" s="296" t="s">
        <v>31</v>
      </c>
      <c r="D3300" s="307">
        <v>1981</v>
      </c>
      <c r="E3300" s="307" t="s">
        <v>194</v>
      </c>
      <c r="F3300" s="65">
        <f t="shared" si="205"/>
        <v>44</v>
      </c>
      <c r="G3300" s="66" t="str">
        <f t="shared" si="206"/>
        <v>Pre1997</v>
      </c>
      <c r="H3300" s="67" t="str">
        <f t="shared" si="208"/>
        <v>2025-T7 PTO-44</v>
      </c>
      <c r="I3300" s="302">
        <v>1.9067588292279798E-5</v>
      </c>
      <c r="J3300" s="305">
        <f>VLOOKUP(H3300,T7_ReductionFactor!$G$10:$H$3591,2,FALSE)</f>
        <v>1</v>
      </c>
      <c r="K3300" s="75">
        <f t="shared" si="207"/>
        <v>1.9067588292279798E-5</v>
      </c>
      <c r="L3300" s="11"/>
    </row>
    <row r="3301" spans="1:12" ht="16.149999999999999" customHeight="1" x14ac:dyDescent="0.25">
      <c r="A3301" s="9" t="s">
        <v>192</v>
      </c>
      <c r="B3301" s="7">
        <v>2025</v>
      </c>
      <c r="C3301" s="296" t="s">
        <v>32</v>
      </c>
      <c r="D3301" s="307">
        <v>2026</v>
      </c>
      <c r="E3301" s="307" t="s">
        <v>194</v>
      </c>
      <c r="F3301" s="65">
        <f t="shared" si="205"/>
        <v>-1</v>
      </c>
      <c r="G3301" s="66" t="str">
        <f t="shared" si="206"/>
        <v>2013+</v>
      </c>
      <c r="H3301" s="67" t="str">
        <f t="shared" si="208"/>
        <v>2025-T7 Public--1</v>
      </c>
      <c r="I3301" s="302">
        <v>7.0809429636926802E-6</v>
      </c>
      <c r="J3301" s="305">
        <f>VLOOKUP(H3301,T7_ReductionFactor!$G$10:$H$3591,2,FALSE)</f>
        <v>0.9952869743129249</v>
      </c>
      <c r="K3301" s="75">
        <f t="shared" si="207"/>
        <v>7.0475702976160829E-6</v>
      </c>
      <c r="L3301" s="11"/>
    </row>
    <row r="3302" spans="1:12" ht="16.149999999999999" customHeight="1" x14ac:dyDescent="0.25">
      <c r="A3302" s="9" t="s">
        <v>192</v>
      </c>
      <c r="B3302" s="7">
        <v>2025</v>
      </c>
      <c r="C3302" s="296" t="s">
        <v>32</v>
      </c>
      <c r="D3302" s="307">
        <v>2025</v>
      </c>
      <c r="E3302" s="307" t="s">
        <v>194</v>
      </c>
      <c r="F3302" s="65">
        <f t="shared" si="205"/>
        <v>0</v>
      </c>
      <c r="G3302" s="66" t="str">
        <f t="shared" si="206"/>
        <v>2013+</v>
      </c>
      <c r="H3302" s="67" t="str">
        <f t="shared" si="208"/>
        <v>2025-T7 Public-0</v>
      </c>
      <c r="I3302" s="302">
        <v>1.07947888183217E-4</v>
      </c>
      <c r="J3302" s="305">
        <f>VLOOKUP(H3302,T7_ReductionFactor!$G$10:$H$3591,2,FALSE)</f>
        <v>0.98442444379945593</v>
      </c>
      <c r="K3302" s="75">
        <f t="shared" si="207"/>
        <v>1.0626653978408925E-4</v>
      </c>
      <c r="L3302" s="11"/>
    </row>
    <row r="3303" spans="1:12" ht="16.149999999999999" customHeight="1" x14ac:dyDescent="0.25">
      <c r="A3303" s="9" t="s">
        <v>192</v>
      </c>
      <c r="B3303" s="7">
        <v>2025</v>
      </c>
      <c r="C3303" s="296" t="s">
        <v>32</v>
      </c>
      <c r="D3303" s="307">
        <v>2024</v>
      </c>
      <c r="E3303" s="307" t="s">
        <v>194</v>
      </c>
      <c r="F3303" s="65">
        <f t="shared" si="205"/>
        <v>1</v>
      </c>
      <c r="G3303" s="66" t="str">
        <f t="shared" si="206"/>
        <v>2013+</v>
      </c>
      <c r="H3303" s="67" t="str">
        <f t="shared" si="208"/>
        <v>2025-T7 Public-1</v>
      </c>
      <c r="I3303" s="302">
        <v>1.2725859275675199E-4</v>
      </c>
      <c r="J3303" s="305">
        <f>VLOOKUP(H3303,T7_ReductionFactor!$G$10:$H$3591,2,FALSE)</f>
        <v>0.97415371200948753</v>
      </c>
      <c r="K3303" s="75">
        <f t="shared" si="207"/>
        <v>1.2396943051909363E-4</v>
      </c>
      <c r="L3303" s="11"/>
    </row>
    <row r="3304" spans="1:12" ht="16.149999999999999" customHeight="1" x14ac:dyDescent="0.25">
      <c r="A3304" s="9" t="s">
        <v>192</v>
      </c>
      <c r="B3304" s="7">
        <v>2025</v>
      </c>
      <c r="C3304" s="296" t="s">
        <v>32</v>
      </c>
      <c r="D3304" s="307">
        <v>2023</v>
      </c>
      <c r="E3304" s="307" t="s">
        <v>194</v>
      </c>
      <c r="F3304" s="65">
        <f t="shared" si="205"/>
        <v>2</v>
      </c>
      <c r="G3304" s="66" t="str">
        <f t="shared" si="206"/>
        <v>2013+</v>
      </c>
      <c r="H3304" s="67" t="str">
        <f t="shared" si="208"/>
        <v>2025-T7 Public-2</v>
      </c>
      <c r="I3304" s="302">
        <v>1.29697711317544E-4</v>
      </c>
      <c r="J3304" s="305">
        <f>VLOOKUP(H3304,T7_ReductionFactor!$G$10:$H$3591,2,FALSE)</f>
        <v>0.96442769896854452</v>
      </c>
      <c r="K3304" s="75">
        <f t="shared" si="207"/>
        <v>1.2508406528746551E-4</v>
      </c>
      <c r="L3304" s="11"/>
    </row>
    <row r="3305" spans="1:12" ht="16.149999999999999" customHeight="1" x14ac:dyDescent="0.25">
      <c r="A3305" s="9" t="s">
        <v>192</v>
      </c>
      <c r="B3305" s="7">
        <v>2025</v>
      </c>
      <c r="C3305" s="296" t="s">
        <v>32</v>
      </c>
      <c r="D3305" s="307">
        <v>2022</v>
      </c>
      <c r="E3305" s="307" t="s">
        <v>194</v>
      </c>
      <c r="F3305" s="65">
        <f t="shared" si="205"/>
        <v>3</v>
      </c>
      <c r="G3305" s="66" t="str">
        <f t="shared" si="206"/>
        <v>2013+</v>
      </c>
      <c r="H3305" s="67" t="str">
        <f t="shared" si="208"/>
        <v>2025-T7 Public-3</v>
      </c>
      <c r="I3305" s="302">
        <v>1.3053169702128501E-4</v>
      </c>
      <c r="J3305" s="305">
        <f>VLOOKUP(H3305,T7_ReductionFactor!$G$10:$H$3591,2,FALSE)</f>
        <v>0.9552041895647243</v>
      </c>
      <c r="K3305" s="75">
        <f t="shared" si="207"/>
        <v>1.2468442386572468E-4</v>
      </c>
      <c r="L3305" s="11"/>
    </row>
    <row r="3306" spans="1:12" ht="16.149999999999999" customHeight="1" x14ac:dyDescent="0.25">
      <c r="A3306" s="9" t="s">
        <v>192</v>
      </c>
      <c r="B3306" s="7">
        <v>2025</v>
      </c>
      <c r="C3306" s="296" t="s">
        <v>32</v>
      </c>
      <c r="D3306" s="307">
        <v>2021</v>
      </c>
      <c r="E3306" s="307" t="s">
        <v>194</v>
      </c>
      <c r="F3306" s="65">
        <f t="shared" si="205"/>
        <v>4</v>
      </c>
      <c r="G3306" s="66" t="str">
        <f t="shared" si="206"/>
        <v>2013+</v>
      </c>
      <c r="H3306" s="67" t="str">
        <f t="shared" si="208"/>
        <v>2025-T7 Public-4</v>
      </c>
      <c r="I3306" s="302">
        <v>1.34554962938824E-4</v>
      </c>
      <c r="J3306" s="305">
        <f>VLOOKUP(H3306,T7_ReductionFactor!$G$10:$H$3591,2,FALSE)</f>
        <v>0.94644522100328143</v>
      </c>
      <c r="K3306" s="75">
        <f t="shared" si="207"/>
        <v>1.2734890163572363E-4</v>
      </c>
      <c r="L3306" s="11"/>
    </row>
    <row r="3307" spans="1:12" ht="16.149999999999999" customHeight="1" x14ac:dyDescent="0.25">
      <c r="A3307" s="9" t="s">
        <v>192</v>
      </c>
      <c r="B3307" s="7">
        <v>2025</v>
      </c>
      <c r="C3307" s="296" t="s">
        <v>32</v>
      </c>
      <c r="D3307" s="307">
        <v>2020</v>
      </c>
      <c r="E3307" s="307" t="s">
        <v>194</v>
      </c>
      <c r="F3307" s="65">
        <f t="shared" si="205"/>
        <v>5</v>
      </c>
      <c r="G3307" s="66" t="str">
        <f t="shared" si="206"/>
        <v>2013+</v>
      </c>
      <c r="H3307" s="67" t="str">
        <f t="shared" si="208"/>
        <v>2025-T7 Public-5</v>
      </c>
      <c r="I3307" s="302">
        <v>1.40990327016922E-4</v>
      </c>
      <c r="J3307" s="305">
        <f>VLOOKUP(H3307,T7_ReductionFactor!$G$10:$H$3591,2,FALSE)</f>
        <v>0.93811656054007997</v>
      </c>
      <c r="K3307" s="75">
        <f t="shared" si="207"/>
        <v>1.3226536065053597E-4</v>
      </c>
      <c r="L3307" s="11"/>
    </row>
    <row r="3308" spans="1:12" ht="16.149999999999999" customHeight="1" x14ac:dyDescent="0.25">
      <c r="A3308" s="9" t="s">
        <v>192</v>
      </c>
      <c r="B3308" s="7">
        <v>2025</v>
      </c>
      <c r="C3308" s="296" t="s">
        <v>32</v>
      </c>
      <c r="D3308" s="307">
        <v>2019</v>
      </c>
      <c r="E3308" s="307" t="s">
        <v>194</v>
      </c>
      <c r="F3308" s="65">
        <f t="shared" si="205"/>
        <v>6</v>
      </c>
      <c r="G3308" s="66" t="str">
        <f t="shared" si="206"/>
        <v>2013+</v>
      </c>
      <c r="H3308" s="67" t="str">
        <f t="shared" si="208"/>
        <v>2025-T7 Public-6</v>
      </c>
      <c r="I3308" s="302">
        <v>1.4903427951354101E-4</v>
      </c>
      <c r="J3308" s="305">
        <f>VLOOKUP(H3308,T7_ReductionFactor!$G$10:$H$3591,2,FALSE)</f>
        <v>0.93018725834289984</v>
      </c>
      <c r="K3308" s="75">
        <f t="shared" si="207"/>
        <v>1.3862978785981011E-4</v>
      </c>
      <c r="L3308" s="11"/>
    </row>
    <row r="3309" spans="1:12" ht="16.149999999999999" customHeight="1" x14ac:dyDescent="0.25">
      <c r="A3309" s="9" t="s">
        <v>192</v>
      </c>
      <c r="B3309" s="7">
        <v>2025</v>
      </c>
      <c r="C3309" s="296" t="s">
        <v>32</v>
      </c>
      <c r="D3309" s="307">
        <v>2018</v>
      </c>
      <c r="E3309" s="307" t="s">
        <v>194</v>
      </c>
      <c r="F3309" s="65">
        <f t="shared" si="205"/>
        <v>7</v>
      </c>
      <c r="G3309" s="66" t="str">
        <f t="shared" si="206"/>
        <v>2013+</v>
      </c>
      <c r="H3309" s="67" t="str">
        <f t="shared" si="208"/>
        <v>2025-T7 Public-7</v>
      </c>
      <c r="I3309" s="302">
        <v>1.2763032219295501E-4</v>
      </c>
      <c r="J3309" s="305">
        <f>VLOOKUP(H3309,T7_ReductionFactor!$G$10:$H$3591,2,FALSE)</f>
        <v>0.92262926316750293</v>
      </c>
      <c r="K3309" s="75">
        <f t="shared" si="207"/>
        <v>1.1775547012271708E-4</v>
      </c>
      <c r="L3309" s="11"/>
    </row>
    <row r="3310" spans="1:12" ht="16.149999999999999" customHeight="1" x14ac:dyDescent="0.25">
      <c r="A3310" s="9" t="s">
        <v>192</v>
      </c>
      <c r="B3310" s="7">
        <v>2025</v>
      </c>
      <c r="C3310" s="296" t="s">
        <v>32</v>
      </c>
      <c r="D3310" s="307">
        <v>2017</v>
      </c>
      <c r="E3310" s="307" t="s">
        <v>194</v>
      </c>
      <c r="F3310" s="65">
        <f t="shared" si="205"/>
        <v>8</v>
      </c>
      <c r="G3310" s="66" t="str">
        <f t="shared" si="206"/>
        <v>2013+</v>
      </c>
      <c r="H3310" s="67" t="str">
        <f t="shared" si="208"/>
        <v>2025-T7 Public-8</v>
      </c>
      <c r="I3310" s="302">
        <v>5.1534762203990004E-4</v>
      </c>
      <c r="J3310" s="305">
        <f>VLOOKUP(H3310,T7_ReductionFactor!$G$10:$H$3591,2,FALSE)</f>
        <v>0.91541709078895017</v>
      </c>
      <c r="K3310" s="75">
        <f t="shared" si="207"/>
        <v>4.7175802091276877E-4</v>
      </c>
      <c r="L3310" s="11"/>
    </row>
    <row r="3311" spans="1:12" ht="16.149999999999999" customHeight="1" x14ac:dyDescent="0.25">
      <c r="A3311" s="9" t="s">
        <v>192</v>
      </c>
      <c r="B3311" s="7">
        <v>2025</v>
      </c>
      <c r="C3311" s="296" t="s">
        <v>32</v>
      </c>
      <c r="D3311" s="307">
        <v>2016</v>
      </c>
      <c r="E3311" s="307" t="s">
        <v>194</v>
      </c>
      <c r="F3311" s="65">
        <f t="shared" si="205"/>
        <v>9</v>
      </c>
      <c r="G3311" s="66" t="str">
        <f t="shared" si="206"/>
        <v>2013+</v>
      </c>
      <c r="H3311" s="67" t="str">
        <f t="shared" si="208"/>
        <v>2025-T7 Public-9</v>
      </c>
      <c r="I3311" s="302">
        <v>1.14015567475629E-4</v>
      </c>
      <c r="J3311" s="305">
        <f>VLOOKUP(H3311,T7_ReductionFactor!$G$10:$H$3591,2,FALSE)</f>
        <v>0.90852753692860777</v>
      </c>
      <c r="K3311" s="75">
        <f t="shared" si="207"/>
        <v>1.035862826901507E-4</v>
      </c>
      <c r="L3311" s="11"/>
    </row>
    <row r="3312" spans="1:12" ht="16.149999999999999" customHeight="1" x14ac:dyDescent="0.25">
      <c r="A3312" s="9" t="s">
        <v>192</v>
      </c>
      <c r="B3312" s="7">
        <v>2025</v>
      </c>
      <c r="C3312" s="296" t="s">
        <v>32</v>
      </c>
      <c r="D3312" s="307">
        <v>2015</v>
      </c>
      <c r="E3312" s="307" t="s">
        <v>194</v>
      </c>
      <c r="F3312" s="65">
        <f t="shared" si="205"/>
        <v>10</v>
      </c>
      <c r="G3312" s="66" t="str">
        <f t="shared" si="206"/>
        <v>2013+</v>
      </c>
      <c r="H3312" s="67" t="str">
        <f t="shared" si="208"/>
        <v>2025-T7 Public-10</v>
      </c>
      <c r="I3312" s="302">
        <v>8.8791118688879604E-5</v>
      </c>
      <c r="J3312" s="305">
        <f>VLOOKUP(H3312,T7_ReductionFactor!$G$10:$H$3591,2,FALSE)</f>
        <v>0.9019394278628392</v>
      </c>
      <c r="K3312" s="75">
        <f t="shared" si="207"/>
        <v>8.0084210789549526E-5</v>
      </c>
      <c r="L3312" s="11"/>
    </row>
    <row r="3313" spans="1:12" ht="16.149999999999999" customHeight="1" x14ac:dyDescent="0.25">
      <c r="A3313" s="9" t="s">
        <v>192</v>
      </c>
      <c r="B3313" s="7">
        <v>2025</v>
      </c>
      <c r="C3313" s="296" t="s">
        <v>32</v>
      </c>
      <c r="D3313" s="307">
        <v>2014</v>
      </c>
      <c r="E3313" s="307" t="s">
        <v>194</v>
      </c>
      <c r="F3313" s="65">
        <f t="shared" si="205"/>
        <v>11</v>
      </c>
      <c r="G3313" s="66" t="str">
        <f t="shared" si="206"/>
        <v>2013+</v>
      </c>
      <c r="H3313" s="67" t="str">
        <f t="shared" si="208"/>
        <v>2025-T7 Public-11</v>
      </c>
      <c r="I3313" s="302">
        <v>8.4453662519962501E-5</v>
      </c>
      <c r="J3313" s="305">
        <f>VLOOKUP(H3313,T7_ReductionFactor!$G$10:$H$3591,2,FALSE)</f>
        <v>0.89563340306639283</v>
      </c>
      <c r="K3313" s="75">
        <f t="shared" si="207"/>
        <v>7.5639521164174694E-5</v>
      </c>
      <c r="L3313" s="11"/>
    </row>
    <row r="3314" spans="1:12" ht="16.149999999999999" customHeight="1" x14ac:dyDescent="0.25">
      <c r="A3314" s="9" t="s">
        <v>192</v>
      </c>
      <c r="B3314" s="7">
        <v>2025</v>
      </c>
      <c r="C3314" s="296" t="s">
        <v>32</v>
      </c>
      <c r="D3314" s="307">
        <v>2013</v>
      </c>
      <c r="E3314" s="307" t="s">
        <v>194</v>
      </c>
      <c r="F3314" s="65">
        <f t="shared" si="205"/>
        <v>12</v>
      </c>
      <c r="G3314" s="66" t="str">
        <f t="shared" si="206"/>
        <v>2010-12</v>
      </c>
      <c r="H3314" s="67" t="str">
        <f t="shared" si="208"/>
        <v>2025-T7 Public-12</v>
      </c>
      <c r="I3314" s="302">
        <v>1.3996701990409401E-4</v>
      </c>
      <c r="J3314" s="305">
        <f>VLOOKUP(H3314,T7_ReductionFactor!$G$10:$H$3591,2,FALSE)</f>
        <v>0.85366902256407007</v>
      </c>
      <c r="K3314" s="75">
        <f t="shared" si="207"/>
        <v>1.1948550907273367E-4</v>
      </c>
      <c r="L3314" s="11"/>
    </row>
    <row r="3315" spans="1:12" ht="16.149999999999999" customHeight="1" x14ac:dyDescent="0.25">
      <c r="A3315" s="9" t="s">
        <v>192</v>
      </c>
      <c r="B3315" s="7">
        <v>2025</v>
      </c>
      <c r="C3315" s="296" t="s">
        <v>32</v>
      </c>
      <c r="D3315" s="307">
        <v>2012</v>
      </c>
      <c r="E3315" s="307" t="s">
        <v>194</v>
      </c>
      <c r="F3315" s="65">
        <f t="shared" si="205"/>
        <v>13</v>
      </c>
      <c r="G3315" s="66" t="str">
        <f t="shared" si="206"/>
        <v>2010-12</v>
      </c>
      <c r="H3315" s="67" t="str">
        <f t="shared" si="208"/>
        <v>2025-T7 Public-13</v>
      </c>
      <c r="I3315" s="302">
        <v>8.0275765710005099E-5</v>
      </c>
      <c r="J3315" s="305">
        <f>VLOOKUP(H3315,T7_ReductionFactor!$G$10:$H$3591,2,FALSE)</f>
        <v>0.84705524857036008</v>
      </c>
      <c r="K3315" s="75">
        <f t="shared" si="207"/>
        <v>6.7998008677664363E-5</v>
      </c>
      <c r="L3315" s="11"/>
    </row>
    <row r="3316" spans="1:12" ht="16.149999999999999" customHeight="1" x14ac:dyDescent="0.25">
      <c r="A3316" s="9" t="s">
        <v>192</v>
      </c>
      <c r="B3316" s="7">
        <v>2025</v>
      </c>
      <c r="C3316" s="296" t="s">
        <v>32</v>
      </c>
      <c r="D3316" s="307">
        <v>2011</v>
      </c>
      <c r="E3316" s="307" t="s">
        <v>194</v>
      </c>
      <c r="F3316" s="65">
        <f t="shared" si="205"/>
        <v>14</v>
      </c>
      <c r="G3316" s="66" t="str">
        <f t="shared" si="206"/>
        <v>2010-12</v>
      </c>
      <c r="H3316" s="67" t="str">
        <f t="shared" si="208"/>
        <v>2025-T7 Public-14</v>
      </c>
      <c r="I3316" s="302">
        <v>2.2362880316990401E-4</v>
      </c>
      <c r="J3316" s="305">
        <f>VLOOKUP(H3316,T7_ReductionFactor!$G$10:$H$3591,2,FALSE)</f>
        <v>0.84079301379755511</v>
      </c>
      <c r="K3316" s="75">
        <f t="shared" si="207"/>
        <v>1.8802553538916383E-4</v>
      </c>
      <c r="L3316" s="11"/>
    </row>
    <row r="3317" spans="1:12" ht="16.149999999999999" customHeight="1" x14ac:dyDescent="0.25">
      <c r="A3317" s="9" t="s">
        <v>192</v>
      </c>
      <c r="B3317" s="7">
        <v>2025</v>
      </c>
      <c r="C3317" s="296" t="s">
        <v>32</v>
      </c>
      <c r="D3317" s="307">
        <v>2010</v>
      </c>
      <c r="E3317" s="307" t="s">
        <v>194</v>
      </c>
      <c r="F3317" s="65">
        <f t="shared" si="205"/>
        <v>15</v>
      </c>
      <c r="G3317" s="66" t="str">
        <f t="shared" si="206"/>
        <v>2007-09</v>
      </c>
      <c r="H3317" s="67" t="str">
        <f t="shared" si="208"/>
        <v>2025-T7 Public-15</v>
      </c>
      <c r="I3317" s="302">
        <v>2.7737752789256097E-4</v>
      </c>
      <c r="J3317" s="305">
        <f>VLOOKUP(H3317,T7_ReductionFactor!$G$10:$H$3591,2,FALSE)</f>
        <v>0.89441758665395132</v>
      </c>
      <c r="K3317" s="75">
        <f t="shared" si="207"/>
        <v>2.4809133908970345E-4</v>
      </c>
      <c r="L3317" s="11"/>
    </row>
    <row r="3318" spans="1:12" ht="16.149999999999999" customHeight="1" x14ac:dyDescent="0.25">
      <c r="A3318" s="9" t="s">
        <v>192</v>
      </c>
      <c r="B3318" s="7">
        <v>2025</v>
      </c>
      <c r="C3318" s="296" t="s">
        <v>32</v>
      </c>
      <c r="D3318" s="307">
        <v>2009</v>
      </c>
      <c r="E3318" s="307" t="s">
        <v>194</v>
      </c>
      <c r="F3318" s="65">
        <f t="shared" si="205"/>
        <v>16</v>
      </c>
      <c r="G3318" s="66" t="str">
        <f t="shared" si="206"/>
        <v>2007-09</v>
      </c>
      <c r="H3318" s="67" t="str">
        <f t="shared" si="208"/>
        <v>2025-T7 Public-16</v>
      </c>
      <c r="I3318" s="302">
        <v>5.02564270523716E-4</v>
      </c>
      <c r="J3318" s="305">
        <f>VLOOKUP(H3318,T7_ReductionFactor!$G$10:$H$3591,2,FALSE)</f>
        <v>0.88969417317507271</v>
      </c>
      <c r="K3318" s="75">
        <f t="shared" si="207"/>
        <v>4.4712850313093105E-4</v>
      </c>
      <c r="L3318" s="11"/>
    </row>
    <row r="3319" spans="1:12" ht="16.149999999999999" customHeight="1" x14ac:dyDescent="0.25">
      <c r="A3319" s="9" t="s">
        <v>192</v>
      </c>
      <c r="B3319" s="7">
        <v>2025</v>
      </c>
      <c r="C3319" s="296" t="s">
        <v>32</v>
      </c>
      <c r="D3319" s="307">
        <v>2008</v>
      </c>
      <c r="E3319" s="307" t="s">
        <v>194</v>
      </c>
      <c r="F3319" s="65">
        <f t="shared" si="205"/>
        <v>17</v>
      </c>
      <c r="G3319" s="66" t="str">
        <f t="shared" si="206"/>
        <v>2007-09</v>
      </c>
      <c r="H3319" s="67" t="str">
        <f t="shared" si="208"/>
        <v>2025-T7 Public-17</v>
      </c>
      <c r="I3319" s="302">
        <v>6.1131368055766897E-4</v>
      </c>
      <c r="J3319" s="305">
        <f>VLOOKUP(H3319,T7_ReductionFactor!$G$10:$H$3591,2,FALSE)</f>
        <v>0.88511264278385371</v>
      </c>
      <c r="K3319" s="75">
        <f t="shared" si="207"/>
        <v>5.4108146736832287E-4</v>
      </c>
      <c r="L3319" s="11"/>
    </row>
    <row r="3320" spans="1:12" ht="16.149999999999999" customHeight="1" x14ac:dyDescent="0.25">
      <c r="A3320" s="9" t="s">
        <v>192</v>
      </c>
      <c r="B3320" s="7">
        <v>2025</v>
      </c>
      <c r="C3320" s="296" t="s">
        <v>32</v>
      </c>
      <c r="D3320" s="307">
        <v>2007</v>
      </c>
      <c r="E3320" s="307" t="s">
        <v>194</v>
      </c>
      <c r="F3320" s="65">
        <f t="shared" si="205"/>
        <v>18</v>
      </c>
      <c r="G3320" s="66" t="str">
        <f t="shared" si="206"/>
        <v>1997-06</v>
      </c>
      <c r="H3320" s="67" t="str">
        <f t="shared" si="208"/>
        <v>2025-T7 Public-18</v>
      </c>
      <c r="I3320" s="302">
        <v>8.8093056292001099E-4</v>
      </c>
      <c r="J3320" s="305">
        <f>VLOOKUP(H3320,T7_ReductionFactor!$G$10:$H$3591,2,FALSE)</f>
        <v>0.94773160355620112</v>
      </c>
      <c r="K3320" s="75">
        <f t="shared" si="207"/>
        <v>8.3488573501784894E-4</v>
      </c>
      <c r="L3320" s="11"/>
    </row>
    <row r="3321" spans="1:12" ht="16.149999999999999" customHeight="1" x14ac:dyDescent="0.25">
      <c r="A3321" s="9" t="s">
        <v>192</v>
      </c>
      <c r="B3321" s="7">
        <v>2025</v>
      </c>
      <c r="C3321" s="296" t="s">
        <v>32</v>
      </c>
      <c r="D3321" s="307">
        <v>2006</v>
      </c>
      <c r="E3321" s="307" t="s">
        <v>194</v>
      </c>
      <c r="F3321" s="65">
        <f t="shared" si="205"/>
        <v>19</v>
      </c>
      <c r="G3321" s="66" t="str">
        <f t="shared" si="206"/>
        <v>1997-06</v>
      </c>
      <c r="H3321" s="67" t="str">
        <f t="shared" si="208"/>
        <v>2025-T7 Public-19</v>
      </c>
      <c r="I3321" s="302">
        <v>9.1489371629683495E-4</v>
      </c>
      <c r="J3321" s="305">
        <f>VLOOKUP(H3321,T7_ReductionFactor!$G$10:$H$3591,2,FALSE)</f>
        <v>0.94556741737558569</v>
      </c>
      <c r="K3321" s="75">
        <f t="shared" si="207"/>
        <v>8.6509368849195002E-4</v>
      </c>
      <c r="L3321" s="11"/>
    </row>
    <row r="3322" spans="1:12" ht="16.149999999999999" customHeight="1" x14ac:dyDescent="0.25">
      <c r="A3322" s="9" t="s">
        <v>192</v>
      </c>
      <c r="B3322" s="7">
        <v>2025</v>
      </c>
      <c r="C3322" s="296" t="s">
        <v>32</v>
      </c>
      <c r="D3322" s="307">
        <v>2005</v>
      </c>
      <c r="E3322" s="307" t="s">
        <v>194</v>
      </c>
      <c r="F3322" s="65">
        <f t="shared" si="205"/>
        <v>20</v>
      </c>
      <c r="G3322" s="66" t="str">
        <f t="shared" si="206"/>
        <v>1997-06</v>
      </c>
      <c r="H3322" s="67" t="str">
        <f t="shared" si="208"/>
        <v>2025-T7 Public-20</v>
      </c>
      <c r="I3322" s="302">
        <v>8.4732232522725698E-4</v>
      </c>
      <c r="J3322" s="305">
        <f>VLOOKUP(H3322,T7_ReductionFactor!$G$10:$H$3591,2,FALSE)</f>
        <v>0.943444398444093</v>
      </c>
      <c r="K3322" s="75">
        <f t="shared" si="207"/>
        <v>7.9940150141227957E-4</v>
      </c>
      <c r="L3322" s="11"/>
    </row>
    <row r="3323" spans="1:12" ht="16.149999999999999" customHeight="1" x14ac:dyDescent="0.25">
      <c r="A3323" s="9" t="s">
        <v>192</v>
      </c>
      <c r="B3323" s="7">
        <v>2025</v>
      </c>
      <c r="C3323" s="296" t="s">
        <v>32</v>
      </c>
      <c r="D3323" s="307">
        <v>2004</v>
      </c>
      <c r="E3323" s="307" t="s">
        <v>194</v>
      </c>
      <c r="F3323" s="65">
        <f t="shared" si="205"/>
        <v>21</v>
      </c>
      <c r="G3323" s="66" t="str">
        <f t="shared" si="206"/>
        <v>1997-06</v>
      </c>
      <c r="H3323" s="67" t="str">
        <f t="shared" si="208"/>
        <v>2025-T7 Public-21</v>
      </c>
      <c r="I3323" s="302">
        <v>6.9623377140145203E-4</v>
      </c>
      <c r="J3323" s="305">
        <f>VLOOKUP(H3323,T7_ReductionFactor!$G$10:$H$3591,2,FALSE)</f>
        <v>0.94136138320042062</v>
      </c>
      <c r="K3323" s="75">
        <f t="shared" si="207"/>
        <v>6.5540758607731634E-4</v>
      </c>
      <c r="L3323" s="11"/>
    </row>
    <row r="3324" spans="1:12" ht="16.149999999999999" customHeight="1" x14ac:dyDescent="0.25">
      <c r="A3324" s="9" t="s">
        <v>192</v>
      </c>
      <c r="B3324" s="7">
        <v>2025</v>
      </c>
      <c r="C3324" s="296" t="s">
        <v>32</v>
      </c>
      <c r="D3324" s="307">
        <v>2003</v>
      </c>
      <c r="E3324" s="307" t="s">
        <v>194</v>
      </c>
      <c r="F3324" s="65">
        <f t="shared" si="205"/>
        <v>22</v>
      </c>
      <c r="G3324" s="66" t="str">
        <f t="shared" si="206"/>
        <v>1997-06</v>
      </c>
      <c r="H3324" s="67" t="str">
        <f t="shared" si="208"/>
        <v>2025-T7 Public-22</v>
      </c>
      <c r="I3324" s="302">
        <v>6.27697325186034E-4</v>
      </c>
      <c r="J3324" s="305">
        <f>VLOOKUP(H3324,T7_ReductionFactor!$G$10:$H$3591,2,FALSE)</f>
        <v>0.96045448627114038</v>
      </c>
      <c r="K3324" s="75">
        <f t="shared" si="207"/>
        <v>6.028747119953212E-4</v>
      </c>
      <c r="L3324" s="11"/>
    </row>
    <row r="3325" spans="1:12" ht="16.149999999999999" customHeight="1" x14ac:dyDescent="0.25">
      <c r="A3325" s="9" t="s">
        <v>192</v>
      </c>
      <c r="B3325" s="7">
        <v>2025</v>
      </c>
      <c r="C3325" s="296" t="s">
        <v>32</v>
      </c>
      <c r="D3325" s="307">
        <v>2002</v>
      </c>
      <c r="E3325" s="307" t="s">
        <v>194</v>
      </c>
      <c r="F3325" s="65">
        <f t="shared" si="205"/>
        <v>23</v>
      </c>
      <c r="G3325" s="66" t="str">
        <f t="shared" si="206"/>
        <v>1997-06</v>
      </c>
      <c r="H3325" s="67" t="str">
        <f t="shared" si="208"/>
        <v>2025-T7 Public-23</v>
      </c>
      <c r="I3325" s="302">
        <v>7.8382876827213003E-4</v>
      </c>
      <c r="J3325" s="305">
        <f>VLOOKUP(H3325,T7_ReductionFactor!$G$10:$H$3591,2,FALSE)</f>
        <v>0.95918636155446257</v>
      </c>
      <c r="K3325" s="75">
        <f t="shared" si="207"/>
        <v>7.5183786432066039E-4</v>
      </c>
      <c r="L3325" s="11"/>
    </row>
    <row r="3326" spans="1:12" ht="16.149999999999999" customHeight="1" x14ac:dyDescent="0.25">
      <c r="A3326" s="9" t="s">
        <v>192</v>
      </c>
      <c r="B3326" s="7">
        <v>2025</v>
      </c>
      <c r="C3326" s="296" t="s">
        <v>32</v>
      </c>
      <c r="D3326" s="307">
        <v>2001</v>
      </c>
      <c r="E3326" s="307" t="s">
        <v>194</v>
      </c>
      <c r="F3326" s="65">
        <f t="shared" si="205"/>
        <v>24</v>
      </c>
      <c r="G3326" s="66" t="str">
        <f t="shared" si="206"/>
        <v>1997-06</v>
      </c>
      <c r="H3326" s="67" t="str">
        <f t="shared" si="208"/>
        <v>2025-T7 Public-24</v>
      </c>
      <c r="I3326" s="302">
        <v>7.1035992611495505E-4</v>
      </c>
      <c r="J3326" s="305">
        <f>VLOOKUP(H3326,T7_ReductionFactor!$G$10:$H$3591,2,FALSE)</f>
        <v>0.95794384910645569</v>
      </c>
      <c r="K3326" s="75">
        <f t="shared" si="207"/>
        <v>6.8048492187353755E-4</v>
      </c>
      <c r="L3326" s="11"/>
    </row>
    <row r="3327" spans="1:12" ht="16.149999999999999" customHeight="1" x14ac:dyDescent="0.25">
      <c r="A3327" s="9" t="s">
        <v>192</v>
      </c>
      <c r="B3327" s="7">
        <v>2025</v>
      </c>
      <c r="C3327" s="296" t="s">
        <v>32</v>
      </c>
      <c r="D3327" s="307">
        <v>2000</v>
      </c>
      <c r="E3327" s="307" t="s">
        <v>194</v>
      </c>
      <c r="F3327" s="65">
        <f t="shared" si="205"/>
        <v>25</v>
      </c>
      <c r="G3327" s="66" t="str">
        <f t="shared" si="206"/>
        <v>1997-06</v>
      </c>
      <c r="H3327" s="67" t="str">
        <f t="shared" si="208"/>
        <v>2025-T7 Public-25</v>
      </c>
      <c r="I3327" s="302">
        <v>5.8555174608974599E-4</v>
      </c>
      <c r="J3327" s="305">
        <f>VLOOKUP(H3327,T7_ReductionFactor!$G$10:$H$3591,2,FALSE)</f>
        <v>0.95672618074946258</v>
      </c>
      <c r="K3327" s="75">
        <f t="shared" si="207"/>
        <v>5.6021268566762178E-4</v>
      </c>
      <c r="L3327" s="11"/>
    </row>
    <row r="3328" spans="1:12" ht="16.149999999999999" customHeight="1" x14ac:dyDescent="0.25">
      <c r="A3328" s="9" t="s">
        <v>192</v>
      </c>
      <c r="B3328" s="7">
        <v>2025</v>
      </c>
      <c r="C3328" s="296" t="s">
        <v>32</v>
      </c>
      <c r="D3328" s="307">
        <v>1999</v>
      </c>
      <c r="E3328" s="307" t="s">
        <v>194</v>
      </c>
      <c r="F3328" s="65">
        <f t="shared" si="205"/>
        <v>26</v>
      </c>
      <c r="G3328" s="66" t="str">
        <f t="shared" si="206"/>
        <v>1997-06</v>
      </c>
      <c r="H3328" s="67" t="str">
        <f t="shared" si="208"/>
        <v>2025-T7 Public-26</v>
      </c>
      <c r="I3328" s="302">
        <v>5.0007250740061703E-4</v>
      </c>
      <c r="J3328" s="305">
        <f>VLOOKUP(H3328,T7_ReductionFactor!$G$10:$H$3591,2,FALSE)</f>
        <v>0.95553261872123962</v>
      </c>
      <c r="K3328" s="75">
        <f t="shared" si="207"/>
        <v>4.7783559254700806E-4</v>
      </c>
      <c r="L3328" s="11"/>
    </row>
    <row r="3329" spans="1:12" ht="16.149999999999999" customHeight="1" x14ac:dyDescent="0.25">
      <c r="A3329" s="9" t="s">
        <v>192</v>
      </c>
      <c r="B3329" s="7">
        <v>2025</v>
      </c>
      <c r="C3329" s="296" t="s">
        <v>32</v>
      </c>
      <c r="D3329" s="307">
        <v>1998</v>
      </c>
      <c r="E3329" s="307" t="s">
        <v>194</v>
      </c>
      <c r="F3329" s="65">
        <f t="shared" si="205"/>
        <v>27</v>
      </c>
      <c r="G3329" s="66" t="str">
        <f t="shared" si="206"/>
        <v>1997-06</v>
      </c>
      <c r="H3329" s="67" t="str">
        <f t="shared" si="208"/>
        <v>2025-T7 Public-27</v>
      </c>
      <c r="I3329" s="302">
        <v>3.7904078586666902E-4</v>
      </c>
      <c r="J3329" s="305">
        <f>VLOOKUP(H3329,T7_ReductionFactor!$G$10:$H$3591,2,FALSE)</f>
        <v>0.95436245418436716</v>
      </c>
      <c r="K3329" s="75">
        <f t="shared" si="207"/>
        <v>3.6174229463568544E-4</v>
      </c>
      <c r="L3329" s="11"/>
    </row>
    <row r="3330" spans="1:12" ht="16.149999999999999" customHeight="1" x14ac:dyDescent="0.25">
      <c r="A3330" s="9" t="s">
        <v>192</v>
      </c>
      <c r="B3330" s="7">
        <v>2025</v>
      </c>
      <c r="C3330" s="296" t="s">
        <v>32</v>
      </c>
      <c r="D3330" s="307">
        <v>1997</v>
      </c>
      <c r="E3330" s="307" t="s">
        <v>194</v>
      </c>
      <c r="F3330" s="65">
        <f t="shared" si="205"/>
        <v>28</v>
      </c>
      <c r="G3330" s="66" t="str">
        <f t="shared" si="206"/>
        <v>Pre1997</v>
      </c>
      <c r="H3330" s="67" t="str">
        <f t="shared" si="208"/>
        <v>2025-T7 Public-28</v>
      </c>
      <c r="I3330" s="302">
        <v>3.99589248207261E-4</v>
      </c>
      <c r="J3330" s="305">
        <f>VLOOKUP(H3330,T7_ReductionFactor!$G$10:$H$3591,2,FALSE)</f>
        <v>0.95321500582246987</v>
      </c>
      <c r="K3330" s="75">
        <f t="shared" si="207"/>
        <v>3.8089446755648068E-4</v>
      </c>
      <c r="L3330" s="11"/>
    </row>
    <row r="3331" spans="1:12" ht="16.149999999999999" customHeight="1" x14ac:dyDescent="0.25">
      <c r="A3331" s="9" t="s">
        <v>192</v>
      </c>
      <c r="B3331" s="7">
        <v>2025</v>
      </c>
      <c r="C3331" s="296" t="s">
        <v>32</v>
      </c>
      <c r="D3331" s="307">
        <v>1996</v>
      </c>
      <c r="E3331" s="307" t="s">
        <v>194</v>
      </c>
      <c r="F3331" s="65">
        <f t="shared" si="205"/>
        <v>29</v>
      </c>
      <c r="G3331" s="66" t="str">
        <f t="shared" si="206"/>
        <v>Pre1997</v>
      </c>
      <c r="H3331" s="67" t="str">
        <f t="shared" si="208"/>
        <v>2025-T7 Public-29</v>
      </c>
      <c r="I3331" s="302">
        <v>3.9398546074989198E-4</v>
      </c>
      <c r="J3331" s="305">
        <f>VLOOKUP(H3331,T7_ReductionFactor!$G$10:$H$3591,2,FALSE)</f>
        <v>0.95208961851740381</v>
      </c>
      <c r="K3331" s="75">
        <f t="shared" si="207"/>
        <v>3.7510946702676821E-4</v>
      </c>
      <c r="L3331" s="11"/>
    </row>
    <row r="3332" spans="1:12" ht="16.149999999999999" customHeight="1" x14ac:dyDescent="0.25">
      <c r="A3332" s="9" t="s">
        <v>192</v>
      </c>
      <c r="B3332" s="7">
        <v>2025</v>
      </c>
      <c r="C3332" s="296" t="s">
        <v>32</v>
      </c>
      <c r="D3332" s="307">
        <v>1995</v>
      </c>
      <c r="E3332" s="307" t="s">
        <v>194</v>
      </c>
      <c r="F3332" s="65">
        <f t="shared" si="205"/>
        <v>30</v>
      </c>
      <c r="G3332" s="66" t="str">
        <f t="shared" si="206"/>
        <v>Pre1997</v>
      </c>
      <c r="H3332" s="67" t="str">
        <f t="shared" si="208"/>
        <v>2025-T7 Public-30</v>
      </c>
      <c r="I3332" s="302">
        <v>3.8093978968181598E-4</v>
      </c>
      <c r="J3332" s="305">
        <f>VLOOKUP(H3332,T7_ReductionFactor!$G$10:$H$3591,2,FALSE)</f>
        <v>0.95098566210201696</v>
      </c>
      <c r="K3332" s="75">
        <f t="shared" si="207"/>
        <v>3.6226827811156487E-4</v>
      </c>
      <c r="L3332" s="11"/>
    </row>
    <row r="3333" spans="1:12" ht="16.149999999999999" customHeight="1" x14ac:dyDescent="0.25">
      <c r="A3333" s="9" t="s">
        <v>192</v>
      </c>
      <c r="B3333" s="7">
        <v>2025</v>
      </c>
      <c r="C3333" s="296" t="s">
        <v>32</v>
      </c>
      <c r="D3333" s="307">
        <v>1994</v>
      </c>
      <c r="E3333" s="307" t="s">
        <v>194</v>
      </c>
      <c r="F3333" s="65">
        <f t="shared" si="205"/>
        <v>31</v>
      </c>
      <c r="G3333" s="66" t="str">
        <f t="shared" si="206"/>
        <v>Pre1997</v>
      </c>
      <c r="H3333" s="67" t="str">
        <f t="shared" si="208"/>
        <v>2025-T7 Public-31</v>
      </c>
      <c r="I3333" s="302">
        <v>2.8674529624640402E-4</v>
      </c>
      <c r="J3333" s="305">
        <f>VLOOKUP(H3333,T7_ReductionFactor!$G$10:$H$3591,2,FALSE)</f>
        <v>0.94990253018349136</v>
      </c>
      <c r="K3333" s="75">
        <f t="shared" si="207"/>
        <v>2.7238008242267396E-4</v>
      </c>
      <c r="L3333" s="11"/>
    </row>
    <row r="3334" spans="1:12" ht="16.149999999999999" customHeight="1" x14ac:dyDescent="0.25">
      <c r="A3334" s="9" t="s">
        <v>192</v>
      </c>
      <c r="B3334" s="7">
        <v>2025</v>
      </c>
      <c r="C3334" s="296" t="s">
        <v>32</v>
      </c>
      <c r="D3334" s="307">
        <v>1993</v>
      </c>
      <c r="E3334" s="307" t="s">
        <v>194</v>
      </c>
      <c r="F3334" s="65">
        <f t="shared" si="205"/>
        <v>32</v>
      </c>
      <c r="G3334" s="66" t="str">
        <f t="shared" si="206"/>
        <v>Pre1997</v>
      </c>
      <c r="H3334" s="67" t="str">
        <f t="shared" si="208"/>
        <v>2025-T7 Public-32</v>
      </c>
      <c r="I3334" s="302">
        <v>4.0481270671308502E-4</v>
      </c>
      <c r="J3334" s="305">
        <f>VLOOKUP(H3334,T7_ReductionFactor!$G$10:$H$3591,2,FALSE)</f>
        <v>1</v>
      </c>
      <c r="K3334" s="75">
        <f t="shared" si="207"/>
        <v>4.0481270671308502E-4</v>
      </c>
      <c r="L3334" s="11"/>
    </row>
    <row r="3335" spans="1:12" ht="16.149999999999999" customHeight="1" x14ac:dyDescent="0.25">
      <c r="A3335" s="9" t="s">
        <v>192</v>
      </c>
      <c r="B3335" s="7">
        <v>2025</v>
      </c>
      <c r="C3335" s="296" t="s">
        <v>32</v>
      </c>
      <c r="D3335" s="307">
        <v>1992</v>
      </c>
      <c r="E3335" s="307" t="s">
        <v>194</v>
      </c>
      <c r="F3335" s="65">
        <f t="shared" si="205"/>
        <v>33</v>
      </c>
      <c r="G3335" s="66" t="str">
        <f t="shared" si="206"/>
        <v>Pre1997</v>
      </c>
      <c r="H3335" s="67" t="str">
        <f t="shared" si="208"/>
        <v>2025-T7 Public-33</v>
      </c>
      <c r="I3335" s="302">
        <v>5.0897658116475495E-4</v>
      </c>
      <c r="J3335" s="305">
        <f>VLOOKUP(H3335,T7_ReductionFactor!$G$10:$H$3591,2,FALSE)</f>
        <v>1</v>
      </c>
      <c r="K3335" s="75">
        <f t="shared" si="207"/>
        <v>5.0897658116475495E-4</v>
      </c>
      <c r="L3335" s="11"/>
    </row>
    <row r="3336" spans="1:12" ht="16.149999999999999" customHeight="1" x14ac:dyDescent="0.25">
      <c r="A3336" s="9" t="s">
        <v>192</v>
      </c>
      <c r="B3336" s="7">
        <v>2025</v>
      </c>
      <c r="C3336" s="296" t="s">
        <v>32</v>
      </c>
      <c r="D3336" s="307">
        <v>1991</v>
      </c>
      <c r="E3336" s="307" t="s">
        <v>194</v>
      </c>
      <c r="F3336" s="65">
        <f t="shared" si="205"/>
        <v>34</v>
      </c>
      <c r="G3336" s="66" t="str">
        <f t="shared" si="206"/>
        <v>Pre1997</v>
      </c>
      <c r="H3336" s="67" t="str">
        <f t="shared" si="208"/>
        <v>2025-T7 Public-34</v>
      </c>
      <c r="I3336" s="302">
        <v>6.1110151823464201E-4</v>
      </c>
      <c r="J3336" s="305">
        <f>VLOOKUP(H3336,T7_ReductionFactor!$G$10:$H$3591,2,FALSE)</f>
        <v>1</v>
      </c>
      <c r="K3336" s="75">
        <f t="shared" si="207"/>
        <v>6.1110151823464201E-4</v>
      </c>
      <c r="L3336" s="11"/>
    </row>
    <row r="3337" spans="1:12" ht="16.149999999999999" customHeight="1" x14ac:dyDescent="0.25">
      <c r="A3337" s="9" t="s">
        <v>192</v>
      </c>
      <c r="B3337" s="7">
        <v>2025</v>
      </c>
      <c r="C3337" s="296" t="s">
        <v>32</v>
      </c>
      <c r="D3337" s="307">
        <v>1990</v>
      </c>
      <c r="E3337" s="307" t="s">
        <v>194</v>
      </c>
      <c r="F3337" s="65">
        <f t="shared" ref="F3337:F3400" si="209">B3337-D3337</f>
        <v>35</v>
      </c>
      <c r="G3337" s="66" t="str">
        <f t="shared" ref="G3337:G3400" si="210">IF(D3337&lt;1998,"Pre1997",IF(D3337&lt;2008,"1997-06",IF(D3337&lt;2011,"2007-09",IF(D3337&lt;2014,"2010-12","2013+"))))</f>
        <v>Pre1997</v>
      </c>
      <c r="H3337" s="67" t="str">
        <f t="shared" si="208"/>
        <v>2025-T7 Public-35</v>
      </c>
      <c r="I3337" s="302">
        <v>1.55742238444238E-3</v>
      </c>
      <c r="J3337" s="305">
        <f>VLOOKUP(H3337,T7_ReductionFactor!$G$10:$H$3591,2,FALSE)</f>
        <v>1</v>
      </c>
      <c r="K3337" s="75">
        <f t="shared" ref="K3337:K3400" si="211">I3337*J3337</f>
        <v>1.55742238444238E-3</v>
      </c>
      <c r="L3337" s="11"/>
    </row>
    <row r="3338" spans="1:12" ht="16.149999999999999" customHeight="1" x14ac:dyDescent="0.25">
      <c r="A3338" s="9" t="s">
        <v>192</v>
      </c>
      <c r="B3338" s="7">
        <v>2025</v>
      </c>
      <c r="C3338" s="296" t="s">
        <v>32</v>
      </c>
      <c r="D3338" s="307">
        <v>1989</v>
      </c>
      <c r="E3338" s="307" t="s">
        <v>194</v>
      </c>
      <c r="F3338" s="65">
        <f t="shared" si="209"/>
        <v>36</v>
      </c>
      <c r="G3338" s="66" t="str">
        <f t="shared" si="210"/>
        <v>Pre1997</v>
      </c>
      <c r="H3338" s="67" t="str">
        <f t="shared" ref="H3338:H3401" si="212">CONCATENATE(B3338,"-",C3338,"-",F3338)</f>
        <v>2025-T7 Public-36</v>
      </c>
      <c r="I3338" s="302">
        <v>1.7946664277865901E-3</v>
      </c>
      <c r="J3338" s="305">
        <f>VLOOKUP(H3338,T7_ReductionFactor!$G$10:$H$3591,2,FALSE)</f>
        <v>1</v>
      </c>
      <c r="K3338" s="75">
        <f t="shared" si="211"/>
        <v>1.7946664277865901E-3</v>
      </c>
      <c r="L3338" s="11"/>
    </row>
    <row r="3339" spans="1:12" ht="16.149999999999999" customHeight="1" x14ac:dyDescent="0.25">
      <c r="A3339" s="9" t="s">
        <v>192</v>
      </c>
      <c r="B3339" s="7">
        <v>2025</v>
      </c>
      <c r="C3339" s="296" t="s">
        <v>32</v>
      </c>
      <c r="D3339" s="307">
        <v>1988</v>
      </c>
      <c r="E3339" s="307" t="s">
        <v>194</v>
      </c>
      <c r="F3339" s="65">
        <f t="shared" si="209"/>
        <v>37</v>
      </c>
      <c r="G3339" s="66" t="str">
        <f t="shared" si="210"/>
        <v>Pre1997</v>
      </c>
      <c r="H3339" s="67" t="str">
        <f t="shared" si="212"/>
        <v>2025-T7 Public-37</v>
      </c>
      <c r="I3339" s="302">
        <v>1.64606374517865E-3</v>
      </c>
      <c r="J3339" s="305">
        <f>VLOOKUP(H3339,T7_ReductionFactor!$G$10:$H$3591,2,FALSE)</f>
        <v>1</v>
      </c>
      <c r="K3339" s="75">
        <f t="shared" si="211"/>
        <v>1.64606374517865E-3</v>
      </c>
      <c r="L3339" s="11"/>
    </row>
    <row r="3340" spans="1:12" ht="16.149999999999999" customHeight="1" x14ac:dyDescent="0.25">
      <c r="A3340" s="9" t="s">
        <v>192</v>
      </c>
      <c r="B3340" s="7">
        <v>2025</v>
      </c>
      <c r="C3340" s="296" t="s">
        <v>32</v>
      </c>
      <c r="D3340" s="307">
        <v>1987</v>
      </c>
      <c r="E3340" s="307" t="s">
        <v>194</v>
      </c>
      <c r="F3340" s="65">
        <f t="shared" si="209"/>
        <v>38</v>
      </c>
      <c r="G3340" s="66" t="str">
        <f t="shared" si="210"/>
        <v>Pre1997</v>
      </c>
      <c r="H3340" s="67" t="str">
        <f t="shared" si="212"/>
        <v>2025-T7 Public-38</v>
      </c>
      <c r="I3340" s="302">
        <v>1.60891666412103E-3</v>
      </c>
      <c r="J3340" s="305">
        <f>VLOOKUP(H3340,T7_ReductionFactor!$G$10:$H$3591,2,FALSE)</f>
        <v>1</v>
      </c>
      <c r="K3340" s="75">
        <f t="shared" si="211"/>
        <v>1.60891666412103E-3</v>
      </c>
      <c r="L3340" s="11"/>
    </row>
    <row r="3341" spans="1:12" ht="16.149999999999999" customHeight="1" x14ac:dyDescent="0.25">
      <c r="A3341" s="9" t="s">
        <v>192</v>
      </c>
      <c r="B3341" s="7">
        <v>2025</v>
      </c>
      <c r="C3341" s="296" t="s">
        <v>32</v>
      </c>
      <c r="D3341" s="307">
        <v>1986</v>
      </c>
      <c r="E3341" s="307" t="s">
        <v>194</v>
      </c>
      <c r="F3341" s="65">
        <f t="shared" si="209"/>
        <v>39</v>
      </c>
      <c r="G3341" s="66" t="str">
        <f t="shared" si="210"/>
        <v>Pre1997</v>
      </c>
      <c r="H3341" s="67" t="str">
        <f t="shared" si="212"/>
        <v>2025-T7 Public-39</v>
      </c>
      <c r="I3341" s="302">
        <v>1.62080523864291E-3</v>
      </c>
      <c r="J3341" s="305">
        <f>VLOOKUP(H3341,T7_ReductionFactor!$G$10:$H$3591,2,FALSE)</f>
        <v>1</v>
      </c>
      <c r="K3341" s="75">
        <f t="shared" si="211"/>
        <v>1.62080523864291E-3</v>
      </c>
      <c r="L3341" s="11"/>
    </row>
    <row r="3342" spans="1:12" ht="16.149999999999999" customHeight="1" x14ac:dyDescent="0.25">
      <c r="A3342" s="9" t="s">
        <v>192</v>
      </c>
      <c r="B3342" s="7">
        <v>2025</v>
      </c>
      <c r="C3342" s="296" t="s">
        <v>32</v>
      </c>
      <c r="D3342" s="307">
        <v>1985</v>
      </c>
      <c r="E3342" s="307" t="s">
        <v>194</v>
      </c>
      <c r="F3342" s="65">
        <f t="shared" si="209"/>
        <v>40</v>
      </c>
      <c r="G3342" s="66" t="str">
        <f t="shared" si="210"/>
        <v>Pre1997</v>
      </c>
      <c r="H3342" s="67" t="str">
        <f t="shared" si="212"/>
        <v>2025-T7 Public-40</v>
      </c>
      <c r="I3342" s="302">
        <v>1.7580493123079599E-3</v>
      </c>
      <c r="J3342" s="305">
        <f>VLOOKUP(H3342,T7_ReductionFactor!$G$10:$H$3591,2,FALSE)</f>
        <v>1</v>
      </c>
      <c r="K3342" s="75">
        <f t="shared" si="211"/>
        <v>1.7580493123079599E-3</v>
      </c>
      <c r="L3342" s="11"/>
    </row>
    <row r="3343" spans="1:12" ht="16.149999999999999" customHeight="1" x14ac:dyDescent="0.25">
      <c r="A3343" s="9" t="s">
        <v>192</v>
      </c>
      <c r="B3343" s="7">
        <v>2025</v>
      </c>
      <c r="C3343" s="296" t="s">
        <v>32</v>
      </c>
      <c r="D3343" s="307">
        <v>1984</v>
      </c>
      <c r="E3343" s="307" t="s">
        <v>194</v>
      </c>
      <c r="F3343" s="65">
        <f t="shared" si="209"/>
        <v>41</v>
      </c>
      <c r="G3343" s="66" t="str">
        <f t="shared" si="210"/>
        <v>Pre1997</v>
      </c>
      <c r="H3343" s="67" t="str">
        <f t="shared" si="212"/>
        <v>2025-T7 Public-41</v>
      </c>
      <c r="I3343" s="302">
        <v>1.1413939208887399E-3</v>
      </c>
      <c r="J3343" s="305">
        <f>VLOOKUP(H3343,T7_ReductionFactor!$G$10:$H$3591,2,FALSE)</f>
        <v>1</v>
      </c>
      <c r="K3343" s="75">
        <f t="shared" si="211"/>
        <v>1.1413939208887399E-3</v>
      </c>
      <c r="L3343" s="11"/>
    </row>
    <row r="3344" spans="1:12" ht="16.149999999999999" customHeight="1" x14ac:dyDescent="0.25">
      <c r="A3344" s="9" t="s">
        <v>192</v>
      </c>
      <c r="B3344" s="7">
        <v>2025</v>
      </c>
      <c r="C3344" s="296" t="s">
        <v>32</v>
      </c>
      <c r="D3344" s="307">
        <v>1983</v>
      </c>
      <c r="E3344" s="307" t="s">
        <v>194</v>
      </c>
      <c r="F3344" s="65">
        <f t="shared" si="209"/>
        <v>42</v>
      </c>
      <c r="G3344" s="66" t="str">
        <f t="shared" si="210"/>
        <v>Pre1997</v>
      </c>
      <c r="H3344" s="67" t="str">
        <f t="shared" si="212"/>
        <v>2025-T7 Public-42</v>
      </c>
      <c r="I3344" s="302">
        <v>9.0924391367227598E-4</v>
      </c>
      <c r="J3344" s="305">
        <f>VLOOKUP(H3344,T7_ReductionFactor!$G$10:$H$3591,2,FALSE)</f>
        <v>1</v>
      </c>
      <c r="K3344" s="75">
        <f t="shared" si="211"/>
        <v>9.0924391367227598E-4</v>
      </c>
      <c r="L3344" s="11"/>
    </row>
    <row r="3345" spans="1:12" ht="16.149999999999999" customHeight="1" x14ac:dyDescent="0.25">
      <c r="A3345" s="9" t="s">
        <v>192</v>
      </c>
      <c r="B3345" s="7">
        <v>2025</v>
      </c>
      <c r="C3345" s="296" t="s">
        <v>32</v>
      </c>
      <c r="D3345" s="307">
        <v>1982</v>
      </c>
      <c r="E3345" s="307" t="s">
        <v>194</v>
      </c>
      <c r="F3345" s="65">
        <f t="shared" si="209"/>
        <v>43</v>
      </c>
      <c r="G3345" s="66" t="str">
        <f t="shared" si="210"/>
        <v>Pre1997</v>
      </c>
      <c r="H3345" s="67" t="str">
        <f t="shared" si="212"/>
        <v>2025-T7 Public-43</v>
      </c>
      <c r="I3345" s="302">
        <v>8.7484952637436502E-4</v>
      </c>
      <c r="J3345" s="305">
        <f>VLOOKUP(H3345,T7_ReductionFactor!$G$10:$H$3591,2,FALSE)</f>
        <v>1</v>
      </c>
      <c r="K3345" s="75">
        <f t="shared" si="211"/>
        <v>8.7484952637436502E-4</v>
      </c>
      <c r="L3345" s="11"/>
    </row>
    <row r="3346" spans="1:12" ht="16.149999999999999" customHeight="1" x14ac:dyDescent="0.25">
      <c r="A3346" s="9" t="s">
        <v>192</v>
      </c>
      <c r="B3346" s="7">
        <v>2025</v>
      </c>
      <c r="C3346" s="296" t="s">
        <v>32</v>
      </c>
      <c r="D3346" s="307">
        <v>1981</v>
      </c>
      <c r="E3346" s="307" t="s">
        <v>194</v>
      </c>
      <c r="F3346" s="65">
        <f t="shared" si="209"/>
        <v>44</v>
      </c>
      <c r="G3346" s="66" t="str">
        <f t="shared" si="210"/>
        <v>Pre1997</v>
      </c>
      <c r="H3346" s="67" t="str">
        <f t="shared" si="212"/>
        <v>2025-T7 Public-44</v>
      </c>
      <c r="I3346" s="302">
        <v>7.4406444596916395E-4</v>
      </c>
      <c r="J3346" s="305">
        <f>VLOOKUP(H3346,T7_ReductionFactor!$G$10:$H$3591,2,FALSE)</f>
        <v>1</v>
      </c>
      <c r="K3346" s="75">
        <f t="shared" si="211"/>
        <v>7.4406444596916395E-4</v>
      </c>
      <c r="L3346" s="11"/>
    </row>
    <row r="3347" spans="1:12" ht="16.149999999999999" customHeight="1" x14ac:dyDescent="0.25">
      <c r="A3347" s="9" t="s">
        <v>192</v>
      </c>
      <c r="B3347" s="7">
        <v>2025</v>
      </c>
      <c r="C3347" s="296" t="s">
        <v>33</v>
      </c>
      <c r="D3347" s="307">
        <v>2026</v>
      </c>
      <c r="E3347" s="307" t="s">
        <v>194</v>
      </c>
      <c r="F3347" s="65">
        <f t="shared" si="209"/>
        <v>-1</v>
      </c>
      <c r="G3347" s="66" t="str">
        <f t="shared" si="210"/>
        <v>2013+</v>
      </c>
      <c r="H3347" s="67" t="str">
        <f t="shared" si="212"/>
        <v>2025-T7 Single--1</v>
      </c>
      <c r="I3347" s="302">
        <v>5.5865319725110897E-5</v>
      </c>
      <c r="J3347" s="305">
        <f>VLOOKUP(H3347,T7_ReductionFactor!$G$10:$H$3591,2,FALSE)</f>
        <v>1</v>
      </c>
      <c r="K3347" s="75">
        <f t="shared" si="211"/>
        <v>5.5865319725110897E-5</v>
      </c>
      <c r="L3347" s="11"/>
    </row>
    <row r="3348" spans="1:12" ht="16.149999999999999" customHeight="1" x14ac:dyDescent="0.25">
      <c r="A3348" s="9" t="s">
        <v>192</v>
      </c>
      <c r="B3348" s="7">
        <v>2025</v>
      </c>
      <c r="C3348" s="296" t="s">
        <v>33</v>
      </c>
      <c r="D3348" s="307">
        <v>2025</v>
      </c>
      <c r="E3348" s="307" t="s">
        <v>194</v>
      </c>
      <c r="F3348" s="65">
        <f t="shared" si="209"/>
        <v>0</v>
      </c>
      <c r="G3348" s="66" t="str">
        <f t="shared" si="210"/>
        <v>2013+</v>
      </c>
      <c r="H3348" s="67" t="str">
        <f t="shared" si="212"/>
        <v>2025-T7 Single-0</v>
      </c>
      <c r="I3348" s="302">
        <v>6.5251167429569896E-4</v>
      </c>
      <c r="J3348" s="305">
        <f>VLOOKUP(H3348,T7_ReductionFactor!$G$10:$H$3591,2,FALSE)</f>
        <v>0.94816243188004323</v>
      </c>
      <c r="K3348" s="75">
        <f t="shared" si="211"/>
        <v>6.1868705593032865E-4</v>
      </c>
      <c r="L3348" s="11"/>
    </row>
    <row r="3349" spans="1:12" ht="16.149999999999999" customHeight="1" x14ac:dyDescent="0.25">
      <c r="A3349" s="9" t="s">
        <v>192</v>
      </c>
      <c r="B3349" s="7">
        <v>2025</v>
      </c>
      <c r="C3349" s="296" t="s">
        <v>33</v>
      </c>
      <c r="D3349" s="307">
        <v>2024</v>
      </c>
      <c r="E3349" s="307" t="s">
        <v>194</v>
      </c>
      <c r="F3349" s="65">
        <f t="shared" si="209"/>
        <v>1</v>
      </c>
      <c r="G3349" s="66" t="str">
        <f t="shared" si="210"/>
        <v>2013+</v>
      </c>
      <c r="H3349" s="67" t="str">
        <f t="shared" si="212"/>
        <v>2025-T7 Single-1</v>
      </c>
      <c r="I3349" s="302">
        <v>9.6931232541734602E-4</v>
      </c>
      <c r="J3349" s="305">
        <f>VLOOKUP(H3349,T7_ReductionFactor!$G$10:$H$3591,2,FALSE)</f>
        <v>0.90994519598378643</v>
      </c>
      <c r="K3349" s="75">
        <f t="shared" si="211"/>
        <v>8.820210939213867E-4</v>
      </c>
      <c r="L3349" s="11"/>
    </row>
    <row r="3350" spans="1:12" ht="16.149999999999999" customHeight="1" x14ac:dyDescent="0.25">
      <c r="A3350" s="9" t="s">
        <v>192</v>
      </c>
      <c r="B3350" s="7">
        <v>2025</v>
      </c>
      <c r="C3350" s="296" t="s">
        <v>33</v>
      </c>
      <c r="D3350" s="307">
        <v>2023</v>
      </c>
      <c r="E3350" s="307" t="s">
        <v>194</v>
      </c>
      <c r="F3350" s="65">
        <f t="shared" si="209"/>
        <v>2</v>
      </c>
      <c r="G3350" s="66" t="str">
        <f t="shared" si="210"/>
        <v>2013+</v>
      </c>
      <c r="H3350" s="67" t="str">
        <f t="shared" si="212"/>
        <v>2025-T7 Single-2</v>
      </c>
      <c r="I3350" s="302">
        <v>1.0496950905286701E-3</v>
      </c>
      <c r="J3350" s="305">
        <f>VLOOKUP(H3350,T7_ReductionFactor!$G$10:$H$3591,2,FALSE)</f>
        <v>0.88098388650060644</v>
      </c>
      <c r="K3350" s="75">
        <f t="shared" si="211"/>
        <v>9.2476446049455363E-4</v>
      </c>
      <c r="L3350" s="11"/>
    </row>
    <row r="3351" spans="1:12" ht="16.149999999999999" customHeight="1" x14ac:dyDescent="0.25">
      <c r="A3351" s="9" t="s">
        <v>192</v>
      </c>
      <c r="B3351" s="7">
        <v>2025</v>
      </c>
      <c r="C3351" s="296" t="s">
        <v>33</v>
      </c>
      <c r="D3351" s="307">
        <v>2022</v>
      </c>
      <c r="E3351" s="307" t="s">
        <v>194</v>
      </c>
      <c r="F3351" s="65">
        <f t="shared" si="209"/>
        <v>3</v>
      </c>
      <c r="G3351" s="66" t="str">
        <f t="shared" si="210"/>
        <v>2013+</v>
      </c>
      <c r="H3351" s="67" t="str">
        <f t="shared" si="212"/>
        <v>2025-T7 Single-3</v>
      </c>
      <c r="I3351" s="302">
        <v>1.08164296344657E-3</v>
      </c>
      <c r="J3351" s="305">
        <f>VLOOKUP(H3351,T7_ReductionFactor!$G$10:$H$3591,2,FALSE)</f>
        <v>0.85850261233308989</v>
      </c>
      <c r="K3351" s="75">
        <f t="shared" si="211"/>
        <v>9.2859330973058516E-4</v>
      </c>
      <c r="L3351" s="11"/>
    </row>
    <row r="3352" spans="1:12" ht="16.149999999999999" customHeight="1" x14ac:dyDescent="0.25">
      <c r="A3352" s="9" t="s">
        <v>192</v>
      </c>
      <c r="B3352" s="7">
        <v>2025</v>
      </c>
      <c r="C3352" s="296" t="s">
        <v>33</v>
      </c>
      <c r="D3352" s="307">
        <v>2021</v>
      </c>
      <c r="E3352" s="307" t="s">
        <v>194</v>
      </c>
      <c r="F3352" s="65">
        <f t="shared" si="209"/>
        <v>4</v>
      </c>
      <c r="G3352" s="66" t="str">
        <f t="shared" si="210"/>
        <v>2013+</v>
      </c>
      <c r="H3352" s="67" t="str">
        <f t="shared" si="212"/>
        <v>2025-T7 Single-4</v>
      </c>
      <c r="I3352" s="302">
        <v>1.13638872124406E-3</v>
      </c>
      <c r="J3352" s="305">
        <f>VLOOKUP(H3352,T7_ReductionFactor!$G$10:$H$3591,2,FALSE)</f>
        <v>0.84066640419218919</v>
      </c>
      <c r="K3352" s="75">
        <f t="shared" si="211"/>
        <v>9.5532382005280398E-4</v>
      </c>
      <c r="L3352" s="11"/>
    </row>
    <row r="3353" spans="1:12" ht="16.149999999999999" customHeight="1" x14ac:dyDescent="0.25">
      <c r="A3353" s="9" t="s">
        <v>192</v>
      </c>
      <c r="B3353" s="7">
        <v>2025</v>
      </c>
      <c r="C3353" s="296" t="s">
        <v>33</v>
      </c>
      <c r="D3353" s="307">
        <v>2020</v>
      </c>
      <c r="E3353" s="307" t="s">
        <v>194</v>
      </c>
      <c r="F3353" s="65">
        <f t="shared" si="209"/>
        <v>5</v>
      </c>
      <c r="G3353" s="66" t="str">
        <f t="shared" si="210"/>
        <v>2013+</v>
      </c>
      <c r="H3353" s="67" t="str">
        <f t="shared" si="212"/>
        <v>2025-T7 Single-5</v>
      </c>
      <c r="I3353" s="302">
        <v>1.1861239630514601E-3</v>
      </c>
      <c r="J3353" s="305">
        <f>VLOOKUP(H3353,T7_ReductionFactor!$G$10:$H$3591,2,FALSE)</f>
        <v>0.82621747509032217</v>
      </c>
      <c r="K3353" s="75">
        <f t="shared" si="211"/>
        <v>9.7999634589650384E-4</v>
      </c>
      <c r="L3353" s="11"/>
    </row>
    <row r="3354" spans="1:12" ht="16.149999999999999" customHeight="1" x14ac:dyDescent="0.25">
      <c r="A3354" s="9" t="s">
        <v>192</v>
      </c>
      <c r="B3354" s="7">
        <v>2025</v>
      </c>
      <c r="C3354" s="296" t="s">
        <v>33</v>
      </c>
      <c r="D3354" s="307">
        <v>2019</v>
      </c>
      <c r="E3354" s="307" t="s">
        <v>194</v>
      </c>
      <c r="F3354" s="65">
        <f t="shared" si="209"/>
        <v>6</v>
      </c>
      <c r="G3354" s="66" t="str">
        <f t="shared" si="210"/>
        <v>2013+</v>
      </c>
      <c r="H3354" s="67" t="str">
        <f t="shared" si="212"/>
        <v>2025-T7 Single-6</v>
      </c>
      <c r="I3354" s="302">
        <v>1.21385430486617E-3</v>
      </c>
      <c r="J3354" s="305">
        <f>VLOOKUP(H3354,T7_ReductionFactor!$G$10:$H$3591,2,FALSE)</f>
        <v>0.81426963589078183</v>
      </c>
      <c r="K3354" s="75">
        <f t="shared" si="211"/>
        <v>9.8840470284783421E-4</v>
      </c>
      <c r="L3354" s="11"/>
    </row>
    <row r="3355" spans="1:12" ht="16.149999999999999" customHeight="1" x14ac:dyDescent="0.25">
      <c r="A3355" s="9" t="s">
        <v>192</v>
      </c>
      <c r="B3355" s="7">
        <v>2025</v>
      </c>
      <c r="C3355" s="296" t="s">
        <v>33</v>
      </c>
      <c r="D3355" s="307">
        <v>2018</v>
      </c>
      <c r="E3355" s="307" t="s">
        <v>194</v>
      </c>
      <c r="F3355" s="65">
        <f t="shared" si="209"/>
        <v>7</v>
      </c>
      <c r="G3355" s="66" t="str">
        <f t="shared" si="210"/>
        <v>2013+</v>
      </c>
      <c r="H3355" s="67" t="str">
        <f t="shared" si="212"/>
        <v>2025-T7 Single-7</v>
      </c>
      <c r="I3355" s="302">
        <v>1.2093427578134201E-3</v>
      </c>
      <c r="J3355" s="305">
        <f>VLOOKUP(H3355,T7_ReductionFactor!$G$10:$H$3591,2,FALSE)</f>
        <v>0.80418541628253015</v>
      </c>
      <c r="K3355" s="75">
        <f t="shared" si="211"/>
        <v>9.7253580912044823E-4</v>
      </c>
      <c r="L3355" s="11"/>
    </row>
    <row r="3356" spans="1:12" ht="16.149999999999999" customHeight="1" x14ac:dyDescent="0.25">
      <c r="A3356" s="9" t="s">
        <v>192</v>
      </c>
      <c r="B3356" s="7">
        <v>2025</v>
      </c>
      <c r="C3356" s="296" t="s">
        <v>33</v>
      </c>
      <c r="D3356" s="307">
        <v>2017</v>
      </c>
      <c r="E3356" s="307" t="s">
        <v>194</v>
      </c>
      <c r="F3356" s="65">
        <f t="shared" si="209"/>
        <v>8</v>
      </c>
      <c r="G3356" s="66" t="str">
        <f t="shared" si="210"/>
        <v>2013+</v>
      </c>
      <c r="H3356" s="67" t="str">
        <f t="shared" si="212"/>
        <v>2025-T7 Single-8</v>
      </c>
      <c r="I3356" s="302">
        <v>1.21089110720809E-3</v>
      </c>
      <c r="J3356" s="305">
        <f>VLOOKUP(H3356,T7_ReductionFactor!$G$10:$H$3591,2,FALSE)</f>
        <v>0.79550083669942695</v>
      </c>
      <c r="K3356" s="75">
        <f t="shared" si="211"/>
        <v>9.6326488893593108E-4</v>
      </c>
      <c r="L3356" s="11"/>
    </row>
    <row r="3357" spans="1:12" ht="16.149999999999999" customHeight="1" x14ac:dyDescent="0.25">
      <c r="A3357" s="9" t="s">
        <v>192</v>
      </c>
      <c r="B3357" s="7">
        <v>2025</v>
      </c>
      <c r="C3357" s="296" t="s">
        <v>33</v>
      </c>
      <c r="D3357" s="307">
        <v>2016</v>
      </c>
      <c r="E3357" s="307" t="s">
        <v>194</v>
      </c>
      <c r="F3357" s="65">
        <f t="shared" si="209"/>
        <v>9</v>
      </c>
      <c r="G3357" s="66" t="str">
        <f t="shared" si="210"/>
        <v>2013+</v>
      </c>
      <c r="H3357" s="67" t="str">
        <f t="shared" si="212"/>
        <v>2025-T7 Single-9</v>
      </c>
      <c r="I3357" s="302">
        <v>3.2030528490833402E-3</v>
      </c>
      <c r="J3357" s="305">
        <f>VLOOKUP(H3357,T7_ReductionFactor!$G$10:$H$3591,2,FALSE)</f>
        <v>0.78787988888524807</v>
      </c>
      <c r="K3357" s="75">
        <f t="shared" si="211"/>
        <v>2.5236209228293592E-3</v>
      </c>
      <c r="L3357" s="11"/>
    </row>
    <row r="3358" spans="1:12" ht="16.149999999999999" customHeight="1" x14ac:dyDescent="0.25">
      <c r="A3358" s="9" t="s">
        <v>192</v>
      </c>
      <c r="B3358" s="7">
        <v>2025</v>
      </c>
      <c r="C3358" s="296" t="s">
        <v>33</v>
      </c>
      <c r="D3358" s="307">
        <v>2015</v>
      </c>
      <c r="E3358" s="307" t="s">
        <v>194</v>
      </c>
      <c r="F3358" s="65">
        <f t="shared" si="209"/>
        <v>10</v>
      </c>
      <c r="G3358" s="66" t="str">
        <f t="shared" si="210"/>
        <v>2013+</v>
      </c>
      <c r="H3358" s="67" t="str">
        <f t="shared" si="212"/>
        <v>2025-T7 Single-10</v>
      </c>
      <c r="I3358" s="302">
        <v>6.7255040080066997E-3</v>
      </c>
      <c r="J3358" s="305">
        <f>VLOOKUP(H3358,T7_ReductionFactor!$G$10:$H$3591,2,FALSE)</f>
        <v>0.78108491558705151</v>
      </c>
      <c r="K3358" s="75">
        <f t="shared" si="211"/>
        <v>5.2531897303742898E-3</v>
      </c>
      <c r="L3358" s="11"/>
    </row>
    <row r="3359" spans="1:12" ht="16.149999999999999" customHeight="1" x14ac:dyDescent="0.25">
      <c r="A3359" s="9" t="s">
        <v>192</v>
      </c>
      <c r="B3359" s="7">
        <v>2025</v>
      </c>
      <c r="C3359" s="296" t="s">
        <v>33</v>
      </c>
      <c r="D3359" s="307">
        <v>2014</v>
      </c>
      <c r="E3359" s="307" t="s">
        <v>194</v>
      </c>
      <c r="F3359" s="65">
        <f t="shared" si="209"/>
        <v>11</v>
      </c>
      <c r="G3359" s="66" t="str">
        <f t="shared" si="210"/>
        <v>2013+</v>
      </c>
      <c r="H3359" s="67" t="str">
        <f t="shared" si="212"/>
        <v>2025-T7 Single-11</v>
      </c>
      <c r="I3359" s="302">
        <v>3.7619940241181999E-3</v>
      </c>
      <c r="J3359" s="305">
        <f>VLOOKUP(H3359,T7_ReductionFactor!$G$10:$H$3591,2,FALSE)</f>
        <v>0.77495848481810381</v>
      </c>
      <c r="K3359" s="75">
        <f t="shared" si="211"/>
        <v>2.9153891888254011E-3</v>
      </c>
      <c r="L3359" s="11"/>
    </row>
    <row r="3360" spans="1:12" ht="16.149999999999999" customHeight="1" x14ac:dyDescent="0.25">
      <c r="A3360" s="9" t="s">
        <v>192</v>
      </c>
      <c r="B3360" s="7">
        <v>2025</v>
      </c>
      <c r="C3360" s="296" t="s">
        <v>33</v>
      </c>
      <c r="D3360" s="307">
        <v>2013</v>
      </c>
      <c r="E3360" s="307" t="s">
        <v>194</v>
      </c>
      <c r="F3360" s="65">
        <f t="shared" si="209"/>
        <v>12</v>
      </c>
      <c r="G3360" s="66" t="str">
        <f t="shared" si="210"/>
        <v>2010-12</v>
      </c>
      <c r="H3360" s="67" t="str">
        <f t="shared" si="212"/>
        <v>2025-T7 Single-12</v>
      </c>
      <c r="I3360" s="302">
        <v>3.50721543310412E-3</v>
      </c>
      <c r="J3360" s="305">
        <f>VLOOKUP(H3360,T7_ReductionFactor!$G$10:$H$3591,2,FALSE)</f>
        <v>0.73295339875663457</v>
      </c>
      <c r="K3360" s="75">
        <f t="shared" si="211"/>
        <v>2.570625471865387E-3</v>
      </c>
      <c r="L3360" s="11"/>
    </row>
    <row r="3361" spans="1:12" ht="16.149999999999999" customHeight="1" x14ac:dyDescent="0.25">
      <c r="A3361" s="9" t="s">
        <v>192</v>
      </c>
      <c r="B3361" s="7">
        <v>2025</v>
      </c>
      <c r="C3361" s="296" t="s">
        <v>33</v>
      </c>
      <c r="D3361" s="307">
        <v>2012</v>
      </c>
      <c r="E3361" s="307" t="s">
        <v>194</v>
      </c>
      <c r="F3361" s="65">
        <f t="shared" si="209"/>
        <v>13</v>
      </c>
      <c r="G3361" s="66" t="str">
        <f t="shared" si="210"/>
        <v>2010-12</v>
      </c>
      <c r="H3361" s="67" t="str">
        <f t="shared" si="212"/>
        <v>2025-T7 Single-13</v>
      </c>
      <c r="I3361" s="302">
        <v>4.90851810501549E-3</v>
      </c>
      <c r="J3361" s="305">
        <f>VLOOKUP(H3361,T7_ReductionFactor!$G$10:$H$3591,2,FALSE)</f>
        <v>0.72858492399336727</v>
      </c>
      <c r="K3361" s="75">
        <f t="shared" si="211"/>
        <v>3.5762722904627781E-3</v>
      </c>
      <c r="L3361" s="11"/>
    </row>
    <row r="3362" spans="1:12" ht="16.149999999999999" customHeight="1" x14ac:dyDescent="0.25">
      <c r="A3362" s="9" t="s">
        <v>192</v>
      </c>
      <c r="B3362" s="7">
        <v>2025</v>
      </c>
      <c r="C3362" s="296" t="s">
        <v>33</v>
      </c>
      <c r="D3362" s="307">
        <v>2011</v>
      </c>
      <c r="E3362" s="307" t="s">
        <v>194</v>
      </c>
      <c r="F3362" s="65">
        <f t="shared" si="209"/>
        <v>14</v>
      </c>
      <c r="G3362" s="66" t="str">
        <f t="shared" si="210"/>
        <v>2010-12</v>
      </c>
      <c r="H3362" s="67" t="str">
        <f t="shared" si="212"/>
        <v>2025-T7 Single-14</v>
      </c>
      <c r="I3362" s="302">
        <v>1.7934235889313001E-5</v>
      </c>
      <c r="J3362" s="305">
        <f>VLOOKUP(H3362,T7_ReductionFactor!$G$10:$H$3591,2,FALSE)</f>
        <v>0.72474724729916129</v>
      </c>
      <c r="K3362" s="75">
        <f t="shared" si="211"/>
        <v>1.2997788093193423E-5</v>
      </c>
      <c r="L3362" s="11"/>
    </row>
    <row r="3363" spans="1:12" ht="16.149999999999999" customHeight="1" x14ac:dyDescent="0.25">
      <c r="A3363" s="9" t="s">
        <v>192</v>
      </c>
      <c r="B3363" s="7">
        <v>2025</v>
      </c>
      <c r="C3363" s="296" t="s">
        <v>33</v>
      </c>
      <c r="D3363" s="307">
        <v>2010</v>
      </c>
      <c r="E3363" s="307" t="s">
        <v>194</v>
      </c>
      <c r="F3363" s="65">
        <f t="shared" si="209"/>
        <v>15</v>
      </c>
      <c r="G3363" s="66" t="str">
        <f t="shared" si="210"/>
        <v>2007-09</v>
      </c>
      <c r="H3363" s="67" t="str">
        <f t="shared" si="212"/>
        <v>2025-T7 Single-15</v>
      </c>
      <c r="I3363" s="302">
        <v>1.1094707103290501E-5</v>
      </c>
      <c r="J3363" s="305">
        <f>VLOOKUP(H3363,T7_ReductionFactor!$G$10:$H$3591,2,FALSE)</f>
        <v>0.77632419143195253</v>
      </c>
      <c r="K3363" s="75">
        <f t="shared" si="211"/>
        <v>8.6130895211363386E-6</v>
      </c>
      <c r="L3363" s="11"/>
    </row>
    <row r="3364" spans="1:12" ht="16.149999999999999" customHeight="1" x14ac:dyDescent="0.25">
      <c r="A3364" s="9" t="s">
        <v>192</v>
      </c>
      <c r="B3364" s="7">
        <v>2025</v>
      </c>
      <c r="C3364" s="296" t="s">
        <v>33</v>
      </c>
      <c r="D3364" s="307">
        <v>2009</v>
      </c>
      <c r="E3364" s="307" t="s">
        <v>194</v>
      </c>
      <c r="F3364" s="65">
        <f t="shared" si="209"/>
        <v>16</v>
      </c>
      <c r="G3364" s="66" t="str">
        <f t="shared" si="210"/>
        <v>2007-09</v>
      </c>
      <c r="H3364" s="67" t="str">
        <f t="shared" si="212"/>
        <v>2025-T7 Single-16</v>
      </c>
      <c r="I3364" s="302">
        <v>2.16415218076466E-5</v>
      </c>
      <c r="J3364" s="305">
        <f>VLOOKUP(H3364,T7_ReductionFactor!$G$10:$H$3591,2,FALSE)</f>
        <v>0.77229513301670361</v>
      </c>
      <c r="K3364" s="75">
        <f t="shared" si="211"/>
        <v>1.6713641963120321E-5</v>
      </c>
      <c r="L3364" s="11"/>
    </row>
    <row r="3365" spans="1:12" ht="16.149999999999999" customHeight="1" x14ac:dyDescent="0.25">
      <c r="A3365" s="9" t="s">
        <v>192</v>
      </c>
      <c r="B3365" s="7">
        <v>2025</v>
      </c>
      <c r="C3365" s="296" t="s">
        <v>33</v>
      </c>
      <c r="D3365" s="307">
        <v>2008</v>
      </c>
      <c r="E3365" s="307" t="s">
        <v>194</v>
      </c>
      <c r="F3365" s="65">
        <f t="shared" si="209"/>
        <v>17</v>
      </c>
      <c r="G3365" s="66" t="str">
        <f t="shared" si="210"/>
        <v>2007-09</v>
      </c>
      <c r="H3365" s="67" t="str">
        <f t="shared" si="212"/>
        <v>2025-T7 Single-17</v>
      </c>
      <c r="I3365" s="302">
        <v>3.5933391470920699E-5</v>
      </c>
      <c r="J3365" s="305">
        <f>VLOOKUP(H3365,T7_ReductionFactor!$G$10:$H$3591,2,FALSE)</f>
        <v>0.76846867148195763</v>
      </c>
      <c r="K3365" s="75">
        <f t="shared" si="211"/>
        <v>2.7613685605499536E-5</v>
      </c>
      <c r="L3365" s="11"/>
    </row>
    <row r="3366" spans="1:12" ht="16.149999999999999" customHeight="1" x14ac:dyDescent="0.25">
      <c r="A3366" s="9" t="s">
        <v>192</v>
      </c>
      <c r="B3366" s="7">
        <v>2025</v>
      </c>
      <c r="C3366" s="296" t="s">
        <v>33</v>
      </c>
      <c r="D3366" s="307">
        <v>2007</v>
      </c>
      <c r="E3366" s="307" t="s">
        <v>194</v>
      </c>
      <c r="F3366" s="65">
        <f t="shared" si="209"/>
        <v>18</v>
      </c>
      <c r="G3366" s="66" t="str">
        <f t="shared" si="210"/>
        <v>1997-06</v>
      </c>
      <c r="H3366" s="67" t="str">
        <f t="shared" si="212"/>
        <v>2025-T7 Single-18</v>
      </c>
      <c r="I3366" s="302">
        <v>3.3250072290303898E-4</v>
      </c>
      <c r="J3366" s="305">
        <f>VLOOKUP(H3366,T7_ReductionFactor!$G$10:$H$3591,2,FALSE)</f>
        <v>0.88093567263828265</v>
      </c>
      <c r="K3366" s="75">
        <f t="shared" si="211"/>
        <v>2.9291174798330385E-4</v>
      </c>
      <c r="L3366" s="11"/>
    </row>
    <row r="3367" spans="1:12" ht="16.149999999999999" customHeight="1" x14ac:dyDescent="0.25">
      <c r="A3367" s="9" t="s">
        <v>192</v>
      </c>
      <c r="B3367" s="7">
        <v>2025</v>
      </c>
      <c r="C3367" s="296" t="s">
        <v>33</v>
      </c>
      <c r="D3367" s="307">
        <v>2006</v>
      </c>
      <c r="E3367" s="307" t="s">
        <v>194</v>
      </c>
      <c r="F3367" s="65">
        <f t="shared" si="209"/>
        <v>19</v>
      </c>
      <c r="G3367" s="66" t="str">
        <f t="shared" si="210"/>
        <v>1997-06</v>
      </c>
      <c r="H3367" s="67" t="str">
        <f t="shared" si="212"/>
        <v>2025-T7 Single-19</v>
      </c>
      <c r="I3367" s="302">
        <v>3.1926692255560099E-4</v>
      </c>
      <c r="J3367" s="305">
        <f>VLOOKUP(H3367,T7_ReductionFactor!$G$10:$H$3591,2,FALSE)</f>
        <v>0.87862914311663476</v>
      </c>
      <c r="K3367" s="75">
        <f t="shared" si="211"/>
        <v>2.8051722259051268E-4</v>
      </c>
      <c r="L3367" s="11"/>
    </row>
    <row r="3368" spans="1:12" ht="16.149999999999999" customHeight="1" x14ac:dyDescent="0.25">
      <c r="A3368" s="9" t="s">
        <v>192</v>
      </c>
      <c r="B3368" s="7">
        <v>2025</v>
      </c>
      <c r="C3368" s="296" t="s">
        <v>33</v>
      </c>
      <c r="D3368" s="307">
        <v>2005</v>
      </c>
      <c r="E3368" s="307" t="s">
        <v>194</v>
      </c>
      <c r="F3368" s="65">
        <f t="shared" si="209"/>
        <v>20</v>
      </c>
      <c r="G3368" s="66" t="str">
        <f t="shared" si="210"/>
        <v>1997-06</v>
      </c>
      <c r="H3368" s="67" t="str">
        <f t="shared" si="212"/>
        <v>2025-T7 Single-20</v>
      </c>
      <c r="I3368" s="302">
        <v>2.7674694139019499E-4</v>
      </c>
      <c r="J3368" s="305">
        <f>VLOOKUP(H3368,T7_ReductionFactor!$G$10:$H$3591,2,FALSE)</f>
        <v>0.87642301401649503</v>
      </c>
      <c r="K3368" s="75">
        <f t="shared" si="211"/>
        <v>2.4254738849304098E-4</v>
      </c>
      <c r="L3368" s="11"/>
    </row>
    <row r="3369" spans="1:12" ht="16.149999999999999" customHeight="1" x14ac:dyDescent="0.25">
      <c r="A3369" s="9" t="s">
        <v>192</v>
      </c>
      <c r="B3369" s="7">
        <v>2025</v>
      </c>
      <c r="C3369" s="296" t="s">
        <v>33</v>
      </c>
      <c r="D3369" s="307">
        <v>2004</v>
      </c>
      <c r="E3369" s="307" t="s">
        <v>194</v>
      </c>
      <c r="F3369" s="65">
        <f t="shared" si="209"/>
        <v>21</v>
      </c>
      <c r="G3369" s="66" t="str">
        <f t="shared" si="210"/>
        <v>1997-06</v>
      </c>
      <c r="H3369" s="67" t="str">
        <f t="shared" si="212"/>
        <v>2025-T7 Single-21</v>
      </c>
      <c r="I3369" s="302">
        <v>2.1714778304695299E-4</v>
      </c>
      <c r="J3369" s="305">
        <f>VLOOKUP(H3369,T7_ReductionFactor!$G$10:$H$3591,2,FALSE)</f>
        <v>0.8743150887822555</v>
      </c>
      <c r="K3369" s="75">
        <f t="shared" si="211"/>
        <v>1.8985558321356666E-4</v>
      </c>
      <c r="L3369" s="11"/>
    </row>
    <row r="3370" spans="1:12" ht="16.149999999999999" customHeight="1" x14ac:dyDescent="0.25">
      <c r="A3370" s="9" t="s">
        <v>192</v>
      </c>
      <c r="B3370" s="7">
        <v>2025</v>
      </c>
      <c r="C3370" s="296" t="s">
        <v>33</v>
      </c>
      <c r="D3370" s="307">
        <v>2003</v>
      </c>
      <c r="E3370" s="307" t="s">
        <v>194</v>
      </c>
      <c r="F3370" s="65">
        <f t="shared" si="209"/>
        <v>22</v>
      </c>
      <c r="G3370" s="66" t="str">
        <f t="shared" si="210"/>
        <v>1997-06</v>
      </c>
      <c r="H3370" s="67" t="str">
        <f t="shared" si="212"/>
        <v>2025-T7 Single-22</v>
      </c>
      <c r="I3370" s="302">
        <v>2.21673158321195E-4</v>
      </c>
      <c r="J3370" s="305">
        <f>VLOOKUP(H3370,T7_ReductionFactor!$G$10:$H$3591,2,FALSE)</f>
        <v>0.91937922726361698</v>
      </c>
      <c r="K3370" s="75">
        <f t="shared" si="211"/>
        <v>2.0380169700242567E-4</v>
      </c>
      <c r="L3370" s="11"/>
    </row>
    <row r="3371" spans="1:12" ht="16.149999999999999" customHeight="1" x14ac:dyDescent="0.25">
      <c r="A3371" s="9" t="s">
        <v>192</v>
      </c>
      <c r="B3371" s="7">
        <v>2025</v>
      </c>
      <c r="C3371" s="296" t="s">
        <v>33</v>
      </c>
      <c r="D3371" s="307">
        <v>2002</v>
      </c>
      <c r="E3371" s="307" t="s">
        <v>194</v>
      </c>
      <c r="F3371" s="65">
        <f t="shared" si="209"/>
        <v>23</v>
      </c>
      <c r="G3371" s="66" t="str">
        <f t="shared" si="210"/>
        <v>1997-06</v>
      </c>
      <c r="H3371" s="67" t="str">
        <f t="shared" si="212"/>
        <v>2025-T7 Single-23</v>
      </c>
      <c r="I3371" s="302">
        <v>1.5166721797857E-4</v>
      </c>
      <c r="J3371" s="305">
        <f>VLOOKUP(H3371,T7_ReductionFactor!$G$10:$H$3591,2,FALSE)</f>
        <v>0.91824084767091285</v>
      </c>
      <c r="K3371" s="75">
        <f t="shared" si="211"/>
        <v>1.3926703480053124E-4</v>
      </c>
      <c r="L3371" s="11"/>
    </row>
    <row r="3372" spans="1:12" ht="16.149999999999999" customHeight="1" x14ac:dyDescent="0.25">
      <c r="A3372" s="9" t="s">
        <v>192</v>
      </c>
      <c r="B3372" s="7">
        <v>2025</v>
      </c>
      <c r="C3372" s="296" t="s">
        <v>33</v>
      </c>
      <c r="D3372" s="307">
        <v>2001</v>
      </c>
      <c r="E3372" s="307" t="s">
        <v>194</v>
      </c>
      <c r="F3372" s="65">
        <f t="shared" si="209"/>
        <v>24</v>
      </c>
      <c r="G3372" s="66" t="str">
        <f t="shared" si="210"/>
        <v>1997-06</v>
      </c>
      <c r="H3372" s="67" t="str">
        <f t="shared" si="212"/>
        <v>2025-T7 Single-24</v>
      </c>
      <c r="I3372" s="302">
        <v>2.0759382186848001E-4</v>
      </c>
      <c r="J3372" s="305">
        <f>VLOOKUP(H3372,T7_ReductionFactor!$G$10:$H$3591,2,FALSE)</f>
        <v>0.91715823146708464</v>
      </c>
      <c r="K3372" s="75">
        <f t="shared" si="211"/>
        <v>1.9039638252838813E-4</v>
      </c>
      <c r="L3372" s="11"/>
    </row>
    <row r="3373" spans="1:12" ht="16.149999999999999" customHeight="1" x14ac:dyDescent="0.25">
      <c r="A3373" s="9" t="s">
        <v>192</v>
      </c>
      <c r="B3373" s="7">
        <v>2025</v>
      </c>
      <c r="C3373" s="296" t="s">
        <v>33</v>
      </c>
      <c r="D3373" s="307">
        <v>2000</v>
      </c>
      <c r="E3373" s="307" t="s">
        <v>194</v>
      </c>
      <c r="F3373" s="65">
        <f t="shared" si="209"/>
        <v>25</v>
      </c>
      <c r="G3373" s="66" t="str">
        <f t="shared" si="210"/>
        <v>1997-06</v>
      </c>
      <c r="H3373" s="67" t="str">
        <f t="shared" si="212"/>
        <v>2025-T7 Single-25</v>
      </c>
      <c r="I3373" s="302">
        <v>2.8241204413453598E-4</v>
      </c>
      <c r="J3373" s="305">
        <f>VLOOKUP(H3373,T7_ReductionFactor!$G$10:$H$3591,2,FALSE)</f>
        <v>0.91612943675199121</v>
      </c>
      <c r="K3373" s="75">
        <f t="shared" si="211"/>
        <v>2.5872598692495096E-4</v>
      </c>
      <c r="L3373" s="11"/>
    </row>
    <row r="3374" spans="1:12" ht="16.149999999999999" customHeight="1" x14ac:dyDescent="0.25">
      <c r="A3374" s="9" t="s">
        <v>192</v>
      </c>
      <c r="B3374" s="7">
        <v>2025</v>
      </c>
      <c r="C3374" s="296" t="s">
        <v>33</v>
      </c>
      <c r="D3374" s="307">
        <v>1999</v>
      </c>
      <c r="E3374" s="307" t="s">
        <v>194</v>
      </c>
      <c r="F3374" s="65">
        <f t="shared" si="209"/>
        <v>26</v>
      </c>
      <c r="G3374" s="66" t="str">
        <f t="shared" si="210"/>
        <v>1997-06</v>
      </c>
      <c r="H3374" s="67" t="str">
        <f t="shared" si="212"/>
        <v>2025-T7 Single-26</v>
      </c>
      <c r="I3374" s="302">
        <v>2.6321952639253598E-4</v>
      </c>
      <c r="J3374" s="305">
        <f>VLOOKUP(H3374,T7_ReductionFactor!$G$10:$H$3591,2,FALSE)</f>
        <v>0.9151526584899683</v>
      </c>
      <c r="K3374" s="75">
        <f t="shared" si="211"/>
        <v>2.4088604934459967E-4</v>
      </c>
      <c r="L3374" s="11"/>
    </row>
    <row r="3375" spans="1:12" ht="16.149999999999999" customHeight="1" x14ac:dyDescent="0.25">
      <c r="A3375" s="9" t="s">
        <v>192</v>
      </c>
      <c r="B3375" s="7">
        <v>2025</v>
      </c>
      <c r="C3375" s="296" t="s">
        <v>33</v>
      </c>
      <c r="D3375" s="307">
        <v>1998</v>
      </c>
      <c r="E3375" s="307" t="s">
        <v>194</v>
      </c>
      <c r="F3375" s="65">
        <f t="shared" si="209"/>
        <v>27</v>
      </c>
      <c r="G3375" s="66" t="str">
        <f t="shared" si="210"/>
        <v>1997-06</v>
      </c>
      <c r="H3375" s="67" t="str">
        <f t="shared" si="212"/>
        <v>2025-T7 Single-27</v>
      </c>
      <c r="I3375" s="302">
        <v>1.94054779978608E-4</v>
      </c>
      <c r="J3375" s="305">
        <f>VLOOKUP(H3375,T7_ReductionFactor!$G$10:$H$3591,2,FALSE)</f>
        <v>0.91422609217445938</v>
      </c>
      <c r="K3375" s="75">
        <f t="shared" si="211"/>
        <v>1.7740994316761731E-4</v>
      </c>
      <c r="L3375" s="11"/>
    </row>
    <row r="3376" spans="1:12" ht="16.149999999999999" customHeight="1" x14ac:dyDescent="0.25">
      <c r="A3376" s="9" t="s">
        <v>192</v>
      </c>
      <c r="B3376" s="7">
        <v>2025</v>
      </c>
      <c r="C3376" s="296" t="s">
        <v>33</v>
      </c>
      <c r="D3376" s="307">
        <v>1997</v>
      </c>
      <c r="E3376" s="307" t="s">
        <v>194</v>
      </c>
      <c r="F3376" s="65">
        <f t="shared" si="209"/>
        <v>28</v>
      </c>
      <c r="G3376" s="66" t="str">
        <f t="shared" si="210"/>
        <v>Pre1997</v>
      </c>
      <c r="H3376" s="67" t="str">
        <f t="shared" si="212"/>
        <v>2025-T7 Single-28</v>
      </c>
      <c r="I3376" s="302">
        <v>1.4962385887404799E-4</v>
      </c>
      <c r="J3376" s="305">
        <f>VLOOKUP(H3376,T7_ReductionFactor!$G$10:$H$3591,2,FALSE)</f>
        <v>0.91334787906338399</v>
      </c>
      <c r="K3376" s="75">
        <f t="shared" si="211"/>
        <v>1.3665863415989081E-4</v>
      </c>
      <c r="L3376" s="11"/>
    </row>
    <row r="3377" spans="1:12" ht="16.149999999999999" customHeight="1" x14ac:dyDescent="0.25">
      <c r="A3377" s="9" t="s">
        <v>192</v>
      </c>
      <c r="B3377" s="7">
        <v>2025</v>
      </c>
      <c r="C3377" s="296" t="s">
        <v>33</v>
      </c>
      <c r="D3377" s="307">
        <v>1996</v>
      </c>
      <c r="E3377" s="307" t="s">
        <v>194</v>
      </c>
      <c r="F3377" s="65">
        <f t="shared" si="209"/>
        <v>29</v>
      </c>
      <c r="G3377" s="66" t="str">
        <f t="shared" si="210"/>
        <v>Pre1997</v>
      </c>
      <c r="H3377" s="67" t="str">
        <f t="shared" si="212"/>
        <v>2025-T7 Single-29</v>
      </c>
      <c r="I3377" s="302">
        <v>1.8160956752532299E-4</v>
      </c>
      <c r="J3377" s="305">
        <f>VLOOKUP(H3377,T7_ReductionFactor!$G$10:$H$3591,2,FALSE)</f>
        <v>0.9125161817273002</v>
      </c>
      <c r="K3377" s="75">
        <f t="shared" si="211"/>
        <v>1.6572166912335402E-4</v>
      </c>
      <c r="L3377" s="11"/>
    </row>
    <row r="3378" spans="1:12" ht="16.149999999999999" customHeight="1" x14ac:dyDescent="0.25">
      <c r="A3378" s="9" t="s">
        <v>192</v>
      </c>
      <c r="B3378" s="7">
        <v>2025</v>
      </c>
      <c r="C3378" s="296" t="s">
        <v>33</v>
      </c>
      <c r="D3378" s="307">
        <v>1995</v>
      </c>
      <c r="E3378" s="307" t="s">
        <v>194</v>
      </c>
      <c r="F3378" s="65">
        <f t="shared" si="209"/>
        <v>30</v>
      </c>
      <c r="G3378" s="66" t="str">
        <f t="shared" si="210"/>
        <v>Pre1997</v>
      </c>
      <c r="H3378" s="67" t="str">
        <f t="shared" si="212"/>
        <v>2025-T7 Single-30</v>
      </c>
      <c r="I3378" s="302">
        <v>1.9898212283972101E-4</v>
      </c>
      <c r="J3378" s="305">
        <f>VLOOKUP(H3378,T7_ReductionFactor!$G$10:$H$3591,2,FALSE)</f>
        <v>0.91172930965362664</v>
      </c>
      <c r="K3378" s="75">
        <f t="shared" si="211"/>
        <v>1.8141783349007198E-4</v>
      </c>
      <c r="L3378" s="11"/>
    </row>
    <row r="3379" spans="1:12" ht="16.149999999999999" customHeight="1" x14ac:dyDescent="0.25">
      <c r="A3379" s="9" t="s">
        <v>192</v>
      </c>
      <c r="B3379" s="7">
        <v>2025</v>
      </c>
      <c r="C3379" s="296" t="s">
        <v>33</v>
      </c>
      <c r="D3379" s="307">
        <v>1994</v>
      </c>
      <c r="E3379" s="307" t="s">
        <v>194</v>
      </c>
      <c r="F3379" s="65">
        <f t="shared" si="209"/>
        <v>31</v>
      </c>
      <c r="G3379" s="66" t="str">
        <f t="shared" si="210"/>
        <v>Pre1997</v>
      </c>
      <c r="H3379" s="67" t="str">
        <f t="shared" si="212"/>
        <v>2025-T7 Single-31</v>
      </c>
      <c r="I3379" s="302">
        <v>1.46033672558709E-4</v>
      </c>
      <c r="J3379" s="305">
        <f>VLOOKUP(H3379,T7_ReductionFactor!$G$10:$H$3591,2,FALSE)</f>
        <v>0.91098547069985059</v>
      </c>
      <c r="K3379" s="75">
        <f t="shared" si="211"/>
        <v>1.3303455393392339E-4</v>
      </c>
      <c r="L3379" s="11"/>
    </row>
    <row r="3380" spans="1:12" ht="16.149999999999999" customHeight="1" x14ac:dyDescent="0.25">
      <c r="A3380" s="9" t="s">
        <v>192</v>
      </c>
      <c r="B3380" s="7">
        <v>2025</v>
      </c>
      <c r="C3380" s="296" t="s">
        <v>33</v>
      </c>
      <c r="D3380" s="307">
        <v>1993</v>
      </c>
      <c r="E3380" s="307" t="s">
        <v>194</v>
      </c>
      <c r="F3380" s="65">
        <f t="shared" si="209"/>
        <v>32</v>
      </c>
      <c r="G3380" s="66" t="str">
        <f t="shared" si="210"/>
        <v>Pre1997</v>
      </c>
      <c r="H3380" s="67" t="str">
        <f t="shared" si="212"/>
        <v>2025-T7 Single-32</v>
      </c>
      <c r="I3380" s="302">
        <v>1.5324086107859801E-4</v>
      </c>
      <c r="J3380" s="305">
        <f>VLOOKUP(H3380,T7_ReductionFactor!$G$10:$H$3591,2,FALSE)</f>
        <v>1</v>
      </c>
      <c r="K3380" s="75">
        <f t="shared" si="211"/>
        <v>1.5324086107859801E-4</v>
      </c>
      <c r="L3380" s="11"/>
    </row>
    <row r="3381" spans="1:12" ht="16.149999999999999" customHeight="1" x14ac:dyDescent="0.25">
      <c r="A3381" s="9" t="s">
        <v>192</v>
      </c>
      <c r="B3381" s="7">
        <v>2025</v>
      </c>
      <c r="C3381" s="296" t="s">
        <v>33</v>
      </c>
      <c r="D3381" s="307">
        <v>1992</v>
      </c>
      <c r="E3381" s="307" t="s">
        <v>194</v>
      </c>
      <c r="F3381" s="65">
        <f t="shared" si="209"/>
        <v>33</v>
      </c>
      <c r="G3381" s="66" t="str">
        <f t="shared" si="210"/>
        <v>Pre1997</v>
      </c>
      <c r="H3381" s="67" t="str">
        <f t="shared" si="212"/>
        <v>2025-T7 Single-33</v>
      </c>
      <c r="I3381" s="302">
        <v>1.2310570128596201E-4</v>
      </c>
      <c r="J3381" s="305">
        <f>VLOOKUP(H3381,T7_ReductionFactor!$G$10:$H$3591,2,FALSE)</f>
        <v>1</v>
      </c>
      <c r="K3381" s="75">
        <f t="shared" si="211"/>
        <v>1.2310570128596201E-4</v>
      </c>
      <c r="L3381" s="11"/>
    </row>
    <row r="3382" spans="1:12" ht="16.149999999999999" customHeight="1" x14ac:dyDescent="0.25">
      <c r="A3382" s="9" t="s">
        <v>192</v>
      </c>
      <c r="B3382" s="7">
        <v>2025</v>
      </c>
      <c r="C3382" s="296" t="s">
        <v>33</v>
      </c>
      <c r="D3382" s="307">
        <v>1991</v>
      </c>
      <c r="E3382" s="307" t="s">
        <v>194</v>
      </c>
      <c r="F3382" s="65">
        <f t="shared" si="209"/>
        <v>34</v>
      </c>
      <c r="G3382" s="66" t="str">
        <f t="shared" si="210"/>
        <v>Pre1997</v>
      </c>
      <c r="H3382" s="67" t="str">
        <f t="shared" si="212"/>
        <v>2025-T7 Single-34</v>
      </c>
      <c r="I3382" s="302">
        <v>1.11221791468963E-4</v>
      </c>
      <c r="J3382" s="305">
        <f>VLOOKUP(H3382,T7_ReductionFactor!$G$10:$H$3591,2,FALSE)</f>
        <v>1</v>
      </c>
      <c r="K3382" s="75">
        <f t="shared" si="211"/>
        <v>1.11221791468963E-4</v>
      </c>
      <c r="L3382" s="11"/>
    </row>
    <row r="3383" spans="1:12" ht="16.149999999999999" customHeight="1" x14ac:dyDescent="0.25">
      <c r="A3383" s="9" t="s">
        <v>192</v>
      </c>
      <c r="B3383" s="7">
        <v>2025</v>
      </c>
      <c r="C3383" s="296" t="s">
        <v>33</v>
      </c>
      <c r="D3383" s="307">
        <v>1990</v>
      </c>
      <c r="E3383" s="307" t="s">
        <v>194</v>
      </c>
      <c r="F3383" s="65">
        <f t="shared" si="209"/>
        <v>35</v>
      </c>
      <c r="G3383" s="66" t="str">
        <f t="shared" si="210"/>
        <v>Pre1997</v>
      </c>
      <c r="H3383" s="67" t="str">
        <f t="shared" si="212"/>
        <v>2025-T7 Single-35</v>
      </c>
      <c r="I3383" s="302">
        <v>4.3249583072615299E-4</v>
      </c>
      <c r="J3383" s="305">
        <f>VLOOKUP(H3383,T7_ReductionFactor!$G$10:$H$3591,2,FALSE)</f>
        <v>1</v>
      </c>
      <c r="K3383" s="75">
        <f t="shared" si="211"/>
        <v>4.3249583072615299E-4</v>
      </c>
      <c r="L3383" s="11"/>
    </row>
    <row r="3384" spans="1:12" ht="16.149999999999999" customHeight="1" x14ac:dyDescent="0.25">
      <c r="A3384" s="9" t="s">
        <v>192</v>
      </c>
      <c r="B3384" s="7">
        <v>2025</v>
      </c>
      <c r="C3384" s="296" t="s">
        <v>33</v>
      </c>
      <c r="D3384" s="307">
        <v>1989</v>
      </c>
      <c r="E3384" s="307" t="s">
        <v>194</v>
      </c>
      <c r="F3384" s="65">
        <f t="shared" si="209"/>
        <v>36</v>
      </c>
      <c r="G3384" s="66" t="str">
        <f t="shared" si="210"/>
        <v>Pre1997</v>
      </c>
      <c r="H3384" s="67" t="str">
        <f t="shared" si="212"/>
        <v>2025-T7 Single-36</v>
      </c>
      <c r="I3384" s="302">
        <v>3.9855613242412098E-4</v>
      </c>
      <c r="J3384" s="305">
        <f>VLOOKUP(H3384,T7_ReductionFactor!$G$10:$H$3591,2,FALSE)</f>
        <v>1</v>
      </c>
      <c r="K3384" s="75">
        <f t="shared" si="211"/>
        <v>3.9855613242412098E-4</v>
      </c>
      <c r="L3384" s="11"/>
    </row>
    <row r="3385" spans="1:12" ht="16.149999999999999" customHeight="1" x14ac:dyDescent="0.25">
      <c r="A3385" s="9" t="s">
        <v>192</v>
      </c>
      <c r="B3385" s="7">
        <v>2025</v>
      </c>
      <c r="C3385" s="296" t="s">
        <v>33</v>
      </c>
      <c r="D3385" s="307">
        <v>1988</v>
      </c>
      <c r="E3385" s="307" t="s">
        <v>194</v>
      </c>
      <c r="F3385" s="65">
        <f t="shared" si="209"/>
        <v>37</v>
      </c>
      <c r="G3385" s="66" t="str">
        <f t="shared" si="210"/>
        <v>Pre1997</v>
      </c>
      <c r="H3385" s="67" t="str">
        <f t="shared" si="212"/>
        <v>2025-T7 Single-37</v>
      </c>
      <c r="I3385" s="302">
        <v>3.46608389730304E-4</v>
      </c>
      <c r="J3385" s="305">
        <f>VLOOKUP(H3385,T7_ReductionFactor!$G$10:$H$3591,2,FALSE)</f>
        <v>1</v>
      </c>
      <c r="K3385" s="75">
        <f t="shared" si="211"/>
        <v>3.46608389730304E-4</v>
      </c>
      <c r="L3385" s="11"/>
    </row>
    <row r="3386" spans="1:12" ht="16.149999999999999" customHeight="1" x14ac:dyDescent="0.25">
      <c r="A3386" s="9" t="s">
        <v>192</v>
      </c>
      <c r="B3386" s="7">
        <v>2025</v>
      </c>
      <c r="C3386" s="296" t="s">
        <v>33</v>
      </c>
      <c r="D3386" s="307">
        <v>1987</v>
      </c>
      <c r="E3386" s="307" t="s">
        <v>194</v>
      </c>
      <c r="F3386" s="65">
        <f t="shared" si="209"/>
        <v>38</v>
      </c>
      <c r="G3386" s="66" t="str">
        <f t="shared" si="210"/>
        <v>Pre1997</v>
      </c>
      <c r="H3386" s="67" t="str">
        <f t="shared" si="212"/>
        <v>2025-T7 Single-38</v>
      </c>
      <c r="I3386" s="302">
        <v>2.3334812970331E-4</v>
      </c>
      <c r="J3386" s="305">
        <f>VLOOKUP(H3386,T7_ReductionFactor!$G$10:$H$3591,2,FALSE)</f>
        <v>1</v>
      </c>
      <c r="K3386" s="75">
        <f t="shared" si="211"/>
        <v>2.3334812970331E-4</v>
      </c>
      <c r="L3386" s="11"/>
    </row>
    <row r="3387" spans="1:12" ht="16.149999999999999" customHeight="1" x14ac:dyDescent="0.25">
      <c r="A3387" s="9" t="s">
        <v>192</v>
      </c>
      <c r="B3387" s="7">
        <v>2025</v>
      </c>
      <c r="C3387" s="296" t="s">
        <v>33</v>
      </c>
      <c r="D3387" s="307">
        <v>1986</v>
      </c>
      <c r="E3387" s="307" t="s">
        <v>194</v>
      </c>
      <c r="F3387" s="65">
        <f t="shared" si="209"/>
        <v>39</v>
      </c>
      <c r="G3387" s="66" t="str">
        <f t="shared" si="210"/>
        <v>Pre1997</v>
      </c>
      <c r="H3387" s="67" t="str">
        <f t="shared" si="212"/>
        <v>2025-T7 Single-39</v>
      </c>
      <c r="I3387" s="302">
        <v>1.9971971454556001E-4</v>
      </c>
      <c r="J3387" s="305">
        <f>VLOOKUP(H3387,T7_ReductionFactor!$G$10:$H$3591,2,FALSE)</f>
        <v>1</v>
      </c>
      <c r="K3387" s="75">
        <f t="shared" si="211"/>
        <v>1.9971971454556001E-4</v>
      </c>
      <c r="L3387" s="11"/>
    </row>
    <row r="3388" spans="1:12" ht="16.149999999999999" customHeight="1" x14ac:dyDescent="0.25">
      <c r="A3388" s="9" t="s">
        <v>192</v>
      </c>
      <c r="B3388" s="7">
        <v>2025</v>
      </c>
      <c r="C3388" s="296" t="s">
        <v>33</v>
      </c>
      <c r="D3388" s="307">
        <v>1985</v>
      </c>
      <c r="E3388" s="307" t="s">
        <v>194</v>
      </c>
      <c r="F3388" s="65">
        <f t="shared" si="209"/>
        <v>40</v>
      </c>
      <c r="G3388" s="66" t="str">
        <f t="shared" si="210"/>
        <v>Pre1997</v>
      </c>
      <c r="H3388" s="67" t="str">
        <f t="shared" si="212"/>
        <v>2025-T7 Single-40</v>
      </c>
      <c r="I3388" s="302">
        <v>1.6666580006384599E-4</v>
      </c>
      <c r="J3388" s="305">
        <f>VLOOKUP(H3388,T7_ReductionFactor!$G$10:$H$3591,2,FALSE)</f>
        <v>1</v>
      </c>
      <c r="K3388" s="75">
        <f t="shared" si="211"/>
        <v>1.6666580006384599E-4</v>
      </c>
      <c r="L3388" s="11"/>
    </row>
    <row r="3389" spans="1:12" ht="16.149999999999999" customHeight="1" x14ac:dyDescent="0.25">
      <c r="A3389" s="9" t="s">
        <v>192</v>
      </c>
      <c r="B3389" s="7">
        <v>2025</v>
      </c>
      <c r="C3389" s="296" t="s">
        <v>33</v>
      </c>
      <c r="D3389" s="307">
        <v>1984</v>
      </c>
      <c r="E3389" s="307" t="s">
        <v>194</v>
      </c>
      <c r="F3389" s="65">
        <f t="shared" si="209"/>
        <v>41</v>
      </c>
      <c r="G3389" s="66" t="str">
        <f t="shared" si="210"/>
        <v>Pre1997</v>
      </c>
      <c r="H3389" s="67" t="str">
        <f t="shared" si="212"/>
        <v>2025-T7 Single-41</v>
      </c>
      <c r="I3389" s="302">
        <v>1.47223222142587E-4</v>
      </c>
      <c r="J3389" s="305">
        <f>VLOOKUP(H3389,T7_ReductionFactor!$G$10:$H$3591,2,FALSE)</f>
        <v>1</v>
      </c>
      <c r="K3389" s="75">
        <f t="shared" si="211"/>
        <v>1.47223222142587E-4</v>
      </c>
      <c r="L3389" s="11"/>
    </row>
    <row r="3390" spans="1:12" ht="16.149999999999999" customHeight="1" x14ac:dyDescent="0.25">
      <c r="A3390" s="9" t="s">
        <v>192</v>
      </c>
      <c r="B3390" s="7">
        <v>2025</v>
      </c>
      <c r="C3390" s="296" t="s">
        <v>33</v>
      </c>
      <c r="D3390" s="307">
        <v>1983</v>
      </c>
      <c r="E3390" s="307" t="s">
        <v>194</v>
      </c>
      <c r="F3390" s="65">
        <f t="shared" si="209"/>
        <v>42</v>
      </c>
      <c r="G3390" s="66" t="str">
        <f t="shared" si="210"/>
        <v>Pre1997</v>
      </c>
      <c r="H3390" s="67" t="str">
        <f t="shared" si="212"/>
        <v>2025-T7 Single-42</v>
      </c>
      <c r="I3390" s="302">
        <v>6.2323895918506801E-5</v>
      </c>
      <c r="J3390" s="305">
        <f>VLOOKUP(H3390,T7_ReductionFactor!$G$10:$H$3591,2,FALSE)</f>
        <v>1</v>
      </c>
      <c r="K3390" s="75">
        <f t="shared" si="211"/>
        <v>6.2323895918506801E-5</v>
      </c>
      <c r="L3390" s="11"/>
    </row>
    <row r="3391" spans="1:12" ht="16.149999999999999" customHeight="1" x14ac:dyDescent="0.25">
      <c r="A3391" s="9" t="s">
        <v>192</v>
      </c>
      <c r="B3391" s="7">
        <v>2025</v>
      </c>
      <c r="C3391" s="296" t="s">
        <v>33</v>
      </c>
      <c r="D3391" s="307">
        <v>1982</v>
      </c>
      <c r="E3391" s="307" t="s">
        <v>194</v>
      </c>
      <c r="F3391" s="65">
        <f t="shared" si="209"/>
        <v>43</v>
      </c>
      <c r="G3391" s="66" t="str">
        <f t="shared" si="210"/>
        <v>Pre1997</v>
      </c>
      <c r="H3391" s="67" t="str">
        <f t="shared" si="212"/>
        <v>2025-T7 Single-43</v>
      </c>
      <c r="I3391" s="302">
        <v>4.33541683550719E-5</v>
      </c>
      <c r="J3391" s="305">
        <f>VLOOKUP(H3391,T7_ReductionFactor!$G$10:$H$3591,2,FALSE)</f>
        <v>1</v>
      </c>
      <c r="K3391" s="75">
        <f t="shared" si="211"/>
        <v>4.33541683550719E-5</v>
      </c>
      <c r="L3391" s="11"/>
    </row>
    <row r="3392" spans="1:12" ht="16.149999999999999" customHeight="1" x14ac:dyDescent="0.25">
      <c r="A3392" s="9" t="s">
        <v>192</v>
      </c>
      <c r="B3392" s="7">
        <v>2025</v>
      </c>
      <c r="C3392" s="296" t="s">
        <v>33</v>
      </c>
      <c r="D3392" s="307">
        <v>1981</v>
      </c>
      <c r="E3392" s="307" t="s">
        <v>194</v>
      </c>
      <c r="F3392" s="65">
        <f t="shared" si="209"/>
        <v>44</v>
      </c>
      <c r="G3392" s="66" t="str">
        <f t="shared" si="210"/>
        <v>Pre1997</v>
      </c>
      <c r="H3392" s="67" t="str">
        <f t="shared" si="212"/>
        <v>2025-T7 Single-44</v>
      </c>
      <c r="I3392" s="302">
        <v>7.0623494362810296E-5</v>
      </c>
      <c r="J3392" s="305">
        <f>VLOOKUP(H3392,T7_ReductionFactor!$G$10:$H$3591,2,FALSE)</f>
        <v>1</v>
      </c>
      <c r="K3392" s="75">
        <f t="shared" si="211"/>
        <v>7.0623494362810296E-5</v>
      </c>
      <c r="L3392" s="11"/>
    </row>
    <row r="3393" spans="1:12" ht="16.149999999999999" customHeight="1" x14ac:dyDescent="0.25">
      <c r="A3393" s="9" t="s">
        <v>192</v>
      </c>
      <c r="B3393" s="7">
        <v>2025</v>
      </c>
      <c r="C3393" s="296" t="s">
        <v>34</v>
      </c>
      <c r="D3393" s="307">
        <v>2026</v>
      </c>
      <c r="E3393" s="307" t="s">
        <v>194</v>
      </c>
      <c r="F3393" s="65">
        <f t="shared" si="209"/>
        <v>-1</v>
      </c>
      <c r="G3393" s="66" t="str">
        <f t="shared" si="210"/>
        <v>2013+</v>
      </c>
      <c r="H3393" s="67" t="str">
        <f t="shared" si="212"/>
        <v>2025-T7 Single Construction--1</v>
      </c>
      <c r="I3393" s="302">
        <v>5.6061529048159703E-5</v>
      </c>
      <c r="J3393" s="305">
        <f>VLOOKUP(H3393,T7_ReductionFactor!$G$10:$H$3591,2,FALSE)</f>
        <v>1</v>
      </c>
      <c r="K3393" s="75">
        <f t="shared" si="211"/>
        <v>5.6061529048159703E-5</v>
      </c>
      <c r="L3393" s="11"/>
    </row>
    <row r="3394" spans="1:12" ht="16.149999999999999" customHeight="1" x14ac:dyDescent="0.25">
      <c r="A3394" s="9" t="s">
        <v>192</v>
      </c>
      <c r="B3394" s="7">
        <v>2025</v>
      </c>
      <c r="C3394" s="296" t="s">
        <v>34</v>
      </c>
      <c r="D3394" s="307">
        <v>2025</v>
      </c>
      <c r="E3394" s="307" t="s">
        <v>194</v>
      </c>
      <c r="F3394" s="65">
        <f t="shared" si="209"/>
        <v>0</v>
      </c>
      <c r="G3394" s="66" t="str">
        <f t="shared" si="210"/>
        <v>2013+</v>
      </c>
      <c r="H3394" s="67" t="str">
        <f t="shared" si="212"/>
        <v>2025-T7 Single Construction-0</v>
      </c>
      <c r="I3394" s="302">
        <v>4.76022731734107E-4</v>
      </c>
      <c r="J3394" s="305">
        <f>VLOOKUP(H3394,T7_ReductionFactor!$G$10:$H$3591,2,FALSE)</f>
        <v>0.94816243188004323</v>
      </c>
      <c r="K3394" s="75">
        <f t="shared" si="211"/>
        <v>4.5134687095119234E-4</v>
      </c>
      <c r="L3394" s="11"/>
    </row>
    <row r="3395" spans="1:12" ht="16.149999999999999" customHeight="1" x14ac:dyDescent="0.25">
      <c r="A3395" s="9" t="s">
        <v>192</v>
      </c>
      <c r="B3395" s="7">
        <v>2025</v>
      </c>
      <c r="C3395" s="296" t="s">
        <v>34</v>
      </c>
      <c r="D3395" s="307">
        <v>2024</v>
      </c>
      <c r="E3395" s="307" t="s">
        <v>194</v>
      </c>
      <c r="F3395" s="65">
        <f t="shared" si="209"/>
        <v>1</v>
      </c>
      <c r="G3395" s="66" t="str">
        <f t="shared" si="210"/>
        <v>2013+</v>
      </c>
      <c r="H3395" s="67" t="str">
        <f t="shared" si="212"/>
        <v>2025-T7 Single Construction-1</v>
      </c>
      <c r="I3395" s="302">
        <v>7.6471749080646203E-4</v>
      </c>
      <c r="J3395" s="305">
        <f>VLOOKUP(H3395,T7_ReductionFactor!$G$10:$H$3591,2,FALSE)</f>
        <v>0.90994519598378643</v>
      </c>
      <c r="K3395" s="75">
        <f t="shared" si="211"/>
        <v>6.9585100704411544E-4</v>
      </c>
      <c r="L3395" s="11"/>
    </row>
    <row r="3396" spans="1:12" ht="16.149999999999999" customHeight="1" x14ac:dyDescent="0.25">
      <c r="A3396" s="9" t="s">
        <v>192</v>
      </c>
      <c r="B3396" s="7">
        <v>2025</v>
      </c>
      <c r="C3396" s="296" t="s">
        <v>34</v>
      </c>
      <c r="D3396" s="307">
        <v>2023</v>
      </c>
      <c r="E3396" s="307" t="s">
        <v>194</v>
      </c>
      <c r="F3396" s="65">
        <f t="shared" si="209"/>
        <v>2</v>
      </c>
      <c r="G3396" s="66" t="str">
        <f t="shared" si="210"/>
        <v>2013+</v>
      </c>
      <c r="H3396" s="67" t="str">
        <f t="shared" si="212"/>
        <v>2025-T7 Single Construction-2</v>
      </c>
      <c r="I3396" s="302">
        <v>8.178868674282E-4</v>
      </c>
      <c r="J3396" s="305">
        <f>VLOOKUP(H3396,T7_ReductionFactor!$G$10:$H$3591,2,FALSE)</f>
        <v>0.88098388650060644</v>
      </c>
      <c r="K3396" s="75">
        <f t="shared" si="211"/>
        <v>7.2054515118470186E-4</v>
      </c>
      <c r="L3396" s="11"/>
    </row>
    <row r="3397" spans="1:12" ht="16.149999999999999" customHeight="1" x14ac:dyDescent="0.25">
      <c r="A3397" s="9" t="s">
        <v>192</v>
      </c>
      <c r="B3397" s="7">
        <v>2025</v>
      </c>
      <c r="C3397" s="296" t="s">
        <v>34</v>
      </c>
      <c r="D3397" s="307">
        <v>2022</v>
      </c>
      <c r="E3397" s="307" t="s">
        <v>194</v>
      </c>
      <c r="F3397" s="65">
        <f t="shared" si="209"/>
        <v>3</v>
      </c>
      <c r="G3397" s="66" t="str">
        <f t="shared" si="210"/>
        <v>2013+</v>
      </c>
      <c r="H3397" s="67" t="str">
        <f t="shared" si="212"/>
        <v>2025-T7 Single Construction-3</v>
      </c>
      <c r="I3397" s="302">
        <v>8.3073849295676897E-4</v>
      </c>
      <c r="J3397" s="305">
        <f>VLOOKUP(H3397,T7_ReductionFactor!$G$10:$H$3591,2,FALSE)</f>
        <v>0.85850261233308989</v>
      </c>
      <c r="K3397" s="75">
        <f t="shared" si="211"/>
        <v>7.1319116636904035E-4</v>
      </c>
      <c r="L3397" s="11"/>
    </row>
    <row r="3398" spans="1:12" ht="16.149999999999999" customHeight="1" x14ac:dyDescent="0.25">
      <c r="A3398" s="9" t="s">
        <v>192</v>
      </c>
      <c r="B3398" s="7">
        <v>2025</v>
      </c>
      <c r="C3398" s="296" t="s">
        <v>34</v>
      </c>
      <c r="D3398" s="307">
        <v>2021</v>
      </c>
      <c r="E3398" s="307" t="s">
        <v>194</v>
      </c>
      <c r="F3398" s="65">
        <f t="shared" si="209"/>
        <v>4</v>
      </c>
      <c r="G3398" s="66" t="str">
        <f t="shared" si="210"/>
        <v>2013+</v>
      </c>
      <c r="H3398" s="67" t="str">
        <f t="shared" si="212"/>
        <v>2025-T7 Single Construction-4</v>
      </c>
      <c r="I3398" s="302">
        <v>8.5948844238985895E-4</v>
      </c>
      <c r="J3398" s="305">
        <f>VLOOKUP(H3398,T7_ReductionFactor!$G$10:$H$3591,2,FALSE)</f>
        <v>0.84066640419218919</v>
      </c>
      <c r="K3398" s="75">
        <f t="shared" si="211"/>
        <v>7.2254305830862829E-4</v>
      </c>
      <c r="L3398" s="11"/>
    </row>
    <row r="3399" spans="1:12" ht="16.149999999999999" customHeight="1" x14ac:dyDescent="0.25">
      <c r="A3399" s="9" t="s">
        <v>192</v>
      </c>
      <c r="B3399" s="7">
        <v>2025</v>
      </c>
      <c r="C3399" s="296" t="s">
        <v>34</v>
      </c>
      <c r="D3399" s="307">
        <v>2020</v>
      </c>
      <c r="E3399" s="307" t="s">
        <v>194</v>
      </c>
      <c r="F3399" s="65">
        <f t="shared" si="209"/>
        <v>5</v>
      </c>
      <c r="G3399" s="66" t="str">
        <f t="shared" si="210"/>
        <v>2013+</v>
      </c>
      <c r="H3399" s="67" t="str">
        <f t="shared" si="212"/>
        <v>2025-T7 Single Construction-5</v>
      </c>
      <c r="I3399" s="302">
        <v>8.8409189437698397E-4</v>
      </c>
      <c r="J3399" s="305">
        <f>VLOOKUP(H3399,T7_ReductionFactor!$G$10:$H$3591,2,FALSE)</f>
        <v>0.82621747509032217</v>
      </c>
      <c r="K3399" s="75">
        <f t="shared" si="211"/>
        <v>7.304521727199715E-4</v>
      </c>
      <c r="L3399" s="11"/>
    </row>
    <row r="3400" spans="1:12" ht="16.149999999999999" customHeight="1" x14ac:dyDescent="0.25">
      <c r="A3400" s="9" t="s">
        <v>192</v>
      </c>
      <c r="B3400" s="7">
        <v>2025</v>
      </c>
      <c r="C3400" s="296" t="s">
        <v>34</v>
      </c>
      <c r="D3400" s="307">
        <v>2019</v>
      </c>
      <c r="E3400" s="307" t="s">
        <v>194</v>
      </c>
      <c r="F3400" s="65">
        <f t="shared" si="209"/>
        <v>6</v>
      </c>
      <c r="G3400" s="66" t="str">
        <f t="shared" si="210"/>
        <v>2013+</v>
      </c>
      <c r="H3400" s="67" t="str">
        <f t="shared" si="212"/>
        <v>2025-T7 Single Construction-6</v>
      </c>
      <c r="I3400" s="302">
        <v>8.9013899831546996E-4</v>
      </c>
      <c r="J3400" s="305">
        <f>VLOOKUP(H3400,T7_ReductionFactor!$G$10:$H$3591,2,FALSE)</f>
        <v>0.81426963589078183</v>
      </c>
      <c r="K3400" s="75">
        <f t="shared" si="211"/>
        <v>7.2481315805052301E-4</v>
      </c>
      <c r="L3400" s="11"/>
    </row>
    <row r="3401" spans="1:12" ht="16.149999999999999" customHeight="1" x14ac:dyDescent="0.25">
      <c r="A3401" s="9" t="s">
        <v>192</v>
      </c>
      <c r="B3401" s="7">
        <v>2025</v>
      </c>
      <c r="C3401" s="296" t="s">
        <v>34</v>
      </c>
      <c r="D3401" s="307">
        <v>2018</v>
      </c>
      <c r="E3401" s="307" t="s">
        <v>194</v>
      </c>
      <c r="F3401" s="65">
        <f t="shared" ref="F3401:F3464" si="213">B3401-D3401</f>
        <v>7</v>
      </c>
      <c r="G3401" s="66" t="str">
        <f t="shared" ref="G3401:G3464" si="214">IF(D3401&lt;1998,"Pre1997",IF(D3401&lt;2008,"1997-06",IF(D3401&lt;2011,"2007-09",IF(D3401&lt;2014,"2010-12","2013+"))))</f>
        <v>2013+</v>
      </c>
      <c r="H3401" s="67" t="str">
        <f t="shared" si="212"/>
        <v>2025-T7 Single Construction-7</v>
      </c>
      <c r="I3401" s="302">
        <v>8.78141986440843E-4</v>
      </c>
      <c r="J3401" s="305">
        <f>VLOOKUP(H3401,T7_ReductionFactor!$G$10:$H$3591,2,FALSE)</f>
        <v>0.80418541628253015</v>
      </c>
      <c r="K3401" s="75">
        <f t="shared" ref="K3401:K3464" si="215">I3401*J3401</f>
        <v>7.0618897892109724E-4</v>
      </c>
      <c r="L3401" s="11"/>
    </row>
    <row r="3402" spans="1:12" ht="16.149999999999999" customHeight="1" x14ac:dyDescent="0.25">
      <c r="A3402" s="9" t="s">
        <v>192</v>
      </c>
      <c r="B3402" s="7">
        <v>2025</v>
      </c>
      <c r="C3402" s="296" t="s">
        <v>34</v>
      </c>
      <c r="D3402" s="307">
        <v>2017</v>
      </c>
      <c r="E3402" s="307" t="s">
        <v>194</v>
      </c>
      <c r="F3402" s="65">
        <f t="shared" si="213"/>
        <v>8</v>
      </c>
      <c r="G3402" s="66" t="str">
        <f t="shared" si="214"/>
        <v>2013+</v>
      </c>
      <c r="H3402" s="67" t="str">
        <f t="shared" ref="H3402:H3465" si="216">CONCATENATE(B3402,"-",C3402,"-",F3402)</f>
        <v>2025-T7 Single Construction-8</v>
      </c>
      <c r="I3402" s="302">
        <v>8.7238417458845603E-4</v>
      </c>
      <c r="J3402" s="305">
        <f>VLOOKUP(H3402,T7_ReductionFactor!$G$10:$H$3591,2,FALSE)</f>
        <v>0.79550083669942695</v>
      </c>
      <c r="K3402" s="75">
        <f t="shared" si="215"/>
        <v>6.9398234080845567E-4</v>
      </c>
      <c r="L3402" s="11"/>
    </row>
    <row r="3403" spans="1:12" ht="16.149999999999999" customHeight="1" x14ac:dyDescent="0.25">
      <c r="A3403" s="9" t="s">
        <v>192</v>
      </c>
      <c r="B3403" s="7">
        <v>2025</v>
      </c>
      <c r="C3403" s="296" t="s">
        <v>34</v>
      </c>
      <c r="D3403" s="307">
        <v>2016</v>
      </c>
      <c r="E3403" s="307" t="s">
        <v>194</v>
      </c>
      <c r="F3403" s="65">
        <f t="shared" si="213"/>
        <v>9</v>
      </c>
      <c r="G3403" s="66" t="str">
        <f t="shared" si="214"/>
        <v>2013+</v>
      </c>
      <c r="H3403" s="67" t="str">
        <f t="shared" si="216"/>
        <v>2025-T7 Single Construction-9</v>
      </c>
      <c r="I3403" s="302">
        <v>2.09502516188573E-3</v>
      </c>
      <c r="J3403" s="305">
        <f>VLOOKUP(H3403,T7_ReductionFactor!$G$10:$H$3591,2,FALSE)</f>
        <v>0.78787988888524807</v>
      </c>
      <c r="K3403" s="75">
        <f t="shared" si="215"/>
        <v>1.6506281917583279E-3</v>
      </c>
      <c r="L3403" s="11"/>
    </row>
    <row r="3404" spans="1:12" ht="16.149999999999999" customHeight="1" x14ac:dyDescent="0.25">
      <c r="A3404" s="9" t="s">
        <v>192</v>
      </c>
      <c r="B3404" s="7">
        <v>2025</v>
      </c>
      <c r="C3404" s="296" t="s">
        <v>34</v>
      </c>
      <c r="D3404" s="307">
        <v>2015</v>
      </c>
      <c r="E3404" s="307" t="s">
        <v>194</v>
      </c>
      <c r="F3404" s="65">
        <f t="shared" si="213"/>
        <v>10</v>
      </c>
      <c r="G3404" s="66" t="str">
        <f t="shared" si="214"/>
        <v>2013+</v>
      </c>
      <c r="H3404" s="67" t="str">
        <f t="shared" si="216"/>
        <v>2025-T7 Single Construction-10</v>
      </c>
      <c r="I3404" s="302">
        <v>4.4016952321914602E-3</v>
      </c>
      <c r="J3404" s="305">
        <f>VLOOKUP(H3404,T7_ReductionFactor!$G$10:$H$3591,2,FALSE)</f>
        <v>0.78108491558705151</v>
      </c>
      <c r="K3404" s="75">
        <f t="shared" si="215"/>
        <v>3.4380977488761939E-3</v>
      </c>
      <c r="L3404" s="11"/>
    </row>
    <row r="3405" spans="1:12" ht="16.149999999999999" customHeight="1" x14ac:dyDescent="0.25">
      <c r="A3405" s="9" t="s">
        <v>192</v>
      </c>
      <c r="B3405" s="7">
        <v>2025</v>
      </c>
      <c r="C3405" s="296" t="s">
        <v>34</v>
      </c>
      <c r="D3405" s="307">
        <v>2014</v>
      </c>
      <c r="E3405" s="307" t="s">
        <v>194</v>
      </c>
      <c r="F3405" s="65">
        <f t="shared" si="213"/>
        <v>11</v>
      </c>
      <c r="G3405" s="66" t="str">
        <f t="shared" si="214"/>
        <v>2013+</v>
      </c>
      <c r="H3405" s="67" t="str">
        <f t="shared" si="216"/>
        <v>2025-T7 Single Construction-11</v>
      </c>
      <c r="I3405" s="302">
        <v>2.4743661137610301E-3</v>
      </c>
      <c r="J3405" s="305">
        <f>VLOOKUP(H3405,T7_ReductionFactor!$G$10:$H$3591,2,FALSE)</f>
        <v>0.77495848481810381</v>
      </c>
      <c r="K3405" s="75">
        <f t="shared" si="215"/>
        <v>1.9175310144055077E-3</v>
      </c>
      <c r="L3405" s="11"/>
    </row>
    <row r="3406" spans="1:12" ht="16.149999999999999" customHeight="1" x14ac:dyDescent="0.25">
      <c r="A3406" s="9" t="s">
        <v>192</v>
      </c>
      <c r="B3406" s="7">
        <v>2025</v>
      </c>
      <c r="C3406" s="296" t="s">
        <v>34</v>
      </c>
      <c r="D3406" s="307">
        <v>2013</v>
      </c>
      <c r="E3406" s="307" t="s">
        <v>194</v>
      </c>
      <c r="F3406" s="65">
        <f t="shared" si="213"/>
        <v>12</v>
      </c>
      <c r="G3406" s="66" t="str">
        <f t="shared" si="214"/>
        <v>2010-12</v>
      </c>
      <c r="H3406" s="67" t="str">
        <f t="shared" si="216"/>
        <v>2025-T7 Single Construction-12</v>
      </c>
      <c r="I3406" s="302">
        <v>2.3290338815830001E-3</v>
      </c>
      <c r="J3406" s="305">
        <f>VLOOKUP(H3406,T7_ReductionFactor!$G$10:$H$3591,2,FALSE)</f>
        <v>0.73295339875663457</v>
      </c>
      <c r="K3406" s="75">
        <f t="shared" si="215"/>
        <v>1.707073299325617E-3</v>
      </c>
      <c r="L3406" s="11"/>
    </row>
    <row r="3407" spans="1:12" ht="16.149999999999999" customHeight="1" x14ac:dyDescent="0.25">
      <c r="A3407" s="9" t="s">
        <v>192</v>
      </c>
      <c r="B3407" s="7">
        <v>2025</v>
      </c>
      <c r="C3407" s="296" t="s">
        <v>34</v>
      </c>
      <c r="D3407" s="307">
        <v>2012</v>
      </c>
      <c r="E3407" s="307" t="s">
        <v>194</v>
      </c>
      <c r="F3407" s="65">
        <f t="shared" si="213"/>
        <v>13</v>
      </c>
      <c r="G3407" s="66" t="str">
        <f t="shared" si="214"/>
        <v>2010-12</v>
      </c>
      <c r="H3407" s="67" t="str">
        <f t="shared" si="216"/>
        <v>2025-T7 Single Construction-13</v>
      </c>
      <c r="I3407" s="302">
        <v>3.2586533388270101E-3</v>
      </c>
      <c r="J3407" s="305">
        <f>VLOOKUP(H3407,T7_ReductionFactor!$G$10:$H$3591,2,FALSE)</f>
        <v>0.72858492399336727</v>
      </c>
      <c r="K3407" s="75">
        <f t="shared" si="215"/>
        <v>2.3742056951900096E-3</v>
      </c>
      <c r="L3407" s="11"/>
    </row>
    <row r="3408" spans="1:12" ht="16.149999999999999" customHeight="1" x14ac:dyDescent="0.25">
      <c r="A3408" s="9" t="s">
        <v>192</v>
      </c>
      <c r="B3408" s="7">
        <v>2025</v>
      </c>
      <c r="C3408" s="296" t="s">
        <v>34</v>
      </c>
      <c r="D3408" s="307">
        <v>2011</v>
      </c>
      <c r="E3408" s="307" t="s">
        <v>194</v>
      </c>
      <c r="F3408" s="65">
        <f t="shared" si="213"/>
        <v>14</v>
      </c>
      <c r="G3408" s="66" t="str">
        <f t="shared" si="214"/>
        <v>2010-12</v>
      </c>
      <c r="H3408" s="67" t="str">
        <f t="shared" si="216"/>
        <v>2025-T7 Single Construction-14</v>
      </c>
      <c r="I3408" s="302">
        <v>1.5464654954066601E-5</v>
      </c>
      <c r="J3408" s="305">
        <f>VLOOKUP(H3408,T7_ReductionFactor!$G$10:$H$3591,2,FALSE)</f>
        <v>0.72474724729916129</v>
      </c>
      <c r="K3408" s="75">
        <f t="shared" si="215"/>
        <v>1.1207966108391107E-5</v>
      </c>
      <c r="L3408" s="11"/>
    </row>
    <row r="3409" spans="1:12" ht="16.149999999999999" customHeight="1" x14ac:dyDescent="0.25">
      <c r="A3409" s="9" t="s">
        <v>192</v>
      </c>
      <c r="B3409" s="7">
        <v>2025</v>
      </c>
      <c r="C3409" s="296" t="s">
        <v>34</v>
      </c>
      <c r="D3409" s="307">
        <v>2010</v>
      </c>
      <c r="E3409" s="307" t="s">
        <v>194</v>
      </c>
      <c r="F3409" s="65">
        <f t="shared" si="213"/>
        <v>15</v>
      </c>
      <c r="G3409" s="66" t="str">
        <f t="shared" si="214"/>
        <v>2007-09</v>
      </c>
      <c r="H3409" s="67" t="str">
        <f t="shared" si="216"/>
        <v>2025-T7 Single Construction-15</v>
      </c>
      <c r="I3409" s="302">
        <v>8.8919133784685807E-6</v>
      </c>
      <c r="J3409" s="305">
        <f>VLOOKUP(H3409,T7_ReductionFactor!$G$10:$H$3591,2,FALSE)</f>
        <v>0.77632419143195253</v>
      </c>
      <c r="K3409" s="75">
        <f t="shared" si="215"/>
        <v>6.903007463822582E-6</v>
      </c>
      <c r="L3409" s="11"/>
    </row>
    <row r="3410" spans="1:12" ht="16.149999999999999" customHeight="1" x14ac:dyDescent="0.25">
      <c r="A3410" s="9" t="s">
        <v>192</v>
      </c>
      <c r="B3410" s="7">
        <v>2025</v>
      </c>
      <c r="C3410" s="296" t="s">
        <v>34</v>
      </c>
      <c r="D3410" s="307">
        <v>2009</v>
      </c>
      <c r="E3410" s="307" t="s">
        <v>194</v>
      </c>
      <c r="F3410" s="65">
        <f t="shared" si="213"/>
        <v>16</v>
      </c>
      <c r="G3410" s="66" t="str">
        <f t="shared" si="214"/>
        <v>2007-09</v>
      </c>
      <c r="H3410" s="67" t="str">
        <f t="shared" si="216"/>
        <v>2025-T7 Single Construction-16</v>
      </c>
      <c r="I3410" s="302">
        <v>1.65120097809296E-5</v>
      </c>
      <c r="J3410" s="305">
        <f>VLOOKUP(H3410,T7_ReductionFactor!$G$10:$H$3591,2,FALSE)</f>
        <v>0.77229513301670361</v>
      </c>
      <c r="K3410" s="75">
        <f t="shared" si="215"/>
        <v>1.2752144790136136E-5</v>
      </c>
      <c r="L3410" s="11"/>
    </row>
    <row r="3411" spans="1:12" ht="16.149999999999999" customHeight="1" x14ac:dyDescent="0.25">
      <c r="A3411" s="9" t="s">
        <v>192</v>
      </c>
      <c r="B3411" s="7">
        <v>2025</v>
      </c>
      <c r="C3411" s="296" t="s">
        <v>34</v>
      </c>
      <c r="D3411" s="307">
        <v>2008</v>
      </c>
      <c r="E3411" s="307" t="s">
        <v>194</v>
      </c>
      <c r="F3411" s="65">
        <f t="shared" si="213"/>
        <v>17</v>
      </c>
      <c r="G3411" s="66" t="str">
        <f t="shared" si="214"/>
        <v>2007-09</v>
      </c>
      <c r="H3411" s="67" t="str">
        <f t="shared" si="216"/>
        <v>2025-T7 Single Construction-17</v>
      </c>
      <c r="I3411" s="302">
        <v>2.7251699085445098E-5</v>
      </c>
      <c r="J3411" s="305">
        <f>VLOOKUP(H3411,T7_ReductionFactor!$G$10:$H$3591,2,FALSE)</f>
        <v>0.76846867148195763</v>
      </c>
      <c r="K3411" s="75">
        <f t="shared" si="215"/>
        <v>2.0942076991818076E-5</v>
      </c>
      <c r="L3411" s="11"/>
    </row>
    <row r="3412" spans="1:12" ht="16.149999999999999" customHeight="1" x14ac:dyDescent="0.25">
      <c r="A3412" s="9" t="s">
        <v>192</v>
      </c>
      <c r="B3412" s="7">
        <v>2025</v>
      </c>
      <c r="C3412" s="296" t="s">
        <v>34</v>
      </c>
      <c r="D3412" s="307">
        <v>2007</v>
      </c>
      <c r="E3412" s="307" t="s">
        <v>194</v>
      </c>
      <c r="F3412" s="65">
        <f t="shared" si="213"/>
        <v>18</v>
      </c>
      <c r="G3412" s="66" t="str">
        <f t="shared" si="214"/>
        <v>1997-06</v>
      </c>
      <c r="H3412" s="67" t="str">
        <f t="shared" si="216"/>
        <v>2025-T7 Single Construction-18</v>
      </c>
      <c r="I3412" s="302">
        <v>2.5732993230025998E-4</v>
      </c>
      <c r="J3412" s="305">
        <f>VLOOKUP(H3412,T7_ReductionFactor!$G$10:$H$3591,2,FALSE)</f>
        <v>0.88093567263828265</v>
      </c>
      <c r="K3412" s="75">
        <f t="shared" si="215"/>
        <v>2.2669111700089327E-4</v>
      </c>
      <c r="L3412" s="11"/>
    </row>
    <row r="3413" spans="1:12" ht="16.149999999999999" customHeight="1" x14ac:dyDescent="0.25">
      <c r="A3413" s="9" t="s">
        <v>192</v>
      </c>
      <c r="B3413" s="7">
        <v>2025</v>
      </c>
      <c r="C3413" s="296" t="s">
        <v>34</v>
      </c>
      <c r="D3413" s="307">
        <v>2006</v>
      </c>
      <c r="E3413" s="307" t="s">
        <v>194</v>
      </c>
      <c r="F3413" s="65">
        <f t="shared" si="213"/>
        <v>19</v>
      </c>
      <c r="G3413" s="66" t="str">
        <f t="shared" si="214"/>
        <v>1997-06</v>
      </c>
      <c r="H3413" s="67" t="str">
        <f t="shared" si="216"/>
        <v>2025-T7 Single Construction-19</v>
      </c>
      <c r="I3413" s="302">
        <v>2.4773850544146402E-4</v>
      </c>
      <c r="J3413" s="305">
        <f>VLOOKUP(H3413,T7_ReductionFactor!$G$10:$H$3591,2,FALSE)</f>
        <v>0.87862914311663476</v>
      </c>
      <c r="K3413" s="75">
        <f t="shared" si="215"/>
        <v>2.1767027075302928E-4</v>
      </c>
      <c r="L3413" s="11"/>
    </row>
    <row r="3414" spans="1:12" ht="16.149999999999999" customHeight="1" x14ac:dyDescent="0.25">
      <c r="A3414" s="9" t="s">
        <v>192</v>
      </c>
      <c r="B3414" s="7">
        <v>2025</v>
      </c>
      <c r="C3414" s="296" t="s">
        <v>34</v>
      </c>
      <c r="D3414" s="307">
        <v>2005</v>
      </c>
      <c r="E3414" s="307" t="s">
        <v>194</v>
      </c>
      <c r="F3414" s="65">
        <f t="shared" si="213"/>
        <v>20</v>
      </c>
      <c r="G3414" s="66" t="str">
        <f t="shared" si="214"/>
        <v>1997-06</v>
      </c>
      <c r="H3414" s="67" t="str">
        <f t="shared" si="216"/>
        <v>2025-T7 Single Construction-20</v>
      </c>
      <c r="I3414" s="302">
        <v>2.15304745829864E-4</v>
      </c>
      <c r="J3414" s="305">
        <f>VLOOKUP(H3414,T7_ReductionFactor!$G$10:$H$3591,2,FALSE)</f>
        <v>0.87642301401649503</v>
      </c>
      <c r="K3414" s="75">
        <f t="shared" si="215"/>
        <v>1.886980342722648E-4</v>
      </c>
      <c r="L3414" s="11"/>
    </row>
    <row r="3415" spans="1:12" ht="16.149999999999999" customHeight="1" x14ac:dyDescent="0.25">
      <c r="A3415" s="9" t="s">
        <v>192</v>
      </c>
      <c r="B3415" s="7">
        <v>2025</v>
      </c>
      <c r="C3415" s="296" t="s">
        <v>34</v>
      </c>
      <c r="D3415" s="307">
        <v>2004</v>
      </c>
      <c r="E3415" s="307" t="s">
        <v>194</v>
      </c>
      <c r="F3415" s="65">
        <f t="shared" si="213"/>
        <v>21</v>
      </c>
      <c r="G3415" s="66" t="str">
        <f t="shared" si="214"/>
        <v>1997-06</v>
      </c>
      <c r="H3415" s="67" t="str">
        <f t="shared" si="216"/>
        <v>2025-T7 Single Construction-21</v>
      </c>
      <c r="I3415" s="302">
        <v>1.72015603906423E-4</v>
      </c>
      <c r="J3415" s="305">
        <f>VLOOKUP(H3415,T7_ReductionFactor!$G$10:$H$3591,2,FALSE)</f>
        <v>0.8743150887822555</v>
      </c>
      <c r="K3415" s="75">
        <f t="shared" si="215"/>
        <v>1.5039583800137752E-4</v>
      </c>
      <c r="L3415" s="11"/>
    </row>
    <row r="3416" spans="1:12" ht="16.149999999999999" customHeight="1" x14ac:dyDescent="0.25">
      <c r="A3416" s="9" t="s">
        <v>192</v>
      </c>
      <c r="B3416" s="7">
        <v>2025</v>
      </c>
      <c r="C3416" s="296" t="s">
        <v>34</v>
      </c>
      <c r="D3416" s="307">
        <v>2003</v>
      </c>
      <c r="E3416" s="307" t="s">
        <v>194</v>
      </c>
      <c r="F3416" s="65">
        <f t="shared" si="213"/>
        <v>22</v>
      </c>
      <c r="G3416" s="66" t="str">
        <f t="shared" si="214"/>
        <v>1997-06</v>
      </c>
      <c r="H3416" s="67" t="str">
        <f t="shared" si="216"/>
        <v>2025-T7 Single Construction-22</v>
      </c>
      <c r="I3416" s="302">
        <v>1.81085168499531E-4</v>
      </c>
      <c r="J3416" s="305">
        <f>VLOOKUP(H3416,T7_ReductionFactor!$G$10:$H$3591,2,FALSE)</f>
        <v>0.91937922726361698</v>
      </c>
      <c r="K3416" s="75">
        <f t="shared" si="215"/>
        <v>1.6648594228400068E-4</v>
      </c>
      <c r="L3416" s="11"/>
    </row>
    <row r="3417" spans="1:12" ht="16.149999999999999" customHeight="1" x14ac:dyDescent="0.25">
      <c r="A3417" s="9" t="s">
        <v>192</v>
      </c>
      <c r="B3417" s="7">
        <v>2025</v>
      </c>
      <c r="C3417" s="296" t="s">
        <v>34</v>
      </c>
      <c r="D3417" s="307">
        <v>2002</v>
      </c>
      <c r="E3417" s="307" t="s">
        <v>194</v>
      </c>
      <c r="F3417" s="65">
        <f t="shared" si="213"/>
        <v>23</v>
      </c>
      <c r="G3417" s="66" t="str">
        <f t="shared" si="214"/>
        <v>1997-06</v>
      </c>
      <c r="H3417" s="67" t="str">
        <f t="shared" si="216"/>
        <v>2025-T7 Single Construction-23</v>
      </c>
      <c r="I3417" s="302">
        <v>1.40334403194182E-4</v>
      </c>
      <c r="J3417" s="305">
        <f>VLOOKUP(H3417,T7_ReductionFactor!$G$10:$H$3591,2,FALSE)</f>
        <v>0.91824084767091285</v>
      </c>
      <c r="K3417" s="75">
        <f t="shared" si="215"/>
        <v>1.2886078134641735E-4</v>
      </c>
      <c r="L3417" s="11"/>
    </row>
    <row r="3418" spans="1:12" ht="16.149999999999999" customHeight="1" x14ac:dyDescent="0.25">
      <c r="A3418" s="9" t="s">
        <v>192</v>
      </c>
      <c r="B3418" s="7">
        <v>2025</v>
      </c>
      <c r="C3418" s="296" t="s">
        <v>34</v>
      </c>
      <c r="D3418" s="307">
        <v>2001</v>
      </c>
      <c r="E3418" s="307" t="s">
        <v>194</v>
      </c>
      <c r="F3418" s="65">
        <f t="shared" si="213"/>
        <v>24</v>
      </c>
      <c r="G3418" s="66" t="str">
        <f t="shared" si="214"/>
        <v>1997-06</v>
      </c>
      <c r="H3418" s="67" t="str">
        <f t="shared" si="216"/>
        <v>2025-T7 Single Construction-24</v>
      </c>
      <c r="I3418" s="302">
        <v>1.9093637072518899E-4</v>
      </c>
      <c r="J3418" s="305">
        <f>VLOOKUP(H3418,T7_ReductionFactor!$G$10:$H$3591,2,FALSE)</f>
        <v>0.91715823146708464</v>
      </c>
      <c r="K3418" s="75">
        <f t="shared" si="215"/>
        <v>1.7511886409705797E-4</v>
      </c>
      <c r="L3418" s="11"/>
    </row>
    <row r="3419" spans="1:12" ht="16.149999999999999" customHeight="1" x14ac:dyDescent="0.25">
      <c r="A3419" s="9" t="s">
        <v>192</v>
      </c>
      <c r="B3419" s="7">
        <v>2025</v>
      </c>
      <c r="C3419" s="296" t="s">
        <v>34</v>
      </c>
      <c r="D3419" s="307">
        <v>2000</v>
      </c>
      <c r="E3419" s="307" t="s">
        <v>194</v>
      </c>
      <c r="F3419" s="65">
        <f t="shared" si="213"/>
        <v>25</v>
      </c>
      <c r="G3419" s="66" t="str">
        <f t="shared" si="214"/>
        <v>1997-06</v>
      </c>
      <c r="H3419" s="67" t="str">
        <f t="shared" si="216"/>
        <v>2025-T7 Single Construction-25</v>
      </c>
      <c r="I3419" s="302">
        <v>2.6128972962740997E-4</v>
      </c>
      <c r="J3419" s="305">
        <f>VLOOKUP(H3419,T7_ReductionFactor!$G$10:$H$3591,2,FALSE)</f>
        <v>0.91612943675199121</v>
      </c>
      <c r="K3419" s="75">
        <f t="shared" si="215"/>
        <v>2.3937521283263916E-4</v>
      </c>
      <c r="L3419" s="11"/>
    </row>
    <row r="3420" spans="1:12" ht="16.149999999999999" customHeight="1" x14ac:dyDescent="0.25">
      <c r="A3420" s="9" t="s">
        <v>192</v>
      </c>
      <c r="B3420" s="7">
        <v>2025</v>
      </c>
      <c r="C3420" s="296" t="s">
        <v>34</v>
      </c>
      <c r="D3420" s="307">
        <v>1999</v>
      </c>
      <c r="E3420" s="307" t="s">
        <v>194</v>
      </c>
      <c r="F3420" s="65">
        <f t="shared" si="213"/>
        <v>26</v>
      </c>
      <c r="G3420" s="66" t="str">
        <f t="shared" si="214"/>
        <v>1997-06</v>
      </c>
      <c r="H3420" s="67" t="str">
        <f t="shared" si="216"/>
        <v>2025-T7 Single Construction-26</v>
      </c>
      <c r="I3420" s="302">
        <v>2.4736316772484699E-4</v>
      </c>
      <c r="J3420" s="305">
        <f>VLOOKUP(H3420,T7_ReductionFactor!$G$10:$H$3591,2,FALSE)</f>
        <v>0.9151526584899683</v>
      </c>
      <c r="K3420" s="75">
        <f t="shared" si="215"/>
        <v>2.2637506055589365E-4</v>
      </c>
      <c r="L3420" s="11"/>
    </row>
    <row r="3421" spans="1:12" ht="16.149999999999999" customHeight="1" x14ac:dyDescent="0.25">
      <c r="A3421" s="9" t="s">
        <v>192</v>
      </c>
      <c r="B3421" s="7">
        <v>2025</v>
      </c>
      <c r="C3421" s="296" t="s">
        <v>34</v>
      </c>
      <c r="D3421" s="307">
        <v>1998</v>
      </c>
      <c r="E3421" s="307" t="s">
        <v>194</v>
      </c>
      <c r="F3421" s="65">
        <f t="shared" si="213"/>
        <v>27</v>
      </c>
      <c r="G3421" s="66" t="str">
        <f t="shared" si="214"/>
        <v>1997-06</v>
      </c>
      <c r="H3421" s="67" t="str">
        <f t="shared" si="216"/>
        <v>2025-T7 Single Construction-27</v>
      </c>
      <c r="I3421" s="302">
        <v>1.8045455804224699E-4</v>
      </c>
      <c r="J3421" s="305">
        <f>VLOOKUP(H3421,T7_ReductionFactor!$G$10:$H$3591,2,FALSE)</f>
        <v>0.91422609217445938</v>
      </c>
      <c r="K3421" s="75">
        <f t="shared" si="215"/>
        <v>1.6497626541403263E-4</v>
      </c>
      <c r="L3421" s="11"/>
    </row>
    <row r="3422" spans="1:12" ht="16.149999999999999" customHeight="1" x14ac:dyDescent="0.25">
      <c r="A3422" s="9" t="s">
        <v>192</v>
      </c>
      <c r="B3422" s="7">
        <v>2025</v>
      </c>
      <c r="C3422" s="296" t="s">
        <v>34</v>
      </c>
      <c r="D3422" s="307">
        <v>1997</v>
      </c>
      <c r="E3422" s="307" t="s">
        <v>194</v>
      </c>
      <c r="F3422" s="65">
        <f t="shared" si="213"/>
        <v>28</v>
      </c>
      <c r="G3422" s="66" t="str">
        <f t="shared" si="214"/>
        <v>Pre1997</v>
      </c>
      <c r="H3422" s="67" t="str">
        <f t="shared" si="216"/>
        <v>2025-T7 Single Construction-28</v>
      </c>
      <c r="I3422" s="302">
        <v>1.3755317123501101E-4</v>
      </c>
      <c r="J3422" s="305">
        <f>VLOOKUP(H3422,T7_ReductionFactor!$G$10:$H$3591,2,FALSE)</f>
        <v>0.91334787906338399</v>
      </c>
      <c r="K3422" s="75">
        <f t="shared" si="215"/>
        <v>1.2563389720593977E-4</v>
      </c>
      <c r="L3422" s="11"/>
    </row>
    <row r="3423" spans="1:12" ht="16.149999999999999" customHeight="1" x14ac:dyDescent="0.25">
      <c r="A3423" s="9" t="s">
        <v>192</v>
      </c>
      <c r="B3423" s="7">
        <v>2025</v>
      </c>
      <c r="C3423" s="296" t="s">
        <v>34</v>
      </c>
      <c r="D3423" s="307">
        <v>1996</v>
      </c>
      <c r="E3423" s="307" t="s">
        <v>194</v>
      </c>
      <c r="F3423" s="65">
        <f t="shared" si="213"/>
        <v>29</v>
      </c>
      <c r="G3423" s="66" t="str">
        <f t="shared" si="214"/>
        <v>Pre1997</v>
      </c>
      <c r="H3423" s="67" t="str">
        <f t="shared" si="216"/>
        <v>2025-T7 Single Construction-29</v>
      </c>
      <c r="I3423" s="302">
        <v>1.7041647648632799E-4</v>
      </c>
      <c r="J3423" s="305">
        <f>VLOOKUP(H3423,T7_ReductionFactor!$G$10:$H$3591,2,FALSE)</f>
        <v>0.9125161817273002</v>
      </c>
      <c r="K3423" s="75">
        <f t="shared" si="215"/>
        <v>1.5550779242672424E-4</v>
      </c>
      <c r="L3423" s="11"/>
    </row>
    <row r="3424" spans="1:12" ht="16.149999999999999" customHeight="1" x14ac:dyDescent="0.25">
      <c r="A3424" s="9" t="s">
        <v>192</v>
      </c>
      <c r="B3424" s="7">
        <v>2025</v>
      </c>
      <c r="C3424" s="296" t="s">
        <v>34</v>
      </c>
      <c r="D3424" s="307">
        <v>1995</v>
      </c>
      <c r="E3424" s="307" t="s">
        <v>194</v>
      </c>
      <c r="F3424" s="65">
        <f t="shared" si="213"/>
        <v>30</v>
      </c>
      <c r="G3424" s="66" t="str">
        <f t="shared" si="214"/>
        <v>Pre1997</v>
      </c>
      <c r="H3424" s="67" t="str">
        <f t="shared" si="216"/>
        <v>2025-T7 Single Construction-30</v>
      </c>
      <c r="I3424" s="302">
        <v>1.8678055639906701E-4</v>
      </c>
      <c r="J3424" s="305">
        <f>VLOOKUP(H3424,T7_ReductionFactor!$G$10:$H$3591,2,FALSE)</f>
        <v>0.91172930965362664</v>
      </c>
      <c r="K3424" s="75">
        <f t="shared" si="215"/>
        <v>1.7029330774244163E-4</v>
      </c>
      <c r="L3424" s="11"/>
    </row>
    <row r="3425" spans="1:12" ht="16.149999999999999" customHeight="1" x14ac:dyDescent="0.25">
      <c r="A3425" s="9" t="s">
        <v>192</v>
      </c>
      <c r="B3425" s="7">
        <v>2025</v>
      </c>
      <c r="C3425" s="296" t="s">
        <v>34</v>
      </c>
      <c r="D3425" s="307">
        <v>1994</v>
      </c>
      <c r="E3425" s="307" t="s">
        <v>194</v>
      </c>
      <c r="F3425" s="65">
        <f t="shared" si="213"/>
        <v>31</v>
      </c>
      <c r="G3425" s="66" t="str">
        <f t="shared" si="214"/>
        <v>Pre1997</v>
      </c>
      <c r="H3425" s="67" t="str">
        <f t="shared" si="216"/>
        <v>2025-T7 Single Construction-31</v>
      </c>
      <c r="I3425" s="302">
        <v>1.35895611566857E-4</v>
      </c>
      <c r="J3425" s="305">
        <f>VLOOKUP(H3425,T7_ReductionFactor!$G$10:$H$3591,2,FALSE)</f>
        <v>0.91098547069985059</v>
      </c>
      <c r="K3425" s="75">
        <f t="shared" si="215"/>
        <v>1.2379892766927727E-4</v>
      </c>
      <c r="L3425" s="11"/>
    </row>
    <row r="3426" spans="1:12" ht="16.149999999999999" customHeight="1" x14ac:dyDescent="0.25">
      <c r="A3426" s="9" t="s">
        <v>192</v>
      </c>
      <c r="B3426" s="7">
        <v>2025</v>
      </c>
      <c r="C3426" s="296" t="s">
        <v>34</v>
      </c>
      <c r="D3426" s="307">
        <v>1993</v>
      </c>
      <c r="E3426" s="307" t="s">
        <v>194</v>
      </c>
      <c r="F3426" s="65">
        <f t="shared" si="213"/>
        <v>32</v>
      </c>
      <c r="G3426" s="66" t="str">
        <f t="shared" si="214"/>
        <v>Pre1997</v>
      </c>
      <c r="H3426" s="67" t="str">
        <f t="shared" si="216"/>
        <v>2025-T7 Single Construction-32</v>
      </c>
      <c r="I3426" s="302">
        <v>1.4182012700152301E-4</v>
      </c>
      <c r="J3426" s="305">
        <f>VLOOKUP(H3426,T7_ReductionFactor!$G$10:$H$3591,2,FALSE)</f>
        <v>1</v>
      </c>
      <c r="K3426" s="75">
        <f t="shared" si="215"/>
        <v>1.4182012700152301E-4</v>
      </c>
      <c r="L3426" s="11"/>
    </row>
    <row r="3427" spans="1:12" ht="16.149999999999999" customHeight="1" x14ac:dyDescent="0.25">
      <c r="A3427" s="9" t="s">
        <v>192</v>
      </c>
      <c r="B3427" s="7">
        <v>2025</v>
      </c>
      <c r="C3427" s="296" t="s">
        <v>34</v>
      </c>
      <c r="D3427" s="307">
        <v>1992</v>
      </c>
      <c r="E3427" s="307" t="s">
        <v>194</v>
      </c>
      <c r="F3427" s="65">
        <f t="shared" si="213"/>
        <v>33</v>
      </c>
      <c r="G3427" s="66" t="str">
        <f t="shared" si="214"/>
        <v>Pre1997</v>
      </c>
      <c r="H3427" s="67" t="str">
        <f t="shared" si="216"/>
        <v>2025-T7 Single Construction-33</v>
      </c>
      <c r="I3427" s="302">
        <v>1.1532565102101401E-4</v>
      </c>
      <c r="J3427" s="305">
        <f>VLOOKUP(H3427,T7_ReductionFactor!$G$10:$H$3591,2,FALSE)</f>
        <v>1</v>
      </c>
      <c r="K3427" s="75">
        <f t="shared" si="215"/>
        <v>1.1532565102101401E-4</v>
      </c>
      <c r="L3427" s="11"/>
    </row>
    <row r="3428" spans="1:12" ht="16.149999999999999" customHeight="1" x14ac:dyDescent="0.25">
      <c r="A3428" s="9" t="s">
        <v>192</v>
      </c>
      <c r="B3428" s="7">
        <v>2025</v>
      </c>
      <c r="C3428" s="296" t="s">
        <v>34</v>
      </c>
      <c r="D3428" s="307">
        <v>1991</v>
      </c>
      <c r="E3428" s="307" t="s">
        <v>194</v>
      </c>
      <c r="F3428" s="65">
        <f t="shared" si="213"/>
        <v>34</v>
      </c>
      <c r="G3428" s="66" t="str">
        <f t="shared" si="214"/>
        <v>Pre1997</v>
      </c>
      <c r="H3428" s="67" t="str">
        <f t="shared" si="216"/>
        <v>2025-T7 Single Construction-34</v>
      </c>
      <c r="I3428" s="302">
        <v>1.0453027965457E-4</v>
      </c>
      <c r="J3428" s="305">
        <f>VLOOKUP(H3428,T7_ReductionFactor!$G$10:$H$3591,2,FALSE)</f>
        <v>1</v>
      </c>
      <c r="K3428" s="75">
        <f t="shared" si="215"/>
        <v>1.0453027965457E-4</v>
      </c>
      <c r="L3428" s="11"/>
    </row>
    <row r="3429" spans="1:12" ht="16.149999999999999" customHeight="1" x14ac:dyDescent="0.25">
      <c r="A3429" s="9" t="s">
        <v>192</v>
      </c>
      <c r="B3429" s="7">
        <v>2025</v>
      </c>
      <c r="C3429" s="296" t="s">
        <v>34</v>
      </c>
      <c r="D3429" s="307">
        <v>1990</v>
      </c>
      <c r="E3429" s="307" t="s">
        <v>194</v>
      </c>
      <c r="F3429" s="65">
        <f t="shared" si="213"/>
        <v>35</v>
      </c>
      <c r="G3429" s="66" t="str">
        <f t="shared" si="214"/>
        <v>Pre1997</v>
      </c>
      <c r="H3429" s="67" t="str">
        <f t="shared" si="216"/>
        <v>2025-T7 Single Construction-35</v>
      </c>
      <c r="I3429" s="302">
        <v>3.49399397066215E-4</v>
      </c>
      <c r="J3429" s="305">
        <f>VLOOKUP(H3429,T7_ReductionFactor!$G$10:$H$3591,2,FALSE)</f>
        <v>1</v>
      </c>
      <c r="K3429" s="75">
        <f t="shared" si="215"/>
        <v>3.49399397066215E-4</v>
      </c>
      <c r="L3429" s="11"/>
    </row>
    <row r="3430" spans="1:12" ht="16.149999999999999" customHeight="1" x14ac:dyDescent="0.25">
      <c r="A3430" s="9" t="s">
        <v>192</v>
      </c>
      <c r="B3430" s="7">
        <v>2025</v>
      </c>
      <c r="C3430" s="296" t="s">
        <v>34</v>
      </c>
      <c r="D3430" s="307">
        <v>1989</v>
      </c>
      <c r="E3430" s="307" t="s">
        <v>194</v>
      </c>
      <c r="F3430" s="65">
        <f t="shared" si="213"/>
        <v>36</v>
      </c>
      <c r="G3430" s="66" t="str">
        <f t="shared" si="214"/>
        <v>Pre1997</v>
      </c>
      <c r="H3430" s="67" t="str">
        <f t="shared" si="216"/>
        <v>2025-T7 Single Construction-36</v>
      </c>
      <c r="I3430" s="302">
        <v>3.1934665272259101E-4</v>
      </c>
      <c r="J3430" s="305">
        <f>VLOOKUP(H3430,T7_ReductionFactor!$G$10:$H$3591,2,FALSE)</f>
        <v>1</v>
      </c>
      <c r="K3430" s="75">
        <f t="shared" si="215"/>
        <v>3.1934665272259101E-4</v>
      </c>
      <c r="L3430" s="11"/>
    </row>
    <row r="3431" spans="1:12" ht="16.149999999999999" customHeight="1" x14ac:dyDescent="0.25">
      <c r="A3431" s="9" t="s">
        <v>192</v>
      </c>
      <c r="B3431" s="7">
        <v>2025</v>
      </c>
      <c r="C3431" s="296" t="s">
        <v>34</v>
      </c>
      <c r="D3431" s="307">
        <v>1988</v>
      </c>
      <c r="E3431" s="307" t="s">
        <v>194</v>
      </c>
      <c r="F3431" s="65">
        <f t="shared" si="213"/>
        <v>37</v>
      </c>
      <c r="G3431" s="66" t="str">
        <f t="shared" si="214"/>
        <v>Pre1997</v>
      </c>
      <c r="H3431" s="67" t="str">
        <f t="shared" si="216"/>
        <v>2025-T7 Single Construction-37</v>
      </c>
      <c r="I3431" s="302">
        <v>2.8155723343887499E-4</v>
      </c>
      <c r="J3431" s="305">
        <f>VLOOKUP(H3431,T7_ReductionFactor!$G$10:$H$3591,2,FALSE)</f>
        <v>1</v>
      </c>
      <c r="K3431" s="75">
        <f t="shared" si="215"/>
        <v>2.8155723343887499E-4</v>
      </c>
      <c r="L3431" s="11"/>
    </row>
    <row r="3432" spans="1:12" ht="16.149999999999999" customHeight="1" x14ac:dyDescent="0.25">
      <c r="A3432" s="9" t="s">
        <v>192</v>
      </c>
      <c r="B3432" s="7">
        <v>2025</v>
      </c>
      <c r="C3432" s="296" t="s">
        <v>34</v>
      </c>
      <c r="D3432" s="307">
        <v>1987</v>
      </c>
      <c r="E3432" s="307" t="s">
        <v>194</v>
      </c>
      <c r="F3432" s="65">
        <f t="shared" si="213"/>
        <v>38</v>
      </c>
      <c r="G3432" s="66" t="str">
        <f t="shared" si="214"/>
        <v>Pre1997</v>
      </c>
      <c r="H3432" s="67" t="str">
        <f t="shared" si="216"/>
        <v>2025-T7 Single Construction-38</v>
      </c>
      <c r="I3432" s="302">
        <v>1.8487808401690099E-4</v>
      </c>
      <c r="J3432" s="305">
        <f>VLOOKUP(H3432,T7_ReductionFactor!$G$10:$H$3591,2,FALSE)</f>
        <v>1</v>
      </c>
      <c r="K3432" s="75">
        <f t="shared" si="215"/>
        <v>1.8487808401690099E-4</v>
      </c>
      <c r="L3432" s="11"/>
    </row>
    <row r="3433" spans="1:12" ht="16.149999999999999" customHeight="1" x14ac:dyDescent="0.25">
      <c r="A3433" s="9" t="s">
        <v>192</v>
      </c>
      <c r="B3433" s="7">
        <v>2025</v>
      </c>
      <c r="C3433" s="296" t="s">
        <v>34</v>
      </c>
      <c r="D3433" s="307">
        <v>1986</v>
      </c>
      <c r="E3433" s="307" t="s">
        <v>194</v>
      </c>
      <c r="F3433" s="65">
        <f t="shared" si="213"/>
        <v>39</v>
      </c>
      <c r="G3433" s="66" t="str">
        <f t="shared" si="214"/>
        <v>Pre1997</v>
      </c>
      <c r="H3433" s="67" t="str">
        <f t="shared" si="216"/>
        <v>2025-T7 Single Construction-39</v>
      </c>
      <c r="I3433" s="302">
        <v>1.62340862632776E-4</v>
      </c>
      <c r="J3433" s="305">
        <f>VLOOKUP(H3433,T7_ReductionFactor!$G$10:$H$3591,2,FALSE)</f>
        <v>1</v>
      </c>
      <c r="K3433" s="75">
        <f t="shared" si="215"/>
        <v>1.62340862632776E-4</v>
      </c>
      <c r="L3433" s="11"/>
    </row>
    <row r="3434" spans="1:12" ht="16.149999999999999" customHeight="1" x14ac:dyDescent="0.25">
      <c r="A3434" s="9" t="s">
        <v>192</v>
      </c>
      <c r="B3434" s="7">
        <v>2025</v>
      </c>
      <c r="C3434" s="296" t="s">
        <v>34</v>
      </c>
      <c r="D3434" s="307">
        <v>1985</v>
      </c>
      <c r="E3434" s="307" t="s">
        <v>194</v>
      </c>
      <c r="F3434" s="65">
        <f t="shared" si="213"/>
        <v>40</v>
      </c>
      <c r="G3434" s="66" t="str">
        <f t="shared" si="214"/>
        <v>Pre1997</v>
      </c>
      <c r="H3434" s="67" t="str">
        <f t="shared" si="216"/>
        <v>2025-T7 Single Construction-40</v>
      </c>
      <c r="I3434" s="302">
        <v>1.32001461240068E-4</v>
      </c>
      <c r="J3434" s="305">
        <f>VLOOKUP(H3434,T7_ReductionFactor!$G$10:$H$3591,2,FALSE)</f>
        <v>1</v>
      </c>
      <c r="K3434" s="75">
        <f t="shared" si="215"/>
        <v>1.32001461240068E-4</v>
      </c>
      <c r="L3434" s="11"/>
    </row>
    <row r="3435" spans="1:12" ht="16.149999999999999" customHeight="1" x14ac:dyDescent="0.25">
      <c r="A3435" s="9" t="s">
        <v>192</v>
      </c>
      <c r="B3435" s="7">
        <v>2025</v>
      </c>
      <c r="C3435" s="296" t="s">
        <v>34</v>
      </c>
      <c r="D3435" s="307">
        <v>1984</v>
      </c>
      <c r="E3435" s="307" t="s">
        <v>194</v>
      </c>
      <c r="F3435" s="65">
        <f t="shared" si="213"/>
        <v>41</v>
      </c>
      <c r="G3435" s="66" t="str">
        <f t="shared" si="214"/>
        <v>Pre1997</v>
      </c>
      <c r="H3435" s="67" t="str">
        <f t="shared" si="216"/>
        <v>2025-T7 Single Construction-41</v>
      </c>
      <c r="I3435" s="302">
        <v>1.18026468243322E-4</v>
      </c>
      <c r="J3435" s="305">
        <f>VLOOKUP(H3435,T7_ReductionFactor!$G$10:$H$3591,2,FALSE)</f>
        <v>1</v>
      </c>
      <c r="K3435" s="75">
        <f t="shared" si="215"/>
        <v>1.18026468243322E-4</v>
      </c>
      <c r="L3435" s="11"/>
    </row>
    <row r="3436" spans="1:12" ht="16.149999999999999" customHeight="1" x14ac:dyDescent="0.25">
      <c r="A3436" s="9" t="s">
        <v>192</v>
      </c>
      <c r="B3436" s="7">
        <v>2025</v>
      </c>
      <c r="C3436" s="296" t="s">
        <v>34</v>
      </c>
      <c r="D3436" s="307">
        <v>1983</v>
      </c>
      <c r="E3436" s="307" t="s">
        <v>194</v>
      </c>
      <c r="F3436" s="65">
        <f t="shared" si="213"/>
        <v>42</v>
      </c>
      <c r="G3436" s="66" t="str">
        <f t="shared" si="214"/>
        <v>Pre1997</v>
      </c>
      <c r="H3436" s="67" t="str">
        <f t="shared" si="216"/>
        <v>2025-T7 Single Construction-42</v>
      </c>
      <c r="I3436" s="302">
        <v>4.9717361230248003E-5</v>
      </c>
      <c r="J3436" s="305">
        <f>VLOOKUP(H3436,T7_ReductionFactor!$G$10:$H$3591,2,FALSE)</f>
        <v>1</v>
      </c>
      <c r="K3436" s="75">
        <f t="shared" si="215"/>
        <v>4.9717361230248003E-5</v>
      </c>
      <c r="L3436" s="11"/>
    </row>
    <row r="3437" spans="1:12" ht="16.149999999999999" customHeight="1" x14ac:dyDescent="0.25">
      <c r="A3437" s="9" t="s">
        <v>192</v>
      </c>
      <c r="B3437" s="7">
        <v>2025</v>
      </c>
      <c r="C3437" s="296" t="s">
        <v>34</v>
      </c>
      <c r="D3437" s="307">
        <v>1982</v>
      </c>
      <c r="E3437" s="307" t="s">
        <v>194</v>
      </c>
      <c r="F3437" s="65">
        <f t="shared" si="213"/>
        <v>43</v>
      </c>
      <c r="G3437" s="66" t="str">
        <f t="shared" si="214"/>
        <v>Pre1997</v>
      </c>
      <c r="H3437" s="67" t="str">
        <f t="shared" si="216"/>
        <v>2025-T7 Single Construction-43</v>
      </c>
      <c r="I3437" s="302">
        <v>3.7285289356265097E-5</v>
      </c>
      <c r="J3437" s="305">
        <f>VLOOKUP(H3437,T7_ReductionFactor!$G$10:$H$3591,2,FALSE)</f>
        <v>1</v>
      </c>
      <c r="K3437" s="75">
        <f t="shared" si="215"/>
        <v>3.7285289356265097E-5</v>
      </c>
      <c r="L3437" s="11"/>
    </row>
    <row r="3438" spans="1:12" ht="16.149999999999999" customHeight="1" x14ac:dyDescent="0.25">
      <c r="A3438" s="9" t="s">
        <v>192</v>
      </c>
      <c r="B3438" s="7">
        <v>2025</v>
      </c>
      <c r="C3438" s="296" t="s">
        <v>34</v>
      </c>
      <c r="D3438" s="307">
        <v>1981</v>
      </c>
      <c r="E3438" s="307" t="s">
        <v>194</v>
      </c>
      <c r="F3438" s="65">
        <f t="shared" si="213"/>
        <v>44</v>
      </c>
      <c r="G3438" s="66" t="str">
        <f t="shared" si="214"/>
        <v>Pre1997</v>
      </c>
      <c r="H3438" s="67" t="str">
        <f t="shared" si="216"/>
        <v>2025-T7 Single Construction-44</v>
      </c>
      <c r="I3438" s="302">
        <v>5.9568586187863498E-5</v>
      </c>
      <c r="J3438" s="305">
        <f>VLOOKUP(H3438,T7_ReductionFactor!$G$10:$H$3591,2,FALSE)</f>
        <v>1</v>
      </c>
      <c r="K3438" s="75">
        <f t="shared" si="215"/>
        <v>5.9568586187863498E-5</v>
      </c>
      <c r="L3438" s="11"/>
    </row>
    <row r="3439" spans="1:12" ht="16.149999999999999" customHeight="1" x14ac:dyDescent="0.25">
      <c r="A3439" s="9" t="s">
        <v>192</v>
      </c>
      <c r="B3439" s="7">
        <v>2025</v>
      </c>
      <c r="C3439" s="296" t="s">
        <v>35</v>
      </c>
      <c r="D3439" s="307">
        <v>2026</v>
      </c>
      <c r="E3439" s="307" t="s">
        <v>194</v>
      </c>
      <c r="F3439" s="65">
        <f t="shared" si="213"/>
        <v>-1</v>
      </c>
      <c r="G3439" s="66" t="str">
        <f t="shared" si="214"/>
        <v>2013+</v>
      </c>
      <c r="H3439" s="67" t="str">
        <f t="shared" si="216"/>
        <v>2025-T7 SWCV--1</v>
      </c>
      <c r="I3439" s="302">
        <v>3.5066438362218699E-6</v>
      </c>
      <c r="J3439" s="305">
        <f>VLOOKUP(H3439,T7_ReductionFactor!$G$10:$H$3591,2,FALSE)</f>
        <v>0.99063723411041482</v>
      </c>
      <c r="K3439" s="75">
        <f t="shared" si="215"/>
        <v>3.4738119509251675E-6</v>
      </c>
      <c r="L3439" s="11"/>
    </row>
    <row r="3440" spans="1:12" ht="16.149999999999999" customHeight="1" x14ac:dyDescent="0.25">
      <c r="A3440" s="9" t="s">
        <v>192</v>
      </c>
      <c r="B3440" s="7">
        <v>2025</v>
      </c>
      <c r="C3440" s="296" t="s">
        <v>35</v>
      </c>
      <c r="D3440" s="307">
        <v>2025</v>
      </c>
      <c r="E3440" s="307" t="s">
        <v>194</v>
      </c>
      <c r="F3440" s="65">
        <f t="shared" si="213"/>
        <v>0</v>
      </c>
      <c r="G3440" s="66" t="str">
        <f t="shared" si="214"/>
        <v>2013+</v>
      </c>
      <c r="H3440" s="67" t="str">
        <f t="shared" si="216"/>
        <v>2025-T7 SWCV-0</v>
      </c>
      <c r="I3440" s="302">
        <v>7.3374595846086602E-5</v>
      </c>
      <c r="J3440" s="305">
        <f>VLOOKUP(H3440,T7_ReductionFactor!$G$10:$H$3591,2,FALSE)</f>
        <v>0.96988988984105828</v>
      </c>
      <c r="K3440" s="75">
        <f t="shared" si="215"/>
        <v>7.1165278682293104E-5</v>
      </c>
      <c r="L3440" s="11"/>
    </row>
    <row r="3441" spans="1:12" ht="16.149999999999999" customHeight="1" x14ac:dyDescent="0.25">
      <c r="A3441" s="9" t="s">
        <v>192</v>
      </c>
      <c r="B3441" s="7">
        <v>2025</v>
      </c>
      <c r="C3441" s="296" t="s">
        <v>35</v>
      </c>
      <c r="D3441" s="307">
        <v>2024</v>
      </c>
      <c r="E3441" s="307" t="s">
        <v>194</v>
      </c>
      <c r="F3441" s="65">
        <f t="shared" si="213"/>
        <v>1</v>
      </c>
      <c r="G3441" s="66" t="str">
        <f t="shared" si="214"/>
        <v>2013+</v>
      </c>
      <c r="H3441" s="67" t="str">
        <f t="shared" si="216"/>
        <v>2025-T7 SWCV-1</v>
      </c>
      <c r="I3441" s="302">
        <v>9.9956120302528495E-5</v>
      </c>
      <c r="J3441" s="305">
        <f>VLOOKUP(H3441,T7_ReductionFactor!$G$10:$H$3591,2,FALSE)</f>
        <v>0.95127349249769633</v>
      </c>
      <c r="K3441" s="75">
        <f t="shared" si="215"/>
        <v>9.5085607656706178E-5</v>
      </c>
      <c r="L3441" s="11"/>
    </row>
    <row r="3442" spans="1:12" ht="16.149999999999999" customHeight="1" x14ac:dyDescent="0.25">
      <c r="A3442" s="9" t="s">
        <v>192</v>
      </c>
      <c r="B3442" s="7">
        <v>2025</v>
      </c>
      <c r="C3442" s="296" t="s">
        <v>35</v>
      </c>
      <c r="D3442" s="307">
        <v>2023</v>
      </c>
      <c r="E3442" s="307" t="s">
        <v>194</v>
      </c>
      <c r="F3442" s="65">
        <f t="shared" si="213"/>
        <v>2</v>
      </c>
      <c r="G3442" s="66" t="str">
        <f t="shared" si="214"/>
        <v>2013+</v>
      </c>
      <c r="H3442" s="67" t="str">
        <f t="shared" si="216"/>
        <v>2025-T7 SWCV-2</v>
      </c>
      <c r="I3442" s="302">
        <v>1.0278363077626399E-4</v>
      </c>
      <c r="J3442" s="305">
        <f>VLOOKUP(H3442,T7_ReductionFactor!$G$10:$H$3591,2,FALSE)</f>
        <v>0.9344757760408986</v>
      </c>
      <c r="K3442" s="75">
        <f t="shared" si="215"/>
        <v>9.6048813133950485E-5</v>
      </c>
      <c r="L3442" s="11"/>
    </row>
    <row r="3443" spans="1:12" ht="16.149999999999999" customHeight="1" x14ac:dyDescent="0.25">
      <c r="A3443" s="9" t="s">
        <v>192</v>
      </c>
      <c r="B3443" s="7">
        <v>2025</v>
      </c>
      <c r="C3443" s="296" t="s">
        <v>35</v>
      </c>
      <c r="D3443" s="307">
        <v>2022</v>
      </c>
      <c r="E3443" s="307" t="s">
        <v>194</v>
      </c>
      <c r="F3443" s="65">
        <f t="shared" si="213"/>
        <v>3</v>
      </c>
      <c r="G3443" s="66" t="str">
        <f t="shared" si="214"/>
        <v>2013+</v>
      </c>
      <c r="H3443" s="67" t="str">
        <f t="shared" si="216"/>
        <v>2025-T7 SWCV-3</v>
      </c>
      <c r="I3443" s="302">
        <v>1.00481725557274E-4</v>
      </c>
      <c r="J3443" s="305">
        <f>VLOOKUP(H3443,T7_ReductionFactor!$G$10:$H$3591,2,FALSE)</f>
        <v>0.91924264506566922</v>
      </c>
      <c r="K3443" s="75">
        <f t="shared" si="215"/>
        <v>9.2367087182031212E-5</v>
      </c>
      <c r="L3443" s="11"/>
    </row>
    <row r="3444" spans="1:12" ht="16.149999999999999" customHeight="1" x14ac:dyDescent="0.25">
      <c r="A3444" s="9" t="s">
        <v>192</v>
      </c>
      <c r="B3444" s="7">
        <v>2025</v>
      </c>
      <c r="C3444" s="296" t="s">
        <v>35</v>
      </c>
      <c r="D3444" s="307">
        <v>2021</v>
      </c>
      <c r="E3444" s="307" t="s">
        <v>194</v>
      </c>
      <c r="F3444" s="65">
        <f t="shared" si="213"/>
        <v>4</v>
      </c>
      <c r="G3444" s="66" t="str">
        <f t="shared" si="214"/>
        <v>2013+</v>
      </c>
      <c r="H3444" s="67" t="str">
        <f t="shared" si="216"/>
        <v>2025-T7 SWCV-4</v>
      </c>
      <c r="I3444" s="302">
        <v>1.11420168572315E-4</v>
      </c>
      <c r="J3444" s="305">
        <f>VLOOKUP(H3444,T7_ReductionFactor!$G$10:$H$3591,2,FALSE)</f>
        <v>0.90536523212760445</v>
      </c>
      <c r="K3444" s="75">
        <f t="shared" si="215"/>
        <v>1.0087594678317078E-4</v>
      </c>
      <c r="L3444" s="11"/>
    </row>
    <row r="3445" spans="1:12" ht="16.149999999999999" customHeight="1" x14ac:dyDescent="0.25">
      <c r="A3445" s="9" t="s">
        <v>192</v>
      </c>
      <c r="B3445" s="7">
        <v>2025</v>
      </c>
      <c r="C3445" s="296" t="s">
        <v>35</v>
      </c>
      <c r="D3445" s="307">
        <v>2020</v>
      </c>
      <c r="E3445" s="307" t="s">
        <v>194</v>
      </c>
      <c r="F3445" s="65">
        <f t="shared" si="213"/>
        <v>5</v>
      </c>
      <c r="G3445" s="66" t="str">
        <f t="shared" si="214"/>
        <v>2013+</v>
      </c>
      <c r="H3445" s="67" t="str">
        <f t="shared" si="216"/>
        <v>2025-T7 SWCV-5</v>
      </c>
      <c r="I3445" s="302">
        <v>1.04599687156301E-4</v>
      </c>
      <c r="J3445" s="305">
        <f>VLOOKUP(H3445,T7_ReductionFactor!$G$10:$H$3591,2,FALSE)</f>
        <v>0.89267026346463696</v>
      </c>
      <c r="K3445" s="75">
        <f t="shared" si="215"/>
        <v>9.3373030292133807E-5</v>
      </c>
      <c r="L3445" s="11"/>
    </row>
    <row r="3446" spans="1:12" ht="16.149999999999999" customHeight="1" x14ac:dyDescent="0.25">
      <c r="A3446" s="9" t="s">
        <v>192</v>
      </c>
      <c r="B3446" s="7">
        <v>2025</v>
      </c>
      <c r="C3446" s="296" t="s">
        <v>35</v>
      </c>
      <c r="D3446" s="307">
        <v>2019</v>
      </c>
      <c r="E3446" s="307" t="s">
        <v>194</v>
      </c>
      <c r="F3446" s="65">
        <f t="shared" si="213"/>
        <v>6</v>
      </c>
      <c r="G3446" s="66" t="str">
        <f t="shared" si="214"/>
        <v>2013+</v>
      </c>
      <c r="H3446" s="67" t="str">
        <f t="shared" si="216"/>
        <v>2025-T7 SWCV-6</v>
      </c>
      <c r="I3446" s="302">
        <v>1.06436253408184E-4</v>
      </c>
      <c r="J3446" s="305">
        <f>VLOOKUP(H3446,T7_ReductionFactor!$G$10:$H$3591,2,FALSE)</f>
        <v>0.88101278679311279</v>
      </c>
      <c r="K3446" s="75">
        <f t="shared" si="215"/>
        <v>9.3771700230962129E-5</v>
      </c>
      <c r="L3446" s="11"/>
    </row>
    <row r="3447" spans="1:12" ht="16.149999999999999" customHeight="1" x14ac:dyDescent="0.25">
      <c r="A3447" s="9" t="s">
        <v>192</v>
      </c>
      <c r="B3447" s="7">
        <v>2025</v>
      </c>
      <c r="C3447" s="296" t="s">
        <v>35</v>
      </c>
      <c r="D3447" s="307">
        <v>2018</v>
      </c>
      <c r="E3447" s="307" t="s">
        <v>194</v>
      </c>
      <c r="F3447" s="65">
        <f t="shared" si="213"/>
        <v>7</v>
      </c>
      <c r="G3447" s="66" t="str">
        <f t="shared" si="214"/>
        <v>2013+</v>
      </c>
      <c r="H3447" s="67" t="str">
        <f t="shared" si="216"/>
        <v>2025-T7 SWCV-7</v>
      </c>
      <c r="I3447" s="302">
        <v>5.7547720156073003E-5</v>
      </c>
      <c r="J3447" s="305">
        <f>VLOOKUP(H3447,T7_ReductionFactor!$G$10:$H$3591,2,FALSE)</f>
        <v>0.87027061206351364</v>
      </c>
      <c r="K3447" s="75">
        <f t="shared" si="215"/>
        <v>5.0082089643085455E-5</v>
      </c>
      <c r="L3447" s="11"/>
    </row>
    <row r="3448" spans="1:12" ht="16.149999999999999" customHeight="1" x14ac:dyDescent="0.25">
      <c r="A3448" s="9" t="s">
        <v>192</v>
      </c>
      <c r="B3448" s="7">
        <v>2025</v>
      </c>
      <c r="C3448" s="296" t="s">
        <v>35</v>
      </c>
      <c r="D3448" s="307">
        <v>2017</v>
      </c>
      <c r="E3448" s="307" t="s">
        <v>194</v>
      </c>
      <c r="F3448" s="65">
        <f t="shared" si="213"/>
        <v>8</v>
      </c>
      <c r="G3448" s="66" t="str">
        <f t="shared" si="214"/>
        <v>2013+</v>
      </c>
      <c r="H3448" s="67" t="str">
        <f t="shared" si="216"/>
        <v>2025-T7 SWCV-8</v>
      </c>
      <c r="I3448" s="302">
        <v>2.2236936989497501E-4</v>
      </c>
      <c r="J3448" s="305">
        <f>VLOOKUP(H3448,T7_ReductionFactor!$G$10:$H$3591,2,FALSE)</f>
        <v>0.86034001222446888</v>
      </c>
      <c r="K3448" s="75">
        <f t="shared" si="215"/>
        <v>1.9131326641379026E-4</v>
      </c>
      <c r="L3448" s="11"/>
    </row>
    <row r="3449" spans="1:12" ht="16.149999999999999" customHeight="1" x14ac:dyDescent="0.25">
      <c r="A3449" s="9" t="s">
        <v>192</v>
      </c>
      <c r="B3449" s="7">
        <v>2025</v>
      </c>
      <c r="C3449" s="296" t="s">
        <v>35</v>
      </c>
      <c r="D3449" s="307">
        <v>2016</v>
      </c>
      <c r="E3449" s="307" t="s">
        <v>194</v>
      </c>
      <c r="F3449" s="65">
        <f t="shared" si="213"/>
        <v>9</v>
      </c>
      <c r="G3449" s="66" t="str">
        <f t="shared" si="214"/>
        <v>2013+</v>
      </c>
      <c r="H3449" s="67" t="str">
        <f t="shared" si="216"/>
        <v>2025-T7 SWCV-9</v>
      </c>
      <c r="I3449" s="302">
        <v>1.7389156867433101E-4</v>
      </c>
      <c r="J3449" s="305">
        <f>VLOOKUP(H3449,T7_ReductionFactor!$G$10:$H$3591,2,FALSE)</f>
        <v>0.85113236294365902</v>
      </c>
      <c r="K3449" s="75">
        <f t="shared" si="215"/>
        <v>1.480047417417629E-4</v>
      </c>
      <c r="L3449" s="11"/>
    </row>
    <row r="3450" spans="1:12" ht="16.149999999999999" customHeight="1" x14ac:dyDescent="0.25">
      <c r="A3450" s="9" t="s">
        <v>192</v>
      </c>
      <c r="B3450" s="7">
        <v>2025</v>
      </c>
      <c r="C3450" s="296" t="s">
        <v>35</v>
      </c>
      <c r="D3450" s="307">
        <v>2015</v>
      </c>
      <c r="E3450" s="307" t="s">
        <v>194</v>
      </c>
      <c r="F3450" s="65">
        <f t="shared" si="213"/>
        <v>10</v>
      </c>
      <c r="G3450" s="66" t="str">
        <f t="shared" si="214"/>
        <v>2013+</v>
      </c>
      <c r="H3450" s="67" t="str">
        <f t="shared" si="216"/>
        <v>2025-T7 SWCV-10</v>
      </c>
      <c r="I3450" s="302">
        <v>1.21405364078952E-4</v>
      </c>
      <c r="J3450" s="305">
        <f>VLOOKUP(H3450,T7_ReductionFactor!$G$10:$H$3591,2,FALSE)</f>
        <v>0.84257149044121238</v>
      </c>
      <c r="K3450" s="75">
        <f t="shared" si="215"/>
        <v>1.0229269855956061E-4</v>
      </c>
      <c r="L3450" s="11"/>
    </row>
    <row r="3451" spans="1:12" ht="16.149999999999999" customHeight="1" x14ac:dyDescent="0.25">
      <c r="A3451" s="9" t="s">
        <v>192</v>
      </c>
      <c r="B3451" s="7">
        <v>2025</v>
      </c>
      <c r="C3451" s="296" t="s">
        <v>35</v>
      </c>
      <c r="D3451" s="307">
        <v>2014</v>
      </c>
      <c r="E3451" s="307" t="s">
        <v>194</v>
      </c>
      <c r="F3451" s="65">
        <f t="shared" si="213"/>
        <v>11</v>
      </c>
      <c r="G3451" s="66" t="str">
        <f t="shared" si="214"/>
        <v>2013+</v>
      </c>
      <c r="H3451" s="67" t="str">
        <f t="shared" si="216"/>
        <v>2025-T7 SWCV-11</v>
      </c>
      <c r="I3451" s="302">
        <v>7.9779250217696805E-5</v>
      </c>
      <c r="J3451" s="305">
        <f>VLOOKUP(H3451,T7_ReductionFactor!$G$10:$H$3591,2,FALSE)</f>
        <v>0.83459155925164508</v>
      </c>
      <c r="K3451" s="75">
        <f t="shared" si="215"/>
        <v>6.6583088835114716E-5</v>
      </c>
      <c r="L3451" s="11"/>
    </row>
    <row r="3452" spans="1:12" ht="16.149999999999999" customHeight="1" x14ac:dyDescent="0.25">
      <c r="A3452" s="9" t="s">
        <v>192</v>
      </c>
      <c r="B3452" s="7">
        <v>2025</v>
      </c>
      <c r="C3452" s="296" t="s">
        <v>35</v>
      </c>
      <c r="D3452" s="307">
        <v>2013</v>
      </c>
      <c r="E3452" s="307" t="s">
        <v>194</v>
      </c>
      <c r="F3452" s="65">
        <f t="shared" si="213"/>
        <v>12</v>
      </c>
      <c r="G3452" s="66" t="str">
        <f t="shared" si="214"/>
        <v>2010-12</v>
      </c>
      <c r="H3452" s="67" t="str">
        <f t="shared" si="216"/>
        <v>2025-T7 SWCV-12</v>
      </c>
      <c r="I3452" s="302">
        <v>1.1170866730454601E-4</v>
      </c>
      <c r="J3452" s="305">
        <f>VLOOKUP(H3452,T7_ReductionFactor!$G$10:$H$3591,2,FALSE)</f>
        <v>0.78688713277974187</v>
      </c>
      <c r="K3452" s="75">
        <f t="shared" si="215"/>
        <v>8.7902112921920309E-5</v>
      </c>
      <c r="L3452" s="11"/>
    </row>
    <row r="3453" spans="1:12" ht="16.149999999999999" customHeight="1" x14ac:dyDescent="0.25">
      <c r="A3453" s="9" t="s">
        <v>192</v>
      </c>
      <c r="B3453" s="7">
        <v>2025</v>
      </c>
      <c r="C3453" s="296" t="s">
        <v>35</v>
      </c>
      <c r="D3453" s="307">
        <v>2012</v>
      </c>
      <c r="E3453" s="307" t="s">
        <v>194</v>
      </c>
      <c r="F3453" s="65">
        <f t="shared" si="213"/>
        <v>13</v>
      </c>
      <c r="G3453" s="66" t="str">
        <f t="shared" si="214"/>
        <v>2010-12</v>
      </c>
      <c r="H3453" s="67" t="str">
        <f t="shared" si="216"/>
        <v>2025-T7 SWCV-13</v>
      </c>
      <c r="I3453" s="302">
        <v>6.3140446680837306E-5</v>
      </c>
      <c r="J3453" s="305">
        <f>VLOOKUP(H3453,T7_ReductionFactor!$G$10:$H$3591,2,FALSE)</f>
        <v>0.77999622119908818</v>
      </c>
      <c r="K3453" s="75">
        <f t="shared" si="215"/>
        <v>4.9249309815875607E-5</v>
      </c>
      <c r="L3453" s="11"/>
    </row>
    <row r="3454" spans="1:12" ht="16.149999999999999" customHeight="1" x14ac:dyDescent="0.25">
      <c r="A3454" s="9" t="s">
        <v>192</v>
      </c>
      <c r="B3454" s="7">
        <v>2025</v>
      </c>
      <c r="C3454" s="296" t="s">
        <v>35</v>
      </c>
      <c r="D3454" s="307">
        <v>2011</v>
      </c>
      <c r="E3454" s="307" t="s">
        <v>194</v>
      </c>
      <c r="F3454" s="65">
        <f t="shared" si="213"/>
        <v>14</v>
      </c>
      <c r="G3454" s="66" t="str">
        <f t="shared" si="214"/>
        <v>2010-12</v>
      </c>
      <c r="H3454" s="67" t="str">
        <f t="shared" si="216"/>
        <v>2025-T7 SWCV-14</v>
      </c>
      <c r="I3454" s="302">
        <v>1.1016049984118599E-4</v>
      </c>
      <c r="J3454" s="305">
        <f>VLOOKUP(H3454,T7_ReductionFactor!$G$10:$H$3591,2,FALSE)</f>
        <v>0.77362610285977906</v>
      </c>
      <c r="K3454" s="75">
        <f t="shared" si="215"/>
        <v>8.5223038181222026E-5</v>
      </c>
      <c r="L3454" s="11"/>
    </row>
    <row r="3455" spans="1:12" ht="16.149999999999999" customHeight="1" x14ac:dyDescent="0.25">
      <c r="A3455" s="9" t="s">
        <v>192</v>
      </c>
      <c r="B3455" s="7">
        <v>2025</v>
      </c>
      <c r="C3455" s="296" t="s">
        <v>35</v>
      </c>
      <c r="D3455" s="307">
        <v>2010</v>
      </c>
      <c r="E3455" s="307" t="s">
        <v>194</v>
      </c>
      <c r="F3455" s="65">
        <f t="shared" si="213"/>
        <v>15</v>
      </c>
      <c r="G3455" s="66" t="str">
        <f t="shared" si="214"/>
        <v>2007-09</v>
      </c>
      <c r="H3455" s="67" t="str">
        <f t="shared" si="216"/>
        <v>2025-T7 SWCV-15</v>
      </c>
      <c r="I3455" s="302">
        <v>9.4849464242371595E-5</v>
      </c>
      <c r="J3455" s="305">
        <f>VLOOKUP(H3455,T7_ReductionFactor!$G$10:$H$3591,2,FALSE)</f>
        <v>0.83110064144519458</v>
      </c>
      <c r="K3455" s="75">
        <f t="shared" si="215"/>
        <v>7.882945057256808E-5</v>
      </c>
      <c r="L3455" s="11"/>
    </row>
    <row r="3456" spans="1:12" ht="16.149999999999999" customHeight="1" x14ac:dyDescent="0.25">
      <c r="A3456" s="9" t="s">
        <v>192</v>
      </c>
      <c r="B3456" s="7">
        <v>2025</v>
      </c>
      <c r="C3456" s="296" t="s">
        <v>35</v>
      </c>
      <c r="D3456" s="307">
        <v>2009</v>
      </c>
      <c r="E3456" s="307" t="s">
        <v>194</v>
      </c>
      <c r="F3456" s="65">
        <f t="shared" si="213"/>
        <v>16</v>
      </c>
      <c r="G3456" s="66" t="str">
        <f t="shared" si="214"/>
        <v>2007-09</v>
      </c>
      <c r="H3456" s="67" t="str">
        <f t="shared" si="216"/>
        <v>2025-T7 SWCV-16</v>
      </c>
      <c r="I3456" s="302">
        <v>7.7521732840974298E-5</v>
      </c>
      <c r="J3456" s="305">
        <f>VLOOKUP(H3456,T7_ReductionFactor!$G$10:$H$3591,2,FALSE)</f>
        <v>0.82514355451249832</v>
      </c>
      <c r="K3456" s="75">
        <f t="shared" si="215"/>
        <v>6.3966558188369811E-5</v>
      </c>
      <c r="L3456" s="11"/>
    </row>
    <row r="3457" spans="1:12" ht="16.149999999999999" customHeight="1" x14ac:dyDescent="0.25">
      <c r="A3457" s="9" t="s">
        <v>192</v>
      </c>
      <c r="B3457" s="7">
        <v>2025</v>
      </c>
      <c r="C3457" s="296" t="s">
        <v>35</v>
      </c>
      <c r="D3457" s="307">
        <v>2008</v>
      </c>
      <c r="E3457" s="307" t="s">
        <v>194</v>
      </c>
      <c r="F3457" s="65">
        <f t="shared" si="213"/>
        <v>17</v>
      </c>
      <c r="G3457" s="66" t="str">
        <f t="shared" si="214"/>
        <v>2007-09</v>
      </c>
      <c r="H3457" s="67" t="str">
        <f t="shared" si="216"/>
        <v>2025-T7 SWCV-17</v>
      </c>
      <c r="I3457" s="302">
        <v>1.6664320539705999E-4</v>
      </c>
      <c r="J3457" s="305">
        <f>VLOOKUP(H3457,T7_ReductionFactor!$G$10:$H$3591,2,FALSE)</f>
        <v>0.81946765209169159</v>
      </c>
      <c r="K3457" s="75">
        <f t="shared" si="215"/>
        <v>1.3655871626376225E-4</v>
      </c>
      <c r="L3457" s="11"/>
    </row>
    <row r="3458" spans="1:12" ht="16.149999999999999" customHeight="1" x14ac:dyDescent="0.25">
      <c r="A3458" s="9" t="s">
        <v>192</v>
      </c>
      <c r="B3458" s="7">
        <v>2025</v>
      </c>
      <c r="C3458" s="296" t="s">
        <v>35</v>
      </c>
      <c r="D3458" s="307">
        <v>2007</v>
      </c>
      <c r="E3458" s="307" t="s">
        <v>194</v>
      </c>
      <c r="F3458" s="65">
        <f t="shared" si="213"/>
        <v>18</v>
      </c>
      <c r="G3458" s="66" t="str">
        <f t="shared" si="214"/>
        <v>1997-06</v>
      </c>
      <c r="H3458" s="67" t="str">
        <f t="shared" si="216"/>
        <v>2025-T7 SWCV-18</v>
      </c>
      <c r="I3458" s="302">
        <v>2.4413748334791899E-4</v>
      </c>
      <c r="J3458" s="305">
        <f>VLOOKUP(H3458,T7_ReductionFactor!$G$10:$H$3591,2,FALSE)</f>
        <v>0.91170462010680497</v>
      </c>
      <c r="K3458" s="75">
        <f t="shared" si="215"/>
        <v>2.225812715095459E-4</v>
      </c>
      <c r="L3458" s="11"/>
    </row>
    <row r="3459" spans="1:12" ht="16.149999999999999" customHeight="1" x14ac:dyDescent="0.25">
      <c r="A3459" s="9" t="s">
        <v>192</v>
      </c>
      <c r="B3459" s="7">
        <v>2025</v>
      </c>
      <c r="C3459" s="296" t="s">
        <v>35</v>
      </c>
      <c r="D3459" s="307">
        <v>2006</v>
      </c>
      <c r="E3459" s="307" t="s">
        <v>194</v>
      </c>
      <c r="F3459" s="65">
        <f t="shared" si="213"/>
        <v>19</v>
      </c>
      <c r="G3459" s="66" t="str">
        <f t="shared" si="214"/>
        <v>1997-06</v>
      </c>
      <c r="H3459" s="67" t="str">
        <f t="shared" si="216"/>
        <v>2025-T7 SWCV-19</v>
      </c>
      <c r="I3459" s="302">
        <v>3.4607895645994899E-4</v>
      </c>
      <c r="J3459" s="305">
        <f>VLOOKUP(H3459,T7_ReductionFactor!$G$10:$H$3591,2,FALSE)</f>
        <v>0.90865331497239299</v>
      </c>
      <c r="K3459" s="75">
        <f t="shared" si="215"/>
        <v>3.1446579102951911E-4</v>
      </c>
      <c r="L3459" s="11"/>
    </row>
    <row r="3460" spans="1:12" ht="16.149999999999999" customHeight="1" x14ac:dyDescent="0.25">
      <c r="A3460" s="9" t="s">
        <v>192</v>
      </c>
      <c r="B3460" s="7">
        <v>2025</v>
      </c>
      <c r="C3460" s="296" t="s">
        <v>35</v>
      </c>
      <c r="D3460" s="307">
        <v>2005</v>
      </c>
      <c r="E3460" s="307" t="s">
        <v>194</v>
      </c>
      <c r="F3460" s="65">
        <f t="shared" si="213"/>
        <v>20</v>
      </c>
      <c r="G3460" s="66" t="str">
        <f t="shared" si="214"/>
        <v>1997-06</v>
      </c>
      <c r="H3460" s="67" t="str">
        <f t="shared" si="216"/>
        <v>2025-T7 SWCV-20</v>
      </c>
      <c r="I3460" s="302">
        <v>2.6264370876744102E-4</v>
      </c>
      <c r="J3460" s="305">
        <f>VLOOKUP(H3460,T7_ReductionFactor!$G$10:$H$3591,2,FALSE)</f>
        <v>0.90569878959087302</v>
      </c>
      <c r="K3460" s="75">
        <f t="shared" si="215"/>
        <v>2.378760891243291E-4</v>
      </c>
      <c r="L3460" s="11"/>
    </row>
    <row r="3461" spans="1:12" ht="16.149999999999999" customHeight="1" x14ac:dyDescent="0.25">
      <c r="A3461" s="9" t="s">
        <v>192</v>
      </c>
      <c r="B3461" s="7">
        <v>2025</v>
      </c>
      <c r="C3461" s="296" t="s">
        <v>35</v>
      </c>
      <c r="D3461" s="307">
        <v>2004</v>
      </c>
      <c r="E3461" s="307" t="s">
        <v>194</v>
      </c>
      <c r="F3461" s="65">
        <f t="shared" si="213"/>
        <v>21</v>
      </c>
      <c r="G3461" s="66" t="str">
        <f t="shared" si="214"/>
        <v>1997-06</v>
      </c>
      <c r="H3461" s="67" t="str">
        <f t="shared" si="216"/>
        <v>2025-T7 SWCV-21</v>
      </c>
      <c r="I3461" s="302">
        <v>1.4424542314894499E-4</v>
      </c>
      <c r="J3461" s="305">
        <f>VLOOKUP(H3461,T7_ReductionFactor!$G$10:$H$3591,2,FALSE)</f>
        <v>0.90283651142571908</v>
      </c>
      <c r="K3461" s="75">
        <f t="shared" si="215"/>
        <v>1.3023003462492015E-4</v>
      </c>
      <c r="L3461" s="11"/>
    </row>
    <row r="3462" spans="1:12" ht="16.149999999999999" customHeight="1" x14ac:dyDescent="0.25">
      <c r="A3462" s="9" t="s">
        <v>192</v>
      </c>
      <c r="B3462" s="7">
        <v>2025</v>
      </c>
      <c r="C3462" s="296" t="s">
        <v>35</v>
      </c>
      <c r="D3462" s="307">
        <v>2003</v>
      </c>
      <c r="E3462" s="307" t="s">
        <v>194</v>
      </c>
      <c r="F3462" s="65">
        <f t="shared" si="213"/>
        <v>22</v>
      </c>
      <c r="G3462" s="66" t="str">
        <f t="shared" si="214"/>
        <v>1997-06</v>
      </c>
      <c r="H3462" s="67" t="str">
        <f t="shared" si="216"/>
        <v>2025-T7 SWCV-22</v>
      </c>
      <c r="I3462" s="302">
        <v>1.6776829992674601E-4</v>
      </c>
      <c r="J3462" s="305">
        <f>VLOOKUP(H3462,T7_ReductionFactor!$G$10:$H$3591,2,FALSE)</f>
        <v>0.93607875465943713</v>
      </c>
      <c r="K3462" s="75">
        <f t="shared" si="215"/>
        <v>1.5704434126675933E-4</v>
      </c>
      <c r="L3462" s="11"/>
    </row>
    <row r="3463" spans="1:12" ht="16.149999999999999" customHeight="1" x14ac:dyDescent="0.25">
      <c r="A3463" s="9" t="s">
        <v>192</v>
      </c>
      <c r="B3463" s="7">
        <v>2025</v>
      </c>
      <c r="C3463" s="296" t="s">
        <v>35</v>
      </c>
      <c r="D3463" s="307">
        <v>2002</v>
      </c>
      <c r="E3463" s="307" t="s">
        <v>194</v>
      </c>
      <c r="F3463" s="65">
        <f t="shared" si="213"/>
        <v>23</v>
      </c>
      <c r="G3463" s="66" t="str">
        <f t="shared" si="214"/>
        <v>1997-06</v>
      </c>
      <c r="H3463" s="67" t="str">
        <f t="shared" si="216"/>
        <v>2025-T7 SWCV-23</v>
      </c>
      <c r="I3463" s="302">
        <v>1.2331858321041299E-4</v>
      </c>
      <c r="J3463" s="305">
        <f>VLOOKUP(H3463,T7_ReductionFactor!$G$10:$H$3591,2,FALSE)</f>
        <v>0.93444120689516075</v>
      </c>
      <c r="K3463" s="75">
        <f t="shared" si="215"/>
        <v>1.1523396572773962E-4</v>
      </c>
      <c r="L3463" s="11"/>
    </row>
    <row r="3464" spans="1:12" ht="16.149999999999999" customHeight="1" x14ac:dyDescent="0.25">
      <c r="A3464" s="9" t="s">
        <v>192</v>
      </c>
      <c r="B3464" s="7">
        <v>2025</v>
      </c>
      <c r="C3464" s="296" t="s">
        <v>35</v>
      </c>
      <c r="D3464" s="307">
        <v>2001</v>
      </c>
      <c r="E3464" s="307" t="s">
        <v>194</v>
      </c>
      <c r="F3464" s="65">
        <f t="shared" si="213"/>
        <v>24</v>
      </c>
      <c r="G3464" s="66" t="str">
        <f t="shared" si="214"/>
        <v>1997-06</v>
      </c>
      <c r="H3464" s="67" t="str">
        <f t="shared" si="216"/>
        <v>2025-T7 SWCV-24</v>
      </c>
      <c r="I3464" s="302">
        <v>1.26933784547739E-4</v>
      </c>
      <c r="J3464" s="305">
        <f>VLOOKUP(H3464,T7_ReductionFactor!$G$10:$H$3591,2,FALSE)</f>
        <v>0.93285646166426039</v>
      </c>
      <c r="K3464" s="75">
        <f t="shared" si="215"/>
        <v>1.1841100111885738E-4</v>
      </c>
      <c r="L3464" s="11"/>
    </row>
    <row r="3465" spans="1:12" ht="16.149999999999999" customHeight="1" x14ac:dyDescent="0.25">
      <c r="A3465" s="9" t="s">
        <v>192</v>
      </c>
      <c r="B3465" s="7">
        <v>2025</v>
      </c>
      <c r="C3465" s="296" t="s">
        <v>35</v>
      </c>
      <c r="D3465" s="307">
        <v>2000</v>
      </c>
      <c r="E3465" s="307" t="s">
        <v>194</v>
      </c>
      <c r="F3465" s="65">
        <f t="shared" ref="F3465:F3528" si="217">B3465-D3465</f>
        <v>25</v>
      </c>
      <c r="G3465" s="66" t="str">
        <f t="shared" ref="G3465:G3528" si="218">IF(D3465&lt;1998,"Pre1997",IF(D3465&lt;2008,"1997-06",IF(D3465&lt;2011,"2007-09",IF(D3465&lt;2014,"2010-12","2013+"))))</f>
        <v>1997-06</v>
      </c>
      <c r="H3465" s="67" t="str">
        <f t="shared" si="216"/>
        <v>2025-T7 SWCV-25</v>
      </c>
      <c r="I3465" s="302">
        <v>8.5549689287620298E-5</v>
      </c>
      <c r="J3465" s="305">
        <f>VLOOKUP(H3465,T7_ReductionFactor!$G$10:$H$3591,2,FALSE)</f>
        <v>0.93132200557166323</v>
      </c>
      <c r="K3465" s="75">
        <f t="shared" ref="K3465:K3528" si="219">I3465*J3465</f>
        <v>7.9674308203379169E-5</v>
      </c>
      <c r="L3465" s="11"/>
    </row>
    <row r="3466" spans="1:12" ht="16.149999999999999" customHeight="1" x14ac:dyDescent="0.25">
      <c r="A3466" s="9" t="s">
        <v>192</v>
      </c>
      <c r="B3466" s="7">
        <v>2025</v>
      </c>
      <c r="C3466" s="296" t="s">
        <v>35</v>
      </c>
      <c r="D3466" s="307">
        <v>1999</v>
      </c>
      <c r="E3466" s="307" t="s">
        <v>194</v>
      </c>
      <c r="F3466" s="65">
        <f t="shared" si="217"/>
        <v>26</v>
      </c>
      <c r="G3466" s="66" t="str">
        <f t="shared" si="218"/>
        <v>1997-06</v>
      </c>
      <c r="H3466" s="67" t="str">
        <f t="shared" ref="H3466:H3529" si="220">CONCATENATE(B3466,"-",C3466,"-",F3466)</f>
        <v>2025-T7 SWCV-26</v>
      </c>
      <c r="I3466" s="302">
        <v>1.0412395839496E-4</v>
      </c>
      <c r="J3466" s="305">
        <f>VLOOKUP(H3466,T7_ReductionFactor!$G$10:$H$3591,2,FALSE)</f>
        <v>0.9298354822472954</v>
      </c>
      <c r="K3466" s="75">
        <f t="shared" si="219"/>
        <v>9.6818151067674951E-5</v>
      </c>
      <c r="L3466" s="11"/>
    </row>
    <row r="3467" spans="1:12" ht="16.149999999999999" customHeight="1" x14ac:dyDescent="0.25">
      <c r="A3467" s="9" t="s">
        <v>192</v>
      </c>
      <c r="B3467" s="7">
        <v>2025</v>
      </c>
      <c r="C3467" s="296" t="s">
        <v>35</v>
      </c>
      <c r="D3467" s="307">
        <v>1998</v>
      </c>
      <c r="E3467" s="307" t="s">
        <v>194</v>
      </c>
      <c r="F3467" s="65">
        <f t="shared" si="217"/>
        <v>27</v>
      </c>
      <c r="G3467" s="66" t="str">
        <f t="shared" si="218"/>
        <v>1997-06</v>
      </c>
      <c r="H3467" s="67" t="str">
        <f t="shared" si="220"/>
        <v>2025-T7 SWCV-27</v>
      </c>
      <c r="I3467" s="302">
        <v>4.4078626717579302E-5</v>
      </c>
      <c r="J3467" s="305">
        <f>VLOOKUP(H3467,T7_ReductionFactor!$G$10:$H$3591,2,FALSE)</f>
        <v>0.92839468027194505</v>
      </c>
      <c r="K3467" s="75">
        <f t="shared" si="219"/>
        <v>4.0922362558293452E-5</v>
      </c>
      <c r="L3467" s="11"/>
    </row>
    <row r="3468" spans="1:12" ht="16.149999999999999" customHeight="1" x14ac:dyDescent="0.25">
      <c r="A3468" s="9" t="s">
        <v>192</v>
      </c>
      <c r="B3468" s="7">
        <v>2025</v>
      </c>
      <c r="C3468" s="296" t="s">
        <v>35</v>
      </c>
      <c r="D3468" s="307">
        <v>1997</v>
      </c>
      <c r="E3468" s="307" t="s">
        <v>194</v>
      </c>
      <c r="F3468" s="65">
        <f t="shared" si="217"/>
        <v>28</v>
      </c>
      <c r="G3468" s="66" t="str">
        <f t="shared" si="218"/>
        <v>Pre1997</v>
      </c>
      <c r="H3468" s="67" t="str">
        <f t="shared" si="220"/>
        <v>2025-T7 SWCV-28</v>
      </c>
      <c r="I3468" s="302">
        <v>3.0354382426187198E-5</v>
      </c>
      <c r="J3468" s="305">
        <f>VLOOKUP(H3468,T7_ReductionFactor!$G$10:$H$3591,2,FALSE)</f>
        <v>0.92699752220035192</v>
      </c>
      <c r="K3468" s="75">
        <f t="shared" si="219"/>
        <v>2.8138437296997438E-5</v>
      </c>
      <c r="L3468" s="11"/>
    </row>
    <row r="3469" spans="1:12" ht="16.149999999999999" customHeight="1" x14ac:dyDescent="0.25">
      <c r="A3469" s="9" t="s">
        <v>192</v>
      </c>
      <c r="B3469" s="7">
        <v>2025</v>
      </c>
      <c r="C3469" s="296" t="s">
        <v>35</v>
      </c>
      <c r="D3469" s="307">
        <v>1996</v>
      </c>
      <c r="E3469" s="307" t="s">
        <v>194</v>
      </c>
      <c r="F3469" s="65">
        <f t="shared" si="217"/>
        <v>29</v>
      </c>
      <c r="G3469" s="66" t="str">
        <f t="shared" si="218"/>
        <v>Pre1997</v>
      </c>
      <c r="H3469" s="67" t="str">
        <f t="shared" si="220"/>
        <v>2025-T7 SWCV-29</v>
      </c>
      <c r="I3469" s="302">
        <v>7.5524396142582703E-5</v>
      </c>
      <c r="J3469" s="305">
        <f>VLOOKUP(H3469,T7_ReductionFactor!$G$10:$H$3591,2,FALSE)</f>
        <v>0.92564205456693349</v>
      </c>
      <c r="K3469" s="75">
        <f t="shared" si="219"/>
        <v>6.9908557215347237E-5</v>
      </c>
      <c r="L3469" s="11"/>
    </row>
    <row r="3470" spans="1:12" ht="16.149999999999999" customHeight="1" x14ac:dyDescent="0.25">
      <c r="A3470" s="9" t="s">
        <v>192</v>
      </c>
      <c r="B3470" s="7">
        <v>2025</v>
      </c>
      <c r="C3470" s="296" t="s">
        <v>35</v>
      </c>
      <c r="D3470" s="307">
        <v>1995</v>
      </c>
      <c r="E3470" s="307" t="s">
        <v>194</v>
      </c>
      <c r="F3470" s="65">
        <f t="shared" si="217"/>
        <v>30</v>
      </c>
      <c r="G3470" s="66" t="str">
        <f t="shared" si="218"/>
        <v>Pre1997</v>
      </c>
      <c r="H3470" s="67" t="str">
        <f t="shared" si="220"/>
        <v>2025-T7 SWCV-30</v>
      </c>
      <c r="I3470" s="302">
        <v>7.1533081175342606E-5</v>
      </c>
      <c r="J3470" s="305">
        <f>VLOOKUP(H3470,T7_ReductionFactor!$G$10:$H$3591,2,FALSE)</f>
        <v>0.92432643877302745</v>
      </c>
      <c r="K3470" s="75">
        <f t="shared" si="219"/>
        <v>6.6119918177266323E-5</v>
      </c>
      <c r="L3470" s="11"/>
    </row>
    <row r="3471" spans="1:12" ht="16.149999999999999" customHeight="1" x14ac:dyDescent="0.25">
      <c r="A3471" s="9" t="s">
        <v>192</v>
      </c>
      <c r="B3471" s="7">
        <v>2025</v>
      </c>
      <c r="C3471" s="296" t="s">
        <v>35</v>
      </c>
      <c r="D3471" s="307">
        <v>1994</v>
      </c>
      <c r="E3471" s="307" t="s">
        <v>194</v>
      </c>
      <c r="F3471" s="65">
        <f t="shared" si="217"/>
        <v>31</v>
      </c>
      <c r="G3471" s="66" t="str">
        <f t="shared" si="218"/>
        <v>Pre1997</v>
      </c>
      <c r="H3471" s="67" t="str">
        <f t="shared" si="220"/>
        <v>2025-T7 SWCV-31</v>
      </c>
      <c r="I3471" s="302">
        <v>5.0288505660532499E-5</v>
      </c>
      <c r="J3471" s="305">
        <f>VLOOKUP(H3471,T7_ReductionFactor!$G$10:$H$3591,2,FALSE)</f>
        <v>0.92304894276625993</v>
      </c>
      <c r="K3471" s="75">
        <f t="shared" si="219"/>
        <v>4.6418751983249604E-5</v>
      </c>
      <c r="L3471" s="11"/>
    </row>
    <row r="3472" spans="1:12" ht="16.149999999999999" customHeight="1" x14ac:dyDescent="0.25">
      <c r="A3472" s="9" t="s">
        <v>192</v>
      </c>
      <c r="B3472" s="7">
        <v>2025</v>
      </c>
      <c r="C3472" s="296" t="s">
        <v>35</v>
      </c>
      <c r="D3472" s="307">
        <v>1993</v>
      </c>
      <c r="E3472" s="307" t="s">
        <v>194</v>
      </c>
      <c r="F3472" s="65">
        <f t="shared" si="217"/>
        <v>32</v>
      </c>
      <c r="G3472" s="66" t="str">
        <f t="shared" si="218"/>
        <v>Pre1997</v>
      </c>
      <c r="H3472" s="67" t="str">
        <f t="shared" si="220"/>
        <v>2025-T7 SWCV-32</v>
      </c>
      <c r="I3472" s="302">
        <v>8.0649638075116595E-5</v>
      </c>
      <c r="J3472" s="305">
        <f>VLOOKUP(H3472,T7_ReductionFactor!$G$10:$H$3591,2,FALSE)</f>
        <v>1</v>
      </c>
      <c r="K3472" s="75">
        <f t="shared" si="219"/>
        <v>8.0649638075116595E-5</v>
      </c>
      <c r="L3472" s="11"/>
    </row>
    <row r="3473" spans="1:12" ht="16.149999999999999" customHeight="1" x14ac:dyDescent="0.25">
      <c r="A3473" s="9" t="s">
        <v>192</v>
      </c>
      <c r="B3473" s="7">
        <v>2025</v>
      </c>
      <c r="C3473" s="296" t="s">
        <v>35</v>
      </c>
      <c r="D3473" s="307">
        <v>1992</v>
      </c>
      <c r="E3473" s="307" t="s">
        <v>194</v>
      </c>
      <c r="F3473" s="65">
        <f t="shared" si="217"/>
        <v>33</v>
      </c>
      <c r="G3473" s="66" t="str">
        <f t="shared" si="218"/>
        <v>Pre1997</v>
      </c>
      <c r="H3473" s="67" t="str">
        <f t="shared" si="220"/>
        <v>2025-T7 SWCV-33</v>
      </c>
      <c r="I3473" s="302">
        <v>5.9121557826240398E-5</v>
      </c>
      <c r="J3473" s="305">
        <f>VLOOKUP(H3473,T7_ReductionFactor!$G$10:$H$3591,2,FALSE)</f>
        <v>1</v>
      </c>
      <c r="K3473" s="75">
        <f t="shared" si="219"/>
        <v>5.9121557826240398E-5</v>
      </c>
      <c r="L3473" s="11"/>
    </row>
    <row r="3474" spans="1:12" ht="16.149999999999999" customHeight="1" x14ac:dyDescent="0.25">
      <c r="A3474" s="9" t="s">
        <v>192</v>
      </c>
      <c r="B3474" s="7">
        <v>2025</v>
      </c>
      <c r="C3474" s="296" t="s">
        <v>35</v>
      </c>
      <c r="D3474" s="307">
        <v>1991</v>
      </c>
      <c r="E3474" s="307" t="s">
        <v>194</v>
      </c>
      <c r="F3474" s="65">
        <f t="shared" si="217"/>
        <v>34</v>
      </c>
      <c r="G3474" s="66" t="str">
        <f t="shared" si="218"/>
        <v>Pre1997</v>
      </c>
      <c r="H3474" s="67" t="str">
        <f t="shared" si="220"/>
        <v>2025-T7 SWCV-34</v>
      </c>
      <c r="I3474" s="302">
        <v>7.3056332840926397E-5</v>
      </c>
      <c r="J3474" s="305">
        <f>VLOOKUP(H3474,T7_ReductionFactor!$G$10:$H$3591,2,FALSE)</f>
        <v>1</v>
      </c>
      <c r="K3474" s="75">
        <f t="shared" si="219"/>
        <v>7.3056332840926397E-5</v>
      </c>
      <c r="L3474" s="11"/>
    </row>
    <row r="3475" spans="1:12" ht="16.149999999999999" customHeight="1" x14ac:dyDescent="0.25">
      <c r="A3475" s="9" t="s">
        <v>192</v>
      </c>
      <c r="B3475" s="7">
        <v>2025</v>
      </c>
      <c r="C3475" s="296" t="s">
        <v>35</v>
      </c>
      <c r="D3475" s="307">
        <v>1990</v>
      </c>
      <c r="E3475" s="307" t="s">
        <v>194</v>
      </c>
      <c r="F3475" s="65">
        <f t="shared" si="217"/>
        <v>35</v>
      </c>
      <c r="G3475" s="66" t="str">
        <f t="shared" si="218"/>
        <v>Pre1997</v>
      </c>
      <c r="H3475" s="67" t="str">
        <f t="shared" si="220"/>
        <v>2025-T7 SWCV-35</v>
      </c>
      <c r="I3475" s="302">
        <v>1.08623115880083E-4</v>
      </c>
      <c r="J3475" s="305">
        <f>VLOOKUP(H3475,T7_ReductionFactor!$G$10:$H$3591,2,FALSE)</f>
        <v>1</v>
      </c>
      <c r="K3475" s="75">
        <f t="shared" si="219"/>
        <v>1.08623115880083E-4</v>
      </c>
      <c r="L3475" s="11"/>
    </row>
    <row r="3476" spans="1:12" ht="16.149999999999999" customHeight="1" x14ac:dyDescent="0.25">
      <c r="A3476" s="9" t="s">
        <v>192</v>
      </c>
      <c r="B3476" s="7">
        <v>2025</v>
      </c>
      <c r="C3476" s="296" t="s">
        <v>35</v>
      </c>
      <c r="D3476" s="307">
        <v>1989</v>
      </c>
      <c r="E3476" s="307" t="s">
        <v>194</v>
      </c>
      <c r="F3476" s="65">
        <f t="shared" si="217"/>
        <v>36</v>
      </c>
      <c r="G3476" s="66" t="str">
        <f t="shared" si="218"/>
        <v>Pre1997</v>
      </c>
      <c r="H3476" s="67" t="str">
        <f t="shared" si="220"/>
        <v>2025-T7 SWCV-36</v>
      </c>
      <c r="I3476" s="302">
        <v>1.91656382949846E-4</v>
      </c>
      <c r="J3476" s="305">
        <f>VLOOKUP(H3476,T7_ReductionFactor!$G$10:$H$3591,2,FALSE)</f>
        <v>1</v>
      </c>
      <c r="K3476" s="75">
        <f t="shared" si="219"/>
        <v>1.91656382949846E-4</v>
      </c>
      <c r="L3476" s="11"/>
    </row>
    <row r="3477" spans="1:12" ht="16.149999999999999" customHeight="1" x14ac:dyDescent="0.25">
      <c r="A3477" s="9" t="s">
        <v>192</v>
      </c>
      <c r="B3477" s="7">
        <v>2025</v>
      </c>
      <c r="C3477" s="296" t="s">
        <v>35</v>
      </c>
      <c r="D3477" s="307">
        <v>1988</v>
      </c>
      <c r="E3477" s="307" t="s">
        <v>194</v>
      </c>
      <c r="F3477" s="65">
        <f t="shared" si="217"/>
        <v>37</v>
      </c>
      <c r="G3477" s="66" t="str">
        <f t="shared" si="218"/>
        <v>Pre1997</v>
      </c>
      <c r="H3477" s="67" t="str">
        <f t="shared" si="220"/>
        <v>2025-T7 SWCV-37</v>
      </c>
      <c r="I3477" s="302">
        <v>7.70904511637955E-5</v>
      </c>
      <c r="J3477" s="305">
        <f>VLOOKUP(H3477,T7_ReductionFactor!$G$10:$H$3591,2,FALSE)</f>
        <v>1</v>
      </c>
      <c r="K3477" s="75">
        <f t="shared" si="219"/>
        <v>7.70904511637955E-5</v>
      </c>
      <c r="L3477" s="11"/>
    </row>
    <row r="3478" spans="1:12" ht="16.149999999999999" customHeight="1" x14ac:dyDescent="0.25">
      <c r="A3478" s="9" t="s">
        <v>192</v>
      </c>
      <c r="B3478" s="7">
        <v>2025</v>
      </c>
      <c r="C3478" s="296" t="s">
        <v>35</v>
      </c>
      <c r="D3478" s="307">
        <v>1987</v>
      </c>
      <c r="E3478" s="307" t="s">
        <v>194</v>
      </c>
      <c r="F3478" s="65">
        <f t="shared" si="217"/>
        <v>38</v>
      </c>
      <c r="G3478" s="66" t="str">
        <f t="shared" si="218"/>
        <v>Pre1997</v>
      </c>
      <c r="H3478" s="67" t="str">
        <f t="shared" si="220"/>
        <v>2025-T7 SWCV-38</v>
      </c>
      <c r="I3478" s="302">
        <v>8.3489903285156701E-5</v>
      </c>
      <c r="J3478" s="305">
        <f>VLOOKUP(H3478,T7_ReductionFactor!$G$10:$H$3591,2,FALSE)</f>
        <v>1</v>
      </c>
      <c r="K3478" s="75">
        <f t="shared" si="219"/>
        <v>8.3489903285156701E-5</v>
      </c>
      <c r="L3478" s="11"/>
    </row>
    <row r="3479" spans="1:12" ht="16.149999999999999" customHeight="1" x14ac:dyDescent="0.25">
      <c r="A3479" s="9" t="s">
        <v>192</v>
      </c>
      <c r="B3479" s="7">
        <v>2025</v>
      </c>
      <c r="C3479" s="296" t="s">
        <v>35</v>
      </c>
      <c r="D3479" s="307">
        <v>1986</v>
      </c>
      <c r="E3479" s="307" t="s">
        <v>194</v>
      </c>
      <c r="F3479" s="65">
        <f t="shared" si="217"/>
        <v>39</v>
      </c>
      <c r="G3479" s="66" t="str">
        <f t="shared" si="218"/>
        <v>Pre1997</v>
      </c>
      <c r="H3479" s="67" t="str">
        <f t="shared" si="220"/>
        <v>2025-T7 SWCV-39</v>
      </c>
      <c r="I3479" s="302">
        <v>9.24553614404929E-5</v>
      </c>
      <c r="J3479" s="305">
        <f>VLOOKUP(H3479,T7_ReductionFactor!$G$10:$H$3591,2,FALSE)</f>
        <v>1</v>
      </c>
      <c r="K3479" s="75">
        <f t="shared" si="219"/>
        <v>9.24553614404929E-5</v>
      </c>
      <c r="L3479" s="11"/>
    </row>
    <row r="3480" spans="1:12" ht="16.149999999999999" customHeight="1" x14ac:dyDescent="0.25">
      <c r="A3480" s="9" t="s">
        <v>192</v>
      </c>
      <c r="B3480" s="7">
        <v>2025</v>
      </c>
      <c r="C3480" s="296" t="s">
        <v>35</v>
      </c>
      <c r="D3480" s="307">
        <v>1985</v>
      </c>
      <c r="E3480" s="307" t="s">
        <v>194</v>
      </c>
      <c r="F3480" s="65">
        <f t="shared" si="217"/>
        <v>40</v>
      </c>
      <c r="G3480" s="66" t="str">
        <f t="shared" si="218"/>
        <v>Pre1997</v>
      </c>
      <c r="H3480" s="67" t="str">
        <f t="shared" si="220"/>
        <v>2025-T7 SWCV-40</v>
      </c>
      <c r="I3480" s="302">
        <v>7.5192391907841501E-5</v>
      </c>
      <c r="J3480" s="305">
        <f>VLOOKUP(H3480,T7_ReductionFactor!$G$10:$H$3591,2,FALSE)</f>
        <v>1</v>
      </c>
      <c r="K3480" s="75">
        <f t="shared" si="219"/>
        <v>7.5192391907841501E-5</v>
      </c>
      <c r="L3480" s="11"/>
    </row>
    <row r="3481" spans="1:12" ht="16.149999999999999" customHeight="1" x14ac:dyDescent="0.25">
      <c r="A3481" s="9" t="s">
        <v>192</v>
      </c>
      <c r="B3481" s="7">
        <v>2025</v>
      </c>
      <c r="C3481" s="296" t="s">
        <v>35</v>
      </c>
      <c r="D3481" s="307">
        <v>1984</v>
      </c>
      <c r="E3481" s="307" t="s">
        <v>194</v>
      </c>
      <c r="F3481" s="65">
        <f t="shared" si="217"/>
        <v>41</v>
      </c>
      <c r="G3481" s="66" t="str">
        <f t="shared" si="218"/>
        <v>Pre1997</v>
      </c>
      <c r="H3481" s="67" t="str">
        <f t="shared" si="220"/>
        <v>2025-T7 SWCV-41</v>
      </c>
      <c r="I3481" s="302">
        <v>1.03587958053487E-4</v>
      </c>
      <c r="J3481" s="305">
        <f>VLOOKUP(H3481,T7_ReductionFactor!$G$10:$H$3591,2,FALSE)</f>
        <v>1</v>
      </c>
      <c r="K3481" s="75">
        <f t="shared" si="219"/>
        <v>1.03587958053487E-4</v>
      </c>
      <c r="L3481" s="11"/>
    </row>
    <row r="3482" spans="1:12" ht="16.149999999999999" customHeight="1" x14ac:dyDescent="0.25">
      <c r="A3482" s="9" t="s">
        <v>192</v>
      </c>
      <c r="B3482" s="7">
        <v>2025</v>
      </c>
      <c r="C3482" s="296" t="s">
        <v>35</v>
      </c>
      <c r="D3482" s="307">
        <v>1983</v>
      </c>
      <c r="E3482" s="307" t="s">
        <v>194</v>
      </c>
      <c r="F3482" s="65">
        <f t="shared" si="217"/>
        <v>42</v>
      </c>
      <c r="G3482" s="66" t="str">
        <f t="shared" si="218"/>
        <v>Pre1997</v>
      </c>
      <c r="H3482" s="67" t="str">
        <f t="shared" si="220"/>
        <v>2025-T7 SWCV-42</v>
      </c>
      <c r="I3482" s="302">
        <v>1.95954903226663E-5</v>
      </c>
      <c r="J3482" s="305">
        <f>VLOOKUP(H3482,T7_ReductionFactor!$G$10:$H$3591,2,FALSE)</f>
        <v>1</v>
      </c>
      <c r="K3482" s="75">
        <f t="shared" si="219"/>
        <v>1.95954903226663E-5</v>
      </c>
      <c r="L3482" s="11"/>
    </row>
    <row r="3483" spans="1:12" ht="16.149999999999999" customHeight="1" x14ac:dyDescent="0.25">
      <c r="A3483" s="9" t="s">
        <v>192</v>
      </c>
      <c r="B3483" s="7">
        <v>2025</v>
      </c>
      <c r="C3483" s="296" t="s">
        <v>35</v>
      </c>
      <c r="D3483" s="307">
        <v>1982</v>
      </c>
      <c r="E3483" s="307" t="s">
        <v>194</v>
      </c>
      <c r="F3483" s="65">
        <f t="shared" si="217"/>
        <v>43</v>
      </c>
      <c r="G3483" s="66" t="str">
        <f t="shared" si="218"/>
        <v>Pre1997</v>
      </c>
      <c r="H3483" s="67" t="str">
        <f t="shared" si="220"/>
        <v>2025-T7 SWCV-43</v>
      </c>
      <c r="I3483" s="302">
        <v>3.49815811350358E-5</v>
      </c>
      <c r="J3483" s="305">
        <f>VLOOKUP(H3483,T7_ReductionFactor!$G$10:$H$3591,2,FALSE)</f>
        <v>1</v>
      </c>
      <c r="K3483" s="75">
        <f t="shared" si="219"/>
        <v>3.49815811350358E-5</v>
      </c>
      <c r="L3483" s="11"/>
    </row>
    <row r="3484" spans="1:12" ht="16.149999999999999" customHeight="1" x14ac:dyDescent="0.25">
      <c r="A3484" s="9" t="s">
        <v>192</v>
      </c>
      <c r="B3484" s="7">
        <v>2025</v>
      </c>
      <c r="C3484" s="296" t="s">
        <v>35</v>
      </c>
      <c r="D3484" s="307">
        <v>1981</v>
      </c>
      <c r="E3484" s="307" t="s">
        <v>194</v>
      </c>
      <c r="F3484" s="65">
        <f t="shared" si="217"/>
        <v>44</v>
      </c>
      <c r="G3484" s="66" t="str">
        <f t="shared" si="218"/>
        <v>Pre1997</v>
      </c>
      <c r="H3484" s="67" t="str">
        <f t="shared" si="220"/>
        <v>2025-T7 SWCV-44</v>
      </c>
      <c r="I3484" s="302">
        <v>6.1932648300139201E-5</v>
      </c>
      <c r="J3484" s="305">
        <f>VLOOKUP(H3484,T7_ReductionFactor!$G$10:$H$3591,2,FALSE)</f>
        <v>1</v>
      </c>
      <c r="K3484" s="75">
        <f t="shared" si="219"/>
        <v>6.1932648300139201E-5</v>
      </c>
      <c r="L3484" s="11"/>
    </row>
    <row r="3485" spans="1:12" ht="16.149999999999999" customHeight="1" x14ac:dyDescent="0.25">
      <c r="A3485" s="9" t="s">
        <v>192</v>
      </c>
      <c r="B3485" s="7">
        <v>2025</v>
      </c>
      <c r="C3485" s="296" t="s">
        <v>36</v>
      </c>
      <c r="D3485" s="307">
        <v>2026</v>
      </c>
      <c r="E3485" s="307" t="s">
        <v>194</v>
      </c>
      <c r="F3485" s="65">
        <f t="shared" si="217"/>
        <v>-1</v>
      </c>
      <c r="G3485" s="66" t="str">
        <f t="shared" si="218"/>
        <v>2013+</v>
      </c>
      <c r="H3485" s="67" t="str">
        <f t="shared" si="220"/>
        <v>2025-T7 Tractor--1</v>
      </c>
      <c r="I3485" s="302">
        <v>4.0928362471497602E-4</v>
      </c>
      <c r="J3485" s="305">
        <f>VLOOKUP(H3485,T7_ReductionFactor!$G$10:$H$3591,2,FALSE)</f>
        <v>1</v>
      </c>
      <c r="K3485" s="75">
        <f t="shared" si="219"/>
        <v>4.0928362471497602E-4</v>
      </c>
      <c r="L3485" s="11"/>
    </row>
    <row r="3486" spans="1:12" ht="16.149999999999999" customHeight="1" x14ac:dyDescent="0.25">
      <c r="A3486" s="9" t="s">
        <v>192</v>
      </c>
      <c r="B3486" s="7">
        <v>2025</v>
      </c>
      <c r="C3486" s="296" t="s">
        <v>36</v>
      </c>
      <c r="D3486" s="307">
        <v>2025</v>
      </c>
      <c r="E3486" s="307" t="s">
        <v>194</v>
      </c>
      <c r="F3486" s="65">
        <f t="shared" si="217"/>
        <v>0</v>
      </c>
      <c r="G3486" s="66" t="str">
        <f t="shared" si="218"/>
        <v>2013+</v>
      </c>
      <c r="H3486" s="67" t="str">
        <f t="shared" si="220"/>
        <v>2025-T7 Tractor-0</v>
      </c>
      <c r="I3486" s="302">
        <v>3.0808787923978401E-3</v>
      </c>
      <c r="J3486" s="305">
        <f>VLOOKUP(H3486,T7_ReductionFactor!$G$10:$H$3591,2,FALSE)</f>
        <v>0.91211370450883045</v>
      </c>
      <c r="K3486" s="75">
        <f t="shared" si="219"/>
        <v>2.8101117684766861E-3</v>
      </c>
      <c r="L3486" s="11"/>
    </row>
    <row r="3487" spans="1:12" ht="16.149999999999999" customHeight="1" x14ac:dyDescent="0.25">
      <c r="A3487" s="9" t="s">
        <v>192</v>
      </c>
      <c r="B3487" s="7">
        <v>2025</v>
      </c>
      <c r="C3487" s="296" t="s">
        <v>36</v>
      </c>
      <c r="D3487" s="307">
        <v>2024</v>
      </c>
      <c r="E3487" s="307" t="s">
        <v>194</v>
      </c>
      <c r="F3487" s="65">
        <f t="shared" si="217"/>
        <v>1</v>
      </c>
      <c r="G3487" s="66" t="str">
        <f t="shared" si="218"/>
        <v>2013+</v>
      </c>
      <c r="H3487" s="67" t="str">
        <f t="shared" si="220"/>
        <v>2025-T7 Tractor-1</v>
      </c>
      <c r="I3487" s="302">
        <v>5.2434720291630998E-3</v>
      </c>
      <c r="J3487" s="305">
        <f>VLOOKUP(H3487,T7_ReductionFactor!$G$10:$H$3591,2,FALSE)</f>
        <v>0.85637706633917587</v>
      </c>
      <c r="K3487" s="75">
        <f t="shared" si="219"/>
        <v>4.490389193766221E-3</v>
      </c>
      <c r="L3487" s="11"/>
    </row>
    <row r="3488" spans="1:12" ht="16.149999999999999" customHeight="1" x14ac:dyDescent="0.25">
      <c r="A3488" s="9" t="s">
        <v>192</v>
      </c>
      <c r="B3488" s="7">
        <v>2025</v>
      </c>
      <c r="C3488" s="296" t="s">
        <v>36</v>
      </c>
      <c r="D3488" s="307">
        <v>2023</v>
      </c>
      <c r="E3488" s="307" t="s">
        <v>194</v>
      </c>
      <c r="F3488" s="65">
        <f t="shared" si="217"/>
        <v>2</v>
      </c>
      <c r="G3488" s="66" t="str">
        <f t="shared" si="218"/>
        <v>2013+</v>
      </c>
      <c r="H3488" s="67" t="str">
        <f t="shared" si="220"/>
        <v>2025-T7 Tractor-2</v>
      </c>
      <c r="I3488" s="302">
        <v>6.5371177893303904E-3</v>
      </c>
      <c r="J3488" s="305">
        <f>VLOOKUP(H3488,T7_ReductionFactor!$G$10:$H$3591,2,FALSE)</f>
        <v>0.81826090773233284</v>
      </c>
      <c r="K3488" s="75">
        <f t="shared" si="219"/>
        <v>5.3490679362506663E-3</v>
      </c>
      <c r="L3488" s="11"/>
    </row>
    <row r="3489" spans="1:12" ht="16.149999999999999" customHeight="1" x14ac:dyDescent="0.25">
      <c r="A3489" s="9" t="s">
        <v>192</v>
      </c>
      <c r="B3489" s="7">
        <v>2025</v>
      </c>
      <c r="C3489" s="296" t="s">
        <v>36</v>
      </c>
      <c r="D3489" s="307">
        <v>2022</v>
      </c>
      <c r="E3489" s="307" t="s">
        <v>194</v>
      </c>
      <c r="F3489" s="65">
        <f t="shared" si="217"/>
        <v>3</v>
      </c>
      <c r="G3489" s="66" t="str">
        <f t="shared" si="218"/>
        <v>2013+</v>
      </c>
      <c r="H3489" s="67" t="str">
        <f t="shared" si="220"/>
        <v>2025-T7 Tractor-3</v>
      </c>
      <c r="I3489" s="302">
        <v>8.2607017288832893E-3</v>
      </c>
      <c r="J3489" s="305">
        <f>VLOOKUP(H3489,T7_ReductionFactor!$G$10:$H$3591,2,FALSE)</f>
        <v>0.78871947602779369</v>
      </c>
      <c r="K3489" s="75">
        <f t="shared" si="219"/>
        <v>6.5153763392267177E-3</v>
      </c>
      <c r="L3489" s="11"/>
    </row>
    <row r="3490" spans="1:12" ht="16.149999999999999" customHeight="1" x14ac:dyDescent="0.25">
      <c r="A3490" s="9" t="s">
        <v>192</v>
      </c>
      <c r="B3490" s="7">
        <v>2025</v>
      </c>
      <c r="C3490" s="296" t="s">
        <v>36</v>
      </c>
      <c r="D3490" s="307">
        <v>2021</v>
      </c>
      <c r="E3490" s="307" t="s">
        <v>194</v>
      </c>
      <c r="F3490" s="65">
        <f t="shared" si="217"/>
        <v>4</v>
      </c>
      <c r="G3490" s="66" t="str">
        <f t="shared" si="218"/>
        <v>2013+</v>
      </c>
      <c r="H3490" s="67" t="str">
        <f t="shared" si="220"/>
        <v>2025-T7 Tractor-4</v>
      </c>
      <c r="I3490" s="302">
        <v>1.02733126610575E-2</v>
      </c>
      <c r="J3490" s="305">
        <f>VLOOKUP(H3490,T7_ReductionFactor!$G$10:$H$3591,2,FALSE)</f>
        <v>0.76558635411214437</v>
      </c>
      <c r="K3490" s="75">
        <f t="shared" si="219"/>
        <v>7.8651079848331435E-3</v>
      </c>
      <c r="L3490" s="11"/>
    </row>
    <row r="3491" spans="1:12" ht="16.149999999999999" customHeight="1" x14ac:dyDescent="0.25">
      <c r="A3491" s="9" t="s">
        <v>192</v>
      </c>
      <c r="B3491" s="7">
        <v>2025</v>
      </c>
      <c r="C3491" s="296" t="s">
        <v>36</v>
      </c>
      <c r="D3491" s="307">
        <v>2020</v>
      </c>
      <c r="E3491" s="307" t="s">
        <v>194</v>
      </c>
      <c r="F3491" s="65">
        <f t="shared" si="217"/>
        <v>5</v>
      </c>
      <c r="G3491" s="66" t="str">
        <f t="shared" si="218"/>
        <v>2013+</v>
      </c>
      <c r="H3491" s="67" t="str">
        <f t="shared" si="220"/>
        <v>2025-T7 Tractor-5</v>
      </c>
      <c r="I3491" s="302">
        <v>1.17143257435579E-2</v>
      </c>
      <c r="J3491" s="305">
        <f>VLOOKUP(H3491,T7_ReductionFactor!$G$10:$H$3591,2,FALSE)</f>
        <v>0.74593607888422109</v>
      </c>
      <c r="K3491" s="75">
        <f t="shared" si="219"/>
        <v>8.7381382119220679E-3</v>
      </c>
      <c r="L3491" s="11"/>
    </row>
    <row r="3492" spans="1:12" ht="16.149999999999999" customHeight="1" x14ac:dyDescent="0.25">
      <c r="A3492" s="9" t="s">
        <v>192</v>
      </c>
      <c r="B3492" s="7">
        <v>2025</v>
      </c>
      <c r="C3492" s="296" t="s">
        <v>36</v>
      </c>
      <c r="D3492" s="307">
        <v>2019</v>
      </c>
      <c r="E3492" s="307" t="s">
        <v>194</v>
      </c>
      <c r="F3492" s="65">
        <f t="shared" si="217"/>
        <v>6</v>
      </c>
      <c r="G3492" s="66" t="str">
        <f t="shared" si="218"/>
        <v>2013+</v>
      </c>
      <c r="H3492" s="67" t="str">
        <f t="shared" si="220"/>
        <v>2025-T7 Tractor-6</v>
      </c>
      <c r="I3492" s="302">
        <v>1.2550306532902299E-2</v>
      </c>
      <c r="J3492" s="305">
        <f>VLOOKUP(H3492,T7_ReductionFactor!$G$10:$H$3591,2,FALSE)</f>
        <v>0.73433523604369388</v>
      </c>
      <c r="K3492" s="75">
        <f t="shared" si="219"/>
        <v>9.2161323102595231E-3</v>
      </c>
      <c r="L3492" s="11"/>
    </row>
    <row r="3493" spans="1:12" ht="16.149999999999999" customHeight="1" x14ac:dyDescent="0.25">
      <c r="A3493" s="9" t="s">
        <v>192</v>
      </c>
      <c r="B3493" s="7">
        <v>2025</v>
      </c>
      <c r="C3493" s="296" t="s">
        <v>36</v>
      </c>
      <c r="D3493" s="307">
        <v>2018</v>
      </c>
      <c r="E3493" s="307" t="s">
        <v>194</v>
      </c>
      <c r="F3493" s="65">
        <f t="shared" si="217"/>
        <v>7</v>
      </c>
      <c r="G3493" s="66" t="str">
        <f t="shared" si="218"/>
        <v>2013+</v>
      </c>
      <c r="H3493" s="67" t="str">
        <f t="shared" si="220"/>
        <v>2025-T7 Tractor-7</v>
      </c>
      <c r="I3493" s="302">
        <v>1.2436897035525699E-2</v>
      </c>
      <c r="J3493" s="305">
        <f>VLOOKUP(H3493,T7_ReductionFactor!$G$10:$H$3591,2,FALSE)</f>
        <v>0.72602022322056203</v>
      </c>
      <c r="K3493" s="75">
        <f t="shared" si="219"/>
        <v>9.029438761903515E-3</v>
      </c>
      <c r="L3493" s="11"/>
    </row>
    <row r="3494" spans="1:12" ht="16.149999999999999" customHeight="1" x14ac:dyDescent="0.25">
      <c r="A3494" s="9" t="s">
        <v>192</v>
      </c>
      <c r="B3494" s="7">
        <v>2025</v>
      </c>
      <c r="C3494" s="296" t="s">
        <v>36</v>
      </c>
      <c r="D3494" s="307">
        <v>2017</v>
      </c>
      <c r="E3494" s="307" t="s">
        <v>194</v>
      </c>
      <c r="F3494" s="65">
        <f t="shared" si="217"/>
        <v>8</v>
      </c>
      <c r="G3494" s="66" t="str">
        <f t="shared" si="218"/>
        <v>2013+</v>
      </c>
      <c r="H3494" s="67" t="str">
        <f t="shared" si="220"/>
        <v>2025-T7 Tractor-8</v>
      </c>
      <c r="I3494" s="302">
        <v>7.1598672453014794E-2</v>
      </c>
      <c r="J3494" s="305">
        <f>VLOOKUP(H3494,T7_ReductionFactor!$G$10:$H$3591,2,FALSE)</f>
        <v>0.71922119982225674</v>
      </c>
      <c r="K3494" s="75">
        <f t="shared" si="219"/>
        <v>5.1495283107338065E-2</v>
      </c>
      <c r="L3494" s="11"/>
    </row>
    <row r="3495" spans="1:12" ht="16.149999999999999" customHeight="1" x14ac:dyDescent="0.25">
      <c r="A3495" s="9" t="s">
        <v>192</v>
      </c>
      <c r="B3495" s="7">
        <v>2025</v>
      </c>
      <c r="C3495" s="296" t="s">
        <v>36</v>
      </c>
      <c r="D3495" s="307">
        <v>2016</v>
      </c>
      <c r="E3495" s="307" t="s">
        <v>194</v>
      </c>
      <c r="F3495" s="65">
        <f t="shared" si="217"/>
        <v>9</v>
      </c>
      <c r="G3495" s="66" t="str">
        <f t="shared" si="218"/>
        <v>2013+</v>
      </c>
      <c r="H3495" s="67" t="str">
        <f t="shared" si="220"/>
        <v>2025-T7 Tractor-9</v>
      </c>
      <c r="I3495" s="302">
        <v>4.0169474598105298E-2</v>
      </c>
      <c r="J3495" s="305">
        <f>VLOOKUP(H3495,T7_ReductionFactor!$G$10:$H$3591,2,FALSE)</f>
        <v>0.71357322918362553</v>
      </c>
      <c r="K3495" s="75">
        <f t="shared" si="219"/>
        <v>2.8663861703579617E-2</v>
      </c>
      <c r="L3495" s="11"/>
    </row>
    <row r="3496" spans="1:12" ht="16.149999999999999" customHeight="1" x14ac:dyDescent="0.25">
      <c r="A3496" s="9" t="s">
        <v>192</v>
      </c>
      <c r="B3496" s="7">
        <v>2025</v>
      </c>
      <c r="C3496" s="296" t="s">
        <v>36</v>
      </c>
      <c r="D3496" s="307">
        <v>2015</v>
      </c>
      <c r="E3496" s="307" t="s">
        <v>194</v>
      </c>
      <c r="F3496" s="65">
        <f t="shared" si="217"/>
        <v>10</v>
      </c>
      <c r="G3496" s="66" t="str">
        <f t="shared" si="218"/>
        <v>2013+</v>
      </c>
      <c r="H3496" s="67" t="str">
        <f t="shared" si="220"/>
        <v>2025-T7 Tractor-10</v>
      </c>
      <c r="I3496" s="302">
        <v>3.2657408555148697E-2</v>
      </c>
      <c r="J3496" s="305">
        <f>VLOOKUP(H3496,T7_ReductionFactor!$G$10:$H$3591,2,FALSE)</f>
        <v>0.70880985223805471</v>
      </c>
      <c r="K3496" s="75">
        <f t="shared" si="219"/>
        <v>2.3147892932452733E-2</v>
      </c>
      <c r="L3496" s="11"/>
    </row>
    <row r="3497" spans="1:12" ht="16.149999999999999" customHeight="1" x14ac:dyDescent="0.25">
      <c r="A3497" s="9" t="s">
        <v>192</v>
      </c>
      <c r="B3497" s="7">
        <v>2025</v>
      </c>
      <c r="C3497" s="296" t="s">
        <v>36</v>
      </c>
      <c r="D3497" s="307">
        <v>2014</v>
      </c>
      <c r="E3497" s="307" t="s">
        <v>194</v>
      </c>
      <c r="F3497" s="65">
        <f t="shared" si="217"/>
        <v>11</v>
      </c>
      <c r="G3497" s="66" t="str">
        <f t="shared" si="218"/>
        <v>2013+</v>
      </c>
      <c r="H3497" s="67" t="str">
        <f t="shared" si="220"/>
        <v>2025-T7 Tractor-11</v>
      </c>
      <c r="I3497" s="302">
        <v>2.0669446704150302E-2</v>
      </c>
      <c r="J3497" s="305">
        <f>VLOOKUP(H3497,T7_ReductionFactor!$G$10:$H$3591,2,FALSE)</f>
        <v>0.70553771918684549</v>
      </c>
      <c r="K3497" s="75">
        <f t="shared" si="219"/>
        <v>1.4583074284500265E-2</v>
      </c>
      <c r="L3497" s="11"/>
    </row>
    <row r="3498" spans="1:12" ht="16.149999999999999" customHeight="1" x14ac:dyDescent="0.25">
      <c r="A3498" s="9" t="s">
        <v>192</v>
      </c>
      <c r="B3498" s="7">
        <v>2025</v>
      </c>
      <c r="C3498" s="296" t="s">
        <v>36</v>
      </c>
      <c r="D3498" s="307">
        <v>2013</v>
      </c>
      <c r="E3498" s="307" t="s">
        <v>194</v>
      </c>
      <c r="F3498" s="65">
        <f t="shared" si="217"/>
        <v>12</v>
      </c>
      <c r="G3498" s="66" t="str">
        <f t="shared" si="218"/>
        <v>2010-12</v>
      </c>
      <c r="H3498" s="67" t="str">
        <f t="shared" si="220"/>
        <v>2025-T7 Tractor-12</v>
      </c>
      <c r="I3498" s="302">
        <v>2.3426094973896701E-2</v>
      </c>
      <c r="J3498" s="305">
        <f>VLOOKUP(H3498,T7_ReductionFactor!$G$10:$H$3591,2,FALSE)</f>
        <v>0.68041741646726039</v>
      </c>
      <c r="K3498" s="75">
        <f t="shared" si="219"/>
        <v>1.5939523020055468E-2</v>
      </c>
      <c r="L3498" s="11"/>
    </row>
    <row r="3499" spans="1:12" ht="16.149999999999999" customHeight="1" x14ac:dyDescent="0.25">
      <c r="A3499" s="9" t="s">
        <v>192</v>
      </c>
      <c r="B3499" s="7">
        <v>2025</v>
      </c>
      <c r="C3499" s="296" t="s">
        <v>36</v>
      </c>
      <c r="D3499" s="307">
        <v>2012</v>
      </c>
      <c r="E3499" s="307" t="s">
        <v>194</v>
      </c>
      <c r="F3499" s="65">
        <f t="shared" si="217"/>
        <v>13</v>
      </c>
      <c r="G3499" s="66" t="str">
        <f t="shared" si="218"/>
        <v>2010-12</v>
      </c>
      <c r="H3499" s="67" t="str">
        <f t="shared" si="220"/>
        <v>2025-T7 Tractor-13</v>
      </c>
      <c r="I3499" s="302">
        <v>3.2882087237712798E-2</v>
      </c>
      <c r="J3499" s="305">
        <f>VLOOKUP(H3499,T7_ReductionFactor!$G$10:$H$3591,2,FALSE)</f>
        <v>0.68041741646726039</v>
      </c>
      <c r="K3499" s="75">
        <f t="shared" si="219"/>
        <v>2.2373544846335618E-2</v>
      </c>
      <c r="L3499" s="11"/>
    </row>
    <row r="3500" spans="1:12" ht="16.149999999999999" customHeight="1" x14ac:dyDescent="0.25">
      <c r="A3500" s="9" t="s">
        <v>192</v>
      </c>
      <c r="B3500" s="7">
        <v>2025</v>
      </c>
      <c r="C3500" s="296" t="s">
        <v>36</v>
      </c>
      <c r="D3500" s="307">
        <v>2011</v>
      </c>
      <c r="E3500" s="307" t="s">
        <v>194</v>
      </c>
      <c r="F3500" s="65">
        <f t="shared" si="217"/>
        <v>14</v>
      </c>
      <c r="G3500" s="66" t="str">
        <f t="shared" si="218"/>
        <v>2010-12</v>
      </c>
      <c r="H3500" s="67" t="str">
        <f t="shared" si="220"/>
        <v>2025-T7 Tractor-14</v>
      </c>
      <c r="I3500" s="302">
        <v>1.4059988911379299E-4</v>
      </c>
      <c r="J3500" s="305">
        <f>VLOOKUP(H3500,T7_ReductionFactor!$G$10:$H$3591,2,FALSE)</f>
        <v>0.68041741646726039</v>
      </c>
      <c r="K3500" s="75">
        <f t="shared" si="219"/>
        <v>9.5666613306390322E-5</v>
      </c>
      <c r="L3500" s="11"/>
    </row>
    <row r="3501" spans="1:12" ht="16.149999999999999" customHeight="1" x14ac:dyDescent="0.25">
      <c r="A3501" s="9" t="s">
        <v>192</v>
      </c>
      <c r="B3501" s="7">
        <v>2025</v>
      </c>
      <c r="C3501" s="296" t="s">
        <v>36</v>
      </c>
      <c r="D3501" s="307">
        <v>2010</v>
      </c>
      <c r="E3501" s="307" t="s">
        <v>194</v>
      </c>
      <c r="F3501" s="65">
        <f t="shared" si="217"/>
        <v>15</v>
      </c>
      <c r="G3501" s="66" t="str">
        <f t="shared" si="218"/>
        <v>2007-09</v>
      </c>
      <c r="H3501" s="67" t="str">
        <f t="shared" si="220"/>
        <v>2025-T7 Tractor-15</v>
      </c>
      <c r="I3501" s="302">
        <v>8.5421802194233099E-5</v>
      </c>
      <c r="J3501" s="305">
        <f>VLOOKUP(H3501,T7_ReductionFactor!$G$10:$H$3591,2,FALSE)</f>
        <v>0.71709427553509542</v>
      </c>
      <c r="K3501" s="75">
        <f t="shared" si="219"/>
        <v>6.1255485359375814E-5</v>
      </c>
      <c r="L3501" s="11"/>
    </row>
    <row r="3502" spans="1:12" ht="16.149999999999999" customHeight="1" x14ac:dyDescent="0.25">
      <c r="A3502" s="9" t="s">
        <v>192</v>
      </c>
      <c r="B3502" s="7">
        <v>2025</v>
      </c>
      <c r="C3502" s="296" t="s">
        <v>36</v>
      </c>
      <c r="D3502" s="307">
        <v>2009</v>
      </c>
      <c r="E3502" s="307" t="s">
        <v>194</v>
      </c>
      <c r="F3502" s="65">
        <f t="shared" si="217"/>
        <v>16</v>
      </c>
      <c r="G3502" s="66" t="str">
        <f t="shared" si="218"/>
        <v>2007-09</v>
      </c>
      <c r="H3502" s="67" t="str">
        <f t="shared" si="220"/>
        <v>2025-T7 Tractor-16</v>
      </c>
      <c r="I3502" s="302">
        <v>8.1524307061370296E-5</v>
      </c>
      <c r="J3502" s="305">
        <f>VLOOKUP(H3502,T7_ReductionFactor!$G$10:$H$3591,2,FALSE)</f>
        <v>0.71709427553509542</v>
      </c>
      <c r="K3502" s="75">
        <f t="shared" si="219"/>
        <v>5.8460613910673998E-5</v>
      </c>
      <c r="L3502" s="11"/>
    </row>
    <row r="3503" spans="1:12" ht="16.149999999999999" customHeight="1" x14ac:dyDescent="0.25">
      <c r="A3503" s="9" t="s">
        <v>192</v>
      </c>
      <c r="B3503" s="7">
        <v>2025</v>
      </c>
      <c r="C3503" s="296" t="s">
        <v>36</v>
      </c>
      <c r="D3503" s="307">
        <v>2008</v>
      </c>
      <c r="E3503" s="307" t="s">
        <v>194</v>
      </c>
      <c r="F3503" s="65">
        <f t="shared" si="217"/>
        <v>17</v>
      </c>
      <c r="G3503" s="66" t="str">
        <f t="shared" si="218"/>
        <v>2007-09</v>
      </c>
      <c r="H3503" s="67" t="str">
        <f t="shared" si="220"/>
        <v>2025-T7 Tractor-17</v>
      </c>
      <c r="I3503" s="302">
        <v>6.93400787795802E-5</v>
      </c>
      <c r="J3503" s="305">
        <f>VLOOKUP(H3503,T7_ReductionFactor!$G$10:$H$3591,2,FALSE)</f>
        <v>0.71709427553509542</v>
      </c>
      <c r="K3503" s="75">
        <f t="shared" si="219"/>
        <v>4.9723373557989505E-5</v>
      </c>
      <c r="L3503" s="11"/>
    </row>
    <row r="3504" spans="1:12" ht="16.149999999999999" customHeight="1" x14ac:dyDescent="0.25">
      <c r="A3504" s="9" t="s">
        <v>192</v>
      </c>
      <c r="B3504" s="7">
        <v>2025</v>
      </c>
      <c r="C3504" s="296" t="s">
        <v>36</v>
      </c>
      <c r="D3504" s="307">
        <v>2007</v>
      </c>
      <c r="E3504" s="307" t="s">
        <v>194</v>
      </c>
      <c r="F3504" s="65">
        <f t="shared" si="217"/>
        <v>18</v>
      </c>
      <c r="G3504" s="66" t="str">
        <f t="shared" si="218"/>
        <v>1997-06</v>
      </c>
      <c r="H3504" s="67" t="str">
        <f t="shared" si="220"/>
        <v>2025-T7 Tractor-18</v>
      </c>
      <c r="I3504" s="302">
        <v>3.1116726451176899E-4</v>
      </c>
      <c r="J3504" s="305">
        <f>VLOOKUP(H3504,T7_ReductionFactor!$G$10:$H$3591,2,FALSE)</f>
        <v>0.84692417099349515</v>
      </c>
      <c r="K3504" s="75">
        <f t="shared" si="219"/>
        <v>2.6353507753694357E-4</v>
      </c>
      <c r="L3504" s="11"/>
    </row>
    <row r="3505" spans="1:12" ht="16.149999999999999" customHeight="1" x14ac:dyDescent="0.25">
      <c r="A3505" s="9" t="s">
        <v>192</v>
      </c>
      <c r="B3505" s="7">
        <v>2025</v>
      </c>
      <c r="C3505" s="296" t="s">
        <v>36</v>
      </c>
      <c r="D3505" s="307">
        <v>2006</v>
      </c>
      <c r="E3505" s="307" t="s">
        <v>194</v>
      </c>
      <c r="F3505" s="65">
        <f t="shared" si="217"/>
        <v>19</v>
      </c>
      <c r="G3505" s="66" t="str">
        <f t="shared" si="218"/>
        <v>1997-06</v>
      </c>
      <c r="H3505" s="67" t="str">
        <f t="shared" si="220"/>
        <v>2025-T7 Tractor-19</v>
      </c>
      <c r="I3505" s="302">
        <v>3.3636883663502003E-4</v>
      </c>
      <c r="J3505" s="305">
        <f>VLOOKUP(H3505,T7_ReductionFactor!$G$10:$H$3591,2,FALSE)</f>
        <v>0.84692417099349515</v>
      </c>
      <c r="K3505" s="75">
        <f t="shared" si="219"/>
        <v>2.8487889811516071E-4</v>
      </c>
      <c r="L3505" s="11"/>
    </row>
    <row r="3506" spans="1:12" ht="16.149999999999999" customHeight="1" x14ac:dyDescent="0.25">
      <c r="A3506" s="9" t="s">
        <v>192</v>
      </c>
      <c r="B3506" s="7">
        <v>2025</v>
      </c>
      <c r="C3506" s="296" t="s">
        <v>36</v>
      </c>
      <c r="D3506" s="307">
        <v>2005</v>
      </c>
      <c r="E3506" s="307" t="s">
        <v>194</v>
      </c>
      <c r="F3506" s="65">
        <f t="shared" si="217"/>
        <v>20</v>
      </c>
      <c r="G3506" s="66" t="str">
        <f t="shared" si="218"/>
        <v>1997-06</v>
      </c>
      <c r="H3506" s="67" t="str">
        <f t="shared" si="220"/>
        <v>2025-T7 Tractor-20</v>
      </c>
      <c r="I3506" s="302">
        <v>2.5732733260348399E-4</v>
      </c>
      <c r="J3506" s="305">
        <f>VLOOKUP(H3506,T7_ReductionFactor!$G$10:$H$3591,2,FALSE)</f>
        <v>0.84692417099349515</v>
      </c>
      <c r="K3506" s="75">
        <f t="shared" si="219"/>
        <v>2.1793673783917307E-4</v>
      </c>
      <c r="L3506" s="11"/>
    </row>
    <row r="3507" spans="1:12" ht="16.149999999999999" customHeight="1" x14ac:dyDescent="0.25">
      <c r="A3507" s="9" t="s">
        <v>192</v>
      </c>
      <c r="B3507" s="7">
        <v>2025</v>
      </c>
      <c r="C3507" s="296" t="s">
        <v>36</v>
      </c>
      <c r="D3507" s="307">
        <v>2004</v>
      </c>
      <c r="E3507" s="307" t="s">
        <v>194</v>
      </c>
      <c r="F3507" s="65">
        <f t="shared" si="217"/>
        <v>21</v>
      </c>
      <c r="G3507" s="66" t="str">
        <f t="shared" si="218"/>
        <v>1997-06</v>
      </c>
      <c r="H3507" s="67" t="str">
        <f t="shared" si="220"/>
        <v>2025-T7 Tractor-21</v>
      </c>
      <c r="I3507" s="302">
        <v>1.49821411984096E-4</v>
      </c>
      <c r="J3507" s="305">
        <f>VLOOKUP(H3507,T7_ReductionFactor!$G$10:$H$3591,2,FALSE)</f>
        <v>0.84692417099349515</v>
      </c>
      <c r="K3507" s="75">
        <f t="shared" si="219"/>
        <v>1.2688737514170541E-4</v>
      </c>
      <c r="L3507" s="11"/>
    </row>
    <row r="3508" spans="1:12" ht="16.149999999999999" customHeight="1" x14ac:dyDescent="0.25">
      <c r="A3508" s="9" t="s">
        <v>192</v>
      </c>
      <c r="B3508" s="7">
        <v>2025</v>
      </c>
      <c r="C3508" s="296" t="s">
        <v>36</v>
      </c>
      <c r="D3508" s="307">
        <v>2003</v>
      </c>
      <c r="E3508" s="307" t="s">
        <v>194</v>
      </c>
      <c r="F3508" s="65">
        <f t="shared" si="217"/>
        <v>22</v>
      </c>
      <c r="G3508" s="66" t="str">
        <f t="shared" si="218"/>
        <v>1997-06</v>
      </c>
      <c r="H3508" s="67" t="str">
        <f t="shared" si="220"/>
        <v>2025-T7 Tractor-22</v>
      </c>
      <c r="I3508" s="302">
        <v>1.18991775562101E-4</v>
      </c>
      <c r="J3508" s="305">
        <f>VLOOKUP(H3508,T7_ReductionFactor!$G$10:$H$3591,2,FALSE)</f>
        <v>0.90448502162131283</v>
      </c>
      <c r="K3508" s="75">
        <f t="shared" si="219"/>
        <v>1.0762627869204533E-4</v>
      </c>
      <c r="L3508" s="11"/>
    </row>
    <row r="3509" spans="1:12" ht="16.149999999999999" customHeight="1" x14ac:dyDescent="0.25">
      <c r="A3509" s="9" t="s">
        <v>192</v>
      </c>
      <c r="B3509" s="7">
        <v>2025</v>
      </c>
      <c r="C3509" s="296" t="s">
        <v>36</v>
      </c>
      <c r="D3509" s="307">
        <v>2002</v>
      </c>
      <c r="E3509" s="307" t="s">
        <v>194</v>
      </c>
      <c r="F3509" s="65">
        <f t="shared" si="217"/>
        <v>23</v>
      </c>
      <c r="G3509" s="66" t="str">
        <f t="shared" si="218"/>
        <v>1997-06</v>
      </c>
      <c r="H3509" s="67" t="str">
        <f t="shared" si="220"/>
        <v>2025-T7 Tractor-23</v>
      </c>
      <c r="I3509" s="302">
        <v>6.2893190673412005E-5</v>
      </c>
      <c r="J3509" s="305">
        <f>VLOOKUP(H3509,T7_ReductionFactor!$G$10:$H$3591,2,FALSE)</f>
        <v>0.90448502162131283</v>
      </c>
      <c r="K3509" s="75">
        <f t="shared" si="219"/>
        <v>5.6885948926074411E-5</v>
      </c>
      <c r="L3509" s="11"/>
    </row>
    <row r="3510" spans="1:12" ht="16.149999999999999" customHeight="1" x14ac:dyDescent="0.25">
      <c r="A3510" s="9" t="s">
        <v>192</v>
      </c>
      <c r="B3510" s="7">
        <v>2025</v>
      </c>
      <c r="C3510" s="296" t="s">
        <v>36</v>
      </c>
      <c r="D3510" s="307">
        <v>2001</v>
      </c>
      <c r="E3510" s="307" t="s">
        <v>194</v>
      </c>
      <c r="F3510" s="65">
        <f t="shared" si="217"/>
        <v>24</v>
      </c>
      <c r="G3510" s="66" t="str">
        <f t="shared" si="218"/>
        <v>1997-06</v>
      </c>
      <c r="H3510" s="67" t="str">
        <f t="shared" si="220"/>
        <v>2025-T7 Tractor-24</v>
      </c>
      <c r="I3510" s="302">
        <v>9.2752889655380001E-5</v>
      </c>
      <c r="J3510" s="305">
        <f>VLOOKUP(H3510,T7_ReductionFactor!$G$10:$H$3591,2,FALSE)</f>
        <v>0.90448502162131283</v>
      </c>
      <c r="K3510" s="75">
        <f t="shared" si="219"/>
        <v>8.3893599405385628E-5</v>
      </c>
      <c r="L3510" s="11"/>
    </row>
    <row r="3511" spans="1:12" ht="16.149999999999999" customHeight="1" x14ac:dyDescent="0.25">
      <c r="A3511" s="9" t="s">
        <v>192</v>
      </c>
      <c r="B3511" s="7">
        <v>2025</v>
      </c>
      <c r="C3511" s="296" t="s">
        <v>36</v>
      </c>
      <c r="D3511" s="307">
        <v>2000</v>
      </c>
      <c r="E3511" s="307" t="s">
        <v>194</v>
      </c>
      <c r="F3511" s="65">
        <f t="shared" si="217"/>
        <v>25</v>
      </c>
      <c r="G3511" s="66" t="str">
        <f t="shared" si="218"/>
        <v>1997-06</v>
      </c>
      <c r="H3511" s="67" t="str">
        <f t="shared" si="220"/>
        <v>2025-T7 Tractor-25</v>
      </c>
      <c r="I3511" s="302">
        <v>1.3291701905399799E-4</v>
      </c>
      <c r="J3511" s="305">
        <f>VLOOKUP(H3511,T7_ReductionFactor!$G$10:$H$3591,2,FALSE)</f>
        <v>0.90448502162131283</v>
      </c>
      <c r="K3511" s="75">
        <f t="shared" si="219"/>
        <v>1.2022145285289582E-4</v>
      </c>
      <c r="L3511" s="11"/>
    </row>
    <row r="3512" spans="1:12" ht="16.149999999999999" customHeight="1" x14ac:dyDescent="0.25">
      <c r="A3512" s="9" t="s">
        <v>192</v>
      </c>
      <c r="B3512" s="7">
        <v>2025</v>
      </c>
      <c r="C3512" s="296" t="s">
        <v>36</v>
      </c>
      <c r="D3512" s="307">
        <v>1999</v>
      </c>
      <c r="E3512" s="307" t="s">
        <v>194</v>
      </c>
      <c r="F3512" s="65">
        <f t="shared" si="217"/>
        <v>26</v>
      </c>
      <c r="G3512" s="66" t="str">
        <f t="shared" si="218"/>
        <v>1997-06</v>
      </c>
      <c r="H3512" s="67" t="str">
        <f t="shared" si="220"/>
        <v>2025-T7 Tractor-26</v>
      </c>
      <c r="I3512" s="302">
        <v>1.0356208154929401E-4</v>
      </c>
      <c r="J3512" s="305">
        <f>VLOOKUP(H3512,T7_ReductionFactor!$G$10:$H$3591,2,FALSE)</f>
        <v>0.90448502162131283</v>
      </c>
      <c r="K3512" s="75">
        <f t="shared" si="219"/>
        <v>9.367035156926135E-5</v>
      </c>
      <c r="L3512" s="11"/>
    </row>
    <row r="3513" spans="1:12" ht="16.149999999999999" customHeight="1" x14ac:dyDescent="0.25">
      <c r="A3513" s="9" t="s">
        <v>192</v>
      </c>
      <c r="B3513" s="7">
        <v>2025</v>
      </c>
      <c r="C3513" s="296" t="s">
        <v>36</v>
      </c>
      <c r="D3513" s="307">
        <v>1998</v>
      </c>
      <c r="E3513" s="307" t="s">
        <v>194</v>
      </c>
      <c r="F3513" s="65">
        <f t="shared" si="217"/>
        <v>27</v>
      </c>
      <c r="G3513" s="66" t="str">
        <f t="shared" si="218"/>
        <v>1997-06</v>
      </c>
      <c r="H3513" s="67" t="str">
        <f t="shared" si="220"/>
        <v>2025-T7 Tractor-27</v>
      </c>
      <c r="I3513" s="302">
        <v>8.1554608725769497E-5</v>
      </c>
      <c r="J3513" s="305">
        <f>VLOOKUP(H3513,T7_ReductionFactor!$G$10:$H$3591,2,FALSE)</f>
        <v>0.90448502162131283</v>
      </c>
      <c r="K3513" s="75">
        <f t="shared" si="219"/>
        <v>7.3764922036645338E-5</v>
      </c>
      <c r="L3513" s="11"/>
    </row>
    <row r="3514" spans="1:12" ht="16.149999999999999" customHeight="1" x14ac:dyDescent="0.25">
      <c r="A3514" s="9" t="s">
        <v>192</v>
      </c>
      <c r="B3514" s="7">
        <v>2025</v>
      </c>
      <c r="C3514" s="296" t="s">
        <v>36</v>
      </c>
      <c r="D3514" s="307">
        <v>1997</v>
      </c>
      <c r="E3514" s="307" t="s">
        <v>194</v>
      </c>
      <c r="F3514" s="65">
        <f t="shared" si="217"/>
        <v>28</v>
      </c>
      <c r="G3514" s="66" t="str">
        <f t="shared" si="218"/>
        <v>Pre1997</v>
      </c>
      <c r="H3514" s="67" t="str">
        <f t="shared" si="220"/>
        <v>2025-T7 Tractor-28</v>
      </c>
      <c r="I3514" s="302">
        <v>6.72146580899947E-5</v>
      </c>
      <c r="J3514" s="305">
        <f>VLOOKUP(H3514,T7_ReductionFactor!$G$10:$H$3591,2,FALSE)</f>
        <v>0.90448502162131283</v>
      </c>
      <c r="K3514" s="75">
        <f t="shared" si="219"/>
        <v>6.0794651475798005E-5</v>
      </c>
      <c r="L3514" s="11"/>
    </row>
    <row r="3515" spans="1:12" ht="16.149999999999999" customHeight="1" x14ac:dyDescent="0.25">
      <c r="A3515" s="9" t="s">
        <v>192</v>
      </c>
      <c r="B3515" s="7">
        <v>2025</v>
      </c>
      <c r="C3515" s="296" t="s">
        <v>36</v>
      </c>
      <c r="D3515" s="307">
        <v>1996</v>
      </c>
      <c r="E3515" s="307" t="s">
        <v>194</v>
      </c>
      <c r="F3515" s="65">
        <f t="shared" si="217"/>
        <v>29</v>
      </c>
      <c r="G3515" s="66" t="str">
        <f t="shared" si="218"/>
        <v>Pre1997</v>
      </c>
      <c r="H3515" s="67" t="str">
        <f t="shared" si="220"/>
        <v>2025-T7 Tractor-29</v>
      </c>
      <c r="I3515" s="302">
        <v>6.8104136067447603E-5</v>
      </c>
      <c r="J3515" s="305">
        <f>VLOOKUP(H3515,T7_ReductionFactor!$G$10:$H$3591,2,FALSE)</f>
        <v>0.90448502162131283</v>
      </c>
      <c r="K3515" s="75">
        <f t="shared" si="219"/>
        <v>6.1599170983466173E-5</v>
      </c>
      <c r="L3515" s="11"/>
    </row>
    <row r="3516" spans="1:12" ht="16.149999999999999" customHeight="1" x14ac:dyDescent="0.25">
      <c r="A3516" s="9" t="s">
        <v>192</v>
      </c>
      <c r="B3516" s="7">
        <v>2025</v>
      </c>
      <c r="C3516" s="296" t="s">
        <v>36</v>
      </c>
      <c r="D3516" s="307">
        <v>1995</v>
      </c>
      <c r="E3516" s="307" t="s">
        <v>194</v>
      </c>
      <c r="F3516" s="65">
        <f t="shared" si="217"/>
        <v>30</v>
      </c>
      <c r="G3516" s="66" t="str">
        <f t="shared" si="218"/>
        <v>Pre1997</v>
      </c>
      <c r="H3516" s="67" t="str">
        <f t="shared" si="220"/>
        <v>2025-T7 Tractor-30</v>
      </c>
      <c r="I3516" s="302">
        <v>6.5020315180837197E-5</v>
      </c>
      <c r="J3516" s="305">
        <f>VLOOKUP(H3516,T7_ReductionFactor!$G$10:$H$3591,2,FALSE)</f>
        <v>0.90448502162131283</v>
      </c>
      <c r="K3516" s="75">
        <f t="shared" si="219"/>
        <v>5.8809901182164109E-5</v>
      </c>
      <c r="L3516" s="11"/>
    </row>
    <row r="3517" spans="1:12" ht="16.149999999999999" customHeight="1" x14ac:dyDescent="0.25">
      <c r="A3517" s="9" t="s">
        <v>192</v>
      </c>
      <c r="B3517" s="7">
        <v>2025</v>
      </c>
      <c r="C3517" s="296" t="s">
        <v>36</v>
      </c>
      <c r="D3517" s="307">
        <v>1994</v>
      </c>
      <c r="E3517" s="307" t="s">
        <v>194</v>
      </c>
      <c r="F3517" s="65">
        <f t="shared" si="217"/>
        <v>31</v>
      </c>
      <c r="G3517" s="66" t="str">
        <f t="shared" si="218"/>
        <v>Pre1997</v>
      </c>
      <c r="H3517" s="67" t="str">
        <f t="shared" si="220"/>
        <v>2025-T7 Tractor-31</v>
      </c>
      <c r="I3517" s="302">
        <v>4.8461817952565599E-5</v>
      </c>
      <c r="J3517" s="305">
        <f>VLOOKUP(H3517,T7_ReductionFactor!$G$10:$H$3591,2,FALSE)</f>
        <v>0.90448502162131283</v>
      </c>
      <c r="K3517" s="75">
        <f t="shared" si="219"/>
        <v>4.3832988458634425E-5</v>
      </c>
      <c r="L3517" s="11"/>
    </row>
    <row r="3518" spans="1:12" ht="16.149999999999999" customHeight="1" x14ac:dyDescent="0.25">
      <c r="A3518" s="9" t="s">
        <v>192</v>
      </c>
      <c r="B3518" s="7">
        <v>2025</v>
      </c>
      <c r="C3518" s="296" t="s">
        <v>36</v>
      </c>
      <c r="D3518" s="307">
        <v>1993</v>
      </c>
      <c r="E3518" s="307" t="s">
        <v>194</v>
      </c>
      <c r="F3518" s="65">
        <f t="shared" si="217"/>
        <v>32</v>
      </c>
      <c r="G3518" s="66" t="str">
        <f t="shared" si="218"/>
        <v>Pre1997</v>
      </c>
      <c r="H3518" s="67" t="str">
        <f t="shared" si="220"/>
        <v>2025-T7 Tractor-32</v>
      </c>
      <c r="I3518" s="302">
        <v>3.5168901597899203E-5</v>
      </c>
      <c r="J3518" s="305">
        <f>VLOOKUP(H3518,T7_ReductionFactor!$G$10:$H$3591,2,FALSE)</f>
        <v>1</v>
      </c>
      <c r="K3518" s="75">
        <f t="shared" si="219"/>
        <v>3.5168901597899203E-5</v>
      </c>
      <c r="L3518" s="11"/>
    </row>
    <row r="3519" spans="1:12" ht="16.149999999999999" customHeight="1" x14ac:dyDescent="0.25">
      <c r="A3519" s="9" t="s">
        <v>192</v>
      </c>
      <c r="B3519" s="7">
        <v>2025</v>
      </c>
      <c r="C3519" s="296" t="s">
        <v>36</v>
      </c>
      <c r="D3519" s="307">
        <v>1992</v>
      </c>
      <c r="E3519" s="307" t="s">
        <v>194</v>
      </c>
      <c r="F3519" s="65">
        <f t="shared" si="217"/>
        <v>33</v>
      </c>
      <c r="G3519" s="66" t="str">
        <f t="shared" si="218"/>
        <v>Pre1997</v>
      </c>
      <c r="H3519" s="67" t="str">
        <f t="shared" si="220"/>
        <v>2025-T7 Tractor-33</v>
      </c>
      <c r="I3519" s="302">
        <v>2.15442777429451E-5</v>
      </c>
      <c r="J3519" s="305">
        <f>VLOOKUP(H3519,T7_ReductionFactor!$G$10:$H$3591,2,FALSE)</f>
        <v>1</v>
      </c>
      <c r="K3519" s="75">
        <f t="shared" si="219"/>
        <v>2.15442777429451E-5</v>
      </c>
      <c r="L3519" s="11"/>
    </row>
    <row r="3520" spans="1:12" ht="16.149999999999999" customHeight="1" x14ac:dyDescent="0.25">
      <c r="A3520" s="9" t="s">
        <v>192</v>
      </c>
      <c r="B3520" s="7">
        <v>2025</v>
      </c>
      <c r="C3520" s="296" t="s">
        <v>36</v>
      </c>
      <c r="D3520" s="307">
        <v>1991</v>
      </c>
      <c r="E3520" s="307" t="s">
        <v>194</v>
      </c>
      <c r="F3520" s="65">
        <f t="shared" si="217"/>
        <v>34</v>
      </c>
      <c r="G3520" s="66" t="str">
        <f t="shared" si="218"/>
        <v>Pre1997</v>
      </c>
      <c r="H3520" s="67" t="str">
        <f t="shared" si="220"/>
        <v>2025-T7 Tractor-34</v>
      </c>
      <c r="I3520" s="302">
        <v>2.3172644904391199E-5</v>
      </c>
      <c r="J3520" s="305">
        <f>VLOOKUP(H3520,T7_ReductionFactor!$G$10:$H$3591,2,FALSE)</f>
        <v>1</v>
      </c>
      <c r="K3520" s="75">
        <f t="shared" si="219"/>
        <v>2.3172644904391199E-5</v>
      </c>
      <c r="L3520" s="11"/>
    </row>
    <row r="3521" spans="1:12" ht="16.149999999999999" customHeight="1" x14ac:dyDescent="0.25">
      <c r="A3521" s="9" t="s">
        <v>192</v>
      </c>
      <c r="B3521" s="7">
        <v>2025</v>
      </c>
      <c r="C3521" s="296" t="s">
        <v>36</v>
      </c>
      <c r="D3521" s="307">
        <v>1990</v>
      </c>
      <c r="E3521" s="307" t="s">
        <v>194</v>
      </c>
      <c r="F3521" s="65">
        <f t="shared" si="217"/>
        <v>35</v>
      </c>
      <c r="G3521" s="66" t="str">
        <f t="shared" si="218"/>
        <v>Pre1997</v>
      </c>
      <c r="H3521" s="67" t="str">
        <f t="shared" si="220"/>
        <v>2025-T7 Tractor-35</v>
      </c>
      <c r="I3521" s="302">
        <v>6.5327952623225806E-5</v>
      </c>
      <c r="J3521" s="305">
        <f>VLOOKUP(H3521,T7_ReductionFactor!$G$10:$H$3591,2,FALSE)</f>
        <v>1</v>
      </c>
      <c r="K3521" s="75">
        <f t="shared" si="219"/>
        <v>6.5327952623225806E-5</v>
      </c>
      <c r="L3521" s="11"/>
    </row>
    <row r="3522" spans="1:12" ht="16.149999999999999" customHeight="1" x14ac:dyDescent="0.25">
      <c r="A3522" s="9" t="s">
        <v>192</v>
      </c>
      <c r="B3522" s="7">
        <v>2025</v>
      </c>
      <c r="C3522" s="296" t="s">
        <v>36</v>
      </c>
      <c r="D3522" s="307">
        <v>1989</v>
      </c>
      <c r="E3522" s="307" t="s">
        <v>194</v>
      </c>
      <c r="F3522" s="65">
        <f t="shared" si="217"/>
        <v>36</v>
      </c>
      <c r="G3522" s="66" t="str">
        <f t="shared" si="218"/>
        <v>Pre1997</v>
      </c>
      <c r="H3522" s="67" t="str">
        <f t="shared" si="220"/>
        <v>2025-T7 Tractor-36</v>
      </c>
      <c r="I3522" s="302">
        <v>5.3625789426496702E-5</v>
      </c>
      <c r="J3522" s="305">
        <f>VLOOKUP(H3522,T7_ReductionFactor!$G$10:$H$3591,2,FALSE)</f>
        <v>1</v>
      </c>
      <c r="K3522" s="75">
        <f t="shared" si="219"/>
        <v>5.3625789426496702E-5</v>
      </c>
      <c r="L3522" s="11"/>
    </row>
    <row r="3523" spans="1:12" ht="16.149999999999999" customHeight="1" x14ac:dyDescent="0.25">
      <c r="A3523" s="9" t="s">
        <v>192</v>
      </c>
      <c r="B3523" s="7">
        <v>2025</v>
      </c>
      <c r="C3523" s="296" t="s">
        <v>36</v>
      </c>
      <c r="D3523" s="307">
        <v>1988</v>
      </c>
      <c r="E3523" s="307" t="s">
        <v>194</v>
      </c>
      <c r="F3523" s="65">
        <f t="shared" si="217"/>
        <v>37</v>
      </c>
      <c r="G3523" s="66" t="str">
        <f t="shared" si="218"/>
        <v>Pre1997</v>
      </c>
      <c r="H3523" s="67" t="str">
        <f t="shared" si="220"/>
        <v>2025-T7 Tractor-37</v>
      </c>
      <c r="I3523" s="302">
        <v>2.9829542277184201E-5</v>
      </c>
      <c r="J3523" s="305">
        <f>VLOOKUP(H3523,T7_ReductionFactor!$G$10:$H$3591,2,FALSE)</f>
        <v>1</v>
      </c>
      <c r="K3523" s="75">
        <f t="shared" si="219"/>
        <v>2.9829542277184201E-5</v>
      </c>
      <c r="L3523" s="11"/>
    </row>
    <row r="3524" spans="1:12" ht="16.149999999999999" customHeight="1" x14ac:dyDescent="0.25">
      <c r="A3524" s="9" t="s">
        <v>192</v>
      </c>
      <c r="B3524" s="7">
        <v>2025</v>
      </c>
      <c r="C3524" s="296" t="s">
        <v>36</v>
      </c>
      <c r="D3524" s="307">
        <v>1987</v>
      </c>
      <c r="E3524" s="307" t="s">
        <v>194</v>
      </c>
      <c r="F3524" s="65">
        <f t="shared" si="217"/>
        <v>38</v>
      </c>
      <c r="G3524" s="66" t="str">
        <f t="shared" si="218"/>
        <v>Pre1997</v>
      </c>
      <c r="H3524" s="67" t="str">
        <f t="shared" si="220"/>
        <v>2025-T7 Tractor-38</v>
      </c>
      <c r="I3524" s="302">
        <v>2.5326577524129401E-5</v>
      </c>
      <c r="J3524" s="305">
        <f>VLOOKUP(H3524,T7_ReductionFactor!$G$10:$H$3591,2,FALSE)</f>
        <v>1</v>
      </c>
      <c r="K3524" s="75">
        <f t="shared" si="219"/>
        <v>2.5326577524129401E-5</v>
      </c>
      <c r="L3524" s="11"/>
    </row>
    <row r="3525" spans="1:12" ht="16.149999999999999" customHeight="1" x14ac:dyDescent="0.25">
      <c r="A3525" s="9" t="s">
        <v>192</v>
      </c>
      <c r="B3525" s="7">
        <v>2025</v>
      </c>
      <c r="C3525" s="296" t="s">
        <v>36</v>
      </c>
      <c r="D3525" s="307">
        <v>1986</v>
      </c>
      <c r="E3525" s="307" t="s">
        <v>194</v>
      </c>
      <c r="F3525" s="65">
        <f t="shared" si="217"/>
        <v>39</v>
      </c>
      <c r="G3525" s="66" t="str">
        <f t="shared" si="218"/>
        <v>Pre1997</v>
      </c>
      <c r="H3525" s="67" t="str">
        <f t="shared" si="220"/>
        <v>2025-T7 Tractor-39</v>
      </c>
      <c r="I3525" s="302">
        <v>1.6911799994639999E-5</v>
      </c>
      <c r="J3525" s="305">
        <f>VLOOKUP(H3525,T7_ReductionFactor!$G$10:$H$3591,2,FALSE)</f>
        <v>1</v>
      </c>
      <c r="K3525" s="75">
        <f t="shared" si="219"/>
        <v>1.6911799994639999E-5</v>
      </c>
      <c r="L3525" s="11"/>
    </row>
    <row r="3526" spans="1:12" ht="16.149999999999999" customHeight="1" x14ac:dyDescent="0.25">
      <c r="A3526" s="9" t="s">
        <v>192</v>
      </c>
      <c r="B3526" s="7">
        <v>2025</v>
      </c>
      <c r="C3526" s="296" t="s">
        <v>36</v>
      </c>
      <c r="D3526" s="307">
        <v>1985</v>
      </c>
      <c r="E3526" s="307" t="s">
        <v>194</v>
      </c>
      <c r="F3526" s="65">
        <f t="shared" si="217"/>
        <v>40</v>
      </c>
      <c r="G3526" s="66" t="str">
        <f t="shared" si="218"/>
        <v>Pre1997</v>
      </c>
      <c r="H3526" s="67" t="str">
        <f t="shared" si="220"/>
        <v>2025-T7 Tractor-40</v>
      </c>
      <c r="I3526" s="302">
        <v>2.0024221318886801E-5</v>
      </c>
      <c r="J3526" s="305">
        <f>VLOOKUP(H3526,T7_ReductionFactor!$G$10:$H$3591,2,FALSE)</f>
        <v>1</v>
      </c>
      <c r="K3526" s="75">
        <f t="shared" si="219"/>
        <v>2.0024221318886801E-5</v>
      </c>
      <c r="L3526" s="11"/>
    </row>
    <row r="3527" spans="1:12" ht="16.149999999999999" customHeight="1" x14ac:dyDescent="0.25">
      <c r="A3527" s="9" t="s">
        <v>192</v>
      </c>
      <c r="B3527" s="7">
        <v>2025</v>
      </c>
      <c r="C3527" s="296" t="s">
        <v>36</v>
      </c>
      <c r="D3527" s="307">
        <v>1984</v>
      </c>
      <c r="E3527" s="307" t="s">
        <v>194</v>
      </c>
      <c r="F3527" s="65">
        <f t="shared" si="217"/>
        <v>41</v>
      </c>
      <c r="G3527" s="66" t="str">
        <f t="shared" si="218"/>
        <v>Pre1997</v>
      </c>
      <c r="H3527" s="67" t="str">
        <f t="shared" si="220"/>
        <v>2025-T7 Tractor-41</v>
      </c>
      <c r="I3527" s="302">
        <v>1.48298048847568E-5</v>
      </c>
      <c r="J3527" s="305">
        <f>VLOOKUP(H3527,T7_ReductionFactor!$G$10:$H$3591,2,FALSE)</f>
        <v>1</v>
      </c>
      <c r="K3527" s="75">
        <f t="shared" si="219"/>
        <v>1.48298048847568E-5</v>
      </c>
      <c r="L3527" s="11"/>
    </row>
    <row r="3528" spans="1:12" ht="16.149999999999999" customHeight="1" x14ac:dyDescent="0.25">
      <c r="A3528" s="9" t="s">
        <v>192</v>
      </c>
      <c r="B3528" s="7">
        <v>2025</v>
      </c>
      <c r="C3528" s="296" t="s">
        <v>36</v>
      </c>
      <c r="D3528" s="307">
        <v>1983</v>
      </c>
      <c r="E3528" s="307" t="s">
        <v>194</v>
      </c>
      <c r="F3528" s="65">
        <f t="shared" si="217"/>
        <v>42</v>
      </c>
      <c r="G3528" s="66" t="str">
        <f t="shared" si="218"/>
        <v>Pre1997</v>
      </c>
      <c r="H3528" s="67" t="str">
        <f t="shared" si="220"/>
        <v>2025-T7 Tractor-42</v>
      </c>
      <c r="I3528" s="302">
        <v>2.7800076004769301E-6</v>
      </c>
      <c r="J3528" s="305">
        <f>VLOOKUP(H3528,T7_ReductionFactor!$G$10:$H$3591,2,FALSE)</f>
        <v>1</v>
      </c>
      <c r="K3528" s="75">
        <f t="shared" si="219"/>
        <v>2.7800076004769301E-6</v>
      </c>
      <c r="L3528" s="11"/>
    </row>
    <row r="3529" spans="1:12" ht="16.149999999999999" customHeight="1" x14ac:dyDescent="0.25">
      <c r="A3529" s="9" t="s">
        <v>192</v>
      </c>
      <c r="B3529" s="7">
        <v>2025</v>
      </c>
      <c r="C3529" s="296" t="s">
        <v>36</v>
      </c>
      <c r="D3529" s="307">
        <v>1982</v>
      </c>
      <c r="E3529" s="307" t="s">
        <v>194</v>
      </c>
      <c r="F3529" s="65">
        <f t="shared" ref="F3529:F3592" si="221">B3529-D3529</f>
        <v>43</v>
      </c>
      <c r="G3529" s="66" t="str">
        <f t="shared" ref="G3529:G3592" si="222">IF(D3529&lt;1998,"Pre1997",IF(D3529&lt;2008,"1997-06",IF(D3529&lt;2011,"2007-09",IF(D3529&lt;2014,"2010-12","2013+"))))</f>
        <v>Pre1997</v>
      </c>
      <c r="H3529" s="67" t="str">
        <f t="shared" si="220"/>
        <v>2025-T7 Tractor-43</v>
      </c>
      <c r="I3529" s="302">
        <v>4.5693078127402801E-6</v>
      </c>
      <c r="J3529" s="305">
        <f>VLOOKUP(H3529,T7_ReductionFactor!$G$10:$H$3591,2,FALSE)</f>
        <v>1</v>
      </c>
      <c r="K3529" s="75">
        <f t="shared" ref="K3529:K3590" si="223">I3529*J3529</f>
        <v>4.5693078127402801E-6</v>
      </c>
      <c r="L3529" s="11"/>
    </row>
    <row r="3530" spans="1:12" ht="16.149999999999999" customHeight="1" x14ac:dyDescent="0.25">
      <c r="A3530" s="9" t="s">
        <v>192</v>
      </c>
      <c r="B3530" s="7">
        <v>2025</v>
      </c>
      <c r="C3530" s="296" t="s">
        <v>36</v>
      </c>
      <c r="D3530" s="307">
        <v>1981</v>
      </c>
      <c r="E3530" s="307" t="s">
        <v>194</v>
      </c>
      <c r="F3530" s="65">
        <f t="shared" si="221"/>
        <v>44</v>
      </c>
      <c r="G3530" s="66" t="str">
        <f t="shared" si="222"/>
        <v>Pre1997</v>
      </c>
      <c r="H3530" s="67" t="str">
        <f t="shared" ref="H3530:H3590" si="224">CONCATENATE(B3530,"-",C3530,"-",F3530)</f>
        <v>2025-T7 Tractor-44</v>
      </c>
      <c r="I3530" s="302">
        <v>6.3944156862648702E-6</v>
      </c>
      <c r="J3530" s="305">
        <f>VLOOKUP(H3530,T7_ReductionFactor!$G$10:$H$3591,2,FALSE)</f>
        <v>1</v>
      </c>
      <c r="K3530" s="75">
        <f t="shared" si="223"/>
        <v>6.3944156862648702E-6</v>
      </c>
      <c r="L3530" s="11"/>
    </row>
    <row r="3531" spans="1:12" ht="16.149999999999999" customHeight="1" x14ac:dyDescent="0.25">
      <c r="A3531" s="9" t="s">
        <v>192</v>
      </c>
      <c r="B3531" s="7">
        <v>2025</v>
      </c>
      <c r="C3531" s="296" t="s">
        <v>37</v>
      </c>
      <c r="D3531" s="307">
        <v>2026</v>
      </c>
      <c r="E3531" s="307" t="s">
        <v>194</v>
      </c>
      <c r="F3531" s="65">
        <f t="shared" si="221"/>
        <v>-1</v>
      </c>
      <c r="G3531" s="66" t="str">
        <f t="shared" si="222"/>
        <v>2013+</v>
      </c>
      <c r="H3531" s="67" t="str">
        <f t="shared" si="224"/>
        <v>2025-T7 Tractor Construction--1</v>
      </c>
      <c r="I3531" s="302">
        <v>4.7606796646873202E-5</v>
      </c>
      <c r="J3531" s="305">
        <f>VLOOKUP(H3531,T7_ReductionFactor!$G$10:$H$3591,2,FALSE)</f>
        <v>1</v>
      </c>
      <c r="K3531" s="75">
        <f t="shared" si="223"/>
        <v>4.7606796646873202E-5</v>
      </c>
      <c r="L3531" s="11"/>
    </row>
    <row r="3532" spans="1:12" ht="16.149999999999999" customHeight="1" x14ac:dyDescent="0.25">
      <c r="A3532" s="9" t="s">
        <v>192</v>
      </c>
      <c r="B3532" s="7">
        <v>2025</v>
      </c>
      <c r="C3532" s="296" t="s">
        <v>37</v>
      </c>
      <c r="D3532" s="307">
        <v>2025</v>
      </c>
      <c r="E3532" s="307" t="s">
        <v>194</v>
      </c>
      <c r="F3532" s="65">
        <f t="shared" si="221"/>
        <v>0</v>
      </c>
      <c r="G3532" s="66" t="str">
        <f t="shared" si="222"/>
        <v>2013+</v>
      </c>
      <c r="H3532" s="67" t="str">
        <f t="shared" si="224"/>
        <v>2025-T7 Tractor Construction-0</v>
      </c>
      <c r="I3532" s="302">
        <v>3.4269407809045798E-4</v>
      </c>
      <c r="J3532" s="305">
        <f>VLOOKUP(H3532,T7_ReductionFactor!$G$10:$H$3591,2,FALSE)</f>
        <v>0.91211370450883045</v>
      </c>
      <c r="K3532" s="75">
        <f t="shared" si="223"/>
        <v>3.1257596508032603E-4</v>
      </c>
      <c r="L3532" s="11"/>
    </row>
    <row r="3533" spans="1:12" ht="16.149999999999999" customHeight="1" x14ac:dyDescent="0.25">
      <c r="A3533" s="9" t="s">
        <v>192</v>
      </c>
      <c r="B3533" s="7">
        <v>2025</v>
      </c>
      <c r="C3533" s="296" t="s">
        <v>37</v>
      </c>
      <c r="D3533" s="307">
        <v>2024</v>
      </c>
      <c r="E3533" s="307" t="s">
        <v>194</v>
      </c>
      <c r="F3533" s="65">
        <f t="shared" si="221"/>
        <v>1</v>
      </c>
      <c r="G3533" s="66" t="str">
        <f t="shared" si="222"/>
        <v>2013+</v>
      </c>
      <c r="H3533" s="67" t="str">
        <f t="shared" si="224"/>
        <v>2025-T7 Tractor Construction-1</v>
      </c>
      <c r="I3533" s="302">
        <v>5.8003228317737095E-4</v>
      </c>
      <c r="J3533" s="305">
        <f>VLOOKUP(H3533,T7_ReductionFactor!$G$10:$H$3591,2,FALSE)</f>
        <v>0.85637706633917587</v>
      </c>
      <c r="K3533" s="75">
        <f t="shared" si="223"/>
        <v>4.9672634504945099E-4</v>
      </c>
      <c r="L3533" s="11"/>
    </row>
    <row r="3534" spans="1:12" ht="16.149999999999999" customHeight="1" x14ac:dyDescent="0.25">
      <c r="A3534" s="9" t="s">
        <v>192</v>
      </c>
      <c r="B3534" s="7">
        <v>2025</v>
      </c>
      <c r="C3534" s="296" t="s">
        <v>37</v>
      </c>
      <c r="D3534" s="307">
        <v>2023</v>
      </c>
      <c r="E3534" s="307" t="s">
        <v>194</v>
      </c>
      <c r="F3534" s="65">
        <f t="shared" si="221"/>
        <v>2</v>
      </c>
      <c r="G3534" s="66" t="str">
        <f t="shared" si="222"/>
        <v>2013+</v>
      </c>
      <c r="H3534" s="67" t="str">
        <f t="shared" si="224"/>
        <v>2025-T7 Tractor Construction-2</v>
      </c>
      <c r="I3534" s="302">
        <v>6.8705522504217804E-4</v>
      </c>
      <c r="J3534" s="305">
        <f>VLOOKUP(H3534,T7_ReductionFactor!$G$10:$H$3591,2,FALSE)</f>
        <v>0.81826090773233284</v>
      </c>
      <c r="K3534" s="75">
        <f t="shared" si="223"/>
        <v>5.6219043210525485E-4</v>
      </c>
      <c r="L3534" s="11"/>
    </row>
    <row r="3535" spans="1:12" ht="16.149999999999999" customHeight="1" x14ac:dyDescent="0.25">
      <c r="A3535" s="9" t="s">
        <v>192</v>
      </c>
      <c r="B3535" s="7">
        <v>2025</v>
      </c>
      <c r="C3535" s="296" t="s">
        <v>37</v>
      </c>
      <c r="D3535" s="307">
        <v>2022</v>
      </c>
      <c r="E3535" s="307" t="s">
        <v>194</v>
      </c>
      <c r="F3535" s="65">
        <f t="shared" si="221"/>
        <v>3</v>
      </c>
      <c r="G3535" s="66" t="str">
        <f t="shared" si="222"/>
        <v>2013+</v>
      </c>
      <c r="H3535" s="67" t="str">
        <f t="shared" si="224"/>
        <v>2025-T7 Tractor Construction-3</v>
      </c>
      <c r="I3535" s="302">
        <v>8.3472943601174796E-4</v>
      </c>
      <c r="J3535" s="305">
        <f>VLOOKUP(H3535,T7_ReductionFactor!$G$10:$H$3591,2,FALSE)</f>
        <v>0.78871947602779369</v>
      </c>
      <c r="K3535" s="75">
        <f t="shared" si="223"/>
        <v>6.5836736339616156E-4</v>
      </c>
      <c r="L3535" s="11"/>
    </row>
    <row r="3536" spans="1:12" ht="16.149999999999999" customHeight="1" x14ac:dyDescent="0.25">
      <c r="A3536" s="9" t="s">
        <v>192</v>
      </c>
      <c r="B3536" s="7">
        <v>2025</v>
      </c>
      <c r="C3536" s="296" t="s">
        <v>37</v>
      </c>
      <c r="D3536" s="307">
        <v>2021</v>
      </c>
      <c r="E3536" s="307" t="s">
        <v>194</v>
      </c>
      <c r="F3536" s="65">
        <f t="shared" si="221"/>
        <v>4</v>
      </c>
      <c r="G3536" s="66" t="str">
        <f t="shared" si="222"/>
        <v>2013+</v>
      </c>
      <c r="H3536" s="67" t="str">
        <f t="shared" si="224"/>
        <v>2025-T7 Tractor Construction-4</v>
      </c>
      <c r="I3536" s="302">
        <v>1.0102461785073901E-3</v>
      </c>
      <c r="J3536" s="305">
        <f>VLOOKUP(H3536,T7_ReductionFactor!$G$10:$H$3591,2,FALSE)</f>
        <v>0.76558635411214437</v>
      </c>
      <c r="K3536" s="75">
        <f t="shared" si="223"/>
        <v>7.7343068855919932E-4</v>
      </c>
      <c r="L3536" s="11"/>
    </row>
    <row r="3537" spans="1:12" ht="16.149999999999999" customHeight="1" x14ac:dyDescent="0.25">
      <c r="A3537" s="9" t="s">
        <v>192</v>
      </c>
      <c r="B3537" s="7">
        <v>2025</v>
      </c>
      <c r="C3537" s="296" t="s">
        <v>37</v>
      </c>
      <c r="D3537" s="307">
        <v>2020</v>
      </c>
      <c r="E3537" s="307" t="s">
        <v>194</v>
      </c>
      <c r="F3537" s="65">
        <f t="shared" si="221"/>
        <v>5</v>
      </c>
      <c r="G3537" s="66" t="str">
        <f t="shared" si="222"/>
        <v>2013+</v>
      </c>
      <c r="H3537" s="67" t="str">
        <f t="shared" si="224"/>
        <v>2025-T7 Tractor Construction-5</v>
      </c>
      <c r="I3537" s="302">
        <v>1.1378983844490399E-3</v>
      </c>
      <c r="J3537" s="305">
        <f>VLOOKUP(H3537,T7_ReductionFactor!$G$10:$H$3591,2,FALSE)</f>
        <v>0.74593607888422109</v>
      </c>
      <c r="K3537" s="75">
        <f t="shared" si="223"/>
        <v>8.4879945906460677E-4</v>
      </c>
      <c r="L3537" s="11"/>
    </row>
    <row r="3538" spans="1:12" ht="16.149999999999999" customHeight="1" x14ac:dyDescent="0.25">
      <c r="A3538" s="9" t="s">
        <v>192</v>
      </c>
      <c r="B3538" s="7">
        <v>2025</v>
      </c>
      <c r="C3538" s="296" t="s">
        <v>37</v>
      </c>
      <c r="D3538" s="307">
        <v>2019</v>
      </c>
      <c r="E3538" s="307" t="s">
        <v>194</v>
      </c>
      <c r="F3538" s="65">
        <f t="shared" si="221"/>
        <v>6</v>
      </c>
      <c r="G3538" s="66" t="str">
        <f t="shared" si="222"/>
        <v>2013+</v>
      </c>
      <c r="H3538" s="67" t="str">
        <f t="shared" si="224"/>
        <v>2025-T7 Tractor Construction-6</v>
      </c>
      <c r="I3538" s="302">
        <v>1.22137197853934E-3</v>
      </c>
      <c r="J3538" s="305">
        <f>VLOOKUP(H3538,T7_ReductionFactor!$G$10:$H$3591,2,FALSE)</f>
        <v>0.73433523604369388</v>
      </c>
      <c r="K3538" s="75">
        <f t="shared" si="223"/>
        <v>8.968964801578397E-4</v>
      </c>
      <c r="L3538" s="11"/>
    </row>
    <row r="3539" spans="1:12" ht="16.149999999999999" customHeight="1" x14ac:dyDescent="0.25">
      <c r="A3539" s="9" t="s">
        <v>192</v>
      </c>
      <c r="B3539" s="7">
        <v>2025</v>
      </c>
      <c r="C3539" s="296" t="s">
        <v>37</v>
      </c>
      <c r="D3539" s="307">
        <v>2018</v>
      </c>
      <c r="E3539" s="307" t="s">
        <v>194</v>
      </c>
      <c r="F3539" s="65">
        <f t="shared" si="221"/>
        <v>7</v>
      </c>
      <c r="G3539" s="66" t="str">
        <f t="shared" si="222"/>
        <v>2013+</v>
      </c>
      <c r="H3539" s="67" t="str">
        <f t="shared" si="224"/>
        <v>2025-T7 Tractor Construction-7</v>
      </c>
      <c r="I3539" s="302">
        <v>1.24189768037571E-3</v>
      </c>
      <c r="J3539" s="305">
        <f>VLOOKUP(H3539,T7_ReductionFactor!$G$10:$H$3591,2,FALSE)</f>
        <v>0.72602022322056203</v>
      </c>
      <c r="K3539" s="75">
        <f t="shared" si="223"/>
        <v>9.0164283112347118E-4</v>
      </c>
      <c r="L3539" s="11"/>
    </row>
    <row r="3540" spans="1:12" ht="16.149999999999999" customHeight="1" x14ac:dyDescent="0.25">
      <c r="A3540" s="9" t="s">
        <v>192</v>
      </c>
      <c r="B3540" s="7">
        <v>2025</v>
      </c>
      <c r="C3540" s="296" t="s">
        <v>37</v>
      </c>
      <c r="D3540" s="307">
        <v>2017</v>
      </c>
      <c r="E3540" s="307" t="s">
        <v>194</v>
      </c>
      <c r="F3540" s="65">
        <f t="shared" si="221"/>
        <v>8</v>
      </c>
      <c r="G3540" s="66" t="str">
        <f t="shared" si="222"/>
        <v>2013+</v>
      </c>
      <c r="H3540" s="67" t="str">
        <f t="shared" si="224"/>
        <v>2025-T7 Tractor Construction-8</v>
      </c>
      <c r="I3540" s="302">
        <v>1.2895232606355399E-3</v>
      </c>
      <c r="J3540" s="305">
        <f>VLOOKUP(H3540,T7_ReductionFactor!$G$10:$H$3591,2,FALSE)</f>
        <v>0.71922119982225674</v>
      </c>
      <c r="K3540" s="75">
        <f t="shared" si="223"/>
        <v>9.2745246671300174E-4</v>
      </c>
      <c r="L3540" s="11"/>
    </row>
    <row r="3541" spans="1:12" ht="16.149999999999999" customHeight="1" x14ac:dyDescent="0.25">
      <c r="A3541" s="9" t="s">
        <v>192</v>
      </c>
      <c r="B3541" s="7">
        <v>2025</v>
      </c>
      <c r="C3541" s="296" t="s">
        <v>37</v>
      </c>
      <c r="D3541" s="307">
        <v>2016</v>
      </c>
      <c r="E3541" s="307" t="s">
        <v>194</v>
      </c>
      <c r="F3541" s="65">
        <f t="shared" si="221"/>
        <v>9</v>
      </c>
      <c r="G3541" s="66" t="str">
        <f t="shared" si="222"/>
        <v>2013+</v>
      </c>
      <c r="H3541" s="67" t="str">
        <f t="shared" si="224"/>
        <v>2025-T7 Tractor Construction-9</v>
      </c>
      <c r="I3541" s="302">
        <v>2.9011540504606998E-3</v>
      </c>
      <c r="J3541" s="305">
        <f>VLOOKUP(H3541,T7_ReductionFactor!$G$10:$H$3591,2,FALSE)</f>
        <v>0.71357322918362553</v>
      </c>
      <c r="K3541" s="75">
        <f t="shared" si="223"/>
        <v>2.0701858641463964E-3</v>
      </c>
      <c r="L3541" s="11"/>
    </row>
    <row r="3542" spans="1:12" ht="16.149999999999999" customHeight="1" x14ac:dyDescent="0.25">
      <c r="A3542" s="9" t="s">
        <v>192</v>
      </c>
      <c r="B3542" s="7">
        <v>2025</v>
      </c>
      <c r="C3542" s="296" t="s">
        <v>37</v>
      </c>
      <c r="D3542" s="307">
        <v>2015</v>
      </c>
      <c r="E3542" s="307" t="s">
        <v>194</v>
      </c>
      <c r="F3542" s="65">
        <f t="shared" si="221"/>
        <v>10</v>
      </c>
      <c r="G3542" s="66" t="str">
        <f t="shared" si="222"/>
        <v>2013+</v>
      </c>
      <c r="H3542" s="67" t="str">
        <f t="shared" si="224"/>
        <v>2025-T7 Tractor Construction-10</v>
      </c>
      <c r="I3542" s="302">
        <v>7.6068661102784698E-3</v>
      </c>
      <c r="J3542" s="305">
        <f>VLOOKUP(H3542,T7_ReductionFactor!$G$10:$H$3591,2,FALSE)</f>
        <v>0.70880985223805471</v>
      </c>
      <c r="K3542" s="75">
        <f t="shared" si="223"/>
        <v>5.3918216436211483E-3</v>
      </c>
      <c r="L3542" s="11"/>
    </row>
    <row r="3543" spans="1:12" ht="16.149999999999999" customHeight="1" x14ac:dyDescent="0.25">
      <c r="A3543" s="9" t="s">
        <v>192</v>
      </c>
      <c r="B3543" s="7">
        <v>2025</v>
      </c>
      <c r="C3543" s="296" t="s">
        <v>37</v>
      </c>
      <c r="D3543" s="307">
        <v>2014</v>
      </c>
      <c r="E3543" s="307" t="s">
        <v>194</v>
      </c>
      <c r="F3543" s="65">
        <f t="shared" si="221"/>
        <v>11</v>
      </c>
      <c r="G3543" s="66" t="str">
        <f t="shared" si="222"/>
        <v>2013+</v>
      </c>
      <c r="H3543" s="67" t="str">
        <f t="shared" si="224"/>
        <v>2025-T7 Tractor Construction-11</v>
      </c>
      <c r="I3543" s="302">
        <v>3.20427622104203E-3</v>
      </c>
      <c r="J3543" s="305">
        <f>VLOOKUP(H3543,T7_ReductionFactor!$G$10:$H$3591,2,FALSE)</f>
        <v>0.70553771918684549</v>
      </c>
      <c r="K3543" s="75">
        <f t="shared" si="223"/>
        <v>2.2607377366386382E-3</v>
      </c>
      <c r="L3543" s="11"/>
    </row>
    <row r="3544" spans="1:12" ht="16.149999999999999" customHeight="1" x14ac:dyDescent="0.25">
      <c r="A3544" s="9" t="s">
        <v>192</v>
      </c>
      <c r="B3544" s="7">
        <v>2025</v>
      </c>
      <c r="C3544" s="296" t="s">
        <v>37</v>
      </c>
      <c r="D3544" s="307">
        <v>2013</v>
      </c>
      <c r="E3544" s="307" t="s">
        <v>194</v>
      </c>
      <c r="F3544" s="65">
        <f t="shared" si="221"/>
        <v>12</v>
      </c>
      <c r="G3544" s="66" t="str">
        <f t="shared" si="222"/>
        <v>2010-12</v>
      </c>
      <c r="H3544" s="67" t="str">
        <f t="shared" si="224"/>
        <v>2025-T7 Tractor Construction-12</v>
      </c>
      <c r="I3544" s="302">
        <v>4.1082164914060301E-3</v>
      </c>
      <c r="J3544" s="305">
        <f>VLOOKUP(H3544,T7_ReductionFactor!$G$10:$H$3591,2,FALSE)</f>
        <v>0.68041741646726039</v>
      </c>
      <c r="K3544" s="75">
        <f t="shared" si="223"/>
        <v>2.7953020513706841E-3</v>
      </c>
      <c r="L3544" s="11"/>
    </row>
    <row r="3545" spans="1:12" ht="16.149999999999999" customHeight="1" x14ac:dyDescent="0.25">
      <c r="A3545" s="9" t="s">
        <v>192</v>
      </c>
      <c r="B3545" s="7">
        <v>2025</v>
      </c>
      <c r="C3545" s="296" t="s">
        <v>37</v>
      </c>
      <c r="D3545" s="307">
        <v>2012</v>
      </c>
      <c r="E3545" s="307" t="s">
        <v>194</v>
      </c>
      <c r="F3545" s="65">
        <f t="shared" si="221"/>
        <v>13</v>
      </c>
      <c r="G3545" s="66" t="str">
        <f t="shared" si="222"/>
        <v>2010-12</v>
      </c>
      <c r="H3545" s="67" t="str">
        <f t="shared" si="224"/>
        <v>2025-T7 Tractor Construction-13</v>
      </c>
      <c r="I3545" s="302">
        <v>4.6144819974847798E-3</v>
      </c>
      <c r="J3545" s="305">
        <f>VLOOKUP(H3545,T7_ReductionFactor!$G$10:$H$3591,2,FALSE)</f>
        <v>0.68041741646726039</v>
      </c>
      <c r="K3545" s="75">
        <f t="shared" si="223"/>
        <v>3.1397739190632771E-3</v>
      </c>
      <c r="L3545" s="11"/>
    </row>
    <row r="3546" spans="1:12" ht="16.149999999999999" customHeight="1" x14ac:dyDescent="0.25">
      <c r="A3546" s="9" t="s">
        <v>192</v>
      </c>
      <c r="B3546" s="7">
        <v>2025</v>
      </c>
      <c r="C3546" s="296" t="s">
        <v>37</v>
      </c>
      <c r="D3546" s="307">
        <v>2011</v>
      </c>
      <c r="E3546" s="307" t="s">
        <v>194</v>
      </c>
      <c r="F3546" s="65">
        <f t="shared" si="221"/>
        <v>14</v>
      </c>
      <c r="G3546" s="66" t="str">
        <f t="shared" si="222"/>
        <v>2010-12</v>
      </c>
      <c r="H3546" s="67" t="str">
        <f t="shared" si="224"/>
        <v>2025-T7 Tractor Construction-14</v>
      </c>
      <c r="I3546" s="302">
        <v>3.5016837552004698E-5</v>
      </c>
      <c r="J3546" s="305">
        <f>VLOOKUP(H3546,T7_ReductionFactor!$G$10:$H$3591,2,FALSE)</f>
        <v>0.68041741646726039</v>
      </c>
      <c r="K3546" s="75">
        <f t="shared" si="223"/>
        <v>2.3826066139988785E-5</v>
      </c>
      <c r="L3546" s="11"/>
    </row>
    <row r="3547" spans="1:12" ht="16.149999999999999" customHeight="1" x14ac:dyDescent="0.25">
      <c r="A3547" s="9" t="s">
        <v>192</v>
      </c>
      <c r="B3547" s="7">
        <v>2025</v>
      </c>
      <c r="C3547" s="296" t="s">
        <v>37</v>
      </c>
      <c r="D3547" s="307">
        <v>2010</v>
      </c>
      <c r="E3547" s="307" t="s">
        <v>194</v>
      </c>
      <c r="F3547" s="65">
        <f t="shared" si="221"/>
        <v>15</v>
      </c>
      <c r="G3547" s="66" t="str">
        <f t="shared" si="222"/>
        <v>2007-09</v>
      </c>
      <c r="H3547" s="67" t="str">
        <f t="shared" si="224"/>
        <v>2025-T7 Tractor Construction-15</v>
      </c>
      <c r="I3547" s="302">
        <v>2.7152593480544599E-5</v>
      </c>
      <c r="J3547" s="305">
        <f>VLOOKUP(H3547,T7_ReductionFactor!$G$10:$H$3591,2,FALSE)</f>
        <v>0.71709427553509542</v>
      </c>
      <c r="K3547" s="75">
        <f t="shared" si="223"/>
        <v>1.9470969350830085E-5</v>
      </c>
      <c r="L3547" s="11"/>
    </row>
    <row r="3548" spans="1:12" ht="16.149999999999999" customHeight="1" x14ac:dyDescent="0.25">
      <c r="A3548" s="9" t="s">
        <v>192</v>
      </c>
      <c r="B3548" s="7">
        <v>2025</v>
      </c>
      <c r="C3548" s="296" t="s">
        <v>37</v>
      </c>
      <c r="D3548" s="307">
        <v>2009</v>
      </c>
      <c r="E3548" s="307" t="s">
        <v>194</v>
      </c>
      <c r="F3548" s="65">
        <f t="shared" si="221"/>
        <v>16</v>
      </c>
      <c r="G3548" s="66" t="str">
        <f t="shared" si="222"/>
        <v>2007-09</v>
      </c>
      <c r="H3548" s="67" t="str">
        <f t="shared" si="224"/>
        <v>2025-T7 Tractor Construction-16</v>
      </c>
      <c r="I3548" s="302">
        <v>3.3345225682057603E-5</v>
      </c>
      <c r="J3548" s="305">
        <f>VLOOKUP(H3548,T7_ReductionFactor!$G$10:$H$3591,2,FALSE)</f>
        <v>0.71709427553509542</v>
      </c>
      <c r="K3548" s="75">
        <f t="shared" si="223"/>
        <v>2.3911670453029356E-5</v>
      </c>
      <c r="L3548" s="11"/>
    </row>
    <row r="3549" spans="1:12" ht="16.149999999999999" customHeight="1" x14ac:dyDescent="0.25">
      <c r="A3549" s="9" t="s">
        <v>192</v>
      </c>
      <c r="B3549" s="7">
        <v>2025</v>
      </c>
      <c r="C3549" s="296" t="s">
        <v>37</v>
      </c>
      <c r="D3549" s="307">
        <v>2008</v>
      </c>
      <c r="E3549" s="307" t="s">
        <v>194</v>
      </c>
      <c r="F3549" s="65">
        <f t="shared" si="221"/>
        <v>17</v>
      </c>
      <c r="G3549" s="66" t="str">
        <f t="shared" si="222"/>
        <v>2007-09</v>
      </c>
      <c r="H3549" s="67" t="str">
        <f t="shared" si="224"/>
        <v>2025-T7 Tractor Construction-17</v>
      </c>
      <c r="I3549" s="302">
        <v>3.01437659644965E-5</v>
      </c>
      <c r="J3549" s="305">
        <f>VLOOKUP(H3549,T7_ReductionFactor!$G$10:$H$3591,2,FALSE)</f>
        <v>0.71709427553509542</v>
      </c>
      <c r="K3549" s="75">
        <f t="shared" si="223"/>
        <v>2.1615922016210084E-5</v>
      </c>
      <c r="L3549" s="11"/>
    </row>
    <row r="3550" spans="1:12" ht="16.149999999999999" customHeight="1" x14ac:dyDescent="0.25">
      <c r="A3550" s="9" t="s">
        <v>192</v>
      </c>
      <c r="B3550" s="7">
        <v>2025</v>
      </c>
      <c r="C3550" s="296" t="s">
        <v>37</v>
      </c>
      <c r="D3550" s="307">
        <v>2007</v>
      </c>
      <c r="E3550" s="307" t="s">
        <v>194</v>
      </c>
      <c r="F3550" s="65">
        <f t="shared" si="221"/>
        <v>18</v>
      </c>
      <c r="G3550" s="66" t="str">
        <f t="shared" si="222"/>
        <v>1997-06</v>
      </c>
      <c r="H3550" s="67" t="str">
        <f t="shared" si="224"/>
        <v>2025-T7 Tractor Construction-18</v>
      </c>
      <c r="I3550" s="302">
        <v>1.19272682018663E-4</v>
      </c>
      <c r="J3550" s="305">
        <f>VLOOKUP(H3550,T7_ReductionFactor!$G$10:$H$3591,2,FALSE)</f>
        <v>0.84692417099349515</v>
      </c>
      <c r="K3550" s="75">
        <f t="shared" si="223"/>
        <v>1.0101491734082692E-4</v>
      </c>
      <c r="L3550" s="11"/>
    </row>
    <row r="3551" spans="1:12" ht="16.149999999999999" customHeight="1" x14ac:dyDescent="0.25">
      <c r="A3551" s="9" t="s">
        <v>192</v>
      </c>
      <c r="B3551" s="7">
        <v>2025</v>
      </c>
      <c r="C3551" s="296" t="s">
        <v>37</v>
      </c>
      <c r="D3551" s="307">
        <v>2006</v>
      </c>
      <c r="E3551" s="307" t="s">
        <v>194</v>
      </c>
      <c r="F3551" s="65">
        <f t="shared" si="221"/>
        <v>19</v>
      </c>
      <c r="G3551" s="66" t="str">
        <f t="shared" si="222"/>
        <v>1997-06</v>
      </c>
      <c r="H3551" s="67" t="str">
        <f t="shared" si="224"/>
        <v>2025-T7 Tractor Construction-19</v>
      </c>
      <c r="I3551" s="302">
        <v>1.2631931428106499E-4</v>
      </c>
      <c r="J3551" s="305">
        <f>VLOOKUP(H3551,T7_ReductionFactor!$G$10:$H$3591,2,FALSE)</f>
        <v>0.84692417099349515</v>
      </c>
      <c r="K3551" s="75">
        <f t="shared" si="223"/>
        <v>1.0698288052795774E-4</v>
      </c>
      <c r="L3551" s="11"/>
    </row>
    <row r="3552" spans="1:12" ht="16.149999999999999" customHeight="1" x14ac:dyDescent="0.25">
      <c r="A3552" s="9" t="s">
        <v>192</v>
      </c>
      <c r="B3552" s="7">
        <v>2025</v>
      </c>
      <c r="C3552" s="296" t="s">
        <v>37</v>
      </c>
      <c r="D3552" s="307">
        <v>2005</v>
      </c>
      <c r="E3552" s="307" t="s">
        <v>194</v>
      </c>
      <c r="F3552" s="65">
        <f t="shared" si="221"/>
        <v>20</v>
      </c>
      <c r="G3552" s="66" t="str">
        <f t="shared" si="222"/>
        <v>1997-06</v>
      </c>
      <c r="H3552" s="67" t="str">
        <f t="shared" si="224"/>
        <v>2025-T7 Tractor Construction-20</v>
      </c>
      <c r="I3552" s="302">
        <v>9.8784039649965801E-5</v>
      </c>
      <c r="J3552" s="305">
        <f>VLOOKUP(H3552,T7_ReductionFactor!$G$10:$H$3591,2,FALSE)</f>
        <v>0.84692417099349515</v>
      </c>
      <c r="K3552" s="75">
        <f t="shared" si="223"/>
        <v>8.3662590887935843E-5</v>
      </c>
      <c r="L3552" s="11"/>
    </row>
    <row r="3553" spans="1:12" ht="16.149999999999999" customHeight="1" x14ac:dyDescent="0.25">
      <c r="A3553" s="9" t="s">
        <v>192</v>
      </c>
      <c r="B3553" s="7">
        <v>2025</v>
      </c>
      <c r="C3553" s="296" t="s">
        <v>37</v>
      </c>
      <c r="D3553" s="307">
        <v>2004</v>
      </c>
      <c r="E3553" s="307" t="s">
        <v>194</v>
      </c>
      <c r="F3553" s="65">
        <f t="shared" si="221"/>
        <v>21</v>
      </c>
      <c r="G3553" s="66" t="str">
        <f t="shared" si="222"/>
        <v>1997-06</v>
      </c>
      <c r="H3553" s="67" t="str">
        <f t="shared" si="224"/>
        <v>2025-T7 Tractor Construction-21</v>
      </c>
      <c r="I3553" s="302">
        <v>5.8317307392721301E-5</v>
      </c>
      <c r="J3553" s="305">
        <f>VLOOKUP(H3553,T7_ReductionFactor!$G$10:$H$3591,2,FALSE)</f>
        <v>0.84692417099349515</v>
      </c>
      <c r="K3553" s="75">
        <f t="shared" si="223"/>
        <v>4.9390337218153317E-5</v>
      </c>
      <c r="L3553" s="11"/>
    </row>
    <row r="3554" spans="1:12" ht="16.149999999999999" customHeight="1" x14ac:dyDescent="0.25">
      <c r="A3554" s="9" t="s">
        <v>192</v>
      </c>
      <c r="B3554" s="7">
        <v>2025</v>
      </c>
      <c r="C3554" s="296" t="s">
        <v>37</v>
      </c>
      <c r="D3554" s="307">
        <v>2003</v>
      </c>
      <c r="E3554" s="307" t="s">
        <v>194</v>
      </c>
      <c r="F3554" s="65">
        <f t="shared" si="221"/>
        <v>22</v>
      </c>
      <c r="G3554" s="66" t="str">
        <f t="shared" si="222"/>
        <v>1997-06</v>
      </c>
      <c r="H3554" s="67" t="str">
        <f t="shared" si="224"/>
        <v>2025-T7 Tractor Construction-22</v>
      </c>
      <c r="I3554" s="302">
        <v>5.2256599782229602E-5</v>
      </c>
      <c r="J3554" s="305">
        <f>VLOOKUP(H3554,T7_ReductionFactor!$G$10:$H$3591,2,FALSE)</f>
        <v>0.90448502162131283</v>
      </c>
      <c r="K3554" s="75">
        <f t="shared" si="223"/>
        <v>4.7265311783886234E-5</v>
      </c>
      <c r="L3554" s="11"/>
    </row>
    <row r="3555" spans="1:12" ht="16.149999999999999" customHeight="1" x14ac:dyDescent="0.25">
      <c r="A3555" s="9" t="s">
        <v>192</v>
      </c>
      <c r="B3555" s="7">
        <v>2025</v>
      </c>
      <c r="C3555" s="296" t="s">
        <v>37</v>
      </c>
      <c r="D3555" s="307">
        <v>2002</v>
      </c>
      <c r="E3555" s="307" t="s">
        <v>194</v>
      </c>
      <c r="F3555" s="65">
        <f t="shared" si="221"/>
        <v>23</v>
      </c>
      <c r="G3555" s="66" t="str">
        <f t="shared" si="222"/>
        <v>1997-06</v>
      </c>
      <c r="H3555" s="67" t="str">
        <f t="shared" si="224"/>
        <v>2025-T7 Tractor Construction-23</v>
      </c>
      <c r="I3555" s="302">
        <v>4.5156621633077498E-5</v>
      </c>
      <c r="J3555" s="305">
        <f>VLOOKUP(H3555,T7_ReductionFactor!$G$10:$H$3591,2,FALSE)</f>
        <v>0.90448502162131283</v>
      </c>
      <c r="K3555" s="75">
        <f t="shared" si="223"/>
        <v>4.0843487894139547E-5</v>
      </c>
      <c r="L3555" s="11"/>
    </row>
    <row r="3556" spans="1:12" ht="16.149999999999999" customHeight="1" x14ac:dyDescent="0.25">
      <c r="A3556" s="9" t="s">
        <v>192</v>
      </c>
      <c r="B3556" s="7">
        <v>2025</v>
      </c>
      <c r="C3556" s="296" t="s">
        <v>37</v>
      </c>
      <c r="D3556" s="307">
        <v>2001</v>
      </c>
      <c r="E3556" s="307" t="s">
        <v>194</v>
      </c>
      <c r="F3556" s="65">
        <f t="shared" si="221"/>
        <v>24</v>
      </c>
      <c r="G3556" s="66" t="str">
        <f t="shared" si="222"/>
        <v>1997-06</v>
      </c>
      <c r="H3556" s="67" t="str">
        <f t="shared" si="224"/>
        <v>2025-T7 Tractor Construction-24</v>
      </c>
      <c r="I3556" s="302">
        <v>6.8770101973670997E-5</v>
      </c>
      <c r="J3556" s="305">
        <f>VLOOKUP(H3556,T7_ReductionFactor!$G$10:$H$3591,2,FALSE)</f>
        <v>0.90448502162131283</v>
      </c>
      <c r="K3556" s="75">
        <f t="shared" si="223"/>
        <v>6.2201527170555699E-5</v>
      </c>
      <c r="L3556" s="11"/>
    </row>
    <row r="3557" spans="1:12" ht="16.149999999999999" customHeight="1" x14ac:dyDescent="0.25">
      <c r="A3557" s="9" t="s">
        <v>192</v>
      </c>
      <c r="B3557" s="7">
        <v>2025</v>
      </c>
      <c r="C3557" s="296" t="s">
        <v>37</v>
      </c>
      <c r="D3557" s="307">
        <v>2000</v>
      </c>
      <c r="E3557" s="307" t="s">
        <v>194</v>
      </c>
      <c r="F3557" s="65">
        <f t="shared" si="221"/>
        <v>25</v>
      </c>
      <c r="G3557" s="66" t="str">
        <f t="shared" si="222"/>
        <v>1997-06</v>
      </c>
      <c r="H3557" s="67" t="str">
        <f t="shared" si="224"/>
        <v>2025-T7 Tractor Construction-25</v>
      </c>
      <c r="I3557" s="302">
        <v>1.0044889734603E-4</v>
      </c>
      <c r="J3557" s="305">
        <f>VLOOKUP(H3557,T7_ReductionFactor!$G$10:$H$3591,2,FALSE)</f>
        <v>0.90448502162131283</v>
      </c>
      <c r="K3557" s="75">
        <f t="shared" si="223"/>
        <v>9.0854523087860971E-5</v>
      </c>
      <c r="L3557" s="11"/>
    </row>
    <row r="3558" spans="1:12" ht="16.149999999999999" customHeight="1" x14ac:dyDescent="0.25">
      <c r="A3558" s="9" t="s">
        <v>192</v>
      </c>
      <c r="B3558" s="7">
        <v>2025</v>
      </c>
      <c r="C3558" s="296" t="s">
        <v>37</v>
      </c>
      <c r="D3558" s="307">
        <v>1999</v>
      </c>
      <c r="E3558" s="307" t="s">
        <v>194</v>
      </c>
      <c r="F3558" s="65">
        <f t="shared" si="221"/>
        <v>26</v>
      </c>
      <c r="G3558" s="66" t="str">
        <f t="shared" si="222"/>
        <v>1997-06</v>
      </c>
      <c r="H3558" s="67" t="str">
        <f t="shared" si="224"/>
        <v>2025-T7 Tractor Construction-26</v>
      </c>
      <c r="I3558" s="302">
        <v>7.7972641161137805E-5</v>
      </c>
      <c r="J3558" s="305">
        <f>VLOOKUP(H3558,T7_ReductionFactor!$G$10:$H$3591,2,FALSE)</f>
        <v>0.90448502162131283</v>
      </c>
      <c r="K3558" s="75">
        <f t="shared" si="223"/>
        <v>7.0525086026502592E-5</v>
      </c>
      <c r="L3558" s="11"/>
    </row>
    <row r="3559" spans="1:12" ht="16.149999999999999" customHeight="1" x14ac:dyDescent="0.25">
      <c r="A3559" s="9" t="s">
        <v>192</v>
      </c>
      <c r="B3559" s="7">
        <v>2025</v>
      </c>
      <c r="C3559" s="296" t="s">
        <v>37</v>
      </c>
      <c r="D3559" s="307">
        <v>1998</v>
      </c>
      <c r="E3559" s="307" t="s">
        <v>194</v>
      </c>
      <c r="F3559" s="65">
        <f t="shared" si="221"/>
        <v>27</v>
      </c>
      <c r="G3559" s="66" t="str">
        <f t="shared" si="222"/>
        <v>1997-06</v>
      </c>
      <c r="H3559" s="67" t="str">
        <f t="shared" si="224"/>
        <v>2025-T7 Tractor Construction-27</v>
      </c>
      <c r="I3559" s="302">
        <v>5.6364892601980499E-5</v>
      </c>
      <c r="J3559" s="305">
        <f>VLOOKUP(H3559,T7_ReductionFactor!$G$10:$H$3591,2,FALSE)</f>
        <v>0.90448502162131283</v>
      </c>
      <c r="K3559" s="75">
        <f t="shared" si="223"/>
        <v>5.0981201103785309E-5</v>
      </c>
      <c r="L3559" s="11"/>
    </row>
    <row r="3560" spans="1:12" ht="16.149999999999999" customHeight="1" x14ac:dyDescent="0.25">
      <c r="A3560" s="9" t="s">
        <v>192</v>
      </c>
      <c r="B3560" s="7">
        <v>2025</v>
      </c>
      <c r="C3560" s="296" t="s">
        <v>37</v>
      </c>
      <c r="D3560" s="307">
        <v>1997</v>
      </c>
      <c r="E3560" s="307" t="s">
        <v>194</v>
      </c>
      <c r="F3560" s="65">
        <f t="shared" si="221"/>
        <v>28</v>
      </c>
      <c r="G3560" s="66" t="str">
        <f t="shared" si="222"/>
        <v>Pre1997</v>
      </c>
      <c r="H3560" s="67" t="str">
        <f t="shared" si="224"/>
        <v>2025-T7 Tractor Construction-28</v>
      </c>
      <c r="I3560" s="302">
        <v>4.6129767828031603E-5</v>
      </c>
      <c r="J3560" s="305">
        <f>VLOOKUP(H3560,T7_ReductionFactor!$G$10:$H$3591,2,FALSE)</f>
        <v>0.90448502162131283</v>
      </c>
      <c r="K3560" s="75">
        <f t="shared" si="223"/>
        <v>4.1723684051323303E-5</v>
      </c>
      <c r="L3560" s="11"/>
    </row>
    <row r="3561" spans="1:12" ht="16.149999999999999" customHeight="1" x14ac:dyDescent="0.25">
      <c r="A3561" s="9" t="s">
        <v>192</v>
      </c>
      <c r="B3561" s="7">
        <v>2025</v>
      </c>
      <c r="C3561" s="296" t="s">
        <v>37</v>
      </c>
      <c r="D3561" s="307">
        <v>1996</v>
      </c>
      <c r="E3561" s="307" t="s">
        <v>194</v>
      </c>
      <c r="F3561" s="65">
        <f t="shared" si="221"/>
        <v>29</v>
      </c>
      <c r="G3561" s="66" t="str">
        <f t="shared" si="222"/>
        <v>Pre1997</v>
      </c>
      <c r="H3561" s="67" t="str">
        <f t="shared" si="224"/>
        <v>2025-T7 Tractor Construction-29</v>
      </c>
      <c r="I3561" s="302">
        <v>4.6158826472990401E-5</v>
      </c>
      <c r="J3561" s="305">
        <f>VLOOKUP(H3561,T7_ReductionFactor!$G$10:$H$3591,2,FALSE)</f>
        <v>0.90448502162131283</v>
      </c>
      <c r="K3561" s="75">
        <f t="shared" si="223"/>
        <v>4.1749967160437149E-5</v>
      </c>
      <c r="L3561" s="11"/>
    </row>
    <row r="3562" spans="1:12" ht="16.149999999999999" customHeight="1" x14ac:dyDescent="0.25">
      <c r="A3562" s="9" t="s">
        <v>192</v>
      </c>
      <c r="B3562" s="7">
        <v>2025</v>
      </c>
      <c r="C3562" s="296" t="s">
        <v>37</v>
      </c>
      <c r="D3562" s="307">
        <v>1995</v>
      </c>
      <c r="E3562" s="307" t="s">
        <v>194</v>
      </c>
      <c r="F3562" s="65">
        <f t="shared" si="221"/>
        <v>30</v>
      </c>
      <c r="G3562" s="66" t="str">
        <f t="shared" si="222"/>
        <v>Pre1997</v>
      </c>
      <c r="H3562" s="67" t="str">
        <f t="shared" si="224"/>
        <v>2025-T7 Tractor Construction-30</v>
      </c>
      <c r="I3562" s="302">
        <v>4.4041579622203201E-5</v>
      </c>
      <c r="J3562" s="305">
        <f>VLOOKUP(H3562,T7_ReductionFactor!$G$10:$H$3591,2,FALSE)</f>
        <v>0.90448502162131283</v>
      </c>
      <c r="K3562" s="75">
        <f t="shared" si="223"/>
        <v>3.9834949096825232E-5</v>
      </c>
      <c r="L3562" s="11"/>
    </row>
    <row r="3563" spans="1:12" ht="16.149999999999999" customHeight="1" x14ac:dyDescent="0.25">
      <c r="A3563" s="9" t="s">
        <v>192</v>
      </c>
      <c r="B3563" s="7">
        <v>2025</v>
      </c>
      <c r="C3563" s="296" t="s">
        <v>37</v>
      </c>
      <c r="D3563" s="307">
        <v>1994</v>
      </c>
      <c r="E3563" s="307" t="s">
        <v>194</v>
      </c>
      <c r="F3563" s="65">
        <f t="shared" si="221"/>
        <v>31</v>
      </c>
      <c r="G3563" s="66" t="str">
        <f t="shared" si="222"/>
        <v>Pre1997</v>
      </c>
      <c r="H3563" s="67" t="str">
        <f t="shared" si="224"/>
        <v>2025-T7 Tractor Construction-31</v>
      </c>
      <c r="I3563" s="302">
        <v>3.2436421483845702E-5</v>
      </c>
      <c r="J3563" s="305">
        <f>VLOOKUP(H3563,T7_ReductionFactor!$G$10:$H$3591,2,FALSE)</f>
        <v>0.90448502162131283</v>
      </c>
      <c r="K3563" s="75">
        <f t="shared" si="223"/>
        <v>2.9338257387134195E-5</v>
      </c>
      <c r="L3563" s="11"/>
    </row>
    <row r="3564" spans="1:12" ht="16.149999999999999" customHeight="1" x14ac:dyDescent="0.25">
      <c r="A3564" s="9" t="s">
        <v>192</v>
      </c>
      <c r="B3564" s="7">
        <v>2025</v>
      </c>
      <c r="C3564" s="296" t="s">
        <v>37</v>
      </c>
      <c r="D3564" s="307">
        <v>1993</v>
      </c>
      <c r="E3564" s="307" t="s">
        <v>194</v>
      </c>
      <c r="F3564" s="65">
        <f t="shared" si="221"/>
        <v>32</v>
      </c>
      <c r="G3564" s="66" t="str">
        <f t="shared" si="222"/>
        <v>Pre1997</v>
      </c>
      <c r="H3564" s="67" t="str">
        <f t="shared" si="224"/>
        <v>2025-T7 Tractor Construction-32</v>
      </c>
      <c r="I3564" s="302">
        <v>2.4992530431656901E-5</v>
      </c>
      <c r="J3564" s="305">
        <f>VLOOKUP(H3564,T7_ReductionFactor!$G$10:$H$3591,2,FALSE)</f>
        <v>1</v>
      </c>
      <c r="K3564" s="75">
        <f t="shared" si="223"/>
        <v>2.4992530431656901E-5</v>
      </c>
      <c r="L3564" s="11"/>
    </row>
    <row r="3565" spans="1:12" ht="16.149999999999999" customHeight="1" x14ac:dyDescent="0.25">
      <c r="A3565" s="9" t="s">
        <v>192</v>
      </c>
      <c r="B3565" s="7">
        <v>2025</v>
      </c>
      <c r="C3565" s="296" t="s">
        <v>37</v>
      </c>
      <c r="D3565" s="307">
        <v>1992</v>
      </c>
      <c r="E3565" s="307" t="s">
        <v>194</v>
      </c>
      <c r="F3565" s="65">
        <f t="shared" si="221"/>
        <v>33</v>
      </c>
      <c r="G3565" s="66" t="str">
        <f t="shared" si="222"/>
        <v>Pre1997</v>
      </c>
      <c r="H3565" s="67" t="str">
        <f t="shared" si="224"/>
        <v>2025-T7 Tractor Construction-33</v>
      </c>
      <c r="I3565" s="302">
        <v>1.57502098116273E-5</v>
      </c>
      <c r="J3565" s="305">
        <f>VLOOKUP(H3565,T7_ReductionFactor!$G$10:$H$3591,2,FALSE)</f>
        <v>1</v>
      </c>
      <c r="K3565" s="75">
        <f t="shared" si="223"/>
        <v>1.57502098116273E-5</v>
      </c>
      <c r="L3565" s="11"/>
    </row>
    <row r="3566" spans="1:12" ht="16.149999999999999" customHeight="1" x14ac:dyDescent="0.25">
      <c r="A3566" s="9" t="s">
        <v>192</v>
      </c>
      <c r="B3566" s="7">
        <v>2025</v>
      </c>
      <c r="C3566" s="296" t="s">
        <v>37</v>
      </c>
      <c r="D3566" s="307">
        <v>1991</v>
      </c>
      <c r="E3566" s="307" t="s">
        <v>194</v>
      </c>
      <c r="F3566" s="65">
        <f t="shared" si="221"/>
        <v>34</v>
      </c>
      <c r="G3566" s="66" t="str">
        <f t="shared" si="222"/>
        <v>Pre1997</v>
      </c>
      <c r="H3566" s="67" t="str">
        <f t="shared" si="224"/>
        <v>2025-T7 Tractor Construction-34</v>
      </c>
      <c r="I3566" s="302">
        <v>1.66067249715449E-5</v>
      </c>
      <c r="J3566" s="305">
        <f>VLOOKUP(H3566,T7_ReductionFactor!$G$10:$H$3591,2,FALSE)</f>
        <v>1</v>
      </c>
      <c r="K3566" s="75">
        <f t="shared" si="223"/>
        <v>1.66067249715449E-5</v>
      </c>
      <c r="L3566" s="11"/>
    </row>
    <row r="3567" spans="1:12" ht="16.149999999999999" customHeight="1" x14ac:dyDescent="0.25">
      <c r="A3567" s="9" t="s">
        <v>192</v>
      </c>
      <c r="B3567" s="7">
        <v>2025</v>
      </c>
      <c r="C3567" s="296" t="s">
        <v>37</v>
      </c>
      <c r="D3567" s="307">
        <v>1990</v>
      </c>
      <c r="E3567" s="307" t="s">
        <v>194</v>
      </c>
      <c r="F3567" s="65">
        <f t="shared" si="221"/>
        <v>35</v>
      </c>
      <c r="G3567" s="66" t="str">
        <f t="shared" si="222"/>
        <v>Pre1997</v>
      </c>
      <c r="H3567" s="67" t="str">
        <f t="shared" si="224"/>
        <v>2025-T7 Tractor Construction-35</v>
      </c>
      <c r="I3567" s="302">
        <v>3.6581304264595697E-5</v>
      </c>
      <c r="J3567" s="305">
        <f>VLOOKUP(H3567,T7_ReductionFactor!$G$10:$H$3591,2,FALSE)</f>
        <v>1</v>
      </c>
      <c r="K3567" s="75">
        <f t="shared" si="223"/>
        <v>3.6581304264595697E-5</v>
      </c>
      <c r="L3567" s="11"/>
    </row>
    <row r="3568" spans="1:12" ht="16.149999999999999" customHeight="1" x14ac:dyDescent="0.25">
      <c r="A3568" s="9" t="s">
        <v>192</v>
      </c>
      <c r="B3568" s="7">
        <v>2025</v>
      </c>
      <c r="C3568" s="296" t="s">
        <v>37</v>
      </c>
      <c r="D3568" s="307">
        <v>1989</v>
      </c>
      <c r="E3568" s="307" t="s">
        <v>194</v>
      </c>
      <c r="F3568" s="65">
        <f t="shared" si="221"/>
        <v>36</v>
      </c>
      <c r="G3568" s="66" t="str">
        <f t="shared" si="222"/>
        <v>Pre1997</v>
      </c>
      <c r="H3568" s="67" t="str">
        <f t="shared" si="224"/>
        <v>2025-T7 Tractor Construction-36</v>
      </c>
      <c r="I3568" s="302">
        <v>3.0187312744155599E-5</v>
      </c>
      <c r="J3568" s="305">
        <f>VLOOKUP(H3568,T7_ReductionFactor!$G$10:$H$3591,2,FALSE)</f>
        <v>1</v>
      </c>
      <c r="K3568" s="75">
        <f t="shared" si="223"/>
        <v>3.0187312744155599E-5</v>
      </c>
      <c r="L3568" s="11"/>
    </row>
    <row r="3569" spans="1:12" ht="16.149999999999999" customHeight="1" x14ac:dyDescent="0.25">
      <c r="A3569" s="9" t="s">
        <v>192</v>
      </c>
      <c r="B3569" s="7">
        <v>2025</v>
      </c>
      <c r="C3569" s="296" t="s">
        <v>37</v>
      </c>
      <c r="D3569" s="307">
        <v>1988</v>
      </c>
      <c r="E3569" s="307" t="s">
        <v>194</v>
      </c>
      <c r="F3569" s="65">
        <f t="shared" si="221"/>
        <v>37</v>
      </c>
      <c r="G3569" s="66" t="str">
        <f t="shared" si="222"/>
        <v>Pre1997</v>
      </c>
      <c r="H3569" s="67" t="str">
        <f t="shared" si="224"/>
        <v>2025-T7 Tractor Construction-37</v>
      </c>
      <c r="I3569" s="302">
        <v>1.6836517753643601E-5</v>
      </c>
      <c r="J3569" s="305">
        <f>VLOOKUP(H3569,T7_ReductionFactor!$G$10:$H$3591,2,FALSE)</f>
        <v>1</v>
      </c>
      <c r="K3569" s="75">
        <f t="shared" si="223"/>
        <v>1.6836517753643601E-5</v>
      </c>
      <c r="L3569" s="11"/>
    </row>
    <row r="3570" spans="1:12" ht="16.149999999999999" customHeight="1" x14ac:dyDescent="0.25">
      <c r="A3570" s="9" t="s">
        <v>192</v>
      </c>
      <c r="B3570" s="7">
        <v>2025</v>
      </c>
      <c r="C3570" s="296" t="s">
        <v>37</v>
      </c>
      <c r="D3570" s="307">
        <v>1987</v>
      </c>
      <c r="E3570" s="307" t="s">
        <v>194</v>
      </c>
      <c r="F3570" s="65">
        <f t="shared" si="221"/>
        <v>38</v>
      </c>
      <c r="G3570" s="66" t="str">
        <f t="shared" si="222"/>
        <v>Pre1997</v>
      </c>
      <c r="H3570" s="67" t="str">
        <f t="shared" si="224"/>
        <v>2025-T7 Tractor Construction-38</v>
      </c>
      <c r="I3570" s="302">
        <v>1.3939695011660201E-5</v>
      </c>
      <c r="J3570" s="305">
        <f>VLOOKUP(H3570,T7_ReductionFactor!$G$10:$H$3591,2,FALSE)</f>
        <v>1</v>
      </c>
      <c r="K3570" s="75">
        <f t="shared" si="223"/>
        <v>1.3939695011660201E-5</v>
      </c>
      <c r="L3570" s="11"/>
    </row>
    <row r="3571" spans="1:12" ht="16.149999999999999" customHeight="1" x14ac:dyDescent="0.25">
      <c r="A3571" s="9" t="s">
        <v>192</v>
      </c>
      <c r="B3571" s="7">
        <v>2025</v>
      </c>
      <c r="C3571" s="296" t="s">
        <v>37</v>
      </c>
      <c r="D3571" s="307">
        <v>1986</v>
      </c>
      <c r="E3571" s="307" t="s">
        <v>194</v>
      </c>
      <c r="F3571" s="65">
        <f t="shared" si="221"/>
        <v>39</v>
      </c>
      <c r="G3571" s="66" t="str">
        <f t="shared" si="222"/>
        <v>Pre1997</v>
      </c>
      <c r="H3571" s="67" t="str">
        <f t="shared" si="224"/>
        <v>2025-T7 Tractor Construction-39</v>
      </c>
      <c r="I3571" s="302">
        <v>9.4370042162580897E-6</v>
      </c>
      <c r="J3571" s="305">
        <f>VLOOKUP(H3571,T7_ReductionFactor!$G$10:$H$3591,2,FALSE)</f>
        <v>1</v>
      </c>
      <c r="K3571" s="75">
        <f t="shared" si="223"/>
        <v>9.4370042162580897E-6</v>
      </c>
      <c r="L3571" s="11"/>
    </row>
    <row r="3572" spans="1:12" ht="16.149999999999999" customHeight="1" x14ac:dyDescent="0.25">
      <c r="A3572" s="9" t="s">
        <v>192</v>
      </c>
      <c r="B3572" s="7">
        <v>2025</v>
      </c>
      <c r="C3572" s="296" t="s">
        <v>37</v>
      </c>
      <c r="D3572" s="307">
        <v>1985</v>
      </c>
      <c r="E3572" s="307" t="s">
        <v>194</v>
      </c>
      <c r="F3572" s="65">
        <f t="shared" si="221"/>
        <v>40</v>
      </c>
      <c r="G3572" s="66" t="str">
        <f t="shared" si="222"/>
        <v>Pre1997</v>
      </c>
      <c r="H3572" s="67" t="str">
        <f t="shared" si="224"/>
        <v>2025-T7 Tractor Construction-40</v>
      </c>
      <c r="I3572" s="302">
        <v>1.0979054106325E-5</v>
      </c>
      <c r="J3572" s="305">
        <f>VLOOKUP(H3572,T7_ReductionFactor!$G$10:$H$3591,2,FALSE)</f>
        <v>1</v>
      </c>
      <c r="K3572" s="75">
        <f t="shared" si="223"/>
        <v>1.0979054106325E-5</v>
      </c>
      <c r="L3572" s="11"/>
    </row>
    <row r="3573" spans="1:12" ht="16.149999999999999" customHeight="1" x14ac:dyDescent="0.25">
      <c r="A3573" s="9" t="s">
        <v>192</v>
      </c>
      <c r="B3573" s="7">
        <v>2025</v>
      </c>
      <c r="C3573" s="296" t="s">
        <v>37</v>
      </c>
      <c r="D3573" s="307">
        <v>1984</v>
      </c>
      <c r="E3573" s="307" t="s">
        <v>194</v>
      </c>
      <c r="F3573" s="65">
        <f t="shared" si="221"/>
        <v>41</v>
      </c>
      <c r="G3573" s="66" t="str">
        <f t="shared" si="222"/>
        <v>Pre1997</v>
      </c>
      <c r="H3573" s="67" t="str">
        <f t="shared" si="224"/>
        <v>2025-T7 Tractor Construction-41</v>
      </c>
      <c r="I3573" s="302">
        <v>8.1077263997098602E-6</v>
      </c>
      <c r="J3573" s="305">
        <f>VLOOKUP(H3573,T7_ReductionFactor!$G$10:$H$3591,2,FALSE)</f>
        <v>1</v>
      </c>
      <c r="K3573" s="75">
        <f t="shared" si="223"/>
        <v>8.1077263997098602E-6</v>
      </c>
      <c r="L3573" s="11"/>
    </row>
    <row r="3574" spans="1:12" ht="16.149999999999999" customHeight="1" x14ac:dyDescent="0.25">
      <c r="A3574" s="9" t="s">
        <v>192</v>
      </c>
      <c r="B3574" s="7">
        <v>2025</v>
      </c>
      <c r="C3574" s="296" t="s">
        <v>37</v>
      </c>
      <c r="D3574" s="307">
        <v>1983</v>
      </c>
      <c r="E3574" s="307" t="s">
        <v>194</v>
      </c>
      <c r="F3574" s="65">
        <f t="shared" si="221"/>
        <v>42</v>
      </c>
      <c r="G3574" s="66" t="str">
        <f t="shared" si="222"/>
        <v>Pre1997</v>
      </c>
      <c r="H3574" s="67" t="str">
        <f t="shared" si="224"/>
        <v>2025-T7 Tractor Construction-42</v>
      </c>
      <c r="I3574" s="302">
        <v>1.53810288620818E-6</v>
      </c>
      <c r="J3574" s="305">
        <f>VLOOKUP(H3574,T7_ReductionFactor!$G$10:$H$3591,2,FALSE)</f>
        <v>1</v>
      </c>
      <c r="K3574" s="75">
        <f t="shared" si="223"/>
        <v>1.53810288620818E-6</v>
      </c>
      <c r="L3574" s="11"/>
    </row>
    <row r="3575" spans="1:12" ht="16.149999999999999" customHeight="1" x14ac:dyDescent="0.25">
      <c r="A3575" s="9" t="s">
        <v>192</v>
      </c>
      <c r="B3575" s="7">
        <v>2025</v>
      </c>
      <c r="C3575" s="296" t="s">
        <v>37</v>
      </c>
      <c r="D3575" s="307">
        <v>1982</v>
      </c>
      <c r="E3575" s="307" t="s">
        <v>194</v>
      </c>
      <c r="F3575" s="65">
        <f t="shared" si="221"/>
        <v>43</v>
      </c>
      <c r="G3575" s="66" t="str">
        <f t="shared" si="222"/>
        <v>Pre1997</v>
      </c>
      <c r="H3575" s="67" t="str">
        <f t="shared" si="224"/>
        <v>2025-T7 Tractor Construction-43</v>
      </c>
      <c r="I3575" s="302">
        <v>2.4440708027844802E-6</v>
      </c>
      <c r="J3575" s="305">
        <f>VLOOKUP(H3575,T7_ReductionFactor!$G$10:$H$3591,2,FALSE)</f>
        <v>1</v>
      </c>
      <c r="K3575" s="75">
        <f t="shared" si="223"/>
        <v>2.4440708027844802E-6</v>
      </c>
      <c r="L3575" s="11"/>
    </row>
    <row r="3576" spans="1:12" ht="16.149999999999999" customHeight="1" x14ac:dyDescent="0.25">
      <c r="A3576" s="9" t="s">
        <v>192</v>
      </c>
      <c r="B3576" s="7">
        <v>2025</v>
      </c>
      <c r="C3576" s="296" t="s">
        <v>37</v>
      </c>
      <c r="D3576" s="307">
        <v>1981</v>
      </c>
      <c r="E3576" s="307" t="s">
        <v>194</v>
      </c>
      <c r="F3576" s="65">
        <f t="shared" si="221"/>
        <v>44</v>
      </c>
      <c r="G3576" s="66" t="str">
        <f t="shared" si="222"/>
        <v>Pre1997</v>
      </c>
      <c r="H3576" s="67" t="str">
        <f t="shared" si="224"/>
        <v>2025-T7 Tractor Construction-44</v>
      </c>
      <c r="I3576" s="302">
        <v>3.43081897613821E-6</v>
      </c>
      <c r="J3576" s="305">
        <f>VLOOKUP(H3576,T7_ReductionFactor!$G$10:$H$3591,2,FALSE)</f>
        <v>1</v>
      </c>
      <c r="K3576" s="75">
        <f t="shared" si="223"/>
        <v>3.43081897613821E-6</v>
      </c>
      <c r="L3576" s="11"/>
    </row>
    <row r="3577" spans="1:12" ht="16.149999999999999" customHeight="1" x14ac:dyDescent="0.25">
      <c r="A3577" s="9" t="s">
        <v>192</v>
      </c>
      <c r="B3577" s="7">
        <v>2025</v>
      </c>
      <c r="C3577" s="296" t="s">
        <v>38</v>
      </c>
      <c r="D3577" s="307">
        <v>2026</v>
      </c>
      <c r="E3577" s="307" t="s">
        <v>194</v>
      </c>
      <c r="F3577" s="65">
        <f t="shared" si="221"/>
        <v>-1</v>
      </c>
      <c r="G3577" s="66" t="str">
        <f t="shared" si="222"/>
        <v>2013+</v>
      </c>
      <c r="H3577" s="67" t="str">
        <f t="shared" si="224"/>
        <v>2025-T7 Utility--1</v>
      </c>
      <c r="I3577" s="302">
        <v>2.6499428618095401E-7</v>
      </c>
      <c r="J3577" s="305">
        <f>VLOOKUP(H3577,T7_ReductionFactor!$G$10:$H$3591,2,FALSE)</f>
        <v>1</v>
      </c>
      <c r="K3577" s="75">
        <f t="shared" si="223"/>
        <v>2.6499428618095401E-7</v>
      </c>
      <c r="L3577" s="11"/>
    </row>
    <row r="3578" spans="1:12" ht="16.149999999999999" customHeight="1" x14ac:dyDescent="0.25">
      <c r="A3578" s="9" t="s">
        <v>192</v>
      </c>
      <c r="B3578" s="7">
        <v>2025</v>
      </c>
      <c r="C3578" s="296" t="s">
        <v>38</v>
      </c>
      <c r="D3578" s="307">
        <v>2025</v>
      </c>
      <c r="E3578" s="307" t="s">
        <v>194</v>
      </c>
      <c r="F3578" s="65">
        <f t="shared" si="221"/>
        <v>0</v>
      </c>
      <c r="G3578" s="66" t="str">
        <f t="shared" si="222"/>
        <v>2013+</v>
      </c>
      <c r="H3578" s="67" t="str">
        <f t="shared" si="224"/>
        <v>2025-T7 Utility-0</v>
      </c>
      <c r="I3578" s="302">
        <v>4.6804093941699598E-6</v>
      </c>
      <c r="J3578" s="305">
        <f>VLOOKUP(H3578,T7_ReductionFactor!$G$10:$H$3591,2,FALSE)</f>
        <v>0.98887569136187237</v>
      </c>
      <c r="K3578" s="75">
        <f t="shared" si="223"/>
        <v>4.6283430755164215E-6</v>
      </c>
      <c r="L3578" s="11"/>
    </row>
    <row r="3579" spans="1:12" ht="16.149999999999999" customHeight="1" x14ac:dyDescent="0.25">
      <c r="A3579" s="9" t="s">
        <v>192</v>
      </c>
      <c r="B3579" s="7">
        <v>2025</v>
      </c>
      <c r="C3579" s="296" t="s">
        <v>38</v>
      </c>
      <c r="D3579" s="307">
        <v>2024</v>
      </c>
      <c r="E3579" s="307" t="s">
        <v>194</v>
      </c>
      <c r="F3579" s="65">
        <f t="shared" si="221"/>
        <v>1</v>
      </c>
      <c r="G3579" s="66" t="str">
        <f t="shared" si="222"/>
        <v>2013+</v>
      </c>
      <c r="H3579" s="67" t="str">
        <f t="shared" si="224"/>
        <v>2025-T7 Utility-1</v>
      </c>
      <c r="I3579" s="302">
        <v>6.0423247252120203E-6</v>
      </c>
      <c r="J3579" s="305">
        <f>VLOOKUP(H3579,T7_ReductionFactor!$G$10:$H$3591,2,FALSE)</f>
        <v>0.9783644011678595</v>
      </c>
      <c r="K3579" s="75">
        <f t="shared" si="223"/>
        <v>5.9115954114438095E-6</v>
      </c>
      <c r="L3579" s="11"/>
    </row>
    <row r="3580" spans="1:12" ht="16.149999999999999" customHeight="1" x14ac:dyDescent="0.25">
      <c r="A3580" s="9" t="s">
        <v>192</v>
      </c>
      <c r="B3580" s="7">
        <v>2025</v>
      </c>
      <c r="C3580" s="296" t="s">
        <v>38</v>
      </c>
      <c r="D3580" s="307">
        <v>2023</v>
      </c>
      <c r="E3580" s="307" t="s">
        <v>194</v>
      </c>
      <c r="F3580" s="65">
        <f t="shared" si="221"/>
        <v>2</v>
      </c>
      <c r="G3580" s="66" t="str">
        <f t="shared" si="222"/>
        <v>2013+</v>
      </c>
      <c r="H3580" s="67" t="str">
        <f t="shared" si="224"/>
        <v>2025-T7 Utility-2</v>
      </c>
      <c r="I3580" s="302">
        <v>5.2279601187641001E-6</v>
      </c>
      <c r="J3580" s="305">
        <f>VLOOKUP(H3580,T7_ReductionFactor!$G$10:$H$3591,2,FALSE)</f>
        <v>0.96841681646186939</v>
      </c>
      <c r="K3580" s="75">
        <f t="shared" si="223"/>
        <v>5.0628444948031464E-6</v>
      </c>
      <c r="L3580" s="11"/>
    </row>
    <row r="3581" spans="1:12" ht="16.149999999999999" customHeight="1" x14ac:dyDescent="0.25">
      <c r="A3581" s="9" t="s">
        <v>192</v>
      </c>
      <c r="B3581" s="7">
        <v>2025</v>
      </c>
      <c r="C3581" s="296" t="s">
        <v>38</v>
      </c>
      <c r="D3581" s="307">
        <v>2022</v>
      </c>
      <c r="E3581" s="307" t="s">
        <v>194</v>
      </c>
      <c r="F3581" s="65">
        <f t="shared" si="221"/>
        <v>3</v>
      </c>
      <c r="G3581" s="66" t="str">
        <f t="shared" si="222"/>
        <v>2013+</v>
      </c>
      <c r="H3581" s="67" t="str">
        <f t="shared" si="224"/>
        <v>2025-T7 Utility-3</v>
      </c>
      <c r="I3581" s="302">
        <v>3.5083110482967201E-6</v>
      </c>
      <c r="J3581" s="305">
        <f>VLOOKUP(H3581,T7_ReductionFactor!$G$10:$H$3591,2,FALSE)</f>
        <v>0.95898877533308702</v>
      </c>
      <c r="K3581" s="75">
        <f t="shared" si="223"/>
        <v>3.3644309156936102E-6</v>
      </c>
      <c r="L3581" s="11"/>
    </row>
    <row r="3582" spans="1:12" ht="16.149999999999999" customHeight="1" x14ac:dyDescent="0.25">
      <c r="A3582" s="9" t="s">
        <v>192</v>
      </c>
      <c r="B3582" s="7">
        <v>2025</v>
      </c>
      <c r="C3582" s="296" t="s">
        <v>38</v>
      </c>
      <c r="D3582" s="307">
        <v>2021</v>
      </c>
      <c r="E3582" s="307" t="s">
        <v>194</v>
      </c>
      <c r="F3582" s="65">
        <f t="shared" si="221"/>
        <v>4</v>
      </c>
      <c r="G3582" s="66" t="str">
        <f t="shared" si="222"/>
        <v>2013+</v>
      </c>
      <c r="H3582" s="67" t="str">
        <f t="shared" si="224"/>
        <v>2025-T7 Utility-4</v>
      </c>
      <c r="I3582" s="302">
        <v>6.7365597333255304E-6</v>
      </c>
      <c r="J3582" s="305">
        <f>VLOOKUP(H3582,T7_ReductionFactor!$G$10:$H$3591,2,FALSE)</f>
        <v>0.95004061145917507</v>
      </c>
      <c r="K3582" s="75">
        <f t="shared" si="223"/>
        <v>6.4000053281798441E-6</v>
      </c>
      <c r="L3582" s="11"/>
    </row>
    <row r="3583" spans="1:12" ht="16.149999999999999" customHeight="1" x14ac:dyDescent="0.25">
      <c r="A3583" s="9" t="s">
        <v>192</v>
      </c>
      <c r="B3583" s="7">
        <v>2025</v>
      </c>
      <c r="C3583" s="296" t="s">
        <v>38</v>
      </c>
      <c r="D3583" s="307">
        <v>2020</v>
      </c>
      <c r="E3583" s="307" t="s">
        <v>194</v>
      </c>
      <c r="F3583" s="65">
        <f t="shared" si="221"/>
        <v>5</v>
      </c>
      <c r="G3583" s="66" t="str">
        <f t="shared" si="222"/>
        <v>2013+</v>
      </c>
      <c r="H3583" s="67" t="str">
        <f t="shared" si="224"/>
        <v>2025-T7 Utility-5</v>
      </c>
      <c r="I3583" s="302">
        <v>5.6432582574492497E-6</v>
      </c>
      <c r="J3583" s="305">
        <f>VLOOKUP(H3583,T7_ReductionFactor!$G$10:$H$3591,2,FALSE)</f>
        <v>0.94153659625170849</v>
      </c>
      <c r="K3583" s="75">
        <f t="shared" si="223"/>
        <v>5.3133341714881146E-6</v>
      </c>
      <c r="L3583" s="11"/>
    </row>
    <row r="3584" spans="1:12" ht="16.149999999999999" customHeight="1" x14ac:dyDescent="0.25">
      <c r="A3584" s="9" t="s">
        <v>192</v>
      </c>
      <c r="B3584" s="7">
        <v>2025</v>
      </c>
      <c r="C3584" s="296" t="s">
        <v>38</v>
      </c>
      <c r="D3584" s="307">
        <v>2019</v>
      </c>
      <c r="E3584" s="307" t="s">
        <v>194</v>
      </c>
      <c r="F3584" s="65">
        <f t="shared" si="221"/>
        <v>6</v>
      </c>
      <c r="G3584" s="66" t="str">
        <f t="shared" si="222"/>
        <v>2013+</v>
      </c>
      <c r="H3584" s="67" t="str">
        <f t="shared" si="224"/>
        <v>2025-T7 Utility-6</v>
      </c>
      <c r="I3584" s="302">
        <v>5.5023997133958297E-6</v>
      </c>
      <c r="J3584" s="305">
        <f>VLOOKUP(H3584,T7_ReductionFactor!$G$10:$H$3591,2,FALSE)</f>
        <v>0.93344446205850917</v>
      </c>
      <c r="K3584" s="75">
        <f t="shared" si="223"/>
        <v>5.1361845405016649E-6</v>
      </c>
      <c r="L3584" s="11"/>
    </row>
    <row r="3585" spans="1:18" ht="16.149999999999999" customHeight="1" x14ac:dyDescent="0.25">
      <c r="A3585" s="9" t="s">
        <v>192</v>
      </c>
      <c r="B3585" s="7">
        <v>2025</v>
      </c>
      <c r="C3585" s="296" t="s">
        <v>38</v>
      </c>
      <c r="D3585" s="307">
        <v>2018</v>
      </c>
      <c r="E3585" s="307" t="s">
        <v>194</v>
      </c>
      <c r="F3585" s="65">
        <f t="shared" si="221"/>
        <v>7</v>
      </c>
      <c r="G3585" s="66" t="str">
        <f t="shared" si="222"/>
        <v>2013+</v>
      </c>
      <c r="H3585" s="67" t="str">
        <f t="shared" si="224"/>
        <v>2025-T7 Utility-7</v>
      </c>
      <c r="I3585" s="302">
        <v>3.2689239991911602E-6</v>
      </c>
      <c r="J3585" s="305">
        <f>VLOOKUP(H3585,T7_ReductionFactor!$G$10:$H$3591,2,FALSE)</f>
        <v>0.925734993007165</v>
      </c>
      <c r="K3585" s="75">
        <f t="shared" si="223"/>
        <v>3.0261573355321826E-6</v>
      </c>
      <c r="L3585" s="11"/>
    </row>
    <row r="3586" spans="1:18" ht="16.149999999999999" customHeight="1" x14ac:dyDescent="0.25">
      <c r="A3586" s="9" t="s">
        <v>192</v>
      </c>
      <c r="B3586" s="7">
        <v>2025</v>
      </c>
      <c r="C3586" s="296" t="s">
        <v>38</v>
      </c>
      <c r="D3586" s="307">
        <v>2016</v>
      </c>
      <c r="E3586" s="307" t="s">
        <v>194</v>
      </c>
      <c r="F3586" s="65">
        <f t="shared" si="221"/>
        <v>9</v>
      </c>
      <c r="G3586" s="66" t="str">
        <f t="shared" si="222"/>
        <v>2013+</v>
      </c>
      <c r="H3586" s="67" t="str">
        <f t="shared" si="224"/>
        <v>2025-T7 Utility-9</v>
      </c>
      <c r="I3586" s="302">
        <v>1.5469536686731799E-5</v>
      </c>
      <c r="J3586" s="305">
        <f>VLOOKUP(H3586,T7_ReductionFactor!$G$10:$H$3591,2,FALSE)</f>
        <v>0.91136037877039766</v>
      </c>
      <c r="K3586" s="75">
        <f t="shared" si="223"/>
        <v>1.4098322814222456E-5</v>
      </c>
      <c r="L3586" s="11"/>
    </row>
    <row r="3587" spans="1:18" ht="16.149999999999999" customHeight="1" x14ac:dyDescent="0.25">
      <c r="A3587" s="9" t="s">
        <v>192</v>
      </c>
      <c r="B3587" s="7">
        <v>2025</v>
      </c>
      <c r="C3587" s="296" t="s">
        <v>38</v>
      </c>
      <c r="D3587" s="307">
        <v>2015</v>
      </c>
      <c r="E3587" s="307" t="s">
        <v>194</v>
      </c>
      <c r="F3587" s="65">
        <f t="shared" si="221"/>
        <v>10</v>
      </c>
      <c r="G3587" s="66" t="str">
        <f t="shared" si="222"/>
        <v>2013+</v>
      </c>
      <c r="H3587" s="67" t="str">
        <f t="shared" si="224"/>
        <v>2025-T7 Utility-10</v>
      </c>
      <c r="I3587" s="302">
        <v>1.4253896333226E-5</v>
      </c>
      <c r="J3587" s="305">
        <f>VLOOKUP(H3587,T7_ReductionFactor!$G$10:$H$3591,2,FALSE)</f>
        <v>0.90464912000804854</v>
      </c>
      <c r="K3587" s="75">
        <f t="shared" si="223"/>
        <v>1.2894774774538851E-5</v>
      </c>
      <c r="L3587" s="11"/>
    </row>
    <row r="3588" spans="1:18" ht="16.149999999999999" customHeight="1" x14ac:dyDescent="0.25">
      <c r="A3588" s="9" t="s">
        <v>192</v>
      </c>
      <c r="B3588" s="7">
        <v>2025</v>
      </c>
      <c r="C3588" s="296" t="s">
        <v>38</v>
      </c>
      <c r="D3588" s="307">
        <v>2014</v>
      </c>
      <c r="E3588" s="307" t="s">
        <v>194</v>
      </c>
      <c r="F3588" s="65">
        <f t="shared" si="221"/>
        <v>11</v>
      </c>
      <c r="G3588" s="66" t="str">
        <f t="shared" si="222"/>
        <v>2013+</v>
      </c>
      <c r="H3588" s="67" t="str">
        <f t="shared" si="224"/>
        <v>2025-T7 Utility-11</v>
      </c>
      <c r="I3588" s="302">
        <v>3.4919222838285397E-5</v>
      </c>
      <c r="J3588" s="305">
        <f>VLOOKUP(H3588,T7_ReductionFactor!$G$10:$H$3591,2,FALSE)</f>
        <v>0.89822780480607345</v>
      </c>
      <c r="K3588" s="75">
        <f t="shared" si="223"/>
        <v>3.1365416875567197E-5</v>
      </c>
      <c r="L3588" s="11"/>
    </row>
    <row r="3589" spans="1:18" ht="16.149999999999999" customHeight="1" x14ac:dyDescent="0.25">
      <c r="A3589" s="9" t="s">
        <v>192</v>
      </c>
      <c r="B3589" s="7">
        <v>2025</v>
      </c>
      <c r="C3589" s="296" t="s">
        <v>38</v>
      </c>
      <c r="D3589" s="307">
        <v>2013</v>
      </c>
      <c r="E3589" s="307" t="s">
        <v>194</v>
      </c>
      <c r="F3589" s="65">
        <f t="shared" si="221"/>
        <v>12</v>
      </c>
      <c r="G3589" s="66" t="str">
        <f t="shared" si="222"/>
        <v>2010-12</v>
      </c>
      <c r="H3589" s="67" t="str">
        <f t="shared" si="224"/>
        <v>2025-T7 Utility-12</v>
      </c>
      <c r="I3589" s="302">
        <v>1.5442138968312799E-4</v>
      </c>
      <c r="J3589" s="305">
        <f>VLOOKUP(H3589,T7_ReductionFactor!$G$10:$H$3591,2,FALSE)</f>
        <v>0.85653563561460655</v>
      </c>
      <c r="K3589" s="75">
        <f t="shared" si="223"/>
        <v>1.3226742316472888E-4</v>
      </c>
      <c r="L3589" s="11"/>
    </row>
    <row r="3590" spans="1:18" ht="16.149999999999999" customHeight="1" x14ac:dyDescent="0.25">
      <c r="A3590" s="9" t="s">
        <v>192</v>
      </c>
      <c r="B3590" s="7">
        <v>2025</v>
      </c>
      <c r="C3590" s="296" t="s">
        <v>38</v>
      </c>
      <c r="D3590" s="307">
        <v>2012</v>
      </c>
      <c r="E3590" s="307" t="s">
        <v>194</v>
      </c>
      <c r="F3590" s="65">
        <f t="shared" si="221"/>
        <v>13</v>
      </c>
      <c r="G3590" s="66" t="str">
        <f t="shared" si="222"/>
        <v>2010-12</v>
      </c>
      <c r="H3590" s="67" t="str">
        <f t="shared" si="224"/>
        <v>2025-T7 Utility-13</v>
      </c>
      <c r="I3590" s="302">
        <v>1.9674342124330498E-5</v>
      </c>
      <c r="J3590" s="305">
        <f>VLOOKUP(H3590,T7_ReductionFactor!$G$10:$H$3591,2,FALSE)</f>
        <v>0.84976659456217962</v>
      </c>
      <c r="K3590" s="75">
        <f t="shared" si="223"/>
        <v>1.6718598707243567E-5</v>
      </c>
      <c r="L3590" s="11"/>
    </row>
    <row r="3591" spans="1:18" s="287" customFormat="1" ht="16.149999999999999" customHeight="1" x14ac:dyDescent="0.25">
      <c r="A3591" s="9" t="s">
        <v>192</v>
      </c>
      <c r="B3591" s="7">
        <v>2019</v>
      </c>
      <c r="C3591" s="296" t="s">
        <v>42</v>
      </c>
      <c r="D3591" s="307">
        <v>2015</v>
      </c>
      <c r="E3591" s="307" t="s">
        <v>194</v>
      </c>
      <c r="F3591" s="65">
        <f t="shared" si="221"/>
        <v>4</v>
      </c>
      <c r="G3591" s="66" t="str">
        <f t="shared" si="222"/>
        <v>2013+</v>
      </c>
      <c r="H3591" s="67" t="str">
        <f t="shared" ref="H3591:H3633" si="225">CONCATENATE(B3591,"-",C3591,"-",F3591)</f>
        <v>2019-T6 Ag-4</v>
      </c>
      <c r="I3591" s="302">
        <v>3.6690484445786401E-7</v>
      </c>
      <c r="J3591" s="305">
        <f>VLOOKUP(H3591,T6_ReductionFactor!$G$10:$H$2922,2,FALSE)</f>
        <v>0.88728755495436973</v>
      </c>
      <c r="K3591" s="75">
        <f t="shared" ref="K3591:K3653" si="226">I3591*J3591</f>
        <v>3.2555010233993147E-7</v>
      </c>
      <c r="L3591" s="290"/>
      <c r="Q3591" s="288"/>
      <c r="R3591" s="291"/>
    </row>
    <row r="3592" spans="1:18" s="287" customFormat="1" ht="16.149999999999999" customHeight="1" x14ac:dyDescent="0.25">
      <c r="A3592" s="9" t="s">
        <v>192</v>
      </c>
      <c r="B3592" s="7">
        <v>2019</v>
      </c>
      <c r="C3592" s="296" t="s">
        <v>42</v>
      </c>
      <c r="D3592" s="307">
        <v>2014</v>
      </c>
      <c r="E3592" s="307" t="s">
        <v>194</v>
      </c>
      <c r="F3592" s="65">
        <f t="shared" si="221"/>
        <v>5</v>
      </c>
      <c r="G3592" s="66" t="str">
        <f t="shared" si="222"/>
        <v>2013+</v>
      </c>
      <c r="H3592" s="67" t="str">
        <f t="shared" si="225"/>
        <v>2019-T6 Ag-5</v>
      </c>
      <c r="I3592" s="302">
        <v>3.8812074515744899E-7</v>
      </c>
      <c r="J3592" s="305">
        <f>VLOOKUP(H3592,T6_ReductionFactor!$G$10:$H$2922,2,FALSE)</f>
        <v>0.87822868953142175</v>
      </c>
      <c r="K3592" s="75">
        <f t="shared" si="226"/>
        <v>3.4085877339958535E-7</v>
      </c>
      <c r="L3592" s="290"/>
      <c r="Q3592" s="288"/>
      <c r="R3592" s="291"/>
    </row>
    <row r="3593" spans="1:18" s="287" customFormat="1" ht="16.149999999999999" customHeight="1" x14ac:dyDescent="0.25">
      <c r="A3593" s="9" t="s">
        <v>192</v>
      </c>
      <c r="B3593" s="7">
        <v>2019</v>
      </c>
      <c r="C3593" s="296" t="s">
        <v>42</v>
      </c>
      <c r="D3593" s="307">
        <v>2013</v>
      </c>
      <c r="E3593" s="307" t="s">
        <v>194</v>
      </c>
      <c r="F3593" s="65">
        <f t="shared" ref="F3593:F3656" si="227">B3593-D3593</f>
        <v>6</v>
      </c>
      <c r="G3593" s="66" t="str">
        <f t="shared" ref="G3593:G3656" si="228">IF(D3593&lt;1998,"Pre1997",IF(D3593&lt;2008,"1997-06",IF(D3593&lt;2011,"2007-09",IF(D3593&lt;2014,"2010-12","2013+"))))</f>
        <v>2010-12</v>
      </c>
      <c r="H3593" s="67" t="str">
        <f t="shared" si="225"/>
        <v>2019-T6 Ag-6</v>
      </c>
      <c r="I3593" s="302">
        <v>2.5533194008621E-7</v>
      </c>
      <c r="J3593" s="305">
        <f>VLOOKUP(H3593,T6_ReductionFactor!$G$10:$H$2922,2,FALSE)</f>
        <v>0.85067330310317957</v>
      </c>
      <c r="K3593" s="75">
        <f t="shared" si="226"/>
        <v>2.1720406486087941E-7</v>
      </c>
      <c r="L3593" s="290"/>
      <c r="Q3593" s="288"/>
      <c r="R3593" s="291"/>
    </row>
    <row r="3594" spans="1:18" s="287" customFormat="1" ht="16.149999999999999" customHeight="1" x14ac:dyDescent="0.25">
      <c r="A3594" s="9" t="s">
        <v>192</v>
      </c>
      <c r="B3594" s="7">
        <v>2019</v>
      </c>
      <c r="C3594" s="296" t="s">
        <v>42</v>
      </c>
      <c r="D3594" s="307">
        <v>2012</v>
      </c>
      <c r="E3594" s="307" t="s">
        <v>194</v>
      </c>
      <c r="F3594" s="65">
        <f t="shared" si="227"/>
        <v>7</v>
      </c>
      <c r="G3594" s="66" t="str">
        <f t="shared" si="228"/>
        <v>2010-12</v>
      </c>
      <c r="H3594" s="67" t="str">
        <f t="shared" si="225"/>
        <v>2019-T6 Ag-7</v>
      </c>
      <c r="I3594" s="302">
        <v>6.01080883142732E-5</v>
      </c>
      <c r="J3594" s="305">
        <f>VLOOKUP(H3594,T6_ReductionFactor!$G$10:$H$2922,2,FALSE)</f>
        <v>0.84537341120703802</v>
      </c>
      <c r="K3594" s="75">
        <f t="shared" si="226"/>
        <v>5.0813779659371036E-5</v>
      </c>
      <c r="L3594" s="290"/>
      <c r="Q3594" s="288"/>
      <c r="R3594" s="291"/>
    </row>
    <row r="3595" spans="1:18" s="287" customFormat="1" ht="16.149999999999999" customHeight="1" x14ac:dyDescent="0.25">
      <c r="A3595" s="9" t="s">
        <v>192</v>
      </c>
      <c r="B3595" s="7">
        <v>2019</v>
      </c>
      <c r="C3595" s="296" t="s">
        <v>42</v>
      </c>
      <c r="D3595" s="307">
        <v>2011</v>
      </c>
      <c r="E3595" s="307" t="s">
        <v>194</v>
      </c>
      <c r="F3595" s="65">
        <f t="shared" si="227"/>
        <v>8</v>
      </c>
      <c r="G3595" s="66" t="str">
        <f t="shared" si="228"/>
        <v>2010-12</v>
      </c>
      <c r="H3595" s="67" t="str">
        <f t="shared" si="225"/>
        <v>2019-T6 Ag-8</v>
      </c>
      <c r="I3595" s="302">
        <v>1.1348255860939499E-6</v>
      </c>
      <c r="J3595" s="305">
        <f>VLOOKUP(H3595,T6_ReductionFactor!$G$10:$H$2922,2,FALSE)</f>
        <v>0.8410495835828955</v>
      </c>
      <c r="K3595" s="75">
        <f t="shared" si="226"/>
        <v>9.5444458662353195E-7</v>
      </c>
      <c r="L3595" s="290"/>
      <c r="Q3595" s="288"/>
      <c r="R3595" s="291"/>
    </row>
    <row r="3596" spans="1:18" s="287" customFormat="1" ht="16.149999999999999" customHeight="1" x14ac:dyDescent="0.25">
      <c r="A3596" s="9" t="s">
        <v>192</v>
      </c>
      <c r="B3596" s="7">
        <v>2019</v>
      </c>
      <c r="C3596" s="296" t="s">
        <v>42</v>
      </c>
      <c r="D3596" s="307">
        <v>2010</v>
      </c>
      <c r="E3596" s="307" t="s">
        <v>194</v>
      </c>
      <c r="F3596" s="65">
        <f t="shared" si="227"/>
        <v>9</v>
      </c>
      <c r="G3596" s="66" t="str">
        <f t="shared" si="228"/>
        <v>2007-09</v>
      </c>
      <c r="H3596" s="67" t="str">
        <f t="shared" si="225"/>
        <v>2019-T6 Ag-9</v>
      </c>
      <c r="I3596" s="302">
        <v>1.7456700987395E-6</v>
      </c>
      <c r="J3596" s="305">
        <f>VLOOKUP(H3596,T6_ReductionFactor!$G$10:$H$2922,2,FALSE)</f>
        <v>0.85309696911340593</v>
      </c>
      <c r="K3596" s="75">
        <f t="shared" si="226"/>
        <v>1.4892258703065676E-6</v>
      </c>
      <c r="L3596" s="290"/>
      <c r="Q3596" s="288"/>
      <c r="R3596" s="291"/>
    </row>
    <row r="3597" spans="1:18" s="287" customFormat="1" ht="16.149999999999999" customHeight="1" x14ac:dyDescent="0.25">
      <c r="A3597" s="9" t="s">
        <v>192</v>
      </c>
      <c r="B3597" s="7">
        <v>2019</v>
      </c>
      <c r="C3597" s="296" t="s">
        <v>42</v>
      </c>
      <c r="D3597" s="307">
        <v>2009</v>
      </c>
      <c r="E3597" s="307" t="s">
        <v>194</v>
      </c>
      <c r="F3597" s="65">
        <f t="shared" si="227"/>
        <v>10</v>
      </c>
      <c r="G3597" s="66" t="str">
        <f t="shared" si="228"/>
        <v>2007-09</v>
      </c>
      <c r="H3597" s="67" t="str">
        <f t="shared" si="225"/>
        <v>2019-T6 Ag-10</v>
      </c>
      <c r="I3597" s="302">
        <v>3.6321723312774802E-6</v>
      </c>
      <c r="J3597" s="305">
        <f>VLOOKUP(H3597,T6_ReductionFactor!$G$10:$H$2922,2,FALSE)</f>
        <v>0.84865898479428303</v>
      </c>
      <c r="K3597" s="75">
        <f t="shared" si="226"/>
        <v>3.0824756832598304E-6</v>
      </c>
      <c r="L3597" s="290"/>
      <c r="Q3597" s="288"/>
      <c r="R3597" s="291"/>
    </row>
    <row r="3598" spans="1:18" s="287" customFormat="1" ht="16.149999999999999" customHeight="1" x14ac:dyDescent="0.25">
      <c r="A3598" s="9" t="s">
        <v>192</v>
      </c>
      <c r="B3598" s="7">
        <v>2019</v>
      </c>
      <c r="C3598" s="296" t="s">
        <v>42</v>
      </c>
      <c r="D3598" s="307">
        <v>2008</v>
      </c>
      <c r="E3598" s="307" t="s">
        <v>194</v>
      </c>
      <c r="F3598" s="65">
        <f t="shared" si="227"/>
        <v>11</v>
      </c>
      <c r="G3598" s="66" t="str">
        <f t="shared" si="228"/>
        <v>2007-09</v>
      </c>
      <c r="H3598" s="67" t="str">
        <f t="shared" si="225"/>
        <v>2019-T6 Ag-11</v>
      </c>
      <c r="I3598" s="302">
        <v>6.99005151263681E-6</v>
      </c>
      <c r="J3598" s="305">
        <f>VLOOKUP(H3598,T6_ReductionFactor!$G$10:$H$2922,2,FALSE)</f>
        <v>0.84481039724917029</v>
      </c>
      <c r="K3598" s="75">
        <f t="shared" si="226"/>
        <v>5.9052681951828667E-6</v>
      </c>
      <c r="L3598" s="290"/>
      <c r="Q3598" s="288"/>
      <c r="R3598" s="291"/>
    </row>
    <row r="3599" spans="1:18" s="287" customFormat="1" ht="16.149999999999999" customHeight="1" x14ac:dyDescent="0.25">
      <c r="A3599" s="9" t="s">
        <v>192</v>
      </c>
      <c r="B3599" s="7">
        <v>2019</v>
      </c>
      <c r="C3599" s="296" t="s">
        <v>42</v>
      </c>
      <c r="D3599" s="307">
        <v>2007</v>
      </c>
      <c r="E3599" s="307" t="s">
        <v>194</v>
      </c>
      <c r="F3599" s="65">
        <f t="shared" si="227"/>
        <v>12</v>
      </c>
      <c r="G3599" s="66" t="str">
        <f t="shared" si="228"/>
        <v>1997-06</v>
      </c>
      <c r="H3599" s="67" t="str">
        <f t="shared" si="225"/>
        <v>2019-T6 Ag-12</v>
      </c>
      <c r="I3599" s="302">
        <v>2.2252388045100201E-4</v>
      </c>
      <c r="J3599" s="305">
        <f>VLOOKUP(H3599,T6_ReductionFactor!$G$10:$H$2922,2,FALSE)</f>
        <v>0.90560836549989521</v>
      </c>
      <c r="K3599" s="75">
        <f t="shared" si="226"/>
        <v>2.0151948765992602E-4</v>
      </c>
      <c r="L3599" s="290"/>
      <c r="Q3599" s="288"/>
      <c r="R3599" s="291"/>
    </row>
    <row r="3600" spans="1:18" s="287" customFormat="1" ht="16.149999999999999" customHeight="1" x14ac:dyDescent="0.25">
      <c r="A3600" s="9" t="s">
        <v>192</v>
      </c>
      <c r="B3600" s="7">
        <v>2019</v>
      </c>
      <c r="C3600" s="296" t="s">
        <v>42</v>
      </c>
      <c r="D3600" s="307">
        <v>2006</v>
      </c>
      <c r="E3600" s="307" t="s">
        <v>194</v>
      </c>
      <c r="F3600" s="65">
        <f t="shared" si="227"/>
        <v>13</v>
      </c>
      <c r="G3600" s="66" t="str">
        <f t="shared" si="228"/>
        <v>1997-06</v>
      </c>
      <c r="H3600" s="67" t="str">
        <f t="shared" si="225"/>
        <v>2019-T6 Ag-13</v>
      </c>
      <c r="I3600" s="302">
        <v>3.6594364526535501E-4</v>
      </c>
      <c r="J3600" s="305">
        <f>VLOOKUP(H3600,T6_ReductionFactor!$G$10:$H$2922,2,FALSE)</f>
        <v>0.90338533369331553</v>
      </c>
      <c r="K3600" s="75">
        <f t="shared" si="226"/>
        <v>3.30588122090991E-4</v>
      </c>
      <c r="L3600" s="290"/>
      <c r="Q3600" s="288"/>
      <c r="R3600" s="291"/>
    </row>
    <row r="3601" spans="1:18" s="287" customFormat="1" ht="16.149999999999999" customHeight="1" x14ac:dyDescent="0.25">
      <c r="A3601" s="9" t="s">
        <v>192</v>
      </c>
      <c r="B3601" s="7">
        <v>2019</v>
      </c>
      <c r="C3601" s="296" t="s">
        <v>42</v>
      </c>
      <c r="D3601" s="307">
        <v>2005</v>
      </c>
      <c r="E3601" s="307" t="s">
        <v>194</v>
      </c>
      <c r="F3601" s="65">
        <f t="shared" si="227"/>
        <v>14</v>
      </c>
      <c r="G3601" s="66" t="str">
        <f t="shared" si="228"/>
        <v>1997-06</v>
      </c>
      <c r="H3601" s="67" t="str">
        <f t="shared" si="225"/>
        <v>2019-T6 Ag-14</v>
      </c>
      <c r="I3601" s="302">
        <v>4.4379607659344902E-4</v>
      </c>
      <c r="J3601" s="305">
        <f>VLOOKUP(H3601,T6_ReductionFactor!$G$10:$H$2922,2,FALSE)</f>
        <v>0.90137499162961621</v>
      </c>
      <c r="K3601" s="75">
        <f t="shared" si="226"/>
        <v>4.0002668482467662E-4</v>
      </c>
      <c r="L3601" s="290"/>
      <c r="Q3601" s="288"/>
      <c r="R3601" s="291"/>
    </row>
    <row r="3602" spans="1:18" s="287" customFormat="1" ht="16.149999999999999" customHeight="1" x14ac:dyDescent="0.25">
      <c r="A3602" s="9" t="s">
        <v>192</v>
      </c>
      <c r="B3602" s="7">
        <v>2019</v>
      </c>
      <c r="C3602" s="296" t="s">
        <v>42</v>
      </c>
      <c r="D3602" s="307">
        <v>2004</v>
      </c>
      <c r="E3602" s="307" t="s">
        <v>194</v>
      </c>
      <c r="F3602" s="65">
        <f t="shared" si="227"/>
        <v>15</v>
      </c>
      <c r="G3602" s="66" t="str">
        <f t="shared" si="228"/>
        <v>1997-06</v>
      </c>
      <c r="H3602" s="67" t="str">
        <f t="shared" si="225"/>
        <v>2019-T6 Ag-15</v>
      </c>
      <c r="I3602" s="302">
        <v>3.5558567242507201E-4</v>
      </c>
      <c r="J3602" s="305">
        <f>VLOOKUP(H3602,T6_ReductionFactor!$G$10:$H$2922,2,FALSE)</f>
        <v>0.89966366840576084</v>
      </c>
      <c r="K3602" s="75">
        <f t="shared" si="226"/>
        <v>3.1990751048646947E-4</v>
      </c>
      <c r="L3602" s="290"/>
      <c r="Q3602" s="288"/>
      <c r="R3602" s="291"/>
    </row>
    <row r="3603" spans="1:18" s="287" customFormat="1" ht="16.149999999999999" customHeight="1" x14ac:dyDescent="0.25">
      <c r="A3603" s="9" t="s">
        <v>192</v>
      </c>
      <c r="B3603" s="7">
        <v>2019</v>
      </c>
      <c r="C3603" s="296" t="s">
        <v>42</v>
      </c>
      <c r="D3603" s="307">
        <v>2003</v>
      </c>
      <c r="E3603" s="307" t="s">
        <v>194</v>
      </c>
      <c r="F3603" s="65">
        <f t="shared" si="227"/>
        <v>16</v>
      </c>
      <c r="G3603" s="66" t="str">
        <f t="shared" si="228"/>
        <v>1997-06</v>
      </c>
      <c r="H3603" s="67" t="str">
        <f t="shared" si="225"/>
        <v>2019-T6 Ag-16</v>
      </c>
      <c r="I3603" s="302">
        <v>2.9536158903106498E-4</v>
      </c>
      <c r="J3603" s="305">
        <f>VLOOKUP(H3603,T6_ReductionFactor!$G$10:$H$2922,2,FALSE)</f>
        <v>0.94011846525457787</v>
      </c>
      <c r="K3603" s="75">
        <f t="shared" si="226"/>
        <v>2.7767488377503818E-4</v>
      </c>
      <c r="L3603" s="290"/>
      <c r="Q3603" s="288"/>
      <c r="R3603" s="291"/>
    </row>
    <row r="3604" spans="1:18" s="287" customFormat="1" ht="16.149999999999999" customHeight="1" x14ac:dyDescent="0.25">
      <c r="A3604" s="9" t="s">
        <v>192</v>
      </c>
      <c r="B3604" s="7">
        <v>2019</v>
      </c>
      <c r="C3604" s="296" t="s">
        <v>42</v>
      </c>
      <c r="D3604" s="307">
        <v>2002</v>
      </c>
      <c r="E3604" s="307" t="s">
        <v>194</v>
      </c>
      <c r="F3604" s="65">
        <f t="shared" si="227"/>
        <v>17</v>
      </c>
      <c r="G3604" s="66" t="str">
        <f t="shared" si="228"/>
        <v>1997-06</v>
      </c>
      <c r="H3604" s="67" t="str">
        <f t="shared" si="225"/>
        <v>2019-T6 Ag-17</v>
      </c>
      <c r="I3604" s="302">
        <v>1.08365832922628E-4</v>
      </c>
      <c r="J3604" s="305">
        <f>VLOOKUP(H3604,T6_ReductionFactor!$G$10:$H$2922,2,FALSE)</f>
        <v>0.93959307097935063</v>
      </c>
      <c r="K3604" s="75">
        <f t="shared" si="226"/>
        <v>1.0181978574500726E-4</v>
      </c>
      <c r="L3604" s="290"/>
      <c r="Q3604" s="288"/>
      <c r="R3604" s="291"/>
    </row>
    <row r="3605" spans="1:18" s="287" customFormat="1" ht="16.149999999999999" customHeight="1" x14ac:dyDescent="0.25">
      <c r="A3605" s="9" t="s">
        <v>192</v>
      </c>
      <c r="B3605" s="7">
        <v>2019</v>
      </c>
      <c r="C3605" s="296" t="s">
        <v>42</v>
      </c>
      <c r="D3605" s="307">
        <v>2001</v>
      </c>
      <c r="E3605" s="307" t="s">
        <v>194</v>
      </c>
      <c r="F3605" s="65">
        <f t="shared" si="227"/>
        <v>18</v>
      </c>
      <c r="G3605" s="66" t="str">
        <f t="shared" si="228"/>
        <v>1997-06</v>
      </c>
      <c r="H3605" s="67" t="str">
        <f t="shared" si="225"/>
        <v>2019-T6 Ag-18</v>
      </c>
      <c r="I3605" s="302">
        <v>3.2740272839105198E-4</v>
      </c>
      <c r="J3605" s="305">
        <f>VLOOKUP(H3605,T6_ReductionFactor!$G$10:$H$2922,2,FALSE)</f>
        <v>0.93909337958675232</v>
      </c>
      <c r="K3605" s="75">
        <f t="shared" si="226"/>
        <v>3.0746173469067654E-4</v>
      </c>
      <c r="L3605" s="290"/>
      <c r="Q3605" s="288"/>
      <c r="R3605" s="291"/>
    </row>
    <row r="3606" spans="1:18" s="287" customFormat="1" ht="16.149999999999999" customHeight="1" x14ac:dyDescent="0.25">
      <c r="A3606" s="9" t="s">
        <v>192</v>
      </c>
      <c r="B3606" s="7">
        <v>2019</v>
      </c>
      <c r="C3606" s="296" t="s">
        <v>42</v>
      </c>
      <c r="D3606" s="307">
        <v>2000</v>
      </c>
      <c r="E3606" s="307" t="s">
        <v>194</v>
      </c>
      <c r="F3606" s="65">
        <f t="shared" si="227"/>
        <v>19</v>
      </c>
      <c r="G3606" s="66" t="str">
        <f t="shared" si="228"/>
        <v>1997-06</v>
      </c>
      <c r="H3606" s="67" t="str">
        <f t="shared" si="225"/>
        <v>2019-T6 Ag-19</v>
      </c>
      <c r="I3606" s="302">
        <v>3.86387721628103E-4</v>
      </c>
      <c r="J3606" s="305">
        <f>VLOOKUP(H3606,T6_ReductionFactor!$G$10:$H$2922,2,FALSE)</f>
        <v>0.93861805840933454</v>
      </c>
      <c r="K3606" s="75">
        <f t="shared" si="226"/>
        <v>3.6267049306777649E-4</v>
      </c>
      <c r="L3606" s="290"/>
      <c r="Q3606" s="288"/>
      <c r="R3606" s="291"/>
    </row>
    <row r="3607" spans="1:18" s="287" customFormat="1" ht="16.149999999999999" customHeight="1" x14ac:dyDescent="0.25">
      <c r="A3607" s="9" t="s">
        <v>192</v>
      </c>
      <c r="B3607" s="7">
        <v>2019</v>
      </c>
      <c r="C3607" s="296" t="s">
        <v>42</v>
      </c>
      <c r="D3607" s="307">
        <v>1999</v>
      </c>
      <c r="E3607" s="307" t="s">
        <v>194</v>
      </c>
      <c r="F3607" s="65">
        <f t="shared" si="227"/>
        <v>20</v>
      </c>
      <c r="G3607" s="66" t="str">
        <f t="shared" si="228"/>
        <v>1997-06</v>
      </c>
      <c r="H3607" s="67" t="str">
        <f t="shared" si="225"/>
        <v>2019-T6 Ag-20</v>
      </c>
      <c r="I3607" s="302">
        <v>3.9558470851585198E-4</v>
      </c>
      <c r="J3607" s="305">
        <f>VLOOKUP(H3607,T6_ReductionFactor!$G$10:$H$2922,2,FALSE)</f>
        <v>0.93816587802497531</v>
      </c>
      <c r="K3607" s="75">
        <f t="shared" si="226"/>
        <v>3.7112407539802823E-4</v>
      </c>
      <c r="L3607" s="290"/>
      <c r="Q3607" s="288"/>
      <c r="R3607" s="291"/>
    </row>
    <row r="3608" spans="1:18" s="287" customFormat="1" ht="16.149999999999999" customHeight="1" x14ac:dyDescent="0.25">
      <c r="A3608" s="9" t="s">
        <v>192</v>
      </c>
      <c r="B3608" s="7">
        <v>2019</v>
      </c>
      <c r="C3608" s="296" t="s">
        <v>42</v>
      </c>
      <c r="D3608" s="307">
        <v>1998</v>
      </c>
      <c r="E3608" s="307" t="s">
        <v>194</v>
      </c>
      <c r="F3608" s="65">
        <f t="shared" si="227"/>
        <v>21</v>
      </c>
      <c r="G3608" s="66" t="str">
        <f t="shared" si="228"/>
        <v>1997-06</v>
      </c>
      <c r="H3608" s="67" t="str">
        <f t="shared" si="225"/>
        <v>2019-T6 Ag-21</v>
      </c>
      <c r="I3608" s="302">
        <v>2.8425511078824302E-4</v>
      </c>
      <c r="J3608" s="305">
        <f>VLOOKUP(H3608,T6_ReductionFactor!$G$10:$H$2922,2,FALSE)</f>
        <v>0.93773570299729903</v>
      </c>
      <c r="K3608" s="75">
        <f t="shared" si="226"/>
        <v>2.6655616614558821E-4</v>
      </c>
      <c r="L3608" s="290"/>
      <c r="Q3608" s="288"/>
      <c r="R3608" s="291"/>
    </row>
    <row r="3609" spans="1:18" s="287" customFormat="1" ht="16.149999999999999" customHeight="1" x14ac:dyDescent="0.25">
      <c r="A3609" s="9" t="s">
        <v>192</v>
      </c>
      <c r="B3609" s="7">
        <v>2019</v>
      </c>
      <c r="C3609" s="296" t="s">
        <v>42</v>
      </c>
      <c r="D3609" s="307">
        <v>1997</v>
      </c>
      <c r="E3609" s="307" t="s">
        <v>194</v>
      </c>
      <c r="F3609" s="65">
        <f t="shared" si="227"/>
        <v>22</v>
      </c>
      <c r="G3609" s="66" t="str">
        <f t="shared" si="228"/>
        <v>Pre1997</v>
      </c>
      <c r="H3609" s="67" t="str">
        <f t="shared" si="225"/>
        <v>2019-T6 Ag-22</v>
      </c>
      <c r="I3609" s="302">
        <v>2.8605771166120099E-4</v>
      </c>
      <c r="J3609" s="305">
        <f>VLOOKUP(H3609,T6_ReductionFactor!$G$10:$H$2922,2,FALSE)</f>
        <v>0.93732648362034721</v>
      </c>
      <c r="K3609" s="75">
        <f t="shared" si="226"/>
        <v>2.6812946898387672E-4</v>
      </c>
      <c r="L3609" s="290"/>
      <c r="Q3609" s="288"/>
      <c r="R3609" s="291"/>
    </row>
    <row r="3610" spans="1:18" s="287" customFormat="1" ht="16.149999999999999" customHeight="1" x14ac:dyDescent="0.25">
      <c r="A3610" s="9" t="s">
        <v>192</v>
      </c>
      <c r="B3610" s="7">
        <v>2019</v>
      </c>
      <c r="C3610" s="296" t="s">
        <v>42</v>
      </c>
      <c r="D3610" s="307">
        <v>1996</v>
      </c>
      <c r="E3610" s="307" t="s">
        <v>194</v>
      </c>
      <c r="F3610" s="65">
        <f t="shared" si="227"/>
        <v>23</v>
      </c>
      <c r="G3610" s="66" t="str">
        <f t="shared" si="228"/>
        <v>Pre1997</v>
      </c>
      <c r="H3610" s="67" t="str">
        <f t="shared" si="225"/>
        <v>2019-T6 Ag-23</v>
      </c>
      <c r="I3610" s="302">
        <v>2.6939513563704897E-4</v>
      </c>
      <c r="J3610" s="305">
        <f>VLOOKUP(H3610,T6_ReductionFactor!$G$10:$H$2922,2,FALSE)</f>
        <v>0.93693724868500594</v>
      </c>
      <c r="K3610" s="75">
        <f t="shared" si="226"/>
        <v>2.5240633719290066E-4</v>
      </c>
      <c r="L3610" s="290"/>
      <c r="Q3610" s="288"/>
      <c r="R3610" s="291"/>
    </row>
    <row r="3611" spans="1:18" s="287" customFormat="1" ht="16.149999999999999" customHeight="1" x14ac:dyDescent="0.25">
      <c r="A3611" s="9" t="s">
        <v>192</v>
      </c>
      <c r="B3611" s="7">
        <v>2019</v>
      </c>
      <c r="C3611" s="296" t="s">
        <v>42</v>
      </c>
      <c r="D3611" s="307">
        <v>1995</v>
      </c>
      <c r="E3611" s="307" t="s">
        <v>194</v>
      </c>
      <c r="F3611" s="65">
        <f t="shared" si="227"/>
        <v>24</v>
      </c>
      <c r="G3611" s="66" t="str">
        <f t="shared" si="228"/>
        <v>Pre1997</v>
      </c>
      <c r="H3611" s="67" t="str">
        <f t="shared" si="225"/>
        <v>2019-T6 Ag-24</v>
      </c>
      <c r="I3611" s="302">
        <v>2.9093083782659598E-4</v>
      </c>
      <c r="J3611" s="305">
        <f>VLOOKUP(H3611,T6_ReductionFactor!$G$10:$H$2922,2,FALSE)</f>
        <v>0.93656709852068132</v>
      </c>
      <c r="K3611" s="75">
        <f t="shared" si="226"/>
        <v>2.7247625065344587E-4</v>
      </c>
      <c r="L3611" s="290"/>
      <c r="Q3611" s="288"/>
      <c r="R3611" s="291"/>
    </row>
    <row r="3612" spans="1:18" s="287" customFormat="1" ht="16.149999999999999" customHeight="1" x14ac:dyDescent="0.25">
      <c r="A3612" s="9" t="s">
        <v>192</v>
      </c>
      <c r="B3612" s="7">
        <v>2019</v>
      </c>
      <c r="C3612" s="296" t="s">
        <v>42</v>
      </c>
      <c r="D3612" s="307">
        <v>1994</v>
      </c>
      <c r="E3612" s="307" t="s">
        <v>194</v>
      </c>
      <c r="F3612" s="65">
        <f t="shared" si="227"/>
        <v>25</v>
      </c>
      <c r="G3612" s="66" t="str">
        <f t="shared" si="228"/>
        <v>Pre1997</v>
      </c>
      <c r="H3612" s="67" t="str">
        <f t="shared" si="225"/>
        <v>2019-T6 Ag-25</v>
      </c>
      <c r="I3612" s="302">
        <v>2.6309796589811898E-4</v>
      </c>
      <c r="J3612" s="305">
        <f>VLOOKUP(H3612,T6_ReductionFactor!$G$10:$H$2922,2,FALSE)</f>
        <v>0.93621519896180161</v>
      </c>
      <c r="K3612" s="75">
        <f t="shared" si="226"/>
        <v>2.4631631448975277E-4</v>
      </c>
      <c r="L3612" s="290"/>
      <c r="Q3612" s="288"/>
      <c r="R3612" s="291"/>
    </row>
    <row r="3613" spans="1:18" s="287" customFormat="1" ht="16.149999999999999" customHeight="1" x14ac:dyDescent="0.25">
      <c r="A3613" s="9" t="s">
        <v>192</v>
      </c>
      <c r="B3613" s="7">
        <v>2019</v>
      </c>
      <c r="C3613" s="296" t="s">
        <v>42</v>
      </c>
      <c r="D3613" s="307">
        <v>1993</v>
      </c>
      <c r="E3613" s="307" t="s">
        <v>194</v>
      </c>
      <c r="F3613" s="65">
        <f t="shared" si="227"/>
        <v>26</v>
      </c>
      <c r="G3613" s="66" t="str">
        <f t="shared" si="228"/>
        <v>Pre1997</v>
      </c>
      <c r="H3613" s="67" t="str">
        <f t="shared" si="225"/>
        <v>2019-T6 Ag-26</v>
      </c>
      <c r="I3613" s="302">
        <v>1.80853392123545E-4</v>
      </c>
      <c r="J3613" s="305">
        <f>VLOOKUP(H3613,T6_ReductionFactor!$G$10:$H$2922,2,FALSE)</f>
        <v>1</v>
      </c>
      <c r="K3613" s="75">
        <f t="shared" si="226"/>
        <v>1.80853392123545E-4</v>
      </c>
      <c r="L3613" s="290"/>
      <c r="Q3613" s="288"/>
      <c r="R3613" s="291"/>
    </row>
    <row r="3614" spans="1:18" s="287" customFormat="1" ht="16.149999999999999" customHeight="1" x14ac:dyDescent="0.25">
      <c r="A3614" s="9" t="s">
        <v>192</v>
      </c>
      <c r="B3614" s="7">
        <v>2019</v>
      </c>
      <c r="C3614" s="296" t="s">
        <v>42</v>
      </c>
      <c r="D3614" s="307">
        <v>1992</v>
      </c>
      <c r="E3614" s="307" t="s">
        <v>194</v>
      </c>
      <c r="F3614" s="65">
        <f t="shared" si="227"/>
        <v>27</v>
      </c>
      <c r="G3614" s="66" t="str">
        <f t="shared" si="228"/>
        <v>Pre1997</v>
      </c>
      <c r="H3614" s="67" t="str">
        <f t="shared" si="225"/>
        <v>2019-T6 Ag-27</v>
      </c>
      <c r="I3614" s="302">
        <v>2.5379526581486298E-4</v>
      </c>
      <c r="J3614" s="305">
        <f>VLOOKUP(H3614,T6_ReductionFactor!$G$10:$H$2922,2,FALSE)</f>
        <v>1</v>
      </c>
      <c r="K3614" s="75">
        <f t="shared" si="226"/>
        <v>2.5379526581486298E-4</v>
      </c>
      <c r="L3614" s="290"/>
      <c r="Q3614" s="288"/>
      <c r="R3614" s="291"/>
    </row>
    <row r="3615" spans="1:18" s="287" customFormat="1" ht="16.149999999999999" customHeight="1" x14ac:dyDescent="0.25">
      <c r="A3615" s="9" t="s">
        <v>192</v>
      </c>
      <c r="B3615" s="7">
        <v>2019</v>
      </c>
      <c r="C3615" s="296" t="s">
        <v>42</v>
      </c>
      <c r="D3615" s="307">
        <v>1991</v>
      </c>
      <c r="E3615" s="307" t="s">
        <v>194</v>
      </c>
      <c r="F3615" s="65">
        <f t="shared" si="227"/>
        <v>28</v>
      </c>
      <c r="G3615" s="66" t="str">
        <f t="shared" si="228"/>
        <v>Pre1997</v>
      </c>
      <c r="H3615" s="67" t="str">
        <f t="shared" si="225"/>
        <v>2019-T6 Ag-28</v>
      </c>
      <c r="I3615" s="302">
        <v>2.4650816714524599E-4</v>
      </c>
      <c r="J3615" s="305">
        <f>VLOOKUP(H3615,T6_ReductionFactor!$G$10:$H$2922,2,FALSE)</f>
        <v>1</v>
      </c>
      <c r="K3615" s="75">
        <f t="shared" si="226"/>
        <v>2.4650816714524599E-4</v>
      </c>
      <c r="L3615" s="290"/>
      <c r="Q3615" s="288"/>
      <c r="R3615" s="291"/>
    </row>
    <row r="3616" spans="1:18" s="287" customFormat="1" ht="16.149999999999999" customHeight="1" x14ac:dyDescent="0.25">
      <c r="A3616" s="9" t="s">
        <v>192</v>
      </c>
      <c r="B3616" s="7">
        <v>2019</v>
      </c>
      <c r="C3616" s="296" t="s">
        <v>42</v>
      </c>
      <c r="D3616" s="307">
        <v>1990</v>
      </c>
      <c r="E3616" s="307" t="s">
        <v>194</v>
      </c>
      <c r="F3616" s="65">
        <f t="shared" si="227"/>
        <v>29</v>
      </c>
      <c r="G3616" s="66" t="str">
        <f t="shared" si="228"/>
        <v>Pre1997</v>
      </c>
      <c r="H3616" s="67" t="str">
        <f t="shared" si="225"/>
        <v>2019-T6 Ag-29</v>
      </c>
      <c r="I3616" s="302">
        <v>6.1634088202625504E-4</v>
      </c>
      <c r="J3616" s="305">
        <f>VLOOKUP(H3616,T6_ReductionFactor!$G$10:$H$2922,2,FALSE)</f>
        <v>1</v>
      </c>
      <c r="K3616" s="75">
        <f t="shared" si="226"/>
        <v>6.1634088202625504E-4</v>
      </c>
      <c r="L3616" s="290"/>
      <c r="Q3616" s="288"/>
      <c r="R3616" s="291"/>
    </row>
    <row r="3617" spans="1:18" s="287" customFormat="1" ht="16.149999999999999" customHeight="1" x14ac:dyDescent="0.25">
      <c r="A3617" s="9" t="s">
        <v>192</v>
      </c>
      <c r="B3617" s="7">
        <v>2019</v>
      </c>
      <c r="C3617" s="296" t="s">
        <v>42</v>
      </c>
      <c r="D3617" s="307">
        <v>1989</v>
      </c>
      <c r="E3617" s="307" t="s">
        <v>194</v>
      </c>
      <c r="F3617" s="65">
        <f t="shared" si="227"/>
        <v>30</v>
      </c>
      <c r="G3617" s="66" t="str">
        <f t="shared" si="228"/>
        <v>Pre1997</v>
      </c>
      <c r="H3617" s="67" t="str">
        <f t="shared" si="225"/>
        <v>2019-T6 Ag-30</v>
      </c>
      <c r="I3617" s="302">
        <v>4.00976919842496E-4</v>
      </c>
      <c r="J3617" s="305">
        <f>VLOOKUP(H3617,T6_ReductionFactor!$G$10:$H$2922,2,FALSE)</f>
        <v>1</v>
      </c>
      <c r="K3617" s="75">
        <f t="shared" si="226"/>
        <v>4.00976919842496E-4</v>
      </c>
      <c r="L3617" s="290"/>
      <c r="Q3617" s="288"/>
      <c r="R3617" s="291"/>
    </row>
    <row r="3618" spans="1:18" s="287" customFormat="1" ht="16.149999999999999" customHeight="1" x14ac:dyDescent="0.25">
      <c r="A3618" s="9" t="s">
        <v>192</v>
      </c>
      <c r="B3618" s="7">
        <v>2019</v>
      </c>
      <c r="C3618" s="296" t="s">
        <v>42</v>
      </c>
      <c r="D3618" s="307">
        <v>1988</v>
      </c>
      <c r="E3618" s="307" t="s">
        <v>194</v>
      </c>
      <c r="F3618" s="65">
        <f t="shared" si="227"/>
        <v>31</v>
      </c>
      <c r="G3618" s="66" t="str">
        <f t="shared" si="228"/>
        <v>Pre1997</v>
      </c>
      <c r="H3618" s="67" t="str">
        <f t="shared" si="225"/>
        <v>2019-T6 Ag-31</v>
      </c>
      <c r="I3618" s="302">
        <v>3.7143500176799101E-4</v>
      </c>
      <c r="J3618" s="305">
        <f>VLOOKUP(H3618,T6_ReductionFactor!$G$10:$H$2922,2,FALSE)</f>
        <v>1</v>
      </c>
      <c r="K3618" s="75">
        <f t="shared" si="226"/>
        <v>3.7143500176799101E-4</v>
      </c>
      <c r="L3618" s="290"/>
      <c r="Q3618" s="288"/>
      <c r="R3618" s="291"/>
    </row>
    <row r="3619" spans="1:18" s="287" customFormat="1" ht="16.149999999999999" customHeight="1" x14ac:dyDescent="0.25">
      <c r="A3619" s="9" t="s">
        <v>192</v>
      </c>
      <c r="B3619" s="7">
        <v>2019</v>
      </c>
      <c r="C3619" s="296" t="s">
        <v>42</v>
      </c>
      <c r="D3619" s="307">
        <v>1987</v>
      </c>
      <c r="E3619" s="307" t="s">
        <v>194</v>
      </c>
      <c r="F3619" s="65">
        <f t="shared" si="227"/>
        <v>32</v>
      </c>
      <c r="G3619" s="66" t="str">
        <f t="shared" si="228"/>
        <v>Pre1997</v>
      </c>
      <c r="H3619" s="67" t="str">
        <f t="shared" si="225"/>
        <v>2019-T6 Ag-32</v>
      </c>
      <c r="I3619" s="302">
        <v>3.2078762582565497E-4</v>
      </c>
      <c r="J3619" s="305">
        <f>VLOOKUP(H3619,T6_ReductionFactor!$G$10:$H$2922,2,FALSE)</f>
        <v>1</v>
      </c>
      <c r="K3619" s="75">
        <f t="shared" si="226"/>
        <v>3.2078762582565497E-4</v>
      </c>
      <c r="L3619" s="290"/>
      <c r="Q3619" s="288"/>
      <c r="R3619" s="291"/>
    </row>
    <row r="3620" spans="1:18" s="287" customFormat="1" ht="16.149999999999999" customHeight="1" x14ac:dyDescent="0.25">
      <c r="A3620" s="9" t="s">
        <v>192</v>
      </c>
      <c r="B3620" s="7">
        <v>2019</v>
      </c>
      <c r="C3620" s="296" t="s">
        <v>42</v>
      </c>
      <c r="D3620" s="307">
        <v>1986</v>
      </c>
      <c r="E3620" s="307" t="s">
        <v>194</v>
      </c>
      <c r="F3620" s="65">
        <f t="shared" si="227"/>
        <v>33</v>
      </c>
      <c r="G3620" s="66" t="str">
        <f t="shared" si="228"/>
        <v>Pre1997</v>
      </c>
      <c r="H3620" s="67" t="str">
        <f t="shared" si="225"/>
        <v>2019-T6 Ag-33</v>
      </c>
      <c r="I3620" s="302">
        <v>2.3853687732727999E-4</v>
      </c>
      <c r="J3620" s="305">
        <f>VLOOKUP(H3620,T6_ReductionFactor!$G$10:$H$2922,2,FALSE)</f>
        <v>1</v>
      </c>
      <c r="K3620" s="75">
        <f t="shared" si="226"/>
        <v>2.3853687732727999E-4</v>
      </c>
      <c r="L3620" s="290"/>
      <c r="Q3620" s="288"/>
      <c r="R3620" s="291"/>
    </row>
    <row r="3621" spans="1:18" s="287" customFormat="1" ht="16.149999999999999" customHeight="1" x14ac:dyDescent="0.25">
      <c r="A3621" s="9" t="s">
        <v>192</v>
      </c>
      <c r="B3621" s="7">
        <v>2019</v>
      </c>
      <c r="C3621" s="296" t="s">
        <v>42</v>
      </c>
      <c r="D3621" s="307">
        <v>1985</v>
      </c>
      <c r="E3621" s="307" t="s">
        <v>194</v>
      </c>
      <c r="F3621" s="65">
        <f t="shared" si="227"/>
        <v>34</v>
      </c>
      <c r="G3621" s="66" t="str">
        <f t="shared" si="228"/>
        <v>Pre1997</v>
      </c>
      <c r="H3621" s="67" t="str">
        <f t="shared" si="225"/>
        <v>2019-T6 Ag-34</v>
      </c>
      <c r="I3621" s="302">
        <v>2.18507853363253E-4</v>
      </c>
      <c r="J3621" s="305">
        <f>VLOOKUP(H3621,T6_ReductionFactor!$G$10:$H$2922,2,FALSE)</f>
        <v>1</v>
      </c>
      <c r="K3621" s="75">
        <f t="shared" si="226"/>
        <v>2.18507853363253E-4</v>
      </c>
      <c r="L3621" s="290"/>
      <c r="Q3621" s="288"/>
      <c r="R3621" s="291"/>
    </row>
    <row r="3622" spans="1:18" s="287" customFormat="1" ht="16.149999999999999" customHeight="1" x14ac:dyDescent="0.25">
      <c r="A3622" s="9" t="s">
        <v>192</v>
      </c>
      <c r="B3622" s="7">
        <v>2019</v>
      </c>
      <c r="C3622" s="296" t="s">
        <v>42</v>
      </c>
      <c r="D3622" s="307">
        <v>1984</v>
      </c>
      <c r="E3622" s="307" t="s">
        <v>194</v>
      </c>
      <c r="F3622" s="65">
        <f t="shared" si="227"/>
        <v>35</v>
      </c>
      <c r="G3622" s="66" t="str">
        <f t="shared" si="228"/>
        <v>Pre1997</v>
      </c>
      <c r="H3622" s="67" t="str">
        <f t="shared" si="225"/>
        <v>2019-T6 Ag-35</v>
      </c>
      <c r="I3622" s="302">
        <v>1.8031747267798699E-4</v>
      </c>
      <c r="J3622" s="305">
        <f>VLOOKUP(H3622,T6_ReductionFactor!$G$10:$H$2922,2,FALSE)</f>
        <v>1</v>
      </c>
      <c r="K3622" s="75">
        <f t="shared" si="226"/>
        <v>1.8031747267798699E-4</v>
      </c>
      <c r="L3622" s="290"/>
      <c r="Q3622" s="288"/>
      <c r="R3622" s="291"/>
    </row>
    <row r="3623" spans="1:18" s="287" customFormat="1" ht="16.149999999999999" customHeight="1" x14ac:dyDescent="0.25">
      <c r="A3623" s="9" t="s">
        <v>192</v>
      </c>
      <c r="B3623" s="7">
        <v>2019</v>
      </c>
      <c r="C3623" s="296" t="s">
        <v>42</v>
      </c>
      <c r="D3623" s="307">
        <v>1983</v>
      </c>
      <c r="E3623" s="307" t="s">
        <v>194</v>
      </c>
      <c r="F3623" s="65">
        <f t="shared" si="227"/>
        <v>36</v>
      </c>
      <c r="G3623" s="66" t="str">
        <f t="shared" si="228"/>
        <v>Pre1997</v>
      </c>
      <c r="H3623" s="67" t="str">
        <f t="shared" si="225"/>
        <v>2019-T6 Ag-36</v>
      </c>
      <c r="I3623" s="302">
        <v>5.0202130481733597E-5</v>
      </c>
      <c r="J3623" s="305">
        <f>VLOOKUP(H3623,T6_ReductionFactor!$G$10:$H$2922,2,FALSE)</f>
        <v>1</v>
      </c>
      <c r="K3623" s="75">
        <f t="shared" si="226"/>
        <v>5.0202130481733597E-5</v>
      </c>
      <c r="L3623" s="290"/>
      <c r="Q3623" s="288"/>
      <c r="R3623" s="291"/>
    </row>
    <row r="3624" spans="1:18" s="287" customFormat="1" ht="16.149999999999999" customHeight="1" x14ac:dyDescent="0.25">
      <c r="A3624" s="9" t="s">
        <v>192</v>
      </c>
      <c r="B3624" s="7">
        <v>2019</v>
      </c>
      <c r="C3624" s="296" t="s">
        <v>42</v>
      </c>
      <c r="D3624" s="307">
        <v>1982</v>
      </c>
      <c r="E3624" s="307" t="s">
        <v>194</v>
      </c>
      <c r="F3624" s="65">
        <f t="shared" si="227"/>
        <v>37</v>
      </c>
      <c r="G3624" s="66" t="str">
        <f t="shared" si="228"/>
        <v>Pre1997</v>
      </c>
      <c r="H3624" s="67" t="str">
        <f t="shared" si="225"/>
        <v>2019-T6 Ag-37</v>
      </c>
      <c r="I3624" s="302">
        <v>8.2045466975520906E-5</v>
      </c>
      <c r="J3624" s="305">
        <f>VLOOKUP(H3624,T6_ReductionFactor!$G$10:$H$2922,2,FALSE)</f>
        <v>1</v>
      </c>
      <c r="K3624" s="75">
        <f t="shared" si="226"/>
        <v>8.2045466975520906E-5</v>
      </c>
      <c r="L3624" s="290"/>
      <c r="Q3624" s="288"/>
      <c r="R3624" s="291"/>
    </row>
    <row r="3625" spans="1:18" s="287" customFormat="1" ht="16.149999999999999" customHeight="1" x14ac:dyDescent="0.25">
      <c r="A3625" s="9" t="s">
        <v>192</v>
      </c>
      <c r="B3625" s="7">
        <v>2019</v>
      </c>
      <c r="C3625" s="296" t="s">
        <v>42</v>
      </c>
      <c r="D3625" s="307">
        <v>1981</v>
      </c>
      <c r="E3625" s="307" t="s">
        <v>194</v>
      </c>
      <c r="F3625" s="65">
        <f t="shared" si="227"/>
        <v>38</v>
      </c>
      <c r="G3625" s="66" t="str">
        <f t="shared" si="228"/>
        <v>Pre1997</v>
      </c>
      <c r="H3625" s="67" t="str">
        <f t="shared" si="225"/>
        <v>2019-T6 Ag-38</v>
      </c>
      <c r="I3625" s="302">
        <v>9.1731398034497404E-5</v>
      </c>
      <c r="J3625" s="305">
        <f>VLOOKUP(H3625,T6_ReductionFactor!$G$10:$H$2922,2,FALSE)</f>
        <v>1</v>
      </c>
      <c r="K3625" s="75">
        <f t="shared" si="226"/>
        <v>9.1731398034497404E-5</v>
      </c>
      <c r="L3625" s="290"/>
      <c r="Q3625" s="288"/>
      <c r="R3625" s="291"/>
    </row>
    <row r="3626" spans="1:18" s="287" customFormat="1" ht="16.149999999999999" customHeight="1" x14ac:dyDescent="0.25">
      <c r="A3626" s="9" t="s">
        <v>192</v>
      </c>
      <c r="B3626" s="7">
        <v>2019</v>
      </c>
      <c r="C3626" s="296" t="s">
        <v>42</v>
      </c>
      <c r="D3626" s="307">
        <v>1980</v>
      </c>
      <c r="E3626" s="307" t="s">
        <v>194</v>
      </c>
      <c r="F3626" s="65">
        <f t="shared" si="227"/>
        <v>39</v>
      </c>
      <c r="G3626" s="66" t="str">
        <f t="shared" si="228"/>
        <v>Pre1997</v>
      </c>
      <c r="H3626" s="67" t="str">
        <f t="shared" si="225"/>
        <v>2019-T6 Ag-39</v>
      </c>
      <c r="I3626" s="302">
        <v>4.3491582975878401E-5</v>
      </c>
      <c r="J3626" s="305">
        <f>VLOOKUP(H3626,T6_ReductionFactor!$G$10:$H$2922,2,FALSE)</f>
        <v>1</v>
      </c>
      <c r="K3626" s="75">
        <f t="shared" si="226"/>
        <v>4.3491582975878401E-5</v>
      </c>
      <c r="L3626" s="290"/>
      <c r="Q3626" s="288"/>
      <c r="R3626" s="291"/>
    </row>
    <row r="3627" spans="1:18" s="287" customFormat="1" ht="16.149999999999999" customHeight="1" x14ac:dyDescent="0.25">
      <c r="A3627" s="9" t="s">
        <v>192</v>
      </c>
      <c r="B3627" s="7">
        <v>2019</v>
      </c>
      <c r="C3627" s="296" t="s">
        <v>42</v>
      </c>
      <c r="D3627" s="307">
        <v>1979</v>
      </c>
      <c r="E3627" s="307" t="s">
        <v>194</v>
      </c>
      <c r="F3627" s="65">
        <f t="shared" si="227"/>
        <v>40</v>
      </c>
      <c r="G3627" s="66" t="str">
        <f t="shared" si="228"/>
        <v>Pre1997</v>
      </c>
      <c r="H3627" s="67" t="str">
        <f t="shared" si="225"/>
        <v>2019-T6 Ag-40</v>
      </c>
      <c r="I3627" s="302">
        <v>3.6587248097711999E-5</v>
      </c>
      <c r="J3627" s="305">
        <f>VLOOKUP(H3627,T6_ReductionFactor!$G$10:$H$2922,2,FALSE)</f>
        <v>1</v>
      </c>
      <c r="K3627" s="75">
        <f t="shared" si="226"/>
        <v>3.6587248097711999E-5</v>
      </c>
      <c r="L3627" s="290"/>
      <c r="Q3627" s="288"/>
      <c r="R3627" s="291"/>
    </row>
    <row r="3628" spans="1:18" s="287" customFormat="1" ht="16.149999999999999" customHeight="1" x14ac:dyDescent="0.25">
      <c r="A3628" s="9" t="s">
        <v>192</v>
      </c>
      <c r="B3628" s="7">
        <v>2019</v>
      </c>
      <c r="C3628" s="296" t="s">
        <v>42</v>
      </c>
      <c r="D3628" s="307">
        <v>1978</v>
      </c>
      <c r="E3628" s="307" t="s">
        <v>194</v>
      </c>
      <c r="F3628" s="65">
        <f t="shared" si="227"/>
        <v>41</v>
      </c>
      <c r="G3628" s="66" t="str">
        <f t="shared" si="228"/>
        <v>Pre1997</v>
      </c>
      <c r="H3628" s="67" t="str">
        <f t="shared" si="225"/>
        <v>2019-T6 Ag-41</v>
      </c>
      <c r="I3628" s="302">
        <v>7.4644522774981804E-5</v>
      </c>
      <c r="J3628" s="305">
        <f>VLOOKUP(H3628,T6_ReductionFactor!$G$10:$H$2922,2,FALSE)</f>
        <v>1</v>
      </c>
      <c r="K3628" s="75">
        <f t="shared" si="226"/>
        <v>7.4644522774981804E-5</v>
      </c>
      <c r="L3628" s="290"/>
      <c r="Q3628" s="288"/>
      <c r="R3628" s="291"/>
    </row>
    <row r="3629" spans="1:18" s="287" customFormat="1" ht="16.149999999999999" customHeight="1" x14ac:dyDescent="0.25">
      <c r="A3629" s="9" t="s">
        <v>192</v>
      </c>
      <c r="B3629" s="7">
        <v>2019</v>
      </c>
      <c r="C3629" s="296" t="s">
        <v>42</v>
      </c>
      <c r="D3629" s="307">
        <v>1977</v>
      </c>
      <c r="E3629" s="307" t="s">
        <v>194</v>
      </c>
      <c r="F3629" s="65">
        <f t="shared" si="227"/>
        <v>42</v>
      </c>
      <c r="G3629" s="66" t="str">
        <f t="shared" si="228"/>
        <v>Pre1997</v>
      </c>
      <c r="H3629" s="67" t="str">
        <f t="shared" si="225"/>
        <v>2019-T6 Ag-42</v>
      </c>
      <c r="I3629" s="302">
        <v>3.87321129841633E-5</v>
      </c>
      <c r="J3629" s="305">
        <f>VLOOKUP(H3629,T6_ReductionFactor!$G$10:$H$2922,2,FALSE)</f>
        <v>1</v>
      </c>
      <c r="K3629" s="75">
        <f t="shared" si="226"/>
        <v>3.87321129841633E-5</v>
      </c>
      <c r="L3629" s="290"/>
      <c r="Q3629" s="288"/>
      <c r="R3629" s="291"/>
    </row>
    <row r="3630" spans="1:18" s="287" customFormat="1" ht="16.149999999999999" customHeight="1" x14ac:dyDescent="0.25">
      <c r="A3630" s="9" t="s">
        <v>192</v>
      </c>
      <c r="B3630" s="7">
        <v>2019</v>
      </c>
      <c r="C3630" s="296" t="s">
        <v>42</v>
      </c>
      <c r="D3630" s="307">
        <v>1976</v>
      </c>
      <c r="E3630" s="307" t="s">
        <v>194</v>
      </c>
      <c r="F3630" s="65">
        <f t="shared" si="227"/>
        <v>43</v>
      </c>
      <c r="G3630" s="66" t="str">
        <f t="shared" si="228"/>
        <v>Pre1997</v>
      </c>
      <c r="H3630" s="67" t="str">
        <f t="shared" si="225"/>
        <v>2019-T6 Ag-43</v>
      </c>
      <c r="I3630" s="302">
        <v>9.4451862021449201E-6</v>
      </c>
      <c r="J3630" s="305">
        <f>VLOOKUP(H3630,T6_ReductionFactor!$G$10:$H$2922,2,FALSE)</f>
        <v>1</v>
      </c>
      <c r="K3630" s="75">
        <f t="shared" si="226"/>
        <v>9.4451862021449201E-6</v>
      </c>
      <c r="L3630" s="290"/>
      <c r="Q3630" s="288"/>
      <c r="R3630" s="291"/>
    </row>
    <row r="3631" spans="1:18" s="287" customFormat="1" ht="16.149999999999999" customHeight="1" x14ac:dyDescent="0.25">
      <c r="A3631" s="9" t="s">
        <v>192</v>
      </c>
      <c r="B3631" s="7">
        <v>2019</v>
      </c>
      <c r="C3631" s="296" t="s">
        <v>42</v>
      </c>
      <c r="D3631" s="307">
        <v>1975</v>
      </c>
      <c r="E3631" s="307" t="s">
        <v>194</v>
      </c>
      <c r="F3631" s="65">
        <f t="shared" si="227"/>
        <v>44</v>
      </c>
      <c r="G3631" s="66" t="str">
        <f t="shared" si="228"/>
        <v>Pre1997</v>
      </c>
      <c r="H3631" s="67" t="str">
        <f t="shared" si="225"/>
        <v>2019-T6 Ag-44</v>
      </c>
      <c r="I3631" s="302">
        <v>9.9271434525442499E-6</v>
      </c>
      <c r="J3631" s="305">
        <f>VLOOKUP(H3631,T6_ReductionFactor!$G$10:$H$2922,2,FALSE)</f>
        <v>1</v>
      </c>
      <c r="K3631" s="75">
        <f t="shared" si="226"/>
        <v>9.9271434525442499E-6</v>
      </c>
      <c r="L3631" s="290"/>
      <c r="Q3631" s="288"/>
      <c r="R3631" s="291"/>
    </row>
    <row r="3632" spans="1:18" s="287" customFormat="1" ht="16.149999999999999" customHeight="1" x14ac:dyDescent="0.25">
      <c r="A3632" s="9" t="s">
        <v>192</v>
      </c>
      <c r="B3632" s="7">
        <v>2019</v>
      </c>
      <c r="C3632" s="296" t="s">
        <v>58</v>
      </c>
      <c r="D3632" s="307">
        <v>2020</v>
      </c>
      <c r="E3632" s="307" t="s">
        <v>194</v>
      </c>
      <c r="F3632" s="65">
        <f t="shared" si="227"/>
        <v>-1</v>
      </c>
      <c r="G3632" s="66" t="str">
        <f t="shared" si="228"/>
        <v>2013+</v>
      </c>
      <c r="H3632" s="67" t="str">
        <f t="shared" si="225"/>
        <v>2019-T6 All Other Buses--1</v>
      </c>
      <c r="I3632" s="302">
        <v>1.2995921047744E-6</v>
      </c>
      <c r="J3632" s="305">
        <f>VLOOKUP(H3632,T6_ReductionFactor!$G$10:$H$2922,2,FALSE)</f>
        <v>0.98211087211547499</v>
      </c>
      <c r="K3632" s="75">
        <f t="shared" si="226"/>
        <v>1.2763435354143717E-6</v>
      </c>
      <c r="L3632" s="290"/>
      <c r="Q3632" s="288"/>
      <c r="R3632" s="291"/>
    </row>
    <row r="3633" spans="1:18" s="287" customFormat="1" ht="16.149999999999999" customHeight="1" x14ac:dyDescent="0.25">
      <c r="A3633" s="9" t="s">
        <v>192</v>
      </c>
      <c r="B3633" s="7">
        <v>2019</v>
      </c>
      <c r="C3633" s="296" t="s">
        <v>58</v>
      </c>
      <c r="D3633" s="307">
        <v>2019</v>
      </c>
      <c r="E3633" s="307" t="s">
        <v>194</v>
      </c>
      <c r="F3633" s="65">
        <f t="shared" si="227"/>
        <v>0</v>
      </c>
      <c r="G3633" s="66" t="str">
        <f t="shared" si="228"/>
        <v>2013+</v>
      </c>
      <c r="H3633" s="67" t="str">
        <f t="shared" si="225"/>
        <v>2019-T6 All Other Buses-0</v>
      </c>
      <c r="I3633" s="302">
        <v>4.9549514223535798E-5</v>
      </c>
      <c r="J3633" s="305">
        <f>VLOOKUP(H3633,T6_ReductionFactor!$G$10:$H$2922,2,FALSE)</f>
        <v>0.9487196473527918</v>
      </c>
      <c r="K3633" s="75">
        <f t="shared" si="226"/>
        <v>4.7008597660655024E-5</v>
      </c>
      <c r="L3633" s="290"/>
      <c r="Q3633" s="288"/>
      <c r="R3633" s="291"/>
    </row>
    <row r="3634" spans="1:18" s="287" customFormat="1" ht="16.149999999999999" customHeight="1" x14ac:dyDescent="0.25">
      <c r="A3634" s="9" t="s">
        <v>192</v>
      </c>
      <c r="B3634" s="7">
        <v>2019</v>
      </c>
      <c r="C3634" s="296" t="s">
        <v>58</v>
      </c>
      <c r="D3634" s="307">
        <v>2017</v>
      </c>
      <c r="E3634" s="307" t="s">
        <v>194</v>
      </c>
      <c r="F3634" s="65">
        <f t="shared" si="227"/>
        <v>2</v>
      </c>
      <c r="G3634" s="66" t="str">
        <f t="shared" si="228"/>
        <v>2013+</v>
      </c>
      <c r="H3634" s="67" t="str">
        <f t="shared" ref="H3634:H3697" si="229">CONCATENATE(B3634,"-",C3634,"-",F3634)</f>
        <v>2019-T6 All Other Buses-2</v>
      </c>
      <c r="I3634" s="302">
        <v>3.4963895590477497E-4</v>
      </c>
      <c r="J3634" s="305">
        <f>VLOOKUP(H3634,T6_ReductionFactor!$G$10:$H$2922,2,FALSE)</f>
        <v>0.90600284952443877</v>
      </c>
      <c r="K3634" s="75">
        <f t="shared" si="226"/>
        <v>3.167738903544757E-4</v>
      </c>
      <c r="L3634" s="290"/>
      <c r="Q3634" s="288"/>
      <c r="R3634" s="291"/>
    </row>
    <row r="3635" spans="1:18" s="287" customFormat="1" ht="16.149999999999999" customHeight="1" x14ac:dyDescent="0.25">
      <c r="A3635" s="9" t="s">
        <v>192</v>
      </c>
      <c r="B3635" s="7">
        <v>2019</v>
      </c>
      <c r="C3635" s="296" t="s">
        <v>58</v>
      </c>
      <c r="D3635" s="307">
        <v>2016</v>
      </c>
      <c r="E3635" s="307" t="s">
        <v>194</v>
      </c>
      <c r="F3635" s="65">
        <f t="shared" si="227"/>
        <v>3</v>
      </c>
      <c r="G3635" s="66" t="str">
        <f t="shared" si="228"/>
        <v>2013+</v>
      </c>
      <c r="H3635" s="67" t="str">
        <f t="shared" si="229"/>
        <v>2019-T6 All Other Buses-3</v>
      </c>
      <c r="I3635" s="302">
        <v>2.1642155013089999E-4</v>
      </c>
      <c r="J3635" s="305">
        <f>VLOOKUP(H3635,T6_ReductionFactor!$G$10:$H$2922,2,FALSE)</f>
        <v>0.89173943193914151</v>
      </c>
      <c r="K3635" s="75">
        <f t="shared" si="226"/>
        <v>1.9299163017311719E-4</v>
      </c>
      <c r="L3635" s="290"/>
      <c r="Q3635" s="288"/>
      <c r="R3635" s="291"/>
    </row>
    <row r="3636" spans="1:18" s="287" customFormat="1" ht="16.149999999999999" customHeight="1" x14ac:dyDescent="0.25">
      <c r="A3636" s="9" t="s">
        <v>192</v>
      </c>
      <c r="B3636" s="7">
        <v>2019</v>
      </c>
      <c r="C3636" s="296" t="s">
        <v>58</v>
      </c>
      <c r="D3636" s="307">
        <v>2015</v>
      </c>
      <c r="E3636" s="307" t="s">
        <v>194</v>
      </c>
      <c r="F3636" s="65">
        <f t="shared" si="227"/>
        <v>4</v>
      </c>
      <c r="G3636" s="66" t="str">
        <f t="shared" si="228"/>
        <v>2013+</v>
      </c>
      <c r="H3636" s="67" t="str">
        <f t="shared" si="229"/>
        <v>2019-T6 All Other Buses-4</v>
      </c>
      <c r="I3636" s="302">
        <v>1.5528749871635401E-4</v>
      </c>
      <c r="J3636" s="305">
        <f>VLOOKUP(H3636,T6_ReductionFactor!$G$10:$H$2922,2,FALSE)</f>
        <v>0.88042363010524727</v>
      </c>
      <c r="K3636" s="75">
        <f t="shared" si="226"/>
        <v>1.3671878332981632E-4</v>
      </c>
      <c r="L3636" s="290"/>
      <c r="Q3636" s="288"/>
      <c r="R3636" s="291"/>
    </row>
    <row r="3637" spans="1:18" s="287" customFormat="1" ht="16.149999999999999" customHeight="1" x14ac:dyDescent="0.25">
      <c r="A3637" s="9" t="s">
        <v>192</v>
      </c>
      <c r="B3637" s="7">
        <v>2019</v>
      </c>
      <c r="C3637" s="296" t="s">
        <v>58</v>
      </c>
      <c r="D3637" s="307">
        <v>2014</v>
      </c>
      <c r="E3637" s="307" t="s">
        <v>194</v>
      </c>
      <c r="F3637" s="65">
        <f t="shared" si="227"/>
        <v>5</v>
      </c>
      <c r="G3637" s="66" t="str">
        <f t="shared" si="228"/>
        <v>2013+</v>
      </c>
      <c r="H3637" s="67" t="str">
        <f t="shared" si="229"/>
        <v>2019-T6 All Other Buses-5</v>
      </c>
      <c r="I3637" s="302">
        <v>1.3894320864991599E-4</v>
      </c>
      <c r="J3637" s="305">
        <f>VLOOKUP(H3637,T6_ReductionFactor!$G$10:$H$2922,2,FALSE)</f>
        <v>0.87128433760630231</v>
      </c>
      <c r="K3637" s="75">
        <f t="shared" si="226"/>
        <v>1.2105904151343631E-4</v>
      </c>
      <c r="L3637" s="290"/>
      <c r="Q3637" s="288"/>
      <c r="R3637" s="291"/>
    </row>
    <row r="3638" spans="1:18" s="287" customFormat="1" ht="16.149999999999999" customHeight="1" x14ac:dyDescent="0.25">
      <c r="A3638" s="9" t="s">
        <v>192</v>
      </c>
      <c r="B3638" s="7">
        <v>2019</v>
      </c>
      <c r="C3638" s="296" t="s">
        <v>58</v>
      </c>
      <c r="D3638" s="307">
        <v>2013</v>
      </c>
      <c r="E3638" s="307" t="s">
        <v>194</v>
      </c>
      <c r="F3638" s="65">
        <f t="shared" si="227"/>
        <v>6</v>
      </c>
      <c r="G3638" s="66" t="str">
        <f t="shared" si="228"/>
        <v>2010-12</v>
      </c>
      <c r="H3638" s="67" t="str">
        <f t="shared" si="229"/>
        <v>2019-T6 All Other Buses-6</v>
      </c>
      <c r="I3638" s="302">
        <v>2.07493427483054E-4</v>
      </c>
      <c r="J3638" s="305">
        <f>VLOOKUP(H3638,T6_ReductionFactor!$G$10:$H$2922,2,FALSE)</f>
        <v>0.84446589247721915</v>
      </c>
      <c r="K3638" s="75">
        <f t="shared" si="226"/>
        <v>1.7522112242263435E-4</v>
      </c>
      <c r="L3638" s="290"/>
      <c r="Q3638" s="288"/>
      <c r="R3638" s="291"/>
    </row>
    <row r="3639" spans="1:18" s="287" customFormat="1" ht="16.149999999999999" customHeight="1" x14ac:dyDescent="0.25">
      <c r="A3639" s="9" t="s">
        <v>192</v>
      </c>
      <c r="B3639" s="7">
        <v>2019</v>
      </c>
      <c r="C3639" s="296" t="s">
        <v>58</v>
      </c>
      <c r="D3639" s="307">
        <v>2012</v>
      </c>
      <c r="E3639" s="307" t="s">
        <v>194</v>
      </c>
      <c r="F3639" s="65">
        <f t="shared" si="227"/>
        <v>7</v>
      </c>
      <c r="G3639" s="66" t="str">
        <f t="shared" si="228"/>
        <v>2010-12</v>
      </c>
      <c r="H3639" s="67" t="str">
        <f t="shared" si="229"/>
        <v>2019-T6 All Other Buses-7</v>
      </c>
      <c r="I3639" s="302">
        <v>7.4570432562362705E-4</v>
      </c>
      <c r="J3639" s="305">
        <f>VLOOKUP(H3639,T6_ReductionFactor!$G$10:$H$2922,2,FALSE)</f>
        <v>0.8391510005551468</v>
      </c>
      <c r="K3639" s="75">
        <f t="shared" si="226"/>
        <v>6.2575853096536762E-4</v>
      </c>
      <c r="L3639" s="290"/>
      <c r="Q3639" s="288"/>
      <c r="R3639" s="291"/>
    </row>
    <row r="3640" spans="1:18" s="287" customFormat="1" ht="16.149999999999999" customHeight="1" x14ac:dyDescent="0.25">
      <c r="A3640" s="9" t="s">
        <v>192</v>
      </c>
      <c r="B3640" s="7">
        <v>2019</v>
      </c>
      <c r="C3640" s="296" t="s">
        <v>58</v>
      </c>
      <c r="D3640" s="307">
        <v>2011</v>
      </c>
      <c r="E3640" s="307" t="s">
        <v>194</v>
      </c>
      <c r="F3640" s="65">
        <f t="shared" si="227"/>
        <v>8</v>
      </c>
      <c r="G3640" s="66" t="str">
        <f t="shared" si="228"/>
        <v>2010-12</v>
      </c>
      <c r="H3640" s="67" t="str">
        <f t="shared" si="229"/>
        <v>2019-T6 All Other Buses-8</v>
      </c>
      <c r="I3640" s="302">
        <v>1.9665133941811701E-4</v>
      </c>
      <c r="J3640" s="305">
        <f>VLOOKUP(H3640,T6_ReductionFactor!$G$10:$H$2922,2,FALSE)</f>
        <v>0.8347822942403097</v>
      </c>
      <c r="K3640" s="75">
        <f t="shared" si="226"/>
        <v>1.6416105628488557E-4</v>
      </c>
      <c r="L3640" s="290"/>
      <c r="Q3640" s="288"/>
      <c r="R3640" s="291"/>
    </row>
    <row r="3641" spans="1:18" s="287" customFormat="1" ht="16.149999999999999" customHeight="1" x14ac:dyDescent="0.25">
      <c r="A3641" s="9" t="s">
        <v>192</v>
      </c>
      <c r="B3641" s="7">
        <v>2019</v>
      </c>
      <c r="C3641" s="296" t="s">
        <v>58</v>
      </c>
      <c r="D3641" s="307">
        <v>2010</v>
      </c>
      <c r="E3641" s="307" t="s">
        <v>194</v>
      </c>
      <c r="F3641" s="65">
        <f t="shared" si="227"/>
        <v>9</v>
      </c>
      <c r="G3641" s="66" t="str">
        <f t="shared" si="228"/>
        <v>2007-09</v>
      </c>
      <c r="H3641" s="67" t="str">
        <f t="shared" si="229"/>
        <v>2019-T6 All Other Buses-9</v>
      </c>
      <c r="I3641" s="302">
        <v>2.75762816091915E-4</v>
      </c>
      <c r="J3641" s="305">
        <f>VLOOKUP(H3641,T6_ReductionFactor!$G$10:$H$2922,2,FALSE)</f>
        <v>0.84351933904821297</v>
      </c>
      <c r="K3641" s="75">
        <f t="shared" si="226"/>
        <v>2.3261126836392605E-4</v>
      </c>
      <c r="L3641" s="290"/>
      <c r="Q3641" s="288"/>
      <c r="R3641" s="291"/>
    </row>
    <row r="3642" spans="1:18" s="287" customFormat="1" ht="16.149999999999999" customHeight="1" x14ac:dyDescent="0.25">
      <c r="A3642" s="9" t="s">
        <v>192</v>
      </c>
      <c r="B3642" s="7">
        <v>2019</v>
      </c>
      <c r="C3642" s="296" t="s">
        <v>58</v>
      </c>
      <c r="D3642" s="307">
        <v>2009</v>
      </c>
      <c r="E3642" s="307" t="s">
        <v>194</v>
      </c>
      <c r="F3642" s="65">
        <f t="shared" si="227"/>
        <v>10</v>
      </c>
      <c r="G3642" s="66" t="str">
        <f t="shared" si="228"/>
        <v>2007-09</v>
      </c>
      <c r="H3642" s="67" t="str">
        <f t="shared" si="229"/>
        <v>2019-T6 All Other Buses-10</v>
      </c>
      <c r="I3642" s="302">
        <v>4.3706664963399298E-4</v>
      </c>
      <c r="J3642" s="305">
        <f>VLOOKUP(H3642,T6_ReductionFactor!$G$10:$H$2922,2,FALSE)</f>
        <v>0.83871954611337762</v>
      </c>
      <c r="K3642" s="75">
        <f t="shared" si="226"/>
        <v>3.6657634200231722E-4</v>
      </c>
      <c r="L3642" s="290"/>
      <c r="Q3642" s="288"/>
      <c r="R3642" s="291"/>
    </row>
    <row r="3643" spans="1:18" s="287" customFormat="1" ht="16.149999999999999" customHeight="1" x14ac:dyDescent="0.25">
      <c r="A3643" s="9" t="s">
        <v>192</v>
      </c>
      <c r="B3643" s="7">
        <v>2019</v>
      </c>
      <c r="C3643" s="296" t="s">
        <v>58</v>
      </c>
      <c r="D3643" s="307">
        <v>2008</v>
      </c>
      <c r="E3643" s="307" t="s">
        <v>194</v>
      </c>
      <c r="F3643" s="65">
        <f t="shared" si="227"/>
        <v>11</v>
      </c>
      <c r="G3643" s="66" t="str">
        <f t="shared" si="228"/>
        <v>2007-09</v>
      </c>
      <c r="H3643" s="67" t="str">
        <f t="shared" si="229"/>
        <v>2019-T6 All Other Buses-11</v>
      </c>
      <c r="I3643" s="302">
        <v>6.6200256058359796E-4</v>
      </c>
      <c r="J3643" s="305">
        <f>VLOOKUP(H3643,T6_ReductionFactor!$G$10:$H$2922,2,FALSE)</f>
        <v>0.83455198508562545</v>
      </c>
      <c r="K3643" s="75">
        <f t="shared" si="226"/>
        <v>5.5247555106680869E-4</v>
      </c>
      <c r="L3643" s="290"/>
      <c r="Q3643" s="288"/>
      <c r="R3643" s="291"/>
    </row>
    <row r="3644" spans="1:18" s="287" customFormat="1" ht="16.149999999999999" customHeight="1" x14ac:dyDescent="0.25">
      <c r="A3644" s="9" t="s">
        <v>192</v>
      </c>
      <c r="B3644" s="7">
        <v>2019</v>
      </c>
      <c r="C3644" s="296" t="s">
        <v>58</v>
      </c>
      <c r="D3644" s="307">
        <v>2007</v>
      </c>
      <c r="E3644" s="307" t="s">
        <v>194</v>
      </c>
      <c r="F3644" s="65">
        <f t="shared" si="227"/>
        <v>12</v>
      </c>
      <c r="G3644" s="66" t="str">
        <f t="shared" si="228"/>
        <v>1997-06</v>
      </c>
      <c r="H3644" s="67" t="str">
        <f t="shared" si="229"/>
        <v>2019-T6 All Other Buses-12</v>
      </c>
      <c r="I3644" s="302">
        <v>3.5506452041103799E-3</v>
      </c>
      <c r="J3644" s="305">
        <f>VLOOKUP(H3644,T6_ReductionFactor!$G$10:$H$2922,2,FALSE)</f>
        <v>0.8980852143466298</v>
      </c>
      <c r="K3644" s="75">
        <f t="shared" si="226"/>
        <v>3.1887819592023039E-3</v>
      </c>
      <c r="L3644" s="290"/>
      <c r="Q3644" s="288"/>
      <c r="R3644" s="291"/>
    </row>
    <row r="3645" spans="1:18" s="287" customFormat="1" ht="16.149999999999999" customHeight="1" x14ac:dyDescent="0.25">
      <c r="A3645" s="9" t="s">
        <v>192</v>
      </c>
      <c r="B3645" s="7">
        <v>2019</v>
      </c>
      <c r="C3645" s="296" t="s">
        <v>58</v>
      </c>
      <c r="D3645" s="307">
        <v>2006</v>
      </c>
      <c r="E3645" s="307" t="s">
        <v>194</v>
      </c>
      <c r="F3645" s="65">
        <f t="shared" si="227"/>
        <v>13</v>
      </c>
      <c r="G3645" s="66" t="str">
        <f t="shared" si="228"/>
        <v>1997-06</v>
      </c>
      <c r="H3645" s="67" t="str">
        <f t="shared" si="229"/>
        <v>2019-T6 All Other Buses-13</v>
      </c>
      <c r="I3645" s="302">
        <v>4.2441898925963699E-3</v>
      </c>
      <c r="J3645" s="305">
        <f>VLOOKUP(H3645,T6_ReductionFactor!$G$10:$H$2922,2,FALSE)</f>
        <v>0.89574006140486473</v>
      </c>
      <c r="K3645" s="75">
        <f t="shared" si="226"/>
        <v>3.8016909150081785E-3</v>
      </c>
      <c r="L3645" s="290"/>
      <c r="Q3645" s="288"/>
      <c r="R3645" s="291"/>
    </row>
    <row r="3646" spans="1:18" s="287" customFormat="1" ht="16.149999999999999" customHeight="1" x14ac:dyDescent="0.25">
      <c r="A3646" s="9" t="s">
        <v>192</v>
      </c>
      <c r="B3646" s="7">
        <v>2019</v>
      </c>
      <c r="C3646" s="296" t="s">
        <v>58</v>
      </c>
      <c r="D3646" s="307">
        <v>2005</v>
      </c>
      <c r="E3646" s="307" t="s">
        <v>194</v>
      </c>
      <c r="F3646" s="65">
        <f t="shared" si="227"/>
        <v>14</v>
      </c>
      <c r="G3646" s="66" t="str">
        <f t="shared" si="228"/>
        <v>1997-06</v>
      </c>
      <c r="H3646" s="67" t="str">
        <f t="shared" si="229"/>
        <v>2019-T6 All Other Buses-14</v>
      </c>
      <c r="I3646" s="302">
        <v>3.0249961904895298E-3</v>
      </c>
      <c r="J3646" s="305">
        <f>VLOOKUP(H3646,T6_ReductionFactor!$G$10:$H$2922,2,FALSE)</f>
        <v>0.89366048500143336</v>
      </c>
      <c r="K3646" s="75">
        <f t="shared" si="226"/>
        <v>2.7033195627203617E-3</v>
      </c>
      <c r="L3646" s="290"/>
      <c r="Q3646" s="288"/>
      <c r="R3646" s="291"/>
    </row>
    <row r="3647" spans="1:18" s="287" customFormat="1" ht="16.149999999999999" customHeight="1" x14ac:dyDescent="0.25">
      <c r="A3647" s="9" t="s">
        <v>192</v>
      </c>
      <c r="B3647" s="7">
        <v>2019</v>
      </c>
      <c r="C3647" s="296" t="s">
        <v>58</v>
      </c>
      <c r="D3647" s="307">
        <v>2004</v>
      </c>
      <c r="E3647" s="307" t="s">
        <v>194</v>
      </c>
      <c r="F3647" s="65">
        <f t="shared" si="227"/>
        <v>15</v>
      </c>
      <c r="G3647" s="66" t="str">
        <f t="shared" si="228"/>
        <v>1997-06</v>
      </c>
      <c r="H3647" s="67" t="str">
        <f t="shared" si="229"/>
        <v>2019-T6 All Other Buses-15</v>
      </c>
      <c r="I3647" s="302">
        <v>3.5282908970547598E-3</v>
      </c>
      <c r="J3647" s="305">
        <f>VLOOKUP(H3647,T6_ReductionFactor!$G$10:$H$2922,2,FALSE)</f>
        <v>0.89181046204596737</v>
      </c>
      <c r="K3647" s="75">
        <f t="shared" si="226"/>
        <v>3.1465667351349858E-3</v>
      </c>
      <c r="L3647" s="290"/>
      <c r="Q3647" s="288"/>
      <c r="R3647" s="291"/>
    </row>
    <row r="3648" spans="1:18" s="287" customFormat="1" ht="16.149999999999999" customHeight="1" x14ac:dyDescent="0.25">
      <c r="A3648" s="9" t="s">
        <v>192</v>
      </c>
      <c r="B3648" s="7">
        <v>2019</v>
      </c>
      <c r="C3648" s="296" t="s">
        <v>58</v>
      </c>
      <c r="D3648" s="307">
        <v>2003</v>
      </c>
      <c r="E3648" s="307" t="s">
        <v>194</v>
      </c>
      <c r="F3648" s="65">
        <f t="shared" si="227"/>
        <v>16</v>
      </c>
      <c r="G3648" s="66" t="str">
        <f t="shared" si="228"/>
        <v>1997-06</v>
      </c>
      <c r="H3648" s="67" t="str">
        <f t="shared" si="229"/>
        <v>2019-T6 All Other Buses-16</v>
      </c>
      <c r="I3648" s="302">
        <v>4.8538931707385697E-3</v>
      </c>
      <c r="J3648" s="305">
        <f>VLOOKUP(H3648,T6_ReductionFactor!$G$10:$H$2922,2,FALSE)</f>
        <v>0.93557161148314461</v>
      </c>
      <c r="K3648" s="75">
        <f t="shared" si="226"/>
        <v>4.5411646557149141E-3</v>
      </c>
      <c r="L3648" s="290"/>
      <c r="Q3648" s="288"/>
      <c r="R3648" s="291"/>
    </row>
    <row r="3649" spans="1:18" s="287" customFormat="1" ht="16.149999999999999" customHeight="1" x14ac:dyDescent="0.25">
      <c r="A3649" s="9" t="s">
        <v>192</v>
      </c>
      <c r="B3649" s="7">
        <v>2019</v>
      </c>
      <c r="C3649" s="296" t="s">
        <v>58</v>
      </c>
      <c r="D3649" s="307">
        <v>2002</v>
      </c>
      <c r="E3649" s="307" t="s">
        <v>194</v>
      </c>
      <c r="F3649" s="65">
        <f t="shared" si="227"/>
        <v>17</v>
      </c>
      <c r="G3649" s="66" t="str">
        <f t="shared" si="228"/>
        <v>1997-06</v>
      </c>
      <c r="H3649" s="67" t="str">
        <f t="shared" si="229"/>
        <v>2019-T6 All Other Buses-17</v>
      </c>
      <c r="I3649" s="302">
        <v>5.35725349559897E-3</v>
      </c>
      <c r="J3649" s="305">
        <f>VLOOKUP(H3649,T6_ReductionFactor!$G$10:$H$2922,2,FALSE)</f>
        <v>0.93476992370895007</v>
      </c>
      <c r="K3649" s="75">
        <f t="shared" si="226"/>
        <v>5.007799441370555E-3</v>
      </c>
      <c r="L3649" s="290"/>
      <c r="Q3649" s="288"/>
      <c r="R3649" s="291"/>
    </row>
    <row r="3650" spans="1:18" s="287" customFormat="1" ht="16.149999999999999" customHeight="1" x14ac:dyDescent="0.25">
      <c r="A3650" s="9" t="s">
        <v>192</v>
      </c>
      <c r="B3650" s="7">
        <v>2019</v>
      </c>
      <c r="C3650" s="296" t="s">
        <v>58</v>
      </c>
      <c r="D3650" s="307">
        <v>2001</v>
      </c>
      <c r="E3650" s="307" t="s">
        <v>194</v>
      </c>
      <c r="F3650" s="65">
        <f t="shared" si="227"/>
        <v>18</v>
      </c>
      <c r="G3650" s="66" t="str">
        <f t="shared" si="228"/>
        <v>1997-06</v>
      </c>
      <c r="H3650" s="67" t="str">
        <f t="shared" si="229"/>
        <v>2019-T6 All Other Buses-18</v>
      </c>
      <c r="I3650" s="302">
        <v>5.2724387274709602E-3</v>
      </c>
      <c r="J3650" s="305">
        <f>VLOOKUP(H3650,T6_ReductionFactor!$G$10:$H$2922,2,FALSE)</f>
        <v>0.93405093288869512</v>
      </c>
      <c r="K3650" s="75">
        <f t="shared" si="226"/>
        <v>4.9247263119927345E-3</v>
      </c>
      <c r="L3650" s="290"/>
      <c r="Q3650" s="288"/>
      <c r="R3650" s="291"/>
    </row>
    <row r="3651" spans="1:18" s="287" customFormat="1" ht="16.149999999999999" customHeight="1" x14ac:dyDescent="0.25">
      <c r="A3651" s="9" t="s">
        <v>192</v>
      </c>
      <c r="B3651" s="7">
        <v>2019</v>
      </c>
      <c r="C3651" s="296" t="s">
        <v>58</v>
      </c>
      <c r="D3651" s="307">
        <v>2000</v>
      </c>
      <c r="E3651" s="307" t="s">
        <v>194</v>
      </c>
      <c r="F3651" s="65">
        <f t="shared" si="227"/>
        <v>19</v>
      </c>
      <c r="G3651" s="66" t="str">
        <f t="shared" si="228"/>
        <v>1997-06</v>
      </c>
      <c r="H3651" s="67" t="str">
        <f t="shared" si="229"/>
        <v>2019-T6 All Other Buses-19</v>
      </c>
      <c r="I3651" s="302">
        <v>4.8823323579118604E-3</v>
      </c>
      <c r="J3651" s="305">
        <f>VLOOKUP(H3651,T6_ReductionFactor!$G$10:$H$2922,2,FALSE)</f>
        <v>0.93384549707910502</v>
      </c>
      <c r="K3651" s="75">
        <f t="shared" si="226"/>
        <v>4.5593440876796005E-3</v>
      </c>
      <c r="L3651" s="290"/>
      <c r="Q3651" s="288"/>
      <c r="R3651" s="291"/>
    </row>
    <row r="3652" spans="1:18" s="287" customFormat="1" ht="16.149999999999999" customHeight="1" x14ac:dyDescent="0.25">
      <c r="A3652" s="9" t="s">
        <v>192</v>
      </c>
      <c r="B3652" s="7">
        <v>2019</v>
      </c>
      <c r="C3652" s="296" t="s">
        <v>58</v>
      </c>
      <c r="D3652" s="307">
        <v>1999</v>
      </c>
      <c r="E3652" s="307" t="s">
        <v>194</v>
      </c>
      <c r="F3652" s="65">
        <f t="shared" si="227"/>
        <v>20</v>
      </c>
      <c r="G3652" s="66" t="str">
        <f t="shared" si="228"/>
        <v>1997-06</v>
      </c>
      <c r="H3652" s="67" t="str">
        <f t="shared" si="229"/>
        <v>2019-T6 All Other Buses-20</v>
      </c>
      <c r="I3652" s="302">
        <v>5.2297737816819198E-3</v>
      </c>
      <c r="J3652" s="305">
        <f>VLOOKUP(H3652,T6_ReductionFactor!$G$10:$H$2922,2,FALSE)</f>
        <v>0.93384549707910502</v>
      </c>
      <c r="K3652" s="75">
        <f t="shared" si="226"/>
        <v>4.8838006967660231E-3</v>
      </c>
      <c r="L3652" s="290"/>
      <c r="Q3652" s="288"/>
      <c r="R3652" s="291"/>
    </row>
    <row r="3653" spans="1:18" s="287" customFormat="1" ht="16.149999999999999" customHeight="1" x14ac:dyDescent="0.25">
      <c r="A3653" s="9" t="s">
        <v>192</v>
      </c>
      <c r="B3653" s="7">
        <v>2019</v>
      </c>
      <c r="C3653" s="296" t="s">
        <v>58</v>
      </c>
      <c r="D3653" s="307">
        <v>1998</v>
      </c>
      <c r="E3653" s="307" t="s">
        <v>194</v>
      </c>
      <c r="F3653" s="65">
        <f t="shared" si="227"/>
        <v>21</v>
      </c>
      <c r="G3653" s="66" t="str">
        <f t="shared" si="228"/>
        <v>1997-06</v>
      </c>
      <c r="H3653" s="67" t="str">
        <f t="shared" si="229"/>
        <v>2019-T6 All Other Buses-21</v>
      </c>
      <c r="I3653" s="302">
        <v>4.7253142684515999E-3</v>
      </c>
      <c r="J3653" s="305">
        <f>VLOOKUP(H3653,T6_ReductionFactor!$G$10:$H$2922,2,FALSE)</f>
        <v>0.93384549707910502</v>
      </c>
      <c r="K3653" s="75">
        <f t="shared" si="226"/>
        <v>4.4127134518771715E-3</v>
      </c>
      <c r="L3653" s="290"/>
      <c r="Q3653" s="288"/>
      <c r="R3653" s="291"/>
    </row>
    <row r="3654" spans="1:18" s="287" customFormat="1" ht="16.149999999999999" customHeight="1" x14ac:dyDescent="0.25">
      <c r="A3654" s="9" t="s">
        <v>192</v>
      </c>
      <c r="B3654" s="7">
        <v>2019</v>
      </c>
      <c r="C3654" s="296" t="s">
        <v>58</v>
      </c>
      <c r="D3654" s="307">
        <v>1997</v>
      </c>
      <c r="E3654" s="307" t="s">
        <v>194</v>
      </c>
      <c r="F3654" s="65">
        <f t="shared" si="227"/>
        <v>22</v>
      </c>
      <c r="G3654" s="66" t="str">
        <f t="shared" si="228"/>
        <v>Pre1997</v>
      </c>
      <c r="H3654" s="67" t="str">
        <f t="shared" si="229"/>
        <v>2019-T6 All Other Buses-22</v>
      </c>
      <c r="I3654" s="302">
        <v>4.0633848522824596E-3</v>
      </c>
      <c r="J3654" s="305">
        <f>VLOOKUP(H3654,T6_ReductionFactor!$G$10:$H$2922,2,FALSE)</f>
        <v>0.93384549707910502</v>
      </c>
      <c r="K3654" s="75">
        <f t="shared" ref="K3654:K3717" si="230">I3654*J3654</f>
        <v>3.7945736472034192E-3</v>
      </c>
      <c r="L3654" s="290"/>
      <c r="Q3654" s="288"/>
      <c r="R3654" s="291"/>
    </row>
    <row r="3655" spans="1:18" s="287" customFormat="1" ht="16.149999999999999" customHeight="1" x14ac:dyDescent="0.25">
      <c r="A3655" s="9" t="s">
        <v>192</v>
      </c>
      <c r="B3655" s="7">
        <v>2019</v>
      </c>
      <c r="C3655" s="296" t="s">
        <v>58</v>
      </c>
      <c r="D3655" s="307">
        <v>1996</v>
      </c>
      <c r="E3655" s="307" t="s">
        <v>194</v>
      </c>
      <c r="F3655" s="65">
        <f t="shared" si="227"/>
        <v>23</v>
      </c>
      <c r="G3655" s="66" t="str">
        <f t="shared" si="228"/>
        <v>Pre1997</v>
      </c>
      <c r="H3655" s="67" t="str">
        <f t="shared" si="229"/>
        <v>2019-T6 All Other Buses-23</v>
      </c>
      <c r="I3655" s="302">
        <v>2.6655231786380301E-3</v>
      </c>
      <c r="J3655" s="305">
        <f>VLOOKUP(H3655,T6_ReductionFactor!$G$10:$H$2922,2,FALSE)</f>
        <v>0.93384549707910502</v>
      </c>
      <c r="K3655" s="75">
        <f t="shared" si="230"/>
        <v>2.4891868177311072E-3</v>
      </c>
      <c r="L3655" s="290"/>
      <c r="Q3655" s="288"/>
      <c r="R3655" s="291"/>
    </row>
    <row r="3656" spans="1:18" s="287" customFormat="1" ht="16.149999999999999" customHeight="1" x14ac:dyDescent="0.25">
      <c r="A3656" s="9" t="s">
        <v>192</v>
      </c>
      <c r="B3656" s="7">
        <v>2019</v>
      </c>
      <c r="C3656" s="296" t="s">
        <v>58</v>
      </c>
      <c r="D3656" s="307">
        <v>1995</v>
      </c>
      <c r="E3656" s="307" t="s">
        <v>194</v>
      </c>
      <c r="F3656" s="65">
        <f t="shared" si="227"/>
        <v>24</v>
      </c>
      <c r="G3656" s="66" t="str">
        <f t="shared" si="228"/>
        <v>Pre1997</v>
      </c>
      <c r="H3656" s="67" t="str">
        <f t="shared" si="229"/>
        <v>2019-T6 All Other Buses-24</v>
      </c>
      <c r="I3656" s="302">
        <v>9.970512669821561E-4</v>
      </c>
      <c r="J3656" s="305">
        <f>VLOOKUP(H3656,T6_ReductionFactor!$G$10:$H$2922,2,FALSE)</f>
        <v>0.93384549707910502</v>
      </c>
      <c r="K3656" s="75">
        <f t="shared" si="230"/>
        <v>9.31091836028303E-4</v>
      </c>
      <c r="L3656" s="290"/>
      <c r="Q3656" s="288"/>
      <c r="R3656" s="291"/>
    </row>
    <row r="3657" spans="1:18" s="287" customFormat="1" ht="16.149999999999999" customHeight="1" x14ac:dyDescent="0.25">
      <c r="A3657" s="9" t="s">
        <v>192</v>
      </c>
      <c r="B3657" s="7">
        <v>2019</v>
      </c>
      <c r="C3657" s="296" t="s">
        <v>58</v>
      </c>
      <c r="D3657" s="307">
        <v>1994</v>
      </c>
      <c r="E3657" s="307" t="s">
        <v>194</v>
      </c>
      <c r="F3657" s="65">
        <f t="shared" ref="F3657:F3720" si="231">B3657-D3657</f>
        <v>25</v>
      </c>
      <c r="G3657" s="66" t="str">
        <f t="shared" ref="G3657:G3720" si="232">IF(D3657&lt;1998,"Pre1997",IF(D3657&lt;2008,"1997-06",IF(D3657&lt;2011,"2007-09",IF(D3657&lt;2014,"2010-12","2013+"))))</f>
        <v>Pre1997</v>
      </c>
      <c r="H3657" s="67" t="str">
        <f t="shared" si="229"/>
        <v>2019-T6 All Other Buses-25</v>
      </c>
      <c r="I3657" s="302">
        <v>4.7484490835829698E-4</v>
      </c>
      <c r="J3657" s="305">
        <f>VLOOKUP(H3657,T6_ReductionFactor!$G$10:$H$2922,2,FALSE)</f>
        <v>0.93384549707910502</v>
      </c>
      <c r="K3657" s="75">
        <f t="shared" si="230"/>
        <v>4.4343177948133591E-4</v>
      </c>
      <c r="L3657" s="290"/>
      <c r="Q3657" s="288"/>
      <c r="R3657" s="291"/>
    </row>
    <row r="3658" spans="1:18" s="287" customFormat="1" ht="16.149999999999999" customHeight="1" x14ac:dyDescent="0.25">
      <c r="A3658" s="9" t="s">
        <v>192</v>
      </c>
      <c r="B3658" s="7">
        <v>2019</v>
      </c>
      <c r="C3658" s="296" t="s">
        <v>58</v>
      </c>
      <c r="D3658" s="307">
        <v>1993</v>
      </c>
      <c r="E3658" s="307" t="s">
        <v>194</v>
      </c>
      <c r="F3658" s="65">
        <f t="shared" si="231"/>
        <v>26</v>
      </c>
      <c r="G3658" s="66" t="str">
        <f t="shared" si="232"/>
        <v>Pre1997</v>
      </c>
      <c r="H3658" s="67" t="str">
        <f t="shared" si="229"/>
        <v>2019-T6 All Other Buses-26</v>
      </c>
      <c r="I3658" s="302">
        <v>1.3230977599041399E-3</v>
      </c>
      <c r="J3658" s="305">
        <f>VLOOKUP(H3658,T6_ReductionFactor!$G$10:$H$2922,2,FALSE)</f>
        <v>1</v>
      </c>
      <c r="K3658" s="75">
        <f t="shared" si="230"/>
        <v>1.3230977599041399E-3</v>
      </c>
      <c r="L3658" s="290"/>
      <c r="Q3658" s="288"/>
      <c r="R3658" s="291"/>
    </row>
    <row r="3659" spans="1:18" s="287" customFormat="1" ht="16.149999999999999" customHeight="1" x14ac:dyDescent="0.25">
      <c r="A3659" s="9" t="s">
        <v>192</v>
      </c>
      <c r="B3659" s="7">
        <v>2019</v>
      </c>
      <c r="C3659" s="296" t="s">
        <v>58</v>
      </c>
      <c r="D3659" s="307">
        <v>1992</v>
      </c>
      <c r="E3659" s="307" t="s">
        <v>194</v>
      </c>
      <c r="F3659" s="65">
        <f t="shared" si="231"/>
        <v>27</v>
      </c>
      <c r="G3659" s="66" t="str">
        <f t="shared" si="232"/>
        <v>Pre1997</v>
      </c>
      <c r="H3659" s="67" t="str">
        <f t="shared" si="229"/>
        <v>2019-T6 All Other Buses-27</v>
      </c>
      <c r="I3659" s="302">
        <v>1.02082087482968E-3</v>
      </c>
      <c r="J3659" s="305">
        <f>VLOOKUP(H3659,T6_ReductionFactor!$G$10:$H$2922,2,FALSE)</f>
        <v>1</v>
      </c>
      <c r="K3659" s="75">
        <f t="shared" si="230"/>
        <v>1.02082087482968E-3</v>
      </c>
      <c r="L3659" s="290"/>
      <c r="Q3659" s="288"/>
      <c r="R3659" s="291"/>
    </row>
    <row r="3660" spans="1:18" s="287" customFormat="1" ht="16.149999999999999" customHeight="1" x14ac:dyDescent="0.25">
      <c r="A3660" s="9" t="s">
        <v>192</v>
      </c>
      <c r="B3660" s="7">
        <v>2019</v>
      </c>
      <c r="C3660" s="296" t="s">
        <v>58</v>
      </c>
      <c r="D3660" s="307">
        <v>1991</v>
      </c>
      <c r="E3660" s="307" t="s">
        <v>194</v>
      </c>
      <c r="F3660" s="65">
        <f t="shared" si="231"/>
        <v>28</v>
      </c>
      <c r="G3660" s="66" t="str">
        <f t="shared" si="232"/>
        <v>Pre1997</v>
      </c>
      <c r="H3660" s="67" t="str">
        <f t="shared" si="229"/>
        <v>2019-T6 All Other Buses-28</v>
      </c>
      <c r="I3660" s="302">
        <v>1.31718957402471E-3</v>
      </c>
      <c r="J3660" s="305">
        <f>VLOOKUP(H3660,T6_ReductionFactor!$G$10:$H$2922,2,FALSE)</f>
        <v>1</v>
      </c>
      <c r="K3660" s="75">
        <f t="shared" si="230"/>
        <v>1.31718957402471E-3</v>
      </c>
      <c r="L3660" s="290"/>
      <c r="Q3660" s="288"/>
      <c r="R3660" s="291"/>
    </row>
    <row r="3661" spans="1:18" s="287" customFormat="1" ht="16.149999999999999" customHeight="1" x14ac:dyDescent="0.25">
      <c r="A3661" s="9" t="s">
        <v>192</v>
      </c>
      <c r="B3661" s="7">
        <v>2019</v>
      </c>
      <c r="C3661" s="296" t="s">
        <v>58</v>
      </c>
      <c r="D3661" s="307">
        <v>1990</v>
      </c>
      <c r="E3661" s="307" t="s">
        <v>194</v>
      </c>
      <c r="F3661" s="65">
        <f t="shared" si="231"/>
        <v>29</v>
      </c>
      <c r="G3661" s="66" t="str">
        <f t="shared" si="232"/>
        <v>Pre1997</v>
      </c>
      <c r="H3661" s="67" t="str">
        <f t="shared" si="229"/>
        <v>2019-T6 All Other Buses-29</v>
      </c>
      <c r="I3661" s="302">
        <v>1.95300304677889E-3</v>
      </c>
      <c r="J3661" s="305">
        <f>VLOOKUP(H3661,T6_ReductionFactor!$G$10:$H$2922,2,FALSE)</f>
        <v>1</v>
      </c>
      <c r="K3661" s="75">
        <f t="shared" si="230"/>
        <v>1.95300304677889E-3</v>
      </c>
      <c r="L3661" s="290"/>
      <c r="Q3661" s="288"/>
      <c r="R3661" s="291"/>
    </row>
    <row r="3662" spans="1:18" s="287" customFormat="1" ht="16.149999999999999" customHeight="1" x14ac:dyDescent="0.25">
      <c r="A3662" s="9" t="s">
        <v>192</v>
      </c>
      <c r="B3662" s="7">
        <v>2019</v>
      </c>
      <c r="C3662" s="296" t="s">
        <v>58</v>
      </c>
      <c r="D3662" s="307">
        <v>1989</v>
      </c>
      <c r="E3662" s="307" t="s">
        <v>194</v>
      </c>
      <c r="F3662" s="65">
        <f t="shared" si="231"/>
        <v>30</v>
      </c>
      <c r="G3662" s="66" t="str">
        <f t="shared" si="232"/>
        <v>Pre1997</v>
      </c>
      <c r="H3662" s="67" t="str">
        <f t="shared" si="229"/>
        <v>2019-T6 All Other Buses-30</v>
      </c>
      <c r="I3662" s="302">
        <v>1.8077028437606E-3</v>
      </c>
      <c r="J3662" s="305">
        <f>VLOOKUP(H3662,T6_ReductionFactor!$G$10:$H$2922,2,FALSE)</f>
        <v>1</v>
      </c>
      <c r="K3662" s="75">
        <f t="shared" si="230"/>
        <v>1.8077028437606E-3</v>
      </c>
      <c r="L3662" s="290"/>
      <c r="Q3662" s="288"/>
      <c r="R3662" s="291"/>
    </row>
    <row r="3663" spans="1:18" s="287" customFormat="1" ht="16.149999999999999" customHeight="1" x14ac:dyDescent="0.25">
      <c r="A3663" s="9" t="s">
        <v>192</v>
      </c>
      <c r="B3663" s="7">
        <v>2019</v>
      </c>
      <c r="C3663" s="296" t="s">
        <v>58</v>
      </c>
      <c r="D3663" s="307">
        <v>1988</v>
      </c>
      <c r="E3663" s="307" t="s">
        <v>194</v>
      </c>
      <c r="F3663" s="65">
        <f t="shared" si="231"/>
        <v>31</v>
      </c>
      <c r="G3663" s="66" t="str">
        <f t="shared" si="232"/>
        <v>Pre1997</v>
      </c>
      <c r="H3663" s="67" t="str">
        <f t="shared" si="229"/>
        <v>2019-T6 All Other Buses-31</v>
      </c>
      <c r="I3663" s="302">
        <v>1.75195939333549E-3</v>
      </c>
      <c r="J3663" s="305">
        <f>VLOOKUP(H3663,T6_ReductionFactor!$G$10:$H$2922,2,FALSE)</f>
        <v>1</v>
      </c>
      <c r="K3663" s="75">
        <f t="shared" si="230"/>
        <v>1.75195939333549E-3</v>
      </c>
      <c r="L3663" s="290"/>
      <c r="Q3663" s="288"/>
      <c r="R3663" s="291"/>
    </row>
    <row r="3664" spans="1:18" s="287" customFormat="1" ht="16.149999999999999" customHeight="1" x14ac:dyDescent="0.25">
      <c r="A3664" s="9" t="s">
        <v>192</v>
      </c>
      <c r="B3664" s="7">
        <v>2019</v>
      </c>
      <c r="C3664" s="296" t="s">
        <v>58</v>
      </c>
      <c r="D3664" s="307">
        <v>1987</v>
      </c>
      <c r="E3664" s="307" t="s">
        <v>194</v>
      </c>
      <c r="F3664" s="65">
        <f t="shared" si="231"/>
        <v>32</v>
      </c>
      <c r="G3664" s="66" t="str">
        <f t="shared" si="232"/>
        <v>Pre1997</v>
      </c>
      <c r="H3664" s="67" t="str">
        <f t="shared" si="229"/>
        <v>2019-T6 All Other Buses-32</v>
      </c>
      <c r="I3664" s="302">
        <v>1.3401823745373899E-3</v>
      </c>
      <c r="J3664" s="305">
        <f>VLOOKUP(H3664,T6_ReductionFactor!$G$10:$H$2922,2,FALSE)</f>
        <v>1</v>
      </c>
      <c r="K3664" s="75">
        <f t="shared" si="230"/>
        <v>1.3401823745373899E-3</v>
      </c>
      <c r="L3664" s="290"/>
      <c r="Q3664" s="288"/>
      <c r="R3664" s="291"/>
    </row>
    <row r="3665" spans="1:18" s="287" customFormat="1" ht="16.149999999999999" customHeight="1" x14ac:dyDescent="0.25">
      <c r="A3665" s="9" t="s">
        <v>192</v>
      </c>
      <c r="B3665" s="7">
        <v>2019</v>
      </c>
      <c r="C3665" s="296" t="s">
        <v>58</v>
      </c>
      <c r="D3665" s="307">
        <v>1986</v>
      </c>
      <c r="E3665" s="307" t="s">
        <v>194</v>
      </c>
      <c r="F3665" s="65">
        <f t="shared" si="231"/>
        <v>33</v>
      </c>
      <c r="G3665" s="66" t="str">
        <f t="shared" si="232"/>
        <v>Pre1997</v>
      </c>
      <c r="H3665" s="67" t="str">
        <f t="shared" si="229"/>
        <v>2019-T6 All Other Buses-33</v>
      </c>
      <c r="I3665" s="302">
        <v>1.03651292953161E-3</v>
      </c>
      <c r="J3665" s="305">
        <f>VLOOKUP(H3665,T6_ReductionFactor!$G$10:$H$2922,2,FALSE)</f>
        <v>1</v>
      </c>
      <c r="K3665" s="75">
        <f t="shared" si="230"/>
        <v>1.03651292953161E-3</v>
      </c>
      <c r="L3665" s="290"/>
      <c r="Q3665" s="288"/>
      <c r="R3665" s="291"/>
    </row>
    <row r="3666" spans="1:18" s="287" customFormat="1" ht="16.149999999999999" customHeight="1" x14ac:dyDescent="0.25">
      <c r="A3666" s="9" t="s">
        <v>192</v>
      </c>
      <c r="B3666" s="7">
        <v>2019</v>
      </c>
      <c r="C3666" s="296" t="s">
        <v>58</v>
      </c>
      <c r="D3666" s="307">
        <v>1985</v>
      </c>
      <c r="E3666" s="307" t="s">
        <v>194</v>
      </c>
      <c r="F3666" s="65">
        <f t="shared" si="231"/>
        <v>34</v>
      </c>
      <c r="G3666" s="66" t="str">
        <f t="shared" si="232"/>
        <v>Pre1997</v>
      </c>
      <c r="H3666" s="67" t="str">
        <f t="shared" si="229"/>
        <v>2019-T6 All Other Buses-34</v>
      </c>
      <c r="I3666" s="302">
        <v>1.0428505382832E-3</v>
      </c>
      <c r="J3666" s="305">
        <f>VLOOKUP(H3666,T6_ReductionFactor!$G$10:$H$2922,2,FALSE)</f>
        <v>1</v>
      </c>
      <c r="K3666" s="75">
        <f t="shared" si="230"/>
        <v>1.0428505382832E-3</v>
      </c>
      <c r="L3666" s="290"/>
      <c r="Q3666" s="288"/>
      <c r="R3666" s="291"/>
    </row>
    <row r="3667" spans="1:18" s="287" customFormat="1" ht="16.149999999999999" customHeight="1" x14ac:dyDescent="0.25">
      <c r="A3667" s="9" t="s">
        <v>192</v>
      </c>
      <c r="B3667" s="7">
        <v>2019</v>
      </c>
      <c r="C3667" s="296" t="s">
        <v>58</v>
      </c>
      <c r="D3667" s="307">
        <v>1984</v>
      </c>
      <c r="E3667" s="307" t="s">
        <v>194</v>
      </c>
      <c r="F3667" s="65">
        <f t="shared" si="231"/>
        <v>35</v>
      </c>
      <c r="G3667" s="66" t="str">
        <f t="shared" si="232"/>
        <v>Pre1997</v>
      </c>
      <c r="H3667" s="67" t="str">
        <f t="shared" si="229"/>
        <v>2019-T6 All Other Buses-35</v>
      </c>
      <c r="I3667" s="302">
        <v>1.3600374120521599E-3</v>
      </c>
      <c r="J3667" s="305">
        <f>VLOOKUP(H3667,T6_ReductionFactor!$G$10:$H$2922,2,FALSE)</f>
        <v>1</v>
      </c>
      <c r="K3667" s="75">
        <f t="shared" si="230"/>
        <v>1.3600374120521599E-3</v>
      </c>
      <c r="L3667" s="290"/>
      <c r="Q3667" s="288"/>
      <c r="R3667" s="291"/>
    </row>
    <row r="3668" spans="1:18" s="287" customFormat="1" ht="16.149999999999999" customHeight="1" x14ac:dyDescent="0.25">
      <c r="A3668" s="9" t="s">
        <v>192</v>
      </c>
      <c r="B3668" s="7">
        <v>2019</v>
      </c>
      <c r="C3668" s="296" t="s">
        <v>58</v>
      </c>
      <c r="D3668" s="307">
        <v>1983</v>
      </c>
      <c r="E3668" s="307" t="s">
        <v>194</v>
      </c>
      <c r="F3668" s="65">
        <f t="shared" si="231"/>
        <v>36</v>
      </c>
      <c r="G3668" s="66" t="str">
        <f t="shared" si="232"/>
        <v>Pre1997</v>
      </c>
      <c r="H3668" s="67" t="str">
        <f t="shared" si="229"/>
        <v>2019-T6 All Other Buses-36</v>
      </c>
      <c r="I3668" s="302">
        <v>7.9967011769766796E-4</v>
      </c>
      <c r="J3668" s="305">
        <f>VLOOKUP(H3668,T6_ReductionFactor!$G$10:$H$2922,2,FALSE)</f>
        <v>1</v>
      </c>
      <c r="K3668" s="75">
        <f t="shared" si="230"/>
        <v>7.9967011769766796E-4</v>
      </c>
      <c r="L3668" s="290"/>
      <c r="Q3668" s="288"/>
      <c r="R3668" s="291"/>
    </row>
    <row r="3669" spans="1:18" s="287" customFormat="1" ht="16.149999999999999" customHeight="1" x14ac:dyDescent="0.25">
      <c r="A3669" s="9" t="s">
        <v>192</v>
      </c>
      <c r="B3669" s="7">
        <v>2019</v>
      </c>
      <c r="C3669" s="296" t="s">
        <v>58</v>
      </c>
      <c r="D3669" s="307">
        <v>1982</v>
      </c>
      <c r="E3669" s="307" t="s">
        <v>194</v>
      </c>
      <c r="F3669" s="65">
        <f t="shared" si="231"/>
        <v>37</v>
      </c>
      <c r="G3669" s="66" t="str">
        <f t="shared" si="232"/>
        <v>Pre1997</v>
      </c>
      <c r="H3669" s="67" t="str">
        <f t="shared" si="229"/>
        <v>2019-T6 All Other Buses-37</v>
      </c>
      <c r="I3669" s="302">
        <v>5.7158651701699498E-4</v>
      </c>
      <c r="J3669" s="305">
        <f>VLOOKUP(H3669,T6_ReductionFactor!$G$10:$H$2922,2,FALSE)</f>
        <v>1</v>
      </c>
      <c r="K3669" s="75">
        <f t="shared" si="230"/>
        <v>5.7158651701699498E-4</v>
      </c>
      <c r="L3669" s="290"/>
      <c r="Q3669" s="288"/>
      <c r="R3669" s="291"/>
    </row>
    <row r="3670" spans="1:18" s="287" customFormat="1" ht="16.149999999999999" customHeight="1" x14ac:dyDescent="0.25">
      <c r="A3670" s="9" t="s">
        <v>192</v>
      </c>
      <c r="B3670" s="7">
        <v>2019</v>
      </c>
      <c r="C3670" s="296" t="s">
        <v>58</v>
      </c>
      <c r="D3670" s="307">
        <v>1981</v>
      </c>
      <c r="E3670" s="307" t="s">
        <v>194</v>
      </c>
      <c r="F3670" s="65">
        <f t="shared" si="231"/>
        <v>38</v>
      </c>
      <c r="G3670" s="66" t="str">
        <f t="shared" si="232"/>
        <v>Pre1997</v>
      </c>
      <c r="H3670" s="67" t="str">
        <f t="shared" si="229"/>
        <v>2019-T6 All Other Buses-38</v>
      </c>
      <c r="I3670" s="302">
        <v>5.5619247880881199E-4</v>
      </c>
      <c r="J3670" s="305">
        <f>VLOOKUP(H3670,T6_ReductionFactor!$G$10:$H$2922,2,FALSE)</f>
        <v>1</v>
      </c>
      <c r="K3670" s="75">
        <f t="shared" si="230"/>
        <v>5.5619247880881199E-4</v>
      </c>
      <c r="L3670" s="290"/>
      <c r="Q3670" s="288"/>
      <c r="R3670" s="291"/>
    </row>
    <row r="3671" spans="1:18" s="287" customFormat="1" ht="16.149999999999999" customHeight="1" x14ac:dyDescent="0.25">
      <c r="A3671" s="9" t="s">
        <v>192</v>
      </c>
      <c r="B3671" s="7">
        <v>2019</v>
      </c>
      <c r="C3671" s="296" t="s">
        <v>58</v>
      </c>
      <c r="D3671" s="307">
        <v>1980</v>
      </c>
      <c r="E3671" s="307" t="s">
        <v>194</v>
      </c>
      <c r="F3671" s="65">
        <f t="shared" si="231"/>
        <v>39</v>
      </c>
      <c r="G3671" s="66" t="str">
        <f t="shared" si="232"/>
        <v>Pre1997</v>
      </c>
      <c r="H3671" s="67" t="str">
        <f t="shared" si="229"/>
        <v>2019-T6 All Other Buses-39</v>
      </c>
      <c r="I3671" s="302">
        <v>2.14718643408632E-5</v>
      </c>
      <c r="J3671" s="305">
        <f>VLOOKUP(H3671,T6_ReductionFactor!$G$10:$H$2922,2,FALSE)</f>
        <v>1</v>
      </c>
      <c r="K3671" s="75">
        <f t="shared" si="230"/>
        <v>2.14718643408632E-5</v>
      </c>
      <c r="L3671" s="290"/>
      <c r="Q3671" s="288"/>
      <c r="R3671" s="291"/>
    </row>
    <row r="3672" spans="1:18" s="287" customFormat="1" ht="16.149999999999999" customHeight="1" x14ac:dyDescent="0.25">
      <c r="A3672" s="9" t="s">
        <v>192</v>
      </c>
      <c r="B3672" s="7">
        <v>2019</v>
      </c>
      <c r="C3672" s="296" t="s">
        <v>58</v>
      </c>
      <c r="D3672" s="307">
        <v>1979</v>
      </c>
      <c r="E3672" s="307" t="s">
        <v>194</v>
      </c>
      <c r="F3672" s="65">
        <f t="shared" si="231"/>
        <v>40</v>
      </c>
      <c r="G3672" s="66" t="str">
        <f t="shared" si="232"/>
        <v>Pre1997</v>
      </c>
      <c r="H3672" s="67" t="str">
        <f t="shared" si="229"/>
        <v>2019-T6 All Other Buses-40</v>
      </c>
      <c r="I3672" s="302">
        <v>5.3965709513006699E-5</v>
      </c>
      <c r="J3672" s="305">
        <f>VLOOKUP(H3672,T6_ReductionFactor!$G$10:$H$2922,2,FALSE)</f>
        <v>1</v>
      </c>
      <c r="K3672" s="75">
        <f t="shared" si="230"/>
        <v>5.3965709513006699E-5</v>
      </c>
      <c r="L3672" s="290"/>
      <c r="Q3672" s="288"/>
      <c r="R3672" s="291"/>
    </row>
    <row r="3673" spans="1:18" s="287" customFormat="1" ht="16.149999999999999" customHeight="1" x14ac:dyDescent="0.25">
      <c r="A3673" s="9" t="s">
        <v>192</v>
      </c>
      <c r="B3673" s="7">
        <v>2019</v>
      </c>
      <c r="C3673" s="296" t="s">
        <v>58</v>
      </c>
      <c r="D3673" s="307">
        <v>1978</v>
      </c>
      <c r="E3673" s="307" t="s">
        <v>194</v>
      </c>
      <c r="F3673" s="65">
        <f t="shared" si="231"/>
        <v>41</v>
      </c>
      <c r="G3673" s="66" t="str">
        <f t="shared" si="232"/>
        <v>Pre1997</v>
      </c>
      <c r="H3673" s="67" t="str">
        <f t="shared" si="229"/>
        <v>2019-T6 All Other Buses-41</v>
      </c>
      <c r="I3673" s="302">
        <v>2.6178744721796101E-5</v>
      </c>
      <c r="J3673" s="305">
        <f>VLOOKUP(H3673,T6_ReductionFactor!$G$10:$H$2922,2,FALSE)</f>
        <v>1</v>
      </c>
      <c r="K3673" s="75">
        <f t="shared" si="230"/>
        <v>2.6178744721796101E-5</v>
      </c>
      <c r="L3673" s="290"/>
      <c r="Q3673" s="288"/>
      <c r="R3673" s="291"/>
    </row>
    <row r="3674" spans="1:18" s="287" customFormat="1" ht="16.149999999999999" customHeight="1" x14ac:dyDescent="0.25">
      <c r="A3674" s="9" t="s">
        <v>192</v>
      </c>
      <c r="B3674" s="7">
        <v>2019</v>
      </c>
      <c r="C3674" s="296" t="s">
        <v>58</v>
      </c>
      <c r="D3674" s="307">
        <v>1977</v>
      </c>
      <c r="E3674" s="307" t="s">
        <v>194</v>
      </c>
      <c r="F3674" s="65">
        <f t="shared" si="231"/>
        <v>42</v>
      </c>
      <c r="G3674" s="66" t="str">
        <f t="shared" si="232"/>
        <v>Pre1997</v>
      </c>
      <c r="H3674" s="67" t="str">
        <f t="shared" si="229"/>
        <v>2019-T6 All Other Buses-42</v>
      </c>
      <c r="I3674" s="302">
        <v>3.0733798690445099E-5</v>
      </c>
      <c r="J3674" s="305">
        <f>VLOOKUP(H3674,T6_ReductionFactor!$G$10:$H$2922,2,FALSE)</f>
        <v>1</v>
      </c>
      <c r="K3674" s="75">
        <f t="shared" si="230"/>
        <v>3.0733798690445099E-5</v>
      </c>
      <c r="L3674" s="290"/>
      <c r="Q3674" s="288"/>
      <c r="R3674" s="291"/>
    </row>
    <row r="3675" spans="1:18" s="287" customFormat="1" ht="16.149999999999999" customHeight="1" x14ac:dyDescent="0.25">
      <c r="A3675" s="9" t="s">
        <v>192</v>
      </c>
      <c r="B3675" s="7">
        <v>2019</v>
      </c>
      <c r="C3675" s="296" t="s">
        <v>58</v>
      </c>
      <c r="D3675" s="307">
        <v>1976</v>
      </c>
      <c r="E3675" s="307" t="s">
        <v>194</v>
      </c>
      <c r="F3675" s="65">
        <f t="shared" si="231"/>
        <v>43</v>
      </c>
      <c r="G3675" s="66" t="str">
        <f t="shared" si="232"/>
        <v>Pre1997</v>
      </c>
      <c r="H3675" s="67" t="str">
        <f t="shared" si="229"/>
        <v>2019-T6 All Other Buses-43</v>
      </c>
      <c r="I3675" s="302">
        <v>1.15177415696771E-5</v>
      </c>
      <c r="J3675" s="305">
        <f>VLOOKUP(H3675,T6_ReductionFactor!$G$10:$H$2922,2,FALSE)</f>
        <v>1</v>
      </c>
      <c r="K3675" s="75">
        <f t="shared" si="230"/>
        <v>1.15177415696771E-5</v>
      </c>
      <c r="L3675" s="290"/>
      <c r="Q3675" s="288"/>
      <c r="R3675" s="291"/>
    </row>
    <row r="3676" spans="1:18" s="287" customFormat="1" ht="16.149999999999999" customHeight="1" x14ac:dyDescent="0.25">
      <c r="A3676" s="9" t="s">
        <v>192</v>
      </c>
      <c r="B3676" s="7">
        <v>2019</v>
      </c>
      <c r="C3676" s="296" t="s">
        <v>58</v>
      </c>
      <c r="D3676" s="307">
        <v>1975</v>
      </c>
      <c r="E3676" s="307" t="s">
        <v>194</v>
      </c>
      <c r="F3676" s="65">
        <f t="shared" si="231"/>
        <v>44</v>
      </c>
      <c r="G3676" s="66" t="str">
        <f t="shared" si="232"/>
        <v>Pre1997</v>
      </c>
      <c r="H3676" s="67" t="str">
        <f t="shared" si="229"/>
        <v>2019-T6 All Other Buses-44</v>
      </c>
      <c r="I3676" s="302">
        <v>3.8888187014043002E-5</v>
      </c>
      <c r="J3676" s="305">
        <f>VLOOKUP(H3676,T6_ReductionFactor!$G$10:$H$2922,2,FALSE)</f>
        <v>1</v>
      </c>
      <c r="K3676" s="75">
        <f t="shared" si="230"/>
        <v>3.8888187014043002E-5</v>
      </c>
      <c r="L3676" s="290"/>
      <c r="Q3676" s="288"/>
      <c r="R3676" s="291"/>
    </row>
    <row r="3677" spans="1:18" s="287" customFormat="1" ht="16.149999999999999" customHeight="1" x14ac:dyDescent="0.25">
      <c r="A3677" s="9" t="s">
        <v>192</v>
      </c>
      <c r="B3677" s="7">
        <v>2019</v>
      </c>
      <c r="C3677" s="296" t="s">
        <v>63</v>
      </c>
      <c r="D3677" s="307">
        <v>2020</v>
      </c>
      <c r="E3677" s="307" t="s">
        <v>194</v>
      </c>
      <c r="F3677" s="65">
        <f t="shared" si="231"/>
        <v>-1</v>
      </c>
      <c r="G3677" s="66" t="str">
        <f t="shared" si="232"/>
        <v>2013+</v>
      </c>
      <c r="H3677" s="67" t="str">
        <f t="shared" si="229"/>
        <v>2019-T6 CAIRP Heavy--1</v>
      </c>
      <c r="I3677" s="302">
        <v>2.7677126296246999E-5</v>
      </c>
      <c r="J3677" s="305">
        <f>VLOOKUP(H3677,T6_ReductionFactor!$G$10:$H$2922,2,FALSE)</f>
        <v>1</v>
      </c>
      <c r="K3677" s="75">
        <f t="shared" si="230"/>
        <v>2.7677126296246999E-5</v>
      </c>
      <c r="L3677" s="290"/>
      <c r="Q3677" s="288"/>
      <c r="R3677" s="291"/>
    </row>
    <row r="3678" spans="1:18" s="287" customFormat="1" ht="16.149999999999999" customHeight="1" x14ac:dyDescent="0.25">
      <c r="A3678" s="9" t="s">
        <v>192</v>
      </c>
      <c r="B3678" s="7">
        <v>2019</v>
      </c>
      <c r="C3678" s="296" t="s">
        <v>63</v>
      </c>
      <c r="D3678" s="307">
        <v>2019</v>
      </c>
      <c r="E3678" s="307" t="s">
        <v>194</v>
      </c>
      <c r="F3678" s="65">
        <f t="shared" si="231"/>
        <v>0</v>
      </c>
      <c r="G3678" s="66" t="str">
        <f t="shared" si="232"/>
        <v>2013+</v>
      </c>
      <c r="H3678" s="67" t="str">
        <f t="shared" si="229"/>
        <v>2019-T6 CAIRP Heavy-0</v>
      </c>
      <c r="I3678" s="302">
        <v>1.9183668486650199E-4</v>
      </c>
      <c r="J3678" s="305">
        <f>VLOOKUP(H3678,T6_ReductionFactor!$G$10:$H$2922,2,FALSE)</f>
        <v>0.96221830295846311</v>
      </c>
      <c r="K3678" s="75">
        <f t="shared" si="230"/>
        <v>1.8458876935742303E-4</v>
      </c>
      <c r="L3678" s="290"/>
      <c r="Q3678" s="288"/>
      <c r="R3678" s="291"/>
    </row>
    <row r="3679" spans="1:18" s="287" customFormat="1" ht="16.149999999999999" customHeight="1" x14ac:dyDescent="0.25">
      <c r="A3679" s="9" t="s">
        <v>192</v>
      </c>
      <c r="B3679" s="7">
        <v>2019</v>
      </c>
      <c r="C3679" s="296" t="s">
        <v>63</v>
      </c>
      <c r="D3679" s="307">
        <v>2018</v>
      </c>
      <c r="E3679" s="307" t="s">
        <v>194</v>
      </c>
      <c r="F3679" s="65">
        <f t="shared" si="231"/>
        <v>1</v>
      </c>
      <c r="G3679" s="66" t="str">
        <f t="shared" si="232"/>
        <v>2013+</v>
      </c>
      <c r="H3679" s="67" t="str">
        <f t="shared" si="229"/>
        <v>2019-T6 CAIRP Heavy-1</v>
      </c>
      <c r="I3679" s="302">
        <v>3.4894450959154698E-4</v>
      </c>
      <c r="J3679" s="305">
        <f>VLOOKUP(H3679,T6_ReductionFactor!$G$10:$H$2922,2,FALSE)</f>
        <v>0.93506943513278074</v>
      </c>
      <c r="K3679" s="75">
        <f t="shared" si="230"/>
        <v>3.2628734547645303E-4</v>
      </c>
      <c r="L3679" s="290"/>
      <c r="Q3679" s="288"/>
      <c r="R3679" s="291"/>
    </row>
    <row r="3680" spans="1:18" s="287" customFormat="1" ht="16.149999999999999" customHeight="1" x14ac:dyDescent="0.25">
      <c r="A3680" s="9" t="s">
        <v>192</v>
      </c>
      <c r="B3680" s="7">
        <v>2019</v>
      </c>
      <c r="C3680" s="296" t="s">
        <v>63</v>
      </c>
      <c r="D3680" s="307">
        <v>2017</v>
      </c>
      <c r="E3680" s="307" t="s">
        <v>194</v>
      </c>
      <c r="F3680" s="65">
        <f t="shared" si="231"/>
        <v>2</v>
      </c>
      <c r="G3680" s="66" t="str">
        <f t="shared" si="232"/>
        <v>2013+</v>
      </c>
      <c r="H3680" s="67" t="str">
        <f t="shared" si="229"/>
        <v>2019-T6 CAIRP Heavy-2</v>
      </c>
      <c r="I3680" s="302">
        <v>4.0627537575078302E-4</v>
      </c>
      <c r="J3680" s="305">
        <f>VLOOKUP(H3680,T6_ReductionFactor!$G$10:$H$2922,2,FALSE)</f>
        <v>0.91454100243993741</v>
      </c>
      <c r="K3680" s="75">
        <f t="shared" si="230"/>
        <v>3.7155548940578334E-4</v>
      </c>
      <c r="L3680" s="290"/>
      <c r="Q3680" s="288"/>
      <c r="R3680" s="291"/>
    </row>
    <row r="3681" spans="1:18" s="287" customFormat="1" ht="16.149999999999999" customHeight="1" x14ac:dyDescent="0.25">
      <c r="A3681" s="9" t="s">
        <v>192</v>
      </c>
      <c r="B3681" s="7">
        <v>2019</v>
      </c>
      <c r="C3681" s="296" t="s">
        <v>63</v>
      </c>
      <c r="D3681" s="307">
        <v>2016</v>
      </c>
      <c r="E3681" s="307" t="s">
        <v>194</v>
      </c>
      <c r="F3681" s="65">
        <f t="shared" si="231"/>
        <v>3</v>
      </c>
      <c r="G3681" s="66" t="str">
        <f t="shared" si="232"/>
        <v>2013+</v>
      </c>
      <c r="H3681" s="67" t="str">
        <f t="shared" si="229"/>
        <v>2019-T6 CAIRP Heavy-3</v>
      </c>
      <c r="I3681" s="302">
        <v>6.0417533317972197E-4</v>
      </c>
      <c r="J3681" s="305">
        <f>VLOOKUP(H3681,T6_ReductionFactor!$G$10:$H$2922,2,FALSE)</f>
        <v>0.89879909874122099</v>
      </c>
      <c r="K3681" s="75">
        <f t="shared" si="230"/>
        <v>5.4303224494361101E-4</v>
      </c>
      <c r="L3681" s="290"/>
      <c r="Q3681" s="288"/>
      <c r="R3681" s="291"/>
    </row>
    <row r="3682" spans="1:18" s="287" customFormat="1" ht="16.149999999999999" customHeight="1" x14ac:dyDescent="0.25">
      <c r="A3682" s="9" t="s">
        <v>192</v>
      </c>
      <c r="B3682" s="7">
        <v>2019</v>
      </c>
      <c r="C3682" s="296" t="s">
        <v>63</v>
      </c>
      <c r="D3682" s="307">
        <v>2015</v>
      </c>
      <c r="E3682" s="307" t="s">
        <v>194</v>
      </c>
      <c r="F3682" s="65">
        <f t="shared" si="231"/>
        <v>4</v>
      </c>
      <c r="G3682" s="66" t="str">
        <f t="shared" si="232"/>
        <v>2013+</v>
      </c>
      <c r="H3682" s="67" t="str">
        <f t="shared" si="229"/>
        <v>2019-T6 CAIRP Heavy-4</v>
      </c>
      <c r="I3682" s="302">
        <v>5.21800547335086E-4</v>
      </c>
      <c r="J3682" s="305">
        <f>VLOOKUP(H3682,T6_ReductionFactor!$G$10:$H$2922,2,FALSE)</f>
        <v>0.88653192747974929</v>
      </c>
      <c r="K3682" s="75">
        <f t="shared" si="230"/>
        <v>4.6259284498896194E-4</v>
      </c>
      <c r="L3682" s="290"/>
      <c r="Q3682" s="288"/>
      <c r="R3682" s="291"/>
    </row>
    <row r="3683" spans="1:18" s="287" customFormat="1" ht="16.149999999999999" customHeight="1" x14ac:dyDescent="0.25">
      <c r="A3683" s="9" t="s">
        <v>192</v>
      </c>
      <c r="B3683" s="7">
        <v>2019</v>
      </c>
      <c r="C3683" s="296" t="s">
        <v>63</v>
      </c>
      <c r="D3683" s="307">
        <v>2014</v>
      </c>
      <c r="E3683" s="307" t="s">
        <v>194</v>
      </c>
      <c r="F3683" s="65">
        <f t="shared" si="231"/>
        <v>5</v>
      </c>
      <c r="G3683" s="66" t="str">
        <f t="shared" si="232"/>
        <v>2013+</v>
      </c>
      <c r="H3683" s="67" t="str">
        <f t="shared" si="229"/>
        <v>2019-T6 CAIRP Heavy-5</v>
      </c>
      <c r="I3683" s="302">
        <v>3.0124870051708802E-4</v>
      </c>
      <c r="J3683" s="305">
        <f>VLOOKUP(H3683,T6_ReductionFactor!$G$10:$H$2922,2,FALSE)</f>
        <v>0.87681465578346118</v>
      </c>
      <c r="K3683" s="75">
        <f t="shared" si="230"/>
        <v>2.6413927564910552E-4</v>
      </c>
      <c r="L3683" s="290"/>
      <c r="Q3683" s="288"/>
      <c r="R3683" s="291"/>
    </row>
    <row r="3684" spans="1:18" s="287" customFormat="1" ht="16.149999999999999" customHeight="1" x14ac:dyDescent="0.25">
      <c r="A3684" s="9" t="s">
        <v>192</v>
      </c>
      <c r="B3684" s="7">
        <v>2019</v>
      </c>
      <c r="C3684" s="296" t="s">
        <v>63</v>
      </c>
      <c r="D3684" s="307">
        <v>2013</v>
      </c>
      <c r="E3684" s="307" t="s">
        <v>194</v>
      </c>
      <c r="F3684" s="65">
        <f t="shared" si="231"/>
        <v>6</v>
      </c>
      <c r="G3684" s="66" t="str">
        <f t="shared" si="232"/>
        <v>2010-12</v>
      </c>
      <c r="H3684" s="67" t="str">
        <f t="shared" si="229"/>
        <v>2019-T6 CAIRP Heavy-6</v>
      </c>
      <c r="I3684" s="302">
        <v>6.3405895353240002E-4</v>
      </c>
      <c r="J3684" s="305">
        <f>VLOOKUP(H3684,T6_ReductionFactor!$G$10:$H$2922,2,FALSE)</f>
        <v>0.84900159356558103</v>
      </c>
      <c r="K3684" s="75">
        <f t="shared" si="230"/>
        <v>5.3831706196353236E-4</v>
      </c>
      <c r="L3684" s="290"/>
      <c r="Q3684" s="288"/>
      <c r="R3684" s="291"/>
    </row>
    <row r="3685" spans="1:18" s="287" customFormat="1" ht="16.149999999999999" customHeight="1" x14ac:dyDescent="0.25">
      <c r="A3685" s="9" t="s">
        <v>192</v>
      </c>
      <c r="B3685" s="7">
        <v>2019</v>
      </c>
      <c r="C3685" s="296" t="s">
        <v>63</v>
      </c>
      <c r="D3685" s="307">
        <v>2012</v>
      </c>
      <c r="E3685" s="307" t="s">
        <v>194</v>
      </c>
      <c r="F3685" s="65">
        <f t="shared" si="231"/>
        <v>7</v>
      </c>
      <c r="G3685" s="66" t="str">
        <f t="shared" si="232"/>
        <v>2010-12</v>
      </c>
      <c r="H3685" s="67" t="str">
        <f t="shared" si="229"/>
        <v>2019-T6 CAIRP Heavy-7</v>
      </c>
      <c r="I3685" s="302">
        <v>2.9261039534328698E-4</v>
      </c>
      <c r="J3685" s="305">
        <f>VLOOKUP(H3685,T6_ReductionFactor!$G$10:$H$2922,2,FALSE)</f>
        <v>0.84343254651302646</v>
      </c>
      <c r="K3685" s="75">
        <f t="shared" si="230"/>
        <v>2.4679713088057194E-4</v>
      </c>
      <c r="L3685" s="290"/>
      <c r="Q3685" s="288"/>
      <c r="R3685" s="291"/>
    </row>
    <row r="3686" spans="1:18" s="287" customFormat="1" ht="16.149999999999999" customHeight="1" x14ac:dyDescent="0.25">
      <c r="A3686" s="9" t="s">
        <v>192</v>
      </c>
      <c r="B3686" s="7">
        <v>2019</v>
      </c>
      <c r="C3686" s="296" t="s">
        <v>63</v>
      </c>
      <c r="D3686" s="307">
        <v>2011</v>
      </c>
      <c r="E3686" s="307" t="s">
        <v>194</v>
      </c>
      <c r="F3686" s="65">
        <f t="shared" si="231"/>
        <v>8</v>
      </c>
      <c r="G3686" s="66" t="str">
        <f t="shared" si="232"/>
        <v>2010-12</v>
      </c>
      <c r="H3686" s="67" t="str">
        <f t="shared" si="229"/>
        <v>2019-T6 CAIRP Heavy-8</v>
      </c>
      <c r="I3686" s="302">
        <v>2.06330482188681E-4</v>
      </c>
      <c r="J3686" s="305">
        <f>VLOOKUP(H3686,T6_ReductionFactor!$G$10:$H$2922,2,FALSE)</f>
        <v>0.83890457615098657</v>
      </c>
      <c r="K3686" s="75">
        <f t="shared" si="230"/>
        <v>1.7309158570752412E-4</v>
      </c>
      <c r="L3686" s="290"/>
      <c r="Q3686" s="288"/>
      <c r="R3686" s="291"/>
    </row>
    <row r="3687" spans="1:18" s="287" customFormat="1" ht="16.149999999999999" customHeight="1" x14ac:dyDescent="0.25">
      <c r="A3687" s="9" t="s">
        <v>192</v>
      </c>
      <c r="B3687" s="7">
        <v>2019</v>
      </c>
      <c r="C3687" s="296" t="s">
        <v>63</v>
      </c>
      <c r="D3687" s="307">
        <v>2010</v>
      </c>
      <c r="E3687" s="307" t="s">
        <v>194</v>
      </c>
      <c r="F3687" s="65">
        <f t="shared" si="231"/>
        <v>9</v>
      </c>
      <c r="G3687" s="66" t="str">
        <f t="shared" si="232"/>
        <v>2007-09</v>
      </c>
      <c r="H3687" s="67" t="str">
        <f t="shared" si="229"/>
        <v>2019-T6 CAIRP Heavy-9</v>
      </c>
      <c r="I3687" s="302">
        <v>1.3513987653121899E-4</v>
      </c>
      <c r="J3687" s="305">
        <f>VLOOKUP(H3687,T6_ReductionFactor!$G$10:$H$2922,2,FALSE)</f>
        <v>0.84964110805283766</v>
      </c>
      <c r="K3687" s="75">
        <f t="shared" si="230"/>
        <v>1.1482039443810857E-4</v>
      </c>
      <c r="L3687" s="290"/>
      <c r="Q3687" s="288"/>
      <c r="R3687" s="291"/>
    </row>
    <row r="3688" spans="1:18" s="287" customFormat="1" ht="16.149999999999999" customHeight="1" x14ac:dyDescent="0.25">
      <c r="A3688" s="9" t="s">
        <v>192</v>
      </c>
      <c r="B3688" s="7">
        <v>2019</v>
      </c>
      <c r="C3688" s="296" t="s">
        <v>63</v>
      </c>
      <c r="D3688" s="307">
        <v>2009</v>
      </c>
      <c r="E3688" s="307" t="s">
        <v>194</v>
      </c>
      <c r="F3688" s="65">
        <f t="shared" si="231"/>
        <v>10</v>
      </c>
      <c r="G3688" s="66" t="str">
        <f t="shared" si="232"/>
        <v>2007-09</v>
      </c>
      <c r="H3688" s="67" t="str">
        <f t="shared" si="229"/>
        <v>2019-T6 CAIRP Heavy-10</v>
      </c>
      <c r="I3688" s="302">
        <v>2.3709659743206699E-4</v>
      </c>
      <c r="J3688" s="305">
        <f>VLOOKUP(H3688,T6_ReductionFactor!$G$10:$H$2922,2,FALSE)</f>
        <v>0.84485395512120764</v>
      </c>
      <c r="K3688" s="75">
        <f t="shared" si="230"/>
        <v>2.0031199808626256E-4</v>
      </c>
      <c r="L3688" s="290"/>
      <c r="Q3688" s="288"/>
      <c r="R3688" s="291"/>
    </row>
    <row r="3689" spans="1:18" s="287" customFormat="1" ht="16.149999999999999" customHeight="1" x14ac:dyDescent="0.25">
      <c r="A3689" s="9" t="s">
        <v>192</v>
      </c>
      <c r="B3689" s="7">
        <v>2019</v>
      </c>
      <c r="C3689" s="296" t="s">
        <v>63</v>
      </c>
      <c r="D3689" s="307">
        <v>2008</v>
      </c>
      <c r="E3689" s="307" t="s">
        <v>194</v>
      </c>
      <c r="F3689" s="65">
        <f t="shared" si="231"/>
        <v>11</v>
      </c>
      <c r="G3689" s="66" t="str">
        <f t="shared" si="232"/>
        <v>2007-09</v>
      </c>
      <c r="H3689" s="67" t="str">
        <f t="shared" si="229"/>
        <v>2019-T6 CAIRP Heavy-11</v>
      </c>
      <c r="I3689" s="302">
        <v>1.5136433820212201E-4</v>
      </c>
      <c r="J3689" s="305">
        <f>VLOOKUP(H3689,T6_ReductionFactor!$G$10:$H$2922,2,FALSE)</f>
        <v>0.84069100393942331</v>
      </c>
      <c r="K3689" s="75">
        <f t="shared" si="230"/>
        <v>1.2725063744376835E-4</v>
      </c>
      <c r="L3689" s="290"/>
      <c r="Q3689" s="288"/>
      <c r="R3689" s="291"/>
    </row>
    <row r="3690" spans="1:18" s="287" customFormat="1" ht="16.149999999999999" customHeight="1" x14ac:dyDescent="0.25">
      <c r="A3690" s="9" t="s">
        <v>192</v>
      </c>
      <c r="B3690" s="7">
        <v>2019</v>
      </c>
      <c r="C3690" s="296" t="s">
        <v>63</v>
      </c>
      <c r="D3690" s="307">
        <v>2007</v>
      </c>
      <c r="E3690" s="307" t="s">
        <v>194</v>
      </c>
      <c r="F3690" s="65">
        <f t="shared" si="231"/>
        <v>12</v>
      </c>
      <c r="G3690" s="66" t="str">
        <f t="shared" si="232"/>
        <v>1997-06</v>
      </c>
      <c r="H3690" s="67" t="str">
        <f t="shared" si="229"/>
        <v>2019-T6 CAIRP Heavy-12</v>
      </c>
      <c r="I3690" s="302">
        <v>3.0786747556362402E-3</v>
      </c>
      <c r="J3690" s="305">
        <f>VLOOKUP(H3690,T6_ReductionFactor!$G$10:$H$2922,2,FALSE)</f>
        <v>0.90255370469472185</v>
      </c>
      <c r="K3690" s="75">
        <f t="shared" si="230"/>
        <v>2.7786693062496061E-3</v>
      </c>
      <c r="L3690" s="290"/>
      <c r="Q3690" s="288"/>
      <c r="R3690" s="291"/>
    </row>
    <row r="3691" spans="1:18" s="287" customFormat="1" ht="16.149999999999999" customHeight="1" x14ac:dyDescent="0.25">
      <c r="A3691" s="9" t="s">
        <v>192</v>
      </c>
      <c r="B3691" s="7">
        <v>2019</v>
      </c>
      <c r="C3691" s="296" t="s">
        <v>63</v>
      </c>
      <c r="D3691" s="307">
        <v>2006</v>
      </c>
      <c r="E3691" s="307" t="s">
        <v>194</v>
      </c>
      <c r="F3691" s="65">
        <f t="shared" si="231"/>
        <v>13</v>
      </c>
      <c r="G3691" s="66" t="str">
        <f t="shared" si="232"/>
        <v>1997-06</v>
      </c>
      <c r="H3691" s="67" t="str">
        <f t="shared" si="229"/>
        <v>2019-T6 CAIRP Heavy-13</v>
      </c>
      <c r="I3691" s="302">
        <v>3.7458240089998799E-3</v>
      </c>
      <c r="J3691" s="305">
        <f>VLOOKUP(H3691,T6_ReductionFactor!$G$10:$H$2922,2,FALSE)</f>
        <v>0.90026800668364515</v>
      </c>
      <c r="K3691" s="75">
        <f t="shared" si="230"/>
        <v>3.3722455139700621E-3</v>
      </c>
      <c r="L3691" s="290"/>
      <c r="Q3691" s="288"/>
      <c r="R3691" s="291"/>
    </row>
    <row r="3692" spans="1:18" s="287" customFormat="1" ht="16.149999999999999" customHeight="1" x14ac:dyDescent="0.25">
      <c r="A3692" s="9" t="s">
        <v>192</v>
      </c>
      <c r="B3692" s="7">
        <v>2019</v>
      </c>
      <c r="C3692" s="296" t="s">
        <v>63</v>
      </c>
      <c r="D3692" s="307">
        <v>2005</v>
      </c>
      <c r="E3692" s="307" t="s">
        <v>194</v>
      </c>
      <c r="F3692" s="65">
        <f t="shared" si="231"/>
        <v>14</v>
      </c>
      <c r="G3692" s="66" t="str">
        <f t="shared" si="232"/>
        <v>1997-06</v>
      </c>
      <c r="H3692" s="67" t="str">
        <f t="shared" si="229"/>
        <v>2019-T6 CAIRP Heavy-14</v>
      </c>
      <c r="I3692" s="302">
        <v>2.2067189790925599E-3</v>
      </c>
      <c r="J3692" s="305">
        <f>VLOOKUP(H3692,T6_ReductionFactor!$G$10:$H$2922,2,FALSE)</f>
        <v>0.89829815478764208</v>
      </c>
      <c r="K3692" s="75">
        <f t="shared" si="230"/>
        <v>1.9822915870537157E-3</v>
      </c>
      <c r="L3692" s="290"/>
      <c r="Q3692" s="288"/>
      <c r="R3692" s="291"/>
    </row>
    <row r="3693" spans="1:18" s="287" customFormat="1" ht="16.149999999999999" customHeight="1" x14ac:dyDescent="0.25">
      <c r="A3693" s="9" t="s">
        <v>192</v>
      </c>
      <c r="B3693" s="7">
        <v>2019</v>
      </c>
      <c r="C3693" s="296" t="s">
        <v>63</v>
      </c>
      <c r="D3693" s="307">
        <v>2004</v>
      </c>
      <c r="E3693" s="307" t="s">
        <v>194</v>
      </c>
      <c r="F3693" s="65">
        <f t="shared" si="231"/>
        <v>15</v>
      </c>
      <c r="G3693" s="66" t="str">
        <f t="shared" si="232"/>
        <v>1997-06</v>
      </c>
      <c r="H3693" s="67" t="str">
        <f t="shared" si="229"/>
        <v>2019-T6 CAIRP Heavy-15</v>
      </c>
      <c r="I3693" s="302">
        <v>6.7981305994427397E-4</v>
      </c>
      <c r="J3693" s="305">
        <f>VLOOKUP(H3693,T6_ReductionFactor!$G$10:$H$2922,2,FALSE)</f>
        <v>0.89666022112706922</v>
      </c>
      <c r="K3693" s="75">
        <f t="shared" si="230"/>
        <v>6.095613286547023E-4</v>
      </c>
      <c r="L3693" s="290"/>
      <c r="Q3693" s="288"/>
      <c r="R3693" s="291"/>
    </row>
    <row r="3694" spans="1:18" s="287" customFormat="1" ht="16.149999999999999" customHeight="1" x14ac:dyDescent="0.25">
      <c r="A3694" s="9" t="s">
        <v>192</v>
      </c>
      <c r="B3694" s="7">
        <v>2019</v>
      </c>
      <c r="C3694" s="296" t="s">
        <v>63</v>
      </c>
      <c r="D3694" s="307">
        <v>2003</v>
      </c>
      <c r="E3694" s="307" t="s">
        <v>194</v>
      </c>
      <c r="F3694" s="65">
        <f t="shared" si="231"/>
        <v>16</v>
      </c>
      <c r="G3694" s="66" t="str">
        <f t="shared" si="232"/>
        <v>1997-06</v>
      </c>
      <c r="H3694" s="67" t="str">
        <f t="shared" si="229"/>
        <v>2019-T6 CAIRP Heavy-16</v>
      </c>
      <c r="I3694" s="302">
        <v>5.0170697495827198E-4</v>
      </c>
      <c r="J3694" s="305">
        <f>VLOOKUP(H3694,T6_ReductionFactor!$G$10:$H$2922,2,FALSE)</f>
        <v>0.93825671216880668</v>
      </c>
      <c r="K3694" s="75">
        <f t="shared" si="230"/>
        <v>4.7072993679650612E-4</v>
      </c>
      <c r="L3694" s="290"/>
      <c r="Q3694" s="288"/>
      <c r="R3694" s="291"/>
    </row>
    <row r="3695" spans="1:18" s="287" customFormat="1" ht="16.149999999999999" customHeight="1" x14ac:dyDescent="0.25">
      <c r="A3695" s="9" t="s">
        <v>192</v>
      </c>
      <c r="B3695" s="7">
        <v>2019</v>
      </c>
      <c r="C3695" s="296" t="s">
        <v>63</v>
      </c>
      <c r="D3695" s="307">
        <v>2002</v>
      </c>
      <c r="E3695" s="307" t="s">
        <v>194</v>
      </c>
      <c r="F3695" s="65">
        <f t="shared" si="231"/>
        <v>17</v>
      </c>
      <c r="G3695" s="66" t="str">
        <f t="shared" si="232"/>
        <v>1997-06</v>
      </c>
      <c r="H3695" s="67" t="str">
        <f t="shared" si="229"/>
        <v>2019-T6 CAIRP Heavy-17</v>
      </c>
      <c r="I3695" s="302">
        <v>4.3351172478982601E-4</v>
      </c>
      <c r="J3695" s="305">
        <f>VLOOKUP(H3695,T6_ReductionFactor!$G$10:$H$2922,2,FALSE)</f>
        <v>0.93743508343190551</v>
      </c>
      <c r="K3695" s="75">
        <f t="shared" si="230"/>
        <v>4.0638909989705981E-4</v>
      </c>
      <c r="L3695" s="290"/>
      <c r="Q3695" s="288"/>
      <c r="R3695" s="291"/>
    </row>
    <row r="3696" spans="1:18" s="287" customFormat="1" ht="16.149999999999999" customHeight="1" x14ac:dyDescent="0.25">
      <c r="A3696" s="9" t="s">
        <v>192</v>
      </c>
      <c r="B3696" s="7">
        <v>2019</v>
      </c>
      <c r="C3696" s="296" t="s">
        <v>63</v>
      </c>
      <c r="D3696" s="307">
        <v>2001</v>
      </c>
      <c r="E3696" s="307" t="s">
        <v>194</v>
      </c>
      <c r="F3696" s="65">
        <f t="shared" si="231"/>
        <v>18</v>
      </c>
      <c r="G3696" s="66" t="str">
        <f t="shared" si="232"/>
        <v>1997-06</v>
      </c>
      <c r="H3696" s="67" t="str">
        <f t="shared" si="229"/>
        <v>2019-T6 CAIRP Heavy-18</v>
      </c>
      <c r="I3696" s="302">
        <v>5.3620681386619103E-4</v>
      </c>
      <c r="J3696" s="305">
        <f>VLOOKUP(H3696,T6_ReductionFactor!$G$10:$H$2922,2,FALSE)</f>
        <v>0.93664839288394974</v>
      </c>
      <c r="K3696" s="75">
        <f t="shared" si="230"/>
        <v>5.0223725046119095E-4</v>
      </c>
      <c r="L3696" s="290"/>
      <c r="Q3696" s="288"/>
      <c r="R3696" s="291"/>
    </row>
    <row r="3697" spans="1:18" s="287" customFormat="1" ht="16.149999999999999" customHeight="1" x14ac:dyDescent="0.25">
      <c r="A3697" s="9" t="s">
        <v>192</v>
      </c>
      <c r="B3697" s="7">
        <v>2019</v>
      </c>
      <c r="C3697" s="296" t="s">
        <v>63</v>
      </c>
      <c r="D3697" s="307">
        <v>2000</v>
      </c>
      <c r="E3697" s="307" t="s">
        <v>194</v>
      </c>
      <c r="F3697" s="65">
        <f t="shared" si="231"/>
        <v>19</v>
      </c>
      <c r="G3697" s="66" t="str">
        <f t="shared" si="232"/>
        <v>1997-06</v>
      </c>
      <c r="H3697" s="67" t="str">
        <f t="shared" si="229"/>
        <v>2019-T6 CAIRP Heavy-19</v>
      </c>
      <c r="I3697" s="302">
        <v>5.2161391496848204E-4</v>
      </c>
      <c r="J3697" s="305">
        <f>VLOOKUP(H3697,T6_ReductionFactor!$G$10:$H$2922,2,FALSE)</f>
        <v>0.93589515161515369</v>
      </c>
      <c r="K3697" s="75">
        <f t="shared" si="230"/>
        <v>4.8817593403400138E-4</v>
      </c>
      <c r="L3697" s="290"/>
      <c r="Q3697" s="288"/>
      <c r="R3697" s="291"/>
    </row>
    <row r="3698" spans="1:18" s="287" customFormat="1" ht="16.149999999999999" customHeight="1" x14ac:dyDescent="0.25">
      <c r="A3698" s="9" t="s">
        <v>192</v>
      </c>
      <c r="B3698" s="7">
        <v>2019</v>
      </c>
      <c r="C3698" s="296" t="s">
        <v>63</v>
      </c>
      <c r="D3698" s="307">
        <v>1999</v>
      </c>
      <c r="E3698" s="307" t="s">
        <v>194</v>
      </c>
      <c r="F3698" s="65">
        <f t="shared" si="231"/>
        <v>20</v>
      </c>
      <c r="G3698" s="66" t="str">
        <f t="shared" si="232"/>
        <v>1997-06</v>
      </c>
      <c r="H3698" s="67" t="str">
        <f t="shared" ref="H3698:H3761" si="233">CONCATENATE(B3698,"-",C3698,"-",F3698)</f>
        <v>2019-T6 CAIRP Heavy-20</v>
      </c>
      <c r="I3698" s="302">
        <v>3.6202699115504199E-4</v>
      </c>
      <c r="J3698" s="305">
        <f>VLOOKUP(H3698,T6_ReductionFactor!$G$10:$H$2922,2,FALSE)</f>
        <v>0.935174336095424</v>
      </c>
      <c r="K3698" s="75">
        <f t="shared" si="230"/>
        <v>3.3855835110204032E-4</v>
      </c>
      <c r="L3698" s="290"/>
      <c r="Q3698" s="288"/>
      <c r="R3698" s="291"/>
    </row>
    <row r="3699" spans="1:18" s="287" customFormat="1" ht="16.149999999999999" customHeight="1" x14ac:dyDescent="0.25">
      <c r="A3699" s="9" t="s">
        <v>192</v>
      </c>
      <c r="B3699" s="7">
        <v>2019</v>
      </c>
      <c r="C3699" s="296" t="s">
        <v>63</v>
      </c>
      <c r="D3699" s="307">
        <v>1998</v>
      </c>
      <c r="E3699" s="307" t="s">
        <v>194</v>
      </c>
      <c r="F3699" s="65">
        <f t="shared" si="231"/>
        <v>21</v>
      </c>
      <c r="G3699" s="66" t="str">
        <f t="shared" si="232"/>
        <v>1997-06</v>
      </c>
      <c r="H3699" s="67" t="str">
        <f t="shared" si="233"/>
        <v>2019-T6 CAIRP Heavy-21</v>
      </c>
      <c r="I3699" s="302">
        <v>3.3977664330104603E-4</v>
      </c>
      <c r="J3699" s="305">
        <f>VLOOKUP(H3699,T6_ReductionFactor!$G$10:$H$2922,2,FALSE)</f>
        <v>0.93448525518029601</v>
      </c>
      <c r="K3699" s="75">
        <f t="shared" si="230"/>
        <v>3.175162632194824E-4</v>
      </c>
      <c r="L3699" s="290"/>
      <c r="Q3699" s="288"/>
      <c r="R3699" s="291"/>
    </row>
    <row r="3700" spans="1:18" s="287" customFormat="1" ht="16.149999999999999" customHeight="1" x14ac:dyDescent="0.25">
      <c r="A3700" s="9" t="s">
        <v>192</v>
      </c>
      <c r="B3700" s="7">
        <v>2019</v>
      </c>
      <c r="C3700" s="296" t="s">
        <v>63</v>
      </c>
      <c r="D3700" s="307">
        <v>1997</v>
      </c>
      <c r="E3700" s="307" t="s">
        <v>194</v>
      </c>
      <c r="F3700" s="65">
        <f t="shared" si="231"/>
        <v>22</v>
      </c>
      <c r="G3700" s="66" t="str">
        <f t="shared" si="232"/>
        <v>Pre1997</v>
      </c>
      <c r="H3700" s="67" t="str">
        <f t="shared" si="233"/>
        <v>2019-T6 CAIRP Heavy-22</v>
      </c>
      <c r="I3700" s="302">
        <v>1.34589627570934E-4</v>
      </c>
      <c r="J3700" s="305">
        <f>VLOOKUP(H3700,T6_ReductionFactor!$G$10:$H$2922,2,FALSE)</f>
        <v>0.93384549707910502</v>
      </c>
      <c r="K3700" s="75">
        <f t="shared" si="230"/>
        <v>1.2568591766067049E-4</v>
      </c>
      <c r="L3700" s="290"/>
      <c r="Q3700" s="288"/>
      <c r="R3700" s="291"/>
    </row>
    <row r="3701" spans="1:18" s="287" customFormat="1" ht="16.149999999999999" customHeight="1" x14ac:dyDescent="0.25">
      <c r="A3701" s="9" t="s">
        <v>192</v>
      </c>
      <c r="B3701" s="7">
        <v>2019</v>
      </c>
      <c r="C3701" s="296" t="s">
        <v>63</v>
      </c>
      <c r="D3701" s="307">
        <v>1996</v>
      </c>
      <c r="E3701" s="307" t="s">
        <v>194</v>
      </c>
      <c r="F3701" s="65">
        <f t="shared" si="231"/>
        <v>23</v>
      </c>
      <c r="G3701" s="66" t="str">
        <f t="shared" si="232"/>
        <v>Pre1997</v>
      </c>
      <c r="H3701" s="67" t="str">
        <f t="shared" si="233"/>
        <v>2019-T6 CAIRP Heavy-23</v>
      </c>
      <c r="I3701" s="302">
        <v>2.1272330418506901E-4</v>
      </c>
      <c r="J3701" s="305">
        <f>VLOOKUP(H3701,T6_ReductionFactor!$G$10:$H$2922,2,FALSE)</f>
        <v>0.93384549707910502</v>
      </c>
      <c r="K3701" s="75">
        <f t="shared" si="230"/>
        <v>1.9865069973701543E-4</v>
      </c>
      <c r="L3701" s="290"/>
      <c r="Q3701" s="288"/>
      <c r="R3701" s="291"/>
    </row>
    <row r="3702" spans="1:18" s="287" customFormat="1" ht="16.149999999999999" customHeight="1" x14ac:dyDescent="0.25">
      <c r="A3702" s="9" t="s">
        <v>192</v>
      </c>
      <c r="B3702" s="7">
        <v>2019</v>
      </c>
      <c r="C3702" s="296" t="s">
        <v>63</v>
      </c>
      <c r="D3702" s="307">
        <v>1995</v>
      </c>
      <c r="E3702" s="307" t="s">
        <v>194</v>
      </c>
      <c r="F3702" s="65">
        <f t="shared" si="231"/>
        <v>24</v>
      </c>
      <c r="G3702" s="66" t="str">
        <f t="shared" si="232"/>
        <v>Pre1997</v>
      </c>
      <c r="H3702" s="67" t="str">
        <f t="shared" si="233"/>
        <v>2019-T6 CAIRP Heavy-24</v>
      </c>
      <c r="I3702" s="302">
        <v>6.4209748463998103E-5</v>
      </c>
      <c r="J3702" s="305">
        <f>VLOOKUP(H3702,T6_ReductionFactor!$G$10:$H$2922,2,FALSE)</f>
        <v>0.93384549707910502</v>
      </c>
      <c r="K3702" s="75">
        <f t="shared" si="230"/>
        <v>5.996198447168661E-5</v>
      </c>
      <c r="L3702" s="290"/>
      <c r="Q3702" s="288"/>
      <c r="R3702" s="291"/>
    </row>
    <row r="3703" spans="1:18" s="287" customFormat="1" ht="16.149999999999999" customHeight="1" x14ac:dyDescent="0.25">
      <c r="A3703" s="9" t="s">
        <v>192</v>
      </c>
      <c r="B3703" s="7">
        <v>2019</v>
      </c>
      <c r="C3703" s="296" t="s">
        <v>63</v>
      </c>
      <c r="D3703" s="307">
        <v>1994</v>
      </c>
      <c r="E3703" s="307" t="s">
        <v>194</v>
      </c>
      <c r="F3703" s="65">
        <f t="shared" si="231"/>
        <v>25</v>
      </c>
      <c r="G3703" s="66" t="str">
        <f t="shared" si="232"/>
        <v>Pre1997</v>
      </c>
      <c r="H3703" s="67" t="str">
        <f t="shared" si="233"/>
        <v>2019-T6 CAIRP Heavy-25</v>
      </c>
      <c r="I3703" s="302">
        <v>2.54212981847195E-5</v>
      </c>
      <c r="J3703" s="305">
        <f>VLOOKUP(H3703,T6_ReductionFactor!$G$10:$H$2922,2,FALSE)</f>
        <v>0.93384549707910502</v>
      </c>
      <c r="K3703" s="75">
        <f t="shared" si="230"/>
        <v>2.373956483970553E-5</v>
      </c>
      <c r="L3703" s="290"/>
      <c r="Q3703" s="288"/>
      <c r="R3703" s="291"/>
    </row>
    <row r="3704" spans="1:18" s="287" customFormat="1" ht="16.149999999999999" customHeight="1" x14ac:dyDescent="0.25">
      <c r="A3704" s="9" t="s">
        <v>192</v>
      </c>
      <c r="B3704" s="7">
        <v>2019</v>
      </c>
      <c r="C3704" s="296" t="s">
        <v>63</v>
      </c>
      <c r="D3704" s="307">
        <v>1993</v>
      </c>
      <c r="E3704" s="307" t="s">
        <v>194</v>
      </c>
      <c r="F3704" s="65">
        <f t="shared" si="231"/>
        <v>26</v>
      </c>
      <c r="G3704" s="66" t="str">
        <f t="shared" si="232"/>
        <v>Pre1997</v>
      </c>
      <c r="H3704" s="67" t="str">
        <f t="shared" si="233"/>
        <v>2019-T6 CAIRP Heavy-26</v>
      </c>
      <c r="I3704" s="302">
        <v>3.5900428371693598E-5</v>
      </c>
      <c r="J3704" s="305">
        <f>VLOOKUP(H3704,T6_ReductionFactor!$G$10:$H$2922,2,FALSE)</f>
        <v>1</v>
      </c>
      <c r="K3704" s="75">
        <f t="shared" si="230"/>
        <v>3.5900428371693598E-5</v>
      </c>
      <c r="L3704" s="290"/>
      <c r="Q3704" s="288"/>
      <c r="R3704" s="291"/>
    </row>
    <row r="3705" spans="1:18" s="287" customFormat="1" ht="16.149999999999999" customHeight="1" x14ac:dyDescent="0.25">
      <c r="A3705" s="9" t="s">
        <v>192</v>
      </c>
      <c r="B3705" s="7">
        <v>2019</v>
      </c>
      <c r="C3705" s="296" t="s">
        <v>63</v>
      </c>
      <c r="D3705" s="307">
        <v>1992</v>
      </c>
      <c r="E3705" s="307" t="s">
        <v>194</v>
      </c>
      <c r="F3705" s="65">
        <f t="shared" si="231"/>
        <v>27</v>
      </c>
      <c r="G3705" s="66" t="str">
        <f t="shared" si="232"/>
        <v>Pre1997</v>
      </c>
      <c r="H3705" s="67" t="str">
        <f t="shared" si="233"/>
        <v>2019-T6 CAIRP Heavy-27</v>
      </c>
      <c r="I3705" s="302">
        <v>3.3274116056652197E-5</v>
      </c>
      <c r="J3705" s="305">
        <f>VLOOKUP(H3705,T6_ReductionFactor!$G$10:$H$2922,2,FALSE)</f>
        <v>1</v>
      </c>
      <c r="K3705" s="75">
        <f t="shared" si="230"/>
        <v>3.3274116056652197E-5</v>
      </c>
      <c r="L3705" s="290"/>
      <c r="Q3705" s="288"/>
      <c r="R3705" s="291"/>
    </row>
    <row r="3706" spans="1:18" s="287" customFormat="1" ht="16.149999999999999" customHeight="1" x14ac:dyDescent="0.25">
      <c r="A3706" s="9" t="s">
        <v>192</v>
      </c>
      <c r="B3706" s="7">
        <v>2019</v>
      </c>
      <c r="C3706" s="296" t="s">
        <v>63</v>
      </c>
      <c r="D3706" s="307">
        <v>1991</v>
      </c>
      <c r="E3706" s="307" t="s">
        <v>194</v>
      </c>
      <c r="F3706" s="65">
        <f t="shared" si="231"/>
        <v>28</v>
      </c>
      <c r="G3706" s="66" t="str">
        <f t="shared" si="232"/>
        <v>Pre1997</v>
      </c>
      <c r="H3706" s="67" t="str">
        <f t="shared" si="233"/>
        <v>2019-T6 CAIRP Heavy-28</v>
      </c>
      <c r="I3706" s="302">
        <v>2.15402570057839E-5</v>
      </c>
      <c r="J3706" s="305">
        <f>VLOOKUP(H3706,T6_ReductionFactor!$G$10:$H$2922,2,FALSE)</f>
        <v>1</v>
      </c>
      <c r="K3706" s="75">
        <f t="shared" si="230"/>
        <v>2.15402570057839E-5</v>
      </c>
      <c r="L3706" s="290"/>
      <c r="Q3706" s="288"/>
      <c r="R3706" s="291"/>
    </row>
    <row r="3707" spans="1:18" s="287" customFormat="1" ht="16.149999999999999" customHeight="1" x14ac:dyDescent="0.25">
      <c r="A3707" s="9" t="s">
        <v>192</v>
      </c>
      <c r="B3707" s="7">
        <v>2019</v>
      </c>
      <c r="C3707" s="296" t="s">
        <v>63</v>
      </c>
      <c r="D3707" s="307">
        <v>1990</v>
      </c>
      <c r="E3707" s="307" t="s">
        <v>194</v>
      </c>
      <c r="F3707" s="65">
        <f t="shared" si="231"/>
        <v>29</v>
      </c>
      <c r="G3707" s="66" t="str">
        <f t="shared" si="232"/>
        <v>Pre1997</v>
      </c>
      <c r="H3707" s="67" t="str">
        <f t="shared" si="233"/>
        <v>2019-T6 CAIRP Heavy-29</v>
      </c>
      <c r="I3707" s="302">
        <v>1.19276961073872E-4</v>
      </c>
      <c r="J3707" s="305">
        <f>VLOOKUP(H3707,T6_ReductionFactor!$G$10:$H$2922,2,FALSE)</f>
        <v>1</v>
      </c>
      <c r="K3707" s="75">
        <f t="shared" si="230"/>
        <v>1.19276961073872E-4</v>
      </c>
      <c r="L3707" s="290"/>
      <c r="Q3707" s="288"/>
      <c r="R3707" s="291"/>
    </row>
    <row r="3708" spans="1:18" s="287" customFormat="1" ht="16.149999999999999" customHeight="1" x14ac:dyDescent="0.25">
      <c r="A3708" s="9" t="s">
        <v>192</v>
      </c>
      <c r="B3708" s="7">
        <v>2019</v>
      </c>
      <c r="C3708" s="296" t="s">
        <v>63</v>
      </c>
      <c r="D3708" s="307">
        <v>1989</v>
      </c>
      <c r="E3708" s="307" t="s">
        <v>194</v>
      </c>
      <c r="F3708" s="65">
        <f t="shared" si="231"/>
        <v>30</v>
      </c>
      <c r="G3708" s="66" t="str">
        <f t="shared" si="232"/>
        <v>Pre1997</v>
      </c>
      <c r="H3708" s="67" t="str">
        <f t="shared" si="233"/>
        <v>2019-T6 CAIRP Heavy-30</v>
      </c>
      <c r="I3708" s="302">
        <v>4.7625482836695497E-5</v>
      </c>
      <c r="J3708" s="305">
        <f>VLOOKUP(H3708,T6_ReductionFactor!$G$10:$H$2922,2,FALSE)</f>
        <v>1</v>
      </c>
      <c r="K3708" s="75">
        <f t="shared" si="230"/>
        <v>4.7625482836695497E-5</v>
      </c>
      <c r="L3708" s="290"/>
      <c r="Q3708" s="288"/>
      <c r="R3708" s="291"/>
    </row>
    <row r="3709" spans="1:18" s="287" customFormat="1" ht="16.149999999999999" customHeight="1" x14ac:dyDescent="0.25">
      <c r="A3709" s="9" t="s">
        <v>192</v>
      </c>
      <c r="B3709" s="7">
        <v>2019</v>
      </c>
      <c r="C3709" s="296" t="s">
        <v>63</v>
      </c>
      <c r="D3709" s="307">
        <v>1988</v>
      </c>
      <c r="E3709" s="307" t="s">
        <v>194</v>
      </c>
      <c r="F3709" s="65">
        <f t="shared" si="231"/>
        <v>31</v>
      </c>
      <c r="G3709" s="66" t="str">
        <f t="shared" si="232"/>
        <v>Pre1997</v>
      </c>
      <c r="H3709" s="67" t="str">
        <f t="shared" si="233"/>
        <v>2019-T6 CAIRP Heavy-31</v>
      </c>
      <c r="I3709" s="302">
        <v>2.69237831857605E-5</v>
      </c>
      <c r="J3709" s="305">
        <f>VLOOKUP(H3709,T6_ReductionFactor!$G$10:$H$2922,2,FALSE)</f>
        <v>1</v>
      </c>
      <c r="K3709" s="75">
        <f t="shared" si="230"/>
        <v>2.69237831857605E-5</v>
      </c>
      <c r="L3709" s="290"/>
      <c r="Q3709" s="288"/>
      <c r="R3709" s="291"/>
    </row>
    <row r="3710" spans="1:18" s="287" customFormat="1" ht="16.149999999999999" customHeight="1" x14ac:dyDescent="0.25">
      <c r="A3710" s="9" t="s">
        <v>192</v>
      </c>
      <c r="B3710" s="7">
        <v>2019</v>
      </c>
      <c r="C3710" s="296" t="s">
        <v>63</v>
      </c>
      <c r="D3710" s="307">
        <v>1987</v>
      </c>
      <c r="E3710" s="307" t="s">
        <v>194</v>
      </c>
      <c r="F3710" s="65">
        <f t="shared" si="231"/>
        <v>32</v>
      </c>
      <c r="G3710" s="66" t="str">
        <f t="shared" si="232"/>
        <v>Pre1997</v>
      </c>
      <c r="H3710" s="67" t="str">
        <f t="shared" si="233"/>
        <v>2019-T6 CAIRP Heavy-32</v>
      </c>
      <c r="I3710" s="302">
        <v>2.3932251720676001E-5</v>
      </c>
      <c r="J3710" s="305">
        <f>VLOOKUP(H3710,T6_ReductionFactor!$G$10:$H$2922,2,FALSE)</f>
        <v>1</v>
      </c>
      <c r="K3710" s="75">
        <f t="shared" si="230"/>
        <v>2.3932251720676001E-5</v>
      </c>
      <c r="L3710" s="290"/>
      <c r="Q3710" s="288"/>
      <c r="R3710" s="291"/>
    </row>
    <row r="3711" spans="1:18" s="287" customFormat="1" ht="16.149999999999999" customHeight="1" x14ac:dyDescent="0.25">
      <c r="A3711" s="9" t="s">
        <v>192</v>
      </c>
      <c r="B3711" s="7">
        <v>2019</v>
      </c>
      <c r="C3711" s="296" t="s">
        <v>63</v>
      </c>
      <c r="D3711" s="307">
        <v>1986</v>
      </c>
      <c r="E3711" s="307" t="s">
        <v>194</v>
      </c>
      <c r="F3711" s="65">
        <f t="shared" si="231"/>
        <v>33</v>
      </c>
      <c r="G3711" s="66" t="str">
        <f t="shared" si="232"/>
        <v>Pre1997</v>
      </c>
      <c r="H3711" s="67" t="str">
        <f t="shared" si="233"/>
        <v>2019-T6 CAIRP Heavy-33</v>
      </c>
      <c r="I3711" s="302">
        <v>6.8930407498837004E-6</v>
      </c>
      <c r="J3711" s="305">
        <f>VLOOKUP(H3711,T6_ReductionFactor!$G$10:$H$2922,2,FALSE)</f>
        <v>1</v>
      </c>
      <c r="K3711" s="75">
        <f t="shared" si="230"/>
        <v>6.8930407498837004E-6</v>
      </c>
      <c r="L3711" s="290"/>
      <c r="Q3711" s="288"/>
      <c r="R3711" s="291"/>
    </row>
    <row r="3712" spans="1:18" s="287" customFormat="1" ht="16.149999999999999" customHeight="1" x14ac:dyDescent="0.25">
      <c r="A3712" s="9" t="s">
        <v>192</v>
      </c>
      <c r="B3712" s="7">
        <v>2019</v>
      </c>
      <c r="C3712" s="296" t="s">
        <v>63</v>
      </c>
      <c r="D3712" s="307">
        <v>1985</v>
      </c>
      <c r="E3712" s="307" t="s">
        <v>194</v>
      </c>
      <c r="F3712" s="65">
        <f t="shared" si="231"/>
        <v>34</v>
      </c>
      <c r="G3712" s="66" t="str">
        <f t="shared" si="232"/>
        <v>Pre1997</v>
      </c>
      <c r="H3712" s="67" t="str">
        <f t="shared" si="233"/>
        <v>2019-T6 CAIRP Heavy-34</v>
      </c>
      <c r="I3712" s="302">
        <v>6.8930407498837004E-6</v>
      </c>
      <c r="J3712" s="305">
        <f>VLOOKUP(H3712,T6_ReductionFactor!$G$10:$H$2922,2,FALSE)</f>
        <v>1</v>
      </c>
      <c r="K3712" s="75">
        <f t="shared" si="230"/>
        <v>6.8930407498837004E-6</v>
      </c>
      <c r="L3712" s="290"/>
      <c r="Q3712" s="288"/>
      <c r="R3712" s="291"/>
    </row>
    <row r="3713" spans="1:18" s="287" customFormat="1" ht="16.149999999999999" customHeight="1" x14ac:dyDescent="0.25">
      <c r="A3713" s="9" t="s">
        <v>192</v>
      </c>
      <c r="B3713" s="7">
        <v>2019</v>
      </c>
      <c r="C3713" s="296" t="s">
        <v>63</v>
      </c>
      <c r="D3713" s="307">
        <v>1984</v>
      </c>
      <c r="E3713" s="307" t="s">
        <v>194</v>
      </c>
      <c r="F3713" s="65">
        <f t="shared" si="231"/>
        <v>35</v>
      </c>
      <c r="G3713" s="66" t="str">
        <f t="shared" si="232"/>
        <v>Pre1997</v>
      </c>
      <c r="H3713" s="67" t="str">
        <f t="shared" si="233"/>
        <v>2019-T6 CAIRP Heavy-35</v>
      </c>
      <c r="I3713" s="302">
        <v>1.1488401258996799E-5</v>
      </c>
      <c r="J3713" s="305">
        <f>VLOOKUP(H3713,T6_ReductionFactor!$G$10:$H$2922,2,FALSE)</f>
        <v>1</v>
      </c>
      <c r="K3713" s="75">
        <f t="shared" si="230"/>
        <v>1.1488401258996799E-5</v>
      </c>
      <c r="L3713" s="290"/>
      <c r="Q3713" s="288"/>
      <c r="R3713" s="291"/>
    </row>
    <row r="3714" spans="1:18" s="287" customFormat="1" ht="16.149999999999999" customHeight="1" x14ac:dyDescent="0.25">
      <c r="A3714" s="9" t="s">
        <v>192</v>
      </c>
      <c r="B3714" s="7">
        <v>2019</v>
      </c>
      <c r="C3714" s="296" t="s">
        <v>63</v>
      </c>
      <c r="D3714" s="307">
        <v>1980</v>
      </c>
      <c r="E3714" s="307" t="s">
        <v>194</v>
      </c>
      <c r="F3714" s="65">
        <f t="shared" si="231"/>
        <v>39</v>
      </c>
      <c r="G3714" s="66" t="str">
        <f t="shared" si="232"/>
        <v>Pre1997</v>
      </c>
      <c r="H3714" s="67" t="str">
        <f t="shared" si="233"/>
        <v>2019-T6 CAIRP Heavy-39</v>
      </c>
      <c r="I3714" s="302">
        <v>6.8930407498837004E-6</v>
      </c>
      <c r="J3714" s="305">
        <f>VLOOKUP(H3714,T6_ReductionFactor!$G$10:$H$2922,2,FALSE)</f>
        <v>1</v>
      </c>
      <c r="K3714" s="75">
        <f t="shared" si="230"/>
        <v>6.8930407498837004E-6</v>
      </c>
      <c r="L3714" s="290"/>
      <c r="Q3714" s="288"/>
      <c r="R3714" s="291"/>
    </row>
    <row r="3715" spans="1:18" s="287" customFormat="1" ht="16.149999999999999" customHeight="1" x14ac:dyDescent="0.25">
      <c r="A3715" s="9" t="s">
        <v>192</v>
      </c>
      <c r="B3715" s="7">
        <v>2019</v>
      </c>
      <c r="C3715" s="296" t="s">
        <v>63</v>
      </c>
      <c r="D3715" s="307">
        <v>1979</v>
      </c>
      <c r="E3715" s="307" t="s">
        <v>194</v>
      </c>
      <c r="F3715" s="65">
        <f t="shared" si="231"/>
        <v>40</v>
      </c>
      <c r="G3715" s="66" t="str">
        <f t="shared" si="232"/>
        <v>Pre1997</v>
      </c>
      <c r="H3715" s="67" t="str">
        <f t="shared" si="233"/>
        <v>2019-T6 CAIRP Heavy-40</v>
      </c>
      <c r="I3715" s="302">
        <v>6.8930407498837004E-6</v>
      </c>
      <c r="J3715" s="305">
        <f>VLOOKUP(H3715,T6_ReductionFactor!$G$10:$H$2922,2,FALSE)</f>
        <v>1</v>
      </c>
      <c r="K3715" s="75">
        <f t="shared" si="230"/>
        <v>6.8930407498837004E-6</v>
      </c>
      <c r="L3715" s="290"/>
      <c r="Q3715" s="288"/>
      <c r="R3715" s="291"/>
    </row>
    <row r="3716" spans="1:18" s="287" customFormat="1" ht="16.149999999999999" customHeight="1" x14ac:dyDescent="0.25">
      <c r="A3716" s="9" t="s">
        <v>192</v>
      </c>
      <c r="B3716" s="7">
        <v>2019</v>
      </c>
      <c r="C3716" s="296" t="s">
        <v>64</v>
      </c>
      <c r="D3716" s="307">
        <v>2020</v>
      </c>
      <c r="E3716" s="307" t="s">
        <v>194</v>
      </c>
      <c r="F3716" s="65">
        <f t="shared" si="231"/>
        <v>-1</v>
      </c>
      <c r="G3716" s="66" t="str">
        <f t="shared" si="232"/>
        <v>2013+</v>
      </c>
      <c r="H3716" s="67" t="str">
        <f t="shared" si="233"/>
        <v>2019-T6 CAIRP Small--1</v>
      </c>
      <c r="I3716" s="302">
        <v>3.15622820610967E-6</v>
      </c>
      <c r="J3716" s="305">
        <f>VLOOKUP(H3716,T6_ReductionFactor!$G$10:$H$2922,2,FALSE)</f>
        <v>1</v>
      </c>
      <c r="K3716" s="75">
        <f t="shared" si="230"/>
        <v>3.15622820610967E-6</v>
      </c>
      <c r="L3716" s="290"/>
      <c r="Q3716" s="288"/>
      <c r="R3716" s="291"/>
    </row>
    <row r="3717" spans="1:18" s="287" customFormat="1" ht="16.149999999999999" customHeight="1" x14ac:dyDescent="0.25">
      <c r="A3717" s="9" t="s">
        <v>192</v>
      </c>
      <c r="B3717" s="7">
        <v>2019</v>
      </c>
      <c r="C3717" s="296" t="s">
        <v>64</v>
      </c>
      <c r="D3717" s="307">
        <v>2019</v>
      </c>
      <c r="E3717" s="307" t="s">
        <v>194</v>
      </c>
      <c r="F3717" s="65">
        <f t="shared" si="231"/>
        <v>0</v>
      </c>
      <c r="G3717" s="66" t="str">
        <f t="shared" si="232"/>
        <v>2013+</v>
      </c>
      <c r="H3717" s="67" t="str">
        <f t="shared" si="233"/>
        <v>2019-T6 CAIRP Small-0</v>
      </c>
      <c r="I3717" s="302">
        <v>2.4821996061291399E-5</v>
      </c>
      <c r="J3717" s="305">
        <f>VLOOKUP(H3717,T6_ReductionFactor!$G$10:$H$2922,2,FALSE)</f>
        <v>0.96221830295846311</v>
      </c>
      <c r="K3717" s="75">
        <f t="shared" si="230"/>
        <v>2.3884178926137467E-5</v>
      </c>
      <c r="L3717" s="290"/>
      <c r="Q3717" s="288"/>
      <c r="R3717" s="291"/>
    </row>
    <row r="3718" spans="1:18" s="287" customFormat="1" ht="16.149999999999999" customHeight="1" x14ac:dyDescent="0.25">
      <c r="A3718" s="9" t="s">
        <v>192</v>
      </c>
      <c r="B3718" s="7">
        <v>2019</v>
      </c>
      <c r="C3718" s="296" t="s">
        <v>64</v>
      </c>
      <c r="D3718" s="307">
        <v>2018</v>
      </c>
      <c r="E3718" s="307" t="s">
        <v>194</v>
      </c>
      <c r="F3718" s="65">
        <f t="shared" si="231"/>
        <v>1</v>
      </c>
      <c r="G3718" s="66" t="str">
        <f t="shared" si="232"/>
        <v>2013+</v>
      </c>
      <c r="H3718" s="67" t="str">
        <f t="shared" si="233"/>
        <v>2019-T6 CAIRP Small-1</v>
      </c>
      <c r="I3718" s="302">
        <v>4.72823619999269E-5</v>
      </c>
      <c r="J3718" s="305">
        <f>VLOOKUP(H3718,T6_ReductionFactor!$G$10:$H$2922,2,FALSE)</f>
        <v>0.93506943513278074</v>
      </c>
      <c r="K3718" s="75">
        <f t="shared" ref="K3718:K3781" si="234">I3718*J3718</f>
        <v>4.4212291527015306E-5</v>
      </c>
      <c r="L3718" s="290"/>
      <c r="Q3718" s="288"/>
      <c r="R3718" s="291"/>
    </row>
    <row r="3719" spans="1:18" s="287" customFormat="1" ht="16.149999999999999" customHeight="1" x14ac:dyDescent="0.25">
      <c r="A3719" s="9" t="s">
        <v>192</v>
      </c>
      <c r="B3719" s="7">
        <v>2019</v>
      </c>
      <c r="C3719" s="296" t="s">
        <v>64</v>
      </c>
      <c r="D3719" s="307">
        <v>2017</v>
      </c>
      <c r="E3719" s="307" t="s">
        <v>194</v>
      </c>
      <c r="F3719" s="65">
        <f t="shared" si="231"/>
        <v>2</v>
      </c>
      <c r="G3719" s="66" t="str">
        <f t="shared" si="232"/>
        <v>2013+</v>
      </c>
      <c r="H3719" s="67" t="str">
        <f t="shared" si="233"/>
        <v>2019-T6 CAIRP Small-2</v>
      </c>
      <c r="I3719" s="302">
        <v>5.6401579091521098E-5</v>
      </c>
      <c r="J3719" s="305">
        <f>VLOOKUP(H3719,T6_ReductionFactor!$G$10:$H$2922,2,FALSE)</f>
        <v>0.91454100243993741</v>
      </c>
      <c r="K3719" s="75">
        <f t="shared" si="234"/>
        <v>5.1581556681555121E-5</v>
      </c>
      <c r="L3719" s="290"/>
      <c r="Q3719" s="288"/>
      <c r="R3719" s="291"/>
    </row>
    <row r="3720" spans="1:18" s="287" customFormat="1" ht="16.149999999999999" customHeight="1" x14ac:dyDescent="0.25">
      <c r="A3720" s="9" t="s">
        <v>192</v>
      </c>
      <c r="B3720" s="7">
        <v>2019</v>
      </c>
      <c r="C3720" s="296" t="s">
        <v>64</v>
      </c>
      <c r="D3720" s="307">
        <v>2016</v>
      </c>
      <c r="E3720" s="307" t="s">
        <v>194</v>
      </c>
      <c r="F3720" s="65">
        <f t="shared" si="231"/>
        <v>3</v>
      </c>
      <c r="G3720" s="66" t="str">
        <f t="shared" si="232"/>
        <v>2013+</v>
      </c>
      <c r="H3720" s="67" t="str">
        <f t="shared" si="233"/>
        <v>2019-T6 CAIRP Small-3</v>
      </c>
      <c r="I3720" s="302">
        <v>9.0160270127181898E-5</v>
      </c>
      <c r="J3720" s="305">
        <f>VLOOKUP(H3720,T6_ReductionFactor!$G$10:$H$2922,2,FALSE)</f>
        <v>0.89879909874122099</v>
      </c>
      <c r="K3720" s="75">
        <f t="shared" si="234"/>
        <v>8.1035969532576116E-5</v>
      </c>
      <c r="L3720" s="290"/>
      <c r="Q3720" s="288"/>
      <c r="R3720" s="291"/>
    </row>
    <row r="3721" spans="1:18" s="287" customFormat="1" ht="16.149999999999999" customHeight="1" x14ac:dyDescent="0.25">
      <c r="A3721" s="9" t="s">
        <v>192</v>
      </c>
      <c r="B3721" s="7">
        <v>2019</v>
      </c>
      <c r="C3721" s="296" t="s">
        <v>64</v>
      </c>
      <c r="D3721" s="307">
        <v>2015</v>
      </c>
      <c r="E3721" s="307" t="s">
        <v>194</v>
      </c>
      <c r="F3721" s="65">
        <f t="shared" ref="F3721:F3784" si="235">B3721-D3721</f>
        <v>4</v>
      </c>
      <c r="G3721" s="66" t="str">
        <f t="shared" ref="G3721:G3784" si="236">IF(D3721&lt;1998,"Pre1997",IF(D3721&lt;2008,"1997-06",IF(D3721&lt;2011,"2007-09",IF(D3721&lt;2014,"2010-12","2013+"))))</f>
        <v>2013+</v>
      </c>
      <c r="H3721" s="67" t="str">
        <f t="shared" si="233"/>
        <v>2019-T6 CAIRP Small-4</v>
      </c>
      <c r="I3721" s="302">
        <v>4.6490146536651801E-5</v>
      </c>
      <c r="J3721" s="305">
        <f>VLOOKUP(H3721,T6_ReductionFactor!$G$10:$H$2922,2,FALSE)</f>
        <v>0.88653192747974929</v>
      </c>
      <c r="K3721" s="75">
        <f t="shared" si="234"/>
        <v>4.1214999217953912E-5</v>
      </c>
      <c r="L3721" s="290"/>
      <c r="Q3721" s="288"/>
      <c r="R3721" s="291"/>
    </row>
    <row r="3722" spans="1:18" s="287" customFormat="1" ht="16.149999999999999" customHeight="1" x14ac:dyDescent="0.25">
      <c r="A3722" s="9" t="s">
        <v>192</v>
      </c>
      <c r="B3722" s="7">
        <v>2019</v>
      </c>
      <c r="C3722" s="296" t="s">
        <v>64</v>
      </c>
      <c r="D3722" s="307">
        <v>2014</v>
      </c>
      <c r="E3722" s="307" t="s">
        <v>194</v>
      </c>
      <c r="F3722" s="65">
        <f t="shared" si="235"/>
        <v>5</v>
      </c>
      <c r="G3722" s="66" t="str">
        <f t="shared" si="236"/>
        <v>2013+</v>
      </c>
      <c r="H3722" s="67" t="str">
        <f t="shared" si="233"/>
        <v>2019-T6 CAIRP Small-5</v>
      </c>
      <c r="I3722" s="302">
        <v>3.7427209400915403E-5</v>
      </c>
      <c r="J3722" s="305">
        <f>VLOOKUP(H3722,T6_ReductionFactor!$G$10:$H$2922,2,FALSE)</f>
        <v>0.87681465578346118</v>
      </c>
      <c r="K3722" s="75">
        <f t="shared" si="234"/>
        <v>3.2816725727799164E-5</v>
      </c>
      <c r="L3722" s="290"/>
      <c r="Q3722" s="288"/>
      <c r="R3722" s="291"/>
    </row>
    <row r="3723" spans="1:18" s="287" customFormat="1" ht="16.149999999999999" customHeight="1" x14ac:dyDescent="0.25">
      <c r="A3723" s="9" t="s">
        <v>192</v>
      </c>
      <c r="B3723" s="7">
        <v>2019</v>
      </c>
      <c r="C3723" s="296" t="s">
        <v>64</v>
      </c>
      <c r="D3723" s="307">
        <v>2013</v>
      </c>
      <c r="E3723" s="307" t="s">
        <v>194</v>
      </c>
      <c r="F3723" s="65">
        <f t="shared" si="235"/>
        <v>6</v>
      </c>
      <c r="G3723" s="66" t="str">
        <f t="shared" si="236"/>
        <v>2010-12</v>
      </c>
      <c r="H3723" s="67" t="str">
        <f t="shared" si="233"/>
        <v>2019-T6 CAIRP Small-6</v>
      </c>
      <c r="I3723" s="302">
        <v>4.3910837687526297E-5</v>
      </c>
      <c r="J3723" s="305">
        <f>VLOOKUP(H3723,T6_ReductionFactor!$G$10:$H$2922,2,FALSE)</f>
        <v>0.84900159356558103</v>
      </c>
      <c r="K3723" s="75">
        <f t="shared" si="234"/>
        <v>3.7280371171509397E-5</v>
      </c>
      <c r="L3723" s="290"/>
      <c r="Q3723" s="288"/>
      <c r="R3723" s="291"/>
    </row>
    <row r="3724" spans="1:18" s="287" customFormat="1" ht="16.149999999999999" customHeight="1" x14ac:dyDescent="0.25">
      <c r="A3724" s="9" t="s">
        <v>192</v>
      </c>
      <c r="B3724" s="7">
        <v>2019</v>
      </c>
      <c r="C3724" s="296" t="s">
        <v>64</v>
      </c>
      <c r="D3724" s="307">
        <v>2012</v>
      </c>
      <c r="E3724" s="307" t="s">
        <v>194</v>
      </c>
      <c r="F3724" s="65">
        <f t="shared" si="235"/>
        <v>7</v>
      </c>
      <c r="G3724" s="66" t="str">
        <f t="shared" si="236"/>
        <v>2010-12</v>
      </c>
      <c r="H3724" s="67" t="str">
        <f t="shared" si="233"/>
        <v>2019-T6 CAIRP Small-7</v>
      </c>
      <c r="I3724" s="302">
        <v>6.9489154613385E-5</v>
      </c>
      <c r="J3724" s="305">
        <f>VLOOKUP(H3724,T6_ReductionFactor!$G$10:$H$2922,2,FALSE)</f>
        <v>0.84343254651302646</v>
      </c>
      <c r="K3724" s="75">
        <f t="shared" si="234"/>
        <v>5.8609414630604733E-5</v>
      </c>
      <c r="L3724" s="290"/>
      <c r="Q3724" s="288"/>
      <c r="R3724" s="291"/>
    </row>
    <row r="3725" spans="1:18" s="287" customFormat="1" ht="16.149999999999999" customHeight="1" x14ac:dyDescent="0.25">
      <c r="A3725" s="9" t="s">
        <v>192</v>
      </c>
      <c r="B3725" s="7">
        <v>2019</v>
      </c>
      <c r="C3725" s="296" t="s">
        <v>64</v>
      </c>
      <c r="D3725" s="307">
        <v>2011</v>
      </c>
      <c r="E3725" s="307" t="s">
        <v>194</v>
      </c>
      <c r="F3725" s="65">
        <f t="shared" si="235"/>
        <v>8</v>
      </c>
      <c r="G3725" s="66" t="str">
        <f t="shared" si="236"/>
        <v>2010-12</v>
      </c>
      <c r="H3725" s="67" t="str">
        <f t="shared" si="233"/>
        <v>2019-T6 CAIRP Small-8</v>
      </c>
      <c r="I3725" s="302">
        <v>4.7159081430424598E-5</v>
      </c>
      <c r="J3725" s="305">
        <f>VLOOKUP(H3725,T6_ReductionFactor!$G$10:$H$2922,2,FALSE)</f>
        <v>0.83890457615098657</v>
      </c>
      <c r="K3725" s="75">
        <f t="shared" si="234"/>
        <v>3.956196921906021E-5</v>
      </c>
      <c r="L3725" s="290"/>
      <c r="Q3725" s="288"/>
      <c r="R3725" s="291"/>
    </row>
    <row r="3726" spans="1:18" s="287" customFormat="1" ht="16.149999999999999" customHeight="1" x14ac:dyDescent="0.25">
      <c r="A3726" s="9" t="s">
        <v>192</v>
      </c>
      <c r="B3726" s="7">
        <v>2019</v>
      </c>
      <c r="C3726" s="296" t="s">
        <v>64</v>
      </c>
      <c r="D3726" s="307">
        <v>2010</v>
      </c>
      <c r="E3726" s="307" t="s">
        <v>194</v>
      </c>
      <c r="F3726" s="65">
        <f t="shared" si="235"/>
        <v>9</v>
      </c>
      <c r="G3726" s="66" t="str">
        <f t="shared" si="236"/>
        <v>2007-09</v>
      </c>
      <c r="H3726" s="67" t="str">
        <f t="shared" si="233"/>
        <v>2019-T6 CAIRP Small-9</v>
      </c>
      <c r="I3726" s="302">
        <v>2.0202860516290501E-5</v>
      </c>
      <c r="J3726" s="305">
        <f>VLOOKUP(H3726,T6_ReductionFactor!$G$10:$H$2922,2,FALSE)</f>
        <v>0.84964110805283766</v>
      </c>
      <c r="K3726" s="75">
        <f t="shared" si="234"/>
        <v>1.7165180794897986E-5</v>
      </c>
      <c r="L3726" s="290"/>
      <c r="Q3726" s="288"/>
      <c r="R3726" s="291"/>
    </row>
    <row r="3727" spans="1:18" s="287" customFormat="1" ht="16.149999999999999" customHeight="1" x14ac:dyDescent="0.25">
      <c r="A3727" s="9" t="s">
        <v>192</v>
      </c>
      <c r="B3727" s="7">
        <v>2019</v>
      </c>
      <c r="C3727" s="296" t="s">
        <v>64</v>
      </c>
      <c r="D3727" s="307">
        <v>2009</v>
      </c>
      <c r="E3727" s="307" t="s">
        <v>194</v>
      </c>
      <c r="F3727" s="65">
        <f t="shared" si="235"/>
        <v>10</v>
      </c>
      <c r="G3727" s="66" t="str">
        <f t="shared" si="236"/>
        <v>2007-09</v>
      </c>
      <c r="H3727" s="67" t="str">
        <f t="shared" si="233"/>
        <v>2019-T6 CAIRP Small-10</v>
      </c>
      <c r="I3727" s="302">
        <v>2.00204988339845E-5</v>
      </c>
      <c r="J3727" s="305">
        <f>VLOOKUP(H3727,T6_ReductionFactor!$G$10:$H$2922,2,FALSE)</f>
        <v>0.84485395512120764</v>
      </c>
      <c r="K3727" s="75">
        <f t="shared" si="234"/>
        <v>1.691439762339133E-5</v>
      </c>
      <c r="L3727" s="290"/>
      <c r="Q3727" s="288"/>
      <c r="R3727" s="291"/>
    </row>
    <row r="3728" spans="1:18" s="287" customFormat="1" ht="16.149999999999999" customHeight="1" x14ac:dyDescent="0.25">
      <c r="A3728" s="9" t="s">
        <v>192</v>
      </c>
      <c r="B3728" s="7">
        <v>2019</v>
      </c>
      <c r="C3728" s="296" t="s">
        <v>64</v>
      </c>
      <c r="D3728" s="307">
        <v>2008</v>
      </c>
      <c r="E3728" s="307" t="s">
        <v>194</v>
      </c>
      <c r="F3728" s="65">
        <f t="shared" si="235"/>
        <v>11</v>
      </c>
      <c r="G3728" s="66" t="str">
        <f t="shared" si="236"/>
        <v>2007-09</v>
      </c>
      <c r="H3728" s="67" t="str">
        <f t="shared" si="233"/>
        <v>2019-T6 CAIRP Small-11</v>
      </c>
      <c r="I3728" s="302">
        <v>7.2034749830286005E-5</v>
      </c>
      <c r="J3728" s="305">
        <f>VLOOKUP(H3728,T6_ReductionFactor!$G$10:$H$2922,2,FALSE)</f>
        <v>0.84069100393942331</v>
      </c>
      <c r="K3728" s="75">
        <f t="shared" si="234"/>
        <v>6.0558966153348343E-5</v>
      </c>
      <c r="L3728" s="290"/>
      <c r="Q3728" s="288"/>
      <c r="R3728" s="291"/>
    </row>
    <row r="3729" spans="1:18" s="287" customFormat="1" ht="16.149999999999999" customHeight="1" x14ac:dyDescent="0.25">
      <c r="A3729" s="9" t="s">
        <v>192</v>
      </c>
      <c r="B3729" s="7">
        <v>2019</v>
      </c>
      <c r="C3729" s="296" t="s">
        <v>64</v>
      </c>
      <c r="D3729" s="307">
        <v>2007</v>
      </c>
      <c r="E3729" s="307" t="s">
        <v>194</v>
      </c>
      <c r="F3729" s="65">
        <f t="shared" si="235"/>
        <v>12</v>
      </c>
      <c r="G3729" s="66" t="str">
        <f t="shared" si="236"/>
        <v>1997-06</v>
      </c>
      <c r="H3729" s="67" t="str">
        <f t="shared" si="233"/>
        <v>2019-T6 CAIRP Small-12</v>
      </c>
      <c r="I3729" s="302">
        <v>9.2234989692920901E-4</v>
      </c>
      <c r="J3729" s="305">
        <f>VLOOKUP(H3729,T6_ReductionFactor!$G$10:$H$2922,2,FALSE)</f>
        <v>0.90255370469472185</v>
      </c>
      <c r="K3729" s="75">
        <f t="shared" si="234"/>
        <v>8.3247031649825239E-4</v>
      </c>
      <c r="L3729" s="290"/>
      <c r="Q3729" s="288"/>
      <c r="R3729" s="291"/>
    </row>
    <row r="3730" spans="1:18" s="287" customFormat="1" ht="16.149999999999999" customHeight="1" x14ac:dyDescent="0.25">
      <c r="A3730" s="9" t="s">
        <v>192</v>
      </c>
      <c r="B3730" s="7">
        <v>2019</v>
      </c>
      <c r="C3730" s="296" t="s">
        <v>64</v>
      </c>
      <c r="D3730" s="307">
        <v>2006</v>
      </c>
      <c r="E3730" s="307" t="s">
        <v>194</v>
      </c>
      <c r="F3730" s="65">
        <f t="shared" si="235"/>
        <v>13</v>
      </c>
      <c r="G3730" s="66" t="str">
        <f t="shared" si="236"/>
        <v>1997-06</v>
      </c>
      <c r="H3730" s="67" t="str">
        <f t="shared" si="233"/>
        <v>2019-T6 CAIRP Small-13</v>
      </c>
      <c r="I3730" s="302">
        <v>1.16797028315014E-3</v>
      </c>
      <c r="J3730" s="305">
        <f>VLOOKUP(H3730,T6_ReductionFactor!$G$10:$H$2922,2,FALSE)</f>
        <v>0.90026800668364515</v>
      </c>
      <c r="K3730" s="75">
        <f t="shared" si="234"/>
        <v>1.0514862786773092E-3</v>
      </c>
      <c r="L3730" s="290"/>
      <c r="Q3730" s="288"/>
      <c r="R3730" s="291"/>
    </row>
    <row r="3731" spans="1:18" s="287" customFormat="1" ht="16.149999999999999" customHeight="1" x14ac:dyDescent="0.25">
      <c r="A3731" s="9" t="s">
        <v>192</v>
      </c>
      <c r="B3731" s="7">
        <v>2019</v>
      </c>
      <c r="C3731" s="296" t="s">
        <v>64</v>
      </c>
      <c r="D3731" s="307">
        <v>2005</v>
      </c>
      <c r="E3731" s="307" t="s">
        <v>194</v>
      </c>
      <c r="F3731" s="65">
        <f t="shared" si="235"/>
        <v>14</v>
      </c>
      <c r="G3731" s="66" t="str">
        <f t="shared" si="236"/>
        <v>1997-06</v>
      </c>
      <c r="H3731" s="67" t="str">
        <f t="shared" si="233"/>
        <v>2019-T6 CAIRP Small-14</v>
      </c>
      <c r="I3731" s="302">
        <v>5.5231739289644398E-4</v>
      </c>
      <c r="J3731" s="305">
        <f>VLOOKUP(H3731,T6_ReductionFactor!$G$10:$H$2922,2,FALSE)</f>
        <v>0.89829815478764208</v>
      </c>
      <c r="K3731" s="75">
        <f t="shared" si="234"/>
        <v>4.9614569489599678E-4</v>
      </c>
      <c r="L3731" s="290"/>
      <c r="Q3731" s="288"/>
      <c r="R3731" s="291"/>
    </row>
    <row r="3732" spans="1:18" s="287" customFormat="1" ht="16.149999999999999" customHeight="1" x14ac:dyDescent="0.25">
      <c r="A3732" s="9" t="s">
        <v>192</v>
      </c>
      <c r="B3732" s="7">
        <v>2019</v>
      </c>
      <c r="C3732" s="296" t="s">
        <v>64</v>
      </c>
      <c r="D3732" s="307">
        <v>2004</v>
      </c>
      <c r="E3732" s="307" t="s">
        <v>194</v>
      </c>
      <c r="F3732" s="65">
        <f t="shared" si="235"/>
        <v>15</v>
      </c>
      <c r="G3732" s="66" t="str">
        <f t="shared" si="236"/>
        <v>1997-06</v>
      </c>
      <c r="H3732" s="67" t="str">
        <f t="shared" si="233"/>
        <v>2019-T6 CAIRP Small-15</v>
      </c>
      <c r="I3732" s="302">
        <v>3.43390329150701E-4</v>
      </c>
      <c r="J3732" s="305">
        <f>VLOOKUP(H3732,T6_ReductionFactor!$G$10:$H$2922,2,FALSE)</f>
        <v>0.89666022112706922</v>
      </c>
      <c r="K3732" s="75">
        <f t="shared" si="234"/>
        <v>3.0790444846916465E-4</v>
      </c>
      <c r="L3732" s="290"/>
      <c r="Q3732" s="288"/>
      <c r="R3732" s="291"/>
    </row>
    <row r="3733" spans="1:18" s="287" customFormat="1" ht="16.149999999999999" customHeight="1" x14ac:dyDescent="0.25">
      <c r="A3733" s="9" t="s">
        <v>192</v>
      </c>
      <c r="B3733" s="7">
        <v>2019</v>
      </c>
      <c r="C3733" s="296" t="s">
        <v>64</v>
      </c>
      <c r="D3733" s="307">
        <v>2003</v>
      </c>
      <c r="E3733" s="307" t="s">
        <v>194</v>
      </c>
      <c r="F3733" s="65">
        <f t="shared" si="235"/>
        <v>16</v>
      </c>
      <c r="G3733" s="66" t="str">
        <f t="shared" si="236"/>
        <v>1997-06</v>
      </c>
      <c r="H3733" s="67" t="str">
        <f t="shared" si="233"/>
        <v>2019-T6 CAIRP Small-16</v>
      </c>
      <c r="I3733" s="302">
        <v>1.3211280453667701E-4</v>
      </c>
      <c r="J3733" s="305">
        <f>VLOOKUP(H3733,T6_ReductionFactor!$G$10:$H$2922,2,FALSE)</f>
        <v>0.93825671216880668</v>
      </c>
      <c r="K3733" s="75">
        <f t="shared" si="234"/>
        <v>1.2395572561998278E-4</v>
      </c>
      <c r="L3733" s="290"/>
      <c r="Q3733" s="288"/>
      <c r="R3733" s="291"/>
    </row>
    <row r="3734" spans="1:18" s="287" customFormat="1" ht="16.149999999999999" customHeight="1" x14ac:dyDescent="0.25">
      <c r="A3734" s="9" t="s">
        <v>192</v>
      </c>
      <c r="B3734" s="7">
        <v>2019</v>
      </c>
      <c r="C3734" s="296" t="s">
        <v>64</v>
      </c>
      <c r="D3734" s="307">
        <v>2002</v>
      </c>
      <c r="E3734" s="307" t="s">
        <v>194</v>
      </c>
      <c r="F3734" s="65">
        <f t="shared" si="235"/>
        <v>17</v>
      </c>
      <c r="G3734" s="66" t="str">
        <f t="shared" si="236"/>
        <v>1997-06</v>
      </c>
      <c r="H3734" s="67" t="str">
        <f t="shared" si="233"/>
        <v>2019-T6 CAIRP Small-17</v>
      </c>
      <c r="I3734" s="302">
        <v>1.1934454572283501E-4</v>
      </c>
      <c r="J3734" s="305">
        <f>VLOOKUP(H3734,T6_ReductionFactor!$G$10:$H$2922,2,FALSE)</f>
        <v>0.93743508343190551</v>
      </c>
      <c r="K3734" s="75">
        <f t="shared" si="234"/>
        <v>1.1187776417682869E-4</v>
      </c>
      <c r="L3734" s="290"/>
      <c r="Q3734" s="288"/>
      <c r="R3734" s="291"/>
    </row>
    <row r="3735" spans="1:18" s="287" customFormat="1" ht="16.149999999999999" customHeight="1" x14ac:dyDescent="0.25">
      <c r="A3735" s="9" t="s">
        <v>192</v>
      </c>
      <c r="B3735" s="7">
        <v>2019</v>
      </c>
      <c r="C3735" s="296" t="s">
        <v>64</v>
      </c>
      <c r="D3735" s="307">
        <v>2001</v>
      </c>
      <c r="E3735" s="307" t="s">
        <v>194</v>
      </c>
      <c r="F3735" s="65">
        <f t="shared" si="235"/>
        <v>18</v>
      </c>
      <c r="G3735" s="66" t="str">
        <f t="shared" si="236"/>
        <v>1997-06</v>
      </c>
      <c r="H3735" s="67" t="str">
        <f t="shared" si="233"/>
        <v>2019-T6 CAIRP Small-18</v>
      </c>
      <c r="I3735" s="302">
        <v>1.3923381200948499E-4</v>
      </c>
      <c r="J3735" s="305">
        <f>VLOOKUP(H3735,T6_ReductionFactor!$G$10:$H$2922,2,FALSE)</f>
        <v>0.93664839288394974</v>
      </c>
      <c r="K3735" s="75">
        <f t="shared" si="234"/>
        <v>1.304131262537901E-4</v>
      </c>
      <c r="L3735" s="290"/>
      <c r="Q3735" s="288"/>
      <c r="R3735" s="291"/>
    </row>
    <row r="3736" spans="1:18" s="287" customFormat="1" ht="16.149999999999999" customHeight="1" x14ac:dyDescent="0.25">
      <c r="A3736" s="9" t="s">
        <v>192</v>
      </c>
      <c r="B3736" s="7">
        <v>2019</v>
      </c>
      <c r="C3736" s="296" t="s">
        <v>64</v>
      </c>
      <c r="D3736" s="307">
        <v>2000</v>
      </c>
      <c r="E3736" s="307" t="s">
        <v>194</v>
      </c>
      <c r="F3736" s="65">
        <f t="shared" si="235"/>
        <v>19</v>
      </c>
      <c r="G3736" s="66" t="str">
        <f t="shared" si="236"/>
        <v>1997-06</v>
      </c>
      <c r="H3736" s="67" t="str">
        <f t="shared" si="233"/>
        <v>2019-T6 CAIRP Small-19</v>
      </c>
      <c r="I3736" s="302">
        <v>1.72343018073412E-4</v>
      </c>
      <c r="J3736" s="305">
        <f>VLOOKUP(H3736,T6_ReductionFactor!$G$10:$H$2922,2,FALSE)</f>
        <v>0.93589515161515369</v>
      </c>
      <c r="K3736" s="75">
        <f t="shared" si="234"/>
        <v>1.6129499502962909E-4</v>
      </c>
      <c r="L3736" s="290"/>
      <c r="Q3736" s="288"/>
      <c r="R3736" s="291"/>
    </row>
    <row r="3737" spans="1:18" s="287" customFormat="1" ht="16.149999999999999" customHeight="1" x14ac:dyDescent="0.25">
      <c r="A3737" s="9" t="s">
        <v>192</v>
      </c>
      <c r="B3737" s="7">
        <v>2019</v>
      </c>
      <c r="C3737" s="296" t="s">
        <v>64</v>
      </c>
      <c r="D3737" s="307">
        <v>1999</v>
      </c>
      <c r="E3737" s="307" t="s">
        <v>194</v>
      </c>
      <c r="F3737" s="65">
        <f t="shared" si="235"/>
        <v>20</v>
      </c>
      <c r="G3737" s="66" t="str">
        <f t="shared" si="236"/>
        <v>1997-06</v>
      </c>
      <c r="H3737" s="67" t="str">
        <f t="shared" si="233"/>
        <v>2019-T6 CAIRP Small-20</v>
      </c>
      <c r="I3737" s="302">
        <v>1.5596971807076E-4</v>
      </c>
      <c r="J3737" s="305">
        <f>VLOOKUP(H3737,T6_ReductionFactor!$G$10:$H$2922,2,FALSE)</f>
        <v>0.935174336095424</v>
      </c>
      <c r="K3737" s="75">
        <f t="shared" si="234"/>
        <v>1.4585887754781343E-4</v>
      </c>
      <c r="L3737" s="290"/>
      <c r="Q3737" s="288"/>
      <c r="R3737" s="291"/>
    </row>
    <row r="3738" spans="1:18" s="287" customFormat="1" ht="16.149999999999999" customHeight="1" x14ac:dyDescent="0.25">
      <c r="A3738" s="9" t="s">
        <v>192</v>
      </c>
      <c r="B3738" s="7">
        <v>2019</v>
      </c>
      <c r="C3738" s="296" t="s">
        <v>64</v>
      </c>
      <c r="D3738" s="307">
        <v>1998</v>
      </c>
      <c r="E3738" s="307" t="s">
        <v>194</v>
      </c>
      <c r="F3738" s="65">
        <f t="shared" si="235"/>
        <v>21</v>
      </c>
      <c r="G3738" s="66" t="str">
        <f t="shared" si="236"/>
        <v>1997-06</v>
      </c>
      <c r="H3738" s="67" t="str">
        <f t="shared" si="233"/>
        <v>2019-T6 CAIRP Small-21</v>
      </c>
      <c r="I3738" s="302">
        <v>6.08078708155433E-5</v>
      </c>
      <c r="J3738" s="305">
        <f>VLOOKUP(H3738,T6_ReductionFactor!$G$10:$H$2922,2,FALSE)</f>
        <v>0.93448525518029601</v>
      </c>
      <c r="K3738" s="75">
        <f t="shared" si="234"/>
        <v>5.6824058676033457E-5</v>
      </c>
      <c r="L3738" s="290"/>
      <c r="Q3738" s="288"/>
      <c r="R3738" s="291"/>
    </row>
    <row r="3739" spans="1:18" s="287" customFormat="1" ht="16.149999999999999" customHeight="1" x14ac:dyDescent="0.25">
      <c r="A3739" s="9" t="s">
        <v>192</v>
      </c>
      <c r="B3739" s="7">
        <v>2019</v>
      </c>
      <c r="C3739" s="296" t="s">
        <v>65</v>
      </c>
      <c r="D3739" s="307">
        <v>2020</v>
      </c>
      <c r="E3739" s="307" t="s">
        <v>194</v>
      </c>
      <c r="F3739" s="65">
        <f t="shared" si="235"/>
        <v>-1</v>
      </c>
      <c r="G3739" s="66" t="str">
        <f t="shared" si="236"/>
        <v>2013+</v>
      </c>
      <c r="H3739" s="67" t="str">
        <f t="shared" si="233"/>
        <v>2019-T6 Instate Construction Heavy--1</v>
      </c>
      <c r="I3739" s="302">
        <v>1.79310576731185E-5</v>
      </c>
      <c r="J3739" s="305">
        <f>VLOOKUP(H3739,T6_ReductionFactor!$G$10:$H$2922,2,FALSE)</f>
        <v>1</v>
      </c>
      <c r="K3739" s="75">
        <f t="shared" si="234"/>
        <v>1.79310576731185E-5</v>
      </c>
      <c r="L3739" s="290"/>
      <c r="Q3739" s="288"/>
      <c r="R3739" s="291"/>
    </row>
    <row r="3740" spans="1:18" s="287" customFormat="1" ht="16.149999999999999" customHeight="1" x14ac:dyDescent="0.25">
      <c r="A3740" s="9" t="s">
        <v>192</v>
      </c>
      <c r="B3740" s="7">
        <v>2019</v>
      </c>
      <c r="C3740" s="296" t="s">
        <v>65</v>
      </c>
      <c r="D3740" s="307">
        <v>2019</v>
      </c>
      <c r="E3740" s="307" t="s">
        <v>194</v>
      </c>
      <c r="F3740" s="65">
        <f t="shared" si="235"/>
        <v>0</v>
      </c>
      <c r="G3740" s="66" t="str">
        <f t="shared" si="236"/>
        <v>2013+</v>
      </c>
      <c r="H3740" s="67" t="str">
        <f t="shared" si="233"/>
        <v>2019-T6 Instate Construction Heavy-0</v>
      </c>
      <c r="I3740" s="302">
        <v>1.93330242308229E-4</v>
      </c>
      <c r="J3740" s="305">
        <f>VLOOKUP(H3740,T6_ReductionFactor!$G$10:$H$2922,2,FALSE)</f>
        <v>0.96221830295846311</v>
      </c>
      <c r="K3740" s="75">
        <f t="shared" si="234"/>
        <v>1.8602589766437258E-4</v>
      </c>
      <c r="L3740" s="290"/>
      <c r="Q3740" s="288"/>
      <c r="R3740" s="291"/>
    </row>
    <row r="3741" spans="1:18" s="287" customFormat="1" ht="16.149999999999999" customHeight="1" x14ac:dyDescent="0.25">
      <c r="A3741" s="9" t="s">
        <v>192</v>
      </c>
      <c r="B3741" s="7">
        <v>2019</v>
      </c>
      <c r="C3741" s="296" t="s">
        <v>65</v>
      </c>
      <c r="D3741" s="307">
        <v>2018</v>
      </c>
      <c r="E3741" s="307" t="s">
        <v>194</v>
      </c>
      <c r="F3741" s="65">
        <f t="shared" si="235"/>
        <v>1</v>
      </c>
      <c r="G3741" s="66" t="str">
        <f t="shared" si="236"/>
        <v>2013+</v>
      </c>
      <c r="H3741" s="67" t="str">
        <f t="shared" si="233"/>
        <v>2019-T6 Instate Construction Heavy-1</v>
      </c>
      <c r="I3741" s="302">
        <v>2.8918613869113402E-4</v>
      </c>
      <c r="J3741" s="305">
        <f>VLOOKUP(H3741,T6_ReductionFactor!$G$10:$H$2922,2,FALSE)</f>
        <v>0.93506943513278074</v>
      </c>
      <c r="K3741" s="75">
        <f t="shared" si="234"/>
        <v>2.7040911935414868E-4</v>
      </c>
      <c r="L3741" s="290"/>
      <c r="Q3741" s="288"/>
      <c r="R3741" s="291"/>
    </row>
    <row r="3742" spans="1:18" s="287" customFormat="1" ht="16.149999999999999" customHeight="1" x14ac:dyDescent="0.25">
      <c r="A3742" s="9" t="s">
        <v>192</v>
      </c>
      <c r="B3742" s="7">
        <v>2019</v>
      </c>
      <c r="C3742" s="296" t="s">
        <v>65</v>
      </c>
      <c r="D3742" s="307">
        <v>2017</v>
      </c>
      <c r="E3742" s="307" t="s">
        <v>194</v>
      </c>
      <c r="F3742" s="65">
        <f t="shared" si="235"/>
        <v>2</v>
      </c>
      <c r="G3742" s="66" t="str">
        <f t="shared" si="236"/>
        <v>2013+</v>
      </c>
      <c r="H3742" s="67" t="str">
        <f t="shared" si="233"/>
        <v>2019-T6 Instate Construction Heavy-2</v>
      </c>
      <c r="I3742" s="302">
        <v>2.9702378055951502E-4</v>
      </c>
      <c r="J3742" s="305">
        <f>VLOOKUP(H3742,T6_ReductionFactor!$G$10:$H$2922,2,FALSE)</f>
        <v>0.91454100243993741</v>
      </c>
      <c r="K3742" s="75">
        <f t="shared" si="234"/>
        <v>2.7164042602139884E-4</v>
      </c>
      <c r="L3742" s="290"/>
      <c r="Q3742" s="288"/>
      <c r="R3742" s="291"/>
    </row>
    <row r="3743" spans="1:18" s="287" customFormat="1" ht="16.149999999999999" customHeight="1" x14ac:dyDescent="0.25">
      <c r="A3743" s="9" t="s">
        <v>192</v>
      </c>
      <c r="B3743" s="7">
        <v>2019</v>
      </c>
      <c r="C3743" s="296" t="s">
        <v>65</v>
      </c>
      <c r="D3743" s="307">
        <v>2016</v>
      </c>
      <c r="E3743" s="307" t="s">
        <v>194</v>
      </c>
      <c r="F3743" s="65">
        <f t="shared" si="235"/>
        <v>3</v>
      </c>
      <c r="G3743" s="66" t="str">
        <f t="shared" si="236"/>
        <v>2013+</v>
      </c>
      <c r="H3743" s="67" t="str">
        <f t="shared" si="233"/>
        <v>2019-T6 Instate Construction Heavy-3</v>
      </c>
      <c r="I3743" s="302">
        <v>3.06423391269027E-4</v>
      </c>
      <c r="J3743" s="305">
        <f>VLOOKUP(H3743,T6_ReductionFactor!$G$10:$H$2922,2,FALSE)</f>
        <v>0.89879909874122099</v>
      </c>
      <c r="K3743" s="75">
        <f t="shared" si="234"/>
        <v>2.7541306790583001E-4</v>
      </c>
      <c r="L3743" s="290"/>
      <c r="Q3743" s="288"/>
      <c r="R3743" s="291"/>
    </row>
    <row r="3744" spans="1:18" s="287" customFormat="1" ht="16.149999999999999" customHeight="1" x14ac:dyDescent="0.25">
      <c r="A3744" s="9" t="s">
        <v>192</v>
      </c>
      <c r="B3744" s="7">
        <v>2019</v>
      </c>
      <c r="C3744" s="296" t="s">
        <v>65</v>
      </c>
      <c r="D3744" s="307">
        <v>2015</v>
      </c>
      <c r="E3744" s="307" t="s">
        <v>194</v>
      </c>
      <c r="F3744" s="65">
        <f t="shared" si="235"/>
        <v>4</v>
      </c>
      <c r="G3744" s="66" t="str">
        <f t="shared" si="236"/>
        <v>2013+</v>
      </c>
      <c r="H3744" s="67" t="str">
        <f t="shared" si="233"/>
        <v>2019-T6 Instate Construction Heavy-4</v>
      </c>
      <c r="I3744" s="302">
        <v>2.8916566639870101E-4</v>
      </c>
      <c r="J3744" s="305">
        <f>VLOOKUP(H3744,T6_ReductionFactor!$G$10:$H$2922,2,FALSE)</f>
        <v>0.88653192747974929</v>
      </c>
      <c r="K3744" s="75">
        <f t="shared" si="234"/>
        <v>2.563545955934066E-4</v>
      </c>
      <c r="L3744" s="290"/>
      <c r="Q3744" s="288"/>
      <c r="R3744" s="291"/>
    </row>
    <row r="3745" spans="1:18" s="287" customFormat="1" ht="16.149999999999999" customHeight="1" x14ac:dyDescent="0.25">
      <c r="A3745" s="9" t="s">
        <v>192</v>
      </c>
      <c r="B3745" s="7">
        <v>2019</v>
      </c>
      <c r="C3745" s="296" t="s">
        <v>65</v>
      </c>
      <c r="D3745" s="307">
        <v>2014</v>
      </c>
      <c r="E3745" s="307" t="s">
        <v>194</v>
      </c>
      <c r="F3745" s="65">
        <f t="shared" si="235"/>
        <v>5</v>
      </c>
      <c r="G3745" s="66" t="str">
        <f t="shared" si="236"/>
        <v>2013+</v>
      </c>
      <c r="H3745" s="67" t="str">
        <f t="shared" si="233"/>
        <v>2019-T6 Instate Construction Heavy-5</v>
      </c>
      <c r="I3745" s="302">
        <v>2.8475851466438102E-4</v>
      </c>
      <c r="J3745" s="305">
        <f>VLOOKUP(H3745,T6_ReductionFactor!$G$10:$H$2922,2,FALSE)</f>
        <v>0.87681465578346118</v>
      </c>
      <c r="K3745" s="75">
        <f t="shared" si="234"/>
        <v>2.4968043901685895E-4</v>
      </c>
      <c r="L3745" s="290"/>
      <c r="Q3745" s="288"/>
      <c r="R3745" s="291"/>
    </row>
    <row r="3746" spans="1:18" s="287" customFormat="1" ht="16.149999999999999" customHeight="1" x14ac:dyDescent="0.25">
      <c r="A3746" s="9" t="s">
        <v>192</v>
      </c>
      <c r="B3746" s="7">
        <v>2019</v>
      </c>
      <c r="C3746" s="296" t="s">
        <v>65</v>
      </c>
      <c r="D3746" s="307">
        <v>2013</v>
      </c>
      <c r="E3746" s="307" t="s">
        <v>194</v>
      </c>
      <c r="F3746" s="65">
        <f t="shared" si="235"/>
        <v>6</v>
      </c>
      <c r="G3746" s="66" t="str">
        <f t="shared" si="236"/>
        <v>2010-12</v>
      </c>
      <c r="H3746" s="67" t="str">
        <f t="shared" si="233"/>
        <v>2019-T6 Instate Construction Heavy-6</v>
      </c>
      <c r="I3746" s="302">
        <v>4.03090851364632E-4</v>
      </c>
      <c r="J3746" s="305">
        <f>VLOOKUP(H3746,T6_ReductionFactor!$G$10:$H$2922,2,FALSE)</f>
        <v>0.84900159356558103</v>
      </c>
      <c r="K3746" s="75">
        <f t="shared" si="234"/>
        <v>3.422247751602793E-4</v>
      </c>
      <c r="L3746" s="290"/>
      <c r="Q3746" s="288"/>
      <c r="R3746" s="291"/>
    </row>
    <row r="3747" spans="1:18" s="287" customFormat="1" ht="16.149999999999999" customHeight="1" x14ac:dyDescent="0.25">
      <c r="A3747" s="9" t="s">
        <v>192</v>
      </c>
      <c r="B3747" s="7">
        <v>2019</v>
      </c>
      <c r="C3747" s="296" t="s">
        <v>65</v>
      </c>
      <c r="D3747" s="307">
        <v>2012</v>
      </c>
      <c r="E3747" s="307" t="s">
        <v>194</v>
      </c>
      <c r="F3747" s="65">
        <f t="shared" si="235"/>
        <v>7</v>
      </c>
      <c r="G3747" s="66" t="str">
        <f t="shared" si="236"/>
        <v>2010-12</v>
      </c>
      <c r="H3747" s="67" t="str">
        <f t="shared" si="233"/>
        <v>2019-T6 Instate Construction Heavy-7</v>
      </c>
      <c r="I3747" s="302">
        <v>5.5880884140928604E-4</v>
      </c>
      <c r="J3747" s="305">
        <f>VLOOKUP(H3747,T6_ReductionFactor!$G$10:$H$2922,2,FALSE)</f>
        <v>0.84343254651302646</v>
      </c>
      <c r="K3747" s="75">
        <f t="shared" si="234"/>
        <v>4.7131756412382807E-4</v>
      </c>
      <c r="L3747" s="290"/>
      <c r="Q3747" s="288"/>
      <c r="R3747" s="291"/>
    </row>
    <row r="3748" spans="1:18" s="287" customFormat="1" ht="16.149999999999999" customHeight="1" x14ac:dyDescent="0.25">
      <c r="A3748" s="9" t="s">
        <v>192</v>
      </c>
      <c r="B3748" s="7">
        <v>2019</v>
      </c>
      <c r="C3748" s="296" t="s">
        <v>65</v>
      </c>
      <c r="D3748" s="307">
        <v>2011</v>
      </c>
      <c r="E3748" s="307" t="s">
        <v>194</v>
      </c>
      <c r="F3748" s="65">
        <f t="shared" si="235"/>
        <v>8</v>
      </c>
      <c r="G3748" s="66" t="str">
        <f t="shared" si="236"/>
        <v>2010-12</v>
      </c>
      <c r="H3748" s="67" t="str">
        <f t="shared" si="233"/>
        <v>2019-T6 Instate Construction Heavy-8</v>
      </c>
      <c r="I3748" s="302">
        <v>4.6317025095562802E-4</v>
      </c>
      <c r="J3748" s="305">
        <f>VLOOKUP(H3748,T6_ReductionFactor!$G$10:$H$2922,2,FALSE)</f>
        <v>0.83890457615098657</v>
      </c>
      <c r="K3748" s="75">
        <f t="shared" si="234"/>
        <v>3.8855564306367719E-4</v>
      </c>
      <c r="L3748" s="290"/>
      <c r="Q3748" s="288"/>
      <c r="R3748" s="291"/>
    </row>
    <row r="3749" spans="1:18" s="287" customFormat="1" ht="16.149999999999999" customHeight="1" x14ac:dyDescent="0.25">
      <c r="A3749" s="9" t="s">
        <v>192</v>
      </c>
      <c r="B3749" s="7">
        <v>2019</v>
      </c>
      <c r="C3749" s="296" t="s">
        <v>65</v>
      </c>
      <c r="D3749" s="307">
        <v>2010</v>
      </c>
      <c r="E3749" s="307" t="s">
        <v>194</v>
      </c>
      <c r="F3749" s="65">
        <f t="shared" si="235"/>
        <v>9</v>
      </c>
      <c r="G3749" s="66" t="str">
        <f t="shared" si="236"/>
        <v>2007-09</v>
      </c>
      <c r="H3749" s="67" t="str">
        <f t="shared" si="233"/>
        <v>2019-T6 Instate Construction Heavy-9</v>
      </c>
      <c r="I3749" s="302">
        <v>5.1758515907570496E-4</v>
      </c>
      <c r="J3749" s="305">
        <f>VLOOKUP(H3749,T6_ReductionFactor!$G$10:$H$2922,2,FALSE)</f>
        <v>0.84964110805283766</v>
      </c>
      <c r="K3749" s="75">
        <f t="shared" si="234"/>
        <v>4.3976162806878621E-4</v>
      </c>
      <c r="L3749" s="290"/>
      <c r="Q3749" s="288"/>
      <c r="R3749" s="291"/>
    </row>
    <row r="3750" spans="1:18" s="287" customFormat="1" ht="16.149999999999999" customHeight="1" x14ac:dyDescent="0.25">
      <c r="A3750" s="9" t="s">
        <v>192</v>
      </c>
      <c r="B3750" s="7">
        <v>2019</v>
      </c>
      <c r="C3750" s="296" t="s">
        <v>65</v>
      </c>
      <c r="D3750" s="307">
        <v>2009</v>
      </c>
      <c r="E3750" s="307" t="s">
        <v>194</v>
      </c>
      <c r="F3750" s="65">
        <f t="shared" si="235"/>
        <v>10</v>
      </c>
      <c r="G3750" s="66" t="str">
        <f t="shared" si="236"/>
        <v>2007-09</v>
      </c>
      <c r="H3750" s="67" t="str">
        <f t="shared" si="233"/>
        <v>2019-T6 Instate Construction Heavy-10</v>
      </c>
      <c r="I3750" s="302">
        <v>6.3002303933955002E-4</v>
      </c>
      <c r="J3750" s="305">
        <f>VLOOKUP(H3750,T6_ReductionFactor!$G$10:$H$2922,2,FALSE)</f>
        <v>0.84485395512120764</v>
      </c>
      <c r="K3750" s="75">
        <f t="shared" si="234"/>
        <v>5.32277456603503E-4</v>
      </c>
      <c r="L3750" s="290"/>
      <c r="Q3750" s="288"/>
      <c r="R3750" s="291"/>
    </row>
    <row r="3751" spans="1:18" s="287" customFormat="1" ht="16.149999999999999" customHeight="1" x14ac:dyDescent="0.25">
      <c r="A3751" s="9" t="s">
        <v>192</v>
      </c>
      <c r="B3751" s="7">
        <v>2019</v>
      </c>
      <c r="C3751" s="296" t="s">
        <v>65</v>
      </c>
      <c r="D3751" s="307">
        <v>2008</v>
      </c>
      <c r="E3751" s="307" t="s">
        <v>194</v>
      </c>
      <c r="F3751" s="65">
        <f t="shared" si="235"/>
        <v>11</v>
      </c>
      <c r="G3751" s="66" t="str">
        <f t="shared" si="236"/>
        <v>2007-09</v>
      </c>
      <c r="H3751" s="67" t="str">
        <f t="shared" si="233"/>
        <v>2019-T6 Instate Construction Heavy-11</v>
      </c>
      <c r="I3751" s="302">
        <v>1.49949185266243E-3</v>
      </c>
      <c r="J3751" s="305">
        <f>VLOOKUP(H3751,T6_ReductionFactor!$G$10:$H$2922,2,FALSE)</f>
        <v>0.84069100393942331</v>
      </c>
      <c r="K3751" s="75">
        <f t="shared" si="234"/>
        <v>1.260609311013764E-3</v>
      </c>
      <c r="L3751" s="290"/>
      <c r="Q3751" s="288"/>
      <c r="R3751" s="291"/>
    </row>
    <row r="3752" spans="1:18" s="287" customFormat="1" ht="16.149999999999999" customHeight="1" x14ac:dyDescent="0.25">
      <c r="A3752" s="9" t="s">
        <v>192</v>
      </c>
      <c r="B3752" s="7">
        <v>2019</v>
      </c>
      <c r="C3752" s="296" t="s">
        <v>65</v>
      </c>
      <c r="D3752" s="307">
        <v>2007</v>
      </c>
      <c r="E3752" s="307" t="s">
        <v>194</v>
      </c>
      <c r="F3752" s="65">
        <f t="shared" si="235"/>
        <v>12</v>
      </c>
      <c r="G3752" s="66" t="str">
        <f t="shared" si="236"/>
        <v>1997-06</v>
      </c>
      <c r="H3752" s="67" t="str">
        <f t="shared" si="233"/>
        <v>2019-T6 Instate Construction Heavy-12</v>
      </c>
      <c r="I3752" s="302">
        <v>9.8644726745991396E-3</v>
      </c>
      <c r="J3752" s="305">
        <f>VLOOKUP(H3752,T6_ReductionFactor!$G$10:$H$2922,2,FALSE)</f>
        <v>0.90255370469472185</v>
      </c>
      <c r="K3752" s="75">
        <f t="shared" si="234"/>
        <v>8.9032163573193046E-3</v>
      </c>
      <c r="L3752" s="290"/>
      <c r="Q3752" s="288"/>
      <c r="R3752" s="291"/>
    </row>
    <row r="3753" spans="1:18" s="287" customFormat="1" ht="16.149999999999999" customHeight="1" x14ac:dyDescent="0.25">
      <c r="A3753" s="9" t="s">
        <v>192</v>
      </c>
      <c r="B3753" s="7">
        <v>2019</v>
      </c>
      <c r="C3753" s="296" t="s">
        <v>65</v>
      </c>
      <c r="D3753" s="307">
        <v>2006</v>
      </c>
      <c r="E3753" s="307" t="s">
        <v>194</v>
      </c>
      <c r="F3753" s="65">
        <f t="shared" si="235"/>
        <v>13</v>
      </c>
      <c r="G3753" s="66" t="str">
        <f t="shared" si="236"/>
        <v>1997-06</v>
      </c>
      <c r="H3753" s="67" t="str">
        <f t="shared" si="233"/>
        <v>2019-T6 Instate Construction Heavy-13</v>
      </c>
      <c r="I3753" s="302">
        <v>1.18293332115866E-2</v>
      </c>
      <c r="J3753" s="305">
        <f>VLOOKUP(H3753,T6_ReductionFactor!$G$10:$H$2922,2,FALSE)</f>
        <v>0.90026800668364515</v>
      </c>
      <c r="K3753" s="75">
        <f t="shared" si="234"/>
        <v>1.0649570230791711E-2</v>
      </c>
      <c r="L3753" s="290"/>
      <c r="Q3753" s="288"/>
      <c r="R3753" s="291"/>
    </row>
    <row r="3754" spans="1:18" s="287" customFormat="1" ht="16.149999999999999" customHeight="1" x14ac:dyDescent="0.25">
      <c r="A3754" s="9" t="s">
        <v>192</v>
      </c>
      <c r="B3754" s="7">
        <v>2019</v>
      </c>
      <c r="C3754" s="296" t="s">
        <v>65</v>
      </c>
      <c r="D3754" s="307">
        <v>2005</v>
      </c>
      <c r="E3754" s="307" t="s">
        <v>194</v>
      </c>
      <c r="F3754" s="65">
        <f t="shared" si="235"/>
        <v>14</v>
      </c>
      <c r="G3754" s="66" t="str">
        <f t="shared" si="236"/>
        <v>1997-06</v>
      </c>
      <c r="H3754" s="67" t="str">
        <f t="shared" si="233"/>
        <v>2019-T6 Instate Construction Heavy-14</v>
      </c>
      <c r="I3754" s="302">
        <v>1.19891555112302E-2</v>
      </c>
      <c r="J3754" s="305">
        <f>VLOOKUP(H3754,T6_ReductionFactor!$G$10:$H$2922,2,FALSE)</f>
        <v>0.89829815478764208</v>
      </c>
      <c r="K3754" s="75">
        <f t="shared" si="234"/>
        <v>1.0769836273200179E-2</v>
      </c>
      <c r="L3754" s="290"/>
      <c r="Q3754" s="288"/>
      <c r="R3754" s="291"/>
    </row>
    <row r="3755" spans="1:18" s="287" customFormat="1" ht="16.149999999999999" customHeight="1" x14ac:dyDescent="0.25">
      <c r="A3755" s="9" t="s">
        <v>192</v>
      </c>
      <c r="B3755" s="7">
        <v>2019</v>
      </c>
      <c r="C3755" s="296" t="s">
        <v>65</v>
      </c>
      <c r="D3755" s="307">
        <v>2004</v>
      </c>
      <c r="E3755" s="307" t="s">
        <v>194</v>
      </c>
      <c r="F3755" s="65">
        <f t="shared" si="235"/>
        <v>15</v>
      </c>
      <c r="G3755" s="66" t="str">
        <f t="shared" si="236"/>
        <v>1997-06</v>
      </c>
      <c r="H3755" s="67" t="str">
        <f t="shared" si="233"/>
        <v>2019-T6 Instate Construction Heavy-15</v>
      </c>
      <c r="I3755" s="302">
        <v>7.65496009550444E-3</v>
      </c>
      <c r="J3755" s="305">
        <f>VLOOKUP(H3755,T6_ReductionFactor!$G$10:$H$2922,2,FALSE)</f>
        <v>0.89666022112706922</v>
      </c>
      <c r="K3755" s="75">
        <f t="shared" si="234"/>
        <v>6.8638982119539017E-3</v>
      </c>
      <c r="L3755" s="290"/>
      <c r="Q3755" s="288"/>
      <c r="R3755" s="291"/>
    </row>
    <row r="3756" spans="1:18" s="287" customFormat="1" ht="16.149999999999999" customHeight="1" x14ac:dyDescent="0.25">
      <c r="A3756" s="9" t="s">
        <v>192</v>
      </c>
      <c r="B3756" s="7">
        <v>2019</v>
      </c>
      <c r="C3756" s="296" t="s">
        <v>65</v>
      </c>
      <c r="D3756" s="307">
        <v>2003</v>
      </c>
      <c r="E3756" s="307" t="s">
        <v>194</v>
      </c>
      <c r="F3756" s="65">
        <f t="shared" si="235"/>
        <v>16</v>
      </c>
      <c r="G3756" s="66" t="str">
        <f t="shared" si="236"/>
        <v>1997-06</v>
      </c>
      <c r="H3756" s="67" t="str">
        <f t="shared" si="233"/>
        <v>2019-T6 Instate Construction Heavy-16</v>
      </c>
      <c r="I3756" s="302">
        <v>7.6187336598965696E-3</v>
      </c>
      <c r="J3756" s="305">
        <f>VLOOKUP(H3756,T6_ReductionFactor!$G$10:$H$2922,2,FALSE)</f>
        <v>0.93825671216880668</v>
      </c>
      <c r="K3756" s="75">
        <f t="shared" si="234"/>
        <v>7.1483279946243745E-3</v>
      </c>
      <c r="L3756" s="290"/>
      <c r="Q3756" s="288"/>
      <c r="R3756" s="291"/>
    </row>
    <row r="3757" spans="1:18" s="287" customFormat="1" ht="16.149999999999999" customHeight="1" x14ac:dyDescent="0.25">
      <c r="A3757" s="9" t="s">
        <v>192</v>
      </c>
      <c r="B3757" s="7">
        <v>2019</v>
      </c>
      <c r="C3757" s="296" t="s">
        <v>65</v>
      </c>
      <c r="D3757" s="307">
        <v>2002</v>
      </c>
      <c r="E3757" s="307" t="s">
        <v>194</v>
      </c>
      <c r="F3757" s="65">
        <f t="shared" si="235"/>
        <v>17</v>
      </c>
      <c r="G3757" s="66" t="str">
        <f t="shared" si="236"/>
        <v>1997-06</v>
      </c>
      <c r="H3757" s="67" t="str">
        <f t="shared" si="233"/>
        <v>2019-T6 Instate Construction Heavy-17</v>
      </c>
      <c r="I3757" s="302">
        <v>6.7888139765617901E-3</v>
      </c>
      <c r="J3757" s="305">
        <f>VLOOKUP(H3757,T6_ReductionFactor!$G$10:$H$2922,2,FALSE)</f>
        <v>0.93743508343190551</v>
      </c>
      <c r="K3757" s="75">
        <f t="shared" si="234"/>
        <v>6.3640723965218875E-3</v>
      </c>
      <c r="L3757" s="290"/>
      <c r="Q3757" s="288"/>
      <c r="R3757" s="291"/>
    </row>
    <row r="3758" spans="1:18" s="287" customFormat="1" ht="16.149999999999999" customHeight="1" x14ac:dyDescent="0.25">
      <c r="A3758" s="9" t="s">
        <v>192</v>
      </c>
      <c r="B3758" s="7">
        <v>2019</v>
      </c>
      <c r="C3758" s="296" t="s">
        <v>65</v>
      </c>
      <c r="D3758" s="307">
        <v>2001</v>
      </c>
      <c r="E3758" s="307" t="s">
        <v>194</v>
      </c>
      <c r="F3758" s="65">
        <f t="shared" si="235"/>
        <v>18</v>
      </c>
      <c r="G3758" s="66" t="str">
        <f t="shared" si="236"/>
        <v>1997-06</v>
      </c>
      <c r="H3758" s="67" t="str">
        <f t="shared" si="233"/>
        <v>2019-T6 Instate Construction Heavy-18</v>
      </c>
      <c r="I3758" s="302">
        <v>9.5502183404603692E-3</v>
      </c>
      <c r="J3758" s="305">
        <f>VLOOKUP(H3758,T6_ReductionFactor!$G$10:$H$2922,2,FALSE)</f>
        <v>0.93664839288394974</v>
      </c>
      <c r="K3758" s="75">
        <f t="shared" si="234"/>
        <v>8.9451966602830269E-3</v>
      </c>
      <c r="L3758" s="290"/>
      <c r="Q3758" s="288"/>
      <c r="R3758" s="291"/>
    </row>
    <row r="3759" spans="1:18" s="287" customFormat="1" ht="16.149999999999999" customHeight="1" x14ac:dyDescent="0.25">
      <c r="A3759" s="9" t="s">
        <v>192</v>
      </c>
      <c r="B3759" s="7">
        <v>2019</v>
      </c>
      <c r="C3759" s="296" t="s">
        <v>65</v>
      </c>
      <c r="D3759" s="307">
        <v>2000</v>
      </c>
      <c r="E3759" s="307" t="s">
        <v>194</v>
      </c>
      <c r="F3759" s="65">
        <f t="shared" si="235"/>
        <v>19</v>
      </c>
      <c r="G3759" s="66" t="str">
        <f t="shared" si="236"/>
        <v>1997-06</v>
      </c>
      <c r="H3759" s="67" t="str">
        <f t="shared" si="233"/>
        <v>2019-T6 Instate Construction Heavy-19</v>
      </c>
      <c r="I3759" s="302">
        <v>1.18695399021468E-2</v>
      </c>
      <c r="J3759" s="305">
        <f>VLOOKUP(H3759,T6_ReductionFactor!$G$10:$H$2922,2,FALSE)</f>
        <v>0.93589515161515369</v>
      </c>
      <c r="K3759" s="75">
        <f t="shared" si="234"/>
        <v>1.1108644846321796E-2</v>
      </c>
      <c r="L3759" s="290"/>
      <c r="Q3759" s="288"/>
      <c r="R3759" s="291"/>
    </row>
    <row r="3760" spans="1:18" s="287" customFormat="1" ht="16.149999999999999" customHeight="1" x14ac:dyDescent="0.25">
      <c r="A3760" s="9" t="s">
        <v>192</v>
      </c>
      <c r="B3760" s="7">
        <v>2019</v>
      </c>
      <c r="C3760" s="296" t="s">
        <v>65</v>
      </c>
      <c r="D3760" s="307">
        <v>1999</v>
      </c>
      <c r="E3760" s="307" t="s">
        <v>194</v>
      </c>
      <c r="F3760" s="65">
        <f t="shared" si="235"/>
        <v>20</v>
      </c>
      <c r="G3760" s="66" t="str">
        <f t="shared" si="236"/>
        <v>1997-06</v>
      </c>
      <c r="H3760" s="67" t="str">
        <f t="shared" si="233"/>
        <v>2019-T6 Instate Construction Heavy-20</v>
      </c>
      <c r="I3760" s="302">
        <v>7.3384906774192999E-3</v>
      </c>
      <c r="J3760" s="305">
        <f>VLOOKUP(H3760,T6_ReductionFactor!$G$10:$H$2922,2,FALSE)</f>
        <v>0.935174336095424</v>
      </c>
      <c r="K3760" s="75">
        <f t="shared" si="234"/>
        <v>6.8627681471980524E-3</v>
      </c>
      <c r="L3760" s="290"/>
      <c r="Q3760" s="288"/>
      <c r="R3760" s="291"/>
    </row>
    <row r="3761" spans="1:18" s="287" customFormat="1" ht="16.149999999999999" customHeight="1" x14ac:dyDescent="0.25">
      <c r="A3761" s="9" t="s">
        <v>192</v>
      </c>
      <c r="B3761" s="7">
        <v>2019</v>
      </c>
      <c r="C3761" s="296" t="s">
        <v>65</v>
      </c>
      <c r="D3761" s="307">
        <v>1998</v>
      </c>
      <c r="E3761" s="307" t="s">
        <v>194</v>
      </c>
      <c r="F3761" s="65">
        <f t="shared" si="235"/>
        <v>21</v>
      </c>
      <c r="G3761" s="66" t="str">
        <f t="shared" si="236"/>
        <v>1997-06</v>
      </c>
      <c r="H3761" s="67" t="str">
        <f t="shared" si="233"/>
        <v>2019-T6 Instate Construction Heavy-21</v>
      </c>
      <c r="I3761" s="302">
        <v>5.3754454565388098E-3</v>
      </c>
      <c r="J3761" s="305">
        <f>VLOOKUP(H3761,T6_ReductionFactor!$G$10:$H$2922,2,FALSE)</f>
        <v>0.93448525518029601</v>
      </c>
      <c r="K3761" s="75">
        <f t="shared" si="234"/>
        <v>5.023274519161432E-3</v>
      </c>
      <c r="L3761" s="290"/>
      <c r="Q3761" s="288"/>
      <c r="R3761" s="291"/>
    </row>
    <row r="3762" spans="1:18" s="287" customFormat="1" ht="16.149999999999999" customHeight="1" x14ac:dyDescent="0.25">
      <c r="A3762" s="9" t="s">
        <v>192</v>
      </c>
      <c r="B3762" s="7">
        <v>2019</v>
      </c>
      <c r="C3762" s="296" t="s">
        <v>65</v>
      </c>
      <c r="D3762" s="307">
        <v>1997</v>
      </c>
      <c r="E3762" s="307" t="s">
        <v>194</v>
      </c>
      <c r="F3762" s="65">
        <f t="shared" si="235"/>
        <v>22</v>
      </c>
      <c r="G3762" s="66" t="str">
        <f t="shared" si="236"/>
        <v>Pre1997</v>
      </c>
      <c r="H3762" s="67" t="str">
        <f t="shared" ref="H3762:H3825" si="237">CONCATENATE(B3762,"-",C3762,"-",F3762)</f>
        <v>2019-T6 Instate Construction Heavy-22</v>
      </c>
      <c r="I3762" s="302">
        <v>4.6585440792766301E-3</v>
      </c>
      <c r="J3762" s="305">
        <f>VLOOKUP(H3762,T6_ReductionFactor!$G$10:$H$2922,2,FALSE)</f>
        <v>0.93384549707910502</v>
      </c>
      <c r="K3762" s="75">
        <f t="shared" si="234"/>
        <v>4.3503604113770064E-3</v>
      </c>
      <c r="L3762" s="290"/>
      <c r="Q3762" s="288"/>
      <c r="R3762" s="291"/>
    </row>
    <row r="3763" spans="1:18" s="287" customFormat="1" ht="16.149999999999999" customHeight="1" x14ac:dyDescent="0.25">
      <c r="A3763" s="9" t="s">
        <v>192</v>
      </c>
      <c r="B3763" s="7">
        <v>2019</v>
      </c>
      <c r="C3763" s="296" t="s">
        <v>65</v>
      </c>
      <c r="D3763" s="307">
        <v>1996</v>
      </c>
      <c r="E3763" s="307" t="s">
        <v>194</v>
      </c>
      <c r="F3763" s="65">
        <f t="shared" si="235"/>
        <v>23</v>
      </c>
      <c r="G3763" s="66" t="str">
        <f t="shared" si="236"/>
        <v>Pre1997</v>
      </c>
      <c r="H3763" s="67" t="str">
        <f t="shared" si="237"/>
        <v>2019-T6 Instate Construction Heavy-23</v>
      </c>
      <c r="I3763" s="302">
        <v>4.0130980912375502E-3</v>
      </c>
      <c r="J3763" s="305">
        <f>VLOOKUP(H3763,T6_ReductionFactor!$G$10:$H$2922,2,FALSE)</f>
        <v>0.93384549707910502</v>
      </c>
      <c r="K3763" s="75">
        <f t="shared" si="234"/>
        <v>3.7476135818389376E-3</v>
      </c>
      <c r="L3763" s="290"/>
      <c r="Q3763" s="288"/>
      <c r="R3763" s="291"/>
    </row>
    <row r="3764" spans="1:18" s="287" customFormat="1" ht="16.149999999999999" customHeight="1" x14ac:dyDescent="0.25">
      <c r="A3764" s="9" t="s">
        <v>192</v>
      </c>
      <c r="B3764" s="7">
        <v>2019</v>
      </c>
      <c r="C3764" s="296" t="s">
        <v>65</v>
      </c>
      <c r="D3764" s="307">
        <v>1995</v>
      </c>
      <c r="E3764" s="307" t="s">
        <v>194</v>
      </c>
      <c r="F3764" s="65">
        <f t="shared" si="235"/>
        <v>24</v>
      </c>
      <c r="G3764" s="66" t="str">
        <f t="shared" si="236"/>
        <v>Pre1997</v>
      </c>
      <c r="H3764" s="67" t="str">
        <f t="shared" si="237"/>
        <v>2019-T6 Instate Construction Heavy-24</v>
      </c>
      <c r="I3764" s="302">
        <v>2.2159627707672601E-3</v>
      </c>
      <c r="J3764" s="305">
        <f>VLOOKUP(H3764,T6_ReductionFactor!$G$10:$H$2922,2,FALSE)</f>
        <v>0.93384549707910502</v>
      </c>
      <c r="K3764" s="75">
        <f t="shared" si="234"/>
        <v>2.0693668551759426E-3</v>
      </c>
      <c r="L3764" s="290"/>
      <c r="Q3764" s="288"/>
      <c r="R3764" s="291"/>
    </row>
    <row r="3765" spans="1:18" s="287" customFormat="1" ht="16.149999999999999" customHeight="1" x14ac:dyDescent="0.25">
      <c r="A3765" s="9" t="s">
        <v>192</v>
      </c>
      <c r="B3765" s="7">
        <v>2019</v>
      </c>
      <c r="C3765" s="296" t="s">
        <v>65</v>
      </c>
      <c r="D3765" s="307">
        <v>1994</v>
      </c>
      <c r="E3765" s="307" t="s">
        <v>194</v>
      </c>
      <c r="F3765" s="65">
        <f t="shared" si="235"/>
        <v>25</v>
      </c>
      <c r="G3765" s="66" t="str">
        <f t="shared" si="236"/>
        <v>Pre1997</v>
      </c>
      <c r="H3765" s="67" t="str">
        <f t="shared" si="237"/>
        <v>2019-T6 Instate Construction Heavy-25</v>
      </c>
      <c r="I3765" s="302">
        <v>1.29527232508492E-3</v>
      </c>
      <c r="J3765" s="305">
        <f>VLOOKUP(H3765,T6_ReductionFactor!$G$10:$H$2922,2,FALSE)</f>
        <v>0.93384549707910502</v>
      </c>
      <c r="K3765" s="75">
        <f t="shared" si="234"/>
        <v>1.2095842282717352E-3</v>
      </c>
      <c r="L3765" s="290"/>
      <c r="Q3765" s="288"/>
      <c r="R3765" s="291"/>
    </row>
    <row r="3766" spans="1:18" s="287" customFormat="1" ht="16.149999999999999" customHeight="1" x14ac:dyDescent="0.25">
      <c r="A3766" s="9" t="s">
        <v>192</v>
      </c>
      <c r="B3766" s="7">
        <v>2019</v>
      </c>
      <c r="C3766" s="296" t="s">
        <v>65</v>
      </c>
      <c r="D3766" s="307">
        <v>1993</v>
      </c>
      <c r="E3766" s="307" t="s">
        <v>194</v>
      </c>
      <c r="F3766" s="65">
        <f t="shared" si="235"/>
        <v>26</v>
      </c>
      <c r="G3766" s="66" t="str">
        <f t="shared" si="236"/>
        <v>Pre1997</v>
      </c>
      <c r="H3766" s="67" t="str">
        <f t="shared" si="237"/>
        <v>2019-T6 Instate Construction Heavy-26</v>
      </c>
      <c r="I3766" s="302">
        <v>1.5341856595998901E-3</v>
      </c>
      <c r="J3766" s="305">
        <f>VLOOKUP(H3766,T6_ReductionFactor!$G$10:$H$2922,2,FALSE)</f>
        <v>1</v>
      </c>
      <c r="K3766" s="75">
        <f t="shared" si="234"/>
        <v>1.5341856595998901E-3</v>
      </c>
      <c r="L3766" s="290"/>
      <c r="Q3766" s="288"/>
      <c r="R3766" s="291"/>
    </row>
    <row r="3767" spans="1:18" s="287" customFormat="1" ht="16.149999999999999" customHeight="1" x14ac:dyDescent="0.25">
      <c r="A3767" s="9" t="s">
        <v>192</v>
      </c>
      <c r="B3767" s="7">
        <v>2019</v>
      </c>
      <c r="C3767" s="296" t="s">
        <v>65</v>
      </c>
      <c r="D3767" s="307">
        <v>1992</v>
      </c>
      <c r="E3767" s="307" t="s">
        <v>194</v>
      </c>
      <c r="F3767" s="65">
        <f t="shared" si="235"/>
        <v>27</v>
      </c>
      <c r="G3767" s="66" t="str">
        <f t="shared" si="236"/>
        <v>Pre1997</v>
      </c>
      <c r="H3767" s="67" t="str">
        <f t="shared" si="237"/>
        <v>2019-T6 Instate Construction Heavy-27</v>
      </c>
      <c r="I3767" s="302">
        <v>1.59472187472809E-3</v>
      </c>
      <c r="J3767" s="305">
        <f>VLOOKUP(H3767,T6_ReductionFactor!$G$10:$H$2922,2,FALSE)</f>
        <v>1</v>
      </c>
      <c r="K3767" s="75">
        <f t="shared" si="234"/>
        <v>1.59472187472809E-3</v>
      </c>
      <c r="L3767" s="290"/>
      <c r="Q3767" s="288"/>
      <c r="R3767" s="291"/>
    </row>
    <row r="3768" spans="1:18" s="287" customFormat="1" ht="16.149999999999999" customHeight="1" x14ac:dyDescent="0.25">
      <c r="A3768" s="9" t="s">
        <v>192</v>
      </c>
      <c r="B3768" s="7">
        <v>2019</v>
      </c>
      <c r="C3768" s="296" t="s">
        <v>65</v>
      </c>
      <c r="D3768" s="307">
        <v>1991</v>
      </c>
      <c r="E3768" s="307" t="s">
        <v>194</v>
      </c>
      <c r="F3768" s="65">
        <f t="shared" si="235"/>
        <v>28</v>
      </c>
      <c r="G3768" s="66" t="str">
        <f t="shared" si="236"/>
        <v>Pre1997</v>
      </c>
      <c r="H3768" s="67" t="str">
        <f t="shared" si="237"/>
        <v>2019-T6 Instate Construction Heavy-28</v>
      </c>
      <c r="I3768" s="302">
        <v>2.00690568467451E-3</v>
      </c>
      <c r="J3768" s="305">
        <f>VLOOKUP(H3768,T6_ReductionFactor!$G$10:$H$2922,2,FALSE)</f>
        <v>1</v>
      </c>
      <c r="K3768" s="75">
        <f t="shared" si="234"/>
        <v>2.00690568467451E-3</v>
      </c>
      <c r="L3768" s="290"/>
      <c r="Q3768" s="288"/>
      <c r="R3768" s="291"/>
    </row>
    <row r="3769" spans="1:18" s="287" customFormat="1" ht="16.149999999999999" customHeight="1" x14ac:dyDescent="0.25">
      <c r="A3769" s="9" t="s">
        <v>192</v>
      </c>
      <c r="B3769" s="7">
        <v>2019</v>
      </c>
      <c r="C3769" s="296" t="s">
        <v>65</v>
      </c>
      <c r="D3769" s="307">
        <v>1990</v>
      </c>
      <c r="E3769" s="307" t="s">
        <v>194</v>
      </c>
      <c r="F3769" s="65">
        <f t="shared" si="235"/>
        <v>29</v>
      </c>
      <c r="G3769" s="66" t="str">
        <f t="shared" si="236"/>
        <v>Pre1997</v>
      </c>
      <c r="H3769" s="67" t="str">
        <f t="shared" si="237"/>
        <v>2019-T6 Instate Construction Heavy-29</v>
      </c>
      <c r="I3769" s="302">
        <v>3.96816661049807E-3</v>
      </c>
      <c r="J3769" s="305">
        <f>VLOOKUP(H3769,T6_ReductionFactor!$G$10:$H$2922,2,FALSE)</f>
        <v>1</v>
      </c>
      <c r="K3769" s="75">
        <f t="shared" si="234"/>
        <v>3.96816661049807E-3</v>
      </c>
      <c r="L3769" s="290"/>
      <c r="Q3769" s="288"/>
      <c r="R3769" s="291"/>
    </row>
    <row r="3770" spans="1:18" s="287" customFormat="1" ht="16.149999999999999" customHeight="1" x14ac:dyDescent="0.25">
      <c r="A3770" s="9" t="s">
        <v>192</v>
      </c>
      <c r="B3770" s="7">
        <v>2019</v>
      </c>
      <c r="C3770" s="296" t="s">
        <v>65</v>
      </c>
      <c r="D3770" s="307">
        <v>1989</v>
      </c>
      <c r="E3770" s="307" t="s">
        <v>194</v>
      </c>
      <c r="F3770" s="65">
        <f t="shared" si="235"/>
        <v>30</v>
      </c>
      <c r="G3770" s="66" t="str">
        <f t="shared" si="236"/>
        <v>Pre1997</v>
      </c>
      <c r="H3770" s="67" t="str">
        <f t="shared" si="237"/>
        <v>2019-T6 Instate Construction Heavy-30</v>
      </c>
      <c r="I3770" s="302">
        <v>2.1000815725698298E-3</v>
      </c>
      <c r="J3770" s="305">
        <f>VLOOKUP(H3770,T6_ReductionFactor!$G$10:$H$2922,2,FALSE)</f>
        <v>1</v>
      </c>
      <c r="K3770" s="75">
        <f t="shared" si="234"/>
        <v>2.1000815725698298E-3</v>
      </c>
      <c r="L3770" s="290"/>
      <c r="Q3770" s="288"/>
      <c r="R3770" s="291"/>
    </row>
    <row r="3771" spans="1:18" s="287" customFormat="1" ht="16.149999999999999" customHeight="1" x14ac:dyDescent="0.25">
      <c r="A3771" s="9" t="s">
        <v>192</v>
      </c>
      <c r="B3771" s="7">
        <v>2019</v>
      </c>
      <c r="C3771" s="296" t="s">
        <v>65</v>
      </c>
      <c r="D3771" s="307">
        <v>1988</v>
      </c>
      <c r="E3771" s="307" t="s">
        <v>194</v>
      </c>
      <c r="F3771" s="65">
        <f t="shared" si="235"/>
        <v>31</v>
      </c>
      <c r="G3771" s="66" t="str">
        <f t="shared" si="236"/>
        <v>Pre1997</v>
      </c>
      <c r="H3771" s="67" t="str">
        <f t="shared" si="237"/>
        <v>2019-T6 Instate Construction Heavy-31</v>
      </c>
      <c r="I3771" s="302">
        <v>2.0406309628314399E-3</v>
      </c>
      <c r="J3771" s="305">
        <f>VLOOKUP(H3771,T6_ReductionFactor!$G$10:$H$2922,2,FALSE)</f>
        <v>1</v>
      </c>
      <c r="K3771" s="75">
        <f t="shared" si="234"/>
        <v>2.0406309628314399E-3</v>
      </c>
      <c r="L3771" s="290"/>
      <c r="Q3771" s="288"/>
      <c r="R3771" s="291"/>
    </row>
    <row r="3772" spans="1:18" s="287" customFormat="1" ht="16.149999999999999" customHeight="1" x14ac:dyDescent="0.25">
      <c r="A3772" s="9" t="s">
        <v>192</v>
      </c>
      <c r="B3772" s="7">
        <v>2019</v>
      </c>
      <c r="C3772" s="296" t="s">
        <v>65</v>
      </c>
      <c r="D3772" s="307">
        <v>1987</v>
      </c>
      <c r="E3772" s="307" t="s">
        <v>194</v>
      </c>
      <c r="F3772" s="65">
        <f t="shared" si="235"/>
        <v>32</v>
      </c>
      <c r="G3772" s="66" t="str">
        <f t="shared" si="236"/>
        <v>Pre1997</v>
      </c>
      <c r="H3772" s="67" t="str">
        <f t="shared" si="237"/>
        <v>2019-T6 Instate Construction Heavy-32</v>
      </c>
      <c r="I3772" s="302">
        <v>1.9286155396693999E-3</v>
      </c>
      <c r="J3772" s="305">
        <f>VLOOKUP(H3772,T6_ReductionFactor!$G$10:$H$2922,2,FALSE)</f>
        <v>1</v>
      </c>
      <c r="K3772" s="75">
        <f t="shared" si="234"/>
        <v>1.9286155396693999E-3</v>
      </c>
      <c r="L3772" s="290"/>
      <c r="Q3772" s="288"/>
      <c r="R3772" s="291"/>
    </row>
    <row r="3773" spans="1:18" s="287" customFormat="1" ht="16.149999999999999" customHeight="1" x14ac:dyDescent="0.25">
      <c r="A3773" s="9" t="s">
        <v>192</v>
      </c>
      <c r="B3773" s="7">
        <v>2019</v>
      </c>
      <c r="C3773" s="296" t="s">
        <v>65</v>
      </c>
      <c r="D3773" s="307">
        <v>1986</v>
      </c>
      <c r="E3773" s="307" t="s">
        <v>194</v>
      </c>
      <c r="F3773" s="65">
        <f t="shared" si="235"/>
        <v>33</v>
      </c>
      <c r="G3773" s="66" t="str">
        <f t="shared" si="236"/>
        <v>Pre1997</v>
      </c>
      <c r="H3773" s="67" t="str">
        <f t="shared" si="237"/>
        <v>2019-T6 Instate Construction Heavy-33</v>
      </c>
      <c r="I3773" s="302">
        <v>1.58281279666966E-3</v>
      </c>
      <c r="J3773" s="305">
        <f>VLOOKUP(H3773,T6_ReductionFactor!$G$10:$H$2922,2,FALSE)</f>
        <v>1</v>
      </c>
      <c r="K3773" s="75">
        <f t="shared" si="234"/>
        <v>1.58281279666966E-3</v>
      </c>
      <c r="L3773" s="290"/>
      <c r="Q3773" s="288"/>
      <c r="R3773" s="291"/>
    </row>
    <row r="3774" spans="1:18" s="287" customFormat="1" ht="16.149999999999999" customHeight="1" x14ac:dyDescent="0.25">
      <c r="A3774" s="9" t="s">
        <v>192</v>
      </c>
      <c r="B3774" s="7">
        <v>2019</v>
      </c>
      <c r="C3774" s="296" t="s">
        <v>65</v>
      </c>
      <c r="D3774" s="307">
        <v>1985</v>
      </c>
      <c r="E3774" s="307" t="s">
        <v>194</v>
      </c>
      <c r="F3774" s="65">
        <f t="shared" si="235"/>
        <v>34</v>
      </c>
      <c r="G3774" s="66" t="str">
        <f t="shared" si="236"/>
        <v>Pre1997</v>
      </c>
      <c r="H3774" s="67" t="str">
        <f t="shared" si="237"/>
        <v>2019-T6 Instate Construction Heavy-34</v>
      </c>
      <c r="I3774" s="302">
        <v>1.4447720235340801E-3</v>
      </c>
      <c r="J3774" s="305">
        <f>VLOOKUP(H3774,T6_ReductionFactor!$G$10:$H$2922,2,FALSE)</f>
        <v>1</v>
      </c>
      <c r="K3774" s="75">
        <f t="shared" si="234"/>
        <v>1.4447720235340801E-3</v>
      </c>
      <c r="L3774" s="290"/>
      <c r="Q3774" s="288"/>
      <c r="R3774" s="291"/>
    </row>
    <row r="3775" spans="1:18" s="287" customFormat="1" ht="16.149999999999999" customHeight="1" x14ac:dyDescent="0.25">
      <c r="A3775" s="9" t="s">
        <v>192</v>
      </c>
      <c r="B3775" s="7">
        <v>2019</v>
      </c>
      <c r="C3775" s="296" t="s">
        <v>65</v>
      </c>
      <c r="D3775" s="307">
        <v>1984</v>
      </c>
      <c r="E3775" s="307" t="s">
        <v>194</v>
      </c>
      <c r="F3775" s="65">
        <f t="shared" si="235"/>
        <v>35</v>
      </c>
      <c r="G3775" s="66" t="str">
        <f t="shared" si="236"/>
        <v>Pre1997</v>
      </c>
      <c r="H3775" s="67" t="str">
        <f t="shared" si="237"/>
        <v>2019-T6 Instate Construction Heavy-35</v>
      </c>
      <c r="I3775" s="302">
        <v>1.1888854608503401E-3</v>
      </c>
      <c r="J3775" s="305">
        <f>VLOOKUP(H3775,T6_ReductionFactor!$G$10:$H$2922,2,FALSE)</f>
        <v>1</v>
      </c>
      <c r="K3775" s="75">
        <f t="shared" si="234"/>
        <v>1.1888854608503401E-3</v>
      </c>
      <c r="L3775" s="290"/>
      <c r="Q3775" s="288"/>
      <c r="R3775" s="291"/>
    </row>
    <row r="3776" spans="1:18" s="287" customFormat="1" ht="16.149999999999999" customHeight="1" x14ac:dyDescent="0.25">
      <c r="A3776" s="9" t="s">
        <v>192</v>
      </c>
      <c r="B3776" s="7">
        <v>2019</v>
      </c>
      <c r="C3776" s="296" t="s">
        <v>65</v>
      </c>
      <c r="D3776" s="307">
        <v>1983</v>
      </c>
      <c r="E3776" s="307" t="s">
        <v>194</v>
      </c>
      <c r="F3776" s="65">
        <f t="shared" si="235"/>
        <v>36</v>
      </c>
      <c r="G3776" s="66" t="str">
        <f t="shared" si="236"/>
        <v>Pre1997</v>
      </c>
      <c r="H3776" s="67" t="str">
        <f t="shared" si="237"/>
        <v>2019-T6 Instate Construction Heavy-36</v>
      </c>
      <c r="I3776" s="302">
        <v>4.5420167270984703E-4</v>
      </c>
      <c r="J3776" s="305">
        <f>VLOOKUP(H3776,T6_ReductionFactor!$G$10:$H$2922,2,FALSE)</f>
        <v>1</v>
      </c>
      <c r="K3776" s="75">
        <f t="shared" si="234"/>
        <v>4.5420167270984703E-4</v>
      </c>
      <c r="L3776" s="290"/>
      <c r="Q3776" s="288"/>
      <c r="R3776" s="291"/>
    </row>
    <row r="3777" spans="1:18" s="287" customFormat="1" ht="16.149999999999999" customHeight="1" x14ac:dyDescent="0.25">
      <c r="A3777" s="9" t="s">
        <v>192</v>
      </c>
      <c r="B3777" s="7">
        <v>2019</v>
      </c>
      <c r="C3777" s="296" t="s">
        <v>65</v>
      </c>
      <c r="D3777" s="307">
        <v>1982</v>
      </c>
      <c r="E3777" s="307" t="s">
        <v>194</v>
      </c>
      <c r="F3777" s="65">
        <f t="shared" si="235"/>
        <v>37</v>
      </c>
      <c r="G3777" s="66" t="str">
        <f t="shared" si="236"/>
        <v>Pre1997</v>
      </c>
      <c r="H3777" s="67" t="str">
        <f t="shared" si="237"/>
        <v>2019-T6 Instate Construction Heavy-37</v>
      </c>
      <c r="I3777" s="302">
        <v>4.0645202434833597E-4</v>
      </c>
      <c r="J3777" s="305">
        <f>VLOOKUP(H3777,T6_ReductionFactor!$G$10:$H$2922,2,FALSE)</f>
        <v>1</v>
      </c>
      <c r="K3777" s="75">
        <f t="shared" si="234"/>
        <v>4.0645202434833597E-4</v>
      </c>
      <c r="L3777" s="290"/>
      <c r="Q3777" s="288"/>
      <c r="R3777" s="291"/>
    </row>
    <row r="3778" spans="1:18" s="287" customFormat="1" ht="16.149999999999999" customHeight="1" x14ac:dyDescent="0.25">
      <c r="A3778" s="9" t="s">
        <v>192</v>
      </c>
      <c r="B3778" s="7">
        <v>2019</v>
      </c>
      <c r="C3778" s="296" t="s">
        <v>65</v>
      </c>
      <c r="D3778" s="307">
        <v>1981</v>
      </c>
      <c r="E3778" s="307" t="s">
        <v>194</v>
      </c>
      <c r="F3778" s="65">
        <f t="shared" si="235"/>
        <v>38</v>
      </c>
      <c r="G3778" s="66" t="str">
        <f t="shared" si="236"/>
        <v>Pre1997</v>
      </c>
      <c r="H3778" s="67" t="str">
        <f t="shared" si="237"/>
        <v>2019-T6 Instate Construction Heavy-38</v>
      </c>
      <c r="I3778" s="302">
        <v>7.3706793472555303E-4</v>
      </c>
      <c r="J3778" s="305">
        <f>VLOOKUP(H3778,T6_ReductionFactor!$G$10:$H$2922,2,FALSE)</f>
        <v>1</v>
      </c>
      <c r="K3778" s="75">
        <f t="shared" si="234"/>
        <v>7.3706793472555303E-4</v>
      </c>
      <c r="L3778" s="290"/>
      <c r="Q3778" s="288"/>
      <c r="R3778" s="291"/>
    </row>
    <row r="3779" spans="1:18" s="287" customFormat="1" ht="16.149999999999999" customHeight="1" x14ac:dyDescent="0.25">
      <c r="A3779" s="9" t="s">
        <v>192</v>
      </c>
      <c r="B3779" s="7">
        <v>2019</v>
      </c>
      <c r="C3779" s="296" t="s">
        <v>65</v>
      </c>
      <c r="D3779" s="307">
        <v>1980</v>
      </c>
      <c r="E3779" s="307" t="s">
        <v>194</v>
      </c>
      <c r="F3779" s="65">
        <f t="shared" si="235"/>
        <v>39</v>
      </c>
      <c r="G3779" s="66" t="str">
        <f t="shared" si="236"/>
        <v>Pre1997</v>
      </c>
      <c r="H3779" s="67" t="str">
        <f t="shared" si="237"/>
        <v>2019-T6 Instate Construction Heavy-39</v>
      </c>
      <c r="I3779" s="302">
        <v>4.2961925586751799E-4</v>
      </c>
      <c r="J3779" s="305">
        <f>VLOOKUP(H3779,T6_ReductionFactor!$G$10:$H$2922,2,FALSE)</f>
        <v>1</v>
      </c>
      <c r="K3779" s="75">
        <f t="shared" si="234"/>
        <v>4.2961925586751799E-4</v>
      </c>
      <c r="L3779" s="290"/>
      <c r="Q3779" s="288"/>
      <c r="R3779" s="291"/>
    </row>
    <row r="3780" spans="1:18" s="287" customFormat="1" ht="16.149999999999999" customHeight="1" x14ac:dyDescent="0.25">
      <c r="A3780" s="9" t="s">
        <v>192</v>
      </c>
      <c r="B3780" s="7">
        <v>2019</v>
      </c>
      <c r="C3780" s="296" t="s">
        <v>65</v>
      </c>
      <c r="D3780" s="307">
        <v>1979</v>
      </c>
      <c r="E3780" s="307" t="s">
        <v>194</v>
      </c>
      <c r="F3780" s="65">
        <f t="shared" si="235"/>
        <v>40</v>
      </c>
      <c r="G3780" s="66" t="str">
        <f t="shared" si="236"/>
        <v>Pre1997</v>
      </c>
      <c r="H3780" s="67" t="str">
        <f t="shared" si="237"/>
        <v>2019-T6 Instate Construction Heavy-40</v>
      </c>
      <c r="I3780" s="302">
        <v>2.7591914580075598E-4</v>
      </c>
      <c r="J3780" s="305">
        <f>VLOOKUP(H3780,T6_ReductionFactor!$G$10:$H$2922,2,FALSE)</f>
        <v>1</v>
      </c>
      <c r="K3780" s="75">
        <f t="shared" si="234"/>
        <v>2.7591914580075598E-4</v>
      </c>
      <c r="L3780" s="290"/>
      <c r="Q3780" s="288"/>
      <c r="R3780" s="291"/>
    </row>
    <row r="3781" spans="1:18" s="287" customFormat="1" ht="16.149999999999999" customHeight="1" x14ac:dyDescent="0.25">
      <c r="A3781" s="9" t="s">
        <v>192</v>
      </c>
      <c r="B3781" s="7">
        <v>2019</v>
      </c>
      <c r="C3781" s="296" t="s">
        <v>65</v>
      </c>
      <c r="D3781" s="307">
        <v>1978</v>
      </c>
      <c r="E3781" s="307" t="s">
        <v>194</v>
      </c>
      <c r="F3781" s="65">
        <f t="shared" si="235"/>
        <v>41</v>
      </c>
      <c r="G3781" s="66" t="str">
        <f t="shared" si="236"/>
        <v>Pre1997</v>
      </c>
      <c r="H3781" s="67" t="str">
        <f t="shared" si="237"/>
        <v>2019-T6 Instate Construction Heavy-41</v>
      </c>
      <c r="I3781" s="302">
        <v>1.1834792741644201E-4</v>
      </c>
      <c r="J3781" s="305">
        <f>VLOOKUP(H3781,T6_ReductionFactor!$G$10:$H$2922,2,FALSE)</f>
        <v>1</v>
      </c>
      <c r="K3781" s="75">
        <f t="shared" si="234"/>
        <v>1.1834792741644201E-4</v>
      </c>
      <c r="L3781" s="290"/>
      <c r="Q3781" s="288"/>
      <c r="R3781" s="291"/>
    </row>
    <row r="3782" spans="1:18" s="287" customFormat="1" ht="16.149999999999999" customHeight="1" x14ac:dyDescent="0.25">
      <c r="A3782" s="9" t="s">
        <v>192</v>
      </c>
      <c r="B3782" s="7">
        <v>2019</v>
      </c>
      <c r="C3782" s="296" t="s">
        <v>65</v>
      </c>
      <c r="D3782" s="307">
        <v>1977</v>
      </c>
      <c r="E3782" s="307" t="s">
        <v>194</v>
      </c>
      <c r="F3782" s="65">
        <f t="shared" si="235"/>
        <v>42</v>
      </c>
      <c r="G3782" s="66" t="str">
        <f t="shared" si="236"/>
        <v>Pre1997</v>
      </c>
      <c r="H3782" s="67" t="str">
        <f t="shared" si="237"/>
        <v>2019-T6 Instate Construction Heavy-42</v>
      </c>
      <c r="I3782" s="302">
        <v>3.9130773043560202E-5</v>
      </c>
      <c r="J3782" s="305">
        <f>VLOOKUP(H3782,T6_ReductionFactor!$G$10:$H$2922,2,FALSE)</f>
        <v>1</v>
      </c>
      <c r="K3782" s="75">
        <f t="shared" ref="K3782:K3845" si="238">I3782*J3782</f>
        <v>3.9130773043560202E-5</v>
      </c>
      <c r="L3782" s="290"/>
      <c r="Q3782" s="288"/>
      <c r="R3782" s="291"/>
    </row>
    <row r="3783" spans="1:18" s="287" customFormat="1" ht="16.149999999999999" customHeight="1" x14ac:dyDescent="0.25">
      <c r="A3783" s="9" t="s">
        <v>192</v>
      </c>
      <c r="B3783" s="7">
        <v>2019</v>
      </c>
      <c r="C3783" s="296" t="s">
        <v>65</v>
      </c>
      <c r="D3783" s="307">
        <v>1976</v>
      </c>
      <c r="E3783" s="307" t="s">
        <v>194</v>
      </c>
      <c r="F3783" s="65">
        <f t="shared" si="235"/>
        <v>43</v>
      </c>
      <c r="G3783" s="66" t="str">
        <f t="shared" si="236"/>
        <v>Pre1997</v>
      </c>
      <c r="H3783" s="67" t="str">
        <f t="shared" si="237"/>
        <v>2019-T6 Instate Construction Heavy-43</v>
      </c>
      <c r="I3783" s="302">
        <v>1.69775198522783E-5</v>
      </c>
      <c r="J3783" s="305">
        <f>VLOOKUP(H3783,T6_ReductionFactor!$G$10:$H$2922,2,FALSE)</f>
        <v>1</v>
      </c>
      <c r="K3783" s="75">
        <f t="shared" si="238"/>
        <v>1.69775198522783E-5</v>
      </c>
      <c r="L3783" s="290"/>
      <c r="Q3783" s="288"/>
      <c r="R3783" s="291"/>
    </row>
    <row r="3784" spans="1:18" s="287" customFormat="1" ht="16.149999999999999" customHeight="1" x14ac:dyDescent="0.25">
      <c r="A3784" s="9" t="s">
        <v>192</v>
      </c>
      <c r="B3784" s="7">
        <v>2019</v>
      </c>
      <c r="C3784" s="296" t="s">
        <v>65</v>
      </c>
      <c r="D3784" s="307">
        <v>1975</v>
      </c>
      <c r="E3784" s="307" t="s">
        <v>194</v>
      </c>
      <c r="F3784" s="65">
        <f t="shared" si="235"/>
        <v>44</v>
      </c>
      <c r="G3784" s="66" t="str">
        <f t="shared" si="236"/>
        <v>Pre1997</v>
      </c>
      <c r="H3784" s="67" t="str">
        <f t="shared" si="237"/>
        <v>2019-T6 Instate Construction Heavy-44</v>
      </c>
      <c r="I3784" s="302">
        <v>3.3671611307624099E-5</v>
      </c>
      <c r="J3784" s="305">
        <f>VLOOKUP(H3784,T6_ReductionFactor!$G$10:$H$2922,2,FALSE)</f>
        <v>1</v>
      </c>
      <c r="K3784" s="75">
        <f t="shared" si="238"/>
        <v>3.3671611307624099E-5</v>
      </c>
      <c r="L3784" s="290"/>
      <c r="Q3784" s="288"/>
      <c r="R3784" s="291"/>
    </row>
    <row r="3785" spans="1:18" s="287" customFormat="1" ht="16.149999999999999" customHeight="1" x14ac:dyDescent="0.25">
      <c r="A3785" s="9" t="s">
        <v>192</v>
      </c>
      <c r="B3785" s="7">
        <v>2019</v>
      </c>
      <c r="C3785" s="296" t="s">
        <v>66</v>
      </c>
      <c r="D3785" s="307">
        <v>2020</v>
      </c>
      <c r="E3785" s="307" t="s">
        <v>194</v>
      </c>
      <c r="F3785" s="65">
        <f t="shared" ref="F3785:F3848" si="239">B3785-D3785</f>
        <v>-1</v>
      </c>
      <c r="G3785" s="66" t="str">
        <f t="shared" ref="G3785:G3848" si="240">IF(D3785&lt;1998,"Pre1997",IF(D3785&lt;2008,"1997-06",IF(D3785&lt;2011,"2007-09",IF(D3785&lt;2014,"2010-12","2013+"))))</f>
        <v>2013+</v>
      </c>
      <c r="H3785" s="67" t="str">
        <f t="shared" si="237"/>
        <v>2019-T6 Instate Construction Small--1</v>
      </c>
      <c r="I3785" s="302">
        <v>2.77084541872438E-5</v>
      </c>
      <c r="J3785" s="305">
        <f>VLOOKUP(H3785,T6_ReductionFactor!$G$10:$H$2922,2,FALSE)</f>
        <v>1</v>
      </c>
      <c r="K3785" s="75">
        <f t="shared" si="238"/>
        <v>2.77084541872438E-5</v>
      </c>
      <c r="L3785" s="290"/>
      <c r="Q3785" s="288"/>
      <c r="R3785" s="291"/>
    </row>
    <row r="3786" spans="1:18" s="287" customFormat="1" ht="16.149999999999999" customHeight="1" x14ac:dyDescent="0.25">
      <c r="A3786" s="9" t="s">
        <v>192</v>
      </c>
      <c r="B3786" s="7">
        <v>2019</v>
      </c>
      <c r="C3786" s="296" t="s">
        <v>66</v>
      </c>
      <c r="D3786" s="307">
        <v>2019</v>
      </c>
      <c r="E3786" s="307" t="s">
        <v>194</v>
      </c>
      <c r="F3786" s="65">
        <f t="shared" si="239"/>
        <v>0</v>
      </c>
      <c r="G3786" s="66" t="str">
        <f t="shared" si="240"/>
        <v>2013+</v>
      </c>
      <c r="H3786" s="67" t="str">
        <f t="shared" si="237"/>
        <v>2019-T6 Instate Construction Small-0</v>
      </c>
      <c r="I3786" s="302">
        <v>3.32578602099324E-4</v>
      </c>
      <c r="J3786" s="305">
        <f>VLOOKUP(H3786,T6_ReductionFactor!$G$10:$H$2922,2,FALSE)</f>
        <v>0.96221830295846311</v>
      </c>
      <c r="K3786" s="75">
        <f t="shared" si="238"/>
        <v>3.2001321811230948E-4</v>
      </c>
      <c r="L3786" s="290"/>
      <c r="Q3786" s="288"/>
      <c r="R3786" s="291"/>
    </row>
    <row r="3787" spans="1:18" s="287" customFormat="1" ht="16.149999999999999" customHeight="1" x14ac:dyDescent="0.25">
      <c r="A3787" s="9" t="s">
        <v>192</v>
      </c>
      <c r="B3787" s="7">
        <v>2019</v>
      </c>
      <c r="C3787" s="296" t="s">
        <v>66</v>
      </c>
      <c r="D3787" s="307">
        <v>2018</v>
      </c>
      <c r="E3787" s="307" t="s">
        <v>194</v>
      </c>
      <c r="F3787" s="65">
        <f t="shared" si="239"/>
        <v>1</v>
      </c>
      <c r="G3787" s="66" t="str">
        <f t="shared" si="240"/>
        <v>2013+</v>
      </c>
      <c r="H3787" s="67" t="str">
        <f t="shared" si="237"/>
        <v>2019-T6 Instate Construction Small-1</v>
      </c>
      <c r="I3787" s="302">
        <v>5.7140635161758704E-4</v>
      </c>
      <c r="J3787" s="305">
        <f>VLOOKUP(H3787,T6_ReductionFactor!$G$10:$H$2922,2,FALSE)</f>
        <v>0.93506943513278074</v>
      </c>
      <c r="K3787" s="75">
        <f t="shared" si="238"/>
        <v>5.3430461443834025E-4</v>
      </c>
      <c r="L3787" s="290"/>
      <c r="Q3787" s="288"/>
      <c r="R3787" s="291"/>
    </row>
    <row r="3788" spans="1:18" s="287" customFormat="1" ht="16.149999999999999" customHeight="1" x14ac:dyDescent="0.25">
      <c r="A3788" s="9" t="s">
        <v>192</v>
      </c>
      <c r="B3788" s="7">
        <v>2019</v>
      </c>
      <c r="C3788" s="296" t="s">
        <v>66</v>
      </c>
      <c r="D3788" s="307">
        <v>2017</v>
      </c>
      <c r="E3788" s="307" t="s">
        <v>194</v>
      </c>
      <c r="F3788" s="65">
        <f t="shared" si="239"/>
        <v>2</v>
      </c>
      <c r="G3788" s="66" t="str">
        <f t="shared" si="240"/>
        <v>2013+</v>
      </c>
      <c r="H3788" s="67" t="str">
        <f t="shared" si="237"/>
        <v>2019-T6 Instate Construction Small-2</v>
      </c>
      <c r="I3788" s="302">
        <v>6.7479073876967595E-4</v>
      </c>
      <c r="J3788" s="305">
        <f>VLOOKUP(H3788,T6_ReductionFactor!$G$10:$H$2922,2,FALSE)</f>
        <v>0.91454100243993741</v>
      </c>
      <c r="K3788" s="75">
        <f t="shared" si="238"/>
        <v>6.1712379867160543E-4</v>
      </c>
      <c r="L3788" s="290"/>
      <c r="Q3788" s="288"/>
      <c r="R3788" s="291"/>
    </row>
    <row r="3789" spans="1:18" s="287" customFormat="1" ht="16.149999999999999" customHeight="1" x14ac:dyDescent="0.25">
      <c r="A3789" s="9" t="s">
        <v>192</v>
      </c>
      <c r="B3789" s="7">
        <v>2019</v>
      </c>
      <c r="C3789" s="296" t="s">
        <v>66</v>
      </c>
      <c r="D3789" s="307">
        <v>2016</v>
      </c>
      <c r="E3789" s="307" t="s">
        <v>194</v>
      </c>
      <c r="F3789" s="65">
        <f t="shared" si="239"/>
        <v>3</v>
      </c>
      <c r="G3789" s="66" t="str">
        <f t="shared" si="240"/>
        <v>2013+</v>
      </c>
      <c r="H3789" s="67" t="str">
        <f t="shared" si="237"/>
        <v>2019-T6 Instate Construction Small-3</v>
      </c>
      <c r="I3789" s="302">
        <v>1.44288358962908E-3</v>
      </c>
      <c r="J3789" s="305">
        <f>VLOOKUP(H3789,T6_ReductionFactor!$G$10:$H$2922,2,FALSE)</f>
        <v>0.89879909874122099</v>
      </c>
      <c r="K3789" s="75">
        <f t="shared" si="238"/>
        <v>1.2968624699471148E-3</v>
      </c>
      <c r="L3789" s="290"/>
      <c r="Q3789" s="288"/>
      <c r="R3789" s="291"/>
    </row>
    <row r="3790" spans="1:18" s="287" customFormat="1" ht="16.149999999999999" customHeight="1" x14ac:dyDescent="0.25">
      <c r="A3790" s="9" t="s">
        <v>192</v>
      </c>
      <c r="B3790" s="7">
        <v>2019</v>
      </c>
      <c r="C3790" s="296" t="s">
        <v>66</v>
      </c>
      <c r="D3790" s="307">
        <v>2015</v>
      </c>
      <c r="E3790" s="307" t="s">
        <v>194</v>
      </c>
      <c r="F3790" s="65">
        <f t="shared" si="239"/>
        <v>4</v>
      </c>
      <c r="G3790" s="66" t="str">
        <f t="shared" si="240"/>
        <v>2013+</v>
      </c>
      <c r="H3790" s="67" t="str">
        <f t="shared" si="237"/>
        <v>2019-T6 Instate Construction Small-4</v>
      </c>
      <c r="I3790" s="302">
        <v>1.07190150832323E-3</v>
      </c>
      <c r="J3790" s="305">
        <f>VLOOKUP(H3790,T6_ReductionFactor!$G$10:$H$2922,2,FALSE)</f>
        <v>0.88653192747974929</v>
      </c>
      <c r="K3790" s="75">
        <f t="shared" si="238"/>
        <v>9.5027491024224364E-4</v>
      </c>
      <c r="L3790" s="290"/>
      <c r="Q3790" s="288"/>
      <c r="R3790" s="291"/>
    </row>
    <row r="3791" spans="1:18" s="287" customFormat="1" ht="16.149999999999999" customHeight="1" x14ac:dyDescent="0.25">
      <c r="A3791" s="9" t="s">
        <v>192</v>
      </c>
      <c r="B3791" s="7">
        <v>2019</v>
      </c>
      <c r="C3791" s="296" t="s">
        <v>66</v>
      </c>
      <c r="D3791" s="307">
        <v>2014</v>
      </c>
      <c r="E3791" s="307" t="s">
        <v>194</v>
      </c>
      <c r="F3791" s="65">
        <f t="shared" si="239"/>
        <v>5</v>
      </c>
      <c r="G3791" s="66" t="str">
        <f t="shared" si="240"/>
        <v>2013+</v>
      </c>
      <c r="H3791" s="67" t="str">
        <f t="shared" si="237"/>
        <v>2019-T6 Instate Construction Small-5</v>
      </c>
      <c r="I3791" s="302">
        <v>8.3619737896610503E-4</v>
      </c>
      <c r="J3791" s="305">
        <f>VLOOKUP(H3791,T6_ReductionFactor!$G$10:$H$2922,2,FALSE)</f>
        <v>0.87681465578346118</v>
      </c>
      <c r="K3791" s="75">
        <f t="shared" si="238"/>
        <v>7.3319011700519784E-4</v>
      </c>
      <c r="L3791" s="290"/>
      <c r="Q3791" s="288"/>
      <c r="R3791" s="291"/>
    </row>
    <row r="3792" spans="1:18" s="287" customFormat="1" ht="16.149999999999999" customHeight="1" x14ac:dyDescent="0.25">
      <c r="A3792" s="9" t="s">
        <v>192</v>
      </c>
      <c r="B3792" s="7">
        <v>2019</v>
      </c>
      <c r="C3792" s="296" t="s">
        <v>66</v>
      </c>
      <c r="D3792" s="307">
        <v>2013</v>
      </c>
      <c r="E3792" s="307" t="s">
        <v>194</v>
      </c>
      <c r="F3792" s="65">
        <f t="shared" si="239"/>
        <v>6</v>
      </c>
      <c r="G3792" s="66" t="str">
        <f t="shared" si="240"/>
        <v>2010-12</v>
      </c>
      <c r="H3792" s="67" t="str">
        <f t="shared" si="237"/>
        <v>2019-T6 Instate Construction Small-6</v>
      </c>
      <c r="I3792" s="302">
        <v>9.0825422394666302E-4</v>
      </c>
      <c r="J3792" s="305">
        <f>VLOOKUP(H3792,T6_ReductionFactor!$G$10:$H$2922,2,FALSE)</f>
        <v>0.84900159356558103</v>
      </c>
      <c r="K3792" s="75">
        <f t="shared" si="238"/>
        <v>7.7110928349338704E-4</v>
      </c>
      <c r="L3792" s="290"/>
      <c r="Q3792" s="288"/>
      <c r="R3792" s="291"/>
    </row>
    <row r="3793" spans="1:18" s="287" customFormat="1" ht="16.149999999999999" customHeight="1" x14ac:dyDescent="0.25">
      <c r="A3793" s="9" t="s">
        <v>192</v>
      </c>
      <c r="B3793" s="7">
        <v>2019</v>
      </c>
      <c r="C3793" s="296" t="s">
        <v>66</v>
      </c>
      <c r="D3793" s="307">
        <v>2012</v>
      </c>
      <c r="E3793" s="307" t="s">
        <v>194</v>
      </c>
      <c r="F3793" s="65">
        <f t="shared" si="239"/>
        <v>7</v>
      </c>
      <c r="G3793" s="66" t="str">
        <f t="shared" si="240"/>
        <v>2010-12</v>
      </c>
      <c r="H3793" s="67" t="str">
        <f t="shared" si="237"/>
        <v>2019-T6 Instate Construction Small-7</v>
      </c>
      <c r="I3793" s="302">
        <v>3.1844587238114399E-3</v>
      </c>
      <c r="J3793" s="305">
        <f>VLOOKUP(H3793,T6_ReductionFactor!$G$10:$H$2922,2,FALSE)</f>
        <v>0.84343254651302646</v>
      </c>
      <c r="K3793" s="75">
        <f t="shared" si="238"/>
        <v>2.6858761306899053E-3</v>
      </c>
      <c r="L3793" s="290"/>
      <c r="Q3793" s="288"/>
      <c r="R3793" s="291"/>
    </row>
    <row r="3794" spans="1:18" s="287" customFormat="1" ht="16.149999999999999" customHeight="1" x14ac:dyDescent="0.25">
      <c r="A3794" s="9" t="s">
        <v>192</v>
      </c>
      <c r="B3794" s="7">
        <v>2019</v>
      </c>
      <c r="C3794" s="296" t="s">
        <v>66</v>
      </c>
      <c r="D3794" s="307">
        <v>2011</v>
      </c>
      <c r="E3794" s="307" t="s">
        <v>194</v>
      </c>
      <c r="F3794" s="65">
        <f t="shared" si="239"/>
        <v>8</v>
      </c>
      <c r="G3794" s="66" t="str">
        <f t="shared" si="240"/>
        <v>2010-12</v>
      </c>
      <c r="H3794" s="67" t="str">
        <f t="shared" si="237"/>
        <v>2019-T6 Instate Construction Small-8</v>
      </c>
      <c r="I3794" s="302">
        <v>1.43424957180171E-3</v>
      </c>
      <c r="J3794" s="305">
        <f>VLOOKUP(H3794,T6_ReductionFactor!$G$10:$H$2922,2,FALSE)</f>
        <v>0.83890457615098657</v>
      </c>
      <c r="K3794" s="75">
        <f t="shared" si="238"/>
        <v>1.2031985291270475E-3</v>
      </c>
      <c r="L3794" s="290"/>
      <c r="Q3794" s="288"/>
      <c r="R3794" s="291"/>
    </row>
    <row r="3795" spans="1:18" s="287" customFormat="1" ht="16.149999999999999" customHeight="1" x14ac:dyDescent="0.25">
      <c r="A3795" s="9" t="s">
        <v>192</v>
      </c>
      <c r="B3795" s="7">
        <v>2019</v>
      </c>
      <c r="C3795" s="296" t="s">
        <v>66</v>
      </c>
      <c r="D3795" s="307">
        <v>2010</v>
      </c>
      <c r="E3795" s="307" t="s">
        <v>194</v>
      </c>
      <c r="F3795" s="65">
        <f t="shared" si="239"/>
        <v>9</v>
      </c>
      <c r="G3795" s="66" t="str">
        <f t="shared" si="240"/>
        <v>2007-09</v>
      </c>
      <c r="H3795" s="67" t="str">
        <f t="shared" si="237"/>
        <v>2019-T6 Instate Construction Small-9</v>
      </c>
      <c r="I3795" s="302">
        <v>8.6818081909959097E-4</v>
      </c>
      <c r="J3795" s="305">
        <f>VLOOKUP(H3795,T6_ReductionFactor!$G$10:$H$2922,2,FALSE)</f>
        <v>0.84964110805283766</v>
      </c>
      <c r="K3795" s="75">
        <f t="shared" si="238"/>
        <v>7.3764211312999663E-4</v>
      </c>
      <c r="L3795" s="290"/>
      <c r="Q3795" s="288"/>
      <c r="R3795" s="291"/>
    </row>
    <row r="3796" spans="1:18" s="287" customFormat="1" ht="16.149999999999999" customHeight="1" x14ac:dyDescent="0.25">
      <c r="A3796" s="9" t="s">
        <v>192</v>
      </c>
      <c r="B3796" s="7">
        <v>2019</v>
      </c>
      <c r="C3796" s="296" t="s">
        <v>66</v>
      </c>
      <c r="D3796" s="307">
        <v>2009</v>
      </c>
      <c r="E3796" s="307" t="s">
        <v>194</v>
      </c>
      <c r="F3796" s="65">
        <f t="shared" si="239"/>
        <v>10</v>
      </c>
      <c r="G3796" s="66" t="str">
        <f t="shared" si="240"/>
        <v>2007-09</v>
      </c>
      <c r="H3796" s="67" t="str">
        <f t="shared" si="237"/>
        <v>2019-T6 Instate Construction Small-10</v>
      </c>
      <c r="I3796" s="302">
        <v>9.3687431604000295E-4</v>
      </c>
      <c r="J3796" s="305">
        <f>VLOOKUP(H3796,T6_ReductionFactor!$G$10:$H$2922,2,FALSE)</f>
        <v>0.84485395512120764</v>
      </c>
      <c r="K3796" s="75">
        <f t="shared" si="238"/>
        <v>7.9152197135787272E-4</v>
      </c>
      <c r="L3796" s="290"/>
      <c r="Q3796" s="288"/>
      <c r="R3796" s="291"/>
    </row>
    <row r="3797" spans="1:18" s="287" customFormat="1" ht="16.149999999999999" customHeight="1" x14ac:dyDescent="0.25">
      <c r="A3797" s="9" t="s">
        <v>192</v>
      </c>
      <c r="B3797" s="7">
        <v>2019</v>
      </c>
      <c r="C3797" s="296" t="s">
        <v>66</v>
      </c>
      <c r="D3797" s="307">
        <v>2008</v>
      </c>
      <c r="E3797" s="307" t="s">
        <v>194</v>
      </c>
      <c r="F3797" s="65">
        <f t="shared" si="239"/>
        <v>11</v>
      </c>
      <c r="G3797" s="66" t="str">
        <f t="shared" si="240"/>
        <v>2007-09</v>
      </c>
      <c r="H3797" s="67" t="str">
        <f t="shared" si="237"/>
        <v>2019-T6 Instate Construction Small-11</v>
      </c>
      <c r="I3797" s="302">
        <v>3.1086087668540201E-3</v>
      </c>
      <c r="J3797" s="305">
        <f>VLOOKUP(H3797,T6_ReductionFactor!$G$10:$H$2922,2,FALSE)</f>
        <v>0.84069100393942331</v>
      </c>
      <c r="K3797" s="75">
        <f t="shared" si="238"/>
        <v>2.6133794250613987E-3</v>
      </c>
      <c r="L3797" s="290"/>
      <c r="Q3797" s="288"/>
      <c r="R3797" s="291"/>
    </row>
    <row r="3798" spans="1:18" s="287" customFormat="1" ht="16.149999999999999" customHeight="1" x14ac:dyDescent="0.25">
      <c r="A3798" s="9" t="s">
        <v>192</v>
      </c>
      <c r="B3798" s="7">
        <v>2019</v>
      </c>
      <c r="C3798" s="296" t="s">
        <v>66</v>
      </c>
      <c r="D3798" s="307">
        <v>2007</v>
      </c>
      <c r="E3798" s="307" t="s">
        <v>194</v>
      </c>
      <c r="F3798" s="65">
        <f t="shared" si="239"/>
        <v>12</v>
      </c>
      <c r="G3798" s="66" t="str">
        <f t="shared" si="240"/>
        <v>1997-06</v>
      </c>
      <c r="H3798" s="67" t="str">
        <f t="shared" si="237"/>
        <v>2019-T6 Instate Construction Small-12</v>
      </c>
      <c r="I3798" s="302">
        <v>4.0620216181394199E-2</v>
      </c>
      <c r="J3798" s="305">
        <f>VLOOKUP(H3798,T6_ReductionFactor!$G$10:$H$2922,2,FALSE)</f>
        <v>0.90255370469472185</v>
      </c>
      <c r="K3798" s="75">
        <f t="shared" si="238"/>
        <v>3.6661926600017825E-2</v>
      </c>
      <c r="L3798" s="290"/>
      <c r="Q3798" s="288"/>
      <c r="R3798" s="291"/>
    </row>
    <row r="3799" spans="1:18" s="287" customFormat="1" ht="16.149999999999999" customHeight="1" x14ac:dyDescent="0.25">
      <c r="A3799" s="9" t="s">
        <v>192</v>
      </c>
      <c r="B3799" s="7">
        <v>2019</v>
      </c>
      <c r="C3799" s="296" t="s">
        <v>66</v>
      </c>
      <c r="D3799" s="307">
        <v>2006</v>
      </c>
      <c r="E3799" s="307" t="s">
        <v>194</v>
      </c>
      <c r="F3799" s="65">
        <f t="shared" si="239"/>
        <v>13</v>
      </c>
      <c r="G3799" s="66" t="str">
        <f t="shared" si="240"/>
        <v>1997-06</v>
      </c>
      <c r="H3799" s="67" t="str">
        <f t="shared" si="237"/>
        <v>2019-T6 Instate Construction Small-13</v>
      </c>
      <c r="I3799" s="302">
        <v>5.0531994396502002E-2</v>
      </c>
      <c r="J3799" s="305">
        <f>VLOOKUP(H3799,T6_ReductionFactor!$G$10:$H$2922,2,FALSE)</f>
        <v>0.90026800668364515</v>
      </c>
      <c r="K3799" s="75">
        <f t="shared" si="238"/>
        <v>4.5492337869087983E-2</v>
      </c>
      <c r="L3799" s="290"/>
      <c r="Q3799" s="288"/>
      <c r="R3799" s="291"/>
    </row>
    <row r="3800" spans="1:18" s="287" customFormat="1" ht="16.149999999999999" customHeight="1" x14ac:dyDescent="0.25">
      <c r="A3800" s="9" t="s">
        <v>192</v>
      </c>
      <c r="B3800" s="7">
        <v>2019</v>
      </c>
      <c r="C3800" s="296" t="s">
        <v>66</v>
      </c>
      <c r="D3800" s="307">
        <v>2005</v>
      </c>
      <c r="E3800" s="307" t="s">
        <v>194</v>
      </c>
      <c r="F3800" s="65">
        <f t="shared" si="239"/>
        <v>14</v>
      </c>
      <c r="G3800" s="66" t="str">
        <f t="shared" si="240"/>
        <v>1997-06</v>
      </c>
      <c r="H3800" s="67" t="str">
        <f t="shared" si="237"/>
        <v>2019-T6 Instate Construction Small-14</v>
      </c>
      <c r="I3800" s="302">
        <v>3.9891282412056701E-2</v>
      </c>
      <c r="J3800" s="305">
        <f>VLOOKUP(H3800,T6_ReductionFactor!$G$10:$H$2922,2,FALSE)</f>
        <v>0.89829815478764208</v>
      </c>
      <c r="K3800" s="75">
        <f t="shared" si="238"/>
        <v>3.5834265382863252E-2</v>
      </c>
      <c r="L3800" s="290"/>
      <c r="Q3800" s="288"/>
      <c r="R3800" s="291"/>
    </row>
    <row r="3801" spans="1:18" s="287" customFormat="1" ht="16.149999999999999" customHeight="1" x14ac:dyDescent="0.25">
      <c r="A3801" s="9" t="s">
        <v>192</v>
      </c>
      <c r="B3801" s="7">
        <v>2019</v>
      </c>
      <c r="C3801" s="296" t="s">
        <v>66</v>
      </c>
      <c r="D3801" s="307">
        <v>2004</v>
      </c>
      <c r="E3801" s="307" t="s">
        <v>194</v>
      </c>
      <c r="F3801" s="65">
        <f t="shared" si="239"/>
        <v>15</v>
      </c>
      <c r="G3801" s="66" t="str">
        <f t="shared" si="240"/>
        <v>1997-06</v>
      </c>
      <c r="H3801" s="67" t="str">
        <f t="shared" si="237"/>
        <v>2019-T6 Instate Construction Small-15</v>
      </c>
      <c r="I3801" s="302">
        <v>2.68581620225644E-2</v>
      </c>
      <c r="J3801" s="305">
        <f>VLOOKUP(H3801,T6_ReductionFactor!$G$10:$H$2922,2,FALSE)</f>
        <v>0.89666022112706922</v>
      </c>
      <c r="K3801" s="75">
        <f t="shared" si="238"/>
        <v>2.4082645498219247E-2</v>
      </c>
      <c r="L3801" s="290"/>
      <c r="Q3801" s="288"/>
      <c r="R3801" s="291"/>
    </row>
    <row r="3802" spans="1:18" s="287" customFormat="1" ht="16.149999999999999" customHeight="1" x14ac:dyDescent="0.25">
      <c r="A3802" s="9" t="s">
        <v>192</v>
      </c>
      <c r="B3802" s="7">
        <v>2019</v>
      </c>
      <c r="C3802" s="296" t="s">
        <v>66</v>
      </c>
      <c r="D3802" s="307">
        <v>2003</v>
      </c>
      <c r="E3802" s="307" t="s">
        <v>194</v>
      </c>
      <c r="F3802" s="65">
        <f t="shared" si="239"/>
        <v>16</v>
      </c>
      <c r="G3802" s="66" t="str">
        <f t="shared" si="240"/>
        <v>1997-06</v>
      </c>
      <c r="H3802" s="67" t="str">
        <f t="shared" si="237"/>
        <v>2019-T6 Instate Construction Small-16</v>
      </c>
      <c r="I3802" s="302">
        <v>1.80780390056266E-2</v>
      </c>
      <c r="J3802" s="305">
        <f>VLOOKUP(H3802,T6_ReductionFactor!$G$10:$H$2922,2,FALSE)</f>
        <v>0.93825671216880668</v>
      </c>
      <c r="K3802" s="75">
        <f t="shared" si="238"/>
        <v>1.6961841439878656E-2</v>
      </c>
      <c r="L3802" s="290"/>
      <c r="Q3802" s="288"/>
      <c r="R3802" s="291"/>
    </row>
    <row r="3803" spans="1:18" s="287" customFormat="1" ht="16.149999999999999" customHeight="1" x14ac:dyDescent="0.25">
      <c r="A3803" s="9" t="s">
        <v>192</v>
      </c>
      <c r="B3803" s="7">
        <v>2019</v>
      </c>
      <c r="C3803" s="296" t="s">
        <v>66</v>
      </c>
      <c r="D3803" s="307">
        <v>2002</v>
      </c>
      <c r="E3803" s="307" t="s">
        <v>194</v>
      </c>
      <c r="F3803" s="65">
        <f t="shared" si="239"/>
        <v>17</v>
      </c>
      <c r="G3803" s="66" t="str">
        <f t="shared" si="240"/>
        <v>1997-06</v>
      </c>
      <c r="H3803" s="67" t="str">
        <f t="shared" si="237"/>
        <v>2019-T6 Instate Construction Small-17</v>
      </c>
      <c r="I3803" s="302">
        <v>1.8014278105888699E-2</v>
      </c>
      <c r="J3803" s="305">
        <f>VLOOKUP(H3803,T6_ReductionFactor!$G$10:$H$2922,2,FALSE)</f>
        <v>0.93743508343190551</v>
      </c>
      <c r="K3803" s="75">
        <f t="shared" si="238"/>
        <v>1.6887216299159322E-2</v>
      </c>
      <c r="L3803" s="290"/>
      <c r="Q3803" s="288"/>
      <c r="R3803" s="291"/>
    </row>
    <row r="3804" spans="1:18" s="287" customFormat="1" ht="16.149999999999999" customHeight="1" x14ac:dyDescent="0.25">
      <c r="A3804" s="9" t="s">
        <v>192</v>
      </c>
      <c r="B3804" s="7">
        <v>2019</v>
      </c>
      <c r="C3804" s="296" t="s">
        <v>66</v>
      </c>
      <c r="D3804" s="307">
        <v>2001</v>
      </c>
      <c r="E3804" s="307" t="s">
        <v>194</v>
      </c>
      <c r="F3804" s="65">
        <f t="shared" si="239"/>
        <v>18</v>
      </c>
      <c r="G3804" s="66" t="str">
        <f t="shared" si="240"/>
        <v>1997-06</v>
      </c>
      <c r="H3804" s="67" t="str">
        <f t="shared" si="237"/>
        <v>2019-T6 Instate Construction Small-18</v>
      </c>
      <c r="I3804" s="302">
        <v>2.4313537080301199E-2</v>
      </c>
      <c r="J3804" s="305">
        <f>VLOOKUP(H3804,T6_ReductionFactor!$G$10:$H$2922,2,FALSE)</f>
        <v>0.93664839288394974</v>
      </c>
      <c r="K3804" s="75">
        <f t="shared" si="238"/>
        <v>2.2773235431588438E-2</v>
      </c>
      <c r="L3804" s="290"/>
      <c r="Q3804" s="288"/>
      <c r="R3804" s="291"/>
    </row>
    <row r="3805" spans="1:18" s="287" customFormat="1" ht="16.149999999999999" customHeight="1" x14ac:dyDescent="0.25">
      <c r="A3805" s="9" t="s">
        <v>192</v>
      </c>
      <c r="B3805" s="7">
        <v>2019</v>
      </c>
      <c r="C3805" s="296" t="s">
        <v>66</v>
      </c>
      <c r="D3805" s="307">
        <v>2000</v>
      </c>
      <c r="E3805" s="307" t="s">
        <v>194</v>
      </c>
      <c r="F3805" s="65">
        <f t="shared" si="239"/>
        <v>19</v>
      </c>
      <c r="G3805" s="66" t="str">
        <f t="shared" si="240"/>
        <v>1997-06</v>
      </c>
      <c r="H3805" s="67" t="str">
        <f t="shared" si="237"/>
        <v>2019-T6 Instate Construction Small-19</v>
      </c>
      <c r="I3805" s="302">
        <v>2.74665429469781E-2</v>
      </c>
      <c r="J3805" s="305">
        <f>VLOOKUP(H3805,T6_ReductionFactor!$G$10:$H$2922,2,FALSE)</f>
        <v>0.93589515161515369</v>
      </c>
      <c r="K3805" s="75">
        <f t="shared" si="238"/>
        <v>2.5705804375706198E-2</v>
      </c>
      <c r="L3805" s="290"/>
      <c r="Q3805" s="288"/>
      <c r="R3805" s="291"/>
    </row>
    <row r="3806" spans="1:18" s="287" customFormat="1" ht="16.149999999999999" customHeight="1" x14ac:dyDescent="0.25">
      <c r="A3806" s="9" t="s">
        <v>192</v>
      </c>
      <c r="B3806" s="7">
        <v>2019</v>
      </c>
      <c r="C3806" s="296" t="s">
        <v>66</v>
      </c>
      <c r="D3806" s="307">
        <v>1999</v>
      </c>
      <c r="E3806" s="307" t="s">
        <v>194</v>
      </c>
      <c r="F3806" s="65">
        <f t="shared" si="239"/>
        <v>20</v>
      </c>
      <c r="G3806" s="66" t="str">
        <f t="shared" si="240"/>
        <v>1997-06</v>
      </c>
      <c r="H3806" s="67" t="str">
        <f t="shared" si="237"/>
        <v>2019-T6 Instate Construction Small-20</v>
      </c>
      <c r="I3806" s="302">
        <v>2.1251626348975601E-2</v>
      </c>
      <c r="J3806" s="305">
        <f>VLOOKUP(H3806,T6_ReductionFactor!$G$10:$H$2922,2,FALSE)</f>
        <v>0.935174336095424</v>
      </c>
      <c r="K3806" s="75">
        <f t="shared" si="238"/>
        <v>1.9873975561851276E-2</v>
      </c>
      <c r="L3806" s="290"/>
      <c r="Q3806" s="288"/>
      <c r="R3806" s="291"/>
    </row>
    <row r="3807" spans="1:18" s="287" customFormat="1" ht="16.149999999999999" customHeight="1" x14ac:dyDescent="0.25">
      <c r="A3807" s="9" t="s">
        <v>192</v>
      </c>
      <c r="B3807" s="7">
        <v>2019</v>
      </c>
      <c r="C3807" s="296" t="s">
        <v>66</v>
      </c>
      <c r="D3807" s="307">
        <v>1998</v>
      </c>
      <c r="E3807" s="307" t="s">
        <v>194</v>
      </c>
      <c r="F3807" s="65">
        <f t="shared" si="239"/>
        <v>21</v>
      </c>
      <c r="G3807" s="66" t="str">
        <f t="shared" si="240"/>
        <v>1997-06</v>
      </c>
      <c r="H3807" s="67" t="str">
        <f t="shared" si="237"/>
        <v>2019-T6 Instate Construction Small-21</v>
      </c>
      <c r="I3807" s="302">
        <v>1.25559885173251E-2</v>
      </c>
      <c r="J3807" s="305">
        <f>VLOOKUP(H3807,T6_ReductionFactor!$G$10:$H$2922,2,FALSE)</f>
        <v>0.93448525518029601</v>
      </c>
      <c r="K3807" s="75">
        <f t="shared" si="238"/>
        <v>1.1733386133653413E-2</v>
      </c>
      <c r="L3807" s="290"/>
      <c r="Q3807" s="288"/>
      <c r="R3807" s="291"/>
    </row>
    <row r="3808" spans="1:18" s="287" customFormat="1" ht="16.149999999999999" customHeight="1" x14ac:dyDescent="0.25">
      <c r="A3808" s="9" t="s">
        <v>192</v>
      </c>
      <c r="B3808" s="7">
        <v>2019</v>
      </c>
      <c r="C3808" s="296" t="s">
        <v>66</v>
      </c>
      <c r="D3808" s="307">
        <v>1997</v>
      </c>
      <c r="E3808" s="307" t="s">
        <v>194</v>
      </c>
      <c r="F3808" s="65">
        <f t="shared" si="239"/>
        <v>22</v>
      </c>
      <c r="G3808" s="66" t="str">
        <f t="shared" si="240"/>
        <v>Pre1997</v>
      </c>
      <c r="H3808" s="67" t="str">
        <f t="shared" si="237"/>
        <v>2019-T6 Instate Construction Small-22</v>
      </c>
      <c r="I3808" s="302">
        <v>1.4359079314998099E-5</v>
      </c>
      <c r="J3808" s="305">
        <f>VLOOKUP(H3808,T6_ReductionFactor!$G$10:$H$2922,2,FALSE)</f>
        <v>0.93384549707910502</v>
      </c>
      <c r="K3808" s="75">
        <f t="shared" si="238"/>
        <v>1.3409161560512694E-5</v>
      </c>
      <c r="L3808" s="290"/>
      <c r="Q3808" s="288"/>
      <c r="R3808" s="291"/>
    </row>
    <row r="3809" spans="1:18" s="287" customFormat="1" ht="16.149999999999999" customHeight="1" x14ac:dyDescent="0.25">
      <c r="A3809" s="9" t="s">
        <v>192</v>
      </c>
      <c r="B3809" s="7">
        <v>2019</v>
      </c>
      <c r="C3809" s="296" t="s">
        <v>66</v>
      </c>
      <c r="D3809" s="307">
        <v>1996</v>
      </c>
      <c r="E3809" s="307" t="s">
        <v>194</v>
      </c>
      <c r="F3809" s="65">
        <f t="shared" si="239"/>
        <v>23</v>
      </c>
      <c r="G3809" s="66" t="str">
        <f t="shared" si="240"/>
        <v>Pre1997</v>
      </c>
      <c r="H3809" s="67" t="str">
        <f t="shared" si="237"/>
        <v>2019-T6 Instate Construction Small-23</v>
      </c>
      <c r="I3809" s="302">
        <v>8.5865130388637796E-6</v>
      </c>
      <c r="J3809" s="305">
        <f>VLOOKUP(H3809,T6_ReductionFactor!$G$10:$H$2922,2,FALSE)</f>
        <v>0.93384549707910502</v>
      </c>
      <c r="K3809" s="75">
        <f t="shared" si="238"/>
        <v>8.0184765369539624E-6</v>
      </c>
      <c r="L3809" s="290"/>
      <c r="Q3809" s="288"/>
      <c r="R3809" s="291"/>
    </row>
    <row r="3810" spans="1:18" s="287" customFormat="1" ht="16.149999999999999" customHeight="1" x14ac:dyDescent="0.25">
      <c r="A3810" s="9" t="s">
        <v>192</v>
      </c>
      <c r="B3810" s="7">
        <v>2019</v>
      </c>
      <c r="C3810" s="296" t="s">
        <v>66</v>
      </c>
      <c r="D3810" s="307">
        <v>1995</v>
      </c>
      <c r="E3810" s="307" t="s">
        <v>194</v>
      </c>
      <c r="F3810" s="65">
        <f t="shared" si="239"/>
        <v>24</v>
      </c>
      <c r="G3810" s="66" t="str">
        <f t="shared" si="240"/>
        <v>Pre1997</v>
      </c>
      <c r="H3810" s="67" t="str">
        <f t="shared" si="237"/>
        <v>2019-T6 Instate Construction Small-24</v>
      </c>
      <c r="I3810" s="302">
        <v>1.15539256782214E-5</v>
      </c>
      <c r="J3810" s="305">
        <f>VLOOKUP(H3810,T6_ReductionFactor!$G$10:$H$2922,2,FALSE)</f>
        <v>0.93384549707910502</v>
      </c>
      <c r="K3810" s="75">
        <f t="shared" si="238"/>
        <v>1.0789581468193698E-5</v>
      </c>
      <c r="L3810" s="290"/>
      <c r="Q3810" s="288"/>
      <c r="R3810" s="291"/>
    </row>
    <row r="3811" spans="1:18" s="287" customFormat="1" ht="16.149999999999999" customHeight="1" x14ac:dyDescent="0.25">
      <c r="A3811" s="9" t="s">
        <v>192</v>
      </c>
      <c r="B3811" s="7">
        <v>2019</v>
      </c>
      <c r="C3811" s="296" t="s">
        <v>66</v>
      </c>
      <c r="D3811" s="307">
        <v>1994</v>
      </c>
      <c r="E3811" s="307" t="s">
        <v>194</v>
      </c>
      <c r="F3811" s="65">
        <f t="shared" si="239"/>
        <v>25</v>
      </c>
      <c r="G3811" s="66" t="str">
        <f t="shared" si="240"/>
        <v>Pre1997</v>
      </c>
      <c r="H3811" s="67" t="str">
        <f t="shared" si="237"/>
        <v>2019-T6 Instate Construction Small-25</v>
      </c>
      <c r="I3811" s="302">
        <v>5.8389558497845496E-6</v>
      </c>
      <c r="J3811" s="305">
        <f>VLOOKUP(H3811,T6_ReductionFactor!$G$10:$H$2922,2,FALSE)</f>
        <v>0.93384549707910502</v>
      </c>
      <c r="K3811" s="75">
        <f t="shared" si="238"/>
        <v>5.452682627965001E-6</v>
      </c>
      <c r="L3811" s="290"/>
      <c r="Q3811" s="288"/>
      <c r="R3811" s="291"/>
    </row>
    <row r="3812" spans="1:18" s="287" customFormat="1" ht="16.149999999999999" customHeight="1" x14ac:dyDescent="0.25">
      <c r="A3812" s="9" t="s">
        <v>192</v>
      </c>
      <c r="B3812" s="7">
        <v>2019</v>
      </c>
      <c r="C3812" s="296" t="s">
        <v>66</v>
      </c>
      <c r="D3812" s="307">
        <v>1993</v>
      </c>
      <c r="E3812" s="307" t="s">
        <v>194</v>
      </c>
      <c r="F3812" s="65">
        <f t="shared" si="239"/>
        <v>26</v>
      </c>
      <c r="G3812" s="66" t="str">
        <f t="shared" si="240"/>
        <v>Pre1997</v>
      </c>
      <c r="H3812" s="67" t="str">
        <f t="shared" si="237"/>
        <v>2019-T6 Instate Construction Small-26</v>
      </c>
      <c r="I3812" s="302">
        <v>6.8695476723099397E-6</v>
      </c>
      <c r="J3812" s="305">
        <f>VLOOKUP(H3812,T6_ReductionFactor!$G$10:$H$2922,2,FALSE)</f>
        <v>1</v>
      </c>
      <c r="K3812" s="75">
        <f t="shared" si="238"/>
        <v>6.8695476723099397E-6</v>
      </c>
      <c r="L3812" s="290"/>
      <c r="Q3812" s="288"/>
      <c r="R3812" s="291"/>
    </row>
    <row r="3813" spans="1:18" s="287" customFormat="1" ht="16.149999999999999" customHeight="1" x14ac:dyDescent="0.25">
      <c r="A3813" s="9" t="s">
        <v>192</v>
      </c>
      <c r="B3813" s="7">
        <v>2019</v>
      </c>
      <c r="C3813" s="296" t="s">
        <v>66</v>
      </c>
      <c r="D3813" s="307">
        <v>1992</v>
      </c>
      <c r="E3813" s="307" t="s">
        <v>194</v>
      </c>
      <c r="F3813" s="65">
        <f t="shared" si="239"/>
        <v>27</v>
      </c>
      <c r="G3813" s="66" t="str">
        <f t="shared" si="240"/>
        <v>Pre1997</v>
      </c>
      <c r="H3813" s="67" t="str">
        <f t="shared" si="237"/>
        <v>2019-T6 Instate Construction Small-27</v>
      </c>
      <c r="I3813" s="302">
        <v>6.2333540633916403E-6</v>
      </c>
      <c r="J3813" s="305">
        <f>VLOOKUP(H3813,T6_ReductionFactor!$G$10:$H$2922,2,FALSE)</f>
        <v>1</v>
      </c>
      <c r="K3813" s="75">
        <f t="shared" si="238"/>
        <v>6.2333540633916403E-6</v>
      </c>
      <c r="L3813" s="290"/>
      <c r="Q3813" s="288"/>
      <c r="R3813" s="291"/>
    </row>
    <row r="3814" spans="1:18" s="287" customFormat="1" ht="16.149999999999999" customHeight="1" x14ac:dyDescent="0.25">
      <c r="A3814" s="9" t="s">
        <v>192</v>
      </c>
      <c r="B3814" s="7">
        <v>2019</v>
      </c>
      <c r="C3814" s="296" t="s">
        <v>66</v>
      </c>
      <c r="D3814" s="307">
        <v>1991</v>
      </c>
      <c r="E3814" s="307" t="s">
        <v>194</v>
      </c>
      <c r="F3814" s="65">
        <f t="shared" si="239"/>
        <v>28</v>
      </c>
      <c r="G3814" s="66" t="str">
        <f t="shared" si="240"/>
        <v>Pre1997</v>
      </c>
      <c r="H3814" s="67" t="str">
        <f t="shared" si="237"/>
        <v>2019-T6 Instate Construction Small-28</v>
      </c>
      <c r="I3814" s="302">
        <v>5.81167990122565E-6</v>
      </c>
      <c r="J3814" s="305">
        <f>VLOOKUP(H3814,T6_ReductionFactor!$G$10:$H$2922,2,FALSE)</f>
        <v>1</v>
      </c>
      <c r="K3814" s="75">
        <f t="shared" si="238"/>
        <v>5.81167990122565E-6</v>
      </c>
      <c r="L3814" s="290"/>
      <c r="Q3814" s="288"/>
      <c r="R3814" s="291"/>
    </row>
    <row r="3815" spans="1:18" s="287" customFormat="1" ht="16.149999999999999" customHeight="1" x14ac:dyDescent="0.25">
      <c r="A3815" s="9" t="s">
        <v>192</v>
      </c>
      <c r="B3815" s="7">
        <v>2019</v>
      </c>
      <c r="C3815" s="296" t="s">
        <v>66</v>
      </c>
      <c r="D3815" s="307">
        <v>1990</v>
      </c>
      <c r="E3815" s="307" t="s">
        <v>194</v>
      </c>
      <c r="F3815" s="65">
        <f t="shared" si="239"/>
        <v>29</v>
      </c>
      <c r="G3815" s="66" t="str">
        <f t="shared" si="240"/>
        <v>Pre1997</v>
      </c>
      <c r="H3815" s="67" t="str">
        <f t="shared" si="237"/>
        <v>2019-T6 Instate Construction Small-29</v>
      </c>
      <c r="I3815" s="302">
        <v>7.7931156983327297E-6</v>
      </c>
      <c r="J3815" s="305">
        <f>VLOOKUP(H3815,T6_ReductionFactor!$G$10:$H$2922,2,FALSE)</f>
        <v>1</v>
      </c>
      <c r="K3815" s="75">
        <f t="shared" si="238"/>
        <v>7.7931156983327297E-6</v>
      </c>
      <c r="L3815" s="290"/>
      <c r="Q3815" s="288"/>
      <c r="R3815" s="291"/>
    </row>
    <row r="3816" spans="1:18" s="287" customFormat="1" ht="16.149999999999999" customHeight="1" x14ac:dyDescent="0.25">
      <c r="A3816" s="9" t="s">
        <v>192</v>
      </c>
      <c r="B3816" s="7">
        <v>2019</v>
      </c>
      <c r="C3816" s="296" t="s">
        <v>66</v>
      </c>
      <c r="D3816" s="307">
        <v>1989</v>
      </c>
      <c r="E3816" s="307" t="s">
        <v>194</v>
      </c>
      <c r="F3816" s="65">
        <f t="shared" si="239"/>
        <v>30</v>
      </c>
      <c r="G3816" s="66" t="str">
        <f t="shared" si="240"/>
        <v>Pre1997</v>
      </c>
      <c r="H3816" s="67" t="str">
        <f t="shared" si="237"/>
        <v>2019-T6 Instate Construction Small-30</v>
      </c>
      <c r="I3816" s="302">
        <v>6.2468661855274702E-6</v>
      </c>
      <c r="J3816" s="305">
        <f>VLOOKUP(H3816,T6_ReductionFactor!$G$10:$H$2922,2,FALSE)</f>
        <v>1</v>
      </c>
      <c r="K3816" s="75">
        <f t="shared" si="238"/>
        <v>6.2468661855274702E-6</v>
      </c>
      <c r="L3816" s="290"/>
      <c r="Q3816" s="288"/>
      <c r="R3816" s="291"/>
    </row>
    <row r="3817" spans="1:18" s="287" customFormat="1" ht="16.149999999999999" customHeight="1" x14ac:dyDescent="0.25">
      <c r="A3817" s="9" t="s">
        <v>192</v>
      </c>
      <c r="B3817" s="7">
        <v>2019</v>
      </c>
      <c r="C3817" s="296" t="s">
        <v>66</v>
      </c>
      <c r="D3817" s="307">
        <v>1988</v>
      </c>
      <c r="E3817" s="307" t="s">
        <v>194</v>
      </c>
      <c r="F3817" s="65">
        <f t="shared" si="239"/>
        <v>31</v>
      </c>
      <c r="G3817" s="66" t="str">
        <f t="shared" si="240"/>
        <v>Pre1997</v>
      </c>
      <c r="H3817" s="67" t="str">
        <f t="shared" si="237"/>
        <v>2019-T6 Instate Construction Small-31</v>
      </c>
      <c r="I3817" s="302">
        <v>4.2865634126985197E-6</v>
      </c>
      <c r="J3817" s="305">
        <f>VLOOKUP(H3817,T6_ReductionFactor!$G$10:$H$2922,2,FALSE)</f>
        <v>1</v>
      </c>
      <c r="K3817" s="75">
        <f t="shared" si="238"/>
        <v>4.2865634126985197E-6</v>
      </c>
      <c r="L3817" s="290"/>
      <c r="Q3817" s="288"/>
      <c r="R3817" s="291"/>
    </row>
    <row r="3818" spans="1:18" s="287" customFormat="1" ht="16.149999999999999" customHeight="1" x14ac:dyDescent="0.25">
      <c r="A3818" s="9" t="s">
        <v>192</v>
      </c>
      <c r="B3818" s="7">
        <v>2019</v>
      </c>
      <c r="C3818" s="296" t="s">
        <v>66</v>
      </c>
      <c r="D3818" s="307">
        <v>1987</v>
      </c>
      <c r="E3818" s="307" t="s">
        <v>194</v>
      </c>
      <c r="F3818" s="65">
        <f t="shared" si="239"/>
        <v>32</v>
      </c>
      <c r="G3818" s="66" t="str">
        <f t="shared" si="240"/>
        <v>Pre1997</v>
      </c>
      <c r="H3818" s="67" t="str">
        <f t="shared" si="237"/>
        <v>2019-T6 Instate Construction Small-32</v>
      </c>
      <c r="I3818" s="302">
        <v>1.7711553916192299E-6</v>
      </c>
      <c r="J3818" s="305">
        <f>VLOOKUP(H3818,T6_ReductionFactor!$G$10:$H$2922,2,FALSE)</f>
        <v>1</v>
      </c>
      <c r="K3818" s="75">
        <f t="shared" si="238"/>
        <v>1.7711553916192299E-6</v>
      </c>
      <c r="L3818" s="290"/>
      <c r="Q3818" s="288"/>
      <c r="R3818" s="291"/>
    </row>
    <row r="3819" spans="1:18" s="287" customFormat="1" ht="16.149999999999999" customHeight="1" x14ac:dyDescent="0.25">
      <c r="A3819" s="9" t="s">
        <v>192</v>
      </c>
      <c r="B3819" s="7">
        <v>2019</v>
      </c>
      <c r="C3819" s="296" t="s">
        <v>66</v>
      </c>
      <c r="D3819" s="307">
        <v>1986</v>
      </c>
      <c r="E3819" s="307" t="s">
        <v>194</v>
      </c>
      <c r="F3819" s="65">
        <f t="shared" si="239"/>
        <v>33</v>
      </c>
      <c r="G3819" s="66" t="str">
        <f t="shared" si="240"/>
        <v>Pre1997</v>
      </c>
      <c r="H3819" s="67" t="str">
        <f t="shared" si="237"/>
        <v>2019-T6 Instate Construction Small-33</v>
      </c>
      <c r="I3819" s="302">
        <v>1.66241469551502E-6</v>
      </c>
      <c r="J3819" s="305">
        <f>VLOOKUP(H3819,T6_ReductionFactor!$G$10:$H$2922,2,FALSE)</f>
        <v>1</v>
      </c>
      <c r="K3819" s="75">
        <f t="shared" si="238"/>
        <v>1.66241469551502E-6</v>
      </c>
      <c r="L3819" s="290"/>
      <c r="Q3819" s="288"/>
      <c r="R3819" s="291"/>
    </row>
    <row r="3820" spans="1:18" s="287" customFormat="1" ht="16.149999999999999" customHeight="1" x14ac:dyDescent="0.25">
      <c r="A3820" s="9" t="s">
        <v>192</v>
      </c>
      <c r="B3820" s="7">
        <v>2019</v>
      </c>
      <c r="C3820" s="296" t="s">
        <v>66</v>
      </c>
      <c r="D3820" s="307">
        <v>1985</v>
      </c>
      <c r="E3820" s="307" t="s">
        <v>194</v>
      </c>
      <c r="F3820" s="65">
        <f t="shared" si="239"/>
        <v>34</v>
      </c>
      <c r="G3820" s="66" t="str">
        <f t="shared" si="240"/>
        <v>Pre1997</v>
      </c>
      <c r="H3820" s="67" t="str">
        <f t="shared" si="237"/>
        <v>2019-T6 Instate Construction Small-34</v>
      </c>
      <c r="I3820" s="302">
        <v>2.07612655376194E-6</v>
      </c>
      <c r="J3820" s="305">
        <f>VLOOKUP(H3820,T6_ReductionFactor!$G$10:$H$2922,2,FALSE)</f>
        <v>1</v>
      </c>
      <c r="K3820" s="75">
        <f t="shared" si="238"/>
        <v>2.07612655376194E-6</v>
      </c>
      <c r="L3820" s="290"/>
      <c r="Q3820" s="288"/>
      <c r="R3820" s="291"/>
    </row>
    <row r="3821" spans="1:18" s="287" customFormat="1" ht="16.149999999999999" customHeight="1" x14ac:dyDescent="0.25">
      <c r="A3821" s="9" t="s">
        <v>192</v>
      </c>
      <c r="B3821" s="7">
        <v>2019</v>
      </c>
      <c r="C3821" s="296" t="s">
        <v>66</v>
      </c>
      <c r="D3821" s="307">
        <v>1984</v>
      </c>
      <c r="E3821" s="307" t="s">
        <v>194</v>
      </c>
      <c r="F3821" s="65">
        <f t="shared" si="239"/>
        <v>35</v>
      </c>
      <c r="G3821" s="66" t="str">
        <f t="shared" si="240"/>
        <v>Pre1997</v>
      </c>
      <c r="H3821" s="67" t="str">
        <f t="shared" si="237"/>
        <v>2019-T6 Instate Construction Small-35</v>
      </c>
      <c r="I3821" s="302">
        <v>1.75098175826744E-6</v>
      </c>
      <c r="J3821" s="305">
        <f>VLOOKUP(H3821,T6_ReductionFactor!$G$10:$H$2922,2,FALSE)</f>
        <v>1</v>
      </c>
      <c r="K3821" s="75">
        <f t="shared" si="238"/>
        <v>1.75098175826744E-6</v>
      </c>
      <c r="L3821" s="290"/>
      <c r="Q3821" s="288"/>
      <c r="R3821" s="291"/>
    </row>
    <row r="3822" spans="1:18" s="287" customFormat="1" ht="16.149999999999999" customHeight="1" x14ac:dyDescent="0.25">
      <c r="A3822" s="9" t="s">
        <v>192</v>
      </c>
      <c r="B3822" s="7">
        <v>2019</v>
      </c>
      <c r="C3822" s="296" t="s">
        <v>66</v>
      </c>
      <c r="D3822" s="307">
        <v>1983</v>
      </c>
      <c r="E3822" s="307" t="s">
        <v>194</v>
      </c>
      <c r="F3822" s="65">
        <f t="shared" si="239"/>
        <v>36</v>
      </c>
      <c r="G3822" s="66" t="str">
        <f t="shared" si="240"/>
        <v>Pre1997</v>
      </c>
      <c r="H3822" s="67" t="str">
        <f t="shared" si="237"/>
        <v>2019-T6 Instate Construction Small-36</v>
      </c>
      <c r="I3822" s="302">
        <v>8.3819433960117897E-7</v>
      </c>
      <c r="J3822" s="305">
        <f>VLOOKUP(H3822,T6_ReductionFactor!$G$10:$H$2922,2,FALSE)</f>
        <v>1</v>
      </c>
      <c r="K3822" s="75">
        <f t="shared" si="238"/>
        <v>8.3819433960117897E-7</v>
      </c>
      <c r="L3822" s="290"/>
      <c r="Q3822" s="288"/>
      <c r="R3822" s="291"/>
    </row>
    <row r="3823" spans="1:18" s="287" customFormat="1" ht="16.149999999999999" customHeight="1" x14ac:dyDescent="0.25">
      <c r="A3823" s="9" t="s">
        <v>192</v>
      </c>
      <c r="B3823" s="7">
        <v>2019</v>
      </c>
      <c r="C3823" s="296" t="s">
        <v>66</v>
      </c>
      <c r="D3823" s="307">
        <v>1982</v>
      </c>
      <c r="E3823" s="307" t="s">
        <v>194</v>
      </c>
      <c r="F3823" s="65">
        <f t="shared" si="239"/>
        <v>37</v>
      </c>
      <c r="G3823" s="66" t="str">
        <f t="shared" si="240"/>
        <v>Pre1997</v>
      </c>
      <c r="H3823" s="67" t="str">
        <f t="shared" si="237"/>
        <v>2019-T6 Instate Construction Small-37</v>
      </c>
      <c r="I3823" s="302">
        <v>8.7757670120251599E-7</v>
      </c>
      <c r="J3823" s="305">
        <f>VLOOKUP(H3823,T6_ReductionFactor!$G$10:$H$2922,2,FALSE)</f>
        <v>1</v>
      </c>
      <c r="K3823" s="75">
        <f t="shared" si="238"/>
        <v>8.7757670120251599E-7</v>
      </c>
      <c r="L3823" s="290"/>
      <c r="Q3823" s="288"/>
      <c r="R3823" s="291"/>
    </row>
    <row r="3824" spans="1:18" s="287" customFormat="1" ht="16.149999999999999" customHeight="1" x14ac:dyDescent="0.25">
      <c r="A3824" s="9" t="s">
        <v>192</v>
      </c>
      <c r="B3824" s="7">
        <v>2019</v>
      </c>
      <c r="C3824" s="296" t="s">
        <v>66</v>
      </c>
      <c r="D3824" s="307">
        <v>1981</v>
      </c>
      <c r="E3824" s="307" t="s">
        <v>194</v>
      </c>
      <c r="F3824" s="65">
        <f t="shared" si="239"/>
        <v>38</v>
      </c>
      <c r="G3824" s="66" t="str">
        <f t="shared" si="240"/>
        <v>Pre1997</v>
      </c>
      <c r="H3824" s="67" t="str">
        <f t="shared" si="237"/>
        <v>2019-T6 Instate Construction Small-38</v>
      </c>
      <c r="I3824" s="302">
        <v>7.37274469975782E-7</v>
      </c>
      <c r="J3824" s="305">
        <f>VLOOKUP(H3824,T6_ReductionFactor!$G$10:$H$2922,2,FALSE)</f>
        <v>1</v>
      </c>
      <c r="K3824" s="75">
        <f t="shared" si="238"/>
        <v>7.37274469975782E-7</v>
      </c>
      <c r="L3824" s="290"/>
      <c r="Q3824" s="288"/>
      <c r="R3824" s="291"/>
    </row>
    <row r="3825" spans="1:18" s="287" customFormat="1" ht="16.149999999999999" customHeight="1" x14ac:dyDescent="0.25">
      <c r="A3825" s="9" t="s">
        <v>192</v>
      </c>
      <c r="B3825" s="7">
        <v>2019</v>
      </c>
      <c r="C3825" s="296" t="s">
        <v>66</v>
      </c>
      <c r="D3825" s="307">
        <v>1979</v>
      </c>
      <c r="E3825" s="307" t="s">
        <v>194</v>
      </c>
      <c r="F3825" s="65">
        <f t="shared" si="239"/>
        <v>40</v>
      </c>
      <c r="G3825" s="66" t="str">
        <f t="shared" si="240"/>
        <v>Pre1997</v>
      </c>
      <c r="H3825" s="67" t="str">
        <f t="shared" si="237"/>
        <v>2019-T6 Instate Construction Small-40</v>
      </c>
      <c r="I3825" s="302">
        <v>3.98898500546598E-7</v>
      </c>
      <c r="J3825" s="305">
        <f>VLOOKUP(H3825,T6_ReductionFactor!$G$10:$H$2922,2,FALSE)</f>
        <v>1</v>
      </c>
      <c r="K3825" s="75">
        <f t="shared" si="238"/>
        <v>3.98898500546598E-7</v>
      </c>
      <c r="L3825" s="290"/>
      <c r="Q3825" s="288"/>
      <c r="R3825" s="291"/>
    </row>
    <row r="3826" spans="1:18" s="287" customFormat="1" ht="16.149999999999999" customHeight="1" x14ac:dyDescent="0.25">
      <c r="A3826" s="9" t="s">
        <v>192</v>
      </c>
      <c r="B3826" s="7">
        <v>2019</v>
      </c>
      <c r="C3826" s="296" t="s">
        <v>66</v>
      </c>
      <c r="D3826" s="307">
        <v>1978</v>
      </c>
      <c r="E3826" s="307" t="s">
        <v>194</v>
      </c>
      <c r="F3826" s="65">
        <f t="shared" si="239"/>
        <v>41</v>
      </c>
      <c r="G3826" s="66" t="str">
        <f t="shared" si="240"/>
        <v>Pre1997</v>
      </c>
      <c r="H3826" s="67" t="str">
        <f t="shared" ref="H3826:H3889" si="241">CONCATENATE(B3826,"-",C3826,"-",F3826)</f>
        <v>2019-T6 Instate Construction Small-41</v>
      </c>
      <c r="I3826" s="302">
        <v>1.5680837607693801E-7</v>
      </c>
      <c r="J3826" s="305">
        <f>VLOOKUP(H3826,T6_ReductionFactor!$G$10:$H$2922,2,FALSE)</f>
        <v>1</v>
      </c>
      <c r="K3826" s="75">
        <f t="shared" si="238"/>
        <v>1.5680837607693801E-7</v>
      </c>
      <c r="L3826" s="290"/>
      <c r="Q3826" s="288"/>
      <c r="R3826" s="291"/>
    </row>
    <row r="3827" spans="1:18" s="287" customFormat="1" ht="16.149999999999999" customHeight="1" x14ac:dyDescent="0.25">
      <c r="A3827" s="9" t="s">
        <v>192</v>
      </c>
      <c r="B3827" s="7">
        <v>2019</v>
      </c>
      <c r="C3827" s="296" t="s">
        <v>66</v>
      </c>
      <c r="D3827" s="307">
        <v>1977</v>
      </c>
      <c r="E3827" s="307" t="s">
        <v>194</v>
      </c>
      <c r="F3827" s="65">
        <f t="shared" si="239"/>
        <v>42</v>
      </c>
      <c r="G3827" s="66" t="str">
        <f t="shared" si="240"/>
        <v>Pre1997</v>
      </c>
      <c r="H3827" s="67" t="str">
        <f t="shared" si="241"/>
        <v>2019-T6 Instate Construction Small-42</v>
      </c>
      <c r="I3827" s="302">
        <v>1.5680837607693801E-7</v>
      </c>
      <c r="J3827" s="305">
        <f>VLOOKUP(H3827,T6_ReductionFactor!$G$10:$H$2922,2,FALSE)</f>
        <v>1</v>
      </c>
      <c r="K3827" s="75">
        <f t="shared" si="238"/>
        <v>1.5680837607693801E-7</v>
      </c>
      <c r="L3827" s="290"/>
      <c r="Q3827" s="288"/>
      <c r="R3827" s="291"/>
    </row>
    <row r="3828" spans="1:18" s="287" customFormat="1" ht="16.149999999999999" customHeight="1" x14ac:dyDescent="0.25">
      <c r="A3828" s="9" t="s">
        <v>192</v>
      </c>
      <c r="B3828" s="7">
        <v>2019</v>
      </c>
      <c r="C3828" s="296" t="s">
        <v>66</v>
      </c>
      <c r="D3828" s="307">
        <v>1976</v>
      </c>
      <c r="E3828" s="307" t="s">
        <v>194</v>
      </c>
      <c r="F3828" s="65">
        <f t="shared" si="239"/>
        <v>43</v>
      </c>
      <c r="G3828" s="66" t="str">
        <f t="shared" si="240"/>
        <v>Pre1997</v>
      </c>
      <c r="H3828" s="67" t="str">
        <f t="shared" si="241"/>
        <v>2019-T6 Instate Construction Small-43</v>
      </c>
      <c r="I3828" s="302">
        <v>1.5680837607693801E-7</v>
      </c>
      <c r="J3828" s="305">
        <f>VLOOKUP(H3828,T6_ReductionFactor!$G$10:$H$2922,2,FALSE)</f>
        <v>1</v>
      </c>
      <c r="K3828" s="75">
        <f t="shared" si="238"/>
        <v>1.5680837607693801E-7</v>
      </c>
      <c r="L3828" s="290"/>
      <c r="Q3828" s="288"/>
      <c r="R3828" s="291"/>
    </row>
    <row r="3829" spans="1:18" s="287" customFormat="1" ht="16.149999999999999" customHeight="1" x14ac:dyDescent="0.25">
      <c r="A3829" s="9" t="s">
        <v>192</v>
      </c>
      <c r="B3829" s="7">
        <v>2019</v>
      </c>
      <c r="C3829" s="296" t="s">
        <v>66</v>
      </c>
      <c r="D3829" s="307">
        <v>1975</v>
      </c>
      <c r="E3829" s="307" t="s">
        <v>194</v>
      </c>
      <c r="F3829" s="65">
        <f t="shared" si="239"/>
        <v>44</v>
      </c>
      <c r="G3829" s="66" t="str">
        <f t="shared" si="240"/>
        <v>Pre1997</v>
      </c>
      <c r="H3829" s="67" t="str">
        <f t="shared" si="241"/>
        <v>2019-T6 Instate Construction Small-44</v>
      </c>
      <c r="I3829" s="302">
        <v>2.61347293461564E-7</v>
      </c>
      <c r="J3829" s="305">
        <f>VLOOKUP(H3829,T6_ReductionFactor!$G$10:$H$2922,2,FALSE)</f>
        <v>1</v>
      </c>
      <c r="K3829" s="75">
        <f t="shared" si="238"/>
        <v>2.61347293461564E-7</v>
      </c>
      <c r="L3829" s="290"/>
      <c r="Q3829" s="288"/>
      <c r="R3829" s="291"/>
    </row>
    <row r="3830" spans="1:18" s="287" customFormat="1" ht="16.149999999999999" customHeight="1" x14ac:dyDescent="0.25">
      <c r="A3830" s="9" t="s">
        <v>192</v>
      </c>
      <c r="B3830" s="7">
        <v>2019</v>
      </c>
      <c r="C3830" s="296" t="s">
        <v>67</v>
      </c>
      <c r="D3830" s="307">
        <v>2020</v>
      </c>
      <c r="E3830" s="307" t="s">
        <v>194</v>
      </c>
      <c r="F3830" s="65">
        <f t="shared" si="239"/>
        <v>-1</v>
      </c>
      <c r="G3830" s="66" t="str">
        <f t="shared" si="240"/>
        <v>2013+</v>
      </c>
      <c r="H3830" s="67" t="str">
        <f t="shared" si="241"/>
        <v>2019-T6 Instate Heavy--1</v>
      </c>
      <c r="I3830" s="302">
        <v>1.16357803217392E-4</v>
      </c>
      <c r="J3830" s="305">
        <f>VLOOKUP(H3830,T6_ReductionFactor!$G$10:$H$2922,2,FALSE)</f>
        <v>1</v>
      </c>
      <c r="K3830" s="75">
        <f t="shared" si="238"/>
        <v>1.16357803217392E-4</v>
      </c>
      <c r="L3830" s="290"/>
      <c r="Q3830" s="288"/>
      <c r="R3830" s="291"/>
    </row>
    <row r="3831" spans="1:18" s="287" customFormat="1" ht="16.149999999999999" customHeight="1" x14ac:dyDescent="0.25">
      <c r="A3831" s="9" t="s">
        <v>192</v>
      </c>
      <c r="B3831" s="7">
        <v>2019</v>
      </c>
      <c r="C3831" s="296" t="s">
        <v>67</v>
      </c>
      <c r="D3831" s="307">
        <v>2019</v>
      </c>
      <c r="E3831" s="307" t="s">
        <v>194</v>
      </c>
      <c r="F3831" s="65">
        <f t="shared" si="239"/>
        <v>0</v>
      </c>
      <c r="G3831" s="66" t="str">
        <f t="shared" si="240"/>
        <v>2013+</v>
      </c>
      <c r="H3831" s="67" t="str">
        <f t="shared" si="241"/>
        <v>2019-T6 Instate Heavy-0</v>
      </c>
      <c r="I3831" s="302">
        <v>1.51279376522448E-3</v>
      </c>
      <c r="J3831" s="305">
        <f>VLOOKUP(H3831,T6_ReductionFactor!$G$10:$H$2922,2,FALSE)</f>
        <v>0.96221830295846311</v>
      </c>
      <c r="K3831" s="75">
        <f t="shared" si="238"/>
        <v>1.4556378495004429E-3</v>
      </c>
      <c r="L3831" s="290"/>
      <c r="Q3831" s="288"/>
      <c r="R3831" s="291"/>
    </row>
    <row r="3832" spans="1:18" s="287" customFormat="1" ht="16.149999999999999" customHeight="1" x14ac:dyDescent="0.25">
      <c r="A3832" s="9" t="s">
        <v>192</v>
      </c>
      <c r="B3832" s="7">
        <v>2019</v>
      </c>
      <c r="C3832" s="296" t="s">
        <v>67</v>
      </c>
      <c r="D3832" s="307">
        <v>2018</v>
      </c>
      <c r="E3832" s="307" t="s">
        <v>194</v>
      </c>
      <c r="F3832" s="65">
        <f t="shared" si="239"/>
        <v>1</v>
      </c>
      <c r="G3832" s="66" t="str">
        <f t="shared" si="240"/>
        <v>2013+</v>
      </c>
      <c r="H3832" s="67" t="str">
        <f t="shared" si="241"/>
        <v>2019-T6 Instate Heavy-1</v>
      </c>
      <c r="I3832" s="302">
        <v>2.2278873129859601E-3</v>
      </c>
      <c r="J3832" s="305">
        <f>VLOOKUP(H3832,T6_ReductionFactor!$G$10:$H$2922,2,FALSE)</f>
        <v>0.93506943513278074</v>
      </c>
      <c r="K3832" s="75">
        <f t="shared" si="238"/>
        <v>2.0832293312932704E-3</v>
      </c>
      <c r="L3832" s="290"/>
      <c r="Q3832" s="288"/>
      <c r="R3832" s="291"/>
    </row>
    <row r="3833" spans="1:18" s="287" customFormat="1" ht="16.149999999999999" customHeight="1" x14ac:dyDescent="0.25">
      <c r="A3833" s="9" t="s">
        <v>192</v>
      </c>
      <c r="B3833" s="7">
        <v>2019</v>
      </c>
      <c r="C3833" s="296" t="s">
        <v>67</v>
      </c>
      <c r="D3833" s="307">
        <v>2017</v>
      </c>
      <c r="E3833" s="307" t="s">
        <v>194</v>
      </c>
      <c r="F3833" s="65">
        <f t="shared" si="239"/>
        <v>2</v>
      </c>
      <c r="G3833" s="66" t="str">
        <f t="shared" si="240"/>
        <v>2013+</v>
      </c>
      <c r="H3833" s="67" t="str">
        <f t="shared" si="241"/>
        <v>2019-T6 Instate Heavy-2</v>
      </c>
      <c r="I3833" s="302">
        <v>2.38590478222651E-3</v>
      </c>
      <c r="J3833" s="305">
        <f>VLOOKUP(H3833,T6_ReductionFactor!$G$10:$H$2922,2,FALSE)</f>
        <v>0.91454100243993741</v>
      </c>
      <c r="K3833" s="75">
        <f t="shared" si="238"/>
        <v>2.1820077512636729E-3</v>
      </c>
      <c r="L3833" s="290"/>
      <c r="Q3833" s="288"/>
      <c r="R3833" s="291"/>
    </row>
    <row r="3834" spans="1:18" s="287" customFormat="1" ht="16.149999999999999" customHeight="1" x14ac:dyDescent="0.25">
      <c r="A3834" s="9" t="s">
        <v>192</v>
      </c>
      <c r="B3834" s="7">
        <v>2019</v>
      </c>
      <c r="C3834" s="296" t="s">
        <v>67</v>
      </c>
      <c r="D3834" s="307">
        <v>2016</v>
      </c>
      <c r="E3834" s="307" t="s">
        <v>194</v>
      </c>
      <c r="F3834" s="65">
        <f t="shared" si="239"/>
        <v>3</v>
      </c>
      <c r="G3834" s="66" t="str">
        <f t="shared" si="240"/>
        <v>2013+</v>
      </c>
      <c r="H3834" s="67" t="str">
        <f t="shared" si="241"/>
        <v>2019-T6 Instate Heavy-3</v>
      </c>
      <c r="I3834" s="302">
        <v>2.19560506055825E-3</v>
      </c>
      <c r="J3834" s="305">
        <f>VLOOKUP(H3834,T6_ReductionFactor!$G$10:$H$2922,2,FALSE)</f>
        <v>0.89879909874122099</v>
      </c>
      <c r="K3834" s="75">
        <f t="shared" si="238"/>
        <v>1.9734078496214192E-3</v>
      </c>
      <c r="L3834" s="290"/>
      <c r="Q3834" s="288"/>
      <c r="R3834" s="291"/>
    </row>
    <row r="3835" spans="1:18" s="287" customFormat="1" ht="16.149999999999999" customHeight="1" x14ac:dyDescent="0.25">
      <c r="A3835" s="9" t="s">
        <v>192</v>
      </c>
      <c r="B3835" s="7">
        <v>2019</v>
      </c>
      <c r="C3835" s="296" t="s">
        <v>67</v>
      </c>
      <c r="D3835" s="307">
        <v>2015</v>
      </c>
      <c r="E3835" s="307" t="s">
        <v>194</v>
      </c>
      <c r="F3835" s="65">
        <f t="shared" si="239"/>
        <v>4</v>
      </c>
      <c r="G3835" s="66" t="str">
        <f t="shared" si="240"/>
        <v>2013+</v>
      </c>
      <c r="H3835" s="67" t="str">
        <f t="shared" si="241"/>
        <v>2019-T6 Instate Heavy-4</v>
      </c>
      <c r="I3835" s="302">
        <v>2.1454985739765E-3</v>
      </c>
      <c r="J3835" s="305">
        <f>VLOOKUP(H3835,T6_ReductionFactor!$G$10:$H$2922,2,FALSE)</f>
        <v>0.88653192747974929</v>
      </c>
      <c r="K3835" s="75">
        <f t="shared" si="238"/>
        <v>1.90205298619244E-3</v>
      </c>
      <c r="L3835" s="290"/>
      <c r="Q3835" s="288"/>
      <c r="R3835" s="291"/>
    </row>
    <row r="3836" spans="1:18" s="287" customFormat="1" ht="16.149999999999999" customHeight="1" x14ac:dyDescent="0.25">
      <c r="A3836" s="9" t="s">
        <v>192</v>
      </c>
      <c r="B3836" s="7">
        <v>2019</v>
      </c>
      <c r="C3836" s="296" t="s">
        <v>67</v>
      </c>
      <c r="D3836" s="307">
        <v>2014</v>
      </c>
      <c r="E3836" s="307" t="s">
        <v>194</v>
      </c>
      <c r="F3836" s="65">
        <f t="shared" si="239"/>
        <v>5</v>
      </c>
      <c r="G3836" s="66" t="str">
        <f t="shared" si="240"/>
        <v>2013+</v>
      </c>
      <c r="H3836" s="67" t="str">
        <f t="shared" si="241"/>
        <v>2019-T6 Instate Heavy-5</v>
      </c>
      <c r="I3836" s="302">
        <v>2.1364540103905399E-3</v>
      </c>
      <c r="J3836" s="305">
        <f>VLOOKUP(H3836,T6_ReductionFactor!$G$10:$H$2922,2,FALSE)</f>
        <v>0.87681465578346118</v>
      </c>
      <c r="K3836" s="75">
        <f t="shared" si="238"/>
        <v>1.8732741877177765E-3</v>
      </c>
      <c r="L3836" s="290"/>
      <c r="Q3836" s="288"/>
      <c r="R3836" s="291"/>
    </row>
    <row r="3837" spans="1:18" s="287" customFormat="1" ht="16.149999999999999" customHeight="1" x14ac:dyDescent="0.25">
      <c r="A3837" s="9" t="s">
        <v>192</v>
      </c>
      <c r="B3837" s="7">
        <v>2019</v>
      </c>
      <c r="C3837" s="296" t="s">
        <v>67</v>
      </c>
      <c r="D3837" s="307">
        <v>2013</v>
      </c>
      <c r="E3837" s="307" t="s">
        <v>194</v>
      </c>
      <c r="F3837" s="65">
        <f t="shared" si="239"/>
        <v>6</v>
      </c>
      <c r="G3837" s="66" t="str">
        <f t="shared" si="240"/>
        <v>2010-12</v>
      </c>
      <c r="H3837" s="67" t="str">
        <f t="shared" si="241"/>
        <v>2019-T6 Instate Heavy-6</v>
      </c>
      <c r="I3837" s="302">
        <v>3.00484411903113E-3</v>
      </c>
      <c r="J3837" s="305">
        <f>VLOOKUP(H3837,T6_ReductionFactor!$G$10:$H$2922,2,FALSE)</f>
        <v>0.84900159356558103</v>
      </c>
      <c r="K3837" s="75">
        <f t="shared" si="238"/>
        <v>2.5511174454735937E-3</v>
      </c>
      <c r="L3837" s="290"/>
      <c r="Q3837" s="288"/>
      <c r="R3837" s="291"/>
    </row>
    <row r="3838" spans="1:18" s="287" customFormat="1" ht="16.149999999999999" customHeight="1" x14ac:dyDescent="0.25">
      <c r="A3838" s="9" t="s">
        <v>192</v>
      </c>
      <c r="B3838" s="7">
        <v>2019</v>
      </c>
      <c r="C3838" s="296" t="s">
        <v>67</v>
      </c>
      <c r="D3838" s="307">
        <v>2012</v>
      </c>
      <c r="E3838" s="307" t="s">
        <v>194</v>
      </c>
      <c r="F3838" s="65">
        <f t="shared" si="239"/>
        <v>7</v>
      </c>
      <c r="G3838" s="66" t="str">
        <f t="shared" si="240"/>
        <v>2010-12</v>
      </c>
      <c r="H3838" s="67" t="str">
        <f t="shared" si="241"/>
        <v>2019-T6 Instate Heavy-7</v>
      </c>
      <c r="I3838" s="302">
        <v>8.5805154070120893E-3</v>
      </c>
      <c r="J3838" s="305">
        <f>VLOOKUP(H3838,T6_ReductionFactor!$G$10:$H$2922,2,FALSE)</f>
        <v>0.84343254651302646</v>
      </c>
      <c r="K3838" s="75">
        <f t="shared" si="238"/>
        <v>7.2370859601304646E-3</v>
      </c>
      <c r="L3838" s="290"/>
      <c r="Q3838" s="288"/>
      <c r="R3838" s="291"/>
    </row>
    <row r="3839" spans="1:18" s="287" customFormat="1" ht="16.149999999999999" customHeight="1" x14ac:dyDescent="0.25">
      <c r="A3839" s="9" t="s">
        <v>192</v>
      </c>
      <c r="B3839" s="7">
        <v>2019</v>
      </c>
      <c r="C3839" s="296" t="s">
        <v>67</v>
      </c>
      <c r="D3839" s="307">
        <v>2011</v>
      </c>
      <c r="E3839" s="307" t="s">
        <v>194</v>
      </c>
      <c r="F3839" s="65">
        <f t="shared" si="239"/>
        <v>8</v>
      </c>
      <c r="G3839" s="66" t="str">
        <f t="shared" si="240"/>
        <v>2010-12</v>
      </c>
      <c r="H3839" s="67" t="str">
        <f t="shared" si="241"/>
        <v>2019-T6 Instate Heavy-8</v>
      </c>
      <c r="I3839" s="302">
        <v>3.3842170041999101E-3</v>
      </c>
      <c r="J3839" s="305">
        <f>VLOOKUP(H3839,T6_ReductionFactor!$G$10:$H$2922,2,FALSE)</f>
        <v>0.83890457615098657</v>
      </c>
      <c r="K3839" s="75">
        <f t="shared" si="238"/>
        <v>2.8390351315112873E-3</v>
      </c>
      <c r="L3839" s="290"/>
      <c r="Q3839" s="288"/>
      <c r="R3839" s="291"/>
    </row>
    <row r="3840" spans="1:18" s="287" customFormat="1" ht="16.149999999999999" customHeight="1" x14ac:dyDescent="0.25">
      <c r="A3840" s="9" t="s">
        <v>192</v>
      </c>
      <c r="B3840" s="7">
        <v>2019</v>
      </c>
      <c r="C3840" s="296" t="s">
        <v>67</v>
      </c>
      <c r="D3840" s="307">
        <v>2010</v>
      </c>
      <c r="E3840" s="307" t="s">
        <v>194</v>
      </c>
      <c r="F3840" s="65">
        <f t="shared" si="239"/>
        <v>9</v>
      </c>
      <c r="G3840" s="66" t="str">
        <f t="shared" si="240"/>
        <v>2007-09</v>
      </c>
      <c r="H3840" s="67" t="str">
        <f t="shared" si="241"/>
        <v>2019-T6 Instate Heavy-9</v>
      </c>
      <c r="I3840" s="302">
        <v>3.8765139245413699E-3</v>
      </c>
      <c r="J3840" s="305">
        <f>VLOOKUP(H3840,T6_ReductionFactor!$G$10:$H$2922,2,FALSE)</f>
        <v>0.84964110805283766</v>
      </c>
      <c r="K3840" s="75">
        <f t="shared" si="238"/>
        <v>3.293645586229584E-3</v>
      </c>
      <c r="L3840" s="290"/>
      <c r="Q3840" s="288"/>
      <c r="R3840" s="291"/>
    </row>
    <row r="3841" spans="1:18" s="287" customFormat="1" ht="16.149999999999999" customHeight="1" x14ac:dyDescent="0.25">
      <c r="A3841" s="9" t="s">
        <v>192</v>
      </c>
      <c r="B3841" s="7">
        <v>2019</v>
      </c>
      <c r="C3841" s="296" t="s">
        <v>67</v>
      </c>
      <c r="D3841" s="307">
        <v>2009</v>
      </c>
      <c r="E3841" s="307" t="s">
        <v>194</v>
      </c>
      <c r="F3841" s="65">
        <f t="shared" si="239"/>
        <v>10</v>
      </c>
      <c r="G3841" s="66" t="str">
        <f t="shared" si="240"/>
        <v>2007-09</v>
      </c>
      <c r="H3841" s="67" t="str">
        <f t="shared" si="241"/>
        <v>2019-T6 Instate Heavy-10</v>
      </c>
      <c r="I3841" s="302">
        <v>4.6586964698220696E-3</v>
      </c>
      <c r="J3841" s="305">
        <f>VLOOKUP(H3841,T6_ReductionFactor!$G$10:$H$2922,2,FALSE)</f>
        <v>0.84485395512120764</v>
      </c>
      <c r="K3841" s="75">
        <f t="shared" si="238"/>
        <v>3.9359181382383835E-3</v>
      </c>
      <c r="L3841" s="290"/>
      <c r="Q3841" s="288"/>
      <c r="R3841" s="291"/>
    </row>
    <row r="3842" spans="1:18" s="287" customFormat="1" ht="16.149999999999999" customHeight="1" x14ac:dyDescent="0.25">
      <c r="A3842" s="9" t="s">
        <v>192</v>
      </c>
      <c r="B3842" s="7">
        <v>2019</v>
      </c>
      <c r="C3842" s="296" t="s">
        <v>67</v>
      </c>
      <c r="D3842" s="307">
        <v>2008</v>
      </c>
      <c r="E3842" s="307" t="s">
        <v>194</v>
      </c>
      <c r="F3842" s="65">
        <f t="shared" si="239"/>
        <v>11</v>
      </c>
      <c r="G3842" s="66" t="str">
        <f t="shared" si="240"/>
        <v>2007-09</v>
      </c>
      <c r="H3842" s="67" t="str">
        <f t="shared" si="241"/>
        <v>2019-T6 Instate Heavy-11</v>
      </c>
      <c r="I3842" s="302">
        <v>6.82875747230886E-3</v>
      </c>
      <c r="J3842" s="305">
        <f>VLOOKUP(H3842,T6_ReductionFactor!$G$10:$H$2922,2,FALSE)</f>
        <v>0.84069100393942331</v>
      </c>
      <c r="K3842" s="75">
        <f t="shared" si="238"/>
        <v>5.7408749750541745E-3</v>
      </c>
      <c r="L3842" s="290"/>
      <c r="Q3842" s="288"/>
      <c r="R3842" s="291"/>
    </row>
    <row r="3843" spans="1:18" s="287" customFormat="1" ht="16.149999999999999" customHeight="1" x14ac:dyDescent="0.25">
      <c r="A3843" s="9" t="s">
        <v>192</v>
      </c>
      <c r="B3843" s="7">
        <v>2019</v>
      </c>
      <c r="C3843" s="296" t="s">
        <v>67</v>
      </c>
      <c r="D3843" s="307">
        <v>2007</v>
      </c>
      <c r="E3843" s="307" t="s">
        <v>194</v>
      </c>
      <c r="F3843" s="65">
        <f t="shared" si="239"/>
        <v>12</v>
      </c>
      <c r="G3843" s="66" t="str">
        <f t="shared" si="240"/>
        <v>1997-06</v>
      </c>
      <c r="H3843" s="67" t="str">
        <f t="shared" si="241"/>
        <v>2019-T6 Instate Heavy-12</v>
      </c>
      <c r="I3843" s="302">
        <v>6.5118717693535805E-2</v>
      </c>
      <c r="J3843" s="305">
        <f>VLOOKUP(H3843,T6_ReductionFactor!$G$10:$H$2922,2,FALSE)</f>
        <v>0.90255370469472185</v>
      </c>
      <c r="K3843" s="75">
        <f t="shared" si="238"/>
        <v>5.8773139899270473E-2</v>
      </c>
      <c r="L3843" s="290"/>
      <c r="Q3843" s="288"/>
      <c r="R3843" s="291"/>
    </row>
    <row r="3844" spans="1:18" s="287" customFormat="1" ht="16.149999999999999" customHeight="1" x14ac:dyDescent="0.25">
      <c r="A3844" s="9" t="s">
        <v>192</v>
      </c>
      <c r="B3844" s="7">
        <v>2019</v>
      </c>
      <c r="C3844" s="296" t="s">
        <v>67</v>
      </c>
      <c r="D3844" s="307">
        <v>2006</v>
      </c>
      <c r="E3844" s="307" t="s">
        <v>194</v>
      </c>
      <c r="F3844" s="65">
        <f t="shared" si="239"/>
        <v>13</v>
      </c>
      <c r="G3844" s="66" t="str">
        <f t="shared" si="240"/>
        <v>1997-06</v>
      </c>
      <c r="H3844" s="67" t="str">
        <f t="shared" si="241"/>
        <v>2019-T6 Instate Heavy-13</v>
      </c>
      <c r="I3844" s="302">
        <v>7.2063358767662594E-2</v>
      </c>
      <c r="J3844" s="305">
        <f>VLOOKUP(H3844,T6_ReductionFactor!$G$10:$H$2922,2,FALSE)</f>
        <v>0.90026800668364515</v>
      </c>
      <c r="K3844" s="75">
        <f t="shared" si="238"/>
        <v>6.4876336352691993E-2</v>
      </c>
      <c r="L3844" s="290"/>
      <c r="Q3844" s="288"/>
      <c r="R3844" s="291"/>
    </row>
    <row r="3845" spans="1:18" s="287" customFormat="1" ht="16.149999999999999" customHeight="1" x14ac:dyDescent="0.25">
      <c r="A3845" s="9" t="s">
        <v>192</v>
      </c>
      <c r="B3845" s="7">
        <v>2019</v>
      </c>
      <c r="C3845" s="296" t="s">
        <v>67</v>
      </c>
      <c r="D3845" s="307">
        <v>2005</v>
      </c>
      <c r="E3845" s="307" t="s">
        <v>194</v>
      </c>
      <c r="F3845" s="65">
        <f t="shared" si="239"/>
        <v>14</v>
      </c>
      <c r="G3845" s="66" t="str">
        <f t="shared" si="240"/>
        <v>1997-06</v>
      </c>
      <c r="H3845" s="67" t="str">
        <f t="shared" si="241"/>
        <v>2019-T6 Instate Heavy-14</v>
      </c>
      <c r="I3845" s="302">
        <v>6.7832952055352905E-2</v>
      </c>
      <c r="J3845" s="305">
        <f>VLOOKUP(H3845,T6_ReductionFactor!$G$10:$H$2922,2,FALSE)</f>
        <v>0.89829815478764208</v>
      </c>
      <c r="K3845" s="75">
        <f t="shared" si="238"/>
        <v>6.093421566512211E-2</v>
      </c>
      <c r="L3845" s="290"/>
      <c r="Q3845" s="288"/>
      <c r="R3845" s="291"/>
    </row>
    <row r="3846" spans="1:18" s="287" customFormat="1" ht="16.149999999999999" customHeight="1" x14ac:dyDescent="0.25">
      <c r="A3846" s="9" t="s">
        <v>192</v>
      </c>
      <c r="B3846" s="7">
        <v>2019</v>
      </c>
      <c r="C3846" s="296" t="s">
        <v>67</v>
      </c>
      <c r="D3846" s="307">
        <v>2004</v>
      </c>
      <c r="E3846" s="307" t="s">
        <v>194</v>
      </c>
      <c r="F3846" s="65">
        <f t="shared" si="239"/>
        <v>15</v>
      </c>
      <c r="G3846" s="66" t="str">
        <f t="shared" si="240"/>
        <v>1997-06</v>
      </c>
      <c r="H3846" s="67" t="str">
        <f t="shared" si="241"/>
        <v>2019-T6 Instate Heavy-15</v>
      </c>
      <c r="I3846" s="302">
        <v>4.2214997982522602E-2</v>
      </c>
      <c r="J3846" s="305">
        <f>VLOOKUP(H3846,T6_ReductionFactor!$G$10:$H$2922,2,FALSE)</f>
        <v>0.89666022112706922</v>
      </c>
      <c r="K3846" s="75">
        <f t="shared" ref="K3846:K3909" si="242">I3846*J3846</f>
        <v>3.7852509425887498E-2</v>
      </c>
      <c r="L3846" s="290"/>
      <c r="Q3846" s="288"/>
      <c r="R3846" s="291"/>
    </row>
    <row r="3847" spans="1:18" s="287" customFormat="1" ht="16.149999999999999" customHeight="1" x14ac:dyDescent="0.25">
      <c r="A3847" s="9" t="s">
        <v>192</v>
      </c>
      <c r="B3847" s="7">
        <v>2019</v>
      </c>
      <c r="C3847" s="296" t="s">
        <v>67</v>
      </c>
      <c r="D3847" s="307">
        <v>2003</v>
      </c>
      <c r="E3847" s="307" t="s">
        <v>194</v>
      </c>
      <c r="F3847" s="65">
        <f t="shared" si="239"/>
        <v>16</v>
      </c>
      <c r="G3847" s="66" t="str">
        <f t="shared" si="240"/>
        <v>1997-06</v>
      </c>
      <c r="H3847" s="67" t="str">
        <f t="shared" si="241"/>
        <v>2019-T6 Instate Heavy-16</v>
      </c>
      <c r="I3847" s="302">
        <v>3.99827495788663E-2</v>
      </c>
      <c r="J3847" s="305">
        <f>VLOOKUP(H3847,T6_ReductionFactor!$G$10:$H$2922,2,FALSE)</f>
        <v>0.93825671216880668</v>
      </c>
      <c r="K3847" s="75">
        <f t="shared" si="242"/>
        <v>3.7514083163335835E-2</v>
      </c>
      <c r="L3847" s="290"/>
      <c r="Q3847" s="288"/>
      <c r="R3847" s="291"/>
    </row>
    <row r="3848" spans="1:18" s="287" customFormat="1" ht="16.149999999999999" customHeight="1" x14ac:dyDescent="0.25">
      <c r="A3848" s="9" t="s">
        <v>192</v>
      </c>
      <c r="B3848" s="7">
        <v>2019</v>
      </c>
      <c r="C3848" s="296" t="s">
        <v>67</v>
      </c>
      <c r="D3848" s="307">
        <v>2002</v>
      </c>
      <c r="E3848" s="307" t="s">
        <v>194</v>
      </c>
      <c r="F3848" s="65">
        <f t="shared" si="239"/>
        <v>17</v>
      </c>
      <c r="G3848" s="66" t="str">
        <f t="shared" si="240"/>
        <v>1997-06</v>
      </c>
      <c r="H3848" s="67" t="str">
        <f t="shared" si="241"/>
        <v>2019-T6 Instate Heavy-17</v>
      </c>
      <c r="I3848" s="302">
        <v>2.7534456553484601E-2</v>
      </c>
      <c r="J3848" s="305">
        <f>VLOOKUP(H3848,T6_ReductionFactor!$G$10:$H$2922,2,FALSE)</f>
        <v>0.93743508343190551</v>
      </c>
      <c r="K3848" s="75">
        <f t="shared" si="242"/>
        <v>2.5811765576468013E-2</v>
      </c>
      <c r="L3848" s="290"/>
      <c r="Q3848" s="288"/>
      <c r="R3848" s="291"/>
    </row>
    <row r="3849" spans="1:18" s="287" customFormat="1" ht="16.149999999999999" customHeight="1" x14ac:dyDescent="0.25">
      <c r="A3849" s="9" t="s">
        <v>192</v>
      </c>
      <c r="B3849" s="7">
        <v>2019</v>
      </c>
      <c r="C3849" s="296" t="s">
        <v>67</v>
      </c>
      <c r="D3849" s="307">
        <v>2001</v>
      </c>
      <c r="E3849" s="307" t="s">
        <v>194</v>
      </c>
      <c r="F3849" s="65">
        <f t="shared" ref="F3849:F3912" si="243">B3849-D3849</f>
        <v>18</v>
      </c>
      <c r="G3849" s="66" t="str">
        <f t="shared" ref="G3849:G3912" si="244">IF(D3849&lt;1998,"Pre1997",IF(D3849&lt;2008,"1997-06",IF(D3849&lt;2011,"2007-09",IF(D3849&lt;2014,"2010-12","2013+"))))</f>
        <v>1997-06</v>
      </c>
      <c r="H3849" s="67" t="str">
        <f t="shared" si="241"/>
        <v>2019-T6 Instate Heavy-18</v>
      </c>
      <c r="I3849" s="302">
        <v>4.3030637305954703E-2</v>
      </c>
      <c r="J3849" s="305">
        <f>VLOOKUP(H3849,T6_ReductionFactor!$G$10:$H$2922,2,FALSE)</f>
        <v>0.93664839288394974</v>
      </c>
      <c r="K3849" s="75">
        <f t="shared" si="242"/>
        <v>4.0304577277394608E-2</v>
      </c>
      <c r="L3849" s="290"/>
      <c r="Q3849" s="288"/>
      <c r="R3849" s="291"/>
    </row>
    <row r="3850" spans="1:18" s="287" customFormat="1" ht="16.149999999999999" customHeight="1" x14ac:dyDescent="0.25">
      <c r="A3850" s="9" t="s">
        <v>192</v>
      </c>
      <c r="B3850" s="7">
        <v>2019</v>
      </c>
      <c r="C3850" s="296" t="s">
        <v>67</v>
      </c>
      <c r="D3850" s="307">
        <v>2000</v>
      </c>
      <c r="E3850" s="307" t="s">
        <v>194</v>
      </c>
      <c r="F3850" s="65">
        <f t="shared" si="243"/>
        <v>19</v>
      </c>
      <c r="G3850" s="66" t="str">
        <f t="shared" si="244"/>
        <v>1997-06</v>
      </c>
      <c r="H3850" s="67" t="str">
        <f t="shared" si="241"/>
        <v>2019-T6 Instate Heavy-19</v>
      </c>
      <c r="I3850" s="302">
        <v>5.83894137216599E-2</v>
      </c>
      <c r="J3850" s="305">
        <f>VLOOKUP(H3850,T6_ReductionFactor!$G$10:$H$2922,2,FALSE)</f>
        <v>0.93589515161515369</v>
      </c>
      <c r="K3850" s="75">
        <f t="shared" si="242"/>
        <v>5.4646369207752829E-2</v>
      </c>
      <c r="L3850" s="290"/>
      <c r="Q3850" s="288"/>
      <c r="R3850" s="291"/>
    </row>
    <row r="3851" spans="1:18" s="287" customFormat="1" ht="16.149999999999999" customHeight="1" x14ac:dyDescent="0.25">
      <c r="A3851" s="9" t="s">
        <v>192</v>
      </c>
      <c r="B3851" s="7">
        <v>2019</v>
      </c>
      <c r="C3851" s="296" t="s">
        <v>67</v>
      </c>
      <c r="D3851" s="307">
        <v>1999</v>
      </c>
      <c r="E3851" s="307" t="s">
        <v>194</v>
      </c>
      <c r="F3851" s="65">
        <f t="shared" si="243"/>
        <v>20</v>
      </c>
      <c r="G3851" s="66" t="str">
        <f t="shared" si="244"/>
        <v>1997-06</v>
      </c>
      <c r="H3851" s="67" t="str">
        <f t="shared" si="241"/>
        <v>2019-T6 Instate Heavy-20</v>
      </c>
      <c r="I3851" s="302">
        <v>4.0496897812897399E-2</v>
      </c>
      <c r="J3851" s="305">
        <f>VLOOKUP(H3851,T6_ReductionFactor!$G$10:$H$2922,2,FALSE)</f>
        <v>0.935174336095424</v>
      </c>
      <c r="K3851" s="75">
        <f t="shared" si="242"/>
        <v>3.7871659526100554E-2</v>
      </c>
      <c r="L3851" s="290"/>
      <c r="Q3851" s="288"/>
      <c r="R3851" s="291"/>
    </row>
    <row r="3852" spans="1:18" s="287" customFormat="1" ht="16.149999999999999" customHeight="1" x14ac:dyDescent="0.25">
      <c r="A3852" s="9" t="s">
        <v>192</v>
      </c>
      <c r="B3852" s="7">
        <v>2019</v>
      </c>
      <c r="C3852" s="296" t="s">
        <v>67</v>
      </c>
      <c r="D3852" s="307">
        <v>1998</v>
      </c>
      <c r="E3852" s="307" t="s">
        <v>194</v>
      </c>
      <c r="F3852" s="65">
        <f t="shared" si="243"/>
        <v>21</v>
      </c>
      <c r="G3852" s="66" t="str">
        <f t="shared" si="244"/>
        <v>1997-06</v>
      </c>
      <c r="H3852" s="67" t="str">
        <f t="shared" si="241"/>
        <v>2019-T6 Instate Heavy-21</v>
      </c>
      <c r="I3852" s="302">
        <v>3.0056600205885499E-2</v>
      </c>
      <c r="J3852" s="305">
        <f>VLOOKUP(H3852,T6_ReductionFactor!$G$10:$H$2922,2,FALSE)</f>
        <v>0.93448525518029601</v>
      </c>
      <c r="K3852" s="75">
        <f t="shared" si="242"/>
        <v>2.8087449713249047E-2</v>
      </c>
      <c r="L3852" s="290"/>
      <c r="Q3852" s="288"/>
      <c r="R3852" s="291"/>
    </row>
    <row r="3853" spans="1:18" s="287" customFormat="1" ht="16.149999999999999" customHeight="1" x14ac:dyDescent="0.25">
      <c r="A3853" s="9" t="s">
        <v>192</v>
      </c>
      <c r="B3853" s="7">
        <v>2019</v>
      </c>
      <c r="C3853" s="296" t="s">
        <v>67</v>
      </c>
      <c r="D3853" s="307">
        <v>1997</v>
      </c>
      <c r="E3853" s="307" t="s">
        <v>194</v>
      </c>
      <c r="F3853" s="65">
        <f t="shared" si="243"/>
        <v>22</v>
      </c>
      <c r="G3853" s="66" t="str">
        <f t="shared" si="244"/>
        <v>Pre1997</v>
      </c>
      <c r="H3853" s="67" t="str">
        <f t="shared" si="241"/>
        <v>2019-T6 Instate Heavy-22</v>
      </c>
      <c r="I3853" s="302">
        <v>2.5857984936458099E-2</v>
      </c>
      <c r="J3853" s="305">
        <f>VLOOKUP(H3853,T6_ReductionFactor!$G$10:$H$2922,2,FALSE)</f>
        <v>0.93384549707910502</v>
      </c>
      <c r="K3853" s="75">
        <f t="shared" si="242"/>
        <v>2.4147362796450723E-2</v>
      </c>
      <c r="L3853" s="290"/>
      <c r="Q3853" s="288"/>
      <c r="R3853" s="291"/>
    </row>
    <row r="3854" spans="1:18" s="287" customFormat="1" ht="16.149999999999999" customHeight="1" x14ac:dyDescent="0.25">
      <c r="A3854" s="9" t="s">
        <v>192</v>
      </c>
      <c r="B3854" s="7">
        <v>2019</v>
      </c>
      <c r="C3854" s="296" t="s">
        <v>67</v>
      </c>
      <c r="D3854" s="307">
        <v>1996</v>
      </c>
      <c r="E3854" s="307" t="s">
        <v>194</v>
      </c>
      <c r="F3854" s="65">
        <f t="shared" si="243"/>
        <v>23</v>
      </c>
      <c r="G3854" s="66" t="str">
        <f t="shared" si="244"/>
        <v>Pre1997</v>
      </c>
      <c r="H3854" s="67" t="str">
        <f t="shared" si="241"/>
        <v>2019-T6 Instate Heavy-23</v>
      </c>
      <c r="I3854" s="302">
        <v>2.2197931669144001E-2</v>
      </c>
      <c r="J3854" s="305">
        <f>VLOOKUP(H3854,T6_ReductionFactor!$G$10:$H$2922,2,FALSE)</f>
        <v>0.93384549707910502</v>
      </c>
      <c r="K3854" s="75">
        <f t="shared" si="242"/>
        <v>2.0729438533699789E-2</v>
      </c>
      <c r="L3854" s="290"/>
      <c r="Q3854" s="288"/>
      <c r="R3854" s="291"/>
    </row>
    <row r="3855" spans="1:18" s="287" customFormat="1" ht="16.149999999999999" customHeight="1" x14ac:dyDescent="0.25">
      <c r="A3855" s="9" t="s">
        <v>192</v>
      </c>
      <c r="B3855" s="7">
        <v>2019</v>
      </c>
      <c r="C3855" s="296" t="s">
        <v>67</v>
      </c>
      <c r="D3855" s="307">
        <v>1995</v>
      </c>
      <c r="E3855" s="307" t="s">
        <v>194</v>
      </c>
      <c r="F3855" s="65">
        <f t="shared" si="243"/>
        <v>24</v>
      </c>
      <c r="G3855" s="66" t="str">
        <f t="shared" si="244"/>
        <v>Pre1997</v>
      </c>
      <c r="H3855" s="67" t="str">
        <f t="shared" si="241"/>
        <v>2019-T6 Instate Heavy-24</v>
      </c>
      <c r="I3855" s="302">
        <v>9.4768998521163605E-3</v>
      </c>
      <c r="J3855" s="305">
        <f>VLOOKUP(H3855,T6_ReductionFactor!$G$10:$H$2922,2,FALSE)</f>
        <v>0.93384549707910502</v>
      </c>
      <c r="K3855" s="75">
        <f t="shared" si="242"/>
        <v>8.8499602531684988E-3</v>
      </c>
      <c r="L3855" s="290"/>
      <c r="Q3855" s="288"/>
      <c r="R3855" s="291"/>
    </row>
    <row r="3856" spans="1:18" s="287" customFormat="1" ht="16.149999999999999" customHeight="1" x14ac:dyDescent="0.25">
      <c r="A3856" s="9" t="s">
        <v>192</v>
      </c>
      <c r="B3856" s="7">
        <v>2019</v>
      </c>
      <c r="C3856" s="296" t="s">
        <v>67</v>
      </c>
      <c r="D3856" s="307">
        <v>1994</v>
      </c>
      <c r="E3856" s="307" t="s">
        <v>194</v>
      </c>
      <c r="F3856" s="65">
        <f t="shared" si="243"/>
        <v>25</v>
      </c>
      <c r="G3856" s="66" t="str">
        <f t="shared" si="244"/>
        <v>Pre1997</v>
      </c>
      <c r="H3856" s="67" t="str">
        <f t="shared" si="241"/>
        <v>2019-T6 Instate Heavy-25</v>
      </c>
      <c r="I3856" s="302">
        <v>5.5096777333812803E-3</v>
      </c>
      <c r="J3856" s="305">
        <f>VLOOKUP(H3856,T6_ReductionFactor!$G$10:$H$2922,2,FALSE)</f>
        <v>0.93384549707910502</v>
      </c>
      <c r="K3856" s="75">
        <f t="shared" si="242"/>
        <v>5.1451877416751187E-3</v>
      </c>
      <c r="L3856" s="290"/>
      <c r="Q3856" s="288"/>
      <c r="R3856" s="291"/>
    </row>
    <row r="3857" spans="1:18" s="287" customFormat="1" ht="16.149999999999999" customHeight="1" x14ac:dyDescent="0.25">
      <c r="A3857" s="9" t="s">
        <v>192</v>
      </c>
      <c r="B3857" s="7">
        <v>2019</v>
      </c>
      <c r="C3857" s="296" t="s">
        <v>67</v>
      </c>
      <c r="D3857" s="307">
        <v>1993</v>
      </c>
      <c r="E3857" s="307" t="s">
        <v>194</v>
      </c>
      <c r="F3857" s="65">
        <f t="shared" si="243"/>
        <v>26</v>
      </c>
      <c r="G3857" s="66" t="str">
        <f t="shared" si="244"/>
        <v>Pre1997</v>
      </c>
      <c r="H3857" s="67" t="str">
        <f t="shared" si="241"/>
        <v>2019-T6 Instate Heavy-26</v>
      </c>
      <c r="I3857" s="302">
        <v>6.4381115410490604E-3</v>
      </c>
      <c r="J3857" s="305">
        <f>VLOOKUP(H3857,T6_ReductionFactor!$G$10:$H$2922,2,FALSE)</f>
        <v>1</v>
      </c>
      <c r="K3857" s="75">
        <f t="shared" si="242"/>
        <v>6.4381115410490604E-3</v>
      </c>
      <c r="L3857" s="290"/>
      <c r="Q3857" s="288"/>
      <c r="R3857" s="291"/>
    </row>
    <row r="3858" spans="1:18" s="287" customFormat="1" ht="16.149999999999999" customHeight="1" x14ac:dyDescent="0.25">
      <c r="A3858" s="9" t="s">
        <v>192</v>
      </c>
      <c r="B3858" s="7">
        <v>2019</v>
      </c>
      <c r="C3858" s="296" t="s">
        <v>67</v>
      </c>
      <c r="D3858" s="307">
        <v>1992</v>
      </c>
      <c r="E3858" s="307" t="s">
        <v>194</v>
      </c>
      <c r="F3858" s="65">
        <f t="shared" si="243"/>
        <v>27</v>
      </c>
      <c r="G3858" s="66" t="str">
        <f t="shared" si="244"/>
        <v>Pre1997</v>
      </c>
      <c r="H3858" s="67" t="str">
        <f t="shared" si="241"/>
        <v>2019-T6 Instate Heavy-27</v>
      </c>
      <c r="I3858" s="302">
        <v>6.7900949467168898E-3</v>
      </c>
      <c r="J3858" s="305">
        <f>VLOOKUP(H3858,T6_ReductionFactor!$G$10:$H$2922,2,FALSE)</f>
        <v>1</v>
      </c>
      <c r="K3858" s="75">
        <f t="shared" si="242"/>
        <v>6.7900949467168898E-3</v>
      </c>
      <c r="L3858" s="290"/>
      <c r="Q3858" s="288"/>
      <c r="R3858" s="291"/>
    </row>
    <row r="3859" spans="1:18" s="287" customFormat="1" ht="16.149999999999999" customHeight="1" x14ac:dyDescent="0.25">
      <c r="A3859" s="9" t="s">
        <v>192</v>
      </c>
      <c r="B3859" s="7">
        <v>2019</v>
      </c>
      <c r="C3859" s="296" t="s">
        <v>67</v>
      </c>
      <c r="D3859" s="307">
        <v>1991</v>
      </c>
      <c r="E3859" s="307" t="s">
        <v>194</v>
      </c>
      <c r="F3859" s="65">
        <f t="shared" si="243"/>
        <v>28</v>
      </c>
      <c r="G3859" s="66" t="str">
        <f t="shared" si="244"/>
        <v>Pre1997</v>
      </c>
      <c r="H3859" s="67" t="str">
        <f t="shared" si="241"/>
        <v>2019-T6 Instate Heavy-28</v>
      </c>
      <c r="I3859" s="302">
        <v>8.6006459174441802E-3</v>
      </c>
      <c r="J3859" s="305">
        <f>VLOOKUP(H3859,T6_ReductionFactor!$G$10:$H$2922,2,FALSE)</f>
        <v>1</v>
      </c>
      <c r="K3859" s="75">
        <f t="shared" si="242"/>
        <v>8.6006459174441802E-3</v>
      </c>
      <c r="L3859" s="290"/>
      <c r="Q3859" s="288"/>
      <c r="R3859" s="291"/>
    </row>
    <row r="3860" spans="1:18" s="287" customFormat="1" ht="16.149999999999999" customHeight="1" x14ac:dyDescent="0.25">
      <c r="A3860" s="9" t="s">
        <v>192</v>
      </c>
      <c r="B3860" s="7">
        <v>2019</v>
      </c>
      <c r="C3860" s="296" t="s">
        <v>67</v>
      </c>
      <c r="D3860" s="307">
        <v>1990</v>
      </c>
      <c r="E3860" s="307" t="s">
        <v>194</v>
      </c>
      <c r="F3860" s="65">
        <f t="shared" si="243"/>
        <v>29</v>
      </c>
      <c r="G3860" s="66" t="str">
        <f t="shared" si="244"/>
        <v>Pre1997</v>
      </c>
      <c r="H3860" s="67" t="str">
        <f t="shared" si="241"/>
        <v>2019-T6 Instate Heavy-29</v>
      </c>
      <c r="I3860" s="302">
        <v>2.0606428038557199E-2</v>
      </c>
      <c r="J3860" s="305">
        <f>VLOOKUP(H3860,T6_ReductionFactor!$G$10:$H$2922,2,FALSE)</f>
        <v>1</v>
      </c>
      <c r="K3860" s="75">
        <f t="shared" si="242"/>
        <v>2.0606428038557199E-2</v>
      </c>
      <c r="L3860" s="290"/>
      <c r="Q3860" s="288"/>
      <c r="R3860" s="291"/>
    </row>
    <row r="3861" spans="1:18" s="287" customFormat="1" ht="16.149999999999999" customHeight="1" x14ac:dyDescent="0.25">
      <c r="A3861" s="9" t="s">
        <v>192</v>
      </c>
      <c r="B3861" s="7">
        <v>2019</v>
      </c>
      <c r="C3861" s="296" t="s">
        <v>67</v>
      </c>
      <c r="D3861" s="307">
        <v>1989</v>
      </c>
      <c r="E3861" s="307" t="s">
        <v>194</v>
      </c>
      <c r="F3861" s="65">
        <f t="shared" si="243"/>
        <v>30</v>
      </c>
      <c r="G3861" s="66" t="str">
        <f t="shared" si="244"/>
        <v>Pre1997</v>
      </c>
      <c r="H3861" s="67" t="str">
        <f t="shared" si="241"/>
        <v>2019-T6 Instate Heavy-30</v>
      </c>
      <c r="I3861" s="302">
        <v>1.13787560478502E-2</v>
      </c>
      <c r="J3861" s="305">
        <f>VLOOKUP(H3861,T6_ReductionFactor!$G$10:$H$2922,2,FALSE)</f>
        <v>1</v>
      </c>
      <c r="K3861" s="75">
        <f t="shared" si="242"/>
        <v>1.13787560478502E-2</v>
      </c>
      <c r="L3861" s="290"/>
      <c r="Q3861" s="288"/>
      <c r="R3861" s="291"/>
    </row>
    <row r="3862" spans="1:18" s="287" customFormat="1" ht="16.149999999999999" customHeight="1" x14ac:dyDescent="0.25">
      <c r="A3862" s="9" t="s">
        <v>192</v>
      </c>
      <c r="B3862" s="7">
        <v>2019</v>
      </c>
      <c r="C3862" s="296" t="s">
        <v>67</v>
      </c>
      <c r="D3862" s="307">
        <v>1988</v>
      </c>
      <c r="E3862" s="307" t="s">
        <v>194</v>
      </c>
      <c r="F3862" s="65">
        <f t="shared" si="243"/>
        <v>31</v>
      </c>
      <c r="G3862" s="66" t="str">
        <f t="shared" si="244"/>
        <v>Pre1997</v>
      </c>
      <c r="H3862" s="67" t="str">
        <f t="shared" si="241"/>
        <v>2019-T6 Instate Heavy-31</v>
      </c>
      <c r="I3862" s="302">
        <v>1.1150195660353799E-2</v>
      </c>
      <c r="J3862" s="305">
        <f>VLOOKUP(H3862,T6_ReductionFactor!$G$10:$H$2922,2,FALSE)</f>
        <v>1</v>
      </c>
      <c r="K3862" s="75">
        <f t="shared" si="242"/>
        <v>1.1150195660353799E-2</v>
      </c>
      <c r="L3862" s="290"/>
      <c r="Q3862" s="288"/>
      <c r="R3862" s="291"/>
    </row>
    <row r="3863" spans="1:18" s="287" customFormat="1" ht="16.149999999999999" customHeight="1" x14ac:dyDescent="0.25">
      <c r="A3863" s="9" t="s">
        <v>192</v>
      </c>
      <c r="B3863" s="7">
        <v>2019</v>
      </c>
      <c r="C3863" s="296" t="s">
        <v>67</v>
      </c>
      <c r="D3863" s="307">
        <v>1987</v>
      </c>
      <c r="E3863" s="307" t="s">
        <v>194</v>
      </c>
      <c r="F3863" s="65">
        <f t="shared" si="243"/>
        <v>32</v>
      </c>
      <c r="G3863" s="66" t="str">
        <f t="shared" si="244"/>
        <v>Pre1997</v>
      </c>
      <c r="H3863" s="67" t="str">
        <f t="shared" si="241"/>
        <v>2019-T6 Instate Heavy-32</v>
      </c>
      <c r="I3863" s="302">
        <v>1.09893454936946E-2</v>
      </c>
      <c r="J3863" s="305">
        <f>VLOOKUP(H3863,T6_ReductionFactor!$G$10:$H$2922,2,FALSE)</f>
        <v>1</v>
      </c>
      <c r="K3863" s="75">
        <f t="shared" si="242"/>
        <v>1.09893454936946E-2</v>
      </c>
      <c r="L3863" s="290"/>
      <c r="Q3863" s="288"/>
      <c r="R3863" s="291"/>
    </row>
    <row r="3864" spans="1:18" s="287" customFormat="1" ht="16.149999999999999" customHeight="1" x14ac:dyDescent="0.25">
      <c r="A3864" s="9" t="s">
        <v>192</v>
      </c>
      <c r="B3864" s="7">
        <v>2019</v>
      </c>
      <c r="C3864" s="296" t="s">
        <v>67</v>
      </c>
      <c r="D3864" s="307">
        <v>1986</v>
      </c>
      <c r="E3864" s="307" t="s">
        <v>194</v>
      </c>
      <c r="F3864" s="65">
        <f t="shared" si="243"/>
        <v>33</v>
      </c>
      <c r="G3864" s="66" t="str">
        <f t="shared" si="244"/>
        <v>Pre1997</v>
      </c>
      <c r="H3864" s="67" t="str">
        <f t="shared" si="241"/>
        <v>2019-T6 Instate Heavy-33</v>
      </c>
      <c r="I3864" s="302">
        <v>9.1147359768568598E-3</v>
      </c>
      <c r="J3864" s="305">
        <f>VLOOKUP(H3864,T6_ReductionFactor!$G$10:$H$2922,2,FALSE)</f>
        <v>1</v>
      </c>
      <c r="K3864" s="75">
        <f t="shared" si="242"/>
        <v>9.1147359768568598E-3</v>
      </c>
      <c r="L3864" s="290"/>
      <c r="Q3864" s="288"/>
      <c r="R3864" s="291"/>
    </row>
    <row r="3865" spans="1:18" s="287" customFormat="1" ht="16.149999999999999" customHeight="1" x14ac:dyDescent="0.25">
      <c r="A3865" s="9" t="s">
        <v>192</v>
      </c>
      <c r="B3865" s="7">
        <v>2019</v>
      </c>
      <c r="C3865" s="296" t="s">
        <v>67</v>
      </c>
      <c r="D3865" s="307">
        <v>1985</v>
      </c>
      <c r="E3865" s="307" t="s">
        <v>194</v>
      </c>
      <c r="F3865" s="65">
        <f t="shared" si="243"/>
        <v>34</v>
      </c>
      <c r="G3865" s="66" t="str">
        <f t="shared" si="244"/>
        <v>Pre1997</v>
      </c>
      <c r="H3865" s="67" t="str">
        <f t="shared" si="241"/>
        <v>2019-T6 Instate Heavy-34</v>
      </c>
      <c r="I3865" s="302">
        <v>8.3337985308122899E-3</v>
      </c>
      <c r="J3865" s="305">
        <f>VLOOKUP(H3865,T6_ReductionFactor!$G$10:$H$2922,2,FALSE)</f>
        <v>1</v>
      </c>
      <c r="K3865" s="75">
        <f t="shared" si="242"/>
        <v>8.3337985308122899E-3</v>
      </c>
      <c r="L3865" s="290"/>
      <c r="Q3865" s="288"/>
      <c r="R3865" s="291"/>
    </row>
    <row r="3866" spans="1:18" s="287" customFormat="1" ht="16.149999999999999" customHeight="1" x14ac:dyDescent="0.25">
      <c r="A3866" s="9" t="s">
        <v>192</v>
      </c>
      <c r="B3866" s="7">
        <v>2019</v>
      </c>
      <c r="C3866" s="296" t="s">
        <v>67</v>
      </c>
      <c r="D3866" s="307">
        <v>1984</v>
      </c>
      <c r="E3866" s="307" t="s">
        <v>194</v>
      </c>
      <c r="F3866" s="65">
        <f t="shared" si="243"/>
        <v>35</v>
      </c>
      <c r="G3866" s="66" t="str">
        <f t="shared" si="244"/>
        <v>Pre1997</v>
      </c>
      <c r="H3866" s="67" t="str">
        <f t="shared" si="241"/>
        <v>2019-T6 Instate Heavy-35</v>
      </c>
      <c r="I3866" s="302">
        <v>7.1327985700689401E-3</v>
      </c>
      <c r="J3866" s="305">
        <f>VLOOKUP(H3866,T6_ReductionFactor!$G$10:$H$2922,2,FALSE)</f>
        <v>1</v>
      </c>
      <c r="K3866" s="75">
        <f t="shared" si="242"/>
        <v>7.1327985700689401E-3</v>
      </c>
      <c r="L3866" s="290"/>
      <c r="Q3866" s="288"/>
      <c r="R3866" s="291"/>
    </row>
    <row r="3867" spans="1:18" s="287" customFormat="1" ht="16.149999999999999" customHeight="1" x14ac:dyDescent="0.25">
      <c r="A3867" s="9" t="s">
        <v>192</v>
      </c>
      <c r="B3867" s="7">
        <v>2019</v>
      </c>
      <c r="C3867" s="296" t="s">
        <v>67</v>
      </c>
      <c r="D3867" s="307">
        <v>1983</v>
      </c>
      <c r="E3867" s="307" t="s">
        <v>194</v>
      </c>
      <c r="F3867" s="65">
        <f t="shared" si="243"/>
        <v>36</v>
      </c>
      <c r="G3867" s="66" t="str">
        <f t="shared" si="244"/>
        <v>Pre1997</v>
      </c>
      <c r="H3867" s="67" t="str">
        <f t="shared" si="241"/>
        <v>2019-T6 Instate Heavy-36</v>
      </c>
      <c r="I3867" s="302">
        <v>2.7953445675935602E-3</v>
      </c>
      <c r="J3867" s="305">
        <f>VLOOKUP(H3867,T6_ReductionFactor!$G$10:$H$2922,2,FALSE)</f>
        <v>1</v>
      </c>
      <c r="K3867" s="75">
        <f t="shared" si="242"/>
        <v>2.7953445675935602E-3</v>
      </c>
      <c r="L3867" s="290"/>
      <c r="Q3867" s="288"/>
      <c r="R3867" s="291"/>
    </row>
    <row r="3868" spans="1:18" s="287" customFormat="1" ht="16.149999999999999" customHeight="1" x14ac:dyDescent="0.25">
      <c r="A3868" s="9" t="s">
        <v>192</v>
      </c>
      <c r="B3868" s="7">
        <v>2019</v>
      </c>
      <c r="C3868" s="296" t="s">
        <v>67</v>
      </c>
      <c r="D3868" s="307">
        <v>1982</v>
      </c>
      <c r="E3868" s="307" t="s">
        <v>194</v>
      </c>
      <c r="F3868" s="65">
        <f t="shared" si="243"/>
        <v>37</v>
      </c>
      <c r="G3868" s="66" t="str">
        <f t="shared" si="244"/>
        <v>Pre1997</v>
      </c>
      <c r="H3868" s="67" t="str">
        <f t="shared" si="241"/>
        <v>2019-T6 Instate Heavy-37</v>
      </c>
      <c r="I3868" s="302">
        <v>2.6461946986984599E-3</v>
      </c>
      <c r="J3868" s="305">
        <f>VLOOKUP(H3868,T6_ReductionFactor!$G$10:$H$2922,2,FALSE)</f>
        <v>1</v>
      </c>
      <c r="K3868" s="75">
        <f t="shared" si="242"/>
        <v>2.6461946986984599E-3</v>
      </c>
      <c r="L3868" s="290"/>
      <c r="Q3868" s="288"/>
      <c r="R3868" s="291"/>
    </row>
    <row r="3869" spans="1:18" s="287" customFormat="1" ht="16.149999999999999" customHeight="1" x14ac:dyDescent="0.25">
      <c r="A3869" s="9" t="s">
        <v>192</v>
      </c>
      <c r="B3869" s="7">
        <v>2019</v>
      </c>
      <c r="C3869" s="296" t="s">
        <v>67</v>
      </c>
      <c r="D3869" s="307">
        <v>1981</v>
      </c>
      <c r="E3869" s="307" t="s">
        <v>194</v>
      </c>
      <c r="F3869" s="65">
        <f t="shared" si="243"/>
        <v>38</v>
      </c>
      <c r="G3869" s="66" t="str">
        <f t="shared" si="244"/>
        <v>Pre1997</v>
      </c>
      <c r="H3869" s="67" t="str">
        <f t="shared" si="241"/>
        <v>2019-T6 Instate Heavy-38</v>
      </c>
      <c r="I3869" s="302">
        <v>4.7961799543902702E-3</v>
      </c>
      <c r="J3869" s="305">
        <f>VLOOKUP(H3869,T6_ReductionFactor!$G$10:$H$2922,2,FALSE)</f>
        <v>1</v>
      </c>
      <c r="K3869" s="75">
        <f t="shared" si="242"/>
        <v>4.7961799543902702E-3</v>
      </c>
      <c r="L3869" s="290"/>
      <c r="Q3869" s="288"/>
      <c r="R3869" s="291"/>
    </row>
    <row r="3870" spans="1:18" s="287" customFormat="1" ht="16.149999999999999" customHeight="1" x14ac:dyDescent="0.25">
      <c r="A3870" s="9" t="s">
        <v>192</v>
      </c>
      <c r="B3870" s="7">
        <v>2019</v>
      </c>
      <c r="C3870" s="296" t="s">
        <v>67</v>
      </c>
      <c r="D3870" s="307">
        <v>1980</v>
      </c>
      <c r="E3870" s="307" t="s">
        <v>194</v>
      </c>
      <c r="F3870" s="65">
        <f t="shared" si="243"/>
        <v>39</v>
      </c>
      <c r="G3870" s="66" t="str">
        <f t="shared" si="244"/>
        <v>Pre1997</v>
      </c>
      <c r="H3870" s="67" t="str">
        <f t="shared" si="241"/>
        <v>2019-T6 Instate Heavy-39</v>
      </c>
      <c r="I3870" s="302">
        <v>3.18049092451224E-3</v>
      </c>
      <c r="J3870" s="305">
        <f>VLOOKUP(H3870,T6_ReductionFactor!$G$10:$H$2922,2,FALSE)</f>
        <v>1</v>
      </c>
      <c r="K3870" s="75">
        <f t="shared" si="242"/>
        <v>3.18049092451224E-3</v>
      </c>
      <c r="L3870" s="290"/>
      <c r="Q3870" s="288"/>
      <c r="R3870" s="291"/>
    </row>
    <row r="3871" spans="1:18" s="287" customFormat="1" ht="16.149999999999999" customHeight="1" x14ac:dyDescent="0.25">
      <c r="A3871" s="9" t="s">
        <v>192</v>
      </c>
      <c r="B3871" s="7">
        <v>2019</v>
      </c>
      <c r="C3871" s="296" t="s">
        <v>67</v>
      </c>
      <c r="D3871" s="307">
        <v>1979</v>
      </c>
      <c r="E3871" s="307" t="s">
        <v>194</v>
      </c>
      <c r="F3871" s="65">
        <f t="shared" si="243"/>
        <v>40</v>
      </c>
      <c r="G3871" s="66" t="str">
        <f t="shared" si="244"/>
        <v>Pre1997</v>
      </c>
      <c r="H3871" s="67" t="str">
        <f t="shared" si="241"/>
        <v>2019-T6 Instate Heavy-40</v>
      </c>
      <c r="I3871" s="302">
        <v>2.14624385452284E-3</v>
      </c>
      <c r="J3871" s="305">
        <f>VLOOKUP(H3871,T6_ReductionFactor!$G$10:$H$2922,2,FALSE)</f>
        <v>1</v>
      </c>
      <c r="K3871" s="75">
        <f t="shared" si="242"/>
        <v>2.14624385452284E-3</v>
      </c>
      <c r="L3871" s="290"/>
      <c r="Q3871" s="288"/>
      <c r="R3871" s="291"/>
    </row>
    <row r="3872" spans="1:18" s="287" customFormat="1" ht="16.149999999999999" customHeight="1" x14ac:dyDescent="0.25">
      <c r="A3872" s="9" t="s">
        <v>192</v>
      </c>
      <c r="B3872" s="7">
        <v>2019</v>
      </c>
      <c r="C3872" s="296" t="s">
        <v>67</v>
      </c>
      <c r="D3872" s="307">
        <v>1978</v>
      </c>
      <c r="E3872" s="307" t="s">
        <v>194</v>
      </c>
      <c r="F3872" s="65">
        <f t="shared" si="243"/>
        <v>41</v>
      </c>
      <c r="G3872" s="66" t="str">
        <f t="shared" si="244"/>
        <v>Pre1997</v>
      </c>
      <c r="H3872" s="67" t="str">
        <f t="shared" si="241"/>
        <v>2019-T6 Instate Heavy-41</v>
      </c>
      <c r="I3872" s="302">
        <v>8.6196650635226495E-4</v>
      </c>
      <c r="J3872" s="305">
        <f>VLOOKUP(H3872,T6_ReductionFactor!$G$10:$H$2922,2,FALSE)</f>
        <v>1</v>
      </c>
      <c r="K3872" s="75">
        <f t="shared" si="242"/>
        <v>8.6196650635226495E-4</v>
      </c>
      <c r="L3872" s="290"/>
      <c r="Q3872" s="288"/>
      <c r="R3872" s="291"/>
    </row>
    <row r="3873" spans="1:18" s="287" customFormat="1" ht="16.149999999999999" customHeight="1" x14ac:dyDescent="0.25">
      <c r="A3873" s="9" t="s">
        <v>192</v>
      </c>
      <c r="B3873" s="7">
        <v>2019</v>
      </c>
      <c r="C3873" s="296" t="s">
        <v>67</v>
      </c>
      <c r="D3873" s="307">
        <v>1977</v>
      </c>
      <c r="E3873" s="307" t="s">
        <v>194</v>
      </c>
      <c r="F3873" s="65">
        <f t="shared" si="243"/>
        <v>42</v>
      </c>
      <c r="G3873" s="66" t="str">
        <f t="shared" si="244"/>
        <v>Pre1997</v>
      </c>
      <c r="H3873" s="67" t="str">
        <f t="shared" si="241"/>
        <v>2019-T6 Instate Heavy-42</v>
      </c>
      <c r="I3873" s="302">
        <v>3.70989896797683E-4</v>
      </c>
      <c r="J3873" s="305">
        <f>VLOOKUP(H3873,T6_ReductionFactor!$G$10:$H$2922,2,FALSE)</f>
        <v>1</v>
      </c>
      <c r="K3873" s="75">
        <f t="shared" si="242"/>
        <v>3.70989896797683E-4</v>
      </c>
      <c r="L3873" s="290"/>
      <c r="Q3873" s="288"/>
      <c r="R3873" s="291"/>
    </row>
    <row r="3874" spans="1:18" s="287" customFormat="1" ht="16.149999999999999" customHeight="1" x14ac:dyDescent="0.25">
      <c r="A3874" s="9" t="s">
        <v>192</v>
      </c>
      <c r="B3874" s="7">
        <v>2019</v>
      </c>
      <c r="C3874" s="296" t="s">
        <v>67</v>
      </c>
      <c r="D3874" s="307">
        <v>1976</v>
      </c>
      <c r="E3874" s="307" t="s">
        <v>194</v>
      </c>
      <c r="F3874" s="65">
        <f t="shared" si="243"/>
        <v>43</v>
      </c>
      <c r="G3874" s="66" t="str">
        <f t="shared" si="244"/>
        <v>Pre1997</v>
      </c>
      <c r="H3874" s="67" t="str">
        <f t="shared" si="241"/>
        <v>2019-T6 Instate Heavy-43</v>
      </c>
      <c r="I3874" s="302">
        <v>1.4738957917914401E-4</v>
      </c>
      <c r="J3874" s="305">
        <f>VLOOKUP(H3874,T6_ReductionFactor!$G$10:$H$2922,2,FALSE)</f>
        <v>1</v>
      </c>
      <c r="K3874" s="75">
        <f t="shared" si="242"/>
        <v>1.4738957917914401E-4</v>
      </c>
      <c r="L3874" s="290"/>
      <c r="Q3874" s="288"/>
      <c r="R3874" s="291"/>
    </row>
    <row r="3875" spans="1:18" s="287" customFormat="1" ht="16.149999999999999" customHeight="1" x14ac:dyDescent="0.25">
      <c r="A3875" s="9" t="s">
        <v>192</v>
      </c>
      <c r="B3875" s="7">
        <v>2019</v>
      </c>
      <c r="C3875" s="296" t="s">
        <v>67</v>
      </c>
      <c r="D3875" s="307">
        <v>1975</v>
      </c>
      <c r="E3875" s="307" t="s">
        <v>194</v>
      </c>
      <c r="F3875" s="65">
        <f t="shared" si="243"/>
        <v>44</v>
      </c>
      <c r="G3875" s="66" t="str">
        <f t="shared" si="244"/>
        <v>Pre1997</v>
      </c>
      <c r="H3875" s="67" t="str">
        <f t="shared" si="241"/>
        <v>2019-T6 Instate Heavy-44</v>
      </c>
      <c r="I3875" s="302">
        <v>2.4130870817087801E-4</v>
      </c>
      <c r="J3875" s="305">
        <f>VLOOKUP(H3875,T6_ReductionFactor!$G$10:$H$2922,2,FALSE)</f>
        <v>1</v>
      </c>
      <c r="K3875" s="75">
        <f t="shared" si="242"/>
        <v>2.4130870817087801E-4</v>
      </c>
      <c r="L3875" s="290"/>
      <c r="Q3875" s="288"/>
      <c r="R3875" s="291"/>
    </row>
    <row r="3876" spans="1:18" s="287" customFormat="1" ht="16.149999999999999" customHeight="1" x14ac:dyDescent="0.25">
      <c r="A3876" s="9" t="s">
        <v>192</v>
      </c>
      <c r="B3876" s="7">
        <v>2019</v>
      </c>
      <c r="C3876" s="296" t="s">
        <v>68</v>
      </c>
      <c r="D3876" s="307">
        <v>2020</v>
      </c>
      <c r="E3876" s="307" t="s">
        <v>194</v>
      </c>
      <c r="F3876" s="65">
        <f t="shared" si="243"/>
        <v>-1</v>
      </c>
      <c r="G3876" s="66" t="str">
        <f t="shared" si="244"/>
        <v>2013+</v>
      </c>
      <c r="H3876" s="67" t="str">
        <f t="shared" si="241"/>
        <v>2019-T6 Instate Small--1</v>
      </c>
      <c r="I3876" s="302">
        <v>9.0314180754709394E-5</v>
      </c>
      <c r="J3876" s="305">
        <f>VLOOKUP(H3876,T6_ReductionFactor!$G$10:$H$2922,2,FALSE)</f>
        <v>1</v>
      </c>
      <c r="K3876" s="75">
        <f t="shared" si="242"/>
        <v>9.0314180754709394E-5</v>
      </c>
      <c r="L3876" s="290"/>
      <c r="Q3876" s="288"/>
      <c r="R3876" s="291"/>
    </row>
    <row r="3877" spans="1:18" s="287" customFormat="1" ht="16.149999999999999" customHeight="1" x14ac:dyDescent="0.25">
      <c r="A3877" s="9" t="s">
        <v>192</v>
      </c>
      <c r="B3877" s="7">
        <v>2019</v>
      </c>
      <c r="C3877" s="296" t="s">
        <v>68</v>
      </c>
      <c r="D3877" s="307">
        <v>2019</v>
      </c>
      <c r="E3877" s="307" t="s">
        <v>194</v>
      </c>
      <c r="F3877" s="65">
        <f t="shared" si="243"/>
        <v>0</v>
      </c>
      <c r="G3877" s="66" t="str">
        <f t="shared" si="244"/>
        <v>2013+</v>
      </c>
      <c r="H3877" s="67" t="str">
        <f t="shared" si="241"/>
        <v>2019-T6 Instate Small-0</v>
      </c>
      <c r="I3877" s="302">
        <v>1.4449655635427399E-3</v>
      </c>
      <c r="J3877" s="305">
        <f>VLOOKUP(H3877,T6_ReductionFactor!$G$10:$H$2922,2,FALSE)</f>
        <v>0.96221830295846311</v>
      </c>
      <c r="K3877" s="75">
        <f t="shared" si="242"/>
        <v>1.3903723123855146E-3</v>
      </c>
      <c r="L3877" s="290"/>
      <c r="Q3877" s="288"/>
      <c r="R3877" s="291"/>
    </row>
    <row r="3878" spans="1:18" s="287" customFormat="1" ht="16.149999999999999" customHeight="1" x14ac:dyDescent="0.25">
      <c r="A3878" s="9" t="s">
        <v>192</v>
      </c>
      <c r="B3878" s="7">
        <v>2019</v>
      </c>
      <c r="C3878" s="296" t="s">
        <v>68</v>
      </c>
      <c r="D3878" s="307">
        <v>2018</v>
      </c>
      <c r="E3878" s="307" t="s">
        <v>194</v>
      </c>
      <c r="F3878" s="65">
        <f t="shared" si="243"/>
        <v>1</v>
      </c>
      <c r="G3878" s="66" t="str">
        <f t="shared" si="244"/>
        <v>2013+</v>
      </c>
      <c r="H3878" s="67" t="str">
        <f t="shared" si="241"/>
        <v>2019-T6 Instate Small-1</v>
      </c>
      <c r="I3878" s="302">
        <v>2.3861210208595898E-3</v>
      </c>
      <c r="J3878" s="305">
        <f>VLOOKUP(H3878,T6_ReductionFactor!$G$10:$H$2922,2,FALSE)</f>
        <v>0.93506943513278074</v>
      </c>
      <c r="K3878" s="75">
        <f t="shared" si="242"/>
        <v>2.2311888351336309E-3</v>
      </c>
      <c r="L3878" s="290"/>
      <c r="Q3878" s="288"/>
      <c r="R3878" s="291"/>
    </row>
    <row r="3879" spans="1:18" s="287" customFormat="1" ht="16.149999999999999" customHeight="1" x14ac:dyDescent="0.25">
      <c r="A3879" s="9" t="s">
        <v>192</v>
      </c>
      <c r="B3879" s="7">
        <v>2019</v>
      </c>
      <c r="C3879" s="296" t="s">
        <v>68</v>
      </c>
      <c r="D3879" s="307">
        <v>2017</v>
      </c>
      <c r="E3879" s="307" t="s">
        <v>194</v>
      </c>
      <c r="F3879" s="65">
        <f t="shared" si="243"/>
        <v>2</v>
      </c>
      <c r="G3879" s="66" t="str">
        <f t="shared" si="244"/>
        <v>2013+</v>
      </c>
      <c r="H3879" s="67" t="str">
        <f t="shared" si="241"/>
        <v>2019-T6 Instate Small-2</v>
      </c>
      <c r="I3879" s="302">
        <v>2.8401653485060898E-3</v>
      </c>
      <c r="J3879" s="305">
        <f>VLOOKUP(H3879,T6_ReductionFactor!$G$10:$H$2922,2,FALSE)</f>
        <v>0.91454100243993741</v>
      </c>
      <c r="K3879" s="75">
        <f t="shared" si="242"/>
        <v>2.5974476649179338E-3</v>
      </c>
      <c r="L3879" s="290"/>
      <c r="Q3879" s="288"/>
      <c r="R3879" s="291"/>
    </row>
    <row r="3880" spans="1:18" s="287" customFormat="1" ht="16.149999999999999" customHeight="1" x14ac:dyDescent="0.25">
      <c r="A3880" s="9" t="s">
        <v>192</v>
      </c>
      <c r="B3880" s="7">
        <v>2019</v>
      </c>
      <c r="C3880" s="296" t="s">
        <v>68</v>
      </c>
      <c r="D3880" s="307">
        <v>2016</v>
      </c>
      <c r="E3880" s="307" t="s">
        <v>194</v>
      </c>
      <c r="F3880" s="65">
        <f t="shared" si="243"/>
        <v>3</v>
      </c>
      <c r="G3880" s="66" t="str">
        <f t="shared" si="244"/>
        <v>2013+</v>
      </c>
      <c r="H3880" s="67" t="str">
        <f t="shared" si="241"/>
        <v>2019-T6 Instate Small-3</v>
      </c>
      <c r="I3880" s="302">
        <v>4.9559851750942399E-3</v>
      </c>
      <c r="J3880" s="305">
        <f>VLOOKUP(H3880,T6_ReductionFactor!$G$10:$H$2922,2,FALSE)</f>
        <v>0.89879909874122099</v>
      </c>
      <c r="K3880" s="75">
        <f t="shared" si="242"/>
        <v>4.4544350087495554E-3</v>
      </c>
      <c r="L3880" s="290"/>
      <c r="Q3880" s="288"/>
      <c r="R3880" s="291"/>
    </row>
    <row r="3881" spans="1:18" s="287" customFormat="1" ht="16.149999999999999" customHeight="1" x14ac:dyDescent="0.25">
      <c r="A3881" s="9" t="s">
        <v>192</v>
      </c>
      <c r="B3881" s="7">
        <v>2019</v>
      </c>
      <c r="C3881" s="296" t="s">
        <v>68</v>
      </c>
      <c r="D3881" s="307">
        <v>2015</v>
      </c>
      <c r="E3881" s="307" t="s">
        <v>194</v>
      </c>
      <c r="F3881" s="65">
        <f t="shared" si="243"/>
        <v>4</v>
      </c>
      <c r="G3881" s="66" t="str">
        <f t="shared" si="244"/>
        <v>2013+</v>
      </c>
      <c r="H3881" s="67" t="str">
        <f t="shared" si="241"/>
        <v>2019-T6 Instate Small-4</v>
      </c>
      <c r="I3881" s="302">
        <v>3.6704062175770399E-3</v>
      </c>
      <c r="J3881" s="305">
        <f>VLOOKUP(H3881,T6_ReductionFactor!$G$10:$H$2922,2,FALSE)</f>
        <v>0.88653192747974929</v>
      </c>
      <c r="K3881" s="75">
        <f t="shared" si="242"/>
        <v>3.2539322987022294E-3</v>
      </c>
      <c r="L3881" s="290"/>
      <c r="Q3881" s="288"/>
      <c r="R3881" s="291"/>
    </row>
    <row r="3882" spans="1:18" s="287" customFormat="1" ht="16.149999999999999" customHeight="1" x14ac:dyDescent="0.25">
      <c r="A3882" s="9" t="s">
        <v>192</v>
      </c>
      <c r="B3882" s="7">
        <v>2019</v>
      </c>
      <c r="C3882" s="296" t="s">
        <v>68</v>
      </c>
      <c r="D3882" s="307">
        <v>2014</v>
      </c>
      <c r="E3882" s="307" t="s">
        <v>194</v>
      </c>
      <c r="F3882" s="65">
        <f t="shared" si="243"/>
        <v>5</v>
      </c>
      <c r="G3882" s="66" t="str">
        <f t="shared" si="244"/>
        <v>2013+</v>
      </c>
      <c r="H3882" s="67" t="str">
        <f t="shared" si="241"/>
        <v>2019-T6 Instate Small-5</v>
      </c>
      <c r="I3882" s="302">
        <v>2.85747428400095E-3</v>
      </c>
      <c r="J3882" s="305">
        <f>VLOOKUP(H3882,T6_ReductionFactor!$G$10:$H$2922,2,FALSE)</f>
        <v>0.87681465578346118</v>
      </c>
      <c r="K3882" s="75">
        <f t="shared" si="242"/>
        <v>2.505475330736385E-3</v>
      </c>
      <c r="L3882" s="290"/>
      <c r="Q3882" s="288"/>
      <c r="R3882" s="291"/>
    </row>
    <row r="3883" spans="1:18" s="287" customFormat="1" ht="16.149999999999999" customHeight="1" x14ac:dyDescent="0.25">
      <c r="A3883" s="9" t="s">
        <v>192</v>
      </c>
      <c r="B3883" s="7">
        <v>2019</v>
      </c>
      <c r="C3883" s="296" t="s">
        <v>68</v>
      </c>
      <c r="D3883" s="307">
        <v>2013</v>
      </c>
      <c r="E3883" s="307" t="s">
        <v>194</v>
      </c>
      <c r="F3883" s="65">
        <f t="shared" si="243"/>
        <v>6</v>
      </c>
      <c r="G3883" s="66" t="str">
        <f t="shared" si="244"/>
        <v>2010-12</v>
      </c>
      <c r="H3883" s="67" t="str">
        <f t="shared" si="241"/>
        <v>2019-T6 Instate Small-6</v>
      </c>
      <c r="I3883" s="302">
        <v>3.1080802210452299E-3</v>
      </c>
      <c r="J3883" s="305">
        <f>VLOOKUP(H3883,T6_ReductionFactor!$G$10:$H$2922,2,FALSE)</f>
        <v>0.84900159356558103</v>
      </c>
      <c r="K3883" s="75">
        <f t="shared" si="242"/>
        <v>2.6387650605970633E-3</v>
      </c>
      <c r="L3883" s="290"/>
      <c r="Q3883" s="288"/>
      <c r="R3883" s="291"/>
    </row>
    <row r="3884" spans="1:18" s="287" customFormat="1" ht="16.149999999999999" customHeight="1" x14ac:dyDescent="0.25">
      <c r="A3884" s="9" t="s">
        <v>192</v>
      </c>
      <c r="B3884" s="7">
        <v>2019</v>
      </c>
      <c r="C3884" s="296" t="s">
        <v>68</v>
      </c>
      <c r="D3884" s="307">
        <v>2012</v>
      </c>
      <c r="E3884" s="307" t="s">
        <v>194</v>
      </c>
      <c r="F3884" s="65">
        <f t="shared" si="243"/>
        <v>7</v>
      </c>
      <c r="G3884" s="66" t="str">
        <f t="shared" si="244"/>
        <v>2010-12</v>
      </c>
      <c r="H3884" s="67" t="str">
        <f t="shared" si="241"/>
        <v>2019-T6 Instate Small-7</v>
      </c>
      <c r="I3884" s="302">
        <v>1.0877508423865499E-2</v>
      </c>
      <c r="J3884" s="305">
        <f>VLOOKUP(H3884,T6_ReductionFactor!$G$10:$H$2922,2,FALSE)</f>
        <v>0.84343254651302646</v>
      </c>
      <c r="K3884" s="75">
        <f t="shared" si="242"/>
        <v>9.1744446296577742E-3</v>
      </c>
      <c r="L3884" s="290"/>
      <c r="Q3884" s="288"/>
      <c r="R3884" s="291"/>
    </row>
    <row r="3885" spans="1:18" s="287" customFormat="1" ht="16.149999999999999" customHeight="1" x14ac:dyDescent="0.25">
      <c r="A3885" s="9" t="s">
        <v>192</v>
      </c>
      <c r="B3885" s="7">
        <v>2019</v>
      </c>
      <c r="C3885" s="296" t="s">
        <v>68</v>
      </c>
      <c r="D3885" s="307">
        <v>2011</v>
      </c>
      <c r="E3885" s="307" t="s">
        <v>194</v>
      </c>
      <c r="F3885" s="65">
        <f t="shared" si="243"/>
        <v>8</v>
      </c>
      <c r="G3885" s="66" t="str">
        <f t="shared" si="244"/>
        <v>2010-12</v>
      </c>
      <c r="H3885" s="67" t="str">
        <f t="shared" si="241"/>
        <v>2019-T6 Instate Small-8</v>
      </c>
      <c r="I3885" s="302">
        <v>4.9121601572352401E-3</v>
      </c>
      <c r="J3885" s="305">
        <f>VLOOKUP(H3885,T6_ReductionFactor!$G$10:$H$2922,2,FALSE)</f>
        <v>0.83890457615098657</v>
      </c>
      <c r="K3885" s="75">
        <f t="shared" si="242"/>
        <v>4.1208336346911928E-3</v>
      </c>
      <c r="L3885" s="290"/>
      <c r="Q3885" s="288"/>
      <c r="R3885" s="291"/>
    </row>
    <row r="3886" spans="1:18" s="287" customFormat="1" ht="16.149999999999999" customHeight="1" x14ac:dyDescent="0.25">
      <c r="A3886" s="9" t="s">
        <v>192</v>
      </c>
      <c r="B3886" s="7">
        <v>2019</v>
      </c>
      <c r="C3886" s="296" t="s">
        <v>68</v>
      </c>
      <c r="D3886" s="307">
        <v>2010</v>
      </c>
      <c r="E3886" s="307" t="s">
        <v>194</v>
      </c>
      <c r="F3886" s="65">
        <f t="shared" si="243"/>
        <v>9</v>
      </c>
      <c r="G3886" s="66" t="str">
        <f t="shared" si="244"/>
        <v>2007-09</v>
      </c>
      <c r="H3886" s="67" t="str">
        <f t="shared" si="241"/>
        <v>2019-T6 Instate Small-9</v>
      </c>
      <c r="I3886" s="302">
        <v>3.1663936544323299E-3</v>
      </c>
      <c r="J3886" s="305">
        <f>VLOOKUP(H3886,T6_ReductionFactor!$G$10:$H$2922,2,FALSE)</f>
        <v>0.84964110805283766</v>
      </c>
      <c r="K3886" s="75">
        <f t="shared" si="242"/>
        <v>2.6902982130833589E-3</v>
      </c>
      <c r="L3886" s="290"/>
      <c r="Q3886" s="288"/>
      <c r="R3886" s="291"/>
    </row>
    <row r="3887" spans="1:18" s="287" customFormat="1" ht="16.149999999999999" customHeight="1" x14ac:dyDescent="0.25">
      <c r="A3887" s="9" t="s">
        <v>192</v>
      </c>
      <c r="B3887" s="7">
        <v>2019</v>
      </c>
      <c r="C3887" s="296" t="s">
        <v>68</v>
      </c>
      <c r="D3887" s="307">
        <v>2009</v>
      </c>
      <c r="E3887" s="307" t="s">
        <v>194</v>
      </c>
      <c r="F3887" s="65">
        <f t="shared" si="243"/>
        <v>10</v>
      </c>
      <c r="G3887" s="66" t="str">
        <f t="shared" si="244"/>
        <v>2007-09</v>
      </c>
      <c r="H3887" s="67" t="str">
        <f t="shared" si="241"/>
        <v>2019-T6 Instate Small-10</v>
      </c>
      <c r="I3887" s="302">
        <v>3.5588714104996099E-3</v>
      </c>
      <c r="J3887" s="305">
        <f>VLOOKUP(H3887,T6_ReductionFactor!$G$10:$H$2922,2,FALSE)</f>
        <v>0.84485395512120764</v>
      </c>
      <c r="K3887" s="75">
        <f t="shared" si="242"/>
        <v>3.0067265869283865E-3</v>
      </c>
      <c r="L3887" s="290"/>
      <c r="Q3887" s="288"/>
      <c r="R3887" s="291"/>
    </row>
    <row r="3888" spans="1:18" s="287" customFormat="1" ht="16.149999999999999" customHeight="1" x14ac:dyDescent="0.25">
      <c r="A3888" s="9" t="s">
        <v>192</v>
      </c>
      <c r="B3888" s="7">
        <v>2019</v>
      </c>
      <c r="C3888" s="296" t="s">
        <v>68</v>
      </c>
      <c r="D3888" s="307">
        <v>2008</v>
      </c>
      <c r="E3888" s="307" t="s">
        <v>194</v>
      </c>
      <c r="F3888" s="65">
        <f t="shared" si="243"/>
        <v>11</v>
      </c>
      <c r="G3888" s="66" t="str">
        <f t="shared" si="244"/>
        <v>2007-09</v>
      </c>
      <c r="H3888" s="67" t="str">
        <f t="shared" si="241"/>
        <v>2019-T6 Instate Small-11</v>
      </c>
      <c r="I3888" s="302">
        <v>1.1791076728022E-2</v>
      </c>
      <c r="J3888" s="305">
        <f>VLOOKUP(H3888,T6_ReductionFactor!$G$10:$H$2922,2,FALSE)</f>
        <v>0.84069100393942331</v>
      </c>
      <c r="K3888" s="75">
        <f t="shared" si="242"/>
        <v>9.9126521320075846E-3</v>
      </c>
      <c r="L3888" s="290"/>
      <c r="Q3888" s="288"/>
      <c r="R3888" s="291"/>
    </row>
    <row r="3889" spans="1:18" s="287" customFormat="1" ht="16.149999999999999" customHeight="1" x14ac:dyDescent="0.25">
      <c r="A3889" s="9" t="s">
        <v>192</v>
      </c>
      <c r="B3889" s="7">
        <v>2019</v>
      </c>
      <c r="C3889" s="296" t="s">
        <v>68</v>
      </c>
      <c r="D3889" s="307">
        <v>2007</v>
      </c>
      <c r="E3889" s="307" t="s">
        <v>194</v>
      </c>
      <c r="F3889" s="65">
        <f t="shared" si="243"/>
        <v>12</v>
      </c>
      <c r="G3889" s="66" t="str">
        <f t="shared" si="244"/>
        <v>1997-06</v>
      </c>
      <c r="H3889" s="67" t="str">
        <f t="shared" si="241"/>
        <v>2019-T6 Instate Small-12</v>
      </c>
      <c r="I3889" s="302">
        <v>0.15207310885151101</v>
      </c>
      <c r="J3889" s="305">
        <f>VLOOKUP(H3889,T6_ReductionFactor!$G$10:$H$2922,2,FALSE)</f>
        <v>0.90255370469472185</v>
      </c>
      <c r="K3889" s="75">
        <f t="shared" si="242"/>
        <v>0.13725414777837497</v>
      </c>
      <c r="L3889" s="290"/>
      <c r="Q3889" s="288"/>
      <c r="R3889" s="291"/>
    </row>
    <row r="3890" spans="1:18" s="287" customFormat="1" ht="16.149999999999999" customHeight="1" x14ac:dyDescent="0.25">
      <c r="A3890" s="9" t="s">
        <v>192</v>
      </c>
      <c r="B3890" s="7">
        <v>2019</v>
      </c>
      <c r="C3890" s="296" t="s">
        <v>68</v>
      </c>
      <c r="D3890" s="307">
        <v>2006</v>
      </c>
      <c r="E3890" s="307" t="s">
        <v>194</v>
      </c>
      <c r="F3890" s="65">
        <f t="shared" si="243"/>
        <v>13</v>
      </c>
      <c r="G3890" s="66" t="str">
        <f t="shared" si="244"/>
        <v>1997-06</v>
      </c>
      <c r="H3890" s="67" t="str">
        <f t="shared" ref="H3890:H3953" si="245">CONCATENATE(B3890,"-",C3890,"-",F3890)</f>
        <v>2019-T6 Instate Small-13</v>
      </c>
      <c r="I3890" s="302">
        <v>0.18899113662299499</v>
      </c>
      <c r="J3890" s="305">
        <f>VLOOKUP(H3890,T6_ReductionFactor!$G$10:$H$2922,2,FALSE)</f>
        <v>0.90026800668364515</v>
      </c>
      <c r="K3890" s="75">
        <f t="shared" si="242"/>
        <v>0.17014267384846016</v>
      </c>
      <c r="L3890" s="290"/>
      <c r="Q3890" s="288"/>
      <c r="R3890" s="291"/>
    </row>
    <row r="3891" spans="1:18" s="287" customFormat="1" ht="16.149999999999999" customHeight="1" x14ac:dyDescent="0.25">
      <c r="A3891" s="9" t="s">
        <v>192</v>
      </c>
      <c r="B3891" s="7">
        <v>2019</v>
      </c>
      <c r="C3891" s="296" t="s">
        <v>68</v>
      </c>
      <c r="D3891" s="307">
        <v>2005</v>
      </c>
      <c r="E3891" s="307" t="s">
        <v>194</v>
      </c>
      <c r="F3891" s="65">
        <f t="shared" si="243"/>
        <v>14</v>
      </c>
      <c r="G3891" s="66" t="str">
        <f t="shared" si="244"/>
        <v>1997-06</v>
      </c>
      <c r="H3891" s="67" t="str">
        <f t="shared" si="245"/>
        <v>2019-T6 Instate Small-14</v>
      </c>
      <c r="I3891" s="302">
        <v>0.14918817421920999</v>
      </c>
      <c r="J3891" s="305">
        <f>VLOOKUP(H3891,T6_ReductionFactor!$G$10:$H$2922,2,FALSE)</f>
        <v>0.89829815478764208</v>
      </c>
      <c r="K3891" s="75">
        <f t="shared" si="242"/>
        <v>0.13401546161725361</v>
      </c>
      <c r="L3891" s="290"/>
      <c r="Q3891" s="288"/>
      <c r="R3891" s="291"/>
    </row>
    <row r="3892" spans="1:18" s="287" customFormat="1" ht="16.149999999999999" customHeight="1" x14ac:dyDescent="0.25">
      <c r="A3892" s="9" t="s">
        <v>192</v>
      </c>
      <c r="B3892" s="7">
        <v>2019</v>
      </c>
      <c r="C3892" s="296" t="s">
        <v>68</v>
      </c>
      <c r="D3892" s="307">
        <v>2004</v>
      </c>
      <c r="E3892" s="307" t="s">
        <v>194</v>
      </c>
      <c r="F3892" s="65">
        <f t="shared" si="243"/>
        <v>15</v>
      </c>
      <c r="G3892" s="66" t="str">
        <f t="shared" si="244"/>
        <v>1997-06</v>
      </c>
      <c r="H3892" s="67" t="str">
        <f t="shared" si="245"/>
        <v>2019-T6 Instate Small-15</v>
      </c>
      <c r="I3892" s="302">
        <v>0.100469731342462</v>
      </c>
      <c r="J3892" s="305">
        <f>VLOOKUP(H3892,T6_ReductionFactor!$G$10:$H$2922,2,FALSE)</f>
        <v>0.89666022112706922</v>
      </c>
      <c r="K3892" s="75">
        <f t="shared" si="242"/>
        <v>9.0087211522109217E-2</v>
      </c>
      <c r="L3892" s="290"/>
      <c r="Q3892" s="288"/>
      <c r="R3892" s="291"/>
    </row>
    <row r="3893" spans="1:18" s="287" customFormat="1" ht="16.149999999999999" customHeight="1" x14ac:dyDescent="0.25">
      <c r="A3893" s="9" t="s">
        <v>192</v>
      </c>
      <c r="B3893" s="7">
        <v>2019</v>
      </c>
      <c r="C3893" s="296" t="s">
        <v>68</v>
      </c>
      <c r="D3893" s="307">
        <v>2003</v>
      </c>
      <c r="E3893" s="307" t="s">
        <v>194</v>
      </c>
      <c r="F3893" s="65">
        <f t="shared" si="243"/>
        <v>16</v>
      </c>
      <c r="G3893" s="66" t="str">
        <f t="shared" si="244"/>
        <v>1997-06</v>
      </c>
      <c r="H3893" s="67" t="str">
        <f t="shared" si="245"/>
        <v>2019-T6 Instate Small-16</v>
      </c>
      <c r="I3893" s="302">
        <v>6.7610416793122199E-2</v>
      </c>
      <c r="J3893" s="305">
        <f>VLOOKUP(H3893,T6_ReductionFactor!$G$10:$H$2922,2,FALSE)</f>
        <v>0.93825671216880668</v>
      </c>
      <c r="K3893" s="75">
        <f t="shared" si="242"/>
        <v>6.3435927368677508E-2</v>
      </c>
      <c r="L3893" s="290"/>
      <c r="Q3893" s="288"/>
      <c r="R3893" s="291"/>
    </row>
    <row r="3894" spans="1:18" s="287" customFormat="1" ht="16.149999999999999" customHeight="1" x14ac:dyDescent="0.25">
      <c r="A3894" s="9" t="s">
        <v>192</v>
      </c>
      <c r="B3894" s="7">
        <v>2019</v>
      </c>
      <c r="C3894" s="296" t="s">
        <v>68</v>
      </c>
      <c r="D3894" s="307">
        <v>2002</v>
      </c>
      <c r="E3894" s="307" t="s">
        <v>194</v>
      </c>
      <c r="F3894" s="65">
        <f t="shared" si="243"/>
        <v>17</v>
      </c>
      <c r="G3894" s="66" t="str">
        <f t="shared" si="244"/>
        <v>1997-06</v>
      </c>
      <c r="H3894" s="67" t="str">
        <f t="shared" si="245"/>
        <v>2019-T6 Instate Small-17</v>
      </c>
      <c r="I3894" s="302">
        <v>5.2843537275376697E-2</v>
      </c>
      <c r="J3894" s="305">
        <f>VLOOKUP(H3894,T6_ReductionFactor!$G$10:$H$2922,2,FALSE)</f>
        <v>0.93743508343190551</v>
      </c>
      <c r="K3894" s="75">
        <f t="shared" si="242"/>
        <v>4.9537385774579765E-2</v>
      </c>
      <c r="L3894" s="290"/>
      <c r="Q3894" s="288"/>
      <c r="R3894" s="291"/>
    </row>
    <row r="3895" spans="1:18" s="287" customFormat="1" ht="16.149999999999999" customHeight="1" x14ac:dyDescent="0.25">
      <c r="A3895" s="9" t="s">
        <v>192</v>
      </c>
      <c r="B3895" s="7">
        <v>2019</v>
      </c>
      <c r="C3895" s="296" t="s">
        <v>68</v>
      </c>
      <c r="D3895" s="307">
        <v>2001</v>
      </c>
      <c r="E3895" s="307" t="s">
        <v>194</v>
      </c>
      <c r="F3895" s="65">
        <f t="shared" si="243"/>
        <v>18</v>
      </c>
      <c r="G3895" s="66" t="str">
        <f t="shared" si="244"/>
        <v>1997-06</v>
      </c>
      <c r="H3895" s="67" t="str">
        <f t="shared" si="245"/>
        <v>2019-T6 Instate Small-18</v>
      </c>
      <c r="I3895" s="302">
        <v>7.1538590152048304E-2</v>
      </c>
      <c r="J3895" s="305">
        <f>VLOOKUP(H3895,T6_ReductionFactor!$G$10:$H$2922,2,FALSE)</f>
        <v>0.93664839288394974</v>
      </c>
      <c r="K3895" s="75">
        <f t="shared" si="242"/>
        <v>6.7006505495099594E-2</v>
      </c>
      <c r="L3895" s="290"/>
      <c r="Q3895" s="288"/>
      <c r="R3895" s="291"/>
    </row>
    <row r="3896" spans="1:18" s="287" customFormat="1" ht="16.149999999999999" customHeight="1" x14ac:dyDescent="0.25">
      <c r="A3896" s="9" t="s">
        <v>192</v>
      </c>
      <c r="B3896" s="7">
        <v>2019</v>
      </c>
      <c r="C3896" s="296" t="s">
        <v>68</v>
      </c>
      <c r="D3896" s="307">
        <v>2000</v>
      </c>
      <c r="E3896" s="307" t="s">
        <v>194</v>
      </c>
      <c r="F3896" s="65">
        <f t="shared" si="243"/>
        <v>19</v>
      </c>
      <c r="G3896" s="66" t="str">
        <f t="shared" si="244"/>
        <v>1997-06</v>
      </c>
      <c r="H3896" s="67" t="str">
        <f t="shared" si="245"/>
        <v>2019-T6 Instate Small-19</v>
      </c>
      <c r="I3896" s="302">
        <v>8.1013721493254295E-2</v>
      </c>
      <c r="J3896" s="305">
        <f>VLOOKUP(H3896,T6_ReductionFactor!$G$10:$H$2922,2,FALSE)</f>
        <v>0.93589515161515369</v>
      </c>
      <c r="K3896" s="75">
        <f t="shared" si="242"/>
        <v>7.5820349159837069E-2</v>
      </c>
      <c r="L3896" s="290"/>
      <c r="Q3896" s="288"/>
      <c r="R3896" s="291"/>
    </row>
    <row r="3897" spans="1:18" s="287" customFormat="1" ht="16.149999999999999" customHeight="1" x14ac:dyDescent="0.25">
      <c r="A3897" s="9" t="s">
        <v>192</v>
      </c>
      <c r="B3897" s="7">
        <v>2019</v>
      </c>
      <c r="C3897" s="296" t="s">
        <v>68</v>
      </c>
      <c r="D3897" s="307">
        <v>1999</v>
      </c>
      <c r="E3897" s="307" t="s">
        <v>194</v>
      </c>
      <c r="F3897" s="65">
        <f t="shared" si="243"/>
        <v>20</v>
      </c>
      <c r="G3897" s="66" t="str">
        <f t="shared" si="244"/>
        <v>1997-06</v>
      </c>
      <c r="H3897" s="67" t="str">
        <f t="shared" si="245"/>
        <v>2019-T6 Instate Small-20</v>
      </c>
      <c r="I3897" s="302">
        <v>6.2680466958021097E-2</v>
      </c>
      <c r="J3897" s="305">
        <f>VLOOKUP(H3897,T6_ReductionFactor!$G$10:$H$2922,2,FALSE)</f>
        <v>0.935174336095424</v>
      </c>
      <c r="K3897" s="75">
        <f t="shared" si="242"/>
        <v>5.8617164073618541E-2</v>
      </c>
      <c r="L3897" s="290"/>
      <c r="Q3897" s="288"/>
      <c r="R3897" s="291"/>
    </row>
    <row r="3898" spans="1:18" s="287" customFormat="1" ht="16.149999999999999" customHeight="1" x14ac:dyDescent="0.25">
      <c r="A3898" s="9" t="s">
        <v>192</v>
      </c>
      <c r="B3898" s="7">
        <v>2019</v>
      </c>
      <c r="C3898" s="296" t="s">
        <v>68</v>
      </c>
      <c r="D3898" s="307">
        <v>1998</v>
      </c>
      <c r="E3898" s="307" t="s">
        <v>194</v>
      </c>
      <c r="F3898" s="65">
        <f t="shared" si="243"/>
        <v>21</v>
      </c>
      <c r="G3898" s="66" t="str">
        <f t="shared" si="244"/>
        <v>1997-06</v>
      </c>
      <c r="H3898" s="67" t="str">
        <f t="shared" si="245"/>
        <v>2019-T6 Instate Small-21</v>
      </c>
      <c r="I3898" s="302">
        <v>3.7236752207927597E-2</v>
      </c>
      <c r="J3898" s="305">
        <f>VLOOKUP(H3898,T6_ReductionFactor!$G$10:$H$2922,2,FALSE)</f>
        <v>0.93448525518029601</v>
      </c>
      <c r="K3898" s="75">
        <f t="shared" si="242"/>
        <v>3.479719588911067E-2</v>
      </c>
      <c r="L3898" s="290"/>
      <c r="Q3898" s="288"/>
      <c r="R3898" s="291"/>
    </row>
    <row r="3899" spans="1:18" s="287" customFormat="1" ht="16.149999999999999" customHeight="1" x14ac:dyDescent="0.25">
      <c r="A3899" s="9" t="s">
        <v>192</v>
      </c>
      <c r="B3899" s="7">
        <v>2019</v>
      </c>
      <c r="C3899" s="296" t="s">
        <v>68</v>
      </c>
      <c r="D3899" s="307">
        <v>1997</v>
      </c>
      <c r="E3899" s="307" t="s">
        <v>194</v>
      </c>
      <c r="F3899" s="65">
        <f t="shared" si="243"/>
        <v>22</v>
      </c>
      <c r="G3899" s="66" t="str">
        <f t="shared" si="244"/>
        <v>Pre1997</v>
      </c>
      <c r="H3899" s="67" t="str">
        <f t="shared" si="245"/>
        <v>2019-T6 Instate Small-22</v>
      </c>
      <c r="I3899" s="302">
        <v>4.73715585022224E-5</v>
      </c>
      <c r="J3899" s="305">
        <f>VLOOKUP(H3899,T6_ReductionFactor!$G$10:$H$2922,2,FALSE)</f>
        <v>0.93384549707910502</v>
      </c>
      <c r="K3899" s="75">
        <f t="shared" si="242"/>
        <v>4.423771659691978E-5</v>
      </c>
      <c r="L3899" s="290"/>
      <c r="Q3899" s="288"/>
      <c r="R3899" s="291"/>
    </row>
    <row r="3900" spans="1:18" s="287" customFormat="1" ht="16.149999999999999" customHeight="1" x14ac:dyDescent="0.25">
      <c r="A3900" s="9" t="s">
        <v>192</v>
      </c>
      <c r="B3900" s="7">
        <v>2019</v>
      </c>
      <c r="C3900" s="296" t="s">
        <v>68</v>
      </c>
      <c r="D3900" s="307">
        <v>1996</v>
      </c>
      <c r="E3900" s="307" t="s">
        <v>194</v>
      </c>
      <c r="F3900" s="65">
        <f t="shared" si="243"/>
        <v>23</v>
      </c>
      <c r="G3900" s="66" t="str">
        <f t="shared" si="244"/>
        <v>Pre1997</v>
      </c>
      <c r="H3900" s="67" t="str">
        <f t="shared" si="245"/>
        <v>2019-T6 Instate Small-23</v>
      </c>
      <c r="I3900" s="302">
        <v>2.8349804975711901E-5</v>
      </c>
      <c r="J3900" s="305">
        <f>VLOOKUP(H3900,T6_ReductionFactor!$G$10:$H$2922,2,FALSE)</f>
        <v>0.93384549707910502</v>
      </c>
      <c r="K3900" s="75">
        <f t="shared" si="242"/>
        <v>2.6474337719639364E-5</v>
      </c>
      <c r="L3900" s="290"/>
      <c r="Q3900" s="288"/>
      <c r="R3900" s="291"/>
    </row>
    <row r="3901" spans="1:18" s="287" customFormat="1" ht="16.149999999999999" customHeight="1" x14ac:dyDescent="0.25">
      <c r="A3901" s="9" t="s">
        <v>192</v>
      </c>
      <c r="B3901" s="7">
        <v>2019</v>
      </c>
      <c r="C3901" s="296" t="s">
        <v>68</v>
      </c>
      <c r="D3901" s="307">
        <v>1995</v>
      </c>
      <c r="E3901" s="307" t="s">
        <v>194</v>
      </c>
      <c r="F3901" s="65">
        <f t="shared" si="243"/>
        <v>24</v>
      </c>
      <c r="G3901" s="66" t="str">
        <f t="shared" si="244"/>
        <v>Pre1997</v>
      </c>
      <c r="H3901" s="67" t="str">
        <f t="shared" si="245"/>
        <v>2019-T6 Instate Small-24</v>
      </c>
      <c r="I3901" s="302">
        <v>3.8072014009018403E-5</v>
      </c>
      <c r="J3901" s="305">
        <f>VLOOKUP(H3901,T6_ReductionFactor!$G$10:$H$2922,2,FALSE)</f>
        <v>0.93384549707910502</v>
      </c>
      <c r="K3901" s="75">
        <f t="shared" si="242"/>
        <v>3.5553378847054439E-5</v>
      </c>
      <c r="L3901" s="290"/>
      <c r="Q3901" s="288"/>
      <c r="R3901" s="291"/>
    </row>
    <row r="3902" spans="1:18" s="287" customFormat="1" ht="16.149999999999999" customHeight="1" x14ac:dyDescent="0.25">
      <c r="A3902" s="9" t="s">
        <v>192</v>
      </c>
      <c r="B3902" s="7">
        <v>2019</v>
      </c>
      <c r="C3902" s="296" t="s">
        <v>68</v>
      </c>
      <c r="D3902" s="307">
        <v>1994</v>
      </c>
      <c r="E3902" s="307" t="s">
        <v>194</v>
      </c>
      <c r="F3902" s="65">
        <f t="shared" si="243"/>
        <v>25</v>
      </c>
      <c r="G3902" s="66" t="str">
        <f t="shared" si="244"/>
        <v>Pre1997</v>
      </c>
      <c r="H3902" s="67" t="str">
        <f t="shared" si="245"/>
        <v>2019-T6 Instate Small-25</v>
      </c>
      <c r="I3902" s="302">
        <v>1.9274845023831801E-5</v>
      </c>
      <c r="J3902" s="305">
        <f>VLOOKUP(H3902,T6_ReductionFactor!$G$10:$H$2922,2,FALSE)</f>
        <v>0.93384549707910502</v>
      </c>
      <c r="K3902" s="75">
        <f t="shared" si="242"/>
        <v>1.799972723240292E-5</v>
      </c>
      <c r="L3902" s="290"/>
      <c r="Q3902" s="288"/>
      <c r="R3902" s="291"/>
    </row>
    <row r="3903" spans="1:18" s="287" customFormat="1" ht="16.149999999999999" customHeight="1" x14ac:dyDescent="0.25">
      <c r="A3903" s="9" t="s">
        <v>192</v>
      </c>
      <c r="B3903" s="7">
        <v>2019</v>
      </c>
      <c r="C3903" s="296" t="s">
        <v>68</v>
      </c>
      <c r="D3903" s="307">
        <v>1993</v>
      </c>
      <c r="E3903" s="307" t="s">
        <v>194</v>
      </c>
      <c r="F3903" s="65">
        <f t="shared" si="243"/>
        <v>26</v>
      </c>
      <c r="G3903" s="66" t="str">
        <f t="shared" si="244"/>
        <v>Pre1997</v>
      </c>
      <c r="H3903" s="67" t="str">
        <f t="shared" si="245"/>
        <v>2019-T6 Instate Small-26</v>
      </c>
      <c r="I3903" s="302">
        <v>2.2614690950119999E-5</v>
      </c>
      <c r="J3903" s="305">
        <f>VLOOKUP(H3903,T6_ReductionFactor!$G$10:$H$2922,2,FALSE)</f>
        <v>1</v>
      </c>
      <c r="K3903" s="75">
        <f t="shared" si="242"/>
        <v>2.2614690950119999E-5</v>
      </c>
      <c r="L3903" s="290"/>
      <c r="Q3903" s="288"/>
      <c r="R3903" s="291"/>
    </row>
    <row r="3904" spans="1:18" s="287" customFormat="1" ht="16.149999999999999" customHeight="1" x14ac:dyDescent="0.25">
      <c r="A3904" s="9" t="s">
        <v>192</v>
      </c>
      <c r="B3904" s="7">
        <v>2019</v>
      </c>
      <c r="C3904" s="296" t="s">
        <v>68</v>
      </c>
      <c r="D3904" s="307">
        <v>1992</v>
      </c>
      <c r="E3904" s="307" t="s">
        <v>194</v>
      </c>
      <c r="F3904" s="65">
        <f t="shared" si="243"/>
        <v>27</v>
      </c>
      <c r="G3904" s="66" t="str">
        <f t="shared" si="244"/>
        <v>Pre1997</v>
      </c>
      <c r="H3904" s="67" t="str">
        <f t="shared" si="245"/>
        <v>2019-T6 Instate Small-27</v>
      </c>
      <c r="I3904" s="302">
        <v>2.0585195003660599E-5</v>
      </c>
      <c r="J3904" s="305">
        <f>VLOOKUP(H3904,T6_ReductionFactor!$G$10:$H$2922,2,FALSE)</f>
        <v>1</v>
      </c>
      <c r="K3904" s="75">
        <f t="shared" si="242"/>
        <v>2.0585195003660599E-5</v>
      </c>
      <c r="L3904" s="290"/>
      <c r="Q3904" s="288"/>
      <c r="R3904" s="291"/>
    </row>
    <row r="3905" spans="1:18" s="287" customFormat="1" ht="16.149999999999999" customHeight="1" x14ac:dyDescent="0.25">
      <c r="A3905" s="9" t="s">
        <v>192</v>
      </c>
      <c r="B3905" s="7">
        <v>2019</v>
      </c>
      <c r="C3905" s="296" t="s">
        <v>68</v>
      </c>
      <c r="D3905" s="307">
        <v>1991</v>
      </c>
      <c r="E3905" s="307" t="s">
        <v>194</v>
      </c>
      <c r="F3905" s="65">
        <f t="shared" si="243"/>
        <v>28</v>
      </c>
      <c r="G3905" s="66" t="str">
        <f t="shared" si="244"/>
        <v>Pre1997</v>
      </c>
      <c r="H3905" s="67" t="str">
        <f t="shared" si="245"/>
        <v>2019-T6 Instate Small-28</v>
      </c>
      <c r="I3905" s="302">
        <v>1.92042423187168E-5</v>
      </c>
      <c r="J3905" s="305">
        <f>VLOOKUP(H3905,T6_ReductionFactor!$G$10:$H$2922,2,FALSE)</f>
        <v>1</v>
      </c>
      <c r="K3905" s="75">
        <f t="shared" si="242"/>
        <v>1.92042423187168E-5</v>
      </c>
      <c r="L3905" s="290"/>
      <c r="Q3905" s="288"/>
      <c r="R3905" s="291"/>
    </row>
    <row r="3906" spans="1:18" s="287" customFormat="1" ht="16.149999999999999" customHeight="1" x14ac:dyDescent="0.25">
      <c r="A3906" s="9" t="s">
        <v>192</v>
      </c>
      <c r="B3906" s="7">
        <v>2019</v>
      </c>
      <c r="C3906" s="296" t="s">
        <v>68</v>
      </c>
      <c r="D3906" s="307">
        <v>1990</v>
      </c>
      <c r="E3906" s="307" t="s">
        <v>194</v>
      </c>
      <c r="F3906" s="65">
        <f t="shared" si="243"/>
        <v>29</v>
      </c>
      <c r="G3906" s="66" t="str">
        <f t="shared" si="244"/>
        <v>Pre1997</v>
      </c>
      <c r="H3906" s="67" t="str">
        <f t="shared" si="245"/>
        <v>2019-T6 Instate Small-29</v>
      </c>
      <c r="I3906" s="302">
        <v>2.9085486896548199E-5</v>
      </c>
      <c r="J3906" s="305">
        <f>VLOOKUP(H3906,T6_ReductionFactor!$G$10:$H$2922,2,FALSE)</f>
        <v>1</v>
      </c>
      <c r="K3906" s="75">
        <f t="shared" si="242"/>
        <v>2.9085486896548199E-5</v>
      </c>
      <c r="L3906" s="290"/>
      <c r="Q3906" s="288"/>
      <c r="R3906" s="291"/>
    </row>
    <row r="3907" spans="1:18" s="287" customFormat="1" ht="16.149999999999999" customHeight="1" x14ac:dyDescent="0.25">
      <c r="A3907" s="9" t="s">
        <v>192</v>
      </c>
      <c r="B3907" s="7">
        <v>2019</v>
      </c>
      <c r="C3907" s="296" t="s">
        <v>68</v>
      </c>
      <c r="D3907" s="307">
        <v>1989</v>
      </c>
      <c r="E3907" s="307" t="s">
        <v>194</v>
      </c>
      <c r="F3907" s="65">
        <f t="shared" si="243"/>
        <v>30</v>
      </c>
      <c r="G3907" s="66" t="str">
        <f t="shared" si="244"/>
        <v>Pre1997</v>
      </c>
      <c r="H3907" s="67" t="str">
        <f t="shared" si="245"/>
        <v>2019-T6 Instate Small-30</v>
      </c>
      <c r="I3907" s="302">
        <v>2.3315423590864698E-5</v>
      </c>
      <c r="J3907" s="305">
        <f>VLOOKUP(H3907,T6_ReductionFactor!$G$10:$H$2922,2,FALSE)</f>
        <v>1</v>
      </c>
      <c r="K3907" s="75">
        <f t="shared" si="242"/>
        <v>2.3315423590864698E-5</v>
      </c>
      <c r="L3907" s="290"/>
      <c r="Q3907" s="288"/>
      <c r="R3907" s="291"/>
    </row>
    <row r="3908" spans="1:18" s="287" customFormat="1" ht="16.149999999999999" customHeight="1" x14ac:dyDescent="0.25">
      <c r="A3908" s="9" t="s">
        <v>192</v>
      </c>
      <c r="B3908" s="7">
        <v>2019</v>
      </c>
      <c r="C3908" s="296" t="s">
        <v>68</v>
      </c>
      <c r="D3908" s="307">
        <v>1988</v>
      </c>
      <c r="E3908" s="307" t="s">
        <v>194</v>
      </c>
      <c r="F3908" s="65">
        <f t="shared" si="243"/>
        <v>31</v>
      </c>
      <c r="G3908" s="66" t="str">
        <f t="shared" si="244"/>
        <v>Pre1997</v>
      </c>
      <c r="H3908" s="67" t="str">
        <f t="shared" si="245"/>
        <v>2019-T6 Instate Small-31</v>
      </c>
      <c r="I3908" s="302">
        <v>1.6000063452710699E-5</v>
      </c>
      <c r="J3908" s="305">
        <f>VLOOKUP(H3908,T6_ReductionFactor!$G$10:$H$2922,2,FALSE)</f>
        <v>1</v>
      </c>
      <c r="K3908" s="75">
        <f t="shared" si="242"/>
        <v>1.6000063452710699E-5</v>
      </c>
      <c r="L3908" s="290"/>
      <c r="Q3908" s="288"/>
      <c r="R3908" s="291"/>
    </row>
    <row r="3909" spans="1:18" s="287" customFormat="1" ht="16.149999999999999" customHeight="1" x14ac:dyDescent="0.25">
      <c r="A3909" s="9" t="s">
        <v>192</v>
      </c>
      <c r="B3909" s="7">
        <v>2019</v>
      </c>
      <c r="C3909" s="296" t="s">
        <v>68</v>
      </c>
      <c r="D3909" s="307">
        <v>1987</v>
      </c>
      <c r="E3909" s="307" t="s">
        <v>194</v>
      </c>
      <c r="F3909" s="65">
        <f t="shared" si="243"/>
        <v>32</v>
      </c>
      <c r="G3909" s="66" t="str">
        <f t="shared" si="244"/>
        <v>Pre1997</v>
      </c>
      <c r="H3909" s="67" t="str">
        <f t="shared" si="245"/>
        <v>2019-T6 Instate Small-32</v>
      </c>
      <c r="I3909" s="302">
        <v>6.6503865681260202E-6</v>
      </c>
      <c r="J3909" s="305">
        <f>VLOOKUP(H3909,T6_ReductionFactor!$G$10:$H$2922,2,FALSE)</f>
        <v>1</v>
      </c>
      <c r="K3909" s="75">
        <f t="shared" si="242"/>
        <v>6.6503865681260202E-6</v>
      </c>
      <c r="L3909" s="290"/>
      <c r="Q3909" s="288"/>
      <c r="R3909" s="291"/>
    </row>
    <row r="3910" spans="1:18" s="287" customFormat="1" ht="16.149999999999999" customHeight="1" x14ac:dyDescent="0.25">
      <c r="A3910" s="9" t="s">
        <v>192</v>
      </c>
      <c r="B3910" s="7">
        <v>2019</v>
      </c>
      <c r="C3910" s="296" t="s">
        <v>68</v>
      </c>
      <c r="D3910" s="307">
        <v>1986</v>
      </c>
      <c r="E3910" s="307" t="s">
        <v>194</v>
      </c>
      <c r="F3910" s="65">
        <f t="shared" si="243"/>
        <v>33</v>
      </c>
      <c r="G3910" s="66" t="str">
        <f t="shared" si="244"/>
        <v>Pre1997</v>
      </c>
      <c r="H3910" s="67" t="str">
        <f t="shared" si="245"/>
        <v>2019-T6 Instate Small-33</v>
      </c>
      <c r="I3910" s="302">
        <v>6.2318021849616404E-6</v>
      </c>
      <c r="J3910" s="305">
        <f>VLOOKUP(H3910,T6_ReductionFactor!$G$10:$H$2922,2,FALSE)</f>
        <v>1</v>
      </c>
      <c r="K3910" s="75">
        <f t="shared" ref="K3910:K3973" si="246">I3910*J3910</f>
        <v>6.2318021849616404E-6</v>
      </c>
      <c r="L3910" s="290"/>
      <c r="Q3910" s="288"/>
      <c r="R3910" s="291"/>
    </row>
    <row r="3911" spans="1:18" s="287" customFormat="1" ht="16.149999999999999" customHeight="1" x14ac:dyDescent="0.25">
      <c r="A3911" s="9" t="s">
        <v>192</v>
      </c>
      <c r="B3911" s="7">
        <v>2019</v>
      </c>
      <c r="C3911" s="296" t="s">
        <v>68</v>
      </c>
      <c r="D3911" s="307">
        <v>1985</v>
      </c>
      <c r="E3911" s="307" t="s">
        <v>194</v>
      </c>
      <c r="F3911" s="65">
        <f t="shared" si="243"/>
        <v>34</v>
      </c>
      <c r="G3911" s="66" t="str">
        <f t="shared" si="244"/>
        <v>Pre1997</v>
      </c>
      <c r="H3911" s="67" t="str">
        <f t="shared" si="245"/>
        <v>2019-T6 Instate Small-34</v>
      </c>
      <c r="I3911" s="302">
        <v>7.7872657541832505E-6</v>
      </c>
      <c r="J3911" s="305">
        <f>VLOOKUP(H3911,T6_ReductionFactor!$G$10:$H$2922,2,FALSE)</f>
        <v>1</v>
      </c>
      <c r="K3911" s="75">
        <f t="shared" si="246"/>
        <v>7.7872657541832505E-6</v>
      </c>
      <c r="L3911" s="290"/>
      <c r="Q3911" s="288"/>
      <c r="R3911" s="291"/>
    </row>
    <row r="3912" spans="1:18" s="287" customFormat="1" ht="16.149999999999999" customHeight="1" x14ac:dyDescent="0.25">
      <c r="A3912" s="9" t="s">
        <v>192</v>
      </c>
      <c r="B3912" s="7">
        <v>2019</v>
      </c>
      <c r="C3912" s="296" t="s">
        <v>68</v>
      </c>
      <c r="D3912" s="307">
        <v>1984</v>
      </c>
      <c r="E3912" s="307" t="s">
        <v>194</v>
      </c>
      <c r="F3912" s="65">
        <f t="shared" si="243"/>
        <v>35</v>
      </c>
      <c r="G3912" s="66" t="str">
        <f t="shared" si="244"/>
        <v>Pre1997</v>
      </c>
      <c r="H3912" s="67" t="str">
        <f t="shared" si="245"/>
        <v>2019-T6 Instate Small-35</v>
      </c>
      <c r="I3912" s="302">
        <v>6.5994660908087298E-6</v>
      </c>
      <c r="J3912" s="305">
        <f>VLOOKUP(H3912,T6_ReductionFactor!$G$10:$H$2922,2,FALSE)</f>
        <v>1</v>
      </c>
      <c r="K3912" s="75">
        <f t="shared" si="246"/>
        <v>6.5994660908087298E-6</v>
      </c>
      <c r="L3912" s="290"/>
      <c r="Q3912" s="288"/>
      <c r="R3912" s="291"/>
    </row>
    <row r="3913" spans="1:18" s="287" customFormat="1" ht="16.149999999999999" customHeight="1" x14ac:dyDescent="0.25">
      <c r="A3913" s="9" t="s">
        <v>192</v>
      </c>
      <c r="B3913" s="7">
        <v>2019</v>
      </c>
      <c r="C3913" s="296" t="s">
        <v>68</v>
      </c>
      <c r="D3913" s="307">
        <v>1983</v>
      </c>
      <c r="E3913" s="307" t="s">
        <v>194</v>
      </c>
      <c r="F3913" s="65">
        <f t="shared" ref="F3913:F3976" si="247">B3913-D3913</f>
        <v>36</v>
      </c>
      <c r="G3913" s="66" t="str">
        <f t="shared" ref="G3913:G3976" si="248">IF(D3913&lt;1998,"Pre1997",IF(D3913&lt;2008,"1997-06",IF(D3913&lt;2011,"2007-09",IF(D3913&lt;2014,"2010-12","2013+"))))</f>
        <v>Pre1997</v>
      </c>
      <c r="H3913" s="67" t="str">
        <f t="shared" si="245"/>
        <v>2019-T6 Instate Small-36</v>
      </c>
      <c r="I3913" s="302">
        <v>3.1671400962908202E-6</v>
      </c>
      <c r="J3913" s="305">
        <f>VLOOKUP(H3913,T6_ReductionFactor!$G$10:$H$2922,2,FALSE)</f>
        <v>1</v>
      </c>
      <c r="K3913" s="75">
        <f t="shared" si="246"/>
        <v>3.1671400962908202E-6</v>
      </c>
      <c r="L3913" s="290"/>
      <c r="Q3913" s="288"/>
      <c r="R3913" s="291"/>
    </row>
    <row r="3914" spans="1:18" s="287" customFormat="1" ht="16.149999999999999" customHeight="1" x14ac:dyDescent="0.25">
      <c r="A3914" s="9" t="s">
        <v>192</v>
      </c>
      <c r="B3914" s="7">
        <v>2019</v>
      </c>
      <c r="C3914" s="296" t="s">
        <v>68</v>
      </c>
      <c r="D3914" s="307">
        <v>1982</v>
      </c>
      <c r="E3914" s="307" t="s">
        <v>194</v>
      </c>
      <c r="F3914" s="65">
        <f t="shared" si="247"/>
        <v>37</v>
      </c>
      <c r="G3914" s="66" t="str">
        <f t="shared" si="248"/>
        <v>Pre1997</v>
      </c>
      <c r="H3914" s="67" t="str">
        <f t="shared" si="245"/>
        <v>2019-T6 Instate Small-37</v>
      </c>
      <c r="I3914" s="302">
        <v>3.2746660656090402E-6</v>
      </c>
      <c r="J3914" s="305">
        <f>VLOOKUP(H3914,T6_ReductionFactor!$G$10:$H$2922,2,FALSE)</f>
        <v>1</v>
      </c>
      <c r="K3914" s="75">
        <f t="shared" si="246"/>
        <v>3.2746660656090402E-6</v>
      </c>
      <c r="L3914" s="290"/>
      <c r="Q3914" s="288"/>
      <c r="R3914" s="291"/>
    </row>
    <row r="3915" spans="1:18" s="287" customFormat="1" ht="16.149999999999999" customHeight="1" x14ac:dyDescent="0.25">
      <c r="A3915" s="9" t="s">
        <v>192</v>
      </c>
      <c r="B3915" s="7">
        <v>2019</v>
      </c>
      <c r="C3915" s="296" t="s">
        <v>68</v>
      </c>
      <c r="D3915" s="307">
        <v>1981</v>
      </c>
      <c r="E3915" s="307" t="s">
        <v>194</v>
      </c>
      <c r="F3915" s="65">
        <f t="shared" si="247"/>
        <v>38</v>
      </c>
      <c r="G3915" s="66" t="str">
        <f t="shared" si="248"/>
        <v>Pre1997</v>
      </c>
      <c r="H3915" s="67" t="str">
        <f t="shared" si="245"/>
        <v>2019-T6 Instate Small-38</v>
      </c>
      <c r="I3915" s="302">
        <v>2.6856479443391601E-6</v>
      </c>
      <c r="J3915" s="305">
        <f>VLOOKUP(H3915,T6_ReductionFactor!$G$10:$H$2922,2,FALSE)</f>
        <v>1</v>
      </c>
      <c r="K3915" s="75">
        <f t="shared" si="246"/>
        <v>2.6856479443391601E-6</v>
      </c>
      <c r="L3915" s="290"/>
      <c r="Q3915" s="288"/>
      <c r="R3915" s="291"/>
    </row>
    <row r="3916" spans="1:18" s="287" customFormat="1" ht="16.149999999999999" customHeight="1" x14ac:dyDescent="0.25">
      <c r="A3916" s="9" t="s">
        <v>192</v>
      </c>
      <c r="B3916" s="7">
        <v>2019</v>
      </c>
      <c r="C3916" s="296" t="s">
        <v>68</v>
      </c>
      <c r="D3916" s="307">
        <v>1979</v>
      </c>
      <c r="E3916" s="307" t="s">
        <v>194</v>
      </c>
      <c r="F3916" s="65">
        <f t="shared" si="247"/>
        <v>40</v>
      </c>
      <c r="G3916" s="66" t="str">
        <f t="shared" si="248"/>
        <v>Pre1997</v>
      </c>
      <c r="H3916" s="67" t="str">
        <f t="shared" si="245"/>
        <v>2019-T6 Instate Small-40</v>
      </c>
      <c r="I3916" s="302">
        <v>1.50320342548387E-6</v>
      </c>
      <c r="J3916" s="305">
        <f>VLOOKUP(H3916,T6_ReductionFactor!$G$10:$H$2922,2,FALSE)</f>
        <v>1</v>
      </c>
      <c r="K3916" s="75">
        <f t="shared" si="246"/>
        <v>1.50320342548387E-6</v>
      </c>
      <c r="L3916" s="290"/>
      <c r="Q3916" s="288"/>
      <c r="R3916" s="291"/>
    </row>
    <row r="3917" spans="1:18" s="287" customFormat="1" ht="16.149999999999999" customHeight="1" x14ac:dyDescent="0.25">
      <c r="A3917" s="9" t="s">
        <v>192</v>
      </c>
      <c r="B3917" s="7">
        <v>2019</v>
      </c>
      <c r="C3917" s="296" t="s">
        <v>68</v>
      </c>
      <c r="D3917" s="307">
        <v>1978</v>
      </c>
      <c r="E3917" s="307" t="s">
        <v>194</v>
      </c>
      <c r="F3917" s="65">
        <f t="shared" si="247"/>
        <v>41</v>
      </c>
      <c r="G3917" s="66" t="str">
        <f t="shared" si="248"/>
        <v>Pre1997</v>
      </c>
      <c r="H3917" s="67" t="str">
        <f t="shared" si="245"/>
        <v>2019-T6 Instate Small-41</v>
      </c>
      <c r="I3917" s="302">
        <v>5.7655582842074401E-7</v>
      </c>
      <c r="J3917" s="305">
        <f>VLOOKUP(H3917,T6_ReductionFactor!$G$10:$H$2922,2,FALSE)</f>
        <v>1</v>
      </c>
      <c r="K3917" s="75">
        <f t="shared" si="246"/>
        <v>5.7655582842074401E-7</v>
      </c>
      <c r="L3917" s="290"/>
      <c r="Q3917" s="288"/>
      <c r="R3917" s="291"/>
    </row>
    <row r="3918" spans="1:18" s="287" customFormat="1" ht="16.149999999999999" customHeight="1" x14ac:dyDescent="0.25">
      <c r="A3918" s="9" t="s">
        <v>192</v>
      </c>
      <c r="B3918" s="7">
        <v>2019</v>
      </c>
      <c r="C3918" s="296" t="s">
        <v>68</v>
      </c>
      <c r="D3918" s="307">
        <v>1977</v>
      </c>
      <c r="E3918" s="307" t="s">
        <v>194</v>
      </c>
      <c r="F3918" s="65">
        <f t="shared" si="247"/>
        <v>42</v>
      </c>
      <c r="G3918" s="66" t="str">
        <f t="shared" si="248"/>
        <v>Pre1997</v>
      </c>
      <c r="H3918" s="67" t="str">
        <f t="shared" si="245"/>
        <v>2019-T6 Instate Small-42</v>
      </c>
      <c r="I3918" s="302">
        <v>5.7421060389224298E-7</v>
      </c>
      <c r="J3918" s="305">
        <f>VLOOKUP(H3918,T6_ReductionFactor!$G$10:$H$2922,2,FALSE)</f>
        <v>1</v>
      </c>
      <c r="K3918" s="75">
        <f t="shared" si="246"/>
        <v>5.7421060389224298E-7</v>
      </c>
      <c r="L3918" s="290"/>
      <c r="Q3918" s="288"/>
      <c r="R3918" s="291"/>
    </row>
    <row r="3919" spans="1:18" s="287" customFormat="1" ht="16.149999999999999" customHeight="1" x14ac:dyDescent="0.25">
      <c r="A3919" s="9" t="s">
        <v>192</v>
      </c>
      <c r="B3919" s="7">
        <v>2019</v>
      </c>
      <c r="C3919" s="296" t="s">
        <v>68</v>
      </c>
      <c r="D3919" s="307">
        <v>1976</v>
      </c>
      <c r="E3919" s="307" t="s">
        <v>194</v>
      </c>
      <c r="F3919" s="65">
        <f t="shared" si="247"/>
        <v>43</v>
      </c>
      <c r="G3919" s="66" t="str">
        <f t="shared" si="248"/>
        <v>Pre1997</v>
      </c>
      <c r="H3919" s="67" t="str">
        <f t="shared" si="245"/>
        <v>2019-T6 Instate Small-43</v>
      </c>
      <c r="I3919" s="302">
        <v>5.9372684427294895E-7</v>
      </c>
      <c r="J3919" s="305">
        <f>VLOOKUP(H3919,T6_ReductionFactor!$G$10:$H$2922,2,FALSE)</f>
        <v>1</v>
      </c>
      <c r="K3919" s="75">
        <f t="shared" si="246"/>
        <v>5.9372684427294895E-7</v>
      </c>
      <c r="L3919" s="290"/>
      <c r="Q3919" s="288"/>
      <c r="R3919" s="291"/>
    </row>
    <row r="3920" spans="1:18" s="287" customFormat="1" ht="16.149999999999999" customHeight="1" x14ac:dyDescent="0.25">
      <c r="A3920" s="9" t="s">
        <v>192</v>
      </c>
      <c r="B3920" s="7">
        <v>2019</v>
      </c>
      <c r="C3920" s="296" t="s">
        <v>68</v>
      </c>
      <c r="D3920" s="307">
        <v>1975</v>
      </c>
      <c r="E3920" s="307" t="s">
        <v>194</v>
      </c>
      <c r="F3920" s="65">
        <f t="shared" si="247"/>
        <v>44</v>
      </c>
      <c r="G3920" s="66" t="str">
        <f t="shared" si="248"/>
        <v>Pre1997</v>
      </c>
      <c r="H3920" s="67" t="str">
        <f t="shared" si="245"/>
        <v>2019-T6 Instate Small-44</v>
      </c>
      <c r="I3920" s="302">
        <v>9.8661613988780107E-7</v>
      </c>
      <c r="J3920" s="305">
        <f>VLOOKUP(H3920,T6_ReductionFactor!$G$10:$H$2922,2,FALSE)</f>
        <v>1</v>
      </c>
      <c r="K3920" s="75">
        <f t="shared" si="246"/>
        <v>9.8661613988780107E-7</v>
      </c>
      <c r="L3920" s="290"/>
      <c r="Q3920" s="288"/>
      <c r="R3920" s="291"/>
    </row>
    <row r="3921" spans="1:18" s="287" customFormat="1" ht="16.149999999999999" customHeight="1" x14ac:dyDescent="0.25">
      <c r="A3921" s="9" t="s">
        <v>192</v>
      </c>
      <c r="B3921" s="7">
        <v>2019</v>
      </c>
      <c r="C3921" s="296" t="s">
        <v>69</v>
      </c>
      <c r="D3921" s="307">
        <v>2020</v>
      </c>
      <c r="E3921" s="307" t="s">
        <v>194</v>
      </c>
      <c r="F3921" s="65">
        <f t="shared" si="247"/>
        <v>-1</v>
      </c>
      <c r="G3921" s="66" t="str">
        <f t="shared" si="248"/>
        <v>2013+</v>
      </c>
      <c r="H3921" s="67" t="str">
        <f t="shared" si="245"/>
        <v>2019-T6 OOS Heavy--1</v>
      </c>
      <c r="I3921" s="302">
        <v>1.5794017781066101E-5</v>
      </c>
      <c r="J3921" s="305">
        <f>VLOOKUP(H3921,T6_ReductionFactor!$G$10:$H$2922,2,FALSE)</f>
        <v>1</v>
      </c>
      <c r="K3921" s="75">
        <f t="shared" si="246"/>
        <v>1.5794017781066101E-5</v>
      </c>
      <c r="L3921" s="290"/>
      <c r="Q3921" s="288"/>
      <c r="R3921" s="291"/>
    </row>
    <row r="3922" spans="1:18" s="287" customFormat="1" ht="16.149999999999999" customHeight="1" x14ac:dyDescent="0.25">
      <c r="A3922" s="9" t="s">
        <v>192</v>
      </c>
      <c r="B3922" s="7">
        <v>2019</v>
      </c>
      <c r="C3922" s="296" t="s">
        <v>69</v>
      </c>
      <c r="D3922" s="307">
        <v>2019</v>
      </c>
      <c r="E3922" s="307" t="s">
        <v>194</v>
      </c>
      <c r="F3922" s="65">
        <f t="shared" si="247"/>
        <v>0</v>
      </c>
      <c r="G3922" s="66" t="str">
        <f t="shared" si="248"/>
        <v>2013+</v>
      </c>
      <c r="H3922" s="67" t="str">
        <f t="shared" si="245"/>
        <v>2019-T6 OOS Heavy-0</v>
      </c>
      <c r="I3922" s="302">
        <v>1.09693014179048E-4</v>
      </c>
      <c r="J3922" s="305">
        <f>VLOOKUP(H3922,T6_ReductionFactor!$G$10:$H$2922,2,FALSE)</f>
        <v>0.96221830295846311</v>
      </c>
      <c r="K3922" s="75">
        <f t="shared" si="246"/>
        <v>1.055486259497622E-4</v>
      </c>
      <c r="L3922" s="290"/>
      <c r="Q3922" s="288"/>
      <c r="R3922" s="291"/>
    </row>
    <row r="3923" spans="1:18" s="287" customFormat="1" ht="16.149999999999999" customHeight="1" x14ac:dyDescent="0.25">
      <c r="A3923" s="9" t="s">
        <v>192</v>
      </c>
      <c r="B3923" s="7">
        <v>2019</v>
      </c>
      <c r="C3923" s="296" t="s">
        <v>69</v>
      </c>
      <c r="D3923" s="307">
        <v>2018</v>
      </c>
      <c r="E3923" s="307" t="s">
        <v>194</v>
      </c>
      <c r="F3923" s="65">
        <f t="shared" si="247"/>
        <v>1</v>
      </c>
      <c r="G3923" s="66" t="str">
        <f t="shared" si="248"/>
        <v>2013+</v>
      </c>
      <c r="H3923" s="67" t="str">
        <f t="shared" si="245"/>
        <v>2019-T6 OOS Heavy-1</v>
      </c>
      <c r="I3923" s="302">
        <v>1.99690876409549E-4</v>
      </c>
      <c r="J3923" s="305">
        <f>VLOOKUP(H3923,T6_ReductionFactor!$G$10:$H$2922,2,FALSE)</f>
        <v>0.93506943513278074</v>
      </c>
      <c r="K3923" s="75">
        <f t="shared" si="246"/>
        <v>1.867248350054469E-4</v>
      </c>
      <c r="L3923" s="290"/>
      <c r="Q3923" s="288"/>
      <c r="R3923" s="291"/>
    </row>
    <row r="3924" spans="1:18" s="287" customFormat="1" ht="16.149999999999999" customHeight="1" x14ac:dyDescent="0.25">
      <c r="A3924" s="9" t="s">
        <v>192</v>
      </c>
      <c r="B3924" s="7">
        <v>2019</v>
      </c>
      <c r="C3924" s="296" t="s">
        <v>69</v>
      </c>
      <c r="D3924" s="307">
        <v>2017</v>
      </c>
      <c r="E3924" s="307" t="s">
        <v>194</v>
      </c>
      <c r="F3924" s="65">
        <f t="shared" si="247"/>
        <v>2</v>
      </c>
      <c r="G3924" s="66" t="str">
        <f t="shared" si="248"/>
        <v>2013+</v>
      </c>
      <c r="H3924" s="67" t="str">
        <f t="shared" si="245"/>
        <v>2019-T6 OOS Heavy-2</v>
      </c>
      <c r="I3924" s="302">
        <v>2.32503935506298E-4</v>
      </c>
      <c r="J3924" s="305">
        <f>VLOOKUP(H3924,T6_ReductionFactor!$G$10:$H$2922,2,FALSE)</f>
        <v>0.91454100243993741</v>
      </c>
      <c r="K3924" s="75">
        <f t="shared" si="246"/>
        <v>2.1263438224916034E-4</v>
      </c>
      <c r="L3924" s="290"/>
      <c r="Q3924" s="288"/>
      <c r="R3924" s="291"/>
    </row>
    <row r="3925" spans="1:18" s="287" customFormat="1" ht="16.149999999999999" customHeight="1" x14ac:dyDescent="0.25">
      <c r="A3925" s="9" t="s">
        <v>192</v>
      </c>
      <c r="B3925" s="7">
        <v>2019</v>
      </c>
      <c r="C3925" s="296" t="s">
        <v>69</v>
      </c>
      <c r="D3925" s="307">
        <v>2016</v>
      </c>
      <c r="E3925" s="307" t="s">
        <v>194</v>
      </c>
      <c r="F3925" s="65">
        <f t="shared" si="247"/>
        <v>3</v>
      </c>
      <c r="G3925" s="66" t="str">
        <f t="shared" si="248"/>
        <v>2013+</v>
      </c>
      <c r="H3925" s="67" t="str">
        <f t="shared" si="245"/>
        <v>2019-T6 OOS Heavy-3</v>
      </c>
      <c r="I3925" s="302">
        <v>3.4617405166451602E-4</v>
      </c>
      <c r="J3925" s="305">
        <f>VLOOKUP(H3925,T6_ReductionFactor!$G$10:$H$2922,2,FALSE)</f>
        <v>0.89879909874122099</v>
      </c>
      <c r="K3925" s="75">
        <f t="shared" si="246"/>
        <v>3.1114092564366388E-4</v>
      </c>
      <c r="L3925" s="290"/>
      <c r="Q3925" s="288"/>
      <c r="R3925" s="291"/>
    </row>
    <row r="3926" spans="1:18" s="287" customFormat="1" ht="16.149999999999999" customHeight="1" x14ac:dyDescent="0.25">
      <c r="A3926" s="9" t="s">
        <v>192</v>
      </c>
      <c r="B3926" s="7">
        <v>2019</v>
      </c>
      <c r="C3926" s="296" t="s">
        <v>69</v>
      </c>
      <c r="D3926" s="307">
        <v>2015</v>
      </c>
      <c r="E3926" s="307" t="s">
        <v>194</v>
      </c>
      <c r="F3926" s="65">
        <f t="shared" si="247"/>
        <v>4</v>
      </c>
      <c r="G3926" s="66" t="str">
        <f t="shared" si="248"/>
        <v>2013+</v>
      </c>
      <c r="H3926" s="67" t="str">
        <f t="shared" si="245"/>
        <v>2019-T6 OOS Heavy-4</v>
      </c>
      <c r="I3926" s="302">
        <v>2.9765400894013401E-4</v>
      </c>
      <c r="J3926" s="305">
        <f>VLOOKUP(H3926,T6_ReductionFactor!$G$10:$H$2922,2,FALSE)</f>
        <v>0.88653192747974929</v>
      </c>
      <c r="K3926" s="75">
        <f t="shared" si="246"/>
        <v>2.6387978226777151E-4</v>
      </c>
      <c r="L3926" s="290"/>
      <c r="Q3926" s="288"/>
      <c r="R3926" s="291"/>
    </row>
    <row r="3927" spans="1:18" s="287" customFormat="1" ht="16.149999999999999" customHeight="1" x14ac:dyDescent="0.25">
      <c r="A3927" s="9" t="s">
        <v>192</v>
      </c>
      <c r="B3927" s="7">
        <v>2019</v>
      </c>
      <c r="C3927" s="296" t="s">
        <v>69</v>
      </c>
      <c r="D3927" s="307">
        <v>2014</v>
      </c>
      <c r="E3927" s="307" t="s">
        <v>194</v>
      </c>
      <c r="F3927" s="65">
        <f t="shared" si="247"/>
        <v>5</v>
      </c>
      <c r="G3927" s="66" t="str">
        <f t="shared" si="248"/>
        <v>2013+</v>
      </c>
      <c r="H3927" s="67" t="str">
        <f t="shared" si="245"/>
        <v>2019-T6 OOS Heavy-5</v>
      </c>
      <c r="I3927" s="302">
        <v>1.7233134711128699E-4</v>
      </c>
      <c r="J3927" s="305">
        <f>VLOOKUP(H3927,T6_ReductionFactor!$G$10:$H$2922,2,FALSE)</f>
        <v>0.87681465578346118</v>
      </c>
      <c r="K3927" s="75">
        <f t="shared" si="246"/>
        <v>1.5110265079808327E-4</v>
      </c>
      <c r="L3927" s="290"/>
      <c r="Q3927" s="288"/>
      <c r="R3927" s="291"/>
    </row>
    <row r="3928" spans="1:18" s="287" customFormat="1" ht="16.149999999999999" customHeight="1" x14ac:dyDescent="0.25">
      <c r="A3928" s="9" t="s">
        <v>192</v>
      </c>
      <c r="B3928" s="7">
        <v>2019</v>
      </c>
      <c r="C3928" s="296" t="s">
        <v>69</v>
      </c>
      <c r="D3928" s="307">
        <v>2013</v>
      </c>
      <c r="E3928" s="307" t="s">
        <v>194</v>
      </c>
      <c r="F3928" s="65">
        <f t="shared" si="247"/>
        <v>6</v>
      </c>
      <c r="G3928" s="66" t="str">
        <f t="shared" si="248"/>
        <v>2010-12</v>
      </c>
      <c r="H3928" s="67" t="str">
        <f t="shared" si="245"/>
        <v>2019-T6 OOS Heavy-6</v>
      </c>
      <c r="I3928" s="302">
        <v>3.6286345826147499E-4</v>
      </c>
      <c r="J3928" s="305">
        <f>VLOOKUP(H3928,T6_ReductionFactor!$G$10:$H$2922,2,FALSE)</f>
        <v>0.84900159356558103</v>
      </c>
      <c r="K3928" s="75">
        <f t="shared" si="246"/>
        <v>3.0807165431070998E-4</v>
      </c>
      <c r="L3928" s="290"/>
      <c r="Q3928" s="288"/>
      <c r="R3928" s="291"/>
    </row>
    <row r="3929" spans="1:18" s="287" customFormat="1" ht="16.149999999999999" customHeight="1" x14ac:dyDescent="0.25">
      <c r="A3929" s="9" t="s">
        <v>192</v>
      </c>
      <c r="B3929" s="7">
        <v>2019</v>
      </c>
      <c r="C3929" s="296" t="s">
        <v>69</v>
      </c>
      <c r="D3929" s="307">
        <v>2012</v>
      </c>
      <c r="E3929" s="307" t="s">
        <v>194</v>
      </c>
      <c r="F3929" s="65">
        <f t="shared" si="247"/>
        <v>7</v>
      </c>
      <c r="G3929" s="66" t="str">
        <f t="shared" si="248"/>
        <v>2010-12</v>
      </c>
      <c r="H3929" s="67" t="str">
        <f t="shared" si="245"/>
        <v>2019-T6 OOS Heavy-7</v>
      </c>
      <c r="I3929" s="302">
        <v>1.861172366571E-4</v>
      </c>
      <c r="J3929" s="305">
        <f>VLOOKUP(H3929,T6_ReductionFactor!$G$10:$H$2922,2,FALSE)</f>
        <v>0.84343254651302646</v>
      </c>
      <c r="K3929" s="75">
        <f t="shared" si="246"/>
        <v>1.5697733486366545E-4</v>
      </c>
      <c r="L3929" s="290"/>
      <c r="Q3929" s="288"/>
      <c r="R3929" s="291"/>
    </row>
    <row r="3930" spans="1:18" s="287" customFormat="1" ht="16.149999999999999" customHeight="1" x14ac:dyDescent="0.25">
      <c r="A3930" s="9" t="s">
        <v>192</v>
      </c>
      <c r="B3930" s="7">
        <v>2019</v>
      </c>
      <c r="C3930" s="296" t="s">
        <v>69</v>
      </c>
      <c r="D3930" s="307">
        <v>2011</v>
      </c>
      <c r="E3930" s="307" t="s">
        <v>194</v>
      </c>
      <c r="F3930" s="65">
        <f t="shared" si="247"/>
        <v>8</v>
      </c>
      <c r="G3930" s="66" t="str">
        <f t="shared" si="248"/>
        <v>2010-12</v>
      </c>
      <c r="H3930" s="67" t="str">
        <f t="shared" si="245"/>
        <v>2019-T6 OOS Heavy-8</v>
      </c>
      <c r="I3930" s="302">
        <v>1.18346734877929E-4</v>
      </c>
      <c r="J3930" s="305">
        <f>VLOOKUP(H3930,T6_ReductionFactor!$G$10:$H$2922,2,FALSE)</f>
        <v>0.83890457615098657</v>
      </c>
      <c r="K3930" s="75">
        <f t="shared" si="246"/>
        <v>9.9281617461622211E-5</v>
      </c>
      <c r="L3930" s="290"/>
      <c r="Q3930" s="288"/>
      <c r="R3930" s="291"/>
    </row>
    <row r="3931" spans="1:18" s="287" customFormat="1" ht="16.149999999999999" customHeight="1" x14ac:dyDescent="0.25">
      <c r="A3931" s="9" t="s">
        <v>192</v>
      </c>
      <c r="B3931" s="7">
        <v>2019</v>
      </c>
      <c r="C3931" s="296" t="s">
        <v>69</v>
      </c>
      <c r="D3931" s="307">
        <v>2010</v>
      </c>
      <c r="E3931" s="307" t="s">
        <v>194</v>
      </c>
      <c r="F3931" s="65">
        <f t="shared" si="247"/>
        <v>9</v>
      </c>
      <c r="G3931" s="66" t="str">
        <f t="shared" si="248"/>
        <v>2007-09</v>
      </c>
      <c r="H3931" s="67" t="str">
        <f t="shared" si="245"/>
        <v>2019-T6 OOS Heavy-9</v>
      </c>
      <c r="I3931" s="302">
        <v>7.7677116473531796E-5</v>
      </c>
      <c r="J3931" s="305">
        <f>VLOOKUP(H3931,T6_ReductionFactor!$G$10:$H$2922,2,FALSE)</f>
        <v>0.84964110805283766</v>
      </c>
      <c r="K3931" s="75">
        <f t="shared" si="246"/>
        <v>6.5997671310920886E-5</v>
      </c>
      <c r="L3931" s="290"/>
      <c r="Q3931" s="288"/>
      <c r="R3931" s="291"/>
    </row>
    <row r="3932" spans="1:18" s="287" customFormat="1" ht="16.149999999999999" customHeight="1" x14ac:dyDescent="0.25">
      <c r="A3932" s="9" t="s">
        <v>192</v>
      </c>
      <c r="B3932" s="7">
        <v>2019</v>
      </c>
      <c r="C3932" s="296" t="s">
        <v>69</v>
      </c>
      <c r="D3932" s="307">
        <v>2009</v>
      </c>
      <c r="E3932" s="307" t="s">
        <v>194</v>
      </c>
      <c r="F3932" s="65">
        <f t="shared" si="247"/>
        <v>10</v>
      </c>
      <c r="G3932" s="66" t="str">
        <f t="shared" si="248"/>
        <v>2007-09</v>
      </c>
      <c r="H3932" s="67" t="str">
        <f t="shared" si="245"/>
        <v>2019-T6 OOS Heavy-10</v>
      </c>
      <c r="I3932" s="302">
        <v>1.3551866617951999E-4</v>
      </c>
      <c r="J3932" s="305">
        <f>VLOOKUP(H3932,T6_ReductionFactor!$G$10:$H$2922,2,FALSE)</f>
        <v>0.84485395512120764</v>
      </c>
      <c r="K3932" s="75">
        <f t="shared" si="246"/>
        <v>1.144934811145181E-4</v>
      </c>
      <c r="L3932" s="290"/>
      <c r="Q3932" s="288"/>
      <c r="R3932" s="291"/>
    </row>
    <row r="3933" spans="1:18" s="287" customFormat="1" ht="16.149999999999999" customHeight="1" x14ac:dyDescent="0.25">
      <c r="A3933" s="9" t="s">
        <v>192</v>
      </c>
      <c r="B3933" s="7">
        <v>2019</v>
      </c>
      <c r="C3933" s="296" t="s">
        <v>69</v>
      </c>
      <c r="D3933" s="307">
        <v>2008</v>
      </c>
      <c r="E3933" s="307" t="s">
        <v>194</v>
      </c>
      <c r="F3933" s="65">
        <f t="shared" si="247"/>
        <v>11</v>
      </c>
      <c r="G3933" s="66" t="str">
        <f t="shared" si="248"/>
        <v>2007-09</v>
      </c>
      <c r="H3933" s="67" t="str">
        <f t="shared" si="245"/>
        <v>2019-T6 OOS Heavy-11</v>
      </c>
      <c r="I3933" s="302">
        <v>8.6648899093614705E-5</v>
      </c>
      <c r="J3933" s="305">
        <f>VLOOKUP(H3933,T6_ReductionFactor!$G$10:$H$2922,2,FALSE)</f>
        <v>0.84069100393942331</v>
      </c>
      <c r="K3933" s="75">
        <f t="shared" si="246"/>
        <v>7.2844949969256737E-5</v>
      </c>
      <c r="L3933" s="290"/>
      <c r="Q3933" s="288"/>
      <c r="R3933" s="291"/>
    </row>
    <row r="3934" spans="1:18" s="287" customFormat="1" ht="16.149999999999999" customHeight="1" x14ac:dyDescent="0.25">
      <c r="A3934" s="9" t="s">
        <v>192</v>
      </c>
      <c r="B3934" s="7">
        <v>2019</v>
      </c>
      <c r="C3934" s="296" t="s">
        <v>69</v>
      </c>
      <c r="D3934" s="307">
        <v>2007</v>
      </c>
      <c r="E3934" s="307" t="s">
        <v>194</v>
      </c>
      <c r="F3934" s="65">
        <f t="shared" si="247"/>
        <v>12</v>
      </c>
      <c r="G3934" s="66" t="str">
        <f t="shared" si="248"/>
        <v>1997-06</v>
      </c>
      <c r="H3934" s="67" t="str">
        <f t="shared" si="245"/>
        <v>2019-T6 OOS Heavy-12</v>
      </c>
      <c r="I3934" s="302">
        <v>1.9111345932186299E-3</v>
      </c>
      <c r="J3934" s="305">
        <f>VLOOKUP(H3934,T6_ReductionFactor!$G$10:$H$2922,2,FALSE)</f>
        <v>0.90255370469472185</v>
      </c>
      <c r="K3934" s="75">
        <f t="shared" si="246"/>
        <v>1.7249016072797146E-3</v>
      </c>
      <c r="L3934" s="290"/>
      <c r="Q3934" s="288"/>
      <c r="R3934" s="291"/>
    </row>
    <row r="3935" spans="1:18" s="287" customFormat="1" ht="16.149999999999999" customHeight="1" x14ac:dyDescent="0.25">
      <c r="A3935" s="9" t="s">
        <v>192</v>
      </c>
      <c r="B3935" s="7">
        <v>2019</v>
      </c>
      <c r="C3935" s="296" t="s">
        <v>69</v>
      </c>
      <c r="D3935" s="307">
        <v>2006</v>
      </c>
      <c r="E3935" s="307" t="s">
        <v>194</v>
      </c>
      <c r="F3935" s="65">
        <f t="shared" si="247"/>
        <v>13</v>
      </c>
      <c r="G3935" s="66" t="str">
        <f t="shared" si="248"/>
        <v>1997-06</v>
      </c>
      <c r="H3935" s="67" t="str">
        <f t="shared" si="245"/>
        <v>2019-T6 OOS Heavy-13</v>
      </c>
      <c r="I3935" s="302">
        <v>2.3556468268723599E-3</v>
      </c>
      <c r="J3935" s="305">
        <f>VLOOKUP(H3935,T6_ReductionFactor!$G$10:$H$2922,2,FALSE)</f>
        <v>0.90026800668364515</v>
      </c>
      <c r="K3935" s="75">
        <f t="shared" si="246"/>
        <v>2.1207134732790334E-3</v>
      </c>
      <c r="L3935" s="290"/>
      <c r="Q3935" s="288"/>
      <c r="R3935" s="291"/>
    </row>
    <row r="3936" spans="1:18" s="287" customFormat="1" ht="16.149999999999999" customHeight="1" x14ac:dyDescent="0.25">
      <c r="A3936" s="9" t="s">
        <v>192</v>
      </c>
      <c r="B3936" s="7">
        <v>2019</v>
      </c>
      <c r="C3936" s="296" t="s">
        <v>69</v>
      </c>
      <c r="D3936" s="307">
        <v>2005</v>
      </c>
      <c r="E3936" s="307" t="s">
        <v>194</v>
      </c>
      <c r="F3936" s="65">
        <f t="shared" si="247"/>
        <v>14</v>
      </c>
      <c r="G3936" s="66" t="str">
        <f t="shared" si="248"/>
        <v>1997-06</v>
      </c>
      <c r="H3936" s="67" t="str">
        <f t="shared" si="245"/>
        <v>2019-T6 OOS Heavy-14</v>
      </c>
      <c r="I3936" s="302">
        <v>1.39812343588585E-3</v>
      </c>
      <c r="J3936" s="305">
        <f>VLOOKUP(H3936,T6_ReductionFactor!$G$10:$H$2922,2,FALSE)</f>
        <v>0.89829815478764208</v>
      </c>
      <c r="K3936" s="75">
        <f t="shared" si="246"/>
        <v>1.2559317026216172E-3</v>
      </c>
      <c r="L3936" s="290"/>
      <c r="Q3936" s="288"/>
      <c r="R3936" s="291"/>
    </row>
    <row r="3937" spans="1:18" s="287" customFormat="1" ht="16.149999999999999" customHeight="1" x14ac:dyDescent="0.25">
      <c r="A3937" s="9" t="s">
        <v>192</v>
      </c>
      <c r="B3937" s="7">
        <v>2019</v>
      </c>
      <c r="C3937" s="296" t="s">
        <v>69</v>
      </c>
      <c r="D3937" s="307">
        <v>2004</v>
      </c>
      <c r="E3937" s="307" t="s">
        <v>194</v>
      </c>
      <c r="F3937" s="65">
        <f t="shared" si="247"/>
        <v>15</v>
      </c>
      <c r="G3937" s="66" t="str">
        <f t="shared" si="248"/>
        <v>1997-06</v>
      </c>
      <c r="H3937" s="67" t="str">
        <f t="shared" si="245"/>
        <v>2019-T6 OOS Heavy-15</v>
      </c>
      <c r="I3937" s="302">
        <v>4.2127353306452698E-4</v>
      </c>
      <c r="J3937" s="305">
        <f>VLOOKUP(H3937,T6_ReductionFactor!$G$10:$H$2922,2,FALSE)</f>
        <v>0.89666022112706922</v>
      </c>
      <c r="K3937" s="75">
        <f t="shared" si="246"/>
        <v>3.7773921931262046E-4</v>
      </c>
      <c r="L3937" s="290"/>
      <c r="Q3937" s="288"/>
      <c r="R3937" s="291"/>
    </row>
    <row r="3938" spans="1:18" s="287" customFormat="1" ht="16.149999999999999" customHeight="1" x14ac:dyDescent="0.25">
      <c r="A3938" s="9" t="s">
        <v>192</v>
      </c>
      <c r="B3938" s="7">
        <v>2019</v>
      </c>
      <c r="C3938" s="296" t="s">
        <v>69</v>
      </c>
      <c r="D3938" s="307">
        <v>2003</v>
      </c>
      <c r="E3938" s="307" t="s">
        <v>194</v>
      </c>
      <c r="F3938" s="65">
        <f t="shared" si="247"/>
        <v>16</v>
      </c>
      <c r="G3938" s="66" t="str">
        <f t="shared" si="248"/>
        <v>1997-06</v>
      </c>
      <c r="H3938" s="67" t="str">
        <f t="shared" si="245"/>
        <v>2019-T6 OOS Heavy-16</v>
      </c>
      <c r="I3938" s="302">
        <v>2.6750609068552803E-4</v>
      </c>
      <c r="J3938" s="305">
        <f>VLOOKUP(H3938,T6_ReductionFactor!$G$10:$H$2922,2,FALSE)</f>
        <v>0.93825671216880668</v>
      </c>
      <c r="K3938" s="75">
        <f t="shared" si="246"/>
        <v>2.5098938513173419E-4</v>
      </c>
      <c r="L3938" s="290"/>
      <c r="Q3938" s="288"/>
      <c r="R3938" s="291"/>
    </row>
    <row r="3939" spans="1:18" s="287" customFormat="1" ht="16.149999999999999" customHeight="1" x14ac:dyDescent="0.25">
      <c r="A3939" s="9" t="s">
        <v>192</v>
      </c>
      <c r="B3939" s="7">
        <v>2019</v>
      </c>
      <c r="C3939" s="296" t="s">
        <v>69</v>
      </c>
      <c r="D3939" s="307">
        <v>2002</v>
      </c>
      <c r="E3939" s="307" t="s">
        <v>194</v>
      </c>
      <c r="F3939" s="65">
        <f t="shared" si="247"/>
        <v>17</v>
      </c>
      <c r="G3939" s="66" t="str">
        <f t="shared" si="248"/>
        <v>1997-06</v>
      </c>
      <c r="H3939" s="67" t="str">
        <f t="shared" si="245"/>
        <v>2019-T6 OOS Heavy-17</v>
      </c>
      <c r="I3939" s="302">
        <v>2.4373528543403201E-4</v>
      </c>
      <c r="J3939" s="305">
        <f>VLOOKUP(H3939,T6_ReductionFactor!$G$10:$H$2922,2,FALSE)</f>
        <v>0.93743508343190551</v>
      </c>
      <c r="K3939" s="75">
        <f t="shared" si="246"/>
        <v>2.2848600763615109E-4</v>
      </c>
      <c r="L3939" s="290"/>
      <c r="Q3939" s="288"/>
      <c r="R3939" s="291"/>
    </row>
    <row r="3940" spans="1:18" s="287" customFormat="1" ht="16.149999999999999" customHeight="1" x14ac:dyDescent="0.25">
      <c r="A3940" s="9" t="s">
        <v>192</v>
      </c>
      <c r="B3940" s="7">
        <v>2019</v>
      </c>
      <c r="C3940" s="296" t="s">
        <v>69</v>
      </c>
      <c r="D3940" s="307">
        <v>2001</v>
      </c>
      <c r="E3940" s="307" t="s">
        <v>194</v>
      </c>
      <c r="F3940" s="65">
        <f t="shared" si="247"/>
        <v>18</v>
      </c>
      <c r="G3940" s="66" t="str">
        <f t="shared" si="248"/>
        <v>1997-06</v>
      </c>
      <c r="H3940" s="67" t="str">
        <f t="shared" si="245"/>
        <v>2019-T6 OOS Heavy-18</v>
      </c>
      <c r="I3940" s="302">
        <v>3.1047885574910498E-4</v>
      </c>
      <c r="J3940" s="305">
        <f>VLOOKUP(H3940,T6_ReductionFactor!$G$10:$H$2922,2,FALSE)</f>
        <v>0.93664839288394974</v>
      </c>
      <c r="K3940" s="75">
        <f t="shared" si="246"/>
        <v>2.9080952126184684E-4</v>
      </c>
      <c r="L3940" s="290"/>
      <c r="Q3940" s="288"/>
      <c r="R3940" s="291"/>
    </row>
    <row r="3941" spans="1:18" s="287" customFormat="1" ht="16.149999999999999" customHeight="1" x14ac:dyDescent="0.25">
      <c r="A3941" s="9" t="s">
        <v>192</v>
      </c>
      <c r="B3941" s="7">
        <v>2019</v>
      </c>
      <c r="C3941" s="296" t="s">
        <v>69</v>
      </c>
      <c r="D3941" s="307">
        <v>2000</v>
      </c>
      <c r="E3941" s="307" t="s">
        <v>194</v>
      </c>
      <c r="F3941" s="65">
        <f t="shared" si="247"/>
        <v>19</v>
      </c>
      <c r="G3941" s="66" t="str">
        <f t="shared" si="248"/>
        <v>1997-06</v>
      </c>
      <c r="H3941" s="67" t="str">
        <f t="shared" si="245"/>
        <v>2019-T6 OOS Heavy-19</v>
      </c>
      <c r="I3941" s="302">
        <v>3.17755020674854E-4</v>
      </c>
      <c r="J3941" s="305">
        <f>VLOOKUP(H3941,T6_ReductionFactor!$G$10:$H$2922,2,FALSE)</f>
        <v>0.93589515161515369</v>
      </c>
      <c r="K3941" s="75">
        <f t="shared" si="246"/>
        <v>2.9738538325096877E-4</v>
      </c>
      <c r="L3941" s="290"/>
      <c r="Q3941" s="288"/>
      <c r="R3941" s="291"/>
    </row>
    <row r="3942" spans="1:18" s="287" customFormat="1" ht="16.149999999999999" customHeight="1" x14ac:dyDescent="0.25">
      <c r="A3942" s="9" t="s">
        <v>192</v>
      </c>
      <c r="B3942" s="7">
        <v>2019</v>
      </c>
      <c r="C3942" s="296" t="s">
        <v>69</v>
      </c>
      <c r="D3942" s="307">
        <v>1999</v>
      </c>
      <c r="E3942" s="307" t="s">
        <v>194</v>
      </c>
      <c r="F3942" s="65">
        <f t="shared" si="247"/>
        <v>20</v>
      </c>
      <c r="G3942" s="66" t="str">
        <f t="shared" si="248"/>
        <v>1997-06</v>
      </c>
      <c r="H3942" s="67" t="str">
        <f t="shared" si="245"/>
        <v>2019-T6 OOS Heavy-20</v>
      </c>
      <c r="I3942" s="302">
        <v>2.1800868332500401E-4</v>
      </c>
      <c r="J3942" s="305">
        <f>VLOOKUP(H3942,T6_ReductionFactor!$G$10:$H$2922,2,FALSE)</f>
        <v>0.935174336095424</v>
      </c>
      <c r="K3942" s="75">
        <f t="shared" si="246"/>
        <v>2.0387612569149814E-4</v>
      </c>
      <c r="L3942" s="290"/>
      <c r="Q3942" s="288"/>
      <c r="R3942" s="291"/>
    </row>
    <row r="3943" spans="1:18" s="287" customFormat="1" ht="16.149999999999999" customHeight="1" x14ac:dyDescent="0.25">
      <c r="A3943" s="9" t="s">
        <v>192</v>
      </c>
      <c r="B3943" s="7">
        <v>2019</v>
      </c>
      <c r="C3943" s="296" t="s">
        <v>69</v>
      </c>
      <c r="D3943" s="307">
        <v>1998</v>
      </c>
      <c r="E3943" s="307" t="s">
        <v>194</v>
      </c>
      <c r="F3943" s="65">
        <f t="shared" si="247"/>
        <v>21</v>
      </c>
      <c r="G3943" s="66" t="str">
        <f t="shared" si="248"/>
        <v>1997-06</v>
      </c>
      <c r="H3943" s="67" t="str">
        <f t="shared" si="245"/>
        <v>2019-T6 OOS Heavy-21</v>
      </c>
      <c r="I3943" s="302">
        <v>2.3853844217703801E-4</v>
      </c>
      <c r="J3943" s="305">
        <f>VLOOKUP(H3943,T6_ReductionFactor!$G$10:$H$2922,2,FALSE)</f>
        <v>0.93448525518029601</v>
      </c>
      <c r="K3943" s="75">
        <f t="shared" si="246"/>
        <v>2.2291065700811964E-4</v>
      </c>
      <c r="L3943" s="290"/>
      <c r="Q3943" s="288"/>
      <c r="R3943" s="291"/>
    </row>
    <row r="3944" spans="1:18" s="287" customFormat="1" ht="16.149999999999999" customHeight="1" x14ac:dyDescent="0.25">
      <c r="A3944" s="9" t="s">
        <v>192</v>
      </c>
      <c r="B3944" s="7">
        <v>2019</v>
      </c>
      <c r="C3944" s="296" t="s">
        <v>69</v>
      </c>
      <c r="D3944" s="307">
        <v>1997</v>
      </c>
      <c r="E3944" s="307" t="s">
        <v>194</v>
      </c>
      <c r="F3944" s="65">
        <f t="shared" si="247"/>
        <v>22</v>
      </c>
      <c r="G3944" s="66" t="str">
        <f t="shared" si="248"/>
        <v>Pre1997</v>
      </c>
      <c r="H3944" s="67" t="str">
        <f t="shared" si="245"/>
        <v>2019-T6 OOS Heavy-22</v>
      </c>
      <c r="I3944" s="302">
        <v>8.35869487710149E-5</v>
      </c>
      <c r="J3944" s="305">
        <f>VLOOKUP(H3944,T6_ReductionFactor!$G$10:$H$2922,2,FALSE)</f>
        <v>0.93384549707910502</v>
      </c>
      <c r="K3944" s="75">
        <f t="shared" si="246"/>
        <v>7.8057295724394098E-5</v>
      </c>
      <c r="L3944" s="290"/>
      <c r="Q3944" s="288"/>
      <c r="R3944" s="291"/>
    </row>
    <row r="3945" spans="1:18" s="287" customFormat="1" ht="16.149999999999999" customHeight="1" x14ac:dyDescent="0.25">
      <c r="A3945" s="9" t="s">
        <v>192</v>
      </c>
      <c r="B3945" s="7">
        <v>2019</v>
      </c>
      <c r="C3945" s="296" t="s">
        <v>69</v>
      </c>
      <c r="D3945" s="307">
        <v>1996</v>
      </c>
      <c r="E3945" s="307" t="s">
        <v>194</v>
      </c>
      <c r="F3945" s="65">
        <f t="shared" si="247"/>
        <v>23</v>
      </c>
      <c r="G3945" s="66" t="str">
        <f t="shared" si="248"/>
        <v>Pre1997</v>
      </c>
      <c r="H3945" s="67" t="str">
        <f t="shared" si="245"/>
        <v>2019-T6 OOS Heavy-23</v>
      </c>
      <c r="I3945" s="302">
        <v>1.2023287319764099E-4</v>
      </c>
      <c r="J3945" s="305">
        <f>VLOOKUP(H3945,T6_ReductionFactor!$G$10:$H$2922,2,FALSE)</f>
        <v>0.93384549707910502</v>
      </c>
      <c r="K3945" s="75">
        <f t="shared" si="246"/>
        <v>1.1227892723650006E-4</v>
      </c>
      <c r="L3945" s="290"/>
      <c r="Q3945" s="288"/>
      <c r="R3945" s="291"/>
    </row>
    <row r="3946" spans="1:18" s="287" customFormat="1" ht="16.149999999999999" customHeight="1" x14ac:dyDescent="0.25">
      <c r="A3946" s="9" t="s">
        <v>192</v>
      </c>
      <c r="B3946" s="7">
        <v>2019</v>
      </c>
      <c r="C3946" s="296" t="s">
        <v>69</v>
      </c>
      <c r="D3946" s="307">
        <v>1995</v>
      </c>
      <c r="E3946" s="307" t="s">
        <v>194</v>
      </c>
      <c r="F3946" s="65">
        <f t="shared" si="247"/>
        <v>24</v>
      </c>
      <c r="G3946" s="66" t="str">
        <f t="shared" si="248"/>
        <v>Pre1997</v>
      </c>
      <c r="H3946" s="67" t="str">
        <f t="shared" si="245"/>
        <v>2019-T6 OOS Heavy-24</v>
      </c>
      <c r="I3946" s="302">
        <v>8.1397967197524198E-7</v>
      </c>
      <c r="J3946" s="305">
        <f>VLOOKUP(H3946,T6_ReductionFactor!$G$10:$H$2922,2,FALSE)</f>
        <v>0.93384549707910502</v>
      </c>
      <c r="K3946" s="75">
        <f t="shared" si="246"/>
        <v>7.6013125138800674E-7</v>
      </c>
      <c r="L3946" s="290"/>
      <c r="Q3946" s="288"/>
      <c r="R3946" s="291"/>
    </row>
    <row r="3947" spans="1:18" s="287" customFormat="1" ht="16.149999999999999" customHeight="1" x14ac:dyDescent="0.25">
      <c r="A3947" s="9" t="s">
        <v>192</v>
      </c>
      <c r="B3947" s="7">
        <v>2019</v>
      </c>
      <c r="C3947" s="296" t="s">
        <v>69</v>
      </c>
      <c r="D3947" s="307">
        <v>1994</v>
      </c>
      <c r="E3947" s="307" t="s">
        <v>194</v>
      </c>
      <c r="F3947" s="65">
        <f t="shared" si="247"/>
        <v>25</v>
      </c>
      <c r="G3947" s="66" t="str">
        <f t="shared" si="248"/>
        <v>Pre1997</v>
      </c>
      <c r="H3947" s="67" t="str">
        <f t="shared" si="245"/>
        <v>2019-T6 OOS Heavy-25</v>
      </c>
      <c r="I3947" s="302">
        <v>9.8578128579257501E-7</v>
      </c>
      <c r="J3947" s="305">
        <f>VLOOKUP(H3947,T6_ReductionFactor!$G$10:$H$2922,2,FALSE)</f>
        <v>0.93384549707910502</v>
      </c>
      <c r="K3947" s="75">
        <f t="shared" si="246"/>
        <v>9.2056741484224645E-7</v>
      </c>
      <c r="L3947" s="290"/>
      <c r="Q3947" s="288"/>
      <c r="R3947" s="291"/>
    </row>
    <row r="3948" spans="1:18" s="287" customFormat="1" ht="16.149999999999999" customHeight="1" x14ac:dyDescent="0.25">
      <c r="A3948" s="9" t="s">
        <v>192</v>
      </c>
      <c r="B3948" s="7">
        <v>2019</v>
      </c>
      <c r="C3948" s="296" t="s">
        <v>69</v>
      </c>
      <c r="D3948" s="307">
        <v>1993</v>
      </c>
      <c r="E3948" s="307" t="s">
        <v>194</v>
      </c>
      <c r="F3948" s="65">
        <f t="shared" si="247"/>
        <v>26</v>
      </c>
      <c r="G3948" s="66" t="str">
        <f t="shared" si="248"/>
        <v>Pre1997</v>
      </c>
      <c r="H3948" s="67" t="str">
        <f t="shared" si="245"/>
        <v>2019-T6 OOS Heavy-26</v>
      </c>
      <c r="I3948" s="302">
        <v>1.4214122171615401E-7</v>
      </c>
      <c r="J3948" s="305">
        <f>VLOOKUP(H3948,T6_ReductionFactor!$G$10:$H$2922,2,FALSE)</f>
        <v>1</v>
      </c>
      <c r="K3948" s="75">
        <f t="shared" si="246"/>
        <v>1.4214122171615401E-7</v>
      </c>
      <c r="L3948" s="290"/>
      <c r="Q3948" s="288"/>
      <c r="R3948" s="291"/>
    </row>
    <row r="3949" spans="1:18" s="287" customFormat="1" ht="16.149999999999999" customHeight="1" x14ac:dyDescent="0.25">
      <c r="A3949" s="9" t="s">
        <v>192</v>
      </c>
      <c r="B3949" s="7">
        <v>2019</v>
      </c>
      <c r="C3949" s="296" t="s">
        <v>69</v>
      </c>
      <c r="D3949" s="307">
        <v>1992</v>
      </c>
      <c r="E3949" s="307" t="s">
        <v>194</v>
      </c>
      <c r="F3949" s="65">
        <f t="shared" si="247"/>
        <v>27</v>
      </c>
      <c r="G3949" s="66" t="str">
        <f t="shared" si="248"/>
        <v>Pre1997</v>
      </c>
      <c r="H3949" s="67" t="str">
        <f t="shared" si="245"/>
        <v>2019-T6 OOS Heavy-27</v>
      </c>
      <c r="I3949" s="302">
        <v>1.5701265055262299E-6</v>
      </c>
      <c r="J3949" s="305">
        <f>VLOOKUP(H3949,T6_ReductionFactor!$G$10:$H$2922,2,FALSE)</f>
        <v>1</v>
      </c>
      <c r="K3949" s="75">
        <f t="shared" si="246"/>
        <v>1.5701265055262299E-6</v>
      </c>
      <c r="L3949" s="290"/>
      <c r="Q3949" s="288"/>
      <c r="R3949" s="291"/>
    </row>
    <row r="3950" spans="1:18" s="287" customFormat="1" ht="16.149999999999999" customHeight="1" x14ac:dyDescent="0.25">
      <c r="A3950" s="9" t="s">
        <v>192</v>
      </c>
      <c r="B3950" s="7">
        <v>2019</v>
      </c>
      <c r="C3950" s="296" t="s">
        <v>69</v>
      </c>
      <c r="D3950" s="307">
        <v>1991</v>
      </c>
      <c r="E3950" s="307" t="s">
        <v>194</v>
      </c>
      <c r="F3950" s="65">
        <f t="shared" si="247"/>
        <v>28</v>
      </c>
      <c r="G3950" s="66" t="str">
        <f t="shared" si="248"/>
        <v>Pre1997</v>
      </c>
      <c r="H3950" s="67" t="str">
        <f t="shared" si="245"/>
        <v>2019-T6 OOS Heavy-28</v>
      </c>
      <c r="I3950" s="302">
        <v>6.4609646234615706E-8</v>
      </c>
      <c r="J3950" s="305">
        <f>VLOOKUP(H3950,T6_ReductionFactor!$G$10:$H$2922,2,FALSE)</f>
        <v>1</v>
      </c>
      <c r="K3950" s="75">
        <f t="shared" si="246"/>
        <v>6.4609646234615706E-8</v>
      </c>
      <c r="L3950" s="290"/>
      <c r="Q3950" s="288"/>
      <c r="R3950" s="291"/>
    </row>
    <row r="3951" spans="1:18" s="287" customFormat="1" ht="16.149999999999999" customHeight="1" x14ac:dyDescent="0.25">
      <c r="A3951" s="9" t="s">
        <v>192</v>
      </c>
      <c r="B3951" s="7">
        <v>2019</v>
      </c>
      <c r="C3951" s="296" t="s">
        <v>69</v>
      </c>
      <c r="D3951" s="307">
        <v>1989</v>
      </c>
      <c r="E3951" s="307" t="s">
        <v>194</v>
      </c>
      <c r="F3951" s="65">
        <f t="shared" si="247"/>
        <v>30</v>
      </c>
      <c r="G3951" s="66" t="str">
        <f t="shared" si="248"/>
        <v>Pre1997</v>
      </c>
      <c r="H3951" s="67" t="str">
        <f t="shared" si="245"/>
        <v>2019-T6 OOS Heavy-30</v>
      </c>
      <c r="I3951" s="302">
        <v>2.62631401636738E-6</v>
      </c>
      <c r="J3951" s="305">
        <f>VLOOKUP(H3951,T6_ReductionFactor!$G$10:$H$2922,2,FALSE)</f>
        <v>1</v>
      </c>
      <c r="K3951" s="75">
        <f t="shared" si="246"/>
        <v>2.62631401636738E-6</v>
      </c>
      <c r="L3951" s="290"/>
      <c r="Q3951" s="288"/>
      <c r="R3951" s="291"/>
    </row>
    <row r="3952" spans="1:18" s="287" customFormat="1" ht="16.149999999999999" customHeight="1" x14ac:dyDescent="0.25">
      <c r="A3952" s="9" t="s">
        <v>192</v>
      </c>
      <c r="B3952" s="7">
        <v>2019</v>
      </c>
      <c r="C3952" s="296" t="s">
        <v>69</v>
      </c>
      <c r="D3952" s="307">
        <v>1986</v>
      </c>
      <c r="E3952" s="307" t="s">
        <v>194</v>
      </c>
      <c r="F3952" s="65">
        <f t="shared" si="247"/>
        <v>33</v>
      </c>
      <c r="G3952" s="66" t="str">
        <f t="shared" si="248"/>
        <v>Pre1997</v>
      </c>
      <c r="H3952" s="67" t="str">
        <f t="shared" si="245"/>
        <v>2019-T6 OOS Heavy-33</v>
      </c>
      <c r="I3952" s="302">
        <v>2.3551327189673899E-7</v>
      </c>
      <c r="J3952" s="305">
        <f>VLOOKUP(H3952,T6_ReductionFactor!$G$10:$H$2922,2,FALSE)</f>
        <v>1</v>
      </c>
      <c r="K3952" s="75">
        <f t="shared" si="246"/>
        <v>2.3551327189673899E-7</v>
      </c>
      <c r="L3952" s="290"/>
      <c r="Q3952" s="288"/>
      <c r="R3952" s="291"/>
    </row>
    <row r="3953" spans="1:18" s="287" customFormat="1" ht="16.149999999999999" customHeight="1" x14ac:dyDescent="0.25">
      <c r="A3953" s="9" t="s">
        <v>192</v>
      </c>
      <c r="B3953" s="7">
        <v>2019</v>
      </c>
      <c r="C3953" s="296" t="s">
        <v>70</v>
      </c>
      <c r="D3953" s="307">
        <v>2020</v>
      </c>
      <c r="E3953" s="307" t="s">
        <v>194</v>
      </c>
      <c r="F3953" s="65">
        <f t="shared" si="247"/>
        <v>-1</v>
      </c>
      <c r="G3953" s="66" t="str">
        <f t="shared" si="248"/>
        <v>2013+</v>
      </c>
      <c r="H3953" s="67" t="str">
        <f t="shared" si="245"/>
        <v>2019-T6 OOS Small--1</v>
      </c>
      <c r="I3953" s="302">
        <v>1.80724417487832E-6</v>
      </c>
      <c r="J3953" s="305">
        <f>VLOOKUP(H3953,T6_ReductionFactor!$G$10:$H$2922,2,FALSE)</f>
        <v>1</v>
      </c>
      <c r="K3953" s="75">
        <f t="shared" si="246"/>
        <v>1.80724417487832E-6</v>
      </c>
      <c r="L3953" s="290"/>
      <c r="Q3953" s="288"/>
      <c r="R3953" s="291"/>
    </row>
    <row r="3954" spans="1:18" s="287" customFormat="1" ht="16.149999999999999" customHeight="1" x14ac:dyDescent="0.25">
      <c r="A3954" s="9" t="s">
        <v>192</v>
      </c>
      <c r="B3954" s="7">
        <v>2019</v>
      </c>
      <c r="C3954" s="296" t="s">
        <v>70</v>
      </c>
      <c r="D3954" s="307">
        <v>2019</v>
      </c>
      <c r="E3954" s="307" t="s">
        <v>194</v>
      </c>
      <c r="F3954" s="65">
        <f t="shared" si="247"/>
        <v>0</v>
      </c>
      <c r="G3954" s="66" t="str">
        <f t="shared" si="248"/>
        <v>2013+</v>
      </c>
      <c r="H3954" s="67" t="str">
        <f t="shared" ref="H3954:H4017" si="249">CONCATENATE(B3954,"-",C3954,"-",F3954)</f>
        <v>2019-T6 OOS Small-0</v>
      </c>
      <c r="I3954" s="302">
        <v>1.4164638471703499E-5</v>
      </c>
      <c r="J3954" s="305">
        <f>VLOOKUP(H3954,T6_ReductionFactor!$G$10:$H$2922,2,FALSE)</f>
        <v>0.96221830295846311</v>
      </c>
      <c r="K3954" s="75">
        <f t="shared" si="246"/>
        <v>1.3629474392262699E-5</v>
      </c>
      <c r="L3954" s="290"/>
      <c r="Q3954" s="288"/>
      <c r="R3954" s="291"/>
    </row>
    <row r="3955" spans="1:18" s="287" customFormat="1" ht="16.149999999999999" customHeight="1" x14ac:dyDescent="0.25">
      <c r="A3955" s="9" t="s">
        <v>192</v>
      </c>
      <c r="B3955" s="7">
        <v>2019</v>
      </c>
      <c r="C3955" s="296" t="s">
        <v>70</v>
      </c>
      <c r="D3955" s="307">
        <v>2018</v>
      </c>
      <c r="E3955" s="307" t="s">
        <v>194</v>
      </c>
      <c r="F3955" s="65">
        <f t="shared" si="247"/>
        <v>1</v>
      </c>
      <c r="G3955" s="66" t="str">
        <f t="shared" si="248"/>
        <v>2013+</v>
      </c>
      <c r="H3955" s="67" t="str">
        <f t="shared" si="249"/>
        <v>2019-T6 OOS Small-1</v>
      </c>
      <c r="I3955" s="302">
        <v>2.70637232545985E-5</v>
      </c>
      <c r="J3955" s="305">
        <f>VLOOKUP(H3955,T6_ReductionFactor!$G$10:$H$2922,2,FALSE)</f>
        <v>0.93506943513278074</v>
      </c>
      <c r="K3955" s="75">
        <f t="shared" si="246"/>
        <v>2.5306460416267321E-5</v>
      </c>
      <c r="L3955" s="290"/>
      <c r="Q3955" s="288"/>
      <c r="R3955" s="291"/>
    </row>
    <row r="3956" spans="1:18" s="287" customFormat="1" ht="16.149999999999999" customHeight="1" x14ac:dyDescent="0.25">
      <c r="A3956" s="9" t="s">
        <v>192</v>
      </c>
      <c r="B3956" s="7">
        <v>2019</v>
      </c>
      <c r="C3956" s="296" t="s">
        <v>70</v>
      </c>
      <c r="D3956" s="307">
        <v>2017</v>
      </c>
      <c r="E3956" s="307" t="s">
        <v>194</v>
      </c>
      <c r="F3956" s="65">
        <f t="shared" si="247"/>
        <v>2</v>
      </c>
      <c r="G3956" s="66" t="str">
        <f t="shared" si="248"/>
        <v>2013+</v>
      </c>
      <c r="H3956" s="67" t="str">
        <f t="shared" si="249"/>
        <v>2019-T6 OOS Small-2</v>
      </c>
      <c r="I3956" s="302">
        <v>3.2255697370009601E-5</v>
      </c>
      <c r="J3956" s="305">
        <f>VLOOKUP(H3956,T6_ReductionFactor!$G$10:$H$2922,2,FALSE)</f>
        <v>0.91454100243993741</v>
      </c>
      <c r="K3956" s="75">
        <f t="shared" si="246"/>
        <v>2.9499157807167832E-5</v>
      </c>
      <c r="L3956" s="290"/>
      <c r="Q3956" s="288"/>
      <c r="R3956" s="291"/>
    </row>
    <row r="3957" spans="1:18" s="287" customFormat="1" ht="16.149999999999999" customHeight="1" x14ac:dyDescent="0.25">
      <c r="A3957" s="9" t="s">
        <v>192</v>
      </c>
      <c r="B3957" s="7">
        <v>2019</v>
      </c>
      <c r="C3957" s="296" t="s">
        <v>70</v>
      </c>
      <c r="D3957" s="307">
        <v>2016</v>
      </c>
      <c r="E3957" s="307" t="s">
        <v>194</v>
      </c>
      <c r="F3957" s="65">
        <f t="shared" si="247"/>
        <v>3</v>
      </c>
      <c r="G3957" s="66" t="str">
        <f t="shared" si="248"/>
        <v>2013+</v>
      </c>
      <c r="H3957" s="67" t="str">
        <f t="shared" si="249"/>
        <v>2019-T6 OOS Small-3</v>
      </c>
      <c r="I3957" s="302">
        <v>5.1452593227146898E-5</v>
      </c>
      <c r="J3957" s="305">
        <f>VLOOKUP(H3957,T6_ReductionFactor!$G$10:$H$2922,2,FALSE)</f>
        <v>0.89879909874122099</v>
      </c>
      <c r="K3957" s="75">
        <f t="shared" si="246"/>
        <v>4.6245544420458282E-5</v>
      </c>
      <c r="L3957" s="290"/>
      <c r="Q3957" s="288"/>
      <c r="R3957" s="291"/>
    </row>
    <row r="3958" spans="1:18" s="287" customFormat="1" ht="16.149999999999999" customHeight="1" x14ac:dyDescent="0.25">
      <c r="A3958" s="9" t="s">
        <v>192</v>
      </c>
      <c r="B3958" s="7">
        <v>2019</v>
      </c>
      <c r="C3958" s="296" t="s">
        <v>70</v>
      </c>
      <c r="D3958" s="307">
        <v>2015</v>
      </c>
      <c r="E3958" s="307" t="s">
        <v>194</v>
      </c>
      <c r="F3958" s="65">
        <f t="shared" si="247"/>
        <v>4</v>
      </c>
      <c r="G3958" s="66" t="str">
        <f t="shared" si="248"/>
        <v>2013+</v>
      </c>
      <c r="H3958" s="67" t="str">
        <f t="shared" si="249"/>
        <v>2019-T6 OOS Small-4</v>
      </c>
      <c r="I3958" s="302">
        <v>2.6460495137331801E-5</v>
      </c>
      <c r="J3958" s="305">
        <f>VLOOKUP(H3958,T6_ReductionFactor!$G$10:$H$2922,2,FALSE)</f>
        <v>0.88653192747974929</v>
      </c>
      <c r="K3958" s="75">
        <f t="shared" si="246"/>
        <v>2.3458073756167296E-5</v>
      </c>
      <c r="L3958" s="290"/>
      <c r="Q3958" s="288"/>
      <c r="R3958" s="291"/>
    </row>
    <row r="3959" spans="1:18" s="287" customFormat="1" ht="16.149999999999999" customHeight="1" x14ac:dyDescent="0.25">
      <c r="A3959" s="9" t="s">
        <v>192</v>
      </c>
      <c r="B3959" s="7">
        <v>2019</v>
      </c>
      <c r="C3959" s="296" t="s">
        <v>70</v>
      </c>
      <c r="D3959" s="307">
        <v>2014</v>
      </c>
      <c r="E3959" s="307" t="s">
        <v>194</v>
      </c>
      <c r="F3959" s="65">
        <f t="shared" si="247"/>
        <v>5</v>
      </c>
      <c r="G3959" s="66" t="str">
        <f t="shared" si="248"/>
        <v>2013+</v>
      </c>
      <c r="H3959" s="67" t="str">
        <f t="shared" si="249"/>
        <v>2019-T6 OOS Small-5</v>
      </c>
      <c r="I3959" s="302">
        <v>2.1344282433128701E-5</v>
      </c>
      <c r="J3959" s="305">
        <f>VLOOKUP(H3959,T6_ReductionFactor!$G$10:$H$2922,2,FALSE)</f>
        <v>0.87681465578346118</v>
      </c>
      <c r="K3959" s="75">
        <f t="shared" si="246"/>
        <v>1.871497965454872E-5</v>
      </c>
      <c r="L3959" s="290"/>
      <c r="Q3959" s="288"/>
      <c r="R3959" s="291"/>
    </row>
    <row r="3960" spans="1:18" s="287" customFormat="1" ht="16.149999999999999" customHeight="1" x14ac:dyDescent="0.25">
      <c r="A3960" s="9" t="s">
        <v>192</v>
      </c>
      <c r="B3960" s="7">
        <v>2019</v>
      </c>
      <c r="C3960" s="296" t="s">
        <v>70</v>
      </c>
      <c r="D3960" s="307">
        <v>2013</v>
      </c>
      <c r="E3960" s="307" t="s">
        <v>194</v>
      </c>
      <c r="F3960" s="65">
        <f t="shared" si="247"/>
        <v>6</v>
      </c>
      <c r="G3960" s="66" t="str">
        <f t="shared" si="248"/>
        <v>2010-12</v>
      </c>
      <c r="H3960" s="67" t="str">
        <f t="shared" si="249"/>
        <v>2019-T6 OOS Small-6</v>
      </c>
      <c r="I3960" s="302">
        <v>2.5039748389816399E-5</v>
      </c>
      <c r="J3960" s="305">
        <f>VLOOKUP(H3960,T6_ReductionFactor!$G$10:$H$2922,2,FALSE)</f>
        <v>0.84900159356558103</v>
      </c>
      <c r="K3960" s="75">
        <f t="shared" si="246"/>
        <v>2.1258786285435313E-5</v>
      </c>
      <c r="L3960" s="290"/>
      <c r="Q3960" s="288"/>
      <c r="R3960" s="291"/>
    </row>
    <row r="3961" spans="1:18" s="287" customFormat="1" ht="16.149999999999999" customHeight="1" x14ac:dyDescent="0.25">
      <c r="A3961" s="9" t="s">
        <v>192</v>
      </c>
      <c r="B3961" s="7">
        <v>2019</v>
      </c>
      <c r="C3961" s="296" t="s">
        <v>70</v>
      </c>
      <c r="D3961" s="307">
        <v>2012</v>
      </c>
      <c r="E3961" s="307" t="s">
        <v>194</v>
      </c>
      <c r="F3961" s="65">
        <f t="shared" si="247"/>
        <v>7</v>
      </c>
      <c r="G3961" s="66" t="str">
        <f t="shared" si="248"/>
        <v>2010-12</v>
      </c>
      <c r="H3961" s="67" t="str">
        <f t="shared" si="249"/>
        <v>2019-T6 OOS Small-7</v>
      </c>
      <c r="I3961" s="302">
        <v>4.1270176261661397E-5</v>
      </c>
      <c r="J3961" s="305">
        <f>VLOOKUP(H3961,T6_ReductionFactor!$G$10:$H$2922,2,FALSE)</f>
        <v>0.84343254651302646</v>
      </c>
      <c r="K3961" s="75">
        <f t="shared" si="246"/>
        <v>3.4808609859414525E-5</v>
      </c>
      <c r="L3961" s="290"/>
      <c r="Q3961" s="288"/>
      <c r="R3961" s="291"/>
    </row>
    <row r="3962" spans="1:18" s="287" customFormat="1" ht="16.149999999999999" customHeight="1" x14ac:dyDescent="0.25">
      <c r="A3962" s="9" t="s">
        <v>192</v>
      </c>
      <c r="B3962" s="7">
        <v>2019</v>
      </c>
      <c r="C3962" s="296" t="s">
        <v>70</v>
      </c>
      <c r="D3962" s="307">
        <v>2011</v>
      </c>
      <c r="E3962" s="307" t="s">
        <v>194</v>
      </c>
      <c r="F3962" s="65">
        <f t="shared" si="247"/>
        <v>8</v>
      </c>
      <c r="G3962" s="66" t="str">
        <f t="shared" si="248"/>
        <v>2010-12</v>
      </c>
      <c r="H3962" s="67" t="str">
        <f t="shared" si="249"/>
        <v>2019-T6 OOS Small-8</v>
      </c>
      <c r="I3962" s="302">
        <v>2.6981524138574802E-5</v>
      </c>
      <c r="J3962" s="305">
        <f>VLOOKUP(H3962,T6_ReductionFactor!$G$10:$H$2922,2,FALSE)</f>
        <v>0.83890457615098657</v>
      </c>
      <c r="K3962" s="75">
        <f t="shared" si="246"/>
        <v>2.2634924071378706E-5</v>
      </c>
      <c r="L3962" s="290"/>
      <c r="Q3962" s="288"/>
      <c r="R3962" s="291"/>
    </row>
    <row r="3963" spans="1:18" s="287" customFormat="1" ht="16.149999999999999" customHeight="1" x14ac:dyDescent="0.25">
      <c r="A3963" s="9" t="s">
        <v>192</v>
      </c>
      <c r="B3963" s="7">
        <v>2019</v>
      </c>
      <c r="C3963" s="296" t="s">
        <v>70</v>
      </c>
      <c r="D3963" s="307">
        <v>2010</v>
      </c>
      <c r="E3963" s="307" t="s">
        <v>194</v>
      </c>
      <c r="F3963" s="65">
        <f t="shared" si="247"/>
        <v>9</v>
      </c>
      <c r="G3963" s="66" t="str">
        <f t="shared" si="248"/>
        <v>2007-09</v>
      </c>
      <c r="H3963" s="67" t="str">
        <f t="shared" si="249"/>
        <v>2019-T6 OOS Small-9</v>
      </c>
      <c r="I3963" s="302">
        <v>1.1597570413756299E-5</v>
      </c>
      <c r="J3963" s="305">
        <f>VLOOKUP(H3963,T6_ReductionFactor!$G$10:$H$2922,2,FALSE)</f>
        <v>0.84964110805283766</v>
      </c>
      <c r="K3963" s="75">
        <f t="shared" si="246"/>
        <v>9.8537725770647094E-6</v>
      </c>
      <c r="L3963" s="290"/>
      <c r="Q3963" s="288"/>
      <c r="R3963" s="291"/>
    </row>
    <row r="3964" spans="1:18" s="287" customFormat="1" ht="16.149999999999999" customHeight="1" x14ac:dyDescent="0.25">
      <c r="A3964" s="9" t="s">
        <v>192</v>
      </c>
      <c r="B3964" s="7">
        <v>2019</v>
      </c>
      <c r="C3964" s="296" t="s">
        <v>70</v>
      </c>
      <c r="D3964" s="307">
        <v>2009</v>
      </c>
      <c r="E3964" s="307" t="s">
        <v>194</v>
      </c>
      <c r="F3964" s="65">
        <f t="shared" si="247"/>
        <v>10</v>
      </c>
      <c r="G3964" s="66" t="str">
        <f t="shared" si="248"/>
        <v>2007-09</v>
      </c>
      <c r="H3964" s="67" t="str">
        <f t="shared" si="249"/>
        <v>2019-T6 OOS Small-10</v>
      </c>
      <c r="I3964" s="302">
        <v>1.1480728905344999E-5</v>
      </c>
      <c r="J3964" s="305">
        <f>VLOOKUP(H3964,T6_ReductionFactor!$G$10:$H$2922,2,FALSE)</f>
        <v>0.84485395512120764</v>
      </c>
      <c r="K3964" s="75">
        <f t="shared" si="246"/>
        <v>9.6995392233550946E-6</v>
      </c>
      <c r="L3964" s="290"/>
      <c r="Q3964" s="288"/>
      <c r="R3964" s="291"/>
    </row>
    <row r="3965" spans="1:18" s="287" customFormat="1" ht="16.149999999999999" customHeight="1" x14ac:dyDescent="0.25">
      <c r="A3965" s="9" t="s">
        <v>192</v>
      </c>
      <c r="B3965" s="7">
        <v>2019</v>
      </c>
      <c r="C3965" s="296" t="s">
        <v>70</v>
      </c>
      <c r="D3965" s="307">
        <v>2008</v>
      </c>
      <c r="E3965" s="307" t="s">
        <v>194</v>
      </c>
      <c r="F3965" s="65">
        <f t="shared" si="247"/>
        <v>11</v>
      </c>
      <c r="G3965" s="66" t="str">
        <f t="shared" si="248"/>
        <v>2007-09</v>
      </c>
      <c r="H3965" s="67" t="str">
        <f t="shared" si="249"/>
        <v>2019-T6 OOS Small-11</v>
      </c>
      <c r="I3965" s="302">
        <v>4.1025290155816103E-5</v>
      </c>
      <c r="J3965" s="305">
        <f>VLOOKUP(H3965,T6_ReductionFactor!$G$10:$H$2922,2,FALSE)</f>
        <v>0.84069100393942331</v>
      </c>
      <c r="K3965" s="75">
        <f t="shared" si="246"/>
        <v>3.4489592367999177E-5</v>
      </c>
      <c r="L3965" s="290"/>
      <c r="Q3965" s="288"/>
      <c r="R3965" s="291"/>
    </row>
    <row r="3966" spans="1:18" s="287" customFormat="1" ht="16.149999999999999" customHeight="1" x14ac:dyDescent="0.25">
      <c r="A3966" s="9" t="s">
        <v>192</v>
      </c>
      <c r="B3966" s="7">
        <v>2019</v>
      </c>
      <c r="C3966" s="296" t="s">
        <v>70</v>
      </c>
      <c r="D3966" s="307">
        <v>2007</v>
      </c>
      <c r="E3966" s="307" t="s">
        <v>194</v>
      </c>
      <c r="F3966" s="65">
        <f t="shared" si="247"/>
        <v>12</v>
      </c>
      <c r="G3966" s="66" t="str">
        <f t="shared" si="248"/>
        <v>1997-06</v>
      </c>
      <c r="H3966" s="67" t="str">
        <f t="shared" si="249"/>
        <v>2019-T6 OOS Small-12</v>
      </c>
      <c r="I3966" s="302">
        <v>5.2738694622824097E-4</v>
      </c>
      <c r="J3966" s="305">
        <f>VLOOKUP(H3966,T6_ReductionFactor!$G$10:$H$2922,2,FALSE)</f>
        <v>0.90255370469472185</v>
      </c>
      <c r="K3966" s="75">
        <f t="shared" si="246"/>
        <v>4.7599504212593495E-4</v>
      </c>
      <c r="L3966" s="290"/>
      <c r="Q3966" s="288"/>
      <c r="R3966" s="291"/>
    </row>
    <row r="3967" spans="1:18" s="287" customFormat="1" ht="16.149999999999999" customHeight="1" x14ac:dyDescent="0.25">
      <c r="A3967" s="9" t="s">
        <v>192</v>
      </c>
      <c r="B3967" s="7">
        <v>2019</v>
      </c>
      <c r="C3967" s="296" t="s">
        <v>70</v>
      </c>
      <c r="D3967" s="307">
        <v>2006</v>
      </c>
      <c r="E3967" s="307" t="s">
        <v>194</v>
      </c>
      <c r="F3967" s="65">
        <f t="shared" si="247"/>
        <v>13</v>
      </c>
      <c r="G3967" s="66" t="str">
        <f t="shared" si="248"/>
        <v>1997-06</v>
      </c>
      <c r="H3967" s="67" t="str">
        <f t="shared" si="249"/>
        <v>2019-T6 OOS Small-13</v>
      </c>
      <c r="I3967" s="302">
        <v>6.9614645888145196E-4</v>
      </c>
      <c r="J3967" s="305">
        <f>VLOOKUP(H3967,T6_ReductionFactor!$G$10:$H$2922,2,FALSE)</f>
        <v>0.90026800668364515</v>
      </c>
      <c r="K3967" s="75">
        <f t="shared" si="246"/>
        <v>6.2671838489708291E-4</v>
      </c>
      <c r="L3967" s="290"/>
      <c r="Q3967" s="288"/>
      <c r="R3967" s="291"/>
    </row>
    <row r="3968" spans="1:18" s="287" customFormat="1" ht="16.149999999999999" customHeight="1" x14ac:dyDescent="0.25">
      <c r="A3968" s="9" t="s">
        <v>192</v>
      </c>
      <c r="B3968" s="7">
        <v>2019</v>
      </c>
      <c r="C3968" s="296" t="s">
        <v>70</v>
      </c>
      <c r="D3968" s="307">
        <v>2005</v>
      </c>
      <c r="E3968" s="307" t="s">
        <v>194</v>
      </c>
      <c r="F3968" s="65">
        <f t="shared" si="247"/>
        <v>14</v>
      </c>
      <c r="G3968" s="66" t="str">
        <f t="shared" si="248"/>
        <v>1997-06</v>
      </c>
      <c r="H3968" s="67" t="str">
        <f t="shared" si="249"/>
        <v>2019-T6 OOS Small-14</v>
      </c>
      <c r="I3968" s="302">
        <v>3.4217884057100202E-4</v>
      </c>
      <c r="J3968" s="305">
        <f>VLOOKUP(H3968,T6_ReductionFactor!$G$10:$H$2922,2,FALSE)</f>
        <v>0.89829815478764208</v>
      </c>
      <c r="K3968" s="75">
        <f t="shared" si="246"/>
        <v>3.0737862109230587E-4</v>
      </c>
      <c r="L3968" s="290"/>
      <c r="Q3968" s="288"/>
      <c r="R3968" s="291"/>
    </row>
    <row r="3969" spans="1:18" s="287" customFormat="1" ht="16.149999999999999" customHeight="1" x14ac:dyDescent="0.25">
      <c r="A3969" s="9" t="s">
        <v>192</v>
      </c>
      <c r="B3969" s="7">
        <v>2019</v>
      </c>
      <c r="C3969" s="296" t="s">
        <v>70</v>
      </c>
      <c r="D3969" s="307">
        <v>2004</v>
      </c>
      <c r="E3969" s="307" t="s">
        <v>194</v>
      </c>
      <c r="F3969" s="65">
        <f t="shared" si="247"/>
        <v>15</v>
      </c>
      <c r="G3969" s="66" t="str">
        <f t="shared" si="248"/>
        <v>1997-06</v>
      </c>
      <c r="H3969" s="67" t="str">
        <f t="shared" si="249"/>
        <v>2019-T6 OOS Small-15</v>
      </c>
      <c r="I3969" s="302">
        <v>2.1559023879215699E-4</v>
      </c>
      <c r="J3969" s="305">
        <f>VLOOKUP(H3969,T6_ReductionFactor!$G$10:$H$2922,2,FALSE)</f>
        <v>0.89666022112706922</v>
      </c>
      <c r="K3969" s="75">
        <f t="shared" si="246"/>
        <v>1.9331119118821315E-4</v>
      </c>
      <c r="L3969" s="290"/>
      <c r="Q3969" s="288"/>
      <c r="R3969" s="291"/>
    </row>
    <row r="3970" spans="1:18" s="287" customFormat="1" ht="16.149999999999999" customHeight="1" x14ac:dyDescent="0.25">
      <c r="A3970" s="9" t="s">
        <v>192</v>
      </c>
      <c r="B3970" s="7">
        <v>2019</v>
      </c>
      <c r="C3970" s="296" t="s">
        <v>70</v>
      </c>
      <c r="D3970" s="307">
        <v>2003</v>
      </c>
      <c r="E3970" s="307" t="s">
        <v>194</v>
      </c>
      <c r="F3970" s="65">
        <f t="shared" si="247"/>
        <v>16</v>
      </c>
      <c r="G3970" s="66" t="str">
        <f t="shared" si="248"/>
        <v>1997-06</v>
      </c>
      <c r="H3970" s="67" t="str">
        <f t="shared" si="249"/>
        <v>2019-T6 OOS Small-16</v>
      </c>
      <c r="I3970" s="302">
        <v>7.2576812331195899E-5</v>
      </c>
      <c r="J3970" s="305">
        <f>VLOOKUP(H3970,T6_ReductionFactor!$G$10:$H$2922,2,FALSE)</f>
        <v>0.93825671216880668</v>
      </c>
      <c r="K3970" s="75">
        <f t="shared" si="246"/>
        <v>6.8095681317560371E-5</v>
      </c>
      <c r="L3970" s="290"/>
      <c r="Q3970" s="288"/>
      <c r="R3970" s="291"/>
    </row>
    <row r="3971" spans="1:18" s="287" customFormat="1" ht="16.149999999999999" customHeight="1" x14ac:dyDescent="0.25">
      <c r="A3971" s="9" t="s">
        <v>192</v>
      </c>
      <c r="B3971" s="7">
        <v>2019</v>
      </c>
      <c r="C3971" s="296" t="s">
        <v>70</v>
      </c>
      <c r="D3971" s="307">
        <v>2002</v>
      </c>
      <c r="E3971" s="307" t="s">
        <v>194</v>
      </c>
      <c r="F3971" s="65">
        <f t="shared" si="247"/>
        <v>17</v>
      </c>
      <c r="G3971" s="66" t="str">
        <f t="shared" si="248"/>
        <v>1997-06</v>
      </c>
      <c r="H3971" s="67" t="str">
        <f t="shared" si="249"/>
        <v>2019-T6 OOS Small-17</v>
      </c>
      <c r="I3971" s="302">
        <v>6.26157266211242E-5</v>
      </c>
      <c r="J3971" s="305">
        <f>VLOOKUP(H3971,T6_ReductionFactor!$G$10:$H$2922,2,FALSE)</f>
        <v>0.93743508343190551</v>
      </c>
      <c r="K3971" s="75">
        <f t="shared" si="246"/>
        <v>5.8698178909222953E-5</v>
      </c>
      <c r="L3971" s="290"/>
      <c r="Q3971" s="288"/>
      <c r="R3971" s="291"/>
    </row>
    <row r="3972" spans="1:18" s="287" customFormat="1" ht="16.149999999999999" customHeight="1" x14ac:dyDescent="0.25">
      <c r="A3972" s="9" t="s">
        <v>192</v>
      </c>
      <c r="B3972" s="7">
        <v>2019</v>
      </c>
      <c r="C3972" s="296" t="s">
        <v>70</v>
      </c>
      <c r="D3972" s="307">
        <v>2001</v>
      </c>
      <c r="E3972" s="307" t="s">
        <v>194</v>
      </c>
      <c r="F3972" s="65">
        <f t="shared" si="247"/>
        <v>18</v>
      </c>
      <c r="G3972" s="66" t="str">
        <f t="shared" si="248"/>
        <v>1997-06</v>
      </c>
      <c r="H3972" s="67" t="str">
        <f t="shared" si="249"/>
        <v>2019-T6 OOS Small-18</v>
      </c>
      <c r="I3972" s="302">
        <v>7.1777725106311895E-5</v>
      </c>
      <c r="J3972" s="305">
        <f>VLOOKUP(H3972,T6_ReductionFactor!$G$10:$H$2922,2,FALSE)</f>
        <v>0.93664839288394974</v>
      </c>
      <c r="K3972" s="75">
        <f t="shared" si="246"/>
        <v>6.7230490865692973E-5</v>
      </c>
      <c r="L3972" s="290"/>
      <c r="Q3972" s="288"/>
      <c r="R3972" s="291"/>
    </row>
    <row r="3973" spans="1:18" s="287" customFormat="1" ht="16.149999999999999" customHeight="1" x14ac:dyDescent="0.25">
      <c r="A3973" s="9" t="s">
        <v>192</v>
      </c>
      <c r="B3973" s="7">
        <v>2019</v>
      </c>
      <c r="C3973" s="296" t="s">
        <v>70</v>
      </c>
      <c r="D3973" s="307">
        <v>2000</v>
      </c>
      <c r="E3973" s="307" t="s">
        <v>194</v>
      </c>
      <c r="F3973" s="65">
        <f t="shared" si="247"/>
        <v>19</v>
      </c>
      <c r="G3973" s="66" t="str">
        <f t="shared" si="248"/>
        <v>1997-06</v>
      </c>
      <c r="H3973" s="67" t="str">
        <f t="shared" si="249"/>
        <v>2019-T6 OOS Small-19</v>
      </c>
      <c r="I3973" s="302">
        <v>9.9996357988212204E-5</v>
      </c>
      <c r="J3973" s="305">
        <f>VLOOKUP(H3973,T6_ReductionFactor!$G$10:$H$2922,2,FALSE)</f>
        <v>0.93589515161515369</v>
      </c>
      <c r="K3973" s="75">
        <f t="shared" si="246"/>
        <v>9.358610662034105E-5</v>
      </c>
      <c r="L3973" s="290"/>
      <c r="Q3973" s="288"/>
      <c r="R3973" s="291"/>
    </row>
    <row r="3974" spans="1:18" s="287" customFormat="1" ht="16.149999999999999" customHeight="1" x14ac:dyDescent="0.25">
      <c r="A3974" s="9" t="s">
        <v>192</v>
      </c>
      <c r="B3974" s="7">
        <v>2019</v>
      </c>
      <c r="C3974" s="296" t="s">
        <v>70</v>
      </c>
      <c r="D3974" s="307">
        <v>1999</v>
      </c>
      <c r="E3974" s="307" t="s">
        <v>194</v>
      </c>
      <c r="F3974" s="65">
        <f t="shared" si="247"/>
        <v>20</v>
      </c>
      <c r="G3974" s="66" t="str">
        <f t="shared" si="248"/>
        <v>1997-06</v>
      </c>
      <c r="H3974" s="67" t="str">
        <f t="shared" si="249"/>
        <v>2019-T6 OOS Small-20</v>
      </c>
      <c r="I3974" s="302">
        <v>1.02216883075549E-4</v>
      </c>
      <c r="J3974" s="305">
        <f>VLOOKUP(H3974,T6_ReductionFactor!$G$10:$H$2922,2,FALSE)</f>
        <v>0.935174336095424</v>
      </c>
      <c r="K3974" s="75">
        <f t="shared" ref="K3974:K4037" si="250">I3974*J3974</f>
        <v>9.5590605767920117E-5</v>
      </c>
      <c r="L3974" s="290"/>
      <c r="Q3974" s="288"/>
      <c r="R3974" s="291"/>
    </row>
    <row r="3975" spans="1:18" s="287" customFormat="1" ht="16.149999999999999" customHeight="1" x14ac:dyDescent="0.25">
      <c r="A3975" s="9" t="s">
        <v>192</v>
      </c>
      <c r="B3975" s="7">
        <v>2019</v>
      </c>
      <c r="C3975" s="296" t="s">
        <v>70</v>
      </c>
      <c r="D3975" s="307">
        <v>1998</v>
      </c>
      <c r="E3975" s="307" t="s">
        <v>194</v>
      </c>
      <c r="F3975" s="65">
        <f t="shared" si="247"/>
        <v>21</v>
      </c>
      <c r="G3975" s="66" t="str">
        <f t="shared" si="248"/>
        <v>1997-06</v>
      </c>
      <c r="H3975" s="67" t="str">
        <f t="shared" si="249"/>
        <v>2019-T6 OOS Small-21</v>
      </c>
      <c r="I3975" s="302">
        <v>4.5237096384602503E-5</v>
      </c>
      <c r="J3975" s="305">
        <f>VLOOKUP(H3975,T6_ReductionFactor!$G$10:$H$2922,2,FALSE)</f>
        <v>0.93448525518029601</v>
      </c>
      <c r="K3975" s="75">
        <f t="shared" si="250"/>
        <v>4.2273399558580917E-5</v>
      </c>
      <c r="L3975" s="290"/>
      <c r="Q3975" s="288"/>
      <c r="R3975" s="291"/>
    </row>
    <row r="3976" spans="1:18" s="287" customFormat="1" ht="16.149999999999999" customHeight="1" x14ac:dyDescent="0.25">
      <c r="A3976" s="9" t="s">
        <v>192</v>
      </c>
      <c r="B3976" s="7">
        <v>2019</v>
      </c>
      <c r="C3976" s="296" t="s">
        <v>51</v>
      </c>
      <c r="D3976" s="307">
        <v>2020</v>
      </c>
      <c r="E3976" s="307" t="s">
        <v>194</v>
      </c>
      <c r="F3976" s="65">
        <f t="shared" si="247"/>
        <v>-1</v>
      </c>
      <c r="G3976" s="66" t="str">
        <f t="shared" si="248"/>
        <v>2013+</v>
      </c>
      <c r="H3976" s="67" t="str">
        <f t="shared" si="249"/>
        <v>2019-T6 Public--1</v>
      </c>
      <c r="I3976" s="302">
        <v>3.66867674789695E-6</v>
      </c>
      <c r="J3976" s="305">
        <f>VLOOKUP(H3976,T6_ReductionFactor!$G$10:$H$2922,2,FALSE)</f>
        <v>0.99497688442106402</v>
      </c>
      <c r="K3976" s="75">
        <f t="shared" si="250"/>
        <v>3.6502485605705086E-6</v>
      </c>
      <c r="L3976" s="290"/>
      <c r="Q3976" s="288"/>
      <c r="R3976" s="291"/>
    </row>
    <row r="3977" spans="1:18" s="287" customFormat="1" ht="16.149999999999999" customHeight="1" x14ac:dyDescent="0.25">
      <c r="A3977" s="9" t="s">
        <v>192</v>
      </c>
      <c r="B3977" s="7">
        <v>2019</v>
      </c>
      <c r="C3977" s="296" t="s">
        <v>51</v>
      </c>
      <c r="D3977" s="307">
        <v>2019</v>
      </c>
      <c r="E3977" s="307" t="s">
        <v>194</v>
      </c>
      <c r="F3977" s="65">
        <f t="shared" ref="F3977:F4040" si="251">B3977-D3977</f>
        <v>0</v>
      </c>
      <c r="G3977" s="66" t="str">
        <f t="shared" ref="G3977:G4040" si="252">IF(D3977&lt;1998,"Pre1997",IF(D3977&lt;2008,"1997-06",IF(D3977&lt;2011,"2007-09",IF(D3977&lt;2014,"2010-12","2013+"))))</f>
        <v>2013+</v>
      </c>
      <c r="H3977" s="67" t="str">
        <f t="shared" si="249"/>
        <v>2019-T6 Public-0</v>
      </c>
      <c r="I3977" s="302">
        <v>8.6777851086880197E-5</v>
      </c>
      <c r="J3977" s="305">
        <f>VLOOKUP(H3977,T6_ReductionFactor!$G$10:$H$2922,2,FALSE)</f>
        <v>0.98376948495822047</v>
      </c>
      <c r="K3977" s="75">
        <f t="shared" si="250"/>
        <v>8.5369401869521278E-5</v>
      </c>
      <c r="L3977" s="290"/>
      <c r="Q3977" s="288"/>
      <c r="R3977" s="291"/>
    </row>
    <row r="3978" spans="1:18" s="287" customFormat="1" ht="16.149999999999999" customHeight="1" x14ac:dyDescent="0.25">
      <c r="A3978" s="9" t="s">
        <v>192</v>
      </c>
      <c r="B3978" s="7">
        <v>2019</v>
      </c>
      <c r="C3978" s="296" t="s">
        <v>51</v>
      </c>
      <c r="D3978" s="307">
        <v>2018</v>
      </c>
      <c r="E3978" s="307" t="s">
        <v>194</v>
      </c>
      <c r="F3978" s="65">
        <f t="shared" si="251"/>
        <v>1</v>
      </c>
      <c r="G3978" s="66" t="str">
        <f t="shared" si="252"/>
        <v>2013+</v>
      </c>
      <c r="H3978" s="67" t="str">
        <f t="shared" si="249"/>
        <v>2019-T6 Public-1</v>
      </c>
      <c r="I3978" s="302">
        <v>9.8047985086064402E-5</v>
      </c>
      <c r="J3978" s="305">
        <f>VLOOKUP(H3978,T6_ReductionFactor!$G$10:$H$2922,2,FALSE)</f>
        <v>0.97378821806014393</v>
      </c>
      <c r="K3978" s="75">
        <f t="shared" si="250"/>
        <v>9.5477972681346215E-5</v>
      </c>
      <c r="L3978" s="290"/>
      <c r="Q3978" s="288"/>
      <c r="R3978" s="291"/>
    </row>
    <row r="3979" spans="1:18" s="287" customFormat="1" ht="16.149999999999999" customHeight="1" x14ac:dyDescent="0.25">
      <c r="A3979" s="9" t="s">
        <v>192</v>
      </c>
      <c r="B3979" s="7">
        <v>2019</v>
      </c>
      <c r="C3979" s="296" t="s">
        <v>51</v>
      </c>
      <c r="D3979" s="307">
        <v>2017</v>
      </c>
      <c r="E3979" s="307" t="s">
        <v>194</v>
      </c>
      <c r="F3979" s="65">
        <f t="shared" si="251"/>
        <v>2</v>
      </c>
      <c r="G3979" s="66" t="str">
        <f t="shared" si="252"/>
        <v>2013+</v>
      </c>
      <c r="H3979" s="67" t="str">
        <f t="shared" si="249"/>
        <v>2019-T6 Public-2</v>
      </c>
      <c r="I3979" s="302">
        <v>1.6666424675149501E-4</v>
      </c>
      <c r="J3979" s="305">
        <f>VLOOKUP(H3979,T6_ReductionFactor!$G$10:$H$2922,2,FALSE)</f>
        <v>0.9648449252182969</v>
      </c>
      <c r="K3979" s="75">
        <f t="shared" si="250"/>
        <v>1.6080515269350999E-4</v>
      </c>
      <c r="L3979" s="290"/>
      <c r="Q3979" s="288"/>
      <c r="R3979" s="291"/>
    </row>
    <row r="3980" spans="1:18" s="287" customFormat="1" ht="16.149999999999999" customHeight="1" x14ac:dyDescent="0.25">
      <c r="A3980" s="9" t="s">
        <v>192</v>
      </c>
      <c r="B3980" s="7">
        <v>2019</v>
      </c>
      <c r="C3980" s="296" t="s">
        <v>51</v>
      </c>
      <c r="D3980" s="307">
        <v>2016</v>
      </c>
      <c r="E3980" s="307" t="s">
        <v>194</v>
      </c>
      <c r="F3980" s="65">
        <f t="shared" si="251"/>
        <v>3</v>
      </c>
      <c r="G3980" s="66" t="str">
        <f t="shared" si="252"/>
        <v>2013+</v>
      </c>
      <c r="H3980" s="67" t="str">
        <f t="shared" si="249"/>
        <v>2019-T6 Public-3</v>
      </c>
      <c r="I3980" s="302">
        <v>4.6031748054913701E-5</v>
      </c>
      <c r="J3980" s="305">
        <f>VLOOKUP(H3980,T6_ReductionFactor!$G$10:$H$2922,2,FALSE)</f>
        <v>0.95679039515234465</v>
      </c>
      <c r="K3980" s="75">
        <f t="shared" si="250"/>
        <v>4.4042734411014055E-5</v>
      </c>
      <c r="L3980" s="290"/>
      <c r="Q3980" s="288"/>
      <c r="R3980" s="291"/>
    </row>
    <row r="3981" spans="1:18" s="287" customFormat="1" ht="16.149999999999999" customHeight="1" x14ac:dyDescent="0.25">
      <c r="A3981" s="9" t="s">
        <v>192</v>
      </c>
      <c r="B3981" s="7">
        <v>2019</v>
      </c>
      <c r="C3981" s="296" t="s">
        <v>51</v>
      </c>
      <c r="D3981" s="307">
        <v>2015</v>
      </c>
      <c r="E3981" s="307" t="s">
        <v>194</v>
      </c>
      <c r="F3981" s="65">
        <f t="shared" si="251"/>
        <v>4</v>
      </c>
      <c r="G3981" s="66" t="str">
        <f t="shared" si="252"/>
        <v>2013+</v>
      </c>
      <c r="H3981" s="67" t="str">
        <f t="shared" si="249"/>
        <v>2019-T6 Public-4</v>
      </c>
      <c r="I3981" s="302">
        <v>4.7444206859333999E-5</v>
      </c>
      <c r="J3981" s="305">
        <f>VLOOKUP(H3981,T6_ReductionFactor!$G$10:$H$2922,2,FALSE)</f>
        <v>0.94950075527533784</v>
      </c>
      <c r="K3981" s="75">
        <f t="shared" si="250"/>
        <v>4.5048310246376996E-5</v>
      </c>
      <c r="L3981" s="290"/>
      <c r="Q3981" s="288"/>
      <c r="R3981" s="291"/>
    </row>
    <row r="3982" spans="1:18" s="287" customFormat="1" ht="16.149999999999999" customHeight="1" x14ac:dyDescent="0.25">
      <c r="A3982" s="9" t="s">
        <v>192</v>
      </c>
      <c r="B3982" s="7">
        <v>2019</v>
      </c>
      <c r="C3982" s="296" t="s">
        <v>51</v>
      </c>
      <c r="D3982" s="307">
        <v>2014</v>
      </c>
      <c r="E3982" s="307" t="s">
        <v>194</v>
      </c>
      <c r="F3982" s="65">
        <f t="shared" si="251"/>
        <v>5</v>
      </c>
      <c r="G3982" s="66" t="str">
        <f t="shared" si="252"/>
        <v>2013+</v>
      </c>
      <c r="H3982" s="67" t="str">
        <f t="shared" si="249"/>
        <v>2019-T6 Public-5</v>
      </c>
      <c r="I3982" s="302">
        <v>3.8259949796109798E-5</v>
      </c>
      <c r="J3982" s="305">
        <f>VLOOKUP(H3982,T6_ReductionFactor!$G$10:$H$2922,2,FALSE)</f>
        <v>0.94287612411355659</v>
      </c>
      <c r="K3982" s="75">
        <f t="shared" si="250"/>
        <v>3.6074393172535267E-5</v>
      </c>
      <c r="L3982" s="290"/>
      <c r="Q3982" s="288"/>
      <c r="R3982" s="291"/>
    </row>
    <row r="3983" spans="1:18" s="287" customFormat="1" ht="16.149999999999999" customHeight="1" x14ac:dyDescent="0.25">
      <c r="A3983" s="9" t="s">
        <v>192</v>
      </c>
      <c r="B3983" s="7">
        <v>2019</v>
      </c>
      <c r="C3983" s="296" t="s">
        <v>51</v>
      </c>
      <c r="D3983" s="307">
        <v>2013</v>
      </c>
      <c r="E3983" s="307" t="s">
        <v>194</v>
      </c>
      <c r="F3983" s="65">
        <f t="shared" si="251"/>
        <v>6</v>
      </c>
      <c r="G3983" s="66" t="str">
        <f t="shared" si="252"/>
        <v>2010-12</v>
      </c>
      <c r="H3983" s="67" t="str">
        <f t="shared" si="249"/>
        <v>2019-T6 Public-6</v>
      </c>
      <c r="I3983" s="302">
        <v>3.3173889083313999E-5</v>
      </c>
      <c r="J3983" s="305">
        <f>VLOOKUP(H3983,T6_ReductionFactor!$G$10:$H$2922,2,FALSE)</f>
        <v>0.91705760027122296</v>
      </c>
      <c r="K3983" s="75">
        <f t="shared" si="250"/>
        <v>3.0422367114407658E-5</v>
      </c>
      <c r="L3983" s="290"/>
      <c r="Q3983" s="288"/>
      <c r="R3983" s="291"/>
    </row>
    <row r="3984" spans="1:18" s="287" customFormat="1" ht="16.149999999999999" customHeight="1" x14ac:dyDescent="0.25">
      <c r="A3984" s="9" t="s">
        <v>192</v>
      </c>
      <c r="B3984" s="7">
        <v>2019</v>
      </c>
      <c r="C3984" s="296" t="s">
        <v>51</v>
      </c>
      <c r="D3984" s="307">
        <v>2012</v>
      </c>
      <c r="E3984" s="307" t="s">
        <v>194</v>
      </c>
      <c r="F3984" s="65">
        <f t="shared" si="251"/>
        <v>7</v>
      </c>
      <c r="G3984" s="66" t="str">
        <f t="shared" si="252"/>
        <v>2010-12</v>
      </c>
      <c r="H3984" s="67" t="str">
        <f t="shared" si="249"/>
        <v>2019-T6 Public-7</v>
      </c>
      <c r="I3984" s="302">
        <v>6.2618613973849195E-5</v>
      </c>
      <c r="J3984" s="305">
        <f>VLOOKUP(H3984,T6_ReductionFactor!$G$10:$H$2922,2,FALSE)</f>
        <v>0.91080439494741072</v>
      </c>
      <c r="K3984" s="75">
        <f t="shared" si="250"/>
        <v>5.7033308812897191E-5</v>
      </c>
      <c r="L3984" s="290"/>
      <c r="Q3984" s="288"/>
      <c r="R3984" s="291"/>
    </row>
    <row r="3985" spans="1:18" s="287" customFormat="1" ht="16.149999999999999" customHeight="1" x14ac:dyDescent="0.25">
      <c r="A3985" s="9" t="s">
        <v>192</v>
      </c>
      <c r="B3985" s="7">
        <v>2019</v>
      </c>
      <c r="C3985" s="296" t="s">
        <v>51</v>
      </c>
      <c r="D3985" s="307">
        <v>2011</v>
      </c>
      <c r="E3985" s="307" t="s">
        <v>194</v>
      </c>
      <c r="F3985" s="65">
        <f t="shared" si="251"/>
        <v>8</v>
      </c>
      <c r="G3985" s="66" t="str">
        <f t="shared" si="252"/>
        <v>2010-12</v>
      </c>
      <c r="H3985" s="67" t="str">
        <f t="shared" si="249"/>
        <v>2019-T6 Public-8</v>
      </c>
      <c r="I3985" s="302">
        <v>1.03443220204326E-4</v>
      </c>
      <c r="J3985" s="305">
        <f>VLOOKUP(H3985,T6_ReductionFactor!$G$10:$H$2922,2,FALSE)</f>
        <v>0.90518379479598909</v>
      </c>
      <c r="K3985" s="75">
        <f t="shared" si="250"/>
        <v>9.3635126610468942E-5</v>
      </c>
      <c r="L3985" s="290"/>
      <c r="Q3985" s="288"/>
      <c r="R3985" s="291"/>
    </row>
    <row r="3986" spans="1:18" s="287" customFormat="1" ht="16.149999999999999" customHeight="1" x14ac:dyDescent="0.25">
      <c r="A3986" s="9" t="s">
        <v>192</v>
      </c>
      <c r="B3986" s="7">
        <v>2019</v>
      </c>
      <c r="C3986" s="296" t="s">
        <v>51</v>
      </c>
      <c r="D3986" s="307">
        <v>2010</v>
      </c>
      <c r="E3986" s="307" t="s">
        <v>194</v>
      </c>
      <c r="F3986" s="65">
        <f t="shared" si="251"/>
        <v>9</v>
      </c>
      <c r="G3986" s="66" t="str">
        <f t="shared" si="252"/>
        <v>2007-09</v>
      </c>
      <c r="H3986" s="67" t="str">
        <f t="shared" si="249"/>
        <v>2019-T6 Public-9</v>
      </c>
      <c r="I3986" s="302">
        <v>1.2115577436409899E-4</v>
      </c>
      <c r="J3986" s="305">
        <f>VLOOKUP(H3986,T6_ReductionFactor!$G$10:$H$2922,2,FALSE)</f>
        <v>0.92738833816521693</v>
      </c>
      <c r="K3986" s="75">
        <f t="shared" si="250"/>
        <v>1.1235845224664176E-4</v>
      </c>
      <c r="L3986" s="290"/>
      <c r="Q3986" s="288"/>
      <c r="R3986" s="291"/>
    </row>
    <row r="3987" spans="1:18" s="287" customFormat="1" ht="16.149999999999999" customHeight="1" x14ac:dyDescent="0.25">
      <c r="A3987" s="9" t="s">
        <v>192</v>
      </c>
      <c r="B3987" s="7">
        <v>2019</v>
      </c>
      <c r="C3987" s="296" t="s">
        <v>51</v>
      </c>
      <c r="D3987" s="307">
        <v>2009</v>
      </c>
      <c r="E3987" s="307" t="s">
        <v>194</v>
      </c>
      <c r="F3987" s="65">
        <f t="shared" si="251"/>
        <v>10</v>
      </c>
      <c r="G3987" s="66" t="str">
        <f t="shared" si="252"/>
        <v>2007-09</v>
      </c>
      <c r="H3987" s="67" t="str">
        <f t="shared" si="249"/>
        <v>2019-T6 Public-10</v>
      </c>
      <c r="I3987" s="302">
        <v>1.81417857509012E-4</v>
      </c>
      <c r="J3987" s="305">
        <f>VLOOKUP(H3987,T6_ReductionFactor!$G$10:$H$2922,2,FALSE)</f>
        <v>0.92293048259023236</v>
      </c>
      <c r="K3987" s="75">
        <f t="shared" si="250"/>
        <v>1.6743607078127846E-4</v>
      </c>
      <c r="L3987" s="290"/>
      <c r="Q3987" s="288"/>
      <c r="R3987" s="291"/>
    </row>
    <row r="3988" spans="1:18" s="287" customFormat="1" ht="16.149999999999999" customHeight="1" x14ac:dyDescent="0.25">
      <c r="A3988" s="9" t="s">
        <v>192</v>
      </c>
      <c r="B3988" s="7">
        <v>2019</v>
      </c>
      <c r="C3988" s="296" t="s">
        <v>51</v>
      </c>
      <c r="D3988" s="307">
        <v>2008</v>
      </c>
      <c r="E3988" s="307" t="s">
        <v>194</v>
      </c>
      <c r="F3988" s="65">
        <f t="shared" si="251"/>
        <v>11</v>
      </c>
      <c r="G3988" s="66" t="str">
        <f t="shared" si="252"/>
        <v>2007-09</v>
      </c>
      <c r="H3988" s="67" t="str">
        <f t="shared" si="249"/>
        <v>2019-T6 Public-11</v>
      </c>
      <c r="I3988" s="302">
        <v>4.67749700504632E-4</v>
      </c>
      <c r="J3988" s="305">
        <f>VLOOKUP(H3988,T6_ReductionFactor!$G$10:$H$2922,2,FALSE)</f>
        <v>0.9187558778302013</v>
      </c>
      <c r="K3988" s="75">
        <f t="shared" si="250"/>
        <v>4.297477866919469E-4</v>
      </c>
      <c r="L3988" s="290"/>
      <c r="Q3988" s="288"/>
      <c r="R3988" s="291"/>
    </row>
    <row r="3989" spans="1:18" s="287" customFormat="1" ht="16.149999999999999" customHeight="1" x14ac:dyDescent="0.25">
      <c r="A3989" s="9" t="s">
        <v>192</v>
      </c>
      <c r="B3989" s="7">
        <v>2019</v>
      </c>
      <c r="C3989" s="296" t="s">
        <v>51</v>
      </c>
      <c r="D3989" s="307">
        <v>2007</v>
      </c>
      <c r="E3989" s="307" t="s">
        <v>194</v>
      </c>
      <c r="F3989" s="65">
        <f t="shared" si="251"/>
        <v>12</v>
      </c>
      <c r="G3989" s="66" t="str">
        <f t="shared" si="252"/>
        <v>1997-06</v>
      </c>
      <c r="H3989" s="67" t="str">
        <f t="shared" si="249"/>
        <v>2019-T6 Public-12</v>
      </c>
      <c r="I3989" s="302">
        <v>4.6188827065684598E-4</v>
      </c>
      <c r="J3989" s="305">
        <f>VLOOKUP(H3989,T6_ReductionFactor!$G$10:$H$2922,2,FALSE)</f>
        <v>0.95364403655431396</v>
      </c>
      <c r="K3989" s="75">
        <f t="shared" si="250"/>
        <v>4.4047699486628606E-4</v>
      </c>
      <c r="L3989" s="290"/>
      <c r="Q3989" s="288"/>
      <c r="R3989" s="291"/>
    </row>
    <row r="3990" spans="1:18" s="287" customFormat="1" ht="16.149999999999999" customHeight="1" x14ac:dyDescent="0.25">
      <c r="A3990" s="9" t="s">
        <v>192</v>
      </c>
      <c r="B3990" s="7">
        <v>2019</v>
      </c>
      <c r="C3990" s="296" t="s">
        <v>51</v>
      </c>
      <c r="D3990" s="307">
        <v>2006</v>
      </c>
      <c r="E3990" s="307" t="s">
        <v>194</v>
      </c>
      <c r="F3990" s="65">
        <f t="shared" si="251"/>
        <v>13</v>
      </c>
      <c r="G3990" s="66" t="str">
        <f t="shared" si="252"/>
        <v>1997-06</v>
      </c>
      <c r="H3990" s="67" t="str">
        <f t="shared" si="249"/>
        <v>2019-T6 Public-13</v>
      </c>
      <c r="I3990" s="302">
        <v>6.4874227287377501E-4</v>
      </c>
      <c r="J3990" s="305">
        <f>VLOOKUP(H3990,T6_ReductionFactor!$G$10:$H$2922,2,FALSE)</f>
        <v>0.95143631978285237</v>
      </c>
      <c r="K3990" s="75">
        <f t="shared" si="250"/>
        <v>6.172369605905875E-4</v>
      </c>
      <c r="L3990" s="290"/>
      <c r="Q3990" s="288"/>
      <c r="R3990" s="291"/>
    </row>
    <row r="3991" spans="1:18" s="287" customFormat="1" ht="16.149999999999999" customHeight="1" x14ac:dyDescent="0.25">
      <c r="A3991" s="9" t="s">
        <v>192</v>
      </c>
      <c r="B3991" s="7">
        <v>2019</v>
      </c>
      <c r="C3991" s="296" t="s">
        <v>51</v>
      </c>
      <c r="D3991" s="307">
        <v>2005</v>
      </c>
      <c r="E3991" s="307" t="s">
        <v>194</v>
      </c>
      <c r="F3991" s="65">
        <f t="shared" si="251"/>
        <v>14</v>
      </c>
      <c r="G3991" s="66" t="str">
        <f t="shared" si="252"/>
        <v>1997-06</v>
      </c>
      <c r="H3991" s="67" t="str">
        <f t="shared" si="249"/>
        <v>2019-T6 Public-14</v>
      </c>
      <c r="I3991" s="302">
        <v>5.5137280796528404E-4</v>
      </c>
      <c r="J3991" s="305">
        <f>VLOOKUP(H3991,T6_ReductionFactor!$G$10:$H$2922,2,FALSE)</f>
        <v>0.9493430341334913</v>
      </c>
      <c r="K3991" s="75">
        <f t="shared" si="250"/>
        <v>5.2344193445246563E-4</v>
      </c>
      <c r="L3991" s="290"/>
      <c r="Q3991" s="288"/>
      <c r="R3991" s="291"/>
    </row>
    <row r="3992" spans="1:18" s="287" customFormat="1" ht="16.149999999999999" customHeight="1" x14ac:dyDescent="0.25">
      <c r="A3992" s="9" t="s">
        <v>192</v>
      </c>
      <c r="B3992" s="7">
        <v>2019</v>
      </c>
      <c r="C3992" s="296" t="s">
        <v>51</v>
      </c>
      <c r="D3992" s="307">
        <v>2004</v>
      </c>
      <c r="E3992" s="307" t="s">
        <v>194</v>
      </c>
      <c r="F3992" s="65">
        <f t="shared" si="251"/>
        <v>15</v>
      </c>
      <c r="G3992" s="66" t="str">
        <f t="shared" si="252"/>
        <v>1997-06</v>
      </c>
      <c r="H3992" s="67" t="str">
        <f t="shared" si="249"/>
        <v>2019-T6 Public-15</v>
      </c>
      <c r="I3992" s="302">
        <v>5.0029779487341895E-4</v>
      </c>
      <c r="J3992" s="305">
        <f>VLOOKUP(H3992,T6_ReductionFactor!$G$10:$H$2922,2,FALSE)</f>
        <v>0.9473573248198266</v>
      </c>
      <c r="K3992" s="75">
        <f t="shared" si="250"/>
        <v>4.7396078056454052E-4</v>
      </c>
      <c r="L3992" s="290"/>
      <c r="Q3992" s="288"/>
      <c r="R3992" s="291"/>
    </row>
    <row r="3993" spans="1:18" s="287" customFormat="1" ht="16.149999999999999" customHeight="1" x14ac:dyDescent="0.25">
      <c r="A3993" s="9" t="s">
        <v>192</v>
      </c>
      <c r="B3993" s="7">
        <v>2019</v>
      </c>
      <c r="C3993" s="296" t="s">
        <v>51</v>
      </c>
      <c r="D3993" s="307">
        <v>2003</v>
      </c>
      <c r="E3993" s="307" t="s">
        <v>194</v>
      </c>
      <c r="F3993" s="65">
        <f t="shared" si="251"/>
        <v>16</v>
      </c>
      <c r="G3993" s="66" t="str">
        <f t="shared" si="252"/>
        <v>1997-06</v>
      </c>
      <c r="H3993" s="67" t="str">
        <f t="shared" si="249"/>
        <v>2019-T6 Public-16</v>
      </c>
      <c r="I3993" s="302">
        <v>7.6936854806087E-4</v>
      </c>
      <c r="J3993" s="305">
        <f>VLOOKUP(H3993,T6_ReductionFactor!$G$10:$H$2922,2,FALSE)</f>
        <v>0.96676348914808086</v>
      </c>
      <c r="K3993" s="75">
        <f t="shared" si="250"/>
        <v>7.437974219641196E-4</v>
      </c>
      <c r="L3993" s="290"/>
      <c r="Q3993" s="288"/>
      <c r="R3993" s="291"/>
    </row>
    <row r="3994" spans="1:18" s="287" customFormat="1" ht="16.149999999999999" customHeight="1" x14ac:dyDescent="0.25">
      <c r="A3994" s="9" t="s">
        <v>192</v>
      </c>
      <c r="B3994" s="7">
        <v>2019</v>
      </c>
      <c r="C3994" s="296" t="s">
        <v>51</v>
      </c>
      <c r="D3994" s="307">
        <v>2002</v>
      </c>
      <c r="E3994" s="307" t="s">
        <v>194</v>
      </c>
      <c r="F3994" s="65">
        <f t="shared" si="251"/>
        <v>17</v>
      </c>
      <c r="G3994" s="66" t="str">
        <f t="shared" si="252"/>
        <v>1997-06</v>
      </c>
      <c r="H3994" s="67" t="str">
        <f t="shared" si="249"/>
        <v>2019-T6 Public-17</v>
      </c>
      <c r="I3994" s="302">
        <v>6.6803945229997595E-4</v>
      </c>
      <c r="J3994" s="305">
        <f>VLOOKUP(H3994,T6_ReductionFactor!$G$10:$H$2922,2,FALSE)</f>
        <v>0.96571576190823305</v>
      </c>
      <c r="K3994" s="75">
        <f t="shared" si="250"/>
        <v>6.4513622866262999E-4</v>
      </c>
      <c r="L3994" s="290"/>
      <c r="Q3994" s="288"/>
      <c r="R3994" s="291"/>
    </row>
    <row r="3995" spans="1:18" s="287" customFormat="1" ht="16.149999999999999" customHeight="1" x14ac:dyDescent="0.25">
      <c r="A3995" s="9" t="s">
        <v>192</v>
      </c>
      <c r="B3995" s="7">
        <v>2019</v>
      </c>
      <c r="C3995" s="296" t="s">
        <v>51</v>
      </c>
      <c r="D3995" s="307">
        <v>2001</v>
      </c>
      <c r="E3995" s="307" t="s">
        <v>194</v>
      </c>
      <c r="F3995" s="65">
        <f t="shared" si="251"/>
        <v>18</v>
      </c>
      <c r="G3995" s="66" t="str">
        <f t="shared" si="252"/>
        <v>1997-06</v>
      </c>
      <c r="H3995" s="67" t="str">
        <f t="shared" si="249"/>
        <v>2019-T6 Public-18</v>
      </c>
      <c r="I3995" s="302">
        <v>7.9459450931458901E-4</v>
      </c>
      <c r="J3995" s="305">
        <f>VLOOKUP(H3995,T6_ReductionFactor!$G$10:$H$2922,2,FALSE)</f>
        <v>0.96472279815821771</v>
      </c>
      <c r="K3995" s="75">
        <f t="shared" si="250"/>
        <v>7.6656343842712625E-4</v>
      </c>
      <c r="L3995" s="290"/>
      <c r="Q3995" s="288"/>
      <c r="R3995" s="291"/>
    </row>
    <row r="3996" spans="1:18" s="287" customFormat="1" ht="16.149999999999999" customHeight="1" x14ac:dyDescent="0.25">
      <c r="A3996" s="9" t="s">
        <v>192</v>
      </c>
      <c r="B3996" s="7">
        <v>2019</v>
      </c>
      <c r="C3996" s="296" t="s">
        <v>51</v>
      </c>
      <c r="D3996" s="307">
        <v>2000</v>
      </c>
      <c r="E3996" s="307" t="s">
        <v>194</v>
      </c>
      <c r="F3996" s="65">
        <f t="shared" si="251"/>
        <v>19</v>
      </c>
      <c r="G3996" s="66" t="str">
        <f t="shared" si="252"/>
        <v>1997-06</v>
      </c>
      <c r="H3996" s="67" t="str">
        <f t="shared" si="249"/>
        <v>2019-T6 Public-19</v>
      </c>
      <c r="I3996" s="302">
        <v>6.8795351475346895E-4</v>
      </c>
      <c r="J3996" s="305">
        <f>VLOOKUP(H3996,T6_ReductionFactor!$G$10:$H$2922,2,FALSE)</f>
        <v>0.96378106293532417</v>
      </c>
      <c r="K3996" s="75">
        <f t="shared" si="250"/>
        <v>6.6303656969919048E-4</v>
      </c>
      <c r="L3996" s="290"/>
      <c r="Q3996" s="288"/>
      <c r="R3996" s="291"/>
    </row>
    <row r="3997" spans="1:18" s="287" customFormat="1" ht="16.149999999999999" customHeight="1" x14ac:dyDescent="0.25">
      <c r="A3997" s="9" t="s">
        <v>192</v>
      </c>
      <c r="B3997" s="7">
        <v>2019</v>
      </c>
      <c r="C3997" s="296" t="s">
        <v>51</v>
      </c>
      <c r="D3997" s="307">
        <v>1999</v>
      </c>
      <c r="E3997" s="307" t="s">
        <v>194</v>
      </c>
      <c r="F3997" s="65">
        <f t="shared" si="251"/>
        <v>20</v>
      </c>
      <c r="G3997" s="66" t="str">
        <f t="shared" si="252"/>
        <v>1997-06</v>
      </c>
      <c r="H3997" s="67" t="str">
        <f t="shared" si="249"/>
        <v>2019-T6 Public-20</v>
      </c>
      <c r="I3997" s="302">
        <v>6.5634779230615303E-4</v>
      </c>
      <c r="J3997" s="305">
        <f>VLOOKUP(H3997,T6_ReductionFactor!$G$10:$H$2922,2,FALSE)</f>
        <v>0.96290293530013682</v>
      </c>
      <c r="K3997" s="75">
        <f t="shared" si="250"/>
        <v>6.3199921578935931E-4</v>
      </c>
      <c r="L3997" s="290"/>
      <c r="Q3997" s="288"/>
      <c r="R3997" s="291"/>
    </row>
    <row r="3998" spans="1:18" s="287" customFormat="1" ht="16.149999999999999" customHeight="1" x14ac:dyDescent="0.25">
      <c r="A3998" s="9" t="s">
        <v>192</v>
      </c>
      <c r="B3998" s="7">
        <v>2019</v>
      </c>
      <c r="C3998" s="296" t="s">
        <v>51</v>
      </c>
      <c r="D3998" s="307">
        <v>1998</v>
      </c>
      <c r="E3998" s="307" t="s">
        <v>194</v>
      </c>
      <c r="F3998" s="65">
        <f t="shared" si="251"/>
        <v>21</v>
      </c>
      <c r="G3998" s="66" t="str">
        <f t="shared" si="252"/>
        <v>1997-06</v>
      </c>
      <c r="H3998" s="67" t="str">
        <f t="shared" si="249"/>
        <v>2019-T6 Public-21</v>
      </c>
      <c r="I3998" s="302">
        <v>3.1002378820899101E-4</v>
      </c>
      <c r="J3998" s="305">
        <f>VLOOKUP(H3998,T6_ReductionFactor!$G$10:$H$2922,2,FALSE)</f>
        <v>0.96205459505702096</v>
      </c>
      <c r="K3998" s="75">
        <f t="shared" si="250"/>
        <v>2.9825981002344447E-4</v>
      </c>
      <c r="L3998" s="290"/>
      <c r="Q3998" s="288"/>
      <c r="R3998" s="291"/>
    </row>
    <row r="3999" spans="1:18" s="287" customFormat="1" ht="16.149999999999999" customHeight="1" x14ac:dyDescent="0.25">
      <c r="A3999" s="9" t="s">
        <v>192</v>
      </c>
      <c r="B3999" s="7">
        <v>2019</v>
      </c>
      <c r="C3999" s="296" t="s">
        <v>51</v>
      </c>
      <c r="D3999" s="307">
        <v>1997</v>
      </c>
      <c r="E3999" s="307" t="s">
        <v>194</v>
      </c>
      <c r="F3999" s="65">
        <f t="shared" si="251"/>
        <v>22</v>
      </c>
      <c r="G3999" s="66" t="str">
        <f t="shared" si="252"/>
        <v>Pre1997</v>
      </c>
      <c r="H3999" s="67" t="str">
        <f t="shared" si="249"/>
        <v>2019-T6 Public-22</v>
      </c>
      <c r="I3999" s="302">
        <v>5.0960769537698497E-4</v>
      </c>
      <c r="J3999" s="305">
        <f>VLOOKUP(H3999,T6_ReductionFactor!$G$10:$H$2922,2,FALSE)</f>
        <v>0.96124930925262941</v>
      </c>
      <c r="K3999" s="75">
        <f t="shared" si="250"/>
        <v>4.8986004517095124E-4</v>
      </c>
      <c r="L3999" s="290"/>
      <c r="Q3999" s="288"/>
      <c r="R3999" s="291"/>
    </row>
    <row r="4000" spans="1:18" s="287" customFormat="1" ht="16.149999999999999" customHeight="1" x14ac:dyDescent="0.25">
      <c r="A4000" s="9" t="s">
        <v>192</v>
      </c>
      <c r="B4000" s="7">
        <v>2019</v>
      </c>
      <c r="C4000" s="296" t="s">
        <v>51</v>
      </c>
      <c r="D4000" s="307">
        <v>1996</v>
      </c>
      <c r="E4000" s="307" t="s">
        <v>194</v>
      </c>
      <c r="F4000" s="65">
        <f t="shared" si="251"/>
        <v>23</v>
      </c>
      <c r="G4000" s="66" t="str">
        <f t="shared" si="252"/>
        <v>Pre1997</v>
      </c>
      <c r="H4000" s="67" t="str">
        <f t="shared" si="249"/>
        <v>2019-T6 Public-23</v>
      </c>
      <c r="I4000" s="302">
        <v>3.6440926486773397E-4</v>
      </c>
      <c r="J4000" s="305">
        <f>VLOOKUP(H4000,T6_ReductionFactor!$G$10:$H$2922,2,FALSE)</f>
        <v>0.96048454913537984</v>
      </c>
      <c r="K4000" s="75">
        <f t="shared" si="250"/>
        <v>3.5000946846724067E-4</v>
      </c>
      <c r="L4000" s="290"/>
      <c r="Q4000" s="288"/>
      <c r="R4000" s="291"/>
    </row>
    <row r="4001" spans="1:18" s="287" customFormat="1" ht="16.149999999999999" customHeight="1" x14ac:dyDescent="0.25">
      <c r="A4001" s="9" t="s">
        <v>192</v>
      </c>
      <c r="B4001" s="7">
        <v>2019</v>
      </c>
      <c r="C4001" s="296" t="s">
        <v>51</v>
      </c>
      <c r="D4001" s="307">
        <v>1995</v>
      </c>
      <c r="E4001" s="307" t="s">
        <v>194</v>
      </c>
      <c r="F4001" s="65">
        <f t="shared" si="251"/>
        <v>24</v>
      </c>
      <c r="G4001" s="66" t="str">
        <f t="shared" si="252"/>
        <v>Pre1997</v>
      </c>
      <c r="H4001" s="67" t="str">
        <f t="shared" si="249"/>
        <v>2019-T6 Public-24</v>
      </c>
      <c r="I4001" s="302">
        <v>5.5576548541445597E-4</v>
      </c>
      <c r="J4001" s="305">
        <f>VLOOKUP(H4001,T6_ReductionFactor!$G$10:$H$2922,2,FALSE)</f>
        <v>0.95975833358589535</v>
      </c>
      <c r="K4001" s="75">
        <f t="shared" si="250"/>
        <v>5.3340055614593449E-4</v>
      </c>
      <c r="L4001" s="290"/>
      <c r="Q4001" s="288"/>
      <c r="R4001" s="291"/>
    </row>
    <row r="4002" spans="1:18" s="287" customFormat="1" ht="16.149999999999999" customHeight="1" x14ac:dyDescent="0.25">
      <c r="A4002" s="9" t="s">
        <v>192</v>
      </c>
      <c r="B4002" s="7">
        <v>2019</v>
      </c>
      <c r="C4002" s="296" t="s">
        <v>51</v>
      </c>
      <c r="D4002" s="307">
        <v>1994</v>
      </c>
      <c r="E4002" s="307" t="s">
        <v>194</v>
      </c>
      <c r="F4002" s="65">
        <f t="shared" si="251"/>
        <v>25</v>
      </c>
      <c r="G4002" s="66" t="str">
        <f t="shared" si="252"/>
        <v>Pre1997</v>
      </c>
      <c r="H4002" s="67" t="str">
        <f t="shared" si="249"/>
        <v>2019-T6 Public-25</v>
      </c>
      <c r="I4002" s="302">
        <v>3.5914522933202901E-4</v>
      </c>
      <c r="J4002" s="305">
        <f>VLOOKUP(H4002,T6_ReductionFactor!$G$10:$H$2922,2,FALSE)</f>
        <v>0.95906867072463808</v>
      </c>
      <c r="K4002" s="75">
        <f t="shared" si="250"/>
        <v>3.4444493769256434E-4</v>
      </c>
      <c r="L4002" s="290"/>
      <c r="Q4002" s="288"/>
      <c r="R4002" s="291"/>
    </row>
    <row r="4003" spans="1:18" s="287" customFormat="1" ht="16.149999999999999" customHeight="1" x14ac:dyDescent="0.25">
      <c r="A4003" s="9" t="s">
        <v>192</v>
      </c>
      <c r="B4003" s="7">
        <v>2019</v>
      </c>
      <c r="C4003" s="296" t="s">
        <v>51</v>
      </c>
      <c r="D4003" s="307">
        <v>1993</v>
      </c>
      <c r="E4003" s="307" t="s">
        <v>194</v>
      </c>
      <c r="F4003" s="65">
        <f t="shared" si="251"/>
        <v>26</v>
      </c>
      <c r="G4003" s="66" t="str">
        <f t="shared" si="252"/>
        <v>Pre1997</v>
      </c>
      <c r="H4003" s="67" t="str">
        <f t="shared" si="249"/>
        <v>2019-T6 Public-26</v>
      </c>
      <c r="I4003" s="302">
        <v>6.6606363732868803E-4</v>
      </c>
      <c r="J4003" s="305">
        <f>VLOOKUP(H4003,T6_ReductionFactor!$G$10:$H$2922,2,FALSE)</f>
        <v>1</v>
      </c>
      <c r="K4003" s="75">
        <f t="shared" si="250"/>
        <v>6.6606363732868803E-4</v>
      </c>
      <c r="L4003" s="290"/>
      <c r="Q4003" s="288"/>
      <c r="R4003" s="291"/>
    </row>
    <row r="4004" spans="1:18" s="287" customFormat="1" ht="16.149999999999999" customHeight="1" x14ac:dyDescent="0.25">
      <c r="A4004" s="9" t="s">
        <v>192</v>
      </c>
      <c r="B4004" s="7">
        <v>2019</v>
      </c>
      <c r="C4004" s="296" t="s">
        <v>51</v>
      </c>
      <c r="D4004" s="307">
        <v>1992</v>
      </c>
      <c r="E4004" s="307" t="s">
        <v>194</v>
      </c>
      <c r="F4004" s="65">
        <f t="shared" si="251"/>
        <v>27</v>
      </c>
      <c r="G4004" s="66" t="str">
        <f t="shared" si="252"/>
        <v>Pre1997</v>
      </c>
      <c r="H4004" s="67" t="str">
        <f t="shared" si="249"/>
        <v>2019-T6 Public-27</v>
      </c>
      <c r="I4004" s="302">
        <v>6.2255688079039398E-4</v>
      </c>
      <c r="J4004" s="305">
        <f>VLOOKUP(H4004,T6_ReductionFactor!$G$10:$H$2922,2,FALSE)</f>
        <v>1</v>
      </c>
      <c r="K4004" s="75">
        <f t="shared" si="250"/>
        <v>6.2255688079039398E-4</v>
      </c>
      <c r="L4004" s="290"/>
      <c r="Q4004" s="288"/>
      <c r="R4004" s="291"/>
    </row>
    <row r="4005" spans="1:18" s="287" customFormat="1" ht="16.149999999999999" customHeight="1" x14ac:dyDescent="0.25">
      <c r="A4005" s="9" t="s">
        <v>192</v>
      </c>
      <c r="B4005" s="7">
        <v>2019</v>
      </c>
      <c r="C4005" s="296" t="s">
        <v>51</v>
      </c>
      <c r="D4005" s="307">
        <v>1991</v>
      </c>
      <c r="E4005" s="307" t="s">
        <v>194</v>
      </c>
      <c r="F4005" s="65">
        <f t="shared" si="251"/>
        <v>28</v>
      </c>
      <c r="G4005" s="66" t="str">
        <f t="shared" si="252"/>
        <v>Pre1997</v>
      </c>
      <c r="H4005" s="67" t="str">
        <f t="shared" si="249"/>
        <v>2019-T6 Public-28</v>
      </c>
      <c r="I4005" s="302">
        <v>6.65943451279419E-4</v>
      </c>
      <c r="J4005" s="305">
        <f>VLOOKUP(H4005,T6_ReductionFactor!$G$10:$H$2922,2,FALSE)</f>
        <v>1</v>
      </c>
      <c r="K4005" s="75">
        <f t="shared" si="250"/>
        <v>6.65943451279419E-4</v>
      </c>
      <c r="L4005" s="290"/>
      <c r="Q4005" s="288"/>
      <c r="R4005" s="291"/>
    </row>
    <row r="4006" spans="1:18" s="287" customFormat="1" ht="16.149999999999999" customHeight="1" x14ac:dyDescent="0.25">
      <c r="A4006" s="9" t="s">
        <v>192</v>
      </c>
      <c r="B4006" s="7">
        <v>2019</v>
      </c>
      <c r="C4006" s="296" t="s">
        <v>51</v>
      </c>
      <c r="D4006" s="307">
        <v>1990</v>
      </c>
      <c r="E4006" s="307" t="s">
        <v>194</v>
      </c>
      <c r="F4006" s="65">
        <f t="shared" si="251"/>
        <v>29</v>
      </c>
      <c r="G4006" s="66" t="str">
        <f t="shared" si="252"/>
        <v>Pre1997</v>
      </c>
      <c r="H4006" s="67" t="str">
        <f t="shared" si="249"/>
        <v>2019-T6 Public-29</v>
      </c>
      <c r="I4006" s="302">
        <v>1.02211780959351E-3</v>
      </c>
      <c r="J4006" s="305">
        <f>VLOOKUP(H4006,T6_ReductionFactor!$G$10:$H$2922,2,FALSE)</f>
        <v>1</v>
      </c>
      <c r="K4006" s="75">
        <f t="shared" si="250"/>
        <v>1.02211780959351E-3</v>
      </c>
      <c r="L4006" s="290"/>
      <c r="Q4006" s="288"/>
      <c r="R4006" s="291"/>
    </row>
    <row r="4007" spans="1:18" s="287" customFormat="1" ht="16.149999999999999" customHeight="1" x14ac:dyDescent="0.25">
      <c r="A4007" s="9" t="s">
        <v>192</v>
      </c>
      <c r="B4007" s="7">
        <v>2019</v>
      </c>
      <c r="C4007" s="296" t="s">
        <v>51</v>
      </c>
      <c r="D4007" s="307">
        <v>1989</v>
      </c>
      <c r="E4007" s="307" t="s">
        <v>194</v>
      </c>
      <c r="F4007" s="65">
        <f t="shared" si="251"/>
        <v>30</v>
      </c>
      <c r="G4007" s="66" t="str">
        <f t="shared" si="252"/>
        <v>Pre1997</v>
      </c>
      <c r="H4007" s="67" t="str">
        <f t="shared" si="249"/>
        <v>2019-T6 Public-30</v>
      </c>
      <c r="I4007" s="302">
        <v>7.3999348490207204E-4</v>
      </c>
      <c r="J4007" s="305">
        <f>VLOOKUP(H4007,T6_ReductionFactor!$G$10:$H$2922,2,FALSE)</f>
        <v>1</v>
      </c>
      <c r="K4007" s="75">
        <f t="shared" si="250"/>
        <v>7.3999348490207204E-4</v>
      </c>
      <c r="L4007" s="290"/>
      <c r="Q4007" s="288"/>
      <c r="R4007" s="291"/>
    </row>
    <row r="4008" spans="1:18" s="287" customFormat="1" ht="16.149999999999999" customHeight="1" x14ac:dyDescent="0.25">
      <c r="A4008" s="9" t="s">
        <v>192</v>
      </c>
      <c r="B4008" s="7">
        <v>2019</v>
      </c>
      <c r="C4008" s="296" t="s">
        <v>51</v>
      </c>
      <c r="D4008" s="307">
        <v>1988</v>
      </c>
      <c r="E4008" s="307" t="s">
        <v>194</v>
      </c>
      <c r="F4008" s="65">
        <f t="shared" si="251"/>
        <v>31</v>
      </c>
      <c r="G4008" s="66" t="str">
        <f t="shared" si="252"/>
        <v>Pre1997</v>
      </c>
      <c r="H4008" s="67" t="str">
        <f t="shared" si="249"/>
        <v>2019-T6 Public-31</v>
      </c>
      <c r="I4008" s="302">
        <v>7.5669993377849203E-4</v>
      </c>
      <c r="J4008" s="305">
        <f>VLOOKUP(H4008,T6_ReductionFactor!$G$10:$H$2922,2,FALSE)</f>
        <v>1</v>
      </c>
      <c r="K4008" s="75">
        <f t="shared" si="250"/>
        <v>7.5669993377849203E-4</v>
      </c>
      <c r="L4008" s="290"/>
      <c r="Q4008" s="288"/>
      <c r="R4008" s="291"/>
    </row>
    <row r="4009" spans="1:18" s="287" customFormat="1" ht="16.149999999999999" customHeight="1" x14ac:dyDescent="0.25">
      <c r="A4009" s="9" t="s">
        <v>192</v>
      </c>
      <c r="B4009" s="7">
        <v>2019</v>
      </c>
      <c r="C4009" s="296" t="s">
        <v>51</v>
      </c>
      <c r="D4009" s="307">
        <v>1987</v>
      </c>
      <c r="E4009" s="307" t="s">
        <v>194</v>
      </c>
      <c r="F4009" s="65">
        <f t="shared" si="251"/>
        <v>32</v>
      </c>
      <c r="G4009" s="66" t="str">
        <f t="shared" si="252"/>
        <v>Pre1997</v>
      </c>
      <c r="H4009" s="67" t="str">
        <f t="shared" si="249"/>
        <v>2019-T6 Public-32</v>
      </c>
      <c r="I4009" s="302">
        <v>7.7502875359899796E-4</v>
      </c>
      <c r="J4009" s="305">
        <f>VLOOKUP(H4009,T6_ReductionFactor!$G$10:$H$2922,2,FALSE)</f>
        <v>1</v>
      </c>
      <c r="K4009" s="75">
        <f t="shared" si="250"/>
        <v>7.7502875359899796E-4</v>
      </c>
      <c r="L4009" s="290"/>
      <c r="Q4009" s="288"/>
      <c r="R4009" s="291"/>
    </row>
    <row r="4010" spans="1:18" s="287" customFormat="1" ht="16.149999999999999" customHeight="1" x14ac:dyDescent="0.25">
      <c r="A4010" s="9" t="s">
        <v>192</v>
      </c>
      <c r="B4010" s="7">
        <v>2019</v>
      </c>
      <c r="C4010" s="296" t="s">
        <v>51</v>
      </c>
      <c r="D4010" s="307">
        <v>1986</v>
      </c>
      <c r="E4010" s="307" t="s">
        <v>194</v>
      </c>
      <c r="F4010" s="65">
        <f t="shared" si="251"/>
        <v>33</v>
      </c>
      <c r="G4010" s="66" t="str">
        <f t="shared" si="252"/>
        <v>Pre1997</v>
      </c>
      <c r="H4010" s="67" t="str">
        <f t="shared" si="249"/>
        <v>2019-T6 Public-33</v>
      </c>
      <c r="I4010" s="302">
        <v>8.1044330309134E-4</v>
      </c>
      <c r="J4010" s="305">
        <f>VLOOKUP(H4010,T6_ReductionFactor!$G$10:$H$2922,2,FALSE)</f>
        <v>1</v>
      </c>
      <c r="K4010" s="75">
        <f t="shared" si="250"/>
        <v>8.1044330309134E-4</v>
      </c>
      <c r="L4010" s="290"/>
      <c r="Q4010" s="288"/>
      <c r="R4010" s="291"/>
    </row>
    <row r="4011" spans="1:18" s="287" customFormat="1" ht="16.149999999999999" customHeight="1" x14ac:dyDescent="0.25">
      <c r="A4011" s="9" t="s">
        <v>192</v>
      </c>
      <c r="B4011" s="7">
        <v>2019</v>
      </c>
      <c r="C4011" s="296" t="s">
        <v>51</v>
      </c>
      <c r="D4011" s="307">
        <v>1985</v>
      </c>
      <c r="E4011" s="307" t="s">
        <v>194</v>
      </c>
      <c r="F4011" s="65">
        <f t="shared" si="251"/>
        <v>34</v>
      </c>
      <c r="G4011" s="66" t="str">
        <f t="shared" si="252"/>
        <v>Pre1997</v>
      </c>
      <c r="H4011" s="67" t="str">
        <f t="shared" si="249"/>
        <v>2019-T6 Public-34</v>
      </c>
      <c r="I4011" s="302">
        <v>7.0301633415719301E-4</v>
      </c>
      <c r="J4011" s="305">
        <f>VLOOKUP(H4011,T6_ReductionFactor!$G$10:$H$2922,2,FALSE)</f>
        <v>1</v>
      </c>
      <c r="K4011" s="75">
        <f t="shared" si="250"/>
        <v>7.0301633415719301E-4</v>
      </c>
      <c r="L4011" s="290"/>
      <c r="Q4011" s="288"/>
      <c r="R4011" s="291"/>
    </row>
    <row r="4012" spans="1:18" s="287" customFormat="1" ht="16.149999999999999" customHeight="1" x14ac:dyDescent="0.25">
      <c r="A4012" s="9" t="s">
        <v>192</v>
      </c>
      <c r="B4012" s="7">
        <v>2019</v>
      </c>
      <c r="C4012" s="296" t="s">
        <v>51</v>
      </c>
      <c r="D4012" s="307">
        <v>1984</v>
      </c>
      <c r="E4012" s="307" t="s">
        <v>194</v>
      </c>
      <c r="F4012" s="65">
        <f t="shared" si="251"/>
        <v>35</v>
      </c>
      <c r="G4012" s="66" t="str">
        <f t="shared" si="252"/>
        <v>Pre1997</v>
      </c>
      <c r="H4012" s="67" t="str">
        <f t="shared" si="249"/>
        <v>2019-T6 Public-35</v>
      </c>
      <c r="I4012" s="302">
        <v>5.4163498260585198E-4</v>
      </c>
      <c r="J4012" s="305">
        <f>VLOOKUP(H4012,T6_ReductionFactor!$G$10:$H$2922,2,FALSE)</f>
        <v>1</v>
      </c>
      <c r="K4012" s="75">
        <f t="shared" si="250"/>
        <v>5.4163498260585198E-4</v>
      </c>
      <c r="L4012" s="290"/>
      <c r="Q4012" s="288"/>
      <c r="R4012" s="291"/>
    </row>
    <row r="4013" spans="1:18" s="287" customFormat="1" ht="16.149999999999999" customHeight="1" x14ac:dyDescent="0.25">
      <c r="A4013" s="9" t="s">
        <v>192</v>
      </c>
      <c r="B4013" s="7">
        <v>2019</v>
      </c>
      <c r="C4013" s="296" t="s">
        <v>51</v>
      </c>
      <c r="D4013" s="307">
        <v>1983</v>
      </c>
      <c r="E4013" s="307" t="s">
        <v>194</v>
      </c>
      <c r="F4013" s="65">
        <f t="shared" si="251"/>
        <v>36</v>
      </c>
      <c r="G4013" s="66" t="str">
        <f t="shared" si="252"/>
        <v>Pre1997</v>
      </c>
      <c r="H4013" s="67" t="str">
        <f t="shared" si="249"/>
        <v>2019-T6 Public-36</v>
      </c>
      <c r="I4013" s="302">
        <v>5.3957754864257697E-4</v>
      </c>
      <c r="J4013" s="305">
        <f>VLOOKUP(H4013,T6_ReductionFactor!$G$10:$H$2922,2,FALSE)</f>
        <v>1</v>
      </c>
      <c r="K4013" s="75">
        <f t="shared" si="250"/>
        <v>5.3957754864257697E-4</v>
      </c>
      <c r="L4013" s="290"/>
      <c r="Q4013" s="288"/>
      <c r="R4013" s="291"/>
    </row>
    <row r="4014" spans="1:18" s="287" customFormat="1" ht="16.149999999999999" customHeight="1" x14ac:dyDescent="0.25">
      <c r="A4014" s="9" t="s">
        <v>192</v>
      </c>
      <c r="B4014" s="7">
        <v>2019</v>
      </c>
      <c r="C4014" s="296" t="s">
        <v>51</v>
      </c>
      <c r="D4014" s="307">
        <v>1982</v>
      </c>
      <c r="E4014" s="307" t="s">
        <v>194</v>
      </c>
      <c r="F4014" s="65">
        <f t="shared" si="251"/>
        <v>37</v>
      </c>
      <c r="G4014" s="66" t="str">
        <f t="shared" si="252"/>
        <v>Pre1997</v>
      </c>
      <c r="H4014" s="67" t="str">
        <f t="shared" si="249"/>
        <v>2019-T6 Public-37</v>
      </c>
      <c r="I4014" s="302">
        <v>4.8049141886607002E-4</v>
      </c>
      <c r="J4014" s="305">
        <f>VLOOKUP(H4014,T6_ReductionFactor!$G$10:$H$2922,2,FALSE)</f>
        <v>1</v>
      </c>
      <c r="K4014" s="75">
        <f t="shared" si="250"/>
        <v>4.8049141886607002E-4</v>
      </c>
      <c r="L4014" s="290"/>
      <c r="Q4014" s="288"/>
      <c r="R4014" s="291"/>
    </row>
    <row r="4015" spans="1:18" s="287" customFormat="1" ht="16.149999999999999" customHeight="1" x14ac:dyDescent="0.25">
      <c r="A4015" s="9" t="s">
        <v>192</v>
      </c>
      <c r="B4015" s="7">
        <v>2019</v>
      </c>
      <c r="C4015" s="296" t="s">
        <v>51</v>
      </c>
      <c r="D4015" s="307">
        <v>1981</v>
      </c>
      <c r="E4015" s="307" t="s">
        <v>194</v>
      </c>
      <c r="F4015" s="65">
        <f t="shared" si="251"/>
        <v>38</v>
      </c>
      <c r="G4015" s="66" t="str">
        <f t="shared" si="252"/>
        <v>Pre1997</v>
      </c>
      <c r="H4015" s="67" t="str">
        <f t="shared" si="249"/>
        <v>2019-T6 Public-38</v>
      </c>
      <c r="I4015" s="302">
        <v>6.8701891481576802E-4</v>
      </c>
      <c r="J4015" s="305">
        <f>VLOOKUP(H4015,T6_ReductionFactor!$G$10:$H$2922,2,FALSE)</f>
        <v>1</v>
      </c>
      <c r="K4015" s="75">
        <f t="shared" si="250"/>
        <v>6.8701891481576802E-4</v>
      </c>
      <c r="L4015" s="290"/>
      <c r="Q4015" s="288"/>
      <c r="R4015" s="291"/>
    </row>
    <row r="4016" spans="1:18" s="287" customFormat="1" ht="16.149999999999999" customHeight="1" x14ac:dyDescent="0.25">
      <c r="A4016" s="9" t="s">
        <v>192</v>
      </c>
      <c r="B4016" s="7">
        <v>2019</v>
      </c>
      <c r="C4016" s="296" t="s">
        <v>51</v>
      </c>
      <c r="D4016" s="307">
        <v>1980</v>
      </c>
      <c r="E4016" s="307" t="s">
        <v>194</v>
      </c>
      <c r="F4016" s="65">
        <f t="shared" si="251"/>
        <v>39</v>
      </c>
      <c r="G4016" s="66" t="str">
        <f t="shared" si="252"/>
        <v>Pre1997</v>
      </c>
      <c r="H4016" s="67" t="str">
        <f t="shared" si="249"/>
        <v>2019-T6 Public-39</v>
      </c>
      <c r="I4016" s="302">
        <v>3.0056405438470102E-4</v>
      </c>
      <c r="J4016" s="305">
        <f>VLOOKUP(H4016,T6_ReductionFactor!$G$10:$H$2922,2,FALSE)</f>
        <v>1</v>
      </c>
      <c r="K4016" s="75">
        <f t="shared" si="250"/>
        <v>3.0056405438470102E-4</v>
      </c>
      <c r="L4016" s="290"/>
      <c r="Q4016" s="288"/>
      <c r="R4016" s="291"/>
    </row>
    <row r="4017" spans="1:18" s="287" customFormat="1" ht="16.149999999999999" customHeight="1" x14ac:dyDescent="0.25">
      <c r="A4017" s="9" t="s">
        <v>192</v>
      </c>
      <c r="B4017" s="7">
        <v>2019</v>
      </c>
      <c r="C4017" s="296" t="s">
        <v>51</v>
      </c>
      <c r="D4017" s="307">
        <v>1979</v>
      </c>
      <c r="E4017" s="307" t="s">
        <v>194</v>
      </c>
      <c r="F4017" s="65">
        <f t="shared" si="251"/>
        <v>40</v>
      </c>
      <c r="G4017" s="66" t="str">
        <f t="shared" si="252"/>
        <v>Pre1997</v>
      </c>
      <c r="H4017" s="67" t="str">
        <f t="shared" si="249"/>
        <v>2019-T6 Public-40</v>
      </c>
      <c r="I4017" s="302">
        <v>2.17483782501925E-4</v>
      </c>
      <c r="J4017" s="305">
        <f>VLOOKUP(H4017,T6_ReductionFactor!$G$10:$H$2922,2,FALSE)</f>
        <v>1</v>
      </c>
      <c r="K4017" s="75">
        <f t="shared" si="250"/>
        <v>2.17483782501925E-4</v>
      </c>
      <c r="L4017" s="290"/>
      <c r="Q4017" s="288"/>
      <c r="R4017" s="291"/>
    </row>
    <row r="4018" spans="1:18" s="287" customFormat="1" ht="16.149999999999999" customHeight="1" x14ac:dyDescent="0.25">
      <c r="A4018" s="9" t="s">
        <v>192</v>
      </c>
      <c r="B4018" s="7">
        <v>2019</v>
      </c>
      <c r="C4018" s="296" t="s">
        <v>51</v>
      </c>
      <c r="D4018" s="307">
        <v>1978</v>
      </c>
      <c r="E4018" s="307" t="s">
        <v>194</v>
      </c>
      <c r="F4018" s="65">
        <f t="shared" si="251"/>
        <v>41</v>
      </c>
      <c r="G4018" s="66" t="str">
        <f t="shared" si="252"/>
        <v>Pre1997</v>
      </c>
      <c r="H4018" s="67" t="str">
        <f t="shared" ref="H4018:H4081" si="253">CONCATENATE(B4018,"-",C4018,"-",F4018)</f>
        <v>2019-T6 Public-41</v>
      </c>
      <c r="I4018" s="302">
        <v>2.1458330769634899E-4</v>
      </c>
      <c r="J4018" s="305">
        <f>VLOOKUP(H4018,T6_ReductionFactor!$G$10:$H$2922,2,FALSE)</f>
        <v>1</v>
      </c>
      <c r="K4018" s="75">
        <f t="shared" si="250"/>
        <v>2.1458330769634899E-4</v>
      </c>
      <c r="L4018" s="290"/>
      <c r="Q4018" s="288"/>
      <c r="R4018" s="291"/>
    </row>
    <row r="4019" spans="1:18" s="287" customFormat="1" ht="16.149999999999999" customHeight="1" x14ac:dyDescent="0.25">
      <c r="A4019" s="9" t="s">
        <v>192</v>
      </c>
      <c r="B4019" s="7">
        <v>2019</v>
      </c>
      <c r="C4019" s="296" t="s">
        <v>51</v>
      </c>
      <c r="D4019" s="307">
        <v>1977</v>
      </c>
      <c r="E4019" s="307" t="s">
        <v>194</v>
      </c>
      <c r="F4019" s="65">
        <f t="shared" si="251"/>
        <v>42</v>
      </c>
      <c r="G4019" s="66" t="str">
        <f t="shared" si="252"/>
        <v>Pre1997</v>
      </c>
      <c r="H4019" s="67" t="str">
        <f t="shared" si="253"/>
        <v>2019-T6 Public-42</v>
      </c>
      <c r="I4019" s="302">
        <v>1.6718123012175699E-4</v>
      </c>
      <c r="J4019" s="305">
        <f>VLOOKUP(H4019,T6_ReductionFactor!$G$10:$H$2922,2,FALSE)</f>
        <v>1</v>
      </c>
      <c r="K4019" s="75">
        <f t="shared" si="250"/>
        <v>1.6718123012175699E-4</v>
      </c>
      <c r="L4019" s="290"/>
      <c r="Q4019" s="288"/>
      <c r="R4019" s="291"/>
    </row>
    <row r="4020" spans="1:18" s="287" customFormat="1" ht="16.149999999999999" customHeight="1" x14ac:dyDescent="0.25">
      <c r="A4020" s="9" t="s">
        <v>192</v>
      </c>
      <c r="B4020" s="7">
        <v>2019</v>
      </c>
      <c r="C4020" s="296" t="s">
        <v>51</v>
      </c>
      <c r="D4020" s="307">
        <v>1976</v>
      </c>
      <c r="E4020" s="307" t="s">
        <v>194</v>
      </c>
      <c r="F4020" s="65">
        <f t="shared" si="251"/>
        <v>43</v>
      </c>
      <c r="G4020" s="66" t="str">
        <f t="shared" si="252"/>
        <v>Pre1997</v>
      </c>
      <c r="H4020" s="67" t="str">
        <f t="shared" si="253"/>
        <v>2019-T6 Public-43</v>
      </c>
      <c r="I4020" s="302">
        <v>1.6734190945444101E-4</v>
      </c>
      <c r="J4020" s="305">
        <f>VLOOKUP(H4020,T6_ReductionFactor!$G$10:$H$2922,2,FALSE)</f>
        <v>1</v>
      </c>
      <c r="K4020" s="75">
        <f t="shared" si="250"/>
        <v>1.6734190945444101E-4</v>
      </c>
      <c r="L4020" s="290"/>
      <c r="Q4020" s="288"/>
      <c r="R4020" s="291"/>
    </row>
    <row r="4021" spans="1:18" s="287" customFormat="1" ht="16.149999999999999" customHeight="1" x14ac:dyDescent="0.25">
      <c r="A4021" s="9" t="s">
        <v>192</v>
      </c>
      <c r="B4021" s="7">
        <v>2019</v>
      </c>
      <c r="C4021" s="296" t="s">
        <v>51</v>
      </c>
      <c r="D4021" s="307">
        <v>1975</v>
      </c>
      <c r="E4021" s="307" t="s">
        <v>194</v>
      </c>
      <c r="F4021" s="65">
        <f t="shared" si="251"/>
        <v>44</v>
      </c>
      <c r="G4021" s="66" t="str">
        <f t="shared" si="252"/>
        <v>Pre1997</v>
      </c>
      <c r="H4021" s="67" t="str">
        <f t="shared" si="253"/>
        <v>2019-T6 Public-44</v>
      </c>
      <c r="I4021" s="302">
        <v>2.0483601637898201E-4</v>
      </c>
      <c r="J4021" s="305">
        <f>VLOOKUP(H4021,T6_ReductionFactor!$G$10:$H$2922,2,FALSE)</f>
        <v>1</v>
      </c>
      <c r="K4021" s="75">
        <f t="shared" si="250"/>
        <v>2.0483601637898201E-4</v>
      </c>
      <c r="L4021" s="290"/>
      <c r="Q4021" s="288"/>
      <c r="R4021" s="291"/>
    </row>
    <row r="4022" spans="1:18" s="287" customFormat="1" ht="16.149999999999999" customHeight="1" x14ac:dyDescent="0.25">
      <c r="A4022" s="9" t="s">
        <v>192</v>
      </c>
      <c r="B4022" s="7">
        <v>2019</v>
      </c>
      <c r="C4022" s="296" t="s">
        <v>59</v>
      </c>
      <c r="D4022" s="307">
        <v>2020</v>
      </c>
      <c r="E4022" s="307" t="s">
        <v>194</v>
      </c>
      <c r="F4022" s="65">
        <f t="shared" si="251"/>
        <v>-1</v>
      </c>
      <c r="G4022" s="66" t="str">
        <f t="shared" si="252"/>
        <v>2013+</v>
      </c>
      <c r="H4022" s="67" t="str">
        <f t="shared" si="253"/>
        <v>2019-T6 SBUS--1</v>
      </c>
      <c r="I4022" s="302">
        <v>4.7805909243195603E-6</v>
      </c>
      <c r="J4022" s="305">
        <f>VLOOKUP(H4022,T6_ReductionFactor!$G$10:$H$2922,2,FALSE)</f>
        <v>0.99015125889212585</v>
      </c>
      <c r="K4022" s="75">
        <f t="shared" si="250"/>
        <v>4.7335081219632838E-6</v>
      </c>
      <c r="L4022" s="290"/>
      <c r="Q4022" s="288"/>
      <c r="R4022" s="291"/>
    </row>
    <row r="4023" spans="1:18" s="287" customFormat="1" ht="16.149999999999999" customHeight="1" x14ac:dyDescent="0.25">
      <c r="A4023" s="9" t="s">
        <v>192</v>
      </c>
      <c r="B4023" s="7">
        <v>2019</v>
      </c>
      <c r="C4023" s="296" t="s">
        <v>59</v>
      </c>
      <c r="D4023" s="307">
        <v>2019</v>
      </c>
      <c r="E4023" s="307" t="s">
        <v>194</v>
      </c>
      <c r="F4023" s="65">
        <f t="shared" si="251"/>
        <v>0</v>
      </c>
      <c r="G4023" s="66" t="str">
        <f t="shared" si="252"/>
        <v>2013+</v>
      </c>
      <c r="H4023" s="67" t="str">
        <f t="shared" si="253"/>
        <v>2019-T6 SBUS-0</v>
      </c>
      <c r="I4023" s="302">
        <v>4.9256609443391001E-5</v>
      </c>
      <c r="J4023" s="305">
        <f>VLOOKUP(H4023,T6_ReductionFactor!$G$10:$H$2922,2,FALSE)</f>
        <v>0.96962608136049211</v>
      </c>
      <c r="K4023" s="75">
        <f t="shared" si="250"/>
        <v>4.7760493195699426E-5</v>
      </c>
      <c r="L4023" s="290"/>
      <c r="Q4023" s="288"/>
      <c r="R4023" s="291"/>
    </row>
    <row r="4024" spans="1:18" s="287" customFormat="1" ht="16.149999999999999" customHeight="1" x14ac:dyDescent="0.25">
      <c r="A4024" s="9" t="s">
        <v>192</v>
      </c>
      <c r="B4024" s="7">
        <v>2019</v>
      </c>
      <c r="C4024" s="296" t="s">
        <v>59</v>
      </c>
      <c r="D4024" s="307">
        <v>2018</v>
      </c>
      <c r="E4024" s="307" t="s">
        <v>194</v>
      </c>
      <c r="F4024" s="65">
        <f t="shared" si="251"/>
        <v>1</v>
      </c>
      <c r="G4024" s="66" t="str">
        <f t="shared" si="252"/>
        <v>2013+</v>
      </c>
      <c r="H4024" s="67" t="str">
        <f t="shared" si="253"/>
        <v>2019-T6 SBUS-1</v>
      </c>
      <c r="I4024" s="302">
        <v>5.2629948066673697E-5</v>
      </c>
      <c r="J4024" s="305">
        <f>VLOOKUP(H4024,T6_ReductionFactor!$G$10:$H$2922,2,FALSE)</f>
        <v>0.95274369245435409</v>
      </c>
      <c r="K4024" s="75">
        <f t="shared" si="250"/>
        <v>5.014285105472359E-5</v>
      </c>
      <c r="L4024" s="290"/>
      <c r="Q4024" s="288"/>
      <c r="R4024" s="291"/>
    </row>
    <row r="4025" spans="1:18" s="287" customFormat="1" ht="16.149999999999999" customHeight="1" x14ac:dyDescent="0.25">
      <c r="A4025" s="9" t="s">
        <v>192</v>
      </c>
      <c r="B4025" s="7">
        <v>2019</v>
      </c>
      <c r="C4025" s="296" t="s">
        <v>59</v>
      </c>
      <c r="D4025" s="307">
        <v>2017</v>
      </c>
      <c r="E4025" s="307" t="s">
        <v>194</v>
      </c>
      <c r="F4025" s="65">
        <f t="shared" si="251"/>
        <v>2</v>
      </c>
      <c r="G4025" s="66" t="str">
        <f t="shared" si="252"/>
        <v>2013+</v>
      </c>
      <c r="H4025" s="67" t="str">
        <f t="shared" si="253"/>
        <v>2019-T6 SBUS-2</v>
      </c>
      <c r="I4025" s="302">
        <v>1.1483767354424901E-4</v>
      </c>
      <c r="J4025" s="305">
        <f>VLOOKUP(H4025,T6_ReductionFactor!$G$10:$H$2922,2,FALSE)</f>
        <v>0.93861526120849281</v>
      </c>
      <c r="K4025" s="75">
        <f t="shared" si="250"/>
        <v>1.077883929503109E-4</v>
      </c>
      <c r="L4025" s="290"/>
      <c r="Q4025" s="288"/>
      <c r="R4025" s="291"/>
    </row>
    <row r="4026" spans="1:18" s="287" customFormat="1" ht="16.149999999999999" customHeight="1" x14ac:dyDescent="0.25">
      <c r="A4026" s="9" t="s">
        <v>192</v>
      </c>
      <c r="B4026" s="7">
        <v>2019</v>
      </c>
      <c r="C4026" s="296" t="s">
        <v>59</v>
      </c>
      <c r="D4026" s="307">
        <v>2016</v>
      </c>
      <c r="E4026" s="307" t="s">
        <v>194</v>
      </c>
      <c r="F4026" s="65">
        <f t="shared" si="251"/>
        <v>3</v>
      </c>
      <c r="G4026" s="66" t="str">
        <f t="shared" si="252"/>
        <v>2013+</v>
      </c>
      <c r="H4026" s="67" t="str">
        <f t="shared" si="253"/>
        <v>2019-T6 SBUS-3</v>
      </c>
      <c r="I4026" s="302">
        <v>1.90717405413718E-4</v>
      </c>
      <c r="J4026" s="305">
        <f>VLOOKUP(H4026,T6_ReductionFactor!$G$10:$H$2922,2,FALSE)</f>
        <v>0.92661938534450761</v>
      </c>
      <c r="K4026" s="75">
        <f t="shared" si="250"/>
        <v>1.7672244497895863E-4</v>
      </c>
      <c r="L4026" s="290"/>
      <c r="Q4026" s="288"/>
      <c r="R4026" s="291"/>
    </row>
    <row r="4027" spans="1:18" s="287" customFormat="1" ht="16.149999999999999" customHeight="1" x14ac:dyDescent="0.25">
      <c r="A4027" s="9" t="s">
        <v>192</v>
      </c>
      <c r="B4027" s="7">
        <v>2019</v>
      </c>
      <c r="C4027" s="296" t="s">
        <v>59</v>
      </c>
      <c r="D4027" s="307">
        <v>2015</v>
      </c>
      <c r="E4027" s="307" t="s">
        <v>194</v>
      </c>
      <c r="F4027" s="65">
        <f t="shared" si="251"/>
        <v>4</v>
      </c>
      <c r="G4027" s="66" t="str">
        <f t="shared" si="252"/>
        <v>2013+</v>
      </c>
      <c r="H4027" s="67" t="str">
        <f t="shared" si="253"/>
        <v>2019-T6 SBUS-4</v>
      </c>
      <c r="I4027" s="302">
        <v>1.1783177875408E-4</v>
      </c>
      <c r="J4027" s="305">
        <f>VLOOKUP(H4027,T6_ReductionFactor!$G$10:$H$2922,2,FALSE)</f>
        <v>0.91630857667664678</v>
      </c>
      <c r="K4027" s="75">
        <f t="shared" si="250"/>
        <v>1.079702694774286E-4</v>
      </c>
      <c r="L4027" s="290"/>
      <c r="Q4027" s="288"/>
      <c r="R4027" s="291"/>
    </row>
    <row r="4028" spans="1:18" s="287" customFormat="1" ht="16.149999999999999" customHeight="1" x14ac:dyDescent="0.25">
      <c r="A4028" s="9" t="s">
        <v>192</v>
      </c>
      <c r="B4028" s="7">
        <v>2019</v>
      </c>
      <c r="C4028" s="296" t="s">
        <v>59</v>
      </c>
      <c r="D4028" s="307">
        <v>2014</v>
      </c>
      <c r="E4028" s="307" t="s">
        <v>194</v>
      </c>
      <c r="F4028" s="65">
        <f t="shared" si="251"/>
        <v>5</v>
      </c>
      <c r="G4028" s="66" t="str">
        <f t="shared" si="252"/>
        <v>2013+</v>
      </c>
      <c r="H4028" s="67" t="str">
        <f t="shared" si="253"/>
        <v>2019-T6 SBUS-5</v>
      </c>
      <c r="I4028" s="302">
        <v>1.04460343688008E-4</v>
      </c>
      <c r="J4028" s="305">
        <f>VLOOKUP(H4028,T6_ReductionFactor!$G$10:$H$2922,2,FALSE)</f>
        <v>0.90735236748909665</v>
      </c>
      <c r="K4028" s="75">
        <f t="shared" si="250"/>
        <v>9.4782340154038767E-5</v>
      </c>
      <c r="L4028" s="290"/>
      <c r="Q4028" s="288"/>
      <c r="R4028" s="291"/>
    </row>
    <row r="4029" spans="1:18" s="287" customFormat="1" ht="16.149999999999999" customHeight="1" x14ac:dyDescent="0.25">
      <c r="A4029" s="9" t="s">
        <v>192</v>
      </c>
      <c r="B4029" s="7">
        <v>2019</v>
      </c>
      <c r="C4029" s="296" t="s">
        <v>59</v>
      </c>
      <c r="D4029" s="307">
        <v>2013</v>
      </c>
      <c r="E4029" s="307" t="s">
        <v>194</v>
      </c>
      <c r="F4029" s="65">
        <f t="shared" si="251"/>
        <v>6</v>
      </c>
      <c r="G4029" s="66" t="str">
        <f t="shared" si="252"/>
        <v>2010-12</v>
      </c>
      <c r="H4029" s="67" t="str">
        <f t="shared" si="253"/>
        <v>2019-T6 SBUS-6</v>
      </c>
      <c r="I4029" s="302">
        <v>1.62139748727574E-4</v>
      </c>
      <c r="J4029" s="305">
        <f>VLOOKUP(H4029,T6_ReductionFactor!$G$10:$H$2922,2,FALSE)</f>
        <v>0.87743004151548021</v>
      </c>
      <c r="K4029" s="75">
        <f t="shared" si="250"/>
        <v>1.4226628645734479E-4</v>
      </c>
      <c r="L4029" s="290"/>
      <c r="Q4029" s="288"/>
      <c r="R4029" s="291"/>
    </row>
    <row r="4030" spans="1:18" s="287" customFormat="1" ht="16.149999999999999" customHeight="1" x14ac:dyDescent="0.25">
      <c r="A4030" s="9" t="s">
        <v>192</v>
      </c>
      <c r="B4030" s="7">
        <v>2019</v>
      </c>
      <c r="C4030" s="296" t="s">
        <v>59</v>
      </c>
      <c r="D4030" s="307">
        <v>2012</v>
      </c>
      <c r="E4030" s="307" t="s">
        <v>194</v>
      </c>
      <c r="F4030" s="65">
        <f t="shared" si="251"/>
        <v>7</v>
      </c>
      <c r="G4030" s="66" t="str">
        <f t="shared" si="252"/>
        <v>2010-12</v>
      </c>
      <c r="H4030" s="67" t="str">
        <f t="shared" si="253"/>
        <v>2019-T6 SBUS-7</v>
      </c>
      <c r="I4030" s="302">
        <v>1.7800065422007499E-4</v>
      </c>
      <c r="J4030" s="305">
        <f>VLOOKUP(H4030,T6_ReductionFactor!$G$10:$H$2922,2,FALSE)</f>
        <v>0.87067927422276592</v>
      </c>
      <c r="K4030" s="75">
        <f t="shared" si="250"/>
        <v>1.5498148042751241E-4</v>
      </c>
      <c r="L4030" s="290"/>
      <c r="Q4030" s="288"/>
      <c r="R4030" s="291"/>
    </row>
    <row r="4031" spans="1:18" s="287" customFormat="1" ht="16.149999999999999" customHeight="1" x14ac:dyDescent="0.25">
      <c r="A4031" s="9" t="s">
        <v>192</v>
      </c>
      <c r="B4031" s="7">
        <v>2019</v>
      </c>
      <c r="C4031" s="296" t="s">
        <v>59</v>
      </c>
      <c r="D4031" s="307">
        <v>2011</v>
      </c>
      <c r="E4031" s="307" t="s">
        <v>194</v>
      </c>
      <c r="F4031" s="65">
        <f t="shared" si="251"/>
        <v>8</v>
      </c>
      <c r="G4031" s="66" t="str">
        <f t="shared" si="252"/>
        <v>2010-12</v>
      </c>
      <c r="H4031" s="67" t="str">
        <f t="shared" si="253"/>
        <v>2019-T6 SBUS-8</v>
      </c>
      <c r="I4031" s="302">
        <v>4.32676280171155E-4</v>
      </c>
      <c r="J4031" s="305">
        <f>VLOOKUP(H4031,T6_ReductionFactor!$G$10:$H$2922,2,FALSE)</f>
        <v>0.86481831523440877</v>
      </c>
      <c r="K4031" s="75">
        <f t="shared" si="250"/>
        <v>3.7418637165950931E-4</v>
      </c>
      <c r="L4031" s="290"/>
      <c r="Q4031" s="288"/>
      <c r="R4031" s="291"/>
    </row>
    <row r="4032" spans="1:18" s="287" customFormat="1" ht="16.149999999999999" customHeight="1" x14ac:dyDescent="0.25">
      <c r="A4032" s="9" t="s">
        <v>192</v>
      </c>
      <c r="B4032" s="7">
        <v>2019</v>
      </c>
      <c r="C4032" s="296" t="s">
        <v>59</v>
      </c>
      <c r="D4032" s="307">
        <v>2010</v>
      </c>
      <c r="E4032" s="307" t="s">
        <v>194</v>
      </c>
      <c r="F4032" s="65">
        <f t="shared" si="251"/>
        <v>9</v>
      </c>
      <c r="G4032" s="66" t="str">
        <f t="shared" si="252"/>
        <v>2007-09</v>
      </c>
      <c r="H4032" s="67" t="str">
        <f t="shared" si="253"/>
        <v>2019-T6 SBUS-9</v>
      </c>
      <c r="I4032" s="302">
        <v>5.4129413324907096E-4</v>
      </c>
      <c r="J4032" s="305">
        <f>VLOOKUP(H4032,T6_ReductionFactor!$G$10:$H$2922,2,FALSE)</f>
        <v>0.88324695913477647</v>
      </c>
      <c r="K4032" s="75">
        <f t="shared" si="250"/>
        <v>4.7809639718973641E-4</v>
      </c>
      <c r="L4032" s="290"/>
      <c r="Q4032" s="288"/>
      <c r="R4032" s="291"/>
    </row>
    <row r="4033" spans="1:18" s="287" customFormat="1" ht="16.149999999999999" customHeight="1" x14ac:dyDescent="0.25">
      <c r="A4033" s="9" t="s">
        <v>192</v>
      </c>
      <c r="B4033" s="7">
        <v>2019</v>
      </c>
      <c r="C4033" s="296" t="s">
        <v>59</v>
      </c>
      <c r="D4033" s="307">
        <v>2009</v>
      </c>
      <c r="E4033" s="307" t="s">
        <v>194</v>
      </c>
      <c r="F4033" s="65">
        <f t="shared" si="251"/>
        <v>10</v>
      </c>
      <c r="G4033" s="66" t="str">
        <f t="shared" si="252"/>
        <v>2007-09</v>
      </c>
      <c r="H4033" s="67" t="str">
        <f t="shared" si="253"/>
        <v>2019-T6 SBUS-10</v>
      </c>
      <c r="I4033" s="302">
        <v>6.0568388693401504E-4</v>
      </c>
      <c r="J4033" s="305">
        <f>VLOOKUP(H4033,T6_ReductionFactor!$G$10:$H$2922,2,FALSE)</f>
        <v>0.8774835574860117</v>
      </c>
      <c r="K4033" s="75">
        <f t="shared" si="250"/>
        <v>5.3147765181881478E-4</v>
      </c>
      <c r="L4033" s="290"/>
      <c r="Q4033" s="288"/>
      <c r="R4033" s="291"/>
    </row>
    <row r="4034" spans="1:18" s="287" customFormat="1" ht="16.149999999999999" customHeight="1" x14ac:dyDescent="0.25">
      <c r="A4034" s="9" t="s">
        <v>192</v>
      </c>
      <c r="B4034" s="7">
        <v>2019</v>
      </c>
      <c r="C4034" s="296" t="s">
        <v>59</v>
      </c>
      <c r="D4034" s="307">
        <v>2008</v>
      </c>
      <c r="E4034" s="307" t="s">
        <v>194</v>
      </c>
      <c r="F4034" s="65">
        <f t="shared" si="251"/>
        <v>11</v>
      </c>
      <c r="G4034" s="66" t="str">
        <f t="shared" si="252"/>
        <v>2007-09</v>
      </c>
      <c r="H4034" s="67" t="str">
        <f t="shared" si="253"/>
        <v>2019-T6 SBUS-11</v>
      </c>
      <c r="I4034" s="302">
        <v>8.2522693360461699E-4</v>
      </c>
      <c r="J4034" s="305">
        <f>VLOOKUP(H4034,T6_ReductionFactor!$G$10:$H$2922,2,FALSE)</f>
        <v>0.87219437198076211</v>
      </c>
      <c r="K4034" s="75">
        <f t="shared" si="250"/>
        <v>7.1975828709688894E-4</v>
      </c>
      <c r="L4034" s="290"/>
      <c r="Q4034" s="288"/>
      <c r="R4034" s="291"/>
    </row>
    <row r="4035" spans="1:18" s="287" customFormat="1" ht="16.149999999999999" customHeight="1" x14ac:dyDescent="0.25">
      <c r="A4035" s="9" t="s">
        <v>192</v>
      </c>
      <c r="B4035" s="7">
        <v>2019</v>
      </c>
      <c r="C4035" s="296" t="s">
        <v>59</v>
      </c>
      <c r="D4035" s="307">
        <v>2007</v>
      </c>
      <c r="E4035" s="307" t="s">
        <v>194</v>
      </c>
      <c r="F4035" s="65">
        <f t="shared" si="251"/>
        <v>12</v>
      </c>
      <c r="G4035" s="66" t="str">
        <f t="shared" si="252"/>
        <v>1997-06</v>
      </c>
      <c r="H4035" s="67" t="str">
        <f t="shared" si="253"/>
        <v>2019-T6 SBUS-12</v>
      </c>
      <c r="I4035" s="302">
        <v>1.2068105710429499E-3</v>
      </c>
      <c r="J4035" s="305">
        <f>VLOOKUP(H4035,T6_ReductionFactor!$G$10:$H$2922,2,FALSE)</f>
        <v>0.92358677639002629</v>
      </c>
      <c r="K4035" s="75">
        <f t="shared" si="250"/>
        <v>1.1145942850229649E-3</v>
      </c>
      <c r="L4035" s="290"/>
      <c r="Q4035" s="288"/>
      <c r="R4035" s="291"/>
    </row>
    <row r="4036" spans="1:18" s="287" customFormat="1" ht="16.149999999999999" customHeight="1" x14ac:dyDescent="0.25">
      <c r="A4036" s="9" t="s">
        <v>192</v>
      </c>
      <c r="B4036" s="7">
        <v>2019</v>
      </c>
      <c r="C4036" s="296" t="s">
        <v>59</v>
      </c>
      <c r="D4036" s="307">
        <v>2006</v>
      </c>
      <c r="E4036" s="307" t="s">
        <v>194</v>
      </c>
      <c r="F4036" s="65">
        <f t="shared" si="251"/>
        <v>13</v>
      </c>
      <c r="G4036" s="66" t="str">
        <f t="shared" si="252"/>
        <v>1997-06</v>
      </c>
      <c r="H4036" s="67" t="str">
        <f t="shared" si="253"/>
        <v>2019-T6 SBUS-13</v>
      </c>
      <c r="I4036" s="302">
        <v>3.0310827007389899E-3</v>
      </c>
      <c r="J4036" s="305">
        <f>VLOOKUP(H4036,T6_ReductionFactor!$G$10:$H$2922,2,FALSE)</f>
        <v>0.92055930553949872</v>
      </c>
      <c r="K4036" s="75">
        <f t="shared" si="250"/>
        <v>2.7902913860250729E-3</v>
      </c>
      <c r="L4036" s="290"/>
      <c r="Q4036" s="288"/>
      <c r="R4036" s="291"/>
    </row>
    <row r="4037" spans="1:18" s="287" customFormat="1" ht="16.149999999999999" customHeight="1" x14ac:dyDescent="0.25">
      <c r="A4037" s="9" t="s">
        <v>192</v>
      </c>
      <c r="B4037" s="7">
        <v>2019</v>
      </c>
      <c r="C4037" s="296" t="s">
        <v>59</v>
      </c>
      <c r="D4037" s="307">
        <v>2005</v>
      </c>
      <c r="E4037" s="307" t="s">
        <v>194</v>
      </c>
      <c r="F4037" s="65">
        <f t="shared" si="251"/>
        <v>14</v>
      </c>
      <c r="G4037" s="66" t="str">
        <f t="shared" si="252"/>
        <v>1997-06</v>
      </c>
      <c r="H4037" s="67" t="str">
        <f t="shared" si="253"/>
        <v>2019-T6 SBUS-14</v>
      </c>
      <c r="I4037" s="302">
        <v>1.3172791277121501E-3</v>
      </c>
      <c r="J4037" s="305">
        <f>VLOOKUP(H4037,T6_ReductionFactor!$G$10:$H$2922,2,FALSE)</f>
        <v>0.91772494362424484</v>
      </c>
      <c r="K4037" s="75">
        <f t="shared" si="250"/>
        <v>1.2088999132170274E-3</v>
      </c>
      <c r="L4037" s="290"/>
      <c r="Q4037" s="288"/>
      <c r="R4037" s="291"/>
    </row>
    <row r="4038" spans="1:18" s="287" customFormat="1" ht="16.149999999999999" customHeight="1" x14ac:dyDescent="0.25">
      <c r="A4038" s="9" t="s">
        <v>192</v>
      </c>
      <c r="B4038" s="7">
        <v>2019</v>
      </c>
      <c r="C4038" s="296" t="s">
        <v>59</v>
      </c>
      <c r="D4038" s="307">
        <v>2004</v>
      </c>
      <c r="E4038" s="307" t="s">
        <v>194</v>
      </c>
      <c r="F4038" s="65">
        <f t="shared" si="251"/>
        <v>15</v>
      </c>
      <c r="G4038" s="66" t="str">
        <f t="shared" si="252"/>
        <v>1997-06</v>
      </c>
      <c r="H4038" s="67" t="str">
        <f t="shared" si="253"/>
        <v>2019-T6 SBUS-15</v>
      </c>
      <c r="I4038" s="302">
        <v>1.0573701143444499E-3</v>
      </c>
      <c r="J4038" s="305">
        <f>VLOOKUP(H4038,T6_ReductionFactor!$G$10:$H$2922,2,FALSE)</f>
        <v>0.9150662802478523</v>
      </c>
      <c r="K4038" s="75">
        <f t="shared" ref="K4038:K4101" si="254">I4038*J4038</f>
        <v>9.6756373737842205E-4</v>
      </c>
      <c r="L4038" s="290"/>
      <c r="Q4038" s="288"/>
      <c r="R4038" s="291"/>
    </row>
    <row r="4039" spans="1:18" s="287" customFormat="1" ht="16.149999999999999" customHeight="1" x14ac:dyDescent="0.25">
      <c r="A4039" s="9" t="s">
        <v>192</v>
      </c>
      <c r="B4039" s="7">
        <v>2019</v>
      </c>
      <c r="C4039" s="296" t="s">
        <v>59</v>
      </c>
      <c r="D4039" s="307">
        <v>2003</v>
      </c>
      <c r="E4039" s="307" t="s">
        <v>194</v>
      </c>
      <c r="F4039" s="65">
        <f t="shared" si="251"/>
        <v>16</v>
      </c>
      <c r="G4039" s="66" t="str">
        <f t="shared" si="252"/>
        <v>1997-06</v>
      </c>
      <c r="H4039" s="67" t="str">
        <f t="shared" si="253"/>
        <v>2019-T6 SBUS-16</v>
      </c>
      <c r="I4039" s="302">
        <v>2.5878787809556401E-3</v>
      </c>
      <c r="J4039" s="305">
        <f>VLOOKUP(H4039,T6_ReductionFactor!$G$10:$H$2922,2,FALSE)</f>
        <v>0.94792055170840628</v>
      </c>
      <c r="K4039" s="75">
        <f t="shared" si="254"/>
        <v>2.4531034817979482E-3</v>
      </c>
      <c r="L4039" s="290"/>
      <c r="Q4039" s="288"/>
      <c r="R4039" s="291"/>
    </row>
    <row r="4040" spans="1:18" s="287" customFormat="1" ht="16.149999999999999" customHeight="1" x14ac:dyDescent="0.25">
      <c r="A4040" s="9" t="s">
        <v>192</v>
      </c>
      <c r="B4040" s="7">
        <v>2019</v>
      </c>
      <c r="C4040" s="296" t="s">
        <v>59</v>
      </c>
      <c r="D4040" s="307">
        <v>2002</v>
      </c>
      <c r="E4040" s="307" t="s">
        <v>194</v>
      </c>
      <c r="F4040" s="65">
        <f t="shared" si="251"/>
        <v>17</v>
      </c>
      <c r="G4040" s="66" t="str">
        <f t="shared" si="252"/>
        <v>1997-06</v>
      </c>
      <c r="H4040" s="67" t="str">
        <f t="shared" si="253"/>
        <v>2019-T6 SBUS-17</v>
      </c>
      <c r="I4040" s="302">
        <v>2.6024692957857601E-3</v>
      </c>
      <c r="J4040" s="305">
        <f>VLOOKUP(H4040,T6_ReductionFactor!$G$10:$H$2922,2,FALSE)</f>
        <v>0.94660667018398992</v>
      </c>
      <c r="K4040" s="75">
        <f t="shared" si="254"/>
        <v>2.4635147943398313E-3</v>
      </c>
      <c r="L4040" s="290"/>
      <c r="Q4040" s="288"/>
      <c r="R4040" s="291"/>
    </row>
    <row r="4041" spans="1:18" s="287" customFormat="1" ht="16.149999999999999" customHeight="1" x14ac:dyDescent="0.25">
      <c r="A4041" s="9" t="s">
        <v>192</v>
      </c>
      <c r="B4041" s="7">
        <v>2019</v>
      </c>
      <c r="C4041" s="296" t="s">
        <v>59</v>
      </c>
      <c r="D4041" s="307">
        <v>2001</v>
      </c>
      <c r="E4041" s="307" t="s">
        <v>194</v>
      </c>
      <c r="F4041" s="65">
        <f t="shared" ref="F4041:F4104" si="255">B4041-D4041</f>
        <v>18</v>
      </c>
      <c r="G4041" s="66" t="str">
        <f t="shared" ref="G4041:G4104" si="256">IF(D4041&lt;1998,"Pre1997",IF(D4041&lt;2008,"1997-06",IF(D4041&lt;2011,"2007-09",IF(D4041&lt;2014,"2010-12","2013+"))))</f>
        <v>1997-06</v>
      </c>
      <c r="H4041" s="67" t="str">
        <f t="shared" si="253"/>
        <v>2019-T6 SBUS-18</v>
      </c>
      <c r="I4041" s="302">
        <v>1.87014187789854E-3</v>
      </c>
      <c r="J4041" s="305">
        <f>VLOOKUP(H4041,T6_ReductionFactor!$G$10:$H$2922,2,FALSE)</f>
        <v>0.94537189380018505</v>
      </c>
      <c r="K4041" s="75">
        <f t="shared" si="254"/>
        <v>1.7679795687839772E-3</v>
      </c>
      <c r="L4041" s="290"/>
      <c r="Q4041" s="288"/>
      <c r="R4041" s="291"/>
    </row>
    <row r="4042" spans="1:18" s="287" customFormat="1" ht="16.149999999999999" customHeight="1" x14ac:dyDescent="0.25">
      <c r="A4042" s="9" t="s">
        <v>192</v>
      </c>
      <c r="B4042" s="7">
        <v>2019</v>
      </c>
      <c r="C4042" s="296" t="s">
        <v>59</v>
      </c>
      <c r="D4042" s="307">
        <v>2000</v>
      </c>
      <c r="E4042" s="307" t="s">
        <v>194</v>
      </c>
      <c r="F4042" s="65">
        <f t="shared" si="255"/>
        <v>19</v>
      </c>
      <c r="G4042" s="66" t="str">
        <f t="shared" si="256"/>
        <v>1997-06</v>
      </c>
      <c r="H4042" s="67" t="str">
        <f t="shared" si="253"/>
        <v>2019-T6 SBUS-19</v>
      </c>
      <c r="I4042" s="302">
        <v>2.4457560286101198E-3</v>
      </c>
      <c r="J4042" s="305">
        <f>VLOOKUP(H4042,T6_ReductionFactor!$G$10:$H$2922,2,FALSE)</f>
        <v>0.94420952507028744</v>
      </c>
      <c r="K4042" s="75">
        <f t="shared" si="254"/>
        <v>2.3093061382117534E-3</v>
      </c>
      <c r="L4042" s="290"/>
      <c r="Q4042" s="288"/>
      <c r="R4042" s="291"/>
    </row>
    <row r="4043" spans="1:18" s="287" customFormat="1" ht="16.149999999999999" customHeight="1" x14ac:dyDescent="0.25">
      <c r="A4043" s="9" t="s">
        <v>192</v>
      </c>
      <c r="B4043" s="7">
        <v>2019</v>
      </c>
      <c r="C4043" s="296" t="s">
        <v>59</v>
      </c>
      <c r="D4043" s="307">
        <v>1999</v>
      </c>
      <c r="E4043" s="307" t="s">
        <v>194</v>
      </c>
      <c r="F4043" s="65">
        <f t="shared" si="255"/>
        <v>20</v>
      </c>
      <c r="G4043" s="66" t="str">
        <f t="shared" si="256"/>
        <v>1997-06</v>
      </c>
      <c r="H4043" s="67" t="str">
        <f t="shared" si="253"/>
        <v>2019-T6 SBUS-20</v>
      </c>
      <c r="I4043" s="302">
        <v>2.5579219895568101E-3</v>
      </c>
      <c r="J4043" s="305">
        <f>VLOOKUP(H4043,T6_ReductionFactor!$G$10:$H$2922,2,FALSE)</f>
        <v>0.94311360618413131</v>
      </c>
      <c r="K4043" s="75">
        <f t="shared" si="254"/>
        <v>2.4124110319086109E-3</v>
      </c>
      <c r="L4043" s="290"/>
      <c r="Q4043" s="288"/>
      <c r="R4043" s="291"/>
    </row>
    <row r="4044" spans="1:18" s="287" customFormat="1" ht="16.149999999999999" customHeight="1" x14ac:dyDescent="0.25">
      <c r="A4044" s="9" t="s">
        <v>192</v>
      </c>
      <c r="B4044" s="7">
        <v>2019</v>
      </c>
      <c r="C4044" s="296" t="s">
        <v>59</v>
      </c>
      <c r="D4044" s="307">
        <v>1998</v>
      </c>
      <c r="E4044" s="307" t="s">
        <v>194</v>
      </c>
      <c r="F4044" s="65">
        <f t="shared" si="255"/>
        <v>21</v>
      </c>
      <c r="G4044" s="66" t="str">
        <f t="shared" si="256"/>
        <v>1997-06</v>
      </c>
      <c r="H4044" s="67" t="str">
        <f t="shared" si="253"/>
        <v>2019-T6 SBUS-21</v>
      </c>
      <c r="I4044" s="302">
        <v>2.0792439099323601E-3</v>
      </c>
      <c r="J4044" s="305">
        <f>VLOOKUP(H4044,T6_ReductionFactor!$G$10:$H$2922,2,FALSE)</f>
        <v>0.94207881974291874</v>
      </c>
      <c r="K4044" s="75">
        <f t="shared" si="254"/>
        <v>1.9588116486267296E-3</v>
      </c>
      <c r="L4044" s="290"/>
      <c r="Q4044" s="288"/>
      <c r="R4044" s="291"/>
    </row>
    <row r="4045" spans="1:18" s="287" customFormat="1" ht="16.149999999999999" customHeight="1" x14ac:dyDescent="0.25">
      <c r="A4045" s="9" t="s">
        <v>192</v>
      </c>
      <c r="B4045" s="7">
        <v>2019</v>
      </c>
      <c r="C4045" s="296" t="s">
        <v>59</v>
      </c>
      <c r="D4045" s="307">
        <v>1997</v>
      </c>
      <c r="E4045" s="307" t="s">
        <v>194</v>
      </c>
      <c r="F4045" s="65">
        <f t="shared" si="255"/>
        <v>22</v>
      </c>
      <c r="G4045" s="66" t="str">
        <f t="shared" si="256"/>
        <v>Pre1997</v>
      </c>
      <c r="H4045" s="67" t="str">
        <f t="shared" si="253"/>
        <v>2019-T6 SBUS-22</v>
      </c>
      <c r="I4045" s="302">
        <v>2.1157969946959099E-3</v>
      </c>
      <c r="J4045" s="305">
        <f>VLOOKUP(H4045,T6_ReductionFactor!$G$10:$H$2922,2,FALSE)</f>
        <v>0.94110040591979738</v>
      </c>
      <c r="K4045" s="75">
        <f t="shared" si="254"/>
        <v>1.9911774105522083E-3</v>
      </c>
      <c r="L4045" s="290"/>
      <c r="Q4045" s="288"/>
      <c r="R4045" s="291"/>
    </row>
    <row r="4046" spans="1:18" s="287" customFormat="1" ht="16.149999999999999" customHeight="1" x14ac:dyDescent="0.25">
      <c r="A4046" s="9" t="s">
        <v>192</v>
      </c>
      <c r="B4046" s="7">
        <v>2019</v>
      </c>
      <c r="C4046" s="296" t="s">
        <v>59</v>
      </c>
      <c r="D4046" s="307">
        <v>1996</v>
      </c>
      <c r="E4046" s="307" t="s">
        <v>194</v>
      </c>
      <c r="F4046" s="65">
        <f t="shared" si="255"/>
        <v>23</v>
      </c>
      <c r="G4046" s="66" t="str">
        <f t="shared" si="256"/>
        <v>Pre1997</v>
      </c>
      <c r="H4046" s="67" t="str">
        <f t="shared" si="253"/>
        <v>2019-T6 SBUS-23</v>
      </c>
      <c r="I4046" s="302">
        <v>1.60220320531868E-3</v>
      </c>
      <c r="J4046" s="305">
        <f>VLOOKUP(H4046,T6_ReductionFactor!$G$10:$H$2922,2,FALSE)</f>
        <v>0.94017408892565091</v>
      </c>
      <c r="K4046" s="75">
        <f t="shared" si="254"/>
        <v>1.5063499388342475E-3</v>
      </c>
      <c r="L4046" s="290"/>
      <c r="Q4046" s="288"/>
      <c r="R4046" s="291"/>
    </row>
    <row r="4047" spans="1:18" s="287" customFormat="1" ht="16.149999999999999" customHeight="1" x14ac:dyDescent="0.25">
      <c r="A4047" s="9" t="s">
        <v>192</v>
      </c>
      <c r="B4047" s="7">
        <v>2019</v>
      </c>
      <c r="C4047" s="296" t="s">
        <v>59</v>
      </c>
      <c r="D4047" s="307">
        <v>1995</v>
      </c>
      <c r="E4047" s="307" t="s">
        <v>194</v>
      </c>
      <c r="F4047" s="65">
        <f t="shared" si="255"/>
        <v>24</v>
      </c>
      <c r="G4047" s="66" t="str">
        <f t="shared" si="256"/>
        <v>Pre1997</v>
      </c>
      <c r="H4047" s="67" t="str">
        <f t="shared" si="253"/>
        <v>2019-T6 SBUS-24</v>
      </c>
      <c r="I4047" s="302">
        <v>1.82288639813376E-3</v>
      </c>
      <c r="J4047" s="305">
        <f>VLOOKUP(H4047,T6_ReductionFactor!$G$10:$H$2922,2,FALSE)</f>
        <v>0.93929601938888041</v>
      </c>
      <c r="K4047" s="75">
        <f t="shared" si="254"/>
        <v>1.7122299375651746E-3</v>
      </c>
      <c r="L4047" s="290"/>
      <c r="Q4047" s="288"/>
      <c r="R4047" s="291"/>
    </row>
    <row r="4048" spans="1:18" s="287" customFormat="1" ht="16.149999999999999" customHeight="1" x14ac:dyDescent="0.25">
      <c r="A4048" s="9" t="s">
        <v>192</v>
      </c>
      <c r="B4048" s="7">
        <v>2019</v>
      </c>
      <c r="C4048" s="296" t="s">
        <v>59</v>
      </c>
      <c r="D4048" s="307">
        <v>1994</v>
      </c>
      <c r="E4048" s="307" t="s">
        <v>194</v>
      </c>
      <c r="F4048" s="65">
        <f t="shared" si="255"/>
        <v>25</v>
      </c>
      <c r="G4048" s="66" t="str">
        <f t="shared" si="256"/>
        <v>Pre1997</v>
      </c>
      <c r="H4048" s="67" t="str">
        <f t="shared" si="253"/>
        <v>2019-T6 SBUS-25</v>
      </c>
      <c r="I4048" s="302">
        <v>9.2740278050261005E-4</v>
      </c>
      <c r="J4048" s="305">
        <f>VLOOKUP(H4048,T6_ReductionFactor!$G$10:$H$2922,2,FALSE)</f>
        <v>0.93846272186725122</v>
      </c>
      <c r="K4048" s="75">
        <f t="shared" si="254"/>
        <v>8.7033293765773631E-4</v>
      </c>
      <c r="L4048" s="290"/>
      <c r="Q4048" s="288"/>
      <c r="R4048" s="291"/>
    </row>
    <row r="4049" spans="1:18" s="287" customFormat="1" ht="16.149999999999999" customHeight="1" x14ac:dyDescent="0.25">
      <c r="A4049" s="9" t="s">
        <v>192</v>
      </c>
      <c r="B4049" s="7">
        <v>2019</v>
      </c>
      <c r="C4049" s="296" t="s">
        <v>59</v>
      </c>
      <c r="D4049" s="307">
        <v>1993</v>
      </c>
      <c r="E4049" s="307" t="s">
        <v>194</v>
      </c>
      <c r="F4049" s="65">
        <f t="shared" si="255"/>
        <v>26</v>
      </c>
      <c r="G4049" s="66" t="str">
        <f t="shared" si="256"/>
        <v>Pre1997</v>
      </c>
      <c r="H4049" s="67" t="str">
        <f t="shared" si="253"/>
        <v>2019-T6 SBUS-26</v>
      </c>
      <c r="I4049" s="302">
        <v>1.8758516923808601E-3</v>
      </c>
      <c r="J4049" s="305">
        <f>VLOOKUP(H4049,T6_ReductionFactor!$G$10:$H$2922,2,FALSE)</f>
        <v>1</v>
      </c>
      <c r="K4049" s="75">
        <f t="shared" si="254"/>
        <v>1.8758516923808601E-3</v>
      </c>
      <c r="L4049" s="290"/>
      <c r="Q4049" s="288"/>
      <c r="R4049" s="291"/>
    </row>
    <row r="4050" spans="1:18" s="287" customFormat="1" ht="16.149999999999999" customHeight="1" x14ac:dyDescent="0.25">
      <c r="A4050" s="9" t="s">
        <v>192</v>
      </c>
      <c r="B4050" s="7">
        <v>2019</v>
      </c>
      <c r="C4050" s="296" t="s">
        <v>59</v>
      </c>
      <c r="D4050" s="307">
        <v>1992</v>
      </c>
      <c r="E4050" s="307" t="s">
        <v>194</v>
      </c>
      <c r="F4050" s="65">
        <f t="shared" si="255"/>
        <v>27</v>
      </c>
      <c r="G4050" s="66" t="str">
        <f t="shared" si="256"/>
        <v>Pre1997</v>
      </c>
      <c r="H4050" s="67" t="str">
        <f t="shared" si="253"/>
        <v>2019-T6 SBUS-27</v>
      </c>
      <c r="I4050" s="302">
        <v>8.2780052450690195E-4</v>
      </c>
      <c r="J4050" s="305">
        <f>VLOOKUP(H4050,T6_ReductionFactor!$G$10:$H$2922,2,FALSE)</f>
        <v>1</v>
      </c>
      <c r="K4050" s="75">
        <f t="shared" si="254"/>
        <v>8.2780052450690195E-4</v>
      </c>
      <c r="L4050" s="290"/>
      <c r="Q4050" s="288"/>
      <c r="R4050" s="291"/>
    </row>
    <row r="4051" spans="1:18" s="287" customFormat="1" ht="16.149999999999999" customHeight="1" x14ac:dyDescent="0.25">
      <c r="A4051" s="9" t="s">
        <v>192</v>
      </c>
      <c r="B4051" s="7">
        <v>2019</v>
      </c>
      <c r="C4051" s="296" t="s">
        <v>59</v>
      </c>
      <c r="D4051" s="307">
        <v>1991</v>
      </c>
      <c r="E4051" s="307" t="s">
        <v>194</v>
      </c>
      <c r="F4051" s="65">
        <f t="shared" si="255"/>
        <v>28</v>
      </c>
      <c r="G4051" s="66" t="str">
        <f t="shared" si="256"/>
        <v>Pre1997</v>
      </c>
      <c r="H4051" s="67" t="str">
        <f t="shared" si="253"/>
        <v>2019-T6 SBUS-28</v>
      </c>
      <c r="I4051" s="302">
        <v>1.9346891949774E-3</v>
      </c>
      <c r="J4051" s="305">
        <f>VLOOKUP(H4051,T6_ReductionFactor!$G$10:$H$2922,2,FALSE)</f>
        <v>1</v>
      </c>
      <c r="K4051" s="75">
        <f t="shared" si="254"/>
        <v>1.9346891949774E-3</v>
      </c>
      <c r="L4051" s="290"/>
      <c r="Q4051" s="288"/>
      <c r="R4051" s="291"/>
    </row>
    <row r="4052" spans="1:18" s="287" customFormat="1" ht="16.149999999999999" customHeight="1" x14ac:dyDescent="0.25">
      <c r="A4052" s="9" t="s">
        <v>192</v>
      </c>
      <c r="B4052" s="7">
        <v>2019</v>
      </c>
      <c r="C4052" s="296" t="s">
        <v>59</v>
      </c>
      <c r="D4052" s="307">
        <v>1990</v>
      </c>
      <c r="E4052" s="307" t="s">
        <v>194</v>
      </c>
      <c r="F4052" s="65">
        <f t="shared" si="255"/>
        <v>29</v>
      </c>
      <c r="G4052" s="66" t="str">
        <f t="shared" si="256"/>
        <v>Pre1997</v>
      </c>
      <c r="H4052" s="67" t="str">
        <f t="shared" si="253"/>
        <v>2019-T6 SBUS-29</v>
      </c>
      <c r="I4052" s="302">
        <v>4.5027192428339904E-3</v>
      </c>
      <c r="J4052" s="305">
        <f>VLOOKUP(H4052,T6_ReductionFactor!$G$10:$H$2922,2,FALSE)</f>
        <v>1</v>
      </c>
      <c r="K4052" s="75">
        <f t="shared" si="254"/>
        <v>4.5027192428339904E-3</v>
      </c>
      <c r="L4052" s="290"/>
      <c r="Q4052" s="288"/>
      <c r="R4052" s="291"/>
    </row>
    <row r="4053" spans="1:18" s="287" customFormat="1" ht="16.149999999999999" customHeight="1" x14ac:dyDescent="0.25">
      <c r="A4053" s="9" t="s">
        <v>192</v>
      </c>
      <c r="B4053" s="7">
        <v>2019</v>
      </c>
      <c r="C4053" s="296" t="s">
        <v>59</v>
      </c>
      <c r="D4053" s="307">
        <v>1989</v>
      </c>
      <c r="E4053" s="307" t="s">
        <v>194</v>
      </c>
      <c r="F4053" s="65">
        <f t="shared" si="255"/>
        <v>30</v>
      </c>
      <c r="G4053" s="66" t="str">
        <f t="shared" si="256"/>
        <v>Pre1997</v>
      </c>
      <c r="H4053" s="67" t="str">
        <f t="shared" si="253"/>
        <v>2019-T6 SBUS-30</v>
      </c>
      <c r="I4053" s="302">
        <v>1.5242693841306899E-3</v>
      </c>
      <c r="J4053" s="305">
        <f>VLOOKUP(H4053,T6_ReductionFactor!$G$10:$H$2922,2,FALSE)</f>
        <v>1</v>
      </c>
      <c r="K4053" s="75">
        <f t="shared" si="254"/>
        <v>1.5242693841306899E-3</v>
      </c>
      <c r="L4053" s="290"/>
      <c r="Q4053" s="288"/>
      <c r="R4053" s="291"/>
    </row>
    <row r="4054" spans="1:18" s="287" customFormat="1" ht="16.149999999999999" customHeight="1" x14ac:dyDescent="0.25">
      <c r="A4054" s="9" t="s">
        <v>192</v>
      </c>
      <c r="B4054" s="7">
        <v>2019</v>
      </c>
      <c r="C4054" s="296" t="s">
        <v>59</v>
      </c>
      <c r="D4054" s="307">
        <v>1988</v>
      </c>
      <c r="E4054" s="307" t="s">
        <v>194</v>
      </c>
      <c r="F4054" s="65">
        <f t="shared" si="255"/>
        <v>31</v>
      </c>
      <c r="G4054" s="66" t="str">
        <f t="shared" si="256"/>
        <v>Pre1997</v>
      </c>
      <c r="H4054" s="67" t="str">
        <f t="shared" si="253"/>
        <v>2019-T6 SBUS-31</v>
      </c>
      <c r="I4054" s="302">
        <v>1.2057054914673001E-3</v>
      </c>
      <c r="J4054" s="305">
        <f>VLOOKUP(H4054,T6_ReductionFactor!$G$10:$H$2922,2,FALSE)</f>
        <v>1</v>
      </c>
      <c r="K4054" s="75">
        <f t="shared" si="254"/>
        <v>1.2057054914673001E-3</v>
      </c>
      <c r="L4054" s="290"/>
      <c r="Q4054" s="288"/>
      <c r="R4054" s="291"/>
    </row>
    <row r="4055" spans="1:18" s="287" customFormat="1" ht="16.149999999999999" customHeight="1" x14ac:dyDescent="0.25">
      <c r="A4055" s="9" t="s">
        <v>192</v>
      </c>
      <c r="B4055" s="7">
        <v>2019</v>
      </c>
      <c r="C4055" s="296" t="s">
        <v>59</v>
      </c>
      <c r="D4055" s="307">
        <v>1987</v>
      </c>
      <c r="E4055" s="307" t="s">
        <v>194</v>
      </c>
      <c r="F4055" s="65">
        <f t="shared" si="255"/>
        <v>32</v>
      </c>
      <c r="G4055" s="66" t="str">
        <f t="shared" si="256"/>
        <v>Pre1997</v>
      </c>
      <c r="H4055" s="67" t="str">
        <f t="shared" si="253"/>
        <v>2019-T6 SBUS-32</v>
      </c>
      <c r="I4055" s="302">
        <v>8.21557436299719E-4</v>
      </c>
      <c r="J4055" s="305">
        <f>VLOOKUP(H4055,T6_ReductionFactor!$G$10:$H$2922,2,FALSE)</f>
        <v>1</v>
      </c>
      <c r="K4055" s="75">
        <f t="shared" si="254"/>
        <v>8.21557436299719E-4</v>
      </c>
      <c r="L4055" s="290"/>
      <c r="Q4055" s="288"/>
      <c r="R4055" s="291"/>
    </row>
    <row r="4056" spans="1:18" s="287" customFormat="1" ht="16.149999999999999" customHeight="1" x14ac:dyDescent="0.25">
      <c r="A4056" s="9" t="s">
        <v>192</v>
      </c>
      <c r="B4056" s="7">
        <v>2019</v>
      </c>
      <c r="C4056" s="296" t="s">
        <v>59</v>
      </c>
      <c r="D4056" s="307">
        <v>1986</v>
      </c>
      <c r="E4056" s="307" t="s">
        <v>194</v>
      </c>
      <c r="F4056" s="65">
        <f t="shared" si="255"/>
        <v>33</v>
      </c>
      <c r="G4056" s="66" t="str">
        <f t="shared" si="256"/>
        <v>Pre1997</v>
      </c>
      <c r="H4056" s="67" t="str">
        <f t="shared" si="253"/>
        <v>2019-T6 SBUS-33</v>
      </c>
      <c r="I4056" s="302">
        <v>7.0884501687190204E-4</v>
      </c>
      <c r="J4056" s="305">
        <f>VLOOKUP(H4056,T6_ReductionFactor!$G$10:$H$2922,2,FALSE)</f>
        <v>1</v>
      </c>
      <c r="K4056" s="75">
        <f t="shared" si="254"/>
        <v>7.0884501687190204E-4</v>
      </c>
      <c r="L4056" s="290"/>
      <c r="Q4056" s="288"/>
      <c r="R4056" s="291"/>
    </row>
    <row r="4057" spans="1:18" s="287" customFormat="1" ht="16.149999999999999" customHeight="1" x14ac:dyDescent="0.25">
      <c r="A4057" s="9" t="s">
        <v>192</v>
      </c>
      <c r="B4057" s="7">
        <v>2019</v>
      </c>
      <c r="C4057" s="296" t="s">
        <v>59</v>
      </c>
      <c r="D4057" s="307">
        <v>1985</v>
      </c>
      <c r="E4057" s="307" t="s">
        <v>194</v>
      </c>
      <c r="F4057" s="65">
        <f t="shared" si="255"/>
        <v>34</v>
      </c>
      <c r="G4057" s="66" t="str">
        <f t="shared" si="256"/>
        <v>Pre1997</v>
      </c>
      <c r="H4057" s="67" t="str">
        <f t="shared" si="253"/>
        <v>2019-T6 SBUS-34</v>
      </c>
      <c r="I4057" s="302">
        <v>1.05350962347944E-4</v>
      </c>
      <c r="J4057" s="305">
        <f>VLOOKUP(H4057,T6_ReductionFactor!$G$10:$H$2922,2,FALSE)</f>
        <v>1</v>
      </c>
      <c r="K4057" s="75">
        <f t="shared" si="254"/>
        <v>1.05350962347944E-4</v>
      </c>
      <c r="L4057" s="290"/>
      <c r="Q4057" s="288"/>
      <c r="R4057" s="291"/>
    </row>
    <row r="4058" spans="1:18" s="287" customFormat="1" ht="16.149999999999999" customHeight="1" x14ac:dyDescent="0.25">
      <c r="A4058" s="9" t="s">
        <v>192</v>
      </c>
      <c r="B4058" s="7">
        <v>2019</v>
      </c>
      <c r="C4058" s="296" t="s">
        <v>59</v>
      </c>
      <c r="D4058" s="307">
        <v>1984</v>
      </c>
      <c r="E4058" s="307" t="s">
        <v>194</v>
      </c>
      <c r="F4058" s="65">
        <f t="shared" si="255"/>
        <v>35</v>
      </c>
      <c r="G4058" s="66" t="str">
        <f t="shared" si="256"/>
        <v>Pre1997</v>
      </c>
      <c r="H4058" s="67" t="str">
        <f t="shared" si="253"/>
        <v>2019-T6 SBUS-35</v>
      </c>
      <c r="I4058" s="302">
        <v>2.2436181336402501E-5</v>
      </c>
      <c r="J4058" s="305">
        <f>VLOOKUP(H4058,T6_ReductionFactor!$G$10:$H$2922,2,FALSE)</f>
        <v>1</v>
      </c>
      <c r="K4058" s="75">
        <f t="shared" si="254"/>
        <v>2.2436181336402501E-5</v>
      </c>
      <c r="L4058" s="290"/>
      <c r="Q4058" s="288"/>
      <c r="R4058" s="291"/>
    </row>
    <row r="4059" spans="1:18" s="287" customFormat="1" ht="16.149999999999999" customHeight="1" x14ac:dyDescent="0.25">
      <c r="A4059" s="9" t="s">
        <v>192</v>
      </c>
      <c r="B4059" s="7">
        <v>2019</v>
      </c>
      <c r="C4059" s="296" t="s">
        <v>59</v>
      </c>
      <c r="D4059" s="307">
        <v>1983</v>
      </c>
      <c r="E4059" s="307" t="s">
        <v>194</v>
      </c>
      <c r="F4059" s="65">
        <f t="shared" si="255"/>
        <v>36</v>
      </c>
      <c r="G4059" s="66" t="str">
        <f t="shared" si="256"/>
        <v>Pre1997</v>
      </c>
      <c r="H4059" s="67" t="str">
        <f t="shared" si="253"/>
        <v>2019-T6 SBUS-36</v>
      </c>
      <c r="I4059" s="302">
        <v>8.6997923047411201E-6</v>
      </c>
      <c r="J4059" s="305">
        <f>VLOOKUP(H4059,T6_ReductionFactor!$G$10:$H$2922,2,FALSE)</f>
        <v>1</v>
      </c>
      <c r="K4059" s="75">
        <f t="shared" si="254"/>
        <v>8.6997923047411201E-6</v>
      </c>
      <c r="L4059" s="290"/>
      <c r="Q4059" s="288"/>
      <c r="R4059" s="291"/>
    </row>
    <row r="4060" spans="1:18" s="287" customFormat="1" ht="16.149999999999999" customHeight="1" x14ac:dyDescent="0.25">
      <c r="A4060" s="9" t="s">
        <v>192</v>
      </c>
      <c r="B4060" s="7">
        <v>2019</v>
      </c>
      <c r="C4060" s="296" t="s">
        <v>59</v>
      </c>
      <c r="D4060" s="307">
        <v>1982</v>
      </c>
      <c r="E4060" s="307" t="s">
        <v>194</v>
      </c>
      <c r="F4060" s="65">
        <f t="shared" si="255"/>
        <v>37</v>
      </c>
      <c r="G4060" s="66" t="str">
        <f t="shared" si="256"/>
        <v>Pre1997</v>
      </c>
      <c r="H4060" s="67" t="str">
        <f t="shared" si="253"/>
        <v>2019-T6 SBUS-37</v>
      </c>
      <c r="I4060" s="302">
        <v>7.8067562482432298E-6</v>
      </c>
      <c r="J4060" s="305">
        <f>VLOOKUP(H4060,T6_ReductionFactor!$G$10:$H$2922,2,FALSE)</f>
        <v>1</v>
      </c>
      <c r="K4060" s="75">
        <f t="shared" si="254"/>
        <v>7.8067562482432298E-6</v>
      </c>
      <c r="L4060" s="290"/>
      <c r="Q4060" s="288"/>
      <c r="R4060" s="291"/>
    </row>
    <row r="4061" spans="1:18" s="287" customFormat="1" ht="16.149999999999999" customHeight="1" x14ac:dyDescent="0.25">
      <c r="A4061" s="9" t="s">
        <v>192</v>
      </c>
      <c r="B4061" s="7">
        <v>2019</v>
      </c>
      <c r="C4061" s="296" t="s">
        <v>59</v>
      </c>
      <c r="D4061" s="307">
        <v>1981</v>
      </c>
      <c r="E4061" s="307" t="s">
        <v>194</v>
      </c>
      <c r="F4061" s="65">
        <f t="shared" si="255"/>
        <v>38</v>
      </c>
      <c r="G4061" s="66" t="str">
        <f t="shared" si="256"/>
        <v>Pre1997</v>
      </c>
      <c r="H4061" s="67" t="str">
        <f t="shared" si="253"/>
        <v>2019-T6 SBUS-38</v>
      </c>
      <c r="I4061" s="302">
        <v>5.5175414306910601E-6</v>
      </c>
      <c r="J4061" s="305">
        <f>VLOOKUP(H4061,T6_ReductionFactor!$G$10:$H$2922,2,FALSE)</f>
        <v>1</v>
      </c>
      <c r="K4061" s="75">
        <f t="shared" si="254"/>
        <v>5.5175414306910601E-6</v>
      </c>
      <c r="L4061" s="290"/>
      <c r="Q4061" s="288"/>
      <c r="R4061" s="291"/>
    </row>
    <row r="4062" spans="1:18" s="287" customFormat="1" ht="16.149999999999999" customHeight="1" x14ac:dyDescent="0.25">
      <c r="A4062" s="9" t="s">
        <v>192</v>
      </c>
      <c r="B4062" s="7">
        <v>2019</v>
      </c>
      <c r="C4062" s="296" t="s">
        <v>59</v>
      </c>
      <c r="D4062" s="307">
        <v>1978</v>
      </c>
      <c r="E4062" s="307" t="s">
        <v>194</v>
      </c>
      <c r="F4062" s="65">
        <f t="shared" si="255"/>
        <v>41</v>
      </c>
      <c r="G4062" s="66" t="str">
        <f t="shared" si="256"/>
        <v>Pre1997</v>
      </c>
      <c r="H4062" s="67" t="str">
        <f t="shared" si="253"/>
        <v>2019-T6 SBUS-41</v>
      </c>
      <c r="I4062" s="302">
        <v>2.87210044774405E-7</v>
      </c>
      <c r="J4062" s="305">
        <f>VLOOKUP(H4062,T6_ReductionFactor!$G$10:$H$2922,2,FALSE)</f>
        <v>1</v>
      </c>
      <c r="K4062" s="75">
        <f t="shared" si="254"/>
        <v>2.87210044774405E-7</v>
      </c>
      <c r="L4062" s="290"/>
      <c r="Q4062" s="288"/>
      <c r="R4062" s="291"/>
    </row>
    <row r="4063" spans="1:18" s="287" customFormat="1" ht="16.149999999999999" customHeight="1" x14ac:dyDescent="0.25">
      <c r="A4063" s="9" t="s">
        <v>192</v>
      </c>
      <c r="B4063" s="7">
        <v>2019</v>
      </c>
      <c r="C4063" s="296" t="s">
        <v>71</v>
      </c>
      <c r="D4063" s="307">
        <v>2020</v>
      </c>
      <c r="E4063" s="307" t="s">
        <v>194</v>
      </c>
      <c r="F4063" s="65">
        <f t="shared" si="255"/>
        <v>-1</v>
      </c>
      <c r="G4063" s="66" t="str">
        <f t="shared" si="256"/>
        <v>2013+</v>
      </c>
      <c r="H4063" s="67" t="str">
        <f t="shared" si="253"/>
        <v>2019-T6 Utility--1</v>
      </c>
      <c r="I4063" s="302">
        <v>7.2861816752120705E-7</v>
      </c>
      <c r="J4063" s="305">
        <f>VLOOKUP(H4063,T6_ReductionFactor!$G$10:$H$2922,2,FALSE)</f>
        <v>1</v>
      </c>
      <c r="K4063" s="75">
        <f t="shared" si="254"/>
        <v>7.2861816752120705E-7</v>
      </c>
      <c r="L4063" s="290"/>
      <c r="Q4063" s="288"/>
      <c r="R4063" s="291"/>
    </row>
    <row r="4064" spans="1:18" s="287" customFormat="1" ht="16.149999999999999" customHeight="1" x14ac:dyDescent="0.25">
      <c r="A4064" s="9" t="s">
        <v>192</v>
      </c>
      <c r="B4064" s="7">
        <v>2019</v>
      </c>
      <c r="C4064" s="296" t="s">
        <v>71</v>
      </c>
      <c r="D4064" s="307">
        <v>2019</v>
      </c>
      <c r="E4064" s="307" t="s">
        <v>194</v>
      </c>
      <c r="F4064" s="65">
        <f t="shared" si="255"/>
        <v>0</v>
      </c>
      <c r="G4064" s="66" t="str">
        <f t="shared" si="256"/>
        <v>2013+</v>
      </c>
      <c r="H4064" s="67" t="str">
        <f t="shared" si="253"/>
        <v>2019-T6 Utility-0</v>
      </c>
      <c r="I4064" s="302">
        <v>2.07115673486292E-5</v>
      </c>
      <c r="J4064" s="305">
        <f>VLOOKUP(H4064,T6_ReductionFactor!$G$10:$H$2922,2,FALSE)</f>
        <v>0.98830110914682712</v>
      </c>
      <c r="K4064" s="75">
        <f t="shared" si="254"/>
        <v>2.0469264982819446E-5</v>
      </c>
      <c r="L4064" s="290"/>
      <c r="Q4064" s="288"/>
      <c r="R4064" s="291"/>
    </row>
    <row r="4065" spans="1:18" s="287" customFormat="1" ht="16.149999999999999" customHeight="1" x14ac:dyDescent="0.25">
      <c r="A4065" s="9" t="s">
        <v>192</v>
      </c>
      <c r="B4065" s="7">
        <v>2019</v>
      </c>
      <c r="C4065" s="296" t="s">
        <v>71</v>
      </c>
      <c r="D4065" s="307">
        <v>2018</v>
      </c>
      <c r="E4065" s="307" t="s">
        <v>194</v>
      </c>
      <c r="F4065" s="65">
        <f t="shared" si="255"/>
        <v>1</v>
      </c>
      <c r="G4065" s="66" t="str">
        <f t="shared" si="256"/>
        <v>2013+</v>
      </c>
      <c r="H4065" s="67" t="str">
        <f t="shared" si="253"/>
        <v>2019-T6 Utility-1</v>
      </c>
      <c r="I4065" s="302">
        <v>2.26243600102941E-5</v>
      </c>
      <c r="J4065" s="305">
        <f>VLOOKUP(H4065,T6_ReductionFactor!$G$10:$H$2922,2,FALSE)</f>
        <v>0.97790384658787066</v>
      </c>
      <c r="K4065" s="75">
        <f t="shared" si="254"/>
        <v>2.2124448680655398E-5</v>
      </c>
      <c r="L4065" s="290"/>
      <c r="Q4065" s="288"/>
      <c r="R4065" s="291"/>
    </row>
    <row r="4066" spans="1:18" s="287" customFormat="1" ht="16.149999999999999" customHeight="1" x14ac:dyDescent="0.25">
      <c r="A4066" s="9" t="s">
        <v>192</v>
      </c>
      <c r="B4066" s="7">
        <v>2019</v>
      </c>
      <c r="C4066" s="296" t="s">
        <v>71</v>
      </c>
      <c r="D4066" s="307">
        <v>2017</v>
      </c>
      <c r="E4066" s="307" t="s">
        <v>194</v>
      </c>
      <c r="F4066" s="65">
        <f t="shared" si="255"/>
        <v>2</v>
      </c>
      <c r="G4066" s="66" t="str">
        <f t="shared" si="256"/>
        <v>2013+</v>
      </c>
      <c r="H4066" s="67" t="str">
        <f t="shared" si="253"/>
        <v>2019-T6 Utility-2</v>
      </c>
      <c r="I4066" s="302">
        <v>2.3597029896628499E-5</v>
      </c>
      <c r="J4066" s="305">
        <f>VLOOKUP(H4066,T6_ReductionFactor!$G$10:$H$2922,2,FALSE)</f>
        <v>0.96860515239775735</v>
      </c>
      <c r="K4066" s="75">
        <f t="shared" si="254"/>
        <v>2.2856204739158284E-5</v>
      </c>
      <c r="L4066" s="290"/>
      <c r="Q4066" s="288"/>
      <c r="R4066" s="291"/>
    </row>
    <row r="4067" spans="1:18" s="287" customFormat="1" ht="16.149999999999999" customHeight="1" x14ac:dyDescent="0.25">
      <c r="A4067" s="9" t="s">
        <v>192</v>
      </c>
      <c r="B4067" s="7">
        <v>2019</v>
      </c>
      <c r="C4067" s="296" t="s">
        <v>71</v>
      </c>
      <c r="D4067" s="307">
        <v>2016</v>
      </c>
      <c r="E4067" s="307" t="s">
        <v>194</v>
      </c>
      <c r="F4067" s="65">
        <f t="shared" si="255"/>
        <v>3</v>
      </c>
      <c r="G4067" s="66" t="str">
        <f t="shared" si="256"/>
        <v>2013+</v>
      </c>
      <c r="H4067" s="67" t="str">
        <f t="shared" si="253"/>
        <v>2019-T6 Utility-3</v>
      </c>
      <c r="I4067" s="302">
        <v>2.38742636463183E-5</v>
      </c>
      <c r="J4067" s="305">
        <f>VLOOKUP(H4067,T6_ReductionFactor!$G$10:$H$2922,2,FALSE)</f>
        <v>0.96024452471623511</v>
      </c>
      <c r="K4067" s="75">
        <f t="shared" si="254"/>
        <v>2.2925130948009006E-5</v>
      </c>
      <c r="L4067" s="290"/>
      <c r="Q4067" s="288"/>
      <c r="R4067" s="291"/>
    </row>
    <row r="4068" spans="1:18" s="287" customFormat="1" ht="16.149999999999999" customHeight="1" x14ac:dyDescent="0.25">
      <c r="A4068" s="9" t="s">
        <v>192</v>
      </c>
      <c r="B4068" s="7">
        <v>2019</v>
      </c>
      <c r="C4068" s="296" t="s">
        <v>71</v>
      </c>
      <c r="D4068" s="307">
        <v>2015</v>
      </c>
      <c r="E4068" s="307" t="s">
        <v>194</v>
      </c>
      <c r="F4068" s="65">
        <f t="shared" si="255"/>
        <v>4</v>
      </c>
      <c r="G4068" s="66" t="str">
        <f t="shared" si="256"/>
        <v>2013+</v>
      </c>
      <c r="H4068" s="67" t="str">
        <f t="shared" si="253"/>
        <v>2019-T6 Utility-4</v>
      </c>
      <c r="I4068" s="302">
        <v>2.05748294673484E-5</v>
      </c>
      <c r="J4068" s="305">
        <f>VLOOKUP(H4068,T6_ReductionFactor!$G$10:$H$2922,2,FALSE)</f>
        <v>0.95268925365535662</v>
      </c>
      <c r="K4068" s="75">
        <f t="shared" si="254"/>
        <v>1.9601418929334386E-5</v>
      </c>
      <c r="L4068" s="290"/>
      <c r="Q4068" s="288"/>
      <c r="R4068" s="291"/>
    </row>
    <row r="4069" spans="1:18" s="287" customFormat="1" ht="16.149999999999999" customHeight="1" x14ac:dyDescent="0.25">
      <c r="A4069" s="9" t="s">
        <v>192</v>
      </c>
      <c r="B4069" s="7">
        <v>2019</v>
      </c>
      <c r="C4069" s="296" t="s">
        <v>71</v>
      </c>
      <c r="D4069" s="307">
        <v>2014</v>
      </c>
      <c r="E4069" s="307" t="s">
        <v>194</v>
      </c>
      <c r="F4069" s="65">
        <f t="shared" si="255"/>
        <v>5</v>
      </c>
      <c r="G4069" s="66" t="str">
        <f t="shared" si="256"/>
        <v>2013+</v>
      </c>
      <c r="H4069" s="67" t="str">
        <f t="shared" si="253"/>
        <v>2019-T6 Utility-5</v>
      </c>
      <c r="I4069" s="302">
        <v>1.7664358336890998E-5</v>
      </c>
      <c r="J4069" s="305">
        <f>VLOOKUP(H4069,T6_ReductionFactor!$G$10:$H$2922,2,FALSE)</f>
        <v>0.94583259677013387</v>
      </c>
      <c r="K4069" s="75">
        <f t="shared" si="254"/>
        <v>1.6707525916059777E-5</v>
      </c>
      <c r="L4069" s="290"/>
      <c r="Q4069" s="288"/>
      <c r="R4069" s="291"/>
    </row>
    <row r="4070" spans="1:18" s="287" customFormat="1" ht="16.149999999999999" customHeight="1" x14ac:dyDescent="0.25">
      <c r="A4070" s="9" t="s">
        <v>192</v>
      </c>
      <c r="B4070" s="7">
        <v>2019</v>
      </c>
      <c r="C4070" s="296" t="s">
        <v>71</v>
      </c>
      <c r="D4070" s="307">
        <v>2013</v>
      </c>
      <c r="E4070" s="307" t="s">
        <v>194</v>
      </c>
      <c r="F4070" s="65">
        <f t="shared" si="255"/>
        <v>6</v>
      </c>
      <c r="G4070" s="66" t="str">
        <f t="shared" si="256"/>
        <v>2010-12</v>
      </c>
      <c r="H4070" s="67" t="str">
        <f t="shared" si="253"/>
        <v>2019-T6 Utility-6</v>
      </c>
      <c r="I4070" s="302">
        <v>3.0051923010032999E-5</v>
      </c>
      <c r="J4070" s="305">
        <f>VLOOKUP(H4070,T6_ReductionFactor!$G$10:$H$2922,2,FALSE)</f>
        <v>0.92022121591448591</v>
      </c>
      <c r="K4070" s="75">
        <f t="shared" si="254"/>
        <v>2.7654417132861082E-5</v>
      </c>
      <c r="L4070" s="290"/>
      <c r="Q4070" s="288"/>
      <c r="R4070" s="291"/>
    </row>
    <row r="4071" spans="1:18" s="287" customFormat="1" ht="16.149999999999999" customHeight="1" x14ac:dyDescent="0.25">
      <c r="A4071" s="9" t="s">
        <v>192</v>
      </c>
      <c r="B4071" s="7">
        <v>2019</v>
      </c>
      <c r="C4071" s="296" t="s">
        <v>71</v>
      </c>
      <c r="D4071" s="307">
        <v>2012</v>
      </c>
      <c r="E4071" s="307" t="s">
        <v>194</v>
      </c>
      <c r="F4071" s="65">
        <f t="shared" si="255"/>
        <v>7</v>
      </c>
      <c r="G4071" s="66" t="str">
        <f t="shared" si="256"/>
        <v>2010-12</v>
      </c>
      <c r="H4071" s="67" t="str">
        <f t="shared" si="253"/>
        <v>2019-T6 Utility-7</v>
      </c>
      <c r="I4071" s="302">
        <v>2.0493252063861301E-5</v>
      </c>
      <c r="J4071" s="305">
        <f>VLOOKUP(H4071,T6_ReductionFactor!$G$10:$H$2922,2,FALSE)</f>
        <v>0.9136936140891927</v>
      </c>
      <c r="K4071" s="75">
        <f t="shared" si="254"/>
        <v>1.872455354267024E-5</v>
      </c>
      <c r="L4071" s="290"/>
      <c r="Q4071" s="288"/>
      <c r="R4071" s="291"/>
    </row>
    <row r="4072" spans="1:18" s="287" customFormat="1" ht="16.149999999999999" customHeight="1" x14ac:dyDescent="0.25">
      <c r="A4072" s="9" t="s">
        <v>192</v>
      </c>
      <c r="B4072" s="7">
        <v>2019</v>
      </c>
      <c r="C4072" s="296" t="s">
        <v>71</v>
      </c>
      <c r="D4072" s="307">
        <v>2011</v>
      </c>
      <c r="E4072" s="307" t="s">
        <v>194</v>
      </c>
      <c r="F4072" s="65">
        <f t="shared" si="255"/>
        <v>8</v>
      </c>
      <c r="G4072" s="66" t="str">
        <f t="shared" si="256"/>
        <v>2010-12</v>
      </c>
      <c r="H4072" s="67" t="str">
        <f t="shared" si="253"/>
        <v>2019-T6 Utility-8</v>
      </c>
      <c r="I4072" s="302">
        <v>6.5644307589291802E-5</v>
      </c>
      <c r="J4072" s="305">
        <f>VLOOKUP(H4072,T6_ReductionFactor!$G$10:$H$2922,2,FALSE)</f>
        <v>0.90783721209522339</v>
      </c>
      <c r="K4072" s="75">
        <f t="shared" si="254"/>
        <v>5.9594345191783983E-5</v>
      </c>
      <c r="L4072" s="290"/>
      <c r="Q4072" s="288"/>
      <c r="R4072" s="291"/>
    </row>
    <row r="4073" spans="1:18" s="287" customFormat="1" ht="16.149999999999999" customHeight="1" x14ac:dyDescent="0.25">
      <c r="A4073" s="9" t="s">
        <v>192</v>
      </c>
      <c r="B4073" s="7">
        <v>2019</v>
      </c>
      <c r="C4073" s="296" t="s">
        <v>71</v>
      </c>
      <c r="D4073" s="307">
        <v>2010</v>
      </c>
      <c r="E4073" s="307" t="s">
        <v>194</v>
      </c>
      <c r="F4073" s="65">
        <f t="shared" si="255"/>
        <v>9</v>
      </c>
      <c r="G4073" s="66" t="str">
        <f t="shared" si="256"/>
        <v>2007-09</v>
      </c>
      <c r="H4073" s="67" t="str">
        <f t="shared" si="253"/>
        <v>2019-T6 Utility-9</v>
      </c>
      <c r="I4073" s="302">
        <v>2.24292365256088E-5</v>
      </c>
      <c r="J4073" s="305">
        <f>VLOOKUP(H4073,T6_ReductionFactor!$G$10:$H$2922,2,FALSE)</f>
        <v>0.92970698311495104</v>
      </c>
      <c r="K4073" s="75">
        <f t="shared" si="254"/>
        <v>2.0852617823795422E-5</v>
      </c>
      <c r="L4073" s="290"/>
      <c r="Q4073" s="288"/>
      <c r="R4073" s="291"/>
    </row>
    <row r="4074" spans="1:18" s="287" customFormat="1" ht="16.149999999999999" customHeight="1" x14ac:dyDescent="0.25">
      <c r="A4074" s="9" t="s">
        <v>192</v>
      </c>
      <c r="B4074" s="7">
        <v>2019</v>
      </c>
      <c r="C4074" s="296" t="s">
        <v>71</v>
      </c>
      <c r="D4074" s="307">
        <v>2009</v>
      </c>
      <c r="E4074" s="307" t="s">
        <v>194</v>
      </c>
      <c r="F4074" s="65">
        <f t="shared" si="255"/>
        <v>10</v>
      </c>
      <c r="G4074" s="66" t="str">
        <f t="shared" si="256"/>
        <v>2007-09</v>
      </c>
      <c r="H4074" s="67" t="str">
        <f t="shared" si="253"/>
        <v>2019-T6 Utility-10</v>
      </c>
      <c r="I4074" s="302">
        <v>3.0271776168245698E-5</v>
      </c>
      <c r="J4074" s="305">
        <f>VLOOKUP(H4074,T6_ReductionFactor!$G$10:$H$2922,2,FALSE)</f>
        <v>0.92514486573951549</v>
      </c>
      <c r="K4074" s="75">
        <f t="shared" si="254"/>
        <v>2.800577829886833E-5</v>
      </c>
      <c r="L4074" s="290"/>
      <c r="Q4074" s="288"/>
      <c r="R4074" s="291"/>
    </row>
    <row r="4075" spans="1:18" s="287" customFormat="1" ht="16.149999999999999" customHeight="1" x14ac:dyDescent="0.25">
      <c r="A4075" s="9" t="s">
        <v>192</v>
      </c>
      <c r="B4075" s="7">
        <v>2019</v>
      </c>
      <c r="C4075" s="296" t="s">
        <v>71</v>
      </c>
      <c r="D4075" s="307">
        <v>2008</v>
      </c>
      <c r="E4075" s="307" t="s">
        <v>194</v>
      </c>
      <c r="F4075" s="65">
        <f t="shared" si="255"/>
        <v>11</v>
      </c>
      <c r="G4075" s="66" t="str">
        <f t="shared" si="256"/>
        <v>2007-09</v>
      </c>
      <c r="H4075" s="67" t="str">
        <f t="shared" si="253"/>
        <v>2019-T6 Utility-11</v>
      </c>
      <c r="I4075" s="302">
        <v>1.00904382547436E-4</v>
      </c>
      <c r="J4075" s="305">
        <f>VLOOKUP(H4075,T6_ReductionFactor!$G$10:$H$2922,2,FALSE)</f>
        <v>0.92087482295334133</v>
      </c>
      <c r="K4075" s="75">
        <f t="shared" si="254"/>
        <v>9.2920305413586346E-5</v>
      </c>
      <c r="L4075" s="290"/>
      <c r="Q4075" s="288"/>
      <c r="R4075" s="291"/>
    </row>
    <row r="4076" spans="1:18" s="287" customFormat="1" ht="16.149999999999999" customHeight="1" x14ac:dyDescent="0.25">
      <c r="A4076" s="9" t="s">
        <v>192</v>
      </c>
      <c r="B4076" s="7">
        <v>2019</v>
      </c>
      <c r="C4076" s="296" t="s">
        <v>71</v>
      </c>
      <c r="D4076" s="307">
        <v>2007</v>
      </c>
      <c r="E4076" s="307" t="s">
        <v>194</v>
      </c>
      <c r="F4076" s="65">
        <f t="shared" si="255"/>
        <v>12</v>
      </c>
      <c r="G4076" s="66" t="str">
        <f t="shared" si="256"/>
        <v>1997-06</v>
      </c>
      <c r="H4076" s="67" t="str">
        <f t="shared" si="253"/>
        <v>2019-T6 Utility-12</v>
      </c>
      <c r="I4076" s="302">
        <v>6.0183221315830398E-5</v>
      </c>
      <c r="J4076" s="305">
        <f>VLOOKUP(H4076,T6_ReductionFactor!$G$10:$H$2922,2,FALSE)</f>
        <v>0.95485567153626816</v>
      </c>
      <c r="K4076" s="75">
        <f t="shared" si="254"/>
        <v>5.7466290204743085E-5</v>
      </c>
      <c r="L4076" s="290"/>
      <c r="Q4076" s="288"/>
      <c r="R4076" s="291"/>
    </row>
    <row r="4077" spans="1:18" s="287" customFormat="1" ht="16.149999999999999" customHeight="1" x14ac:dyDescent="0.25">
      <c r="A4077" s="9" t="s">
        <v>192</v>
      </c>
      <c r="B4077" s="7">
        <v>2019</v>
      </c>
      <c r="C4077" s="296" t="s">
        <v>71</v>
      </c>
      <c r="D4077" s="307">
        <v>2006</v>
      </c>
      <c r="E4077" s="307" t="s">
        <v>194</v>
      </c>
      <c r="F4077" s="65">
        <f t="shared" si="255"/>
        <v>13</v>
      </c>
      <c r="G4077" s="66" t="str">
        <f t="shared" si="256"/>
        <v>1997-06</v>
      </c>
      <c r="H4077" s="67" t="str">
        <f t="shared" si="253"/>
        <v>2019-T6 Utility-13</v>
      </c>
      <c r="I4077" s="302">
        <v>2.5333884300523899E-5</v>
      </c>
      <c r="J4077" s="305">
        <f>VLOOKUP(H4077,T6_ReductionFactor!$G$10:$H$2922,2,FALSE)</f>
        <v>0.95260995235941992</v>
      </c>
      <c r="K4077" s="75">
        <f t="shared" si="254"/>
        <v>2.4133310316601128E-5</v>
      </c>
      <c r="L4077" s="290"/>
      <c r="Q4077" s="288"/>
      <c r="R4077" s="291"/>
    </row>
    <row r="4078" spans="1:18" s="287" customFormat="1" ht="16.149999999999999" customHeight="1" x14ac:dyDescent="0.25">
      <c r="A4078" s="9" t="s">
        <v>192</v>
      </c>
      <c r="B4078" s="7">
        <v>2019</v>
      </c>
      <c r="C4078" s="296" t="s">
        <v>71</v>
      </c>
      <c r="D4078" s="307">
        <v>2005</v>
      </c>
      <c r="E4078" s="307" t="s">
        <v>194</v>
      </c>
      <c r="F4078" s="65">
        <f t="shared" si="255"/>
        <v>14</v>
      </c>
      <c r="G4078" s="66" t="str">
        <f t="shared" si="256"/>
        <v>1997-06</v>
      </c>
      <c r="H4078" s="67" t="str">
        <f t="shared" si="253"/>
        <v>2019-T6 Utility-14</v>
      </c>
      <c r="I4078" s="302">
        <v>5.3987817049966702E-5</v>
      </c>
      <c r="J4078" s="305">
        <f>VLOOKUP(H4078,T6_ReductionFactor!$G$10:$H$2922,2,FALSE)</f>
        <v>0.95048119796423092</v>
      </c>
      <c r="K4078" s="75">
        <f t="shared" si="254"/>
        <v>5.1314405025126085E-5</v>
      </c>
      <c r="L4078" s="290"/>
      <c r="Q4078" s="288"/>
      <c r="R4078" s="291"/>
    </row>
    <row r="4079" spans="1:18" s="287" customFormat="1" ht="16.149999999999999" customHeight="1" x14ac:dyDescent="0.25">
      <c r="A4079" s="9" t="s">
        <v>192</v>
      </c>
      <c r="B4079" s="7">
        <v>2019</v>
      </c>
      <c r="C4079" s="296" t="s">
        <v>71</v>
      </c>
      <c r="D4079" s="307">
        <v>2004</v>
      </c>
      <c r="E4079" s="307" t="s">
        <v>194</v>
      </c>
      <c r="F4079" s="65">
        <f t="shared" si="255"/>
        <v>15</v>
      </c>
      <c r="G4079" s="66" t="str">
        <f t="shared" si="256"/>
        <v>1997-06</v>
      </c>
      <c r="H4079" s="67" t="str">
        <f t="shared" si="253"/>
        <v>2019-T6 Utility-15</v>
      </c>
      <c r="I4079" s="302">
        <v>4.1749985284486699E-5</v>
      </c>
      <c r="J4079" s="305">
        <f>VLOOKUP(H4079,T6_ReductionFactor!$G$10:$H$2922,2,FALSE)</f>
        <v>0.94846234980230792</v>
      </c>
      <c r="K4079" s="75">
        <f t="shared" si="254"/>
        <v>3.9598289147136033E-5</v>
      </c>
      <c r="L4079" s="290"/>
      <c r="Q4079" s="288"/>
      <c r="R4079" s="291"/>
    </row>
    <row r="4080" spans="1:18" s="287" customFormat="1" ht="16.149999999999999" customHeight="1" x14ac:dyDescent="0.25">
      <c r="A4080" s="9" t="s">
        <v>192</v>
      </c>
      <c r="B4080" s="7">
        <v>2019</v>
      </c>
      <c r="C4080" s="296" t="s">
        <v>71</v>
      </c>
      <c r="D4080" s="307">
        <v>2003</v>
      </c>
      <c r="E4080" s="307" t="s">
        <v>194</v>
      </c>
      <c r="F4080" s="65">
        <f t="shared" si="255"/>
        <v>16</v>
      </c>
      <c r="G4080" s="66" t="str">
        <f t="shared" si="256"/>
        <v>1997-06</v>
      </c>
      <c r="H4080" s="67" t="str">
        <f t="shared" si="253"/>
        <v>2019-T6 Utility-16</v>
      </c>
      <c r="I4080" s="302">
        <v>4.5412284832828803E-5</v>
      </c>
      <c r="J4080" s="305">
        <f>VLOOKUP(H4080,T6_ReductionFactor!$G$10:$H$2922,2,FALSE)</f>
        <v>0.96739334571550406</v>
      </c>
      <c r="K4080" s="75">
        <f t="shared" si="254"/>
        <v>4.3931542161015697E-5</v>
      </c>
      <c r="L4080" s="290"/>
      <c r="Q4080" s="288"/>
      <c r="R4080" s="291"/>
    </row>
    <row r="4081" spans="1:18" s="287" customFormat="1" ht="16.149999999999999" customHeight="1" x14ac:dyDescent="0.25">
      <c r="A4081" s="9" t="s">
        <v>192</v>
      </c>
      <c r="B4081" s="7">
        <v>2019</v>
      </c>
      <c r="C4081" s="296" t="s">
        <v>71</v>
      </c>
      <c r="D4081" s="307">
        <v>2002</v>
      </c>
      <c r="E4081" s="307" t="s">
        <v>194</v>
      </c>
      <c r="F4081" s="65">
        <f t="shared" si="255"/>
        <v>17</v>
      </c>
      <c r="G4081" s="66" t="str">
        <f t="shared" si="256"/>
        <v>1997-06</v>
      </c>
      <c r="H4081" s="67" t="str">
        <f t="shared" si="253"/>
        <v>2019-T6 Utility-17</v>
      </c>
      <c r="I4081" s="302">
        <v>2.6525226712761399E-5</v>
      </c>
      <c r="J4081" s="305">
        <f>VLOOKUP(H4081,T6_ReductionFactor!$G$10:$H$2922,2,FALSE)</f>
        <v>0.96632702981426666</v>
      </c>
      <c r="K4081" s="75">
        <f t="shared" si="254"/>
        <v>2.5632043544492767E-5</v>
      </c>
      <c r="L4081" s="290"/>
      <c r="Q4081" s="288"/>
      <c r="R4081" s="291"/>
    </row>
    <row r="4082" spans="1:18" s="287" customFormat="1" ht="16.149999999999999" customHeight="1" x14ac:dyDescent="0.25">
      <c r="A4082" s="9" t="s">
        <v>192</v>
      </c>
      <c r="B4082" s="7">
        <v>2019</v>
      </c>
      <c r="C4082" s="296" t="s">
        <v>71</v>
      </c>
      <c r="D4082" s="307">
        <v>2001</v>
      </c>
      <c r="E4082" s="307" t="s">
        <v>194</v>
      </c>
      <c r="F4082" s="65">
        <f t="shared" si="255"/>
        <v>18</v>
      </c>
      <c r="G4082" s="66" t="str">
        <f t="shared" si="256"/>
        <v>1997-06</v>
      </c>
      <c r="H4082" s="67" t="str">
        <f t="shared" ref="H4082:H4145" si="257">CONCATENATE(B4082,"-",C4082,"-",F4082)</f>
        <v>2019-T6 Utility-18</v>
      </c>
      <c r="I4082" s="302">
        <v>8.1467101637981507E-6</v>
      </c>
      <c r="J4082" s="305">
        <f>VLOOKUP(H4082,T6_ReductionFactor!$G$10:$H$2922,2,FALSE)</f>
        <v>0.9653167081999634</v>
      </c>
      <c r="K4082" s="75">
        <f t="shared" si="254"/>
        <v>7.8641554379768154E-6</v>
      </c>
      <c r="L4082" s="290"/>
      <c r="Q4082" s="288"/>
      <c r="R4082" s="291"/>
    </row>
    <row r="4083" spans="1:18" s="287" customFormat="1" ht="16.149999999999999" customHeight="1" x14ac:dyDescent="0.25">
      <c r="A4083" s="9" t="s">
        <v>192</v>
      </c>
      <c r="B4083" s="7">
        <v>2019</v>
      </c>
      <c r="C4083" s="296" t="s">
        <v>71</v>
      </c>
      <c r="D4083" s="307">
        <v>2000</v>
      </c>
      <c r="E4083" s="307" t="s">
        <v>194</v>
      </c>
      <c r="F4083" s="65">
        <f t="shared" si="255"/>
        <v>19</v>
      </c>
      <c r="G4083" s="66" t="str">
        <f t="shared" si="256"/>
        <v>1997-06</v>
      </c>
      <c r="H4083" s="67" t="str">
        <f t="shared" si="257"/>
        <v>2019-T6 Utility-19</v>
      </c>
      <c r="I4083" s="302">
        <v>9.4381678958807802E-6</v>
      </c>
      <c r="J4083" s="305">
        <f>VLOOKUP(H4083,T6_ReductionFactor!$G$10:$H$2922,2,FALSE)</f>
        <v>0.96435874359409779</v>
      </c>
      <c r="K4083" s="75">
        <f t="shared" si="254"/>
        <v>9.1017797339017385E-6</v>
      </c>
      <c r="L4083" s="290"/>
      <c r="Q4083" s="288"/>
      <c r="R4083" s="291"/>
    </row>
    <row r="4084" spans="1:18" s="287" customFormat="1" ht="16.149999999999999" customHeight="1" x14ac:dyDescent="0.25">
      <c r="A4084" s="9" t="s">
        <v>192</v>
      </c>
      <c r="B4084" s="7">
        <v>2019</v>
      </c>
      <c r="C4084" s="296" t="s">
        <v>71</v>
      </c>
      <c r="D4084" s="307">
        <v>1999</v>
      </c>
      <c r="E4084" s="307" t="s">
        <v>194</v>
      </c>
      <c r="F4084" s="65">
        <f t="shared" si="255"/>
        <v>20</v>
      </c>
      <c r="G4084" s="66" t="str">
        <f t="shared" si="256"/>
        <v>1997-06</v>
      </c>
      <c r="H4084" s="67" t="str">
        <f t="shared" si="257"/>
        <v>2019-T6 Utility-20</v>
      </c>
      <c r="I4084" s="302">
        <v>2.8830699171915002E-6</v>
      </c>
      <c r="J4084" s="305">
        <f>VLOOKUP(H4084,T6_ReductionFactor!$G$10:$H$2922,2,FALSE)</f>
        <v>0.96346568701800261</v>
      </c>
      <c r="K4084" s="75">
        <f t="shared" si="254"/>
        <v>2.7777389384878445E-6</v>
      </c>
      <c r="L4084" s="290"/>
      <c r="Q4084" s="288"/>
      <c r="R4084" s="291"/>
    </row>
    <row r="4085" spans="1:18" s="287" customFormat="1" ht="16.149999999999999" customHeight="1" x14ac:dyDescent="0.25">
      <c r="A4085" s="9" t="s">
        <v>192</v>
      </c>
      <c r="B4085" s="7">
        <v>2019</v>
      </c>
      <c r="C4085" s="296" t="s">
        <v>71</v>
      </c>
      <c r="D4085" s="307">
        <v>1998</v>
      </c>
      <c r="E4085" s="307" t="s">
        <v>194</v>
      </c>
      <c r="F4085" s="65">
        <f t="shared" si="255"/>
        <v>21</v>
      </c>
      <c r="G4085" s="66" t="str">
        <f t="shared" si="256"/>
        <v>1997-06</v>
      </c>
      <c r="H4085" s="67" t="str">
        <f t="shared" si="257"/>
        <v>2019-T6 Utility-21</v>
      </c>
      <c r="I4085" s="302">
        <v>1.2125579273740701E-6</v>
      </c>
      <c r="J4085" s="305">
        <f>VLOOKUP(H4085,T6_ReductionFactor!$G$10:$H$2922,2,FALSE)</f>
        <v>0.96260311138857002</v>
      </c>
      <c r="K4085" s="75">
        <f t="shared" si="254"/>
        <v>1.1672120336291555E-6</v>
      </c>
      <c r="L4085" s="290"/>
      <c r="Q4085" s="288"/>
      <c r="R4085" s="291"/>
    </row>
    <row r="4086" spans="1:18" s="287" customFormat="1" ht="16.149999999999999" customHeight="1" x14ac:dyDescent="0.25">
      <c r="A4086" s="9" t="s">
        <v>192</v>
      </c>
      <c r="B4086" s="7">
        <v>2019</v>
      </c>
      <c r="C4086" s="296" t="s">
        <v>71</v>
      </c>
      <c r="D4086" s="307">
        <v>1997</v>
      </c>
      <c r="E4086" s="307" t="s">
        <v>194</v>
      </c>
      <c r="F4086" s="65">
        <f t="shared" si="255"/>
        <v>22</v>
      </c>
      <c r="G4086" s="66" t="str">
        <f t="shared" si="256"/>
        <v>Pre1997</v>
      </c>
      <c r="H4086" s="67" t="str">
        <f t="shared" si="257"/>
        <v>2019-T6 Utility-22</v>
      </c>
      <c r="I4086" s="302">
        <v>2.44572453775199E-6</v>
      </c>
      <c r="J4086" s="305">
        <f>VLOOKUP(H4086,T6_ReductionFactor!$G$10:$H$2922,2,FALSE)</f>
        <v>0.96178448275920714</v>
      </c>
      <c r="K4086" s="75">
        <f t="shared" si="254"/>
        <v>2.3522599095132986E-6</v>
      </c>
      <c r="L4086" s="290"/>
      <c r="Q4086" s="288"/>
      <c r="R4086" s="291"/>
    </row>
    <row r="4087" spans="1:18" s="287" customFormat="1" ht="16.149999999999999" customHeight="1" x14ac:dyDescent="0.25">
      <c r="A4087" s="9" t="s">
        <v>192</v>
      </c>
      <c r="B4087" s="7">
        <v>2019</v>
      </c>
      <c r="C4087" s="296" t="s">
        <v>71</v>
      </c>
      <c r="D4087" s="307">
        <v>1996</v>
      </c>
      <c r="E4087" s="307" t="s">
        <v>194</v>
      </c>
      <c r="F4087" s="65">
        <f t="shared" si="255"/>
        <v>23</v>
      </c>
      <c r="G4087" s="66" t="str">
        <f t="shared" si="256"/>
        <v>Pre1997</v>
      </c>
      <c r="H4087" s="67" t="str">
        <f t="shared" si="257"/>
        <v>2019-T6 Utility-23</v>
      </c>
      <c r="I4087" s="302">
        <v>1.15698803878875E-6</v>
      </c>
      <c r="J4087" s="305">
        <f>VLOOKUP(H4087,T6_ReductionFactor!$G$10:$H$2922,2,FALSE)</f>
        <v>0.96100720461397826</v>
      </c>
      <c r="K4087" s="75">
        <f t="shared" si="254"/>
        <v>1.1118738409281858E-6</v>
      </c>
      <c r="L4087" s="290"/>
      <c r="Q4087" s="288"/>
      <c r="R4087" s="291"/>
    </row>
    <row r="4088" spans="1:18" s="287" customFormat="1" ht="16.149999999999999" customHeight="1" x14ac:dyDescent="0.25">
      <c r="A4088" s="9" t="s">
        <v>192</v>
      </c>
      <c r="B4088" s="7">
        <v>2019</v>
      </c>
      <c r="C4088" s="296" t="s">
        <v>71</v>
      </c>
      <c r="D4088" s="307">
        <v>1995</v>
      </c>
      <c r="E4088" s="307" t="s">
        <v>194</v>
      </c>
      <c r="F4088" s="65">
        <f t="shared" si="255"/>
        <v>24</v>
      </c>
      <c r="G4088" s="66" t="str">
        <f t="shared" si="256"/>
        <v>Pre1997</v>
      </c>
      <c r="H4088" s="67" t="str">
        <f t="shared" si="257"/>
        <v>2019-T6 Utility-24</v>
      </c>
      <c r="I4088" s="302">
        <v>3.1012721699354598E-7</v>
      </c>
      <c r="J4088" s="305">
        <f>VLOOKUP(H4088,T6_ReductionFactor!$G$10:$H$2922,2,FALSE)</f>
        <v>0.96026924018044757</v>
      </c>
      <c r="K4088" s="75">
        <f t="shared" si="254"/>
        <v>2.9780562702166918E-7</v>
      </c>
      <c r="L4088" s="290"/>
      <c r="Q4088" s="288"/>
      <c r="R4088" s="291"/>
    </row>
    <row r="4089" spans="1:18" s="287" customFormat="1" ht="16.149999999999999" customHeight="1" x14ac:dyDescent="0.25">
      <c r="A4089" s="9" t="s">
        <v>192</v>
      </c>
      <c r="B4089" s="7">
        <v>2019</v>
      </c>
      <c r="C4089" s="296" t="s">
        <v>71</v>
      </c>
      <c r="D4089" s="307">
        <v>1994</v>
      </c>
      <c r="E4089" s="307" t="s">
        <v>194</v>
      </c>
      <c r="F4089" s="65">
        <f t="shared" si="255"/>
        <v>25</v>
      </c>
      <c r="G4089" s="66" t="str">
        <f t="shared" si="256"/>
        <v>Pre1997</v>
      </c>
      <c r="H4089" s="67" t="str">
        <f t="shared" si="257"/>
        <v>2019-T6 Utility-25</v>
      </c>
      <c r="I4089" s="302">
        <v>5.2882478648276097E-7</v>
      </c>
      <c r="J4089" s="305">
        <f>VLOOKUP(H4089,T6_ReductionFactor!$G$10:$H$2922,2,FALSE)</f>
        <v>0.95956854441452655</v>
      </c>
      <c r="K4089" s="75">
        <f t="shared" si="254"/>
        <v>5.0744363061558573E-7</v>
      </c>
      <c r="L4089" s="290"/>
      <c r="Q4089" s="288"/>
      <c r="R4089" s="291"/>
    </row>
    <row r="4090" spans="1:18" s="287" customFormat="1" ht="16.149999999999999" customHeight="1" x14ac:dyDescent="0.25">
      <c r="A4090" s="9" t="s">
        <v>192</v>
      </c>
      <c r="B4090" s="7">
        <v>2020</v>
      </c>
      <c r="C4090" s="296" t="s">
        <v>42</v>
      </c>
      <c r="D4090" s="307">
        <v>2015</v>
      </c>
      <c r="E4090" s="307" t="s">
        <v>194</v>
      </c>
      <c r="F4090" s="65">
        <f t="shared" si="255"/>
        <v>5</v>
      </c>
      <c r="G4090" s="66" t="str">
        <f t="shared" si="256"/>
        <v>2013+</v>
      </c>
      <c r="H4090" s="67" t="str">
        <f t="shared" si="257"/>
        <v>2020-T6 Ag-5</v>
      </c>
      <c r="I4090" s="302">
        <v>3.6813875756368E-7</v>
      </c>
      <c r="J4090" s="305">
        <f>VLOOKUP(H4090,T6_ReductionFactor!$G$10:$H$2922,2,FALSE)</f>
        <v>0.85329217463841633</v>
      </c>
      <c r="K4090" s="75">
        <f t="shared" si="254"/>
        <v>3.1412992101019722E-7</v>
      </c>
      <c r="L4090" s="290"/>
      <c r="Q4090" s="288"/>
      <c r="R4090" s="291"/>
    </row>
    <row r="4091" spans="1:18" s="287" customFormat="1" ht="16.149999999999999" customHeight="1" x14ac:dyDescent="0.25">
      <c r="A4091" s="9" t="s">
        <v>192</v>
      </c>
      <c r="B4091" s="7">
        <v>2020</v>
      </c>
      <c r="C4091" s="296" t="s">
        <v>42</v>
      </c>
      <c r="D4091" s="307">
        <v>2014</v>
      </c>
      <c r="E4091" s="307" t="s">
        <v>194</v>
      </c>
      <c r="F4091" s="65">
        <f t="shared" si="255"/>
        <v>6</v>
      </c>
      <c r="G4091" s="66" t="str">
        <f t="shared" si="256"/>
        <v>2013+</v>
      </c>
      <c r="H4091" s="67" t="str">
        <f t="shared" si="257"/>
        <v>2020-T6 Ag-6</v>
      </c>
      <c r="I4091" s="302">
        <v>3.8861618006349402E-7</v>
      </c>
      <c r="J4091" s="305">
        <f>VLOOKUP(H4091,T6_ReductionFactor!$G$10:$H$2922,2,FALSE)</f>
        <v>0.84444330632588294</v>
      </c>
      <c r="K4091" s="75">
        <f t="shared" si="254"/>
        <v>3.2816433198455159E-7</v>
      </c>
      <c r="L4091" s="290"/>
      <c r="Q4091" s="288"/>
      <c r="R4091" s="291"/>
    </row>
    <row r="4092" spans="1:18" s="287" customFormat="1" ht="16.149999999999999" customHeight="1" x14ac:dyDescent="0.25">
      <c r="A4092" s="9" t="s">
        <v>192</v>
      </c>
      <c r="B4092" s="7">
        <v>2020</v>
      </c>
      <c r="C4092" s="296" t="s">
        <v>42</v>
      </c>
      <c r="D4092" s="307">
        <v>2013</v>
      </c>
      <c r="E4092" s="307" t="s">
        <v>194</v>
      </c>
      <c r="F4092" s="65">
        <f t="shared" si="255"/>
        <v>7</v>
      </c>
      <c r="G4092" s="66" t="str">
        <f t="shared" si="256"/>
        <v>2010-12</v>
      </c>
      <c r="H4092" s="67" t="str">
        <f t="shared" si="257"/>
        <v>2020-T6 Ag-7</v>
      </c>
      <c r="I4092" s="302">
        <v>2.5776369087828501E-7</v>
      </c>
      <c r="J4092" s="305">
        <f>VLOOKUP(H4092,T6_ReductionFactor!$G$10:$H$2922,2,FALSE)</f>
        <v>0.8127165250252264</v>
      </c>
      <c r="K4092" s="75">
        <f t="shared" si="254"/>
        <v>2.0948881112827645E-7</v>
      </c>
      <c r="L4092" s="290"/>
      <c r="Q4092" s="288"/>
      <c r="R4092" s="291"/>
    </row>
    <row r="4093" spans="1:18" s="287" customFormat="1" ht="16.149999999999999" customHeight="1" x14ac:dyDescent="0.25">
      <c r="A4093" s="9" t="s">
        <v>192</v>
      </c>
      <c r="B4093" s="7">
        <v>2020</v>
      </c>
      <c r="C4093" s="296" t="s">
        <v>42</v>
      </c>
      <c r="D4093" s="307">
        <v>2012</v>
      </c>
      <c r="E4093" s="307" t="s">
        <v>194</v>
      </c>
      <c r="F4093" s="65">
        <f t="shared" si="255"/>
        <v>8</v>
      </c>
      <c r="G4093" s="66" t="str">
        <f t="shared" si="256"/>
        <v>2010-12</v>
      </c>
      <c r="H4093" s="67" t="str">
        <f t="shared" si="257"/>
        <v>2020-T6 Ag-8</v>
      </c>
      <c r="I4093" s="302">
        <v>9.9217882304776896E-5</v>
      </c>
      <c r="J4093" s="305">
        <f>VLOOKUP(H4093,T6_ReductionFactor!$G$10:$H$2922,2,FALSE)</f>
        <v>0.80747951198004053</v>
      </c>
      <c r="K4093" s="75">
        <f t="shared" si="254"/>
        <v>8.0116407183154344E-5</v>
      </c>
      <c r="L4093" s="290"/>
      <c r="Q4093" s="288"/>
      <c r="R4093" s="291"/>
    </row>
    <row r="4094" spans="1:18" s="287" customFormat="1" ht="16.149999999999999" customHeight="1" x14ac:dyDescent="0.25">
      <c r="A4094" s="9" t="s">
        <v>192</v>
      </c>
      <c r="B4094" s="7">
        <v>2020</v>
      </c>
      <c r="C4094" s="296" t="s">
        <v>42</v>
      </c>
      <c r="D4094" s="307">
        <v>2011</v>
      </c>
      <c r="E4094" s="307" t="s">
        <v>194</v>
      </c>
      <c r="F4094" s="65">
        <f t="shared" si="255"/>
        <v>9</v>
      </c>
      <c r="G4094" s="66" t="str">
        <f t="shared" si="256"/>
        <v>2010-12</v>
      </c>
      <c r="H4094" s="67" t="str">
        <f t="shared" si="257"/>
        <v>2020-T6 Ag-9</v>
      </c>
      <c r="I4094" s="302">
        <v>1.0964769220065901E-6</v>
      </c>
      <c r="J4094" s="305">
        <f>VLOOKUP(H4094,T6_ReductionFactor!$G$10:$H$2922,2,FALSE)</f>
        <v>0.80315528521349444</v>
      </c>
      <c r="K4094" s="75">
        <f t="shared" si="254"/>
        <v>8.8064123502421737E-7</v>
      </c>
      <c r="L4094" s="290"/>
      <c r="Q4094" s="288"/>
      <c r="R4094" s="291"/>
    </row>
    <row r="4095" spans="1:18" s="287" customFormat="1" ht="16.149999999999999" customHeight="1" x14ac:dyDescent="0.25">
      <c r="A4095" s="9" t="s">
        <v>192</v>
      </c>
      <c r="B4095" s="7">
        <v>2020</v>
      </c>
      <c r="C4095" s="296" t="s">
        <v>42</v>
      </c>
      <c r="D4095" s="307">
        <v>2010</v>
      </c>
      <c r="E4095" s="307" t="s">
        <v>194</v>
      </c>
      <c r="F4095" s="65">
        <f t="shared" si="255"/>
        <v>10</v>
      </c>
      <c r="G4095" s="66" t="str">
        <f t="shared" si="256"/>
        <v>2007-09</v>
      </c>
      <c r="H4095" s="67" t="str">
        <f t="shared" si="257"/>
        <v>2020-T6 Ag-10</v>
      </c>
      <c r="I4095" s="302">
        <v>1.7712528772449199E-6</v>
      </c>
      <c r="J4095" s="305">
        <f>VLOOKUP(H4095,T6_ReductionFactor!$G$10:$H$2922,2,FALSE)</f>
        <v>0.81475427809951295</v>
      </c>
      <c r="K4095" s="75">
        <f t="shared" si="254"/>
        <v>1.44313585933137E-6</v>
      </c>
      <c r="L4095" s="290"/>
      <c r="Q4095" s="288"/>
      <c r="R4095" s="291"/>
    </row>
    <row r="4096" spans="1:18" s="287" customFormat="1" ht="16.149999999999999" customHeight="1" x14ac:dyDescent="0.25">
      <c r="A4096" s="9" t="s">
        <v>192</v>
      </c>
      <c r="B4096" s="7">
        <v>2020</v>
      </c>
      <c r="C4096" s="296" t="s">
        <v>42</v>
      </c>
      <c r="D4096" s="307">
        <v>2009</v>
      </c>
      <c r="E4096" s="307" t="s">
        <v>194</v>
      </c>
      <c r="F4096" s="65">
        <f t="shared" si="255"/>
        <v>11</v>
      </c>
      <c r="G4096" s="66" t="str">
        <f t="shared" si="256"/>
        <v>2007-09</v>
      </c>
      <c r="H4096" s="67" t="str">
        <f t="shared" si="257"/>
        <v>2020-T6 Ag-11</v>
      </c>
      <c r="I4096" s="302">
        <v>3.4907265311083801E-6</v>
      </c>
      <c r="J4096" s="305">
        <f>VLOOKUP(H4096,T6_ReductionFactor!$G$10:$H$2922,2,FALSE)</f>
        <v>0.81004349710519663</v>
      </c>
      <c r="K4096" s="75">
        <f t="shared" si="254"/>
        <v>2.8276403266969241E-6</v>
      </c>
      <c r="L4096" s="290"/>
      <c r="Q4096" s="288"/>
      <c r="R4096" s="291"/>
    </row>
    <row r="4097" spans="1:18" s="287" customFormat="1" ht="16.149999999999999" customHeight="1" x14ac:dyDescent="0.25">
      <c r="A4097" s="9" t="s">
        <v>192</v>
      </c>
      <c r="B4097" s="7">
        <v>2020</v>
      </c>
      <c r="C4097" s="296" t="s">
        <v>42</v>
      </c>
      <c r="D4097" s="307">
        <v>2008</v>
      </c>
      <c r="E4097" s="307" t="s">
        <v>194</v>
      </c>
      <c r="F4097" s="65">
        <f t="shared" si="255"/>
        <v>12</v>
      </c>
      <c r="G4097" s="66" t="str">
        <f t="shared" si="256"/>
        <v>2007-09</v>
      </c>
      <c r="H4097" s="67" t="str">
        <f t="shared" si="257"/>
        <v>2020-T6 Ag-12</v>
      </c>
      <c r="I4097" s="302">
        <v>6.5776922388694198E-6</v>
      </c>
      <c r="J4097" s="305">
        <f>VLOOKUP(H4097,T6_ReductionFactor!$G$10:$H$2922,2,FALSE)</f>
        <v>0.80576567040869118</v>
      </c>
      <c r="K4097" s="75">
        <f t="shared" si="254"/>
        <v>5.300078596594663E-6</v>
      </c>
      <c r="L4097" s="290"/>
      <c r="Q4097" s="288"/>
      <c r="R4097" s="291"/>
    </row>
    <row r="4098" spans="1:18" s="287" customFormat="1" ht="16.149999999999999" customHeight="1" x14ac:dyDescent="0.25">
      <c r="A4098" s="9" t="s">
        <v>192</v>
      </c>
      <c r="B4098" s="7">
        <v>2020</v>
      </c>
      <c r="C4098" s="296" t="s">
        <v>42</v>
      </c>
      <c r="D4098" s="307">
        <v>2007</v>
      </c>
      <c r="E4098" s="307" t="s">
        <v>194</v>
      </c>
      <c r="F4098" s="65">
        <f t="shared" si="255"/>
        <v>13</v>
      </c>
      <c r="G4098" s="66" t="str">
        <f t="shared" si="256"/>
        <v>1997-06</v>
      </c>
      <c r="H4098" s="67" t="str">
        <f t="shared" si="257"/>
        <v>2020-T6 Ag-13</v>
      </c>
      <c r="I4098" s="302">
        <v>1.6961759825091099E-4</v>
      </c>
      <c r="J4098" s="305">
        <f>VLOOKUP(H4098,T6_ReductionFactor!$G$10:$H$2922,2,FALSE)</f>
        <v>0.88116869298073897</v>
      </c>
      <c r="K4098" s="75">
        <f t="shared" si="254"/>
        <v>1.4946171735728733E-4</v>
      </c>
      <c r="L4098" s="290"/>
      <c r="Q4098" s="288"/>
      <c r="R4098" s="291"/>
    </row>
    <row r="4099" spans="1:18" s="287" customFormat="1" ht="16.149999999999999" customHeight="1" x14ac:dyDescent="0.25">
      <c r="A4099" s="9" t="s">
        <v>192</v>
      </c>
      <c r="B4099" s="7">
        <v>2020</v>
      </c>
      <c r="C4099" s="296" t="s">
        <v>42</v>
      </c>
      <c r="D4099" s="307">
        <v>2006</v>
      </c>
      <c r="E4099" s="307" t="s">
        <v>194</v>
      </c>
      <c r="F4099" s="65">
        <f t="shared" si="255"/>
        <v>14</v>
      </c>
      <c r="G4099" s="66" t="str">
        <f t="shared" si="256"/>
        <v>1997-06</v>
      </c>
      <c r="H4099" s="67" t="str">
        <f t="shared" si="257"/>
        <v>2020-T6 Ag-14</v>
      </c>
      <c r="I4099" s="302">
        <v>2.5490963152306501E-4</v>
      </c>
      <c r="J4099" s="305">
        <f>VLOOKUP(H4099,T6_ReductionFactor!$G$10:$H$2922,2,FALSE)</f>
        <v>0.87869607071625921</v>
      </c>
      <c r="K4099" s="75">
        <f t="shared" si="254"/>
        <v>2.2398809160704671E-4</v>
      </c>
      <c r="L4099" s="290"/>
      <c r="Q4099" s="288"/>
      <c r="R4099" s="291"/>
    </row>
    <row r="4100" spans="1:18" s="287" customFormat="1" ht="16.149999999999999" customHeight="1" x14ac:dyDescent="0.25">
      <c r="A4100" s="9" t="s">
        <v>192</v>
      </c>
      <c r="B4100" s="7">
        <v>2020</v>
      </c>
      <c r="C4100" s="296" t="s">
        <v>42</v>
      </c>
      <c r="D4100" s="307">
        <v>2005</v>
      </c>
      <c r="E4100" s="307" t="s">
        <v>194</v>
      </c>
      <c r="F4100" s="65">
        <f t="shared" si="255"/>
        <v>15</v>
      </c>
      <c r="G4100" s="66" t="str">
        <f t="shared" si="256"/>
        <v>1997-06</v>
      </c>
      <c r="H4100" s="67" t="str">
        <f t="shared" si="257"/>
        <v>2020-T6 Ag-15</v>
      </c>
      <c r="I4100" s="302">
        <v>3.3337412860351499E-4</v>
      </c>
      <c r="J4100" s="305">
        <f>VLOOKUP(H4100,T6_ReductionFactor!$G$10:$H$2922,2,FALSE)</f>
        <v>0.87659122697775649</v>
      </c>
      <c r="K4100" s="75">
        <f t="shared" si="254"/>
        <v>2.9223283643519559E-4</v>
      </c>
      <c r="L4100" s="290"/>
      <c r="Q4100" s="288"/>
      <c r="R4100" s="291"/>
    </row>
    <row r="4101" spans="1:18" s="287" customFormat="1" ht="16.149999999999999" customHeight="1" x14ac:dyDescent="0.25">
      <c r="A4101" s="9" t="s">
        <v>192</v>
      </c>
      <c r="B4101" s="7">
        <v>2020</v>
      </c>
      <c r="C4101" s="296" t="s">
        <v>42</v>
      </c>
      <c r="D4101" s="307">
        <v>2004</v>
      </c>
      <c r="E4101" s="307" t="s">
        <v>194</v>
      </c>
      <c r="F4101" s="65">
        <f t="shared" si="255"/>
        <v>16</v>
      </c>
      <c r="G4101" s="66" t="str">
        <f t="shared" si="256"/>
        <v>1997-06</v>
      </c>
      <c r="H4101" s="67" t="str">
        <f t="shared" si="257"/>
        <v>2020-T6 Ag-16</v>
      </c>
      <c r="I4101" s="302">
        <v>2.66275916676552E-4</v>
      </c>
      <c r="J4101" s="305">
        <f>VLOOKUP(H4101,T6_ReductionFactor!$G$10:$H$2922,2,FALSE)</f>
        <v>0.87514820511695524</v>
      </c>
      <c r="K4101" s="75">
        <f t="shared" si="254"/>
        <v>2.3303089054535641E-4</v>
      </c>
      <c r="L4101" s="290"/>
      <c r="Q4101" s="288"/>
      <c r="R4101" s="291"/>
    </row>
    <row r="4102" spans="1:18" s="287" customFormat="1" ht="16.149999999999999" customHeight="1" x14ac:dyDescent="0.25">
      <c r="A4102" s="9" t="s">
        <v>192</v>
      </c>
      <c r="B4102" s="7">
        <v>2020</v>
      </c>
      <c r="C4102" s="296" t="s">
        <v>42</v>
      </c>
      <c r="D4102" s="307">
        <v>2003</v>
      </c>
      <c r="E4102" s="307" t="s">
        <v>194</v>
      </c>
      <c r="F4102" s="65">
        <f t="shared" si="255"/>
        <v>17</v>
      </c>
      <c r="G4102" s="66" t="str">
        <f t="shared" si="256"/>
        <v>1997-06</v>
      </c>
      <c r="H4102" s="67" t="str">
        <f t="shared" si="257"/>
        <v>2020-T6 Ag-17</v>
      </c>
      <c r="I4102" s="302">
        <v>2.0719415448448199E-4</v>
      </c>
      <c r="J4102" s="305">
        <f>VLOOKUP(H4102,T6_ReductionFactor!$G$10:$H$2922,2,FALSE)</f>
        <v>0.9247785677812459</v>
      </c>
      <c r="K4102" s="75">
        <f t="shared" ref="K4102:K4165" si="258">I4102*J4102</f>
        <v>1.9160871343680547E-4</v>
      </c>
      <c r="L4102" s="290"/>
      <c r="Q4102" s="288"/>
      <c r="R4102" s="291"/>
    </row>
    <row r="4103" spans="1:18" s="287" customFormat="1" ht="16.149999999999999" customHeight="1" x14ac:dyDescent="0.25">
      <c r="A4103" s="9" t="s">
        <v>192</v>
      </c>
      <c r="B4103" s="7">
        <v>2020</v>
      </c>
      <c r="C4103" s="296" t="s">
        <v>42</v>
      </c>
      <c r="D4103" s="307">
        <v>2002</v>
      </c>
      <c r="E4103" s="307" t="s">
        <v>194</v>
      </c>
      <c r="F4103" s="65">
        <f t="shared" si="255"/>
        <v>18</v>
      </c>
      <c r="G4103" s="66" t="str">
        <f t="shared" si="256"/>
        <v>1997-06</v>
      </c>
      <c r="H4103" s="67" t="str">
        <f t="shared" si="257"/>
        <v>2020-T6 Ag-18</v>
      </c>
      <c r="I4103" s="302">
        <v>8.2569311421926294E-5</v>
      </c>
      <c r="J4103" s="305">
        <f>VLOOKUP(H4103,T6_ReductionFactor!$G$10:$H$2922,2,FALSE)</f>
        <v>0.92415632952434368</v>
      </c>
      <c r="K4103" s="75">
        <f t="shared" si="258"/>
        <v>7.6306951775039869E-5</v>
      </c>
      <c r="L4103" s="290"/>
      <c r="Q4103" s="288"/>
      <c r="R4103" s="291"/>
    </row>
    <row r="4104" spans="1:18" s="287" customFormat="1" ht="16.149999999999999" customHeight="1" x14ac:dyDescent="0.25">
      <c r="A4104" s="9" t="s">
        <v>192</v>
      </c>
      <c r="B4104" s="7">
        <v>2020</v>
      </c>
      <c r="C4104" s="296" t="s">
        <v>42</v>
      </c>
      <c r="D4104" s="307">
        <v>2001</v>
      </c>
      <c r="E4104" s="307" t="s">
        <v>194</v>
      </c>
      <c r="F4104" s="65">
        <f t="shared" si="255"/>
        <v>19</v>
      </c>
      <c r="G4104" s="66" t="str">
        <f t="shared" si="256"/>
        <v>1997-06</v>
      </c>
      <c r="H4104" s="67" t="str">
        <f t="shared" si="257"/>
        <v>2020-T6 Ag-19</v>
      </c>
      <c r="I4104" s="302">
        <v>2.3274355290601301E-4</v>
      </c>
      <c r="J4104" s="305">
        <f>VLOOKUP(H4104,T6_ReductionFactor!$G$10:$H$2922,2,FALSE)</f>
        <v>0.92356443815842015</v>
      </c>
      <c r="K4104" s="75">
        <f t="shared" si="258"/>
        <v>2.1495366867463645E-4</v>
      </c>
      <c r="L4104" s="290"/>
      <c r="Q4104" s="288"/>
      <c r="R4104" s="291"/>
    </row>
    <row r="4105" spans="1:18" s="287" customFormat="1" ht="16.149999999999999" customHeight="1" x14ac:dyDescent="0.25">
      <c r="A4105" s="9" t="s">
        <v>192</v>
      </c>
      <c r="B4105" s="7">
        <v>2020</v>
      </c>
      <c r="C4105" s="296" t="s">
        <v>42</v>
      </c>
      <c r="D4105" s="307">
        <v>2000</v>
      </c>
      <c r="E4105" s="307" t="s">
        <v>194</v>
      </c>
      <c r="F4105" s="65">
        <f t="shared" ref="F4105:F4168" si="259">B4105-D4105</f>
        <v>20</v>
      </c>
      <c r="G4105" s="66" t="str">
        <f t="shared" ref="G4105:G4168" si="260">IF(D4105&lt;1998,"Pre1997",IF(D4105&lt;2008,"1997-06",IF(D4105&lt;2011,"2007-09",IF(D4105&lt;2014,"2010-12","2013+"))))</f>
        <v>1997-06</v>
      </c>
      <c r="H4105" s="67" t="str">
        <f t="shared" si="257"/>
        <v>2020-T6 Ag-20</v>
      </c>
      <c r="I4105" s="302">
        <v>2.8514046355192799E-4</v>
      </c>
      <c r="J4105" s="305">
        <f>VLOOKUP(H4105,T6_ReductionFactor!$G$10:$H$2922,2,FALSE)</f>
        <v>0.92300136275160549</v>
      </c>
      <c r="K4105" s="75">
        <f t="shared" si="258"/>
        <v>2.6318503643405405E-4</v>
      </c>
      <c r="L4105" s="290"/>
      <c r="Q4105" s="288"/>
      <c r="R4105" s="291"/>
    </row>
    <row r="4106" spans="1:18" s="287" customFormat="1" ht="16.149999999999999" customHeight="1" x14ac:dyDescent="0.25">
      <c r="A4106" s="9" t="s">
        <v>192</v>
      </c>
      <c r="B4106" s="7">
        <v>2020</v>
      </c>
      <c r="C4106" s="296" t="s">
        <v>42</v>
      </c>
      <c r="D4106" s="307">
        <v>1999</v>
      </c>
      <c r="E4106" s="307" t="s">
        <v>194</v>
      </c>
      <c r="F4106" s="65">
        <f t="shared" si="259"/>
        <v>21</v>
      </c>
      <c r="G4106" s="66" t="str">
        <f t="shared" si="260"/>
        <v>1997-06</v>
      </c>
      <c r="H4106" s="67" t="str">
        <f t="shared" si="257"/>
        <v>2020-T6 Ag-21</v>
      </c>
      <c r="I4106" s="302">
        <v>2.9825802437270999E-4</v>
      </c>
      <c r="J4106" s="305">
        <f>VLOOKUP(H4106,T6_ReductionFactor!$G$10:$H$2922,2,FALSE)</f>
        <v>0.92246568940731943</v>
      </c>
      <c r="K4106" s="75">
        <f t="shared" si="258"/>
        <v>2.7513279407423701E-4</v>
      </c>
      <c r="L4106" s="290"/>
      <c r="Q4106" s="288"/>
      <c r="R4106" s="291"/>
    </row>
    <row r="4107" spans="1:18" s="287" customFormat="1" ht="16.149999999999999" customHeight="1" x14ac:dyDescent="0.25">
      <c r="A4107" s="9" t="s">
        <v>192</v>
      </c>
      <c r="B4107" s="7">
        <v>2020</v>
      </c>
      <c r="C4107" s="296" t="s">
        <v>42</v>
      </c>
      <c r="D4107" s="307">
        <v>1998</v>
      </c>
      <c r="E4107" s="307" t="s">
        <v>194</v>
      </c>
      <c r="F4107" s="65">
        <f t="shared" si="259"/>
        <v>22</v>
      </c>
      <c r="G4107" s="66" t="str">
        <f t="shared" si="260"/>
        <v>1997-06</v>
      </c>
      <c r="H4107" s="67" t="str">
        <f t="shared" si="257"/>
        <v>2020-T6 Ag-22</v>
      </c>
      <c r="I4107" s="302">
        <v>2.00106729294816E-4</v>
      </c>
      <c r="J4107" s="305">
        <f>VLOOKUP(H4107,T6_ReductionFactor!$G$10:$H$2922,2,FALSE)</f>
        <v>0.92195611098436292</v>
      </c>
      <c r="K4107" s="75">
        <f t="shared" si="258"/>
        <v>1.8448962192244925E-4</v>
      </c>
      <c r="L4107" s="290"/>
      <c r="Q4107" s="288"/>
      <c r="R4107" s="291"/>
    </row>
    <row r="4108" spans="1:18" s="287" customFormat="1" ht="16.149999999999999" customHeight="1" x14ac:dyDescent="0.25">
      <c r="A4108" s="9" t="s">
        <v>192</v>
      </c>
      <c r="B4108" s="7">
        <v>2020</v>
      </c>
      <c r="C4108" s="296" t="s">
        <v>42</v>
      </c>
      <c r="D4108" s="307">
        <v>1997</v>
      </c>
      <c r="E4108" s="307" t="s">
        <v>194</v>
      </c>
      <c r="F4108" s="65">
        <f t="shared" si="259"/>
        <v>23</v>
      </c>
      <c r="G4108" s="66" t="str">
        <f t="shared" si="260"/>
        <v>Pre1997</v>
      </c>
      <c r="H4108" s="67" t="str">
        <f t="shared" si="257"/>
        <v>2020-T6 Ag-23</v>
      </c>
      <c r="I4108" s="302">
        <v>2.0790306906662401E-4</v>
      </c>
      <c r="J4108" s="305">
        <f>VLOOKUP(H4108,T6_ReductionFactor!$G$10:$H$2922,2,FALSE)</f>
        <v>0.92147141808934863</v>
      </c>
      <c r="K4108" s="75">
        <f t="shared" si="258"/>
        <v>1.9157673587794983E-4</v>
      </c>
      <c r="L4108" s="290"/>
      <c r="Q4108" s="288"/>
      <c r="R4108" s="291"/>
    </row>
    <row r="4109" spans="1:18" s="287" customFormat="1" ht="16.149999999999999" customHeight="1" x14ac:dyDescent="0.25">
      <c r="A4109" s="9" t="s">
        <v>192</v>
      </c>
      <c r="B4109" s="7">
        <v>2020</v>
      </c>
      <c r="C4109" s="296" t="s">
        <v>42</v>
      </c>
      <c r="D4109" s="307">
        <v>1996</v>
      </c>
      <c r="E4109" s="307" t="s">
        <v>194</v>
      </c>
      <c r="F4109" s="65">
        <f t="shared" si="259"/>
        <v>24</v>
      </c>
      <c r="G4109" s="66" t="str">
        <f t="shared" si="260"/>
        <v>Pre1997</v>
      </c>
      <c r="H4109" s="67" t="str">
        <f t="shared" si="257"/>
        <v>2020-T6 Ag-24</v>
      </c>
      <c r="I4109" s="302">
        <v>2.1260570389936199E-4</v>
      </c>
      <c r="J4109" s="305">
        <f>VLOOKUP(H4109,T6_ReductionFactor!$G$10:$H$2922,2,FALSE)</f>
        <v>0.92101049041187966</v>
      </c>
      <c r="K4109" s="75">
        <f t="shared" si="258"/>
        <v>1.9581208361271426E-4</v>
      </c>
      <c r="L4109" s="290"/>
      <c r="Q4109" s="288"/>
      <c r="R4109" s="291"/>
    </row>
    <row r="4110" spans="1:18" s="287" customFormat="1" ht="16.149999999999999" customHeight="1" x14ac:dyDescent="0.25">
      <c r="A4110" s="9" t="s">
        <v>192</v>
      </c>
      <c r="B4110" s="7">
        <v>2020</v>
      </c>
      <c r="C4110" s="296" t="s">
        <v>42</v>
      </c>
      <c r="D4110" s="307">
        <v>1995</v>
      </c>
      <c r="E4110" s="307" t="s">
        <v>194</v>
      </c>
      <c r="F4110" s="65">
        <f t="shared" si="259"/>
        <v>25</v>
      </c>
      <c r="G4110" s="66" t="str">
        <f t="shared" si="260"/>
        <v>Pre1997</v>
      </c>
      <c r="H4110" s="67" t="str">
        <f t="shared" si="257"/>
        <v>2020-T6 Ag-25</v>
      </c>
      <c r="I4110" s="302">
        <v>2.07608144868208E-4</v>
      </c>
      <c r="J4110" s="305">
        <f>VLOOKUP(H4110,T6_ReductionFactor!$G$10:$H$2922,2,FALSE)</f>
        <v>0.92057228921136791</v>
      </c>
      <c r="K4110" s="75">
        <f t="shared" si="258"/>
        <v>1.9111830518025153E-4</v>
      </c>
      <c r="L4110" s="290"/>
      <c r="Q4110" s="288"/>
      <c r="R4110" s="291"/>
    </row>
    <row r="4111" spans="1:18" s="287" customFormat="1" ht="16.149999999999999" customHeight="1" x14ac:dyDescent="0.25">
      <c r="A4111" s="9" t="s">
        <v>192</v>
      </c>
      <c r="B4111" s="7">
        <v>2020</v>
      </c>
      <c r="C4111" s="296" t="s">
        <v>42</v>
      </c>
      <c r="D4111" s="307">
        <v>1994</v>
      </c>
      <c r="E4111" s="307" t="s">
        <v>194</v>
      </c>
      <c r="F4111" s="65">
        <f t="shared" si="259"/>
        <v>26</v>
      </c>
      <c r="G4111" s="66" t="str">
        <f t="shared" si="260"/>
        <v>Pre1997</v>
      </c>
      <c r="H4111" s="67" t="str">
        <f t="shared" si="257"/>
        <v>2020-T6 Ag-26</v>
      </c>
      <c r="I4111" s="302">
        <v>1.8398500728960201E-4</v>
      </c>
      <c r="J4111" s="305">
        <f>VLOOKUP(H4111,T6_ReductionFactor!$G$10:$H$2922,2,FALSE)</f>
        <v>0.9201558522329214</v>
      </c>
      <c r="K4111" s="75">
        <f t="shared" si="258"/>
        <v>1.6929488118064401E-4</v>
      </c>
      <c r="L4111" s="290"/>
      <c r="Q4111" s="288"/>
      <c r="R4111" s="291"/>
    </row>
    <row r="4112" spans="1:18" s="287" customFormat="1" ht="16.149999999999999" customHeight="1" x14ac:dyDescent="0.25">
      <c r="A4112" s="9" t="s">
        <v>192</v>
      </c>
      <c r="B4112" s="7">
        <v>2020</v>
      </c>
      <c r="C4112" s="296" t="s">
        <v>42</v>
      </c>
      <c r="D4112" s="307">
        <v>1993</v>
      </c>
      <c r="E4112" s="307" t="s">
        <v>194</v>
      </c>
      <c r="F4112" s="65">
        <f t="shared" si="259"/>
        <v>27</v>
      </c>
      <c r="G4112" s="66" t="str">
        <f t="shared" si="260"/>
        <v>Pre1997</v>
      </c>
      <c r="H4112" s="67" t="str">
        <f t="shared" si="257"/>
        <v>2020-T6 Ag-27</v>
      </c>
      <c r="I4112" s="302">
        <v>1.3807370764214901E-4</v>
      </c>
      <c r="J4112" s="305">
        <f>VLOOKUP(H4112,T6_ReductionFactor!$G$10:$H$2922,2,FALSE)</f>
        <v>1</v>
      </c>
      <c r="K4112" s="75">
        <f t="shared" si="258"/>
        <v>1.3807370764214901E-4</v>
      </c>
      <c r="L4112" s="290"/>
      <c r="Q4112" s="288"/>
      <c r="R4112" s="291"/>
    </row>
    <row r="4113" spans="1:18" s="287" customFormat="1" ht="16.149999999999999" customHeight="1" x14ac:dyDescent="0.25">
      <c r="A4113" s="9" t="s">
        <v>192</v>
      </c>
      <c r="B4113" s="7">
        <v>2020</v>
      </c>
      <c r="C4113" s="296" t="s">
        <v>42</v>
      </c>
      <c r="D4113" s="307">
        <v>1992</v>
      </c>
      <c r="E4113" s="307" t="s">
        <v>194</v>
      </c>
      <c r="F4113" s="65">
        <f t="shared" si="259"/>
        <v>28</v>
      </c>
      <c r="G4113" s="66" t="str">
        <f t="shared" si="260"/>
        <v>Pre1997</v>
      </c>
      <c r="H4113" s="67" t="str">
        <f t="shared" si="257"/>
        <v>2020-T6 Ag-28</v>
      </c>
      <c r="I4113" s="302">
        <v>1.83144949792035E-4</v>
      </c>
      <c r="J4113" s="305">
        <f>VLOOKUP(H4113,T6_ReductionFactor!$G$10:$H$2922,2,FALSE)</f>
        <v>1</v>
      </c>
      <c r="K4113" s="75">
        <f t="shared" si="258"/>
        <v>1.83144949792035E-4</v>
      </c>
      <c r="L4113" s="290"/>
      <c r="Q4113" s="288"/>
      <c r="R4113" s="291"/>
    </row>
    <row r="4114" spans="1:18" s="287" customFormat="1" ht="16.149999999999999" customHeight="1" x14ac:dyDescent="0.25">
      <c r="A4114" s="9" t="s">
        <v>192</v>
      </c>
      <c r="B4114" s="7">
        <v>2020</v>
      </c>
      <c r="C4114" s="296" t="s">
        <v>42</v>
      </c>
      <c r="D4114" s="307">
        <v>1991</v>
      </c>
      <c r="E4114" s="307" t="s">
        <v>194</v>
      </c>
      <c r="F4114" s="65">
        <f t="shared" si="259"/>
        <v>29</v>
      </c>
      <c r="G4114" s="66" t="str">
        <f t="shared" si="260"/>
        <v>Pre1997</v>
      </c>
      <c r="H4114" s="67" t="str">
        <f t="shared" si="257"/>
        <v>2020-T6 Ag-29</v>
      </c>
      <c r="I4114" s="302">
        <v>1.8744961548093801E-4</v>
      </c>
      <c r="J4114" s="305">
        <f>VLOOKUP(H4114,T6_ReductionFactor!$G$10:$H$2922,2,FALSE)</f>
        <v>1</v>
      </c>
      <c r="K4114" s="75">
        <f t="shared" si="258"/>
        <v>1.8744961548093801E-4</v>
      </c>
      <c r="L4114" s="290"/>
      <c r="Q4114" s="288"/>
      <c r="R4114" s="291"/>
    </row>
    <row r="4115" spans="1:18" s="287" customFormat="1" ht="16.149999999999999" customHeight="1" x14ac:dyDescent="0.25">
      <c r="A4115" s="9" t="s">
        <v>192</v>
      </c>
      <c r="B4115" s="7">
        <v>2020</v>
      </c>
      <c r="C4115" s="296" t="s">
        <v>42</v>
      </c>
      <c r="D4115" s="307">
        <v>1990</v>
      </c>
      <c r="E4115" s="307" t="s">
        <v>194</v>
      </c>
      <c r="F4115" s="65">
        <f t="shared" si="259"/>
        <v>30</v>
      </c>
      <c r="G4115" s="66" t="str">
        <f t="shared" si="260"/>
        <v>Pre1997</v>
      </c>
      <c r="H4115" s="67" t="str">
        <f t="shared" si="257"/>
        <v>2020-T6 Ag-30</v>
      </c>
      <c r="I4115" s="302">
        <v>4.4381118868171197E-4</v>
      </c>
      <c r="J4115" s="305">
        <f>VLOOKUP(H4115,T6_ReductionFactor!$G$10:$H$2922,2,FALSE)</f>
        <v>1</v>
      </c>
      <c r="K4115" s="75">
        <f t="shared" si="258"/>
        <v>4.4381118868171197E-4</v>
      </c>
      <c r="L4115" s="290"/>
      <c r="Q4115" s="288"/>
      <c r="R4115" s="291"/>
    </row>
    <row r="4116" spans="1:18" s="287" customFormat="1" ht="16.149999999999999" customHeight="1" x14ac:dyDescent="0.25">
      <c r="A4116" s="9" t="s">
        <v>192</v>
      </c>
      <c r="B4116" s="7">
        <v>2020</v>
      </c>
      <c r="C4116" s="296" t="s">
        <v>42</v>
      </c>
      <c r="D4116" s="307">
        <v>1989</v>
      </c>
      <c r="E4116" s="307" t="s">
        <v>194</v>
      </c>
      <c r="F4116" s="65">
        <f t="shared" si="259"/>
        <v>31</v>
      </c>
      <c r="G4116" s="66" t="str">
        <f t="shared" si="260"/>
        <v>Pre1997</v>
      </c>
      <c r="H4116" s="67" t="str">
        <f t="shared" si="257"/>
        <v>2020-T6 Ag-31</v>
      </c>
      <c r="I4116" s="302">
        <v>3.2293645322707302E-4</v>
      </c>
      <c r="J4116" s="305">
        <f>VLOOKUP(H4116,T6_ReductionFactor!$G$10:$H$2922,2,FALSE)</f>
        <v>1</v>
      </c>
      <c r="K4116" s="75">
        <f t="shared" si="258"/>
        <v>3.2293645322707302E-4</v>
      </c>
      <c r="L4116" s="290"/>
      <c r="Q4116" s="288"/>
      <c r="R4116" s="291"/>
    </row>
    <row r="4117" spans="1:18" s="287" customFormat="1" ht="16.149999999999999" customHeight="1" x14ac:dyDescent="0.25">
      <c r="A4117" s="9" t="s">
        <v>192</v>
      </c>
      <c r="B4117" s="7">
        <v>2020</v>
      </c>
      <c r="C4117" s="296" t="s">
        <v>42</v>
      </c>
      <c r="D4117" s="307">
        <v>1988</v>
      </c>
      <c r="E4117" s="307" t="s">
        <v>194</v>
      </c>
      <c r="F4117" s="65">
        <f t="shared" si="259"/>
        <v>32</v>
      </c>
      <c r="G4117" s="66" t="str">
        <f t="shared" si="260"/>
        <v>Pre1997</v>
      </c>
      <c r="H4117" s="67" t="str">
        <f t="shared" si="257"/>
        <v>2020-T6 Ag-32</v>
      </c>
      <c r="I4117" s="302">
        <v>2.6787533143360901E-4</v>
      </c>
      <c r="J4117" s="305">
        <f>VLOOKUP(H4117,T6_ReductionFactor!$G$10:$H$2922,2,FALSE)</f>
        <v>1</v>
      </c>
      <c r="K4117" s="75">
        <f t="shared" si="258"/>
        <v>2.6787533143360901E-4</v>
      </c>
      <c r="L4117" s="290"/>
      <c r="Q4117" s="288"/>
      <c r="R4117" s="291"/>
    </row>
    <row r="4118" spans="1:18" s="287" customFormat="1" ht="16.149999999999999" customHeight="1" x14ac:dyDescent="0.25">
      <c r="A4118" s="9" t="s">
        <v>192</v>
      </c>
      <c r="B4118" s="7">
        <v>2020</v>
      </c>
      <c r="C4118" s="296" t="s">
        <v>42</v>
      </c>
      <c r="D4118" s="307">
        <v>1987</v>
      </c>
      <c r="E4118" s="307" t="s">
        <v>194</v>
      </c>
      <c r="F4118" s="65">
        <f t="shared" si="259"/>
        <v>33</v>
      </c>
      <c r="G4118" s="66" t="str">
        <f t="shared" si="260"/>
        <v>Pre1997</v>
      </c>
      <c r="H4118" s="67" t="str">
        <f t="shared" si="257"/>
        <v>2020-T6 Ag-33</v>
      </c>
      <c r="I4118" s="302">
        <v>2.6233975168344303E-4</v>
      </c>
      <c r="J4118" s="305">
        <f>VLOOKUP(H4118,T6_ReductionFactor!$G$10:$H$2922,2,FALSE)</f>
        <v>1</v>
      </c>
      <c r="K4118" s="75">
        <f t="shared" si="258"/>
        <v>2.6233975168344303E-4</v>
      </c>
      <c r="L4118" s="290"/>
      <c r="Q4118" s="288"/>
      <c r="R4118" s="291"/>
    </row>
    <row r="4119" spans="1:18" s="287" customFormat="1" ht="16.149999999999999" customHeight="1" x14ac:dyDescent="0.25">
      <c r="A4119" s="9" t="s">
        <v>192</v>
      </c>
      <c r="B4119" s="7">
        <v>2020</v>
      </c>
      <c r="C4119" s="296" t="s">
        <v>42</v>
      </c>
      <c r="D4119" s="307">
        <v>1986</v>
      </c>
      <c r="E4119" s="307" t="s">
        <v>194</v>
      </c>
      <c r="F4119" s="65">
        <f t="shared" si="259"/>
        <v>34</v>
      </c>
      <c r="G4119" s="66" t="str">
        <f t="shared" si="260"/>
        <v>Pre1997</v>
      </c>
      <c r="H4119" s="67" t="str">
        <f t="shared" si="257"/>
        <v>2020-T6 Ag-34</v>
      </c>
      <c r="I4119" s="302">
        <v>1.8643707072602301E-4</v>
      </c>
      <c r="J4119" s="305">
        <f>VLOOKUP(H4119,T6_ReductionFactor!$G$10:$H$2922,2,FALSE)</f>
        <v>1</v>
      </c>
      <c r="K4119" s="75">
        <f t="shared" si="258"/>
        <v>1.8643707072602301E-4</v>
      </c>
      <c r="L4119" s="290"/>
      <c r="Q4119" s="288"/>
      <c r="R4119" s="291"/>
    </row>
    <row r="4120" spans="1:18" s="287" customFormat="1" ht="16.149999999999999" customHeight="1" x14ac:dyDescent="0.25">
      <c r="A4120" s="9" t="s">
        <v>192</v>
      </c>
      <c r="B4120" s="7">
        <v>2020</v>
      </c>
      <c r="C4120" s="296" t="s">
        <v>42</v>
      </c>
      <c r="D4120" s="307">
        <v>1985</v>
      </c>
      <c r="E4120" s="307" t="s">
        <v>194</v>
      </c>
      <c r="F4120" s="65">
        <f t="shared" si="259"/>
        <v>35</v>
      </c>
      <c r="G4120" s="66" t="str">
        <f t="shared" si="260"/>
        <v>Pre1997</v>
      </c>
      <c r="H4120" s="67" t="str">
        <f t="shared" si="257"/>
        <v>2020-T6 Ag-35</v>
      </c>
      <c r="I4120" s="302">
        <v>2.0164473173708399E-4</v>
      </c>
      <c r="J4120" s="305">
        <f>VLOOKUP(H4120,T6_ReductionFactor!$G$10:$H$2922,2,FALSE)</f>
        <v>1</v>
      </c>
      <c r="K4120" s="75">
        <f t="shared" si="258"/>
        <v>2.0164473173708399E-4</v>
      </c>
      <c r="L4120" s="290"/>
      <c r="Q4120" s="288"/>
      <c r="R4120" s="291"/>
    </row>
    <row r="4121" spans="1:18" s="287" customFormat="1" ht="16.149999999999999" customHeight="1" x14ac:dyDescent="0.25">
      <c r="A4121" s="9" t="s">
        <v>192</v>
      </c>
      <c r="B4121" s="7">
        <v>2020</v>
      </c>
      <c r="C4121" s="296" t="s">
        <v>42</v>
      </c>
      <c r="D4121" s="307">
        <v>1984</v>
      </c>
      <c r="E4121" s="307" t="s">
        <v>194</v>
      </c>
      <c r="F4121" s="65">
        <f t="shared" si="259"/>
        <v>36</v>
      </c>
      <c r="G4121" s="66" t="str">
        <f t="shared" si="260"/>
        <v>Pre1997</v>
      </c>
      <c r="H4121" s="67" t="str">
        <f t="shared" si="257"/>
        <v>2020-T6 Ag-36</v>
      </c>
      <c r="I4121" s="302">
        <v>1.28948448235135E-4</v>
      </c>
      <c r="J4121" s="305">
        <f>VLOOKUP(H4121,T6_ReductionFactor!$G$10:$H$2922,2,FALSE)</f>
        <v>1</v>
      </c>
      <c r="K4121" s="75">
        <f t="shared" si="258"/>
        <v>1.28948448235135E-4</v>
      </c>
      <c r="L4121" s="290"/>
      <c r="Q4121" s="288"/>
      <c r="R4121" s="291"/>
    </row>
    <row r="4122" spans="1:18" s="287" customFormat="1" ht="16.149999999999999" customHeight="1" x14ac:dyDescent="0.25">
      <c r="A4122" s="9" t="s">
        <v>192</v>
      </c>
      <c r="B4122" s="7">
        <v>2020</v>
      </c>
      <c r="C4122" s="296" t="s">
        <v>42</v>
      </c>
      <c r="D4122" s="307">
        <v>1983</v>
      </c>
      <c r="E4122" s="307" t="s">
        <v>194</v>
      </c>
      <c r="F4122" s="65">
        <f t="shared" si="259"/>
        <v>37</v>
      </c>
      <c r="G4122" s="66" t="str">
        <f t="shared" si="260"/>
        <v>Pre1997</v>
      </c>
      <c r="H4122" s="67" t="str">
        <f t="shared" si="257"/>
        <v>2020-T6 Ag-37</v>
      </c>
      <c r="I4122" s="302">
        <v>4.1198115960452301E-5</v>
      </c>
      <c r="J4122" s="305">
        <f>VLOOKUP(H4122,T6_ReductionFactor!$G$10:$H$2922,2,FALSE)</f>
        <v>1</v>
      </c>
      <c r="K4122" s="75">
        <f t="shared" si="258"/>
        <v>4.1198115960452301E-5</v>
      </c>
      <c r="L4122" s="290"/>
      <c r="Q4122" s="288"/>
      <c r="R4122" s="291"/>
    </row>
    <row r="4123" spans="1:18" s="287" customFormat="1" ht="16.149999999999999" customHeight="1" x14ac:dyDescent="0.25">
      <c r="A4123" s="9" t="s">
        <v>192</v>
      </c>
      <c r="B4123" s="7">
        <v>2020</v>
      </c>
      <c r="C4123" s="296" t="s">
        <v>42</v>
      </c>
      <c r="D4123" s="307">
        <v>1982</v>
      </c>
      <c r="E4123" s="307" t="s">
        <v>194</v>
      </c>
      <c r="F4123" s="65">
        <f t="shared" si="259"/>
        <v>38</v>
      </c>
      <c r="G4123" s="66" t="str">
        <f t="shared" si="260"/>
        <v>Pre1997</v>
      </c>
      <c r="H4123" s="67" t="str">
        <f t="shared" si="257"/>
        <v>2020-T6 Ag-38</v>
      </c>
      <c r="I4123" s="302">
        <v>6.6523694854271398E-5</v>
      </c>
      <c r="J4123" s="305">
        <f>VLOOKUP(H4123,T6_ReductionFactor!$G$10:$H$2922,2,FALSE)</f>
        <v>1</v>
      </c>
      <c r="K4123" s="75">
        <f t="shared" si="258"/>
        <v>6.6523694854271398E-5</v>
      </c>
      <c r="L4123" s="290"/>
      <c r="Q4123" s="288"/>
      <c r="R4123" s="291"/>
    </row>
    <row r="4124" spans="1:18" s="287" customFormat="1" ht="16.149999999999999" customHeight="1" x14ac:dyDescent="0.25">
      <c r="A4124" s="9" t="s">
        <v>192</v>
      </c>
      <c r="B4124" s="7">
        <v>2020</v>
      </c>
      <c r="C4124" s="296" t="s">
        <v>42</v>
      </c>
      <c r="D4124" s="307">
        <v>1981</v>
      </c>
      <c r="E4124" s="307" t="s">
        <v>194</v>
      </c>
      <c r="F4124" s="65">
        <f t="shared" si="259"/>
        <v>39</v>
      </c>
      <c r="G4124" s="66" t="str">
        <f t="shared" si="260"/>
        <v>Pre1997</v>
      </c>
      <c r="H4124" s="67" t="str">
        <f t="shared" si="257"/>
        <v>2020-T6 Ag-39</v>
      </c>
      <c r="I4124" s="302">
        <v>7.62205376207487E-5</v>
      </c>
      <c r="J4124" s="305">
        <f>VLOOKUP(H4124,T6_ReductionFactor!$G$10:$H$2922,2,FALSE)</f>
        <v>1</v>
      </c>
      <c r="K4124" s="75">
        <f t="shared" si="258"/>
        <v>7.62205376207487E-5</v>
      </c>
      <c r="L4124" s="290"/>
      <c r="Q4124" s="288"/>
      <c r="R4124" s="291"/>
    </row>
    <row r="4125" spans="1:18" s="287" customFormat="1" ht="16.149999999999999" customHeight="1" x14ac:dyDescent="0.25">
      <c r="A4125" s="9" t="s">
        <v>192</v>
      </c>
      <c r="B4125" s="7">
        <v>2020</v>
      </c>
      <c r="C4125" s="296" t="s">
        <v>42</v>
      </c>
      <c r="D4125" s="307">
        <v>1980</v>
      </c>
      <c r="E4125" s="307" t="s">
        <v>194</v>
      </c>
      <c r="F4125" s="65">
        <f t="shared" si="259"/>
        <v>40</v>
      </c>
      <c r="G4125" s="66" t="str">
        <f t="shared" si="260"/>
        <v>Pre1997</v>
      </c>
      <c r="H4125" s="67" t="str">
        <f t="shared" si="257"/>
        <v>2020-T6 Ag-40</v>
      </c>
      <c r="I4125" s="302">
        <v>3.6537723687206697E-5</v>
      </c>
      <c r="J4125" s="305">
        <f>VLOOKUP(H4125,T6_ReductionFactor!$G$10:$H$2922,2,FALSE)</f>
        <v>1</v>
      </c>
      <c r="K4125" s="75">
        <f t="shared" si="258"/>
        <v>3.6537723687206697E-5</v>
      </c>
      <c r="L4125" s="290"/>
      <c r="Q4125" s="288"/>
      <c r="R4125" s="291"/>
    </row>
    <row r="4126" spans="1:18" s="287" customFormat="1" ht="16.149999999999999" customHeight="1" x14ac:dyDescent="0.25">
      <c r="A4126" s="9" t="s">
        <v>192</v>
      </c>
      <c r="B4126" s="7">
        <v>2020</v>
      </c>
      <c r="C4126" s="296" t="s">
        <v>42</v>
      </c>
      <c r="D4126" s="307">
        <v>1979</v>
      </c>
      <c r="E4126" s="307" t="s">
        <v>194</v>
      </c>
      <c r="F4126" s="65">
        <f t="shared" si="259"/>
        <v>41</v>
      </c>
      <c r="G4126" s="66" t="str">
        <f t="shared" si="260"/>
        <v>Pre1997</v>
      </c>
      <c r="H4126" s="67" t="str">
        <f t="shared" si="257"/>
        <v>2020-T6 Ag-41</v>
      </c>
      <c r="I4126" s="302">
        <v>2.89789537496045E-5</v>
      </c>
      <c r="J4126" s="305">
        <f>VLOOKUP(H4126,T6_ReductionFactor!$G$10:$H$2922,2,FALSE)</f>
        <v>1</v>
      </c>
      <c r="K4126" s="75">
        <f t="shared" si="258"/>
        <v>2.89789537496045E-5</v>
      </c>
      <c r="L4126" s="290"/>
      <c r="Q4126" s="288"/>
      <c r="R4126" s="291"/>
    </row>
    <row r="4127" spans="1:18" s="287" customFormat="1" ht="16.149999999999999" customHeight="1" x14ac:dyDescent="0.25">
      <c r="A4127" s="9" t="s">
        <v>192</v>
      </c>
      <c r="B4127" s="7">
        <v>2020</v>
      </c>
      <c r="C4127" s="296" t="s">
        <v>42</v>
      </c>
      <c r="D4127" s="307">
        <v>1978</v>
      </c>
      <c r="E4127" s="307" t="s">
        <v>194</v>
      </c>
      <c r="F4127" s="65">
        <f t="shared" si="259"/>
        <v>42</v>
      </c>
      <c r="G4127" s="66" t="str">
        <f t="shared" si="260"/>
        <v>Pre1997</v>
      </c>
      <c r="H4127" s="67" t="str">
        <f t="shared" si="257"/>
        <v>2020-T6 Ag-42</v>
      </c>
      <c r="I4127" s="302">
        <v>4.9720678990463299E-5</v>
      </c>
      <c r="J4127" s="305">
        <f>VLOOKUP(H4127,T6_ReductionFactor!$G$10:$H$2922,2,FALSE)</f>
        <v>1</v>
      </c>
      <c r="K4127" s="75">
        <f t="shared" si="258"/>
        <v>4.9720678990463299E-5</v>
      </c>
      <c r="L4127" s="290"/>
      <c r="Q4127" s="288"/>
      <c r="R4127" s="291"/>
    </row>
    <row r="4128" spans="1:18" s="287" customFormat="1" ht="16.149999999999999" customHeight="1" x14ac:dyDescent="0.25">
      <c r="A4128" s="9" t="s">
        <v>192</v>
      </c>
      <c r="B4128" s="7">
        <v>2020</v>
      </c>
      <c r="C4128" s="296" t="s">
        <v>42</v>
      </c>
      <c r="D4128" s="307">
        <v>1977</v>
      </c>
      <c r="E4128" s="307" t="s">
        <v>194</v>
      </c>
      <c r="F4128" s="65">
        <f t="shared" si="259"/>
        <v>43</v>
      </c>
      <c r="G4128" s="66" t="str">
        <f t="shared" si="260"/>
        <v>Pre1997</v>
      </c>
      <c r="H4128" s="67" t="str">
        <f t="shared" si="257"/>
        <v>2020-T6 Ag-43</v>
      </c>
      <c r="I4128" s="302">
        <v>3.6747641109334802E-5</v>
      </c>
      <c r="J4128" s="305">
        <f>VLOOKUP(H4128,T6_ReductionFactor!$G$10:$H$2922,2,FALSE)</f>
        <v>1</v>
      </c>
      <c r="K4128" s="75">
        <f t="shared" si="258"/>
        <v>3.6747641109334802E-5</v>
      </c>
      <c r="L4128" s="290"/>
      <c r="Q4128" s="288"/>
      <c r="R4128" s="291"/>
    </row>
    <row r="4129" spans="1:18" s="287" customFormat="1" ht="16.149999999999999" customHeight="1" x14ac:dyDescent="0.25">
      <c r="A4129" s="9" t="s">
        <v>192</v>
      </c>
      <c r="B4129" s="7">
        <v>2020</v>
      </c>
      <c r="C4129" s="296" t="s">
        <v>42</v>
      </c>
      <c r="D4129" s="307">
        <v>1976</v>
      </c>
      <c r="E4129" s="307" t="s">
        <v>194</v>
      </c>
      <c r="F4129" s="65">
        <f t="shared" si="259"/>
        <v>44</v>
      </c>
      <c r="G4129" s="66" t="str">
        <f t="shared" si="260"/>
        <v>Pre1997</v>
      </c>
      <c r="H4129" s="67" t="str">
        <f t="shared" si="257"/>
        <v>2020-T6 Ag-44</v>
      </c>
      <c r="I4129" s="302">
        <v>8.8119212685591094E-6</v>
      </c>
      <c r="J4129" s="305">
        <f>VLOOKUP(H4129,T6_ReductionFactor!$G$10:$H$2922,2,FALSE)</f>
        <v>1</v>
      </c>
      <c r="K4129" s="75">
        <f t="shared" si="258"/>
        <v>8.8119212685591094E-6</v>
      </c>
      <c r="L4129" s="290"/>
      <c r="Q4129" s="288"/>
      <c r="R4129" s="291"/>
    </row>
    <row r="4130" spans="1:18" s="287" customFormat="1" ht="16.149999999999999" customHeight="1" x14ac:dyDescent="0.25">
      <c r="A4130" s="9" t="s">
        <v>192</v>
      </c>
      <c r="B4130" s="7">
        <v>2020</v>
      </c>
      <c r="C4130" s="296" t="s">
        <v>58</v>
      </c>
      <c r="D4130" s="307">
        <v>2021</v>
      </c>
      <c r="E4130" s="307" t="s">
        <v>194</v>
      </c>
      <c r="F4130" s="65">
        <f t="shared" si="259"/>
        <v>-1</v>
      </c>
      <c r="G4130" s="66" t="str">
        <f t="shared" si="260"/>
        <v>2013+</v>
      </c>
      <c r="H4130" s="67" t="str">
        <f t="shared" si="257"/>
        <v>2020-T6 All Other Buses--1</v>
      </c>
      <c r="I4130" s="302">
        <v>1.3909473053509999E-6</v>
      </c>
      <c r="J4130" s="305">
        <f>VLOOKUP(H4130,T6_ReductionFactor!$G$10:$H$2922,2,FALSE)</f>
        <v>0.97844750919198531</v>
      </c>
      <c r="K4130" s="75">
        <f t="shared" si="258"/>
        <v>1.3609689263379898E-6</v>
      </c>
      <c r="L4130" s="290"/>
      <c r="Q4130" s="288"/>
      <c r="R4130" s="291"/>
    </row>
    <row r="4131" spans="1:18" s="287" customFormat="1" ht="16.149999999999999" customHeight="1" x14ac:dyDescent="0.25">
      <c r="A4131" s="9" t="s">
        <v>192</v>
      </c>
      <c r="B4131" s="7">
        <v>2020</v>
      </c>
      <c r="C4131" s="296" t="s">
        <v>58</v>
      </c>
      <c r="D4131" s="307">
        <v>2020</v>
      </c>
      <c r="E4131" s="307" t="s">
        <v>194</v>
      </c>
      <c r="F4131" s="65">
        <f t="shared" si="259"/>
        <v>0</v>
      </c>
      <c r="G4131" s="66" t="str">
        <f t="shared" si="260"/>
        <v>2013+</v>
      </c>
      <c r="H4131" s="67" t="str">
        <f t="shared" si="257"/>
        <v>2020-T6 All Other Buses-0</v>
      </c>
      <c r="I4131" s="302">
        <v>5.3031895781687197E-5</v>
      </c>
      <c r="J4131" s="305">
        <f>VLOOKUP(H4131,T6_ReductionFactor!$G$10:$H$2922,2,FALSE)</f>
        <v>0.93821837843661593</v>
      </c>
      <c r="K4131" s="75">
        <f t="shared" si="258"/>
        <v>4.9755499265714173E-5</v>
      </c>
      <c r="L4131" s="290"/>
      <c r="Q4131" s="288"/>
      <c r="R4131" s="291"/>
    </row>
    <row r="4132" spans="1:18" s="287" customFormat="1" ht="16.149999999999999" customHeight="1" x14ac:dyDescent="0.25">
      <c r="A4132" s="9" t="s">
        <v>192</v>
      </c>
      <c r="B4132" s="7">
        <v>2020</v>
      </c>
      <c r="C4132" s="296" t="s">
        <v>58</v>
      </c>
      <c r="D4132" s="307">
        <v>2019</v>
      </c>
      <c r="E4132" s="307" t="s">
        <v>194</v>
      </c>
      <c r="F4132" s="65">
        <f t="shared" si="259"/>
        <v>1</v>
      </c>
      <c r="G4132" s="66" t="str">
        <f t="shared" si="260"/>
        <v>2013+</v>
      </c>
      <c r="H4132" s="67" t="str">
        <f t="shared" si="257"/>
        <v>2020-T6 All Other Buses-1</v>
      </c>
      <c r="I4132" s="302">
        <v>9.0867925274072106E-5</v>
      </c>
      <c r="J4132" s="305">
        <f>VLOOKUP(H4132,T6_ReductionFactor!$G$10:$H$2922,2,FALSE)</f>
        <v>0.90889518036150307</v>
      </c>
      <c r="K4132" s="75">
        <f t="shared" si="258"/>
        <v>8.2589419331053352E-5</v>
      </c>
      <c r="L4132" s="290"/>
      <c r="Q4132" s="288"/>
      <c r="R4132" s="291"/>
    </row>
    <row r="4133" spans="1:18" s="287" customFormat="1" ht="16.149999999999999" customHeight="1" x14ac:dyDescent="0.25">
      <c r="A4133" s="9" t="s">
        <v>192</v>
      </c>
      <c r="B4133" s="7">
        <v>2020</v>
      </c>
      <c r="C4133" s="296" t="s">
        <v>58</v>
      </c>
      <c r="D4133" s="307">
        <v>2017</v>
      </c>
      <c r="E4133" s="307" t="s">
        <v>194</v>
      </c>
      <c r="F4133" s="65">
        <f t="shared" si="259"/>
        <v>3</v>
      </c>
      <c r="G4133" s="66" t="str">
        <f t="shared" si="260"/>
        <v>2013+</v>
      </c>
      <c r="H4133" s="67" t="str">
        <f t="shared" si="257"/>
        <v>2020-T6 All Other Buses-3</v>
      </c>
      <c r="I4133" s="302">
        <v>3.89504492789442E-4</v>
      </c>
      <c r="J4133" s="305">
        <f>VLOOKUP(H4133,T6_ReductionFactor!$G$10:$H$2922,2,FALSE)</f>
        <v>0.86956966750623377</v>
      </c>
      <c r="K4133" s="75">
        <f t="shared" si="258"/>
        <v>3.3870129228709932E-4</v>
      </c>
      <c r="L4133" s="290"/>
      <c r="Q4133" s="288"/>
      <c r="R4133" s="291"/>
    </row>
    <row r="4134" spans="1:18" s="287" customFormat="1" ht="16.149999999999999" customHeight="1" x14ac:dyDescent="0.25">
      <c r="A4134" s="9" t="s">
        <v>192</v>
      </c>
      <c r="B4134" s="7">
        <v>2020</v>
      </c>
      <c r="C4134" s="296" t="s">
        <v>58</v>
      </c>
      <c r="D4134" s="307">
        <v>2016</v>
      </c>
      <c r="E4134" s="307" t="s">
        <v>194</v>
      </c>
      <c r="F4134" s="65">
        <f t="shared" si="259"/>
        <v>4</v>
      </c>
      <c r="G4134" s="66" t="str">
        <f t="shared" si="260"/>
        <v>2013+</v>
      </c>
      <c r="H4134" s="67" t="str">
        <f t="shared" si="257"/>
        <v>2020-T6 All Other Buses-4</v>
      </c>
      <c r="I4134" s="302">
        <v>2.3220079222120799E-4</v>
      </c>
      <c r="J4134" s="305">
        <f>VLOOKUP(H4134,T6_ReductionFactor!$G$10:$H$2922,2,FALSE)</f>
        <v>0.85593659849445192</v>
      </c>
      <c r="K4134" s="75">
        <f t="shared" si="258"/>
        <v>1.9874915626153777E-4</v>
      </c>
      <c r="L4134" s="290"/>
      <c r="Q4134" s="288"/>
      <c r="R4134" s="291"/>
    </row>
    <row r="4135" spans="1:18" s="287" customFormat="1" ht="16.149999999999999" customHeight="1" x14ac:dyDescent="0.25">
      <c r="A4135" s="9" t="s">
        <v>192</v>
      </c>
      <c r="B4135" s="7">
        <v>2020</v>
      </c>
      <c r="C4135" s="296" t="s">
        <v>58</v>
      </c>
      <c r="D4135" s="307">
        <v>2015</v>
      </c>
      <c r="E4135" s="307" t="s">
        <v>194</v>
      </c>
      <c r="F4135" s="65">
        <f t="shared" si="259"/>
        <v>5</v>
      </c>
      <c r="G4135" s="66" t="str">
        <f t="shared" si="260"/>
        <v>2013+</v>
      </c>
      <c r="H4135" s="67" t="str">
        <f t="shared" si="257"/>
        <v>2020-T6 All Other Buses-5</v>
      </c>
      <c r="I4135" s="302">
        <v>1.5750996474476599E-4</v>
      </c>
      <c r="J4135" s="305">
        <f>VLOOKUP(H4135,T6_ReductionFactor!$G$10:$H$2922,2,FALSE)</f>
        <v>0.84492574772258944</v>
      </c>
      <c r="K4135" s="75">
        <f t="shared" si="258"/>
        <v>1.3308422473573011E-4</v>
      </c>
      <c r="L4135" s="290"/>
      <c r="Q4135" s="288"/>
      <c r="R4135" s="291"/>
    </row>
    <row r="4136" spans="1:18" s="287" customFormat="1" ht="16.149999999999999" customHeight="1" x14ac:dyDescent="0.25">
      <c r="A4136" s="9" t="s">
        <v>192</v>
      </c>
      <c r="B4136" s="7">
        <v>2020</v>
      </c>
      <c r="C4136" s="296" t="s">
        <v>58</v>
      </c>
      <c r="D4136" s="307">
        <v>2014</v>
      </c>
      <c r="E4136" s="307" t="s">
        <v>194</v>
      </c>
      <c r="F4136" s="65">
        <f t="shared" si="259"/>
        <v>6</v>
      </c>
      <c r="G4136" s="66" t="str">
        <f t="shared" si="260"/>
        <v>2013+</v>
      </c>
      <c r="H4136" s="67" t="str">
        <f t="shared" si="257"/>
        <v>2020-T6 All Other Buses-6</v>
      </c>
      <c r="I4136" s="302">
        <v>1.3725078660634701E-4</v>
      </c>
      <c r="J4136" s="305">
        <f>VLOOKUP(H4136,T6_ReductionFactor!$G$10:$H$2922,2,FALSE)</f>
        <v>0.83590019176956964</v>
      </c>
      <c r="K4136" s="75">
        <f t="shared" si="258"/>
        <v>1.1472795884476975E-4</v>
      </c>
      <c r="L4136" s="290"/>
      <c r="Q4136" s="288"/>
      <c r="R4136" s="291"/>
    </row>
    <row r="4137" spans="1:18" s="287" customFormat="1" ht="16.149999999999999" customHeight="1" x14ac:dyDescent="0.25">
      <c r="A4137" s="9" t="s">
        <v>192</v>
      </c>
      <c r="B4137" s="7">
        <v>2020</v>
      </c>
      <c r="C4137" s="296" t="s">
        <v>58</v>
      </c>
      <c r="D4137" s="307">
        <v>2013</v>
      </c>
      <c r="E4137" s="307" t="s">
        <v>194</v>
      </c>
      <c r="F4137" s="65">
        <f t="shared" si="259"/>
        <v>7</v>
      </c>
      <c r="G4137" s="66" t="str">
        <f t="shared" si="260"/>
        <v>2010-12</v>
      </c>
      <c r="H4137" s="67" t="str">
        <f t="shared" si="257"/>
        <v>2020-T6 All Other Buses-7</v>
      </c>
      <c r="I4137" s="302">
        <v>3.1263815162224401E-4</v>
      </c>
      <c r="J4137" s="305">
        <f>VLOOKUP(H4137,T6_ReductionFactor!$G$10:$H$2922,2,FALSE)</f>
        <v>0.80517995127873687</v>
      </c>
      <c r="K4137" s="75">
        <f t="shared" si="258"/>
        <v>2.5172997169107278E-4</v>
      </c>
      <c r="L4137" s="290"/>
      <c r="Q4137" s="288"/>
      <c r="R4137" s="291"/>
    </row>
    <row r="4138" spans="1:18" s="287" customFormat="1" ht="16.149999999999999" customHeight="1" x14ac:dyDescent="0.25">
      <c r="A4138" s="9" t="s">
        <v>192</v>
      </c>
      <c r="B4138" s="7">
        <v>2020</v>
      </c>
      <c r="C4138" s="296" t="s">
        <v>58</v>
      </c>
      <c r="D4138" s="307">
        <v>2012</v>
      </c>
      <c r="E4138" s="307" t="s">
        <v>194</v>
      </c>
      <c r="F4138" s="65">
        <f t="shared" si="259"/>
        <v>8</v>
      </c>
      <c r="G4138" s="66" t="str">
        <f t="shared" si="260"/>
        <v>2010-12</v>
      </c>
      <c r="H4138" s="67" t="str">
        <f t="shared" si="257"/>
        <v>2020-T6 All Other Buses-8</v>
      </c>
      <c r="I4138" s="302">
        <v>9.3819730242194099E-4</v>
      </c>
      <c r="J4138" s="305">
        <f>VLOOKUP(H4138,T6_ReductionFactor!$G$10:$H$2922,2,FALSE)</f>
        <v>0.79988858123575923</v>
      </c>
      <c r="K4138" s="75">
        <f t="shared" si="258"/>
        <v>7.5045330915350292E-4</v>
      </c>
      <c r="L4138" s="290"/>
      <c r="Q4138" s="288"/>
      <c r="R4138" s="291"/>
    </row>
    <row r="4139" spans="1:18" s="287" customFormat="1" ht="16.149999999999999" customHeight="1" x14ac:dyDescent="0.25">
      <c r="A4139" s="9" t="s">
        <v>192</v>
      </c>
      <c r="B4139" s="7">
        <v>2020</v>
      </c>
      <c r="C4139" s="296" t="s">
        <v>58</v>
      </c>
      <c r="D4139" s="307">
        <v>2011</v>
      </c>
      <c r="E4139" s="307" t="s">
        <v>194</v>
      </c>
      <c r="F4139" s="65">
        <f t="shared" si="259"/>
        <v>9</v>
      </c>
      <c r="G4139" s="66" t="str">
        <f t="shared" si="260"/>
        <v>2010-12</v>
      </c>
      <c r="H4139" s="67" t="str">
        <f t="shared" si="257"/>
        <v>2020-T6 All Other Buses-9</v>
      </c>
      <c r="I4139" s="302">
        <v>1.92240773164406E-4</v>
      </c>
      <c r="J4139" s="305">
        <f>VLOOKUP(H4139,T6_ReductionFactor!$G$10:$H$2922,2,FALSE)</f>
        <v>0.79548492766525258</v>
      </c>
      <c r="K4139" s="75">
        <f t="shared" si="258"/>
        <v>1.5292463753499973E-4</v>
      </c>
      <c r="L4139" s="290"/>
      <c r="Q4139" s="288"/>
      <c r="R4139" s="291"/>
    </row>
    <row r="4140" spans="1:18" s="287" customFormat="1" ht="16.149999999999999" customHeight="1" x14ac:dyDescent="0.25">
      <c r="A4140" s="9" t="s">
        <v>192</v>
      </c>
      <c r="B4140" s="7">
        <v>2020</v>
      </c>
      <c r="C4140" s="296" t="s">
        <v>58</v>
      </c>
      <c r="D4140" s="307">
        <v>2010</v>
      </c>
      <c r="E4140" s="307" t="s">
        <v>194</v>
      </c>
      <c r="F4140" s="65">
        <f t="shared" si="259"/>
        <v>10</v>
      </c>
      <c r="G4140" s="66" t="str">
        <f t="shared" si="260"/>
        <v>2007-09</v>
      </c>
      <c r="H4140" s="67" t="str">
        <f t="shared" si="257"/>
        <v>2020-T6 All Other Buses-10</v>
      </c>
      <c r="I4140" s="302">
        <v>2.6120724794987402E-4</v>
      </c>
      <c r="J4140" s="305">
        <f>VLOOKUP(H4140,T6_ReductionFactor!$G$10:$H$2922,2,FALSE)</f>
        <v>0.80258812148144643</v>
      </c>
      <c r="K4140" s="75">
        <f t="shared" si="258"/>
        <v>2.0964183444942779E-4</v>
      </c>
      <c r="L4140" s="290"/>
      <c r="Q4140" s="288"/>
      <c r="R4140" s="291"/>
    </row>
    <row r="4141" spans="1:18" s="287" customFormat="1" ht="16.149999999999999" customHeight="1" x14ac:dyDescent="0.25">
      <c r="A4141" s="9" t="s">
        <v>192</v>
      </c>
      <c r="B4141" s="7">
        <v>2020</v>
      </c>
      <c r="C4141" s="296" t="s">
        <v>58</v>
      </c>
      <c r="D4141" s="307">
        <v>2009</v>
      </c>
      <c r="E4141" s="307" t="s">
        <v>194</v>
      </c>
      <c r="F4141" s="65">
        <f t="shared" si="259"/>
        <v>11</v>
      </c>
      <c r="G4141" s="66" t="str">
        <f t="shared" si="260"/>
        <v>2007-09</v>
      </c>
      <c r="H4141" s="67" t="str">
        <f t="shared" si="257"/>
        <v>2020-T6 All Other Buses-11</v>
      </c>
      <c r="I4141" s="302">
        <v>4.08365847248535E-4</v>
      </c>
      <c r="J4141" s="305">
        <f>VLOOKUP(H4141,T6_ReductionFactor!$G$10:$H$2922,2,FALSE)</f>
        <v>0.79748690784084209</v>
      </c>
      <c r="K4141" s="75">
        <f t="shared" si="258"/>
        <v>3.2566641679003983E-4</v>
      </c>
      <c r="L4141" s="290"/>
      <c r="Q4141" s="288"/>
      <c r="R4141" s="291"/>
    </row>
    <row r="4142" spans="1:18" s="287" customFormat="1" ht="16.149999999999999" customHeight="1" x14ac:dyDescent="0.25">
      <c r="A4142" s="9" t="s">
        <v>192</v>
      </c>
      <c r="B4142" s="7">
        <v>2020</v>
      </c>
      <c r="C4142" s="296" t="s">
        <v>58</v>
      </c>
      <c r="D4142" s="307">
        <v>2008</v>
      </c>
      <c r="E4142" s="307" t="s">
        <v>194</v>
      </c>
      <c r="F4142" s="65">
        <f t="shared" si="259"/>
        <v>12</v>
      </c>
      <c r="G4142" s="66" t="str">
        <f t="shared" si="260"/>
        <v>2007-09</v>
      </c>
      <c r="H4142" s="67" t="str">
        <f t="shared" si="257"/>
        <v>2020-T6 All Other Buses-12</v>
      </c>
      <c r="I4142" s="302">
        <v>6.0736139228581402E-4</v>
      </c>
      <c r="J4142" s="305">
        <f>VLOOKUP(H4142,T6_ReductionFactor!$G$10:$H$2922,2,FALSE)</f>
        <v>0.79303660424124567</v>
      </c>
      <c r="K4142" s="75">
        <f t="shared" si="258"/>
        <v>4.8165981608557705E-4</v>
      </c>
      <c r="L4142" s="290"/>
      <c r="Q4142" s="288"/>
      <c r="R4142" s="291"/>
    </row>
    <row r="4143" spans="1:18" s="287" customFormat="1" ht="16.149999999999999" customHeight="1" x14ac:dyDescent="0.25">
      <c r="A4143" s="9" t="s">
        <v>192</v>
      </c>
      <c r="B4143" s="7">
        <v>2020</v>
      </c>
      <c r="C4143" s="296" t="s">
        <v>58</v>
      </c>
      <c r="D4143" s="307">
        <v>2007</v>
      </c>
      <c r="E4143" s="307" t="s">
        <v>194</v>
      </c>
      <c r="F4143" s="65">
        <f t="shared" si="259"/>
        <v>13</v>
      </c>
      <c r="G4143" s="66" t="str">
        <f t="shared" si="260"/>
        <v>1997-06</v>
      </c>
      <c r="H4143" s="67" t="str">
        <f t="shared" si="257"/>
        <v>2020-T6 All Other Buses-13</v>
      </c>
      <c r="I4143" s="302">
        <v>3.2522207346428501E-3</v>
      </c>
      <c r="J4143" s="305">
        <f>VLOOKUP(H4143,T6_ReductionFactor!$G$10:$H$2922,2,FALSE)</f>
        <v>0.87176538255920422</v>
      </c>
      <c r="K4143" s="75">
        <f t="shared" si="258"/>
        <v>2.8351734529029004E-3</v>
      </c>
      <c r="L4143" s="290"/>
      <c r="Q4143" s="288"/>
      <c r="R4143" s="291"/>
    </row>
    <row r="4144" spans="1:18" s="287" customFormat="1" ht="16.149999999999999" customHeight="1" x14ac:dyDescent="0.25">
      <c r="A4144" s="9" t="s">
        <v>192</v>
      </c>
      <c r="B4144" s="7">
        <v>2020</v>
      </c>
      <c r="C4144" s="296" t="s">
        <v>58</v>
      </c>
      <c r="D4144" s="307">
        <v>2006</v>
      </c>
      <c r="E4144" s="307" t="s">
        <v>194</v>
      </c>
      <c r="F4144" s="65">
        <f t="shared" si="259"/>
        <v>14</v>
      </c>
      <c r="G4144" s="66" t="str">
        <f t="shared" si="260"/>
        <v>1997-06</v>
      </c>
      <c r="H4144" s="67" t="str">
        <f t="shared" si="257"/>
        <v>2020-T6 All Other Buses-14</v>
      </c>
      <c r="I4144" s="302">
        <v>3.90526432561489E-3</v>
      </c>
      <c r="J4144" s="305">
        <f>VLOOKUP(H4144,T6_ReductionFactor!$G$10:$H$2922,2,FALSE)</f>
        <v>0.86920760544820397</v>
      </c>
      <c r="K4144" s="75">
        <f t="shared" si="258"/>
        <v>3.3944854531100135E-3</v>
      </c>
      <c r="L4144" s="290"/>
      <c r="Q4144" s="288"/>
      <c r="R4144" s="291"/>
    </row>
    <row r="4145" spans="1:18" s="287" customFormat="1" ht="16.149999999999999" customHeight="1" x14ac:dyDescent="0.25">
      <c r="A4145" s="9" t="s">
        <v>192</v>
      </c>
      <c r="B4145" s="7">
        <v>2020</v>
      </c>
      <c r="C4145" s="296" t="s">
        <v>58</v>
      </c>
      <c r="D4145" s="307">
        <v>2005</v>
      </c>
      <c r="E4145" s="307" t="s">
        <v>194</v>
      </c>
      <c r="F4145" s="65">
        <f t="shared" si="259"/>
        <v>15</v>
      </c>
      <c r="G4145" s="66" t="str">
        <f t="shared" si="260"/>
        <v>1997-06</v>
      </c>
      <c r="H4145" s="67" t="str">
        <f t="shared" si="257"/>
        <v>2020-T6 All Other Buses-15</v>
      </c>
      <c r="I4145" s="302">
        <v>2.8006317441884999E-3</v>
      </c>
      <c r="J4145" s="305">
        <f>VLOOKUP(H4145,T6_ReductionFactor!$G$10:$H$2922,2,FALSE)</f>
        <v>0.86693216783383786</v>
      </c>
      <c r="K4145" s="75">
        <f t="shared" si="258"/>
        <v>2.4279577492935986E-3</v>
      </c>
      <c r="L4145" s="290"/>
      <c r="Q4145" s="288"/>
      <c r="R4145" s="291"/>
    </row>
    <row r="4146" spans="1:18" s="287" customFormat="1" ht="16.149999999999999" customHeight="1" x14ac:dyDescent="0.25">
      <c r="A4146" s="9" t="s">
        <v>192</v>
      </c>
      <c r="B4146" s="7">
        <v>2020</v>
      </c>
      <c r="C4146" s="296" t="s">
        <v>58</v>
      </c>
      <c r="D4146" s="307">
        <v>2004</v>
      </c>
      <c r="E4146" s="307" t="s">
        <v>194</v>
      </c>
      <c r="F4146" s="65">
        <f t="shared" si="259"/>
        <v>16</v>
      </c>
      <c r="G4146" s="66" t="str">
        <f t="shared" si="260"/>
        <v>1997-06</v>
      </c>
      <c r="H4146" s="67" t="str">
        <f t="shared" ref="H4146:H4209" si="261">CONCATENATE(B4146,"-",C4146,"-",F4146)</f>
        <v>2020-T6 All Other Buses-16</v>
      </c>
      <c r="I4146" s="302">
        <v>3.4675619432903899E-3</v>
      </c>
      <c r="J4146" s="305">
        <f>VLOOKUP(H4146,T6_ReductionFactor!$G$10:$H$2922,2,FALSE)</f>
        <v>0.86490122262867031</v>
      </c>
      <c r="K4146" s="75">
        <f t="shared" si="258"/>
        <v>2.9990985642925063E-3</v>
      </c>
      <c r="L4146" s="290"/>
      <c r="Q4146" s="288"/>
      <c r="R4146" s="291"/>
    </row>
    <row r="4147" spans="1:18" s="287" customFormat="1" ht="16.149999999999999" customHeight="1" x14ac:dyDescent="0.25">
      <c r="A4147" s="9" t="s">
        <v>192</v>
      </c>
      <c r="B4147" s="7">
        <v>2020</v>
      </c>
      <c r="C4147" s="296" t="s">
        <v>58</v>
      </c>
      <c r="D4147" s="307">
        <v>2003</v>
      </c>
      <c r="E4147" s="307" t="s">
        <v>194</v>
      </c>
      <c r="F4147" s="65">
        <f t="shared" si="259"/>
        <v>17</v>
      </c>
      <c r="G4147" s="66" t="str">
        <f t="shared" si="260"/>
        <v>1997-06</v>
      </c>
      <c r="H4147" s="67" t="str">
        <f t="shared" si="261"/>
        <v>2020-T6 All Other Buses-17</v>
      </c>
      <c r="I4147" s="302">
        <v>4.8049077704891696E-3</v>
      </c>
      <c r="J4147" s="305">
        <f>VLOOKUP(H4147,T6_ReductionFactor!$G$10:$H$2922,2,FALSE)</f>
        <v>0.91877256728819856</v>
      </c>
      <c r="K4147" s="75">
        <f t="shared" si="258"/>
        <v>4.4146174478753488E-3</v>
      </c>
      <c r="L4147" s="290"/>
      <c r="Q4147" s="288"/>
      <c r="R4147" s="291"/>
    </row>
    <row r="4148" spans="1:18" s="287" customFormat="1" ht="16.149999999999999" customHeight="1" x14ac:dyDescent="0.25">
      <c r="A4148" s="9" t="s">
        <v>192</v>
      </c>
      <c r="B4148" s="7">
        <v>2020</v>
      </c>
      <c r="C4148" s="296" t="s">
        <v>58</v>
      </c>
      <c r="D4148" s="307">
        <v>2002</v>
      </c>
      <c r="E4148" s="307" t="s">
        <v>194</v>
      </c>
      <c r="F4148" s="65">
        <f t="shared" si="259"/>
        <v>18</v>
      </c>
      <c r="G4148" s="66" t="str">
        <f t="shared" si="260"/>
        <v>1997-06</v>
      </c>
      <c r="H4148" s="67" t="str">
        <f t="shared" si="261"/>
        <v>2020-T6 All Other Buses-18</v>
      </c>
      <c r="I4148" s="302">
        <v>5.2464286923320398E-3</v>
      </c>
      <c r="J4148" s="305">
        <f>VLOOKUP(H4148,T6_ReductionFactor!$G$10:$H$2922,2,FALSE)</f>
        <v>0.91787724749411925</v>
      </c>
      <c r="K4148" s="75">
        <f t="shared" si="258"/>
        <v>4.8155775272919043E-3</v>
      </c>
      <c r="L4148" s="290"/>
      <c r="Q4148" s="288"/>
      <c r="R4148" s="291"/>
    </row>
    <row r="4149" spans="1:18" s="287" customFormat="1" ht="16.149999999999999" customHeight="1" x14ac:dyDescent="0.25">
      <c r="A4149" s="9" t="s">
        <v>192</v>
      </c>
      <c r="B4149" s="7">
        <v>2020</v>
      </c>
      <c r="C4149" s="296" t="s">
        <v>58</v>
      </c>
      <c r="D4149" s="307">
        <v>2001</v>
      </c>
      <c r="E4149" s="307" t="s">
        <v>194</v>
      </c>
      <c r="F4149" s="65">
        <f t="shared" si="259"/>
        <v>19</v>
      </c>
      <c r="G4149" s="66" t="str">
        <f t="shared" si="260"/>
        <v>1997-06</v>
      </c>
      <c r="H4149" s="67" t="str">
        <f t="shared" si="261"/>
        <v>2020-T6 All Other Buses-19</v>
      </c>
      <c r="I4149" s="302">
        <v>5.0983519691476303E-3</v>
      </c>
      <c r="J4149" s="305">
        <f>VLOOKUP(H4149,T6_ReductionFactor!$G$10:$H$2922,2,FALSE)</f>
        <v>0.91762142955937376</v>
      </c>
      <c r="K4149" s="75">
        <f t="shared" si="258"/>
        <v>4.6783570223260969E-3</v>
      </c>
      <c r="L4149" s="290"/>
      <c r="Q4149" s="288"/>
      <c r="R4149" s="291"/>
    </row>
    <row r="4150" spans="1:18" s="287" customFormat="1" ht="16.149999999999999" customHeight="1" x14ac:dyDescent="0.25">
      <c r="A4150" s="9" t="s">
        <v>192</v>
      </c>
      <c r="B4150" s="7">
        <v>2020</v>
      </c>
      <c r="C4150" s="296" t="s">
        <v>58</v>
      </c>
      <c r="D4150" s="307">
        <v>2000</v>
      </c>
      <c r="E4150" s="307" t="s">
        <v>194</v>
      </c>
      <c r="F4150" s="65">
        <f t="shared" si="259"/>
        <v>20</v>
      </c>
      <c r="G4150" s="66" t="str">
        <f t="shared" si="260"/>
        <v>1997-06</v>
      </c>
      <c r="H4150" s="67" t="str">
        <f t="shared" si="261"/>
        <v>2020-T6 All Other Buses-20</v>
      </c>
      <c r="I4150" s="302">
        <v>4.5549204678398099E-3</v>
      </c>
      <c r="J4150" s="305">
        <f>VLOOKUP(H4150,T6_ReductionFactor!$G$10:$H$2922,2,FALSE)</f>
        <v>0.91762142955937376</v>
      </c>
      <c r="K4150" s="75">
        <f t="shared" si="258"/>
        <v>4.1796926312284181E-3</v>
      </c>
      <c r="L4150" s="290"/>
      <c r="Q4150" s="288"/>
      <c r="R4150" s="291"/>
    </row>
    <row r="4151" spans="1:18" s="287" customFormat="1" ht="16.149999999999999" customHeight="1" x14ac:dyDescent="0.25">
      <c r="A4151" s="9" t="s">
        <v>192</v>
      </c>
      <c r="B4151" s="7">
        <v>2020</v>
      </c>
      <c r="C4151" s="296" t="s">
        <v>58</v>
      </c>
      <c r="D4151" s="307">
        <v>1999</v>
      </c>
      <c r="E4151" s="307" t="s">
        <v>194</v>
      </c>
      <c r="F4151" s="65">
        <f t="shared" si="259"/>
        <v>21</v>
      </c>
      <c r="G4151" s="66" t="str">
        <f t="shared" si="260"/>
        <v>1997-06</v>
      </c>
      <c r="H4151" s="67" t="str">
        <f t="shared" si="261"/>
        <v>2020-T6 All Other Buses-21</v>
      </c>
      <c r="I4151" s="302">
        <v>4.2253610037273097E-3</v>
      </c>
      <c r="J4151" s="305">
        <f>VLOOKUP(H4151,T6_ReductionFactor!$G$10:$H$2922,2,FALSE)</f>
        <v>0.91762142955937376</v>
      </c>
      <c r="K4151" s="75">
        <f t="shared" si="258"/>
        <v>3.8772818046446844E-3</v>
      </c>
      <c r="L4151" s="290"/>
      <c r="Q4151" s="288"/>
      <c r="R4151" s="291"/>
    </row>
    <row r="4152" spans="1:18" s="287" customFormat="1" ht="16.149999999999999" customHeight="1" x14ac:dyDescent="0.25">
      <c r="A4152" s="9" t="s">
        <v>192</v>
      </c>
      <c r="B4152" s="7">
        <v>2020</v>
      </c>
      <c r="C4152" s="296" t="s">
        <v>58</v>
      </c>
      <c r="D4152" s="307">
        <v>1998</v>
      </c>
      <c r="E4152" s="307" t="s">
        <v>194</v>
      </c>
      <c r="F4152" s="65">
        <f t="shared" si="259"/>
        <v>22</v>
      </c>
      <c r="G4152" s="66" t="str">
        <f t="shared" si="260"/>
        <v>1997-06</v>
      </c>
      <c r="H4152" s="67" t="str">
        <f t="shared" si="261"/>
        <v>2020-T6 All Other Buses-22</v>
      </c>
      <c r="I4152" s="302">
        <v>3.76107816069945E-3</v>
      </c>
      <c r="J4152" s="305">
        <f>VLOOKUP(H4152,T6_ReductionFactor!$G$10:$H$2922,2,FALSE)</f>
        <v>0.91762142955937376</v>
      </c>
      <c r="K4152" s="75">
        <f t="shared" si="258"/>
        <v>3.4512459185055693E-3</v>
      </c>
      <c r="L4152" s="290"/>
      <c r="Q4152" s="288"/>
      <c r="R4152" s="291"/>
    </row>
    <row r="4153" spans="1:18" s="287" customFormat="1" ht="16.149999999999999" customHeight="1" x14ac:dyDescent="0.25">
      <c r="A4153" s="9" t="s">
        <v>192</v>
      </c>
      <c r="B4153" s="7">
        <v>2020</v>
      </c>
      <c r="C4153" s="296" t="s">
        <v>58</v>
      </c>
      <c r="D4153" s="307">
        <v>1997</v>
      </c>
      <c r="E4153" s="307" t="s">
        <v>194</v>
      </c>
      <c r="F4153" s="65">
        <f t="shared" si="259"/>
        <v>23</v>
      </c>
      <c r="G4153" s="66" t="str">
        <f t="shared" si="260"/>
        <v>Pre1997</v>
      </c>
      <c r="H4153" s="67" t="str">
        <f t="shared" si="261"/>
        <v>2020-T6 All Other Buses-23</v>
      </c>
      <c r="I4153" s="302">
        <v>3.2425623067752901E-3</v>
      </c>
      <c r="J4153" s="305">
        <f>VLOOKUP(H4153,T6_ReductionFactor!$G$10:$H$2922,2,FALSE)</f>
        <v>0.91762142955937376</v>
      </c>
      <c r="K4153" s="75">
        <f t="shared" si="258"/>
        <v>2.9754446593784822E-3</v>
      </c>
      <c r="L4153" s="290"/>
      <c r="Q4153" s="288"/>
      <c r="R4153" s="291"/>
    </row>
    <row r="4154" spans="1:18" s="287" customFormat="1" ht="16.149999999999999" customHeight="1" x14ac:dyDescent="0.25">
      <c r="A4154" s="9" t="s">
        <v>192</v>
      </c>
      <c r="B4154" s="7">
        <v>2020</v>
      </c>
      <c r="C4154" s="296" t="s">
        <v>58</v>
      </c>
      <c r="D4154" s="307">
        <v>1996</v>
      </c>
      <c r="E4154" s="307" t="s">
        <v>194</v>
      </c>
      <c r="F4154" s="65">
        <f t="shared" si="259"/>
        <v>24</v>
      </c>
      <c r="G4154" s="66" t="str">
        <f t="shared" si="260"/>
        <v>Pre1997</v>
      </c>
      <c r="H4154" s="67" t="str">
        <f t="shared" si="261"/>
        <v>2020-T6 All Other Buses-24</v>
      </c>
      <c r="I4154" s="302">
        <v>2.14397865134208E-3</v>
      </c>
      <c r="J4154" s="305">
        <f>VLOOKUP(H4154,T6_ReductionFactor!$G$10:$H$2922,2,FALSE)</f>
        <v>0.91762142955937376</v>
      </c>
      <c r="K4154" s="75">
        <f t="shared" si="258"/>
        <v>1.9673607549892977E-3</v>
      </c>
      <c r="L4154" s="290"/>
      <c r="Q4154" s="288"/>
      <c r="R4154" s="291"/>
    </row>
    <row r="4155" spans="1:18" s="287" customFormat="1" ht="16.149999999999999" customHeight="1" x14ac:dyDescent="0.25">
      <c r="A4155" s="9" t="s">
        <v>192</v>
      </c>
      <c r="B4155" s="7">
        <v>2020</v>
      </c>
      <c r="C4155" s="296" t="s">
        <v>63</v>
      </c>
      <c r="D4155" s="307">
        <v>2021</v>
      </c>
      <c r="E4155" s="307" t="s">
        <v>194</v>
      </c>
      <c r="F4155" s="65">
        <f t="shared" si="259"/>
        <v>-1</v>
      </c>
      <c r="G4155" s="66" t="str">
        <f t="shared" si="260"/>
        <v>2013+</v>
      </c>
      <c r="H4155" s="67" t="str">
        <f t="shared" si="261"/>
        <v>2020-T6 CAIRP Heavy--1</v>
      </c>
      <c r="I4155" s="302">
        <v>2.7897504383685901E-5</v>
      </c>
      <c r="J4155" s="305">
        <f>VLOOKUP(H4155,T6_ReductionFactor!$G$10:$H$2922,2,FALSE)</f>
        <v>1</v>
      </c>
      <c r="K4155" s="75">
        <f t="shared" si="258"/>
        <v>2.7897504383685901E-5</v>
      </c>
      <c r="L4155" s="290"/>
      <c r="Q4155" s="288"/>
      <c r="R4155" s="291"/>
    </row>
    <row r="4156" spans="1:18" s="287" customFormat="1" ht="16.149999999999999" customHeight="1" x14ac:dyDescent="0.25">
      <c r="A4156" s="9" t="s">
        <v>192</v>
      </c>
      <c r="B4156" s="7">
        <v>2020</v>
      </c>
      <c r="C4156" s="296" t="s">
        <v>63</v>
      </c>
      <c r="D4156" s="307">
        <v>2020</v>
      </c>
      <c r="E4156" s="307" t="s">
        <v>194</v>
      </c>
      <c r="F4156" s="65">
        <f t="shared" si="259"/>
        <v>0</v>
      </c>
      <c r="G4156" s="66" t="str">
        <f t="shared" si="260"/>
        <v>2013+</v>
      </c>
      <c r="H4156" s="67" t="str">
        <f t="shared" si="261"/>
        <v>2020-T6 CAIRP Heavy-0</v>
      </c>
      <c r="I4156" s="302">
        <v>1.9336259243905101E-4</v>
      </c>
      <c r="J4156" s="305">
        <f>VLOOKUP(H4156,T6_ReductionFactor!$G$10:$H$2922,2,FALSE)</f>
        <v>0.95448130934860598</v>
      </c>
      <c r="K4156" s="75">
        <f t="shared" si="258"/>
        <v>1.8456098041026627E-4</v>
      </c>
      <c r="L4156" s="290"/>
      <c r="Q4156" s="288"/>
      <c r="R4156" s="291"/>
    </row>
    <row r="4157" spans="1:18" s="287" customFormat="1" ht="16.149999999999999" customHeight="1" x14ac:dyDescent="0.25">
      <c r="A4157" s="9" t="s">
        <v>192</v>
      </c>
      <c r="B4157" s="7">
        <v>2020</v>
      </c>
      <c r="C4157" s="296" t="s">
        <v>63</v>
      </c>
      <c r="D4157" s="307">
        <v>2019</v>
      </c>
      <c r="E4157" s="307" t="s">
        <v>194</v>
      </c>
      <c r="F4157" s="65">
        <f t="shared" si="259"/>
        <v>1</v>
      </c>
      <c r="G4157" s="66" t="str">
        <f t="shared" si="260"/>
        <v>2013+</v>
      </c>
      <c r="H4157" s="67" t="str">
        <f t="shared" si="261"/>
        <v>2020-T6 CAIRP Heavy-1</v>
      </c>
      <c r="I4157" s="302">
        <v>3.5407941041779299E-4</v>
      </c>
      <c r="J4157" s="305">
        <f>VLOOKUP(H4157,T6_ReductionFactor!$G$10:$H$2922,2,FALSE)</f>
        <v>0.92177285491538652</v>
      </c>
      <c r="K4157" s="75">
        <f t="shared" si="258"/>
        <v>3.2638078900756591E-4</v>
      </c>
      <c r="L4157" s="290"/>
      <c r="Q4157" s="288"/>
      <c r="R4157" s="291"/>
    </row>
    <row r="4158" spans="1:18" s="287" customFormat="1" ht="16.149999999999999" customHeight="1" x14ac:dyDescent="0.25">
      <c r="A4158" s="9" t="s">
        <v>192</v>
      </c>
      <c r="B4158" s="7">
        <v>2020</v>
      </c>
      <c r="C4158" s="296" t="s">
        <v>63</v>
      </c>
      <c r="D4158" s="307">
        <v>2018</v>
      </c>
      <c r="E4158" s="307" t="s">
        <v>194</v>
      </c>
      <c r="F4158" s="65">
        <f t="shared" si="259"/>
        <v>2</v>
      </c>
      <c r="G4158" s="66" t="str">
        <f t="shared" si="260"/>
        <v>2013+</v>
      </c>
      <c r="H4158" s="67" t="str">
        <f t="shared" si="261"/>
        <v>2020-T6 CAIRP Heavy-2</v>
      </c>
      <c r="I4158" s="302">
        <v>4.07199820770705E-4</v>
      </c>
      <c r="J4158" s="305">
        <f>VLOOKUP(H4158,T6_ReductionFactor!$G$10:$H$2922,2,FALSE)</f>
        <v>0.89704057843039431</v>
      </c>
      <c r="K4158" s="75">
        <f t="shared" si="258"/>
        <v>3.652747627609061E-4</v>
      </c>
      <c r="L4158" s="290"/>
      <c r="Q4158" s="288"/>
      <c r="R4158" s="291"/>
    </row>
    <row r="4159" spans="1:18" s="287" customFormat="1" ht="16.149999999999999" customHeight="1" x14ac:dyDescent="0.25">
      <c r="A4159" s="9" t="s">
        <v>192</v>
      </c>
      <c r="B4159" s="7">
        <v>2020</v>
      </c>
      <c r="C4159" s="296" t="s">
        <v>63</v>
      </c>
      <c r="D4159" s="307">
        <v>2017</v>
      </c>
      <c r="E4159" s="307" t="s">
        <v>194</v>
      </c>
      <c r="F4159" s="65">
        <f t="shared" si="259"/>
        <v>3</v>
      </c>
      <c r="G4159" s="66" t="str">
        <f t="shared" si="260"/>
        <v>2013+</v>
      </c>
      <c r="H4159" s="67" t="str">
        <f t="shared" si="261"/>
        <v>2020-T6 CAIRP Heavy-3</v>
      </c>
      <c r="I4159" s="302">
        <v>4.3956089629405099E-4</v>
      </c>
      <c r="J4159" s="305">
        <f>VLOOKUP(H4159,T6_ReductionFactor!$G$10:$H$2922,2,FALSE)</f>
        <v>0.87807502365560131</v>
      </c>
      <c r="K4159" s="75">
        <f t="shared" si="258"/>
        <v>3.8596744441147612E-4</v>
      </c>
      <c r="L4159" s="290"/>
      <c r="Q4159" s="288"/>
      <c r="R4159" s="291"/>
    </row>
    <row r="4160" spans="1:18" s="287" customFormat="1" ht="16.149999999999999" customHeight="1" x14ac:dyDescent="0.25">
      <c r="A4160" s="9" t="s">
        <v>192</v>
      </c>
      <c r="B4160" s="7">
        <v>2020</v>
      </c>
      <c r="C4160" s="296" t="s">
        <v>63</v>
      </c>
      <c r="D4160" s="307">
        <v>2016</v>
      </c>
      <c r="E4160" s="307" t="s">
        <v>194</v>
      </c>
      <c r="F4160" s="65">
        <f t="shared" si="259"/>
        <v>4</v>
      </c>
      <c r="G4160" s="66" t="str">
        <f t="shared" si="260"/>
        <v>2013+</v>
      </c>
      <c r="H4160" s="67" t="str">
        <f t="shared" si="261"/>
        <v>2020-T6 CAIRP Heavy-4</v>
      </c>
      <c r="I4160" s="302">
        <v>5.8305517401982304E-4</v>
      </c>
      <c r="J4160" s="305">
        <f>VLOOKUP(H4160,T6_ReductionFactor!$G$10:$H$2922,2,FALSE)</f>
        <v>0.86329576233219596</v>
      </c>
      <c r="K4160" s="75">
        <f t="shared" si="258"/>
        <v>5.033490609371743E-4</v>
      </c>
      <c r="L4160" s="290"/>
      <c r="Q4160" s="288"/>
      <c r="R4160" s="291"/>
    </row>
    <row r="4161" spans="1:18" s="287" customFormat="1" ht="16.149999999999999" customHeight="1" x14ac:dyDescent="0.25">
      <c r="A4161" s="9" t="s">
        <v>192</v>
      </c>
      <c r="B4161" s="7">
        <v>2020</v>
      </c>
      <c r="C4161" s="296" t="s">
        <v>63</v>
      </c>
      <c r="D4161" s="307">
        <v>2015</v>
      </c>
      <c r="E4161" s="307" t="s">
        <v>194</v>
      </c>
      <c r="F4161" s="65">
        <f t="shared" si="259"/>
        <v>5</v>
      </c>
      <c r="G4161" s="66" t="str">
        <f t="shared" si="260"/>
        <v>2013+</v>
      </c>
      <c r="H4161" s="67" t="str">
        <f t="shared" si="261"/>
        <v>2020-T6 CAIRP Heavy-5</v>
      </c>
      <c r="I4161" s="302">
        <v>4.8929157493882896E-4</v>
      </c>
      <c r="J4161" s="305">
        <f>VLOOKUP(H4161,T6_ReductionFactor!$G$10:$H$2922,2,FALSE)</f>
        <v>0.85158857290042944</v>
      </c>
      <c r="K4161" s="75">
        <f t="shared" si="258"/>
        <v>4.1667511403436087E-4</v>
      </c>
      <c r="L4161" s="290"/>
      <c r="Q4161" s="288"/>
      <c r="R4161" s="291"/>
    </row>
    <row r="4162" spans="1:18" s="287" customFormat="1" ht="16.149999999999999" customHeight="1" x14ac:dyDescent="0.25">
      <c r="A4162" s="9" t="s">
        <v>192</v>
      </c>
      <c r="B4162" s="7">
        <v>2020</v>
      </c>
      <c r="C4162" s="296" t="s">
        <v>63</v>
      </c>
      <c r="D4162" s="307">
        <v>2014</v>
      </c>
      <c r="E4162" s="307" t="s">
        <v>194</v>
      </c>
      <c r="F4162" s="65">
        <f t="shared" si="259"/>
        <v>6</v>
      </c>
      <c r="G4162" s="66" t="str">
        <f t="shared" si="260"/>
        <v>2013+</v>
      </c>
      <c r="H4162" s="67" t="str">
        <f t="shared" si="261"/>
        <v>2020-T6 CAIRP Heavy-6</v>
      </c>
      <c r="I4162" s="302">
        <v>2.69453161224608E-4</v>
      </c>
      <c r="J4162" s="305">
        <f>VLOOKUP(H4162,T6_ReductionFactor!$G$10:$H$2922,2,FALSE)</f>
        <v>0.84216391932609647</v>
      </c>
      <c r="K4162" s="75">
        <f t="shared" si="258"/>
        <v>2.2692373033172245E-4</v>
      </c>
      <c r="L4162" s="290"/>
      <c r="Q4162" s="288"/>
      <c r="R4162" s="291"/>
    </row>
    <row r="4163" spans="1:18" s="287" customFormat="1" ht="16.149999999999999" customHeight="1" x14ac:dyDescent="0.25">
      <c r="A4163" s="9" t="s">
        <v>192</v>
      </c>
      <c r="B4163" s="7">
        <v>2020</v>
      </c>
      <c r="C4163" s="296" t="s">
        <v>63</v>
      </c>
      <c r="D4163" s="307">
        <v>2013</v>
      </c>
      <c r="E4163" s="307" t="s">
        <v>194</v>
      </c>
      <c r="F4163" s="65">
        <f t="shared" si="259"/>
        <v>7</v>
      </c>
      <c r="G4163" s="66" t="str">
        <f t="shared" si="260"/>
        <v>2010-12</v>
      </c>
      <c r="H4163" s="67" t="str">
        <f t="shared" si="261"/>
        <v>2020-T6 CAIRP Heavy-7</v>
      </c>
      <c r="I4163" s="302">
        <v>5.7472422451179195E-4</v>
      </c>
      <c r="J4163" s="305">
        <f>VLOOKUP(H4163,T6_ReductionFactor!$G$10:$H$2922,2,FALSE)</f>
        <v>0.81036575283793422</v>
      </c>
      <c r="K4163" s="75">
        <f t="shared" si="258"/>
        <v>4.6573682887069621E-4</v>
      </c>
      <c r="L4163" s="290"/>
      <c r="Q4163" s="288"/>
      <c r="R4163" s="291"/>
    </row>
    <row r="4164" spans="1:18" s="287" customFormat="1" ht="16.149999999999999" customHeight="1" x14ac:dyDescent="0.25">
      <c r="A4164" s="9" t="s">
        <v>192</v>
      </c>
      <c r="B4164" s="7">
        <v>2020</v>
      </c>
      <c r="C4164" s="296" t="s">
        <v>63</v>
      </c>
      <c r="D4164" s="307">
        <v>2012</v>
      </c>
      <c r="E4164" s="307" t="s">
        <v>194</v>
      </c>
      <c r="F4164" s="65">
        <f t="shared" si="259"/>
        <v>8</v>
      </c>
      <c r="G4164" s="66" t="str">
        <f t="shared" si="260"/>
        <v>2010-12</v>
      </c>
      <c r="H4164" s="67" t="str">
        <f t="shared" si="261"/>
        <v>2020-T6 CAIRP Heavy-8</v>
      </c>
      <c r="I4164" s="302">
        <v>2.75778085055495E-4</v>
      </c>
      <c r="J4164" s="305">
        <f>VLOOKUP(H4164,T6_ReductionFactor!$G$10:$H$2922,2,FALSE)</f>
        <v>0.80488148243783475</v>
      </c>
      <c r="K4164" s="75">
        <f t="shared" si="258"/>
        <v>2.2196867392333409E-4</v>
      </c>
      <c r="L4164" s="290"/>
      <c r="Q4164" s="288"/>
      <c r="R4164" s="291"/>
    </row>
    <row r="4165" spans="1:18" s="287" customFormat="1" ht="16.149999999999999" customHeight="1" x14ac:dyDescent="0.25">
      <c r="A4165" s="9" t="s">
        <v>192</v>
      </c>
      <c r="B4165" s="7">
        <v>2020</v>
      </c>
      <c r="C4165" s="296" t="s">
        <v>63</v>
      </c>
      <c r="D4165" s="307">
        <v>2011</v>
      </c>
      <c r="E4165" s="307" t="s">
        <v>194</v>
      </c>
      <c r="F4165" s="65">
        <f t="shared" si="259"/>
        <v>9</v>
      </c>
      <c r="G4165" s="66" t="str">
        <f t="shared" si="260"/>
        <v>2010-12</v>
      </c>
      <c r="H4165" s="67" t="str">
        <f t="shared" si="261"/>
        <v>2020-T6 CAIRP Heavy-9</v>
      </c>
      <c r="I4165" s="302">
        <v>1.7214384855982699E-4</v>
      </c>
      <c r="J4165" s="305">
        <f>VLOOKUP(H4165,T6_ReductionFactor!$G$10:$H$2922,2,FALSE)</f>
        <v>0.800343359662125</v>
      </c>
      <c r="K4165" s="75">
        <f t="shared" si="258"/>
        <v>1.3777418610153998E-4</v>
      </c>
      <c r="L4165" s="290"/>
      <c r="Q4165" s="288"/>
      <c r="R4165" s="291"/>
    </row>
    <row r="4166" spans="1:18" s="287" customFormat="1" ht="16.149999999999999" customHeight="1" x14ac:dyDescent="0.25">
      <c r="A4166" s="9" t="s">
        <v>192</v>
      </c>
      <c r="B4166" s="7">
        <v>2020</v>
      </c>
      <c r="C4166" s="296" t="s">
        <v>63</v>
      </c>
      <c r="D4166" s="307">
        <v>2010</v>
      </c>
      <c r="E4166" s="307" t="s">
        <v>194</v>
      </c>
      <c r="F4166" s="65">
        <f t="shared" si="259"/>
        <v>10</v>
      </c>
      <c r="G4166" s="66" t="str">
        <f t="shared" si="260"/>
        <v>2007-09</v>
      </c>
      <c r="H4166" s="67" t="str">
        <f t="shared" si="261"/>
        <v>2020-T6 CAIRP Heavy-10</v>
      </c>
      <c r="I4166" s="302">
        <v>1.04590208947901E-4</v>
      </c>
      <c r="J4166" s="305">
        <f>VLOOKUP(H4166,T6_ReductionFactor!$G$10:$H$2922,2,FALSE)</f>
        <v>0.81009681318371662</v>
      </c>
      <c r="K4166" s="75">
        <f t="shared" ref="K4166:K4229" si="262">I4166*J4166</f>
        <v>8.4728194958913643E-5</v>
      </c>
      <c r="L4166" s="290"/>
      <c r="Q4166" s="288"/>
      <c r="R4166" s="291"/>
    </row>
    <row r="4167" spans="1:18" s="287" customFormat="1" ht="16.149999999999999" customHeight="1" x14ac:dyDescent="0.25">
      <c r="A4167" s="9" t="s">
        <v>192</v>
      </c>
      <c r="B4167" s="7">
        <v>2020</v>
      </c>
      <c r="C4167" s="296" t="s">
        <v>63</v>
      </c>
      <c r="D4167" s="307">
        <v>2009</v>
      </c>
      <c r="E4167" s="307" t="s">
        <v>194</v>
      </c>
      <c r="F4167" s="65">
        <f t="shared" si="259"/>
        <v>11</v>
      </c>
      <c r="G4167" s="66" t="str">
        <f t="shared" si="260"/>
        <v>2007-09</v>
      </c>
      <c r="H4167" s="67" t="str">
        <f t="shared" si="261"/>
        <v>2020-T6 CAIRP Heavy-11</v>
      </c>
      <c r="I4167" s="302">
        <v>1.93085608983029E-4</v>
      </c>
      <c r="J4167" s="305">
        <f>VLOOKUP(H4167,T6_ReductionFactor!$G$10:$H$2922,2,FALSE)</f>
        <v>0.80500124212614244</v>
      </c>
      <c r="K4167" s="75">
        <f t="shared" si="262"/>
        <v>1.5543415506802098E-4</v>
      </c>
      <c r="L4167" s="290"/>
      <c r="Q4167" s="288"/>
      <c r="R4167" s="291"/>
    </row>
    <row r="4168" spans="1:18" s="287" customFormat="1" ht="16.149999999999999" customHeight="1" x14ac:dyDescent="0.25">
      <c r="A4168" s="9" t="s">
        <v>192</v>
      </c>
      <c r="B4168" s="7">
        <v>2020</v>
      </c>
      <c r="C4168" s="296" t="s">
        <v>63</v>
      </c>
      <c r="D4168" s="307">
        <v>2008</v>
      </c>
      <c r="E4168" s="307" t="s">
        <v>194</v>
      </c>
      <c r="F4168" s="65">
        <f t="shared" si="259"/>
        <v>12</v>
      </c>
      <c r="G4168" s="66" t="str">
        <f t="shared" si="260"/>
        <v>2007-09</v>
      </c>
      <c r="H4168" s="67" t="str">
        <f t="shared" si="261"/>
        <v>2020-T6 CAIRP Heavy-12</v>
      </c>
      <c r="I4168" s="302">
        <v>1.20107106677502E-4</v>
      </c>
      <c r="J4168" s="305">
        <f>VLOOKUP(H4168,T6_ReductionFactor!$G$10:$H$2922,2,FALSE)</f>
        <v>0.80055663064893645</v>
      </c>
      <c r="K4168" s="75">
        <f t="shared" si="262"/>
        <v>9.6152540638733377E-5</v>
      </c>
      <c r="L4168" s="290"/>
      <c r="Q4168" s="288"/>
      <c r="R4168" s="291"/>
    </row>
    <row r="4169" spans="1:18" s="287" customFormat="1" ht="16.149999999999999" customHeight="1" x14ac:dyDescent="0.25">
      <c r="A4169" s="9" t="s">
        <v>192</v>
      </c>
      <c r="B4169" s="7">
        <v>2020</v>
      </c>
      <c r="C4169" s="296" t="s">
        <v>63</v>
      </c>
      <c r="D4169" s="307">
        <v>2007</v>
      </c>
      <c r="E4169" s="307" t="s">
        <v>194</v>
      </c>
      <c r="F4169" s="65">
        <f t="shared" ref="F4169:F4232" si="263">B4169-D4169</f>
        <v>13</v>
      </c>
      <c r="G4169" s="66" t="str">
        <f t="shared" ref="G4169:G4232" si="264">IF(D4169&lt;1998,"Pre1997",IF(D4169&lt;2008,"1997-06",IF(D4169&lt;2011,"2007-09",IF(D4169&lt;2014,"2010-12","2013+"))))</f>
        <v>1997-06</v>
      </c>
      <c r="H4169" s="67" t="str">
        <f t="shared" si="261"/>
        <v>2020-T6 CAIRP Heavy-13</v>
      </c>
      <c r="I4169" s="302">
        <v>2.4024128282999001E-3</v>
      </c>
      <c r="J4169" s="305">
        <f>VLOOKUP(H4169,T6_ReductionFactor!$G$10:$H$2922,2,FALSE)</f>
        <v>0.87733453345686607</v>
      </c>
      <c r="K4169" s="75">
        <f t="shared" si="262"/>
        <v>2.107719737887283E-3</v>
      </c>
      <c r="L4169" s="290"/>
      <c r="Q4169" s="288"/>
      <c r="R4169" s="291"/>
    </row>
    <row r="4170" spans="1:18" s="287" customFormat="1" ht="16.149999999999999" customHeight="1" x14ac:dyDescent="0.25">
      <c r="A4170" s="9" t="s">
        <v>192</v>
      </c>
      <c r="B4170" s="7">
        <v>2020</v>
      </c>
      <c r="C4170" s="296" t="s">
        <v>63</v>
      </c>
      <c r="D4170" s="307">
        <v>2006</v>
      </c>
      <c r="E4170" s="307" t="s">
        <v>194</v>
      </c>
      <c r="F4170" s="65">
        <f t="shared" si="263"/>
        <v>14</v>
      </c>
      <c r="G4170" s="66" t="str">
        <f t="shared" si="264"/>
        <v>1997-06</v>
      </c>
      <c r="H4170" s="67" t="str">
        <f t="shared" si="261"/>
        <v>2020-T6 CAIRP Heavy-14</v>
      </c>
      <c r="I4170" s="302">
        <v>2.7777651514759999E-3</v>
      </c>
      <c r="J4170" s="305">
        <f>VLOOKUP(H4170,T6_ReductionFactor!$G$10:$H$2922,2,FALSE)</f>
        <v>0.87491171211529706</v>
      </c>
      <c r="K4170" s="75">
        <f t="shared" si="262"/>
        <v>2.4302992645320745E-3</v>
      </c>
      <c r="L4170" s="290"/>
      <c r="Q4170" s="288"/>
      <c r="R4170" s="291"/>
    </row>
    <row r="4171" spans="1:18" s="287" customFormat="1" ht="16.149999999999999" customHeight="1" x14ac:dyDescent="0.25">
      <c r="A4171" s="9" t="s">
        <v>192</v>
      </c>
      <c r="B4171" s="7">
        <v>2020</v>
      </c>
      <c r="C4171" s="296" t="s">
        <v>63</v>
      </c>
      <c r="D4171" s="307">
        <v>2005</v>
      </c>
      <c r="E4171" s="307" t="s">
        <v>194</v>
      </c>
      <c r="F4171" s="65">
        <f t="shared" si="263"/>
        <v>15</v>
      </c>
      <c r="G4171" s="66" t="str">
        <f t="shared" si="264"/>
        <v>1997-06</v>
      </c>
      <c r="H4171" s="67" t="str">
        <f t="shared" si="261"/>
        <v>2020-T6 CAIRP Heavy-15</v>
      </c>
      <c r="I4171" s="302">
        <v>1.7283522159741199E-3</v>
      </c>
      <c r="J4171" s="305">
        <f>VLOOKUP(H4171,T6_ReductionFactor!$G$10:$H$2922,2,FALSE)</f>
        <v>0.87289713394474377</v>
      </c>
      <c r="K4171" s="75">
        <f t="shared" si="262"/>
        <v>1.5086736957708562E-3</v>
      </c>
      <c r="L4171" s="290"/>
      <c r="Q4171" s="288"/>
      <c r="R4171" s="291"/>
    </row>
    <row r="4172" spans="1:18" s="287" customFormat="1" ht="16.149999999999999" customHeight="1" x14ac:dyDescent="0.25">
      <c r="A4172" s="9" t="s">
        <v>192</v>
      </c>
      <c r="B4172" s="7">
        <v>2020</v>
      </c>
      <c r="C4172" s="296" t="s">
        <v>63</v>
      </c>
      <c r="D4172" s="307">
        <v>2004</v>
      </c>
      <c r="E4172" s="307" t="s">
        <v>194</v>
      </c>
      <c r="F4172" s="65">
        <f t="shared" si="263"/>
        <v>16</v>
      </c>
      <c r="G4172" s="66" t="str">
        <f t="shared" si="264"/>
        <v>1997-06</v>
      </c>
      <c r="H4172" s="67" t="str">
        <f t="shared" si="261"/>
        <v>2020-T6 CAIRP Heavy-16</v>
      </c>
      <c r="I4172" s="302">
        <v>5.8067608874491595E-4</v>
      </c>
      <c r="J4172" s="305">
        <f>VLOOKUP(H4172,T6_ReductionFactor!$G$10:$H$2922,2,FALSE)</f>
        <v>0.87096657701626823</v>
      </c>
      <c r="K4172" s="75">
        <f t="shared" si="262"/>
        <v>5.0574946536935427E-4</v>
      </c>
      <c r="L4172" s="290"/>
      <c r="Q4172" s="288"/>
      <c r="R4172" s="291"/>
    </row>
    <row r="4173" spans="1:18" s="287" customFormat="1" ht="16.149999999999999" customHeight="1" x14ac:dyDescent="0.25">
      <c r="A4173" s="9" t="s">
        <v>192</v>
      </c>
      <c r="B4173" s="7">
        <v>2020</v>
      </c>
      <c r="C4173" s="296" t="s">
        <v>63</v>
      </c>
      <c r="D4173" s="307">
        <v>2003</v>
      </c>
      <c r="E4173" s="307" t="s">
        <v>194</v>
      </c>
      <c r="F4173" s="65">
        <f t="shared" si="263"/>
        <v>17</v>
      </c>
      <c r="G4173" s="66" t="str">
        <f t="shared" si="264"/>
        <v>1997-06</v>
      </c>
      <c r="H4173" s="67" t="str">
        <f t="shared" si="261"/>
        <v>2020-T6 CAIRP Heavy-17</v>
      </c>
      <c r="I4173" s="302">
        <v>4.2377763272193698E-4</v>
      </c>
      <c r="J4173" s="305">
        <f>VLOOKUP(H4173,T6_ReductionFactor!$G$10:$H$2922,2,FALSE)</f>
        <v>0.92209134436729667</v>
      </c>
      <c r="K4173" s="75">
        <f t="shared" si="262"/>
        <v>3.9076168706936136E-4</v>
      </c>
      <c r="L4173" s="290"/>
      <c r="Q4173" s="288"/>
      <c r="R4173" s="291"/>
    </row>
    <row r="4174" spans="1:18" s="287" customFormat="1" ht="16.149999999999999" customHeight="1" x14ac:dyDescent="0.25">
      <c r="A4174" s="9" t="s">
        <v>192</v>
      </c>
      <c r="B4174" s="7">
        <v>2020</v>
      </c>
      <c r="C4174" s="296" t="s">
        <v>63</v>
      </c>
      <c r="D4174" s="307">
        <v>2002</v>
      </c>
      <c r="E4174" s="307" t="s">
        <v>194</v>
      </c>
      <c r="F4174" s="65">
        <f t="shared" si="263"/>
        <v>18</v>
      </c>
      <c r="G4174" s="66" t="str">
        <f t="shared" si="264"/>
        <v>1997-06</v>
      </c>
      <c r="H4174" s="67" t="str">
        <f t="shared" si="261"/>
        <v>2020-T6 CAIRP Heavy-18</v>
      </c>
      <c r="I4174" s="302">
        <v>3.7227483633516602E-4</v>
      </c>
      <c r="J4174" s="305">
        <f>VLOOKUP(H4174,T6_ReductionFactor!$G$10:$H$2922,2,FALSE)</f>
        <v>0.92111172181919543</v>
      </c>
      <c r="K4174" s="75">
        <f t="shared" si="262"/>
        <v>3.4290671548664397E-4</v>
      </c>
      <c r="L4174" s="290"/>
      <c r="Q4174" s="288"/>
      <c r="R4174" s="291"/>
    </row>
    <row r="4175" spans="1:18" s="287" customFormat="1" ht="16.149999999999999" customHeight="1" x14ac:dyDescent="0.25">
      <c r="A4175" s="9" t="s">
        <v>192</v>
      </c>
      <c r="B4175" s="7">
        <v>2020</v>
      </c>
      <c r="C4175" s="296" t="s">
        <v>63</v>
      </c>
      <c r="D4175" s="307">
        <v>2001</v>
      </c>
      <c r="E4175" s="307" t="s">
        <v>194</v>
      </c>
      <c r="F4175" s="65">
        <f t="shared" si="263"/>
        <v>19</v>
      </c>
      <c r="G4175" s="66" t="str">
        <f t="shared" si="264"/>
        <v>1997-06</v>
      </c>
      <c r="H4175" s="67" t="str">
        <f t="shared" si="261"/>
        <v>2020-T6 CAIRP Heavy-19</v>
      </c>
      <c r="I4175" s="302">
        <v>4.1804685266782501E-4</v>
      </c>
      <c r="J4175" s="305">
        <f>VLOOKUP(H4175,T6_ReductionFactor!$G$10:$H$2922,2,FALSE)</f>
        <v>0.92017375182198291</v>
      </c>
      <c r="K4175" s="75">
        <f t="shared" si="262"/>
        <v>3.8467574085672429E-4</v>
      </c>
      <c r="L4175" s="290"/>
      <c r="Q4175" s="288"/>
      <c r="R4175" s="291"/>
    </row>
    <row r="4176" spans="1:18" s="287" customFormat="1" ht="16.149999999999999" customHeight="1" x14ac:dyDescent="0.25">
      <c r="A4176" s="9" t="s">
        <v>192</v>
      </c>
      <c r="B4176" s="7">
        <v>2020</v>
      </c>
      <c r="C4176" s="296" t="s">
        <v>63</v>
      </c>
      <c r="D4176" s="307">
        <v>2000</v>
      </c>
      <c r="E4176" s="307" t="s">
        <v>194</v>
      </c>
      <c r="F4176" s="65">
        <f t="shared" si="263"/>
        <v>20</v>
      </c>
      <c r="G4176" s="66" t="str">
        <f t="shared" si="264"/>
        <v>1997-06</v>
      </c>
      <c r="H4176" s="67" t="str">
        <f t="shared" si="261"/>
        <v>2020-T6 CAIRP Heavy-20</v>
      </c>
      <c r="I4176" s="302">
        <v>4.0647717791201799E-4</v>
      </c>
      <c r="J4176" s="305">
        <f>VLOOKUP(H4176,T6_ReductionFactor!$G$10:$H$2922,2,FALSE)</f>
        <v>0.91927615982982835</v>
      </c>
      <c r="K4176" s="75">
        <f t="shared" si="262"/>
        <v>3.7366477916942582E-4</v>
      </c>
      <c r="L4176" s="290"/>
      <c r="Q4176" s="288"/>
      <c r="R4176" s="291"/>
    </row>
    <row r="4177" spans="1:18" s="287" customFormat="1" ht="16.149999999999999" customHeight="1" x14ac:dyDescent="0.25">
      <c r="A4177" s="9" t="s">
        <v>192</v>
      </c>
      <c r="B4177" s="7">
        <v>2020</v>
      </c>
      <c r="C4177" s="296" t="s">
        <v>63</v>
      </c>
      <c r="D4177" s="307">
        <v>1999</v>
      </c>
      <c r="E4177" s="307" t="s">
        <v>194</v>
      </c>
      <c r="F4177" s="65">
        <f t="shared" si="263"/>
        <v>21</v>
      </c>
      <c r="G4177" s="66" t="str">
        <f t="shared" si="264"/>
        <v>1997-06</v>
      </c>
      <c r="H4177" s="67" t="str">
        <f t="shared" si="261"/>
        <v>2020-T6 CAIRP Heavy-21</v>
      </c>
      <c r="I4177" s="302">
        <v>2.38825366655818E-4</v>
      </c>
      <c r="J4177" s="305">
        <f>VLOOKUP(H4177,T6_ReductionFactor!$G$10:$H$2922,2,FALSE)</f>
        <v>0.91841808519847601</v>
      </c>
      <c r="K4177" s="75">
        <f t="shared" si="262"/>
        <v>2.1934153594086033E-4</v>
      </c>
      <c r="L4177" s="290"/>
      <c r="Q4177" s="288"/>
      <c r="R4177" s="291"/>
    </row>
    <row r="4178" spans="1:18" s="287" customFormat="1" ht="16.149999999999999" customHeight="1" x14ac:dyDescent="0.25">
      <c r="A4178" s="9" t="s">
        <v>192</v>
      </c>
      <c r="B4178" s="7">
        <v>2020</v>
      </c>
      <c r="C4178" s="296" t="s">
        <v>63</v>
      </c>
      <c r="D4178" s="307">
        <v>1998</v>
      </c>
      <c r="E4178" s="307" t="s">
        <v>194</v>
      </c>
      <c r="F4178" s="65">
        <f t="shared" si="263"/>
        <v>22</v>
      </c>
      <c r="G4178" s="66" t="str">
        <f t="shared" si="264"/>
        <v>1997-06</v>
      </c>
      <c r="H4178" s="67" t="str">
        <f t="shared" si="261"/>
        <v>2020-T6 CAIRP Heavy-22</v>
      </c>
      <c r="I4178" s="302">
        <v>2.1520763958212801E-4</v>
      </c>
      <c r="J4178" s="305">
        <f>VLOOKUP(H4178,T6_ReductionFactor!$G$10:$H$2922,2,FALSE)</f>
        <v>0.91762142955937376</v>
      </c>
      <c r="K4178" s="75">
        <f t="shared" si="262"/>
        <v>1.9747914188545079E-4</v>
      </c>
      <c r="L4178" s="290"/>
      <c r="Q4178" s="288"/>
      <c r="R4178" s="291"/>
    </row>
    <row r="4179" spans="1:18" s="287" customFormat="1" ht="16.149999999999999" customHeight="1" x14ac:dyDescent="0.25">
      <c r="A4179" s="9" t="s">
        <v>192</v>
      </c>
      <c r="B4179" s="7">
        <v>2020</v>
      </c>
      <c r="C4179" s="296" t="s">
        <v>63</v>
      </c>
      <c r="D4179" s="307">
        <v>1997</v>
      </c>
      <c r="E4179" s="307" t="s">
        <v>194</v>
      </c>
      <c r="F4179" s="65">
        <f t="shared" si="263"/>
        <v>23</v>
      </c>
      <c r="G4179" s="66" t="str">
        <f t="shared" si="264"/>
        <v>Pre1997</v>
      </c>
      <c r="H4179" s="67" t="str">
        <f t="shared" si="261"/>
        <v>2020-T6 CAIRP Heavy-23</v>
      </c>
      <c r="I4179" s="302">
        <v>8.6543970975128901E-5</v>
      </c>
      <c r="J4179" s="305">
        <f>VLOOKUP(H4179,T6_ReductionFactor!$G$10:$H$2922,2,FALSE)</f>
        <v>0.91762142955937376</v>
      </c>
      <c r="K4179" s="75">
        <f t="shared" si="262"/>
        <v>7.9414602365942739E-5</v>
      </c>
      <c r="L4179" s="290"/>
      <c r="Q4179" s="288"/>
      <c r="R4179" s="291"/>
    </row>
    <row r="4180" spans="1:18" s="287" customFormat="1" ht="16.149999999999999" customHeight="1" x14ac:dyDescent="0.25">
      <c r="A4180" s="9" t="s">
        <v>192</v>
      </c>
      <c r="B4180" s="7">
        <v>2020</v>
      </c>
      <c r="C4180" s="296" t="s">
        <v>63</v>
      </c>
      <c r="D4180" s="307">
        <v>1996</v>
      </c>
      <c r="E4180" s="307" t="s">
        <v>194</v>
      </c>
      <c r="F4180" s="65">
        <f t="shared" si="263"/>
        <v>24</v>
      </c>
      <c r="G4180" s="66" t="str">
        <f t="shared" si="264"/>
        <v>Pre1997</v>
      </c>
      <c r="H4180" s="67" t="str">
        <f t="shared" si="261"/>
        <v>2020-T6 CAIRP Heavy-24</v>
      </c>
      <c r="I4180" s="302">
        <v>1.39149251233005E-4</v>
      </c>
      <c r="J4180" s="305">
        <f>VLOOKUP(H4180,T6_ReductionFactor!$G$10:$H$2922,2,FALSE)</f>
        <v>0.91762142955937376</v>
      </c>
      <c r="K4180" s="75">
        <f t="shared" si="262"/>
        <v>1.2768633483854649E-4</v>
      </c>
      <c r="L4180" s="290"/>
      <c r="Q4180" s="288"/>
      <c r="R4180" s="291"/>
    </row>
    <row r="4181" spans="1:18" s="287" customFormat="1" ht="16.149999999999999" customHeight="1" x14ac:dyDescent="0.25">
      <c r="A4181" s="9" t="s">
        <v>192</v>
      </c>
      <c r="B4181" s="7">
        <v>2020</v>
      </c>
      <c r="C4181" s="296" t="s">
        <v>64</v>
      </c>
      <c r="D4181" s="307">
        <v>2021</v>
      </c>
      <c r="E4181" s="307" t="s">
        <v>194</v>
      </c>
      <c r="F4181" s="65">
        <f t="shared" si="263"/>
        <v>-1</v>
      </c>
      <c r="G4181" s="66" t="str">
        <f t="shared" si="264"/>
        <v>2013+</v>
      </c>
      <c r="H4181" s="67" t="str">
        <f t="shared" si="261"/>
        <v>2020-T6 CAIRP Small--1</v>
      </c>
      <c r="I4181" s="302">
        <v>3.1310070686277801E-6</v>
      </c>
      <c r="J4181" s="305">
        <f>VLOOKUP(H4181,T6_ReductionFactor!$G$10:$H$2922,2,FALSE)</f>
        <v>1</v>
      </c>
      <c r="K4181" s="75">
        <f t="shared" si="262"/>
        <v>3.1310070686277801E-6</v>
      </c>
      <c r="L4181" s="290"/>
      <c r="Q4181" s="288"/>
      <c r="R4181" s="291"/>
    </row>
    <row r="4182" spans="1:18" s="287" customFormat="1" ht="16.149999999999999" customHeight="1" x14ac:dyDescent="0.25">
      <c r="A4182" s="9" t="s">
        <v>192</v>
      </c>
      <c r="B4182" s="7">
        <v>2020</v>
      </c>
      <c r="C4182" s="296" t="s">
        <v>64</v>
      </c>
      <c r="D4182" s="307">
        <v>2020</v>
      </c>
      <c r="E4182" s="307" t="s">
        <v>194</v>
      </c>
      <c r="F4182" s="65">
        <f t="shared" si="263"/>
        <v>0</v>
      </c>
      <c r="G4182" s="66" t="str">
        <f t="shared" si="264"/>
        <v>2013+</v>
      </c>
      <c r="H4182" s="67" t="str">
        <f t="shared" si="261"/>
        <v>2020-T6 CAIRP Small-0</v>
      </c>
      <c r="I4182" s="302">
        <v>2.4622030137293501E-5</v>
      </c>
      <c r="J4182" s="305">
        <f>VLOOKUP(H4182,T6_ReductionFactor!$G$10:$H$2922,2,FALSE)</f>
        <v>0.95448130934860598</v>
      </c>
      <c r="K4182" s="75">
        <f t="shared" si="262"/>
        <v>2.3501267564264738E-5</v>
      </c>
      <c r="L4182" s="290"/>
      <c r="Q4182" s="288"/>
      <c r="R4182" s="291"/>
    </row>
    <row r="4183" spans="1:18" s="287" customFormat="1" ht="16.149999999999999" customHeight="1" x14ac:dyDescent="0.25">
      <c r="A4183" s="9" t="s">
        <v>192</v>
      </c>
      <c r="B4183" s="7">
        <v>2020</v>
      </c>
      <c r="C4183" s="296" t="s">
        <v>64</v>
      </c>
      <c r="D4183" s="307">
        <v>2019</v>
      </c>
      <c r="E4183" s="307" t="s">
        <v>194</v>
      </c>
      <c r="F4183" s="65">
        <f t="shared" si="263"/>
        <v>1</v>
      </c>
      <c r="G4183" s="66" t="str">
        <f t="shared" si="264"/>
        <v>2013+</v>
      </c>
      <c r="H4183" s="67" t="str">
        <f t="shared" si="261"/>
        <v>2020-T6 CAIRP Small-1</v>
      </c>
      <c r="I4183" s="302">
        <v>4.7215861868920499E-5</v>
      </c>
      <c r="J4183" s="305">
        <f>VLOOKUP(H4183,T6_ReductionFactor!$G$10:$H$2922,2,FALSE)</f>
        <v>0.92177285491538652</v>
      </c>
      <c r="K4183" s="75">
        <f t="shared" si="262"/>
        <v>4.3522299792205384E-5</v>
      </c>
      <c r="L4183" s="290"/>
      <c r="Q4183" s="288"/>
      <c r="R4183" s="291"/>
    </row>
    <row r="4184" spans="1:18" s="287" customFormat="1" ht="16.149999999999999" customHeight="1" x14ac:dyDescent="0.25">
      <c r="A4184" s="9" t="s">
        <v>192</v>
      </c>
      <c r="B4184" s="7">
        <v>2020</v>
      </c>
      <c r="C4184" s="296" t="s">
        <v>64</v>
      </c>
      <c r="D4184" s="307">
        <v>2018</v>
      </c>
      <c r="E4184" s="307" t="s">
        <v>194</v>
      </c>
      <c r="F4184" s="65">
        <f t="shared" si="263"/>
        <v>2</v>
      </c>
      <c r="G4184" s="66" t="str">
        <f t="shared" si="264"/>
        <v>2013+</v>
      </c>
      <c r="H4184" s="67" t="str">
        <f t="shared" si="261"/>
        <v>2020-T6 CAIRP Small-2</v>
      </c>
      <c r="I4184" s="302">
        <v>5.5631564284864301E-5</v>
      </c>
      <c r="J4184" s="305">
        <f>VLOOKUP(H4184,T6_ReductionFactor!$G$10:$H$2922,2,FALSE)</f>
        <v>0.89704057843039431</v>
      </c>
      <c r="K4184" s="75">
        <f t="shared" si="262"/>
        <v>4.9903770605082336E-5</v>
      </c>
      <c r="L4184" s="290"/>
      <c r="Q4184" s="288"/>
      <c r="R4184" s="291"/>
    </row>
    <row r="4185" spans="1:18" s="287" customFormat="1" ht="16.149999999999999" customHeight="1" x14ac:dyDescent="0.25">
      <c r="A4185" s="9" t="s">
        <v>192</v>
      </c>
      <c r="B4185" s="7">
        <v>2020</v>
      </c>
      <c r="C4185" s="296" t="s">
        <v>64</v>
      </c>
      <c r="D4185" s="307">
        <v>2017</v>
      </c>
      <c r="E4185" s="307" t="s">
        <v>194</v>
      </c>
      <c r="F4185" s="65">
        <f t="shared" si="263"/>
        <v>3</v>
      </c>
      <c r="G4185" s="66" t="str">
        <f t="shared" si="264"/>
        <v>2013+</v>
      </c>
      <c r="H4185" s="67" t="str">
        <f t="shared" si="261"/>
        <v>2020-T6 CAIRP Small-3</v>
      </c>
      <c r="I4185" s="302">
        <v>6.1476261600500301E-5</v>
      </c>
      <c r="J4185" s="305">
        <f>VLOOKUP(H4185,T6_ReductionFactor!$G$10:$H$2922,2,FALSE)</f>
        <v>0.87807502365560131</v>
      </c>
      <c r="K4185" s="75">
        <f t="shared" si="262"/>
        <v>5.3980769859117233E-5</v>
      </c>
      <c r="L4185" s="290"/>
      <c r="Q4185" s="288"/>
      <c r="R4185" s="291"/>
    </row>
    <row r="4186" spans="1:18" s="287" customFormat="1" ht="16.149999999999999" customHeight="1" x14ac:dyDescent="0.25">
      <c r="A4186" s="9" t="s">
        <v>192</v>
      </c>
      <c r="B4186" s="7">
        <v>2020</v>
      </c>
      <c r="C4186" s="296" t="s">
        <v>64</v>
      </c>
      <c r="D4186" s="307">
        <v>2016</v>
      </c>
      <c r="E4186" s="307" t="s">
        <v>194</v>
      </c>
      <c r="F4186" s="65">
        <f t="shared" si="263"/>
        <v>4</v>
      </c>
      <c r="G4186" s="66" t="str">
        <f t="shared" si="264"/>
        <v>2013+</v>
      </c>
      <c r="H4186" s="67" t="str">
        <f t="shared" si="261"/>
        <v>2020-T6 CAIRP Small-4</v>
      </c>
      <c r="I4186" s="302">
        <v>9.1143527196864402E-5</v>
      </c>
      <c r="J4186" s="305">
        <f>VLOOKUP(H4186,T6_ReductionFactor!$G$10:$H$2922,2,FALSE)</f>
        <v>0.86329576233219596</v>
      </c>
      <c r="K4186" s="75">
        <f t="shared" si="262"/>
        <v>7.8683820793062293E-5</v>
      </c>
      <c r="L4186" s="290"/>
      <c r="Q4186" s="288"/>
      <c r="R4186" s="291"/>
    </row>
    <row r="4187" spans="1:18" s="287" customFormat="1" ht="16.149999999999999" customHeight="1" x14ac:dyDescent="0.25">
      <c r="A4187" s="9" t="s">
        <v>192</v>
      </c>
      <c r="B4187" s="7">
        <v>2020</v>
      </c>
      <c r="C4187" s="296" t="s">
        <v>64</v>
      </c>
      <c r="D4187" s="307">
        <v>2015</v>
      </c>
      <c r="E4187" s="307" t="s">
        <v>194</v>
      </c>
      <c r="F4187" s="65">
        <f t="shared" si="263"/>
        <v>5</v>
      </c>
      <c r="G4187" s="66" t="str">
        <f t="shared" si="264"/>
        <v>2013+</v>
      </c>
      <c r="H4187" s="67" t="str">
        <f t="shared" si="261"/>
        <v>2020-T6 CAIRP Small-5</v>
      </c>
      <c r="I4187" s="302">
        <v>4.5817398832057697E-5</v>
      </c>
      <c r="J4187" s="305">
        <f>VLOOKUP(H4187,T6_ReductionFactor!$G$10:$H$2922,2,FALSE)</f>
        <v>0.85158857290042944</v>
      </c>
      <c r="K4187" s="75">
        <f t="shared" si="262"/>
        <v>3.9017573285401819E-5</v>
      </c>
      <c r="L4187" s="290"/>
      <c r="Q4187" s="288"/>
      <c r="R4187" s="291"/>
    </row>
    <row r="4188" spans="1:18" s="287" customFormat="1" ht="16.149999999999999" customHeight="1" x14ac:dyDescent="0.25">
      <c r="A4188" s="9" t="s">
        <v>192</v>
      </c>
      <c r="B4188" s="7">
        <v>2020</v>
      </c>
      <c r="C4188" s="296" t="s">
        <v>64</v>
      </c>
      <c r="D4188" s="307">
        <v>2014</v>
      </c>
      <c r="E4188" s="307" t="s">
        <v>194</v>
      </c>
      <c r="F4188" s="65">
        <f t="shared" si="263"/>
        <v>6</v>
      </c>
      <c r="G4188" s="66" t="str">
        <f t="shared" si="264"/>
        <v>2013+</v>
      </c>
      <c r="H4188" s="67" t="str">
        <f t="shared" si="261"/>
        <v>2020-T6 CAIRP Small-6</v>
      </c>
      <c r="I4188" s="302">
        <v>3.42084736831122E-5</v>
      </c>
      <c r="J4188" s="305">
        <f>VLOOKUP(H4188,T6_ReductionFactor!$G$10:$H$2922,2,FALSE)</f>
        <v>0.84216391932609647</v>
      </c>
      <c r="K4188" s="75">
        <f t="shared" si="262"/>
        <v>2.8809142271133396E-5</v>
      </c>
      <c r="L4188" s="290"/>
      <c r="Q4188" s="288"/>
      <c r="R4188" s="291"/>
    </row>
    <row r="4189" spans="1:18" s="287" customFormat="1" ht="16.149999999999999" customHeight="1" x14ac:dyDescent="0.25">
      <c r="A4189" s="9" t="s">
        <v>192</v>
      </c>
      <c r="B4189" s="7">
        <v>2020</v>
      </c>
      <c r="C4189" s="296" t="s">
        <v>64</v>
      </c>
      <c r="D4189" s="307">
        <v>2013</v>
      </c>
      <c r="E4189" s="307" t="s">
        <v>194</v>
      </c>
      <c r="F4189" s="65">
        <f t="shared" si="263"/>
        <v>7</v>
      </c>
      <c r="G4189" s="66" t="str">
        <f t="shared" si="264"/>
        <v>2010-12</v>
      </c>
      <c r="H4189" s="67" t="str">
        <f t="shared" si="261"/>
        <v>2020-T6 CAIRP Small-7</v>
      </c>
      <c r="I4189" s="302">
        <v>4.0535305104567998E-5</v>
      </c>
      <c r="J4189" s="305">
        <f>VLOOKUP(H4189,T6_ReductionFactor!$G$10:$H$2922,2,FALSE)</f>
        <v>0.81036575283793422</v>
      </c>
      <c r="K4189" s="75">
        <f t="shared" si="262"/>
        <v>3.2848423037578601E-5</v>
      </c>
      <c r="L4189" s="290"/>
      <c r="Q4189" s="288"/>
      <c r="R4189" s="291"/>
    </row>
    <row r="4190" spans="1:18" s="287" customFormat="1" ht="16.149999999999999" customHeight="1" x14ac:dyDescent="0.25">
      <c r="A4190" s="9" t="s">
        <v>192</v>
      </c>
      <c r="B4190" s="7">
        <v>2020</v>
      </c>
      <c r="C4190" s="296" t="s">
        <v>64</v>
      </c>
      <c r="D4190" s="307">
        <v>2012</v>
      </c>
      <c r="E4190" s="307" t="s">
        <v>194</v>
      </c>
      <c r="F4190" s="65">
        <f t="shared" si="263"/>
        <v>8</v>
      </c>
      <c r="G4190" s="66" t="str">
        <f t="shared" si="264"/>
        <v>2010-12</v>
      </c>
      <c r="H4190" s="67" t="str">
        <f t="shared" si="261"/>
        <v>2020-T6 CAIRP Small-8</v>
      </c>
      <c r="I4190" s="302">
        <v>6.1967183077198297E-5</v>
      </c>
      <c r="J4190" s="305">
        <f>VLOOKUP(H4190,T6_ReductionFactor!$G$10:$H$2922,2,FALSE)</f>
        <v>0.80488148243783475</v>
      </c>
      <c r="K4190" s="75">
        <f t="shared" si="262"/>
        <v>4.9876238177672072E-5</v>
      </c>
      <c r="L4190" s="290"/>
      <c r="Q4190" s="288"/>
      <c r="R4190" s="291"/>
    </row>
    <row r="4191" spans="1:18" s="287" customFormat="1" ht="16.149999999999999" customHeight="1" x14ac:dyDescent="0.25">
      <c r="A4191" s="9" t="s">
        <v>192</v>
      </c>
      <c r="B4191" s="7">
        <v>2020</v>
      </c>
      <c r="C4191" s="296" t="s">
        <v>64</v>
      </c>
      <c r="D4191" s="307">
        <v>2011</v>
      </c>
      <c r="E4191" s="307" t="s">
        <v>194</v>
      </c>
      <c r="F4191" s="65">
        <f t="shared" si="263"/>
        <v>9</v>
      </c>
      <c r="G4191" s="66" t="str">
        <f t="shared" si="264"/>
        <v>2010-12</v>
      </c>
      <c r="H4191" s="67" t="str">
        <f t="shared" si="261"/>
        <v>2020-T6 CAIRP Small-9</v>
      </c>
      <c r="I4191" s="302">
        <v>4.1491298339019897E-5</v>
      </c>
      <c r="J4191" s="305">
        <f>VLOOKUP(H4191,T6_ReductionFactor!$G$10:$H$2922,2,FALSE)</f>
        <v>0.800343359662125</v>
      </c>
      <c r="K4191" s="75">
        <f t="shared" si="262"/>
        <v>3.3207285109394734E-5</v>
      </c>
      <c r="L4191" s="290"/>
      <c r="Q4191" s="288"/>
      <c r="R4191" s="291"/>
    </row>
    <row r="4192" spans="1:18" s="287" customFormat="1" ht="16.149999999999999" customHeight="1" x14ac:dyDescent="0.25">
      <c r="A4192" s="9" t="s">
        <v>192</v>
      </c>
      <c r="B4192" s="7">
        <v>2020</v>
      </c>
      <c r="C4192" s="296" t="s">
        <v>64</v>
      </c>
      <c r="D4192" s="307">
        <v>2010</v>
      </c>
      <c r="E4192" s="307" t="s">
        <v>194</v>
      </c>
      <c r="F4192" s="65">
        <f t="shared" si="263"/>
        <v>10</v>
      </c>
      <c r="G4192" s="66" t="str">
        <f t="shared" si="264"/>
        <v>2007-09</v>
      </c>
      <c r="H4192" s="67" t="str">
        <f t="shared" si="261"/>
        <v>2020-T6 CAIRP Small-10</v>
      </c>
      <c r="I4192" s="302">
        <v>1.7121490730470902E-5</v>
      </c>
      <c r="J4192" s="305">
        <f>VLOOKUP(H4192,T6_ReductionFactor!$G$10:$H$2922,2,FALSE)</f>
        <v>0.81009681318371662</v>
      </c>
      <c r="K4192" s="75">
        <f t="shared" si="262"/>
        <v>1.3870065077709022E-5</v>
      </c>
      <c r="L4192" s="290"/>
      <c r="Q4192" s="288"/>
      <c r="R4192" s="291"/>
    </row>
    <row r="4193" spans="1:18" s="287" customFormat="1" ht="16.149999999999999" customHeight="1" x14ac:dyDescent="0.25">
      <c r="A4193" s="9" t="s">
        <v>192</v>
      </c>
      <c r="B4193" s="7">
        <v>2020</v>
      </c>
      <c r="C4193" s="296" t="s">
        <v>64</v>
      </c>
      <c r="D4193" s="307">
        <v>2009</v>
      </c>
      <c r="E4193" s="307" t="s">
        <v>194</v>
      </c>
      <c r="F4193" s="65">
        <f t="shared" si="263"/>
        <v>11</v>
      </c>
      <c r="G4193" s="66" t="str">
        <f t="shared" si="264"/>
        <v>2007-09</v>
      </c>
      <c r="H4193" s="67" t="str">
        <f t="shared" si="261"/>
        <v>2020-T6 CAIRP Small-11</v>
      </c>
      <c r="I4193" s="302">
        <v>1.7298642130667001E-5</v>
      </c>
      <c r="J4193" s="305">
        <f>VLOOKUP(H4193,T6_ReductionFactor!$G$10:$H$2922,2,FALSE)</f>
        <v>0.80500124212614244</v>
      </c>
      <c r="K4193" s="75">
        <f t="shared" si="262"/>
        <v>1.3925428402282556E-5</v>
      </c>
      <c r="L4193" s="290"/>
      <c r="Q4193" s="288"/>
      <c r="R4193" s="291"/>
    </row>
    <row r="4194" spans="1:18" s="287" customFormat="1" ht="16.149999999999999" customHeight="1" x14ac:dyDescent="0.25">
      <c r="A4194" s="9" t="s">
        <v>192</v>
      </c>
      <c r="B4194" s="7">
        <v>2020</v>
      </c>
      <c r="C4194" s="296" t="s">
        <v>64</v>
      </c>
      <c r="D4194" s="307">
        <v>2008</v>
      </c>
      <c r="E4194" s="307" t="s">
        <v>194</v>
      </c>
      <c r="F4194" s="65">
        <f t="shared" si="263"/>
        <v>12</v>
      </c>
      <c r="G4194" s="66" t="str">
        <f t="shared" si="264"/>
        <v>2007-09</v>
      </c>
      <c r="H4194" s="67" t="str">
        <f t="shared" si="261"/>
        <v>2020-T6 CAIRP Small-12</v>
      </c>
      <c r="I4194" s="302">
        <v>6.0748052000969599E-5</v>
      </c>
      <c r="J4194" s="305">
        <f>VLOOKUP(H4194,T6_ReductionFactor!$G$10:$H$2922,2,FALSE)</f>
        <v>0.80055663064893645</v>
      </c>
      <c r="K4194" s="75">
        <f t="shared" si="262"/>
        <v>4.8632255828382605E-5</v>
      </c>
      <c r="L4194" s="290"/>
      <c r="Q4194" s="288"/>
      <c r="R4194" s="291"/>
    </row>
    <row r="4195" spans="1:18" s="287" customFormat="1" ht="16.149999999999999" customHeight="1" x14ac:dyDescent="0.25">
      <c r="A4195" s="9" t="s">
        <v>192</v>
      </c>
      <c r="B4195" s="7">
        <v>2020</v>
      </c>
      <c r="C4195" s="296" t="s">
        <v>64</v>
      </c>
      <c r="D4195" s="307">
        <v>2007</v>
      </c>
      <c r="E4195" s="307" t="s">
        <v>194</v>
      </c>
      <c r="F4195" s="65">
        <f t="shared" si="263"/>
        <v>13</v>
      </c>
      <c r="G4195" s="66" t="str">
        <f t="shared" si="264"/>
        <v>1997-06</v>
      </c>
      <c r="H4195" s="67" t="str">
        <f t="shared" si="261"/>
        <v>2020-T6 CAIRP Small-13</v>
      </c>
      <c r="I4195" s="302">
        <v>7.0739264921833203E-4</v>
      </c>
      <c r="J4195" s="305">
        <f>VLOOKUP(H4195,T6_ReductionFactor!$G$10:$H$2922,2,FALSE)</f>
        <v>0.87733453345686607</v>
      </c>
      <c r="K4195" s="75">
        <f t="shared" si="262"/>
        <v>6.2061999987278189E-4</v>
      </c>
      <c r="L4195" s="290"/>
      <c r="Q4195" s="288"/>
      <c r="R4195" s="291"/>
    </row>
    <row r="4196" spans="1:18" s="287" customFormat="1" ht="16.149999999999999" customHeight="1" x14ac:dyDescent="0.25">
      <c r="A4196" s="9" t="s">
        <v>192</v>
      </c>
      <c r="B4196" s="7">
        <v>2020</v>
      </c>
      <c r="C4196" s="296" t="s">
        <v>64</v>
      </c>
      <c r="D4196" s="307">
        <v>2006</v>
      </c>
      <c r="E4196" s="307" t="s">
        <v>194</v>
      </c>
      <c r="F4196" s="65">
        <f t="shared" si="263"/>
        <v>14</v>
      </c>
      <c r="G4196" s="66" t="str">
        <f t="shared" si="264"/>
        <v>1997-06</v>
      </c>
      <c r="H4196" s="67" t="str">
        <f t="shared" si="261"/>
        <v>2020-T6 CAIRP Small-14</v>
      </c>
      <c r="I4196" s="302">
        <v>8.3882163398224096E-4</v>
      </c>
      <c r="J4196" s="305">
        <f>VLOOKUP(H4196,T6_ReductionFactor!$G$10:$H$2922,2,FALSE)</f>
        <v>0.87491171211529706</v>
      </c>
      <c r="K4196" s="75">
        <f t="shared" si="262"/>
        <v>7.3389487194675353E-4</v>
      </c>
      <c r="L4196" s="290"/>
      <c r="Q4196" s="288"/>
      <c r="R4196" s="291"/>
    </row>
    <row r="4197" spans="1:18" s="287" customFormat="1" ht="16.149999999999999" customHeight="1" x14ac:dyDescent="0.25">
      <c r="A4197" s="9" t="s">
        <v>192</v>
      </c>
      <c r="B4197" s="7">
        <v>2020</v>
      </c>
      <c r="C4197" s="296" t="s">
        <v>64</v>
      </c>
      <c r="D4197" s="307">
        <v>2005</v>
      </c>
      <c r="E4197" s="307" t="s">
        <v>194</v>
      </c>
      <c r="F4197" s="65">
        <f t="shared" si="263"/>
        <v>15</v>
      </c>
      <c r="G4197" s="66" t="str">
        <f t="shared" si="264"/>
        <v>1997-06</v>
      </c>
      <c r="H4197" s="67" t="str">
        <f t="shared" si="261"/>
        <v>2020-T6 CAIRP Small-15</v>
      </c>
      <c r="I4197" s="302">
        <v>3.7174507300404398E-4</v>
      </c>
      <c r="J4197" s="305">
        <f>VLOOKUP(H4197,T6_ReductionFactor!$G$10:$H$2922,2,FALSE)</f>
        <v>0.87289713394474377</v>
      </c>
      <c r="K4197" s="75">
        <f t="shared" si="262"/>
        <v>3.2449520878330955E-4</v>
      </c>
      <c r="L4197" s="290"/>
      <c r="Q4197" s="288"/>
      <c r="R4197" s="291"/>
    </row>
    <row r="4198" spans="1:18" s="287" customFormat="1" ht="16.149999999999999" customHeight="1" x14ac:dyDescent="0.25">
      <c r="A4198" s="9" t="s">
        <v>192</v>
      </c>
      <c r="B4198" s="7">
        <v>2020</v>
      </c>
      <c r="C4198" s="296" t="s">
        <v>64</v>
      </c>
      <c r="D4198" s="307">
        <v>2004</v>
      </c>
      <c r="E4198" s="307" t="s">
        <v>194</v>
      </c>
      <c r="F4198" s="65">
        <f t="shared" si="263"/>
        <v>16</v>
      </c>
      <c r="G4198" s="66" t="str">
        <f t="shared" si="264"/>
        <v>1997-06</v>
      </c>
      <c r="H4198" s="67" t="str">
        <f t="shared" si="261"/>
        <v>2020-T6 CAIRP Small-16</v>
      </c>
      <c r="I4198" s="302">
        <v>2.46371048596902E-4</v>
      </c>
      <c r="J4198" s="305">
        <f>VLOOKUP(H4198,T6_ReductionFactor!$G$10:$H$2922,2,FALSE)</f>
        <v>0.87096657701626823</v>
      </c>
      <c r="K4198" s="75">
        <f t="shared" si="262"/>
        <v>2.145809488723524E-4</v>
      </c>
      <c r="L4198" s="290"/>
      <c r="Q4198" s="288"/>
      <c r="R4198" s="291"/>
    </row>
    <row r="4199" spans="1:18" s="287" customFormat="1" ht="16.149999999999999" customHeight="1" x14ac:dyDescent="0.25">
      <c r="A4199" s="9" t="s">
        <v>192</v>
      </c>
      <c r="B4199" s="7">
        <v>2020</v>
      </c>
      <c r="C4199" s="296" t="s">
        <v>64</v>
      </c>
      <c r="D4199" s="307">
        <v>2003</v>
      </c>
      <c r="E4199" s="307" t="s">
        <v>194</v>
      </c>
      <c r="F4199" s="65">
        <f t="shared" si="263"/>
        <v>17</v>
      </c>
      <c r="G4199" s="66" t="str">
        <f t="shared" si="264"/>
        <v>1997-06</v>
      </c>
      <c r="H4199" s="67" t="str">
        <f t="shared" si="261"/>
        <v>2020-T6 CAIRP Small-17</v>
      </c>
      <c r="I4199" s="302">
        <v>9.3960885737880395E-5</v>
      </c>
      <c r="J4199" s="305">
        <f>VLOOKUP(H4199,T6_ReductionFactor!$G$10:$H$2922,2,FALSE)</f>
        <v>0.92209134436729667</v>
      </c>
      <c r="K4199" s="75">
        <f t="shared" si="262"/>
        <v>8.6640519447984081E-5</v>
      </c>
      <c r="L4199" s="290"/>
      <c r="Q4199" s="288"/>
      <c r="R4199" s="291"/>
    </row>
    <row r="4200" spans="1:18" s="287" customFormat="1" ht="16.149999999999999" customHeight="1" x14ac:dyDescent="0.25">
      <c r="A4200" s="9" t="s">
        <v>192</v>
      </c>
      <c r="B4200" s="7">
        <v>2020</v>
      </c>
      <c r="C4200" s="296" t="s">
        <v>64</v>
      </c>
      <c r="D4200" s="307">
        <v>2002</v>
      </c>
      <c r="E4200" s="307" t="s">
        <v>194</v>
      </c>
      <c r="F4200" s="65">
        <f t="shared" si="263"/>
        <v>18</v>
      </c>
      <c r="G4200" s="66" t="str">
        <f t="shared" si="264"/>
        <v>1997-06</v>
      </c>
      <c r="H4200" s="67" t="str">
        <f t="shared" si="261"/>
        <v>2020-T6 CAIRP Small-18</v>
      </c>
      <c r="I4200" s="302">
        <v>1.05227598961936E-4</v>
      </c>
      <c r="J4200" s="305">
        <f>VLOOKUP(H4200,T6_ReductionFactor!$G$10:$H$2922,2,FALSE)</f>
        <v>0.92111172181919543</v>
      </c>
      <c r="K4200" s="75">
        <f t="shared" si="262"/>
        <v>9.6926374862728654E-5</v>
      </c>
      <c r="L4200" s="290"/>
      <c r="Q4200" s="288"/>
      <c r="R4200" s="291"/>
    </row>
    <row r="4201" spans="1:18" s="287" customFormat="1" ht="16.149999999999999" customHeight="1" x14ac:dyDescent="0.25">
      <c r="A4201" s="9" t="s">
        <v>192</v>
      </c>
      <c r="B4201" s="7">
        <v>2020</v>
      </c>
      <c r="C4201" s="296" t="s">
        <v>64</v>
      </c>
      <c r="D4201" s="307">
        <v>2001</v>
      </c>
      <c r="E4201" s="307" t="s">
        <v>194</v>
      </c>
      <c r="F4201" s="65">
        <f t="shared" si="263"/>
        <v>19</v>
      </c>
      <c r="G4201" s="66" t="str">
        <f t="shared" si="264"/>
        <v>1997-06</v>
      </c>
      <c r="H4201" s="67" t="str">
        <f t="shared" si="261"/>
        <v>2020-T6 CAIRP Small-19</v>
      </c>
      <c r="I4201" s="302">
        <v>1.09178519668195E-4</v>
      </c>
      <c r="J4201" s="305">
        <f>VLOOKUP(H4201,T6_ReductionFactor!$G$10:$H$2922,2,FALSE)</f>
        <v>0.92017375182198291</v>
      </c>
      <c r="K4201" s="75">
        <f t="shared" si="262"/>
        <v>1.0046320806145315E-4</v>
      </c>
      <c r="L4201" s="290"/>
      <c r="Q4201" s="288"/>
      <c r="R4201" s="291"/>
    </row>
    <row r="4202" spans="1:18" s="287" customFormat="1" ht="16.149999999999999" customHeight="1" x14ac:dyDescent="0.25">
      <c r="A4202" s="9" t="s">
        <v>192</v>
      </c>
      <c r="B4202" s="7">
        <v>2020</v>
      </c>
      <c r="C4202" s="296" t="s">
        <v>64</v>
      </c>
      <c r="D4202" s="307">
        <v>2000</v>
      </c>
      <c r="E4202" s="307" t="s">
        <v>194</v>
      </c>
      <c r="F4202" s="65">
        <f t="shared" si="263"/>
        <v>20</v>
      </c>
      <c r="G4202" s="66" t="str">
        <f t="shared" si="264"/>
        <v>1997-06</v>
      </c>
      <c r="H4202" s="67" t="str">
        <f t="shared" si="261"/>
        <v>2020-T6 CAIRP Small-20</v>
      </c>
      <c r="I4202" s="302">
        <v>1.3507730379622201E-4</v>
      </c>
      <c r="J4202" s="305">
        <f>VLOOKUP(H4202,T6_ReductionFactor!$G$10:$H$2922,2,FALSE)</f>
        <v>0.91927615982982835</v>
      </c>
      <c r="K4202" s="75">
        <f t="shared" si="262"/>
        <v>1.2417334511395807E-4</v>
      </c>
      <c r="L4202" s="290"/>
      <c r="Q4202" s="288"/>
      <c r="R4202" s="291"/>
    </row>
    <row r="4203" spans="1:18" s="287" customFormat="1" ht="16.149999999999999" customHeight="1" x14ac:dyDescent="0.25">
      <c r="A4203" s="9" t="s">
        <v>192</v>
      </c>
      <c r="B4203" s="7">
        <v>2020</v>
      </c>
      <c r="C4203" s="296" t="s">
        <v>64</v>
      </c>
      <c r="D4203" s="307">
        <v>1999</v>
      </c>
      <c r="E4203" s="307" t="s">
        <v>194</v>
      </c>
      <c r="F4203" s="65">
        <f t="shared" si="263"/>
        <v>21</v>
      </c>
      <c r="G4203" s="66" t="str">
        <f t="shared" si="264"/>
        <v>1997-06</v>
      </c>
      <c r="H4203" s="67" t="str">
        <f t="shared" si="261"/>
        <v>2020-T6 CAIRP Small-21</v>
      </c>
      <c r="I4203" s="302">
        <v>1.22185126315371E-4</v>
      </c>
      <c r="J4203" s="305">
        <f>VLOOKUP(H4203,T6_ReductionFactor!$G$10:$H$2922,2,FALSE)</f>
        <v>0.91841808519847601</v>
      </c>
      <c r="K4203" s="75">
        <f t="shared" si="262"/>
        <v>1.1221702975029695E-4</v>
      </c>
      <c r="L4203" s="290"/>
      <c r="Q4203" s="288"/>
      <c r="R4203" s="291"/>
    </row>
    <row r="4204" spans="1:18" s="287" customFormat="1" ht="16.149999999999999" customHeight="1" x14ac:dyDescent="0.25">
      <c r="A4204" s="9" t="s">
        <v>192</v>
      </c>
      <c r="B4204" s="7">
        <v>2020</v>
      </c>
      <c r="C4204" s="296" t="s">
        <v>65</v>
      </c>
      <c r="D4204" s="307">
        <v>2021</v>
      </c>
      <c r="E4204" s="307" t="s">
        <v>194</v>
      </c>
      <c r="F4204" s="65">
        <f t="shared" si="263"/>
        <v>-1</v>
      </c>
      <c r="G4204" s="66" t="str">
        <f t="shared" si="264"/>
        <v>2013+</v>
      </c>
      <c r="H4204" s="67" t="str">
        <f t="shared" si="261"/>
        <v>2020-T6 Instate Construction Heavy--1</v>
      </c>
      <c r="I4204" s="302">
        <v>1.8237335038059299E-5</v>
      </c>
      <c r="J4204" s="305">
        <f>VLOOKUP(H4204,T6_ReductionFactor!$G$10:$H$2922,2,FALSE)</f>
        <v>1</v>
      </c>
      <c r="K4204" s="75">
        <f t="shared" si="262"/>
        <v>1.8237335038059299E-5</v>
      </c>
      <c r="L4204" s="290"/>
      <c r="Q4204" s="288"/>
      <c r="R4204" s="291"/>
    </row>
    <row r="4205" spans="1:18" s="287" customFormat="1" ht="16.149999999999999" customHeight="1" x14ac:dyDescent="0.25">
      <c r="A4205" s="9" t="s">
        <v>192</v>
      </c>
      <c r="B4205" s="7">
        <v>2020</v>
      </c>
      <c r="C4205" s="296" t="s">
        <v>65</v>
      </c>
      <c r="D4205" s="307">
        <v>2020</v>
      </c>
      <c r="E4205" s="307" t="s">
        <v>194</v>
      </c>
      <c r="F4205" s="65">
        <f t="shared" si="263"/>
        <v>0</v>
      </c>
      <c r="G4205" s="66" t="str">
        <f t="shared" si="264"/>
        <v>2013+</v>
      </c>
      <c r="H4205" s="67" t="str">
        <f t="shared" si="261"/>
        <v>2020-T6 Instate Construction Heavy-0</v>
      </c>
      <c r="I4205" s="302">
        <v>1.9662487531425801E-4</v>
      </c>
      <c r="J4205" s="305">
        <f>VLOOKUP(H4205,T6_ReductionFactor!$G$10:$H$2922,2,FALSE)</f>
        <v>0.95448130934860598</v>
      </c>
      <c r="K4205" s="75">
        <f t="shared" si="262"/>
        <v>1.8767476844045938E-4</v>
      </c>
      <c r="L4205" s="290"/>
      <c r="Q4205" s="288"/>
      <c r="R4205" s="291"/>
    </row>
    <row r="4206" spans="1:18" s="287" customFormat="1" ht="16.149999999999999" customHeight="1" x14ac:dyDescent="0.25">
      <c r="A4206" s="9" t="s">
        <v>192</v>
      </c>
      <c r="B4206" s="7">
        <v>2020</v>
      </c>
      <c r="C4206" s="296" t="s">
        <v>65</v>
      </c>
      <c r="D4206" s="307">
        <v>2019</v>
      </c>
      <c r="E4206" s="307" t="s">
        <v>194</v>
      </c>
      <c r="F4206" s="65">
        <f t="shared" si="263"/>
        <v>1</v>
      </c>
      <c r="G4206" s="66" t="str">
        <f t="shared" si="264"/>
        <v>2013+</v>
      </c>
      <c r="H4206" s="67" t="str">
        <f t="shared" si="261"/>
        <v>2020-T6 Instate Construction Heavy-1</v>
      </c>
      <c r="I4206" s="302">
        <v>2.94189652417921E-4</v>
      </c>
      <c r="J4206" s="305">
        <f>VLOOKUP(H4206,T6_ReductionFactor!$G$10:$H$2922,2,FALSE)</f>
        <v>0.92177285491538652</v>
      </c>
      <c r="K4206" s="75">
        <f t="shared" si="262"/>
        <v>2.7117603579583226E-4</v>
      </c>
      <c r="L4206" s="290"/>
      <c r="Q4206" s="288"/>
      <c r="R4206" s="291"/>
    </row>
    <row r="4207" spans="1:18" s="287" customFormat="1" ht="16.149999999999999" customHeight="1" x14ac:dyDescent="0.25">
      <c r="A4207" s="9" t="s">
        <v>192</v>
      </c>
      <c r="B4207" s="7">
        <v>2020</v>
      </c>
      <c r="C4207" s="296" t="s">
        <v>65</v>
      </c>
      <c r="D4207" s="307">
        <v>2018</v>
      </c>
      <c r="E4207" s="307" t="s">
        <v>194</v>
      </c>
      <c r="F4207" s="65">
        <f t="shared" si="263"/>
        <v>2</v>
      </c>
      <c r="G4207" s="66" t="str">
        <f t="shared" si="264"/>
        <v>2013+</v>
      </c>
      <c r="H4207" s="67" t="str">
        <f t="shared" si="261"/>
        <v>2020-T6 Instate Construction Heavy-2</v>
      </c>
      <c r="I4207" s="302">
        <v>2.9787657120731298E-4</v>
      </c>
      <c r="J4207" s="305">
        <f>VLOOKUP(H4207,T6_ReductionFactor!$G$10:$H$2922,2,FALSE)</f>
        <v>0.89704057843039431</v>
      </c>
      <c r="K4207" s="75">
        <f t="shared" si="262"/>
        <v>2.6720737173667057E-4</v>
      </c>
      <c r="L4207" s="290"/>
      <c r="Q4207" s="288"/>
      <c r="R4207" s="291"/>
    </row>
    <row r="4208" spans="1:18" s="287" customFormat="1" ht="16.149999999999999" customHeight="1" x14ac:dyDescent="0.25">
      <c r="A4208" s="9" t="s">
        <v>192</v>
      </c>
      <c r="B4208" s="7">
        <v>2020</v>
      </c>
      <c r="C4208" s="296" t="s">
        <v>65</v>
      </c>
      <c r="D4208" s="307">
        <v>2017</v>
      </c>
      <c r="E4208" s="307" t="s">
        <v>194</v>
      </c>
      <c r="F4208" s="65">
        <f t="shared" si="263"/>
        <v>3</v>
      </c>
      <c r="G4208" s="66" t="str">
        <f t="shared" si="264"/>
        <v>2013+</v>
      </c>
      <c r="H4208" s="67" t="str">
        <f t="shared" si="261"/>
        <v>2020-T6 Instate Construction Heavy-3</v>
      </c>
      <c r="I4208" s="302">
        <v>2.99977709811918E-4</v>
      </c>
      <c r="J4208" s="305">
        <f>VLOOKUP(H4208,T6_ReductionFactor!$G$10:$H$2922,2,FALSE)</f>
        <v>0.87807502365560131</v>
      </c>
      <c r="K4208" s="75">
        <f t="shared" si="262"/>
        <v>2.6340293463925302E-4</v>
      </c>
      <c r="L4208" s="290"/>
      <c r="Q4208" s="288"/>
      <c r="R4208" s="291"/>
    </row>
    <row r="4209" spans="1:18" s="287" customFormat="1" ht="16.149999999999999" customHeight="1" x14ac:dyDescent="0.25">
      <c r="A4209" s="9" t="s">
        <v>192</v>
      </c>
      <c r="B4209" s="7">
        <v>2020</v>
      </c>
      <c r="C4209" s="296" t="s">
        <v>65</v>
      </c>
      <c r="D4209" s="307">
        <v>2016</v>
      </c>
      <c r="E4209" s="307" t="s">
        <v>194</v>
      </c>
      <c r="F4209" s="65">
        <f t="shared" si="263"/>
        <v>4</v>
      </c>
      <c r="G4209" s="66" t="str">
        <f t="shared" si="264"/>
        <v>2013+</v>
      </c>
      <c r="H4209" s="67" t="str">
        <f t="shared" si="261"/>
        <v>2020-T6 Instate Construction Heavy-4</v>
      </c>
      <c r="I4209" s="302">
        <v>3.0363328749225601E-4</v>
      </c>
      <c r="J4209" s="305">
        <f>VLOOKUP(H4209,T6_ReductionFactor!$G$10:$H$2922,2,FALSE)</f>
        <v>0.86329576233219596</v>
      </c>
      <c r="K4209" s="75">
        <f t="shared" si="262"/>
        <v>2.6212533039505798E-4</v>
      </c>
      <c r="L4209" s="290"/>
      <c r="Q4209" s="288"/>
      <c r="R4209" s="291"/>
    </row>
    <row r="4210" spans="1:18" s="287" customFormat="1" ht="16.149999999999999" customHeight="1" x14ac:dyDescent="0.25">
      <c r="A4210" s="9" t="s">
        <v>192</v>
      </c>
      <c r="B4210" s="7">
        <v>2020</v>
      </c>
      <c r="C4210" s="296" t="s">
        <v>65</v>
      </c>
      <c r="D4210" s="307">
        <v>2015</v>
      </c>
      <c r="E4210" s="307" t="s">
        <v>194</v>
      </c>
      <c r="F4210" s="65">
        <f t="shared" si="263"/>
        <v>5</v>
      </c>
      <c r="G4210" s="66" t="str">
        <f t="shared" si="264"/>
        <v>2013+</v>
      </c>
      <c r="H4210" s="67" t="str">
        <f t="shared" ref="H4210:H4273" si="265">CONCATENATE(B4210,"-",C4210,"-",F4210)</f>
        <v>2020-T6 Instate Construction Heavy-5</v>
      </c>
      <c r="I4210" s="302">
        <v>2.66734997573832E-4</v>
      </c>
      <c r="J4210" s="305">
        <f>VLOOKUP(H4210,T6_ReductionFactor!$G$10:$H$2922,2,FALSE)</f>
        <v>0.85158857290042944</v>
      </c>
      <c r="K4210" s="75">
        <f t="shared" si="262"/>
        <v>2.271484759264991E-4</v>
      </c>
      <c r="L4210" s="290"/>
      <c r="Q4210" s="288"/>
      <c r="R4210" s="291"/>
    </row>
    <row r="4211" spans="1:18" s="287" customFormat="1" ht="16.149999999999999" customHeight="1" x14ac:dyDescent="0.25">
      <c r="A4211" s="9" t="s">
        <v>192</v>
      </c>
      <c r="B4211" s="7">
        <v>2020</v>
      </c>
      <c r="C4211" s="296" t="s">
        <v>65</v>
      </c>
      <c r="D4211" s="307">
        <v>2014</v>
      </c>
      <c r="E4211" s="307" t="s">
        <v>194</v>
      </c>
      <c r="F4211" s="65">
        <f t="shared" si="263"/>
        <v>6</v>
      </c>
      <c r="G4211" s="66" t="str">
        <f t="shared" si="264"/>
        <v>2013+</v>
      </c>
      <c r="H4211" s="67" t="str">
        <f t="shared" si="265"/>
        <v>2020-T6 Instate Construction Heavy-6</v>
      </c>
      <c r="I4211" s="302">
        <v>2.7418072804716298E-4</v>
      </c>
      <c r="J4211" s="305">
        <f>VLOOKUP(H4211,T6_ReductionFactor!$G$10:$H$2922,2,FALSE)</f>
        <v>0.84216391932609647</v>
      </c>
      <c r="K4211" s="75">
        <f t="shared" si="262"/>
        <v>2.3090511653588137E-4</v>
      </c>
      <c r="L4211" s="290"/>
      <c r="Q4211" s="288"/>
      <c r="R4211" s="291"/>
    </row>
    <row r="4212" spans="1:18" s="287" customFormat="1" ht="16.149999999999999" customHeight="1" x14ac:dyDescent="0.25">
      <c r="A4212" s="9" t="s">
        <v>192</v>
      </c>
      <c r="B4212" s="7">
        <v>2020</v>
      </c>
      <c r="C4212" s="296" t="s">
        <v>65</v>
      </c>
      <c r="D4212" s="307">
        <v>2013</v>
      </c>
      <c r="E4212" s="307" t="s">
        <v>194</v>
      </c>
      <c r="F4212" s="65">
        <f t="shared" si="263"/>
        <v>7</v>
      </c>
      <c r="G4212" s="66" t="str">
        <f t="shared" si="264"/>
        <v>2010-12</v>
      </c>
      <c r="H4212" s="67" t="str">
        <f t="shared" si="265"/>
        <v>2020-T6 Instate Construction Heavy-7</v>
      </c>
      <c r="I4212" s="302">
        <v>4.3636244239672199E-4</v>
      </c>
      <c r="J4212" s="305">
        <f>VLOOKUP(H4212,T6_ReductionFactor!$G$10:$H$2922,2,FALSE)</f>
        <v>0.81036575283793422</v>
      </c>
      <c r="K4212" s="75">
        <f t="shared" si="262"/>
        <v>3.5361317914301934E-4</v>
      </c>
      <c r="L4212" s="290"/>
      <c r="Q4212" s="288"/>
      <c r="R4212" s="291"/>
    </row>
    <row r="4213" spans="1:18" s="287" customFormat="1" ht="16.149999999999999" customHeight="1" x14ac:dyDescent="0.25">
      <c r="A4213" s="9" t="s">
        <v>192</v>
      </c>
      <c r="B4213" s="7">
        <v>2020</v>
      </c>
      <c r="C4213" s="296" t="s">
        <v>65</v>
      </c>
      <c r="D4213" s="307">
        <v>2012</v>
      </c>
      <c r="E4213" s="307" t="s">
        <v>194</v>
      </c>
      <c r="F4213" s="65">
        <f t="shared" si="263"/>
        <v>8</v>
      </c>
      <c r="G4213" s="66" t="str">
        <f t="shared" si="264"/>
        <v>2010-12</v>
      </c>
      <c r="H4213" s="67" t="str">
        <f t="shared" si="265"/>
        <v>2020-T6 Instate Construction Heavy-8</v>
      </c>
      <c r="I4213" s="302">
        <v>8.9538391763610396E-4</v>
      </c>
      <c r="J4213" s="305">
        <f>VLOOKUP(H4213,T6_ReductionFactor!$G$10:$H$2922,2,FALSE)</f>
        <v>0.80488148243783475</v>
      </c>
      <c r="K4213" s="75">
        <f t="shared" si="262"/>
        <v>7.2067793497794345E-4</v>
      </c>
      <c r="L4213" s="290"/>
      <c r="Q4213" s="288"/>
      <c r="R4213" s="291"/>
    </row>
    <row r="4214" spans="1:18" s="287" customFormat="1" ht="16.149999999999999" customHeight="1" x14ac:dyDescent="0.25">
      <c r="A4214" s="9" t="s">
        <v>192</v>
      </c>
      <c r="B4214" s="7">
        <v>2020</v>
      </c>
      <c r="C4214" s="296" t="s">
        <v>65</v>
      </c>
      <c r="D4214" s="307">
        <v>2011</v>
      </c>
      <c r="E4214" s="307" t="s">
        <v>194</v>
      </c>
      <c r="F4214" s="65">
        <f t="shared" si="263"/>
        <v>9</v>
      </c>
      <c r="G4214" s="66" t="str">
        <f t="shared" si="264"/>
        <v>2010-12</v>
      </c>
      <c r="H4214" s="67" t="str">
        <f t="shared" si="265"/>
        <v>2020-T6 Instate Construction Heavy-9</v>
      </c>
      <c r="I4214" s="302">
        <v>4.5207447721968798E-4</v>
      </c>
      <c r="J4214" s="305">
        <f>VLOOKUP(H4214,T6_ReductionFactor!$G$10:$H$2922,2,FALSE)</f>
        <v>0.800343359662125</v>
      </c>
      <c r="K4214" s="75">
        <f t="shared" si="262"/>
        <v>3.6181480591550389E-4</v>
      </c>
      <c r="L4214" s="290"/>
      <c r="Q4214" s="288"/>
      <c r="R4214" s="291"/>
    </row>
    <row r="4215" spans="1:18" s="287" customFormat="1" ht="16.149999999999999" customHeight="1" x14ac:dyDescent="0.25">
      <c r="A4215" s="9" t="s">
        <v>192</v>
      </c>
      <c r="B4215" s="7">
        <v>2020</v>
      </c>
      <c r="C4215" s="296" t="s">
        <v>65</v>
      </c>
      <c r="D4215" s="307">
        <v>2010</v>
      </c>
      <c r="E4215" s="307" t="s">
        <v>194</v>
      </c>
      <c r="F4215" s="65">
        <f t="shared" si="263"/>
        <v>10</v>
      </c>
      <c r="G4215" s="66" t="str">
        <f t="shared" si="264"/>
        <v>2007-09</v>
      </c>
      <c r="H4215" s="67" t="str">
        <f t="shared" si="265"/>
        <v>2020-T6 Instate Construction Heavy-10</v>
      </c>
      <c r="I4215" s="302">
        <v>5.2615255573405795E-4</v>
      </c>
      <c r="J4215" s="305">
        <f>VLOOKUP(H4215,T6_ReductionFactor!$G$10:$H$2922,2,FALSE)</f>
        <v>0.81009681318371662</v>
      </c>
      <c r="K4215" s="75">
        <f t="shared" si="262"/>
        <v>4.2623450864862821E-4</v>
      </c>
      <c r="L4215" s="290"/>
      <c r="Q4215" s="288"/>
      <c r="R4215" s="291"/>
    </row>
    <row r="4216" spans="1:18" s="287" customFormat="1" ht="16.149999999999999" customHeight="1" x14ac:dyDescent="0.25">
      <c r="A4216" s="9" t="s">
        <v>192</v>
      </c>
      <c r="B4216" s="7">
        <v>2020</v>
      </c>
      <c r="C4216" s="296" t="s">
        <v>65</v>
      </c>
      <c r="D4216" s="307">
        <v>2009</v>
      </c>
      <c r="E4216" s="307" t="s">
        <v>194</v>
      </c>
      <c r="F4216" s="65">
        <f t="shared" si="263"/>
        <v>11</v>
      </c>
      <c r="G4216" s="66" t="str">
        <f t="shared" si="264"/>
        <v>2007-09</v>
      </c>
      <c r="H4216" s="67" t="str">
        <f t="shared" si="265"/>
        <v>2020-T6 Instate Construction Heavy-11</v>
      </c>
      <c r="I4216" s="302">
        <v>6.4657724765888197E-4</v>
      </c>
      <c r="J4216" s="305">
        <f>VLOOKUP(H4216,T6_ReductionFactor!$G$10:$H$2922,2,FALSE)</f>
        <v>0.80500124212614244</v>
      </c>
      <c r="K4216" s="75">
        <f t="shared" si="262"/>
        <v>5.2049548749590242E-4</v>
      </c>
      <c r="L4216" s="290"/>
      <c r="Q4216" s="288"/>
      <c r="R4216" s="291"/>
    </row>
    <row r="4217" spans="1:18" s="287" customFormat="1" ht="16.149999999999999" customHeight="1" x14ac:dyDescent="0.25">
      <c r="A4217" s="9" t="s">
        <v>192</v>
      </c>
      <c r="B4217" s="7">
        <v>2020</v>
      </c>
      <c r="C4217" s="296" t="s">
        <v>65</v>
      </c>
      <c r="D4217" s="307">
        <v>2008</v>
      </c>
      <c r="E4217" s="307" t="s">
        <v>194</v>
      </c>
      <c r="F4217" s="65">
        <f t="shared" si="263"/>
        <v>12</v>
      </c>
      <c r="G4217" s="66" t="str">
        <f t="shared" si="264"/>
        <v>2007-09</v>
      </c>
      <c r="H4217" s="67" t="str">
        <f t="shared" si="265"/>
        <v>2020-T6 Instate Construction Heavy-12</v>
      </c>
      <c r="I4217" s="302">
        <v>1.58816554244244E-3</v>
      </c>
      <c r="J4217" s="305">
        <f>VLOOKUP(H4217,T6_ReductionFactor!$G$10:$H$2922,2,FALSE)</f>
        <v>0.80055663064893645</v>
      </c>
      <c r="K4217" s="75">
        <f t="shared" si="262"/>
        <v>1.2714164555704603E-3</v>
      </c>
      <c r="L4217" s="290"/>
      <c r="Q4217" s="288"/>
      <c r="R4217" s="291"/>
    </row>
    <row r="4218" spans="1:18" s="287" customFormat="1" ht="16.149999999999999" customHeight="1" x14ac:dyDescent="0.25">
      <c r="A4218" s="9" t="s">
        <v>192</v>
      </c>
      <c r="B4218" s="7">
        <v>2020</v>
      </c>
      <c r="C4218" s="296" t="s">
        <v>65</v>
      </c>
      <c r="D4218" s="307">
        <v>2007</v>
      </c>
      <c r="E4218" s="307" t="s">
        <v>194</v>
      </c>
      <c r="F4218" s="65">
        <f t="shared" si="263"/>
        <v>13</v>
      </c>
      <c r="G4218" s="66" t="str">
        <f t="shared" si="264"/>
        <v>1997-06</v>
      </c>
      <c r="H4218" s="67" t="str">
        <f t="shared" si="265"/>
        <v>2020-T6 Instate Construction Heavy-13</v>
      </c>
      <c r="I4218" s="302">
        <v>1.04439335322125E-2</v>
      </c>
      <c r="J4218" s="305">
        <f>VLOOKUP(H4218,T6_ReductionFactor!$G$10:$H$2922,2,FALSE)</f>
        <v>0.87733453345686607</v>
      </c>
      <c r="K4218" s="75">
        <f t="shared" si="262"/>
        <v>9.1628235529381732E-3</v>
      </c>
      <c r="L4218" s="290"/>
      <c r="Q4218" s="288"/>
      <c r="R4218" s="291"/>
    </row>
    <row r="4219" spans="1:18" s="287" customFormat="1" ht="16.149999999999999" customHeight="1" x14ac:dyDescent="0.25">
      <c r="A4219" s="9" t="s">
        <v>192</v>
      </c>
      <c r="B4219" s="7">
        <v>2020</v>
      </c>
      <c r="C4219" s="296" t="s">
        <v>65</v>
      </c>
      <c r="D4219" s="307">
        <v>2006</v>
      </c>
      <c r="E4219" s="307" t="s">
        <v>194</v>
      </c>
      <c r="F4219" s="65">
        <f t="shared" si="263"/>
        <v>14</v>
      </c>
      <c r="G4219" s="66" t="str">
        <f t="shared" si="264"/>
        <v>1997-06</v>
      </c>
      <c r="H4219" s="67" t="str">
        <f t="shared" si="265"/>
        <v>2020-T6 Instate Construction Heavy-14</v>
      </c>
      <c r="I4219" s="302">
        <v>1.2181201916428601E-2</v>
      </c>
      <c r="J4219" s="305">
        <f>VLOOKUP(H4219,T6_ReductionFactor!$G$10:$H$2922,2,FALSE)</f>
        <v>0.87491171211529706</v>
      </c>
      <c r="K4219" s="75">
        <f t="shared" si="262"/>
        <v>1.0657476224324685E-2</v>
      </c>
      <c r="L4219" s="290"/>
      <c r="Q4219" s="288"/>
      <c r="R4219" s="291"/>
    </row>
    <row r="4220" spans="1:18" s="287" customFormat="1" ht="16.149999999999999" customHeight="1" x14ac:dyDescent="0.25">
      <c r="A4220" s="9" t="s">
        <v>192</v>
      </c>
      <c r="B4220" s="7">
        <v>2020</v>
      </c>
      <c r="C4220" s="296" t="s">
        <v>65</v>
      </c>
      <c r="D4220" s="307">
        <v>2005</v>
      </c>
      <c r="E4220" s="307" t="s">
        <v>194</v>
      </c>
      <c r="F4220" s="65">
        <f t="shared" si="263"/>
        <v>15</v>
      </c>
      <c r="G4220" s="66" t="str">
        <f t="shared" si="264"/>
        <v>1997-06</v>
      </c>
      <c r="H4220" s="67" t="str">
        <f t="shared" si="265"/>
        <v>2020-T6 Instate Construction Heavy-15</v>
      </c>
      <c r="I4220" s="302">
        <v>1.17027816979468E-2</v>
      </c>
      <c r="J4220" s="305">
        <f>VLOOKUP(H4220,T6_ReductionFactor!$G$10:$H$2922,2,FALSE)</f>
        <v>0.87289713394474377</v>
      </c>
      <c r="K4220" s="75">
        <f t="shared" si="262"/>
        <v>1.0215324603318764E-2</v>
      </c>
      <c r="L4220" s="290"/>
      <c r="Q4220" s="288"/>
      <c r="R4220" s="291"/>
    </row>
    <row r="4221" spans="1:18" s="287" customFormat="1" ht="16.149999999999999" customHeight="1" x14ac:dyDescent="0.25">
      <c r="A4221" s="9" t="s">
        <v>192</v>
      </c>
      <c r="B4221" s="7">
        <v>2020</v>
      </c>
      <c r="C4221" s="296" t="s">
        <v>65</v>
      </c>
      <c r="D4221" s="307">
        <v>2004</v>
      </c>
      <c r="E4221" s="307" t="s">
        <v>194</v>
      </c>
      <c r="F4221" s="65">
        <f t="shared" si="263"/>
        <v>16</v>
      </c>
      <c r="G4221" s="66" t="str">
        <f t="shared" si="264"/>
        <v>1997-06</v>
      </c>
      <c r="H4221" s="67" t="str">
        <f t="shared" si="265"/>
        <v>2020-T6 Instate Construction Heavy-16</v>
      </c>
      <c r="I4221" s="302">
        <v>8.1352869415878496E-3</v>
      </c>
      <c r="J4221" s="305">
        <f>VLOOKUP(H4221,T6_ReductionFactor!$G$10:$H$2922,2,FALSE)</f>
        <v>0.87096657701626823</v>
      </c>
      <c r="K4221" s="75">
        <f t="shared" si="262"/>
        <v>7.0855630205599153E-3</v>
      </c>
      <c r="L4221" s="290"/>
      <c r="Q4221" s="288"/>
      <c r="R4221" s="291"/>
    </row>
    <row r="4222" spans="1:18" s="287" customFormat="1" ht="16.149999999999999" customHeight="1" x14ac:dyDescent="0.25">
      <c r="A4222" s="9" t="s">
        <v>192</v>
      </c>
      <c r="B4222" s="7">
        <v>2020</v>
      </c>
      <c r="C4222" s="296" t="s">
        <v>65</v>
      </c>
      <c r="D4222" s="307">
        <v>2003</v>
      </c>
      <c r="E4222" s="307" t="s">
        <v>194</v>
      </c>
      <c r="F4222" s="65">
        <f t="shared" si="263"/>
        <v>17</v>
      </c>
      <c r="G4222" s="66" t="str">
        <f t="shared" si="264"/>
        <v>1997-06</v>
      </c>
      <c r="H4222" s="67" t="str">
        <f t="shared" si="265"/>
        <v>2020-T6 Instate Construction Heavy-17</v>
      </c>
      <c r="I4222" s="302">
        <v>8.1323436110896392E-3</v>
      </c>
      <c r="J4222" s="305">
        <f>VLOOKUP(H4222,T6_ReductionFactor!$G$10:$H$2922,2,FALSE)</f>
        <v>0.92209134436729667</v>
      </c>
      <c r="K4222" s="75">
        <f t="shared" si="262"/>
        <v>7.4987636532064415E-3</v>
      </c>
      <c r="L4222" s="290"/>
      <c r="Q4222" s="288"/>
      <c r="R4222" s="291"/>
    </row>
    <row r="4223" spans="1:18" s="287" customFormat="1" ht="16.149999999999999" customHeight="1" x14ac:dyDescent="0.25">
      <c r="A4223" s="9" t="s">
        <v>192</v>
      </c>
      <c r="B4223" s="7">
        <v>2020</v>
      </c>
      <c r="C4223" s="296" t="s">
        <v>65</v>
      </c>
      <c r="D4223" s="307">
        <v>2002</v>
      </c>
      <c r="E4223" s="307" t="s">
        <v>194</v>
      </c>
      <c r="F4223" s="65">
        <f t="shared" si="263"/>
        <v>18</v>
      </c>
      <c r="G4223" s="66" t="str">
        <f t="shared" si="264"/>
        <v>1997-06</v>
      </c>
      <c r="H4223" s="67" t="str">
        <f t="shared" si="265"/>
        <v>2020-T6 Instate Construction Heavy-18</v>
      </c>
      <c r="I4223" s="302">
        <v>6.2436010655495498E-3</v>
      </c>
      <c r="J4223" s="305">
        <f>VLOOKUP(H4223,T6_ReductionFactor!$G$10:$H$2922,2,FALSE)</f>
        <v>0.92111172181919543</v>
      </c>
      <c r="K4223" s="75">
        <f t="shared" si="262"/>
        <v>5.7510541278405092E-3</v>
      </c>
      <c r="L4223" s="290"/>
      <c r="Q4223" s="288"/>
      <c r="R4223" s="291"/>
    </row>
    <row r="4224" spans="1:18" s="287" customFormat="1" ht="16.149999999999999" customHeight="1" x14ac:dyDescent="0.25">
      <c r="A4224" s="9" t="s">
        <v>192</v>
      </c>
      <c r="B4224" s="7">
        <v>2020</v>
      </c>
      <c r="C4224" s="296" t="s">
        <v>65</v>
      </c>
      <c r="D4224" s="307">
        <v>2001</v>
      </c>
      <c r="E4224" s="307" t="s">
        <v>194</v>
      </c>
      <c r="F4224" s="65">
        <f t="shared" si="263"/>
        <v>19</v>
      </c>
      <c r="G4224" s="66" t="str">
        <f t="shared" si="264"/>
        <v>1997-06</v>
      </c>
      <c r="H4224" s="67" t="str">
        <f t="shared" si="265"/>
        <v>2020-T6 Instate Construction Heavy-19</v>
      </c>
      <c r="I4224" s="302">
        <v>8.6577943247001295E-3</v>
      </c>
      <c r="J4224" s="305">
        <f>VLOOKUP(H4224,T6_ReductionFactor!$G$10:$H$2922,2,FALSE)</f>
        <v>0.92017375182198291</v>
      </c>
      <c r="K4224" s="75">
        <f t="shared" si="262"/>
        <v>7.966675086262389E-3</v>
      </c>
      <c r="L4224" s="290"/>
      <c r="Q4224" s="288"/>
      <c r="R4224" s="291"/>
    </row>
    <row r="4225" spans="1:18" s="287" customFormat="1" ht="16.149999999999999" customHeight="1" x14ac:dyDescent="0.25">
      <c r="A4225" s="9" t="s">
        <v>192</v>
      </c>
      <c r="B4225" s="7">
        <v>2020</v>
      </c>
      <c r="C4225" s="296" t="s">
        <v>65</v>
      </c>
      <c r="D4225" s="307">
        <v>2000</v>
      </c>
      <c r="E4225" s="307" t="s">
        <v>194</v>
      </c>
      <c r="F4225" s="65">
        <f t="shared" si="263"/>
        <v>20</v>
      </c>
      <c r="G4225" s="66" t="str">
        <f t="shared" si="264"/>
        <v>1997-06</v>
      </c>
      <c r="H4225" s="67" t="str">
        <f t="shared" si="265"/>
        <v>2020-T6 Instate Construction Heavy-20</v>
      </c>
      <c r="I4225" s="302">
        <v>9.9850437307328604E-3</v>
      </c>
      <c r="J4225" s="305">
        <f>VLOOKUP(H4225,T6_ReductionFactor!$G$10:$H$2922,2,FALSE)</f>
        <v>0.91927615982982835</v>
      </c>
      <c r="K4225" s="75">
        <f t="shared" si="262"/>
        <v>9.1790126565210062E-3</v>
      </c>
      <c r="L4225" s="290"/>
      <c r="Q4225" s="288"/>
      <c r="R4225" s="291"/>
    </row>
    <row r="4226" spans="1:18" s="287" customFormat="1" ht="16.149999999999999" customHeight="1" x14ac:dyDescent="0.25">
      <c r="A4226" s="9" t="s">
        <v>192</v>
      </c>
      <c r="B4226" s="7">
        <v>2020</v>
      </c>
      <c r="C4226" s="296" t="s">
        <v>65</v>
      </c>
      <c r="D4226" s="307">
        <v>1999</v>
      </c>
      <c r="E4226" s="307" t="s">
        <v>194</v>
      </c>
      <c r="F4226" s="65">
        <f t="shared" si="263"/>
        <v>21</v>
      </c>
      <c r="G4226" s="66" t="str">
        <f t="shared" si="264"/>
        <v>1997-06</v>
      </c>
      <c r="H4226" s="67" t="str">
        <f t="shared" si="265"/>
        <v>2020-T6 Instate Construction Heavy-21</v>
      </c>
      <c r="I4226" s="302">
        <v>5.0278526547311003E-3</v>
      </c>
      <c r="J4226" s="305">
        <f>VLOOKUP(H4226,T6_ReductionFactor!$G$10:$H$2922,2,FALSE)</f>
        <v>0.91841808519847601</v>
      </c>
      <c r="K4226" s="75">
        <f t="shared" si="262"/>
        <v>4.6176708078182116E-3</v>
      </c>
      <c r="L4226" s="290"/>
      <c r="Q4226" s="288"/>
      <c r="R4226" s="291"/>
    </row>
    <row r="4227" spans="1:18" s="287" customFormat="1" ht="16.149999999999999" customHeight="1" x14ac:dyDescent="0.25">
      <c r="A4227" s="9" t="s">
        <v>192</v>
      </c>
      <c r="B4227" s="7">
        <v>2020</v>
      </c>
      <c r="C4227" s="296" t="s">
        <v>65</v>
      </c>
      <c r="D4227" s="307">
        <v>1998</v>
      </c>
      <c r="E4227" s="307" t="s">
        <v>194</v>
      </c>
      <c r="F4227" s="65">
        <f t="shared" si="263"/>
        <v>22</v>
      </c>
      <c r="G4227" s="66" t="str">
        <f t="shared" si="264"/>
        <v>1997-06</v>
      </c>
      <c r="H4227" s="67" t="str">
        <f t="shared" si="265"/>
        <v>2020-T6 Instate Construction Heavy-22</v>
      </c>
      <c r="I4227" s="302">
        <v>3.5548568530546398E-3</v>
      </c>
      <c r="J4227" s="305">
        <f>VLOOKUP(H4227,T6_ReductionFactor!$G$10:$H$2922,2,FALSE)</f>
        <v>0.91762142955937376</v>
      </c>
      <c r="K4227" s="75">
        <f t="shared" si="262"/>
        <v>3.2620128273789352E-3</v>
      </c>
      <c r="L4227" s="290"/>
      <c r="Q4227" s="288"/>
      <c r="R4227" s="291"/>
    </row>
    <row r="4228" spans="1:18" s="287" customFormat="1" ht="16.149999999999999" customHeight="1" x14ac:dyDescent="0.25">
      <c r="A4228" s="9" t="s">
        <v>192</v>
      </c>
      <c r="B4228" s="7">
        <v>2020</v>
      </c>
      <c r="C4228" s="296" t="s">
        <v>65</v>
      </c>
      <c r="D4228" s="307">
        <v>1997</v>
      </c>
      <c r="E4228" s="307" t="s">
        <v>194</v>
      </c>
      <c r="F4228" s="65">
        <f t="shared" si="263"/>
        <v>23</v>
      </c>
      <c r="G4228" s="66" t="str">
        <f t="shared" si="264"/>
        <v>Pre1997</v>
      </c>
      <c r="H4228" s="67" t="str">
        <f t="shared" si="265"/>
        <v>2020-T6 Instate Construction Heavy-23</v>
      </c>
      <c r="I4228" s="302">
        <v>3.0759318968554901E-3</v>
      </c>
      <c r="J4228" s="305">
        <f>VLOOKUP(H4228,T6_ReductionFactor!$G$10:$H$2922,2,FALSE)</f>
        <v>0.91762142955937376</v>
      </c>
      <c r="K4228" s="75">
        <f t="shared" si="262"/>
        <v>2.8225410244198108E-3</v>
      </c>
      <c r="L4228" s="290"/>
      <c r="Q4228" s="288"/>
      <c r="R4228" s="291"/>
    </row>
    <row r="4229" spans="1:18" s="287" customFormat="1" ht="16.149999999999999" customHeight="1" x14ac:dyDescent="0.25">
      <c r="A4229" s="9" t="s">
        <v>192</v>
      </c>
      <c r="B4229" s="7">
        <v>2020</v>
      </c>
      <c r="C4229" s="296" t="s">
        <v>65</v>
      </c>
      <c r="D4229" s="307">
        <v>1996</v>
      </c>
      <c r="E4229" s="307" t="s">
        <v>194</v>
      </c>
      <c r="F4229" s="65">
        <f t="shared" si="263"/>
        <v>24</v>
      </c>
      <c r="G4229" s="66" t="str">
        <f t="shared" si="264"/>
        <v>Pre1997</v>
      </c>
      <c r="H4229" s="67" t="str">
        <f t="shared" si="265"/>
        <v>2020-T6 Instate Construction Heavy-24</v>
      </c>
      <c r="I4229" s="302">
        <v>2.5382704762535202E-3</v>
      </c>
      <c r="J4229" s="305">
        <f>VLOOKUP(H4229,T6_ReductionFactor!$G$10:$H$2922,2,FALSE)</f>
        <v>0.91762142955937376</v>
      </c>
      <c r="K4229" s="75">
        <f t="shared" si="262"/>
        <v>2.3291713830281076E-3</v>
      </c>
      <c r="L4229" s="290"/>
      <c r="Q4229" s="288"/>
      <c r="R4229" s="291"/>
    </row>
    <row r="4230" spans="1:18" s="287" customFormat="1" ht="16.149999999999999" customHeight="1" x14ac:dyDescent="0.25">
      <c r="A4230" s="9" t="s">
        <v>192</v>
      </c>
      <c r="B4230" s="7">
        <v>2020</v>
      </c>
      <c r="C4230" s="296" t="s">
        <v>65</v>
      </c>
      <c r="D4230" s="307">
        <v>1995</v>
      </c>
      <c r="E4230" s="307" t="s">
        <v>194</v>
      </c>
      <c r="F4230" s="65">
        <f t="shared" si="263"/>
        <v>25</v>
      </c>
      <c r="G4230" s="66" t="str">
        <f t="shared" si="264"/>
        <v>Pre1997</v>
      </c>
      <c r="H4230" s="67" t="str">
        <f t="shared" si="265"/>
        <v>2020-T6 Instate Construction Heavy-25</v>
      </c>
      <c r="I4230" s="302">
        <v>1.3324589572446101E-4</v>
      </c>
      <c r="J4230" s="305">
        <f>VLOOKUP(H4230,T6_ReductionFactor!$G$10:$H$2922,2,FALSE)</f>
        <v>0.91762142955937376</v>
      </c>
      <c r="K4230" s="75">
        <f t="shared" ref="K4230:K4293" si="266">I4230*J4230</f>
        <v>1.2226928931759917E-4</v>
      </c>
      <c r="L4230" s="290"/>
      <c r="Q4230" s="288"/>
      <c r="R4230" s="291"/>
    </row>
    <row r="4231" spans="1:18" s="287" customFormat="1" ht="16.149999999999999" customHeight="1" x14ac:dyDescent="0.25">
      <c r="A4231" s="9" t="s">
        <v>192</v>
      </c>
      <c r="B4231" s="7">
        <v>2020</v>
      </c>
      <c r="C4231" s="296" t="s">
        <v>65</v>
      </c>
      <c r="D4231" s="307">
        <v>1994</v>
      </c>
      <c r="E4231" s="307" t="s">
        <v>194</v>
      </c>
      <c r="F4231" s="65">
        <f t="shared" si="263"/>
        <v>26</v>
      </c>
      <c r="G4231" s="66" t="str">
        <f t="shared" si="264"/>
        <v>Pre1997</v>
      </c>
      <c r="H4231" s="67" t="str">
        <f t="shared" si="265"/>
        <v>2020-T6 Instate Construction Heavy-26</v>
      </c>
      <c r="I4231" s="302">
        <v>8.3979303566643004E-5</v>
      </c>
      <c r="J4231" s="305">
        <f>VLOOKUP(H4231,T6_ReductionFactor!$G$10:$H$2922,2,FALSE)</f>
        <v>0.91762142955937376</v>
      </c>
      <c r="K4231" s="75">
        <f t="shared" si="266"/>
        <v>7.7061208592223572E-5</v>
      </c>
      <c r="L4231" s="290"/>
      <c r="Q4231" s="288"/>
      <c r="R4231" s="291"/>
    </row>
    <row r="4232" spans="1:18" s="287" customFormat="1" ht="16.149999999999999" customHeight="1" x14ac:dyDescent="0.25">
      <c r="A4232" s="9" t="s">
        <v>192</v>
      </c>
      <c r="B4232" s="7">
        <v>2020</v>
      </c>
      <c r="C4232" s="296" t="s">
        <v>65</v>
      </c>
      <c r="D4232" s="307">
        <v>1993</v>
      </c>
      <c r="E4232" s="307" t="s">
        <v>194</v>
      </c>
      <c r="F4232" s="65">
        <f t="shared" si="263"/>
        <v>27</v>
      </c>
      <c r="G4232" s="66" t="str">
        <f t="shared" si="264"/>
        <v>Pre1997</v>
      </c>
      <c r="H4232" s="67" t="str">
        <f t="shared" si="265"/>
        <v>2020-T6 Instate Construction Heavy-27</v>
      </c>
      <c r="I4232" s="302">
        <v>1.0876440812333E-4</v>
      </c>
      <c r="J4232" s="305">
        <f>VLOOKUP(H4232,T6_ReductionFactor!$G$10:$H$2922,2,FALSE)</f>
        <v>1</v>
      </c>
      <c r="K4232" s="75">
        <f t="shared" si="266"/>
        <v>1.0876440812333E-4</v>
      </c>
      <c r="L4232" s="290"/>
      <c r="Q4232" s="288"/>
      <c r="R4232" s="291"/>
    </row>
    <row r="4233" spans="1:18" s="287" customFormat="1" ht="16.149999999999999" customHeight="1" x14ac:dyDescent="0.25">
      <c r="A4233" s="9" t="s">
        <v>192</v>
      </c>
      <c r="B4233" s="7">
        <v>2020</v>
      </c>
      <c r="C4233" s="296" t="s">
        <v>65</v>
      </c>
      <c r="D4233" s="307">
        <v>1992</v>
      </c>
      <c r="E4233" s="307" t="s">
        <v>194</v>
      </c>
      <c r="F4233" s="65">
        <f t="shared" ref="F4233:F4296" si="267">B4233-D4233</f>
        <v>28</v>
      </c>
      <c r="G4233" s="66" t="str">
        <f t="shared" ref="G4233:G4296" si="268">IF(D4233&lt;1998,"Pre1997",IF(D4233&lt;2008,"1997-06",IF(D4233&lt;2011,"2007-09",IF(D4233&lt;2014,"2010-12","2013+"))))</f>
        <v>Pre1997</v>
      </c>
      <c r="H4233" s="67" t="str">
        <f t="shared" si="265"/>
        <v>2020-T6 Instate Construction Heavy-28</v>
      </c>
      <c r="I4233" s="302">
        <v>1.13885211960073E-4</v>
      </c>
      <c r="J4233" s="305">
        <f>VLOOKUP(H4233,T6_ReductionFactor!$G$10:$H$2922,2,FALSE)</f>
        <v>1</v>
      </c>
      <c r="K4233" s="75">
        <f t="shared" si="266"/>
        <v>1.13885211960073E-4</v>
      </c>
      <c r="L4233" s="290"/>
      <c r="Q4233" s="288"/>
      <c r="R4233" s="291"/>
    </row>
    <row r="4234" spans="1:18" s="287" customFormat="1" ht="16.149999999999999" customHeight="1" x14ac:dyDescent="0.25">
      <c r="A4234" s="9" t="s">
        <v>192</v>
      </c>
      <c r="B4234" s="7">
        <v>2020</v>
      </c>
      <c r="C4234" s="296" t="s">
        <v>65</v>
      </c>
      <c r="D4234" s="307">
        <v>1991</v>
      </c>
      <c r="E4234" s="307" t="s">
        <v>194</v>
      </c>
      <c r="F4234" s="65">
        <f t="shared" si="267"/>
        <v>29</v>
      </c>
      <c r="G4234" s="66" t="str">
        <f t="shared" si="268"/>
        <v>Pre1997</v>
      </c>
      <c r="H4234" s="67" t="str">
        <f t="shared" si="265"/>
        <v>2020-T6 Instate Construction Heavy-29</v>
      </c>
      <c r="I4234" s="302">
        <v>1.54667808702226E-4</v>
      </c>
      <c r="J4234" s="305">
        <f>VLOOKUP(H4234,T6_ReductionFactor!$G$10:$H$2922,2,FALSE)</f>
        <v>1</v>
      </c>
      <c r="K4234" s="75">
        <f t="shared" si="266"/>
        <v>1.54667808702226E-4</v>
      </c>
      <c r="L4234" s="290"/>
      <c r="Q4234" s="288"/>
      <c r="R4234" s="291"/>
    </row>
    <row r="4235" spans="1:18" s="287" customFormat="1" ht="16.149999999999999" customHeight="1" x14ac:dyDescent="0.25">
      <c r="A4235" s="9" t="s">
        <v>192</v>
      </c>
      <c r="B4235" s="7">
        <v>2020</v>
      </c>
      <c r="C4235" s="296" t="s">
        <v>65</v>
      </c>
      <c r="D4235" s="307">
        <v>1990</v>
      </c>
      <c r="E4235" s="307" t="s">
        <v>194</v>
      </c>
      <c r="F4235" s="65">
        <f t="shared" si="267"/>
        <v>30</v>
      </c>
      <c r="G4235" s="66" t="str">
        <f t="shared" si="268"/>
        <v>Pre1997</v>
      </c>
      <c r="H4235" s="67" t="str">
        <f t="shared" si="265"/>
        <v>2020-T6 Instate Construction Heavy-30</v>
      </c>
      <c r="I4235" s="302">
        <v>3.0585653583629799E-4</v>
      </c>
      <c r="J4235" s="305">
        <f>VLOOKUP(H4235,T6_ReductionFactor!$G$10:$H$2922,2,FALSE)</f>
        <v>1</v>
      </c>
      <c r="K4235" s="75">
        <f t="shared" si="266"/>
        <v>3.0585653583629799E-4</v>
      </c>
      <c r="L4235" s="290"/>
      <c r="Q4235" s="288"/>
      <c r="R4235" s="291"/>
    </row>
    <row r="4236" spans="1:18" s="287" customFormat="1" ht="16.149999999999999" customHeight="1" x14ac:dyDescent="0.25">
      <c r="A4236" s="9" t="s">
        <v>192</v>
      </c>
      <c r="B4236" s="7">
        <v>2020</v>
      </c>
      <c r="C4236" s="296" t="s">
        <v>65</v>
      </c>
      <c r="D4236" s="307">
        <v>1989</v>
      </c>
      <c r="E4236" s="307" t="s">
        <v>194</v>
      </c>
      <c r="F4236" s="65">
        <f t="shared" si="267"/>
        <v>31</v>
      </c>
      <c r="G4236" s="66" t="str">
        <f t="shared" si="268"/>
        <v>Pre1997</v>
      </c>
      <c r="H4236" s="67" t="str">
        <f t="shared" si="265"/>
        <v>2020-T6 Instate Construction Heavy-31</v>
      </c>
      <c r="I4236" s="302">
        <v>1.5185053690995099E-4</v>
      </c>
      <c r="J4236" s="305">
        <f>VLOOKUP(H4236,T6_ReductionFactor!$G$10:$H$2922,2,FALSE)</f>
        <v>1</v>
      </c>
      <c r="K4236" s="75">
        <f t="shared" si="266"/>
        <v>1.5185053690995099E-4</v>
      </c>
      <c r="L4236" s="290"/>
      <c r="Q4236" s="288"/>
      <c r="R4236" s="291"/>
    </row>
    <row r="4237" spans="1:18" s="287" customFormat="1" ht="16.149999999999999" customHeight="1" x14ac:dyDescent="0.25">
      <c r="A4237" s="9" t="s">
        <v>192</v>
      </c>
      <c r="B4237" s="7">
        <v>2020</v>
      </c>
      <c r="C4237" s="296" t="s">
        <v>65</v>
      </c>
      <c r="D4237" s="307">
        <v>1988</v>
      </c>
      <c r="E4237" s="307" t="s">
        <v>194</v>
      </c>
      <c r="F4237" s="65">
        <f t="shared" si="267"/>
        <v>32</v>
      </c>
      <c r="G4237" s="66" t="str">
        <f t="shared" si="268"/>
        <v>Pre1997</v>
      </c>
      <c r="H4237" s="67" t="str">
        <f t="shared" si="265"/>
        <v>2020-T6 Instate Construction Heavy-32</v>
      </c>
      <c r="I4237" s="302">
        <v>1.8156686944392899E-4</v>
      </c>
      <c r="J4237" s="305">
        <f>VLOOKUP(H4237,T6_ReductionFactor!$G$10:$H$2922,2,FALSE)</f>
        <v>1</v>
      </c>
      <c r="K4237" s="75">
        <f t="shared" si="266"/>
        <v>1.8156686944392899E-4</v>
      </c>
      <c r="L4237" s="290"/>
      <c r="Q4237" s="288"/>
      <c r="R4237" s="291"/>
    </row>
    <row r="4238" spans="1:18" s="287" customFormat="1" ht="16.149999999999999" customHeight="1" x14ac:dyDescent="0.25">
      <c r="A4238" s="9" t="s">
        <v>192</v>
      </c>
      <c r="B4238" s="7">
        <v>2020</v>
      </c>
      <c r="C4238" s="296" t="s">
        <v>65</v>
      </c>
      <c r="D4238" s="307">
        <v>1987</v>
      </c>
      <c r="E4238" s="307" t="s">
        <v>194</v>
      </c>
      <c r="F4238" s="65">
        <f t="shared" si="267"/>
        <v>33</v>
      </c>
      <c r="G4238" s="66" t="str">
        <f t="shared" si="268"/>
        <v>Pre1997</v>
      </c>
      <c r="H4238" s="67" t="str">
        <f t="shared" si="265"/>
        <v>2020-T6 Instate Construction Heavy-33</v>
      </c>
      <c r="I4238" s="302">
        <v>1.7083815434048701E-4</v>
      </c>
      <c r="J4238" s="305">
        <f>VLOOKUP(H4238,T6_ReductionFactor!$G$10:$H$2922,2,FALSE)</f>
        <v>1</v>
      </c>
      <c r="K4238" s="75">
        <f t="shared" si="266"/>
        <v>1.7083815434048701E-4</v>
      </c>
      <c r="L4238" s="290"/>
      <c r="Q4238" s="288"/>
      <c r="R4238" s="291"/>
    </row>
    <row r="4239" spans="1:18" s="287" customFormat="1" ht="16.149999999999999" customHeight="1" x14ac:dyDescent="0.25">
      <c r="A4239" s="9" t="s">
        <v>192</v>
      </c>
      <c r="B4239" s="7">
        <v>2020</v>
      </c>
      <c r="C4239" s="296" t="s">
        <v>65</v>
      </c>
      <c r="D4239" s="307">
        <v>1986</v>
      </c>
      <c r="E4239" s="307" t="s">
        <v>194</v>
      </c>
      <c r="F4239" s="65">
        <f t="shared" si="267"/>
        <v>34</v>
      </c>
      <c r="G4239" s="66" t="str">
        <f t="shared" si="268"/>
        <v>Pre1997</v>
      </c>
      <c r="H4239" s="67" t="str">
        <f t="shared" si="265"/>
        <v>2020-T6 Instate Construction Heavy-34</v>
      </c>
      <c r="I4239" s="302">
        <v>1.4719409913601899E-4</v>
      </c>
      <c r="J4239" s="305">
        <f>VLOOKUP(H4239,T6_ReductionFactor!$G$10:$H$2922,2,FALSE)</f>
        <v>1</v>
      </c>
      <c r="K4239" s="75">
        <f t="shared" si="266"/>
        <v>1.4719409913601899E-4</v>
      </c>
      <c r="L4239" s="290"/>
      <c r="Q4239" s="288"/>
      <c r="R4239" s="291"/>
    </row>
    <row r="4240" spans="1:18" s="287" customFormat="1" ht="16.149999999999999" customHeight="1" x14ac:dyDescent="0.25">
      <c r="A4240" s="9" t="s">
        <v>192</v>
      </c>
      <c r="B4240" s="7">
        <v>2020</v>
      </c>
      <c r="C4240" s="296" t="s">
        <v>65</v>
      </c>
      <c r="D4240" s="307">
        <v>1985</v>
      </c>
      <c r="E4240" s="307" t="s">
        <v>194</v>
      </c>
      <c r="F4240" s="65">
        <f t="shared" si="267"/>
        <v>35</v>
      </c>
      <c r="G4240" s="66" t="str">
        <f t="shared" si="268"/>
        <v>Pre1997</v>
      </c>
      <c r="H4240" s="67" t="str">
        <f t="shared" si="265"/>
        <v>2020-T6 Instate Construction Heavy-35</v>
      </c>
      <c r="I4240" s="302">
        <v>1.6305950610527001E-4</v>
      </c>
      <c r="J4240" s="305">
        <f>VLOOKUP(H4240,T6_ReductionFactor!$G$10:$H$2922,2,FALSE)</f>
        <v>1</v>
      </c>
      <c r="K4240" s="75">
        <f t="shared" si="266"/>
        <v>1.6305950610527001E-4</v>
      </c>
      <c r="L4240" s="290"/>
      <c r="Q4240" s="288"/>
      <c r="R4240" s="291"/>
    </row>
    <row r="4241" spans="1:18" s="287" customFormat="1" ht="16.149999999999999" customHeight="1" x14ac:dyDescent="0.25">
      <c r="A4241" s="9" t="s">
        <v>192</v>
      </c>
      <c r="B4241" s="7">
        <v>2020</v>
      </c>
      <c r="C4241" s="296" t="s">
        <v>65</v>
      </c>
      <c r="D4241" s="307">
        <v>1984</v>
      </c>
      <c r="E4241" s="307" t="s">
        <v>194</v>
      </c>
      <c r="F4241" s="65">
        <f t="shared" si="267"/>
        <v>36</v>
      </c>
      <c r="G4241" s="66" t="str">
        <f t="shared" si="268"/>
        <v>Pre1997</v>
      </c>
      <c r="H4241" s="67" t="str">
        <f t="shared" si="265"/>
        <v>2020-T6 Instate Construction Heavy-36</v>
      </c>
      <c r="I4241" s="302">
        <v>1.31601732103777E-4</v>
      </c>
      <c r="J4241" s="305">
        <f>VLOOKUP(H4241,T6_ReductionFactor!$G$10:$H$2922,2,FALSE)</f>
        <v>1</v>
      </c>
      <c r="K4241" s="75">
        <f t="shared" si="266"/>
        <v>1.31601732103777E-4</v>
      </c>
      <c r="L4241" s="290"/>
      <c r="Q4241" s="288"/>
      <c r="R4241" s="291"/>
    </row>
    <row r="4242" spans="1:18" s="287" customFormat="1" ht="16.149999999999999" customHeight="1" x14ac:dyDescent="0.25">
      <c r="A4242" s="9" t="s">
        <v>192</v>
      </c>
      <c r="B4242" s="7">
        <v>2020</v>
      </c>
      <c r="C4242" s="296" t="s">
        <v>65</v>
      </c>
      <c r="D4242" s="307">
        <v>1983</v>
      </c>
      <c r="E4242" s="307" t="s">
        <v>194</v>
      </c>
      <c r="F4242" s="65">
        <f t="shared" si="267"/>
        <v>37</v>
      </c>
      <c r="G4242" s="66" t="str">
        <f t="shared" si="268"/>
        <v>Pre1997</v>
      </c>
      <c r="H4242" s="67" t="str">
        <f t="shared" si="265"/>
        <v>2020-T6 Instate Construction Heavy-37</v>
      </c>
      <c r="I4242" s="302">
        <v>5.3777028121072403E-5</v>
      </c>
      <c r="J4242" s="305">
        <f>VLOOKUP(H4242,T6_ReductionFactor!$G$10:$H$2922,2,FALSE)</f>
        <v>1</v>
      </c>
      <c r="K4242" s="75">
        <f t="shared" si="266"/>
        <v>5.3777028121072403E-5</v>
      </c>
      <c r="L4242" s="290"/>
      <c r="Q4242" s="288"/>
      <c r="R4242" s="291"/>
    </row>
    <row r="4243" spans="1:18" s="287" customFormat="1" ht="16.149999999999999" customHeight="1" x14ac:dyDescent="0.25">
      <c r="A4243" s="9" t="s">
        <v>192</v>
      </c>
      <c r="B4243" s="7">
        <v>2020</v>
      </c>
      <c r="C4243" s="296" t="s">
        <v>65</v>
      </c>
      <c r="D4243" s="307">
        <v>1982</v>
      </c>
      <c r="E4243" s="307" t="s">
        <v>194</v>
      </c>
      <c r="F4243" s="65">
        <f t="shared" si="267"/>
        <v>38</v>
      </c>
      <c r="G4243" s="66" t="str">
        <f t="shared" si="268"/>
        <v>Pre1997</v>
      </c>
      <c r="H4243" s="67" t="str">
        <f t="shared" si="265"/>
        <v>2020-T6 Instate Construction Heavy-38</v>
      </c>
      <c r="I4243" s="302">
        <v>4.7055184589876502E-5</v>
      </c>
      <c r="J4243" s="305">
        <f>VLOOKUP(H4243,T6_ReductionFactor!$G$10:$H$2922,2,FALSE)</f>
        <v>1</v>
      </c>
      <c r="K4243" s="75">
        <f t="shared" si="266"/>
        <v>4.7055184589876502E-5</v>
      </c>
      <c r="L4243" s="290"/>
      <c r="Q4243" s="288"/>
      <c r="R4243" s="291"/>
    </row>
    <row r="4244" spans="1:18" s="287" customFormat="1" ht="16.149999999999999" customHeight="1" x14ac:dyDescent="0.25">
      <c r="A4244" s="9" t="s">
        <v>192</v>
      </c>
      <c r="B4244" s="7">
        <v>2020</v>
      </c>
      <c r="C4244" s="296" t="s">
        <v>65</v>
      </c>
      <c r="D4244" s="307">
        <v>1981</v>
      </c>
      <c r="E4244" s="307" t="s">
        <v>194</v>
      </c>
      <c r="F4244" s="65">
        <f t="shared" si="267"/>
        <v>39</v>
      </c>
      <c r="G4244" s="66" t="str">
        <f t="shared" si="268"/>
        <v>Pre1997</v>
      </c>
      <c r="H4244" s="67" t="str">
        <f t="shared" si="265"/>
        <v>2020-T6 Instate Construction Heavy-39</v>
      </c>
      <c r="I4244" s="302">
        <v>1.02922786118567E-4</v>
      </c>
      <c r="J4244" s="305">
        <f>VLOOKUP(H4244,T6_ReductionFactor!$G$10:$H$2922,2,FALSE)</f>
        <v>1</v>
      </c>
      <c r="K4244" s="75">
        <f t="shared" si="266"/>
        <v>1.02922786118567E-4</v>
      </c>
      <c r="L4244" s="290"/>
      <c r="Q4244" s="288"/>
      <c r="R4244" s="291"/>
    </row>
    <row r="4245" spans="1:18" s="287" customFormat="1" ht="16.149999999999999" customHeight="1" x14ac:dyDescent="0.25">
      <c r="A4245" s="9" t="s">
        <v>192</v>
      </c>
      <c r="B4245" s="7">
        <v>2020</v>
      </c>
      <c r="C4245" s="296" t="s">
        <v>65</v>
      </c>
      <c r="D4245" s="307">
        <v>1980</v>
      </c>
      <c r="E4245" s="307" t="s">
        <v>194</v>
      </c>
      <c r="F4245" s="65">
        <f t="shared" si="267"/>
        <v>40</v>
      </c>
      <c r="G4245" s="66" t="str">
        <f t="shared" si="268"/>
        <v>Pre1997</v>
      </c>
      <c r="H4245" s="67" t="str">
        <f t="shared" si="265"/>
        <v>2020-T6 Instate Construction Heavy-40</v>
      </c>
      <c r="I4245" s="302">
        <v>5.4268567301587498E-5</v>
      </c>
      <c r="J4245" s="305">
        <f>VLOOKUP(H4245,T6_ReductionFactor!$G$10:$H$2922,2,FALSE)</f>
        <v>1</v>
      </c>
      <c r="K4245" s="75">
        <f t="shared" si="266"/>
        <v>5.4268567301587498E-5</v>
      </c>
      <c r="L4245" s="290"/>
      <c r="Q4245" s="288"/>
      <c r="R4245" s="291"/>
    </row>
    <row r="4246" spans="1:18" s="287" customFormat="1" ht="16.149999999999999" customHeight="1" x14ac:dyDescent="0.25">
      <c r="A4246" s="9" t="s">
        <v>192</v>
      </c>
      <c r="B4246" s="7">
        <v>2020</v>
      </c>
      <c r="C4246" s="296" t="s">
        <v>65</v>
      </c>
      <c r="D4246" s="307">
        <v>1979</v>
      </c>
      <c r="E4246" s="307" t="s">
        <v>194</v>
      </c>
      <c r="F4246" s="65">
        <f t="shared" si="267"/>
        <v>41</v>
      </c>
      <c r="G4246" s="66" t="str">
        <f t="shared" si="268"/>
        <v>Pre1997</v>
      </c>
      <c r="H4246" s="67" t="str">
        <f t="shared" si="265"/>
        <v>2020-T6 Instate Construction Heavy-41</v>
      </c>
      <c r="I4246" s="302">
        <v>3.9861836847254602E-5</v>
      </c>
      <c r="J4246" s="305">
        <f>VLOOKUP(H4246,T6_ReductionFactor!$G$10:$H$2922,2,FALSE)</f>
        <v>1</v>
      </c>
      <c r="K4246" s="75">
        <f t="shared" si="266"/>
        <v>3.9861836847254602E-5</v>
      </c>
      <c r="L4246" s="290"/>
      <c r="Q4246" s="288"/>
      <c r="R4246" s="291"/>
    </row>
    <row r="4247" spans="1:18" s="287" customFormat="1" ht="16.149999999999999" customHeight="1" x14ac:dyDescent="0.25">
      <c r="A4247" s="9" t="s">
        <v>192</v>
      </c>
      <c r="B4247" s="7">
        <v>2020</v>
      </c>
      <c r="C4247" s="296" t="s">
        <v>65</v>
      </c>
      <c r="D4247" s="307">
        <v>1978</v>
      </c>
      <c r="E4247" s="307" t="s">
        <v>194</v>
      </c>
      <c r="F4247" s="65">
        <f t="shared" si="267"/>
        <v>42</v>
      </c>
      <c r="G4247" s="66" t="str">
        <f t="shared" si="268"/>
        <v>Pre1997</v>
      </c>
      <c r="H4247" s="67" t="str">
        <f t="shared" si="265"/>
        <v>2020-T6 Instate Construction Heavy-42</v>
      </c>
      <c r="I4247" s="302">
        <v>2.0803527102613399E-5</v>
      </c>
      <c r="J4247" s="305">
        <f>VLOOKUP(H4247,T6_ReductionFactor!$G$10:$H$2922,2,FALSE)</f>
        <v>1</v>
      </c>
      <c r="K4247" s="75">
        <f t="shared" si="266"/>
        <v>2.0803527102613399E-5</v>
      </c>
      <c r="L4247" s="290"/>
      <c r="Q4247" s="288"/>
      <c r="R4247" s="291"/>
    </row>
    <row r="4248" spans="1:18" s="287" customFormat="1" ht="16.149999999999999" customHeight="1" x14ac:dyDescent="0.25">
      <c r="A4248" s="9" t="s">
        <v>192</v>
      </c>
      <c r="B4248" s="7">
        <v>2020</v>
      </c>
      <c r="C4248" s="296" t="s">
        <v>65</v>
      </c>
      <c r="D4248" s="307">
        <v>1977</v>
      </c>
      <c r="E4248" s="307" t="s">
        <v>194</v>
      </c>
      <c r="F4248" s="65">
        <f t="shared" si="267"/>
        <v>43</v>
      </c>
      <c r="G4248" s="66" t="str">
        <f t="shared" si="268"/>
        <v>Pre1997</v>
      </c>
      <c r="H4248" s="67" t="str">
        <f t="shared" si="265"/>
        <v>2020-T6 Instate Construction Heavy-43</v>
      </c>
      <c r="I4248" s="302">
        <v>4.2683403835761399E-6</v>
      </c>
      <c r="J4248" s="305">
        <f>VLOOKUP(H4248,T6_ReductionFactor!$G$10:$H$2922,2,FALSE)</f>
        <v>1</v>
      </c>
      <c r="K4248" s="75">
        <f t="shared" si="266"/>
        <v>4.2683403835761399E-6</v>
      </c>
      <c r="L4248" s="290"/>
      <c r="Q4248" s="288"/>
      <c r="R4248" s="291"/>
    </row>
    <row r="4249" spans="1:18" s="287" customFormat="1" ht="16.149999999999999" customHeight="1" x14ac:dyDescent="0.25">
      <c r="A4249" s="9" t="s">
        <v>192</v>
      </c>
      <c r="B4249" s="7">
        <v>2020</v>
      </c>
      <c r="C4249" s="296" t="s">
        <v>65</v>
      </c>
      <c r="D4249" s="307">
        <v>1976</v>
      </c>
      <c r="E4249" s="307" t="s">
        <v>194</v>
      </c>
      <c r="F4249" s="65">
        <f t="shared" si="267"/>
        <v>44</v>
      </c>
      <c r="G4249" s="66" t="str">
        <f t="shared" si="268"/>
        <v>Pre1997</v>
      </c>
      <c r="H4249" s="67" t="str">
        <f t="shared" si="265"/>
        <v>2020-T6 Instate Construction Heavy-44</v>
      </c>
      <c r="I4249" s="302">
        <v>2.26168096996645E-6</v>
      </c>
      <c r="J4249" s="305">
        <f>VLOOKUP(H4249,T6_ReductionFactor!$G$10:$H$2922,2,FALSE)</f>
        <v>1</v>
      </c>
      <c r="K4249" s="75">
        <f t="shared" si="266"/>
        <v>2.26168096996645E-6</v>
      </c>
      <c r="L4249" s="290"/>
      <c r="Q4249" s="288"/>
      <c r="R4249" s="291"/>
    </row>
    <row r="4250" spans="1:18" s="287" customFormat="1" ht="16.149999999999999" customHeight="1" x14ac:dyDescent="0.25">
      <c r="A4250" s="9" t="s">
        <v>192</v>
      </c>
      <c r="B4250" s="7">
        <v>2020</v>
      </c>
      <c r="C4250" s="296" t="s">
        <v>66</v>
      </c>
      <c r="D4250" s="307">
        <v>2021</v>
      </c>
      <c r="E4250" s="307" t="s">
        <v>194</v>
      </c>
      <c r="F4250" s="65">
        <f t="shared" si="267"/>
        <v>-1</v>
      </c>
      <c r="G4250" s="66" t="str">
        <f t="shared" si="268"/>
        <v>2013+</v>
      </c>
      <c r="H4250" s="67" t="str">
        <f t="shared" si="265"/>
        <v>2020-T6 Instate Construction Small--1</v>
      </c>
      <c r="I4250" s="302">
        <v>2.97372832087438E-5</v>
      </c>
      <c r="J4250" s="305">
        <f>VLOOKUP(H4250,T6_ReductionFactor!$G$10:$H$2922,2,FALSE)</f>
        <v>1</v>
      </c>
      <c r="K4250" s="75">
        <f t="shared" si="266"/>
        <v>2.97372832087438E-5</v>
      </c>
      <c r="L4250" s="290"/>
      <c r="Q4250" s="288"/>
      <c r="R4250" s="291"/>
    </row>
    <row r="4251" spans="1:18" s="287" customFormat="1" ht="16.149999999999999" customHeight="1" x14ac:dyDescent="0.25">
      <c r="A4251" s="9" t="s">
        <v>192</v>
      </c>
      <c r="B4251" s="7">
        <v>2020</v>
      </c>
      <c r="C4251" s="296" t="s">
        <v>66</v>
      </c>
      <c r="D4251" s="307">
        <v>2020</v>
      </c>
      <c r="E4251" s="307" t="s">
        <v>194</v>
      </c>
      <c r="F4251" s="65">
        <f t="shared" si="267"/>
        <v>0</v>
      </c>
      <c r="G4251" s="66" t="str">
        <f t="shared" si="268"/>
        <v>2013+</v>
      </c>
      <c r="H4251" s="67" t="str">
        <f t="shared" si="265"/>
        <v>2020-T6 Instate Construction Small-0</v>
      </c>
      <c r="I4251" s="302">
        <v>3.56955349507336E-4</v>
      </c>
      <c r="J4251" s="305">
        <f>VLOOKUP(H4251,T6_ReductionFactor!$G$10:$H$2922,2,FALSE)</f>
        <v>0.95448130934860598</v>
      </c>
      <c r="K4251" s="75">
        <f t="shared" si="266"/>
        <v>3.4070720937675133E-4</v>
      </c>
      <c r="L4251" s="290"/>
      <c r="Q4251" s="288"/>
      <c r="R4251" s="291"/>
    </row>
    <row r="4252" spans="1:18" s="287" customFormat="1" ht="16.149999999999999" customHeight="1" x14ac:dyDescent="0.25">
      <c r="A4252" s="9" t="s">
        <v>192</v>
      </c>
      <c r="B4252" s="7">
        <v>2020</v>
      </c>
      <c r="C4252" s="296" t="s">
        <v>66</v>
      </c>
      <c r="D4252" s="307">
        <v>2019</v>
      </c>
      <c r="E4252" s="307" t="s">
        <v>194</v>
      </c>
      <c r="F4252" s="65">
        <f t="shared" si="267"/>
        <v>1</v>
      </c>
      <c r="G4252" s="66" t="str">
        <f t="shared" si="268"/>
        <v>2013+</v>
      </c>
      <c r="H4252" s="67" t="str">
        <f t="shared" si="265"/>
        <v>2020-T6 Instate Construction Small-1</v>
      </c>
      <c r="I4252" s="302">
        <v>6.1345002007705696E-4</v>
      </c>
      <c r="J4252" s="305">
        <f>VLOOKUP(H4252,T6_ReductionFactor!$G$10:$H$2922,2,FALSE)</f>
        <v>0.92177285491538652</v>
      </c>
      <c r="K4252" s="75">
        <f t="shared" si="266"/>
        <v>5.6546157635433E-4</v>
      </c>
      <c r="L4252" s="290"/>
      <c r="Q4252" s="288"/>
      <c r="R4252" s="291"/>
    </row>
    <row r="4253" spans="1:18" s="287" customFormat="1" ht="16.149999999999999" customHeight="1" x14ac:dyDescent="0.25">
      <c r="A4253" s="9" t="s">
        <v>192</v>
      </c>
      <c r="B4253" s="7">
        <v>2020</v>
      </c>
      <c r="C4253" s="296" t="s">
        <v>66</v>
      </c>
      <c r="D4253" s="307">
        <v>2018</v>
      </c>
      <c r="E4253" s="307" t="s">
        <v>194</v>
      </c>
      <c r="F4253" s="65">
        <f t="shared" si="267"/>
        <v>2</v>
      </c>
      <c r="G4253" s="66" t="str">
        <f t="shared" si="268"/>
        <v>2013+</v>
      </c>
      <c r="H4253" s="67" t="str">
        <f t="shared" si="265"/>
        <v>2020-T6 Instate Construction Small-2</v>
      </c>
      <c r="I4253" s="302">
        <v>7.1416875118776601E-4</v>
      </c>
      <c r="J4253" s="305">
        <f>VLOOKUP(H4253,T6_ReductionFactor!$G$10:$H$2922,2,FALSE)</f>
        <v>0.89704057843039431</v>
      </c>
      <c r="K4253" s="75">
        <f t="shared" si="266"/>
        <v>6.4063834966238597E-4</v>
      </c>
      <c r="L4253" s="290"/>
      <c r="Q4253" s="288"/>
      <c r="R4253" s="291"/>
    </row>
    <row r="4254" spans="1:18" s="287" customFormat="1" ht="16.149999999999999" customHeight="1" x14ac:dyDescent="0.25">
      <c r="A4254" s="9" t="s">
        <v>192</v>
      </c>
      <c r="B4254" s="7">
        <v>2020</v>
      </c>
      <c r="C4254" s="296" t="s">
        <v>66</v>
      </c>
      <c r="D4254" s="307">
        <v>2017</v>
      </c>
      <c r="E4254" s="307" t="s">
        <v>194</v>
      </c>
      <c r="F4254" s="65">
        <f t="shared" si="267"/>
        <v>3</v>
      </c>
      <c r="G4254" s="66" t="str">
        <f t="shared" si="268"/>
        <v>2013+</v>
      </c>
      <c r="H4254" s="67" t="str">
        <f t="shared" si="265"/>
        <v>2020-T6 Instate Construction Small-3</v>
      </c>
      <c r="I4254" s="302">
        <v>7.7121499895013701E-4</v>
      </c>
      <c r="J4254" s="305">
        <f>VLOOKUP(H4254,T6_ReductionFactor!$G$10:$H$2922,2,FALSE)</f>
        <v>0.87807502365560131</v>
      </c>
      <c r="K4254" s="75">
        <f t="shared" si="266"/>
        <v>6.771846284466961E-4</v>
      </c>
      <c r="L4254" s="290"/>
      <c r="Q4254" s="288"/>
      <c r="R4254" s="291"/>
    </row>
    <row r="4255" spans="1:18" s="287" customFormat="1" ht="16.149999999999999" customHeight="1" x14ac:dyDescent="0.25">
      <c r="A4255" s="9" t="s">
        <v>192</v>
      </c>
      <c r="B4255" s="7">
        <v>2020</v>
      </c>
      <c r="C4255" s="296" t="s">
        <v>66</v>
      </c>
      <c r="D4255" s="307">
        <v>2016</v>
      </c>
      <c r="E4255" s="307" t="s">
        <v>194</v>
      </c>
      <c r="F4255" s="65">
        <f t="shared" si="267"/>
        <v>4</v>
      </c>
      <c r="G4255" s="66" t="str">
        <f t="shared" si="268"/>
        <v>2013+</v>
      </c>
      <c r="H4255" s="67" t="str">
        <f t="shared" si="265"/>
        <v>2020-T6 Instate Construction Small-4</v>
      </c>
      <c r="I4255" s="302">
        <v>1.6034483070120301E-3</v>
      </c>
      <c r="J4255" s="305">
        <f>VLOOKUP(H4255,T6_ReductionFactor!$G$10:$H$2922,2,FALSE)</f>
        <v>0.86329576233219596</v>
      </c>
      <c r="K4255" s="75">
        <f t="shared" si="266"/>
        <v>1.3842501285622195E-3</v>
      </c>
      <c r="L4255" s="290"/>
      <c r="Q4255" s="288"/>
      <c r="R4255" s="291"/>
    </row>
    <row r="4256" spans="1:18" s="287" customFormat="1" ht="16.149999999999999" customHeight="1" x14ac:dyDescent="0.25">
      <c r="A4256" s="9" t="s">
        <v>192</v>
      </c>
      <c r="B4256" s="7">
        <v>2020</v>
      </c>
      <c r="C4256" s="296" t="s">
        <v>66</v>
      </c>
      <c r="D4256" s="307">
        <v>2015</v>
      </c>
      <c r="E4256" s="307" t="s">
        <v>194</v>
      </c>
      <c r="F4256" s="65">
        <f t="shared" si="267"/>
        <v>5</v>
      </c>
      <c r="G4256" s="66" t="str">
        <f t="shared" si="268"/>
        <v>2013+</v>
      </c>
      <c r="H4256" s="67" t="str">
        <f t="shared" si="265"/>
        <v>2020-T6 Instate Construction Small-5</v>
      </c>
      <c r="I4256" s="302">
        <v>1.1564219556033099E-3</v>
      </c>
      <c r="J4256" s="305">
        <f>VLOOKUP(H4256,T6_ReductionFactor!$G$10:$H$2922,2,FALSE)</f>
        <v>0.85158857290042944</v>
      </c>
      <c r="K4256" s="75">
        <f t="shared" si="266"/>
        <v>9.8479572284294642E-4</v>
      </c>
      <c r="L4256" s="290"/>
      <c r="Q4256" s="288"/>
      <c r="R4256" s="291"/>
    </row>
    <row r="4257" spans="1:18" s="287" customFormat="1" ht="16.149999999999999" customHeight="1" x14ac:dyDescent="0.25">
      <c r="A4257" s="9" t="s">
        <v>192</v>
      </c>
      <c r="B4257" s="7">
        <v>2020</v>
      </c>
      <c r="C4257" s="296" t="s">
        <v>66</v>
      </c>
      <c r="D4257" s="307">
        <v>2014</v>
      </c>
      <c r="E4257" s="307" t="s">
        <v>194</v>
      </c>
      <c r="F4257" s="65">
        <f t="shared" si="267"/>
        <v>6</v>
      </c>
      <c r="G4257" s="66" t="str">
        <f t="shared" si="268"/>
        <v>2013+</v>
      </c>
      <c r="H4257" s="67" t="str">
        <f t="shared" si="265"/>
        <v>2020-T6 Instate Construction Small-6</v>
      </c>
      <c r="I4257" s="302">
        <v>8.8386786905301996E-4</v>
      </c>
      <c r="J4257" s="305">
        <f>VLOOKUP(H4257,T6_ReductionFactor!$G$10:$H$2922,2,FALSE)</f>
        <v>0.84216391932609647</v>
      </c>
      <c r="K4257" s="75">
        <f t="shared" si="266"/>
        <v>7.4436162876809632E-4</v>
      </c>
      <c r="L4257" s="290"/>
      <c r="Q4257" s="288"/>
      <c r="R4257" s="291"/>
    </row>
    <row r="4258" spans="1:18" s="287" customFormat="1" ht="16.149999999999999" customHeight="1" x14ac:dyDescent="0.25">
      <c r="A4258" s="9" t="s">
        <v>192</v>
      </c>
      <c r="B4258" s="7">
        <v>2020</v>
      </c>
      <c r="C4258" s="296" t="s">
        <v>66</v>
      </c>
      <c r="D4258" s="307">
        <v>2013</v>
      </c>
      <c r="E4258" s="307" t="s">
        <v>194</v>
      </c>
      <c r="F4258" s="65">
        <f t="shared" si="267"/>
        <v>7</v>
      </c>
      <c r="G4258" s="66" t="str">
        <f t="shared" si="268"/>
        <v>2010-12</v>
      </c>
      <c r="H4258" s="67" t="str">
        <f t="shared" si="265"/>
        <v>2020-T6 Instate Construction Small-7</v>
      </c>
      <c r="I4258" s="302">
        <v>1.29219963551901E-3</v>
      </c>
      <c r="J4258" s="305">
        <f>VLOOKUP(H4258,T6_ReductionFactor!$G$10:$H$2922,2,FALSE)</f>
        <v>0.81036575283793422</v>
      </c>
      <c r="K4258" s="75">
        <f t="shared" si="266"/>
        <v>1.0471543304542668E-3</v>
      </c>
      <c r="L4258" s="290"/>
      <c r="Q4258" s="288"/>
      <c r="R4258" s="291"/>
    </row>
    <row r="4259" spans="1:18" s="287" customFormat="1" ht="16.149999999999999" customHeight="1" x14ac:dyDescent="0.25">
      <c r="A4259" s="9" t="s">
        <v>192</v>
      </c>
      <c r="B4259" s="7">
        <v>2020</v>
      </c>
      <c r="C4259" s="296" t="s">
        <v>66</v>
      </c>
      <c r="D4259" s="307">
        <v>2012</v>
      </c>
      <c r="E4259" s="307" t="s">
        <v>194</v>
      </c>
      <c r="F4259" s="65">
        <f t="shared" si="267"/>
        <v>8</v>
      </c>
      <c r="G4259" s="66" t="str">
        <f t="shared" si="268"/>
        <v>2010-12</v>
      </c>
      <c r="H4259" s="67" t="str">
        <f t="shared" si="265"/>
        <v>2020-T6 Instate Construction Small-8</v>
      </c>
      <c r="I4259" s="302">
        <v>3.2497612303630801E-3</v>
      </c>
      <c r="J4259" s="305">
        <f>VLOOKUP(H4259,T6_ReductionFactor!$G$10:$H$2922,2,FALSE)</f>
        <v>0.80488148243783475</v>
      </c>
      <c r="K4259" s="75">
        <f t="shared" si="266"/>
        <v>2.6156726366636375E-3</v>
      </c>
      <c r="L4259" s="290"/>
      <c r="Q4259" s="288"/>
      <c r="R4259" s="291"/>
    </row>
    <row r="4260" spans="1:18" s="287" customFormat="1" ht="16.149999999999999" customHeight="1" x14ac:dyDescent="0.25">
      <c r="A4260" s="9" t="s">
        <v>192</v>
      </c>
      <c r="B4260" s="7">
        <v>2020</v>
      </c>
      <c r="C4260" s="296" t="s">
        <v>66</v>
      </c>
      <c r="D4260" s="307">
        <v>2011</v>
      </c>
      <c r="E4260" s="307" t="s">
        <v>194</v>
      </c>
      <c r="F4260" s="65">
        <f t="shared" si="267"/>
        <v>9</v>
      </c>
      <c r="G4260" s="66" t="str">
        <f t="shared" si="268"/>
        <v>2010-12</v>
      </c>
      <c r="H4260" s="67" t="str">
        <f t="shared" si="265"/>
        <v>2020-T6 Instate Construction Small-9</v>
      </c>
      <c r="I4260" s="302">
        <v>1.42082811317579E-3</v>
      </c>
      <c r="J4260" s="305">
        <f>VLOOKUP(H4260,T6_ReductionFactor!$G$10:$H$2922,2,FALSE)</f>
        <v>0.800343359662125</v>
      </c>
      <c r="K4260" s="75">
        <f t="shared" si="266"/>
        <v>1.1371503456015098E-3</v>
      </c>
      <c r="L4260" s="290"/>
      <c r="Q4260" s="288"/>
      <c r="R4260" s="291"/>
    </row>
    <row r="4261" spans="1:18" s="287" customFormat="1" ht="16.149999999999999" customHeight="1" x14ac:dyDescent="0.25">
      <c r="A4261" s="9" t="s">
        <v>192</v>
      </c>
      <c r="B4261" s="7">
        <v>2020</v>
      </c>
      <c r="C4261" s="296" t="s">
        <v>66</v>
      </c>
      <c r="D4261" s="307">
        <v>2010</v>
      </c>
      <c r="E4261" s="307" t="s">
        <v>194</v>
      </c>
      <c r="F4261" s="65">
        <f t="shared" si="267"/>
        <v>10</v>
      </c>
      <c r="G4261" s="66" t="str">
        <f t="shared" si="268"/>
        <v>2007-09</v>
      </c>
      <c r="H4261" s="67" t="str">
        <f t="shared" si="265"/>
        <v>2020-T6 Instate Construction Small-10</v>
      </c>
      <c r="I4261" s="302">
        <v>8.3902868680359698E-4</v>
      </c>
      <c r="J4261" s="305">
        <f>VLOOKUP(H4261,T6_ReductionFactor!$G$10:$H$2922,2,FALSE)</f>
        <v>0.81009681318371662</v>
      </c>
      <c r="K4261" s="75">
        <f t="shared" si="266"/>
        <v>6.7969446534931258E-4</v>
      </c>
      <c r="L4261" s="290"/>
      <c r="Q4261" s="288"/>
      <c r="R4261" s="291"/>
    </row>
    <row r="4262" spans="1:18" s="287" customFormat="1" ht="16.149999999999999" customHeight="1" x14ac:dyDescent="0.25">
      <c r="A4262" s="9" t="s">
        <v>192</v>
      </c>
      <c r="B4262" s="7">
        <v>2020</v>
      </c>
      <c r="C4262" s="296" t="s">
        <v>66</v>
      </c>
      <c r="D4262" s="307">
        <v>2009</v>
      </c>
      <c r="E4262" s="307" t="s">
        <v>194</v>
      </c>
      <c r="F4262" s="65">
        <f t="shared" si="267"/>
        <v>11</v>
      </c>
      <c r="G4262" s="66" t="str">
        <f t="shared" si="268"/>
        <v>2007-09</v>
      </c>
      <c r="H4262" s="67" t="str">
        <f t="shared" si="265"/>
        <v>2020-T6 Instate Construction Small-11</v>
      </c>
      <c r="I4262" s="302">
        <v>8.9325623094081003E-4</v>
      </c>
      <c r="J4262" s="305">
        <f>VLOOKUP(H4262,T6_ReductionFactor!$G$10:$H$2922,2,FALSE)</f>
        <v>0.80500124212614244</v>
      </c>
      <c r="K4262" s="75">
        <f t="shared" si="266"/>
        <v>7.1907237544426841E-4</v>
      </c>
      <c r="L4262" s="290"/>
      <c r="Q4262" s="288"/>
      <c r="R4262" s="291"/>
    </row>
    <row r="4263" spans="1:18" s="287" customFormat="1" ht="16.149999999999999" customHeight="1" x14ac:dyDescent="0.25">
      <c r="A4263" s="9" t="s">
        <v>192</v>
      </c>
      <c r="B4263" s="7">
        <v>2020</v>
      </c>
      <c r="C4263" s="296" t="s">
        <v>66</v>
      </c>
      <c r="D4263" s="307">
        <v>2008</v>
      </c>
      <c r="E4263" s="307" t="s">
        <v>194</v>
      </c>
      <c r="F4263" s="65">
        <f t="shared" si="267"/>
        <v>12</v>
      </c>
      <c r="G4263" s="66" t="str">
        <f t="shared" si="268"/>
        <v>2007-09</v>
      </c>
      <c r="H4263" s="67" t="str">
        <f t="shared" si="265"/>
        <v>2020-T6 Instate Construction Small-12</v>
      </c>
      <c r="I4263" s="302">
        <v>2.9272618845364502E-3</v>
      </c>
      <c r="J4263" s="305">
        <f>VLOOKUP(H4263,T6_ReductionFactor!$G$10:$H$2922,2,FALSE)</f>
        <v>0.80055663064893645</v>
      </c>
      <c r="K4263" s="75">
        <f t="shared" si="266"/>
        <v>2.3434389113115568E-3</v>
      </c>
      <c r="L4263" s="290"/>
      <c r="Q4263" s="288"/>
      <c r="R4263" s="291"/>
    </row>
    <row r="4264" spans="1:18" s="287" customFormat="1" ht="16.149999999999999" customHeight="1" x14ac:dyDescent="0.25">
      <c r="A4264" s="9" t="s">
        <v>192</v>
      </c>
      <c r="B4264" s="7">
        <v>2020</v>
      </c>
      <c r="C4264" s="296" t="s">
        <v>66</v>
      </c>
      <c r="D4264" s="307">
        <v>2007</v>
      </c>
      <c r="E4264" s="307" t="s">
        <v>194</v>
      </c>
      <c r="F4264" s="65">
        <f t="shared" si="267"/>
        <v>13</v>
      </c>
      <c r="G4264" s="66" t="str">
        <f t="shared" si="268"/>
        <v>1997-06</v>
      </c>
      <c r="H4264" s="67" t="str">
        <f t="shared" si="265"/>
        <v>2020-T6 Instate Construction Small-13</v>
      </c>
      <c r="I4264" s="302">
        <v>3.7336248305784699E-2</v>
      </c>
      <c r="J4264" s="305">
        <f>VLOOKUP(H4264,T6_ReductionFactor!$G$10:$H$2922,2,FALSE)</f>
        <v>0.87733453345686607</v>
      </c>
      <c r="K4264" s="75">
        <f t="shared" si="266"/>
        <v>3.2756379988385327E-2</v>
      </c>
      <c r="L4264" s="290"/>
      <c r="Q4264" s="288"/>
      <c r="R4264" s="291"/>
    </row>
    <row r="4265" spans="1:18" s="287" customFormat="1" ht="16.149999999999999" customHeight="1" x14ac:dyDescent="0.25">
      <c r="A4265" s="9" t="s">
        <v>192</v>
      </c>
      <c r="B4265" s="7">
        <v>2020</v>
      </c>
      <c r="C4265" s="296" t="s">
        <v>66</v>
      </c>
      <c r="D4265" s="307">
        <v>2006</v>
      </c>
      <c r="E4265" s="307" t="s">
        <v>194</v>
      </c>
      <c r="F4265" s="65">
        <f t="shared" si="267"/>
        <v>14</v>
      </c>
      <c r="G4265" s="66" t="str">
        <f t="shared" si="268"/>
        <v>1997-06</v>
      </c>
      <c r="H4265" s="67" t="str">
        <f t="shared" si="265"/>
        <v>2020-T6 Instate Construction Small-14</v>
      </c>
      <c r="I4265" s="302">
        <v>4.4624399087154203E-2</v>
      </c>
      <c r="J4265" s="305">
        <f>VLOOKUP(H4265,T6_ReductionFactor!$G$10:$H$2922,2,FALSE)</f>
        <v>0.87491171211529706</v>
      </c>
      <c r="K4265" s="75">
        <f t="shared" si="266"/>
        <v>3.904240940745838E-2</v>
      </c>
      <c r="L4265" s="290"/>
      <c r="Q4265" s="288"/>
      <c r="R4265" s="291"/>
    </row>
    <row r="4266" spans="1:18" s="287" customFormat="1" ht="16.149999999999999" customHeight="1" x14ac:dyDescent="0.25">
      <c r="A4266" s="9" t="s">
        <v>192</v>
      </c>
      <c r="B4266" s="7">
        <v>2020</v>
      </c>
      <c r="C4266" s="296" t="s">
        <v>66</v>
      </c>
      <c r="D4266" s="307">
        <v>2005</v>
      </c>
      <c r="E4266" s="307" t="s">
        <v>194</v>
      </c>
      <c r="F4266" s="65">
        <f t="shared" si="267"/>
        <v>15</v>
      </c>
      <c r="G4266" s="66" t="str">
        <f t="shared" si="268"/>
        <v>1997-06</v>
      </c>
      <c r="H4266" s="67" t="str">
        <f t="shared" si="265"/>
        <v>2020-T6 Instate Construction Small-15</v>
      </c>
      <c r="I4266" s="302">
        <v>3.3268957906013301E-2</v>
      </c>
      <c r="J4266" s="305">
        <f>VLOOKUP(H4266,T6_ReductionFactor!$G$10:$H$2922,2,FALSE)</f>
        <v>0.87289713394474377</v>
      </c>
      <c r="K4266" s="75">
        <f t="shared" si="266"/>
        <v>2.9040378005487335E-2</v>
      </c>
      <c r="L4266" s="290"/>
      <c r="Q4266" s="288"/>
      <c r="R4266" s="291"/>
    </row>
    <row r="4267" spans="1:18" s="287" customFormat="1" ht="16.149999999999999" customHeight="1" x14ac:dyDescent="0.25">
      <c r="A4267" s="9" t="s">
        <v>192</v>
      </c>
      <c r="B4267" s="7">
        <v>2020</v>
      </c>
      <c r="C4267" s="296" t="s">
        <v>66</v>
      </c>
      <c r="D4267" s="307">
        <v>2004</v>
      </c>
      <c r="E4267" s="307" t="s">
        <v>194</v>
      </c>
      <c r="F4267" s="65">
        <f t="shared" si="267"/>
        <v>16</v>
      </c>
      <c r="G4267" s="66" t="str">
        <f t="shared" si="268"/>
        <v>1997-06</v>
      </c>
      <c r="H4267" s="67" t="str">
        <f t="shared" si="265"/>
        <v>2020-T6 Instate Construction Small-16</v>
      </c>
      <c r="I4267" s="302">
        <v>2.57100531925341E-2</v>
      </c>
      <c r="J4267" s="305">
        <f>VLOOKUP(H4267,T6_ReductionFactor!$G$10:$H$2922,2,FALSE)</f>
        <v>0.87096657701626823</v>
      </c>
      <c r="K4267" s="75">
        <f t="shared" si="266"/>
        <v>2.2392597024007605E-2</v>
      </c>
      <c r="L4267" s="290"/>
      <c r="Q4267" s="288"/>
      <c r="R4267" s="291"/>
    </row>
    <row r="4268" spans="1:18" s="287" customFormat="1" ht="16.149999999999999" customHeight="1" x14ac:dyDescent="0.25">
      <c r="A4268" s="9" t="s">
        <v>192</v>
      </c>
      <c r="B4268" s="7">
        <v>2020</v>
      </c>
      <c r="C4268" s="296" t="s">
        <v>66</v>
      </c>
      <c r="D4268" s="307">
        <v>2003</v>
      </c>
      <c r="E4268" s="307" t="s">
        <v>194</v>
      </c>
      <c r="F4268" s="65">
        <f t="shared" si="267"/>
        <v>17</v>
      </c>
      <c r="G4268" s="66" t="str">
        <f t="shared" si="268"/>
        <v>1997-06</v>
      </c>
      <c r="H4268" s="67" t="str">
        <f t="shared" si="265"/>
        <v>2020-T6 Instate Construction Small-17</v>
      </c>
      <c r="I4268" s="302">
        <v>1.6855535362769101E-2</v>
      </c>
      <c r="J4268" s="305">
        <f>VLOOKUP(H4268,T6_ReductionFactor!$G$10:$H$2922,2,FALSE)</f>
        <v>0.92209134436729667</v>
      </c>
      <c r="K4268" s="75">
        <f t="shared" si="266"/>
        <v>1.554234326268627E-2</v>
      </c>
      <c r="L4268" s="290"/>
      <c r="Q4268" s="288"/>
      <c r="R4268" s="291"/>
    </row>
    <row r="4269" spans="1:18" s="287" customFormat="1" ht="16.149999999999999" customHeight="1" x14ac:dyDescent="0.25">
      <c r="A4269" s="9" t="s">
        <v>192</v>
      </c>
      <c r="B4269" s="7">
        <v>2020</v>
      </c>
      <c r="C4269" s="296" t="s">
        <v>66</v>
      </c>
      <c r="D4269" s="307">
        <v>2002</v>
      </c>
      <c r="E4269" s="307" t="s">
        <v>194</v>
      </c>
      <c r="F4269" s="65">
        <f t="shared" si="267"/>
        <v>18</v>
      </c>
      <c r="G4269" s="66" t="str">
        <f t="shared" si="268"/>
        <v>1997-06</v>
      </c>
      <c r="H4269" s="67" t="str">
        <f t="shared" si="265"/>
        <v>2020-T6 Instate Construction Small-18</v>
      </c>
      <c r="I4269" s="302">
        <v>1.6723779824848298E-2</v>
      </c>
      <c r="J4269" s="305">
        <f>VLOOKUP(H4269,T6_ReductionFactor!$G$10:$H$2922,2,FALSE)</f>
        <v>0.92111172181919543</v>
      </c>
      <c r="K4269" s="75">
        <f t="shared" si="266"/>
        <v>1.5404469629791138E-2</v>
      </c>
      <c r="L4269" s="290"/>
      <c r="Q4269" s="288"/>
      <c r="R4269" s="291"/>
    </row>
    <row r="4270" spans="1:18" s="287" customFormat="1" ht="16.149999999999999" customHeight="1" x14ac:dyDescent="0.25">
      <c r="A4270" s="9" t="s">
        <v>192</v>
      </c>
      <c r="B4270" s="7">
        <v>2020</v>
      </c>
      <c r="C4270" s="296" t="s">
        <v>66</v>
      </c>
      <c r="D4270" s="307">
        <v>2001</v>
      </c>
      <c r="E4270" s="307" t="s">
        <v>194</v>
      </c>
      <c r="F4270" s="65">
        <f t="shared" si="267"/>
        <v>19</v>
      </c>
      <c r="G4270" s="66" t="str">
        <f t="shared" si="268"/>
        <v>1997-06</v>
      </c>
      <c r="H4270" s="67" t="str">
        <f t="shared" si="265"/>
        <v>2020-T6 Instate Construction Small-19</v>
      </c>
      <c r="I4270" s="302">
        <v>2.2232713410686299E-2</v>
      </c>
      <c r="J4270" s="305">
        <f>VLOOKUP(H4270,T6_ReductionFactor!$G$10:$H$2922,2,FALSE)</f>
        <v>0.92017375182198291</v>
      </c>
      <c r="K4270" s="75">
        <f t="shared" si="266"/>
        <v>2.0457959312294126E-2</v>
      </c>
      <c r="L4270" s="290"/>
      <c r="Q4270" s="288"/>
      <c r="R4270" s="291"/>
    </row>
    <row r="4271" spans="1:18" s="287" customFormat="1" ht="16.149999999999999" customHeight="1" x14ac:dyDescent="0.25">
      <c r="A4271" s="9" t="s">
        <v>192</v>
      </c>
      <c r="B4271" s="7">
        <v>2020</v>
      </c>
      <c r="C4271" s="296" t="s">
        <v>66</v>
      </c>
      <c r="D4271" s="307">
        <v>2000</v>
      </c>
      <c r="E4271" s="307" t="s">
        <v>194</v>
      </c>
      <c r="F4271" s="65">
        <f t="shared" si="267"/>
        <v>20</v>
      </c>
      <c r="G4271" s="66" t="str">
        <f t="shared" si="268"/>
        <v>1997-06</v>
      </c>
      <c r="H4271" s="67" t="str">
        <f t="shared" si="265"/>
        <v>2020-T6 Instate Construction Small-20</v>
      </c>
      <c r="I4271" s="302">
        <v>2.5456649264967102E-2</v>
      </c>
      <c r="J4271" s="305">
        <f>VLOOKUP(H4271,T6_ReductionFactor!$G$10:$H$2922,2,FALSE)</f>
        <v>0.91927615982982835</v>
      </c>
      <c r="K4271" s="75">
        <f t="shared" si="266"/>
        <v>2.3401690778433779E-2</v>
      </c>
      <c r="L4271" s="290"/>
      <c r="Q4271" s="288"/>
      <c r="R4271" s="291"/>
    </row>
    <row r="4272" spans="1:18" s="287" customFormat="1" ht="16.149999999999999" customHeight="1" x14ac:dyDescent="0.25">
      <c r="A4272" s="9" t="s">
        <v>192</v>
      </c>
      <c r="B4272" s="7">
        <v>2020</v>
      </c>
      <c r="C4272" s="296" t="s">
        <v>66</v>
      </c>
      <c r="D4272" s="307">
        <v>1999</v>
      </c>
      <c r="E4272" s="307" t="s">
        <v>194</v>
      </c>
      <c r="F4272" s="65">
        <f t="shared" si="267"/>
        <v>21</v>
      </c>
      <c r="G4272" s="66" t="str">
        <f t="shared" si="268"/>
        <v>1997-06</v>
      </c>
      <c r="H4272" s="67" t="str">
        <f t="shared" si="265"/>
        <v>2020-T6 Instate Construction Small-21</v>
      </c>
      <c r="I4272" s="302">
        <v>1.9298769198040799E-2</v>
      </c>
      <c r="J4272" s="305">
        <f>VLOOKUP(H4272,T6_ReductionFactor!$G$10:$H$2922,2,FALSE)</f>
        <v>0.91841808519847601</v>
      </c>
      <c r="K4272" s="75">
        <f t="shared" si="266"/>
        <v>1.7724338653551958E-2</v>
      </c>
      <c r="L4272" s="290"/>
      <c r="Q4272" s="288"/>
      <c r="R4272" s="291"/>
    </row>
    <row r="4273" spans="1:18" s="287" customFormat="1" ht="16.149999999999999" customHeight="1" x14ac:dyDescent="0.25">
      <c r="A4273" s="9" t="s">
        <v>192</v>
      </c>
      <c r="B4273" s="7">
        <v>2020</v>
      </c>
      <c r="C4273" s="296" t="s">
        <v>66</v>
      </c>
      <c r="D4273" s="307">
        <v>1998</v>
      </c>
      <c r="E4273" s="307" t="s">
        <v>194</v>
      </c>
      <c r="F4273" s="65">
        <f t="shared" si="267"/>
        <v>22</v>
      </c>
      <c r="G4273" s="66" t="str">
        <f t="shared" si="268"/>
        <v>1997-06</v>
      </c>
      <c r="H4273" s="67" t="str">
        <f t="shared" si="265"/>
        <v>2020-T6 Instate Construction Small-22</v>
      </c>
      <c r="I4273" s="302">
        <v>1.1248369023311E-5</v>
      </c>
      <c r="J4273" s="305">
        <f>VLOOKUP(H4273,T6_ReductionFactor!$G$10:$H$2922,2,FALSE)</f>
        <v>0.91762142955937376</v>
      </c>
      <c r="K4273" s="75">
        <f t="shared" si="266"/>
        <v>1.0321744463382017E-5</v>
      </c>
      <c r="L4273" s="290"/>
      <c r="Q4273" s="288"/>
      <c r="R4273" s="291"/>
    </row>
    <row r="4274" spans="1:18" s="287" customFormat="1" ht="16.149999999999999" customHeight="1" x14ac:dyDescent="0.25">
      <c r="A4274" s="9" t="s">
        <v>192</v>
      </c>
      <c r="B4274" s="7">
        <v>2020</v>
      </c>
      <c r="C4274" s="296" t="s">
        <v>66</v>
      </c>
      <c r="D4274" s="307">
        <v>1997</v>
      </c>
      <c r="E4274" s="307" t="s">
        <v>194</v>
      </c>
      <c r="F4274" s="65">
        <f t="shared" si="267"/>
        <v>23</v>
      </c>
      <c r="G4274" s="66" t="str">
        <f t="shared" si="268"/>
        <v>Pre1997</v>
      </c>
      <c r="H4274" s="67" t="str">
        <f t="shared" ref="H4274:H4337" si="269">CONCATENATE(B4274,"-",C4274,"-",F4274)</f>
        <v>2020-T6 Instate Construction Small-23</v>
      </c>
      <c r="I4274" s="302">
        <v>1.2699128699176701E-5</v>
      </c>
      <c r="J4274" s="305">
        <f>VLOOKUP(H4274,T6_ReductionFactor!$G$10:$H$2922,2,FALSE)</f>
        <v>0.91762142955937376</v>
      </c>
      <c r="K4274" s="75">
        <f t="shared" si="266"/>
        <v>1.1652992631096995E-5</v>
      </c>
      <c r="L4274" s="290"/>
      <c r="Q4274" s="288"/>
      <c r="R4274" s="291"/>
    </row>
    <row r="4275" spans="1:18" s="287" customFormat="1" ht="16.149999999999999" customHeight="1" x14ac:dyDescent="0.25">
      <c r="A4275" s="9" t="s">
        <v>192</v>
      </c>
      <c r="B4275" s="7">
        <v>2020</v>
      </c>
      <c r="C4275" s="296" t="s">
        <v>66</v>
      </c>
      <c r="D4275" s="307">
        <v>1996</v>
      </c>
      <c r="E4275" s="307" t="s">
        <v>194</v>
      </c>
      <c r="F4275" s="65">
        <f t="shared" si="267"/>
        <v>24</v>
      </c>
      <c r="G4275" s="66" t="str">
        <f t="shared" si="268"/>
        <v>Pre1997</v>
      </c>
      <c r="H4275" s="67" t="str">
        <f t="shared" si="269"/>
        <v>2020-T6 Instate Construction Small-24</v>
      </c>
      <c r="I4275" s="302">
        <v>7.5688676597362404E-6</v>
      </c>
      <c r="J4275" s="305">
        <f>VLOOKUP(H4275,T6_ReductionFactor!$G$10:$H$2922,2,FALSE)</f>
        <v>0.91762142955937376</v>
      </c>
      <c r="K4275" s="75">
        <f t="shared" si="266"/>
        <v>6.9453551620728806E-6</v>
      </c>
      <c r="L4275" s="290"/>
      <c r="Q4275" s="288"/>
      <c r="R4275" s="291"/>
    </row>
    <row r="4276" spans="1:18" s="287" customFormat="1" ht="16.149999999999999" customHeight="1" x14ac:dyDescent="0.25">
      <c r="A4276" s="9" t="s">
        <v>192</v>
      </c>
      <c r="B4276" s="7">
        <v>2020</v>
      </c>
      <c r="C4276" s="296" t="s">
        <v>66</v>
      </c>
      <c r="D4276" s="307">
        <v>1995</v>
      </c>
      <c r="E4276" s="307" t="s">
        <v>194</v>
      </c>
      <c r="F4276" s="65">
        <f t="shared" si="267"/>
        <v>25</v>
      </c>
      <c r="G4276" s="66" t="str">
        <f t="shared" si="268"/>
        <v>Pre1997</v>
      </c>
      <c r="H4276" s="67" t="str">
        <f t="shared" si="269"/>
        <v>2020-T6 Instate Construction Small-25</v>
      </c>
      <c r="I4276" s="302">
        <v>1.01509605640845E-5</v>
      </c>
      <c r="J4276" s="305">
        <f>VLOOKUP(H4276,T6_ReductionFactor!$G$10:$H$2922,2,FALSE)</f>
        <v>0.91762142955937376</v>
      </c>
      <c r="K4276" s="75">
        <f t="shared" si="266"/>
        <v>9.3147389442160457E-6</v>
      </c>
      <c r="L4276" s="290"/>
      <c r="Q4276" s="288"/>
      <c r="R4276" s="291"/>
    </row>
    <row r="4277" spans="1:18" s="287" customFormat="1" ht="16.149999999999999" customHeight="1" x14ac:dyDescent="0.25">
      <c r="A4277" s="9" t="s">
        <v>192</v>
      </c>
      <c r="B4277" s="7">
        <v>2020</v>
      </c>
      <c r="C4277" s="296" t="s">
        <v>66</v>
      </c>
      <c r="D4277" s="307">
        <v>1994</v>
      </c>
      <c r="E4277" s="307" t="s">
        <v>194</v>
      </c>
      <c r="F4277" s="65">
        <f t="shared" si="267"/>
        <v>26</v>
      </c>
      <c r="G4277" s="66" t="str">
        <f t="shared" si="268"/>
        <v>Pre1997</v>
      </c>
      <c r="H4277" s="67" t="str">
        <f t="shared" si="269"/>
        <v>2020-T6 Instate Construction Small-26</v>
      </c>
      <c r="I4277" s="302">
        <v>5.0908523755127797E-6</v>
      </c>
      <c r="J4277" s="305">
        <f>VLOOKUP(H4277,T6_ReductionFactor!$G$10:$H$2922,2,FALSE)</f>
        <v>0.91762142955937376</v>
      </c>
      <c r="K4277" s="75">
        <f t="shared" si="266"/>
        <v>4.6714752344937709E-6</v>
      </c>
      <c r="L4277" s="290"/>
      <c r="Q4277" s="288"/>
      <c r="R4277" s="291"/>
    </row>
    <row r="4278" spans="1:18" s="287" customFormat="1" ht="16.149999999999999" customHeight="1" x14ac:dyDescent="0.25">
      <c r="A4278" s="9" t="s">
        <v>192</v>
      </c>
      <c r="B4278" s="7">
        <v>2020</v>
      </c>
      <c r="C4278" s="296" t="s">
        <v>66</v>
      </c>
      <c r="D4278" s="307">
        <v>1993</v>
      </c>
      <c r="E4278" s="307" t="s">
        <v>194</v>
      </c>
      <c r="F4278" s="65">
        <f t="shared" si="267"/>
        <v>27</v>
      </c>
      <c r="G4278" s="66" t="str">
        <f t="shared" si="268"/>
        <v>Pre1997</v>
      </c>
      <c r="H4278" s="67" t="str">
        <f t="shared" si="269"/>
        <v>2020-T6 Instate Construction Small-27</v>
      </c>
      <c r="I4278" s="302">
        <v>5.8906497232697699E-6</v>
      </c>
      <c r="J4278" s="305">
        <f>VLOOKUP(H4278,T6_ReductionFactor!$G$10:$H$2922,2,FALSE)</f>
        <v>1</v>
      </c>
      <c r="K4278" s="75">
        <f t="shared" si="266"/>
        <v>5.8906497232697699E-6</v>
      </c>
      <c r="L4278" s="290"/>
      <c r="Q4278" s="288"/>
      <c r="R4278" s="291"/>
    </row>
    <row r="4279" spans="1:18" s="287" customFormat="1" ht="16.149999999999999" customHeight="1" x14ac:dyDescent="0.25">
      <c r="A4279" s="9" t="s">
        <v>192</v>
      </c>
      <c r="B4279" s="7">
        <v>2020</v>
      </c>
      <c r="C4279" s="296" t="s">
        <v>66</v>
      </c>
      <c r="D4279" s="307">
        <v>1992</v>
      </c>
      <c r="E4279" s="307" t="s">
        <v>194</v>
      </c>
      <c r="F4279" s="65">
        <f t="shared" si="267"/>
        <v>28</v>
      </c>
      <c r="G4279" s="66" t="str">
        <f t="shared" si="268"/>
        <v>Pre1997</v>
      </c>
      <c r="H4279" s="67" t="str">
        <f t="shared" si="269"/>
        <v>2020-T6 Instate Construction Small-28</v>
      </c>
      <c r="I4279" s="302">
        <v>5.2590756691024502E-6</v>
      </c>
      <c r="J4279" s="305">
        <f>VLOOKUP(H4279,T6_ReductionFactor!$G$10:$H$2922,2,FALSE)</f>
        <v>1</v>
      </c>
      <c r="K4279" s="75">
        <f t="shared" si="266"/>
        <v>5.2590756691024502E-6</v>
      </c>
      <c r="L4279" s="290"/>
      <c r="Q4279" s="288"/>
      <c r="R4279" s="291"/>
    </row>
    <row r="4280" spans="1:18" s="287" customFormat="1" ht="16.149999999999999" customHeight="1" x14ac:dyDescent="0.25">
      <c r="A4280" s="9" t="s">
        <v>192</v>
      </c>
      <c r="B4280" s="7">
        <v>2020</v>
      </c>
      <c r="C4280" s="296" t="s">
        <v>66</v>
      </c>
      <c r="D4280" s="307">
        <v>1991</v>
      </c>
      <c r="E4280" s="307" t="s">
        <v>194</v>
      </c>
      <c r="F4280" s="65">
        <f t="shared" si="267"/>
        <v>29</v>
      </c>
      <c r="G4280" s="66" t="str">
        <f t="shared" si="268"/>
        <v>Pre1997</v>
      </c>
      <c r="H4280" s="67" t="str">
        <f t="shared" si="269"/>
        <v>2020-T6 Instate Construction Small-29</v>
      </c>
      <c r="I4280" s="302">
        <v>4.84351306950503E-6</v>
      </c>
      <c r="J4280" s="305">
        <f>VLOOKUP(H4280,T6_ReductionFactor!$G$10:$H$2922,2,FALSE)</f>
        <v>1</v>
      </c>
      <c r="K4280" s="75">
        <f t="shared" si="266"/>
        <v>4.84351306950503E-6</v>
      </c>
      <c r="L4280" s="290"/>
      <c r="Q4280" s="288"/>
      <c r="R4280" s="291"/>
    </row>
    <row r="4281" spans="1:18" s="287" customFormat="1" ht="16.149999999999999" customHeight="1" x14ac:dyDescent="0.25">
      <c r="A4281" s="9" t="s">
        <v>192</v>
      </c>
      <c r="B4281" s="7">
        <v>2020</v>
      </c>
      <c r="C4281" s="296" t="s">
        <v>66</v>
      </c>
      <c r="D4281" s="307">
        <v>1990</v>
      </c>
      <c r="E4281" s="307" t="s">
        <v>194</v>
      </c>
      <c r="F4281" s="65">
        <f t="shared" si="267"/>
        <v>30</v>
      </c>
      <c r="G4281" s="66" t="str">
        <f t="shared" si="268"/>
        <v>Pre1997</v>
      </c>
      <c r="H4281" s="67" t="str">
        <f t="shared" si="269"/>
        <v>2020-T6 Instate Construction Small-30</v>
      </c>
      <c r="I4281" s="302">
        <v>6.45516090476142E-6</v>
      </c>
      <c r="J4281" s="305">
        <f>VLOOKUP(H4281,T6_ReductionFactor!$G$10:$H$2922,2,FALSE)</f>
        <v>1</v>
      </c>
      <c r="K4281" s="75">
        <f t="shared" si="266"/>
        <v>6.45516090476142E-6</v>
      </c>
      <c r="L4281" s="290"/>
      <c r="Q4281" s="288"/>
      <c r="R4281" s="291"/>
    </row>
    <row r="4282" spans="1:18" s="287" customFormat="1" ht="16.149999999999999" customHeight="1" x14ac:dyDescent="0.25">
      <c r="A4282" s="9" t="s">
        <v>192</v>
      </c>
      <c r="B4282" s="7">
        <v>2020</v>
      </c>
      <c r="C4282" s="296" t="s">
        <v>66</v>
      </c>
      <c r="D4282" s="307">
        <v>1989</v>
      </c>
      <c r="E4282" s="307" t="s">
        <v>194</v>
      </c>
      <c r="F4282" s="65">
        <f t="shared" si="267"/>
        <v>31</v>
      </c>
      <c r="G4282" s="66" t="str">
        <f t="shared" si="268"/>
        <v>Pre1997</v>
      </c>
      <c r="H4282" s="67" t="str">
        <f t="shared" si="269"/>
        <v>2020-T6 Instate Construction Small-31</v>
      </c>
      <c r="I4282" s="302">
        <v>5.0482530889135899E-6</v>
      </c>
      <c r="J4282" s="305">
        <f>VLOOKUP(H4282,T6_ReductionFactor!$G$10:$H$2922,2,FALSE)</f>
        <v>1</v>
      </c>
      <c r="K4282" s="75">
        <f t="shared" si="266"/>
        <v>5.0482530889135899E-6</v>
      </c>
      <c r="L4282" s="290"/>
      <c r="Q4282" s="288"/>
      <c r="R4282" s="291"/>
    </row>
    <row r="4283" spans="1:18" s="287" customFormat="1" ht="16.149999999999999" customHeight="1" x14ac:dyDescent="0.25">
      <c r="A4283" s="9" t="s">
        <v>192</v>
      </c>
      <c r="B4283" s="7">
        <v>2020</v>
      </c>
      <c r="C4283" s="296" t="s">
        <v>66</v>
      </c>
      <c r="D4283" s="307">
        <v>1988</v>
      </c>
      <c r="E4283" s="307" t="s">
        <v>194</v>
      </c>
      <c r="F4283" s="65">
        <f t="shared" si="267"/>
        <v>32</v>
      </c>
      <c r="G4283" s="66" t="str">
        <f t="shared" si="268"/>
        <v>Pre1997</v>
      </c>
      <c r="H4283" s="67" t="str">
        <f t="shared" si="269"/>
        <v>2020-T6 Instate Construction Small-32</v>
      </c>
      <c r="I4283" s="302">
        <v>3.4640820447080002E-6</v>
      </c>
      <c r="J4283" s="305">
        <f>VLOOKUP(H4283,T6_ReductionFactor!$G$10:$H$2922,2,FALSE)</f>
        <v>1</v>
      </c>
      <c r="K4283" s="75">
        <f t="shared" si="266"/>
        <v>3.4640820447080002E-6</v>
      </c>
      <c r="L4283" s="290"/>
      <c r="Q4283" s="288"/>
      <c r="R4283" s="291"/>
    </row>
    <row r="4284" spans="1:18" s="287" customFormat="1" ht="16.149999999999999" customHeight="1" x14ac:dyDescent="0.25">
      <c r="A4284" s="9" t="s">
        <v>192</v>
      </c>
      <c r="B4284" s="7">
        <v>2020</v>
      </c>
      <c r="C4284" s="296" t="s">
        <v>66</v>
      </c>
      <c r="D4284" s="307">
        <v>1987</v>
      </c>
      <c r="E4284" s="307" t="s">
        <v>194</v>
      </c>
      <c r="F4284" s="65">
        <f t="shared" si="267"/>
        <v>33</v>
      </c>
      <c r="G4284" s="66" t="str">
        <f t="shared" si="268"/>
        <v>Pre1997</v>
      </c>
      <c r="H4284" s="67" t="str">
        <f t="shared" si="269"/>
        <v>2020-T6 Instate Construction Small-33</v>
      </c>
      <c r="I4284" s="302">
        <v>1.43131618497007E-6</v>
      </c>
      <c r="J4284" s="305">
        <f>VLOOKUP(H4284,T6_ReductionFactor!$G$10:$H$2922,2,FALSE)</f>
        <v>1</v>
      </c>
      <c r="K4284" s="75">
        <f t="shared" si="266"/>
        <v>1.43131618497007E-6</v>
      </c>
      <c r="L4284" s="290"/>
      <c r="Q4284" s="288"/>
      <c r="R4284" s="291"/>
    </row>
    <row r="4285" spans="1:18" s="287" customFormat="1" ht="16.149999999999999" customHeight="1" x14ac:dyDescent="0.25">
      <c r="A4285" s="9" t="s">
        <v>192</v>
      </c>
      <c r="B4285" s="7">
        <v>2020</v>
      </c>
      <c r="C4285" s="296" t="s">
        <v>66</v>
      </c>
      <c r="D4285" s="307">
        <v>1986</v>
      </c>
      <c r="E4285" s="307" t="s">
        <v>194</v>
      </c>
      <c r="F4285" s="65">
        <f t="shared" si="267"/>
        <v>34</v>
      </c>
      <c r="G4285" s="66" t="str">
        <f t="shared" si="268"/>
        <v>Pre1997</v>
      </c>
      <c r="H4285" s="67" t="str">
        <f t="shared" si="269"/>
        <v>2020-T6 Instate Construction Small-34</v>
      </c>
      <c r="I4285" s="302">
        <v>1.3432762158264999E-6</v>
      </c>
      <c r="J4285" s="305">
        <f>VLOOKUP(H4285,T6_ReductionFactor!$G$10:$H$2922,2,FALSE)</f>
        <v>1</v>
      </c>
      <c r="K4285" s="75">
        <f t="shared" si="266"/>
        <v>1.3432762158264999E-6</v>
      </c>
      <c r="L4285" s="290"/>
      <c r="Q4285" s="288"/>
      <c r="R4285" s="291"/>
    </row>
    <row r="4286" spans="1:18" s="287" customFormat="1" ht="16.149999999999999" customHeight="1" x14ac:dyDescent="0.25">
      <c r="A4286" s="9" t="s">
        <v>192</v>
      </c>
      <c r="B4286" s="7">
        <v>2020</v>
      </c>
      <c r="C4286" s="296" t="s">
        <v>66</v>
      </c>
      <c r="D4286" s="307">
        <v>1985</v>
      </c>
      <c r="E4286" s="307" t="s">
        <v>194</v>
      </c>
      <c r="F4286" s="65">
        <f t="shared" si="267"/>
        <v>35</v>
      </c>
      <c r="G4286" s="66" t="str">
        <f t="shared" si="268"/>
        <v>Pre1997</v>
      </c>
      <c r="H4286" s="67" t="str">
        <f t="shared" si="269"/>
        <v>2020-T6 Instate Construction Small-35</v>
      </c>
      <c r="I4286" s="302">
        <v>1.67756663138151E-6</v>
      </c>
      <c r="J4286" s="305">
        <f>VLOOKUP(H4286,T6_ReductionFactor!$G$10:$H$2922,2,FALSE)</f>
        <v>1</v>
      </c>
      <c r="K4286" s="75">
        <f t="shared" si="266"/>
        <v>1.67756663138151E-6</v>
      </c>
      <c r="L4286" s="290"/>
      <c r="Q4286" s="288"/>
      <c r="R4286" s="291"/>
    </row>
    <row r="4287" spans="1:18" s="287" customFormat="1" ht="16.149999999999999" customHeight="1" x14ac:dyDescent="0.25">
      <c r="A4287" s="9" t="s">
        <v>192</v>
      </c>
      <c r="B4287" s="7">
        <v>2020</v>
      </c>
      <c r="C4287" s="296" t="s">
        <v>66</v>
      </c>
      <c r="D4287" s="307">
        <v>1984</v>
      </c>
      <c r="E4287" s="307" t="s">
        <v>194</v>
      </c>
      <c r="F4287" s="65">
        <f t="shared" si="267"/>
        <v>36</v>
      </c>
      <c r="G4287" s="66" t="str">
        <f t="shared" si="268"/>
        <v>Pre1997</v>
      </c>
      <c r="H4287" s="67" t="str">
        <f t="shared" si="269"/>
        <v>2020-T6 Instate Construction Small-36</v>
      </c>
      <c r="I4287" s="302">
        <v>1.4148408075146601E-6</v>
      </c>
      <c r="J4287" s="305">
        <f>VLOOKUP(H4287,T6_ReductionFactor!$G$10:$H$2922,2,FALSE)</f>
        <v>1</v>
      </c>
      <c r="K4287" s="75">
        <f t="shared" si="266"/>
        <v>1.4148408075146601E-6</v>
      </c>
      <c r="L4287" s="290"/>
      <c r="Q4287" s="288"/>
      <c r="R4287" s="291"/>
    </row>
    <row r="4288" spans="1:18" s="287" customFormat="1" ht="16.149999999999999" customHeight="1" x14ac:dyDescent="0.25">
      <c r="A4288" s="9" t="s">
        <v>192</v>
      </c>
      <c r="B4288" s="7">
        <v>2020</v>
      </c>
      <c r="C4288" s="296" t="s">
        <v>66</v>
      </c>
      <c r="D4288" s="307">
        <v>1983</v>
      </c>
      <c r="E4288" s="307" t="s">
        <v>194</v>
      </c>
      <c r="F4288" s="65">
        <f t="shared" si="267"/>
        <v>37</v>
      </c>
      <c r="G4288" s="66" t="str">
        <f t="shared" si="268"/>
        <v>Pre1997</v>
      </c>
      <c r="H4288" s="67" t="str">
        <f t="shared" si="269"/>
        <v>2020-T6 Instate Construction Small-37</v>
      </c>
      <c r="I4288" s="302">
        <v>6.7728378705040599E-7</v>
      </c>
      <c r="J4288" s="305">
        <f>VLOOKUP(H4288,T6_ReductionFactor!$G$10:$H$2922,2,FALSE)</f>
        <v>1</v>
      </c>
      <c r="K4288" s="75">
        <f t="shared" si="266"/>
        <v>6.7728378705040599E-7</v>
      </c>
      <c r="L4288" s="290"/>
      <c r="Q4288" s="288"/>
      <c r="R4288" s="291"/>
    </row>
    <row r="4289" spans="1:18" s="287" customFormat="1" ht="16.149999999999999" customHeight="1" x14ac:dyDescent="0.25">
      <c r="A4289" s="9" t="s">
        <v>192</v>
      </c>
      <c r="B4289" s="7">
        <v>2020</v>
      </c>
      <c r="C4289" s="296" t="s">
        <v>66</v>
      </c>
      <c r="D4289" s="307">
        <v>1982</v>
      </c>
      <c r="E4289" s="307" t="s">
        <v>194</v>
      </c>
      <c r="F4289" s="65">
        <f t="shared" si="267"/>
        <v>38</v>
      </c>
      <c r="G4289" s="66" t="str">
        <f t="shared" si="268"/>
        <v>Pre1997</v>
      </c>
      <c r="H4289" s="67" t="str">
        <f t="shared" si="269"/>
        <v>2020-T6 Instate Construction Small-38</v>
      </c>
      <c r="I4289" s="302">
        <v>7.0910580462813602E-7</v>
      </c>
      <c r="J4289" s="305">
        <f>VLOOKUP(H4289,T6_ReductionFactor!$G$10:$H$2922,2,FALSE)</f>
        <v>1</v>
      </c>
      <c r="K4289" s="75">
        <f t="shared" si="266"/>
        <v>7.0910580462813602E-7</v>
      </c>
      <c r="L4289" s="290"/>
      <c r="Q4289" s="288"/>
      <c r="R4289" s="291"/>
    </row>
    <row r="4290" spans="1:18" s="287" customFormat="1" ht="16.149999999999999" customHeight="1" x14ac:dyDescent="0.25">
      <c r="A4290" s="9" t="s">
        <v>192</v>
      </c>
      <c r="B4290" s="7">
        <v>2020</v>
      </c>
      <c r="C4290" s="296" t="s">
        <v>66</v>
      </c>
      <c r="D4290" s="307">
        <v>1981</v>
      </c>
      <c r="E4290" s="307" t="s">
        <v>194</v>
      </c>
      <c r="F4290" s="65">
        <f t="shared" si="267"/>
        <v>39</v>
      </c>
      <c r="G4290" s="66" t="str">
        <f t="shared" si="268"/>
        <v>Pre1997</v>
      </c>
      <c r="H4290" s="67" t="str">
        <f t="shared" si="269"/>
        <v>2020-T6 Instate Construction Small-39</v>
      </c>
      <c r="I4290" s="302">
        <v>5.95737791975989E-7</v>
      </c>
      <c r="J4290" s="305">
        <f>VLOOKUP(H4290,T6_ReductionFactor!$G$10:$H$2922,2,FALSE)</f>
        <v>1</v>
      </c>
      <c r="K4290" s="75">
        <f t="shared" si="266"/>
        <v>5.95737791975989E-7</v>
      </c>
      <c r="L4290" s="290"/>
      <c r="Q4290" s="288"/>
      <c r="R4290" s="291"/>
    </row>
    <row r="4291" spans="1:18" s="287" customFormat="1" ht="16.149999999999999" customHeight="1" x14ac:dyDescent="0.25">
      <c r="A4291" s="9" t="s">
        <v>192</v>
      </c>
      <c r="B4291" s="7">
        <v>2020</v>
      </c>
      <c r="C4291" s="296" t="s">
        <v>66</v>
      </c>
      <c r="D4291" s="307">
        <v>1979</v>
      </c>
      <c r="E4291" s="307" t="s">
        <v>194</v>
      </c>
      <c r="F4291" s="65">
        <f t="shared" si="267"/>
        <v>41</v>
      </c>
      <c r="G4291" s="66" t="str">
        <f t="shared" si="268"/>
        <v>Pre1997</v>
      </c>
      <c r="H4291" s="67" t="str">
        <f t="shared" si="269"/>
        <v>2020-T6 Instate Construction Small-41</v>
      </c>
      <c r="I4291" s="302">
        <v>3.2232082028551601E-7</v>
      </c>
      <c r="J4291" s="305">
        <f>VLOOKUP(H4291,T6_ReductionFactor!$G$10:$H$2922,2,FALSE)</f>
        <v>1</v>
      </c>
      <c r="K4291" s="75">
        <f t="shared" si="266"/>
        <v>3.2232082028551601E-7</v>
      </c>
      <c r="L4291" s="290"/>
      <c r="Q4291" s="288"/>
      <c r="R4291" s="291"/>
    </row>
    <row r="4292" spans="1:18" s="287" customFormat="1" ht="16.149999999999999" customHeight="1" x14ac:dyDescent="0.25">
      <c r="A4292" s="9" t="s">
        <v>192</v>
      </c>
      <c r="B4292" s="7">
        <v>2020</v>
      </c>
      <c r="C4292" s="296" t="s">
        <v>66</v>
      </c>
      <c r="D4292" s="307">
        <v>1978</v>
      </c>
      <c r="E4292" s="307" t="s">
        <v>194</v>
      </c>
      <c r="F4292" s="65">
        <f t="shared" si="267"/>
        <v>42</v>
      </c>
      <c r="G4292" s="66" t="str">
        <f t="shared" si="268"/>
        <v>Pre1997</v>
      </c>
      <c r="H4292" s="67" t="str">
        <f t="shared" si="269"/>
        <v>2020-T6 Instate Construction Small-42</v>
      </c>
      <c r="I4292" s="302">
        <v>1.2670542590534E-7</v>
      </c>
      <c r="J4292" s="305">
        <f>VLOOKUP(H4292,T6_ReductionFactor!$G$10:$H$2922,2,FALSE)</f>
        <v>1</v>
      </c>
      <c r="K4292" s="75">
        <f t="shared" si="266"/>
        <v>1.2670542590534E-7</v>
      </c>
      <c r="L4292" s="290"/>
      <c r="Q4292" s="288"/>
      <c r="R4292" s="291"/>
    </row>
    <row r="4293" spans="1:18" s="287" customFormat="1" ht="16.149999999999999" customHeight="1" x14ac:dyDescent="0.25">
      <c r="A4293" s="9" t="s">
        <v>192</v>
      </c>
      <c r="B4293" s="7">
        <v>2020</v>
      </c>
      <c r="C4293" s="296" t="s">
        <v>66</v>
      </c>
      <c r="D4293" s="307">
        <v>1977</v>
      </c>
      <c r="E4293" s="307" t="s">
        <v>194</v>
      </c>
      <c r="F4293" s="65">
        <f t="shared" si="267"/>
        <v>43</v>
      </c>
      <c r="G4293" s="66" t="str">
        <f t="shared" si="268"/>
        <v>Pre1997</v>
      </c>
      <c r="H4293" s="67" t="str">
        <f t="shared" si="269"/>
        <v>2020-T6 Instate Construction Small-43</v>
      </c>
      <c r="I4293" s="302">
        <v>1.2670542590534E-7</v>
      </c>
      <c r="J4293" s="305">
        <f>VLOOKUP(H4293,T6_ReductionFactor!$G$10:$H$2922,2,FALSE)</f>
        <v>1</v>
      </c>
      <c r="K4293" s="75">
        <f t="shared" si="266"/>
        <v>1.2670542590534E-7</v>
      </c>
      <c r="L4293" s="290"/>
      <c r="Q4293" s="288"/>
      <c r="R4293" s="291"/>
    </row>
    <row r="4294" spans="1:18" s="287" customFormat="1" ht="16.149999999999999" customHeight="1" x14ac:dyDescent="0.25">
      <c r="A4294" s="9" t="s">
        <v>192</v>
      </c>
      <c r="B4294" s="7">
        <v>2020</v>
      </c>
      <c r="C4294" s="296" t="s">
        <v>66</v>
      </c>
      <c r="D4294" s="307">
        <v>1976</v>
      </c>
      <c r="E4294" s="307" t="s">
        <v>194</v>
      </c>
      <c r="F4294" s="65">
        <f t="shared" si="267"/>
        <v>44</v>
      </c>
      <c r="G4294" s="66" t="str">
        <f t="shared" si="268"/>
        <v>Pre1997</v>
      </c>
      <c r="H4294" s="67" t="str">
        <f t="shared" si="269"/>
        <v>2020-T6 Instate Construction Small-44</v>
      </c>
      <c r="I4294" s="302">
        <v>1.2670542590534E-7</v>
      </c>
      <c r="J4294" s="305">
        <f>VLOOKUP(H4294,T6_ReductionFactor!$G$10:$H$2922,2,FALSE)</f>
        <v>1</v>
      </c>
      <c r="K4294" s="75">
        <f t="shared" ref="K4294:K4357" si="270">I4294*J4294</f>
        <v>1.2670542590534E-7</v>
      </c>
      <c r="L4294" s="290"/>
      <c r="Q4294" s="288"/>
      <c r="R4294" s="291"/>
    </row>
    <row r="4295" spans="1:18" s="287" customFormat="1" ht="16.149999999999999" customHeight="1" x14ac:dyDescent="0.25">
      <c r="A4295" s="9" t="s">
        <v>192</v>
      </c>
      <c r="B4295" s="7">
        <v>2020</v>
      </c>
      <c r="C4295" s="296" t="s">
        <v>67</v>
      </c>
      <c r="D4295" s="307">
        <v>2021</v>
      </c>
      <c r="E4295" s="307" t="s">
        <v>194</v>
      </c>
      <c r="F4295" s="65">
        <f t="shared" si="267"/>
        <v>-1</v>
      </c>
      <c r="G4295" s="66" t="str">
        <f t="shared" si="268"/>
        <v>2013+</v>
      </c>
      <c r="H4295" s="67" t="str">
        <f t="shared" si="269"/>
        <v>2020-T6 Instate Heavy--1</v>
      </c>
      <c r="I4295" s="302">
        <v>1.15328854166514E-4</v>
      </c>
      <c r="J4295" s="305">
        <f>VLOOKUP(H4295,T6_ReductionFactor!$G$10:$H$2922,2,FALSE)</f>
        <v>1</v>
      </c>
      <c r="K4295" s="75">
        <f t="shared" si="270"/>
        <v>1.15328854166514E-4</v>
      </c>
      <c r="L4295" s="290"/>
      <c r="Q4295" s="288"/>
      <c r="R4295" s="291"/>
    </row>
    <row r="4296" spans="1:18" s="287" customFormat="1" ht="16.149999999999999" customHeight="1" x14ac:dyDescent="0.25">
      <c r="A4296" s="9" t="s">
        <v>192</v>
      </c>
      <c r="B4296" s="7">
        <v>2020</v>
      </c>
      <c r="C4296" s="296" t="s">
        <v>67</v>
      </c>
      <c r="D4296" s="307">
        <v>2020</v>
      </c>
      <c r="E4296" s="307" t="s">
        <v>194</v>
      </c>
      <c r="F4296" s="65">
        <f t="shared" si="267"/>
        <v>0</v>
      </c>
      <c r="G4296" s="66" t="str">
        <f t="shared" si="268"/>
        <v>2013+</v>
      </c>
      <c r="H4296" s="67" t="str">
        <f t="shared" si="269"/>
        <v>2020-T6 Instate Heavy-0</v>
      </c>
      <c r="I4296" s="302">
        <v>1.49936603615006E-3</v>
      </c>
      <c r="J4296" s="305">
        <f>VLOOKUP(H4296,T6_ReductionFactor!$G$10:$H$2922,2,FALSE)</f>
        <v>0.95448130934860598</v>
      </c>
      <c r="K4296" s="75">
        <f t="shared" si="270"/>
        <v>1.4311168573773385E-3</v>
      </c>
      <c r="L4296" s="290"/>
      <c r="Q4296" s="288"/>
      <c r="R4296" s="291"/>
    </row>
    <row r="4297" spans="1:18" s="287" customFormat="1" ht="16.149999999999999" customHeight="1" x14ac:dyDescent="0.25">
      <c r="A4297" s="9" t="s">
        <v>192</v>
      </c>
      <c r="B4297" s="7">
        <v>2020</v>
      </c>
      <c r="C4297" s="296" t="s">
        <v>67</v>
      </c>
      <c r="D4297" s="307">
        <v>2019</v>
      </c>
      <c r="E4297" s="307" t="s">
        <v>194</v>
      </c>
      <c r="F4297" s="65">
        <f t="shared" ref="F4297:F4360" si="271">B4297-D4297</f>
        <v>1</v>
      </c>
      <c r="G4297" s="66" t="str">
        <f t="shared" ref="G4297:G4360" si="272">IF(D4297&lt;1998,"Pre1997",IF(D4297&lt;2008,"1997-06",IF(D4297&lt;2011,"2007-09",IF(D4297&lt;2014,"2010-12","2013+"))))</f>
        <v>2013+</v>
      </c>
      <c r="H4297" s="67" t="str">
        <f t="shared" si="269"/>
        <v>2020-T6 Instate Heavy-1</v>
      </c>
      <c r="I4297" s="302">
        <v>2.2229199966077402E-3</v>
      </c>
      <c r="J4297" s="305">
        <f>VLOOKUP(H4297,T6_ReductionFactor!$G$10:$H$2922,2,FALSE)</f>
        <v>0.92177285491538652</v>
      </c>
      <c r="K4297" s="75">
        <f t="shared" si="270"/>
        <v>2.0490273115216181E-3</v>
      </c>
      <c r="L4297" s="290"/>
      <c r="Q4297" s="288"/>
      <c r="R4297" s="291"/>
    </row>
    <row r="4298" spans="1:18" s="287" customFormat="1" ht="16.149999999999999" customHeight="1" x14ac:dyDescent="0.25">
      <c r="A4298" s="9" t="s">
        <v>192</v>
      </c>
      <c r="B4298" s="7">
        <v>2020</v>
      </c>
      <c r="C4298" s="296" t="s">
        <v>67</v>
      </c>
      <c r="D4298" s="307">
        <v>2018</v>
      </c>
      <c r="E4298" s="307" t="s">
        <v>194</v>
      </c>
      <c r="F4298" s="65">
        <f t="shared" si="271"/>
        <v>2</v>
      </c>
      <c r="G4298" s="66" t="str">
        <f t="shared" si="272"/>
        <v>2013+</v>
      </c>
      <c r="H4298" s="67" t="str">
        <f t="shared" si="269"/>
        <v>2020-T6 Instate Heavy-2</v>
      </c>
      <c r="I4298" s="302">
        <v>2.3513966433295502E-3</v>
      </c>
      <c r="J4298" s="305">
        <f>VLOOKUP(H4298,T6_ReductionFactor!$G$10:$H$2922,2,FALSE)</f>
        <v>0.89704057843039431</v>
      </c>
      <c r="K4298" s="75">
        <f t="shared" si="270"/>
        <v>2.1092982050516271E-3</v>
      </c>
      <c r="L4298" s="290"/>
      <c r="Q4298" s="288"/>
      <c r="R4298" s="291"/>
    </row>
    <row r="4299" spans="1:18" s="287" customFormat="1" ht="16.149999999999999" customHeight="1" x14ac:dyDescent="0.25">
      <c r="A4299" s="9" t="s">
        <v>192</v>
      </c>
      <c r="B4299" s="7">
        <v>2020</v>
      </c>
      <c r="C4299" s="296" t="s">
        <v>67</v>
      </c>
      <c r="D4299" s="307">
        <v>2017</v>
      </c>
      <c r="E4299" s="307" t="s">
        <v>194</v>
      </c>
      <c r="F4299" s="65">
        <f t="shared" si="271"/>
        <v>3</v>
      </c>
      <c r="G4299" s="66" t="str">
        <f t="shared" si="272"/>
        <v>2013+</v>
      </c>
      <c r="H4299" s="67" t="str">
        <f t="shared" si="269"/>
        <v>2020-T6 Instate Heavy-3</v>
      </c>
      <c r="I4299" s="302">
        <v>2.4476441839731801E-3</v>
      </c>
      <c r="J4299" s="305">
        <f>VLOOKUP(H4299,T6_ReductionFactor!$G$10:$H$2922,2,FALSE)</f>
        <v>0.87807502365560131</v>
      </c>
      <c r="K4299" s="75">
        <f t="shared" si="270"/>
        <v>2.1492152247427451E-3</v>
      </c>
      <c r="L4299" s="290"/>
      <c r="Q4299" s="288"/>
      <c r="R4299" s="291"/>
    </row>
    <row r="4300" spans="1:18" s="287" customFormat="1" ht="16.149999999999999" customHeight="1" x14ac:dyDescent="0.25">
      <c r="A4300" s="9" t="s">
        <v>192</v>
      </c>
      <c r="B4300" s="7">
        <v>2020</v>
      </c>
      <c r="C4300" s="296" t="s">
        <v>67</v>
      </c>
      <c r="D4300" s="307">
        <v>2016</v>
      </c>
      <c r="E4300" s="307" t="s">
        <v>194</v>
      </c>
      <c r="F4300" s="65">
        <f t="shared" si="271"/>
        <v>4</v>
      </c>
      <c r="G4300" s="66" t="str">
        <f t="shared" si="272"/>
        <v>2013+</v>
      </c>
      <c r="H4300" s="67" t="str">
        <f t="shared" si="269"/>
        <v>2020-T6 Instate Heavy-4</v>
      </c>
      <c r="I4300" s="302">
        <v>2.1769163606211702E-3</v>
      </c>
      <c r="J4300" s="305">
        <f>VLOOKUP(H4300,T6_ReductionFactor!$G$10:$H$2922,2,FALSE)</f>
        <v>0.86329576233219596</v>
      </c>
      <c r="K4300" s="75">
        <f t="shared" si="270"/>
        <v>1.8793226690758827E-3</v>
      </c>
      <c r="L4300" s="290"/>
      <c r="Q4300" s="288"/>
      <c r="R4300" s="291"/>
    </row>
    <row r="4301" spans="1:18" s="287" customFormat="1" ht="16.149999999999999" customHeight="1" x14ac:dyDescent="0.25">
      <c r="A4301" s="9" t="s">
        <v>192</v>
      </c>
      <c r="B4301" s="7">
        <v>2020</v>
      </c>
      <c r="C4301" s="296" t="s">
        <v>67</v>
      </c>
      <c r="D4301" s="307">
        <v>2015</v>
      </c>
      <c r="E4301" s="307" t="s">
        <v>194</v>
      </c>
      <c r="F4301" s="65">
        <f t="shared" si="271"/>
        <v>5</v>
      </c>
      <c r="G4301" s="66" t="str">
        <f t="shared" si="272"/>
        <v>2013+</v>
      </c>
      <c r="H4301" s="67" t="str">
        <f t="shared" si="269"/>
        <v>2020-T6 Instate Heavy-5</v>
      </c>
      <c r="I4301" s="302">
        <v>2.6863856877962999E-3</v>
      </c>
      <c r="J4301" s="305">
        <f>VLOOKUP(H4301,T6_ReductionFactor!$G$10:$H$2922,2,FALSE)</f>
        <v>0.85158857290042944</v>
      </c>
      <c r="K4301" s="75">
        <f t="shared" si="270"/>
        <v>2.2876953541305896E-3</v>
      </c>
      <c r="L4301" s="290"/>
      <c r="Q4301" s="288"/>
      <c r="R4301" s="291"/>
    </row>
    <row r="4302" spans="1:18" s="287" customFormat="1" ht="16.149999999999999" customHeight="1" x14ac:dyDescent="0.25">
      <c r="A4302" s="9" t="s">
        <v>192</v>
      </c>
      <c r="B4302" s="7">
        <v>2020</v>
      </c>
      <c r="C4302" s="296" t="s">
        <v>67</v>
      </c>
      <c r="D4302" s="307">
        <v>2014</v>
      </c>
      <c r="E4302" s="307" t="s">
        <v>194</v>
      </c>
      <c r="F4302" s="65">
        <f t="shared" si="271"/>
        <v>6</v>
      </c>
      <c r="G4302" s="66" t="str">
        <f t="shared" si="272"/>
        <v>2013+</v>
      </c>
      <c r="H4302" s="67" t="str">
        <f t="shared" si="269"/>
        <v>2020-T6 Instate Heavy-6</v>
      </c>
      <c r="I4302" s="302">
        <v>2.0112087918647999E-3</v>
      </c>
      <c r="J4302" s="305">
        <f>VLOOKUP(H4302,T6_ReductionFactor!$G$10:$H$2922,2,FALSE)</f>
        <v>0.84216391932609647</v>
      </c>
      <c r="K4302" s="75">
        <f t="shared" si="270"/>
        <v>1.6937674787399634E-3</v>
      </c>
      <c r="L4302" s="290"/>
      <c r="Q4302" s="288"/>
      <c r="R4302" s="291"/>
    </row>
    <row r="4303" spans="1:18" s="287" customFormat="1" ht="16.149999999999999" customHeight="1" x14ac:dyDescent="0.25">
      <c r="A4303" s="9" t="s">
        <v>192</v>
      </c>
      <c r="B4303" s="7">
        <v>2020</v>
      </c>
      <c r="C4303" s="296" t="s">
        <v>67</v>
      </c>
      <c r="D4303" s="307">
        <v>2013</v>
      </c>
      <c r="E4303" s="307" t="s">
        <v>194</v>
      </c>
      <c r="F4303" s="65">
        <f t="shared" si="271"/>
        <v>7</v>
      </c>
      <c r="G4303" s="66" t="str">
        <f t="shared" si="272"/>
        <v>2010-12</v>
      </c>
      <c r="H4303" s="67" t="str">
        <f t="shared" si="269"/>
        <v>2020-T6 Instate Heavy-7</v>
      </c>
      <c r="I4303" s="302">
        <v>2.7799103131593201E-3</v>
      </c>
      <c r="J4303" s="305">
        <f>VLOOKUP(H4303,T6_ReductionFactor!$G$10:$H$2922,2,FALSE)</f>
        <v>0.81036575283793422</v>
      </c>
      <c r="K4303" s="75">
        <f t="shared" si="270"/>
        <v>2.2527441137452898E-3</v>
      </c>
      <c r="L4303" s="290"/>
      <c r="Q4303" s="288"/>
      <c r="R4303" s="291"/>
    </row>
    <row r="4304" spans="1:18" s="287" customFormat="1" ht="16.149999999999999" customHeight="1" x14ac:dyDescent="0.25">
      <c r="A4304" s="9" t="s">
        <v>192</v>
      </c>
      <c r="B4304" s="7">
        <v>2020</v>
      </c>
      <c r="C4304" s="296" t="s">
        <v>67</v>
      </c>
      <c r="D4304" s="307">
        <v>2012</v>
      </c>
      <c r="E4304" s="307" t="s">
        <v>194</v>
      </c>
      <c r="F4304" s="65">
        <f t="shared" si="271"/>
        <v>8</v>
      </c>
      <c r="G4304" s="66" t="str">
        <f t="shared" si="272"/>
        <v>2010-12</v>
      </c>
      <c r="H4304" s="67" t="str">
        <f t="shared" si="269"/>
        <v>2020-T6 Instate Heavy-8</v>
      </c>
      <c r="I4304" s="302">
        <v>1.0521923811747101E-2</v>
      </c>
      <c r="J4304" s="305">
        <f>VLOOKUP(H4304,T6_ReductionFactor!$G$10:$H$2922,2,FALSE)</f>
        <v>0.80488148243783475</v>
      </c>
      <c r="K4304" s="75">
        <f t="shared" si="270"/>
        <v>8.4689016356969595E-3</v>
      </c>
      <c r="L4304" s="290"/>
      <c r="Q4304" s="288"/>
      <c r="R4304" s="291"/>
    </row>
    <row r="4305" spans="1:18" s="287" customFormat="1" ht="16.149999999999999" customHeight="1" x14ac:dyDescent="0.25">
      <c r="A4305" s="9" t="s">
        <v>192</v>
      </c>
      <c r="B4305" s="7">
        <v>2020</v>
      </c>
      <c r="C4305" s="296" t="s">
        <v>67</v>
      </c>
      <c r="D4305" s="307">
        <v>2011</v>
      </c>
      <c r="E4305" s="307" t="s">
        <v>194</v>
      </c>
      <c r="F4305" s="65">
        <f t="shared" si="271"/>
        <v>9</v>
      </c>
      <c r="G4305" s="66" t="str">
        <f t="shared" si="272"/>
        <v>2010-12</v>
      </c>
      <c r="H4305" s="67" t="str">
        <f t="shared" si="269"/>
        <v>2020-T6 Instate Heavy-9</v>
      </c>
      <c r="I4305" s="302">
        <v>3.1060907589120601E-3</v>
      </c>
      <c r="J4305" s="305">
        <f>VLOOKUP(H4305,T6_ReductionFactor!$G$10:$H$2922,2,FALSE)</f>
        <v>0.800343359662125</v>
      </c>
      <c r="K4305" s="75">
        <f t="shared" si="270"/>
        <v>2.4859391134031579E-3</v>
      </c>
      <c r="L4305" s="290"/>
      <c r="Q4305" s="288"/>
      <c r="R4305" s="291"/>
    </row>
    <row r="4306" spans="1:18" s="287" customFormat="1" ht="16.149999999999999" customHeight="1" x14ac:dyDescent="0.25">
      <c r="A4306" s="9" t="s">
        <v>192</v>
      </c>
      <c r="B4306" s="7">
        <v>2020</v>
      </c>
      <c r="C4306" s="296" t="s">
        <v>67</v>
      </c>
      <c r="D4306" s="307">
        <v>2010</v>
      </c>
      <c r="E4306" s="307" t="s">
        <v>194</v>
      </c>
      <c r="F4306" s="65">
        <f t="shared" si="271"/>
        <v>10</v>
      </c>
      <c r="G4306" s="66" t="str">
        <f t="shared" si="272"/>
        <v>2007-09</v>
      </c>
      <c r="H4306" s="67" t="str">
        <f t="shared" si="269"/>
        <v>2020-T6 Instate Heavy-10</v>
      </c>
      <c r="I4306" s="302">
        <v>3.65997487545656E-3</v>
      </c>
      <c r="J4306" s="305">
        <f>VLOOKUP(H4306,T6_ReductionFactor!$G$10:$H$2922,2,FALSE)</f>
        <v>0.81009681318371662</v>
      </c>
      <c r="K4306" s="75">
        <f t="shared" si="270"/>
        <v>2.9649339829398292E-3</v>
      </c>
      <c r="L4306" s="290"/>
      <c r="Q4306" s="288"/>
      <c r="R4306" s="291"/>
    </row>
    <row r="4307" spans="1:18" s="287" customFormat="1" ht="16.149999999999999" customHeight="1" x14ac:dyDescent="0.25">
      <c r="A4307" s="9" t="s">
        <v>192</v>
      </c>
      <c r="B4307" s="7">
        <v>2020</v>
      </c>
      <c r="C4307" s="296" t="s">
        <v>67</v>
      </c>
      <c r="D4307" s="307">
        <v>2009</v>
      </c>
      <c r="E4307" s="307" t="s">
        <v>194</v>
      </c>
      <c r="F4307" s="65">
        <f t="shared" si="271"/>
        <v>11</v>
      </c>
      <c r="G4307" s="66" t="str">
        <f t="shared" si="272"/>
        <v>2007-09</v>
      </c>
      <c r="H4307" s="67" t="str">
        <f t="shared" si="269"/>
        <v>2020-T6 Instate Heavy-11</v>
      </c>
      <c r="I4307" s="302">
        <v>4.3820092845946196E-3</v>
      </c>
      <c r="J4307" s="305">
        <f>VLOOKUP(H4307,T6_ReductionFactor!$G$10:$H$2922,2,FALSE)</f>
        <v>0.80500124212614244</v>
      </c>
      <c r="K4307" s="75">
        <f t="shared" si="270"/>
        <v>3.5275229171069576E-3</v>
      </c>
      <c r="L4307" s="290"/>
      <c r="Q4307" s="288"/>
      <c r="R4307" s="291"/>
    </row>
    <row r="4308" spans="1:18" s="287" customFormat="1" ht="16.149999999999999" customHeight="1" x14ac:dyDescent="0.25">
      <c r="A4308" s="9" t="s">
        <v>192</v>
      </c>
      <c r="B4308" s="7">
        <v>2020</v>
      </c>
      <c r="C4308" s="296" t="s">
        <v>67</v>
      </c>
      <c r="D4308" s="307">
        <v>2008</v>
      </c>
      <c r="E4308" s="307" t="s">
        <v>194</v>
      </c>
      <c r="F4308" s="65">
        <f t="shared" si="271"/>
        <v>12</v>
      </c>
      <c r="G4308" s="66" t="str">
        <f t="shared" si="272"/>
        <v>2007-09</v>
      </c>
      <c r="H4308" s="67" t="str">
        <f t="shared" si="269"/>
        <v>2020-T6 Instate Heavy-12</v>
      </c>
      <c r="I4308" s="302">
        <v>6.5556081825571396E-3</v>
      </c>
      <c r="J4308" s="305">
        <f>VLOOKUP(H4308,T6_ReductionFactor!$G$10:$H$2922,2,FALSE)</f>
        <v>0.80055663064893645</v>
      </c>
      <c r="K4308" s="75">
        <f t="shared" si="270"/>
        <v>5.2481355984825414E-3</v>
      </c>
      <c r="L4308" s="290"/>
      <c r="Q4308" s="288"/>
      <c r="R4308" s="291"/>
    </row>
    <row r="4309" spans="1:18" s="287" customFormat="1" ht="16.149999999999999" customHeight="1" x14ac:dyDescent="0.25">
      <c r="A4309" s="9" t="s">
        <v>192</v>
      </c>
      <c r="B4309" s="7">
        <v>2020</v>
      </c>
      <c r="C4309" s="296" t="s">
        <v>67</v>
      </c>
      <c r="D4309" s="307">
        <v>2007</v>
      </c>
      <c r="E4309" s="307" t="s">
        <v>194</v>
      </c>
      <c r="F4309" s="65">
        <f t="shared" si="271"/>
        <v>13</v>
      </c>
      <c r="G4309" s="66" t="str">
        <f t="shared" si="272"/>
        <v>1997-06</v>
      </c>
      <c r="H4309" s="67" t="str">
        <f t="shared" si="269"/>
        <v>2020-T6 Instate Heavy-13</v>
      </c>
      <c r="I4309" s="302">
        <v>6.2686631029318304E-2</v>
      </c>
      <c r="J4309" s="305">
        <f>VLOOKUP(H4309,T6_ReductionFactor!$G$10:$H$2922,2,FALSE)</f>
        <v>0.87733453345686607</v>
      </c>
      <c r="K4309" s="75">
        <f t="shared" si="270"/>
        <v>5.4997146188089679E-2</v>
      </c>
      <c r="L4309" s="290"/>
      <c r="Q4309" s="288"/>
      <c r="R4309" s="291"/>
    </row>
    <row r="4310" spans="1:18" s="287" customFormat="1" ht="16.149999999999999" customHeight="1" x14ac:dyDescent="0.25">
      <c r="A4310" s="9" t="s">
        <v>192</v>
      </c>
      <c r="B4310" s="7">
        <v>2020</v>
      </c>
      <c r="C4310" s="296" t="s">
        <v>67</v>
      </c>
      <c r="D4310" s="307">
        <v>2006</v>
      </c>
      <c r="E4310" s="307" t="s">
        <v>194</v>
      </c>
      <c r="F4310" s="65">
        <f t="shared" si="271"/>
        <v>14</v>
      </c>
      <c r="G4310" s="66" t="str">
        <f t="shared" si="272"/>
        <v>1997-06</v>
      </c>
      <c r="H4310" s="67" t="str">
        <f t="shared" si="269"/>
        <v>2020-T6 Instate Heavy-14</v>
      </c>
      <c r="I4310" s="302">
        <v>6.6958390084209493E-2</v>
      </c>
      <c r="J4310" s="305">
        <f>VLOOKUP(H4310,T6_ReductionFactor!$G$10:$H$2922,2,FALSE)</f>
        <v>0.87491171211529706</v>
      </c>
      <c r="K4310" s="75">
        <f t="shared" si="270"/>
        <v>5.8582679709059657E-2</v>
      </c>
      <c r="L4310" s="290"/>
      <c r="Q4310" s="288"/>
      <c r="R4310" s="291"/>
    </row>
    <row r="4311" spans="1:18" s="287" customFormat="1" ht="16.149999999999999" customHeight="1" x14ac:dyDescent="0.25">
      <c r="A4311" s="9" t="s">
        <v>192</v>
      </c>
      <c r="B4311" s="7">
        <v>2020</v>
      </c>
      <c r="C4311" s="296" t="s">
        <v>67</v>
      </c>
      <c r="D4311" s="307">
        <v>2005</v>
      </c>
      <c r="E4311" s="307" t="s">
        <v>194</v>
      </c>
      <c r="F4311" s="65">
        <f t="shared" si="271"/>
        <v>15</v>
      </c>
      <c r="G4311" s="66" t="str">
        <f t="shared" si="272"/>
        <v>1997-06</v>
      </c>
      <c r="H4311" s="67" t="str">
        <f t="shared" si="269"/>
        <v>2020-T6 Instate Heavy-15</v>
      </c>
      <c r="I4311" s="302">
        <v>6.2377894871119201E-2</v>
      </c>
      <c r="J4311" s="305">
        <f>VLOOKUP(H4311,T6_ReductionFactor!$G$10:$H$2922,2,FALSE)</f>
        <v>0.87289713394474377</v>
      </c>
      <c r="K4311" s="75">
        <f t="shared" si="270"/>
        <v>5.4449485654506483E-2</v>
      </c>
      <c r="L4311" s="290"/>
      <c r="Q4311" s="288"/>
      <c r="R4311" s="291"/>
    </row>
    <row r="4312" spans="1:18" s="287" customFormat="1" ht="16.149999999999999" customHeight="1" x14ac:dyDescent="0.25">
      <c r="A4312" s="9" t="s">
        <v>192</v>
      </c>
      <c r="B4312" s="7">
        <v>2020</v>
      </c>
      <c r="C4312" s="296" t="s">
        <v>67</v>
      </c>
      <c r="D4312" s="307">
        <v>2004</v>
      </c>
      <c r="E4312" s="307" t="s">
        <v>194</v>
      </c>
      <c r="F4312" s="65">
        <f t="shared" si="271"/>
        <v>16</v>
      </c>
      <c r="G4312" s="66" t="str">
        <f t="shared" si="272"/>
        <v>1997-06</v>
      </c>
      <c r="H4312" s="67" t="str">
        <f t="shared" si="269"/>
        <v>2020-T6 Instate Heavy-16</v>
      </c>
      <c r="I4312" s="302">
        <v>4.06633080594535E-2</v>
      </c>
      <c r="J4312" s="305">
        <f>VLOOKUP(H4312,T6_ReductionFactor!$G$10:$H$2922,2,FALSE)</f>
        <v>0.87096657701626823</v>
      </c>
      <c r="K4312" s="75">
        <f t="shared" si="270"/>
        <v>3.5416382230700247E-2</v>
      </c>
      <c r="L4312" s="290"/>
      <c r="Q4312" s="288"/>
      <c r="R4312" s="291"/>
    </row>
    <row r="4313" spans="1:18" s="287" customFormat="1" ht="16.149999999999999" customHeight="1" x14ac:dyDescent="0.25">
      <c r="A4313" s="9" t="s">
        <v>192</v>
      </c>
      <c r="B4313" s="7">
        <v>2020</v>
      </c>
      <c r="C4313" s="296" t="s">
        <v>67</v>
      </c>
      <c r="D4313" s="307">
        <v>2003</v>
      </c>
      <c r="E4313" s="307" t="s">
        <v>194</v>
      </c>
      <c r="F4313" s="65">
        <f t="shared" si="271"/>
        <v>17</v>
      </c>
      <c r="G4313" s="66" t="str">
        <f t="shared" si="272"/>
        <v>1997-06</v>
      </c>
      <c r="H4313" s="67" t="str">
        <f t="shared" si="269"/>
        <v>2020-T6 Instate Heavy-17</v>
      </c>
      <c r="I4313" s="302">
        <v>3.8149232122447502E-2</v>
      </c>
      <c r="J4313" s="305">
        <f>VLOOKUP(H4313,T6_ReductionFactor!$G$10:$H$2922,2,FALSE)</f>
        <v>0.92209134436729667</v>
      </c>
      <c r="K4313" s="75">
        <f t="shared" si="270"/>
        <v>3.5177076734367672E-2</v>
      </c>
      <c r="L4313" s="290"/>
      <c r="Q4313" s="288"/>
      <c r="R4313" s="291"/>
    </row>
    <row r="4314" spans="1:18" s="287" customFormat="1" ht="16.149999999999999" customHeight="1" x14ac:dyDescent="0.25">
      <c r="A4314" s="9" t="s">
        <v>192</v>
      </c>
      <c r="B4314" s="7">
        <v>2020</v>
      </c>
      <c r="C4314" s="296" t="s">
        <v>67</v>
      </c>
      <c r="D4314" s="307">
        <v>2002</v>
      </c>
      <c r="E4314" s="307" t="s">
        <v>194</v>
      </c>
      <c r="F4314" s="65">
        <f t="shared" si="271"/>
        <v>18</v>
      </c>
      <c r="G4314" s="66" t="str">
        <f t="shared" si="272"/>
        <v>1997-06</v>
      </c>
      <c r="H4314" s="67" t="str">
        <f t="shared" si="269"/>
        <v>2020-T6 Instate Heavy-18</v>
      </c>
      <c r="I4314" s="302">
        <v>2.6409311837526699E-2</v>
      </c>
      <c r="J4314" s="305">
        <f>VLOOKUP(H4314,T6_ReductionFactor!$G$10:$H$2922,2,FALSE)</f>
        <v>0.92111172181919543</v>
      </c>
      <c r="K4314" s="75">
        <f t="shared" si="270"/>
        <v>2.4325926698724278E-2</v>
      </c>
      <c r="L4314" s="290"/>
      <c r="Q4314" s="288"/>
      <c r="R4314" s="291"/>
    </row>
    <row r="4315" spans="1:18" s="287" customFormat="1" ht="16.149999999999999" customHeight="1" x14ac:dyDescent="0.25">
      <c r="A4315" s="9" t="s">
        <v>192</v>
      </c>
      <c r="B4315" s="7">
        <v>2020</v>
      </c>
      <c r="C4315" s="296" t="s">
        <v>67</v>
      </c>
      <c r="D4315" s="307">
        <v>2001</v>
      </c>
      <c r="E4315" s="307" t="s">
        <v>194</v>
      </c>
      <c r="F4315" s="65">
        <f t="shared" si="271"/>
        <v>19</v>
      </c>
      <c r="G4315" s="66" t="str">
        <f t="shared" si="272"/>
        <v>1997-06</v>
      </c>
      <c r="H4315" s="67" t="str">
        <f t="shared" si="269"/>
        <v>2020-T6 Instate Heavy-19</v>
      </c>
      <c r="I4315" s="302">
        <v>4.1344988701869499E-2</v>
      </c>
      <c r="J4315" s="305">
        <f>VLOOKUP(H4315,T6_ReductionFactor!$G$10:$H$2922,2,FALSE)</f>
        <v>0.92017375182198291</v>
      </c>
      <c r="K4315" s="75">
        <f t="shared" si="270"/>
        <v>3.8044573372836753E-2</v>
      </c>
      <c r="L4315" s="290"/>
      <c r="Q4315" s="288"/>
      <c r="R4315" s="291"/>
    </row>
    <row r="4316" spans="1:18" s="287" customFormat="1" ht="16.149999999999999" customHeight="1" x14ac:dyDescent="0.25">
      <c r="A4316" s="9" t="s">
        <v>192</v>
      </c>
      <c r="B4316" s="7">
        <v>2020</v>
      </c>
      <c r="C4316" s="296" t="s">
        <v>67</v>
      </c>
      <c r="D4316" s="307">
        <v>2000</v>
      </c>
      <c r="E4316" s="307" t="s">
        <v>194</v>
      </c>
      <c r="F4316" s="65">
        <f t="shared" si="271"/>
        <v>20</v>
      </c>
      <c r="G4316" s="66" t="str">
        <f t="shared" si="272"/>
        <v>1997-06</v>
      </c>
      <c r="H4316" s="67" t="str">
        <f t="shared" si="269"/>
        <v>2020-T6 Instate Heavy-20</v>
      </c>
      <c r="I4316" s="302">
        <v>5.3167174094790298E-2</v>
      </c>
      <c r="J4316" s="305">
        <f>VLOOKUP(H4316,T6_ReductionFactor!$G$10:$H$2922,2,FALSE)</f>
        <v>0.91927615982982835</v>
      </c>
      <c r="K4316" s="75">
        <f t="shared" si="270"/>
        <v>4.8875315630862753E-2</v>
      </c>
      <c r="L4316" s="290"/>
      <c r="Q4316" s="288"/>
      <c r="R4316" s="291"/>
    </row>
    <row r="4317" spans="1:18" s="287" customFormat="1" ht="16.149999999999999" customHeight="1" x14ac:dyDescent="0.25">
      <c r="A4317" s="9" t="s">
        <v>192</v>
      </c>
      <c r="B4317" s="7">
        <v>2020</v>
      </c>
      <c r="C4317" s="296" t="s">
        <v>67</v>
      </c>
      <c r="D4317" s="307">
        <v>1999</v>
      </c>
      <c r="E4317" s="307" t="s">
        <v>194</v>
      </c>
      <c r="F4317" s="65">
        <f t="shared" si="271"/>
        <v>21</v>
      </c>
      <c r="G4317" s="66" t="str">
        <f t="shared" si="272"/>
        <v>1997-06</v>
      </c>
      <c r="H4317" s="67" t="str">
        <f t="shared" si="269"/>
        <v>2020-T6 Instate Heavy-21</v>
      </c>
      <c r="I4317" s="302">
        <v>3.0794013569926702E-2</v>
      </c>
      <c r="J4317" s="305">
        <f>VLOOKUP(H4317,T6_ReductionFactor!$G$10:$H$2922,2,FALSE)</f>
        <v>0.91841808519847601</v>
      </c>
      <c r="K4317" s="75">
        <f t="shared" si="270"/>
        <v>2.8281778978467967E-2</v>
      </c>
      <c r="L4317" s="290"/>
      <c r="Q4317" s="288"/>
      <c r="R4317" s="291"/>
    </row>
    <row r="4318" spans="1:18" s="287" customFormat="1" ht="16.149999999999999" customHeight="1" x14ac:dyDescent="0.25">
      <c r="A4318" s="9" t="s">
        <v>192</v>
      </c>
      <c r="B4318" s="7">
        <v>2020</v>
      </c>
      <c r="C4318" s="296" t="s">
        <v>67</v>
      </c>
      <c r="D4318" s="307">
        <v>1998</v>
      </c>
      <c r="E4318" s="307" t="s">
        <v>194</v>
      </c>
      <c r="F4318" s="65">
        <f t="shared" si="271"/>
        <v>22</v>
      </c>
      <c r="G4318" s="66" t="str">
        <f t="shared" si="272"/>
        <v>1997-06</v>
      </c>
      <c r="H4318" s="67" t="str">
        <f t="shared" si="269"/>
        <v>2020-T6 Instate Heavy-22</v>
      </c>
      <c r="I4318" s="302">
        <v>2.2095702380380399E-2</v>
      </c>
      <c r="J4318" s="305">
        <f>VLOOKUP(H4318,T6_ReductionFactor!$G$10:$H$2922,2,FALSE)</f>
        <v>0.91762142955937376</v>
      </c>
      <c r="K4318" s="75">
        <f t="shared" si="270"/>
        <v>2.0275490005403119E-2</v>
      </c>
      <c r="L4318" s="290"/>
      <c r="Q4318" s="288"/>
      <c r="R4318" s="291"/>
    </row>
    <row r="4319" spans="1:18" s="287" customFormat="1" ht="16.149999999999999" customHeight="1" x14ac:dyDescent="0.25">
      <c r="A4319" s="9" t="s">
        <v>192</v>
      </c>
      <c r="B4319" s="7">
        <v>2020</v>
      </c>
      <c r="C4319" s="296" t="s">
        <v>67</v>
      </c>
      <c r="D4319" s="307">
        <v>1997</v>
      </c>
      <c r="E4319" s="307" t="s">
        <v>194</v>
      </c>
      <c r="F4319" s="65">
        <f t="shared" si="271"/>
        <v>23</v>
      </c>
      <c r="G4319" s="66" t="str">
        <f t="shared" si="272"/>
        <v>Pre1997</v>
      </c>
      <c r="H4319" s="67" t="str">
        <f t="shared" si="269"/>
        <v>2020-T6 Instate Heavy-23</v>
      </c>
      <c r="I4319" s="302">
        <v>1.9010904029784399E-2</v>
      </c>
      <c r="J4319" s="305">
        <f>VLOOKUP(H4319,T6_ReductionFactor!$G$10:$H$2922,2,FALSE)</f>
        <v>0.91762142955937376</v>
      </c>
      <c r="K4319" s="75">
        <f t="shared" si="270"/>
        <v>1.744481293302682E-2</v>
      </c>
      <c r="L4319" s="290"/>
      <c r="Q4319" s="288"/>
      <c r="R4319" s="291"/>
    </row>
    <row r="4320" spans="1:18" s="287" customFormat="1" ht="16.149999999999999" customHeight="1" x14ac:dyDescent="0.25">
      <c r="A4320" s="9" t="s">
        <v>192</v>
      </c>
      <c r="B4320" s="7">
        <v>2020</v>
      </c>
      <c r="C4320" s="296" t="s">
        <v>67</v>
      </c>
      <c r="D4320" s="307">
        <v>1996</v>
      </c>
      <c r="E4320" s="307" t="s">
        <v>194</v>
      </c>
      <c r="F4320" s="65">
        <f t="shared" si="271"/>
        <v>24</v>
      </c>
      <c r="G4320" s="66" t="str">
        <f t="shared" si="272"/>
        <v>Pre1997</v>
      </c>
      <c r="H4320" s="67" t="str">
        <f t="shared" si="269"/>
        <v>2020-T6 Instate Heavy-24</v>
      </c>
      <c r="I4320" s="302">
        <v>1.5644165925942002E-2</v>
      </c>
      <c r="J4320" s="305">
        <f>VLOOKUP(H4320,T6_ReductionFactor!$G$10:$H$2922,2,FALSE)</f>
        <v>0.91762142955937376</v>
      </c>
      <c r="K4320" s="75">
        <f t="shared" si="270"/>
        <v>1.4355421901226944E-2</v>
      </c>
      <c r="L4320" s="290"/>
      <c r="Q4320" s="288"/>
      <c r="R4320" s="291"/>
    </row>
    <row r="4321" spans="1:18" s="287" customFormat="1" ht="16.149999999999999" customHeight="1" x14ac:dyDescent="0.25">
      <c r="A4321" s="9" t="s">
        <v>192</v>
      </c>
      <c r="B4321" s="7">
        <v>2020</v>
      </c>
      <c r="C4321" s="296" t="s">
        <v>67</v>
      </c>
      <c r="D4321" s="307">
        <v>1995</v>
      </c>
      <c r="E4321" s="307" t="s">
        <v>194</v>
      </c>
      <c r="F4321" s="65">
        <f t="shared" si="271"/>
        <v>25</v>
      </c>
      <c r="G4321" s="66" t="str">
        <f t="shared" si="272"/>
        <v>Pre1997</v>
      </c>
      <c r="H4321" s="67" t="str">
        <f t="shared" si="269"/>
        <v>2020-T6 Instate Heavy-25</v>
      </c>
      <c r="I4321" s="302">
        <v>2.6244811871948599E-4</v>
      </c>
      <c r="J4321" s="305">
        <f>VLOOKUP(H4321,T6_ReductionFactor!$G$10:$H$2922,2,FALSE)</f>
        <v>0.91762142955937376</v>
      </c>
      <c r="K4321" s="75">
        <f t="shared" si="270"/>
        <v>2.4082801788454297E-4</v>
      </c>
      <c r="L4321" s="290"/>
      <c r="Q4321" s="288"/>
      <c r="R4321" s="291"/>
    </row>
    <row r="4322" spans="1:18" s="287" customFormat="1" ht="16.149999999999999" customHeight="1" x14ac:dyDescent="0.25">
      <c r="A4322" s="9" t="s">
        <v>192</v>
      </c>
      <c r="B4322" s="7">
        <v>2020</v>
      </c>
      <c r="C4322" s="296" t="s">
        <v>67</v>
      </c>
      <c r="D4322" s="307">
        <v>1994</v>
      </c>
      <c r="E4322" s="307" t="s">
        <v>194</v>
      </c>
      <c r="F4322" s="65">
        <f t="shared" si="271"/>
        <v>26</v>
      </c>
      <c r="G4322" s="66" t="str">
        <f t="shared" si="272"/>
        <v>Pre1997</v>
      </c>
      <c r="H4322" s="67" t="str">
        <f t="shared" si="269"/>
        <v>2020-T6 Instate Heavy-26</v>
      </c>
      <c r="I4322" s="302">
        <v>1.64300074936371E-4</v>
      </c>
      <c r="J4322" s="305">
        <f>VLOOKUP(H4322,T6_ReductionFactor!$G$10:$H$2922,2,FALSE)</f>
        <v>0.91762142955937376</v>
      </c>
      <c r="K4322" s="75">
        <f t="shared" si="270"/>
        <v>1.5076526963982501E-4</v>
      </c>
      <c r="L4322" s="290"/>
      <c r="Q4322" s="288"/>
      <c r="R4322" s="291"/>
    </row>
    <row r="4323" spans="1:18" s="287" customFormat="1" ht="16.149999999999999" customHeight="1" x14ac:dyDescent="0.25">
      <c r="A4323" s="9" t="s">
        <v>192</v>
      </c>
      <c r="B4323" s="7">
        <v>2020</v>
      </c>
      <c r="C4323" s="296" t="s">
        <v>67</v>
      </c>
      <c r="D4323" s="307">
        <v>1993</v>
      </c>
      <c r="E4323" s="307" t="s">
        <v>194</v>
      </c>
      <c r="F4323" s="65">
        <f t="shared" si="271"/>
        <v>27</v>
      </c>
      <c r="G4323" s="66" t="str">
        <f t="shared" si="272"/>
        <v>Pre1997</v>
      </c>
      <c r="H4323" s="67" t="str">
        <f t="shared" si="269"/>
        <v>2020-T6 Instate Heavy-27</v>
      </c>
      <c r="I4323" s="302">
        <v>2.13256403044273E-4</v>
      </c>
      <c r="J4323" s="305">
        <f>VLOOKUP(H4323,T6_ReductionFactor!$G$10:$H$2922,2,FALSE)</f>
        <v>1</v>
      </c>
      <c r="K4323" s="75">
        <f t="shared" si="270"/>
        <v>2.13256403044273E-4</v>
      </c>
      <c r="L4323" s="290"/>
      <c r="Q4323" s="288"/>
      <c r="R4323" s="291"/>
    </row>
    <row r="4324" spans="1:18" s="287" customFormat="1" ht="16.149999999999999" customHeight="1" x14ac:dyDescent="0.25">
      <c r="A4324" s="9" t="s">
        <v>192</v>
      </c>
      <c r="B4324" s="7">
        <v>2020</v>
      </c>
      <c r="C4324" s="296" t="s">
        <v>67</v>
      </c>
      <c r="D4324" s="307">
        <v>1992</v>
      </c>
      <c r="E4324" s="307" t="s">
        <v>194</v>
      </c>
      <c r="F4324" s="65">
        <f t="shared" si="271"/>
        <v>28</v>
      </c>
      <c r="G4324" s="66" t="str">
        <f t="shared" si="272"/>
        <v>Pre1997</v>
      </c>
      <c r="H4324" s="67" t="str">
        <f t="shared" si="269"/>
        <v>2020-T6 Instate Heavy-28</v>
      </c>
      <c r="I4324" s="302">
        <v>2.22862442491647E-4</v>
      </c>
      <c r="J4324" s="305">
        <f>VLOOKUP(H4324,T6_ReductionFactor!$G$10:$H$2922,2,FALSE)</f>
        <v>1</v>
      </c>
      <c r="K4324" s="75">
        <f t="shared" si="270"/>
        <v>2.22862442491647E-4</v>
      </c>
      <c r="L4324" s="290"/>
      <c r="Q4324" s="288"/>
      <c r="R4324" s="291"/>
    </row>
    <row r="4325" spans="1:18" s="287" customFormat="1" ht="16.149999999999999" customHeight="1" x14ac:dyDescent="0.25">
      <c r="A4325" s="9" t="s">
        <v>192</v>
      </c>
      <c r="B4325" s="7">
        <v>2020</v>
      </c>
      <c r="C4325" s="296" t="s">
        <v>67</v>
      </c>
      <c r="D4325" s="307">
        <v>1991</v>
      </c>
      <c r="E4325" s="307" t="s">
        <v>194</v>
      </c>
      <c r="F4325" s="65">
        <f t="shared" si="271"/>
        <v>29</v>
      </c>
      <c r="G4325" s="66" t="str">
        <f t="shared" si="272"/>
        <v>Pre1997</v>
      </c>
      <c r="H4325" s="67" t="str">
        <f t="shared" si="269"/>
        <v>2020-T6 Instate Heavy-29</v>
      </c>
      <c r="I4325" s="302">
        <v>3.0682824419711499E-4</v>
      </c>
      <c r="J4325" s="305">
        <f>VLOOKUP(H4325,T6_ReductionFactor!$G$10:$H$2922,2,FALSE)</f>
        <v>1</v>
      </c>
      <c r="K4325" s="75">
        <f t="shared" si="270"/>
        <v>3.0682824419711499E-4</v>
      </c>
      <c r="L4325" s="290"/>
      <c r="Q4325" s="288"/>
      <c r="R4325" s="291"/>
    </row>
    <row r="4326" spans="1:18" s="287" customFormat="1" ht="16.149999999999999" customHeight="1" x14ac:dyDescent="0.25">
      <c r="A4326" s="9" t="s">
        <v>192</v>
      </c>
      <c r="B4326" s="7">
        <v>2020</v>
      </c>
      <c r="C4326" s="296" t="s">
        <v>67</v>
      </c>
      <c r="D4326" s="307">
        <v>1990</v>
      </c>
      <c r="E4326" s="307" t="s">
        <v>194</v>
      </c>
      <c r="F4326" s="65">
        <f t="shared" si="271"/>
        <v>30</v>
      </c>
      <c r="G4326" s="66" t="str">
        <f t="shared" si="272"/>
        <v>Pre1997</v>
      </c>
      <c r="H4326" s="67" t="str">
        <f t="shared" si="269"/>
        <v>2020-T6 Instate Heavy-30</v>
      </c>
      <c r="I4326" s="302">
        <v>6.7736147650696802E-4</v>
      </c>
      <c r="J4326" s="305">
        <f>VLOOKUP(H4326,T6_ReductionFactor!$G$10:$H$2922,2,FALSE)</f>
        <v>1</v>
      </c>
      <c r="K4326" s="75">
        <f t="shared" si="270"/>
        <v>6.7736147650696802E-4</v>
      </c>
      <c r="L4326" s="290"/>
      <c r="Q4326" s="288"/>
      <c r="R4326" s="291"/>
    </row>
    <row r="4327" spans="1:18" s="287" customFormat="1" ht="16.149999999999999" customHeight="1" x14ac:dyDescent="0.25">
      <c r="A4327" s="9" t="s">
        <v>192</v>
      </c>
      <c r="B4327" s="7">
        <v>2020</v>
      </c>
      <c r="C4327" s="296" t="s">
        <v>67</v>
      </c>
      <c r="D4327" s="307">
        <v>1989</v>
      </c>
      <c r="E4327" s="307" t="s">
        <v>194</v>
      </c>
      <c r="F4327" s="65">
        <f t="shared" si="271"/>
        <v>31</v>
      </c>
      <c r="G4327" s="66" t="str">
        <f t="shared" si="272"/>
        <v>Pre1997</v>
      </c>
      <c r="H4327" s="67" t="str">
        <f t="shared" si="269"/>
        <v>2020-T6 Instate Heavy-31</v>
      </c>
      <c r="I4327" s="302">
        <v>3.3523896301879998E-4</v>
      </c>
      <c r="J4327" s="305">
        <f>VLOOKUP(H4327,T6_ReductionFactor!$G$10:$H$2922,2,FALSE)</f>
        <v>1</v>
      </c>
      <c r="K4327" s="75">
        <f t="shared" si="270"/>
        <v>3.3523896301879998E-4</v>
      </c>
      <c r="L4327" s="290"/>
      <c r="Q4327" s="288"/>
      <c r="R4327" s="291"/>
    </row>
    <row r="4328" spans="1:18" s="287" customFormat="1" ht="16.149999999999999" customHeight="1" x14ac:dyDescent="0.25">
      <c r="A4328" s="9" t="s">
        <v>192</v>
      </c>
      <c r="B4328" s="7">
        <v>2020</v>
      </c>
      <c r="C4328" s="296" t="s">
        <v>67</v>
      </c>
      <c r="D4328" s="307">
        <v>1988</v>
      </c>
      <c r="E4328" s="307" t="s">
        <v>194</v>
      </c>
      <c r="F4328" s="65">
        <f t="shared" si="271"/>
        <v>32</v>
      </c>
      <c r="G4328" s="66" t="str">
        <f t="shared" si="272"/>
        <v>Pre1997</v>
      </c>
      <c r="H4328" s="67" t="str">
        <f t="shared" si="269"/>
        <v>2020-T6 Instate Heavy-32</v>
      </c>
      <c r="I4328" s="302">
        <v>3.9928346979428399E-4</v>
      </c>
      <c r="J4328" s="305">
        <f>VLOOKUP(H4328,T6_ReductionFactor!$G$10:$H$2922,2,FALSE)</f>
        <v>1</v>
      </c>
      <c r="K4328" s="75">
        <f t="shared" si="270"/>
        <v>3.9928346979428399E-4</v>
      </c>
      <c r="L4328" s="290"/>
      <c r="Q4328" s="288"/>
      <c r="R4328" s="291"/>
    </row>
    <row r="4329" spans="1:18" s="287" customFormat="1" ht="16.149999999999999" customHeight="1" x14ac:dyDescent="0.25">
      <c r="A4329" s="9" t="s">
        <v>192</v>
      </c>
      <c r="B4329" s="7">
        <v>2020</v>
      </c>
      <c r="C4329" s="296" t="s">
        <v>67</v>
      </c>
      <c r="D4329" s="307">
        <v>1987</v>
      </c>
      <c r="E4329" s="307" t="s">
        <v>194</v>
      </c>
      <c r="F4329" s="65">
        <f t="shared" si="271"/>
        <v>33</v>
      </c>
      <c r="G4329" s="66" t="str">
        <f t="shared" si="272"/>
        <v>Pre1997</v>
      </c>
      <c r="H4329" s="67" t="str">
        <f t="shared" si="269"/>
        <v>2020-T6 Instate Heavy-33</v>
      </c>
      <c r="I4329" s="302">
        <v>3.8012942735561503E-4</v>
      </c>
      <c r="J4329" s="305">
        <f>VLOOKUP(H4329,T6_ReductionFactor!$G$10:$H$2922,2,FALSE)</f>
        <v>1</v>
      </c>
      <c r="K4329" s="75">
        <f t="shared" si="270"/>
        <v>3.8012942735561503E-4</v>
      </c>
      <c r="L4329" s="290"/>
      <c r="Q4329" s="288"/>
      <c r="R4329" s="291"/>
    </row>
    <row r="4330" spans="1:18" s="287" customFormat="1" ht="16.149999999999999" customHeight="1" x14ac:dyDescent="0.25">
      <c r="A4330" s="9" t="s">
        <v>192</v>
      </c>
      <c r="B4330" s="7">
        <v>2020</v>
      </c>
      <c r="C4330" s="296" t="s">
        <v>67</v>
      </c>
      <c r="D4330" s="307">
        <v>1986</v>
      </c>
      <c r="E4330" s="307" t="s">
        <v>194</v>
      </c>
      <c r="F4330" s="65">
        <f t="shared" si="271"/>
        <v>34</v>
      </c>
      <c r="G4330" s="66" t="str">
        <f t="shared" si="272"/>
        <v>Pre1997</v>
      </c>
      <c r="H4330" s="67" t="str">
        <f t="shared" si="269"/>
        <v>2020-T6 Instate Heavy-34</v>
      </c>
      <c r="I4330" s="302">
        <v>3.25462415513852E-4</v>
      </c>
      <c r="J4330" s="305">
        <f>VLOOKUP(H4330,T6_ReductionFactor!$G$10:$H$2922,2,FALSE)</f>
        <v>1</v>
      </c>
      <c r="K4330" s="75">
        <f t="shared" si="270"/>
        <v>3.25462415513852E-4</v>
      </c>
      <c r="L4330" s="290"/>
      <c r="Q4330" s="288"/>
      <c r="R4330" s="291"/>
    </row>
    <row r="4331" spans="1:18" s="287" customFormat="1" ht="16.149999999999999" customHeight="1" x14ac:dyDescent="0.25">
      <c r="A4331" s="9" t="s">
        <v>192</v>
      </c>
      <c r="B4331" s="7">
        <v>2020</v>
      </c>
      <c r="C4331" s="296" t="s">
        <v>67</v>
      </c>
      <c r="D4331" s="307">
        <v>1985</v>
      </c>
      <c r="E4331" s="307" t="s">
        <v>194</v>
      </c>
      <c r="F4331" s="65">
        <f t="shared" si="271"/>
        <v>35</v>
      </c>
      <c r="G4331" s="66" t="str">
        <f t="shared" si="272"/>
        <v>Pre1997</v>
      </c>
      <c r="H4331" s="67" t="str">
        <f t="shared" si="269"/>
        <v>2020-T6 Instate Heavy-35</v>
      </c>
      <c r="I4331" s="302">
        <v>3.6166102779896099E-4</v>
      </c>
      <c r="J4331" s="305">
        <f>VLOOKUP(H4331,T6_ReductionFactor!$G$10:$H$2922,2,FALSE)</f>
        <v>1</v>
      </c>
      <c r="K4331" s="75">
        <f t="shared" si="270"/>
        <v>3.6166102779896099E-4</v>
      </c>
      <c r="L4331" s="290"/>
      <c r="Q4331" s="288"/>
      <c r="R4331" s="291"/>
    </row>
    <row r="4332" spans="1:18" s="287" customFormat="1" ht="16.149999999999999" customHeight="1" x14ac:dyDescent="0.25">
      <c r="A4332" s="9" t="s">
        <v>192</v>
      </c>
      <c r="B4332" s="7">
        <v>2020</v>
      </c>
      <c r="C4332" s="296" t="s">
        <v>67</v>
      </c>
      <c r="D4332" s="307">
        <v>1984</v>
      </c>
      <c r="E4332" s="307" t="s">
        <v>194</v>
      </c>
      <c r="F4332" s="65">
        <f t="shared" si="271"/>
        <v>36</v>
      </c>
      <c r="G4332" s="66" t="str">
        <f t="shared" si="272"/>
        <v>Pre1997</v>
      </c>
      <c r="H4332" s="67" t="str">
        <f t="shared" si="269"/>
        <v>2020-T6 Instate Heavy-36</v>
      </c>
      <c r="I4332" s="302">
        <v>2.90720890952061E-4</v>
      </c>
      <c r="J4332" s="305">
        <f>VLOOKUP(H4332,T6_ReductionFactor!$G$10:$H$2922,2,FALSE)</f>
        <v>1</v>
      </c>
      <c r="K4332" s="75">
        <f t="shared" si="270"/>
        <v>2.90720890952061E-4</v>
      </c>
      <c r="L4332" s="290"/>
      <c r="Q4332" s="288"/>
      <c r="R4332" s="291"/>
    </row>
    <row r="4333" spans="1:18" s="287" customFormat="1" ht="16.149999999999999" customHeight="1" x14ac:dyDescent="0.25">
      <c r="A4333" s="9" t="s">
        <v>192</v>
      </c>
      <c r="B4333" s="7">
        <v>2020</v>
      </c>
      <c r="C4333" s="296" t="s">
        <v>67</v>
      </c>
      <c r="D4333" s="307">
        <v>1983</v>
      </c>
      <c r="E4333" s="307" t="s">
        <v>194</v>
      </c>
      <c r="F4333" s="65">
        <f t="shared" si="271"/>
        <v>37</v>
      </c>
      <c r="G4333" s="66" t="str">
        <f t="shared" si="272"/>
        <v>Pre1997</v>
      </c>
      <c r="H4333" s="67" t="str">
        <f t="shared" si="269"/>
        <v>2020-T6 Instate Heavy-37</v>
      </c>
      <c r="I4333" s="302">
        <v>1.19397698127276E-4</v>
      </c>
      <c r="J4333" s="305">
        <f>VLOOKUP(H4333,T6_ReductionFactor!$G$10:$H$2922,2,FALSE)</f>
        <v>1</v>
      </c>
      <c r="K4333" s="75">
        <f t="shared" si="270"/>
        <v>1.19397698127276E-4</v>
      </c>
      <c r="L4333" s="290"/>
      <c r="Q4333" s="288"/>
      <c r="R4333" s="291"/>
    </row>
    <row r="4334" spans="1:18" s="287" customFormat="1" ht="16.149999999999999" customHeight="1" x14ac:dyDescent="0.25">
      <c r="A4334" s="9" t="s">
        <v>192</v>
      </c>
      <c r="B4334" s="7">
        <v>2020</v>
      </c>
      <c r="C4334" s="296" t="s">
        <v>67</v>
      </c>
      <c r="D4334" s="307">
        <v>1982</v>
      </c>
      <c r="E4334" s="307" t="s">
        <v>194</v>
      </c>
      <c r="F4334" s="65">
        <f t="shared" si="271"/>
        <v>38</v>
      </c>
      <c r="G4334" s="66" t="str">
        <f t="shared" si="272"/>
        <v>Pre1997</v>
      </c>
      <c r="H4334" s="67" t="str">
        <f t="shared" si="269"/>
        <v>2020-T6 Instate Heavy-38</v>
      </c>
      <c r="I4334" s="302">
        <v>1.06976863697455E-4</v>
      </c>
      <c r="J4334" s="305">
        <f>VLOOKUP(H4334,T6_ReductionFactor!$G$10:$H$2922,2,FALSE)</f>
        <v>1</v>
      </c>
      <c r="K4334" s="75">
        <f t="shared" si="270"/>
        <v>1.06976863697455E-4</v>
      </c>
      <c r="L4334" s="290"/>
      <c r="Q4334" s="288"/>
      <c r="R4334" s="291"/>
    </row>
    <row r="4335" spans="1:18" s="287" customFormat="1" ht="16.149999999999999" customHeight="1" x14ac:dyDescent="0.25">
      <c r="A4335" s="9" t="s">
        <v>192</v>
      </c>
      <c r="B4335" s="7">
        <v>2020</v>
      </c>
      <c r="C4335" s="296" t="s">
        <v>67</v>
      </c>
      <c r="D4335" s="307">
        <v>1981</v>
      </c>
      <c r="E4335" s="307" t="s">
        <v>194</v>
      </c>
      <c r="F4335" s="65">
        <f t="shared" si="271"/>
        <v>39</v>
      </c>
      <c r="G4335" s="66" t="str">
        <f t="shared" si="272"/>
        <v>Pre1997</v>
      </c>
      <c r="H4335" s="67" t="str">
        <f t="shared" si="269"/>
        <v>2020-T6 Instate Heavy-39</v>
      </c>
      <c r="I4335" s="302">
        <v>2.26279612080174E-4</v>
      </c>
      <c r="J4335" s="305">
        <f>VLOOKUP(H4335,T6_ReductionFactor!$G$10:$H$2922,2,FALSE)</f>
        <v>1</v>
      </c>
      <c r="K4335" s="75">
        <f t="shared" si="270"/>
        <v>2.26279612080174E-4</v>
      </c>
      <c r="L4335" s="290"/>
      <c r="Q4335" s="288"/>
      <c r="R4335" s="291"/>
    </row>
    <row r="4336" spans="1:18" s="287" customFormat="1" ht="16.149999999999999" customHeight="1" x14ac:dyDescent="0.25">
      <c r="A4336" s="9" t="s">
        <v>192</v>
      </c>
      <c r="B4336" s="7">
        <v>2020</v>
      </c>
      <c r="C4336" s="296" t="s">
        <v>67</v>
      </c>
      <c r="D4336" s="307">
        <v>1980</v>
      </c>
      <c r="E4336" s="307" t="s">
        <v>194</v>
      </c>
      <c r="F4336" s="65">
        <f t="shared" si="271"/>
        <v>40</v>
      </c>
      <c r="G4336" s="66" t="str">
        <f t="shared" si="272"/>
        <v>Pre1997</v>
      </c>
      <c r="H4336" s="67" t="str">
        <f t="shared" si="269"/>
        <v>2020-T6 Instate Heavy-40</v>
      </c>
      <c r="I4336" s="302">
        <v>1.20899242799108E-4</v>
      </c>
      <c r="J4336" s="305">
        <f>VLOOKUP(H4336,T6_ReductionFactor!$G$10:$H$2922,2,FALSE)</f>
        <v>1</v>
      </c>
      <c r="K4336" s="75">
        <f t="shared" si="270"/>
        <v>1.20899242799108E-4</v>
      </c>
      <c r="L4336" s="290"/>
      <c r="Q4336" s="288"/>
      <c r="R4336" s="291"/>
    </row>
    <row r="4337" spans="1:18" s="287" customFormat="1" ht="16.149999999999999" customHeight="1" x14ac:dyDescent="0.25">
      <c r="A4337" s="9" t="s">
        <v>192</v>
      </c>
      <c r="B4337" s="7">
        <v>2020</v>
      </c>
      <c r="C4337" s="296" t="s">
        <v>67</v>
      </c>
      <c r="D4337" s="307">
        <v>1979</v>
      </c>
      <c r="E4337" s="307" t="s">
        <v>194</v>
      </c>
      <c r="F4337" s="65">
        <f t="shared" si="271"/>
        <v>41</v>
      </c>
      <c r="G4337" s="66" t="str">
        <f t="shared" si="272"/>
        <v>Pre1997</v>
      </c>
      <c r="H4337" s="67" t="str">
        <f t="shared" si="269"/>
        <v>2020-T6 Instate Heavy-41</v>
      </c>
      <c r="I4337" s="302">
        <v>8.7172943390875806E-5</v>
      </c>
      <c r="J4337" s="305">
        <f>VLOOKUP(H4337,T6_ReductionFactor!$G$10:$H$2922,2,FALSE)</f>
        <v>1</v>
      </c>
      <c r="K4337" s="75">
        <f t="shared" si="270"/>
        <v>8.7172943390875806E-5</v>
      </c>
      <c r="L4337" s="290"/>
      <c r="Q4337" s="288"/>
      <c r="R4337" s="291"/>
    </row>
    <row r="4338" spans="1:18" s="287" customFormat="1" ht="16.149999999999999" customHeight="1" x14ac:dyDescent="0.25">
      <c r="A4338" s="9" t="s">
        <v>192</v>
      </c>
      <c r="B4338" s="7">
        <v>2020</v>
      </c>
      <c r="C4338" s="296" t="s">
        <v>67</v>
      </c>
      <c r="D4338" s="307">
        <v>1978</v>
      </c>
      <c r="E4338" s="307" t="s">
        <v>194</v>
      </c>
      <c r="F4338" s="65">
        <f t="shared" si="271"/>
        <v>42</v>
      </c>
      <c r="G4338" s="66" t="str">
        <f t="shared" si="272"/>
        <v>Pre1997</v>
      </c>
      <c r="H4338" s="67" t="str">
        <f t="shared" ref="H4338:H4401" si="273">CONCATENATE(B4338,"-",C4338,"-",F4338)</f>
        <v>2020-T6 Instate Heavy-42</v>
      </c>
      <c r="I4338" s="302">
        <v>4.5580698250260401E-5</v>
      </c>
      <c r="J4338" s="305">
        <f>VLOOKUP(H4338,T6_ReductionFactor!$G$10:$H$2922,2,FALSE)</f>
        <v>1</v>
      </c>
      <c r="K4338" s="75">
        <f t="shared" si="270"/>
        <v>4.5580698250260401E-5</v>
      </c>
      <c r="L4338" s="290"/>
      <c r="Q4338" s="288"/>
      <c r="R4338" s="291"/>
    </row>
    <row r="4339" spans="1:18" s="287" customFormat="1" ht="16.149999999999999" customHeight="1" x14ac:dyDescent="0.25">
      <c r="A4339" s="9" t="s">
        <v>192</v>
      </c>
      <c r="B4339" s="7">
        <v>2020</v>
      </c>
      <c r="C4339" s="296" t="s">
        <v>67</v>
      </c>
      <c r="D4339" s="307">
        <v>1977</v>
      </c>
      <c r="E4339" s="307" t="s">
        <v>194</v>
      </c>
      <c r="F4339" s="65">
        <f t="shared" si="271"/>
        <v>43</v>
      </c>
      <c r="G4339" s="66" t="str">
        <f t="shared" si="272"/>
        <v>Pre1997</v>
      </c>
      <c r="H4339" s="67" t="str">
        <f t="shared" si="273"/>
        <v>2020-T6 Instate Heavy-43</v>
      </c>
      <c r="I4339" s="302">
        <v>9.5971926892817395E-6</v>
      </c>
      <c r="J4339" s="305">
        <f>VLOOKUP(H4339,T6_ReductionFactor!$G$10:$H$2922,2,FALSE)</f>
        <v>1</v>
      </c>
      <c r="K4339" s="75">
        <f t="shared" si="270"/>
        <v>9.5971926892817395E-6</v>
      </c>
      <c r="L4339" s="290"/>
      <c r="Q4339" s="288"/>
      <c r="R4339" s="291"/>
    </row>
    <row r="4340" spans="1:18" s="287" customFormat="1" ht="16.149999999999999" customHeight="1" x14ac:dyDescent="0.25">
      <c r="A4340" s="9" t="s">
        <v>192</v>
      </c>
      <c r="B4340" s="7">
        <v>2020</v>
      </c>
      <c r="C4340" s="296" t="s">
        <v>67</v>
      </c>
      <c r="D4340" s="307">
        <v>1976</v>
      </c>
      <c r="E4340" s="307" t="s">
        <v>194</v>
      </c>
      <c r="F4340" s="65">
        <f t="shared" si="271"/>
        <v>44</v>
      </c>
      <c r="G4340" s="66" t="str">
        <f t="shared" si="272"/>
        <v>Pre1997</v>
      </c>
      <c r="H4340" s="67" t="str">
        <f t="shared" si="273"/>
        <v>2020-T6 Instate Heavy-44</v>
      </c>
      <c r="I4340" s="302">
        <v>4.9539855054697303E-6</v>
      </c>
      <c r="J4340" s="305">
        <f>VLOOKUP(H4340,T6_ReductionFactor!$G$10:$H$2922,2,FALSE)</f>
        <v>1</v>
      </c>
      <c r="K4340" s="75">
        <f t="shared" si="270"/>
        <v>4.9539855054697303E-6</v>
      </c>
      <c r="L4340" s="290"/>
      <c r="Q4340" s="288"/>
      <c r="R4340" s="291"/>
    </row>
    <row r="4341" spans="1:18" s="287" customFormat="1" ht="16.149999999999999" customHeight="1" x14ac:dyDescent="0.25">
      <c r="A4341" s="9" t="s">
        <v>192</v>
      </c>
      <c r="B4341" s="7">
        <v>2020</v>
      </c>
      <c r="C4341" s="296" t="s">
        <v>68</v>
      </c>
      <c r="D4341" s="307">
        <v>2021</v>
      </c>
      <c r="E4341" s="307" t="s">
        <v>194</v>
      </c>
      <c r="F4341" s="65">
        <f t="shared" si="271"/>
        <v>-1</v>
      </c>
      <c r="G4341" s="66" t="str">
        <f t="shared" si="272"/>
        <v>2013+</v>
      </c>
      <c r="H4341" s="67" t="str">
        <f t="shared" si="273"/>
        <v>2020-T6 Instate Small--1</v>
      </c>
      <c r="I4341" s="302">
        <v>9.2606556868124002E-5</v>
      </c>
      <c r="J4341" s="305">
        <f>VLOOKUP(H4341,T6_ReductionFactor!$G$10:$H$2922,2,FALSE)</f>
        <v>1</v>
      </c>
      <c r="K4341" s="75">
        <f t="shared" si="270"/>
        <v>9.2606556868124002E-5</v>
      </c>
      <c r="L4341" s="290"/>
      <c r="Q4341" s="288"/>
      <c r="R4341" s="291"/>
    </row>
    <row r="4342" spans="1:18" s="287" customFormat="1" ht="16.149999999999999" customHeight="1" x14ac:dyDescent="0.25">
      <c r="A4342" s="9" t="s">
        <v>192</v>
      </c>
      <c r="B4342" s="7">
        <v>2020</v>
      </c>
      <c r="C4342" s="296" t="s">
        <v>68</v>
      </c>
      <c r="D4342" s="307">
        <v>2020</v>
      </c>
      <c r="E4342" s="307" t="s">
        <v>194</v>
      </c>
      <c r="F4342" s="65">
        <f t="shared" si="271"/>
        <v>0</v>
      </c>
      <c r="G4342" s="66" t="str">
        <f t="shared" si="272"/>
        <v>2013+</v>
      </c>
      <c r="H4342" s="67" t="str">
        <f t="shared" si="273"/>
        <v>2020-T6 Instate Small-0</v>
      </c>
      <c r="I4342" s="302">
        <v>1.48164235631034E-3</v>
      </c>
      <c r="J4342" s="305">
        <f>VLOOKUP(H4342,T6_ReductionFactor!$G$10:$H$2922,2,FALSE)</f>
        <v>0.95448130934860598</v>
      </c>
      <c r="K4342" s="75">
        <f t="shared" si="270"/>
        <v>1.414199936237447E-3</v>
      </c>
      <c r="L4342" s="290"/>
      <c r="Q4342" s="288"/>
      <c r="R4342" s="291"/>
    </row>
    <row r="4343" spans="1:18" s="287" customFormat="1" ht="16.149999999999999" customHeight="1" x14ac:dyDescent="0.25">
      <c r="A4343" s="9" t="s">
        <v>192</v>
      </c>
      <c r="B4343" s="7">
        <v>2020</v>
      </c>
      <c r="C4343" s="296" t="s">
        <v>68</v>
      </c>
      <c r="D4343" s="307">
        <v>2019</v>
      </c>
      <c r="E4343" s="307" t="s">
        <v>194</v>
      </c>
      <c r="F4343" s="65">
        <f t="shared" si="271"/>
        <v>1</v>
      </c>
      <c r="G4343" s="66" t="str">
        <f t="shared" si="272"/>
        <v>2013+</v>
      </c>
      <c r="H4343" s="67" t="str">
        <f t="shared" si="273"/>
        <v>2020-T6 Instate Small-1</v>
      </c>
      <c r="I4343" s="302">
        <v>2.4631005185896801E-3</v>
      </c>
      <c r="J4343" s="305">
        <f>VLOOKUP(H4343,T6_ReductionFactor!$G$10:$H$2922,2,FALSE)</f>
        <v>0.92177285491538652</v>
      </c>
      <c r="K4343" s="75">
        <f t="shared" si="270"/>
        <v>2.2704191969639786E-3</v>
      </c>
      <c r="L4343" s="290"/>
      <c r="Q4343" s="288"/>
      <c r="R4343" s="291"/>
    </row>
    <row r="4344" spans="1:18" s="287" customFormat="1" ht="16.149999999999999" customHeight="1" x14ac:dyDescent="0.25">
      <c r="A4344" s="9" t="s">
        <v>192</v>
      </c>
      <c r="B4344" s="7">
        <v>2020</v>
      </c>
      <c r="C4344" s="296" t="s">
        <v>68</v>
      </c>
      <c r="D4344" s="307">
        <v>2018</v>
      </c>
      <c r="E4344" s="307" t="s">
        <v>194</v>
      </c>
      <c r="F4344" s="65">
        <f t="shared" si="271"/>
        <v>2</v>
      </c>
      <c r="G4344" s="66" t="str">
        <f t="shared" si="272"/>
        <v>2013+</v>
      </c>
      <c r="H4344" s="67" t="str">
        <f t="shared" si="273"/>
        <v>2020-T6 Instate Small-2</v>
      </c>
      <c r="I4344" s="302">
        <v>2.8958511577086301E-3</v>
      </c>
      <c r="J4344" s="305">
        <f>VLOOKUP(H4344,T6_ReductionFactor!$G$10:$H$2922,2,FALSE)</f>
        <v>0.89704057843039431</v>
      </c>
      <c r="K4344" s="75">
        <f t="shared" si="270"/>
        <v>2.5976959975592766E-3</v>
      </c>
      <c r="L4344" s="290"/>
      <c r="Q4344" s="288"/>
      <c r="R4344" s="291"/>
    </row>
    <row r="4345" spans="1:18" s="287" customFormat="1" ht="16.149999999999999" customHeight="1" x14ac:dyDescent="0.25">
      <c r="A4345" s="9" t="s">
        <v>192</v>
      </c>
      <c r="B4345" s="7">
        <v>2020</v>
      </c>
      <c r="C4345" s="296" t="s">
        <v>68</v>
      </c>
      <c r="D4345" s="307">
        <v>2017</v>
      </c>
      <c r="E4345" s="307" t="s">
        <v>194</v>
      </c>
      <c r="F4345" s="65">
        <f t="shared" si="271"/>
        <v>3</v>
      </c>
      <c r="G4345" s="66" t="str">
        <f t="shared" si="272"/>
        <v>2013+</v>
      </c>
      <c r="H4345" s="67" t="str">
        <f t="shared" si="273"/>
        <v>2020-T6 Instate Small-3</v>
      </c>
      <c r="I4345" s="302">
        <v>3.1519928722823901E-3</v>
      </c>
      <c r="J4345" s="305">
        <f>VLOOKUP(H4345,T6_ReductionFactor!$G$10:$H$2922,2,FALSE)</f>
        <v>0.87807502365560131</v>
      </c>
      <c r="K4345" s="75">
        <f t="shared" si="270"/>
        <v>2.7676862158916462E-3</v>
      </c>
      <c r="L4345" s="290"/>
      <c r="Q4345" s="288"/>
      <c r="R4345" s="291"/>
    </row>
    <row r="4346" spans="1:18" s="287" customFormat="1" ht="16.149999999999999" customHeight="1" x14ac:dyDescent="0.25">
      <c r="A4346" s="9" t="s">
        <v>192</v>
      </c>
      <c r="B4346" s="7">
        <v>2020</v>
      </c>
      <c r="C4346" s="296" t="s">
        <v>68</v>
      </c>
      <c r="D4346" s="307">
        <v>2016</v>
      </c>
      <c r="E4346" s="307" t="s">
        <v>194</v>
      </c>
      <c r="F4346" s="65">
        <f t="shared" si="271"/>
        <v>4</v>
      </c>
      <c r="G4346" s="66" t="str">
        <f t="shared" si="272"/>
        <v>2013+</v>
      </c>
      <c r="H4346" s="67" t="str">
        <f t="shared" si="273"/>
        <v>2020-T6 Instate Small-4</v>
      </c>
      <c r="I4346" s="302">
        <v>5.3459418345753098E-3</v>
      </c>
      <c r="J4346" s="305">
        <f>VLOOKUP(H4346,T6_ReductionFactor!$G$10:$H$2922,2,FALSE)</f>
        <v>0.86329576233219596</v>
      </c>
      <c r="K4346" s="75">
        <f t="shared" si="270"/>
        <v>4.6151289314632707E-3</v>
      </c>
      <c r="L4346" s="290"/>
      <c r="Q4346" s="288"/>
      <c r="R4346" s="291"/>
    </row>
    <row r="4347" spans="1:18" s="287" customFormat="1" ht="16.149999999999999" customHeight="1" x14ac:dyDescent="0.25">
      <c r="A4347" s="9" t="s">
        <v>192</v>
      </c>
      <c r="B4347" s="7">
        <v>2020</v>
      </c>
      <c r="C4347" s="296" t="s">
        <v>68</v>
      </c>
      <c r="D4347" s="307">
        <v>2015</v>
      </c>
      <c r="E4347" s="307" t="s">
        <v>194</v>
      </c>
      <c r="F4347" s="65">
        <f t="shared" si="271"/>
        <v>5</v>
      </c>
      <c r="G4347" s="66" t="str">
        <f t="shared" si="272"/>
        <v>2013+</v>
      </c>
      <c r="H4347" s="67" t="str">
        <f t="shared" si="273"/>
        <v>2020-T6 Instate Small-5</v>
      </c>
      <c r="I4347" s="302">
        <v>3.84334543019603E-3</v>
      </c>
      <c r="J4347" s="305">
        <f>VLOOKUP(H4347,T6_ReductionFactor!$G$10:$H$2922,2,FALSE)</f>
        <v>0.85158857290042944</v>
      </c>
      <c r="K4347" s="75">
        <f t="shared" si="270"/>
        <v>3.2729490500640244E-3</v>
      </c>
      <c r="L4347" s="290"/>
      <c r="Q4347" s="288"/>
      <c r="R4347" s="291"/>
    </row>
    <row r="4348" spans="1:18" s="287" customFormat="1" ht="16.149999999999999" customHeight="1" x14ac:dyDescent="0.25">
      <c r="A4348" s="9" t="s">
        <v>192</v>
      </c>
      <c r="B4348" s="7">
        <v>2020</v>
      </c>
      <c r="C4348" s="296" t="s">
        <v>68</v>
      </c>
      <c r="D4348" s="307">
        <v>2014</v>
      </c>
      <c r="E4348" s="307" t="s">
        <v>194</v>
      </c>
      <c r="F4348" s="65">
        <f t="shared" si="271"/>
        <v>6</v>
      </c>
      <c r="G4348" s="66" t="str">
        <f t="shared" si="272"/>
        <v>2013+</v>
      </c>
      <c r="H4348" s="67" t="str">
        <f t="shared" si="273"/>
        <v>2020-T6 Instate Small-6</v>
      </c>
      <c r="I4348" s="302">
        <v>2.9316227876233199E-3</v>
      </c>
      <c r="J4348" s="305">
        <f>VLOOKUP(H4348,T6_ReductionFactor!$G$10:$H$2922,2,FALSE)</f>
        <v>0.84216391932609647</v>
      </c>
      <c r="K4348" s="75">
        <f t="shared" si="270"/>
        <v>2.4689069368105518E-3</v>
      </c>
      <c r="L4348" s="290"/>
      <c r="Q4348" s="288"/>
      <c r="R4348" s="291"/>
    </row>
    <row r="4349" spans="1:18" s="287" customFormat="1" ht="16.149999999999999" customHeight="1" x14ac:dyDescent="0.25">
      <c r="A4349" s="9" t="s">
        <v>192</v>
      </c>
      <c r="B4349" s="7">
        <v>2020</v>
      </c>
      <c r="C4349" s="296" t="s">
        <v>68</v>
      </c>
      <c r="D4349" s="307">
        <v>2013</v>
      </c>
      <c r="E4349" s="307" t="s">
        <v>194</v>
      </c>
      <c r="F4349" s="65">
        <f t="shared" si="271"/>
        <v>7</v>
      </c>
      <c r="G4349" s="66" t="str">
        <f t="shared" si="272"/>
        <v>2010-12</v>
      </c>
      <c r="H4349" s="67" t="str">
        <f t="shared" si="273"/>
        <v>2020-T6 Instate Small-7</v>
      </c>
      <c r="I4349" s="302">
        <v>4.2929142966157702E-3</v>
      </c>
      <c r="J4349" s="305">
        <f>VLOOKUP(H4349,T6_ReductionFactor!$G$10:$H$2922,2,FALSE)</f>
        <v>0.81036575283793422</v>
      </c>
      <c r="K4349" s="75">
        <f t="shared" si="270"/>
        <v>3.4788307258457694E-3</v>
      </c>
      <c r="L4349" s="290"/>
      <c r="Q4349" s="288"/>
      <c r="R4349" s="291"/>
    </row>
    <row r="4350" spans="1:18" s="287" customFormat="1" ht="16.149999999999999" customHeight="1" x14ac:dyDescent="0.25">
      <c r="A4350" s="9" t="s">
        <v>192</v>
      </c>
      <c r="B4350" s="7">
        <v>2020</v>
      </c>
      <c r="C4350" s="296" t="s">
        <v>68</v>
      </c>
      <c r="D4350" s="307">
        <v>2012</v>
      </c>
      <c r="E4350" s="307" t="s">
        <v>194</v>
      </c>
      <c r="F4350" s="65">
        <f t="shared" si="271"/>
        <v>8</v>
      </c>
      <c r="G4350" s="66" t="str">
        <f t="shared" si="272"/>
        <v>2010-12</v>
      </c>
      <c r="H4350" s="67" t="str">
        <f t="shared" si="273"/>
        <v>2020-T6 Instate Small-8</v>
      </c>
      <c r="I4350" s="302">
        <v>1.0770026849938399E-2</v>
      </c>
      <c r="J4350" s="305">
        <f>VLOOKUP(H4350,T6_ReductionFactor!$G$10:$H$2922,2,FALSE)</f>
        <v>0.80488148243783475</v>
      </c>
      <c r="K4350" s="75">
        <f t="shared" si="270"/>
        <v>8.6685951768737026E-3</v>
      </c>
      <c r="L4350" s="290"/>
      <c r="Q4350" s="288"/>
      <c r="R4350" s="291"/>
    </row>
    <row r="4351" spans="1:18" s="287" customFormat="1" ht="16.149999999999999" customHeight="1" x14ac:dyDescent="0.25">
      <c r="A4351" s="9" t="s">
        <v>192</v>
      </c>
      <c r="B4351" s="7">
        <v>2020</v>
      </c>
      <c r="C4351" s="296" t="s">
        <v>68</v>
      </c>
      <c r="D4351" s="307">
        <v>2011</v>
      </c>
      <c r="E4351" s="307" t="s">
        <v>194</v>
      </c>
      <c r="F4351" s="65">
        <f t="shared" si="271"/>
        <v>9</v>
      </c>
      <c r="G4351" s="66" t="str">
        <f t="shared" si="272"/>
        <v>2010-12</v>
      </c>
      <c r="H4351" s="67" t="str">
        <f t="shared" si="273"/>
        <v>2020-T6 Instate Small-9</v>
      </c>
      <c r="I4351" s="302">
        <v>4.7223553814711603E-3</v>
      </c>
      <c r="J4351" s="305">
        <f>VLOOKUP(H4351,T6_ReductionFactor!$G$10:$H$2922,2,FALSE)</f>
        <v>0.800343359662125</v>
      </c>
      <c r="K4351" s="75">
        <f t="shared" si="270"/>
        <v>3.7795057715251444E-3</v>
      </c>
      <c r="L4351" s="290"/>
      <c r="Q4351" s="288"/>
      <c r="R4351" s="291"/>
    </row>
    <row r="4352" spans="1:18" s="287" customFormat="1" ht="16.149999999999999" customHeight="1" x14ac:dyDescent="0.25">
      <c r="A4352" s="9" t="s">
        <v>192</v>
      </c>
      <c r="B4352" s="7">
        <v>2020</v>
      </c>
      <c r="C4352" s="296" t="s">
        <v>68</v>
      </c>
      <c r="D4352" s="307">
        <v>2010</v>
      </c>
      <c r="E4352" s="307" t="s">
        <v>194</v>
      </c>
      <c r="F4352" s="65">
        <f t="shared" si="271"/>
        <v>10</v>
      </c>
      <c r="G4352" s="66" t="str">
        <f t="shared" si="272"/>
        <v>2007-09</v>
      </c>
      <c r="H4352" s="67" t="str">
        <f t="shared" si="273"/>
        <v>2020-T6 Instate Small-10</v>
      </c>
      <c r="I4352" s="302">
        <v>2.9713239985312201E-3</v>
      </c>
      <c r="J4352" s="305">
        <f>VLOOKUP(H4352,T6_ReductionFactor!$G$10:$H$2922,2,FALSE)</f>
        <v>0.81009681318371662</v>
      </c>
      <c r="K4352" s="75">
        <f t="shared" si="270"/>
        <v>2.4070601021464397E-3</v>
      </c>
      <c r="L4352" s="290"/>
      <c r="Q4352" s="288"/>
      <c r="R4352" s="291"/>
    </row>
    <row r="4353" spans="1:18" s="287" customFormat="1" ht="16.149999999999999" customHeight="1" x14ac:dyDescent="0.25">
      <c r="A4353" s="9" t="s">
        <v>192</v>
      </c>
      <c r="B4353" s="7">
        <v>2020</v>
      </c>
      <c r="C4353" s="296" t="s">
        <v>68</v>
      </c>
      <c r="D4353" s="307">
        <v>2009</v>
      </c>
      <c r="E4353" s="307" t="s">
        <v>194</v>
      </c>
      <c r="F4353" s="65">
        <f t="shared" si="271"/>
        <v>11</v>
      </c>
      <c r="G4353" s="66" t="str">
        <f t="shared" si="272"/>
        <v>2007-09</v>
      </c>
      <c r="H4353" s="67" t="str">
        <f t="shared" si="273"/>
        <v>2020-T6 Instate Small-11</v>
      </c>
      <c r="I4353" s="302">
        <v>3.2962070898246601E-3</v>
      </c>
      <c r="J4353" s="305">
        <f>VLOOKUP(H4353,T6_ReductionFactor!$G$10:$H$2922,2,FALSE)</f>
        <v>0.80500124212614244</v>
      </c>
      <c r="K4353" s="75">
        <f t="shared" si="270"/>
        <v>2.6534508016138486E-3</v>
      </c>
      <c r="L4353" s="290"/>
      <c r="Q4353" s="288"/>
      <c r="R4353" s="291"/>
    </row>
    <row r="4354" spans="1:18" s="287" customFormat="1" ht="16.149999999999999" customHeight="1" x14ac:dyDescent="0.25">
      <c r="A4354" s="9" t="s">
        <v>192</v>
      </c>
      <c r="B4354" s="7">
        <v>2020</v>
      </c>
      <c r="C4354" s="296" t="s">
        <v>68</v>
      </c>
      <c r="D4354" s="307">
        <v>2008</v>
      </c>
      <c r="E4354" s="307" t="s">
        <v>194</v>
      </c>
      <c r="F4354" s="65">
        <f t="shared" si="271"/>
        <v>12</v>
      </c>
      <c r="G4354" s="66" t="str">
        <f t="shared" si="272"/>
        <v>2007-09</v>
      </c>
      <c r="H4354" s="67" t="str">
        <f t="shared" si="273"/>
        <v>2020-T6 Instate Small-12</v>
      </c>
      <c r="I4354" s="302">
        <v>1.0782422515051101E-2</v>
      </c>
      <c r="J4354" s="305">
        <f>VLOOKUP(H4354,T6_ReductionFactor!$G$10:$H$2922,2,FALSE)</f>
        <v>0.80055663064893645</v>
      </c>
      <c r="K4354" s="75">
        <f t="shared" si="270"/>
        <v>8.6319398388825398E-3</v>
      </c>
      <c r="L4354" s="290"/>
      <c r="Q4354" s="288"/>
      <c r="R4354" s="291"/>
    </row>
    <row r="4355" spans="1:18" s="287" customFormat="1" ht="16.149999999999999" customHeight="1" x14ac:dyDescent="0.25">
      <c r="A4355" s="9" t="s">
        <v>192</v>
      </c>
      <c r="B4355" s="7">
        <v>2020</v>
      </c>
      <c r="C4355" s="296" t="s">
        <v>68</v>
      </c>
      <c r="D4355" s="307">
        <v>2007</v>
      </c>
      <c r="E4355" s="307" t="s">
        <v>194</v>
      </c>
      <c r="F4355" s="65">
        <f t="shared" si="271"/>
        <v>13</v>
      </c>
      <c r="G4355" s="66" t="str">
        <f t="shared" si="272"/>
        <v>1997-06</v>
      </c>
      <c r="H4355" s="67" t="str">
        <f t="shared" si="273"/>
        <v>2020-T6 Instate Small-13</v>
      </c>
      <c r="I4355" s="302">
        <v>0.135747284055863</v>
      </c>
      <c r="J4355" s="305">
        <f>VLOOKUP(H4355,T6_ReductionFactor!$G$10:$H$2922,2,FALSE)</f>
        <v>0.87733453345686607</v>
      </c>
      <c r="K4355" s="75">
        <f t="shared" si="270"/>
        <v>0.11909578012518725</v>
      </c>
      <c r="L4355" s="290"/>
      <c r="Q4355" s="288"/>
      <c r="R4355" s="291"/>
    </row>
    <row r="4356" spans="1:18" s="287" customFormat="1" ht="16.149999999999999" customHeight="1" x14ac:dyDescent="0.25">
      <c r="A4356" s="9" t="s">
        <v>192</v>
      </c>
      <c r="B4356" s="7">
        <v>2020</v>
      </c>
      <c r="C4356" s="296" t="s">
        <v>68</v>
      </c>
      <c r="D4356" s="307">
        <v>2006</v>
      </c>
      <c r="E4356" s="307" t="s">
        <v>194</v>
      </c>
      <c r="F4356" s="65">
        <f t="shared" si="271"/>
        <v>14</v>
      </c>
      <c r="G4356" s="66" t="str">
        <f t="shared" si="272"/>
        <v>1997-06</v>
      </c>
      <c r="H4356" s="67" t="str">
        <f t="shared" si="273"/>
        <v>2020-T6 Instate Small-14</v>
      </c>
      <c r="I4356" s="302">
        <v>0.16206015653557301</v>
      </c>
      <c r="J4356" s="305">
        <f>VLOOKUP(H4356,T6_ReductionFactor!$G$10:$H$2922,2,FALSE)</f>
        <v>0.87491171211529706</v>
      </c>
      <c r="K4356" s="75">
        <f t="shared" si="270"/>
        <v>0.14178832902021124</v>
      </c>
      <c r="L4356" s="290"/>
      <c r="Q4356" s="288"/>
      <c r="R4356" s="291"/>
    </row>
    <row r="4357" spans="1:18" s="287" customFormat="1" ht="16.149999999999999" customHeight="1" x14ac:dyDescent="0.25">
      <c r="A4357" s="9" t="s">
        <v>192</v>
      </c>
      <c r="B4357" s="7">
        <v>2020</v>
      </c>
      <c r="C4357" s="296" t="s">
        <v>68</v>
      </c>
      <c r="D4357" s="307">
        <v>2005</v>
      </c>
      <c r="E4357" s="307" t="s">
        <v>194</v>
      </c>
      <c r="F4357" s="65">
        <f t="shared" si="271"/>
        <v>15</v>
      </c>
      <c r="G4357" s="66" t="str">
        <f t="shared" si="272"/>
        <v>1997-06</v>
      </c>
      <c r="H4357" s="67" t="str">
        <f t="shared" si="273"/>
        <v>2020-T6 Instate Small-15</v>
      </c>
      <c r="I4357" s="302">
        <v>0.120821289677494</v>
      </c>
      <c r="J4357" s="305">
        <f>VLOOKUP(H4357,T6_ReductionFactor!$G$10:$H$2922,2,FALSE)</f>
        <v>0.87289713394474377</v>
      </c>
      <c r="K4357" s="75">
        <f t="shared" si="270"/>
        <v>0.10546455747899217</v>
      </c>
      <c r="L4357" s="290"/>
      <c r="Q4357" s="288"/>
      <c r="R4357" s="291"/>
    </row>
    <row r="4358" spans="1:18" s="287" customFormat="1" ht="16.149999999999999" customHeight="1" x14ac:dyDescent="0.25">
      <c r="A4358" s="9" t="s">
        <v>192</v>
      </c>
      <c r="B4358" s="7">
        <v>2020</v>
      </c>
      <c r="C4358" s="296" t="s">
        <v>68</v>
      </c>
      <c r="D4358" s="307">
        <v>2004</v>
      </c>
      <c r="E4358" s="307" t="s">
        <v>194</v>
      </c>
      <c r="F4358" s="65">
        <f t="shared" si="271"/>
        <v>16</v>
      </c>
      <c r="G4358" s="66" t="str">
        <f t="shared" si="272"/>
        <v>1997-06</v>
      </c>
      <c r="H4358" s="67" t="str">
        <f t="shared" si="273"/>
        <v>2020-T6 Instate Small-16</v>
      </c>
      <c r="I4358" s="302">
        <v>9.3369965525643403E-2</v>
      </c>
      <c r="J4358" s="305">
        <f>VLOOKUP(H4358,T6_ReductionFactor!$G$10:$H$2922,2,FALSE)</f>
        <v>0.87096657701626823</v>
      </c>
      <c r="K4358" s="75">
        <f t="shared" ref="K4358:K4421" si="274">I4358*J4358</f>
        <v>8.1322119269996607E-2</v>
      </c>
      <c r="L4358" s="290"/>
      <c r="Q4358" s="288"/>
      <c r="R4358" s="291"/>
    </row>
    <row r="4359" spans="1:18" s="287" customFormat="1" ht="16.149999999999999" customHeight="1" x14ac:dyDescent="0.25">
      <c r="A4359" s="9" t="s">
        <v>192</v>
      </c>
      <c r="B4359" s="7">
        <v>2020</v>
      </c>
      <c r="C4359" s="296" t="s">
        <v>68</v>
      </c>
      <c r="D4359" s="307">
        <v>2003</v>
      </c>
      <c r="E4359" s="307" t="s">
        <v>194</v>
      </c>
      <c r="F4359" s="65">
        <f t="shared" si="271"/>
        <v>17</v>
      </c>
      <c r="G4359" s="66" t="str">
        <f t="shared" si="272"/>
        <v>1997-06</v>
      </c>
      <c r="H4359" s="67" t="str">
        <f t="shared" si="273"/>
        <v>2020-T6 Instate Small-17</v>
      </c>
      <c r="I4359" s="302">
        <v>6.1204058276048599E-2</v>
      </c>
      <c r="J4359" s="305">
        <f>VLOOKUP(H4359,T6_ReductionFactor!$G$10:$H$2922,2,FALSE)</f>
        <v>0.92209134436729667</v>
      </c>
      <c r="K4359" s="75">
        <f t="shared" si="274"/>
        <v>5.6435732376496024E-2</v>
      </c>
      <c r="L4359" s="290"/>
      <c r="Q4359" s="288"/>
      <c r="R4359" s="291"/>
    </row>
    <row r="4360" spans="1:18" s="287" customFormat="1" ht="16.149999999999999" customHeight="1" x14ac:dyDescent="0.25">
      <c r="A4360" s="9" t="s">
        <v>192</v>
      </c>
      <c r="B4360" s="7">
        <v>2020</v>
      </c>
      <c r="C4360" s="296" t="s">
        <v>68</v>
      </c>
      <c r="D4360" s="307">
        <v>2002</v>
      </c>
      <c r="E4360" s="307" t="s">
        <v>194</v>
      </c>
      <c r="F4360" s="65">
        <f t="shared" si="271"/>
        <v>18</v>
      </c>
      <c r="G4360" s="66" t="str">
        <f t="shared" si="272"/>
        <v>1997-06</v>
      </c>
      <c r="H4360" s="67" t="str">
        <f t="shared" si="273"/>
        <v>2020-T6 Instate Small-18</v>
      </c>
      <c r="I4360" s="302">
        <v>4.7600936357412603E-2</v>
      </c>
      <c r="J4360" s="305">
        <f>VLOOKUP(H4360,T6_ReductionFactor!$G$10:$H$2922,2,FALSE)</f>
        <v>0.92111172181919543</v>
      </c>
      <c r="K4360" s="75">
        <f t="shared" si="274"/>
        <v>4.3845780448382263E-2</v>
      </c>
      <c r="L4360" s="290"/>
      <c r="Q4360" s="288"/>
      <c r="R4360" s="291"/>
    </row>
    <row r="4361" spans="1:18" s="287" customFormat="1" ht="16.149999999999999" customHeight="1" x14ac:dyDescent="0.25">
      <c r="A4361" s="9" t="s">
        <v>192</v>
      </c>
      <c r="B4361" s="7">
        <v>2020</v>
      </c>
      <c r="C4361" s="296" t="s">
        <v>68</v>
      </c>
      <c r="D4361" s="307">
        <v>2001</v>
      </c>
      <c r="E4361" s="307" t="s">
        <v>194</v>
      </c>
      <c r="F4361" s="65">
        <f t="shared" ref="F4361:F4424" si="275">B4361-D4361</f>
        <v>19</v>
      </c>
      <c r="G4361" s="66" t="str">
        <f t="shared" ref="G4361:G4424" si="276">IF(D4361&lt;1998,"Pre1997",IF(D4361&lt;2008,"1997-06",IF(D4361&lt;2011,"2007-09",IF(D4361&lt;2014,"2010-12","2013+"))))</f>
        <v>1997-06</v>
      </c>
      <c r="H4361" s="67" t="str">
        <f t="shared" si="273"/>
        <v>2020-T6 Instate Small-19</v>
      </c>
      <c r="I4361" s="302">
        <v>6.3480252813422594E-2</v>
      </c>
      <c r="J4361" s="305">
        <f>VLOOKUP(H4361,T6_ReductionFactor!$G$10:$H$2922,2,FALSE)</f>
        <v>0.92017375182198291</v>
      </c>
      <c r="K4361" s="75">
        <f t="shared" si="274"/>
        <v>5.8412862397935056E-2</v>
      </c>
      <c r="L4361" s="290"/>
      <c r="Q4361" s="288"/>
      <c r="R4361" s="291"/>
    </row>
    <row r="4362" spans="1:18" s="287" customFormat="1" ht="16.149999999999999" customHeight="1" x14ac:dyDescent="0.25">
      <c r="A4362" s="9" t="s">
        <v>192</v>
      </c>
      <c r="B4362" s="7">
        <v>2020</v>
      </c>
      <c r="C4362" s="296" t="s">
        <v>68</v>
      </c>
      <c r="D4362" s="307">
        <v>2000</v>
      </c>
      <c r="E4362" s="307" t="s">
        <v>194</v>
      </c>
      <c r="F4362" s="65">
        <f t="shared" si="275"/>
        <v>20</v>
      </c>
      <c r="G4362" s="66" t="str">
        <f t="shared" si="276"/>
        <v>1997-06</v>
      </c>
      <c r="H4362" s="67" t="str">
        <f t="shared" si="273"/>
        <v>2020-T6 Instate Small-20</v>
      </c>
      <c r="I4362" s="302">
        <v>7.2845515602454405E-2</v>
      </c>
      <c r="J4362" s="305">
        <f>VLOOKUP(H4362,T6_ReductionFactor!$G$10:$H$2922,2,FALSE)</f>
        <v>0.91927615982982835</v>
      </c>
      <c r="K4362" s="75">
        <f t="shared" si="274"/>
        <v>6.6965145843848134E-2</v>
      </c>
      <c r="L4362" s="290"/>
      <c r="Q4362" s="288"/>
      <c r="R4362" s="291"/>
    </row>
    <row r="4363" spans="1:18" s="287" customFormat="1" ht="16.149999999999999" customHeight="1" x14ac:dyDescent="0.25">
      <c r="A4363" s="9" t="s">
        <v>192</v>
      </c>
      <c r="B4363" s="7">
        <v>2020</v>
      </c>
      <c r="C4363" s="296" t="s">
        <v>68</v>
      </c>
      <c r="D4363" s="307">
        <v>1999</v>
      </c>
      <c r="E4363" s="307" t="s">
        <v>194</v>
      </c>
      <c r="F4363" s="65">
        <f t="shared" si="275"/>
        <v>21</v>
      </c>
      <c r="G4363" s="66" t="str">
        <f t="shared" si="276"/>
        <v>1997-06</v>
      </c>
      <c r="H4363" s="67" t="str">
        <f t="shared" si="273"/>
        <v>2020-T6 Instate Small-21</v>
      </c>
      <c r="I4363" s="302">
        <v>5.52623249564035E-2</v>
      </c>
      <c r="J4363" s="305">
        <f>VLOOKUP(H4363,T6_ReductionFactor!$G$10:$H$2922,2,FALSE)</f>
        <v>0.91841808519847601</v>
      </c>
      <c r="K4363" s="75">
        <f t="shared" si="274"/>
        <v>5.0753918670076059E-2</v>
      </c>
      <c r="L4363" s="290"/>
      <c r="Q4363" s="288"/>
      <c r="R4363" s="291"/>
    </row>
    <row r="4364" spans="1:18" s="287" customFormat="1" ht="16.149999999999999" customHeight="1" x14ac:dyDescent="0.25">
      <c r="A4364" s="9" t="s">
        <v>192</v>
      </c>
      <c r="B4364" s="7">
        <v>2020</v>
      </c>
      <c r="C4364" s="296" t="s">
        <v>68</v>
      </c>
      <c r="D4364" s="307">
        <v>1998</v>
      </c>
      <c r="E4364" s="307" t="s">
        <v>194</v>
      </c>
      <c r="F4364" s="65">
        <f t="shared" si="275"/>
        <v>22</v>
      </c>
      <c r="G4364" s="66" t="str">
        <f t="shared" si="276"/>
        <v>1997-06</v>
      </c>
      <c r="H4364" s="67" t="str">
        <f t="shared" si="273"/>
        <v>2020-T6 Instate Small-22</v>
      </c>
      <c r="I4364" s="302">
        <v>3.5978232086519497E-5</v>
      </c>
      <c r="J4364" s="305">
        <f>VLOOKUP(H4364,T6_ReductionFactor!$G$10:$H$2922,2,FALSE)</f>
        <v>0.91762142955937376</v>
      </c>
      <c r="K4364" s="75">
        <f t="shared" si="274"/>
        <v>3.3014396760250955E-5</v>
      </c>
      <c r="L4364" s="290"/>
      <c r="Q4364" s="288"/>
      <c r="R4364" s="291"/>
    </row>
    <row r="4365" spans="1:18" s="287" customFormat="1" ht="16.149999999999999" customHeight="1" x14ac:dyDescent="0.25">
      <c r="A4365" s="9" t="s">
        <v>192</v>
      </c>
      <c r="B4365" s="7">
        <v>2020</v>
      </c>
      <c r="C4365" s="296" t="s">
        <v>68</v>
      </c>
      <c r="D4365" s="307">
        <v>1997</v>
      </c>
      <c r="E4365" s="307" t="s">
        <v>194</v>
      </c>
      <c r="F4365" s="65">
        <f t="shared" si="275"/>
        <v>23</v>
      </c>
      <c r="G4365" s="66" t="str">
        <f t="shared" si="276"/>
        <v>Pre1997</v>
      </c>
      <c r="H4365" s="67" t="str">
        <f t="shared" si="273"/>
        <v>2020-T6 Instate Small-23</v>
      </c>
      <c r="I4365" s="302">
        <v>4.0524138781335301E-5</v>
      </c>
      <c r="J4365" s="305">
        <f>VLOOKUP(H4365,T6_ReductionFactor!$G$10:$H$2922,2,FALSE)</f>
        <v>0.91762142955937376</v>
      </c>
      <c r="K4365" s="75">
        <f t="shared" si="274"/>
        <v>3.718581816019136E-5</v>
      </c>
      <c r="L4365" s="290"/>
      <c r="Q4365" s="288"/>
      <c r="R4365" s="291"/>
    </row>
    <row r="4366" spans="1:18" s="287" customFormat="1" ht="16.149999999999999" customHeight="1" x14ac:dyDescent="0.25">
      <c r="A4366" s="9" t="s">
        <v>192</v>
      </c>
      <c r="B4366" s="7">
        <v>2020</v>
      </c>
      <c r="C4366" s="296" t="s">
        <v>68</v>
      </c>
      <c r="D4366" s="307">
        <v>1996</v>
      </c>
      <c r="E4366" s="307" t="s">
        <v>194</v>
      </c>
      <c r="F4366" s="65">
        <f t="shared" si="275"/>
        <v>24</v>
      </c>
      <c r="G4366" s="66" t="str">
        <f t="shared" si="276"/>
        <v>Pre1997</v>
      </c>
      <c r="H4366" s="67" t="str">
        <f t="shared" si="273"/>
        <v>2020-T6 Instate Small-24</v>
      </c>
      <c r="I4366" s="302">
        <v>2.4167965032050101E-5</v>
      </c>
      <c r="J4366" s="305">
        <f>VLOOKUP(H4366,T6_ReductionFactor!$G$10:$H$2922,2,FALSE)</f>
        <v>0.91762142955937376</v>
      </c>
      <c r="K4366" s="75">
        <f t="shared" si="274"/>
        <v>2.2177042622250769E-5</v>
      </c>
      <c r="L4366" s="290"/>
      <c r="Q4366" s="288"/>
      <c r="R4366" s="291"/>
    </row>
    <row r="4367" spans="1:18" s="287" customFormat="1" ht="16.149999999999999" customHeight="1" x14ac:dyDescent="0.25">
      <c r="A4367" s="9" t="s">
        <v>192</v>
      </c>
      <c r="B4367" s="7">
        <v>2020</v>
      </c>
      <c r="C4367" s="296" t="s">
        <v>68</v>
      </c>
      <c r="D4367" s="307">
        <v>1995</v>
      </c>
      <c r="E4367" s="307" t="s">
        <v>194</v>
      </c>
      <c r="F4367" s="65">
        <f t="shared" si="275"/>
        <v>25</v>
      </c>
      <c r="G4367" s="66" t="str">
        <f t="shared" si="276"/>
        <v>Pre1997</v>
      </c>
      <c r="H4367" s="67" t="str">
        <f t="shared" si="273"/>
        <v>2020-T6 Instate Small-25</v>
      </c>
      <c r="I4367" s="302">
        <v>3.2359503898605899E-5</v>
      </c>
      <c r="J4367" s="305">
        <f>VLOOKUP(H4367,T6_ReductionFactor!$G$10:$H$2922,2,FALSE)</f>
        <v>0.91762142955937376</v>
      </c>
      <c r="K4367" s="75">
        <f t="shared" si="274"/>
        <v>2.9693774227270875E-5</v>
      </c>
      <c r="L4367" s="290"/>
      <c r="Q4367" s="288"/>
      <c r="R4367" s="291"/>
    </row>
    <row r="4368" spans="1:18" s="287" customFormat="1" ht="16.149999999999999" customHeight="1" x14ac:dyDescent="0.25">
      <c r="A4368" s="9" t="s">
        <v>192</v>
      </c>
      <c r="B4368" s="7">
        <v>2020</v>
      </c>
      <c r="C4368" s="296" t="s">
        <v>68</v>
      </c>
      <c r="D4368" s="307">
        <v>1994</v>
      </c>
      <c r="E4368" s="307" t="s">
        <v>194</v>
      </c>
      <c r="F4368" s="65">
        <f t="shared" si="275"/>
        <v>26</v>
      </c>
      <c r="G4368" s="66" t="str">
        <f t="shared" si="276"/>
        <v>Pre1997</v>
      </c>
      <c r="H4368" s="67" t="str">
        <f t="shared" si="273"/>
        <v>2020-T6 Instate Small-26</v>
      </c>
      <c r="I4368" s="302">
        <v>1.62579889804951E-5</v>
      </c>
      <c r="J4368" s="305">
        <f>VLOOKUP(H4368,T6_ReductionFactor!$G$10:$H$2922,2,FALSE)</f>
        <v>0.91762142955937376</v>
      </c>
      <c r="K4368" s="75">
        <f t="shared" si="274"/>
        <v>1.4918679090042459E-5</v>
      </c>
      <c r="L4368" s="290"/>
      <c r="Q4368" s="288"/>
      <c r="R4368" s="291"/>
    </row>
    <row r="4369" spans="1:18" s="287" customFormat="1" ht="16.149999999999999" customHeight="1" x14ac:dyDescent="0.25">
      <c r="A4369" s="9" t="s">
        <v>192</v>
      </c>
      <c r="B4369" s="7">
        <v>2020</v>
      </c>
      <c r="C4369" s="296" t="s">
        <v>68</v>
      </c>
      <c r="D4369" s="307">
        <v>1993</v>
      </c>
      <c r="E4369" s="307" t="s">
        <v>194</v>
      </c>
      <c r="F4369" s="65">
        <f t="shared" si="275"/>
        <v>27</v>
      </c>
      <c r="G4369" s="66" t="str">
        <f t="shared" si="276"/>
        <v>Pre1997</v>
      </c>
      <c r="H4369" s="67" t="str">
        <f t="shared" si="273"/>
        <v>2020-T6 Instate Small-27</v>
      </c>
      <c r="I4369" s="302">
        <v>1.8752314521985001E-5</v>
      </c>
      <c r="J4369" s="305">
        <f>VLOOKUP(H4369,T6_ReductionFactor!$G$10:$H$2922,2,FALSE)</f>
        <v>1</v>
      </c>
      <c r="K4369" s="75">
        <f t="shared" si="274"/>
        <v>1.8752314521985001E-5</v>
      </c>
      <c r="L4369" s="290"/>
      <c r="Q4369" s="288"/>
      <c r="R4369" s="291"/>
    </row>
    <row r="4370" spans="1:18" s="287" customFormat="1" ht="16.149999999999999" customHeight="1" x14ac:dyDescent="0.25">
      <c r="A4370" s="9" t="s">
        <v>192</v>
      </c>
      <c r="B4370" s="7">
        <v>2020</v>
      </c>
      <c r="C4370" s="296" t="s">
        <v>68</v>
      </c>
      <c r="D4370" s="307">
        <v>1992</v>
      </c>
      <c r="E4370" s="307" t="s">
        <v>194</v>
      </c>
      <c r="F4370" s="65">
        <f t="shared" si="275"/>
        <v>28</v>
      </c>
      <c r="G4370" s="66" t="str">
        <f t="shared" si="276"/>
        <v>Pre1997</v>
      </c>
      <c r="H4370" s="67" t="str">
        <f t="shared" si="273"/>
        <v>2020-T6 Instate Small-28</v>
      </c>
      <c r="I4370" s="302">
        <v>1.6801590599400302E-5</v>
      </c>
      <c r="J4370" s="305">
        <f>VLOOKUP(H4370,T6_ReductionFactor!$G$10:$H$2922,2,FALSE)</f>
        <v>1</v>
      </c>
      <c r="K4370" s="75">
        <f t="shared" si="274"/>
        <v>1.6801590599400302E-5</v>
      </c>
      <c r="L4370" s="290"/>
      <c r="Q4370" s="288"/>
      <c r="R4370" s="291"/>
    </row>
    <row r="4371" spans="1:18" s="287" customFormat="1" ht="16.149999999999999" customHeight="1" x14ac:dyDescent="0.25">
      <c r="A4371" s="9" t="s">
        <v>192</v>
      </c>
      <c r="B4371" s="7">
        <v>2020</v>
      </c>
      <c r="C4371" s="296" t="s">
        <v>68</v>
      </c>
      <c r="D4371" s="307">
        <v>1991</v>
      </c>
      <c r="E4371" s="307" t="s">
        <v>194</v>
      </c>
      <c r="F4371" s="65">
        <f t="shared" si="275"/>
        <v>29</v>
      </c>
      <c r="G4371" s="66" t="str">
        <f t="shared" si="276"/>
        <v>Pre1997</v>
      </c>
      <c r="H4371" s="67" t="str">
        <f t="shared" si="273"/>
        <v>2020-T6 Instate Small-29</v>
      </c>
      <c r="I4371" s="302">
        <v>1.5477969073600799E-5</v>
      </c>
      <c r="J4371" s="305">
        <f>VLOOKUP(H4371,T6_ReductionFactor!$G$10:$H$2922,2,FALSE)</f>
        <v>1</v>
      </c>
      <c r="K4371" s="75">
        <f t="shared" si="274"/>
        <v>1.5477969073600799E-5</v>
      </c>
      <c r="L4371" s="290"/>
      <c r="Q4371" s="288"/>
      <c r="R4371" s="291"/>
    </row>
    <row r="4372" spans="1:18" s="287" customFormat="1" ht="16.149999999999999" customHeight="1" x14ac:dyDescent="0.25">
      <c r="A4372" s="9" t="s">
        <v>192</v>
      </c>
      <c r="B4372" s="7">
        <v>2020</v>
      </c>
      <c r="C4372" s="296" t="s">
        <v>68</v>
      </c>
      <c r="D4372" s="307">
        <v>1990</v>
      </c>
      <c r="E4372" s="307" t="s">
        <v>194</v>
      </c>
      <c r="F4372" s="65">
        <f t="shared" si="275"/>
        <v>30</v>
      </c>
      <c r="G4372" s="66" t="str">
        <f t="shared" si="276"/>
        <v>Pre1997</v>
      </c>
      <c r="H4372" s="67" t="str">
        <f t="shared" si="273"/>
        <v>2020-T6 Instate Small-30</v>
      </c>
      <c r="I4372" s="302">
        <v>2.3299949173777101E-5</v>
      </c>
      <c r="J4372" s="305">
        <f>VLOOKUP(H4372,T6_ReductionFactor!$G$10:$H$2922,2,FALSE)</f>
        <v>1</v>
      </c>
      <c r="K4372" s="75">
        <f t="shared" si="274"/>
        <v>2.3299949173777101E-5</v>
      </c>
      <c r="L4372" s="290"/>
      <c r="Q4372" s="288"/>
      <c r="R4372" s="291"/>
    </row>
    <row r="4373" spans="1:18" s="287" customFormat="1" ht="16.149999999999999" customHeight="1" x14ac:dyDescent="0.25">
      <c r="A4373" s="9" t="s">
        <v>192</v>
      </c>
      <c r="B4373" s="7">
        <v>2020</v>
      </c>
      <c r="C4373" s="296" t="s">
        <v>68</v>
      </c>
      <c r="D4373" s="307">
        <v>1989</v>
      </c>
      <c r="E4373" s="307" t="s">
        <v>194</v>
      </c>
      <c r="F4373" s="65">
        <f t="shared" si="275"/>
        <v>31</v>
      </c>
      <c r="G4373" s="66" t="str">
        <f t="shared" si="276"/>
        <v>Pre1997</v>
      </c>
      <c r="H4373" s="67" t="str">
        <f t="shared" si="273"/>
        <v>2020-T6 Instate Small-31</v>
      </c>
      <c r="I4373" s="302">
        <v>1.82089295066873E-5</v>
      </c>
      <c r="J4373" s="305">
        <f>VLOOKUP(H4373,T6_ReductionFactor!$G$10:$H$2922,2,FALSE)</f>
        <v>1</v>
      </c>
      <c r="K4373" s="75">
        <f t="shared" si="274"/>
        <v>1.82089295066873E-5</v>
      </c>
      <c r="L4373" s="290"/>
      <c r="Q4373" s="288"/>
      <c r="R4373" s="291"/>
    </row>
    <row r="4374" spans="1:18" s="287" customFormat="1" ht="16.149999999999999" customHeight="1" x14ac:dyDescent="0.25">
      <c r="A4374" s="9" t="s">
        <v>192</v>
      </c>
      <c r="B4374" s="7">
        <v>2020</v>
      </c>
      <c r="C4374" s="296" t="s">
        <v>68</v>
      </c>
      <c r="D4374" s="307">
        <v>1988</v>
      </c>
      <c r="E4374" s="307" t="s">
        <v>194</v>
      </c>
      <c r="F4374" s="65">
        <f t="shared" si="275"/>
        <v>32</v>
      </c>
      <c r="G4374" s="66" t="str">
        <f t="shared" si="276"/>
        <v>Pre1997</v>
      </c>
      <c r="H4374" s="67" t="str">
        <f t="shared" si="273"/>
        <v>2020-T6 Instate Small-32</v>
      </c>
      <c r="I4374" s="302">
        <v>1.2504575765572E-5</v>
      </c>
      <c r="J4374" s="305">
        <f>VLOOKUP(H4374,T6_ReductionFactor!$G$10:$H$2922,2,FALSE)</f>
        <v>1</v>
      </c>
      <c r="K4374" s="75">
        <f t="shared" si="274"/>
        <v>1.2504575765572E-5</v>
      </c>
      <c r="L4374" s="290"/>
      <c r="Q4374" s="288"/>
      <c r="R4374" s="291"/>
    </row>
    <row r="4375" spans="1:18" s="287" customFormat="1" ht="16.149999999999999" customHeight="1" x14ac:dyDescent="0.25">
      <c r="A4375" s="9" t="s">
        <v>192</v>
      </c>
      <c r="B4375" s="7">
        <v>2020</v>
      </c>
      <c r="C4375" s="296" t="s">
        <v>68</v>
      </c>
      <c r="D4375" s="307">
        <v>1987</v>
      </c>
      <c r="E4375" s="307" t="s">
        <v>194</v>
      </c>
      <c r="F4375" s="65">
        <f t="shared" si="275"/>
        <v>33</v>
      </c>
      <c r="G4375" s="66" t="str">
        <f t="shared" si="276"/>
        <v>Pre1997</v>
      </c>
      <c r="H4375" s="67" t="str">
        <f t="shared" si="273"/>
        <v>2020-T6 Instate Small-33</v>
      </c>
      <c r="I4375" s="302">
        <v>5.2007333402820902E-6</v>
      </c>
      <c r="J4375" s="305">
        <f>VLOOKUP(H4375,T6_ReductionFactor!$G$10:$H$2922,2,FALSE)</f>
        <v>1</v>
      </c>
      <c r="K4375" s="75">
        <f t="shared" si="274"/>
        <v>5.2007333402820902E-6</v>
      </c>
      <c r="L4375" s="290"/>
      <c r="Q4375" s="288"/>
      <c r="R4375" s="291"/>
    </row>
    <row r="4376" spans="1:18" s="287" customFormat="1" ht="16.149999999999999" customHeight="1" x14ac:dyDescent="0.25">
      <c r="A4376" s="9" t="s">
        <v>192</v>
      </c>
      <c r="B4376" s="7">
        <v>2020</v>
      </c>
      <c r="C4376" s="296" t="s">
        <v>68</v>
      </c>
      <c r="D4376" s="307">
        <v>1986</v>
      </c>
      <c r="E4376" s="307" t="s">
        <v>194</v>
      </c>
      <c r="F4376" s="65">
        <f t="shared" si="275"/>
        <v>34</v>
      </c>
      <c r="G4376" s="66" t="str">
        <f t="shared" si="276"/>
        <v>Pre1997</v>
      </c>
      <c r="H4376" s="67" t="str">
        <f t="shared" si="273"/>
        <v>2020-T6 Instate Small-34</v>
      </c>
      <c r="I4376" s="302">
        <v>4.8738618468223596E-6</v>
      </c>
      <c r="J4376" s="305">
        <f>VLOOKUP(H4376,T6_ReductionFactor!$G$10:$H$2922,2,FALSE)</f>
        <v>1</v>
      </c>
      <c r="K4376" s="75">
        <f t="shared" si="274"/>
        <v>4.8738618468223596E-6</v>
      </c>
      <c r="L4376" s="290"/>
      <c r="Q4376" s="288"/>
      <c r="R4376" s="291"/>
    </row>
    <row r="4377" spans="1:18" s="287" customFormat="1" ht="16.149999999999999" customHeight="1" x14ac:dyDescent="0.25">
      <c r="A4377" s="9" t="s">
        <v>192</v>
      </c>
      <c r="B4377" s="7">
        <v>2020</v>
      </c>
      <c r="C4377" s="296" t="s">
        <v>68</v>
      </c>
      <c r="D4377" s="307">
        <v>1985</v>
      </c>
      <c r="E4377" s="307" t="s">
        <v>194</v>
      </c>
      <c r="F4377" s="65">
        <f t="shared" si="275"/>
        <v>35</v>
      </c>
      <c r="G4377" s="66" t="str">
        <f t="shared" si="276"/>
        <v>Pre1997</v>
      </c>
      <c r="H4377" s="67" t="str">
        <f t="shared" si="273"/>
        <v>2020-T6 Instate Small-35</v>
      </c>
      <c r="I4377" s="302">
        <v>6.0880321051952401E-6</v>
      </c>
      <c r="J4377" s="305">
        <f>VLOOKUP(H4377,T6_ReductionFactor!$G$10:$H$2922,2,FALSE)</f>
        <v>1</v>
      </c>
      <c r="K4377" s="75">
        <f t="shared" si="274"/>
        <v>6.0880321051952401E-6</v>
      </c>
      <c r="L4377" s="290"/>
      <c r="Q4377" s="288"/>
      <c r="R4377" s="291"/>
    </row>
    <row r="4378" spans="1:18" s="287" customFormat="1" ht="16.149999999999999" customHeight="1" x14ac:dyDescent="0.25">
      <c r="A4378" s="9" t="s">
        <v>192</v>
      </c>
      <c r="B4378" s="7">
        <v>2020</v>
      </c>
      <c r="C4378" s="296" t="s">
        <v>68</v>
      </c>
      <c r="D4378" s="307">
        <v>1984</v>
      </c>
      <c r="E4378" s="307" t="s">
        <v>194</v>
      </c>
      <c r="F4378" s="65">
        <f t="shared" si="275"/>
        <v>36</v>
      </c>
      <c r="G4378" s="66" t="str">
        <f t="shared" si="276"/>
        <v>Pre1997</v>
      </c>
      <c r="H4378" s="67" t="str">
        <f t="shared" si="273"/>
        <v>2020-T6 Instate Small-36</v>
      </c>
      <c r="I4378" s="302">
        <v>5.1662903175535897E-6</v>
      </c>
      <c r="J4378" s="305">
        <f>VLOOKUP(H4378,T6_ReductionFactor!$G$10:$H$2922,2,FALSE)</f>
        <v>1</v>
      </c>
      <c r="K4378" s="75">
        <f t="shared" si="274"/>
        <v>5.1662903175535897E-6</v>
      </c>
      <c r="L4378" s="290"/>
      <c r="Q4378" s="288"/>
      <c r="R4378" s="291"/>
    </row>
    <row r="4379" spans="1:18" s="287" customFormat="1" ht="16.149999999999999" customHeight="1" x14ac:dyDescent="0.25">
      <c r="A4379" s="9" t="s">
        <v>192</v>
      </c>
      <c r="B4379" s="7">
        <v>2020</v>
      </c>
      <c r="C4379" s="296" t="s">
        <v>68</v>
      </c>
      <c r="D4379" s="307">
        <v>1983</v>
      </c>
      <c r="E4379" s="307" t="s">
        <v>194</v>
      </c>
      <c r="F4379" s="65">
        <f t="shared" si="275"/>
        <v>37</v>
      </c>
      <c r="G4379" s="66" t="str">
        <f t="shared" si="276"/>
        <v>Pre1997</v>
      </c>
      <c r="H4379" s="67" t="str">
        <f t="shared" si="273"/>
        <v>2020-T6 Instate Small-37</v>
      </c>
      <c r="I4379" s="302">
        <v>2.4736622525603602E-6</v>
      </c>
      <c r="J4379" s="305">
        <f>VLOOKUP(H4379,T6_ReductionFactor!$G$10:$H$2922,2,FALSE)</f>
        <v>1</v>
      </c>
      <c r="K4379" s="75">
        <f t="shared" si="274"/>
        <v>2.4736622525603602E-6</v>
      </c>
      <c r="L4379" s="290"/>
      <c r="Q4379" s="288"/>
      <c r="R4379" s="291"/>
    </row>
    <row r="4380" spans="1:18" s="287" customFormat="1" ht="16.149999999999999" customHeight="1" x14ac:dyDescent="0.25">
      <c r="A4380" s="9" t="s">
        <v>192</v>
      </c>
      <c r="B4380" s="7">
        <v>2020</v>
      </c>
      <c r="C4380" s="296" t="s">
        <v>68</v>
      </c>
      <c r="D4380" s="307">
        <v>1982</v>
      </c>
      <c r="E4380" s="307" t="s">
        <v>194</v>
      </c>
      <c r="F4380" s="65">
        <f t="shared" si="275"/>
        <v>38</v>
      </c>
      <c r="G4380" s="66" t="str">
        <f t="shared" si="276"/>
        <v>Pre1997</v>
      </c>
      <c r="H4380" s="67" t="str">
        <f t="shared" si="273"/>
        <v>2020-T6 Instate Small-38</v>
      </c>
      <c r="I4380" s="302">
        <v>2.5576122496617201E-6</v>
      </c>
      <c r="J4380" s="305">
        <f>VLOOKUP(H4380,T6_ReductionFactor!$G$10:$H$2922,2,FALSE)</f>
        <v>1</v>
      </c>
      <c r="K4380" s="75">
        <f t="shared" si="274"/>
        <v>2.5576122496617201E-6</v>
      </c>
      <c r="L4380" s="290"/>
      <c r="Q4380" s="288"/>
      <c r="R4380" s="291"/>
    </row>
    <row r="4381" spans="1:18" s="287" customFormat="1" ht="16.149999999999999" customHeight="1" x14ac:dyDescent="0.25">
      <c r="A4381" s="9" t="s">
        <v>192</v>
      </c>
      <c r="B4381" s="7">
        <v>2020</v>
      </c>
      <c r="C4381" s="296" t="s">
        <v>68</v>
      </c>
      <c r="D4381" s="307">
        <v>1981</v>
      </c>
      <c r="E4381" s="307" t="s">
        <v>194</v>
      </c>
      <c r="F4381" s="65">
        <f t="shared" si="275"/>
        <v>39</v>
      </c>
      <c r="G4381" s="66" t="str">
        <f t="shared" si="276"/>
        <v>Pre1997</v>
      </c>
      <c r="H4381" s="67" t="str">
        <f t="shared" si="273"/>
        <v>2020-T6 Instate Small-39</v>
      </c>
      <c r="I4381" s="302">
        <v>2.0981912476291301E-6</v>
      </c>
      <c r="J4381" s="305">
        <f>VLOOKUP(H4381,T6_ReductionFactor!$G$10:$H$2922,2,FALSE)</f>
        <v>1</v>
      </c>
      <c r="K4381" s="75">
        <f t="shared" si="274"/>
        <v>2.0981912476291301E-6</v>
      </c>
      <c r="L4381" s="290"/>
      <c r="Q4381" s="288"/>
      <c r="R4381" s="291"/>
    </row>
    <row r="4382" spans="1:18" s="287" customFormat="1" ht="16.149999999999999" customHeight="1" x14ac:dyDescent="0.25">
      <c r="A4382" s="9" t="s">
        <v>192</v>
      </c>
      <c r="B4382" s="7">
        <v>2020</v>
      </c>
      <c r="C4382" s="296" t="s">
        <v>68</v>
      </c>
      <c r="D4382" s="307">
        <v>1979</v>
      </c>
      <c r="E4382" s="307" t="s">
        <v>194</v>
      </c>
      <c r="F4382" s="65">
        <f t="shared" si="275"/>
        <v>41</v>
      </c>
      <c r="G4382" s="66" t="str">
        <f t="shared" si="276"/>
        <v>Pre1997</v>
      </c>
      <c r="H4382" s="67" t="str">
        <f t="shared" si="273"/>
        <v>2020-T6 Instate Small-41</v>
      </c>
      <c r="I4382" s="302">
        <v>1.17582122429861E-6</v>
      </c>
      <c r="J4382" s="305">
        <f>VLOOKUP(H4382,T6_ReductionFactor!$G$10:$H$2922,2,FALSE)</f>
        <v>1</v>
      </c>
      <c r="K4382" s="75">
        <f t="shared" si="274"/>
        <v>1.17582122429861E-6</v>
      </c>
      <c r="L4382" s="290"/>
      <c r="Q4382" s="288"/>
      <c r="R4382" s="291"/>
    </row>
    <row r="4383" spans="1:18" s="287" customFormat="1" ht="16.149999999999999" customHeight="1" x14ac:dyDescent="0.25">
      <c r="A4383" s="9" t="s">
        <v>192</v>
      </c>
      <c r="B4383" s="7">
        <v>2020</v>
      </c>
      <c r="C4383" s="296" t="s">
        <v>68</v>
      </c>
      <c r="D4383" s="307">
        <v>1978</v>
      </c>
      <c r="E4383" s="307" t="s">
        <v>194</v>
      </c>
      <c r="F4383" s="65">
        <f t="shared" si="275"/>
        <v>42</v>
      </c>
      <c r="G4383" s="66" t="str">
        <f t="shared" si="276"/>
        <v>Pre1997</v>
      </c>
      <c r="H4383" s="67" t="str">
        <f t="shared" si="273"/>
        <v>2020-T6 Instate Small-42</v>
      </c>
      <c r="I4383" s="302">
        <v>4.50372200439472E-7</v>
      </c>
      <c r="J4383" s="305">
        <f>VLOOKUP(H4383,T6_ReductionFactor!$G$10:$H$2922,2,FALSE)</f>
        <v>1</v>
      </c>
      <c r="K4383" s="75">
        <f t="shared" si="274"/>
        <v>4.50372200439472E-7</v>
      </c>
      <c r="L4383" s="290"/>
      <c r="Q4383" s="288"/>
      <c r="R4383" s="291"/>
    </row>
    <row r="4384" spans="1:18" s="287" customFormat="1" ht="16.149999999999999" customHeight="1" x14ac:dyDescent="0.25">
      <c r="A4384" s="9" t="s">
        <v>192</v>
      </c>
      <c r="B4384" s="7">
        <v>2020</v>
      </c>
      <c r="C4384" s="296" t="s">
        <v>68</v>
      </c>
      <c r="D4384" s="307">
        <v>1977</v>
      </c>
      <c r="E4384" s="307" t="s">
        <v>194</v>
      </c>
      <c r="F4384" s="65">
        <f t="shared" si="275"/>
        <v>43</v>
      </c>
      <c r="G4384" s="66" t="str">
        <f t="shared" si="276"/>
        <v>Pre1997</v>
      </c>
      <c r="H4384" s="67" t="str">
        <f t="shared" si="273"/>
        <v>2020-T6 Instate Small-43</v>
      </c>
      <c r="I4384" s="302">
        <v>4.46967944698429E-7</v>
      </c>
      <c r="J4384" s="305">
        <f>VLOOKUP(H4384,T6_ReductionFactor!$G$10:$H$2922,2,FALSE)</f>
        <v>1</v>
      </c>
      <c r="K4384" s="75">
        <f t="shared" si="274"/>
        <v>4.46967944698429E-7</v>
      </c>
      <c r="L4384" s="290"/>
      <c r="Q4384" s="288"/>
      <c r="R4384" s="291"/>
    </row>
    <row r="4385" spans="1:18" s="287" customFormat="1" ht="16.149999999999999" customHeight="1" x14ac:dyDescent="0.25">
      <c r="A4385" s="9" t="s">
        <v>192</v>
      </c>
      <c r="B4385" s="7">
        <v>2020</v>
      </c>
      <c r="C4385" s="296" t="s">
        <v>68</v>
      </c>
      <c r="D4385" s="307">
        <v>1976</v>
      </c>
      <c r="E4385" s="307" t="s">
        <v>194</v>
      </c>
      <c r="F4385" s="65">
        <f t="shared" si="275"/>
        <v>44</v>
      </c>
      <c r="G4385" s="66" t="str">
        <f t="shared" si="276"/>
        <v>Pre1997</v>
      </c>
      <c r="H4385" s="67" t="str">
        <f t="shared" si="273"/>
        <v>2020-T6 Instate Small-44</v>
      </c>
      <c r="I4385" s="302">
        <v>4.65414700439333E-7</v>
      </c>
      <c r="J4385" s="305">
        <f>VLOOKUP(H4385,T6_ReductionFactor!$G$10:$H$2922,2,FALSE)</f>
        <v>1</v>
      </c>
      <c r="K4385" s="75">
        <f t="shared" si="274"/>
        <v>4.65414700439333E-7</v>
      </c>
      <c r="L4385" s="290"/>
      <c r="Q4385" s="288"/>
      <c r="R4385" s="291"/>
    </row>
    <row r="4386" spans="1:18" s="287" customFormat="1" ht="16.149999999999999" customHeight="1" x14ac:dyDescent="0.25">
      <c r="A4386" s="9" t="s">
        <v>192</v>
      </c>
      <c r="B4386" s="7">
        <v>2020</v>
      </c>
      <c r="C4386" s="296" t="s">
        <v>69</v>
      </c>
      <c r="D4386" s="307">
        <v>2021</v>
      </c>
      <c r="E4386" s="307" t="s">
        <v>194</v>
      </c>
      <c r="F4386" s="65">
        <f t="shared" si="275"/>
        <v>-1</v>
      </c>
      <c r="G4386" s="66" t="str">
        <f t="shared" si="276"/>
        <v>2013+</v>
      </c>
      <c r="H4386" s="67" t="str">
        <f t="shared" si="273"/>
        <v>2020-T6 OOS Heavy--1</v>
      </c>
      <c r="I4386" s="302">
        <v>1.5858912875498199E-5</v>
      </c>
      <c r="J4386" s="305">
        <f>VLOOKUP(H4386,T6_ReductionFactor!$G$10:$H$2922,2,FALSE)</f>
        <v>1</v>
      </c>
      <c r="K4386" s="75">
        <f t="shared" si="274"/>
        <v>1.5858912875498199E-5</v>
      </c>
      <c r="L4386" s="290"/>
      <c r="Q4386" s="288"/>
      <c r="R4386" s="291"/>
    </row>
    <row r="4387" spans="1:18" s="287" customFormat="1" ht="16.149999999999999" customHeight="1" x14ac:dyDescent="0.25">
      <c r="A4387" s="9" t="s">
        <v>192</v>
      </c>
      <c r="B4387" s="7">
        <v>2020</v>
      </c>
      <c r="C4387" s="296" t="s">
        <v>69</v>
      </c>
      <c r="D4387" s="307">
        <v>2020</v>
      </c>
      <c r="E4387" s="307" t="s">
        <v>194</v>
      </c>
      <c r="F4387" s="65">
        <f t="shared" si="275"/>
        <v>0</v>
      </c>
      <c r="G4387" s="66" t="str">
        <f t="shared" si="276"/>
        <v>2013+</v>
      </c>
      <c r="H4387" s="67" t="str">
        <f t="shared" si="273"/>
        <v>2020-T6 OOS Heavy-0</v>
      </c>
      <c r="I4387" s="302">
        <v>1.10142616259002E-4</v>
      </c>
      <c r="J4387" s="305">
        <f>VLOOKUP(H4387,T6_ReductionFactor!$G$10:$H$2922,2,FALSE)</f>
        <v>0.95448130934860598</v>
      </c>
      <c r="K4387" s="75">
        <f t="shared" si="274"/>
        <v>1.0512906858197329E-4</v>
      </c>
      <c r="L4387" s="290"/>
      <c r="Q4387" s="288"/>
      <c r="R4387" s="291"/>
    </row>
    <row r="4388" spans="1:18" s="287" customFormat="1" ht="16.149999999999999" customHeight="1" x14ac:dyDescent="0.25">
      <c r="A4388" s="9" t="s">
        <v>192</v>
      </c>
      <c r="B4388" s="7">
        <v>2020</v>
      </c>
      <c r="C4388" s="296" t="s">
        <v>69</v>
      </c>
      <c r="D4388" s="307">
        <v>2019</v>
      </c>
      <c r="E4388" s="307" t="s">
        <v>194</v>
      </c>
      <c r="F4388" s="65">
        <f t="shared" si="275"/>
        <v>1</v>
      </c>
      <c r="G4388" s="66" t="str">
        <f t="shared" si="276"/>
        <v>2013+</v>
      </c>
      <c r="H4388" s="67" t="str">
        <f t="shared" si="273"/>
        <v>2020-T6 OOS Heavy-1</v>
      </c>
      <c r="I4388" s="302">
        <v>2.01854336635216E-4</v>
      </c>
      <c r="J4388" s="305">
        <f>VLOOKUP(H4388,T6_ReductionFactor!$G$10:$H$2922,2,FALSE)</f>
        <v>0.92177285491538652</v>
      </c>
      <c r="K4388" s="75">
        <f t="shared" si="274"/>
        <v>1.8606384815729454E-4</v>
      </c>
      <c r="L4388" s="290"/>
      <c r="Q4388" s="288"/>
      <c r="R4388" s="291"/>
    </row>
    <row r="4389" spans="1:18" s="287" customFormat="1" ht="16.149999999999999" customHeight="1" x14ac:dyDescent="0.25">
      <c r="A4389" s="9" t="s">
        <v>192</v>
      </c>
      <c r="B4389" s="7">
        <v>2020</v>
      </c>
      <c r="C4389" s="296" t="s">
        <v>69</v>
      </c>
      <c r="D4389" s="307">
        <v>2018</v>
      </c>
      <c r="E4389" s="307" t="s">
        <v>194</v>
      </c>
      <c r="F4389" s="65">
        <f t="shared" si="275"/>
        <v>2</v>
      </c>
      <c r="G4389" s="66" t="str">
        <f t="shared" si="276"/>
        <v>2013+</v>
      </c>
      <c r="H4389" s="67" t="str">
        <f t="shared" si="273"/>
        <v>2020-T6 OOS Heavy-2</v>
      </c>
      <c r="I4389" s="302">
        <v>2.3214156384592701E-4</v>
      </c>
      <c r="J4389" s="305">
        <f>VLOOKUP(H4389,T6_ReductionFactor!$G$10:$H$2922,2,FALSE)</f>
        <v>0.89704057843039431</v>
      </c>
      <c r="K4389" s="75">
        <f t="shared" si="274"/>
        <v>2.0824040271008668E-4</v>
      </c>
      <c r="L4389" s="290"/>
      <c r="Q4389" s="288"/>
      <c r="R4389" s="291"/>
    </row>
    <row r="4390" spans="1:18" s="287" customFormat="1" ht="16.149999999999999" customHeight="1" x14ac:dyDescent="0.25">
      <c r="A4390" s="9" t="s">
        <v>192</v>
      </c>
      <c r="B4390" s="7">
        <v>2020</v>
      </c>
      <c r="C4390" s="296" t="s">
        <v>69</v>
      </c>
      <c r="D4390" s="307">
        <v>2017</v>
      </c>
      <c r="E4390" s="307" t="s">
        <v>194</v>
      </c>
      <c r="F4390" s="65">
        <f t="shared" si="275"/>
        <v>3</v>
      </c>
      <c r="G4390" s="66" t="str">
        <f t="shared" si="276"/>
        <v>2013+</v>
      </c>
      <c r="H4390" s="67" t="str">
        <f t="shared" si="273"/>
        <v>2020-T6 OOS Heavy-3</v>
      </c>
      <c r="I4390" s="302">
        <v>2.5043656624200103E-4</v>
      </c>
      <c r="J4390" s="305">
        <f>VLOOKUP(H4390,T6_ReductionFactor!$G$10:$H$2922,2,FALSE)</f>
        <v>0.87807502365560131</v>
      </c>
      <c r="K4390" s="75">
        <f t="shared" si="274"/>
        <v>2.199020938271726E-4</v>
      </c>
      <c r="L4390" s="290"/>
      <c r="Q4390" s="288"/>
      <c r="R4390" s="291"/>
    </row>
    <row r="4391" spans="1:18" s="287" customFormat="1" ht="16.149999999999999" customHeight="1" x14ac:dyDescent="0.25">
      <c r="A4391" s="9" t="s">
        <v>192</v>
      </c>
      <c r="B4391" s="7">
        <v>2020</v>
      </c>
      <c r="C4391" s="296" t="s">
        <v>69</v>
      </c>
      <c r="D4391" s="307">
        <v>2016</v>
      </c>
      <c r="E4391" s="307" t="s">
        <v>194</v>
      </c>
      <c r="F4391" s="65">
        <f t="shared" si="275"/>
        <v>4</v>
      </c>
      <c r="G4391" s="66" t="str">
        <f t="shared" si="276"/>
        <v>2013+</v>
      </c>
      <c r="H4391" s="67" t="str">
        <f t="shared" si="273"/>
        <v>2020-T6 OOS Heavy-4</v>
      </c>
      <c r="I4391" s="302">
        <v>3.3293496322119899E-4</v>
      </c>
      <c r="J4391" s="305">
        <f>VLOOKUP(H4391,T6_ReductionFactor!$G$10:$H$2922,2,FALSE)</f>
        <v>0.86329576233219596</v>
      </c>
      <c r="K4391" s="75">
        <f t="shared" si="274"/>
        <v>2.8742134288108659E-4</v>
      </c>
      <c r="L4391" s="290"/>
      <c r="Q4391" s="288"/>
      <c r="R4391" s="291"/>
    </row>
    <row r="4392" spans="1:18" s="287" customFormat="1" ht="16.149999999999999" customHeight="1" x14ac:dyDescent="0.25">
      <c r="A4392" s="9" t="s">
        <v>192</v>
      </c>
      <c r="B4392" s="7">
        <v>2020</v>
      </c>
      <c r="C4392" s="296" t="s">
        <v>69</v>
      </c>
      <c r="D4392" s="307">
        <v>2015</v>
      </c>
      <c r="E4392" s="307" t="s">
        <v>194</v>
      </c>
      <c r="F4392" s="65">
        <f t="shared" si="275"/>
        <v>5</v>
      </c>
      <c r="G4392" s="66" t="str">
        <f t="shared" si="276"/>
        <v>2013+</v>
      </c>
      <c r="H4392" s="67" t="str">
        <f t="shared" si="273"/>
        <v>2020-T6 OOS Heavy-5</v>
      </c>
      <c r="I4392" s="302">
        <v>3.0218663704439599E-4</v>
      </c>
      <c r="J4392" s="305">
        <f>VLOOKUP(H4392,T6_ReductionFactor!$G$10:$H$2922,2,FALSE)</f>
        <v>0.85158857290042944</v>
      </c>
      <c r="K4392" s="75">
        <f t="shared" si="274"/>
        <v>2.5733868699021723E-4</v>
      </c>
      <c r="L4392" s="290"/>
      <c r="Q4392" s="288"/>
      <c r="R4392" s="291"/>
    </row>
    <row r="4393" spans="1:18" s="287" customFormat="1" ht="16.149999999999999" customHeight="1" x14ac:dyDescent="0.25">
      <c r="A4393" s="9" t="s">
        <v>192</v>
      </c>
      <c r="B4393" s="7">
        <v>2020</v>
      </c>
      <c r="C4393" s="296" t="s">
        <v>69</v>
      </c>
      <c r="D4393" s="307">
        <v>2014</v>
      </c>
      <c r="E4393" s="307" t="s">
        <v>194</v>
      </c>
      <c r="F4393" s="65">
        <f t="shared" si="275"/>
        <v>6</v>
      </c>
      <c r="G4393" s="66" t="str">
        <f t="shared" si="276"/>
        <v>2013+</v>
      </c>
      <c r="H4393" s="67" t="str">
        <f t="shared" si="273"/>
        <v>2020-T6 OOS Heavy-6</v>
      </c>
      <c r="I4393" s="302">
        <v>1.5363224078532401E-4</v>
      </c>
      <c r="J4393" s="305">
        <f>VLOOKUP(H4393,T6_ReductionFactor!$G$10:$H$2922,2,FALSE)</f>
        <v>0.84216391932609647</v>
      </c>
      <c r="K4393" s="75">
        <f t="shared" si="274"/>
        <v>1.2938353003461904E-4</v>
      </c>
      <c r="L4393" s="290"/>
      <c r="Q4393" s="288"/>
      <c r="R4393" s="291"/>
    </row>
    <row r="4394" spans="1:18" s="287" customFormat="1" ht="16.149999999999999" customHeight="1" x14ac:dyDescent="0.25">
      <c r="A4394" s="9" t="s">
        <v>192</v>
      </c>
      <c r="B4394" s="7">
        <v>2020</v>
      </c>
      <c r="C4394" s="296" t="s">
        <v>69</v>
      </c>
      <c r="D4394" s="307">
        <v>2013</v>
      </c>
      <c r="E4394" s="307" t="s">
        <v>194</v>
      </c>
      <c r="F4394" s="65">
        <f t="shared" si="275"/>
        <v>7</v>
      </c>
      <c r="G4394" s="66" t="str">
        <f t="shared" si="276"/>
        <v>2010-12</v>
      </c>
      <c r="H4394" s="67" t="str">
        <f t="shared" si="273"/>
        <v>2020-T6 OOS Heavy-7</v>
      </c>
      <c r="I4394" s="302">
        <v>3.2779990097440103E-4</v>
      </c>
      <c r="J4394" s="305">
        <f>VLOOKUP(H4394,T6_ReductionFactor!$G$10:$H$2922,2,FALSE)</f>
        <v>0.81036575283793422</v>
      </c>
      <c r="K4394" s="75">
        <f t="shared" si="274"/>
        <v>2.6563781353332078E-4</v>
      </c>
      <c r="L4394" s="290"/>
      <c r="Q4394" s="288"/>
      <c r="R4394" s="291"/>
    </row>
    <row r="4395" spans="1:18" s="287" customFormat="1" ht="16.149999999999999" customHeight="1" x14ac:dyDescent="0.25">
      <c r="A4395" s="9" t="s">
        <v>192</v>
      </c>
      <c r="B4395" s="7">
        <v>2020</v>
      </c>
      <c r="C4395" s="296" t="s">
        <v>69</v>
      </c>
      <c r="D4395" s="307">
        <v>2012</v>
      </c>
      <c r="E4395" s="307" t="s">
        <v>194</v>
      </c>
      <c r="F4395" s="65">
        <f t="shared" si="275"/>
        <v>8</v>
      </c>
      <c r="G4395" s="66" t="str">
        <f t="shared" si="276"/>
        <v>2010-12</v>
      </c>
      <c r="H4395" s="67" t="str">
        <f t="shared" si="273"/>
        <v>2020-T6 OOS Heavy-8</v>
      </c>
      <c r="I4395" s="302">
        <v>1.6253959407000899E-4</v>
      </c>
      <c r="J4395" s="305">
        <f>VLOOKUP(H4395,T6_ReductionFactor!$G$10:$H$2922,2,FALSE)</f>
        <v>0.80488148243783475</v>
      </c>
      <c r="K4395" s="75">
        <f t="shared" si="274"/>
        <v>1.3082510942991272E-4</v>
      </c>
      <c r="L4395" s="290"/>
      <c r="Q4395" s="288"/>
      <c r="R4395" s="291"/>
    </row>
    <row r="4396" spans="1:18" s="287" customFormat="1" ht="16.149999999999999" customHeight="1" x14ac:dyDescent="0.25">
      <c r="A4396" s="9" t="s">
        <v>192</v>
      </c>
      <c r="B4396" s="7">
        <v>2020</v>
      </c>
      <c r="C4396" s="296" t="s">
        <v>69</v>
      </c>
      <c r="D4396" s="307">
        <v>2011</v>
      </c>
      <c r="E4396" s="307" t="s">
        <v>194</v>
      </c>
      <c r="F4396" s="65">
        <f t="shared" si="275"/>
        <v>9</v>
      </c>
      <c r="G4396" s="66" t="str">
        <f t="shared" si="276"/>
        <v>2010-12</v>
      </c>
      <c r="H4396" s="67" t="str">
        <f t="shared" si="273"/>
        <v>2020-T6 OOS Heavy-9</v>
      </c>
      <c r="I4396" s="302">
        <v>9.8406520064865297E-5</v>
      </c>
      <c r="J4396" s="305">
        <f>VLOOKUP(H4396,T6_ReductionFactor!$G$10:$H$2922,2,FALSE)</f>
        <v>0.800343359662125</v>
      </c>
      <c r="K4396" s="75">
        <f t="shared" si="274"/>
        <v>7.8759004881372605E-5</v>
      </c>
      <c r="L4396" s="290"/>
      <c r="Q4396" s="288"/>
      <c r="R4396" s="291"/>
    </row>
    <row r="4397" spans="1:18" s="287" customFormat="1" ht="16.149999999999999" customHeight="1" x14ac:dyDescent="0.25">
      <c r="A4397" s="9" t="s">
        <v>192</v>
      </c>
      <c r="B4397" s="7">
        <v>2020</v>
      </c>
      <c r="C4397" s="296" t="s">
        <v>69</v>
      </c>
      <c r="D4397" s="307">
        <v>2010</v>
      </c>
      <c r="E4397" s="307" t="s">
        <v>194</v>
      </c>
      <c r="F4397" s="65">
        <f t="shared" si="275"/>
        <v>10</v>
      </c>
      <c r="G4397" s="66" t="str">
        <f t="shared" si="276"/>
        <v>2007-09</v>
      </c>
      <c r="H4397" s="67" t="str">
        <f t="shared" si="273"/>
        <v>2020-T6 OOS Heavy-10</v>
      </c>
      <c r="I4397" s="302">
        <v>5.9805399968707603E-5</v>
      </c>
      <c r="J4397" s="305">
        <f>VLOOKUP(H4397,T6_ReductionFactor!$G$10:$H$2922,2,FALSE)</f>
        <v>0.81009681318371662</v>
      </c>
      <c r="K4397" s="75">
        <f t="shared" si="274"/>
        <v>4.8448163925827578E-5</v>
      </c>
      <c r="L4397" s="290"/>
      <c r="Q4397" s="288"/>
      <c r="R4397" s="291"/>
    </row>
    <row r="4398" spans="1:18" s="287" customFormat="1" ht="16.149999999999999" customHeight="1" x14ac:dyDescent="0.25">
      <c r="A4398" s="9" t="s">
        <v>192</v>
      </c>
      <c r="B4398" s="7">
        <v>2020</v>
      </c>
      <c r="C4398" s="296" t="s">
        <v>69</v>
      </c>
      <c r="D4398" s="307">
        <v>2009</v>
      </c>
      <c r="E4398" s="307" t="s">
        <v>194</v>
      </c>
      <c r="F4398" s="65">
        <f t="shared" si="275"/>
        <v>11</v>
      </c>
      <c r="G4398" s="66" t="str">
        <f t="shared" si="276"/>
        <v>2007-09</v>
      </c>
      <c r="H4398" s="67" t="str">
        <f t="shared" si="273"/>
        <v>2020-T6 OOS Heavy-11</v>
      </c>
      <c r="I4398" s="302">
        <v>1.09883912822022E-4</v>
      </c>
      <c r="J4398" s="305">
        <f>VLOOKUP(H4398,T6_ReductionFactor!$G$10:$H$2922,2,FALSE)</f>
        <v>0.80500124212614244</v>
      </c>
      <c r="K4398" s="75">
        <f t="shared" si="274"/>
        <v>8.8456686311408456E-5</v>
      </c>
      <c r="L4398" s="290"/>
      <c r="Q4398" s="288"/>
      <c r="R4398" s="291"/>
    </row>
    <row r="4399" spans="1:18" s="287" customFormat="1" ht="16.149999999999999" customHeight="1" x14ac:dyDescent="0.25">
      <c r="A4399" s="9" t="s">
        <v>192</v>
      </c>
      <c r="B4399" s="7">
        <v>2020</v>
      </c>
      <c r="C4399" s="296" t="s">
        <v>69</v>
      </c>
      <c r="D4399" s="307">
        <v>2008</v>
      </c>
      <c r="E4399" s="307" t="s">
        <v>194</v>
      </c>
      <c r="F4399" s="65">
        <f t="shared" si="275"/>
        <v>12</v>
      </c>
      <c r="G4399" s="66" t="str">
        <f t="shared" si="276"/>
        <v>2007-09</v>
      </c>
      <c r="H4399" s="67" t="str">
        <f t="shared" si="273"/>
        <v>2020-T6 OOS Heavy-12</v>
      </c>
      <c r="I4399" s="302">
        <v>6.8545047124841195E-5</v>
      </c>
      <c r="J4399" s="305">
        <f>VLOOKUP(H4399,T6_ReductionFactor!$G$10:$H$2922,2,FALSE)</f>
        <v>0.80055663064893645</v>
      </c>
      <c r="K4399" s="75">
        <f t="shared" si="274"/>
        <v>5.4874191973935436E-5</v>
      </c>
      <c r="L4399" s="290"/>
      <c r="Q4399" s="288"/>
      <c r="R4399" s="291"/>
    </row>
    <row r="4400" spans="1:18" s="287" customFormat="1" ht="16.149999999999999" customHeight="1" x14ac:dyDescent="0.25">
      <c r="A4400" s="9" t="s">
        <v>192</v>
      </c>
      <c r="B4400" s="7">
        <v>2020</v>
      </c>
      <c r="C4400" s="296" t="s">
        <v>69</v>
      </c>
      <c r="D4400" s="307">
        <v>2007</v>
      </c>
      <c r="E4400" s="307" t="s">
        <v>194</v>
      </c>
      <c r="F4400" s="65">
        <f t="shared" si="275"/>
        <v>13</v>
      </c>
      <c r="G4400" s="66" t="str">
        <f t="shared" si="276"/>
        <v>1997-06</v>
      </c>
      <c r="H4400" s="67" t="str">
        <f t="shared" si="273"/>
        <v>2020-T6 OOS Heavy-13</v>
      </c>
      <c r="I4400" s="302">
        <v>1.4862331556374101E-3</v>
      </c>
      <c r="J4400" s="305">
        <f>VLOOKUP(H4400,T6_ReductionFactor!$G$10:$H$2922,2,FALSE)</f>
        <v>0.87733453345686607</v>
      </c>
      <c r="K4400" s="75">
        <f t="shared" si="274"/>
        <v>1.3039236722092731E-3</v>
      </c>
      <c r="L4400" s="290"/>
      <c r="Q4400" s="288"/>
      <c r="R4400" s="291"/>
    </row>
    <row r="4401" spans="1:18" s="287" customFormat="1" ht="16.149999999999999" customHeight="1" x14ac:dyDescent="0.25">
      <c r="A4401" s="9" t="s">
        <v>192</v>
      </c>
      <c r="B4401" s="7">
        <v>2020</v>
      </c>
      <c r="C4401" s="296" t="s">
        <v>69</v>
      </c>
      <c r="D4401" s="307">
        <v>2006</v>
      </c>
      <c r="E4401" s="307" t="s">
        <v>194</v>
      </c>
      <c r="F4401" s="65">
        <f t="shared" si="275"/>
        <v>14</v>
      </c>
      <c r="G4401" s="66" t="str">
        <f t="shared" si="276"/>
        <v>1997-06</v>
      </c>
      <c r="H4401" s="67" t="str">
        <f t="shared" si="273"/>
        <v>2020-T6 OOS Heavy-14</v>
      </c>
      <c r="I4401" s="302">
        <v>1.73980115577754E-3</v>
      </c>
      <c r="J4401" s="305">
        <f>VLOOKUP(H4401,T6_ReductionFactor!$G$10:$H$2922,2,FALSE)</f>
        <v>0.87491171211529706</v>
      </c>
      <c r="K4401" s="75">
        <f t="shared" si="274"/>
        <v>1.5221724079415E-3</v>
      </c>
      <c r="L4401" s="290"/>
      <c r="Q4401" s="288"/>
      <c r="R4401" s="291"/>
    </row>
    <row r="4402" spans="1:18" s="287" customFormat="1" ht="16.149999999999999" customHeight="1" x14ac:dyDescent="0.25">
      <c r="A4402" s="9" t="s">
        <v>192</v>
      </c>
      <c r="B4402" s="7">
        <v>2020</v>
      </c>
      <c r="C4402" s="296" t="s">
        <v>69</v>
      </c>
      <c r="D4402" s="307">
        <v>2005</v>
      </c>
      <c r="E4402" s="307" t="s">
        <v>194</v>
      </c>
      <c r="F4402" s="65">
        <f t="shared" si="275"/>
        <v>15</v>
      </c>
      <c r="G4402" s="66" t="str">
        <f t="shared" si="276"/>
        <v>1997-06</v>
      </c>
      <c r="H4402" s="67" t="str">
        <f t="shared" ref="H4402:H4465" si="277">CONCATENATE(B4402,"-",C4402,"-",F4402)</f>
        <v>2020-T6 OOS Heavy-15</v>
      </c>
      <c r="I4402" s="302">
        <v>1.0759467120838901E-3</v>
      </c>
      <c r="J4402" s="305">
        <f>VLOOKUP(H4402,T6_ReductionFactor!$G$10:$H$2922,2,FALSE)</f>
        <v>0.87289713394474377</v>
      </c>
      <c r="K4402" s="75">
        <f t="shared" si="274"/>
        <v>9.3919080125529802E-4</v>
      </c>
      <c r="L4402" s="290"/>
      <c r="Q4402" s="288"/>
      <c r="R4402" s="291"/>
    </row>
    <row r="4403" spans="1:18" s="287" customFormat="1" ht="16.149999999999999" customHeight="1" x14ac:dyDescent="0.25">
      <c r="A4403" s="9" t="s">
        <v>192</v>
      </c>
      <c r="B4403" s="7">
        <v>2020</v>
      </c>
      <c r="C4403" s="296" t="s">
        <v>69</v>
      </c>
      <c r="D4403" s="307">
        <v>2004</v>
      </c>
      <c r="E4403" s="307" t="s">
        <v>194</v>
      </c>
      <c r="F4403" s="65">
        <f t="shared" si="275"/>
        <v>16</v>
      </c>
      <c r="G4403" s="66" t="str">
        <f t="shared" si="276"/>
        <v>1997-06</v>
      </c>
      <c r="H4403" s="67" t="str">
        <f t="shared" si="277"/>
        <v>2020-T6 OOS Heavy-16</v>
      </c>
      <c r="I4403" s="302">
        <v>3.2042729276377901E-4</v>
      </c>
      <c r="J4403" s="305">
        <f>VLOOKUP(H4403,T6_ReductionFactor!$G$10:$H$2922,2,FALSE)</f>
        <v>0.87096657701626823</v>
      </c>
      <c r="K4403" s="75">
        <f t="shared" si="274"/>
        <v>2.7908146236105827E-4</v>
      </c>
      <c r="L4403" s="290"/>
      <c r="Q4403" s="288"/>
      <c r="R4403" s="291"/>
    </row>
    <row r="4404" spans="1:18" s="287" customFormat="1" ht="16.149999999999999" customHeight="1" x14ac:dyDescent="0.25">
      <c r="A4404" s="9" t="s">
        <v>192</v>
      </c>
      <c r="B4404" s="7">
        <v>2020</v>
      </c>
      <c r="C4404" s="296" t="s">
        <v>69</v>
      </c>
      <c r="D4404" s="307">
        <v>2003</v>
      </c>
      <c r="E4404" s="307" t="s">
        <v>194</v>
      </c>
      <c r="F4404" s="65">
        <f t="shared" si="275"/>
        <v>17</v>
      </c>
      <c r="G4404" s="66" t="str">
        <f t="shared" si="276"/>
        <v>1997-06</v>
      </c>
      <c r="H4404" s="67" t="str">
        <f t="shared" si="277"/>
        <v>2020-T6 OOS Heavy-17</v>
      </c>
      <c r="I4404" s="302">
        <v>2.2344489520869501E-4</v>
      </c>
      <c r="J4404" s="305">
        <f>VLOOKUP(H4404,T6_ReductionFactor!$G$10:$H$2922,2,FALSE)</f>
        <v>0.92209134436729667</v>
      </c>
      <c r="K4404" s="75">
        <f t="shared" si="274"/>
        <v>2.0603660381499531E-4</v>
      </c>
      <c r="L4404" s="290"/>
      <c r="Q4404" s="288"/>
      <c r="R4404" s="291"/>
    </row>
    <row r="4405" spans="1:18" s="287" customFormat="1" ht="16.149999999999999" customHeight="1" x14ac:dyDescent="0.25">
      <c r="A4405" s="9" t="s">
        <v>192</v>
      </c>
      <c r="B4405" s="7">
        <v>2020</v>
      </c>
      <c r="C4405" s="296" t="s">
        <v>69</v>
      </c>
      <c r="D4405" s="307">
        <v>2002</v>
      </c>
      <c r="E4405" s="307" t="s">
        <v>194</v>
      </c>
      <c r="F4405" s="65">
        <f t="shared" si="275"/>
        <v>18</v>
      </c>
      <c r="G4405" s="66" t="str">
        <f t="shared" si="276"/>
        <v>1997-06</v>
      </c>
      <c r="H4405" s="67" t="str">
        <f t="shared" si="277"/>
        <v>2020-T6 OOS Heavy-18</v>
      </c>
      <c r="I4405" s="302">
        <v>2.0888441835795399E-4</v>
      </c>
      <c r="J4405" s="305">
        <f>VLOOKUP(H4405,T6_ReductionFactor!$G$10:$H$2922,2,FALSE)</f>
        <v>0.92111172181919543</v>
      </c>
      <c r="K4405" s="75">
        <f t="shared" si="274"/>
        <v>1.9240588625489617E-4</v>
      </c>
      <c r="L4405" s="290"/>
      <c r="Q4405" s="288"/>
      <c r="R4405" s="291"/>
    </row>
    <row r="4406" spans="1:18" s="287" customFormat="1" ht="16.149999999999999" customHeight="1" x14ac:dyDescent="0.25">
      <c r="A4406" s="9" t="s">
        <v>192</v>
      </c>
      <c r="B4406" s="7">
        <v>2020</v>
      </c>
      <c r="C4406" s="296" t="s">
        <v>69</v>
      </c>
      <c r="D4406" s="307">
        <v>2001</v>
      </c>
      <c r="E4406" s="307" t="s">
        <v>194</v>
      </c>
      <c r="F4406" s="65">
        <f t="shared" si="275"/>
        <v>19</v>
      </c>
      <c r="G4406" s="66" t="str">
        <f t="shared" si="276"/>
        <v>1997-06</v>
      </c>
      <c r="H4406" s="67" t="str">
        <f t="shared" si="277"/>
        <v>2020-T6 OOS Heavy-19</v>
      </c>
      <c r="I4406" s="302">
        <v>2.4099669360170899E-4</v>
      </c>
      <c r="J4406" s="305">
        <f>VLOOKUP(H4406,T6_ReductionFactor!$G$10:$H$2922,2,FALSE)</f>
        <v>0.92017375182198291</v>
      </c>
      <c r="K4406" s="75">
        <f t="shared" si="274"/>
        <v>2.2175883172817742E-4</v>
      </c>
      <c r="L4406" s="290"/>
      <c r="Q4406" s="288"/>
      <c r="R4406" s="291"/>
    </row>
    <row r="4407" spans="1:18" s="287" customFormat="1" ht="16.149999999999999" customHeight="1" x14ac:dyDescent="0.25">
      <c r="A4407" s="9" t="s">
        <v>192</v>
      </c>
      <c r="B4407" s="7">
        <v>2020</v>
      </c>
      <c r="C4407" s="296" t="s">
        <v>69</v>
      </c>
      <c r="D4407" s="307">
        <v>2000</v>
      </c>
      <c r="E4407" s="307" t="s">
        <v>194</v>
      </c>
      <c r="F4407" s="65">
        <f t="shared" si="275"/>
        <v>20</v>
      </c>
      <c r="G4407" s="66" t="str">
        <f t="shared" si="276"/>
        <v>1997-06</v>
      </c>
      <c r="H4407" s="67" t="str">
        <f t="shared" si="277"/>
        <v>2020-T6 OOS Heavy-20</v>
      </c>
      <c r="I4407" s="302">
        <v>2.4652803460193301E-4</v>
      </c>
      <c r="J4407" s="305">
        <f>VLOOKUP(H4407,T6_ReductionFactor!$G$10:$H$2922,2,FALSE)</f>
        <v>0.91927615982982835</v>
      </c>
      <c r="K4407" s="75">
        <f t="shared" si="274"/>
        <v>2.2662734493926001E-4</v>
      </c>
      <c r="L4407" s="290"/>
      <c r="Q4407" s="288"/>
      <c r="R4407" s="291"/>
    </row>
    <row r="4408" spans="1:18" s="287" customFormat="1" ht="16.149999999999999" customHeight="1" x14ac:dyDescent="0.25">
      <c r="A4408" s="9" t="s">
        <v>192</v>
      </c>
      <c r="B4408" s="7">
        <v>2020</v>
      </c>
      <c r="C4408" s="296" t="s">
        <v>70</v>
      </c>
      <c r="D4408" s="307">
        <v>2021</v>
      </c>
      <c r="E4408" s="307" t="s">
        <v>194</v>
      </c>
      <c r="F4408" s="65">
        <f t="shared" si="275"/>
        <v>-1</v>
      </c>
      <c r="G4408" s="66" t="str">
        <f t="shared" si="276"/>
        <v>2013+</v>
      </c>
      <c r="H4408" s="67" t="str">
        <f t="shared" si="277"/>
        <v>2020-T6 OOS Small--1</v>
      </c>
      <c r="I4408" s="302">
        <v>1.78928320732542E-6</v>
      </c>
      <c r="J4408" s="305">
        <f>VLOOKUP(H4408,T6_ReductionFactor!$G$10:$H$2922,2,FALSE)</f>
        <v>1</v>
      </c>
      <c r="K4408" s="75">
        <f t="shared" si="274"/>
        <v>1.78928320732542E-6</v>
      </c>
      <c r="L4408" s="290"/>
      <c r="Q4408" s="288"/>
      <c r="R4408" s="291"/>
    </row>
    <row r="4409" spans="1:18" s="287" customFormat="1" ht="16.149999999999999" customHeight="1" x14ac:dyDescent="0.25">
      <c r="A4409" s="9" t="s">
        <v>192</v>
      </c>
      <c r="B4409" s="7">
        <v>2020</v>
      </c>
      <c r="C4409" s="296" t="s">
        <v>70</v>
      </c>
      <c r="D4409" s="307">
        <v>2020</v>
      </c>
      <c r="E4409" s="307" t="s">
        <v>194</v>
      </c>
      <c r="F4409" s="65">
        <f t="shared" si="275"/>
        <v>0</v>
      </c>
      <c r="G4409" s="66" t="str">
        <f t="shared" si="276"/>
        <v>2013+</v>
      </c>
      <c r="H4409" s="67" t="str">
        <f t="shared" si="277"/>
        <v>2020-T6 OOS Small-0</v>
      </c>
      <c r="I4409" s="302">
        <v>1.4022887674323501E-5</v>
      </c>
      <c r="J4409" s="305">
        <f>VLOOKUP(H4409,T6_ReductionFactor!$G$10:$H$2922,2,FALSE)</f>
        <v>0.95448130934860598</v>
      </c>
      <c r="K4409" s="75">
        <f t="shared" si="274"/>
        <v>1.3384584188236723E-5</v>
      </c>
      <c r="L4409" s="290"/>
      <c r="Q4409" s="288"/>
      <c r="R4409" s="291"/>
    </row>
    <row r="4410" spans="1:18" s="287" customFormat="1" ht="16.149999999999999" customHeight="1" x14ac:dyDescent="0.25">
      <c r="A4410" s="9" t="s">
        <v>192</v>
      </c>
      <c r="B4410" s="7">
        <v>2020</v>
      </c>
      <c r="C4410" s="296" t="s">
        <v>70</v>
      </c>
      <c r="D4410" s="307">
        <v>2019</v>
      </c>
      <c r="E4410" s="307" t="s">
        <v>194</v>
      </c>
      <c r="F4410" s="65">
        <f t="shared" si="275"/>
        <v>1</v>
      </c>
      <c r="G4410" s="66" t="str">
        <f t="shared" si="276"/>
        <v>2013+</v>
      </c>
      <c r="H4410" s="67" t="str">
        <f t="shared" si="277"/>
        <v>2020-T6 OOS Small-1</v>
      </c>
      <c r="I4410" s="302">
        <v>2.6972485577672799E-5</v>
      </c>
      <c r="J4410" s="305">
        <f>VLOOKUP(H4410,T6_ReductionFactor!$G$10:$H$2922,2,FALSE)</f>
        <v>0.92177285491538652</v>
      </c>
      <c r="K4410" s="75">
        <f t="shared" si="274"/>
        <v>2.4862505035095545E-5</v>
      </c>
      <c r="L4410" s="290"/>
      <c r="Q4410" s="288"/>
      <c r="R4410" s="291"/>
    </row>
    <row r="4411" spans="1:18" s="287" customFormat="1" ht="16.149999999999999" customHeight="1" x14ac:dyDescent="0.25">
      <c r="A4411" s="9" t="s">
        <v>192</v>
      </c>
      <c r="B4411" s="7">
        <v>2020</v>
      </c>
      <c r="C4411" s="296" t="s">
        <v>70</v>
      </c>
      <c r="D4411" s="307">
        <v>2018</v>
      </c>
      <c r="E4411" s="307" t="s">
        <v>194</v>
      </c>
      <c r="F4411" s="65">
        <f t="shared" si="275"/>
        <v>2</v>
      </c>
      <c r="G4411" s="66" t="str">
        <f t="shared" si="276"/>
        <v>2013+</v>
      </c>
      <c r="H4411" s="67" t="str">
        <f t="shared" si="277"/>
        <v>2020-T6 OOS Small-2</v>
      </c>
      <c r="I4411" s="302">
        <v>3.1752725278350097E-5</v>
      </c>
      <c r="J4411" s="305">
        <f>VLOOKUP(H4411,T6_ReductionFactor!$G$10:$H$2922,2,FALSE)</f>
        <v>0.89704057843039431</v>
      </c>
      <c r="K4411" s="75">
        <f t="shared" si="274"/>
        <v>2.8483483050432575E-5</v>
      </c>
      <c r="L4411" s="290"/>
      <c r="Q4411" s="288"/>
      <c r="R4411" s="291"/>
    </row>
    <row r="4412" spans="1:18" s="287" customFormat="1" ht="16.149999999999999" customHeight="1" x14ac:dyDescent="0.25">
      <c r="A4412" s="9" t="s">
        <v>192</v>
      </c>
      <c r="B4412" s="7">
        <v>2020</v>
      </c>
      <c r="C4412" s="296" t="s">
        <v>70</v>
      </c>
      <c r="D4412" s="307">
        <v>2017</v>
      </c>
      <c r="E4412" s="307" t="s">
        <v>194</v>
      </c>
      <c r="F4412" s="65">
        <f t="shared" si="275"/>
        <v>3</v>
      </c>
      <c r="G4412" s="66" t="str">
        <f t="shared" si="276"/>
        <v>2013+</v>
      </c>
      <c r="H4412" s="67" t="str">
        <f t="shared" si="277"/>
        <v>2020-T6 OOS Small-3</v>
      </c>
      <c r="I4412" s="302">
        <v>3.5049224976528099E-5</v>
      </c>
      <c r="J4412" s="305">
        <f>VLOOKUP(H4412,T6_ReductionFactor!$G$10:$H$2922,2,FALSE)</f>
        <v>0.87807502365560131</v>
      </c>
      <c r="K4412" s="75">
        <f t="shared" si="274"/>
        <v>3.0775849050375399E-5</v>
      </c>
      <c r="L4412" s="290"/>
      <c r="Q4412" s="288"/>
      <c r="R4412" s="291"/>
    </row>
    <row r="4413" spans="1:18" s="287" customFormat="1" ht="16.149999999999999" customHeight="1" x14ac:dyDescent="0.25">
      <c r="A4413" s="9" t="s">
        <v>192</v>
      </c>
      <c r="B4413" s="7">
        <v>2020</v>
      </c>
      <c r="C4413" s="296" t="s">
        <v>70</v>
      </c>
      <c r="D4413" s="307">
        <v>2016</v>
      </c>
      <c r="E4413" s="307" t="s">
        <v>194</v>
      </c>
      <c r="F4413" s="65">
        <f t="shared" si="275"/>
        <v>4</v>
      </c>
      <c r="G4413" s="66" t="str">
        <f t="shared" si="276"/>
        <v>2013+</v>
      </c>
      <c r="H4413" s="67" t="str">
        <f t="shared" si="277"/>
        <v>2020-T6 OOS Small-4</v>
      </c>
      <c r="I4413" s="302">
        <v>5.1910980182287999E-5</v>
      </c>
      <c r="J4413" s="305">
        <f>VLOOKUP(H4413,T6_ReductionFactor!$G$10:$H$2922,2,FALSE)</f>
        <v>0.86329576233219596</v>
      </c>
      <c r="K4413" s="75">
        <f t="shared" si="274"/>
        <v>4.4814529209879838E-5</v>
      </c>
      <c r="L4413" s="290"/>
      <c r="Q4413" s="288"/>
      <c r="R4413" s="291"/>
    </row>
    <row r="4414" spans="1:18" s="287" customFormat="1" ht="16.149999999999999" customHeight="1" x14ac:dyDescent="0.25">
      <c r="A4414" s="9" t="s">
        <v>192</v>
      </c>
      <c r="B4414" s="7">
        <v>2020</v>
      </c>
      <c r="C4414" s="296" t="s">
        <v>70</v>
      </c>
      <c r="D4414" s="307">
        <v>2015</v>
      </c>
      <c r="E4414" s="307" t="s">
        <v>194</v>
      </c>
      <c r="F4414" s="65">
        <f t="shared" si="275"/>
        <v>5</v>
      </c>
      <c r="G4414" s="66" t="str">
        <f t="shared" si="276"/>
        <v>2013+</v>
      </c>
      <c r="H4414" s="67" t="str">
        <f t="shared" si="277"/>
        <v>2020-T6 OOS Small-5</v>
      </c>
      <c r="I4414" s="302">
        <v>2.6026024646530301E-5</v>
      </c>
      <c r="J4414" s="305">
        <f>VLOOKUP(H4414,T6_ReductionFactor!$G$10:$H$2922,2,FALSE)</f>
        <v>0.85158857290042944</v>
      </c>
      <c r="K4414" s="75">
        <f t="shared" si="274"/>
        <v>2.2163465187010143E-5</v>
      </c>
      <c r="L4414" s="290"/>
      <c r="Q4414" s="288"/>
      <c r="R4414" s="291"/>
    </row>
    <row r="4415" spans="1:18" s="287" customFormat="1" ht="16.149999999999999" customHeight="1" x14ac:dyDescent="0.25">
      <c r="A4415" s="9" t="s">
        <v>192</v>
      </c>
      <c r="B4415" s="7">
        <v>2020</v>
      </c>
      <c r="C4415" s="296" t="s">
        <v>70</v>
      </c>
      <c r="D4415" s="307">
        <v>2014</v>
      </c>
      <c r="E4415" s="307" t="s">
        <v>194</v>
      </c>
      <c r="F4415" s="65">
        <f t="shared" si="275"/>
        <v>6</v>
      </c>
      <c r="G4415" s="66" t="str">
        <f t="shared" si="276"/>
        <v>2013+</v>
      </c>
      <c r="H4415" s="67" t="str">
        <f t="shared" si="277"/>
        <v>2020-T6 OOS Small-6</v>
      </c>
      <c r="I4415" s="302">
        <v>1.9464817719889599E-5</v>
      </c>
      <c r="J4415" s="305">
        <f>VLOOKUP(H4415,T6_ReductionFactor!$G$10:$H$2922,2,FALSE)</f>
        <v>0.84216391932609647</v>
      </c>
      <c r="K4415" s="75">
        <f t="shared" si="274"/>
        <v>1.6392567179950279E-5</v>
      </c>
      <c r="L4415" s="290"/>
      <c r="Q4415" s="288"/>
      <c r="R4415" s="291"/>
    </row>
    <row r="4416" spans="1:18" s="287" customFormat="1" ht="16.149999999999999" customHeight="1" x14ac:dyDescent="0.25">
      <c r="A4416" s="9" t="s">
        <v>192</v>
      </c>
      <c r="B4416" s="7">
        <v>2020</v>
      </c>
      <c r="C4416" s="296" t="s">
        <v>70</v>
      </c>
      <c r="D4416" s="307">
        <v>2013</v>
      </c>
      <c r="E4416" s="307" t="s">
        <v>194</v>
      </c>
      <c r="F4416" s="65">
        <f t="shared" si="275"/>
        <v>7</v>
      </c>
      <c r="G4416" s="66" t="str">
        <f t="shared" si="276"/>
        <v>2010-12</v>
      </c>
      <c r="H4416" s="67" t="str">
        <f t="shared" si="277"/>
        <v>2020-T6 OOS Small-7</v>
      </c>
      <c r="I4416" s="302">
        <v>2.37460405849695E-5</v>
      </c>
      <c r="J4416" s="305">
        <f>VLOOKUP(H4416,T6_ReductionFactor!$G$10:$H$2922,2,FALSE)</f>
        <v>0.81036575283793422</v>
      </c>
      <c r="K4416" s="75">
        <f t="shared" si="274"/>
        <v>1.9242978055558949E-5</v>
      </c>
      <c r="L4416" s="290"/>
      <c r="Q4416" s="288"/>
      <c r="R4416" s="291"/>
    </row>
    <row r="4417" spans="1:18" s="287" customFormat="1" ht="16.149999999999999" customHeight="1" x14ac:dyDescent="0.25">
      <c r="A4417" s="9" t="s">
        <v>192</v>
      </c>
      <c r="B4417" s="7">
        <v>2020</v>
      </c>
      <c r="C4417" s="296" t="s">
        <v>70</v>
      </c>
      <c r="D4417" s="307">
        <v>2012</v>
      </c>
      <c r="E4417" s="307" t="s">
        <v>194</v>
      </c>
      <c r="F4417" s="65">
        <f t="shared" si="275"/>
        <v>8</v>
      </c>
      <c r="G4417" s="66" t="str">
        <f t="shared" si="276"/>
        <v>2010-12</v>
      </c>
      <c r="H4417" s="67" t="str">
        <f t="shared" si="277"/>
        <v>2020-T6 OOS Small-8</v>
      </c>
      <c r="I4417" s="302">
        <v>3.6838086429333703E-5</v>
      </c>
      <c r="J4417" s="305">
        <f>VLOOKUP(H4417,T6_ReductionFactor!$G$10:$H$2922,2,FALSE)</f>
        <v>0.80488148243783475</v>
      </c>
      <c r="K4417" s="75">
        <f t="shared" si="274"/>
        <v>2.9650293615415193E-5</v>
      </c>
      <c r="L4417" s="290"/>
      <c r="Q4417" s="288"/>
      <c r="R4417" s="291"/>
    </row>
    <row r="4418" spans="1:18" s="287" customFormat="1" ht="16.149999999999999" customHeight="1" x14ac:dyDescent="0.25">
      <c r="A4418" s="9" t="s">
        <v>192</v>
      </c>
      <c r="B4418" s="7">
        <v>2020</v>
      </c>
      <c r="C4418" s="296" t="s">
        <v>70</v>
      </c>
      <c r="D4418" s="307">
        <v>2011</v>
      </c>
      <c r="E4418" s="307" t="s">
        <v>194</v>
      </c>
      <c r="F4418" s="65">
        <f t="shared" si="275"/>
        <v>9</v>
      </c>
      <c r="G4418" s="66" t="str">
        <f t="shared" si="276"/>
        <v>2010-12</v>
      </c>
      <c r="H4418" s="67" t="str">
        <f t="shared" si="277"/>
        <v>2020-T6 OOS Small-9</v>
      </c>
      <c r="I4418" s="302">
        <v>2.36469557266468E-5</v>
      </c>
      <c r="J4418" s="305">
        <f>VLOOKUP(H4418,T6_ReductionFactor!$G$10:$H$2922,2,FALSE)</f>
        <v>0.800343359662125</v>
      </c>
      <c r="K4418" s="75">
        <f t="shared" si="274"/>
        <v>1.8925683992046026E-5</v>
      </c>
      <c r="L4418" s="290"/>
      <c r="Q4418" s="288"/>
      <c r="R4418" s="291"/>
    </row>
    <row r="4419" spans="1:18" s="287" customFormat="1" ht="16.149999999999999" customHeight="1" x14ac:dyDescent="0.25">
      <c r="A4419" s="9" t="s">
        <v>192</v>
      </c>
      <c r="B4419" s="7">
        <v>2020</v>
      </c>
      <c r="C4419" s="296" t="s">
        <v>70</v>
      </c>
      <c r="D4419" s="307">
        <v>2010</v>
      </c>
      <c r="E4419" s="307" t="s">
        <v>194</v>
      </c>
      <c r="F4419" s="65">
        <f t="shared" si="275"/>
        <v>10</v>
      </c>
      <c r="G4419" s="66" t="str">
        <f t="shared" si="276"/>
        <v>2007-09</v>
      </c>
      <c r="H4419" s="67" t="str">
        <f t="shared" si="277"/>
        <v>2020-T6 OOS Small-10</v>
      </c>
      <c r="I4419" s="302">
        <v>9.8094828853607906E-6</v>
      </c>
      <c r="J4419" s="305">
        <f>VLOOKUP(H4419,T6_ReductionFactor!$G$10:$H$2922,2,FALSE)</f>
        <v>0.81009681318371662</v>
      </c>
      <c r="K4419" s="75">
        <f t="shared" si="274"/>
        <v>7.9466308244109858E-6</v>
      </c>
      <c r="L4419" s="290"/>
      <c r="Q4419" s="288"/>
      <c r="R4419" s="291"/>
    </row>
    <row r="4420" spans="1:18" s="287" customFormat="1" ht="16.149999999999999" customHeight="1" x14ac:dyDescent="0.25">
      <c r="A4420" s="9" t="s">
        <v>192</v>
      </c>
      <c r="B4420" s="7">
        <v>2020</v>
      </c>
      <c r="C4420" s="296" t="s">
        <v>70</v>
      </c>
      <c r="D4420" s="307">
        <v>2009</v>
      </c>
      <c r="E4420" s="307" t="s">
        <v>194</v>
      </c>
      <c r="F4420" s="65">
        <f t="shared" si="275"/>
        <v>11</v>
      </c>
      <c r="G4420" s="66" t="str">
        <f t="shared" si="276"/>
        <v>2007-09</v>
      </c>
      <c r="H4420" s="67" t="str">
        <f t="shared" si="277"/>
        <v>2020-T6 OOS Small-11</v>
      </c>
      <c r="I4420" s="302">
        <v>9.9065666532270008E-6</v>
      </c>
      <c r="J4420" s="305">
        <f>VLOOKUP(H4420,T6_ReductionFactor!$G$10:$H$2922,2,FALSE)</f>
        <v>0.80500124212614244</v>
      </c>
      <c r="K4420" s="75">
        <f t="shared" si="274"/>
        <v>7.9747984610531569E-6</v>
      </c>
      <c r="L4420" s="290"/>
      <c r="Q4420" s="288"/>
      <c r="R4420" s="291"/>
    </row>
    <row r="4421" spans="1:18" s="287" customFormat="1" ht="16.149999999999999" customHeight="1" x14ac:dyDescent="0.25">
      <c r="A4421" s="9" t="s">
        <v>192</v>
      </c>
      <c r="B4421" s="7">
        <v>2020</v>
      </c>
      <c r="C4421" s="296" t="s">
        <v>70</v>
      </c>
      <c r="D4421" s="307">
        <v>2008</v>
      </c>
      <c r="E4421" s="307" t="s">
        <v>194</v>
      </c>
      <c r="F4421" s="65">
        <f t="shared" si="275"/>
        <v>12</v>
      </c>
      <c r="G4421" s="66" t="str">
        <f t="shared" si="276"/>
        <v>2007-09</v>
      </c>
      <c r="H4421" s="67" t="str">
        <f t="shared" si="277"/>
        <v>2020-T6 OOS Small-12</v>
      </c>
      <c r="I4421" s="302">
        <v>3.46074584090273E-5</v>
      </c>
      <c r="J4421" s="305">
        <f>VLOOKUP(H4421,T6_ReductionFactor!$G$10:$H$2922,2,FALSE)</f>
        <v>0.80055663064893645</v>
      </c>
      <c r="K4421" s="75">
        <f t="shared" si="274"/>
        <v>2.7705230299254097E-5</v>
      </c>
      <c r="L4421" s="290"/>
      <c r="Q4421" s="288"/>
      <c r="R4421" s="291"/>
    </row>
    <row r="4422" spans="1:18" s="287" customFormat="1" ht="16.149999999999999" customHeight="1" x14ac:dyDescent="0.25">
      <c r="A4422" s="9" t="s">
        <v>192</v>
      </c>
      <c r="B4422" s="7">
        <v>2020</v>
      </c>
      <c r="C4422" s="296" t="s">
        <v>70</v>
      </c>
      <c r="D4422" s="307">
        <v>2007</v>
      </c>
      <c r="E4422" s="307" t="s">
        <v>194</v>
      </c>
      <c r="F4422" s="65">
        <f t="shared" si="275"/>
        <v>13</v>
      </c>
      <c r="G4422" s="66" t="str">
        <f t="shared" si="276"/>
        <v>1997-06</v>
      </c>
      <c r="H4422" s="67" t="str">
        <f t="shared" si="277"/>
        <v>2020-T6 OOS Small-13</v>
      </c>
      <c r="I4422" s="302">
        <v>4.2085998460639201E-4</v>
      </c>
      <c r="J4422" s="305">
        <f>VLOOKUP(H4422,T6_ReductionFactor!$G$10:$H$2922,2,FALSE)</f>
        <v>0.87733453345686607</v>
      </c>
      <c r="K4422" s="75">
        <f t="shared" ref="K4422:K4485" si="278">I4422*J4422</f>
        <v>3.6923499824531277E-4</v>
      </c>
      <c r="L4422" s="290"/>
      <c r="Q4422" s="288"/>
      <c r="R4422" s="291"/>
    </row>
    <row r="4423" spans="1:18" s="287" customFormat="1" ht="16.149999999999999" customHeight="1" x14ac:dyDescent="0.25">
      <c r="A4423" s="9" t="s">
        <v>192</v>
      </c>
      <c r="B4423" s="7">
        <v>2020</v>
      </c>
      <c r="C4423" s="296" t="s">
        <v>70</v>
      </c>
      <c r="D4423" s="307">
        <v>2006</v>
      </c>
      <c r="E4423" s="307" t="s">
        <v>194</v>
      </c>
      <c r="F4423" s="65">
        <f t="shared" si="275"/>
        <v>14</v>
      </c>
      <c r="G4423" s="66" t="str">
        <f t="shared" si="276"/>
        <v>1997-06</v>
      </c>
      <c r="H4423" s="67" t="str">
        <f t="shared" si="277"/>
        <v>2020-T6 OOS Small-14</v>
      </c>
      <c r="I4423" s="302">
        <v>5.1806008728065697E-4</v>
      </c>
      <c r="J4423" s="305">
        <f>VLOOKUP(H4423,T6_ReductionFactor!$G$10:$H$2922,2,FALSE)</f>
        <v>0.87491171211529706</v>
      </c>
      <c r="K4423" s="75">
        <f t="shared" si="278"/>
        <v>4.5325683794131982E-4</v>
      </c>
      <c r="L4423" s="290"/>
      <c r="Q4423" s="288"/>
      <c r="R4423" s="291"/>
    </row>
    <row r="4424" spans="1:18" s="287" customFormat="1" ht="16.149999999999999" customHeight="1" x14ac:dyDescent="0.25">
      <c r="A4424" s="9" t="s">
        <v>192</v>
      </c>
      <c r="B4424" s="7">
        <v>2020</v>
      </c>
      <c r="C4424" s="296" t="s">
        <v>70</v>
      </c>
      <c r="D4424" s="307">
        <v>2005</v>
      </c>
      <c r="E4424" s="307" t="s">
        <v>194</v>
      </c>
      <c r="F4424" s="65">
        <f t="shared" si="275"/>
        <v>15</v>
      </c>
      <c r="G4424" s="66" t="str">
        <f t="shared" si="276"/>
        <v>1997-06</v>
      </c>
      <c r="H4424" s="67" t="str">
        <f t="shared" si="277"/>
        <v>2020-T6 OOS Small-15</v>
      </c>
      <c r="I4424" s="302">
        <v>2.3336824120158E-4</v>
      </c>
      <c r="J4424" s="305">
        <f>VLOOKUP(H4424,T6_ReductionFactor!$G$10:$H$2922,2,FALSE)</f>
        <v>0.87289713394474377</v>
      </c>
      <c r="K4424" s="75">
        <f t="shared" si="278"/>
        <v>2.0370646889858484E-4</v>
      </c>
      <c r="L4424" s="290"/>
      <c r="Q4424" s="288"/>
      <c r="R4424" s="291"/>
    </row>
    <row r="4425" spans="1:18" s="287" customFormat="1" ht="16.149999999999999" customHeight="1" x14ac:dyDescent="0.25">
      <c r="A4425" s="9" t="s">
        <v>192</v>
      </c>
      <c r="B4425" s="7">
        <v>2020</v>
      </c>
      <c r="C4425" s="296" t="s">
        <v>70</v>
      </c>
      <c r="D4425" s="307">
        <v>2004</v>
      </c>
      <c r="E4425" s="307" t="s">
        <v>194</v>
      </c>
      <c r="F4425" s="65">
        <f t="shared" ref="F4425:F4488" si="279">B4425-D4425</f>
        <v>16</v>
      </c>
      <c r="G4425" s="66" t="str">
        <f t="shared" ref="G4425:G4488" si="280">IF(D4425&lt;1998,"Pre1997",IF(D4425&lt;2008,"1997-06",IF(D4425&lt;2011,"2007-09",IF(D4425&lt;2014,"2010-12","2013+"))))</f>
        <v>1997-06</v>
      </c>
      <c r="H4425" s="67" t="str">
        <f t="shared" si="277"/>
        <v>2020-T6 OOS Small-16</v>
      </c>
      <c r="I4425" s="302">
        <v>1.40215072030591E-4</v>
      </c>
      <c r="J4425" s="305">
        <f>VLOOKUP(H4425,T6_ReductionFactor!$G$10:$H$2922,2,FALSE)</f>
        <v>0.87096657701626823</v>
      </c>
      <c r="K4425" s="75">
        <f t="shared" si="278"/>
        <v>1.2212264133257335E-4</v>
      </c>
      <c r="L4425" s="290"/>
      <c r="Q4425" s="288"/>
      <c r="R4425" s="291"/>
    </row>
    <row r="4426" spans="1:18" s="287" customFormat="1" ht="16.149999999999999" customHeight="1" x14ac:dyDescent="0.25">
      <c r="A4426" s="9" t="s">
        <v>192</v>
      </c>
      <c r="B4426" s="7">
        <v>2020</v>
      </c>
      <c r="C4426" s="296" t="s">
        <v>70</v>
      </c>
      <c r="D4426" s="307">
        <v>2003</v>
      </c>
      <c r="E4426" s="307" t="s">
        <v>194</v>
      </c>
      <c r="F4426" s="65">
        <f t="shared" si="279"/>
        <v>17</v>
      </c>
      <c r="G4426" s="66" t="str">
        <f t="shared" si="280"/>
        <v>1997-06</v>
      </c>
      <c r="H4426" s="67" t="str">
        <f t="shared" si="277"/>
        <v>2020-T6 OOS Small-17</v>
      </c>
      <c r="I4426" s="302">
        <v>5.1174627470745503E-5</v>
      </c>
      <c r="J4426" s="305">
        <f>VLOOKUP(H4426,T6_ReductionFactor!$G$10:$H$2922,2,FALSE)</f>
        <v>0.92209134436729667</v>
      </c>
      <c r="K4426" s="75">
        <f t="shared" si="278"/>
        <v>4.7187681041995314E-5</v>
      </c>
      <c r="L4426" s="290"/>
      <c r="Q4426" s="288"/>
      <c r="R4426" s="291"/>
    </row>
    <row r="4427" spans="1:18" s="287" customFormat="1" ht="16.149999999999999" customHeight="1" x14ac:dyDescent="0.25">
      <c r="A4427" s="9" t="s">
        <v>192</v>
      </c>
      <c r="B4427" s="7">
        <v>2020</v>
      </c>
      <c r="C4427" s="296" t="s">
        <v>70</v>
      </c>
      <c r="D4427" s="307">
        <v>2002</v>
      </c>
      <c r="E4427" s="307" t="s">
        <v>194</v>
      </c>
      <c r="F4427" s="65">
        <f t="shared" si="279"/>
        <v>18</v>
      </c>
      <c r="G4427" s="66" t="str">
        <f t="shared" si="280"/>
        <v>1997-06</v>
      </c>
      <c r="H4427" s="67" t="str">
        <f t="shared" si="277"/>
        <v>2020-T6 OOS Small-18</v>
      </c>
      <c r="I4427" s="302">
        <v>5.4959207183861301E-5</v>
      </c>
      <c r="J4427" s="305">
        <f>VLOOKUP(H4427,T6_ReductionFactor!$G$10:$H$2922,2,FALSE)</f>
        <v>0.92111172181919543</v>
      </c>
      <c r="K4427" s="75">
        <f t="shared" si="278"/>
        <v>5.062356995894438E-5</v>
      </c>
      <c r="L4427" s="290"/>
      <c r="Q4427" s="288"/>
      <c r="R4427" s="291"/>
    </row>
    <row r="4428" spans="1:18" s="287" customFormat="1" ht="16.149999999999999" customHeight="1" x14ac:dyDescent="0.25">
      <c r="A4428" s="9" t="s">
        <v>192</v>
      </c>
      <c r="B4428" s="7">
        <v>2020</v>
      </c>
      <c r="C4428" s="296" t="s">
        <v>70</v>
      </c>
      <c r="D4428" s="307">
        <v>2001</v>
      </c>
      <c r="E4428" s="307" t="s">
        <v>194</v>
      </c>
      <c r="F4428" s="65">
        <f t="shared" si="279"/>
        <v>19</v>
      </c>
      <c r="G4428" s="66" t="str">
        <f t="shared" si="280"/>
        <v>1997-06</v>
      </c>
      <c r="H4428" s="67" t="str">
        <f t="shared" si="277"/>
        <v>2020-T6 OOS Small-19</v>
      </c>
      <c r="I4428" s="302">
        <v>5.7436582158313503E-5</v>
      </c>
      <c r="J4428" s="305">
        <f>VLOOKUP(H4428,T6_ReductionFactor!$G$10:$H$2922,2,FALSE)</f>
        <v>0.92017375182198291</v>
      </c>
      <c r="K4428" s="75">
        <f t="shared" si="278"/>
        <v>5.2851635296446898E-5</v>
      </c>
      <c r="L4428" s="290"/>
      <c r="Q4428" s="288"/>
      <c r="R4428" s="291"/>
    </row>
    <row r="4429" spans="1:18" s="287" customFormat="1" ht="16.149999999999999" customHeight="1" x14ac:dyDescent="0.25">
      <c r="A4429" s="9" t="s">
        <v>192</v>
      </c>
      <c r="B4429" s="7">
        <v>2020</v>
      </c>
      <c r="C4429" s="296" t="s">
        <v>70</v>
      </c>
      <c r="D4429" s="307">
        <v>2000</v>
      </c>
      <c r="E4429" s="307" t="s">
        <v>194</v>
      </c>
      <c r="F4429" s="65">
        <f t="shared" si="279"/>
        <v>20</v>
      </c>
      <c r="G4429" s="66" t="str">
        <f t="shared" si="280"/>
        <v>1997-06</v>
      </c>
      <c r="H4429" s="67" t="str">
        <f t="shared" si="277"/>
        <v>2020-T6 OOS Small-20</v>
      </c>
      <c r="I4429" s="302">
        <v>8.7684053365316705E-5</v>
      </c>
      <c r="J4429" s="305">
        <f>VLOOKUP(H4429,T6_ReductionFactor!$G$10:$H$2922,2,FALSE)</f>
        <v>0.91927615982982835</v>
      </c>
      <c r="K4429" s="75">
        <f t="shared" si="278"/>
        <v>8.0605859855982075E-5</v>
      </c>
      <c r="L4429" s="290"/>
      <c r="Q4429" s="288"/>
      <c r="R4429" s="291"/>
    </row>
    <row r="4430" spans="1:18" s="287" customFormat="1" ht="16.149999999999999" customHeight="1" x14ac:dyDescent="0.25">
      <c r="A4430" s="9" t="s">
        <v>192</v>
      </c>
      <c r="B4430" s="7">
        <v>2020</v>
      </c>
      <c r="C4430" s="296" t="s">
        <v>70</v>
      </c>
      <c r="D4430" s="307">
        <v>1999</v>
      </c>
      <c r="E4430" s="307" t="s">
        <v>194</v>
      </c>
      <c r="F4430" s="65">
        <f t="shared" si="279"/>
        <v>21</v>
      </c>
      <c r="G4430" s="66" t="str">
        <f t="shared" si="280"/>
        <v>1997-06</v>
      </c>
      <c r="H4430" s="67" t="str">
        <f t="shared" si="277"/>
        <v>2020-T6 OOS Small-21</v>
      </c>
      <c r="I4430" s="302">
        <v>8.9587738463618998E-5</v>
      </c>
      <c r="J4430" s="305">
        <f>VLOOKUP(H4430,T6_ReductionFactor!$G$10:$H$2922,2,FALSE)</f>
        <v>0.91841808519847601</v>
      </c>
      <c r="K4430" s="75">
        <f t="shared" si="278"/>
        <v>8.227899921701882E-5</v>
      </c>
      <c r="L4430" s="290"/>
      <c r="Q4430" s="288"/>
      <c r="R4430" s="291"/>
    </row>
    <row r="4431" spans="1:18" s="287" customFormat="1" ht="16.149999999999999" customHeight="1" x14ac:dyDescent="0.25">
      <c r="A4431" s="9" t="s">
        <v>192</v>
      </c>
      <c r="B4431" s="7">
        <v>2020</v>
      </c>
      <c r="C4431" s="296" t="s">
        <v>51</v>
      </c>
      <c r="D4431" s="307">
        <v>2021</v>
      </c>
      <c r="E4431" s="307" t="s">
        <v>194</v>
      </c>
      <c r="F4431" s="65">
        <f t="shared" si="279"/>
        <v>-1</v>
      </c>
      <c r="G4431" s="66" t="str">
        <f t="shared" si="280"/>
        <v>2013+</v>
      </c>
      <c r="H4431" s="67" t="str">
        <f t="shared" si="277"/>
        <v>2020-T6 Public--1</v>
      </c>
      <c r="I4431" s="302">
        <v>3.6114233443082601E-6</v>
      </c>
      <c r="J4431" s="305">
        <f>VLOOKUP(H4431,T6_ReductionFactor!$G$10:$H$2922,2,FALSE)</f>
        <v>0.99394824314290564</v>
      </c>
      <c r="K4431" s="75">
        <f t="shared" si="278"/>
        <v>3.5895678883204718E-6</v>
      </c>
      <c r="L4431" s="290"/>
      <c r="Q4431" s="288"/>
      <c r="R4431" s="291"/>
    </row>
    <row r="4432" spans="1:18" s="287" customFormat="1" ht="16.149999999999999" customHeight="1" x14ac:dyDescent="0.25">
      <c r="A4432" s="9" t="s">
        <v>192</v>
      </c>
      <c r="B4432" s="7">
        <v>2020</v>
      </c>
      <c r="C4432" s="296" t="s">
        <v>51</v>
      </c>
      <c r="D4432" s="307">
        <v>2020</v>
      </c>
      <c r="E4432" s="307" t="s">
        <v>194</v>
      </c>
      <c r="F4432" s="65">
        <f t="shared" si="279"/>
        <v>0</v>
      </c>
      <c r="G4432" s="66" t="str">
        <f t="shared" si="280"/>
        <v>2013+</v>
      </c>
      <c r="H4432" s="67" t="str">
        <f t="shared" si="277"/>
        <v>2020-T6 Public-0</v>
      </c>
      <c r="I4432" s="302">
        <v>8.5423595132418103E-5</v>
      </c>
      <c r="J4432" s="305">
        <f>VLOOKUP(H4432,T6_ReductionFactor!$G$10:$H$2922,2,FALSE)</f>
        <v>0.98044577530524002</v>
      </c>
      <c r="K4432" s="75">
        <f t="shared" si="278"/>
        <v>8.3753202958964599E-5</v>
      </c>
      <c r="L4432" s="290"/>
      <c r="Q4432" s="288"/>
      <c r="R4432" s="291"/>
    </row>
    <row r="4433" spans="1:18" s="287" customFormat="1" ht="16.149999999999999" customHeight="1" x14ac:dyDescent="0.25">
      <c r="A4433" s="9" t="s">
        <v>192</v>
      </c>
      <c r="B4433" s="7">
        <v>2020</v>
      </c>
      <c r="C4433" s="296" t="s">
        <v>51</v>
      </c>
      <c r="D4433" s="307">
        <v>2019</v>
      </c>
      <c r="E4433" s="307" t="s">
        <v>194</v>
      </c>
      <c r="F4433" s="65">
        <f t="shared" si="279"/>
        <v>1</v>
      </c>
      <c r="G4433" s="66" t="str">
        <f t="shared" si="280"/>
        <v>2013+</v>
      </c>
      <c r="H4433" s="67" t="str">
        <f t="shared" si="277"/>
        <v>2020-T6 Public-1</v>
      </c>
      <c r="I4433" s="302">
        <v>9.8065988019198794E-5</v>
      </c>
      <c r="J4433" s="305">
        <f>VLOOKUP(H4433,T6_ReductionFactor!$G$10:$H$2922,2,FALSE)</f>
        <v>0.96842052933116307</v>
      </c>
      <c r="K4433" s="75">
        <f t="shared" si="278"/>
        <v>9.4969116026935989E-5</v>
      </c>
      <c r="L4433" s="290"/>
      <c r="Q4433" s="288"/>
      <c r="R4433" s="291"/>
    </row>
    <row r="4434" spans="1:18" s="287" customFormat="1" ht="16.149999999999999" customHeight="1" x14ac:dyDescent="0.25">
      <c r="A4434" s="9" t="s">
        <v>192</v>
      </c>
      <c r="B4434" s="7">
        <v>2020</v>
      </c>
      <c r="C4434" s="296" t="s">
        <v>51</v>
      </c>
      <c r="D4434" s="307">
        <v>2018</v>
      </c>
      <c r="E4434" s="307" t="s">
        <v>194</v>
      </c>
      <c r="F4434" s="65">
        <f t="shared" si="279"/>
        <v>2</v>
      </c>
      <c r="G4434" s="66" t="str">
        <f t="shared" si="280"/>
        <v>2013+</v>
      </c>
      <c r="H4434" s="67" t="str">
        <f t="shared" si="277"/>
        <v>2020-T6 Public-2</v>
      </c>
      <c r="I4434" s="302">
        <v>1.00662367814369E-4</v>
      </c>
      <c r="J4434" s="305">
        <f>VLOOKUP(H4434,T6_ReductionFactor!$G$10:$H$2922,2,FALSE)</f>
        <v>0.95764581532545501</v>
      </c>
      <c r="K4434" s="75">
        <f t="shared" si="278"/>
        <v>9.6398895298182238E-5</v>
      </c>
      <c r="L4434" s="290"/>
      <c r="Q4434" s="288"/>
      <c r="R4434" s="291"/>
    </row>
    <row r="4435" spans="1:18" s="287" customFormat="1" ht="16.149999999999999" customHeight="1" x14ac:dyDescent="0.25">
      <c r="A4435" s="9" t="s">
        <v>192</v>
      </c>
      <c r="B4435" s="7">
        <v>2020</v>
      </c>
      <c r="C4435" s="296" t="s">
        <v>51</v>
      </c>
      <c r="D4435" s="307">
        <v>2017</v>
      </c>
      <c r="E4435" s="307" t="s">
        <v>194</v>
      </c>
      <c r="F4435" s="65">
        <f t="shared" si="279"/>
        <v>3</v>
      </c>
      <c r="G4435" s="66" t="str">
        <f t="shared" si="280"/>
        <v>2013+</v>
      </c>
      <c r="H4435" s="67" t="str">
        <f t="shared" si="277"/>
        <v>2020-T6 Public-3</v>
      </c>
      <c r="I4435" s="302">
        <v>1.70602738046762E-4</v>
      </c>
      <c r="J4435" s="305">
        <f>VLOOKUP(H4435,T6_ReductionFactor!$G$10:$H$2922,2,FALSE)</f>
        <v>0.94794186629396071</v>
      </c>
      <c r="K4435" s="75">
        <f t="shared" si="278"/>
        <v>1.6172147789890727E-4</v>
      </c>
      <c r="L4435" s="290"/>
      <c r="Q4435" s="288"/>
      <c r="R4435" s="291"/>
    </row>
    <row r="4436" spans="1:18" s="287" customFormat="1" ht="16.149999999999999" customHeight="1" x14ac:dyDescent="0.25">
      <c r="A4436" s="9" t="s">
        <v>192</v>
      </c>
      <c r="B4436" s="7">
        <v>2020</v>
      </c>
      <c r="C4436" s="296" t="s">
        <v>51</v>
      </c>
      <c r="D4436" s="307">
        <v>2016</v>
      </c>
      <c r="E4436" s="307" t="s">
        <v>194</v>
      </c>
      <c r="F4436" s="65">
        <f t="shared" si="279"/>
        <v>4</v>
      </c>
      <c r="G4436" s="66" t="str">
        <f t="shared" si="280"/>
        <v>2013+</v>
      </c>
      <c r="H4436" s="67" t="str">
        <f t="shared" si="277"/>
        <v>2020-T6 Public-4</v>
      </c>
      <c r="I4436" s="302">
        <v>4.7004574756752601E-5</v>
      </c>
      <c r="J4436" s="305">
        <f>VLOOKUP(H4436,T6_ReductionFactor!$G$10:$H$2922,2,FALSE)</f>
        <v>0.93915944283223152</v>
      </c>
      <c r="K4436" s="75">
        <f t="shared" si="278"/>
        <v>4.4144790239117744E-5</v>
      </c>
      <c r="L4436" s="290"/>
      <c r="Q4436" s="288"/>
      <c r="R4436" s="291"/>
    </row>
    <row r="4437" spans="1:18" s="287" customFormat="1" ht="16.149999999999999" customHeight="1" x14ac:dyDescent="0.25">
      <c r="A4437" s="9" t="s">
        <v>192</v>
      </c>
      <c r="B4437" s="7">
        <v>2020</v>
      </c>
      <c r="C4437" s="296" t="s">
        <v>51</v>
      </c>
      <c r="D4437" s="307">
        <v>2015</v>
      </c>
      <c r="E4437" s="307" t="s">
        <v>194</v>
      </c>
      <c r="F4437" s="65">
        <f t="shared" si="279"/>
        <v>5</v>
      </c>
      <c r="G4437" s="66" t="str">
        <f t="shared" si="280"/>
        <v>2013+</v>
      </c>
      <c r="H4437" s="67" t="str">
        <f t="shared" si="277"/>
        <v>2020-T6 Public-5</v>
      </c>
      <c r="I4437" s="302">
        <v>4.83224612087496E-5</v>
      </c>
      <c r="J4437" s="305">
        <f>VLOOKUP(H4437,T6_ReductionFactor!$G$10:$H$2922,2,FALSE)</f>
        <v>0.93117820958584796</v>
      </c>
      <c r="K4437" s="75">
        <f t="shared" si="278"/>
        <v>4.4996822911145043E-5</v>
      </c>
      <c r="L4437" s="290"/>
      <c r="Q4437" s="288"/>
      <c r="R4437" s="291"/>
    </row>
    <row r="4438" spans="1:18" s="287" customFormat="1" ht="16.149999999999999" customHeight="1" x14ac:dyDescent="0.25">
      <c r="A4438" s="9" t="s">
        <v>192</v>
      </c>
      <c r="B4438" s="7">
        <v>2020</v>
      </c>
      <c r="C4438" s="296" t="s">
        <v>51</v>
      </c>
      <c r="D4438" s="307">
        <v>2014</v>
      </c>
      <c r="E4438" s="307" t="s">
        <v>194</v>
      </c>
      <c r="F4438" s="65">
        <f t="shared" si="279"/>
        <v>6</v>
      </c>
      <c r="G4438" s="66" t="str">
        <f t="shared" si="280"/>
        <v>2013+</v>
      </c>
      <c r="H4438" s="67" t="str">
        <f t="shared" si="277"/>
        <v>2020-T6 Public-6</v>
      </c>
      <c r="I4438" s="302">
        <v>3.8974639508309802E-5</v>
      </c>
      <c r="J4438" s="305">
        <f>VLOOKUP(H4438,T6_ReductionFactor!$G$10:$H$2922,2,FALSE)</f>
        <v>0.92389697970168294</v>
      </c>
      <c r="K4438" s="75">
        <f t="shared" si="278"/>
        <v>3.600855172668931E-5</v>
      </c>
      <c r="L4438" s="290"/>
      <c r="Q4438" s="288"/>
      <c r="R4438" s="291"/>
    </row>
    <row r="4439" spans="1:18" s="287" customFormat="1" ht="16.149999999999999" customHeight="1" x14ac:dyDescent="0.25">
      <c r="A4439" s="9" t="s">
        <v>192</v>
      </c>
      <c r="B4439" s="7">
        <v>2020</v>
      </c>
      <c r="C4439" s="296" t="s">
        <v>51</v>
      </c>
      <c r="D4439" s="307">
        <v>2013</v>
      </c>
      <c r="E4439" s="307" t="s">
        <v>194</v>
      </c>
      <c r="F4439" s="65">
        <f t="shared" si="279"/>
        <v>7</v>
      </c>
      <c r="G4439" s="66" t="str">
        <f t="shared" si="280"/>
        <v>2010-12</v>
      </c>
      <c r="H4439" s="67" t="str">
        <f t="shared" si="277"/>
        <v>2020-T6 Public-7</v>
      </c>
      <c r="I4439" s="302">
        <v>3.3987413041111301E-5</v>
      </c>
      <c r="J4439" s="305">
        <f>VLOOKUP(H4439,T6_ReductionFactor!$G$10:$H$2922,2,FALSE)</f>
        <v>0.89196642700891848</v>
      </c>
      <c r="K4439" s="75">
        <f t="shared" si="278"/>
        <v>3.0315631373556366E-5</v>
      </c>
      <c r="L4439" s="290"/>
      <c r="Q4439" s="288"/>
      <c r="R4439" s="291"/>
    </row>
    <row r="4440" spans="1:18" s="287" customFormat="1" ht="16.149999999999999" customHeight="1" x14ac:dyDescent="0.25">
      <c r="A4440" s="9" t="s">
        <v>192</v>
      </c>
      <c r="B4440" s="7">
        <v>2020</v>
      </c>
      <c r="C4440" s="296" t="s">
        <v>51</v>
      </c>
      <c r="D4440" s="307">
        <v>2012</v>
      </c>
      <c r="E4440" s="307" t="s">
        <v>194</v>
      </c>
      <c r="F4440" s="65">
        <f t="shared" si="279"/>
        <v>8</v>
      </c>
      <c r="G4440" s="66" t="str">
        <f t="shared" si="280"/>
        <v>2010-12</v>
      </c>
      <c r="H4440" s="67" t="str">
        <f t="shared" si="277"/>
        <v>2020-T6 Public-8</v>
      </c>
      <c r="I4440" s="302">
        <v>6.4015242699090306E-5</v>
      </c>
      <c r="J4440" s="305">
        <f>VLOOKUP(H4440,T6_ReductionFactor!$G$10:$H$2922,2,FALSE)</f>
        <v>0.885158765170039</v>
      </c>
      <c r="K4440" s="75">
        <f t="shared" si="278"/>
        <v>5.6663653179587128E-5</v>
      </c>
      <c r="L4440" s="290"/>
      <c r="Q4440" s="288"/>
      <c r="R4440" s="291"/>
    </row>
    <row r="4441" spans="1:18" s="287" customFormat="1" ht="16.149999999999999" customHeight="1" x14ac:dyDescent="0.25">
      <c r="A4441" s="9" t="s">
        <v>192</v>
      </c>
      <c r="B4441" s="7">
        <v>2020</v>
      </c>
      <c r="C4441" s="296" t="s">
        <v>51</v>
      </c>
      <c r="D4441" s="307">
        <v>2011</v>
      </c>
      <c r="E4441" s="307" t="s">
        <v>194</v>
      </c>
      <c r="F4441" s="65">
        <f t="shared" si="279"/>
        <v>9</v>
      </c>
      <c r="G4441" s="66" t="str">
        <f t="shared" si="280"/>
        <v>2010-12</v>
      </c>
      <c r="H4441" s="67" t="str">
        <f t="shared" si="277"/>
        <v>2020-T6 Public-9</v>
      </c>
      <c r="I4441" s="302">
        <v>1.03819468495609E-4</v>
      </c>
      <c r="J4441" s="305">
        <f>VLOOKUP(H4441,T6_ReductionFactor!$G$10:$H$2922,2,FALSE)</f>
        <v>0.87900911799744519</v>
      </c>
      <c r="K4441" s="75">
        <f t="shared" si="278"/>
        <v>9.1258259433288816E-5</v>
      </c>
      <c r="L4441" s="290"/>
      <c r="Q4441" s="288"/>
      <c r="R4441" s="291"/>
    </row>
    <row r="4442" spans="1:18" s="287" customFormat="1" ht="16.149999999999999" customHeight="1" x14ac:dyDescent="0.25">
      <c r="A4442" s="9" t="s">
        <v>192</v>
      </c>
      <c r="B4442" s="7">
        <v>2020</v>
      </c>
      <c r="C4442" s="296" t="s">
        <v>51</v>
      </c>
      <c r="D4442" s="307">
        <v>2010</v>
      </c>
      <c r="E4442" s="307" t="s">
        <v>194</v>
      </c>
      <c r="F4442" s="65">
        <f t="shared" si="279"/>
        <v>10</v>
      </c>
      <c r="G4442" s="66" t="str">
        <f t="shared" si="280"/>
        <v>2007-09</v>
      </c>
      <c r="H4442" s="67" t="str">
        <f t="shared" si="277"/>
        <v>2020-T6 Public-10</v>
      </c>
      <c r="I4442" s="302">
        <v>1.1926455371755E-4</v>
      </c>
      <c r="J4442" s="305">
        <f>VLOOKUP(H4442,T6_ReductionFactor!$G$10:$H$2922,2,FALSE)</f>
        <v>0.90566471111821079</v>
      </c>
      <c r="K4442" s="75">
        <f t="shared" si="278"/>
        <v>1.0801369758924726E-4</v>
      </c>
      <c r="L4442" s="290"/>
      <c r="Q4442" s="288"/>
      <c r="R4442" s="291"/>
    </row>
    <row r="4443" spans="1:18" s="287" customFormat="1" ht="16.149999999999999" customHeight="1" x14ac:dyDescent="0.25">
      <c r="A4443" s="9" t="s">
        <v>192</v>
      </c>
      <c r="B4443" s="7">
        <v>2020</v>
      </c>
      <c r="C4443" s="296" t="s">
        <v>51</v>
      </c>
      <c r="D4443" s="307">
        <v>2009</v>
      </c>
      <c r="E4443" s="307" t="s">
        <v>194</v>
      </c>
      <c r="F4443" s="65">
        <f t="shared" si="279"/>
        <v>11</v>
      </c>
      <c r="G4443" s="66" t="str">
        <f t="shared" si="280"/>
        <v>2007-09</v>
      </c>
      <c r="H4443" s="67" t="str">
        <f t="shared" si="277"/>
        <v>2020-T6 Public-11</v>
      </c>
      <c r="I4443" s="302">
        <v>1.7710062089783501E-4</v>
      </c>
      <c r="J4443" s="305">
        <f>VLOOKUP(H4443,T6_ReductionFactor!$G$10:$H$2922,2,FALSE)</f>
        <v>0.90055487574826831</v>
      </c>
      <c r="K4443" s="75">
        <f t="shared" si="278"/>
        <v>1.5948882764759098E-4</v>
      </c>
      <c r="L4443" s="290"/>
      <c r="Q4443" s="288"/>
      <c r="R4443" s="291"/>
    </row>
    <row r="4444" spans="1:18" s="287" customFormat="1" ht="16.149999999999999" customHeight="1" x14ac:dyDescent="0.25">
      <c r="A4444" s="9" t="s">
        <v>192</v>
      </c>
      <c r="B4444" s="7">
        <v>2020</v>
      </c>
      <c r="C4444" s="296" t="s">
        <v>51</v>
      </c>
      <c r="D4444" s="307">
        <v>2008</v>
      </c>
      <c r="E4444" s="307" t="s">
        <v>194</v>
      </c>
      <c r="F4444" s="65">
        <f t="shared" si="279"/>
        <v>12</v>
      </c>
      <c r="G4444" s="66" t="str">
        <f t="shared" si="280"/>
        <v>2007-09</v>
      </c>
      <c r="H4444" s="67" t="str">
        <f t="shared" si="277"/>
        <v>2020-T6 Public-12</v>
      </c>
      <c r="I4444" s="302">
        <v>4.5243723799757302E-4</v>
      </c>
      <c r="J4444" s="305">
        <f>VLOOKUP(H4444,T6_ReductionFactor!$G$10:$H$2922,2,FALSE)</f>
        <v>0.89576199257334932</v>
      </c>
      <c r="K4444" s="75">
        <f t="shared" si="278"/>
        <v>4.0527608182308866E-4</v>
      </c>
      <c r="L4444" s="290"/>
      <c r="Q4444" s="288"/>
      <c r="R4444" s="291"/>
    </row>
    <row r="4445" spans="1:18" s="287" customFormat="1" ht="16.149999999999999" customHeight="1" x14ac:dyDescent="0.25">
      <c r="A4445" s="9" t="s">
        <v>192</v>
      </c>
      <c r="B4445" s="7">
        <v>2020</v>
      </c>
      <c r="C4445" s="296" t="s">
        <v>51</v>
      </c>
      <c r="D4445" s="307">
        <v>2007</v>
      </c>
      <c r="E4445" s="307" t="s">
        <v>194</v>
      </c>
      <c r="F4445" s="65">
        <f t="shared" si="279"/>
        <v>13</v>
      </c>
      <c r="G4445" s="66" t="str">
        <f t="shared" si="280"/>
        <v>1997-06</v>
      </c>
      <c r="H4445" s="67" t="str">
        <f t="shared" si="277"/>
        <v>2020-T6 Public-13</v>
      </c>
      <c r="I4445" s="302">
        <v>4.4188516553308397E-4</v>
      </c>
      <c r="J4445" s="305">
        <f>VLOOKUP(H4445,T6_ReductionFactor!$G$10:$H$2922,2,FALSE)</f>
        <v>0.94026905215870094</v>
      </c>
      <c r="K4445" s="75">
        <f t="shared" si="278"/>
        <v>4.1549094575878354E-4</v>
      </c>
      <c r="L4445" s="290"/>
      <c r="Q4445" s="288"/>
      <c r="R4445" s="291"/>
    </row>
    <row r="4446" spans="1:18" s="287" customFormat="1" ht="16.149999999999999" customHeight="1" x14ac:dyDescent="0.25">
      <c r="A4446" s="9" t="s">
        <v>192</v>
      </c>
      <c r="B4446" s="7">
        <v>2020</v>
      </c>
      <c r="C4446" s="296" t="s">
        <v>51</v>
      </c>
      <c r="D4446" s="307">
        <v>2006</v>
      </c>
      <c r="E4446" s="307" t="s">
        <v>194</v>
      </c>
      <c r="F4446" s="65">
        <f t="shared" si="279"/>
        <v>14</v>
      </c>
      <c r="G4446" s="66" t="str">
        <f t="shared" si="280"/>
        <v>1997-06</v>
      </c>
      <c r="H4446" s="67" t="str">
        <f t="shared" si="277"/>
        <v>2020-T6 Public-14</v>
      </c>
      <c r="I4446" s="302">
        <v>6.1575155067415904E-4</v>
      </c>
      <c r="J4446" s="305">
        <f>VLOOKUP(H4446,T6_ReductionFactor!$G$10:$H$2922,2,FALSE)</f>
        <v>0.93769441334673609</v>
      </c>
      <c r="K4446" s="75">
        <f t="shared" si="278"/>
        <v>5.7738678907674865E-4</v>
      </c>
      <c r="L4446" s="290"/>
      <c r="Q4446" s="288"/>
      <c r="R4446" s="291"/>
    </row>
    <row r="4447" spans="1:18" s="287" customFormat="1" ht="16.149999999999999" customHeight="1" x14ac:dyDescent="0.25">
      <c r="A4447" s="9" t="s">
        <v>192</v>
      </c>
      <c r="B4447" s="7">
        <v>2020</v>
      </c>
      <c r="C4447" s="296" t="s">
        <v>51</v>
      </c>
      <c r="D4447" s="307">
        <v>2005</v>
      </c>
      <c r="E4447" s="307" t="s">
        <v>194</v>
      </c>
      <c r="F4447" s="65">
        <f t="shared" si="279"/>
        <v>15</v>
      </c>
      <c r="G4447" s="66" t="str">
        <f t="shared" si="280"/>
        <v>1997-06</v>
      </c>
      <c r="H4447" s="67" t="str">
        <f t="shared" si="277"/>
        <v>2020-T6 Public-15</v>
      </c>
      <c r="I4447" s="302">
        <v>5.1900448400124804E-4</v>
      </c>
      <c r="J4447" s="305">
        <f>VLOOKUP(H4447,T6_ReductionFactor!$G$10:$H$2922,2,FALSE)</f>
        <v>0.93525208815819694</v>
      </c>
      <c r="K4447" s="75">
        <f t="shared" si="278"/>
        <v>4.8540002742563471E-4</v>
      </c>
      <c r="L4447" s="290"/>
      <c r="Q4447" s="288"/>
      <c r="R4447" s="291"/>
    </row>
    <row r="4448" spans="1:18" s="287" customFormat="1" ht="16.149999999999999" customHeight="1" x14ac:dyDescent="0.25">
      <c r="A4448" s="9" t="s">
        <v>192</v>
      </c>
      <c r="B4448" s="7">
        <v>2020</v>
      </c>
      <c r="C4448" s="296" t="s">
        <v>51</v>
      </c>
      <c r="D4448" s="307">
        <v>2004</v>
      </c>
      <c r="E4448" s="307" t="s">
        <v>194</v>
      </c>
      <c r="F4448" s="65">
        <f t="shared" si="279"/>
        <v>16</v>
      </c>
      <c r="G4448" s="66" t="str">
        <f t="shared" si="280"/>
        <v>1997-06</v>
      </c>
      <c r="H4448" s="67" t="str">
        <f t="shared" si="277"/>
        <v>2020-T6 Public-16</v>
      </c>
      <c r="I4448" s="302">
        <v>4.77080441576508E-4</v>
      </c>
      <c r="J4448" s="305">
        <f>VLOOKUP(H4448,T6_ReductionFactor!$G$10:$H$2922,2,FALSE)</f>
        <v>0.93293348955557631</v>
      </c>
      <c r="K4448" s="75">
        <f t="shared" si="278"/>
        <v>4.4508432115868688E-4</v>
      </c>
      <c r="L4448" s="290"/>
      <c r="Q4448" s="288"/>
      <c r="R4448" s="291"/>
    </row>
    <row r="4449" spans="1:18" s="287" customFormat="1" ht="16.149999999999999" customHeight="1" x14ac:dyDescent="0.25">
      <c r="A4449" s="9" t="s">
        <v>192</v>
      </c>
      <c r="B4449" s="7">
        <v>2020</v>
      </c>
      <c r="C4449" s="296" t="s">
        <v>51</v>
      </c>
      <c r="D4449" s="307">
        <v>2003</v>
      </c>
      <c r="E4449" s="307" t="s">
        <v>194</v>
      </c>
      <c r="F4449" s="65">
        <f t="shared" si="279"/>
        <v>17</v>
      </c>
      <c r="G4449" s="66" t="str">
        <f t="shared" si="280"/>
        <v>1997-06</v>
      </c>
      <c r="H4449" s="67" t="str">
        <f t="shared" si="277"/>
        <v>2020-T6 Public-17</v>
      </c>
      <c r="I4449" s="302">
        <v>7.2808699539906295E-4</v>
      </c>
      <c r="J4449" s="305">
        <f>VLOOKUP(H4449,T6_ReductionFactor!$G$10:$H$2922,2,FALSE)</f>
        <v>0.95730772059427316</v>
      </c>
      <c r="K4449" s="75">
        <f t="shared" si="278"/>
        <v>6.9700330195980999E-4</v>
      </c>
      <c r="L4449" s="290"/>
      <c r="Q4449" s="288"/>
      <c r="R4449" s="291"/>
    </row>
    <row r="4450" spans="1:18" s="287" customFormat="1" ht="16.149999999999999" customHeight="1" x14ac:dyDescent="0.25">
      <c r="A4450" s="9" t="s">
        <v>192</v>
      </c>
      <c r="B4450" s="7">
        <v>2020</v>
      </c>
      <c r="C4450" s="296" t="s">
        <v>51</v>
      </c>
      <c r="D4450" s="307">
        <v>2002</v>
      </c>
      <c r="E4450" s="307" t="s">
        <v>194</v>
      </c>
      <c r="F4450" s="65">
        <f t="shared" si="279"/>
        <v>18</v>
      </c>
      <c r="G4450" s="66" t="str">
        <f t="shared" si="280"/>
        <v>1997-06</v>
      </c>
      <c r="H4450" s="67" t="str">
        <f t="shared" si="277"/>
        <v>2020-T6 Public-18</v>
      </c>
      <c r="I4450" s="302">
        <v>6.2786648878201295E-4</v>
      </c>
      <c r="J4450" s="305">
        <f>VLOOKUP(H4450,T6_ReductionFactor!$G$10:$H$2922,2,FALSE)</f>
        <v>0.95607123735255883</v>
      </c>
      <c r="K4450" s="75">
        <f t="shared" si="278"/>
        <v>6.0028509082202567E-4</v>
      </c>
      <c r="L4450" s="290"/>
      <c r="Q4450" s="288"/>
      <c r="R4450" s="291"/>
    </row>
    <row r="4451" spans="1:18" s="287" customFormat="1" ht="16.149999999999999" customHeight="1" x14ac:dyDescent="0.25">
      <c r="A4451" s="9" t="s">
        <v>192</v>
      </c>
      <c r="B4451" s="7">
        <v>2020</v>
      </c>
      <c r="C4451" s="296" t="s">
        <v>51</v>
      </c>
      <c r="D4451" s="307">
        <v>2001</v>
      </c>
      <c r="E4451" s="307" t="s">
        <v>194</v>
      </c>
      <c r="F4451" s="65">
        <f t="shared" si="279"/>
        <v>19</v>
      </c>
      <c r="G4451" s="66" t="str">
        <f t="shared" si="280"/>
        <v>1997-06</v>
      </c>
      <c r="H4451" s="67" t="str">
        <f t="shared" si="277"/>
        <v>2020-T6 Public-19</v>
      </c>
      <c r="I4451" s="302">
        <v>7.4126258150292504E-4</v>
      </c>
      <c r="J4451" s="305">
        <f>VLOOKUP(H4451,T6_ReductionFactor!$G$10:$H$2922,2,FALSE)</f>
        <v>0.95489854618309578</v>
      </c>
      <c r="K4451" s="75">
        <f t="shared" si="278"/>
        <v>7.0783056141707169E-4</v>
      </c>
      <c r="L4451" s="290"/>
      <c r="Q4451" s="288"/>
      <c r="R4451" s="291"/>
    </row>
    <row r="4452" spans="1:18" s="287" customFormat="1" ht="16.149999999999999" customHeight="1" x14ac:dyDescent="0.25">
      <c r="A4452" s="9" t="s">
        <v>192</v>
      </c>
      <c r="B4452" s="7">
        <v>2020</v>
      </c>
      <c r="C4452" s="296" t="s">
        <v>51</v>
      </c>
      <c r="D4452" s="307">
        <v>2000</v>
      </c>
      <c r="E4452" s="307" t="s">
        <v>194</v>
      </c>
      <c r="F4452" s="65">
        <f t="shared" si="279"/>
        <v>20</v>
      </c>
      <c r="G4452" s="66" t="str">
        <f t="shared" si="280"/>
        <v>1997-06</v>
      </c>
      <c r="H4452" s="67" t="str">
        <f t="shared" si="277"/>
        <v>2020-T6 Public-20</v>
      </c>
      <c r="I4452" s="302">
        <v>6.3691660813806699E-4</v>
      </c>
      <c r="J4452" s="305">
        <f>VLOOKUP(H4452,T6_ReductionFactor!$G$10:$H$2922,2,FALSE)</f>
        <v>0.95380506205038829</v>
      </c>
      <c r="K4452" s="75">
        <f t="shared" si="278"/>
        <v>6.0749428494605187E-4</v>
      </c>
      <c r="L4452" s="290"/>
      <c r="Q4452" s="288"/>
      <c r="R4452" s="291"/>
    </row>
    <row r="4453" spans="1:18" s="287" customFormat="1" ht="16.149999999999999" customHeight="1" x14ac:dyDescent="0.25">
      <c r="A4453" s="9" t="s">
        <v>192</v>
      </c>
      <c r="B4453" s="7">
        <v>2020</v>
      </c>
      <c r="C4453" s="296" t="s">
        <v>51</v>
      </c>
      <c r="D4453" s="307">
        <v>1999</v>
      </c>
      <c r="E4453" s="307" t="s">
        <v>194</v>
      </c>
      <c r="F4453" s="65">
        <f t="shared" si="279"/>
        <v>21</v>
      </c>
      <c r="G4453" s="66" t="str">
        <f t="shared" si="280"/>
        <v>1997-06</v>
      </c>
      <c r="H4453" s="67" t="str">
        <f t="shared" si="277"/>
        <v>2020-T6 Public-21</v>
      </c>
      <c r="I4453" s="302">
        <v>6.0344889108983205E-4</v>
      </c>
      <c r="J4453" s="305">
        <f>VLOOKUP(H4453,T6_ReductionFactor!$G$10:$H$2922,2,FALSE)</f>
        <v>0.95274867052162571</v>
      </c>
      <c r="K4453" s="75">
        <f t="shared" si="278"/>
        <v>5.7493512871358682E-4</v>
      </c>
      <c r="L4453" s="290"/>
      <c r="Q4453" s="288"/>
      <c r="R4453" s="291"/>
    </row>
    <row r="4454" spans="1:18" s="287" customFormat="1" ht="16.149999999999999" customHeight="1" x14ac:dyDescent="0.25">
      <c r="A4454" s="9" t="s">
        <v>192</v>
      </c>
      <c r="B4454" s="7">
        <v>2020</v>
      </c>
      <c r="C4454" s="296" t="s">
        <v>51</v>
      </c>
      <c r="D4454" s="307">
        <v>1998</v>
      </c>
      <c r="E4454" s="307" t="s">
        <v>194</v>
      </c>
      <c r="F4454" s="65">
        <f t="shared" si="279"/>
        <v>22</v>
      </c>
      <c r="G4454" s="66" t="str">
        <f t="shared" si="280"/>
        <v>1997-06</v>
      </c>
      <c r="H4454" s="67" t="str">
        <f t="shared" si="277"/>
        <v>2020-T6 Public-22</v>
      </c>
      <c r="I4454" s="302">
        <v>2.8308093972092001E-4</v>
      </c>
      <c r="J4454" s="305">
        <f>VLOOKUP(H4454,T6_ReductionFactor!$G$10:$H$2922,2,FALSE)</f>
        <v>0.95174589232161055</v>
      </c>
      <c r="K4454" s="75">
        <f t="shared" si="278"/>
        <v>2.6942112157392708E-4</v>
      </c>
      <c r="L4454" s="290"/>
      <c r="Q4454" s="288"/>
      <c r="R4454" s="291"/>
    </row>
    <row r="4455" spans="1:18" s="287" customFormat="1" ht="16.149999999999999" customHeight="1" x14ac:dyDescent="0.25">
      <c r="A4455" s="9" t="s">
        <v>192</v>
      </c>
      <c r="B4455" s="7">
        <v>2020</v>
      </c>
      <c r="C4455" s="296" t="s">
        <v>51</v>
      </c>
      <c r="D4455" s="307">
        <v>1997</v>
      </c>
      <c r="E4455" s="307" t="s">
        <v>194</v>
      </c>
      <c r="F4455" s="65">
        <f t="shared" si="279"/>
        <v>23</v>
      </c>
      <c r="G4455" s="66" t="str">
        <f t="shared" si="280"/>
        <v>Pre1997</v>
      </c>
      <c r="H4455" s="67" t="str">
        <f t="shared" si="277"/>
        <v>2020-T6 Public-23</v>
      </c>
      <c r="I4455" s="302">
        <v>4.62573142950428E-4</v>
      </c>
      <c r="J4455" s="305">
        <f>VLOOKUP(H4455,T6_ReductionFactor!$G$10:$H$2922,2,FALSE)</f>
        <v>0.9507935785348326</v>
      </c>
      <c r="K4455" s="75">
        <f t="shared" si="278"/>
        <v>4.3981157391994214E-4</v>
      </c>
      <c r="L4455" s="290"/>
      <c r="Q4455" s="288"/>
      <c r="R4455" s="291"/>
    </row>
    <row r="4456" spans="1:18" s="287" customFormat="1" ht="16.149999999999999" customHeight="1" x14ac:dyDescent="0.25">
      <c r="A4456" s="9" t="s">
        <v>192</v>
      </c>
      <c r="B4456" s="7">
        <v>2020</v>
      </c>
      <c r="C4456" s="296" t="s">
        <v>51</v>
      </c>
      <c r="D4456" s="307">
        <v>1996</v>
      </c>
      <c r="E4456" s="307" t="s">
        <v>194</v>
      </c>
      <c r="F4456" s="65">
        <f t="shared" si="279"/>
        <v>24</v>
      </c>
      <c r="G4456" s="66" t="str">
        <f t="shared" si="280"/>
        <v>Pre1997</v>
      </c>
      <c r="H4456" s="67" t="str">
        <f t="shared" si="277"/>
        <v>2020-T6 Public-24</v>
      </c>
      <c r="I4456" s="302">
        <v>3.2879647171670998E-4</v>
      </c>
      <c r="J4456" s="305">
        <f>VLOOKUP(H4456,T6_ReductionFactor!$G$10:$H$2922,2,FALSE)</f>
        <v>0.94988926218209935</v>
      </c>
      <c r="K4456" s="75">
        <f t="shared" si="278"/>
        <v>3.1232023792706313E-4</v>
      </c>
      <c r="L4456" s="290"/>
      <c r="Q4456" s="288"/>
      <c r="R4456" s="291"/>
    </row>
    <row r="4457" spans="1:18" s="287" customFormat="1" ht="16.149999999999999" customHeight="1" x14ac:dyDescent="0.25">
      <c r="A4457" s="9" t="s">
        <v>192</v>
      </c>
      <c r="B4457" s="7">
        <v>2020</v>
      </c>
      <c r="C4457" s="296" t="s">
        <v>51</v>
      </c>
      <c r="D4457" s="307">
        <v>1995</v>
      </c>
      <c r="E4457" s="307" t="s">
        <v>194</v>
      </c>
      <c r="F4457" s="65">
        <f t="shared" si="279"/>
        <v>25</v>
      </c>
      <c r="G4457" s="66" t="str">
        <f t="shared" si="280"/>
        <v>Pre1997</v>
      </c>
      <c r="H4457" s="67" t="str">
        <f t="shared" si="277"/>
        <v>2020-T6 Public-25</v>
      </c>
      <c r="I4457" s="302">
        <v>4.9879849282023596E-4</v>
      </c>
      <c r="J4457" s="305">
        <f>VLOOKUP(H4457,T6_ReductionFactor!$G$10:$H$2922,2,FALSE)</f>
        <v>0.94903046288518234</v>
      </c>
      <c r="K4457" s="75">
        <f t="shared" si="278"/>
        <v>4.7337496452761981E-4</v>
      </c>
      <c r="L4457" s="290"/>
      <c r="Q4457" s="288"/>
      <c r="R4457" s="291"/>
    </row>
    <row r="4458" spans="1:18" s="287" customFormat="1" ht="16.149999999999999" customHeight="1" x14ac:dyDescent="0.25">
      <c r="A4458" s="9" t="s">
        <v>192</v>
      </c>
      <c r="B4458" s="7">
        <v>2020</v>
      </c>
      <c r="C4458" s="296" t="s">
        <v>51</v>
      </c>
      <c r="D4458" s="307">
        <v>1994</v>
      </c>
      <c r="E4458" s="307" t="s">
        <v>194</v>
      </c>
      <c r="F4458" s="65">
        <f t="shared" si="279"/>
        <v>26</v>
      </c>
      <c r="G4458" s="66" t="str">
        <f t="shared" si="280"/>
        <v>Pre1997</v>
      </c>
      <c r="H4458" s="67" t="str">
        <f t="shared" si="277"/>
        <v>2020-T6 Public-26</v>
      </c>
      <c r="I4458" s="302">
        <v>3.2090175641169799E-4</v>
      </c>
      <c r="J4458" s="305">
        <f>VLOOKUP(H4458,T6_ReductionFactor!$G$10:$H$2922,2,FALSE)</f>
        <v>0.94821469155826976</v>
      </c>
      <c r="K4458" s="75">
        <f t="shared" si="278"/>
        <v>3.0428375997642524E-4</v>
      </c>
      <c r="L4458" s="290"/>
      <c r="Q4458" s="288"/>
      <c r="R4458" s="291"/>
    </row>
    <row r="4459" spans="1:18" s="287" customFormat="1" ht="16.149999999999999" customHeight="1" x14ac:dyDescent="0.25">
      <c r="A4459" s="9" t="s">
        <v>192</v>
      </c>
      <c r="B4459" s="7">
        <v>2020</v>
      </c>
      <c r="C4459" s="296" t="s">
        <v>51</v>
      </c>
      <c r="D4459" s="307">
        <v>1993</v>
      </c>
      <c r="E4459" s="307" t="s">
        <v>194</v>
      </c>
      <c r="F4459" s="65">
        <f t="shared" si="279"/>
        <v>27</v>
      </c>
      <c r="G4459" s="66" t="str">
        <f t="shared" si="280"/>
        <v>Pre1997</v>
      </c>
      <c r="H4459" s="67" t="str">
        <f t="shared" si="277"/>
        <v>2020-T6 Public-27</v>
      </c>
      <c r="I4459" s="302">
        <v>5.92774119392622E-4</v>
      </c>
      <c r="J4459" s="305">
        <f>VLOOKUP(H4459,T6_ReductionFactor!$G$10:$H$2922,2,FALSE)</f>
        <v>1</v>
      </c>
      <c r="K4459" s="75">
        <f t="shared" si="278"/>
        <v>5.92774119392622E-4</v>
      </c>
      <c r="L4459" s="290"/>
      <c r="Q4459" s="288"/>
      <c r="R4459" s="291"/>
    </row>
    <row r="4460" spans="1:18" s="287" customFormat="1" ht="16.149999999999999" customHeight="1" x14ac:dyDescent="0.25">
      <c r="A4460" s="9" t="s">
        <v>192</v>
      </c>
      <c r="B4460" s="7">
        <v>2020</v>
      </c>
      <c r="C4460" s="296" t="s">
        <v>51</v>
      </c>
      <c r="D4460" s="307">
        <v>1992</v>
      </c>
      <c r="E4460" s="307" t="s">
        <v>194</v>
      </c>
      <c r="F4460" s="65">
        <f t="shared" si="279"/>
        <v>28</v>
      </c>
      <c r="G4460" s="66" t="str">
        <f t="shared" si="280"/>
        <v>Pre1997</v>
      </c>
      <c r="H4460" s="67" t="str">
        <f t="shared" si="277"/>
        <v>2020-T6 Public-28</v>
      </c>
      <c r="I4460" s="302">
        <v>5.5287965682722698E-4</v>
      </c>
      <c r="J4460" s="305">
        <f>VLOOKUP(H4460,T6_ReductionFactor!$G$10:$H$2922,2,FALSE)</f>
        <v>1</v>
      </c>
      <c r="K4460" s="75">
        <f t="shared" si="278"/>
        <v>5.5287965682722698E-4</v>
      </c>
      <c r="L4460" s="290"/>
      <c r="Q4460" s="288"/>
      <c r="R4460" s="291"/>
    </row>
    <row r="4461" spans="1:18" s="287" customFormat="1" ht="16.149999999999999" customHeight="1" x14ac:dyDescent="0.25">
      <c r="A4461" s="9" t="s">
        <v>192</v>
      </c>
      <c r="B4461" s="7">
        <v>2020</v>
      </c>
      <c r="C4461" s="296" t="s">
        <v>51</v>
      </c>
      <c r="D4461" s="307">
        <v>1991</v>
      </c>
      <c r="E4461" s="307" t="s">
        <v>194</v>
      </c>
      <c r="F4461" s="65">
        <f t="shared" si="279"/>
        <v>29</v>
      </c>
      <c r="G4461" s="66" t="str">
        <f t="shared" si="280"/>
        <v>Pre1997</v>
      </c>
      <c r="H4461" s="67" t="str">
        <f t="shared" si="277"/>
        <v>2020-T6 Public-29</v>
      </c>
      <c r="I4461" s="302">
        <v>5.9093829956520603E-4</v>
      </c>
      <c r="J4461" s="305">
        <f>VLOOKUP(H4461,T6_ReductionFactor!$G$10:$H$2922,2,FALSE)</f>
        <v>1</v>
      </c>
      <c r="K4461" s="75">
        <f t="shared" si="278"/>
        <v>5.9093829956520603E-4</v>
      </c>
      <c r="L4461" s="290"/>
      <c r="Q4461" s="288"/>
      <c r="R4461" s="291"/>
    </row>
    <row r="4462" spans="1:18" s="287" customFormat="1" ht="16.149999999999999" customHeight="1" x14ac:dyDescent="0.25">
      <c r="A4462" s="9" t="s">
        <v>192</v>
      </c>
      <c r="B4462" s="7">
        <v>2020</v>
      </c>
      <c r="C4462" s="296" t="s">
        <v>51</v>
      </c>
      <c r="D4462" s="307">
        <v>1990</v>
      </c>
      <c r="E4462" s="307" t="s">
        <v>194</v>
      </c>
      <c r="F4462" s="65">
        <f t="shared" si="279"/>
        <v>30</v>
      </c>
      <c r="G4462" s="66" t="str">
        <f t="shared" si="280"/>
        <v>Pre1997</v>
      </c>
      <c r="H4462" s="67" t="str">
        <f t="shared" si="277"/>
        <v>2020-T6 Public-30</v>
      </c>
      <c r="I4462" s="302">
        <v>9.0644217655969604E-4</v>
      </c>
      <c r="J4462" s="305">
        <f>VLOOKUP(H4462,T6_ReductionFactor!$G$10:$H$2922,2,FALSE)</f>
        <v>1</v>
      </c>
      <c r="K4462" s="75">
        <f t="shared" si="278"/>
        <v>9.0644217655969604E-4</v>
      </c>
      <c r="L4462" s="290"/>
      <c r="Q4462" s="288"/>
      <c r="R4462" s="291"/>
    </row>
    <row r="4463" spans="1:18" s="287" customFormat="1" ht="16.149999999999999" customHeight="1" x14ac:dyDescent="0.25">
      <c r="A4463" s="9" t="s">
        <v>192</v>
      </c>
      <c r="B4463" s="7">
        <v>2020</v>
      </c>
      <c r="C4463" s="296" t="s">
        <v>51</v>
      </c>
      <c r="D4463" s="307">
        <v>1989</v>
      </c>
      <c r="E4463" s="307" t="s">
        <v>194</v>
      </c>
      <c r="F4463" s="65">
        <f t="shared" si="279"/>
        <v>31</v>
      </c>
      <c r="G4463" s="66" t="str">
        <f t="shared" si="280"/>
        <v>Pre1997</v>
      </c>
      <c r="H4463" s="67" t="str">
        <f t="shared" si="277"/>
        <v>2020-T6 Public-31</v>
      </c>
      <c r="I4463" s="302">
        <v>6.5758902026105996E-4</v>
      </c>
      <c r="J4463" s="305">
        <f>VLOOKUP(H4463,T6_ReductionFactor!$G$10:$H$2922,2,FALSE)</f>
        <v>1</v>
      </c>
      <c r="K4463" s="75">
        <f t="shared" si="278"/>
        <v>6.5758902026105996E-4</v>
      </c>
      <c r="L4463" s="290"/>
      <c r="Q4463" s="288"/>
      <c r="R4463" s="291"/>
    </row>
    <row r="4464" spans="1:18" s="287" customFormat="1" ht="16.149999999999999" customHeight="1" x14ac:dyDescent="0.25">
      <c r="A4464" s="9" t="s">
        <v>192</v>
      </c>
      <c r="B4464" s="7">
        <v>2020</v>
      </c>
      <c r="C4464" s="296" t="s">
        <v>51</v>
      </c>
      <c r="D4464" s="307">
        <v>1988</v>
      </c>
      <c r="E4464" s="307" t="s">
        <v>194</v>
      </c>
      <c r="F4464" s="65">
        <f t="shared" si="279"/>
        <v>32</v>
      </c>
      <c r="G4464" s="66" t="str">
        <f t="shared" si="280"/>
        <v>Pre1997</v>
      </c>
      <c r="H4464" s="67" t="str">
        <f t="shared" si="277"/>
        <v>2020-T6 Public-32</v>
      </c>
      <c r="I4464" s="302">
        <v>6.7441628156259697E-4</v>
      </c>
      <c r="J4464" s="305">
        <f>VLOOKUP(H4464,T6_ReductionFactor!$G$10:$H$2922,2,FALSE)</f>
        <v>1</v>
      </c>
      <c r="K4464" s="75">
        <f t="shared" si="278"/>
        <v>6.7441628156259697E-4</v>
      </c>
      <c r="L4464" s="290"/>
      <c r="Q4464" s="288"/>
      <c r="R4464" s="291"/>
    </row>
    <row r="4465" spans="1:18" s="287" customFormat="1" ht="16.149999999999999" customHeight="1" x14ac:dyDescent="0.25">
      <c r="A4465" s="9" t="s">
        <v>192</v>
      </c>
      <c r="B4465" s="7">
        <v>2020</v>
      </c>
      <c r="C4465" s="296" t="s">
        <v>51</v>
      </c>
      <c r="D4465" s="307">
        <v>1987</v>
      </c>
      <c r="E4465" s="307" t="s">
        <v>194</v>
      </c>
      <c r="F4465" s="65">
        <f t="shared" si="279"/>
        <v>33</v>
      </c>
      <c r="G4465" s="66" t="str">
        <f t="shared" si="280"/>
        <v>Pre1997</v>
      </c>
      <c r="H4465" s="67" t="str">
        <f t="shared" si="277"/>
        <v>2020-T6 Public-33</v>
      </c>
      <c r="I4465" s="302">
        <v>6.92974260889364E-4</v>
      </c>
      <c r="J4465" s="305">
        <f>VLOOKUP(H4465,T6_ReductionFactor!$G$10:$H$2922,2,FALSE)</f>
        <v>1</v>
      </c>
      <c r="K4465" s="75">
        <f t="shared" si="278"/>
        <v>6.92974260889364E-4</v>
      </c>
      <c r="L4465" s="290"/>
      <c r="Q4465" s="288"/>
      <c r="R4465" s="291"/>
    </row>
    <row r="4466" spans="1:18" s="287" customFormat="1" ht="16.149999999999999" customHeight="1" x14ac:dyDescent="0.25">
      <c r="A4466" s="9" t="s">
        <v>192</v>
      </c>
      <c r="B4466" s="7">
        <v>2020</v>
      </c>
      <c r="C4466" s="296" t="s">
        <v>51</v>
      </c>
      <c r="D4466" s="307">
        <v>1986</v>
      </c>
      <c r="E4466" s="307" t="s">
        <v>194</v>
      </c>
      <c r="F4466" s="65">
        <f t="shared" si="279"/>
        <v>34</v>
      </c>
      <c r="G4466" s="66" t="str">
        <f t="shared" si="280"/>
        <v>Pre1997</v>
      </c>
      <c r="H4466" s="67" t="str">
        <f t="shared" ref="H4466:H4529" si="281">CONCATENATE(B4466,"-",C4466,"-",F4466)</f>
        <v>2020-T6 Public-34</v>
      </c>
      <c r="I4466" s="302">
        <v>7.2646791381223601E-4</v>
      </c>
      <c r="J4466" s="305">
        <f>VLOOKUP(H4466,T6_ReductionFactor!$G$10:$H$2922,2,FALSE)</f>
        <v>1</v>
      </c>
      <c r="K4466" s="75">
        <f t="shared" si="278"/>
        <v>7.2646791381223601E-4</v>
      </c>
      <c r="L4466" s="290"/>
      <c r="Q4466" s="288"/>
      <c r="R4466" s="291"/>
    </row>
    <row r="4467" spans="1:18" s="287" customFormat="1" ht="16.149999999999999" customHeight="1" x14ac:dyDescent="0.25">
      <c r="A4467" s="9" t="s">
        <v>192</v>
      </c>
      <c r="B4467" s="7">
        <v>2020</v>
      </c>
      <c r="C4467" s="296" t="s">
        <v>51</v>
      </c>
      <c r="D4467" s="307">
        <v>1985</v>
      </c>
      <c r="E4467" s="307" t="s">
        <v>194</v>
      </c>
      <c r="F4467" s="65">
        <f t="shared" si="279"/>
        <v>35</v>
      </c>
      <c r="G4467" s="66" t="str">
        <f t="shared" si="280"/>
        <v>Pre1997</v>
      </c>
      <c r="H4467" s="67" t="str">
        <f t="shared" si="281"/>
        <v>2020-T6 Public-35</v>
      </c>
      <c r="I4467" s="302">
        <v>6.3071602363799501E-4</v>
      </c>
      <c r="J4467" s="305">
        <f>VLOOKUP(H4467,T6_ReductionFactor!$G$10:$H$2922,2,FALSE)</f>
        <v>1</v>
      </c>
      <c r="K4467" s="75">
        <f t="shared" si="278"/>
        <v>6.3071602363799501E-4</v>
      </c>
      <c r="L4467" s="290"/>
      <c r="Q4467" s="288"/>
      <c r="R4467" s="291"/>
    </row>
    <row r="4468" spans="1:18" s="287" customFormat="1" ht="16.149999999999999" customHeight="1" x14ac:dyDescent="0.25">
      <c r="A4468" s="9" t="s">
        <v>192</v>
      </c>
      <c r="B4468" s="7">
        <v>2020</v>
      </c>
      <c r="C4468" s="296" t="s">
        <v>51</v>
      </c>
      <c r="D4468" s="307">
        <v>1984</v>
      </c>
      <c r="E4468" s="307" t="s">
        <v>194</v>
      </c>
      <c r="F4468" s="65">
        <f t="shared" si="279"/>
        <v>36</v>
      </c>
      <c r="G4468" s="66" t="str">
        <f t="shared" si="280"/>
        <v>Pre1997</v>
      </c>
      <c r="H4468" s="67" t="str">
        <f t="shared" si="281"/>
        <v>2020-T6 Public-36</v>
      </c>
      <c r="I4468" s="302">
        <v>4.8490149442235699E-4</v>
      </c>
      <c r="J4468" s="305">
        <f>VLOOKUP(H4468,T6_ReductionFactor!$G$10:$H$2922,2,FALSE)</f>
        <v>1</v>
      </c>
      <c r="K4468" s="75">
        <f t="shared" si="278"/>
        <v>4.8490149442235699E-4</v>
      </c>
      <c r="L4468" s="290"/>
      <c r="Q4468" s="288"/>
      <c r="R4468" s="291"/>
    </row>
    <row r="4469" spans="1:18" s="287" customFormat="1" ht="16.149999999999999" customHeight="1" x14ac:dyDescent="0.25">
      <c r="A4469" s="9" t="s">
        <v>192</v>
      </c>
      <c r="B4469" s="7">
        <v>2020</v>
      </c>
      <c r="C4469" s="296" t="s">
        <v>51</v>
      </c>
      <c r="D4469" s="307">
        <v>1983</v>
      </c>
      <c r="E4469" s="307" t="s">
        <v>194</v>
      </c>
      <c r="F4469" s="65">
        <f t="shared" si="279"/>
        <v>37</v>
      </c>
      <c r="G4469" s="66" t="str">
        <f t="shared" si="280"/>
        <v>Pre1997</v>
      </c>
      <c r="H4469" s="67" t="str">
        <f t="shared" si="281"/>
        <v>2020-T6 Public-37</v>
      </c>
      <c r="I4469" s="302">
        <v>4.7997718045192101E-4</v>
      </c>
      <c r="J4469" s="305">
        <f>VLOOKUP(H4469,T6_ReductionFactor!$G$10:$H$2922,2,FALSE)</f>
        <v>1</v>
      </c>
      <c r="K4469" s="75">
        <f t="shared" si="278"/>
        <v>4.7997718045192101E-4</v>
      </c>
      <c r="L4469" s="290"/>
      <c r="Q4469" s="288"/>
      <c r="R4469" s="291"/>
    </row>
    <row r="4470" spans="1:18" s="287" customFormat="1" ht="16.149999999999999" customHeight="1" x14ac:dyDescent="0.25">
      <c r="A4470" s="9" t="s">
        <v>192</v>
      </c>
      <c r="B4470" s="7">
        <v>2020</v>
      </c>
      <c r="C4470" s="296" t="s">
        <v>51</v>
      </c>
      <c r="D4470" s="307">
        <v>1982</v>
      </c>
      <c r="E4470" s="307" t="s">
        <v>194</v>
      </c>
      <c r="F4470" s="65">
        <f t="shared" si="279"/>
        <v>38</v>
      </c>
      <c r="G4470" s="66" t="str">
        <f t="shared" si="280"/>
        <v>Pre1997</v>
      </c>
      <c r="H4470" s="67" t="str">
        <f t="shared" si="281"/>
        <v>2020-T6 Public-38</v>
      </c>
      <c r="I4470" s="302">
        <v>4.2239785301641198E-4</v>
      </c>
      <c r="J4470" s="305">
        <f>VLOOKUP(H4470,T6_ReductionFactor!$G$10:$H$2922,2,FALSE)</f>
        <v>1</v>
      </c>
      <c r="K4470" s="75">
        <f t="shared" si="278"/>
        <v>4.2239785301641198E-4</v>
      </c>
      <c r="L4470" s="290"/>
      <c r="Q4470" s="288"/>
      <c r="R4470" s="291"/>
    </row>
    <row r="4471" spans="1:18" s="287" customFormat="1" ht="16.149999999999999" customHeight="1" x14ac:dyDescent="0.25">
      <c r="A4471" s="9" t="s">
        <v>192</v>
      </c>
      <c r="B4471" s="7">
        <v>2020</v>
      </c>
      <c r="C4471" s="296" t="s">
        <v>51</v>
      </c>
      <c r="D4471" s="307">
        <v>1981</v>
      </c>
      <c r="E4471" s="307" t="s">
        <v>194</v>
      </c>
      <c r="F4471" s="65">
        <f t="shared" si="279"/>
        <v>39</v>
      </c>
      <c r="G4471" s="66" t="str">
        <f t="shared" si="280"/>
        <v>Pre1997</v>
      </c>
      <c r="H4471" s="67" t="str">
        <f t="shared" si="281"/>
        <v>2020-T6 Public-39</v>
      </c>
      <c r="I4471" s="302">
        <v>5.9274288698079399E-4</v>
      </c>
      <c r="J4471" s="305">
        <f>VLOOKUP(H4471,T6_ReductionFactor!$G$10:$H$2922,2,FALSE)</f>
        <v>1</v>
      </c>
      <c r="K4471" s="75">
        <f t="shared" si="278"/>
        <v>5.9274288698079399E-4</v>
      </c>
      <c r="L4471" s="290"/>
      <c r="Q4471" s="288"/>
      <c r="R4471" s="291"/>
    </row>
    <row r="4472" spans="1:18" s="287" customFormat="1" ht="16.149999999999999" customHeight="1" x14ac:dyDescent="0.25">
      <c r="A4472" s="9" t="s">
        <v>192</v>
      </c>
      <c r="B4472" s="7">
        <v>2020</v>
      </c>
      <c r="C4472" s="296" t="s">
        <v>51</v>
      </c>
      <c r="D4472" s="307">
        <v>1980</v>
      </c>
      <c r="E4472" s="307" t="s">
        <v>194</v>
      </c>
      <c r="F4472" s="65">
        <f t="shared" si="279"/>
        <v>40</v>
      </c>
      <c r="G4472" s="66" t="str">
        <f t="shared" si="280"/>
        <v>Pre1997</v>
      </c>
      <c r="H4472" s="67" t="str">
        <f t="shared" si="281"/>
        <v>2020-T6 Public-40</v>
      </c>
      <c r="I4472" s="302">
        <v>2.5239362820997298E-4</v>
      </c>
      <c r="J4472" s="305">
        <f>VLOOKUP(H4472,T6_ReductionFactor!$G$10:$H$2922,2,FALSE)</f>
        <v>1</v>
      </c>
      <c r="K4472" s="75">
        <f t="shared" si="278"/>
        <v>2.5239362820997298E-4</v>
      </c>
      <c r="L4472" s="290"/>
      <c r="Q4472" s="288"/>
      <c r="R4472" s="291"/>
    </row>
    <row r="4473" spans="1:18" s="287" customFormat="1" ht="16.149999999999999" customHeight="1" x14ac:dyDescent="0.25">
      <c r="A4473" s="9" t="s">
        <v>192</v>
      </c>
      <c r="B4473" s="7">
        <v>2020</v>
      </c>
      <c r="C4473" s="296" t="s">
        <v>51</v>
      </c>
      <c r="D4473" s="307">
        <v>1979</v>
      </c>
      <c r="E4473" s="307" t="s">
        <v>194</v>
      </c>
      <c r="F4473" s="65">
        <f t="shared" si="279"/>
        <v>41</v>
      </c>
      <c r="G4473" s="66" t="str">
        <f t="shared" si="280"/>
        <v>Pre1997</v>
      </c>
      <c r="H4473" s="67" t="str">
        <f t="shared" si="281"/>
        <v>2020-T6 Public-41</v>
      </c>
      <c r="I4473" s="302">
        <v>1.76123294358851E-4</v>
      </c>
      <c r="J4473" s="305">
        <f>VLOOKUP(H4473,T6_ReductionFactor!$G$10:$H$2922,2,FALSE)</f>
        <v>1</v>
      </c>
      <c r="K4473" s="75">
        <f t="shared" si="278"/>
        <v>1.76123294358851E-4</v>
      </c>
      <c r="L4473" s="290"/>
      <c r="Q4473" s="288"/>
      <c r="R4473" s="291"/>
    </row>
    <row r="4474" spans="1:18" s="287" customFormat="1" ht="16.149999999999999" customHeight="1" x14ac:dyDescent="0.25">
      <c r="A4474" s="9" t="s">
        <v>192</v>
      </c>
      <c r="B4474" s="7">
        <v>2020</v>
      </c>
      <c r="C4474" s="296" t="s">
        <v>51</v>
      </c>
      <c r="D4474" s="307">
        <v>1978</v>
      </c>
      <c r="E4474" s="307" t="s">
        <v>194</v>
      </c>
      <c r="F4474" s="65">
        <f t="shared" si="279"/>
        <v>42</v>
      </c>
      <c r="G4474" s="66" t="str">
        <f t="shared" si="280"/>
        <v>Pre1997</v>
      </c>
      <c r="H4474" s="67" t="str">
        <f t="shared" si="281"/>
        <v>2020-T6 Public-42</v>
      </c>
      <c r="I4474" s="302">
        <v>1.6620373305638699E-4</v>
      </c>
      <c r="J4474" s="305">
        <f>VLOOKUP(H4474,T6_ReductionFactor!$G$10:$H$2922,2,FALSE)</f>
        <v>1</v>
      </c>
      <c r="K4474" s="75">
        <f t="shared" si="278"/>
        <v>1.6620373305638699E-4</v>
      </c>
      <c r="L4474" s="290"/>
      <c r="Q4474" s="288"/>
      <c r="R4474" s="291"/>
    </row>
    <row r="4475" spans="1:18" s="287" customFormat="1" ht="16.149999999999999" customHeight="1" x14ac:dyDescent="0.25">
      <c r="A4475" s="9" t="s">
        <v>192</v>
      </c>
      <c r="B4475" s="7">
        <v>2020</v>
      </c>
      <c r="C4475" s="296" t="s">
        <v>51</v>
      </c>
      <c r="D4475" s="307">
        <v>1977</v>
      </c>
      <c r="E4475" s="307" t="s">
        <v>194</v>
      </c>
      <c r="F4475" s="65">
        <f t="shared" si="279"/>
        <v>43</v>
      </c>
      <c r="G4475" s="66" t="str">
        <f t="shared" si="280"/>
        <v>Pre1997</v>
      </c>
      <c r="H4475" s="67" t="str">
        <f t="shared" si="281"/>
        <v>2020-T6 Public-43</v>
      </c>
      <c r="I4475" s="302">
        <v>1.24004283510406E-4</v>
      </c>
      <c r="J4475" s="305">
        <f>VLOOKUP(H4475,T6_ReductionFactor!$G$10:$H$2922,2,FALSE)</f>
        <v>1</v>
      </c>
      <c r="K4475" s="75">
        <f t="shared" si="278"/>
        <v>1.24004283510406E-4</v>
      </c>
      <c r="L4475" s="290"/>
      <c r="Q4475" s="288"/>
      <c r="R4475" s="291"/>
    </row>
    <row r="4476" spans="1:18" s="287" customFormat="1" ht="16.149999999999999" customHeight="1" x14ac:dyDescent="0.25">
      <c r="A4476" s="9" t="s">
        <v>192</v>
      </c>
      <c r="B4476" s="7">
        <v>2020</v>
      </c>
      <c r="C4476" s="296" t="s">
        <v>51</v>
      </c>
      <c r="D4476" s="307">
        <v>1976</v>
      </c>
      <c r="E4476" s="307" t="s">
        <v>194</v>
      </c>
      <c r="F4476" s="65">
        <f t="shared" si="279"/>
        <v>44</v>
      </c>
      <c r="G4476" s="66" t="str">
        <f t="shared" si="280"/>
        <v>Pre1997</v>
      </c>
      <c r="H4476" s="67" t="str">
        <f t="shared" si="281"/>
        <v>2020-T6 Public-44</v>
      </c>
      <c r="I4476" s="302">
        <v>1.2375824331361699E-4</v>
      </c>
      <c r="J4476" s="305">
        <f>VLOOKUP(H4476,T6_ReductionFactor!$G$10:$H$2922,2,FALSE)</f>
        <v>1</v>
      </c>
      <c r="K4476" s="75">
        <f t="shared" si="278"/>
        <v>1.2375824331361699E-4</v>
      </c>
      <c r="L4476" s="290"/>
      <c r="Q4476" s="288"/>
      <c r="R4476" s="291"/>
    </row>
    <row r="4477" spans="1:18" s="287" customFormat="1" ht="16.149999999999999" customHeight="1" x14ac:dyDescent="0.25">
      <c r="A4477" s="9" t="s">
        <v>192</v>
      </c>
      <c r="B4477" s="7">
        <v>2020</v>
      </c>
      <c r="C4477" s="296" t="s">
        <v>59</v>
      </c>
      <c r="D4477" s="307">
        <v>2021</v>
      </c>
      <c r="E4477" s="307" t="s">
        <v>194</v>
      </c>
      <c r="F4477" s="65">
        <f t="shared" si="279"/>
        <v>-1</v>
      </c>
      <c r="G4477" s="66" t="str">
        <f t="shared" si="280"/>
        <v>2013+</v>
      </c>
      <c r="H4477" s="67" t="str">
        <f t="shared" si="281"/>
        <v>2020-T6 SBUS--1</v>
      </c>
      <c r="I4477" s="302">
        <v>5.0971466757606499E-6</v>
      </c>
      <c r="J4477" s="305">
        <f>VLOOKUP(H4477,T6_ReductionFactor!$G$10:$H$2922,2,FALSE)</f>
        <v>0.98813441864979945</v>
      </c>
      <c r="K4477" s="75">
        <f t="shared" si="278"/>
        <v>5.0366660672255075E-6</v>
      </c>
      <c r="L4477" s="290"/>
      <c r="Q4477" s="288"/>
      <c r="R4477" s="291"/>
    </row>
    <row r="4478" spans="1:18" s="287" customFormat="1" ht="16.149999999999999" customHeight="1" x14ac:dyDescent="0.25">
      <c r="A4478" s="9" t="s">
        <v>192</v>
      </c>
      <c r="B4478" s="7">
        <v>2020</v>
      </c>
      <c r="C4478" s="296" t="s">
        <v>59</v>
      </c>
      <c r="D4478" s="307">
        <v>2020</v>
      </c>
      <c r="E4478" s="307" t="s">
        <v>194</v>
      </c>
      <c r="F4478" s="65">
        <f t="shared" si="279"/>
        <v>0</v>
      </c>
      <c r="G4478" s="66" t="str">
        <f t="shared" si="280"/>
        <v>2013+</v>
      </c>
      <c r="H4478" s="67" t="str">
        <f t="shared" si="281"/>
        <v>2020-T6 SBUS-0</v>
      </c>
      <c r="I4478" s="302">
        <v>5.2517812581003202E-5</v>
      </c>
      <c r="J4478" s="305">
        <f>VLOOKUP(H4478,T6_ReductionFactor!$G$10:$H$2922,2,FALSE)</f>
        <v>0.96340606392289985</v>
      </c>
      <c r="K4478" s="75">
        <f t="shared" si="278"/>
        <v>5.0595979104504842E-5</v>
      </c>
      <c r="L4478" s="290"/>
      <c r="Q4478" s="288"/>
      <c r="R4478" s="291"/>
    </row>
    <row r="4479" spans="1:18" s="287" customFormat="1" ht="16.149999999999999" customHeight="1" x14ac:dyDescent="0.25">
      <c r="A4479" s="9" t="s">
        <v>192</v>
      </c>
      <c r="B4479" s="7">
        <v>2020</v>
      </c>
      <c r="C4479" s="296" t="s">
        <v>59</v>
      </c>
      <c r="D4479" s="307">
        <v>2019</v>
      </c>
      <c r="E4479" s="307" t="s">
        <v>194</v>
      </c>
      <c r="F4479" s="65">
        <f t="shared" si="279"/>
        <v>1</v>
      </c>
      <c r="G4479" s="66" t="str">
        <f t="shared" si="280"/>
        <v>2013+</v>
      </c>
      <c r="H4479" s="67" t="str">
        <f t="shared" si="281"/>
        <v>2020-T6 SBUS-1</v>
      </c>
      <c r="I4479" s="302">
        <v>6.6076791351364004E-5</v>
      </c>
      <c r="J4479" s="305">
        <f>VLOOKUP(H4479,T6_ReductionFactor!$G$10:$H$2922,2,FALSE)</f>
        <v>0.94306647363847762</v>
      </c>
      <c r="K4479" s="75">
        <f t="shared" si="278"/>
        <v>6.2314806609076312E-5</v>
      </c>
      <c r="L4479" s="290"/>
      <c r="Q4479" s="288"/>
      <c r="R4479" s="291"/>
    </row>
    <row r="4480" spans="1:18" s="287" customFormat="1" ht="16.149999999999999" customHeight="1" x14ac:dyDescent="0.25">
      <c r="A4480" s="9" t="s">
        <v>192</v>
      </c>
      <c r="B4480" s="7">
        <v>2020</v>
      </c>
      <c r="C4480" s="296" t="s">
        <v>59</v>
      </c>
      <c r="D4480" s="307">
        <v>2018</v>
      </c>
      <c r="E4480" s="307" t="s">
        <v>194</v>
      </c>
      <c r="F4480" s="65">
        <f t="shared" si="279"/>
        <v>2</v>
      </c>
      <c r="G4480" s="66" t="str">
        <f t="shared" si="280"/>
        <v>2013+</v>
      </c>
      <c r="H4480" s="67" t="str">
        <f t="shared" si="281"/>
        <v>2020-T6 SBUS-2</v>
      </c>
      <c r="I4480" s="302">
        <v>5.6377641837988498E-5</v>
      </c>
      <c r="J4480" s="305">
        <f>VLOOKUP(H4480,T6_ReductionFactor!$G$10:$H$2922,2,FALSE)</f>
        <v>0.92604480066908157</v>
      </c>
      <c r="K4480" s="75">
        <f t="shared" si="278"/>
        <v>5.2208222098052933E-5</v>
      </c>
      <c r="L4480" s="290"/>
      <c r="Q4480" s="288"/>
      <c r="R4480" s="291"/>
    </row>
    <row r="4481" spans="1:18" s="287" customFormat="1" ht="16.149999999999999" customHeight="1" x14ac:dyDescent="0.25">
      <c r="A4481" s="9" t="s">
        <v>192</v>
      </c>
      <c r="B4481" s="7">
        <v>2020</v>
      </c>
      <c r="C4481" s="296" t="s">
        <v>59</v>
      </c>
      <c r="D4481" s="307">
        <v>2017</v>
      </c>
      <c r="E4481" s="307" t="s">
        <v>194</v>
      </c>
      <c r="F4481" s="65">
        <f t="shared" si="279"/>
        <v>3</v>
      </c>
      <c r="G4481" s="66" t="str">
        <f t="shared" si="280"/>
        <v>2013+</v>
      </c>
      <c r="H4481" s="67" t="str">
        <f t="shared" si="281"/>
        <v>2020-T6 SBUS-3</v>
      </c>
      <c r="I4481" s="302">
        <v>1.22209172376894E-4</v>
      </c>
      <c r="J4481" s="305">
        <f>VLOOKUP(H4481,T6_ReductionFactor!$G$10:$H$2922,2,FALSE)</f>
        <v>0.91159239102890666</v>
      </c>
      <c r="K4481" s="75">
        <f t="shared" si="278"/>
        <v>1.1140495165271661E-4</v>
      </c>
      <c r="L4481" s="290"/>
      <c r="Q4481" s="288"/>
      <c r="R4481" s="291"/>
    </row>
    <row r="4482" spans="1:18" s="287" customFormat="1" ht="16.149999999999999" customHeight="1" x14ac:dyDescent="0.25">
      <c r="A4482" s="9" t="s">
        <v>192</v>
      </c>
      <c r="B4482" s="7">
        <v>2020</v>
      </c>
      <c r="C4482" s="296" t="s">
        <v>59</v>
      </c>
      <c r="D4482" s="307">
        <v>2016</v>
      </c>
      <c r="E4482" s="307" t="s">
        <v>194</v>
      </c>
      <c r="F4482" s="65">
        <f t="shared" si="279"/>
        <v>4</v>
      </c>
      <c r="G4482" s="66" t="str">
        <f t="shared" si="280"/>
        <v>2013+</v>
      </c>
      <c r="H4482" s="67" t="str">
        <f t="shared" si="281"/>
        <v>2020-T6 SBUS-4</v>
      </c>
      <c r="I4482" s="302">
        <v>2.01879061686245E-4</v>
      </c>
      <c r="J4482" s="305">
        <f>VLOOKUP(H4482,T6_ReductionFactor!$G$10:$H$2922,2,FALSE)</f>
        <v>0.89917011921824441</v>
      </c>
      <c r="K4482" s="75">
        <f t="shared" si="278"/>
        <v>1.8152361996408824E-4</v>
      </c>
      <c r="L4482" s="290"/>
      <c r="Q4482" s="288"/>
      <c r="R4482" s="291"/>
    </row>
    <row r="4483" spans="1:18" s="287" customFormat="1" ht="16.149999999999999" customHeight="1" x14ac:dyDescent="0.25">
      <c r="A4483" s="9" t="s">
        <v>192</v>
      </c>
      <c r="B4483" s="7">
        <v>2020</v>
      </c>
      <c r="C4483" s="296" t="s">
        <v>59</v>
      </c>
      <c r="D4483" s="307">
        <v>2015</v>
      </c>
      <c r="E4483" s="307" t="s">
        <v>194</v>
      </c>
      <c r="F4483" s="65">
        <f t="shared" si="279"/>
        <v>5</v>
      </c>
      <c r="G4483" s="66" t="str">
        <f t="shared" si="280"/>
        <v>2013+</v>
      </c>
      <c r="H4483" s="67" t="str">
        <f t="shared" si="281"/>
        <v>2020-T6 SBUS-5</v>
      </c>
      <c r="I4483" s="302">
        <v>1.2409711215074099E-4</v>
      </c>
      <c r="J4483" s="305">
        <f>VLOOKUP(H4483,T6_ReductionFactor!$G$10:$H$2922,2,FALSE)</f>
        <v>0.88837984383783797</v>
      </c>
      <c r="K4483" s="75">
        <f t="shared" si="278"/>
        <v>1.1024537311320194E-4</v>
      </c>
      <c r="L4483" s="290"/>
      <c r="Q4483" s="288"/>
      <c r="R4483" s="291"/>
    </row>
    <row r="4484" spans="1:18" s="287" customFormat="1" ht="16.149999999999999" customHeight="1" x14ac:dyDescent="0.25">
      <c r="A4484" s="9" t="s">
        <v>192</v>
      </c>
      <c r="B4484" s="7">
        <v>2020</v>
      </c>
      <c r="C4484" s="296" t="s">
        <v>59</v>
      </c>
      <c r="D4484" s="307">
        <v>2014</v>
      </c>
      <c r="E4484" s="307" t="s">
        <v>194</v>
      </c>
      <c r="F4484" s="65">
        <f t="shared" si="279"/>
        <v>6</v>
      </c>
      <c r="G4484" s="66" t="str">
        <f t="shared" si="280"/>
        <v>2013+</v>
      </c>
      <c r="H4484" s="67" t="str">
        <f t="shared" si="281"/>
        <v>2020-T6 SBUS-6</v>
      </c>
      <c r="I4484" s="302">
        <v>1.09878807838001E-4</v>
      </c>
      <c r="J4484" s="305">
        <f>VLOOKUP(H4484,T6_ReductionFactor!$G$10:$H$2922,2,FALSE)</f>
        <v>0.87892119001504854</v>
      </c>
      <c r="K4484" s="75">
        <f t="shared" si="278"/>
        <v>9.6574812542410675E-5</v>
      </c>
      <c r="L4484" s="290"/>
      <c r="Q4484" s="288"/>
      <c r="R4484" s="291"/>
    </row>
    <row r="4485" spans="1:18" s="287" customFormat="1" ht="16.149999999999999" customHeight="1" x14ac:dyDescent="0.25">
      <c r="A4485" s="9" t="s">
        <v>192</v>
      </c>
      <c r="B4485" s="7">
        <v>2020</v>
      </c>
      <c r="C4485" s="296" t="s">
        <v>59</v>
      </c>
      <c r="D4485" s="307">
        <v>2013</v>
      </c>
      <c r="E4485" s="307" t="s">
        <v>194</v>
      </c>
      <c r="F4485" s="65">
        <f t="shared" si="279"/>
        <v>7</v>
      </c>
      <c r="G4485" s="66" t="str">
        <f t="shared" si="280"/>
        <v>2010-12</v>
      </c>
      <c r="H4485" s="67" t="str">
        <f t="shared" si="281"/>
        <v>2020-T6 SBUS-7</v>
      </c>
      <c r="I4485" s="302">
        <v>1.7148384113320901E-4</v>
      </c>
      <c r="J4485" s="305">
        <f>VLOOKUP(H4485,T6_ReductionFactor!$G$10:$H$2922,2,FALSE)</f>
        <v>0.84336694549829849</v>
      </c>
      <c r="K4485" s="75">
        <f t="shared" si="278"/>
        <v>1.4462380329882996E-4</v>
      </c>
      <c r="L4485" s="290"/>
      <c r="Q4485" s="288"/>
      <c r="R4485" s="291"/>
    </row>
    <row r="4486" spans="1:18" s="287" customFormat="1" ht="16.149999999999999" customHeight="1" x14ac:dyDescent="0.25">
      <c r="A4486" s="9" t="s">
        <v>192</v>
      </c>
      <c r="B4486" s="7">
        <v>2020</v>
      </c>
      <c r="C4486" s="296" t="s">
        <v>59</v>
      </c>
      <c r="D4486" s="307">
        <v>2012</v>
      </c>
      <c r="E4486" s="307" t="s">
        <v>194</v>
      </c>
      <c r="F4486" s="65">
        <f t="shared" si="279"/>
        <v>8</v>
      </c>
      <c r="G4486" s="66" t="str">
        <f t="shared" si="280"/>
        <v>2010-12</v>
      </c>
      <c r="H4486" s="67" t="str">
        <f t="shared" si="281"/>
        <v>2020-T6 SBUS-8</v>
      </c>
      <c r="I4486" s="302">
        <v>1.87511748161876E-4</v>
      </c>
      <c r="J4486" s="305">
        <f>VLOOKUP(H4486,T6_ReductionFactor!$G$10:$H$2922,2,FALSE)</f>
        <v>0.83626816142375704</v>
      </c>
      <c r="K4486" s="75">
        <f t="shared" ref="K4486:K4549" si="282">I4486*J4486</f>
        <v>1.5681010488068659E-4</v>
      </c>
      <c r="L4486" s="290"/>
      <c r="Q4486" s="288"/>
      <c r="R4486" s="291"/>
    </row>
    <row r="4487" spans="1:18" s="287" customFormat="1" ht="16.149999999999999" customHeight="1" x14ac:dyDescent="0.25">
      <c r="A4487" s="9" t="s">
        <v>192</v>
      </c>
      <c r="B4487" s="7">
        <v>2020</v>
      </c>
      <c r="C4487" s="296" t="s">
        <v>59</v>
      </c>
      <c r="D4487" s="307">
        <v>2011</v>
      </c>
      <c r="E4487" s="307" t="s">
        <v>194</v>
      </c>
      <c r="F4487" s="65">
        <f t="shared" si="279"/>
        <v>9</v>
      </c>
      <c r="G4487" s="66" t="str">
        <f t="shared" si="280"/>
        <v>2010-12</v>
      </c>
      <c r="H4487" s="67" t="str">
        <f t="shared" si="281"/>
        <v>2020-T6 SBUS-9</v>
      </c>
      <c r="I4487" s="302">
        <v>4.4844658752071401E-4</v>
      </c>
      <c r="J4487" s="305">
        <f>VLOOKUP(H4487,T6_ReductionFactor!$G$10:$H$2922,2,FALSE)</f>
        <v>0.83004818754083454</v>
      </c>
      <c r="K4487" s="75">
        <f t="shared" si="282"/>
        <v>3.7223227718044088E-4</v>
      </c>
      <c r="L4487" s="290"/>
      <c r="Q4487" s="288"/>
      <c r="R4487" s="291"/>
    </row>
    <row r="4488" spans="1:18" s="287" customFormat="1" ht="16.149999999999999" customHeight="1" x14ac:dyDescent="0.25">
      <c r="A4488" s="9" t="s">
        <v>192</v>
      </c>
      <c r="B4488" s="7">
        <v>2020</v>
      </c>
      <c r="C4488" s="296" t="s">
        <v>59</v>
      </c>
      <c r="D4488" s="307">
        <v>2010</v>
      </c>
      <c r="E4488" s="307" t="s">
        <v>194</v>
      </c>
      <c r="F4488" s="65">
        <f t="shared" si="279"/>
        <v>10</v>
      </c>
      <c r="G4488" s="66" t="str">
        <f t="shared" si="280"/>
        <v>2007-09</v>
      </c>
      <c r="H4488" s="67" t="str">
        <f t="shared" si="281"/>
        <v>2020-T6 SBUS-10</v>
      </c>
      <c r="I4488" s="302">
        <v>5.5646623982209397E-4</v>
      </c>
      <c r="J4488" s="305">
        <f>VLOOKUP(H4488,T6_ReductionFactor!$G$10:$H$2922,2,FALSE)</f>
        <v>0.85003637773056273</v>
      </c>
      <c r="K4488" s="75">
        <f t="shared" si="282"/>
        <v>4.7301654682771938E-4</v>
      </c>
      <c r="L4488" s="290"/>
      <c r="Q4488" s="288"/>
      <c r="R4488" s="291"/>
    </row>
    <row r="4489" spans="1:18" s="287" customFormat="1" ht="16.149999999999999" customHeight="1" x14ac:dyDescent="0.25">
      <c r="A4489" s="9" t="s">
        <v>192</v>
      </c>
      <c r="B4489" s="7">
        <v>2020</v>
      </c>
      <c r="C4489" s="296" t="s">
        <v>59</v>
      </c>
      <c r="D4489" s="307">
        <v>2009</v>
      </c>
      <c r="E4489" s="307" t="s">
        <v>194</v>
      </c>
      <c r="F4489" s="65">
        <f t="shared" ref="F4489:F4552" si="283">B4489-D4489</f>
        <v>11</v>
      </c>
      <c r="G4489" s="66" t="str">
        <f t="shared" ref="G4489:G4552" si="284">IF(D4489&lt;1998,"Pre1997",IF(D4489&lt;2008,"1997-06",IF(D4489&lt;2011,"2007-09",IF(D4489&lt;2014,"2010-12","2013+"))))</f>
        <v>2007-09</v>
      </c>
      <c r="H4489" s="67" t="str">
        <f t="shared" si="281"/>
        <v>2020-T6 SBUS-11</v>
      </c>
      <c r="I4489" s="302">
        <v>6.2132503992865505E-4</v>
      </c>
      <c r="J4489" s="305">
        <f>VLOOKUP(H4489,T6_ReductionFactor!$G$10:$H$2922,2,FALSE)</f>
        <v>0.84356226371821974</v>
      </c>
      <c r="K4489" s="75">
        <f t="shared" si="282"/>
        <v>5.241263571870295E-4</v>
      </c>
      <c r="L4489" s="290"/>
      <c r="Q4489" s="288"/>
      <c r="R4489" s="291"/>
    </row>
    <row r="4490" spans="1:18" s="287" customFormat="1" ht="16.149999999999999" customHeight="1" x14ac:dyDescent="0.25">
      <c r="A4490" s="9" t="s">
        <v>192</v>
      </c>
      <c r="B4490" s="7">
        <v>2020</v>
      </c>
      <c r="C4490" s="296" t="s">
        <v>59</v>
      </c>
      <c r="D4490" s="307">
        <v>2008</v>
      </c>
      <c r="E4490" s="307" t="s">
        <v>194</v>
      </c>
      <c r="F4490" s="65">
        <f t="shared" si="283"/>
        <v>12</v>
      </c>
      <c r="G4490" s="66" t="str">
        <f t="shared" si="284"/>
        <v>2007-09</v>
      </c>
      <c r="H4490" s="67" t="str">
        <f t="shared" si="281"/>
        <v>2020-T6 SBUS-12</v>
      </c>
      <c r="I4490" s="302">
        <v>8.4349281607029104E-4</v>
      </c>
      <c r="J4490" s="305">
        <f>VLOOKUP(H4490,T6_ReductionFactor!$G$10:$H$2922,2,FALSE)</f>
        <v>0.83760082783363288</v>
      </c>
      <c r="K4490" s="75">
        <f t="shared" si="282"/>
        <v>7.0651028101219803E-4</v>
      </c>
      <c r="L4490" s="290"/>
      <c r="Q4490" s="288"/>
      <c r="R4490" s="291"/>
    </row>
    <row r="4491" spans="1:18" s="287" customFormat="1" ht="16.149999999999999" customHeight="1" x14ac:dyDescent="0.25">
      <c r="A4491" s="9" t="s">
        <v>192</v>
      </c>
      <c r="B4491" s="7">
        <v>2020</v>
      </c>
      <c r="C4491" s="296" t="s">
        <v>59</v>
      </c>
      <c r="D4491" s="307">
        <v>2007</v>
      </c>
      <c r="E4491" s="307" t="s">
        <v>194</v>
      </c>
      <c r="F4491" s="65">
        <f t="shared" si="283"/>
        <v>13</v>
      </c>
      <c r="G4491" s="66" t="str">
        <f t="shared" si="284"/>
        <v>1997-06</v>
      </c>
      <c r="H4491" s="67" t="str">
        <f t="shared" si="281"/>
        <v>2020-T6 SBUS-13</v>
      </c>
      <c r="I4491" s="302">
        <v>1.2264195635261299E-3</v>
      </c>
      <c r="J4491" s="305">
        <f>VLOOKUP(H4491,T6_ReductionFactor!$G$10:$H$2922,2,FALSE)</f>
        <v>0.90229183710790284</v>
      </c>
      <c r="K4491" s="75">
        <f t="shared" si="282"/>
        <v>1.106588361039064E-3</v>
      </c>
      <c r="L4491" s="290"/>
      <c r="Q4491" s="288"/>
      <c r="R4491" s="291"/>
    </row>
    <row r="4492" spans="1:18" s="287" customFormat="1" ht="16.149999999999999" customHeight="1" x14ac:dyDescent="0.25">
      <c r="A4492" s="9" t="s">
        <v>192</v>
      </c>
      <c r="B4492" s="7">
        <v>2020</v>
      </c>
      <c r="C4492" s="296" t="s">
        <v>59</v>
      </c>
      <c r="D4492" s="307">
        <v>2006</v>
      </c>
      <c r="E4492" s="307" t="s">
        <v>194</v>
      </c>
      <c r="F4492" s="65">
        <f t="shared" si="283"/>
        <v>14</v>
      </c>
      <c r="G4492" s="66" t="str">
        <f t="shared" si="284"/>
        <v>1997-06</v>
      </c>
      <c r="H4492" s="67" t="str">
        <f t="shared" si="281"/>
        <v>2020-T6 SBUS-14</v>
      </c>
      <c r="I4492" s="302">
        <v>3.0772774803698401E-3</v>
      </c>
      <c r="J4492" s="305">
        <f>VLOOKUP(H4492,T6_ReductionFactor!$G$10:$H$2922,2,FALSE)</f>
        <v>0.89880571078950211</v>
      </c>
      <c r="K4492" s="75">
        <f t="shared" si="282"/>
        <v>2.7658745730403424E-3</v>
      </c>
      <c r="L4492" s="290"/>
      <c r="Q4492" s="288"/>
      <c r="R4492" s="291"/>
    </row>
    <row r="4493" spans="1:18" s="287" customFormat="1" ht="16.149999999999999" customHeight="1" x14ac:dyDescent="0.25">
      <c r="A4493" s="9" t="s">
        <v>192</v>
      </c>
      <c r="B4493" s="7">
        <v>2020</v>
      </c>
      <c r="C4493" s="296" t="s">
        <v>59</v>
      </c>
      <c r="D4493" s="307">
        <v>2005</v>
      </c>
      <c r="E4493" s="307" t="s">
        <v>194</v>
      </c>
      <c r="F4493" s="65">
        <f t="shared" si="283"/>
        <v>15</v>
      </c>
      <c r="G4493" s="66" t="str">
        <f t="shared" si="284"/>
        <v>1997-06</v>
      </c>
      <c r="H4493" s="67" t="str">
        <f t="shared" si="281"/>
        <v>2020-T6 SBUS-15</v>
      </c>
      <c r="I4493" s="302">
        <v>1.3359394505508299E-3</v>
      </c>
      <c r="J4493" s="305">
        <f>VLOOKUP(H4493,T6_ReductionFactor!$G$10:$H$2922,2,FALSE)</f>
        <v>0.89553568506754699</v>
      </c>
      <c r="K4493" s="75">
        <f t="shared" si="282"/>
        <v>1.1963814510577997E-3</v>
      </c>
      <c r="L4493" s="290"/>
      <c r="Q4493" s="288"/>
      <c r="R4493" s="291"/>
    </row>
    <row r="4494" spans="1:18" s="287" customFormat="1" ht="16.149999999999999" customHeight="1" x14ac:dyDescent="0.25">
      <c r="A4494" s="9" t="s">
        <v>192</v>
      </c>
      <c r="B4494" s="7">
        <v>2020</v>
      </c>
      <c r="C4494" s="296" t="s">
        <v>59</v>
      </c>
      <c r="D4494" s="307">
        <v>2004</v>
      </c>
      <c r="E4494" s="307" t="s">
        <v>194</v>
      </c>
      <c r="F4494" s="65">
        <f t="shared" si="283"/>
        <v>16</v>
      </c>
      <c r="G4494" s="66" t="str">
        <f t="shared" si="284"/>
        <v>1997-06</v>
      </c>
      <c r="H4494" s="67" t="str">
        <f t="shared" si="281"/>
        <v>2020-T6 SBUS-16</v>
      </c>
      <c r="I4494" s="302">
        <v>1.0831458619984899E-3</v>
      </c>
      <c r="J4494" s="305">
        <f>VLOOKUP(H4494,T6_ReductionFactor!$G$10:$H$2922,2,FALSE)</f>
        <v>0.89246285597564767</v>
      </c>
      <c r="K4494" s="75">
        <f t="shared" si="282"/>
        <v>9.6666744943737712E-4</v>
      </c>
      <c r="L4494" s="290"/>
      <c r="Q4494" s="288"/>
      <c r="R4494" s="291"/>
    </row>
    <row r="4495" spans="1:18" s="287" customFormat="1" ht="16.149999999999999" customHeight="1" x14ac:dyDescent="0.25">
      <c r="A4495" s="9" t="s">
        <v>192</v>
      </c>
      <c r="B4495" s="7">
        <v>2020</v>
      </c>
      <c r="C4495" s="296" t="s">
        <v>59</v>
      </c>
      <c r="D4495" s="307">
        <v>2003</v>
      </c>
      <c r="E4495" s="307" t="s">
        <v>194</v>
      </c>
      <c r="F4495" s="65">
        <f t="shared" si="283"/>
        <v>17</v>
      </c>
      <c r="G4495" s="66" t="str">
        <f t="shared" si="284"/>
        <v>1997-06</v>
      </c>
      <c r="H4495" s="67" t="str">
        <f t="shared" si="281"/>
        <v>2020-T6 SBUS-17</v>
      </c>
      <c r="I4495" s="302">
        <v>2.64887195198776E-3</v>
      </c>
      <c r="J4495" s="305">
        <f>VLOOKUP(H4495,T6_ReductionFactor!$G$10:$H$2922,2,FALSE)</f>
        <v>0.9335122178067411</v>
      </c>
      <c r="K4495" s="75">
        <f t="shared" si="282"/>
        <v>2.4727543305861654E-3</v>
      </c>
      <c r="L4495" s="290"/>
      <c r="Q4495" s="288"/>
      <c r="R4495" s="291"/>
    </row>
    <row r="4496" spans="1:18" s="287" customFormat="1" ht="16.149999999999999" customHeight="1" x14ac:dyDescent="0.25">
      <c r="A4496" s="9" t="s">
        <v>192</v>
      </c>
      <c r="B4496" s="7">
        <v>2020</v>
      </c>
      <c r="C4496" s="296" t="s">
        <v>59</v>
      </c>
      <c r="D4496" s="307">
        <v>2002</v>
      </c>
      <c r="E4496" s="307" t="s">
        <v>194</v>
      </c>
      <c r="F4496" s="65">
        <f t="shared" si="283"/>
        <v>18</v>
      </c>
      <c r="G4496" s="66" t="str">
        <f t="shared" si="284"/>
        <v>1997-06</v>
      </c>
      <c r="H4496" s="67" t="str">
        <f t="shared" si="281"/>
        <v>2020-T6 SBUS-18</v>
      </c>
      <c r="I4496" s="302">
        <v>2.6649079319629801E-3</v>
      </c>
      <c r="J4496" s="305">
        <f>VLOOKUP(H4496,T6_ReductionFactor!$G$10:$H$2922,2,FALSE)</f>
        <v>0.9319746185682839</v>
      </c>
      <c r="K4496" s="75">
        <f t="shared" si="282"/>
        <v>2.4836265534107925E-3</v>
      </c>
      <c r="L4496" s="290"/>
      <c r="Q4496" s="288"/>
      <c r="R4496" s="291"/>
    </row>
    <row r="4497" spans="1:18" s="287" customFormat="1" ht="16.149999999999999" customHeight="1" x14ac:dyDescent="0.25">
      <c r="A4497" s="9" t="s">
        <v>192</v>
      </c>
      <c r="B4497" s="7">
        <v>2020</v>
      </c>
      <c r="C4497" s="296" t="s">
        <v>59</v>
      </c>
      <c r="D4497" s="307">
        <v>2001</v>
      </c>
      <c r="E4497" s="307" t="s">
        <v>194</v>
      </c>
      <c r="F4497" s="65">
        <f t="shared" si="283"/>
        <v>19</v>
      </c>
      <c r="G4497" s="66" t="str">
        <f t="shared" si="284"/>
        <v>1997-06</v>
      </c>
      <c r="H4497" s="67" t="str">
        <f t="shared" si="281"/>
        <v>2020-T6 SBUS-19</v>
      </c>
      <c r="I4497" s="302">
        <v>1.90385152732206E-3</v>
      </c>
      <c r="J4497" s="305">
        <f>VLOOKUP(H4497,T6_ReductionFactor!$G$10:$H$2922,2,FALSE)</f>
        <v>0.9305271846058768</v>
      </c>
      <c r="K4497" s="75">
        <f t="shared" si="282"/>
        <v>1.7715856016265949E-3</v>
      </c>
      <c r="L4497" s="290"/>
      <c r="Q4497" s="288"/>
      <c r="R4497" s="291"/>
    </row>
    <row r="4498" spans="1:18" s="287" customFormat="1" ht="16.149999999999999" customHeight="1" x14ac:dyDescent="0.25">
      <c r="A4498" s="9" t="s">
        <v>192</v>
      </c>
      <c r="B4498" s="7">
        <v>2020</v>
      </c>
      <c r="C4498" s="296" t="s">
        <v>59</v>
      </c>
      <c r="D4498" s="307">
        <v>2000</v>
      </c>
      <c r="E4498" s="307" t="s">
        <v>194</v>
      </c>
      <c r="F4498" s="65">
        <f t="shared" si="283"/>
        <v>20</v>
      </c>
      <c r="G4498" s="66" t="str">
        <f t="shared" si="284"/>
        <v>1997-06</v>
      </c>
      <c r="H4498" s="67" t="str">
        <f t="shared" si="281"/>
        <v>2020-T6 SBUS-20</v>
      </c>
      <c r="I4498" s="302">
        <v>2.47543733804927E-3</v>
      </c>
      <c r="J4498" s="305">
        <f>VLOOKUP(H4498,T6_ReductionFactor!$G$10:$H$2922,2,FALSE)</f>
        <v>0.92916249698561948</v>
      </c>
      <c r="K4498" s="75">
        <f t="shared" si="282"/>
        <v>2.3000835381532946E-3</v>
      </c>
      <c r="L4498" s="290"/>
      <c r="Q4498" s="288"/>
      <c r="R4498" s="291"/>
    </row>
    <row r="4499" spans="1:18" s="287" customFormat="1" ht="16.149999999999999" customHeight="1" x14ac:dyDescent="0.25">
      <c r="A4499" s="9" t="s">
        <v>192</v>
      </c>
      <c r="B4499" s="7">
        <v>2020</v>
      </c>
      <c r="C4499" s="296" t="s">
        <v>59</v>
      </c>
      <c r="D4499" s="307">
        <v>1999</v>
      </c>
      <c r="E4499" s="307" t="s">
        <v>194</v>
      </c>
      <c r="F4499" s="65">
        <f t="shared" si="283"/>
        <v>21</v>
      </c>
      <c r="G4499" s="66" t="str">
        <f t="shared" si="284"/>
        <v>1997-06</v>
      </c>
      <c r="H4499" s="67" t="str">
        <f t="shared" si="281"/>
        <v>2020-T6 SBUS-21</v>
      </c>
      <c r="I4499" s="302">
        <v>2.5661570027917602E-3</v>
      </c>
      <c r="J4499" s="305">
        <f>VLOOKUP(H4499,T6_ReductionFactor!$G$10:$H$2922,2,FALSE)</f>
        <v>0.92787393424272713</v>
      </c>
      <c r="K4499" s="75">
        <f t="shared" si="282"/>
        <v>2.3810701940649155E-3</v>
      </c>
      <c r="L4499" s="290"/>
      <c r="Q4499" s="288"/>
      <c r="R4499" s="291"/>
    </row>
    <row r="4500" spans="1:18" s="287" customFormat="1" ht="16.149999999999999" customHeight="1" x14ac:dyDescent="0.25">
      <c r="A4500" s="9" t="s">
        <v>192</v>
      </c>
      <c r="B4500" s="7">
        <v>2020</v>
      </c>
      <c r="C4500" s="296" t="s">
        <v>59</v>
      </c>
      <c r="D4500" s="307">
        <v>1998</v>
      </c>
      <c r="E4500" s="307" t="s">
        <v>194</v>
      </c>
      <c r="F4500" s="65">
        <f t="shared" si="283"/>
        <v>22</v>
      </c>
      <c r="G4500" s="66" t="str">
        <f t="shared" si="284"/>
        <v>1997-06</v>
      </c>
      <c r="H4500" s="67" t="str">
        <f t="shared" si="281"/>
        <v>2020-T6 SBUS-22</v>
      </c>
      <c r="I4500" s="302">
        <v>2.0658067246759901E-3</v>
      </c>
      <c r="J4500" s="305">
        <f>VLOOKUP(H4500,T6_ReductionFactor!$G$10:$H$2922,2,FALSE)</f>
        <v>0.92665556922614656</v>
      </c>
      <c r="K4500" s="75">
        <f t="shared" si="282"/>
        <v>1.914291306365831E-3</v>
      </c>
      <c r="L4500" s="290"/>
      <c r="Q4500" s="288"/>
      <c r="R4500" s="291"/>
    </row>
    <row r="4501" spans="1:18" s="287" customFormat="1" ht="16.149999999999999" customHeight="1" x14ac:dyDescent="0.25">
      <c r="A4501" s="9" t="s">
        <v>192</v>
      </c>
      <c r="B4501" s="7">
        <v>2020</v>
      </c>
      <c r="C4501" s="296" t="s">
        <v>59</v>
      </c>
      <c r="D4501" s="307">
        <v>1997</v>
      </c>
      <c r="E4501" s="307" t="s">
        <v>194</v>
      </c>
      <c r="F4501" s="65">
        <f t="shared" si="283"/>
        <v>23</v>
      </c>
      <c r="G4501" s="66" t="str">
        <f t="shared" si="284"/>
        <v>Pre1997</v>
      </c>
      <c r="H4501" s="67" t="str">
        <f t="shared" si="281"/>
        <v>2020-T6 SBUS-23</v>
      </c>
      <c r="I4501" s="302">
        <v>2.0962436782024298E-3</v>
      </c>
      <c r="J4501" s="305">
        <f>VLOOKUP(H4501,T6_ReductionFactor!$G$10:$H$2922,2,FALSE)</f>
        <v>0.92550207753044322</v>
      </c>
      <c r="K4501" s="75">
        <f t="shared" si="282"/>
        <v>1.9400778791864067E-3</v>
      </c>
      <c r="L4501" s="290"/>
      <c r="Q4501" s="288"/>
      <c r="R4501" s="291"/>
    </row>
    <row r="4502" spans="1:18" s="287" customFormat="1" ht="16.149999999999999" customHeight="1" x14ac:dyDescent="0.25">
      <c r="A4502" s="9" t="s">
        <v>192</v>
      </c>
      <c r="B4502" s="7">
        <v>2020</v>
      </c>
      <c r="C4502" s="296" t="s">
        <v>59</v>
      </c>
      <c r="D4502" s="307">
        <v>1996</v>
      </c>
      <c r="E4502" s="307" t="s">
        <v>194</v>
      </c>
      <c r="F4502" s="65">
        <f t="shared" si="283"/>
        <v>24</v>
      </c>
      <c r="G4502" s="66" t="str">
        <f t="shared" si="284"/>
        <v>Pre1997</v>
      </c>
      <c r="H4502" s="67" t="str">
        <f t="shared" si="281"/>
        <v>2020-T6 SBUS-24</v>
      </c>
      <c r="I4502" s="302">
        <v>1.57810700259741E-3</v>
      </c>
      <c r="J4502" s="305">
        <f>VLOOKUP(H4502,T6_ReductionFactor!$G$10:$H$2922,2,FALSE)</f>
        <v>0.92440866574450464</v>
      </c>
      <c r="K4502" s="75">
        <f t="shared" si="282"/>
        <v>1.4588157886731312E-3</v>
      </c>
      <c r="L4502" s="290"/>
      <c r="Q4502" s="288"/>
      <c r="R4502" s="291"/>
    </row>
    <row r="4503" spans="1:18" s="287" customFormat="1" ht="16.149999999999999" customHeight="1" x14ac:dyDescent="0.25">
      <c r="A4503" s="9" t="s">
        <v>192</v>
      </c>
      <c r="B4503" s="7">
        <v>2020</v>
      </c>
      <c r="C4503" s="296" t="s">
        <v>59</v>
      </c>
      <c r="D4503" s="307">
        <v>1995</v>
      </c>
      <c r="E4503" s="307" t="s">
        <v>194</v>
      </c>
      <c r="F4503" s="65">
        <f t="shared" si="283"/>
        <v>25</v>
      </c>
      <c r="G4503" s="66" t="str">
        <f t="shared" si="284"/>
        <v>Pre1997</v>
      </c>
      <c r="H4503" s="67" t="str">
        <f t="shared" si="281"/>
        <v>2020-T6 SBUS-25</v>
      </c>
      <c r="I4503" s="302">
        <v>1.78818979762296E-3</v>
      </c>
      <c r="J4503" s="305">
        <f>VLOOKUP(H4503,T6_ReductionFactor!$G$10:$H$2922,2,FALSE)</f>
        <v>0.92337100609092648</v>
      </c>
      <c r="K4503" s="75">
        <f t="shared" si="282"/>
        <v>1.6511626125126429E-3</v>
      </c>
      <c r="L4503" s="290"/>
      <c r="Q4503" s="288"/>
      <c r="R4503" s="291"/>
    </row>
    <row r="4504" spans="1:18" s="287" customFormat="1" ht="16.149999999999999" customHeight="1" x14ac:dyDescent="0.25">
      <c r="A4504" s="9" t="s">
        <v>192</v>
      </c>
      <c r="B4504" s="7">
        <v>2020</v>
      </c>
      <c r="C4504" s="296" t="s">
        <v>59</v>
      </c>
      <c r="D4504" s="307">
        <v>1994</v>
      </c>
      <c r="E4504" s="307" t="s">
        <v>194</v>
      </c>
      <c r="F4504" s="65">
        <f t="shared" si="283"/>
        <v>26</v>
      </c>
      <c r="G4504" s="66" t="str">
        <f t="shared" si="284"/>
        <v>Pre1997</v>
      </c>
      <c r="H4504" s="67" t="str">
        <f t="shared" si="281"/>
        <v>2020-T6 SBUS-26</v>
      </c>
      <c r="I4504" s="302">
        <v>9.0698399745110499E-4</v>
      </c>
      <c r="J4504" s="305">
        <f>VLOOKUP(H4504,T6_ReductionFactor!$G$10:$H$2922,2,FALSE)</f>
        <v>0.92238518134432979</v>
      </c>
      <c r="K4504" s="75">
        <f t="shared" si="282"/>
        <v>8.3658859896534258E-4</v>
      </c>
      <c r="L4504" s="290"/>
      <c r="Q4504" s="288"/>
      <c r="R4504" s="291"/>
    </row>
    <row r="4505" spans="1:18" s="287" customFormat="1" ht="16.149999999999999" customHeight="1" x14ac:dyDescent="0.25">
      <c r="A4505" s="9" t="s">
        <v>192</v>
      </c>
      <c r="B4505" s="7">
        <v>2020</v>
      </c>
      <c r="C4505" s="296" t="s">
        <v>59</v>
      </c>
      <c r="D4505" s="307">
        <v>1993</v>
      </c>
      <c r="E4505" s="307" t="s">
        <v>194</v>
      </c>
      <c r="F4505" s="65">
        <f t="shared" si="283"/>
        <v>27</v>
      </c>
      <c r="G4505" s="66" t="str">
        <f t="shared" si="284"/>
        <v>Pre1997</v>
      </c>
      <c r="H4505" s="67" t="str">
        <f t="shared" si="281"/>
        <v>2020-T6 SBUS-27</v>
      </c>
      <c r="I4505" s="302">
        <v>1.8041970167648701E-3</v>
      </c>
      <c r="J4505" s="305">
        <f>VLOOKUP(H4505,T6_ReductionFactor!$G$10:$H$2922,2,FALSE)</f>
        <v>1</v>
      </c>
      <c r="K4505" s="75">
        <f t="shared" si="282"/>
        <v>1.8041970167648701E-3</v>
      </c>
      <c r="L4505" s="290"/>
      <c r="Q4505" s="288"/>
      <c r="R4505" s="291"/>
    </row>
    <row r="4506" spans="1:18" s="287" customFormat="1" ht="16.149999999999999" customHeight="1" x14ac:dyDescent="0.25">
      <c r="A4506" s="9" t="s">
        <v>192</v>
      </c>
      <c r="B4506" s="7">
        <v>2020</v>
      </c>
      <c r="C4506" s="296" t="s">
        <v>59</v>
      </c>
      <c r="D4506" s="307">
        <v>1992</v>
      </c>
      <c r="E4506" s="307" t="s">
        <v>194</v>
      </c>
      <c r="F4506" s="65">
        <f t="shared" si="283"/>
        <v>28</v>
      </c>
      <c r="G4506" s="66" t="str">
        <f t="shared" si="284"/>
        <v>Pre1997</v>
      </c>
      <c r="H4506" s="67" t="str">
        <f t="shared" si="281"/>
        <v>2020-T6 SBUS-28</v>
      </c>
      <c r="I4506" s="302">
        <v>7.7273705014898903E-4</v>
      </c>
      <c r="J4506" s="305">
        <f>VLOOKUP(H4506,T6_ReductionFactor!$G$10:$H$2922,2,FALSE)</f>
        <v>1</v>
      </c>
      <c r="K4506" s="75">
        <f t="shared" si="282"/>
        <v>7.7273705014898903E-4</v>
      </c>
      <c r="L4506" s="290"/>
      <c r="Q4506" s="288"/>
      <c r="R4506" s="291"/>
    </row>
    <row r="4507" spans="1:18" s="287" customFormat="1" ht="16.149999999999999" customHeight="1" x14ac:dyDescent="0.25">
      <c r="A4507" s="9" t="s">
        <v>192</v>
      </c>
      <c r="B4507" s="7">
        <v>2020</v>
      </c>
      <c r="C4507" s="296" t="s">
        <v>59</v>
      </c>
      <c r="D4507" s="307">
        <v>1991</v>
      </c>
      <c r="E4507" s="307" t="s">
        <v>194</v>
      </c>
      <c r="F4507" s="65">
        <f t="shared" si="283"/>
        <v>29</v>
      </c>
      <c r="G4507" s="66" t="str">
        <f t="shared" si="284"/>
        <v>Pre1997</v>
      </c>
      <c r="H4507" s="67" t="str">
        <f t="shared" si="281"/>
        <v>2020-T6 SBUS-29</v>
      </c>
      <c r="I4507" s="302">
        <v>1.72479398358663E-3</v>
      </c>
      <c r="J4507" s="305">
        <f>VLOOKUP(H4507,T6_ReductionFactor!$G$10:$H$2922,2,FALSE)</f>
        <v>1</v>
      </c>
      <c r="K4507" s="75">
        <f t="shared" si="282"/>
        <v>1.72479398358663E-3</v>
      </c>
      <c r="L4507" s="290"/>
      <c r="Q4507" s="288"/>
      <c r="R4507" s="291"/>
    </row>
    <row r="4508" spans="1:18" s="287" customFormat="1" ht="16.149999999999999" customHeight="1" x14ac:dyDescent="0.25">
      <c r="A4508" s="9" t="s">
        <v>192</v>
      </c>
      <c r="B4508" s="7">
        <v>2020</v>
      </c>
      <c r="C4508" s="296" t="s">
        <v>59</v>
      </c>
      <c r="D4508" s="307">
        <v>1990</v>
      </c>
      <c r="E4508" s="307" t="s">
        <v>194</v>
      </c>
      <c r="F4508" s="65">
        <f t="shared" si="283"/>
        <v>30</v>
      </c>
      <c r="G4508" s="66" t="str">
        <f t="shared" si="284"/>
        <v>Pre1997</v>
      </c>
      <c r="H4508" s="67" t="str">
        <f t="shared" si="281"/>
        <v>2020-T6 SBUS-30</v>
      </c>
      <c r="I4508" s="302">
        <v>3.8178566171758301E-3</v>
      </c>
      <c r="J4508" s="305">
        <f>VLOOKUP(H4508,T6_ReductionFactor!$G$10:$H$2922,2,FALSE)</f>
        <v>1</v>
      </c>
      <c r="K4508" s="75">
        <f t="shared" si="282"/>
        <v>3.8178566171758301E-3</v>
      </c>
      <c r="L4508" s="290"/>
      <c r="Q4508" s="288"/>
      <c r="R4508" s="291"/>
    </row>
    <row r="4509" spans="1:18" s="287" customFormat="1" ht="16.149999999999999" customHeight="1" x14ac:dyDescent="0.25">
      <c r="A4509" s="9" t="s">
        <v>192</v>
      </c>
      <c r="B4509" s="7">
        <v>2020</v>
      </c>
      <c r="C4509" s="296" t="s">
        <v>59</v>
      </c>
      <c r="D4509" s="307">
        <v>1989</v>
      </c>
      <c r="E4509" s="307" t="s">
        <v>194</v>
      </c>
      <c r="F4509" s="65">
        <f t="shared" si="283"/>
        <v>31</v>
      </c>
      <c r="G4509" s="66" t="str">
        <f t="shared" si="284"/>
        <v>Pre1997</v>
      </c>
      <c r="H4509" s="67" t="str">
        <f t="shared" si="281"/>
        <v>2020-T6 SBUS-31</v>
      </c>
      <c r="I4509" s="302">
        <v>1.18797624276236E-3</v>
      </c>
      <c r="J4509" s="305">
        <f>VLOOKUP(H4509,T6_ReductionFactor!$G$10:$H$2922,2,FALSE)</f>
        <v>1</v>
      </c>
      <c r="K4509" s="75">
        <f t="shared" si="282"/>
        <v>1.18797624276236E-3</v>
      </c>
      <c r="L4509" s="290"/>
      <c r="Q4509" s="288"/>
      <c r="R4509" s="291"/>
    </row>
    <row r="4510" spans="1:18" s="287" customFormat="1" ht="16.149999999999999" customHeight="1" x14ac:dyDescent="0.25">
      <c r="A4510" s="9" t="s">
        <v>192</v>
      </c>
      <c r="B4510" s="7">
        <v>2020</v>
      </c>
      <c r="C4510" s="296" t="s">
        <v>59</v>
      </c>
      <c r="D4510" s="307">
        <v>1988</v>
      </c>
      <c r="E4510" s="307" t="s">
        <v>194</v>
      </c>
      <c r="F4510" s="65">
        <f t="shared" si="283"/>
        <v>32</v>
      </c>
      <c r="G4510" s="66" t="str">
        <f t="shared" si="284"/>
        <v>Pre1997</v>
      </c>
      <c r="H4510" s="67" t="str">
        <f t="shared" si="281"/>
        <v>2020-T6 SBUS-32</v>
      </c>
      <c r="I4510" s="302">
        <v>8.53367088688852E-4</v>
      </c>
      <c r="J4510" s="305">
        <f>VLOOKUP(H4510,T6_ReductionFactor!$G$10:$H$2922,2,FALSE)</f>
        <v>1</v>
      </c>
      <c r="K4510" s="75">
        <f t="shared" si="282"/>
        <v>8.53367088688852E-4</v>
      </c>
      <c r="L4510" s="290"/>
      <c r="Q4510" s="288"/>
      <c r="R4510" s="291"/>
    </row>
    <row r="4511" spans="1:18" s="287" customFormat="1" ht="16.149999999999999" customHeight="1" x14ac:dyDescent="0.25">
      <c r="A4511" s="9" t="s">
        <v>192</v>
      </c>
      <c r="B4511" s="7">
        <v>2020</v>
      </c>
      <c r="C4511" s="296" t="s">
        <v>59</v>
      </c>
      <c r="D4511" s="307">
        <v>1987</v>
      </c>
      <c r="E4511" s="307" t="s">
        <v>194</v>
      </c>
      <c r="F4511" s="65">
        <f t="shared" si="283"/>
        <v>33</v>
      </c>
      <c r="G4511" s="66" t="str">
        <f t="shared" si="284"/>
        <v>Pre1997</v>
      </c>
      <c r="H4511" s="67" t="str">
        <f t="shared" si="281"/>
        <v>2020-T6 SBUS-33</v>
      </c>
      <c r="I4511" s="302">
        <v>5.2097110666030305E-4</v>
      </c>
      <c r="J4511" s="305">
        <f>VLOOKUP(H4511,T6_ReductionFactor!$G$10:$H$2922,2,FALSE)</f>
        <v>1</v>
      </c>
      <c r="K4511" s="75">
        <f t="shared" si="282"/>
        <v>5.2097110666030305E-4</v>
      </c>
      <c r="L4511" s="290"/>
      <c r="Q4511" s="288"/>
      <c r="R4511" s="291"/>
    </row>
    <row r="4512" spans="1:18" s="287" customFormat="1" ht="16.149999999999999" customHeight="1" x14ac:dyDescent="0.25">
      <c r="A4512" s="9" t="s">
        <v>192</v>
      </c>
      <c r="B4512" s="7">
        <v>2020</v>
      </c>
      <c r="C4512" s="296" t="s">
        <v>59</v>
      </c>
      <c r="D4512" s="307">
        <v>1986</v>
      </c>
      <c r="E4512" s="307" t="s">
        <v>194</v>
      </c>
      <c r="F4512" s="65">
        <f t="shared" si="283"/>
        <v>34</v>
      </c>
      <c r="G4512" s="66" t="str">
        <f t="shared" si="284"/>
        <v>Pre1997</v>
      </c>
      <c r="H4512" s="67" t="str">
        <f t="shared" si="281"/>
        <v>2020-T6 SBUS-34</v>
      </c>
      <c r="I4512" s="302">
        <v>4.0182860032688398E-4</v>
      </c>
      <c r="J4512" s="305">
        <f>VLOOKUP(H4512,T6_ReductionFactor!$G$10:$H$2922,2,FALSE)</f>
        <v>1</v>
      </c>
      <c r="K4512" s="75">
        <f t="shared" si="282"/>
        <v>4.0182860032688398E-4</v>
      </c>
      <c r="L4512" s="290"/>
      <c r="Q4512" s="288"/>
      <c r="R4512" s="291"/>
    </row>
    <row r="4513" spans="1:18" s="287" customFormat="1" ht="16.149999999999999" customHeight="1" x14ac:dyDescent="0.25">
      <c r="A4513" s="9" t="s">
        <v>192</v>
      </c>
      <c r="B4513" s="7">
        <v>2020</v>
      </c>
      <c r="C4513" s="296" t="s">
        <v>59</v>
      </c>
      <c r="D4513" s="307">
        <v>1985</v>
      </c>
      <c r="E4513" s="307" t="s">
        <v>194</v>
      </c>
      <c r="F4513" s="65">
        <f t="shared" si="283"/>
        <v>35</v>
      </c>
      <c r="G4513" s="66" t="str">
        <f t="shared" si="284"/>
        <v>Pre1997</v>
      </c>
      <c r="H4513" s="67" t="str">
        <f t="shared" si="281"/>
        <v>2020-T6 SBUS-35</v>
      </c>
      <c r="I4513" s="302">
        <v>5.2633114476179298E-5</v>
      </c>
      <c r="J4513" s="305">
        <f>VLOOKUP(H4513,T6_ReductionFactor!$G$10:$H$2922,2,FALSE)</f>
        <v>1</v>
      </c>
      <c r="K4513" s="75">
        <f t="shared" si="282"/>
        <v>5.2633114476179298E-5</v>
      </c>
      <c r="L4513" s="290"/>
      <c r="Q4513" s="288"/>
      <c r="R4513" s="291"/>
    </row>
    <row r="4514" spans="1:18" s="287" customFormat="1" ht="16.149999999999999" customHeight="1" x14ac:dyDescent="0.25">
      <c r="A4514" s="9" t="s">
        <v>192</v>
      </c>
      <c r="B4514" s="7">
        <v>2020</v>
      </c>
      <c r="C4514" s="296" t="s">
        <v>59</v>
      </c>
      <c r="D4514" s="307">
        <v>1984</v>
      </c>
      <c r="E4514" s="307" t="s">
        <v>194</v>
      </c>
      <c r="F4514" s="65">
        <f t="shared" si="283"/>
        <v>36</v>
      </c>
      <c r="G4514" s="66" t="str">
        <f t="shared" si="284"/>
        <v>Pre1997</v>
      </c>
      <c r="H4514" s="67" t="str">
        <f t="shared" si="281"/>
        <v>2020-T6 SBUS-36</v>
      </c>
      <c r="I4514" s="302">
        <v>9.6994485101775193E-6</v>
      </c>
      <c r="J4514" s="305">
        <f>VLOOKUP(H4514,T6_ReductionFactor!$G$10:$H$2922,2,FALSE)</f>
        <v>1</v>
      </c>
      <c r="K4514" s="75">
        <f t="shared" si="282"/>
        <v>9.6994485101775193E-6</v>
      </c>
      <c r="L4514" s="290"/>
      <c r="Q4514" s="288"/>
      <c r="R4514" s="291"/>
    </row>
    <row r="4515" spans="1:18" s="287" customFormat="1" ht="16.149999999999999" customHeight="1" x14ac:dyDescent="0.25">
      <c r="A4515" s="9" t="s">
        <v>192</v>
      </c>
      <c r="B4515" s="7">
        <v>2020</v>
      </c>
      <c r="C4515" s="296" t="s">
        <v>59</v>
      </c>
      <c r="D4515" s="307">
        <v>1983</v>
      </c>
      <c r="E4515" s="307" t="s">
        <v>194</v>
      </c>
      <c r="F4515" s="65">
        <f t="shared" si="283"/>
        <v>37</v>
      </c>
      <c r="G4515" s="66" t="str">
        <f t="shared" si="284"/>
        <v>Pre1997</v>
      </c>
      <c r="H4515" s="67" t="str">
        <f t="shared" si="281"/>
        <v>2020-T6 SBUS-37</v>
      </c>
      <c r="I4515" s="302">
        <v>3.3850860056133501E-6</v>
      </c>
      <c r="J4515" s="305">
        <f>VLOOKUP(H4515,T6_ReductionFactor!$G$10:$H$2922,2,FALSE)</f>
        <v>1</v>
      </c>
      <c r="K4515" s="75">
        <f t="shared" si="282"/>
        <v>3.3850860056133501E-6</v>
      </c>
      <c r="L4515" s="290"/>
      <c r="Q4515" s="288"/>
      <c r="R4515" s="291"/>
    </row>
    <row r="4516" spans="1:18" s="287" customFormat="1" ht="16.149999999999999" customHeight="1" x14ac:dyDescent="0.25">
      <c r="A4516" s="9" t="s">
        <v>192</v>
      </c>
      <c r="B4516" s="7">
        <v>2020</v>
      </c>
      <c r="C4516" s="296" t="s">
        <v>59</v>
      </c>
      <c r="D4516" s="307">
        <v>1982</v>
      </c>
      <c r="E4516" s="307" t="s">
        <v>194</v>
      </c>
      <c r="F4516" s="65">
        <f t="shared" si="283"/>
        <v>38</v>
      </c>
      <c r="G4516" s="66" t="str">
        <f t="shared" si="284"/>
        <v>Pre1997</v>
      </c>
      <c r="H4516" s="67" t="str">
        <f t="shared" si="281"/>
        <v>2020-T6 SBUS-38</v>
      </c>
      <c r="I4516" s="302">
        <v>2.7336982634560302E-6</v>
      </c>
      <c r="J4516" s="305">
        <f>VLOOKUP(H4516,T6_ReductionFactor!$G$10:$H$2922,2,FALSE)</f>
        <v>1</v>
      </c>
      <c r="K4516" s="75">
        <f t="shared" si="282"/>
        <v>2.7336982634560302E-6</v>
      </c>
      <c r="L4516" s="290"/>
      <c r="Q4516" s="288"/>
      <c r="R4516" s="291"/>
    </row>
    <row r="4517" spans="1:18" s="287" customFormat="1" ht="16.149999999999999" customHeight="1" x14ac:dyDescent="0.25">
      <c r="A4517" s="9" t="s">
        <v>192</v>
      </c>
      <c r="B4517" s="7">
        <v>2020</v>
      </c>
      <c r="C4517" s="296" t="s">
        <v>59</v>
      </c>
      <c r="D4517" s="307">
        <v>1981</v>
      </c>
      <c r="E4517" s="307" t="s">
        <v>194</v>
      </c>
      <c r="F4517" s="65">
        <f t="shared" si="283"/>
        <v>39</v>
      </c>
      <c r="G4517" s="66" t="str">
        <f t="shared" si="284"/>
        <v>Pre1997</v>
      </c>
      <c r="H4517" s="67" t="str">
        <f t="shared" si="281"/>
        <v>2020-T6 SBUS-39</v>
      </c>
      <c r="I4517" s="302">
        <v>1.7387521326708101E-6</v>
      </c>
      <c r="J4517" s="305">
        <f>VLOOKUP(H4517,T6_ReductionFactor!$G$10:$H$2922,2,FALSE)</f>
        <v>1</v>
      </c>
      <c r="K4517" s="75">
        <f t="shared" si="282"/>
        <v>1.7387521326708101E-6</v>
      </c>
      <c r="L4517" s="290"/>
      <c r="Q4517" s="288"/>
      <c r="R4517" s="291"/>
    </row>
    <row r="4518" spans="1:18" s="287" customFormat="1" ht="16.149999999999999" customHeight="1" x14ac:dyDescent="0.25">
      <c r="A4518" s="9" t="s">
        <v>192</v>
      </c>
      <c r="B4518" s="7">
        <v>2020</v>
      </c>
      <c r="C4518" s="296" t="s">
        <v>59</v>
      </c>
      <c r="D4518" s="307">
        <v>1978</v>
      </c>
      <c r="E4518" s="307" t="s">
        <v>194</v>
      </c>
      <c r="F4518" s="65">
        <f t="shared" si="283"/>
        <v>42</v>
      </c>
      <c r="G4518" s="66" t="str">
        <f t="shared" si="284"/>
        <v>Pre1997</v>
      </c>
      <c r="H4518" s="67" t="str">
        <f t="shared" si="281"/>
        <v>2020-T6 SBUS-42</v>
      </c>
      <c r="I4518" s="302">
        <v>6.5979726994964099E-8</v>
      </c>
      <c r="J4518" s="305">
        <f>VLOOKUP(H4518,T6_ReductionFactor!$G$10:$H$2922,2,FALSE)</f>
        <v>1</v>
      </c>
      <c r="K4518" s="75">
        <f t="shared" si="282"/>
        <v>6.5979726994964099E-8</v>
      </c>
      <c r="L4518" s="290"/>
      <c r="Q4518" s="288"/>
      <c r="R4518" s="291"/>
    </row>
    <row r="4519" spans="1:18" s="287" customFormat="1" ht="16.149999999999999" customHeight="1" x14ac:dyDescent="0.25">
      <c r="A4519" s="9" t="s">
        <v>192</v>
      </c>
      <c r="B4519" s="7">
        <v>2020</v>
      </c>
      <c r="C4519" s="296" t="s">
        <v>71</v>
      </c>
      <c r="D4519" s="307">
        <v>2021</v>
      </c>
      <c r="E4519" s="307" t="s">
        <v>194</v>
      </c>
      <c r="F4519" s="65">
        <f t="shared" si="283"/>
        <v>-1</v>
      </c>
      <c r="G4519" s="66" t="str">
        <f t="shared" si="284"/>
        <v>2013+</v>
      </c>
      <c r="H4519" s="67" t="str">
        <f t="shared" si="281"/>
        <v>2020-T6 Utility--1</v>
      </c>
      <c r="I4519" s="302">
        <v>7.4311931130879898E-7</v>
      </c>
      <c r="J4519" s="305">
        <f>VLOOKUP(H4519,T6_ReductionFactor!$G$10:$H$2922,2,FALSE)</f>
        <v>1</v>
      </c>
      <c r="K4519" s="75">
        <f t="shared" si="282"/>
        <v>7.4311931130879898E-7</v>
      </c>
      <c r="L4519" s="290"/>
      <c r="Q4519" s="288"/>
      <c r="R4519" s="291"/>
    </row>
    <row r="4520" spans="1:18" s="287" customFormat="1" ht="16.149999999999999" customHeight="1" x14ac:dyDescent="0.25">
      <c r="A4520" s="9" t="s">
        <v>192</v>
      </c>
      <c r="B4520" s="7">
        <v>2020</v>
      </c>
      <c r="C4520" s="296" t="s">
        <v>71</v>
      </c>
      <c r="D4520" s="307">
        <v>2020</v>
      </c>
      <c r="E4520" s="307" t="s">
        <v>194</v>
      </c>
      <c r="F4520" s="65">
        <f t="shared" si="283"/>
        <v>0</v>
      </c>
      <c r="G4520" s="66" t="str">
        <f t="shared" si="284"/>
        <v>2013+</v>
      </c>
      <c r="H4520" s="67" t="str">
        <f t="shared" si="281"/>
        <v>2020-T6 Utility-0</v>
      </c>
      <c r="I4520" s="302">
        <v>2.1123774221277801E-5</v>
      </c>
      <c r="J4520" s="305">
        <f>VLOOKUP(H4520,T6_ReductionFactor!$G$10:$H$2922,2,FALSE)</f>
        <v>0.98590539241462449</v>
      </c>
      <c r="K4520" s="75">
        <f t="shared" si="282"/>
        <v>2.082604291290682E-5</v>
      </c>
      <c r="L4520" s="290"/>
      <c r="Q4520" s="288"/>
      <c r="R4520" s="291"/>
    </row>
    <row r="4521" spans="1:18" s="287" customFormat="1" ht="16.149999999999999" customHeight="1" x14ac:dyDescent="0.25">
      <c r="A4521" s="9" t="s">
        <v>192</v>
      </c>
      <c r="B4521" s="7">
        <v>2020</v>
      </c>
      <c r="C4521" s="296" t="s">
        <v>71</v>
      </c>
      <c r="D4521" s="307">
        <v>2019</v>
      </c>
      <c r="E4521" s="307" t="s">
        <v>194</v>
      </c>
      <c r="F4521" s="65">
        <f t="shared" si="283"/>
        <v>1</v>
      </c>
      <c r="G4521" s="66" t="str">
        <f t="shared" si="284"/>
        <v>2013+</v>
      </c>
      <c r="H4521" s="67" t="str">
        <f t="shared" si="281"/>
        <v>2020-T6 Utility-1</v>
      </c>
      <c r="I4521" s="302">
        <v>2.3172760104024801E-5</v>
      </c>
      <c r="J4521" s="305">
        <f>VLOOKUP(H4521,T6_ReductionFactor!$G$10:$H$2922,2,FALSE)</f>
        <v>0.97337896255303991</v>
      </c>
      <c r="K4521" s="75">
        <f t="shared" si="282"/>
        <v>2.2555877189546135E-5</v>
      </c>
      <c r="L4521" s="290"/>
      <c r="Q4521" s="288"/>
      <c r="R4521" s="291"/>
    </row>
    <row r="4522" spans="1:18" s="287" customFormat="1" ht="16.149999999999999" customHeight="1" x14ac:dyDescent="0.25">
      <c r="A4522" s="9" t="s">
        <v>192</v>
      </c>
      <c r="B4522" s="7">
        <v>2020</v>
      </c>
      <c r="C4522" s="296" t="s">
        <v>71</v>
      </c>
      <c r="D4522" s="307">
        <v>2018</v>
      </c>
      <c r="E4522" s="307" t="s">
        <v>194</v>
      </c>
      <c r="F4522" s="65">
        <f t="shared" si="283"/>
        <v>2</v>
      </c>
      <c r="G4522" s="66" t="str">
        <f t="shared" si="284"/>
        <v>2013+</v>
      </c>
      <c r="H4522" s="67" t="str">
        <f t="shared" si="281"/>
        <v>2020-T6 Utility-2</v>
      </c>
      <c r="I4522" s="302">
        <v>2.31252607696644E-5</v>
      </c>
      <c r="J4522" s="305">
        <f>VLOOKUP(H4522,T6_ReductionFactor!$G$10:$H$2922,2,FALSE)</f>
        <v>0.96217606756829765</v>
      </c>
      <c r="K4522" s="75">
        <f t="shared" si="282"/>
        <v>2.2250572468847116E-5</v>
      </c>
      <c r="L4522" s="290"/>
      <c r="Q4522" s="288"/>
      <c r="R4522" s="291"/>
    </row>
    <row r="4523" spans="1:18" s="287" customFormat="1" ht="16.149999999999999" customHeight="1" x14ac:dyDescent="0.25">
      <c r="A4523" s="9" t="s">
        <v>192</v>
      </c>
      <c r="B4523" s="7">
        <v>2020</v>
      </c>
      <c r="C4523" s="296" t="s">
        <v>71</v>
      </c>
      <c r="D4523" s="307">
        <v>2017</v>
      </c>
      <c r="E4523" s="307" t="s">
        <v>194</v>
      </c>
      <c r="F4523" s="65">
        <f t="shared" si="283"/>
        <v>3</v>
      </c>
      <c r="G4523" s="66" t="str">
        <f t="shared" si="284"/>
        <v>2013+</v>
      </c>
      <c r="H4523" s="67" t="str">
        <f t="shared" si="281"/>
        <v>2020-T6 Utility-3</v>
      </c>
      <c r="I4523" s="302">
        <v>2.31880913976624E-5</v>
      </c>
      <c r="J4523" s="305">
        <f>VLOOKUP(H4523,T6_ReductionFactor!$G$10:$H$2922,2,FALSE)</f>
        <v>0.95210333778412992</v>
      </c>
      <c r="K4523" s="75">
        <f t="shared" si="282"/>
        <v>2.2077459216557842E-5</v>
      </c>
      <c r="L4523" s="290"/>
      <c r="Q4523" s="288"/>
      <c r="R4523" s="291"/>
    </row>
    <row r="4524" spans="1:18" s="287" customFormat="1" ht="16.149999999999999" customHeight="1" x14ac:dyDescent="0.25">
      <c r="A4524" s="9" t="s">
        <v>192</v>
      </c>
      <c r="B4524" s="7">
        <v>2020</v>
      </c>
      <c r="C4524" s="296" t="s">
        <v>71</v>
      </c>
      <c r="D4524" s="307">
        <v>2016</v>
      </c>
      <c r="E4524" s="307" t="s">
        <v>194</v>
      </c>
      <c r="F4524" s="65">
        <f t="shared" si="283"/>
        <v>4</v>
      </c>
      <c r="G4524" s="66" t="str">
        <f t="shared" si="284"/>
        <v>2013+</v>
      </c>
      <c r="H4524" s="67" t="str">
        <f t="shared" si="281"/>
        <v>2020-T6 Utility-4</v>
      </c>
      <c r="I4524" s="302">
        <v>2.3018112646469801E-5</v>
      </c>
      <c r="J4524" s="305">
        <f>VLOOKUP(H4524,T6_ReductionFactor!$G$10:$H$2922,2,FALSE)</f>
        <v>0.94300088677909766</v>
      </c>
      <c r="K4524" s="75">
        <f t="shared" si="282"/>
        <v>2.1706100637602186E-5</v>
      </c>
      <c r="L4524" s="290"/>
      <c r="Q4524" s="288"/>
      <c r="R4524" s="291"/>
    </row>
    <row r="4525" spans="1:18" s="287" customFormat="1" ht="16.149999999999999" customHeight="1" x14ac:dyDescent="0.25">
      <c r="A4525" s="9" t="s">
        <v>192</v>
      </c>
      <c r="B4525" s="7">
        <v>2020</v>
      </c>
      <c r="C4525" s="296" t="s">
        <v>71</v>
      </c>
      <c r="D4525" s="307">
        <v>2015</v>
      </c>
      <c r="E4525" s="307" t="s">
        <v>194</v>
      </c>
      <c r="F4525" s="65">
        <f t="shared" si="283"/>
        <v>5</v>
      </c>
      <c r="G4525" s="66" t="str">
        <f t="shared" si="284"/>
        <v>2013+</v>
      </c>
      <c r="H4525" s="67" t="str">
        <f t="shared" si="281"/>
        <v>2020-T6 Utility-5</v>
      </c>
      <c r="I4525" s="302">
        <v>1.94938439129098E-5</v>
      </c>
      <c r="J4525" s="305">
        <f>VLOOKUP(H4525,T6_ReductionFactor!$G$10:$H$2922,2,FALSE)</f>
        <v>0.9347401132273413</v>
      </c>
      <c r="K4525" s="75">
        <f t="shared" si="282"/>
        <v>1.8221677866389425E-5</v>
      </c>
      <c r="L4525" s="290"/>
      <c r="Q4525" s="288"/>
      <c r="R4525" s="291"/>
    </row>
    <row r="4526" spans="1:18" s="287" customFormat="1" ht="16.149999999999999" customHeight="1" x14ac:dyDescent="0.25">
      <c r="A4526" s="9" t="s">
        <v>192</v>
      </c>
      <c r="B4526" s="7">
        <v>2020</v>
      </c>
      <c r="C4526" s="296" t="s">
        <v>71</v>
      </c>
      <c r="D4526" s="307">
        <v>2014</v>
      </c>
      <c r="E4526" s="307" t="s">
        <v>194</v>
      </c>
      <c r="F4526" s="65">
        <f t="shared" si="283"/>
        <v>6</v>
      </c>
      <c r="G4526" s="66" t="str">
        <f t="shared" si="284"/>
        <v>2013+</v>
      </c>
      <c r="H4526" s="67" t="str">
        <f t="shared" si="281"/>
        <v>2020-T6 Utility-6</v>
      </c>
      <c r="I4526" s="302">
        <v>1.6512801522590199E-5</v>
      </c>
      <c r="J4526" s="305">
        <f>VLOOKUP(H4526,T6_ReductionFactor!$G$10:$H$2922,2,FALSE)</f>
        <v>0.92721322138843754</v>
      </c>
      <c r="K4526" s="75">
        <f t="shared" si="282"/>
        <v>1.5310887893908754E-5</v>
      </c>
      <c r="L4526" s="290"/>
      <c r="Q4526" s="288"/>
      <c r="R4526" s="291"/>
    </row>
    <row r="4527" spans="1:18" s="287" customFormat="1" ht="16.149999999999999" customHeight="1" x14ac:dyDescent="0.25">
      <c r="A4527" s="9" t="s">
        <v>192</v>
      </c>
      <c r="B4527" s="7">
        <v>2020</v>
      </c>
      <c r="C4527" s="296" t="s">
        <v>71</v>
      </c>
      <c r="D4527" s="307">
        <v>2013</v>
      </c>
      <c r="E4527" s="307" t="s">
        <v>194</v>
      </c>
      <c r="F4527" s="65">
        <f t="shared" si="283"/>
        <v>7</v>
      </c>
      <c r="G4527" s="66" t="str">
        <f t="shared" si="284"/>
        <v>2010-12</v>
      </c>
      <c r="H4527" s="67" t="str">
        <f t="shared" si="281"/>
        <v>2020-T6 Utility-7</v>
      </c>
      <c r="I4527" s="302">
        <v>2.79013025918168E-5</v>
      </c>
      <c r="J4527" s="305">
        <f>VLOOKUP(H4527,T6_ReductionFactor!$G$10:$H$2922,2,FALSE)</f>
        <v>0.89546584457390832</v>
      </c>
      <c r="K4527" s="75">
        <f t="shared" si="282"/>
        <v>2.4984663490093409E-5</v>
      </c>
      <c r="L4527" s="290"/>
      <c r="Q4527" s="288"/>
      <c r="R4527" s="291"/>
    </row>
    <row r="4528" spans="1:18" s="287" customFormat="1" ht="16.149999999999999" customHeight="1" x14ac:dyDescent="0.25">
      <c r="A4528" s="9" t="s">
        <v>192</v>
      </c>
      <c r="B4528" s="7">
        <v>2020</v>
      </c>
      <c r="C4528" s="296" t="s">
        <v>71</v>
      </c>
      <c r="D4528" s="307">
        <v>2012</v>
      </c>
      <c r="E4528" s="307" t="s">
        <v>194</v>
      </c>
      <c r="F4528" s="65">
        <f t="shared" si="283"/>
        <v>8</v>
      </c>
      <c r="G4528" s="66" t="str">
        <f t="shared" si="284"/>
        <v>2010-12</v>
      </c>
      <c r="H4528" s="67" t="str">
        <f t="shared" si="281"/>
        <v>2020-T6 Utility-8</v>
      </c>
      <c r="I4528" s="302">
        <v>1.87464453428292E-5</v>
      </c>
      <c r="J4528" s="305">
        <f>VLOOKUP(H4528,T6_ReductionFactor!$G$10:$H$2922,2,FALSE)</f>
        <v>0.88837257992362018</v>
      </c>
      <c r="K4528" s="75">
        <f t="shared" si="282"/>
        <v>1.665382801360631E-5</v>
      </c>
      <c r="L4528" s="290"/>
      <c r="Q4528" s="288"/>
      <c r="R4528" s="291"/>
    </row>
    <row r="4529" spans="1:18" s="287" customFormat="1" ht="16.149999999999999" customHeight="1" x14ac:dyDescent="0.25">
      <c r="A4529" s="9" t="s">
        <v>192</v>
      </c>
      <c r="B4529" s="7">
        <v>2020</v>
      </c>
      <c r="C4529" s="296" t="s">
        <v>71</v>
      </c>
      <c r="D4529" s="307">
        <v>2011</v>
      </c>
      <c r="E4529" s="307" t="s">
        <v>194</v>
      </c>
      <c r="F4529" s="65">
        <f t="shared" si="283"/>
        <v>9</v>
      </c>
      <c r="G4529" s="66" t="str">
        <f t="shared" si="284"/>
        <v>2010-12</v>
      </c>
      <c r="H4529" s="67" t="str">
        <f t="shared" si="281"/>
        <v>2020-T6 Utility-9</v>
      </c>
      <c r="I4529" s="302">
        <v>5.8482773422649499E-5</v>
      </c>
      <c r="J4529" s="305">
        <f>VLOOKUP(H4529,T6_ReductionFactor!$G$10:$H$2922,2,FALSE)</f>
        <v>0.88197558878708704</v>
      </c>
      <c r="K4529" s="75">
        <f t="shared" si="282"/>
        <v>5.1580378523343099E-5</v>
      </c>
      <c r="L4529" s="290"/>
      <c r="Q4529" s="288"/>
      <c r="R4529" s="291"/>
    </row>
    <row r="4530" spans="1:18" s="287" customFormat="1" ht="16.149999999999999" customHeight="1" x14ac:dyDescent="0.25">
      <c r="A4530" s="9" t="s">
        <v>192</v>
      </c>
      <c r="B4530" s="7">
        <v>2020</v>
      </c>
      <c r="C4530" s="296" t="s">
        <v>71</v>
      </c>
      <c r="D4530" s="307">
        <v>2010</v>
      </c>
      <c r="E4530" s="307" t="s">
        <v>194</v>
      </c>
      <c r="F4530" s="65">
        <f t="shared" si="283"/>
        <v>10</v>
      </c>
      <c r="G4530" s="66" t="str">
        <f t="shared" si="284"/>
        <v>2007-09</v>
      </c>
      <c r="H4530" s="67" t="str">
        <f t="shared" ref="H4530:H4593" si="285">CONCATENATE(B4530,"-",C4530,"-",F4530)</f>
        <v>2020-T6 Utility-10</v>
      </c>
      <c r="I4530" s="302">
        <v>1.96057275621023E-5</v>
      </c>
      <c r="J4530" s="305">
        <f>VLOOKUP(H4530,T6_ReductionFactor!$G$10:$H$2922,2,FALSE)</f>
        <v>0.90837517929166411</v>
      </c>
      <c r="K4530" s="75">
        <f t="shared" si="282"/>
        <v>1.7809356289368199E-5</v>
      </c>
      <c r="L4530" s="290"/>
      <c r="Q4530" s="288"/>
      <c r="R4530" s="291"/>
    </row>
    <row r="4531" spans="1:18" s="287" customFormat="1" ht="16.149999999999999" customHeight="1" x14ac:dyDescent="0.25">
      <c r="A4531" s="9" t="s">
        <v>192</v>
      </c>
      <c r="B4531" s="7">
        <v>2020</v>
      </c>
      <c r="C4531" s="296" t="s">
        <v>71</v>
      </c>
      <c r="D4531" s="307">
        <v>2009</v>
      </c>
      <c r="E4531" s="307" t="s">
        <v>194</v>
      </c>
      <c r="F4531" s="65">
        <f t="shared" si="283"/>
        <v>11</v>
      </c>
      <c r="G4531" s="66" t="str">
        <f t="shared" si="284"/>
        <v>2007-09</v>
      </c>
      <c r="H4531" s="67" t="str">
        <f t="shared" si="285"/>
        <v>2020-T6 Utility-11</v>
      </c>
      <c r="I4531" s="302">
        <v>2.6079535339990699E-5</v>
      </c>
      <c r="J4531" s="305">
        <f>VLOOKUP(H4531,T6_ReductionFactor!$G$10:$H$2922,2,FALSE)</f>
        <v>0.90314852505391119</v>
      </c>
      <c r="K4531" s="75">
        <f t="shared" si="282"/>
        <v>2.3553693876403952E-5</v>
      </c>
      <c r="L4531" s="290"/>
      <c r="Q4531" s="288"/>
      <c r="R4531" s="291"/>
    </row>
    <row r="4532" spans="1:18" s="287" customFormat="1" ht="16.149999999999999" customHeight="1" x14ac:dyDescent="0.25">
      <c r="A4532" s="9" t="s">
        <v>192</v>
      </c>
      <c r="B4532" s="7">
        <v>2020</v>
      </c>
      <c r="C4532" s="296" t="s">
        <v>71</v>
      </c>
      <c r="D4532" s="307">
        <v>2008</v>
      </c>
      <c r="E4532" s="307" t="s">
        <v>194</v>
      </c>
      <c r="F4532" s="65">
        <f t="shared" si="283"/>
        <v>12</v>
      </c>
      <c r="G4532" s="66" t="str">
        <f t="shared" si="284"/>
        <v>2007-09</v>
      </c>
      <c r="H4532" s="67" t="str">
        <f t="shared" si="285"/>
        <v>2020-T6 Utility-12</v>
      </c>
      <c r="I4532" s="302">
        <v>8.5571388206995505E-5</v>
      </c>
      <c r="J4532" s="305">
        <f>VLOOKUP(H4532,T6_ReductionFactor!$G$10:$H$2922,2,FALSE)</f>
        <v>0.89824843338841109</v>
      </c>
      <c r="K4532" s="75">
        <f t="shared" si="282"/>
        <v>7.6864365399805263E-5</v>
      </c>
      <c r="L4532" s="290"/>
      <c r="Q4532" s="288"/>
      <c r="R4532" s="291"/>
    </row>
    <row r="4533" spans="1:18" s="287" customFormat="1" ht="16.149999999999999" customHeight="1" x14ac:dyDescent="0.25">
      <c r="A4533" s="9" t="s">
        <v>192</v>
      </c>
      <c r="B4533" s="7">
        <v>2020</v>
      </c>
      <c r="C4533" s="296" t="s">
        <v>71</v>
      </c>
      <c r="D4533" s="307">
        <v>2007</v>
      </c>
      <c r="E4533" s="307" t="s">
        <v>194</v>
      </c>
      <c r="F4533" s="65">
        <f t="shared" si="283"/>
        <v>13</v>
      </c>
      <c r="G4533" s="66" t="str">
        <f t="shared" si="284"/>
        <v>1997-06</v>
      </c>
      <c r="H4533" s="67" t="str">
        <f t="shared" si="285"/>
        <v>2020-T6 Utility-13</v>
      </c>
      <c r="I4533" s="302">
        <v>5.0107015609300202E-5</v>
      </c>
      <c r="J4533" s="305">
        <f>VLOOKUP(H4533,T6_ReductionFactor!$G$10:$H$2922,2,FALSE)</f>
        <v>0.94171256273908444</v>
      </c>
      <c r="K4533" s="75">
        <f t="shared" si="282"/>
        <v>4.7186406080641402E-5</v>
      </c>
      <c r="L4533" s="290"/>
      <c r="Q4533" s="288"/>
      <c r="R4533" s="291"/>
    </row>
    <row r="4534" spans="1:18" s="287" customFormat="1" ht="16.149999999999999" customHeight="1" x14ac:dyDescent="0.25">
      <c r="A4534" s="9" t="s">
        <v>192</v>
      </c>
      <c r="B4534" s="7">
        <v>2020</v>
      </c>
      <c r="C4534" s="296" t="s">
        <v>71</v>
      </c>
      <c r="D4534" s="307">
        <v>2006</v>
      </c>
      <c r="E4534" s="307" t="s">
        <v>194</v>
      </c>
      <c r="F4534" s="65">
        <f t="shared" si="283"/>
        <v>14</v>
      </c>
      <c r="G4534" s="66" t="str">
        <f t="shared" si="284"/>
        <v>1997-06</v>
      </c>
      <c r="H4534" s="67" t="str">
        <f t="shared" si="285"/>
        <v>2020-T6 Utility-14</v>
      </c>
      <c r="I4534" s="302">
        <v>2.0757253307408999E-5</v>
      </c>
      <c r="J4534" s="305">
        <f>VLOOKUP(H4534,T6_ReductionFactor!$G$10:$H$2922,2,FALSE)</f>
        <v>0.93909429910713926</v>
      </c>
      <c r="K4534" s="75">
        <f t="shared" si="282"/>
        <v>1.94930182461106E-5</v>
      </c>
      <c r="L4534" s="290"/>
      <c r="Q4534" s="288"/>
      <c r="R4534" s="291"/>
    </row>
    <row r="4535" spans="1:18" s="287" customFormat="1" ht="16.149999999999999" customHeight="1" x14ac:dyDescent="0.25">
      <c r="A4535" s="9" t="s">
        <v>192</v>
      </c>
      <c r="B4535" s="7">
        <v>2020</v>
      </c>
      <c r="C4535" s="296" t="s">
        <v>71</v>
      </c>
      <c r="D4535" s="307">
        <v>2005</v>
      </c>
      <c r="E4535" s="307" t="s">
        <v>194</v>
      </c>
      <c r="F4535" s="65">
        <f t="shared" si="283"/>
        <v>15</v>
      </c>
      <c r="G4535" s="66" t="str">
        <f t="shared" si="284"/>
        <v>1997-06</v>
      </c>
      <c r="H4535" s="67" t="str">
        <f t="shared" si="285"/>
        <v>2020-T6 Utility-15</v>
      </c>
      <c r="I4535" s="302">
        <v>4.34567615711108E-5</v>
      </c>
      <c r="J4535" s="305">
        <f>VLOOKUP(H4535,T6_ReductionFactor!$G$10:$H$2922,2,FALSE)</f>
        <v>0.93661121475850373</v>
      </c>
      <c r="K4535" s="75">
        <f t="shared" si="282"/>
        <v>4.070209024458875E-5</v>
      </c>
      <c r="L4535" s="290"/>
      <c r="Q4535" s="288"/>
      <c r="R4535" s="291"/>
    </row>
    <row r="4536" spans="1:18" s="287" customFormat="1" ht="16.149999999999999" customHeight="1" x14ac:dyDescent="0.25">
      <c r="A4536" s="9" t="s">
        <v>192</v>
      </c>
      <c r="B4536" s="7">
        <v>2020</v>
      </c>
      <c r="C4536" s="296" t="s">
        <v>71</v>
      </c>
      <c r="D4536" s="307">
        <v>2004</v>
      </c>
      <c r="E4536" s="307" t="s">
        <v>194</v>
      </c>
      <c r="F4536" s="65">
        <f t="shared" si="283"/>
        <v>16</v>
      </c>
      <c r="G4536" s="66" t="str">
        <f t="shared" si="284"/>
        <v>1997-06</v>
      </c>
      <c r="H4536" s="67" t="str">
        <f t="shared" si="285"/>
        <v>2020-T6 Utility-16</v>
      </c>
      <c r="I4536" s="302">
        <v>3.3700554327920797E-5</v>
      </c>
      <c r="J4536" s="305">
        <f>VLOOKUP(H4536,T6_ReductionFactor!$G$10:$H$2922,2,FALSE)</f>
        <v>0.93425448353513108</v>
      </c>
      <c r="K4536" s="75">
        <f t="shared" si="282"/>
        <v>3.1484893978479269E-5</v>
      </c>
      <c r="L4536" s="290"/>
      <c r="Q4536" s="288"/>
      <c r="R4536" s="291"/>
    </row>
    <row r="4537" spans="1:18" s="287" customFormat="1" ht="16.149999999999999" customHeight="1" x14ac:dyDescent="0.25">
      <c r="A4537" s="9" t="s">
        <v>192</v>
      </c>
      <c r="B4537" s="7">
        <v>2020</v>
      </c>
      <c r="C4537" s="296" t="s">
        <v>71</v>
      </c>
      <c r="D4537" s="307">
        <v>2003</v>
      </c>
      <c r="E4537" s="307" t="s">
        <v>194</v>
      </c>
      <c r="F4537" s="65">
        <f t="shared" si="283"/>
        <v>17</v>
      </c>
      <c r="G4537" s="66" t="str">
        <f t="shared" si="284"/>
        <v>1997-06</v>
      </c>
      <c r="H4537" s="67" t="str">
        <f t="shared" si="285"/>
        <v>2020-T6 Utility-17</v>
      </c>
      <c r="I4537" s="302">
        <v>3.5895837658924803E-5</v>
      </c>
      <c r="J4537" s="305">
        <f>VLOOKUP(H4537,T6_ReductionFactor!$G$10:$H$2922,2,FALSE)</f>
        <v>0.95806889895752834</v>
      </c>
      <c r="K4537" s="75">
        <f t="shared" si="282"/>
        <v>3.4390685663044267E-5</v>
      </c>
      <c r="L4537" s="290"/>
      <c r="Q4537" s="288"/>
      <c r="R4537" s="291"/>
    </row>
    <row r="4538" spans="1:18" s="287" customFormat="1" ht="16.149999999999999" customHeight="1" x14ac:dyDescent="0.25">
      <c r="A4538" s="9" t="s">
        <v>192</v>
      </c>
      <c r="B4538" s="7">
        <v>2020</v>
      </c>
      <c r="C4538" s="296" t="s">
        <v>71</v>
      </c>
      <c r="D4538" s="307">
        <v>2002</v>
      </c>
      <c r="E4538" s="307" t="s">
        <v>194</v>
      </c>
      <c r="F4538" s="65">
        <f t="shared" si="283"/>
        <v>18</v>
      </c>
      <c r="G4538" s="66" t="str">
        <f t="shared" si="284"/>
        <v>1997-06</v>
      </c>
      <c r="H4538" s="67" t="str">
        <f t="shared" si="285"/>
        <v>2020-T6 Utility-18</v>
      </c>
      <c r="I4538" s="302">
        <v>2.0489921331157799E-5</v>
      </c>
      <c r="J4538" s="305">
        <f>VLOOKUP(H4538,T6_ReductionFactor!$G$10:$H$2922,2,FALSE)</f>
        <v>0.95681080092040627</v>
      </c>
      <c r="K4538" s="75">
        <f t="shared" si="282"/>
        <v>1.9604978039661213E-5</v>
      </c>
      <c r="L4538" s="290"/>
      <c r="Q4538" s="288"/>
      <c r="R4538" s="291"/>
    </row>
    <row r="4539" spans="1:18" s="287" customFormat="1" ht="16.149999999999999" customHeight="1" x14ac:dyDescent="0.25">
      <c r="A4539" s="9" t="s">
        <v>192</v>
      </c>
      <c r="B4539" s="7">
        <v>2020</v>
      </c>
      <c r="C4539" s="296" t="s">
        <v>71</v>
      </c>
      <c r="D4539" s="307">
        <v>2001</v>
      </c>
      <c r="E4539" s="307" t="s">
        <v>194</v>
      </c>
      <c r="F4539" s="65">
        <f t="shared" si="283"/>
        <v>19</v>
      </c>
      <c r="G4539" s="66" t="str">
        <f t="shared" si="284"/>
        <v>1997-06</v>
      </c>
      <c r="H4539" s="67" t="str">
        <f t="shared" si="285"/>
        <v>2020-T6 Utility-19</v>
      </c>
      <c r="I4539" s="302">
        <v>6.1223823827942999E-6</v>
      </c>
      <c r="J4539" s="305">
        <f>VLOOKUP(H4539,T6_ReductionFactor!$G$10:$H$2922,2,FALSE)</f>
        <v>0.9556179001913615</v>
      </c>
      <c r="K4539" s="75">
        <f t="shared" si="282"/>
        <v>5.8506581968144731E-6</v>
      </c>
      <c r="L4539" s="290"/>
      <c r="Q4539" s="288"/>
      <c r="R4539" s="291"/>
    </row>
    <row r="4540" spans="1:18" s="287" customFormat="1" ht="16.149999999999999" customHeight="1" x14ac:dyDescent="0.25">
      <c r="A4540" s="9" t="s">
        <v>192</v>
      </c>
      <c r="B4540" s="7">
        <v>2020</v>
      </c>
      <c r="C4540" s="296" t="s">
        <v>71</v>
      </c>
      <c r="D4540" s="307">
        <v>2000</v>
      </c>
      <c r="E4540" s="307" t="s">
        <v>194</v>
      </c>
      <c r="F4540" s="65">
        <f t="shared" si="283"/>
        <v>20</v>
      </c>
      <c r="G4540" s="66" t="str">
        <f t="shared" si="284"/>
        <v>1997-06</v>
      </c>
      <c r="H4540" s="67" t="str">
        <f t="shared" si="285"/>
        <v>2020-T6 Utility-20</v>
      </c>
      <c r="I4540" s="302">
        <v>6.86584607786763E-6</v>
      </c>
      <c r="J4540" s="305">
        <f>VLOOKUP(H4540,T6_ReductionFactor!$G$10:$H$2922,2,FALSE)</f>
        <v>0.95450582586817734</v>
      </c>
      <c r="K4540" s="75">
        <f t="shared" si="282"/>
        <v>6.5534900808388282E-6</v>
      </c>
      <c r="L4540" s="290"/>
      <c r="Q4540" s="288"/>
      <c r="R4540" s="291"/>
    </row>
    <row r="4541" spans="1:18" s="287" customFormat="1" ht="16.149999999999999" customHeight="1" x14ac:dyDescent="0.25">
      <c r="A4541" s="9" t="s">
        <v>192</v>
      </c>
      <c r="B4541" s="7">
        <v>2020</v>
      </c>
      <c r="C4541" s="296" t="s">
        <v>71</v>
      </c>
      <c r="D4541" s="307">
        <v>1999</v>
      </c>
      <c r="E4541" s="307" t="s">
        <v>194</v>
      </c>
      <c r="F4541" s="65">
        <f t="shared" si="283"/>
        <v>21</v>
      </c>
      <c r="G4541" s="66" t="str">
        <f t="shared" si="284"/>
        <v>1997-06</v>
      </c>
      <c r="H4541" s="67" t="str">
        <f t="shared" si="285"/>
        <v>2020-T6 Utility-21</v>
      </c>
      <c r="I4541" s="302">
        <v>2.0180171151054801E-6</v>
      </c>
      <c r="J4541" s="305">
        <f>VLOOKUP(H4541,T6_ReductionFactor!$G$10:$H$2922,2,FALSE)</f>
        <v>0.95343170779439279</v>
      </c>
      <c r="K4541" s="75">
        <f t="shared" si="282"/>
        <v>1.9240415044133317E-6</v>
      </c>
      <c r="L4541" s="290"/>
      <c r="Q4541" s="288"/>
      <c r="R4541" s="291"/>
    </row>
    <row r="4542" spans="1:18" s="287" customFormat="1" ht="16.149999999999999" customHeight="1" x14ac:dyDescent="0.25">
      <c r="A4542" s="9" t="s">
        <v>192</v>
      </c>
      <c r="B4542" s="7">
        <v>2020</v>
      </c>
      <c r="C4542" s="296" t="s">
        <v>71</v>
      </c>
      <c r="D4542" s="307">
        <v>1998</v>
      </c>
      <c r="E4542" s="307" t="s">
        <v>194</v>
      </c>
      <c r="F4542" s="65">
        <f t="shared" si="283"/>
        <v>22</v>
      </c>
      <c r="G4542" s="66" t="str">
        <f t="shared" si="284"/>
        <v>1997-06</v>
      </c>
      <c r="H4542" s="67" t="str">
        <f t="shared" si="285"/>
        <v>2020-T6 Utility-22</v>
      </c>
      <c r="I4542" s="302">
        <v>8.0945856880831697E-7</v>
      </c>
      <c r="J4542" s="305">
        <f>VLOOKUP(H4542,T6_ReductionFactor!$G$10:$H$2922,2,FALSE)</f>
        <v>0.95241231450699504</v>
      </c>
      <c r="K4542" s="75">
        <f t="shared" si="282"/>
        <v>7.709383090162489E-7</v>
      </c>
      <c r="L4542" s="290"/>
      <c r="Q4542" s="288"/>
      <c r="R4542" s="291"/>
    </row>
    <row r="4543" spans="1:18" s="287" customFormat="1" ht="16.149999999999999" customHeight="1" x14ac:dyDescent="0.25">
      <c r="A4543" s="9" t="s">
        <v>192</v>
      </c>
      <c r="B4543" s="7">
        <v>2020</v>
      </c>
      <c r="C4543" s="296" t="s">
        <v>71</v>
      </c>
      <c r="D4543" s="307">
        <v>1997</v>
      </c>
      <c r="E4543" s="307" t="s">
        <v>194</v>
      </c>
      <c r="F4543" s="65">
        <f t="shared" si="283"/>
        <v>23</v>
      </c>
      <c r="G4543" s="66" t="str">
        <f t="shared" si="284"/>
        <v>Pre1997</v>
      </c>
      <c r="H4543" s="67" t="str">
        <f t="shared" si="285"/>
        <v>2020-T6 Utility-23</v>
      </c>
      <c r="I4543" s="302">
        <v>1.54066987478289E-6</v>
      </c>
      <c r="J4543" s="305">
        <f>VLOOKUP(H4543,T6_ReductionFactor!$G$10:$H$2922,2,FALSE)</f>
        <v>0.95144441270724522</v>
      </c>
      <c r="K4543" s="75">
        <f t="shared" si="282"/>
        <v>1.4658617441885518E-6</v>
      </c>
      <c r="L4543" s="290"/>
      <c r="Q4543" s="288"/>
      <c r="R4543" s="291"/>
    </row>
    <row r="4544" spans="1:18" s="287" customFormat="1" ht="16.149999999999999" customHeight="1" x14ac:dyDescent="0.25">
      <c r="A4544" s="9" t="s">
        <v>192</v>
      </c>
      <c r="B4544" s="7">
        <v>2020</v>
      </c>
      <c r="C4544" s="296" t="s">
        <v>71</v>
      </c>
      <c r="D4544" s="307">
        <v>1996</v>
      </c>
      <c r="E4544" s="307" t="s">
        <v>194</v>
      </c>
      <c r="F4544" s="65">
        <f t="shared" si="283"/>
        <v>24</v>
      </c>
      <c r="G4544" s="66" t="str">
        <f t="shared" si="284"/>
        <v>Pre1997</v>
      </c>
      <c r="H4544" s="67" t="str">
        <f t="shared" si="285"/>
        <v>2020-T6 Utility-24</v>
      </c>
      <c r="I4544" s="302">
        <v>6.77722643439481E-7</v>
      </c>
      <c r="J4544" s="305">
        <f>VLOOKUP(H4544,T6_ReductionFactor!$G$10:$H$2922,2,FALSE)</f>
        <v>0.95052546611425248</v>
      </c>
      <c r="K4544" s="75">
        <f t="shared" si="282"/>
        <v>6.4419263155149602E-7</v>
      </c>
      <c r="L4544" s="290"/>
      <c r="Q4544" s="288"/>
      <c r="R4544" s="291"/>
    </row>
    <row r="4545" spans="1:18" s="287" customFormat="1" ht="16.149999999999999" customHeight="1" x14ac:dyDescent="0.25">
      <c r="A4545" s="9" t="s">
        <v>192</v>
      </c>
      <c r="B4545" s="7">
        <v>2020</v>
      </c>
      <c r="C4545" s="296" t="s">
        <v>71</v>
      </c>
      <c r="D4545" s="307">
        <v>1995</v>
      </c>
      <c r="E4545" s="307" t="s">
        <v>194</v>
      </c>
      <c r="F4545" s="65">
        <f t="shared" si="283"/>
        <v>25</v>
      </c>
      <c r="G4545" s="66" t="str">
        <f t="shared" si="284"/>
        <v>Pre1997</v>
      </c>
      <c r="H4545" s="67" t="str">
        <f t="shared" si="285"/>
        <v>2020-T6 Utility-25</v>
      </c>
      <c r="I4545" s="302">
        <v>1.6742979202302701E-7</v>
      </c>
      <c r="J4545" s="305">
        <f>VLOOKUP(H4545,T6_ReductionFactor!$G$10:$H$2922,2,FALSE)</f>
        <v>0.94965292814689151</v>
      </c>
      <c r="K4545" s="75">
        <f t="shared" si="282"/>
        <v>1.5900019225369266E-7</v>
      </c>
      <c r="L4545" s="290"/>
      <c r="Q4545" s="288"/>
      <c r="R4545" s="291"/>
    </row>
    <row r="4546" spans="1:18" s="287" customFormat="1" ht="16.149999999999999" customHeight="1" x14ac:dyDescent="0.25">
      <c r="A4546" s="9" t="s">
        <v>192</v>
      </c>
      <c r="B4546" s="7">
        <v>2021</v>
      </c>
      <c r="C4546" s="296" t="s">
        <v>42</v>
      </c>
      <c r="D4546" s="307">
        <v>2015</v>
      </c>
      <c r="E4546" s="307" t="s">
        <v>194</v>
      </c>
      <c r="F4546" s="65">
        <f t="shared" si="283"/>
        <v>6</v>
      </c>
      <c r="G4546" s="66" t="str">
        <f t="shared" si="284"/>
        <v>2013+</v>
      </c>
      <c r="H4546" s="67" t="str">
        <f t="shared" si="285"/>
        <v>2021-T6 Ag-6</v>
      </c>
      <c r="I4546" s="302">
        <v>3.6438728639289898E-7</v>
      </c>
      <c r="J4546" s="305">
        <f>VLOOKUP(H4546,T6_ReductionFactor!$G$10:$H$2922,2,FALSE)</f>
        <v>0.83785663350697248</v>
      </c>
      <c r="K4546" s="75">
        <f t="shared" si="282"/>
        <v>3.0530430506989537E-7</v>
      </c>
      <c r="L4546" s="290"/>
      <c r="Q4546" s="288"/>
      <c r="R4546" s="291"/>
    </row>
    <row r="4547" spans="1:18" s="287" customFormat="1" ht="16.149999999999999" customHeight="1" x14ac:dyDescent="0.25">
      <c r="A4547" s="9" t="s">
        <v>192</v>
      </c>
      <c r="B4547" s="7">
        <v>2021</v>
      </c>
      <c r="C4547" s="296" t="s">
        <v>42</v>
      </c>
      <c r="D4547" s="307">
        <v>2014</v>
      </c>
      <c r="E4547" s="307" t="s">
        <v>194</v>
      </c>
      <c r="F4547" s="65">
        <f t="shared" si="283"/>
        <v>7</v>
      </c>
      <c r="G4547" s="66" t="str">
        <f t="shared" si="284"/>
        <v>2013+</v>
      </c>
      <c r="H4547" s="67" t="str">
        <f t="shared" si="285"/>
        <v>2021-T6 Ag-7</v>
      </c>
      <c r="I4547" s="302">
        <v>4.7216732190589898E-7</v>
      </c>
      <c r="J4547" s="305">
        <f>VLOOKUP(H4547,T6_ReductionFactor!$G$10:$H$2922,2,FALSE)</f>
        <v>0.83026788461136036</v>
      </c>
      <c r="K4547" s="75">
        <f t="shared" si="282"/>
        <v>3.9202536354142199E-7</v>
      </c>
      <c r="L4547" s="290"/>
      <c r="Q4547" s="288"/>
      <c r="R4547" s="291"/>
    </row>
    <row r="4548" spans="1:18" s="287" customFormat="1" ht="16.149999999999999" customHeight="1" x14ac:dyDescent="0.25">
      <c r="A4548" s="9" t="s">
        <v>192</v>
      </c>
      <c r="B4548" s="7">
        <v>2021</v>
      </c>
      <c r="C4548" s="296" t="s">
        <v>42</v>
      </c>
      <c r="D4548" s="307">
        <v>2013</v>
      </c>
      <c r="E4548" s="307" t="s">
        <v>194</v>
      </c>
      <c r="F4548" s="65">
        <f t="shared" si="283"/>
        <v>8</v>
      </c>
      <c r="G4548" s="66" t="str">
        <f t="shared" si="284"/>
        <v>2010-12</v>
      </c>
      <c r="H4548" s="67" t="str">
        <f t="shared" si="285"/>
        <v>2021-T6 Ag-8</v>
      </c>
      <c r="I4548" s="302">
        <v>2.5569541774161101E-7</v>
      </c>
      <c r="J4548" s="305">
        <f>VLOOKUP(H4548,T6_ReductionFactor!$G$10:$H$2922,2,FALSE)</f>
        <v>0.79911679926071377</v>
      </c>
      <c r="K4548" s="75">
        <f t="shared" si="282"/>
        <v>2.0433050381130732E-7</v>
      </c>
      <c r="L4548" s="290"/>
      <c r="Q4548" s="288"/>
      <c r="R4548" s="291"/>
    </row>
    <row r="4549" spans="1:18" s="287" customFormat="1" ht="16.149999999999999" customHeight="1" x14ac:dyDescent="0.25">
      <c r="A4549" s="9" t="s">
        <v>192</v>
      </c>
      <c r="B4549" s="7">
        <v>2021</v>
      </c>
      <c r="C4549" s="296" t="s">
        <v>42</v>
      </c>
      <c r="D4549" s="307">
        <v>2012</v>
      </c>
      <c r="E4549" s="307" t="s">
        <v>194</v>
      </c>
      <c r="F4549" s="65">
        <f t="shared" si="283"/>
        <v>9</v>
      </c>
      <c r="G4549" s="66" t="str">
        <f t="shared" si="284"/>
        <v>2010-12</v>
      </c>
      <c r="H4549" s="67" t="str">
        <f t="shared" si="285"/>
        <v>2021-T6 Ag-9</v>
      </c>
      <c r="I4549" s="302">
        <v>1.0334404289055E-4</v>
      </c>
      <c r="J4549" s="305">
        <f>VLOOKUP(H4549,T6_ReductionFactor!$G$10:$H$2922,2,FALSE)</f>
        <v>0.79460473655756825</v>
      </c>
      <c r="K4549" s="75">
        <f t="shared" si="282"/>
        <v>8.2117665975839525E-5</v>
      </c>
      <c r="L4549" s="290"/>
      <c r="Q4549" s="288"/>
      <c r="R4549" s="291"/>
    </row>
    <row r="4550" spans="1:18" s="287" customFormat="1" ht="16.149999999999999" customHeight="1" x14ac:dyDescent="0.25">
      <c r="A4550" s="9" t="s">
        <v>192</v>
      </c>
      <c r="B4550" s="7">
        <v>2021</v>
      </c>
      <c r="C4550" s="296" t="s">
        <v>42</v>
      </c>
      <c r="D4550" s="307">
        <v>2011</v>
      </c>
      <c r="E4550" s="307" t="s">
        <v>194</v>
      </c>
      <c r="F4550" s="65">
        <f t="shared" si="283"/>
        <v>10</v>
      </c>
      <c r="G4550" s="66" t="str">
        <f t="shared" si="284"/>
        <v>2010-12</v>
      </c>
      <c r="H4550" s="67" t="str">
        <f t="shared" si="285"/>
        <v>2021-T6 Ag-10</v>
      </c>
      <c r="I4550" s="302">
        <v>1.0474873734372299E-6</v>
      </c>
      <c r="J4550" s="305">
        <f>VLOOKUP(H4550,T6_ReductionFactor!$G$10:$H$2922,2,FALSE)</f>
        <v>0.79084647315639134</v>
      </c>
      <c r="K4550" s="75">
        <f t="shared" ref="K4550:K4613" si="286">I4550*J4550</f>
        <v>8.2840169495868511E-7</v>
      </c>
      <c r="L4550" s="290"/>
      <c r="Q4550" s="288"/>
      <c r="R4550" s="291"/>
    </row>
    <row r="4551" spans="1:18" s="287" customFormat="1" ht="16.149999999999999" customHeight="1" x14ac:dyDescent="0.25">
      <c r="A4551" s="9" t="s">
        <v>192</v>
      </c>
      <c r="B4551" s="7">
        <v>2021</v>
      </c>
      <c r="C4551" s="296" t="s">
        <v>42</v>
      </c>
      <c r="D4551" s="307">
        <v>2010</v>
      </c>
      <c r="E4551" s="307" t="s">
        <v>194</v>
      </c>
      <c r="F4551" s="65">
        <f t="shared" si="283"/>
        <v>11</v>
      </c>
      <c r="G4551" s="66" t="str">
        <f t="shared" si="284"/>
        <v>2007-09</v>
      </c>
      <c r="H4551" s="67" t="str">
        <f t="shared" si="285"/>
        <v>2021-T6 Ag-11</v>
      </c>
      <c r="I4551" s="302">
        <v>1.71355199289972E-6</v>
      </c>
      <c r="J4551" s="305">
        <f>VLOOKUP(H4551,T6_ReductionFactor!$G$10:$H$2922,2,FALSE)</f>
        <v>0.80218215249218483</v>
      </c>
      <c r="K4551" s="75">
        <f t="shared" si="286"/>
        <v>1.3745808260715703E-6</v>
      </c>
      <c r="L4551" s="290"/>
      <c r="Q4551" s="288"/>
      <c r="R4551" s="291"/>
    </row>
    <row r="4552" spans="1:18" s="287" customFormat="1" ht="16.149999999999999" customHeight="1" x14ac:dyDescent="0.25">
      <c r="A4552" s="9" t="s">
        <v>192</v>
      </c>
      <c r="B4552" s="7">
        <v>2021</v>
      </c>
      <c r="C4552" s="296" t="s">
        <v>42</v>
      </c>
      <c r="D4552" s="307">
        <v>2009</v>
      </c>
      <c r="E4552" s="307" t="s">
        <v>194</v>
      </c>
      <c r="F4552" s="65">
        <f t="shared" si="283"/>
        <v>12</v>
      </c>
      <c r="G4552" s="66" t="str">
        <f t="shared" si="284"/>
        <v>2007-09</v>
      </c>
      <c r="H4552" s="67" t="str">
        <f t="shared" si="285"/>
        <v>2021-T6 Ag-12</v>
      </c>
      <c r="I4552" s="302">
        <v>3.27133678721673E-6</v>
      </c>
      <c r="J4552" s="305">
        <f>VLOOKUP(H4552,T6_ReductionFactor!$G$10:$H$2922,2,FALSE)</f>
        <v>0.79772728805628412</v>
      </c>
      <c r="K4552" s="75">
        <f t="shared" si="286"/>
        <v>2.6096346235851595E-6</v>
      </c>
      <c r="L4552" s="290"/>
      <c r="Q4552" s="288"/>
      <c r="R4552" s="291"/>
    </row>
    <row r="4553" spans="1:18" s="287" customFormat="1" ht="16.149999999999999" customHeight="1" x14ac:dyDescent="0.25">
      <c r="A4553" s="9" t="s">
        <v>192</v>
      </c>
      <c r="B4553" s="7">
        <v>2021</v>
      </c>
      <c r="C4553" s="296" t="s">
        <v>42</v>
      </c>
      <c r="D4553" s="307">
        <v>2008</v>
      </c>
      <c r="E4553" s="307" t="s">
        <v>194</v>
      </c>
      <c r="F4553" s="65">
        <f t="shared" ref="F4553:F4616" si="287">B4553-D4553</f>
        <v>13</v>
      </c>
      <c r="G4553" s="66" t="str">
        <f t="shared" ref="G4553:G4616" si="288">IF(D4553&lt;1998,"Pre1997",IF(D4553&lt;2008,"1997-06",IF(D4553&lt;2011,"2007-09",IF(D4553&lt;2014,"2010-12","2013+"))))</f>
        <v>2007-09</v>
      </c>
      <c r="H4553" s="67" t="str">
        <f t="shared" si="285"/>
        <v>2021-T6 Ag-13</v>
      </c>
      <c r="I4553" s="302">
        <v>6.0908119795256997E-6</v>
      </c>
      <c r="J4553" s="305">
        <f>VLOOKUP(H4553,T6_ReductionFactor!$G$10:$H$2922,2,FALSE)</f>
        <v>0.79377374025775571</v>
      </c>
      <c r="K4553" s="75">
        <f t="shared" si="286"/>
        <v>4.8347266061948597E-6</v>
      </c>
      <c r="L4553" s="290"/>
      <c r="Q4553" s="288"/>
      <c r="R4553" s="291"/>
    </row>
    <row r="4554" spans="1:18" s="287" customFormat="1" ht="16.149999999999999" customHeight="1" x14ac:dyDescent="0.25">
      <c r="A4554" s="9" t="s">
        <v>192</v>
      </c>
      <c r="B4554" s="7">
        <v>2021</v>
      </c>
      <c r="C4554" s="296" t="s">
        <v>42</v>
      </c>
      <c r="D4554" s="307">
        <v>2007</v>
      </c>
      <c r="E4554" s="307" t="s">
        <v>194</v>
      </c>
      <c r="F4554" s="65">
        <f t="shared" si="287"/>
        <v>14</v>
      </c>
      <c r="G4554" s="66" t="str">
        <f t="shared" si="288"/>
        <v>1997-06</v>
      </c>
      <c r="H4554" s="67" t="str">
        <f t="shared" si="285"/>
        <v>2021-T6 Ag-14</v>
      </c>
      <c r="I4554" s="302">
        <v>1.56117137275334E-4</v>
      </c>
      <c r="J4554" s="305">
        <f>VLOOKUP(H4554,T6_ReductionFactor!$G$10:$H$2922,2,FALSE)</f>
        <v>0.87471560478685451</v>
      </c>
      <c r="K4554" s="75">
        <f t="shared" si="286"/>
        <v>1.3655809614938617E-4</v>
      </c>
      <c r="L4554" s="290"/>
      <c r="Q4554" s="288"/>
      <c r="R4554" s="291"/>
    </row>
    <row r="4555" spans="1:18" s="287" customFormat="1" ht="16.149999999999999" customHeight="1" x14ac:dyDescent="0.25">
      <c r="A4555" s="9" t="s">
        <v>192</v>
      </c>
      <c r="B4555" s="7">
        <v>2021</v>
      </c>
      <c r="C4555" s="296" t="s">
        <v>42</v>
      </c>
      <c r="D4555" s="307">
        <v>2006</v>
      </c>
      <c r="E4555" s="307" t="s">
        <v>194</v>
      </c>
      <c r="F4555" s="65">
        <f t="shared" si="287"/>
        <v>15</v>
      </c>
      <c r="G4555" s="66" t="str">
        <f t="shared" si="288"/>
        <v>1997-06</v>
      </c>
      <c r="H4555" s="67" t="str">
        <f t="shared" si="285"/>
        <v>2021-T6 Ag-15</v>
      </c>
      <c r="I4555" s="302">
        <v>2.3031965209461701E-4</v>
      </c>
      <c r="J4555" s="305">
        <f>VLOOKUP(H4555,T6_ReductionFactor!$G$10:$H$2922,2,FALSE)</f>
        <v>0.87254169272684479</v>
      </c>
      <c r="K4555" s="75">
        <f t="shared" si="286"/>
        <v>2.009634991068951E-4</v>
      </c>
      <c r="L4555" s="290"/>
      <c r="Q4555" s="288"/>
      <c r="R4555" s="291"/>
    </row>
    <row r="4556" spans="1:18" s="287" customFormat="1" ht="16.149999999999999" customHeight="1" x14ac:dyDescent="0.25">
      <c r="A4556" s="9" t="s">
        <v>192</v>
      </c>
      <c r="B4556" s="7">
        <v>2021</v>
      </c>
      <c r="C4556" s="296" t="s">
        <v>42</v>
      </c>
      <c r="D4556" s="307">
        <v>2005</v>
      </c>
      <c r="E4556" s="307" t="s">
        <v>194</v>
      </c>
      <c r="F4556" s="65">
        <f t="shared" si="287"/>
        <v>16</v>
      </c>
      <c r="G4556" s="66" t="str">
        <f t="shared" si="288"/>
        <v>1997-06</v>
      </c>
      <c r="H4556" s="67" t="str">
        <f t="shared" si="285"/>
        <v>2021-T6 Ag-16</v>
      </c>
      <c r="I4556" s="302">
        <v>3.0584782400960002E-4</v>
      </c>
      <c r="J4556" s="305">
        <f>VLOOKUP(H4556,T6_ReductionFactor!$G$10:$H$2922,2,FALSE)</f>
        <v>0.87105131956105097</v>
      </c>
      <c r="K4556" s="75">
        <f t="shared" si="286"/>
        <v>2.6640915068843818E-4</v>
      </c>
      <c r="L4556" s="290"/>
      <c r="Q4556" s="288"/>
      <c r="R4556" s="291"/>
    </row>
    <row r="4557" spans="1:18" s="287" customFormat="1" ht="16.149999999999999" customHeight="1" x14ac:dyDescent="0.25">
      <c r="A4557" s="9" t="s">
        <v>192</v>
      </c>
      <c r="B4557" s="7">
        <v>2021</v>
      </c>
      <c r="C4557" s="296" t="s">
        <v>42</v>
      </c>
      <c r="D4557" s="307">
        <v>2004</v>
      </c>
      <c r="E4557" s="307" t="s">
        <v>194</v>
      </c>
      <c r="F4557" s="65">
        <f t="shared" si="287"/>
        <v>17</v>
      </c>
      <c r="G4557" s="66" t="str">
        <f t="shared" si="288"/>
        <v>1997-06</v>
      </c>
      <c r="H4557" s="67" t="str">
        <f t="shared" si="285"/>
        <v>2021-T6 Ag-17</v>
      </c>
      <c r="I4557" s="302">
        <v>2.4284948336299501E-4</v>
      </c>
      <c r="J4557" s="305">
        <f>VLOOKUP(H4557,T6_ReductionFactor!$G$10:$H$2922,2,FALSE)</f>
        <v>0.86983455898504614</v>
      </c>
      <c r="K4557" s="75">
        <f t="shared" si="286"/>
        <v>2.1123887326079705E-4</v>
      </c>
      <c r="L4557" s="290"/>
      <c r="Q4557" s="288"/>
      <c r="R4557" s="291"/>
    </row>
    <row r="4558" spans="1:18" s="287" customFormat="1" ht="16.149999999999999" customHeight="1" x14ac:dyDescent="0.25">
      <c r="A4558" s="9" t="s">
        <v>192</v>
      </c>
      <c r="B4558" s="7">
        <v>2021</v>
      </c>
      <c r="C4558" s="296" t="s">
        <v>42</v>
      </c>
      <c r="D4558" s="307">
        <v>2003</v>
      </c>
      <c r="E4558" s="307" t="s">
        <v>194</v>
      </c>
      <c r="F4558" s="65">
        <f t="shared" si="287"/>
        <v>18</v>
      </c>
      <c r="G4558" s="66" t="str">
        <f t="shared" si="288"/>
        <v>1997-06</v>
      </c>
      <c r="H4558" s="67" t="str">
        <f t="shared" si="285"/>
        <v>2021-T6 Ag-18</v>
      </c>
      <c r="I4558" s="302">
        <v>1.8531726330070101E-4</v>
      </c>
      <c r="J4558" s="305">
        <f>VLOOKUP(H4558,T6_ReductionFactor!$G$10:$H$2922,2,FALSE)</f>
        <v>0.92099526140516841</v>
      </c>
      <c r="K4558" s="75">
        <f t="shared" si="286"/>
        <v>1.7067632135651955E-4</v>
      </c>
      <c r="L4558" s="290"/>
      <c r="Q4558" s="288"/>
      <c r="R4558" s="291"/>
    </row>
    <row r="4559" spans="1:18" s="287" customFormat="1" ht="16.149999999999999" customHeight="1" x14ac:dyDescent="0.25">
      <c r="A4559" s="9" t="s">
        <v>192</v>
      </c>
      <c r="B4559" s="7">
        <v>2021</v>
      </c>
      <c r="C4559" s="296" t="s">
        <v>42</v>
      </c>
      <c r="D4559" s="307">
        <v>2002</v>
      </c>
      <c r="E4559" s="307" t="s">
        <v>194</v>
      </c>
      <c r="F4559" s="65">
        <f t="shared" si="287"/>
        <v>19</v>
      </c>
      <c r="G4559" s="66" t="str">
        <f t="shared" si="288"/>
        <v>1997-06</v>
      </c>
      <c r="H4559" s="67" t="str">
        <f t="shared" si="285"/>
        <v>2021-T6 Ag-19</v>
      </c>
      <c r="I4559" s="302">
        <v>7.5690149678014099E-5</v>
      </c>
      <c r="J4559" s="305">
        <f>VLOOKUP(H4559,T6_ReductionFactor!$G$10:$H$2922,2,FALSE)</f>
        <v>0.92037870075682371</v>
      </c>
      <c r="K4559" s="75">
        <f t="shared" si="286"/>
        <v>6.9663601620740138E-5</v>
      </c>
      <c r="L4559" s="290"/>
      <c r="Q4559" s="288"/>
      <c r="R4559" s="291"/>
    </row>
    <row r="4560" spans="1:18" s="287" customFormat="1" ht="16.149999999999999" customHeight="1" x14ac:dyDescent="0.25">
      <c r="A4560" s="9" t="s">
        <v>192</v>
      </c>
      <c r="B4560" s="7">
        <v>2021</v>
      </c>
      <c r="C4560" s="296" t="s">
        <v>42</v>
      </c>
      <c r="D4560" s="307">
        <v>2001</v>
      </c>
      <c r="E4560" s="307" t="s">
        <v>194</v>
      </c>
      <c r="F4560" s="65">
        <f t="shared" si="287"/>
        <v>20</v>
      </c>
      <c r="G4560" s="66" t="str">
        <f t="shared" si="288"/>
        <v>1997-06</v>
      </c>
      <c r="H4560" s="67" t="str">
        <f t="shared" si="285"/>
        <v>2021-T6 Ag-20</v>
      </c>
      <c r="I4560" s="302">
        <v>2.08606416479063E-4</v>
      </c>
      <c r="J4560" s="305">
        <f>VLOOKUP(H4560,T6_ReductionFactor!$G$10:$H$2922,2,FALSE)</f>
        <v>0.91979215708026385</v>
      </c>
      <c r="K4560" s="75">
        <f t="shared" si="286"/>
        <v>1.9187454579406126E-4</v>
      </c>
      <c r="L4560" s="290"/>
      <c r="Q4560" s="288"/>
      <c r="R4560" s="291"/>
    </row>
    <row r="4561" spans="1:18" s="287" customFormat="1" ht="16.149999999999999" customHeight="1" x14ac:dyDescent="0.25">
      <c r="A4561" s="9" t="s">
        <v>192</v>
      </c>
      <c r="B4561" s="7">
        <v>2021</v>
      </c>
      <c r="C4561" s="296" t="s">
        <v>42</v>
      </c>
      <c r="D4561" s="307">
        <v>2000</v>
      </c>
      <c r="E4561" s="307" t="s">
        <v>194</v>
      </c>
      <c r="F4561" s="65">
        <f t="shared" si="287"/>
        <v>21</v>
      </c>
      <c r="G4561" s="66" t="str">
        <f t="shared" si="288"/>
        <v>1997-06</v>
      </c>
      <c r="H4561" s="67" t="str">
        <f t="shared" si="285"/>
        <v>2021-T6 Ag-21</v>
      </c>
      <c r="I4561" s="302">
        <v>2.5813955236064399E-4</v>
      </c>
      <c r="J4561" s="305">
        <f>VLOOKUP(H4561,T6_ReductionFactor!$G$10:$H$2922,2,FALSE)</f>
        <v>0.91923415754949045</v>
      </c>
      <c r="K4561" s="75">
        <f t="shared" si="286"/>
        <v>2.3729069394443916E-4</v>
      </c>
      <c r="L4561" s="290"/>
      <c r="Q4561" s="288"/>
      <c r="R4561" s="291"/>
    </row>
    <row r="4562" spans="1:18" s="287" customFormat="1" ht="16.149999999999999" customHeight="1" x14ac:dyDescent="0.25">
      <c r="A4562" s="9" t="s">
        <v>192</v>
      </c>
      <c r="B4562" s="7">
        <v>2021</v>
      </c>
      <c r="C4562" s="296" t="s">
        <v>42</v>
      </c>
      <c r="D4562" s="307">
        <v>1999</v>
      </c>
      <c r="E4562" s="307" t="s">
        <v>194</v>
      </c>
      <c r="F4562" s="65">
        <f t="shared" si="287"/>
        <v>22</v>
      </c>
      <c r="G4562" s="66" t="str">
        <f t="shared" si="288"/>
        <v>1997-06</v>
      </c>
      <c r="H4562" s="67" t="str">
        <f t="shared" si="285"/>
        <v>2021-T6 Ag-22</v>
      </c>
      <c r="I4562" s="302">
        <v>2.7047447293106002E-4</v>
      </c>
      <c r="J4562" s="305">
        <f>VLOOKUP(H4562,T6_ReductionFactor!$G$10:$H$2922,2,FALSE)</f>
        <v>0.91870334054331526</v>
      </c>
      <c r="K4562" s="75">
        <f t="shared" si="286"/>
        <v>2.4848580181345732E-4</v>
      </c>
      <c r="L4562" s="290"/>
      <c r="Q4562" s="288"/>
      <c r="R4562" s="291"/>
    </row>
    <row r="4563" spans="1:18" s="287" customFormat="1" ht="16.149999999999999" customHeight="1" x14ac:dyDescent="0.25">
      <c r="A4563" s="9" t="s">
        <v>192</v>
      </c>
      <c r="B4563" s="7">
        <v>2021</v>
      </c>
      <c r="C4563" s="296" t="s">
        <v>42</v>
      </c>
      <c r="D4563" s="307">
        <v>1998</v>
      </c>
      <c r="E4563" s="307" t="s">
        <v>194</v>
      </c>
      <c r="F4563" s="65">
        <f t="shared" si="287"/>
        <v>23</v>
      </c>
      <c r="G4563" s="66" t="str">
        <f t="shared" si="288"/>
        <v>1997-06</v>
      </c>
      <c r="H4563" s="67" t="str">
        <f t="shared" si="285"/>
        <v>2021-T6 Ag-23</v>
      </c>
      <c r="I4563" s="302">
        <v>1.78519143331305E-4</v>
      </c>
      <c r="J4563" s="305">
        <f>VLOOKUP(H4563,T6_ReductionFactor!$G$10:$H$2922,2,FALSE)</f>
        <v>0.91819844626236569</v>
      </c>
      <c r="K4563" s="75">
        <f t="shared" si="286"/>
        <v>1.639160000348928E-4</v>
      </c>
      <c r="L4563" s="290"/>
      <c r="Q4563" s="288"/>
      <c r="R4563" s="291"/>
    </row>
    <row r="4564" spans="1:18" s="287" customFormat="1" ht="16.149999999999999" customHeight="1" x14ac:dyDescent="0.25">
      <c r="A4564" s="9" t="s">
        <v>192</v>
      </c>
      <c r="B4564" s="7">
        <v>2021</v>
      </c>
      <c r="C4564" s="296" t="s">
        <v>42</v>
      </c>
      <c r="D4564" s="307">
        <v>1997</v>
      </c>
      <c r="E4564" s="307" t="s">
        <v>194</v>
      </c>
      <c r="F4564" s="65">
        <f t="shared" si="287"/>
        <v>24</v>
      </c>
      <c r="G4564" s="66" t="str">
        <f t="shared" si="288"/>
        <v>Pre1997</v>
      </c>
      <c r="H4564" s="67" t="str">
        <f t="shared" si="285"/>
        <v>2021-T6 Ag-24</v>
      </c>
      <c r="I4564" s="302">
        <v>1.8649131386307401E-4</v>
      </c>
      <c r="J4564" s="305">
        <f>VLOOKUP(H4564,T6_ReductionFactor!$G$10:$H$2922,2,FALSE)</f>
        <v>0.91771830770312701</v>
      </c>
      <c r="K4564" s="75">
        <f t="shared" si="286"/>
        <v>1.7114649295975299E-4</v>
      </c>
      <c r="L4564" s="290"/>
      <c r="Q4564" s="288"/>
      <c r="R4564" s="291"/>
    </row>
    <row r="4565" spans="1:18" s="287" customFormat="1" ht="16.149999999999999" customHeight="1" x14ac:dyDescent="0.25">
      <c r="A4565" s="9" t="s">
        <v>192</v>
      </c>
      <c r="B4565" s="7">
        <v>2021</v>
      </c>
      <c r="C4565" s="296" t="s">
        <v>42</v>
      </c>
      <c r="D4565" s="307">
        <v>1996</v>
      </c>
      <c r="E4565" s="307" t="s">
        <v>194</v>
      </c>
      <c r="F4565" s="65">
        <f t="shared" si="287"/>
        <v>25</v>
      </c>
      <c r="G4565" s="66" t="str">
        <f t="shared" si="288"/>
        <v>Pre1997</v>
      </c>
      <c r="H4565" s="67" t="str">
        <f t="shared" si="285"/>
        <v>2021-T6 Ag-25</v>
      </c>
      <c r="I4565" s="302">
        <v>1.9561764643573299E-4</v>
      </c>
      <c r="J4565" s="305">
        <f>VLOOKUP(H4565,T6_ReductionFactor!$G$10:$H$2922,2,FALSE)</f>
        <v>0.91726184283161905</v>
      </c>
      <c r="K4565" s="75">
        <f t="shared" si="286"/>
        <v>1.7943260286002453E-4</v>
      </c>
      <c r="L4565" s="290"/>
      <c r="Q4565" s="288"/>
      <c r="R4565" s="291"/>
    </row>
    <row r="4566" spans="1:18" s="287" customFormat="1" ht="16.149999999999999" customHeight="1" x14ac:dyDescent="0.25">
      <c r="A4566" s="9" t="s">
        <v>192</v>
      </c>
      <c r="B4566" s="7">
        <v>2021</v>
      </c>
      <c r="C4566" s="296" t="s">
        <v>42</v>
      </c>
      <c r="D4566" s="307">
        <v>1995</v>
      </c>
      <c r="E4566" s="307" t="s">
        <v>194</v>
      </c>
      <c r="F4566" s="65">
        <f t="shared" si="287"/>
        <v>26</v>
      </c>
      <c r="G4566" s="66" t="str">
        <f t="shared" si="288"/>
        <v>Pre1997</v>
      </c>
      <c r="H4566" s="67" t="str">
        <f t="shared" si="285"/>
        <v>2021-T6 Ag-26</v>
      </c>
      <c r="I4566" s="302">
        <v>1.8521496597297799E-4</v>
      </c>
      <c r="J4566" s="305">
        <f>VLOOKUP(H4566,T6_ReductionFactor!$G$10:$H$2922,2,FALSE)</f>
        <v>0.91682804928738426</v>
      </c>
      <c r="K4566" s="75">
        <f t="shared" si="286"/>
        <v>1.6981027595183465E-4</v>
      </c>
      <c r="L4566" s="290"/>
      <c r="Q4566" s="288"/>
      <c r="R4566" s="291"/>
    </row>
    <row r="4567" spans="1:18" s="287" customFormat="1" ht="16.149999999999999" customHeight="1" x14ac:dyDescent="0.25">
      <c r="A4567" s="9" t="s">
        <v>192</v>
      </c>
      <c r="B4567" s="7">
        <v>2021</v>
      </c>
      <c r="C4567" s="296" t="s">
        <v>42</v>
      </c>
      <c r="D4567" s="307">
        <v>1994</v>
      </c>
      <c r="E4567" s="307" t="s">
        <v>194</v>
      </c>
      <c r="F4567" s="65">
        <f t="shared" si="287"/>
        <v>27</v>
      </c>
      <c r="G4567" s="66" t="str">
        <f t="shared" si="288"/>
        <v>Pre1997</v>
      </c>
      <c r="H4567" s="67" t="str">
        <f t="shared" si="285"/>
        <v>2021-T6 Ag-27</v>
      </c>
      <c r="I4567" s="302">
        <v>1.6273072567240599E-4</v>
      </c>
      <c r="J4567" s="305">
        <f>VLOOKUP(H4567,T6_ReductionFactor!$G$10:$H$2922,2,FALSE)</f>
        <v>0.91641608155139531</v>
      </c>
      <c r="K4567" s="75">
        <f t="shared" si="286"/>
        <v>1.4912905396872135E-4</v>
      </c>
      <c r="L4567" s="290"/>
      <c r="Q4567" s="288"/>
      <c r="R4567" s="291"/>
    </row>
    <row r="4568" spans="1:18" s="287" customFormat="1" ht="16.149999999999999" customHeight="1" x14ac:dyDescent="0.25">
      <c r="A4568" s="9" t="s">
        <v>192</v>
      </c>
      <c r="B4568" s="7">
        <v>2021</v>
      </c>
      <c r="C4568" s="296" t="s">
        <v>42</v>
      </c>
      <c r="D4568" s="307">
        <v>1993</v>
      </c>
      <c r="E4568" s="307" t="s">
        <v>194</v>
      </c>
      <c r="F4568" s="65">
        <f t="shared" si="287"/>
        <v>28</v>
      </c>
      <c r="G4568" s="66" t="str">
        <f t="shared" si="288"/>
        <v>Pre1997</v>
      </c>
      <c r="H4568" s="67" t="str">
        <f t="shared" si="285"/>
        <v>2021-T6 Ag-28</v>
      </c>
      <c r="I4568" s="302">
        <v>1.2585652256179099E-4</v>
      </c>
      <c r="J4568" s="305">
        <f>VLOOKUP(H4568,T6_ReductionFactor!$G$10:$H$2922,2,FALSE)</f>
        <v>0.91602498774401109</v>
      </c>
      <c r="K4568" s="75">
        <f t="shared" si="286"/>
        <v>1.1528771953716845E-4</v>
      </c>
      <c r="L4568" s="290"/>
      <c r="Q4568" s="288"/>
      <c r="R4568" s="291"/>
    </row>
    <row r="4569" spans="1:18" s="287" customFormat="1" ht="16.149999999999999" customHeight="1" x14ac:dyDescent="0.25">
      <c r="A4569" s="9" t="s">
        <v>192</v>
      </c>
      <c r="B4569" s="7">
        <v>2021</v>
      </c>
      <c r="C4569" s="296" t="s">
        <v>42</v>
      </c>
      <c r="D4569" s="307">
        <v>1992</v>
      </c>
      <c r="E4569" s="307" t="s">
        <v>194</v>
      </c>
      <c r="F4569" s="65">
        <f t="shared" si="287"/>
        <v>29</v>
      </c>
      <c r="G4569" s="66" t="str">
        <f t="shared" si="288"/>
        <v>Pre1997</v>
      </c>
      <c r="H4569" s="67" t="str">
        <f t="shared" si="285"/>
        <v>2021-T6 Ag-29</v>
      </c>
      <c r="I4569" s="302">
        <v>1.63015172846428E-4</v>
      </c>
      <c r="J4569" s="305">
        <f>VLOOKUP(H4569,T6_ReductionFactor!$G$10:$H$2922,2,FALSE)</f>
        <v>0.91565396583422165</v>
      </c>
      <c r="K4569" s="75">
        <f t="shared" si="286"/>
        <v>1.4926548950798294E-4</v>
      </c>
      <c r="L4569" s="290"/>
      <c r="Q4569" s="288"/>
      <c r="R4569" s="291"/>
    </row>
    <row r="4570" spans="1:18" s="287" customFormat="1" ht="16.149999999999999" customHeight="1" x14ac:dyDescent="0.25">
      <c r="A4570" s="9" t="s">
        <v>192</v>
      </c>
      <c r="B4570" s="7">
        <v>2021</v>
      </c>
      <c r="C4570" s="296" t="s">
        <v>42</v>
      </c>
      <c r="D4570" s="307">
        <v>1991</v>
      </c>
      <c r="E4570" s="307" t="s">
        <v>194</v>
      </c>
      <c r="F4570" s="65">
        <f t="shared" si="287"/>
        <v>30</v>
      </c>
      <c r="G4570" s="66" t="str">
        <f t="shared" si="288"/>
        <v>Pre1997</v>
      </c>
      <c r="H4570" s="67" t="str">
        <f t="shared" si="285"/>
        <v>2021-T6 Ag-30</v>
      </c>
      <c r="I4570" s="302">
        <v>1.6883296814622801E-4</v>
      </c>
      <c r="J4570" s="305">
        <f>VLOOKUP(H4570,T6_ReductionFactor!$G$10:$H$2922,2,FALSE)</f>
        <v>0.91530227092055216</v>
      </c>
      <c r="K4570" s="75">
        <f t="shared" si="286"/>
        <v>1.5453319915049974E-4</v>
      </c>
      <c r="L4570" s="290"/>
      <c r="Q4570" s="288"/>
      <c r="R4570" s="291"/>
    </row>
    <row r="4571" spans="1:18" s="287" customFormat="1" ht="16.149999999999999" customHeight="1" x14ac:dyDescent="0.25">
      <c r="A4571" s="9" t="s">
        <v>192</v>
      </c>
      <c r="B4571" s="7">
        <v>2021</v>
      </c>
      <c r="C4571" s="296" t="s">
        <v>42</v>
      </c>
      <c r="D4571" s="307">
        <v>1990</v>
      </c>
      <c r="E4571" s="307" t="s">
        <v>194</v>
      </c>
      <c r="F4571" s="65">
        <f t="shared" si="287"/>
        <v>31</v>
      </c>
      <c r="G4571" s="66" t="str">
        <f t="shared" si="288"/>
        <v>Pre1997</v>
      </c>
      <c r="H4571" s="67" t="str">
        <f t="shared" si="285"/>
        <v>2021-T6 Ag-31</v>
      </c>
      <c r="I4571" s="302">
        <v>3.9212085677303E-4</v>
      </c>
      <c r="J4571" s="305">
        <f>VLOOKUP(H4571,T6_ReductionFactor!$G$10:$H$2922,2,FALSE)</f>
        <v>0.91496921112180518</v>
      </c>
      <c r="K4571" s="75">
        <f t="shared" si="286"/>
        <v>3.587785109860256E-4</v>
      </c>
      <c r="L4571" s="290"/>
      <c r="Q4571" s="288"/>
      <c r="R4571" s="291"/>
    </row>
    <row r="4572" spans="1:18" s="287" customFormat="1" ht="16.149999999999999" customHeight="1" x14ac:dyDescent="0.25">
      <c r="A4572" s="9" t="s">
        <v>192</v>
      </c>
      <c r="B4572" s="7">
        <v>2021</v>
      </c>
      <c r="C4572" s="296" t="s">
        <v>42</v>
      </c>
      <c r="D4572" s="307">
        <v>1989</v>
      </c>
      <c r="E4572" s="307" t="s">
        <v>194</v>
      </c>
      <c r="F4572" s="65">
        <f t="shared" si="287"/>
        <v>32</v>
      </c>
      <c r="G4572" s="66" t="str">
        <f t="shared" si="288"/>
        <v>Pre1997</v>
      </c>
      <c r="H4572" s="67" t="str">
        <f t="shared" si="285"/>
        <v>2021-T6 Ag-32</v>
      </c>
      <c r="I4572" s="302">
        <v>2.9547873183818099E-4</v>
      </c>
      <c r="J4572" s="305">
        <f>VLOOKUP(H4572,T6_ReductionFactor!$G$10:$H$2922,2,FALSE)</f>
        <v>0.9146541438586826</v>
      </c>
      <c r="K4572" s="75">
        <f t="shared" si="286"/>
        <v>2.7026084649790067E-4</v>
      </c>
      <c r="L4572" s="290"/>
      <c r="Q4572" s="288"/>
      <c r="R4572" s="291"/>
    </row>
    <row r="4573" spans="1:18" s="287" customFormat="1" ht="16.149999999999999" customHeight="1" x14ac:dyDescent="0.25">
      <c r="A4573" s="9" t="s">
        <v>192</v>
      </c>
      <c r="B4573" s="7">
        <v>2021</v>
      </c>
      <c r="C4573" s="296" t="s">
        <v>42</v>
      </c>
      <c r="D4573" s="307">
        <v>1988</v>
      </c>
      <c r="E4573" s="307" t="s">
        <v>194</v>
      </c>
      <c r="F4573" s="65">
        <f t="shared" si="287"/>
        <v>33</v>
      </c>
      <c r="G4573" s="66" t="str">
        <f t="shared" si="288"/>
        <v>Pre1997</v>
      </c>
      <c r="H4573" s="67" t="str">
        <f t="shared" si="285"/>
        <v>2021-T6 Ag-33</v>
      </c>
      <c r="I4573" s="302">
        <v>2.35984604687471E-4</v>
      </c>
      <c r="J4573" s="305">
        <f>VLOOKUP(H4573,T6_ReductionFactor!$G$10:$H$2922,2,FALSE)</f>
        <v>0.91435647248631469</v>
      </c>
      <c r="K4573" s="75">
        <f t="shared" si="286"/>
        <v>2.1577405070311343E-4</v>
      </c>
      <c r="L4573" s="290"/>
      <c r="Q4573" s="288"/>
      <c r="R4573" s="291"/>
    </row>
    <row r="4574" spans="1:18" s="287" customFormat="1" ht="16.149999999999999" customHeight="1" x14ac:dyDescent="0.25">
      <c r="A4574" s="9" t="s">
        <v>192</v>
      </c>
      <c r="B4574" s="7">
        <v>2021</v>
      </c>
      <c r="C4574" s="296" t="s">
        <v>42</v>
      </c>
      <c r="D4574" s="307">
        <v>1987</v>
      </c>
      <c r="E4574" s="307" t="s">
        <v>194</v>
      </c>
      <c r="F4574" s="65">
        <f t="shared" si="287"/>
        <v>34</v>
      </c>
      <c r="G4574" s="66" t="str">
        <f t="shared" si="288"/>
        <v>Pre1997</v>
      </c>
      <c r="H4574" s="67" t="str">
        <f t="shared" si="285"/>
        <v>2021-T6 Ag-34</v>
      </c>
      <c r="I4574" s="302">
        <v>2.4020654300716001E-4</v>
      </c>
      <c r="J4574" s="305">
        <f>VLOOKUP(H4574,T6_ReductionFactor!$G$10:$H$2922,2,FALSE)</f>
        <v>0.91418799547745799</v>
      </c>
      <c r="K4574" s="75">
        <f t="shared" si="286"/>
        <v>2.1959393805228542E-4</v>
      </c>
      <c r="L4574" s="290"/>
      <c r="Q4574" s="288"/>
      <c r="R4574" s="291"/>
    </row>
    <row r="4575" spans="1:18" s="287" customFormat="1" ht="16.149999999999999" customHeight="1" x14ac:dyDescent="0.25">
      <c r="A4575" s="9" t="s">
        <v>192</v>
      </c>
      <c r="B4575" s="7">
        <v>2021</v>
      </c>
      <c r="C4575" s="296" t="s">
        <v>42</v>
      </c>
      <c r="D4575" s="307">
        <v>1986</v>
      </c>
      <c r="E4575" s="307" t="s">
        <v>194</v>
      </c>
      <c r="F4575" s="65">
        <f t="shared" si="287"/>
        <v>35</v>
      </c>
      <c r="G4575" s="66" t="str">
        <f t="shared" si="288"/>
        <v>Pre1997</v>
      </c>
      <c r="H4575" s="67" t="str">
        <f t="shared" si="285"/>
        <v>2021-T6 Ag-35</v>
      </c>
      <c r="I4575" s="302">
        <v>1.6772841368979701E-4</v>
      </c>
      <c r="J4575" s="305">
        <f>VLOOKUP(H4575,T6_ReductionFactor!$G$10:$H$2922,2,FALSE)</f>
        <v>0.91418799508699167</v>
      </c>
      <c r="K4575" s="75">
        <f t="shared" si="286"/>
        <v>1.5333530223019705E-4</v>
      </c>
      <c r="L4575" s="290"/>
      <c r="Q4575" s="288"/>
      <c r="R4575" s="291"/>
    </row>
    <row r="4576" spans="1:18" s="287" customFormat="1" ht="16.149999999999999" customHeight="1" x14ac:dyDescent="0.25">
      <c r="A4576" s="9" t="s">
        <v>192</v>
      </c>
      <c r="B4576" s="7">
        <v>2021</v>
      </c>
      <c r="C4576" s="296" t="s">
        <v>42</v>
      </c>
      <c r="D4576" s="307">
        <v>1985</v>
      </c>
      <c r="E4576" s="307" t="s">
        <v>194</v>
      </c>
      <c r="F4576" s="65">
        <f t="shared" si="287"/>
        <v>36</v>
      </c>
      <c r="G4576" s="66" t="str">
        <f t="shared" si="288"/>
        <v>Pre1997</v>
      </c>
      <c r="H4576" s="67" t="str">
        <f t="shared" si="285"/>
        <v>2021-T6 Ag-36</v>
      </c>
      <c r="I4576" s="302">
        <v>1.90042086224323E-4</v>
      </c>
      <c r="J4576" s="305">
        <f>VLOOKUP(H4576,T6_ReductionFactor!$G$10:$H$2922,2,FALSE)</f>
        <v>0.91418799508699167</v>
      </c>
      <c r="K4576" s="75">
        <f t="shared" si="286"/>
        <v>1.7373419378756305E-4</v>
      </c>
      <c r="L4576" s="290"/>
      <c r="Q4576" s="288"/>
      <c r="R4576" s="291"/>
    </row>
    <row r="4577" spans="1:18" s="287" customFormat="1" ht="16.149999999999999" customHeight="1" x14ac:dyDescent="0.25">
      <c r="A4577" s="9" t="s">
        <v>192</v>
      </c>
      <c r="B4577" s="7">
        <v>2021</v>
      </c>
      <c r="C4577" s="296" t="s">
        <v>42</v>
      </c>
      <c r="D4577" s="307">
        <v>1984</v>
      </c>
      <c r="E4577" s="307" t="s">
        <v>194</v>
      </c>
      <c r="F4577" s="65">
        <f t="shared" si="287"/>
        <v>37</v>
      </c>
      <c r="G4577" s="66" t="str">
        <f t="shared" si="288"/>
        <v>Pre1997</v>
      </c>
      <c r="H4577" s="67" t="str">
        <f t="shared" si="285"/>
        <v>2021-T6 Ag-37</v>
      </c>
      <c r="I4577" s="302">
        <v>1.12927976598744E-4</v>
      </c>
      <c r="J4577" s="305">
        <f>VLOOKUP(H4577,T6_ReductionFactor!$G$10:$H$2922,2,FALSE)</f>
        <v>0.91418799508699167</v>
      </c>
      <c r="K4577" s="75">
        <f t="shared" si="286"/>
        <v>1.0323740051603649E-4</v>
      </c>
      <c r="L4577" s="290"/>
      <c r="Q4577" s="288"/>
      <c r="R4577" s="291"/>
    </row>
    <row r="4578" spans="1:18" s="287" customFormat="1" ht="16.149999999999999" customHeight="1" x14ac:dyDescent="0.25">
      <c r="A4578" s="9" t="s">
        <v>192</v>
      </c>
      <c r="B4578" s="7">
        <v>2021</v>
      </c>
      <c r="C4578" s="296" t="s">
        <v>42</v>
      </c>
      <c r="D4578" s="307">
        <v>1983</v>
      </c>
      <c r="E4578" s="307" t="s">
        <v>194</v>
      </c>
      <c r="F4578" s="65">
        <f t="shared" si="287"/>
        <v>38</v>
      </c>
      <c r="G4578" s="66" t="str">
        <f t="shared" si="288"/>
        <v>Pre1997</v>
      </c>
      <c r="H4578" s="67" t="str">
        <f t="shared" si="285"/>
        <v>2021-T6 Ag-38</v>
      </c>
      <c r="I4578" s="302">
        <v>3.7207519796261797E-5</v>
      </c>
      <c r="J4578" s="305">
        <f>VLOOKUP(H4578,T6_ReductionFactor!$G$10:$H$2922,2,FALSE)</f>
        <v>0.91418799508699167</v>
      </c>
      <c r="K4578" s="75">
        <f t="shared" si="286"/>
        <v>3.4014667924704121E-5</v>
      </c>
      <c r="L4578" s="290"/>
      <c r="Q4578" s="288"/>
      <c r="R4578" s="291"/>
    </row>
    <row r="4579" spans="1:18" s="287" customFormat="1" ht="16.149999999999999" customHeight="1" x14ac:dyDescent="0.25">
      <c r="A4579" s="9" t="s">
        <v>192</v>
      </c>
      <c r="B4579" s="7">
        <v>2021</v>
      </c>
      <c r="C4579" s="296" t="s">
        <v>42</v>
      </c>
      <c r="D4579" s="307">
        <v>1982</v>
      </c>
      <c r="E4579" s="307" t="s">
        <v>194</v>
      </c>
      <c r="F4579" s="65">
        <f t="shared" si="287"/>
        <v>39</v>
      </c>
      <c r="G4579" s="66" t="str">
        <f t="shared" si="288"/>
        <v>Pre1997</v>
      </c>
      <c r="H4579" s="67" t="str">
        <f t="shared" si="285"/>
        <v>2021-T6 Ag-39</v>
      </c>
      <c r="I4579" s="302">
        <v>6.0692408240475497E-5</v>
      </c>
      <c r="J4579" s="305">
        <f>VLOOKUP(H4579,T6_ReductionFactor!$G$10:$H$2922,2,FALSE)</f>
        <v>0.91418799508699167</v>
      </c>
      <c r="K4579" s="75">
        <f t="shared" si="286"/>
        <v>5.5484271006361503E-5</v>
      </c>
      <c r="L4579" s="290"/>
      <c r="Q4579" s="288"/>
      <c r="R4579" s="291"/>
    </row>
    <row r="4580" spans="1:18" s="287" customFormat="1" ht="16.149999999999999" customHeight="1" x14ac:dyDescent="0.25">
      <c r="A4580" s="9" t="s">
        <v>192</v>
      </c>
      <c r="B4580" s="7">
        <v>2021</v>
      </c>
      <c r="C4580" s="296" t="s">
        <v>42</v>
      </c>
      <c r="D4580" s="307">
        <v>1981</v>
      </c>
      <c r="E4580" s="307" t="s">
        <v>194</v>
      </c>
      <c r="F4580" s="65">
        <f t="shared" si="287"/>
        <v>40</v>
      </c>
      <c r="G4580" s="66" t="str">
        <f t="shared" si="288"/>
        <v>Pre1997</v>
      </c>
      <c r="H4580" s="67" t="str">
        <f t="shared" si="285"/>
        <v>2021-T6 Ag-40</v>
      </c>
      <c r="I4580" s="302">
        <v>7.0591166969002496E-5</v>
      </c>
      <c r="J4580" s="305">
        <f>VLOOKUP(H4580,T6_ReductionFactor!$G$10:$H$2922,2,FALSE)</f>
        <v>0.91418799508699167</v>
      </c>
      <c r="K4580" s="75">
        <f t="shared" si="286"/>
        <v>6.4533597402243465E-5</v>
      </c>
      <c r="L4580" s="290"/>
      <c r="Q4580" s="288"/>
      <c r="R4580" s="291"/>
    </row>
    <row r="4581" spans="1:18" s="287" customFormat="1" ht="16.149999999999999" customHeight="1" x14ac:dyDescent="0.25">
      <c r="A4581" s="9" t="s">
        <v>192</v>
      </c>
      <c r="B4581" s="7">
        <v>2021</v>
      </c>
      <c r="C4581" s="296" t="s">
        <v>42</v>
      </c>
      <c r="D4581" s="307">
        <v>1980</v>
      </c>
      <c r="E4581" s="307" t="s">
        <v>194</v>
      </c>
      <c r="F4581" s="65">
        <f t="shared" si="287"/>
        <v>41</v>
      </c>
      <c r="G4581" s="66" t="str">
        <f t="shared" si="288"/>
        <v>Pre1997</v>
      </c>
      <c r="H4581" s="67" t="str">
        <f t="shared" si="285"/>
        <v>2021-T6 Ag-41</v>
      </c>
      <c r="I4581" s="302">
        <v>3.4785853319155801E-5</v>
      </c>
      <c r="J4581" s="305">
        <f>VLOOKUP(H4581,T6_ReductionFactor!$G$10:$H$2922,2,FALSE)</f>
        <v>0.91418799508699167</v>
      </c>
      <c r="K4581" s="75">
        <f t="shared" si="286"/>
        <v>3.1800809503229213E-5</v>
      </c>
      <c r="L4581" s="290"/>
      <c r="Q4581" s="288"/>
      <c r="R4581" s="291"/>
    </row>
    <row r="4582" spans="1:18" s="287" customFormat="1" ht="16.149999999999999" customHeight="1" x14ac:dyDescent="0.25">
      <c r="A4582" s="9" t="s">
        <v>192</v>
      </c>
      <c r="B4582" s="7">
        <v>2021</v>
      </c>
      <c r="C4582" s="296" t="s">
        <v>42</v>
      </c>
      <c r="D4582" s="307">
        <v>1979</v>
      </c>
      <c r="E4582" s="307" t="s">
        <v>194</v>
      </c>
      <c r="F4582" s="65">
        <f t="shared" si="287"/>
        <v>42</v>
      </c>
      <c r="G4582" s="66" t="str">
        <f t="shared" si="288"/>
        <v>Pre1997</v>
      </c>
      <c r="H4582" s="67" t="str">
        <f t="shared" si="285"/>
        <v>2021-T6 Ag-42</v>
      </c>
      <c r="I4582" s="302">
        <v>2.7034956381311699E-5</v>
      </c>
      <c r="J4582" s="305">
        <f>VLOOKUP(H4582,T6_ReductionFactor!$G$10:$H$2922,2,FALSE)</f>
        <v>0.91418799508699167</v>
      </c>
      <c r="K4582" s="75">
        <f t="shared" si="286"/>
        <v>2.4715032571495614E-5</v>
      </c>
      <c r="L4582" s="290"/>
      <c r="Q4582" s="288"/>
      <c r="R4582" s="291"/>
    </row>
    <row r="4583" spans="1:18" s="287" customFormat="1" ht="16.149999999999999" customHeight="1" x14ac:dyDescent="0.25">
      <c r="A4583" s="9" t="s">
        <v>192</v>
      </c>
      <c r="B4583" s="7">
        <v>2021</v>
      </c>
      <c r="C4583" s="296" t="s">
        <v>42</v>
      </c>
      <c r="D4583" s="307">
        <v>1978</v>
      </c>
      <c r="E4583" s="307" t="s">
        <v>194</v>
      </c>
      <c r="F4583" s="65">
        <f t="shared" si="287"/>
        <v>43</v>
      </c>
      <c r="G4583" s="66" t="str">
        <f t="shared" si="288"/>
        <v>Pre1997</v>
      </c>
      <c r="H4583" s="67" t="str">
        <f t="shared" si="285"/>
        <v>2021-T6 Ag-43</v>
      </c>
      <c r="I4583" s="302">
        <v>4.1925260142694803E-5</v>
      </c>
      <c r="J4583" s="305">
        <f>VLOOKUP(H4583,T6_ReductionFactor!$G$10:$H$2922,2,FALSE)</f>
        <v>0.91418799508699167</v>
      </c>
      <c r="K4583" s="75">
        <f t="shared" si="286"/>
        <v>3.8327569513350725E-5</v>
      </c>
      <c r="L4583" s="290"/>
      <c r="Q4583" s="288"/>
      <c r="R4583" s="291"/>
    </row>
    <row r="4584" spans="1:18" s="287" customFormat="1" ht="16.149999999999999" customHeight="1" x14ac:dyDescent="0.25">
      <c r="A4584" s="9" t="s">
        <v>192</v>
      </c>
      <c r="B4584" s="7">
        <v>2021</v>
      </c>
      <c r="C4584" s="296" t="s">
        <v>42</v>
      </c>
      <c r="D4584" s="307">
        <v>1977</v>
      </c>
      <c r="E4584" s="307" t="s">
        <v>194</v>
      </c>
      <c r="F4584" s="65">
        <f t="shared" si="287"/>
        <v>44</v>
      </c>
      <c r="G4584" s="66" t="str">
        <f t="shared" si="288"/>
        <v>Pre1997</v>
      </c>
      <c r="H4584" s="67" t="str">
        <f t="shared" si="285"/>
        <v>2021-T6 Ag-44</v>
      </c>
      <c r="I4584" s="302">
        <v>3.4778220490659298E-5</v>
      </c>
      <c r="J4584" s="305">
        <f>VLOOKUP(H4584,T6_ReductionFactor!$G$10:$H$2922,2,FALSE)</f>
        <v>0.91418799508699167</v>
      </c>
      <c r="K4584" s="75">
        <f t="shared" si="286"/>
        <v>3.1793831663049156E-5</v>
      </c>
      <c r="L4584" s="290"/>
      <c r="Q4584" s="288"/>
      <c r="R4584" s="291"/>
    </row>
    <row r="4585" spans="1:18" s="287" customFormat="1" ht="16.149999999999999" customHeight="1" x14ac:dyDescent="0.25">
      <c r="A4585" s="9" t="s">
        <v>192</v>
      </c>
      <c r="B4585" s="7">
        <v>2021</v>
      </c>
      <c r="C4585" s="296" t="s">
        <v>58</v>
      </c>
      <c r="D4585" s="307">
        <v>2022</v>
      </c>
      <c r="E4585" s="307" t="s">
        <v>194</v>
      </c>
      <c r="F4585" s="65">
        <f t="shared" si="287"/>
        <v>-1</v>
      </c>
      <c r="G4585" s="66" t="str">
        <f t="shared" si="288"/>
        <v>2013+</v>
      </c>
      <c r="H4585" s="67" t="str">
        <f t="shared" si="285"/>
        <v>2021-T6 All Other Buses--1</v>
      </c>
      <c r="I4585" s="302">
        <v>1.3131867678453001E-6</v>
      </c>
      <c r="J4585" s="305">
        <f>VLOOKUP(H4585,T6_ReductionFactor!$G$10:$H$2922,2,FALSE)</f>
        <v>0.97753492097715511</v>
      </c>
      <c r="K4585" s="75">
        <f t="shared" si="286"/>
        <v>1.2836859233339012E-6</v>
      </c>
      <c r="L4585" s="290"/>
      <c r="Q4585" s="288"/>
      <c r="R4585" s="291"/>
    </row>
    <row r="4586" spans="1:18" s="287" customFormat="1" ht="16.149999999999999" customHeight="1" x14ac:dyDescent="0.25">
      <c r="A4586" s="9" t="s">
        <v>192</v>
      </c>
      <c r="B4586" s="7">
        <v>2021</v>
      </c>
      <c r="C4586" s="296" t="s">
        <v>58</v>
      </c>
      <c r="D4586" s="307">
        <v>2021</v>
      </c>
      <c r="E4586" s="307" t="s">
        <v>194</v>
      </c>
      <c r="F4586" s="65">
        <f t="shared" si="287"/>
        <v>0</v>
      </c>
      <c r="G4586" s="66" t="str">
        <f t="shared" si="288"/>
        <v>2013+</v>
      </c>
      <c r="H4586" s="67" t="str">
        <f t="shared" si="285"/>
        <v>2021-T6 All Other Buses-0</v>
      </c>
      <c r="I4586" s="302">
        <v>5.0066145843113497E-5</v>
      </c>
      <c r="J4586" s="305">
        <f>VLOOKUP(H4586,T6_ReductionFactor!$G$10:$H$2922,2,FALSE)</f>
        <v>0.93560238475708779</v>
      </c>
      <c r="K4586" s="75">
        <f t="shared" si="286"/>
        <v>4.6842005446413147E-5</v>
      </c>
      <c r="L4586" s="290"/>
      <c r="Q4586" s="288"/>
      <c r="R4586" s="291"/>
    </row>
    <row r="4587" spans="1:18" s="287" customFormat="1" ht="16.149999999999999" customHeight="1" x14ac:dyDescent="0.25">
      <c r="A4587" s="9" t="s">
        <v>192</v>
      </c>
      <c r="B4587" s="7">
        <v>2021</v>
      </c>
      <c r="C4587" s="296" t="s">
        <v>58</v>
      </c>
      <c r="D4587" s="307">
        <v>2020</v>
      </c>
      <c r="E4587" s="307" t="s">
        <v>194</v>
      </c>
      <c r="F4587" s="65">
        <f t="shared" si="287"/>
        <v>1</v>
      </c>
      <c r="G4587" s="66" t="str">
        <f t="shared" si="288"/>
        <v>2013+</v>
      </c>
      <c r="H4587" s="67" t="str">
        <f t="shared" si="285"/>
        <v>2021-T6 All Other Buses-1</v>
      </c>
      <c r="I4587" s="302">
        <v>9.7416929842197397E-5</v>
      </c>
      <c r="J4587" s="305">
        <f>VLOOKUP(H4587,T6_ReductionFactor!$G$10:$H$2922,2,FALSE)</f>
        <v>0.90503756661945622</v>
      </c>
      <c r="K4587" s="75">
        <f t="shared" si="286"/>
        <v>8.8165981131920615E-5</v>
      </c>
      <c r="L4587" s="290"/>
      <c r="Q4587" s="288"/>
      <c r="R4587" s="291"/>
    </row>
    <row r="4588" spans="1:18" s="287" customFormat="1" ht="16.149999999999999" customHeight="1" x14ac:dyDescent="0.25">
      <c r="A4588" s="9" t="s">
        <v>192</v>
      </c>
      <c r="B4588" s="7">
        <v>2021</v>
      </c>
      <c r="C4588" s="296" t="s">
        <v>58</v>
      </c>
      <c r="D4588" s="307">
        <v>2019</v>
      </c>
      <c r="E4588" s="307" t="s">
        <v>194</v>
      </c>
      <c r="F4588" s="65">
        <f t="shared" si="287"/>
        <v>2</v>
      </c>
      <c r="G4588" s="66" t="str">
        <f t="shared" si="288"/>
        <v>2013+</v>
      </c>
      <c r="H4588" s="67" t="str">
        <f t="shared" si="285"/>
        <v>2021-T6 All Other Buses-2</v>
      </c>
      <c r="I4588" s="302">
        <v>1.08141726174382E-4</v>
      </c>
      <c r="J4588" s="305">
        <f>VLOOKUP(H4588,T6_ReductionFactor!$G$10:$H$2922,2,FALSE)</f>
        <v>0.88195883963787725</v>
      </c>
      <c r="K4588" s="75">
        <f t="shared" si="286"/>
        <v>9.5376551333195003E-5</v>
      </c>
      <c r="L4588" s="290"/>
      <c r="Q4588" s="288"/>
      <c r="R4588" s="291"/>
    </row>
    <row r="4589" spans="1:18" s="287" customFormat="1" ht="16.149999999999999" customHeight="1" x14ac:dyDescent="0.25">
      <c r="A4589" s="9" t="s">
        <v>192</v>
      </c>
      <c r="B4589" s="7">
        <v>2021</v>
      </c>
      <c r="C4589" s="296" t="s">
        <v>58</v>
      </c>
      <c r="D4589" s="307">
        <v>2017</v>
      </c>
      <c r="E4589" s="307" t="s">
        <v>194</v>
      </c>
      <c r="F4589" s="65">
        <f t="shared" si="287"/>
        <v>4</v>
      </c>
      <c r="G4589" s="66" t="str">
        <f t="shared" si="288"/>
        <v>2013+</v>
      </c>
      <c r="H4589" s="67" t="str">
        <f t="shared" si="285"/>
        <v>2021-T6 All Other Buses-4</v>
      </c>
      <c r="I4589" s="302">
        <v>4.1873497886509199E-4</v>
      </c>
      <c r="J4589" s="305">
        <f>VLOOKUP(H4589,T6_ReductionFactor!$G$10:$H$2922,2,FALSE)</f>
        <v>0.8498365813978922</v>
      </c>
      <c r="K4589" s="75">
        <f t="shared" si="286"/>
        <v>3.558563029504284E-4</v>
      </c>
      <c r="L4589" s="290"/>
      <c r="Q4589" s="288"/>
      <c r="R4589" s="291"/>
    </row>
    <row r="4590" spans="1:18" s="287" customFormat="1" ht="16.149999999999999" customHeight="1" x14ac:dyDescent="0.25">
      <c r="A4590" s="9" t="s">
        <v>192</v>
      </c>
      <c r="B4590" s="7">
        <v>2021</v>
      </c>
      <c r="C4590" s="296" t="s">
        <v>58</v>
      </c>
      <c r="D4590" s="307">
        <v>2016</v>
      </c>
      <c r="E4590" s="307" t="s">
        <v>194</v>
      </c>
      <c r="F4590" s="65">
        <f t="shared" si="287"/>
        <v>5</v>
      </c>
      <c r="G4590" s="66" t="str">
        <f t="shared" si="288"/>
        <v>2013+</v>
      </c>
      <c r="H4590" s="67" t="str">
        <f t="shared" si="285"/>
        <v>2021-T6 All Other Buses-5</v>
      </c>
      <c r="I4590" s="302">
        <v>2.35518152890592E-4</v>
      </c>
      <c r="J4590" s="305">
        <f>VLOOKUP(H4590,T6_ReductionFactor!$G$10:$H$2922,2,FALSE)</f>
        <v>0.83835950272044035</v>
      </c>
      <c r="K4590" s="75">
        <f t="shared" si="286"/>
        <v>1.9744888153899336E-4</v>
      </c>
      <c r="L4590" s="290"/>
      <c r="Q4590" s="288"/>
      <c r="R4590" s="291"/>
    </row>
    <row r="4591" spans="1:18" s="287" customFormat="1" ht="16.149999999999999" customHeight="1" x14ac:dyDescent="0.25">
      <c r="A4591" s="9" t="s">
        <v>192</v>
      </c>
      <c r="B4591" s="7">
        <v>2021</v>
      </c>
      <c r="C4591" s="296" t="s">
        <v>58</v>
      </c>
      <c r="D4591" s="307">
        <v>2015</v>
      </c>
      <c r="E4591" s="307" t="s">
        <v>194</v>
      </c>
      <c r="F4591" s="65">
        <f t="shared" si="287"/>
        <v>6</v>
      </c>
      <c r="G4591" s="66" t="str">
        <f t="shared" si="288"/>
        <v>2013+</v>
      </c>
      <c r="H4591" s="67" t="str">
        <f t="shared" si="285"/>
        <v>2021-T6 All Other Buses-6</v>
      </c>
      <c r="I4591" s="302">
        <v>1.5521519891800099E-4</v>
      </c>
      <c r="J4591" s="305">
        <f>VLOOKUP(H4591,T6_ReductionFactor!$G$10:$H$2922,2,FALSE)</f>
        <v>0.82895178138020897</v>
      </c>
      <c r="K4591" s="75">
        <f t="shared" si="286"/>
        <v>1.2866591564036041E-4</v>
      </c>
      <c r="L4591" s="290"/>
      <c r="Q4591" s="288"/>
      <c r="R4591" s="291"/>
    </row>
    <row r="4592" spans="1:18" s="287" customFormat="1" ht="16.149999999999999" customHeight="1" x14ac:dyDescent="0.25">
      <c r="A4592" s="9" t="s">
        <v>192</v>
      </c>
      <c r="B4592" s="7">
        <v>2021</v>
      </c>
      <c r="C4592" s="296" t="s">
        <v>58</v>
      </c>
      <c r="D4592" s="307">
        <v>2014</v>
      </c>
      <c r="E4592" s="307" t="s">
        <v>194</v>
      </c>
      <c r="F4592" s="65">
        <f t="shared" si="287"/>
        <v>7</v>
      </c>
      <c r="G4592" s="66" t="str">
        <f t="shared" si="288"/>
        <v>2013+</v>
      </c>
      <c r="H4592" s="67" t="str">
        <f t="shared" si="285"/>
        <v>2021-T6 All Other Buses-7</v>
      </c>
      <c r="I4592" s="302">
        <v>3.0019230868749301E-4</v>
      </c>
      <c r="J4592" s="305">
        <f>VLOOKUP(H4592,T6_ReductionFactor!$G$10:$H$2922,2,FALSE)</f>
        <v>0.821143878696314</v>
      </c>
      <c r="K4592" s="75">
        <f t="shared" si="286"/>
        <v>2.4650107671044918E-4</v>
      </c>
      <c r="L4592" s="290"/>
      <c r="Q4592" s="288"/>
      <c r="R4592" s="291"/>
    </row>
    <row r="4593" spans="1:18" s="287" customFormat="1" ht="16.149999999999999" customHeight="1" x14ac:dyDescent="0.25">
      <c r="A4593" s="9" t="s">
        <v>192</v>
      </c>
      <c r="B4593" s="7">
        <v>2021</v>
      </c>
      <c r="C4593" s="296" t="s">
        <v>58</v>
      </c>
      <c r="D4593" s="307">
        <v>2013</v>
      </c>
      <c r="E4593" s="307" t="s">
        <v>194</v>
      </c>
      <c r="F4593" s="65">
        <f t="shared" si="287"/>
        <v>8</v>
      </c>
      <c r="G4593" s="66" t="str">
        <f t="shared" si="288"/>
        <v>2010-12</v>
      </c>
      <c r="H4593" s="67" t="str">
        <f t="shared" si="285"/>
        <v>2021-T6 All Other Buses-8</v>
      </c>
      <c r="I4593" s="302">
        <v>4.1359534593065901E-4</v>
      </c>
      <c r="J4593" s="305">
        <f>VLOOKUP(H4593,T6_ReductionFactor!$G$10:$H$2922,2,FALSE)</f>
        <v>0.79119613336076366</v>
      </c>
      <c r="K4593" s="75">
        <f t="shared" si="286"/>
        <v>3.2723503847634488E-4</v>
      </c>
      <c r="L4593" s="290"/>
      <c r="Q4593" s="288"/>
      <c r="R4593" s="291"/>
    </row>
    <row r="4594" spans="1:18" s="287" customFormat="1" ht="16.149999999999999" customHeight="1" x14ac:dyDescent="0.25">
      <c r="A4594" s="9" t="s">
        <v>192</v>
      </c>
      <c r="B4594" s="7">
        <v>2021</v>
      </c>
      <c r="C4594" s="296" t="s">
        <v>58</v>
      </c>
      <c r="D4594" s="307">
        <v>2012</v>
      </c>
      <c r="E4594" s="307" t="s">
        <v>194</v>
      </c>
      <c r="F4594" s="65">
        <f t="shared" si="287"/>
        <v>9</v>
      </c>
      <c r="G4594" s="66" t="str">
        <f t="shared" si="288"/>
        <v>2010-12</v>
      </c>
      <c r="H4594" s="67" t="str">
        <f t="shared" ref="H4594:H4657" si="289">CONCATENATE(B4594,"-",C4594,"-",F4594)</f>
        <v>2021-T6 All Other Buses-9</v>
      </c>
      <c r="I4594" s="302">
        <v>9.2712832232387998E-4</v>
      </c>
      <c r="J4594" s="305">
        <f>VLOOKUP(H4594,T6_ReductionFactor!$G$10:$H$2922,2,FALSE)</f>
        <v>0.78660119370894521</v>
      </c>
      <c r="K4594" s="75">
        <f t="shared" si="286"/>
        <v>7.2928024506133571E-4</v>
      </c>
      <c r="L4594" s="290"/>
      <c r="Q4594" s="288"/>
      <c r="R4594" s="291"/>
    </row>
    <row r="4595" spans="1:18" s="287" customFormat="1" ht="16.149999999999999" customHeight="1" x14ac:dyDescent="0.25">
      <c r="A4595" s="9" t="s">
        <v>192</v>
      </c>
      <c r="B4595" s="7">
        <v>2021</v>
      </c>
      <c r="C4595" s="296" t="s">
        <v>58</v>
      </c>
      <c r="D4595" s="307">
        <v>2011</v>
      </c>
      <c r="E4595" s="307" t="s">
        <v>194</v>
      </c>
      <c r="F4595" s="65">
        <f t="shared" si="287"/>
        <v>10</v>
      </c>
      <c r="G4595" s="66" t="str">
        <f t="shared" si="288"/>
        <v>2010-12</v>
      </c>
      <c r="H4595" s="67" t="str">
        <f t="shared" si="289"/>
        <v>2021-T6 All Other Buses-10</v>
      </c>
      <c r="I4595" s="302">
        <v>1.82805319969743E-4</v>
      </c>
      <c r="J4595" s="305">
        <f>VLOOKUP(H4595,T6_ReductionFactor!$G$10:$H$2922,2,FALSE)</f>
        <v>0.7827367083339446</v>
      </c>
      <c r="K4595" s="75">
        <f t="shared" si="286"/>
        <v>1.4308843441905014E-4</v>
      </c>
      <c r="L4595" s="290"/>
      <c r="Q4595" s="288"/>
      <c r="R4595" s="291"/>
    </row>
    <row r="4596" spans="1:18" s="287" customFormat="1" ht="16.149999999999999" customHeight="1" x14ac:dyDescent="0.25">
      <c r="A4596" s="9" t="s">
        <v>192</v>
      </c>
      <c r="B4596" s="7">
        <v>2021</v>
      </c>
      <c r="C4596" s="296" t="s">
        <v>58</v>
      </c>
      <c r="D4596" s="307">
        <v>2010</v>
      </c>
      <c r="E4596" s="307" t="s">
        <v>194</v>
      </c>
      <c r="F4596" s="65">
        <f t="shared" si="287"/>
        <v>11</v>
      </c>
      <c r="G4596" s="66" t="str">
        <f t="shared" si="288"/>
        <v>2007-09</v>
      </c>
      <c r="H4596" s="67" t="str">
        <f t="shared" si="289"/>
        <v>2021-T6 All Other Buses-11</v>
      </c>
      <c r="I4596" s="302">
        <v>2.4587975468206902E-4</v>
      </c>
      <c r="J4596" s="305">
        <f>VLOOKUP(H4596,T6_ReductionFactor!$G$10:$H$2922,2,FALSE)</f>
        <v>0.78910590912877687</v>
      </c>
      <c r="K4596" s="75">
        <f t="shared" si="286"/>
        <v>1.9402516735475472E-4</v>
      </c>
      <c r="L4596" s="290"/>
      <c r="Q4596" s="288"/>
      <c r="R4596" s="291"/>
    </row>
    <row r="4597" spans="1:18" s="287" customFormat="1" ht="16.149999999999999" customHeight="1" x14ac:dyDescent="0.25">
      <c r="A4597" s="9" t="s">
        <v>192</v>
      </c>
      <c r="B4597" s="7">
        <v>2021</v>
      </c>
      <c r="C4597" s="296" t="s">
        <v>58</v>
      </c>
      <c r="D4597" s="307">
        <v>2009</v>
      </c>
      <c r="E4597" s="307" t="s">
        <v>194</v>
      </c>
      <c r="F4597" s="65">
        <f t="shared" si="287"/>
        <v>12</v>
      </c>
      <c r="G4597" s="66" t="str">
        <f t="shared" si="288"/>
        <v>2007-09</v>
      </c>
      <c r="H4597" s="67" t="str">
        <f t="shared" si="289"/>
        <v>2021-T6 All Other Buses-12</v>
      </c>
      <c r="I4597" s="302">
        <v>3.7668356029945998E-4</v>
      </c>
      <c r="J4597" s="305">
        <f>VLOOKUP(H4597,T6_ReductionFactor!$G$10:$H$2922,2,FALSE)</f>
        <v>0.78447142983792595</v>
      </c>
      <c r="K4597" s="75">
        <f t="shared" si="286"/>
        <v>2.9549749114455795E-4</v>
      </c>
      <c r="L4597" s="290"/>
      <c r="Q4597" s="288"/>
      <c r="R4597" s="291"/>
    </row>
    <row r="4598" spans="1:18" s="287" customFormat="1" ht="16.149999999999999" customHeight="1" x14ac:dyDescent="0.25">
      <c r="A4598" s="9" t="s">
        <v>192</v>
      </c>
      <c r="B4598" s="7">
        <v>2021</v>
      </c>
      <c r="C4598" s="296" t="s">
        <v>58</v>
      </c>
      <c r="D4598" s="307">
        <v>2008</v>
      </c>
      <c r="E4598" s="307" t="s">
        <v>194</v>
      </c>
      <c r="F4598" s="65">
        <f t="shared" si="287"/>
        <v>13</v>
      </c>
      <c r="G4598" s="66" t="str">
        <f t="shared" si="288"/>
        <v>2007-09</v>
      </c>
      <c r="H4598" s="67" t="str">
        <f t="shared" si="289"/>
        <v>2021-T6 All Other Buses-13</v>
      </c>
      <c r="I4598" s="302">
        <v>5.6068332513130304E-4</v>
      </c>
      <c r="J4598" s="305">
        <f>VLOOKUP(H4598,T6_ReductionFactor!$G$10:$H$2922,2,FALSE)</f>
        <v>0.78041008020915892</v>
      </c>
      <c r="K4598" s="75">
        <f t="shared" si="286"/>
        <v>4.3756291873765812E-4</v>
      </c>
      <c r="L4598" s="290"/>
      <c r="Q4598" s="288"/>
      <c r="R4598" s="291"/>
    </row>
    <row r="4599" spans="1:18" s="287" customFormat="1" ht="16.149999999999999" customHeight="1" x14ac:dyDescent="0.25">
      <c r="A4599" s="9" t="s">
        <v>192</v>
      </c>
      <c r="B4599" s="7">
        <v>2021</v>
      </c>
      <c r="C4599" s="296" t="s">
        <v>58</v>
      </c>
      <c r="D4599" s="307">
        <v>2007</v>
      </c>
      <c r="E4599" s="307" t="s">
        <v>194</v>
      </c>
      <c r="F4599" s="65">
        <f t="shared" si="287"/>
        <v>14</v>
      </c>
      <c r="G4599" s="66" t="str">
        <f t="shared" si="288"/>
        <v>1997-06</v>
      </c>
      <c r="H4599" s="67" t="str">
        <f t="shared" si="289"/>
        <v>2021-T6 All Other Buses-14</v>
      </c>
      <c r="I4599" s="302">
        <v>3.0040360447209299E-3</v>
      </c>
      <c r="J4599" s="305">
        <f>VLOOKUP(H4599,T6_ReductionFactor!$G$10:$H$2922,2,FALSE)</f>
        <v>0.86491578511383593</v>
      </c>
      <c r="K4599" s="75">
        <f t="shared" si="286"/>
        <v>2.5982381941300654E-3</v>
      </c>
      <c r="L4599" s="290"/>
      <c r="Q4599" s="288"/>
      <c r="R4599" s="291"/>
    </row>
    <row r="4600" spans="1:18" s="287" customFormat="1" ht="16.149999999999999" customHeight="1" x14ac:dyDescent="0.25">
      <c r="A4600" s="9" t="s">
        <v>192</v>
      </c>
      <c r="B4600" s="7">
        <v>2021</v>
      </c>
      <c r="C4600" s="296" t="s">
        <v>58</v>
      </c>
      <c r="D4600" s="307">
        <v>2006</v>
      </c>
      <c r="E4600" s="307" t="s">
        <v>194</v>
      </c>
      <c r="F4600" s="65">
        <f t="shared" si="287"/>
        <v>15</v>
      </c>
      <c r="G4600" s="66" t="str">
        <f t="shared" si="288"/>
        <v>1997-06</v>
      </c>
      <c r="H4600" s="67" t="str">
        <f t="shared" si="289"/>
        <v>2021-T6 All Other Buses-15</v>
      </c>
      <c r="I4600" s="302">
        <v>3.6315782707502099E-3</v>
      </c>
      <c r="J4600" s="305">
        <f>VLOOKUP(H4600,T6_ReductionFactor!$G$10:$H$2922,2,FALSE)</f>
        <v>0.86256568131221656</v>
      </c>
      <c r="K4600" s="75">
        <f t="shared" si="286"/>
        <v>3.1324747853482961E-3</v>
      </c>
      <c r="L4600" s="290"/>
      <c r="Q4600" s="288"/>
      <c r="R4600" s="291"/>
    </row>
    <row r="4601" spans="1:18" s="287" customFormat="1" ht="16.149999999999999" customHeight="1" x14ac:dyDescent="0.25">
      <c r="A4601" s="9" t="s">
        <v>192</v>
      </c>
      <c r="B4601" s="7">
        <v>2021</v>
      </c>
      <c r="C4601" s="296" t="s">
        <v>58</v>
      </c>
      <c r="D4601" s="307">
        <v>2005</v>
      </c>
      <c r="E4601" s="307" t="s">
        <v>194</v>
      </c>
      <c r="F4601" s="65">
        <f t="shared" si="287"/>
        <v>16</v>
      </c>
      <c r="G4601" s="66" t="str">
        <f t="shared" si="288"/>
        <v>1997-06</v>
      </c>
      <c r="H4601" s="67" t="str">
        <f t="shared" si="289"/>
        <v>2021-T6 All Other Buses-16</v>
      </c>
      <c r="I4601" s="302">
        <v>2.7671329340799599E-3</v>
      </c>
      <c r="J4601" s="305">
        <f>VLOOKUP(H4601,T6_ReductionFactor!$G$10:$H$2922,2,FALSE)</f>
        <v>0.86046809269128011</v>
      </c>
      <c r="K4601" s="75">
        <f t="shared" si="286"/>
        <v>2.381029598011009E-3</v>
      </c>
      <c r="L4601" s="290"/>
      <c r="Q4601" s="288"/>
      <c r="R4601" s="291"/>
    </row>
    <row r="4602" spans="1:18" s="287" customFormat="1" ht="16.149999999999999" customHeight="1" x14ac:dyDescent="0.25">
      <c r="A4602" s="9" t="s">
        <v>192</v>
      </c>
      <c r="B4602" s="7">
        <v>2021</v>
      </c>
      <c r="C4602" s="296" t="s">
        <v>58</v>
      </c>
      <c r="D4602" s="307">
        <v>2004</v>
      </c>
      <c r="E4602" s="307" t="s">
        <v>194</v>
      </c>
      <c r="F4602" s="65">
        <f t="shared" si="287"/>
        <v>17</v>
      </c>
      <c r="G4602" s="66" t="str">
        <f t="shared" si="288"/>
        <v>1997-06</v>
      </c>
      <c r="H4602" s="67" t="str">
        <f t="shared" si="289"/>
        <v>2021-T6 All Other Buses-17</v>
      </c>
      <c r="I4602" s="302">
        <v>2.62835819937926E-3</v>
      </c>
      <c r="J4602" s="305">
        <f>VLOOKUP(H4602,T6_ReductionFactor!$G$10:$H$2922,2,FALSE)</f>
        <v>0.85858954584248848</v>
      </c>
      <c r="K4602" s="75">
        <f t="shared" si="286"/>
        <v>2.2566808727164196E-3</v>
      </c>
      <c r="L4602" s="290"/>
      <c r="Q4602" s="288"/>
      <c r="R4602" s="291"/>
    </row>
    <row r="4603" spans="1:18" s="287" customFormat="1" ht="16.149999999999999" customHeight="1" x14ac:dyDescent="0.25">
      <c r="A4603" s="9" t="s">
        <v>192</v>
      </c>
      <c r="B4603" s="7">
        <v>2021</v>
      </c>
      <c r="C4603" s="296" t="s">
        <v>58</v>
      </c>
      <c r="D4603" s="307">
        <v>2003</v>
      </c>
      <c r="E4603" s="307" t="s">
        <v>194</v>
      </c>
      <c r="F4603" s="65">
        <f t="shared" si="287"/>
        <v>18</v>
      </c>
      <c r="G4603" s="66" t="str">
        <f t="shared" si="288"/>
        <v>1997-06</v>
      </c>
      <c r="H4603" s="67" t="str">
        <f t="shared" si="289"/>
        <v>2021-T6 All Other Buses-18</v>
      </c>
      <c r="I4603" s="302">
        <v>3.6080031677163098E-3</v>
      </c>
      <c r="J4603" s="305">
        <f>VLOOKUP(H4603,T6_ReductionFactor!$G$10:$H$2922,2,FALSE)</f>
        <v>0.91445447518922951</v>
      </c>
      <c r="K4603" s="75">
        <f t="shared" si="286"/>
        <v>3.2993546432150958E-3</v>
      </c>
      <c r="L4603" s="290"/>
      <c r="Q4603" s="288"/>
      <c r="R4603" s="291"/>
    </row>
    <row r="4604" spans="1:18" s="287" customFormat="1" ht="16.149999999999999" customHeight="1" x14ac:dyDescent="0.25">
      <c r="A4604" s="9" t="s">
        <v>192</v>
      </c>
      <c r="B4604" s="7">
        <v>2021</v>
      </c>
      <c r="C4604" s="296" t="s">
        <v>58</v>
      </c>
      <c r="D4604" s="307">
        <v>2002</v>
      </c>
      <c r="E4604" s="307" t="s">
        <v>194</v>
      </c>
      <c r="F4604" s="65">
        <f t="shared" si="287"/>
        <v>19</v>
      </c>
      <c r="G4604" s="66" t="str">
        <f t="shared" si="288"/>
        <v>1997-06</v>
      </c>
      <c r="H4604" s="67" t="str">
        <f t="shared" si="289"/>
        <v>2021-T6 All Other Buses-19</v>
      </c>
      <c r="I4604" s="302">
        <v>3.8871978345586399E-3</v>
      </c>
      <c r="J4604" s="305">
        <f>VLOOKUP(H4604,T6_ReductionFactor!$G$10:$H$2922,2,FALSE)</f>
        <v>0.91418799508699167</v>
      </c>
      <c r="K4604" s="75">
        <f t="shared" si="286"/>
        <v>3.5536295948816587E-3</v>
      </c>
      <c r="L4604" s="290"/>
      <c r="Q4604" s="288"/>
      <c r="R4604" s="291"/>
    </row>
    <row r="4605" spans="1:18" s="287" customFormat="1" ht="16.149999999999999" customHeight="1" x14ac:dyDescent="0.25">
      <c r="A4605" s="9" t="s">
        <v>192</v>
      </c>
      <c r="B4605" s="7">
        <v>2021</v>
      </c>
      <c r="C4605" s="296" t="s">
        <v>58</v>
      </c>
      <c r="D4605" s="307">
        <v>2001</v>
      </c>
      <c r="E4605" s="307" t="s">
        <v>194</v>
      </c>
      <c r="F4605" s="65">
        <f t="shared" si="287"/>
        <v>20</v>
      </c>
      <c r="G4605" s="66" t="str">
        <f t="shared" si="288"/>
        <v>1997-06</v>
      </c>
      <c r="H4605" s="67" t="str">
        <f t="shared" si="289"/>
        <v>2021-T6 All Other Buses-20</v>
      </c>
      <c r="I4605" s="302">
        <v>3.64215728313563E-3</v>
      </c>
      <c r="J4605" s="305">
        <f>VLOOKUP(H4605,T6_ReductionFactor!$G$10:$H$2922,2,FALSE)</f>
        <v>0.91418799508699167</v>
      </c>
      <c r="K4605" s="75">
        <f t="shared" si="286"/>
        <v>3.329616464461246E-3</v>
      </c>
      <c r="L4605" s="290"/>
      <c r="Q4605" s="288"/>
      <c r="R4605" s="291"/>
    </row>
    <row r="4606" spans="1:18" s="287" customFormat="1" ht="16.149999999999999" customHeight="1" x14ac:dyDescent="0.25">
      <c r="A4606" s="9" t="s">
        <v>192</v>
      </c>
      <c r="B4606" s="7">
        <v>2021</v>
      </c>
      <c r="C4606" s="296" t="s">
        <v>58</v>
      </c>
      <c r="D4606" s="307">
        <v>2000</v>
      </c>
      <c r="E4606" s="307" t="s">
        <v>194</v>
      </c>
      <c r="F4606" s="65">
        <f t="shared" si="287"/>
        <v>21</v>
      </c>
      <c r="G4606" s="66" t="str">
        <f t="shared" si="288"/>
        <v>1997-06</v>
      </c>
      <c r="H4606" s="67" t="str">
        <f t="shared" si="289"/>
        <v>2021-T6 All Other Buses-21</v>
      </c>
      <c r="I4606" s="302">
        <v>3.2968663734214698E-3</v>
      </c>
      <c r="J4606" s="305">
        <f>VLOOKUP(H4606,T6_ReductionFactor!$G$10:$H$2922,2,FALSE)</f>
        <v>0.91418799508699167</v>
      </c>
      <c r="K4606" s="75">
        <f t="shared" si="286"/>
        <v>3.0139556599878947E-3</v>
      </c>
      <c r="L4606" s="290"/>
      <c r="Q4606" s="288"/>
      <c r="R4606" s="291"/>
    </row>
    <row r="4607" spans="1:18" s="287" customFormat="1" ht="16.149999999999999" customHeight="1" x14ac:dyDescent="0.25">
      <c r="A4607" s="9" t="s">
        <v>192</v>
      </c>
      <c r="B4607" s="7">
        <v>2021</v>
      </c>
      <c r="C4607" s="296" t="s">
        <v>58</v>
      </c>
      <c r="D4607" s="307">
        <v>1999</v>
      </c>
      <c r="E4607" s="307" t="s">
        <v>194</v>
      </c>
      <c r="F4607" s="65">
        <f t="shared" si="287"/>
        <v>22</v>
      </c>
      <c r="G4607" s="66" t="str">
        <f t="shared" si="288"/>
        <v>1997-06</v>
      </c>
      <c r="H4607" s="67" t="str">
        <f t="shared" si="289"/>
        <v>2021-T6 All Other Buses-22</v>
      </c>
      <c r="I4607" s="302">
        <v>2.62194399985989E-3</v>
      </c>
      <c r="J4607" s="305">
        <f>VLOOKUP(H4607,T6_ReductionFactor!$G$10:$H$2922,2,FALSE)</f>
        <v>0.91418799508699167</v>
      </c>
      <c r="K4607" s="75">
        <f t="shared" si="286"/>
        <v>2.3969497284622803E-3</v>
      </c>
      <c r="L4607" s="290"/>
      <c r="Q4607" s="288"/>
      <c r="R4607" s="291"/>
    </row>
    <row r="4608" spans="1:18" s="287" customFormat="1" ht="16.149999999999999" customHeight="1" x14ac:dyDescent="0.25">
      <c r="A4608" s="9" t="s">
        <v>192</v>
      </c>
      <c r="B4608" s="7">
        <v>2021</v>
      </c>
      <c r="C4608" s="296" t="s">
        <v>58</v>
      </c>
      <c r="D4608" s="307">
        <v>1998</v>
      </c>
      <c r="E4608" s="307" t="s">
        <v>194</v>
      </c>
      <c r="F4608" s="65">
        <f t="shared" si="287"/>
        <v>23</v>
      </c>
      <c r="G4608" s="66" t="str">
        <f t="shared" si="288"/>
        <v>1997-06</v>
      </c>
      <c r="H4608" s="67" t="str">
        <f t="shared" si="289"/>
        <v>2021-T6 All Other Buses-23</v>
      </c>
      <c r="I4608" s="302">
        <v>2.3477619387331601E-3</v>
      </c>
      <c r="J4608" s="305">
        <f>VLOOKUP(H4608,T6_ReductionFactor!$G$10:$H$2922,2,FALSE)</f>
        <v>0.91418799508699167</v>
      </c>
      <c r="K4608" s="75">
        <f t="shared" si="286"/>
        <v>2.1462957797120162E-3</v>
      </c>
      <c r="L4608" s="290"/>
      <c r="Q4608" s="288"/>
      <c r="R4608" s="291"/>
    </row>
    <row r="4609" spans="1:18" s="287" customFormat="1" ht="16.149999999999999" customHeight="1" x14ac:dyDescent="0.25">
      <c r="A4609" s="9" t="s">
        <v>192</v>
      </c>
      <c r="B4609" s="7">
        <v>2021</v>
      </c>
      <c r="C4609" s="296" t="s">
        <v>58</v>
      </c>
      <c r="D4609" s="307">
        <v>1997</v>
      </c>
      <c r="E4609" s="307" t="s">
        <v>194</v>
      </c>
      <c r="F4609" s="65">
        <f t="shared" si="287"/>
        <v>24</v>
      </c>
      <c r="G4609" s="66" t="str">
        <f t="shared" si="288"/>
        <v>Pre1997</v>
      </c>
      <c r="H4609" s="67" t="str">
        <f t="shared" si="289"/>
        <v>2021-T6 All Other Buses-24</v>
      </c>
      <c r="I4609" s="302">
        <v>2.0317744398790699E-3</v>
      </c>
      <c r="J4609" s="305">
        <f>VLOOKUP(H4609,T6_ReductionFactor!$G$10:$H$2922,2,FALSE)</f>
        <v>0.91418799508699167</v>
      </c>
      <c r="K4609" s="75">
        <f t="shared" si="286"/>
        <v>1.8574238016620423E-3</v>
      </c>
      <c r="L4609" s="290"/>
      <c r="Q4609" s="288"/>
      <c r="R4609" s="291"/>
    </row>
    <row r="4610" spans="1:18" s="287" customFormat="1" ht="16.149999999999999" customHeight="1" x14ac:dyDescent="0.25">
      <c r="A4610" s="9" t="s">
        <v>192</v>
      </c>
      <c r="B4610" s="7">
        <v>2021</v>
      </c>
      <c r="C4610" s="296" t="s">
        <v>58</v>
      </c>
      <c r="D4610" s="307">
        <v>1996</v>
      </c>
      <c r="E4610" s="307" t="s">
        <v>194</v>
      </c>
      <c r="F4610" s="65">
        <f t="shared" si="287"/>
        <v>25</v>
      </c>
      <c r="G4610" s="66" t="str">
        <f t="shared" si="288"/>
        <v>Pre1997</v>
      </c>
      <c r="H4610" s="67" t="str">
        <f t="shared" si="289"/>
        <v>2021-T6 All Other Buses-25</v>
      </c>
      <c r="I4610" s="302">
        <v>1.3571152793816E-3</v>
      </c>
      <c r="J4610" s="305">
        <f>VLOOKUP(H4610,T6_ReductionFactor!$G$10:$H$2922,2,FALSE)</f>
        <v>0.91418799508699167</v>
      </c>
      <c r="K4610" s="75">
        <f t="shared" si="286"/>
        <v>1.2406584963597874E-3</v>
      </c>
      <c r="L4610" s="290"/>
      <c r="Q4610" s="288"/>
      <c r="R4610" s="291"/>
    </row>
    <row r="4611" spans="1:18" s="287" customFormat="1" ht="16.149999999999999" customHeight="1" x14ac:dyDescent="0.25">
      <c r="A4611" s="9" t="s">
        <v>192</v>
      </c>
      <c r="B4611" s="7">
        <v>2021</v>
      </c>
      <c r="C4611" s="296" t="s">
        <v>63</v>
      </c>
      <c r="D4611" s="307">
        <v>2022</v>
      </c>
      <c r="E4611" s="307" t="s">
        <v>194</v>
      </c>
      <c r="F4611" s="65">
        <f t="shared" si="287"/>
        <v>-1</v>
      </c>
      <c r="G4611" s="66" t="str">
        <f t="shared" si="288"/>
        <v>2013+</v>
      </c>
      <c r="H4611" s="67" t="str">
        <f t="shared" si="289"/>
        <v>2021-T6 CAIRP Heavy--1</v>
      </c>
      <c r="I4611" s="302">
        <v>2.8002332215310898E-5</v>
      </c>
      <c r="J4611" s="305">
        <f>VLOOKUP(H4611,T6_ReductionFactor!$G$10:$H$2922,2,FALSE)</f>
        <v>1</v>
      </c>
      <c r="K4611" s="75">
        <f t="shared" si="286"/>
        <v>2.8002332215310898E-5</v>
      </c>
      <c r="L4611" s="290"/>
      <c r="Q4611" s="288"/>
      <c r="R4611" s="291"/>
    </row>
    <row r="4612" spans="1:18" s="287" customFormat="1" ht="16.149999999999999" customHeight="1" x14ac:dyDescent="0.25">
      <c r="A4612" s="9" t="s">
        <v>192</v>
      </c>
      <c r="B4612" s="7">
        <v>2021</v>
      </c>
      <c r="C4612" s="296" t="s">
        <v>63</v>
      </c>
      <c r="D4612" s="307">
        <v>2021</v>
      </c>
      <c r="E4612" s="307" t="s">
        <v>194</v>
      </c>
      <c r="F4612" s="65">
        <f t="shared" si="287"/>
        <v>0</v>
      </c>
      <c r="G4612" s="66" t="str">
        <f t="shared" si="288"/>
        <v>2013+</v>
      </c>
      <c r="H4612" s="67" t="str">
        <f t="shared" si="289"/>
        <v>2021-T6 CAIRP Heavy-0</v>
      </c>
      <c r="I4612" s="302">
        <v>1.9408708806215499E-4</v>
      </c>
      <c r="J4612" s="305">
        <f>VLOOKUP(H4612,T6_ReductionFactor!$G$10:$H$2922,2,FALSE)</f>
        <v>0.95255393023437751</v>
      </c>
      <c r="K4612" s="75">
        <f t="shared" si="286"/>
        <v>1.8487841854135148E-4</v>
      </c>
      <c r="L4612" s="290"/>
      <c r="Q4612" s="288"/>
      <c r="R4612" s="291"/>
    </row>
    <row r="4613" spans="1:18" s="287" customFormat="1" ht="16.149999999999999" customHeight="1" x14ac:dyDescent="0.25">
      <c r="A4613" s="9" t="s">
        <v>192</v>
      </c>
      <c r="B4613" s="7">
        <v>2021</v>
      </c>
      <c r="C4613" s="296" t="s">
        <v>63</v>
      </c>
      <c r="D4613" s="307">
        <v>2020</v>
      </c>
      <c r="E4613" s="307" t="s">
        <v>194</v>
      </c>
      <c r="F4613" s="65">
        <f t="shared" si="287"/>
        <v>1</v>
      </c>
      <c r="G4613" s="66" t="str">
        <f t="shared" si="288"/>
        <v>2013+</v>
      </c>
      <c r="H4613" s="67" t="str">
        <f t="shared" si="289"/>
        <v>2021-T6 CAIRP Heavy-1</v>
      </c>
      <c r="I4613" s="302">
        <v>3.56385785877909E-4</v>
      </c>
      <c r="J4613" s="305">
        <f>VLOOKUP(H4613,T6_ReductionFactor!$G$10:$H$2922,2,FALSE)</f>
        <v>0.91846051522713612</v>
      </c>
      <c r="K4613" s="75">
        <f t="shared" si="286"/>
        <v>3.2732627251705213E-4</v>
      </c>
      <c r="L4613" s="290"/>
      <c r="Q4613" s="288"/>
      <c r="R4613" s="291"/>
    </row>
    <row r="4614" spans="1:18" s="287" customFormat="1" ht="16.149999999999999" customHeight="1" x14ac:dyDescent="0.25">
      <c r="A4614" s="9" t="s">
        <v>192</v>
      </c>
      <c r="B4614" s="7">
        <v>2021</v>
      </c>
      <c r="C4614" s="296" t="s">
        <v>63</v>
      </c>
      <c r="D4614" s="307">
        <v>2019</v>
      </c>
      <c r="E4614" s="307" t="s">
        <v>194</v>
      </c>
      <c r="F4614" s="65">
        <f t="shared" si="287"/>
        <v>2</v>
      </c>
      <c r="G4614" s="66" t="str">
        <f t="shared" si="288"/>
        <v>2013+</v>
      </c>
      <c r="H4614" s="67" t="str">
        <f t="shared" si="289"/>
        <v>2021-T6 CAIRP Heavy-2</v>
      </c>
      <c r="I4614" s="302">
        <v>4.1260153436441899E-4</v>
      </c>
      <c r="J4614" s="305">
        <f>VLOOKUP(H4614,T6_ReductionFactor!$G$10:$H$2922,2,FALSE)</f>
        <v>0.89268101017598023</v>
      </c>
      <c r="K4614" s="75">
        <f t="shared" ref="K4614:K4677" si="290">I4614*J4614</f>
        <v>3.6832155449658896E-4</v>
      </c>
      <c r="L4614" s="290"/>
      <c r="Q4614" s="288"/>
      <c r="R4614" s="291"/>
    </row>
    <row r="4615" spans="1:18" s="287" customFormat="1" ht="16.149999999999999" customHeight="1" x14ac:dyDescent="0.25">
      <c r="A4615" s="9" t="s">
        <v>192</v>
      </c>
      <c r="B4615" s="7">
        <v>2021</v>
      </c>
      <c r="C4615" s="296" t="s">
        <v>63</v>
      </c>
      <c r="D4615" s="307">
        <v>2018</v>
      </c>
      <c r="E4615" s="307" t="s">
        <v>194</v>
      </c>
      <c r="F4615" s="65">
        <f t="shared" si="287"/>
        <v>3</v>
      </c>
      <c r="G4615" s="66" t="str">
        <f t="shared" si="288"/>
        <v>2013+</v>
      </c>
      <c r="H4615" s="67" t="str">
        <f t="shared" si="289"/>
        <v>2021-T6 CAIRP Heavy-3</v>
      </c>
      <c r="I4615" s="302">
        <v>4.39931565516543E-4</v>
      </c>
      <c r="J4615" s="305">
        <f>VLOOKUP(H4615,T6_ReductionFactor!$G$10:$H$2922,2,FALSE)</f>
        <v>0.8729124047501341</v>
      </c>
      <c r="K4615" s="75">
        <f t="shared" si="290"/>
        <v>3.8402172078053673E-4</v>
      </c>
      <c r="L4615" s="290"/>
      <c r="Q4615" s="288"/>
      <c r="R4615" s="291"/>
    </row>
    <row r="4616" spans="1:18" s="287" customFormat="1" ht="16.149999999999999" customHeight="1" x14ac:dyDescent="0.25">
      <c r="A4616" s="9" t="s">
        <v>192</v>
      </c>
      <c r="B4616" s="7">
        <v>2021</v>
      </c>
      <c r="C4616" s="296" t="s">
        <v>63</v>
      </c>
      <c r="D4616" s="307">
        <v>2017</v>
      </c>
      <c r="E4616" s="307" t="s">
        <v>194</v>
      </c>
      <c r="F4616" s="65">
        <f t="shared" si="287"/>
        <v>4</v>
      </c>
      <c r="G4616" s="66" t="str">
        <f t="shared" si="288"/>
        <v>2013+</v>
      </c>
      <c r="H4616" s="67" t="str">
        <f t="shared" si="289"/>
        <v>2021-T6 CAIRP Heavy-4</v>
      </c>
      <c r="I4616" s="302">
        <v>4.2360957009290499E-4</v>
      </c>
      <c r="J4616" s="305">
        <f>VLOOKUP(H4616,T6_ReductionFactor!$G$10:$H$2922,2,FALSE)</f>
        <v>0.85750735126990651</v>
      </c>
      <c r="K4616" s="75">
        <f t="shared" si="290"/>
        <v>3.6324832042295075E-4</v>
      </c>
      <c r="L4616" s="290"/>
      <c r="Q4616" s="288"/>
      <c r="R4616" s="291"/>
    </row>
    <row r="4617" spans="1:18" s="287" customFormat="1" ht="16.149999999999999" customHeight="1" x14ac:dyDescent="0.25">
      <c r="A4617" s="9" t="s">
        <v>192</v>
      </c>
      <c r="B4617" s="7">
        <v>2021</v>
      </c>
      <c r="C4617" s="296" t="s">
        <v>63</v>
      </c>
      <c r="D4617" s="307">
        <v>2016</v>
      </c>
      <c r="E4617" s="307" t="s">
        <v>194</v>
      </c>
      <c r="F4617" s="65">
        <f t="shared" ref="F4617:F4680" si="291">B4617-D4617</f>
        <v>5</v>
      </c>
      <c r="G4617" s="66" t="str">
        <f t="shared" ref="G4617:G4680" si="292">IF(D4617&lt;1998,"Pre1997",IF(D4617&lt;2008,"1997-06",IF(D4617&lt;2011,"2007-09",IF(D4617&lt;2014,"2010-12","2013+"))))</f>
        <v>2013+</v>
      </c>
      <c r="H4617" s="67" t="str">
        <f t="shared" si="289"/>
        <v>2021-T6 CAIRP Heavy-5</v>
      </c>
      <c r="I4617" s="302">
        <v>5.6463749429463896E-4</v>
      </c>
      <c r="J4617" s="305">
        <f>VLOOKUP(H4617,T6_ReductionFactor!$G$10:$H$2922,2,FALSE)</f>
        <v>0.84530444915233571</v>
      </c>
      <c r="K4617" s="75">
        <f t="shared" si="290"/>
        <v>4.7729058608548489E-4</v>
      </c>
      <c r="L4617" s="290"/>
      <c r="Q4617" s="288"/>
      <c r="R4617" s="291"/>
    </row>
    <row r="4618" spans="1:18" s="287" customFormat="1" ht="16.149999999999999" customHeight="1" x14ac:dyDescent="0.25">
      <c r="A4618" s="9" t="s">
        <v>192</v>
      </c>
      <c r="B4618" s="7">
        <v>2021</v>
      </c>
      <c r="C4618" s="296" t="s">
        <v>63</v>
      </c>
      <c r="D4618" s="307">
        <v>2015</v>
      </c>
      <c r="E4618" s="307" t="s">
        <v>194</v>
      </c>
      <c r="F4618" s="65">
        <f t="shared" si="291"/>
        <v>6</v>
      </c>
      <c r="G4618" s="66" t="str">
        <f t="shared" si="292"/>
        <v>2013+</v>
      </c>
      <c r="H4618" s="67" t="str">
        <f t="shared" si="289"/>
        <v>2021-T6 CAIRP Heavy-6</v>
      </c>
      <c r="I4618" s="302">
        <v>4.4480875397251597E-4</v>
      </c>
      <c r="J4618" s="305">
        <f>VLOOKUP(H4618,T6_ReductionFactor!$G$10:$H$2922,2,FALSE)</f>
        <v>0.83548073136508128</v>
      </c>
      <c r="K4618" s="75">
        <f t="shared" si="290"/>
        <v>3.7162914308654815E-4</v>
      </c>
      <c r="L4618" s="290"/>
      <c r="Q4618" s="288"/>
      <c r="R4618" s="291"/>
    </row>
    <row r="4619" spans="1:18" s="287" customFormat="1" ht="16.149999999999999" customHeight="1" x14ac:dyDescent="0.25">
      <c r="A4619" s="9" t="s">
        <v>192</v>
      </c>
      <c r="B4619" s="7">
        <v>2021</v>
      </c>
      <c r="C4619" s="296" t="s">
        <v>63</v>
      </c>
      <c r="D4619" s="307">
        <v>2014</v>
      </c>
      <c r="E4619" s="307" t="s">
        <v>194</v>
      </c>
      <c r="F4619" s="65">
        <f t="shared" si="291"/>
        <v>7</v>
      </c>
      <c r="G4619" s="66" t="str">
        <f t="shared" si="292"/>
        <v>2013+</v>
      </c>
      <c r="H4619" s="67" t="str">
        <f t="shared" si="289"/>
        <v>2021-T6 CAIRP Heavy-7</v>
      </c>
      <c r="I4619" s="302">
        <v>2.4190033670638299E-4</v>
      </c>
      <c r="J4619" s="305">
        <f>VLOOKUP(H4619,T6_ReductionFactor!$G$10:$H$2922,2,FALSE)</f>
        <v>0.82744718218582824</v>
      </c>
      <c r="K4619" s="75">
        <f t="shared" si="290"/>
        <v>2.0015975197749968E-4</v>
      </c>
      <c r="L4619" s="290"/>
      <c r="Q4619" s="288"/>
      <c r="R4619" s="291"/>
    </row>
    <row r="4620" spans="1:18" s="287" customFormat="1" ht="16.149999999999999" customHeight="1" x14ac:dyDescent="0.25">
      <c r="A4620" s="9" t="s">
        <v>192</v>
      </c>
      <c r="B4620" s="7">
        <v>2021</v>
      </c>
      <c r="C4620" s="296" t="s">
        <v>63</v>
      </c>
      <c r="D4620" s="307">
        <v>2013</v>
      </c>
      <c r="E4620" s="307" t="s">
        <v>194</v>
      </c>
      <c r="F4620" s="65">
        <f t="shared" si="291"/>
        <v>8</v>
      </c>
      <c r="G4620" s="66" t="str">
        <f t="shared" si="292"/>
        <v>2010-12</v>
      </c>
      <c r="H4620" s="67" t="str">
        <f t="shared" si="289"/>
        <v>2021-T6 CAIRP Heavy-8</v>
      </c>
      <c r="I4620" s="302">
        <v>5.1135686698176798E-4</v>
      </c>
      <c r="J4620" s="305">
        <f>VLOOKUP(H4620,T6_ReductionFactor!$G$10:$H$2922,2,FALSE)</f>
        <v>0.79640591640652436</v>
      </c>
      <c r="K4620" s="75">
        <f t="shared" si="290"/>
        <v>4.0724763425938412E-4</v>
      </c>
      <c r="L4620" s="290"/>
      <c r="Q4620" s="288"/>
      <c r="R4620" s="291"/>
    </row>
    <row r="4621" spans="1:18" s="287" customFormat="1" ht="16.149999999999999" customHeight="1" x14ac:dyDescent="0.25">
      <c r="A4621" s="9" t="s">
        <v>192</v>
      </c>
      <c r="B4621" s="7">
        <v>2021</v>
      </c>
      <c r="C4621" s="296" t="s">
        <v>63</v>
      </c>
      <c r="D4621" s="307">
        <v>2012</v>
      </c>
      <c r="E4621" s="307" t="s">
        <v>194</v>
      </c>
      <c r="F4621" s="65">
        <f t="shared" si="291"/>
        <v>9</v>
      </c>
      <c r="G4621" s="66" t="str">
        <f t="shared" si="292"/>
        <v>2010-12</v>
      </c>
      <c r="H4621" s="67" t="str">
        <f t="shared" si="289"/>
        <v>2021-T6 CAIRP Heavy-9</v>
      </c>
      <c r="I4621" s="302">
        <v>2.3193912521340699E-4</v>
      </c>
      <c r="J4621" s="305">
        <f>VLOOKUP(H4621,T6_ReductionFactor!$G$10:$H$2922,2,FALSE)</f>
        <v>0.79167066647074646</v>
      </c>
      <c r="K4621" s="75">
        <f t="shared" si="290"/>
        <v>1.8361940183833983E-4</v>
      </c>
      <c r="L4621" s="290"/>
      <c r="Q4621" s="288"/>
      <c r="R4621" s="291"/>
    </row>
    <row r="4622" spans="1:18" s="287" customFormat="1" ht="16.149999999999999" customHeight="1" x14ac:dyDescent="0.25">
      <c r="A4622" s="9" t="s">
        <v>192</v>
      </c>
      <c r="B4622" s="7">
        <v>2021</v>
      </c>
      <c r="C4622" s="296" t="s">
        <v>63</v>
      </c>
      <c r="D4622" s="307">
        <v>2011</v>
      </c>
      <c r="E4622" s="307" t="s">
        <v>194</v>
      </c>
      <c r="F4622" s="65">
        <f t="shared" si="291"/>
        <v>10</v>
      </c>
      <c r="G4622" s="66" t="str">
        <f t="shared" si="292"/>
        <v>2010-12</v>
      </c>
      <c r="H4622" s="67" t="str">
        <f t="shared" si="289"/>
        <v>2021-T6 CAIRP Heavy-10</v>
      </c>
      <c r="I4622" s="302">
        <v>1.3364013480501199E-4</v>
      </c>
      <c r="J4622" s="305">
        <f>VLOOKUP(H4622,T6_ReductionFactor!$G$10:$H$2922,2,FALSE)</f>
        <v>0.78769274719448112</v>
      </c>
      <c r="K4622" s="75">
        <f t="shared" si="290"/>
        <v>1.0526736492000069E-4</v>
      </c>
      <c r="L4622" s="290"/>
      <c r="Q4622" s="288"/>
      <c r="R4622" s="291"/>
    </row>
    <row r="4623" spans="1:18" s="287" customFormat="1" ht="16.149999999999999" customHeight="1" x14ac:dyDescent="0.25">
      <c r="A4623" s="9" t="s">
        <v>192</v>
      </c>
      <c r="B4623" s="7">
        <v>2021</v>
      </c>
      <c r="C4623" s="296" t="s">
        <v>63</v>
      </c>
      <c r="D4623" s="307">
        <v>2010</v>
      </c>
      <c r="E4623" s="307" t="s">
        <v>194</v>
      </c>
      <c r="F4623" s="65">
        <f t="shared" si="291"/>
        <v>11</v>
      </c>
      <c r="G4623" s="66" t="str">
        <f t="shared" si="292"/>
        <v>2007-09</v>
      </c>
      <c r="H4623" s="67" t="str">
        <f t="shared" si="289"/>
        <v>2021-T6 CAIRP Heavy-11</v>
      </c>
      <c r="I4623" s="302">
        <v>8.52724582258246E-5</v>
      </c>
      <c r="J4623" s="305">
        <f>VLOOKUP(H4623,T6_ReductionFactor!$G$10:$H$2922,2,FALSE)</f>
        <v>0.7969312239304267</v>
      </c>
      <c r="K4623" s="75">
        <f t="shared" si="290"/>
        <v>6.7956284501462575E-5</v>
      </c>
      <c r="L4623" s="290"/>
      <c r="Q4623" s="288"/>
      <c r="R4623" s="291"/>
    </row>
    <row r="4624" spans="1:18" s="287" customFormat="1" ht="16.149999999999999" customHeight="1" x14ac:dyDescent="0.25">
      <c r="A4624" s="9" t="s">
        <v>192</v>
      </c>
      <c r="B4624" s="7">
        <v>2021</v>
      </c>
      <c r="C4624" s="296" t="s">
        <v>63</v>
      </c>
      <c r="D4624" s="307">
        <v>2009</v>
      </c>
      <c r="E4624" s="307" t="s">
        <v>194</v>
      </c>
      <c r="F4624" s="65">
        <f t="shared" si="291"/>
        <v>12</v>
      </c>
      <c r="G4624" s="66" t="str">
        <f t="shared" si="292"/>
        <v>2007-09</v>
      </c>
      <c r="H4624" s="67" t="str">
        <f t="shared" si="289"/>
        <v>2021-T6 CAIRP Heavy-12</v>
      </c>
      <c r="I4624" s="302">
        <v>1.5388786719090699E-4</v>
      </c>
      <c r="J4624" s="305">
        <f>VLOOKUP(H4624,T6_ReductionFactor!$G$10:$H$2922,2,FALSE)</f>
        <v>0.7923026723302935</v>
      </c>
      <c r="K4624" s="75">
        <f t="shared" si="290"/>
        <v>1.219257684145649E-4</v>
      </c>
      <c r="L4624" s="290"/>
      <c r="Q4624" s="288"/>
      <c r="R4624" s="291"/>
    </row>
    <row r="4625" spans="1:18" s="287" customFormat="1" ht="16.149999999999999" customHeight="1" x14ac:dyDescent="0.25">
      <c r="A4625" s="9" t="s">
        <v>192</v>
      </c>
      <c r="B4625" s="7">
        <v>2021</v>
      </c>
      <c r="C4625" s="296" t="s">
        <v>63</v>
      </c>
      <c r="D4625" s="307">
        <v>2008</v>
      </c>
      <c r="E4625" s="307" t="s">
        <v>194</v>
      </c>
      <c r="F4625" s="65">
        <f t="shared" si="291"/>
        <v>13</v>
      </c>
      <c r="G4625" s="66" t="str">
        <f t="shared" si="292"/>
        <v>2007-09</v>
      </c>
      <c r="H4625" s="67" t="str">
        <f t="shared" si="289"/>
        <v>2021-T6 CAIRP Heavy-13</v>
      </c>
      <c r="I4625" s="302">
        <v>9.4291536514034299E-5</v>
      </c>
      <c r="J4625" s="305">
        <f>VLOOKUP(H4625,T6_ReductionFactor!$G$10:$H$2922,2,FALSE)</f>
        <v>0.78828156918767578</v>
      </c>
      <c r="K4625" s="75">
        <f t="shared" si="290"/>
        <v>7.4328280364399987E-5</v>
      </c>
      <c r="L4625" s="290"/>
      <c r="Q4625" s="288"/>
      <c r="R4625" s="291"/>
    </row>
    <row r="4626" spans="1:18" s="287" customFormat="1" ht="16.149999999999999" customHeight="1" x14ac:dyDescent="0.25">
      <c r="A4626" s="9" t="s">
        <v>192</v>
      </c>
      <c r="B4626" s="7">
        <v>2021</v>
      </c>
      <c r="C4626" s="296" t="s">
        <v>63</v>
      </c>
      <c r="D4626" s="307">
        <v>2007</v>
      </c>
      <c r="E4626" s="307" t="s">
        <v>194</v>
      </c>
      <c r="F4626" s="65">
        <f t="shared" si="291"/>
        <v>14</v>
      </c>
      <c r="G4626" s="66" t="str">
        <f t="shared" si="292"/>
        <v>1997-06</v>
      </c>
      <c r="H4626" s="67" t="str">
        <f t="shared" si="289"/>
        <v>2021-T6 CAIRP Heavy-14</v>
      </c>
      <c r="I4626" s="302">
        <v>1.7833852578617001E-3</v>
      </c>
      <c r="J4626" s="305">
        <f>VLOOKUP(H4626,T6_ReductionFactor!$G$10:$H$2922,2,FALSE)</f>
        <v>0.87080706628038773</v>
      </c>
      <c r="K4626" s="75">
        <f t="shared" si="290"/>
        <v>1.5529844844462397E-3</v>
      </c>
      <c r="L4626" s="290"/>
      <c r="Q4626" s="288"/>
      <c r="R4626" s="291"/>
    </row>
    <row r="4627" spans="1:18" s="287" customFormat="1" ht="16.149999999999999" customHeight="1" x14ac:dyDescent="0.25">
      <c r="A4627" s="9" t="s">
        <v>192</v>
      </c>
      <c r="B4627" s="7">
        <v>2021</v>
      </c>
      <c r="C4627" s="296" t="s">
        <v>63</v>
      </c>
      <c r="D4627" s="307">
        <v>2006</v>
      </c>
      <c r="E4627" s="307" t="s">
        <v>194</v>
      </c>
      <c r="F4627" s="65">
        <f t="shared" si="291"/>
        <v>15</v>
      </c>
      <c r="G4627" s="66" t="str">
        <f t="shared" si="292"/>
        <v>1997-06</v>
      </c>
      <c r="H4627" s="67" t="str">
        <f t="shared" si="289"/>
        <v>2021-T6 CAIRP Heavy-15</v>
      </c>
      <c r="I4627" s="302">
        <v>2.1772515575637801E-3</v>
      </c>
      <c r="J4627" s="305">
        <f>VLOOKUP(H4627,T6_ReductionFactor!$G$10:$H$2922,2,FALSE)</f>
        <v>0.86872638176177686</v>
      </c>
      <c r="K4627" s="75">
        <f t="shared" si="290"/>
        <v>1.8914358677875756E-3</v>
      </c>
      <c r="L4627" s="290"/>
      <c r="Q4627" s="288"/>
      <c r="R4627" s="291"/>
    </row>
    <row r="4628" spans="1:18" s="287" customFormat="1" ht="16.149999999999999" customHeight="1" x14ac:dyDescent="0.25">
      <c r="A4628" s="9" t="s">
        <v>192</v>
      </c>
      <c r="B4628" s="7">
        <v>2021</v>
      </c>
      <c r="C4628" s="296" t="s">
        <v>63</v>
      </c>
      <c r="D4628" s="307">
        <v>2005</v>
      </c>
      <c r="E4628" s="307" t="s">
        <v>194</v>
      </c>
      <c r="F4628" s="65">
        <f t="shared" si="291"/>
        <v>16</v>
      </c>
      <c r="G4628" s="66" t="str">
        <f t="shared" si="292"/>
        <v>1997-06</v>
      </c>
      <c r="H4628" s="67" t="str">
        <f t="shared" si="289"/>
        <v>2021-T6 CAIRP Heavy-16</v>
      </c>
      <c r="I4628" s="302">
        <v>1.4774164964111E-3</v>
      </c>
      <c r="J4628" s="305">
        <f>VLOOKUP(H4628,T6_ReductionFactor!$G$10:$H$2922,2,FALSE)</f>
        <v>0.86673247555744548</v>
      </c>
      <c r="K4628" s="75">
        <f t="shared" si="290"/>
        <v>1.2805248573638005E-3</v>
      </c>
      <c r="L4628" s="290"/>
      <c r="Q4628" s="288"/>
      <c r="R4628" s="291"/>
    </row>
    <row r="4629" spans="1:18" s="287" customFormat="1" ht="16.149999999999999" customHeight="1" x14ac:dyDescent="0.25">
      <c r="A4629" s="9" t="s">
        <v>192</v>
      </c>
      <c r="B4629" s="7">
        <v>2021</v>
      </c>
      <c r="C4629" s="296" t="s">
        <v>63</v>
      </c>
      <c r="D4629" s="307">
        <v>2004</v>
      </c>
      <c r="E4629" s="307" t="s">
        <v>194</v>
      </c>
      <c r="F4629" s="65">
        <f t="shared" si="291"/>
        <v>17</v>
      </c>
      <c r="G4629" s="66" t="str">
        <f t="shared" si="292"/>
        <v>1997-06</v>
      </c>
      <c r="H4629" s="67" t="str">
        <f t="shared" si="289"/>
        <v>2021-T6 CAIRP Heavy-17</v>
      </c>
      <c r="I4629" s="302">
        <v>3.77774705728495E-4</v>
      </c>
      <c r="J4629" s="305">
        <f>VLOOKUP(H4629,T6_ReductionFactor!$G$10:$H$2922,2,FALSE)</f>
        <v>0.86482007702786501</v>
      </c>
      <c r="K4629" s="75">
        <f t="shared" si="290"/>
        <v>3.2670715010729609E-4</v>
      </c>
      <c r="L4629" s="290"/>
      <c r="Q4629" s="288"/>
      <c r="R4629" s="291"/>
    </row>
    <row r="4630" spans="1:18" s="287" customFormat="1" ht="16.149999999999999" customHeight="1" x14ac:dyDescent="0.25">
      <c r="A4630" s="9" t="s">
        <v>192</v>
      </c>
      <c r="B4630" s="7">
        <v>2021</v>
      </c>
      <c r="C4630" s="296" t="s">
        <v>63</v>
      </c>
      <c r="D4630" s="307">
        <v>2003</v>
      </c>
      <c r="E4630" s="307" t="s">
        <v>194</v>
      </c>
      <c r="F4630" s="65">
        <f t="shared" si="291"/>
        <v>18</v>
      </c>
      <c r="G4630" s="66" t="str">
        <f t="shared" si="292"/>
        <v>1997-06</v>
      </c>
      <c r="H4630" s="67" t="str">
        <f t="shared" si="289"/>
        <v>2021-T6 CAIRP Heavy-18</v>
      </c>
      <c r="I4630" s="302">
        <v>2.7333401772224801E-4</v>
      </c>
      <c r="J4630" s="305">
        <f>VLOOKUP(H4630,T6_ReductionFactor!$G$10:$H$2922,2,FALSE)</f>
        <v>0.91782375830727636</v>
      </c>
      <c r="K4630" s="75">
        <f t="shared" si="290"/>
        <v>2.5087245541906137E-4</v>
      </c>
      <c r="L4630" s="290"/>
      <c r="Q4630" s="288"/>
      <c r="R4630" s="291"/>
    </row>
    <row r="4631" spans="1:18" s="287" customFormat="1" ht="16.149999999999999" customHeight="1" x14ac:dyDescent="0.25">
      <c r="A4631" s="9" t="s">
        <v>192</v>
      </c>
      <c r="B4631" s="7">
        <v>2021</v>
      </c>
      <c r="C4631" s="296" t="s">
        <v>63</v>
      </c>
      <c r="D4631" s="307">
        <v>2002</v>
      </c>
      <c r="E4631" s="307" t="s">
        <v>194</v>
      </c>
      <c r="F4631" s="65">
        <f t="shared" si="291"/>
        <v>19</v>
      </c>
      <c r="G4631" s="66" t="str">
        <f t="shared" si="292"/>
        <v>1997-06</v>
      </c>
      <c r="H4631" s="67" t="str">
        <f t="shared" si="289"/>
        <v>2021-T6 CAIRP Heavy-19</v>
      </c>
      <c r="I4631" s="302">
        <v>2.16495222540996E-4</v>
      </c>
      <c r="J4631" s="305">
        <f>VLOOKUP(H4631,T6_ReductionFactor!$G$10:$H$2922,2,FALSE)</f>
        <v>0.9168466949086459</v>
      </c>
      <c r="K4631" s="75">
        <f t="shared" si="290"/>
        <v>1.9849292925022395E-4</v>
      </c>
      <c r="L4631" s="290"/>
      <c r="Q4631" s="288"/>
      <c r="R4631" s="291"/>
    </row>
    <row r="4632" spans="1:18" s="287" customFormat="1" ht="16.149999999999999" customHeight="1" x14ac:dyDescent="0.25">
      <c r="A4632" s="9" t="s">
        <v>192</v>
      </c>
      <c r="B4632" s="7">
        <v>2021</v>
      </c>
      <c r="C4632" s="296" t="s">
        <v>63</v>
      </c>
      <c r="D4632" s="307">
        <v>2001</v>
      </c>
      <c r="E4632" s="307" t="s">
        <v>194</v>
      </c>
      <c r="F4632" s="65">
        <f t="shared" si="291"/>
        <v>20</v>
      </c>
      <c r="G4632" s="66" t="str">
        <f t="shared" si="292"/>
        <v>1997-06</v>
      </c>
      <c r="H4632" s="67" t="str">
        <f t="shared" si="289"/>
        <v>2021-T6 CAIRP Heavy-20</v>
      </c>
      <c r="I4632" s="302">
        <v>2.4183877964440299E-4</v>
      </c>
      <c r="J4632" s="305">
        <f>VLOOKUP(H4632,T6_ReductionFactor!$G$10:$H$2922,2,FALSE)</f>
        <v>0.91591169241917969</v>
      </c>
      <c r="K4632" s="75">
        <f t="shared" si="290"/>
        <v>2.2150296595669421E-4</v>
      </c>
      <c r="L4632" s="290"/>
      <c r="Q4632" s="288"/>
      <c r="R4632" s="291"/>
    </row>
    <row r="4633" spans="1:18" s="287" customFormat="1" ht="16.149999999999999" customHeight="1" x14ac:dyDescent="0.25">
      <c r="A4633" s="9" t="s">
        <v>192</v>
      </c>
      <c r="B4633" s="7">
        <v>2021</v>
      </c>
      <c r="C4633" s="296" t="s">
        <v>63</v>
      </c>
      <c r="D4633" s="307">
        <v>2000</v>
      </c>
      <c r="E4633" s="307" t="s">
        <v>194</v>
      </c>
      <c r="F4633" s="65">
        <f t="shared" si="291"/>
        <v>21</v>
      </c>
      <c r="G4633" s="66" t="str">
        <f t="shared" si="292"/>
        <v>1997-06</v>
      </c>
      <c r="H4633" s="67" t="str">
        <f t="shared" si="289"/>
        <v>2021-T6 CAIRP Heavy-21</v>
      </c>
      <c r="I4633" s="302">
        <v>2.37089475362579E-4</v>
      </c>
      <c r="J4633" s="305">
        <f>VLOOKUP(H4633,T6_ReductionFactor!$G$10:$H$2922,2,FALSE)</f>
        <v>0.91501785432405969</v>
      </c>
      <c r="K4633" s="75">
        <f t="shared" si="290"/>
        <v>2.1694110302908405E-4</v>
      </c>
      <c r="L4633" s="290"/>
      <c r="Q4633" s="288"/>
      <c r="R4633" s="291"/>
    </row>
    <row r="4634" spans="1:18" s="287" customFormat="1" ht="16.149999999999999" customHeight="1" x14ac:dyDescent="0.25">
      <c r="A4634" s="9" t="s">
        <v>192</v>
      </c>
      <c r="B4634" s="7">
        <v>2021</v>
      </c>
      <c r="C4634" s="296" t="s">
        <v>63</v>
      </c>
      <c r="D4634" s="307">
        <v>1999</v>
      </c>
      <c r="E4634" s="307" t="s">
        <v>194</v>
      </c>
      <c r="F4634" s="65">
        <f t="shared" si="291"/>
        <v>22</v>
      </c>
      <c r="G4634" s="66" t="str">
        <f t="shared" si="292"/>
        <v>1997-06</v>
      </c>
      <c r="H4634" s="67" t="str">
        <f t="shared" si="289"/>
        <v>2021-T6 CAIRP Heavy-22</v>
      </c>
      <c r="I4634" s="302">
        <v>1.2424282193242199E-4</v>
      </c>
      <c r="J4634" s="305">
        <f>VLOOKUP(H4634,T6_ReductionFactor!$G$10:$H$2922,2,FALSE)</f>
        <v>0.91418799508699167</v>
      </c>
      <c r="K4634" s="75">
        <f t="shared" si="290"/>
        <v>1.1358129628635097E-4</v>
      </c>
      <c r="L4634" s="290"/>
      <c r="Q4634" s="288"/>
      <c r="R4634" s="291"/>
    </row>
    <row r="4635" spans="1:18" s="287" customFormat="1" ht="16.149999999999999" customHeight="1" x14ac:dyDescent="0.25">
      <c r="A4635" s="9" t="s">
        <v>192</v>
      </c>
      <c r="B4635" s="7">
        <v>2021</v>
      </c>
      <c r="C4635" s="296" t="s">
        <v>63</v>
      </c>
      <c r="D4635" s="307">
        <v>1998</v>
      </c>
      <c r="E4635" s="307" t="s">
        <v>194</v>
      </c>
      <c r="F4635" s="65">
        <f t="shared" si="291"/>
        <v>23</v>
      </c>
      <c r="G4635" s="66" t="str">
        <f t="shared" si="292"/>
        <v>1997-06</v>
      </c>
      <c r="H4635" s="67" t="str">
        <f t="shared" si="289"/>
        <v>2021-T6 CAIRP Heavy-23</v>
      </c>
      <c r="I4635" s="302">
        <v>1.1004672389177E-4</v>
      </c>
      <c r="J4635" s="305">
        <f>VLOOKUP(H4635,T6_ReductionFactor!$G$10:$H$2922,2,FALSE)</f>
        <v>0.91418799508699167</v>
      </c>
      <c r="K4635" s="75">
        <f t="shared" si="290"/>
        <v>1.0060339388050896E-4</v>
      </c>
      <c r="L4635" s="290"/>
      <c r="Q4635" s="288"/>
      <c r="R4635" s="291"/>
    </row>
    <row r="4636" spans="1:18" s="287" customFormat="1" ht="16.149999999999999" customHeight="1" x14ac:dyDescent="0.25">
      <c r="A4636" s="9" t="s">
        <v>192</v>
      </c>
      <c r="B4636" s="7">
        <v>2021</v>
      </c>
      <c r="C4636" s="296" t="s">
        <v>63</v>
      </c>
      <c r="D4636" s="307">
        <v>1997</v>
      </c>
      <c r="E4636" s="307" t="s">
        <v>194</v>
      </c>
      <c r="F4636" s="65">
        <f t="shared" si="291"/>
        <v>24</v>
      </c>
      <c r="G4636" s="66" t="str">
        <f t="shared" si="292"/>
        <v>Pre1997</v>
      </c>
      <c r="H4636" s="67" t="str">
        <f t="shared" si="289"/>
        <v>2021-T6 CAIRP Heavy-24</v>
      </c>
      <c r="I4636" s="302">
        <v>4.4270378504517301E-5</v>
      </c>
      <c r="J4636" s="305">
        <f>VLOOKUP(H4636,T6_ReductionFactor!$G$10:$H$2922,2,FALSE)</f>
        <v>0.91418799508699167</v>
      </c>
      <c r="K4636" s="75">
        <f t="shared" si="290"/>
        <v>4.0471448566786924E-5</v>
      </c>
      <c r="L4636" s="290"/>
      <c r="Q4636" s="288"/>
      <c r="R4636" s="291"/>
    </row>
    <row r="4637" spans="1:18" s="287" customFormat="1" ht="16.149999999999999" customHeight="1" x14ac:dyDescent="0.25">
      <c r="A4637" s="9" t="s">
        <v>192</v>
      </c>
      <c r="B4637" s="7">
        <v>2021</v>
      </c>
      <c r="C4637" s="296" t="s">
        <v>63</v>
      </c>
      <c r="D4637" s="307">
        <v>1996</v>
      </c>
      <c r="E4637" s="307" t="s">
        <v>194</v>
      </c>
      <c r="F4637" s="65">
        <f t="shared" si="291"/>
        <v>25</v>
      </c>
      <c r="G4637" s="66" t="str">
        <f t="shared" si="292"/>
        <v>Pre1997</v>
      </c>
      <c r="H4637" s="67" t="str">
        <f t="shared" si="289"/>
        <v>2021-T6 CAIRP Heavy-25</v>
      </c>
      <c r="I4637" s="302">
        <v>7.1184013878135798E-5</v>
      </c>
      <c r="J4637" s="305">
        <f>VLOOKUP(H4637,T6_ReductionFactor!$G$10:$H$2922,2,FALSE)</f>
        <v>0.91418799508699167</v>
      </c>
      <c r="K4637" s="75">
        <f t="shared" si="290"/>
        <v>6.507557092949755E-5</v>
      </c>
      <c r="L4637" s="290"/>
      <c r="Q4637" s="288"/>
      <c r="R4637" s="291"/>
    </row>
    <row r="4638" spans="1:18" s="287" customFormat="1" ht="16.149999999999999" customHeight="1" x14ac:dyDescent="0.25">
      <c r="A4638" s="9" t="s">
        <v>192</v>
      </c>
      <c r="B4638" s="7">
        <v>2021</v>
      </c>
      <c r="C4638" s="296" t="s">
        <v>64</v>
      </c>
      <c r="D4638" s="307">
        <v>2022</v>
      </c>
      <c r="E4638" s="307" t="s">
        <v>194</v>
      </c>
      <c r="F4638" s="65">
        <f t="shared" si="291"/>
        <v>-1</v>
      </c>
      <c r="G4638" s="66" t="str">
        <f t="shared" si="292"/>
        <v>2013+</v>
      </c>
      <c r="H4638" s="67" t="str">
        <f t="shared" si="289"/>
        <v>2021-T6 CAIRP Small--1</v>
      </c>
      <c r="I4638" s="302">
        <v>3.09444689333299E-6</v>
      </c>
      <c r="J4638" s="305">
        <f>VLOOKUP(H4638,T6_ReductionFactor!$G$10:$H$2922,2,FALSE)</f>
        <v>1</v>
      </c>
      <c r="K4638" s="75">
        <f t="shared" si="290"/>
        <v>3.09444689333299E-6</v>
      </c>
      <c r="L4638" s="290"/>
      <c r="Q4638" s="288"/>
      <c r="R4638" s="291"/>
    </row>
    <row r="4639" spans="1:18" s="287" customFormat="1" ht="16.149999999999999" customHeight="1" x14ac:dyDescent="0.25">
      <c r="A4639" s="9" t="s">
        <v>192</v>
      </c>
      <c r="B4639" s="7">
        <v>2021</v>
      </c>
      <c r="C4639" s="296" t="s">
        <v>64</v>
      </c>
      <c r="D4639" s="307">
        <v>2021</v>
      </c>
      <c r="E4639" s="307" t="s">
        <v>194</v>
      </c>
      <c r="F4639" s="65">
        <f t="shared" si="291"/>
        <v>0</v>
      </c>
      <c r="G4639" s="66" t="str">
        <f t="shared" si="292"/>
        <v>2013+</v>
      </c>
      <c r="H4639" s="67" t="str">
        <f t="shared" si="289"/>
        <v>2021-T6 CAIRP Small-0</v>
      </c>
      <c r="I4639" s="302">
        <v>2.4332661036257399E-5</v>
      </c>
      <c r="J4639" s="305">
        <f>VLOOKUP(H4639,T6_ReductionFactor!$G$10:$H$2922,2,FALSE)</f>
        <v>0.95255393023437751</v>
      </c>
      <c r="K4639" s="75">
        <f t="shared" si="290"/>
        <v>2.3178171903147886E-5</v>
      </c>
      <c r="L4639" s="290"/>
      <c r="Q4639" s="288"/>
      <c r="R4639" s="291"/>
    </row>
    <row r="4640" spans="1:18" s="287" customFormat="1" ht="16.149999999999999" customHeight="1" x14ac:dyDescent="0.25">
      <c r="A4640" s="9" t="s">
        <v>192</v>
      </c>
      <c r="B4640" s="7">
        <v>2021</v>
      </c>
      <c r="C4640" s="296" t="s">
        <v>64</v>
      </c>
      <c r="D4640" s="307">
        <v>2020</v>
      </c>
      <c r="E4640" s="307" t="s">
        <v>194</v>
      </c>
      <c r="F4640" s="65">
        <f t="shared" si="291"/>
        <v>1</v>
      </c>
      <c r="G4640" s="66" t="str">
        <f t="shared" si="292"/>
        <v>2013+</v>
      </c>
      <c r="H4640" s="67" t="str">
        <f t="shared" si="289"/>
        <v>2021-T6 CAIRP Small-1</v>
      </c>
      <c r="I4640" s="302">
        <v>4.6789349232197098E-5</v>
      </c>
      <c r="J4640" s="305">
        <f>VLOOKUP(H4640,T6_ReductionFactor!$G$10:$H$2922,2,FALSE)</f>
        <v>0.91846051522713612</v>
      </c>
      <c r="K4640" s="75">
        <f t="shared" si="290"/>
        <v>4.2974169802946151E-5</v>
      </c>
      <c r="L4640" s="290"/>
      <c r="Q4640" s="288"/>
      <c r="R4640" s="291"/>
    </row>
    <row r="4641" spans="1:18" s="287" customFormat="1" ht="16.149999999999999" customHeight="1" x14ac:dyDescent="0.25">
      <c r="A4641" s="9" t="s">
        <v>192</v>
      </c>
      <c r="B4641" s="7">
        <v>2021</v>
      </c>
      <c r="C4641" s="296" t="s">
        <v>64</v>
      </c>
      <c r="D4641" s="307">
        <v>2019</v>
      </c>
      <c r="E4641" s="307" t="s">
        <v>194</v>
      </c>
      <c r="F4641" s="65">
        <f t="shared" si="291"/>
        <v>2</v>
      </c>
      <c r="G4641" s="66" t="str">
        <f t="shared" si="292"/>
        <v>2013+</v>
      </c>
      <c r="H4641" s="67" t="str">
        <f t="shared" si="289"/>
        <v>2021-T6 CAIRP Small-2</v>
      </c>
      <c r="I4641" s="302">
        <v>5.54986171461824E-5</v>
      </c>
      <c r="J4641" s="305">
        <f>VLOOKUP(H4641,T6_ReductionFactor!$G$10:$H$2922,2,FALSE)</f>
        <v>0.89268101017598023</v>
      </c>
      <c r="K4641" s="75">
        <f t="shared" si="290"/>
        <v>4.9542561617424083E-5</v>
      </c>
      <c r="L4641" s="290"/>
      <c r="Q4641" s="288"/>
      <c r="R4641" s="291"/>
    </row>
    <row r="4642" spans="1:18" s="287" customFormat="1" ht="16.149999999999999" customHeight="1" x14ac:dyDescent="0.25">
      <c r="A4642" s="9" t="s">
        <v>192</v>
      </c>
      <c r="B4642" s="7">
        <v>2021</v>
      </c>
      <c r="C4642" s="296" t="s">
        <v>64</v>
      </c>
      <c r="D4642" s="307">
        <v>2018</v>
      </c>
      <c r="E4642" s="307" t="s">
        <v>194</v>
      </c>
      <c r="F4642" s="65">
        <f t="shared" si="291"/>
        <v>3</v>
      </c>
      <c r="G4642" s="66" t="str">
        <f t="shared" si="292"/>
        <v>2013+</v>
      </c>
      <c r="H4642" s="67" t="str">
        <f t="shared" si="289"/>
        <v>2021-T6 CAIRP Small-3</v>
      </c>
      <c r="I4642" s="302">
        <v>6.0577318385641703E-5</v>
      </c>
      <c r="J4642" s="305">
        <f>VLOOKUP(H4642,T6_ReductionFactor!$G$10:$H$2922,2,FALSE)</f>
        <v>0.8729124047501341</v>
      </c>
      <c r="K4642" s="75">
        <f t="shared" si="290"/>
        <v>5.2878692665325011E-5</v>
      </c>
      <c r="L4642" s="290"/>
      <c r="Q4642" s="288"/>
      <c r="R4642" s="291"/>
    </row>
    <row r="4643" spans="1:18" s="287" customFormat="1" ht="16.149999999999999" customHeight="1" x14ac:dyDescent="0.25">
      <c r="A4643" s="9" t="s">
        <v>192</v>
      </c>
      <c r="B4643" s="7">
        <v>2021</v>
      </c>
      <c r="C4643" s="296" t="s">
        <v>64</v>
      </c>
      <c r="D4643" s="307">
        <v>2017</v>
      </c>
      <c r="E4643" s="307" t="s">
        <v>194</v>
      </c>
      <c r="F4643" s="65">
        <f t="shared" si="291"/>
        <v>4</v>
      </c>
      <c r="G4643" s="66" t="str">
        <f t="shared" si="292"/>
        <v>2013+</v>
      </c>
      <c r="H4643" s="67" t="str">
        <f t="shared" si="289"/>
        <v>2021-T6 CAIRP Small-4</v>
      </c>
      <c r="I4643" s="302">
        <v>6.2090865971131293E-5</v>
      </c>
      <c r="J4643" s="305">
        <f>VLOOKUP(H4643,T6_ReductionFactor!$G$10:$H$2922,2,FALSE)</f>
        <v>0.85750735126990651</v>
      </c>
      <c r="K4643" s="75">
        <f t="shared" si="290"/>
        <v>5.3243374016959566E-5</v>
      </c>
      <c r="L4643" s="290"/>
      <c r="Q4643" s="288"/>
      <c r="R4643" s="291"/>
    </row>
    <row r="4644" spans="1:18" s="287" customFormat="1" ht="16.149999999999999" customHeight="1" x14ac:dyDescent="0.25">
      <c r="A4644" s="9" t="s">
        <v>192</v>
      </c>
      <c r="B4644" s="7">
        <v>2021</v>
      </c>
      <c r="C4644" s="296" t="s">
        <v>64</v>
      </c>
      <c r="D4644" s="307">
        <v>2016</v>
      </c>
      <c r="E4644" s="307" t="s">
        <v>194</v>
      </c>
      <c r="F4644" s="65">
        <f t="shared" si="291"/>
        <v>5</v>
      </c>
      <c r="G4644" s="66" t="str">
        <f t="shared" si="292"/>
        <v>2013+</v>
      </c>
      <c r="H4644" s="67" t="str">
        <f t="shared" si="289"/>
        <v>2021-T6 CAIRP Small-5</v>
      </c>
      <c r="I4644" s="302">
        <v>8.9744330932912706E-5</v>
      </c>
      <c r="J4644" s="305">
        <f>VLOOKUP(H4644,T6_ReductionFactor!$G$10:$H$2922,2,FALSE)</f>
        <v>0.84530444915233571</v>
      </c>
      <c r="K4644" s="75">
        <f t="shared" si="290"/>
        <v>7.5861282223790695E-5</v>
      </c>
      <c r="L4644" s="290"/>
      <c r="Q4644" s="288"/>
      <c r="R4644" s="291"/>
    </row>
    <row r="4645" spans="1:18" s="287" customFormat="1" ht="16.149999999999999" customHeight="1" x14ac:dyDescent="0.25">
      <c r="A4645" s="9" t="s">
        <v>192</v>
      </c>
      <c r="B4645" s="7">
        <v>2021</v>
      </c>
      <c r="C4645" s="296" t="s">
        <v>64</v>
      </c>
      <c r="D4645" s="307">
        <v>2015</v>
      </c>
      <c r="E4645" s="307" t="s">
        <v>194</v>
      </c>
      <c r="F4645" s="65">
        <f t="shared" si="291"/>
        <v>6</v>
      </c>
      <c r="G4645" s="66" t="str">
        <f t="shared" si="292"/>
        <v>2013+</v>
      </c>
      <c r="H4645" s="67" t="str">
        <f t="shared" si="289"/>
        <v>2021-T6 CAIRP Small-6</v>
      </c>
      <c r="I4645" s="302">
        <v>4.1707289879368203E-5</v>
      </c>
      <c r="J4645" s="305">
        <f>VLOOKUP(H4645,T6_ReductionFactor!$G$10:$H$2922,2,FALSE)</f>
        <v>0.83548073136508128</v>
      </c>
      <c r="K4645" s="75">
        <f t="shared" si="290"/>
        <v>3.4845637051669998E-5</v>
      </c>
      <c r="L4645" s="290"/>
      <c r="Q4645" s="288"/>
      <c r="R4645" s="291"/>
    </row>
    <row r="4646" spans="1:18" s="287" customFormat="1" ht="16.149999999999999" customHeight="1" x14ac:dyDescent="0.25">
      <c r="A4646" s="9" t="s">
        <v>192</v>
      </c>
      <c r="B4646" s="7">
        <v>2021</v>
      </c>
      <c r="C4646" s="296" t="s">
        <v>64</v>
      </c>
      <c r="D4646" s="307">
        <v>2014</v>
      </c>
      <c r="E4646" s="307" t="s">
        <v>194</v>
      </c>
      <c r="F4646" s="65">
        <f t="shared" si="291"/>
        <v>7</v>
      </c>
      <c r="G4646" s="66" t="str">
        <f t="shared" si="292"/>
        <v>2013+</v>
      </c>
      <c r="H4646" s="67" t="str">
        <f t="shared" si="289"/>
        <v>2021-T6 CAIRP Small-7</v>
      </c>
      <c r="I4646" s="302">
        <v>3.39404014980059E-5</v>
      </c>
      <c r="J4646" s="305">
        <f>VLOOKUP(H4646,T6_ReductionFactor!$G$10:$H$2922,2,FALSE)</f>
        <v>0.82744718218582824</v>
      </c>
      <c r="K4646" s="75">
        <f t="shared" si="290"/>
        <v>2.8083889581780647E-5</v>
      </c>
      <c r="L4646" s="290"/>
      <c r="Q4646" s="288"/>
      <c r="R4646" s="291"/>
    </row>
    <row r="4647" spans="1:18" s="287" customFormat="1" ht="16.149999999999999" customHeight="1" x14ac:dyDescent="0.25">
      <c r="A4647" s="9" t="s">
        <v>192</v>
      </c>
      <c r="B4647" s="7">
        <v>2021</v>
      </c>
      <c r="C4647" s="296" t="s">
        <v>64</v>
      </c>
      <c r="D4647" s="307">
        <v>2013</v>
      </c>
      <c r="E4647" s="307" t="s">
        <v>194</v>
      </c>
      <c r="F4647" s="65">
        <f t="shared" si="291"/>
        <v>8</v>
      </c>
      <c r="G4647" s="66" t="str">
        <f t="shared" si="292"/>
        <v>2010-12</v>
      </c>
      <c r="H4647" s="67" t="str">
        <f t="shared" si="289"/>
        <v>2021-T6 CAIRP Small-8</v>
      </c>
      <c r="I4647" s="302">
        <v>3.6088460507672703E-5</v>
      </c>
      <c r="J4647" s="305">
        <f>VLOOKUP(H4647,T6_ReductionFactor!$G$10:$H$2922,2,FALSE)</f>
        <v>0.79640591640652436</v>
      </c>
      <c r="K4647" s="75">
        <f t="shared" si="290"/>
        <v>2.8741063462313741E-5</v>
      </c>
      <c r="L4647" s="290"/>
      <c r="Q4647" s="288"/>
      <c r="R4647" s="291"/>
    </row>
    <row r="4648" spans="1:18" s="287" customFormat="1" ht="16.149999999999999" customHeight="1" x14ac:dyDescent="0.25">
      <c r="A4648" s="9" t="s">
        <v>192</v>
      </c>
      <c r="B4648" s="7">
        <v>2021</v>
      </c>
      <c r="C4648" s="296" t="s">
        <v>64</v>
      </c>
      <c r="D4648" s="307">
        <v>2012</v>
      </c>
      <c r="E4648" s="307" t="s">
        <v>194</v>
      </c>
      <c r="F4648" s="65">
        <f t="shared" si="291"/>
        <v>9</v>
      </c>
      <c r="G4648" s="66" t="str">
        <f t="shared" si="292"/>
        <v>2010-12</v>
      </c>
      <c r="H4648" s="67" t="str">
        <f t="shared" si="289"/>
        <v>2021-T6 CAIRP Small-9</v>
      </c>
      <c r="I4648" s="302">
        <v>5.4993292283221098E-5</v>
      </c>
      <c r="J4648" s="305">
        <f>VLOOKUP(H4648,T6_ReductionFactor!$G$10:$H$2922,2,FALSE)</f>
        <v>0.79167066647074646</v>
      </c>
      <c r="K4648" s="75">
        <f t="shared" si="290"/>
        <v>4.3536576353278205E-5</v>
      </c>
      <c r="L4648" s="290"/>
      <c r="Q4648" s="288"/>
      <c r="R4648" s="291"/>
    </row>
    <row r="4649" spans="1:18" s="287" customFormat="1" ht="16.149999999999999" customHeight="1" x14ac:dyDescent="0.25">
      <c r="A4649" s="9" t="s">
        <v>192</v>
      </c>
      <c r="B4649" s="7">
        <v>2021</v>
      </c>
      <c r="C4649" s="296" t="s">
        <v>64</v>
      </c>
      <c r="D4649" s="307">
        <v>2011</v>
      </c>
      <c r="E4649" s="307" t="s">
        <v>194</v>
      </c>
      <c r="F4649" s="65">
        <f t="shared" si="291"/>
        <v>10</v>
      </c>
      <c r="G4649" s="66" t="str">
        <f t="shared" si="292"/>
        <v>2010-12</v>
      </c>
      <c r="H4649" s="67" t="str">
        <f t="shared" si="289"/>
        <v>2021-T6 CAIRP Small-10</v>
      </c>
      <c r="I4649" s="302">
        <v>3.52934239683484E-5</v>
      </c>
      <c r="J4649" s="305">
        <f>VLOOKUP(H4649,T6_ReductionFactor!$G$10:$H$2922,2,FALSE)</f>
        <v>0.78769274719448112</v>
      </c>
      <c r="K4649" s="75">
        <f t="shared" si="290"/>
        <v>2.7800374083527899E-5</v>
      </c>
      <c r="L4649" s="290"/>
      <c r="Q4649" s="288"/>
      <c r="R4649" s="291"/>
    </row>
    <row r="4650" spans="1:18" s="287" customFormat="1" ht="16.149999999999999" customHeight="1" x14ac:dyDescent="0.25">
      <c r="A4650" s="9" t="s">
        <v>192</v>
      </c>
      <c r="B4650" s="7">
        <v>2021</v>
      </c>
      <c r="C4650" s="296" t="s">
        <v>64</v>
      </c>
      <c r="D4650" s="307">
        <v>2010</v>
      </c>
      <c r="E4650" s="307" t="s">
        <v>194</v>
      </c>
      <c r="F4650" s="65">
        <f t="shared" si="291"/>
        <v>11</v>
      </c>
      <c r="G4650" s="66" t="str">
        <f t="shared" si="292"/>
        <v>2007-09</v>
      </c>
      <c r="H4650" s="67" t="str">
        <f t="shared" si="289"/>
        <v>2021-T6 CAIRP Small-11</v>
      </c>
      <c r="I4650" s="302">
        <v>1.4819628932741E-5</v>
      </c>
      <c r="J4650" s="305">
        <f>VLOOKUP(H4650,T6_ReductionFactor!$G$10:$H$2922,2,FALSE)</f>
        <v>0.7969312239304267</v>
      </c>
      <c r="K4650" s="75">
        <f t="shared" si="290"/>
        <v>1.1810225023564049E-5</v>
      </c>
      <c r="L4650" s="290"/>
      <c r="Q4650" s="288"/>
      <c r="R4650" s="291"/>
    </row>
    <row r="4651" spans="1:18" s="287" customFormat="1" ht="16.149999999999999" customHeight="1" x14ac:dyDescent="0.25">
      <c r="A4651" s="9" t="s">
        <v>192</v>
      </c>
      <c r="B4651" s="7">
        <v>2021</v>
      </c>
      <c r="C4651" s="296" t="s">
        <v>64</v>
      </c>
      <c r="D4651" s="307">
        <v>2009</v>
      </c>
      <c r="E4651" s="307" t="s">
        <v>194</v>
      </c>
      <c r="F4651" s="65">
        <f t="shared" si="291"/>
        <v>12</v>
      </c>
      <c r="G4651" s="66" t="str">
        <f t="shared" si="292"/>
        <v>2007-09</v>
      </c>
      <c r="H4651" s="67" t="str">
        <f t="shared" si="289"/>
        <v>2021-T6 CAIRP Small-12</v>
      </c>
      <c r="I4651" s="302">
        <v>1.46610187987525E-5</v>
      </c>
      <c r="J4651" s="305">
        <f>VLOOKUP(H4651,T6_ReductionFactor!$G$10:$H$2922,2,FALSE)</f>
        <v>0.7923026723302935</v>
      </c>
      <c r="K4651" s="75">
        <f t="shared" si="290"/>
        <v>1.1615964373336275E-5</v>
      </c>
      <c r="L4651" s="290"/>
      <c r="Q4651" s="288"/>
      <c r="R4651" s="291"/>
    </row>
    <row r="4652" spans="1:18" s="287" customFormat="1" ht="16.149999999999999" customHeight="1" x14ac:dyDescent="0.25">
      <c r="A4652" s="9" t="s">
        <v>192</v>
      </c>
      <c r="B4652" s="7">
        <v>2021</v>
      </c>
      <c r="C4652" s="296" t="s">
        <v>64</v>
      </c>
      <c r="D4652" s="307">
        <v>2008</v>
      </c>
      <c r="E4652" s="307" t="s">
        <v>194</v>
      </c>
      <c r="F4652" s="65">
        <f t="shared" si="291"/>
        <v>13</v>
      </c>
      <c r="G4652" s="66" t="str">
        <f t="shared" si="292"/>
        <v>2007-09</v>
      </c>
      <c r="H4652" s="67" t="str">
        <f t="shared" si="289"/>
        <v>2021-T6 CAIRP Small-13</v>
      </c>
      <c r="I4652" s="302">
        <v>4.6896974596256603E-5</v>
      </c>
      <c r="J4652" s="305">
        <f>VLOOKUP(H4652,T6_ReductionFactor!$G$10:$H$2922,2,FALSE)</f>
        <v>0.78828156918767578</v>
      </c>
      <c r="K4652" s="75">
        <f t="shared" si="290"/>
        <v>3.6968020724891722E-5</v>
      </c>
      <c r="L4652" s="290"/>
      <c r="Q4652" s="288"/>
      <c r="R4652" s="291"/>
    </row>
    <row r="4653" spans="1:18" s="287" customFormat="1" ht="16.149999999999999" customHeight="1" x14ac:dyDescent="0.25">
      <c r="A4653" s="9" t="s">
        <v>192</v>
      </c>
      <c r="B4653" s="7">
        <v>2021</v>
      </c>
      <c r="C4653" s="296" t="s">
        <v>64</v>
      </c>
      <c r="D4653" s="307">
        <v>2007</v>
      </c>
      <c r="E4653" s="307" t="s">
        <v>194</v>
      </c>
      <c r="F4653" s="65">
        <f t="shared" si="291"/>
        <v>14</v>
      </c>
      <c r="G4653" s="66" t="str">
        <f t="shared" si="292"/>
        <v>1997-06</v>
      </c>
      <c r="H4653" s="67" t="str">
        <f t="shared" si="289"/>
        <v>2021-T6 CAIRP Small-14</v>
      </c>
      <c r="I4653" s="302">
        <v>5.0891299144874096E-4</v>
      </c>
      <c r="J4653" s="305">
        <f>VLOOKUP(H4653,T6_ReductionFactor!$G$10:$H$2922,2,FALSE)</f>
        <v>0.87080706628038773</v>
      </c>
      <c r="K4653" s="75">
        <f t="shared" si="290"/>
        <v>4.4316502907545415E-4</v>
      </c>
      <c r="L4653" s="290"/>
      <c r="Q4653" s="288"/>
      <c r="R4653" s="291"/>
    </row>
    <row r="4654" spans="1:18" s="287" customFormat="1" ht="16.149999999999999" customHeight="1" x14ac:dyDescent="0.25">
      <c r="A4654" s="9" t="s">
        <v>192</v>
      </c>
      <c r="B4654" s="7">
        <v>2021</v>
      </c>
      <c r="C4654" s="296" t="s">
        <v>64</v>
      </c>
      <c r="D4654" s="307">
        <v>2006</v>
      </c>
      <c r="E4654" s="307" t="s">
        <v>194</v>
      </c>
      <c r="F4654" s="65">
        <f t="shared" si="291"/>
        <v>15</v>
      </c>
      <c r="G4654" s="66" t="str">
        <f t="shared" si="292"/>
        <v>1997-06</v>
      </c>
      <c r="H4654" s="67" t="str">
        <f t="shared" si="289"/>
        <v>2021-T6 CAIRP Small-15</v>
      </c>
      <c r="I4654" s="302">
        <v>5.6536422927814698E-4</v>
      </c>
      <c r="J4654" s="305">
        <f>VLOOKUP(H4654,T6_ReductionFactor!$G$10:$H$2922,2,FALSE)</f>
        <v>0.86872638176177686</v>
      </c>
      <c r="K4654" s="75">
        <f t="shared" si="290"/>
        <v>4.9114682127834029E-4</v>
      </c>
      <c r="L4654" s="290"/>
      <c r="Q4654" s="288"/>
      <c r="R4654" s="291"/>
    </row>
    <row r="4655" spans="1:18" s="287" customFormat="1" ht="16.149999999999999" customHeight="1" x14ac:dyDescent="0.25">
      <c r="A4655" s="9" t="s">
        <v>192</v>
      </c>
      <c r="B4655" s="7">
        <v>2021</v>
      </c>
      <c r="C4655" s="296" t="s">
        <v>64</v>
      </c>
      <c r="D4655" s="307">
        <v>2005</v>
      </c>
      <c r="E4655" s="307" t="s">
        <v>194</v>
      </c>
      <c r="F4655" s="65">
        <f t="shared" si="291"/>
        <v>16</v>
      </c>
      <c r="G4655" s="66" t="str">
        <f t="shared" si="292"/>
        <v>1997-06</v>
      </c>
      <c r="H4655" s="67" t="str">
        <f t="shared" si="289"/>
        <v>2021-T6 CAIRP Small-16</v>
      </c>
      <c r="I4655" s="302">
        <v>2.6708197591285499E-4</v>
      </c>
      <c r="J4655" s="305">
        <f>VLOOKUP(H4655,T6_ReductionFactor!$G$10:$H$2922,2,FALSE)</f>
        <v>0.86673247555744548</v>
      </c>
      <c r="K4655" s="75">
        <f t="shared" si="290"/>
        <v>2.3148862215972282E-4</v>
      </c>
      <c r="L4655" s="290"/>
      <c r="Q4655" s="288"/>
      <c r="R4655" s="291"/>
    </row>
    <row r="4656" spans="1:18" s="287" customFormat="1" ht="16.149999999999999" customHeight="1" x14ac:dyDescent="0.25">
      <c r="A4656" s="9" t="s">
        <v>192</v>
      </c>
      <c r="B4656" s="7">
        <v>2021</v>
      </c>
      <c r="C4656" s="296" t="s">
        <v>64</v>
      </c>
      <c r="D4656" s="307">
        <v>2004</v>
      </c>
      <c r="E4656" s="307" t="s">
        <v>194</v>
      </c>
      <c r="F4656" s="65">
        <f t="shared" si="291"/>
        <v>17</v>
      </c>
      <c r="G4656" s="66" t="str">
        <f t="shared" si="292"/>
        <v>1997-06</v>
      </c>
      <c r="H4656" s="67" t="str">
        <f t="shared" si="289"/>
        <v>2021-T6 CAIRP Small-17</v>
      </c>
      <c r="I4656" s="302">
        <v>1.7546427199863999E-4</v>
      </c>
      <c r="J4656" s="305">
        <f>VLOOKUP(H4656,T6_ReductionFactor!$G$10:$H$2922,2,FALSE)</f>
        <v>0.86482007702786501</v>
      </c>
      <c r="K4656" s="75">
        <f t="shared" si="290"/>
        <v>1.5174502522550208E-4</v>
      </c>
      <c r="L4656" s="290"/>
      <c r="Q4656" s="288"/>
      <c r="R4656" s="291"/>
    </row>
    <row r="4657" spans="1:18" s="287" customFormat="1" ht="16.149999999999999" customHeight="1" x14ac:dyDescent="0.25">
      <c r="A4657" s="9" t="s">
        <v>192</v>
      </c>
      <c r="B4657" s="7">
        <v>2021</v>
      </c>
      <c r="C4657" s="296" t="s">
        <v>64</v>
      </c>
      <c r="D4657" s="307">
        <v>2003</v>
      </c>
      <c r="E4657" s="307" t="s">
        <v>194</v>
      </c>
      <c r="F4657" s="65">
        <f t="shared" si="291"/>
        <v>18</v>
      </c>
      <c r="G4657" s="66" t="str">
        <f t="shared" si="292"/>
        <v>1997-06</v>
      </c>
      <c r="H4657" s="67" t="str">
        <f t="shared" si="289"/>
        <v>2021-T6 CAIRP Small-18</v>
      </c>
      <c r="I4657" s="302">
        <v>8.2883456306606594E-5</v>
      </c>
      <c r="J4657" s="305">
        <f>VLOOKUP(H4657,T6_ReductionFactor!$G$10:$H$2922,2,FALSE)</f>
        <v>0.91782375830727636</v>
      </c>
      <c r="K4657" s="75">
        <f t="shared" si="290"/>
        <v>7.6072405368826586E-5</v>
      </c>
      <c r="L4657" s="290"/>
      <c r="Q4657" s="288"/>
      <c r="R4657" s="291"/>
    </row>
    <row r="4658" spans="1:18" s="287" customFormat="1" ht="16.149999999999999" customHeight="1" x14ac:dyDescent="0.25">
      <c r="A4658" s="9" t="s">
        <v>192</v>
      </c>
      <c r="B4658" s="7">
        <v>2021</v>
      </c>
      <c r="C4658" s="296" t="s">
        <v>64</v>
      </c>
      <c r="D4658" s="307">
        <v>2002</v>
      </c>
      <c r="E4658" s="307" t="s">
        <v>194</v>
      </c>
      <c r="F4658" s="65">
        <f t="shared" si="291"/>
        <v>19</v>
      </c>
      <c r="G4658" s="66" t="str">
        <f t="shared" si="292"/>
        <v>1997-06</v>
      </c>
      <c r="H4658" s="67" t="str">
        <f t="shared" ref="H4658:H4721" si="293">CONCATENATE(B4658,"-",C4658,"-",F4658)</f>
        <v>2021-T6 CAIRP Small-19</v>
      </c>
      <c r="I4658" s="302">
        <v>8.2798120299707698E-5</v>
      </c>
      <c r="J4658" s="305">
        <f>VLOOKUP(H4658,T6_ReductionFactor!$G$10:$H$2922,2,FALSE)</f>
        <v>0.9168466949086459</v>
      </c>
      <c r="K4658" s="75">
        <f t="shared" si="290"/>
        <v>7.5913182941435468E-5</v>
      </c>
      <c r="L4658" s="290"/>
      <c r="Q4658" s="288"/>
      <c r="R4658" s="291"/>
    </row>
    <row r="4659" spans="1:18" s="287" customFormat="1" ht="16.149999999999999" customHeight="1" x14ac:dyDescent="0.25">
      <c r="A4659" s="9" t="s">
        <v>192</v>
      </c>
      <c r="B4659" s="7">
        <v>2021</v>
      </c>
      <c r="C4659" s="296" t="s">
        <v>64</v>
      </c>
      <c r="D4659" s="307">
        <v>2001</v>
      </c>
      <c r="E4659" s="307" t="s">
        <v>194</v>
      </c>
      <c r="F4659" s="65">
        <f t="shared" si="291"/>
        <v>20</v>
      </c>
      <c r="G4659" s="66" t="str">
        <f t="shared" si="292"/>
        <v>1997-06</v>
      </c>
      <c r="H4659" s="67" t="str">
        <f t="shared" si="293"/>
        <v>2021-T6 CAIRP Small-20</v>
      </c>
      <c r="I4659" s="302">
        <v>8.5866470835801805E-5</v>
      </c>
      <c r="J4659" s="305">
        <f>VLOOKUP(H4659,T6_ReductionFactor!$G$10:$H$2922,2,FALSE)</f>
        <v>0.91591169241917969</v>
      </c>
      <c r="K4659" s="75">
        <f t="shared" si="290"/>
        <v>7.8646104625281372E-5</v>
      </c>
      <c r="L4659" s="290"/>
      <c r="Q4659" s="288"/>
      <c r="R4659" s="291"/>
    </row>
    <row r="4660" spans="1:18" s="287" customFormat="1" ht="16.149999999999999" customHeight="1" x14ac:dyDescent="0.25">
      <c r="A4660" s="9" t="s">
        <v>192</v>
      </c>
      <c r="B4660" s="7">
        <v>2021</v>
      </c>
      <c r="C4660" s="296" t="s">
        <v>64</v>
      </c>
      <c r="D4660" s="307">
        <v>2000</v>
      </c>
      <c r="E4660" s="307" t="s">
        <v>194</v>
      </c>
      <c r="F4660" s="65">
        <f t="shared" si="291"/>
        <v>21</v>
      </c>
      <c r="G4660" s="66" t="str">
        <f t="shared" si="292"/>
        <v>1997-06</v>
      </c>
      <c r="H4660" s="67" t="str">
        <f t="shared" si="293"/>
        <v>2021-T6 CAIRP Small-21</v>
      </c>
      <c r="I4660" s="302">
        <v>1.06183669741546E-4</v>
      </c>
      <c r="J4660" s="305">
        <f>VLOOKUP(H4660,T6_ReductionFactor!$G$10:$H$2922,2,FALSE)</f>
        <v>0.91501785432405969</v>
      </c>
      <c r="K4660" s="75">
        <f t="shared" si="290"/>
        <v>9.7159953651164001E-5</v>
      </c>
      <c r="L4660" s="290"/>
      <c r="Q4660" s="288"/>
      <c r="R4660" s="291"/>
    </row>
    <row r="4661" spans="1:18" s="287" customFormat="1" ht="16.149999999999999" customHeight="1" x14ac:dyDescent="0.25">
      <c r="A4661" s="9" t="s">
        <v>192</v>
      </c>
      <c r="B4661" s="7">
        <v>2021</v>
      </c>
      <c r="C4661" s="296" t="s">
        <v>65</v>
      </c>
      <c r="D4661" s="307">
        <v>2022</v>
      </c>
      <c r="E4661" s="307" t="s">
        <v>194</v>
      </c>
      <c r="F4661" s="65">
        <f t="shared" si="291"/>
        <v>-1</v>
      </c>
      <c r="G4661" s="66" t="str">
        <f t="shared" si="292"/>
        <v>2013+</v>
      </c>
      <c r="H4661" s="67" t="str">
        <f t="shared" si="293"/>
        <v>2021-T6 Instate Construction Heavy--1</v>
      </c>
      <c r="I4661" s="302">
        <v>1.8747796398432798E-5</v>
      </c>
      <c r="J4661" s="305">
        <f>VLOOKUP(H4661,T6_ReductionFactor!$G$10:$H$2922,2,FALSE)</f>
        <v>1</v>
      </c>
      <c r="K4661" s="75">
        <f t="shared" si="290"/>
        <v>1.8747796398432798E-5</v>
      </c>
      <c r="L4661" s="290"/>
      <c r="Q4661" s="288"/>
      <c r="R4661" s="291"/>
    </row>
    <row r="4662" spans="1:18" s="287" customFormat="1" ht="16.149999999999999" customHeight="1" x14ac:dyDescent="0.25">
      <c r="A4662" s="9" t="s">
        <v>192</v>
      </c>
      <c r="B4662" s="7">
        <v>2021</v>
      </c>
      <c r="C4662" s="296" t="s">
        <v>65</v>
      </c>
      <c r="D4662" s="307">
        <v>2021</v>
      </c>
      <c r="E4662" s="307" t="s">
        <v>194</v>
      </c>
      <c r="F4662" s="65">
        <f t="shared" si="291"/>
        <v>0</v>
      </c>
      <c r="G4662" s="66" t="str">
        <f t="shared" si="292"/>
        <v>2013+</v>
      </c>
      <c r="H4662" s="67" t="str">
        <f t="shared" si="293"/>
        <v>2021-T6 Instate Construction Heavy-0</v>
      </c>
      <c r="I4662" s="302">
        <v>2.0212450474896499E-4</v>
      </c>
      <c r="J4662" s="305">
        <f>VLOOKUP(H4662,T6_ReductionFactor!$G$10:$H$2922,2,FALSE)</f>
        <v>0.95255393023437751</v>
      </c>
      <c r="K4662" s="75">
        <f t="shared" si="290"/>
        <v>1.9253449139530369E-4</v>
      </c>
      <c r="L4662" s="290"/>
      <c r="Q4662" s="288"/>
      <c r="R4662" s="291"/>
    </row>
    <row r="4663" spans="1:18" s="287" customFormat="1" ht="16.149999999999999" customHeight="1" x14ac:dyDescent="0.25">
      <c r="A4663" s="9" t="s">
        <v>192</v>
      </c>
      <c r="B4663" s="7">
        <v>2021</v>
      </c>
      <c r="C4663" s="296" t="s">
        <v>65</v>
      </c>
      <c r="D4663" s="307">
        <v>2020</v>
      </c>
      <c r="E4663" s="307" t="s">
        <v>194</v>
      </c>
      <c r="F4663" s="65">
        <f t="shared" si="291"/>
        <v>1</v>
      </c>
      <c r="G4663" s="66" t="str">
        <f t="shared" si="292"/>
        <v>2013+</v>
      </c>
      <c r="H4663" s="67" t="str">
        <f t="shared" si="293"/>
        <v>2021-T6 Instate Construction Heavy-1</v>
      </c>
      <c r="I4663" s="302">
        <v>3.03761521804558E-4</v>
      </c>
      <c r="J4663" s="305">
        <f>VLOOKUP(H4663,T6_ReductionFactor!$G$10:$H$2922,2,FALSE)</f>
        <v>0.91846051522713612</v>
      </c>
      <c r="K4663" s="75">
        <f t="shared" si="290"/>
        <v>2.7899296382279327E-4</v>
      </c>
      <c r="L4663" s="290"/>
      <c r="Q4663" s="288"/>
      <c r="R4663" s="291"/>
    </row>
    <row r="4664" spans="1:18" s="287" customFormat="1" ht="16.149999999999999" customHeight="1" x14ac:dyDescent="0.25">
      <c r="A4664" s="9" t="s">
        <v>192</v>
      </c>
      <c r="B4664" s="7">
        <v>2021</v>
      </c>
      <c r="C4664" s="296" t="s">
        <v>65</v>
      </c>
      <c r="D4664" s="307">
        <v>2019</v>
      </c>
      <c r="E4664" s="307" t="s">
        <v>194</v>
      </c>
      <c r="F4664" s="65">
        <f t="shared" si="291"/>
        <v>2</v>
      </c>
      <c r="G4664" s="66" t="str">
        <f t="shared" si="292"/>
        <v>2013+</v>
      </c>
      <c r="H4664" s="67" t="str">
        <f t="shared" si="293"/>
        <v>2021-T6 Instate Construction Heavy-2</v>
      </c>
      <c r="I4664" s="302">
        <v>3.0764765886805102E-4</v>
      </c>
      <c r="J4664" s="305">
        <f>VLOOKUP(H4664,T6_ReductionFactor!$G$10:$H$2922,2,FALSE)</f>
        <v>0.89268101017598023</v>
      </c>
      <c r="K4664" s="75">
        <f t="shared" si="290"/>
        <v>2.7463122289660716E-4</v>
      </c>
      <c r="L4664" s="290"/>
      <c r="Q4664" s="288"/>
      <c r="R4664" s="291"/>
    </row>
    <row r="4665" spans="1:18" s="287" customFormat="1" ht="16.149999999999999" customHeight="1" x14ac:dyDescent="0.25">
      <c r="A4665" s="9" t="s">
        <v>192</v>
      </c>
      <c r="B4665" s="7">
        <v>2021</v>
      </c>
      <c r="C4665" s="296" t="s">
        <v>65</v>
      </c>
      <c r="D4665" s="307">
        <v>2018</v>
      </c>
      <c r="E4665" s="307" t="s">
        <v>194</v>
      </c>
      <c r="F4665" s="65">
        <f t="shared" si="291"/>
        <v>3</v>
      </c>
      <c r="G4665" s="66" t="str">
        <f t="shared" si="292"/>
        <v>2013+</v>
      </c>
      <c r="H4665" s="67" t="str">
        <f t="shared" si="293"/>
        <v>2021-T6 Instate Construction Heavy-3</v>
      </c>
      <c r="I4665" s="302">
        <v>3.0542308915022402E-4</v>
      </c>
      <c r="J4665" s="305">
        <f>VLOOKUP(H4665,T6_ReductionFactor!$G$10:$H$2922,2,FALSE)</f>
        <v>0.8729124047501341</v>
      </c>
      <c r="K4665" s="75">
        <f t="shared" si="290"/>
        <v>2.6660760321633667E-4</v>
      </c>
      <c r="L4665" s="290"/>
      <c r="Q4665" s="288"/>
      <c r="R4665" s="291"/>
    </row>
    <row r="4666" spans="1:18" s="287" customFormat="1" ht="16.149999999999999" customHeight="1" x14ac:dyDescent="0.25">
      <c r="A4666" s="9" t="s">
        <v>192</v>
      </c>
      <c r="B4666" s="7">
        <v>2021</v>
      </c>
      <c r="C4666" s="296" t="s">
        <v>65</v>
      </c>
      <c r="D4666" s="307">
        <v>2017</v>
      </c>
      <c r="E4666" s="307" t="s">
        <v>194</v>
      </c>
      <c r="F4666" s="65">
        <f t="shared" si="291"/>
        <v>4</v>
      </c>
      <c r="G4666" s="66" t="str">
        <f t="shared" si="292"/>
        <v>2013+</v>
      </c>
      <c r="H4666" s="67" t="str">
        <f t="shared" si="293"/>
        <v>2021-T6 Instate Construction Heavy-4</v>
      </c>
      <c r="I4666" s="302">
        <v>3.0080092922047302E-4</v>
      </c>
      <c r="J4666" s="305">
        <f>VLOOKUP(H4666,T6_ReductionFactor!$G$10:$H$2922,2,FALSE)</f>
        <v>0.85750735126990651</v>
      </c>
      <c r="K4666" s="75">
        <f t="shared" si="290"/>
        <v>2.5793900807537446E-4</v>
      </c>
      <c r="L4666" s="290"/>
      <c r="Q4666" s="288"/>
      <c r="R4666" s="291"/>
    </row>
    <row r="4667" spans="1:18" s="287" customFormat="1" ht="16.149999999999999" customHeight="1" x14ac:dyDescent="0.25">
      <c r="A4667" s="9" t="s">
        <v>192</v>
      </c>
      <c r="B4667" s="7">
        <v>2021</v>
      </c>
      <c r="C4667" s="296" t="s">
        <v>65</v>
      </c>
      <c r="D4667" s="307">
        <v>2016</v>
      </c>
      <c r="E4667" s="307" t="s">
        <v>194</v>
      </c>
      <c r="F4667" s="65">
        <f t="shared" si="291"/>
        <v>5</v>
      </c>
      <c r="G4667" s="66" t="str">
        <f t="shared" si="292"/>
        <v>2013+</v>
      </c>
      <c r="H4667" s="67" t="str">
        <f t="shared" si="293"/>
        <v>2021-T6 Instate Construction Heavy-5</v>
      </c>
      <c r="I4667" s="302">
        <v>2.8412838863627299E-4</v>
      </c>
      <c r="J4667" s="305">
        <f>VLOOKUP(H4667,T6_ReductionFactor!$G$10:$H$2922,2,FALSE)</f>
        <v>0.84530444915233571</v>
      </c>
      <c r="K4667" s="75">
        <f t="shared" si="290"/>
        <v>2.4017499104472549E-4</v>
      </c>
      <c r="L4667" s="290"/>
      <c r="Q4667" s="288"/>
      <c r="R4667" s="291"/>
    </row>
    <row r="4668" spans="1:18" s="287" customFormat="1" ht="16.149999999999999" customHeight="1" x14ac:dyDescent="0.25">
      <c r="A4668" s="9" t="s">
        <v>192</v>
      </c>
      <c r="B4668" s="7">
        <v>2021</v>
      </c>
      <c r="C4668" s="296" t="s">
        <v>65</v>
      </c>
      <c r="D4668" s="307">
        <v>2015</v>
      </c>
      <c r="E4668" s="307" t="s">
        <v>194</v>
      </c>
      <c r="F4668" s="65">
        <f t="shared" si="291"/>
        <v>6</v>
      </c>
      <c r="G4668" s="66" t="str">
        <f t="shared" si="292"/>
        <v>2013+</v>
      </c>
      <c r="H4668" s="67" t="str">
        <f t="shared" si="293"/>
        <v>2021-T6 Instate Construction Heavy-6</v>
      </c>
      <c r="I4668" s="302">
        <v>2.5970653207168999E-4</v>
      </c>
      <c r="J4668" s="305">
        <f>VLOOKUP(H4668,T6_ReductionFactor!$G$10:$H$2922,2,FALSE)</f>
        <v>0.83548073136508128</v>
      </c>
      <c r="K4668" s="75">
        <f t="shared" si="290"/>
        <v>2.1697980335554448E-4</v>
      </c>
      <c r="L4668" s="290"/>
      <c r="Q4668" s="288"/>
      <c r="R4668" s="291"/>
    </row>
    <row r="4669" spans="1:18" s="287" customFormat="1" ht="16.149999999999999" customHeight="1" x14ac:dyDescent="0.25">
      <c r="A4669" s="9" t="s">
        <v>192</v>
      </c>
      <c r="B4669" s="7">
        <v>2021</v>
      </c>
      <c r="C4669" s="296" t="s">
        <v>65</v>
      </c>
      <c r="D4669" s="307">
        <v>2014</v>
      </c>
      <c r="E4669" s="307" t="s">
        <v>194</v>
      </c>
      <c r="F4669" s="65">
        <f t="shared" si="291"/>
        <v>7</v>
      </c>
      <c r="G4669" s="66" t="str">
        <f t="shared" si="292"/>
        <v>2013+</v>
      </c>
      <c r="H4669" s="67" t="str">
        <f t="shared" si="293"/>
        <v>2021-T6 Instate Construction Heavy-7</v>
      </c>
      <c r="I4669" s="302">
        <v>4.1303506200670101E-4</v>
      </c>
      <c r="J4669" s="305">
        <f>VLOOKUP(H4669,T6_ReductionFactor!$G$10:$H$2922,2,FALSE)</f>
        <v>0.82744718218582824</v>
      </c>
      <c r="K4669" s="75">
        <f t="shared" si="290"/>
        <v>3.4176469820139361E-4</v>
      </c>
      <c r="L4669" s="290"/>
      <c r="Q4669" s="288"/>
      <c r="R4669" s="291"/>
    </row>
    <row r="4670" spans="1:18" s="287" customFormat="1" ht="16.149999999999999" customHeight="1" x14ac:dyDescent="0.25">
      <c r="A4670" s="9" t="s">
        <v>192</v>
      </c>
      <c r="B4670" s="7">
        <v>2021</v>
      </c>
      <c r="C4670" s="296" t="s">
        <v>65</v>
      </c>
      <c r="D4670" s="307">
        <v>2013</v>
      </c>
      <c r="E4670" s="307" t="s">
        <v>194</v>
      </c>
      <c r="F4670" s="65">
        <f t="shared" si="291"/>
        <v>8</v>
      </c>
      <c r="G4670" s="66" t="str">
        <f t="shared" si="292"/>
        <v>2010-12</v>
      </c>
      <c r="H4670" s="67" t="str">
        <f t="shared" si="293"/>
        <v>2021-T6 Instate Construction Heavy-8</v>
      </c>
      <c r="I4670" s="302">
        <v>5.6386317327961999E-4</v>
      </c>
      <c r="J4670" s="305">
        <f>VLOOKUP(H4670,T6_ReductionFactor!$G$10:$H$2922,2,FALSE)</f>
        <v>0.79640591640652436</v>
      </c>
      <c r="K4670" s="75">
        <f t="shared" si="290"/>
        <v>4.4906396724364659E-4</v>
      </c>
      <c r="L4670" s="290"/>
      <c r="Q4670" s="288"/>
      <c r="R4670" s="291"/>
    </row>
    <row r="4671" spans="1:18" s="287" customFormat="1" ht="16.149999999999999" customHeight="1" x14ac:dyDescent="0.25">
      <c r="A4671" s="9" t="s">
        <v>192</v>
      </c>
      <c r="B4671" s="7">
        <v>2021</v>
      </c>
      <c r="C4671" s="296" t="s">
        <v>65</v>
      </c>
      <c r="D4671" s="307">
        <v>2012</v>
      </c>
      <c r="E4671" s="307" t="s">
        <v>194</v>
      </c>
      <c r="F4671" s="65">
        <f t="shared" si="291"/>
        <v>9</v>
      </c>
      <c r="G4671" s="66" t="str">
        <f t="shared" si="292"/>
        <v>2010-12</v>
      </c>
      <c r="H4671" s="67" t="str">
        <f t="shared" si="293"/>
        <v>2021-T6 Instate Construction Heavy-9</v>
      </c>
      <c r="I4671" s="302">
        <v>9.0464445184539695E-4</v>
      </c>
      <c r="J4671" s="305">
        <f>VLOOKUP(H4671,T6_ReductionFactor!$G$10:$H$2922,2,FALSE)</f>
        <v>0.79167066647074646</v>
      </c>
      <c r="K4671" s="75">
        <f t="shared" si="290"/>
        <v>7.1618047611150847E-4</v>
      </c>
      <c r="L4671" s="290"/>
      <c r="Q4671" s="288"/>
      <c r="R4671" s="291"/>
    </row>
    <row r="4672" spans="1:18" s="287" customFormat="1" ht="16.149999999999999" customHeight="1" x14ac:dyDescent="0.25">
      <c r="A4672" s="9" t="s">
        <v>192</v>
      </c>
      <c r="B4672" s="7">
        <v>2021</v>
      </c>
      <c r="C4672" s="296" t="s">
        <v>65</v>
      </c>
      <c r="D4672" s="307">
        <v>2011</v>
      </c>
      <c r="E4672" s="307" t="s">
        <v>194</v>
      </c>
      <c r="F4672" s="65">
        <f t="shared" si="291"/>
        <v>10</v>
      </c>
      <c r="G4672" s="66" t="str">
        <f t="shared" si="292"/>
        <v>2010-12</v>
      </c>
      <c r="H4672" s="67" t="str">
        <f t="shared" si="293"/>
        <v>2021-T6 Instate Construction Heavy-10</v>
      </c>
      <c r="I4672" s="302">
        <v>4.74540225354153E-4</v>
      </c>
      <c r="J4672" s="305">
        <f>VLOOKUP(H4672,T6_ReductionFactor!$G$10:$H$2922,2,FALSE)</f>
        <v>0.78769274719448112</v>
      </c>
      <c r="K4672" s="75">
        <f t="shared" si="290"/>
        <v>3.7379189376350093E-4</v>
      </c>
      <c r="L4672" s="290"/>
      <c r="Q4672" s="288"/>
      <c r="R4672" s="291"/>
    </row>
    <row r="4673" spans="1:18" s="287" customFormat="1" ht="16.149999999999999" customHeight="1" x14ac:dyDescent="0.25">
      <c r="A4673" s="9" t="s">
        <v>192</v>
      </c>
      <c r="B4673" s="7">
        <v>2021</v>
      </c>
      <c r="C4673" s="296" t="s">
        <v>65</v>
      </c>
      <c r="D4673" s="307">
        <v>2010</v>
      </c>
      <c r="E4673" s="307" t="s">
        <v>194</v>
      </c>
      <c r="F4673" s="65">
        <f t="shared" si="291"/>
        <v>11</v>
      </c>
      <c r="G4673" s="66" t="str">
        <f t="shared" si="292"/>
        <v>2007-09</v>
      </c>
      <c r="H4673" s="67" t="str">
        <f t="shared" si="293"/>
        <v>2021-T6 Instate Construction Heavy-11</v>
      </c>
      <c r="I4673" s="302">
        <v>5.5765025275296897E-4</v>
      </c>
      <c r="J4673" s="305">
        <f>VLOOKUP(H4673,T6_ReductionFactor!$G$10:$H$2922,2,FALSE)</f>
        <v>0.7969312239304267</v>
      </c>
      <c r="K4673" s="75">
        <f t="shared" si="290"/>
        <v>4.4440889845153537E-4</v>
      </c>
      <c r="L4673" s="290"/>
      <c r="Q4673" s="288"/>
      <c r="R4673" s="291"/>
    </row>
    <row r="4674" spans="1:18" s="287" customFormat="1" ht="16.149999999999999" customHeight="1" x14ac:dyDescent="0.25">
      <c r="A4674" s="9" t="s">
        <v>192</v>
      </c>
      <c r="B4674" s="7">
        <v>2021</v>
      </c>
      <c r="C4674" s="296" t="s">
        <v>65</v>
      </c>
      <c r="D4674" s="307">
        <v>2009</v>
      </c>
      <c r="E4674" s="307" t="s">
        <v>194</v>
      </c>
      <c r="F4674" s="65">
        <f t="shared" si="291"/>
        <v>12</v>
      </c>
      <c r="G4674" s="66" t="str">
        <f t="shared" si="292"/>
        <v>2007-09</v>
      </c>
      <c r="H4674" s="67" t="str">
        <f t="shared" si="293"/>
        <v>2021-T6 Instate Construction Heavy-12</v>
      </c>
      <c r="I4674" s="302">
        <v>7.0878752746640302E-4</v>
      </c>
      <c r="J4674" s="305">
        <f>VLOOKUP(H4674,T6_ReductionFactor!$G$10:$H$2922,2,FALSE)</f>
        <v>0.7923026723302935</v>
      </c>
      <c r="K4674" s="75">
        <f t="shared" si="290"/>
        <v>5.6157425212601246E-4</v>
      </c>
      <c r="L4674" s="290"/>
      <c r="Q4674" s="288"/>
      <c r="R4674" s="291"/>
    </row>
    <row r="4675" spans="1:18" s="287" customFormat="1" ht="16.149999999999999" customHeight="1" x14ac:dyDescent="0.25">
      <c r="A4675" s="9" t="s">
        <v>192</v>
      </c>
      <c r="B4675" s="7">
        <v>2021</v>
      </c>
      <c r="C4675" s="296" t="s">
        <v>65</v>
      </c>
      <c r="D4675" s="307">
        <v>2008</v>
      </c>
      <c r="E4675" s="307" t="s">
        <v>194</v>
      </c>
      <c r="F4675" s="65">
        <f t="shared" si="291"/>
        <v>13</v>
      </c>
      <c r="G4675" s="66" t="str">
        <f t="shared" si="292"/>
        <v>2007-09</v>
      </c>
      <c r="H4675" s="67" t="str">
        <f t="shared" si="293"/>
        <v>2021-T6 Instate Construction Heavy-13</v>
      </c>
      <c r="I4675" s="302">
        <v>1.75502296334057E-3</v>
      </c>
      <c r="J4675" s="305">
        <f>VLOOKUP(H4675,T6_ReductionFactor!$G$10:$H$2922,2,FALSE)</f>
        <v>0.78828156918767578</v>
      </c>
      <c r="K4675" s="75">
        <f t="shared" si="290"/>
        <v>1.3834522555025094E-3</v>
      </c>
      <c r="L4675" s="290"/>
      <c r="Q4675" s="288"/>
      <c r="R4675" s="291"/>
    </row>
    <row r="4676" spans="1:18" s="287" customFormat="1" ht="16.149999999999999" customHeight="1" x14ac:dyDescent="0.25">
      <c r="A4676" s="9" t="s">
        <v>192</v>
      </c>
      <c r="B4676" s="7">
        <v>2021</v>
      </c>
      <c r="C4676" s="296" t="s">
        <v>65</v>
      </c>
      <c r="D4676" s="307">
        <v>2007</v>
      </c>
      <c r="E4676" s="307" t="s">
        <v>194</v>
      </c>
      <c r="F4676" s="65">
        <f t="shared" si="291"/>
        <v>14</v>
      </c>
      <c r="G4676" s="66" t="str">
        <f t="shared" si="292"/>
        <v>1997-06</v>
      </c>
      <c r="H4676" s="67" t="str">
        <f t="shared" si="293"/>
        <v>2021-T6 Instate Construction Heavy-14</v>
      </c>
      <c r="I4676" s="302">
        <v>1.1391779603067901E-2</v>
      </c>
      <c r="J4676" s="305">
        <f>VLOOKUP(H4676,T6_ReductionFactor!$G$10:$H$2922,2,FALSE)</f>
        <v>0.87080706628038773</v>
      </c>
      <c r="K4676" s="75">
        <f t="shared" si="290"/>
        <v>9.9200421758603181E-3</v>
      </c>
      <c r="L4676" s="290"/>
      <c r="Q4676" s="288"/>
      <c r="R4676" s="291"/>
    </row>
    <row r="4677" spans="1:18" s="287" customFormat="1" ht="16.149999999999999" customHeight="1" x14ac:dyDescent="0.25">
      <c r="A4677" s="9" t="s">
        <v>192</v>
      </c>
      <c r="B4677" s="7">
        <v>2021</v>
      </c>
      <c r="C4677" s="296" t="s">
        <v>65</v>
      </c>
      <c r="D4677" s="307">
        <v>2006</v>
      </c>
      <c r="E4677" s="307" t="s">
        <v>194</v>
      </c>
      <c r="F4677" s="65">
        <f t="shared" si="291"/>
        <v>15</v>
      </c>
      <c r="G4677" s="66" t="str">
        <f t="shared" si="292"/>
        <v>1997-06</v>
      </c>
      <c r="H4677" s="67" t="str">
        <f t="shared" si="293"/>
        <v>2021-T6 Instate Construction Heavy-15</v>
      </c>
      <c r="I4677" s="302">
        <v>1.2661648873195701E-2</v>
      </c>
      <c r="J4677" s="305">
        <f>VLOOKUP(H4677,T6_ReductionFactor!$G$10:$H$2922,2,FALSE)</f>
        <v>0.86872638176177686</v>
      </c>
      <c r="K4677" s="75">
        <f t="shared" si="290"/>
        <v>1.099950841274938E-2</v>
      </c>
      <c r="L4677" s="290"/>
      <c r="Q4677" s="288"/>
      <c r="R4677" s="291"/>
    </row>
    <row r="4678" spans="1:18" s="287" customFormat="1" ht="16.149999999999999" customHeight="1" x14ac:dyDescent="0.25">
      <c r="A4678" s="9" t="s">
        <v>192</v>
      </c>
      <c r="B4678" s="7">
        <v>2021</v>
      </c>
      <c r="C4678" s="296" t="s">
        <v>65</v>
      </c>
      <c r="D4678" s="307">
        <v>2005</v>
      </c>
      <c r="E4678" s="307" t="s">
        <v>194</v>
      </c>
      <c r="F4678" s="65">
        <f t="shared" si="291"/>
        <v>16</v>
      </c>
      <c r="G4678" s="66" t="str">
        <f t="shared" si="292"/>
        <v>1997-06</v>
      </c>
      <c r="H4678" s="67" t="str">
        <f t="shared" si="293"/>
        <v>2021-T6 Instate Construction Heavy-16</v>
      </c>
      <c r="I4678" s="302">
        <v>1.3375921026674301E-2</v>
      </c>
      <c r="J4678" s="305">
        <f>VLOOKUP(H4678,T6_ReductionFactor!$G$10:$H$2922,2,FALSE)</f>
        <v>0.86673247555744548</v>
      </c>
      <c r="K4678" s="75">
        <f t="shared" ref="K4678:K4741" si="294">I4678*J4678</f>
        <v>1.1593345144310305E-2</v>
      </c>
      <c r="L4678" s="290"/>
      <c r="Q4678" s="288"/>
      <c r="R4678" s="291"/>
    </row>
    <row r="4679" spans="1:18" s="287" customFormat="1" ht="16.149999999999999" customHeight="1" x14ac:dyDescent="0.25">
      <c r="A4679" s="9" t="s">
        <v>192</v>
      </c>
      <c r="B4679" s="7">
        <v>2021</v>
      </c>
      <c r="C4679" s="296" t="s">
        <v>65</v>
      </c>
      <c r="D4679" s="307">
        <v>2004</v>
      </c>
      <c r="E4679" s="307" t="s">
        <v>194</v>
      </c>
      <c r="F4679" s="65">
        <f t="shared" si="291"/>
        <v>17</v>
      </c>
      <c r="G4679" s="66" t="str">
        <f t="shared" si="292"/>
        <v>1997-06</v>
      </c>
      <c r="H4679" s="67" t="str">
        <f t="shared" si="293"/>
        <v>2021-T6 Instate Construction Heavy-17</v>
      </c>
      <c r="I4679" s="302">
        <v>7.2984245840164597E-3</v>
      </c>
      <c r="J4679" s="305">
        <f>VLOOKUP(H4679,T6_ReductionFactor!$G$10:$H$2922,2,FALSE)</f>
        <v>0.86482007702786501</v>
      </c>
      <c r="K4679" s="75">
        <f t="shared" si="294"/>
        <v>6.311824110931178E-3</v>
      </c>
      <c r="L4679" s="290"/>
      <c r="Q4679" s="288"/>
      <c r="R4679" s="291"/>
    </row>
    <row r="4680" spans="1:18" s="287" customFormat="1" ht="16.149999999999999" customHeight="1" x14ac:dyDescent="0.25">
      <c r="A4680" s="9" t="s">
        <v>192</v>
      </c>
      <c r="B4680" s="7">
        <v>2021</v>
      </c>
      <c r="C4680" s="296" t="s">
        <v>65</v>
      </c>
      <c r="D4680" s="307">
        <v>2003</v>
      </c>
      <c r="E4680" s="307" t="s">
        <v>194</v>
      </c>
      <c r="F4680" s="65">
        <f t="shared" si="291"/>
        <v>18</v>
      </c>
      <c r="G4680" s="66" t="str">
        <f t="shared" si="292"/>
        <v>1997-06</v>
      </c>
      <c r="H4680" s="67" t="str">
        <f t="shared" si="293"/>
        <v>2021-T6 Instate Construction Heavy-18</v>
      </c>
      <c r="I4680" s="302">
        <v>6.0996284963375797E-3</v>
      </c>
      <c r="J4680" s="305">
        <f>VLOOKUP(H4680,T6_ReductionFactor!$G$10:$H$2922,2,FALSE)</f>
        <v>0.91782375830727636</v>
      </c>
      <c r="K4680" s="75">
        <f t="shared" si="294"/>
        <v>5.5983839507867186E-3</v>
      </c>
      <c r="L4680" s="290"/>
      <c r="Q4680" s="288"/>
      <c r="R4680" s="291"/>
    </row>
    <row r="4681" spans="1:18" s="287" customFormat="1" ht="16.149999999999999" customHeight="1" x14ac:dyDescent="0.25">
      <c r="A4681" s="9" t="s">
        <v>192</v>
      </c>
      <c r="B4681" s="7">
        <v>2021</v>
      </c>
      <c r="C4681" s="296" t="s">
        <v>65</v>
      </c>
      <c r="D4681" s="307">
        <v>2002</v>
      </c>
      <c r="E4681" s="307" t="s">
        <v>194</v>
      </c>
      <c r="F4681" s="65">
        <f t="shared" ref="F4681:F4744" si="295">B4681-D4681</f>
        <v>19</v>
      </c>
      <c r="G4681" s="66" t="str">
        <f t="shared" ref="G4681:G4744" si="296">IF(D4681&lt;1998,"Pre1997",IF(D4681&lt;2008,"1997-06",IF(D4681&lt;2011,"2007-09",IF(D4681&lt;2014,"2010-12","2013+"))))</f>
        <v>1997-06</v>
      </c>
      <c r="H4681" s="67" t="str">
        <f t="shared" si="293"/>
        <v>2021-T6 Instate Construction Heavy-19</v>
      </c>
      <c r="I4681" s="302">
        <v>4.71951933827814E-3</v>
      </c>
      <c r="J4681" s="305">
        <f>VLOOKUP(H4681,T6_ReductionFactor!$G$10:$H$2922,2,FALSE)</f>
        <v>0.9168466949086459</v>
      </c>
      <c r="K4681" s="75">
        <f t="shared" si="294"/>
        <v>4.3270757068577526E-3</v>
      </c>
      <c r="L4681" s="290"/>
      <c r="Q4681" s="288"/>
      <c r="R4681" s="291"/>
    </row>
    <row r="4682" spans="1:18" s="287" customFormat="1" ht="16.149999999999999" customHeight="1" x14ac:dyDescent="0.25">
      <c r="A4682" s="9" t="s">
        <v>192</v>
      </c>
      <c r="B4682" s="7">
        <v>2021</v>
      </c>
      <c r="C4682" s="296" t="s">
        <v>65</v>
      </c>
      <c r="D4682" s="307">
        <v>2001</v>
      </c>
      <c r="E4682" s="307" t="s">
        <v>194</v>
      </c>
      <c r="F4682" s="65">
        <f t="shared" si="295"/>
        <v>20</v>
      </c>
      <c r="G4682" s="66" t="str">
        <f t="shared" si="296"/>
        <v>1997-06</v>
      </c>
      <c r="H4682" s="67" t="str">
        <f t="shared" si="293"/>
        <v>2021-T6 Instate Construction Heavy-20</v>
      </c>
      <c r="I4682" s="302">
        <v>6.2322522374957598E-3</v>
      </c>
      <c r="J4682" s="305">
        <f>VLOOKUP(H4682,T6_ReductionFactor!$G$10:$H$2922,2,FALSE)</f>
        <v>0.91591169241917969</v>
      </c>
      <c r="K4682" s="75">
        <f t="shared" si="294"/>
        <v>5.7081926944279604E-3</v>
      </c>
      <c r="L4682" s="290"/>
      <c r="Q4682" s="288"/>
      <c r="R4682" s="291"/>
    </row>
    <row r="4683" spans="1:18" s="287" customFormat="1" ht="16.149999999999999" customHeight="1" x14ac:dyDescent="0.25">
      <c r="A4683" s="9" t="s">
        <v>192</v>
      </c>
      <c r="B4683" s="7">
        <v>2021</v>
      </c>
      <c r="C4683" s="296" t="s">
        <v>65</v>
      </c>
      <c r="D4683" s="307">
        <v>2000</v>
      </c>
      <c r="E4683" s="307" t="s">
        <v>194</v>
      </c>
      <c r="F4683" s="65">
        <f t="shared" si="295"/>
        <v>21</v>
      </c>
      <c r="G4683" s="66" t="str">
        <f t="shared" si="296"/>
        <v>1997-06</v>
      </c>
      <c r="H4683" s="67" t="str">
        <f t="shared" si="293"/>
        <v>2021-T6 Instate Construction Heavy-21</v>
      </c>
      <c r="I4683" s="302">
        <v>7.2317692470709304E-3</v>
      </c>
      <c r="J4683" s="305">
        <f>VLOOKUP(H4683,T6_ReductionFactor!$G$10:$H$2922,2,FALSE)</f>
        <v>0.91501785432405969</v>
      </c>
      <c r="K4683" s="75">
        <f t="shared" si="294"/>
        <v>6.6171979794215638E-3</v>
      </c>
      <c r="L4683" s="290"/>
      <c r="Q4683" s="288"/>
      <c r="R4683" s="291"/>
    </row>
    <row r="4684" spans="1:18" s="287" customFormat="1" ht="16.149999999999999" customHeight="1" x14ac:dyDescent="0.25">
      <c r="A4684" s="9" t="s">
        <v>192</v>
      </c>
      <c r="B4684" s="7">
        <v>2021</v>
      </c>
      <c r="C4684" s="296" t="s">
        <v>65</v>
      </c>
      <c r="D4684" s="307">
        <v>1999</v>
      </c>
      <c r="E4684" s="307" t="s">
        <v>194</v>
      </c>
      <c r="F4684" s="65">
        <f t="shared" si="295"/>
        <v>22</v>
      </c>
      <c r="G4684" s="66" t="str">
        <f t="shared" si="296"/>
        <v>1997-06</v>
      </c>
      <c r="H4684" s="67" t="str">
        <f t="shared" si="293"/>
        <v>2021-T6 Instate Construction Heavy-22</v>
      </c>
      <c r="I4684" s="302">
        <v>3.1958182888041E-3</v>
      </c>
      <c r="J4684" s="305">
        <f>VLOOKUP(H4684,T6_ReductionFactor!$G$10:$H$2922,2,FALSE)</f>
        <v>0.91418799508699167</v>
      </c>
      <c r="K4684" s="75">
        <f t="shared" si="294"/>
        <v>2.9215787141041605E-3</v>
      </c>
      <c r="L4684" s="290"/>
      <c r="Q4684" s="288"/>
      <c r="R4684" s="291"/>
    </row>
    <row r="4685" spans="1:18" s="287" customFormat="1" ht="16.149999999999999" customHeight="1" x14ac:dyDescent="0.25">
      <c r="A4685" s="9" t="s">
        <v>192</v>
      </c>
      <c r="B4685" s="7">
        <v>2021</v>
      </c>
      <c r="C4685" s="296" t="s">
        <v>65</v>
      </c>
      <c r="D4685" s="307">
        <v>1998</v>
      </c>
      <c r="E4685" s="307" t="s">
        <v>194</v>
      </c>
      <c r="F4685" s="65">
        <f t="shared" si="295"/>
        <v>23</v>
      </c>
      <c r="G4685" s="66" t="str">
        <f t="shared" si="296"/>
        <v>1997-06</v>
      </c>
      <c r="H4685" s="67" t="str">
        <f t="shared" si="293"/>
        <v>2021-T6 Instate Construction Heavy-23</v>
      </c>
      <c r="I4685" s="302">
        <v>2.2652010309111401E-3</v>
      </c>
      <c r="J4685" s="305">
        <f>VLOOKUP(H4685,T6_ReductionFactor!$G$10:$H$2922,2,FALSE)</f>
        <v>0.91418799508699167</v>
      </c>
      <c r="K4685" s="75">
        <f t="shared" si="294"/>
        <v>2.0708195889176419E-3</v>
      </c>
      <c r="L4685" s="290"/>
      <c r="Q4685" s="288"/>
      <c r="R4685" s="291"/>
    </row>
    <row r="4686" spans="1:18" s="287" customFormat="1" ht="16.149999999999999" customHeight="1" x14ac:dyDescent="0.25">
      <c r="A4686" s="9" t="s">
        <v>192</v>
      </c>
      <c r="B4686" s="7">
        <v>2021</v>
      </c>
      <c r="C4686" s="296" t="s">
        <v>65</v>
      </c>
      <c r="D4686" s="307">
        <v>1997</v>
      </c>
      <c r="E4686" s="307" t="s">
        <v>194</v>
      </c>
      <c r="F4686" s="65">
        <f t="shared" si="295"/>
        <v>24</v>
      </c>
      <c r="G4686" s="66" t="str">
        <f t="shared" si="296"/>
        <v>Pre1997</v>
      </c>
      <c r="H4686" s="67" t="str">
        <f t="shared" si="293"/>
        <v>2021-T6 Instate Construction Heavy-24</v>
      </c>
      <c r="I4686" s="302">
        <v>1.8816996654623199E-3</v>
      </c>
      <c r="J4686" s="305">
        <f>VLOOKUP(H4686,T6_ReductionFactor!$G$10:$H$2922,2,FALSE)</f>
        <v>0.91418799508699167</v>
      </c>
      <c r="K4686" s="75">
        <f t="shared" si="294"/>
        <v>1.7202272445248613E-3</v>
      </c>
      <c r="L4686" s="290"/>
      <c r="Q4686" s="288"/>
      <c r="R4686" s="291"/>
    </row>
    <row r="4687" spans="1:18" s="287" customFormat="1" ht="16.149999999999999" customHeight="1" x14ac:dyDescent="0.25">
      <c r="A4687" s="9" t="s">
        <v>192</v>
      </c>
      <c r="B4687" s="7">
        <v>2021</v>
      </c>
      <c r="C4687" s="296" t="s">
        <v>65</v>
      </c>
      <c r="D4687" s="307">
        <v>1996</v>
      </c>
      <c r="E4687" s="307" t="s">
        <v>194</v>
      </c>
      <c r="F4687" s="65">
        <f t="shared" si="295"/>
        <v>25</v>
      </c>
      <c r="G4687" s="66" t="str">
        <f t="shared" si="296"/>
        <v>Pre1997</v>
      </c>
      <c r="H4687" s="67" t="str">
        <f t="shared" si="293"/>
        <v>2021-T6 Instate Construction Heavy-25</v>
      </c>
      <c r="I4687" s="302">
        <v>1.5987833002152399E-3</v>
      </c>
      <c r="J4687" s="305">
        <f>VLOOKUP(H4687,T6_ReductionFactor!$G$10:$H$2922,2,FALSE)</f>
        <v>0.91418799508699167</v>
      </c>
      <c r="K4687" s="75">
        <f t="shared" si="294"/>
        <v>1.4615884998023341E-3</v>
      </c>
      <c r="L4687" s="290"/>
      <c r="Q4687" s="288"/>
      <c r="R4687" s="291"/>
    </row>
    <row r="4688" spans="1:18" s="287" customFormat="1" ht="16.149999999999999" customHeight="1" x14ac:dyDescent="0.25">
      <c r="A4688" s="9" t="s">
        <v>192</v>
      </c>
      <c r="B4688" s="7">
        <v>2021</v>
      </c>
      <c r="C4688" s="296" t="s">
        <v>65</v>
      </c>
      <c r="D4688" s="307">
        <v>1995</v>
      </c>
      <c r="E4688" s="307" t="s">
        <v>194</v>
      </c>
      <c r="F4688" s="65">
        <f t="shared" si="295"/>
        <v>26</v>
      </c>
      <c r="G4688" s="66" t="str">
        <f t="shared" si="296"/>
        <v>Pre1997</v>
      </c>
      <c r="H4688" s="67" t="str">
        <f t="shared" si="293"/>
        <v>2021-T6 Instate Construction Heavy-26</v>
      </c>
      <c r="I4688" s="302">
        <v>1.21602142709995E-4</v>
      </c>
      <c r="J4688" s="305">
        <f>VLOOKUP(H4688,T6_ReductionFactor!$G$10:$H$2922,2,FALSE)</f>
        <v>0.91418799508699167</v>
      </c>
      <c r="K4688" s="75">
        <f t="shared" si="294"/>
        <v>1.1116721904233257E-4</v>
      </c>
      <c r="L4688" s="290"/>
      <c r="Q4688" s="288"/>
      <c r="R4688" s="291"/>
    </row>
    <row r="4689" spans="1:18" s="287" customFormat="1" ht="16.149999999999999" customHeight="1" x14ac:dyDescent="0.25">
      <c r="A4689" s="9" t="s">
        <v>192</v>
      </c>
      <c r="B4689" s="7">
        <v>2021</v>
      </c>
      <c r="C4689" s="296" t="s">
        <v>65</v>
      </c>
      <c r="D4689" s="307">
        <v>1994</v>
      </c>
      <c r="E4689" s="307" t="s">
        <v>194</v>
      </c>
      <c r="F4689" s="65">
        <f t="shared" si="295"/>
        <v>27</v>
      </c>
      <c r="G4689" s="66" t="str">
        <f t="shared" si="296"/>
        <v>Pre1997</v>
      </c>
      <c r="H4689" s="67" t="str">
        <f t="shared" si="293"/>
        <v>2021-T6 Instate Construction Heavy-27</v>
      </c>
      <c r="I4689" s="302">
        <v>7.7920005885001795E-5</v>
      </c>
      <c r="J4689" s="305">
        <f>VLOOKUP(H4689,T6_ReductionFactor!$G$10:$H$2922,2,FALSE)</f>
        <v>0.91418799508699167</v>
      </c>
      <c r="K4689" s="75">
        <f t="shared" si="294"/>
        <v>7.123353395717638E-5</v>
      </c>
      <c r="L4689" s="290"/>
      <c r="Q4689" s="288"/>
      <c r="R4689" s="291"/>
    </row>
    <row r="4690" spans="1:18" s="287" customFormat="1" ht="16.149999999999999" customHeight="1" x14ac:dyDescent="0.25">
      <c r="A4690" s="9" t="s">
        <v>192</v>
      </c>
      <c r="B4690" s="7">
        <v>2021</v>
      </c>
      <c r="C4690" s="296" t="s">
        <v>65</v>
      </c>
      <c r="D4690" s="307">
        <v>1993</v>
      </c>
      <c r="E4690" s="307" t="s">
        <v>194</v>
      </c>
      <c r="F4690" s="65">
        <f t="shared" si="295"/>
        <v>28</v>
      </c>
      <c r="G4690" s="66" t="str">
        <f t="shared" si="296"/>
        <v>Pre1997</v>
      </c>
      <c r="H4690" s="67" t="str">
        <f t="shared" si="293"/>
        <v>2021-T6 Instate Construction Heavy-28</v>
      </c>
      <c r="I4690" s="302">
        <v>1.0279083113197901E-4</v>
      </c>
      <c r="J4690" s="305">
        <f>VLOOKUP(H4690,T6_ReductionFactor!$G$10:$H$2922,2,FALSE)</f>
        <v>0.91418799508699167</v>
      </c>
      <c r="K4690" s="75">
        <f t="shared" si="294"/>
        <v>9.397014382586941E-5</v>
      </c>
      <c r="L4690" s="290"/>
      <c r="Q4690" s="288"/>
      <c r="R4690" s="291"/>
    </row>
    <row r="4691" spans="1:18" s="287" customFormat="1" ht="16.149999999999999" customHeight="1" x14ac:dyDescent="0.25">
      <c r="A4691" s="9" t="s">
        <v>192</v>
      </c>
      <c r="B4691" s="7">
        <v>2021</v>
      </c>
      <c r="C4691" s="296" t="s">
        <v>65</v>
      </c>
      <c r="D4691" s="307">
        <v>1992</v>
      </c>
      <c r="E4691" s="307" t="s">
        <v>194</v>
      </c>
      <c r="F4691" s="65">
        <f t="shared" si="295"/>
        <v>29</v>
      </c>
      <c r="G4691" s="66" t="str">
        <f t="shared" si="296"/>
        <v>Pre1997</v>
      </c>
      <c r="H4691" s="67" t="str">
        <f t="shared" si="293"/>
        <v>2021-T6 Instate Construction Heavy-29</v>
      </c>
      <c r="I4691" s="302">
        <v>1.04425952212324E-4</v>
      </c>
      <c r="J4691" s="305">
        <f>VLOOKUP(H4691,T6_ReductionFactor!$G$10:$H$2922,2,FALSE)</f>
        <v>0.91418799508699167</v>
      </c>
      <c r="K4691" s="75">
        <f t="shared" si="294"/>
        <v>9.5464951888034479E-5</v>
      </c>
      <c r="L4691" s="290"/>
      <c r="Q4691" s="288"/>
      <c r="R4691" s="291"/>
    </row>
    <row r="4692" spans="1:18" s="287" customFormat="1" ht="16.149999999999999" customHeight="1" x14ac:dyDescent="0.25">
      <c r="A4692" s="9" t="s">
        <v>192</v>
      </c>
      <c r="B4692" s="7">
        <v>2021</v>
      </c>
      <c r="C4692" s="296" t="s">
        <v>65</v>
      </c>
      <c r="D4692" s="307">
        <v>1991</v>
      </c>
      <c r="E4692" s="307" t="s">
        <v>194</v>
      </c>
      <c r="F4692" s="65">
        <f t="shared" si="295"/>
        <v>30</v>
      </c>
      <c r="G4692" s="66" t="str">
        <f t="shared" si="296"/>
        <v>Pre1997</v>
      </c>
      <c r="H4692" s="67" t="str">
        <f t="shared" si="293"/>
        <v>2021-T6 Instate Construction Heavy-30</v>
      </c>
      <c r="I4692" s="302">
        <v>1.3909873303338501E-4</v>
      </c>
      <c r="J4692" s="305">
        <f>VLOOKUP(H4692,T6_ReductionFactor!$G$10:$H$2922,2,FALSE)</f>
        <v>0.91418799508699167</v>
      </c>
      <c r="K4692" s="75">
        <f t="shared" si="294"/>
        <v>1.2716239187093094E-4</v>
      </c>
      <c r="L4692" s="290"/>
      <c r="Q4692" s="288"/>
      <c r="R4692" s="291"/>
    </row>
    <row r="4693" spans="1:18" s="287" customFormat="1" ht="16.149999999999999" customHeight="1" x14ac:dyDescent="0.25">
      <c r="A4693" s="9" t="s">
        <v>192</v>
      </c>
      <c r="B4693" s="7">
        <v>2021</v>
      </c>
      <c r="C4693" s="296" t="s">
        <v>65</v>
      </c>
      <c r="D4693" s="307">
        <v>1990</v>
      </c>
      <c r="E4693" s="307" t="s">
        <v>194</v>
      </c>
      <c r="F4693" s="65">
        <f t="shared" si="295"/>
        <v>31</v>
      </c>
      <c r="G4693" s="66" t="str">
        <f t="shared" si="296"/>
        <v>Pre1997</v>
      </c>
      <c r="H4693" s="67" t="str">
        <f t="shared" si="293"/>
        <v>2021-T6 Instate Construction Heavy-31</v>
      </c>
      <c r="I4693" s="302">
        <v>2.7112644440323698E-4</v>
      </c>
      <c r="J4693" s="305">
        <f>VLOOKUP(H4693,T6_ReductionFactor!$G$10:$H$2922,2,FALSE)</f>
        <v>0.91418799508699167</v>
      </c>
      <c r="K4693" s="75">
        <f t="shared" si="294"/>
        <v>2.4786054062405993E-4</v>
      </c>
      <c r="L4693" s="290"/>
      <c r="Q4693" s="288"/>
      <c r="R4693" s="291"/>
    </row>
    <row r="4694" spans="1:18" s="287" customFormat="1" ht="16.149999999999999" customHeight="1" x14ac:dyDescent="0.25">
      <c r="A4694" s="9" t="s">
        <v>192</v>
      </c>
      <c r="B4694" s="7">
        <v>2021</v>
      </c>
      <c r="C4694" s="296" t="s">
        <v>65</v>
      </c>
      <c r="D4694" s="307">
        <v>1989</v>
      </c>
      <c r="E4694" s="307" t="s">
        <v>194</v>
      </c>
      <c r="F4694" s="65">
        <f t="shared" si="295"/>
        <v>32</v>
      </c>
      <c r="G4694" s="66" t="str">
        <f t="shared" si="296"/>
        <v>Pre1997</v>
      </c>
      <c r="H4694" s="67" t="str">
        <f t="shared" si="293"/>
        <v>2021-T6 Instate Construction Heavy-32</v>
      </c>
      <c r="I4694" s="302">
        <v>1.3563619753543599E-4</v>
      </c>
      <c r="J4694" s="305">
        <f>VLOOKUP(H4694,T6_ReductionFactor!$G$10:$H$2922,2,FALSE)</f>
        <v>0.91418799508699167</v>
      </c>
      <c r="K4694" s="75">
        <f t="shared" si="294"/>
        <v>1.2399698348614338E-4</v>
      </c>
      <c r="L4694" s="290"/>
      <c r="Q4694" s="288"/>
      <c r="R4694" s="291"/>
    </row>
    <row r="4695" spans="1:18" s="287" customFormat="1" ht="16.149999999999999" customHeight="1" x14ac:dyDescent="0.25">
      <c r="A4695" s="9" t="s">
        <v>192</v>
      </c>
      <c r="B4695" s="7">
        <v>2021</v>
      </c>
      <c r="C4695" s="296" t="s">
        <v>65</v>
      </c>
      <c r="D4695" s="307">
        <v>1988</v>
      </c>
      <c r="E4695" s="307" t="s">
        <v>194</v>
      </c>
      <c r="F4695" s="65">
        <f t="shared" si="295"/>
        <v>33</v>
      </c>
      <c r="G4695" s="66" t="str">
        <f t="shared" si="296"/>
        <v>Pre1997</v>
      </c>
      <c r="H4695" s="67" t="str">
        <f t="shared" si="293"/>
        <v>2021-T6 Instate Construction Heavy-33</v>
      </c>
      <c r="I4695" s="302">
        <v>1.66712023138509E-4</v>
      </c>
      <c r="J4695" s="305">
        <f>VLOOKUP(H4695,T6_ReductionFactor!$G$10:$H$2922,2,FALSE)</f>
        <v>0.91418799508699167</v>
      </c>
      <c r="K4695" s="75">
        <f t="shared" si="294"/>
        <v>1.5240613018988972E-4</v>
      </c>
      <c r="L4695" s="290"/>
      <c r="Q4695" s="288"/>
      <c r="R4695" s="291"/>
    </row>
    <row r="4696" spans="1:18" s="287" customFormat="1" ht="16.149999999999999" customHeight="1" x14ac:dyDescent="0.25">
      <c r="A4696" s="9" t="s">
        <v>192</v>
      </c>
      <c r="B4696" s="7">
        <v>2021</v>
      </c>
      <c r="C4696" s="296" t="s">
        <v>65</v>
      </c>
      <c r="D4696" s="307">
        <v>1987</v>
      </c>
      <c r="E4696" s="307" t="s">
        <v>194</v>
      </c>
      <c r="F4696" s="65">
        <f t="shared" si="295"/>
        <v>34</v>
      </c>
      <c r="G4696" s="66" t="str">
        <f t="shared" si="296"/>
        <v>Pre1997</v>
      </c>
      <c r="H4696" s="67" t="str">
        <f t="shared" si="293"/>
        <v>2021-T6 Instate Construction Heavy-34</v>
      </c>
      <c r="I4696" s="302">
        <v>1.53886472233501E-4</v>
      </c>
      <c r="J4696" s="305">
        <f>VLOOKUP(H4696,T6_ReductionFactor!$G$10:$H$2922,2,FALSE)</f>
        <v>0.91418799508699167</v>
      </c>
      <c r="K4696" s="75">
        <f t="shared" si="294"/>
        <v>1.4068116552215428E-4</v>
      </c>
      <c r="L4696" s="290"/>
      <c r="Q4696" s="288"/>
      <c r="R4696" s="291"/>
    </row>
    <row r="4697" spans="1:18" s="287" customFormat="1" ht="16.149999999999999" customHeight="1" x14ac:dyDescent="0.25">
      <c r="A4697" s="9" t="s">
        <v>192</v>
      </c>
      <c r="B4697" s="7">
        <v>2021</v>
      </c>
      <c r="C4697" s="296" t="s">
        <v>65</v>
      </c>
      <c r="D4697" s="307">
        <v>1986</v>
      </c>
      <c r="E4697" s="307" t="s">
        <v>194</v>
      </c>
      <c r="F4697" s="65">
        <f t="shared" si="295"/>
        <v>35</v>
      </c>
      <c r="G4697" s="66" t="str">
        <f t="shared" si="296"/>
        <v>Pre1997</v>
      </c>
      <c r="H4697" s="67" t="str">
        <f t="shared" si="293"/>
        <v>2021-T6 Instate Construction Heavy-35</v>
      </c>
      <c r="I4697" s="302">
        <v>1.31653171356237E-4</v>
      </c>
      <c r="J4697" s="305">
        <f>VLOOKUP(H4697,T6_ReductionFactor!$G$10:$H$2922,2,FALSE)</f>
        <v>0.91418799508699167</v>
      </c>
      <c r="K4697" s="75">
        <f t="shared" si="294"/>
        <v>1.2035574876900246E-4</v>
      </c>
      <c r="L4697" s="290"/>
      <c r="Q4697" s="288"/>
      <c r="R4697" s="291"/>
    </row>
    <row r="4698" spans="1:18" s="287" customFormat="1" ht="16.149999999999999" customHeight="1" x14ac:dyDescent="0.25">
      <c r="A4698" s="9" t="s">
        <v>192</v>
      </c>
      <c r="B4698" s="7">
        <v>2021</v>
      </c>
      <c r="C4698" s="296" t="s">
        <v>65</v>
      </c>
      <c r="D4698" s="307">
        <v>1985</v>
      </c>
      <c r="E4698" s="307" t="s">
        <v>194</v>
      </c>
      <c r="F4698" s="65">
        <f t="shared" si="295"/>
        <v>36</v>
      </c>
      <c r="G4698" s="66" t="str">
        <f t="shared" si="296"/>
        <v>Pre1997</v>
      </c>
      <c r="H4698" s="67" t="str">
        <f t="shared" si="293"/>
        <v>2021-T6 Instate Construction Heavy-36</v>
      </c>
      <c r="I4698" s="302">
        <v>1.45356262123234E-4</v>
      </c>
      <c r="J4698" s="305">
        <f>VLOOKUP(H4698,T6_ReductionFactor!$G$10:$H$2922,2,FALSE)</f>
        <v>0.91418799508699167</v>
      </c>
      <c r="K4698" s="75">
        <f t="shared" si="294"/>
        <v>1.3288294984377852E-4</v>
      </c>
      <c r="L4698" s="290"/>
      <c r="Q4698" s="288"/>
      <c r="R4698" s="291"/>
    </row>
    <row r="4699" spans="1:18" s="287" customFormat="1" ht="16.149999999999999" customHeight="1" x14ac:dyDescent="0.25">
      <c r="A4699" s="9" t="s">
        <v>192</v>
      </c>
      <c r="B4699" s="7">
        <v>2021</v>
      </c>
      <c r="C4699" s="296" t="s">
        <v>65</v>
      </c>
      <c r="D4699" s="307">
        <v>1984</v>
      </c>
      <c r="E4699" s="307" t="s">
        <v>194</v>
      </c>
      <c r="F4699" s="65">
        <f t="shared" si="295"/>
        <v>37</v>
      </c>
      <c r="G4699" s="66" t="str">
        <f t="shared" si="296"/>
        <v>Pre1997</v>
      </c>
      <c r="H4699" s="67" t="str">
        <f t="shared" si="293"/>
        <v>2021-T6 Instate Construction Heavy-37</v>
      </c>
      <c r="I4699" s="302">
        <v>1.1694322159996199E-4</v>
      </c>
      <c r="J4699" s="305">
        <f>VLOOKUP(H4699,T6_ReductionFactor!$G$10:$H$2922,2,FALSE)</f>
        <v>0.91418799508699167</v>
      </c>
      <c r="K4699" s="75">
        <f t="shared" si="294"/>
        <v>1.0690808929348304E-4</v>
      </c>
      <c r="L4699" s="290"/>
      <c r="Q4699" s="288"/>
      <c r="R4699" s="291"/>
    </row>
    <row r="4700" spans="1:18" s="287" customFormat="1" ht="16.149999999999999" customHeight="1" x14ac:dyDescent="0.25">
      <c r="A4700" s="9" t="s">
        <v>192</v>
      </c>
      <c r="B4700" s="7">
        <v>2021</v>
      </c>
      <c r="C4700" s="296" t="s">
        <v>65</v>
      </c>
      <c r="D4700" s="307">
        <v>1983</v>
      </c>
      <c r="E4700" s="307" t="s">
        <v>194</v>
      </c>
      <c r="F4700" s="65">
        <f t="shared" si="295"/>
        <v>38</v>
      </c>
      <c r="G4700" s="66" t="str">
        <f t="shared" si="296"/>
        <v>Pre1997</v>
      </c>
      <c r="H4700" s="67" t="str">
        <f t="shared" si="293"/>
        <v>2021-T6 Instate Construction Heavy-38</v>
      </c>
      <c r="I4700" s="302">
        <v>4.7807598245200203E-5</v>
      </c>
      <c r="J4700" s="305">
        <f>VLOOKUP(H4700,T6_ReductionFactor!$G$10:$H$2922,2,FALSE)</f>
        <v>0.91418799508699167</v>
      </c>
      <c r="K4700" s="75">
        <f t="shared" si="294"/>
        <v>4.3705132389703952E-5</v>
      </c>
      <c r="L4700" s="290"/>
      <c r="Q4700" s="288"/>
      <c r="R4700" s="291"/>
    </row>
    <row r="4701" spans="1:18" s="287" customFormat="1" ht="16.149999999999999" customHeight="1" x14ac:dyDescent="0.25">
      <c r="A4701" s="9" t="s">
        <v>192</v>
      </c>
      <c r="B4701" s="7">
        <v>2021</v>
      </c>
      <c r="C4701" s="296" t="s">
        <v>65</v>
      </c>
      <c r="D4701" s="307">
        <v>1982</v>
      </c>
      <c r="E4701" s="307" t="s">
        <v>194</v>
      </c>
      <c r="F4701" s="65">
        <f t="shared" si="295"/>
        <v>39</v>
      </c>
      <c r="G4701" s="66" t="str">
        <f t="shared" si="296"/>
        <v>Pre1997</v>
      </c>
      <c r="H4701" s="67" t="str">
        <f t="shared" si="293"/>
        <v>2021-T6 Instate Construction Heavy-39</v>
      </c>
      <c r="I4701" s="302">
        <v>4.0243823197665403E-5</v>
      </c>
      <c r="J4701" s="305">
        <f>VLOOKUP(H4701,T6_ReductionFactor!$G$10:$H$2922,2,FALSE)</f>
        <v>0.91418799508699167</v>
      </c>
      <c r="K4701" s="75">
        <f t="shared" si="294"/>
        <v>3.6790420043709103E-5</v>
      </c>
      <c r="L4701" s="290"/>
      <c r="Q4701" s="288"/>
      <c r="R4701" s="291"/>
    </row>
    <row r="4702" spans="1:18" s="287" customFormat="1" ht="16.149999999999999" customHeight="1" x14ac:dyDescent="0.25">
      <c r="A4702" s="9" t="s">
        <v>192</v>
      </c>
      <c r="B4702" s="7">
        <v>2021</v>
      </c>
      <c r="C4702" s="296" t="s">
        <v>65</v>
      </c>
      <c r="D4702" s="307">
        <v>1981</v>
      </c>
      <c r="E4702" s="307" t="s">
        <v>194</v>
      </c>
      <c r="F4702" s="65">
        <f t="shared" si="295"/>
        <v>40</v>
      </c>
      <c r="G4702" s="66" t="str">
        <f t="shared" si="296"/>
        <v>Pre1997</v>
      </c>
      <c r="H4702" s="67" t="str">
        <f t="shared" si="293"/>
        <v>2021-T6 Instate Construction Heavy-40</v>
      </c>
      <c r="I4702" s="302">
        <v>8.3819403319651404E-5</v>
      </c>
      <c r="J4702" s="305">
        <f>VLOOKUP(H4702,T6_ReductionFactor!$G$10:$H$2922,2,FALSE)</f>
        <v>0.91418799508699167</v>
      </c>
      <c r="K4702" s="75">
        <f t="shared" si="294"/>
        <v>7.6626692270180045E-5</v>
      </c>
      <c r="L4702" s="290"/>
      <c r="Q4702" s="288"/>
      <c r="R4702" s="291"/>
    </row>
    <row r="4703" spans="1:18" s="287" customFormat="1" ht="16.149999999999999" customHeight="1" x14ac:dyDescent="0.25">
      <c r="A4703" s="9" t="s">
        <v>192</v>
      </c>
      <c r="B4703" s="7">
        <v>2021</v>
      </c>
      <c r="C4703" s="296" t="s">
        <v>65</v>
      </c>
      <c r="D4703" s="307">
        <v>1980</v>
      </c>
      <c r="E4703" s="307" t="s">
        <v>194</v>
      </c>
      <c r="F4703" s="65">
        <f t="shared" si="295"/>
        <v>41</v>
      </c>
      <c r="G4703" s="66" t="str">
        <f t="shared" si="296"/>
        <v>Pre1997</v>
      </c>
      <c r="H4703" s="67" t="str">
        <f t="shared" si="293"/>
        <v>2021-T6 Instate Construction Heavy-41</v>
      </c>
      <c r="I4703" s="302">
        <v>4.2394401017971198E-5</v>
      </c>
      <c r="J4703" s="305">
        <f>VLOOKUP(H4703,T6_ReductionFactor!$G$10:$H$2922,2,FALSE)</f>
        <v>0.91418799508699167</v>
      </c>
      <c r="K4703" s="75">
        <f t="shared" si="294"/>
        <v>3.8756452469533005E-5</v>
      </c>
      <c r="L4703" s="290"/>
      <c r="Q4703" s="288"/>
      <c r="R4703" s="291"/>
    </row>
    <row r="4704" spans="1:18" s="287" customFormat="1" ht="16.149999999999999" customHeight="1" x14ac:dyDescent="0.25">
      <c r="A4704" s="9" t="s">
        <v>192</v>
      </c>
      <c r="B4704" s="7">
        <v>2021</v>
      </c>
      <c r="C4704" s="296" t="s">
        <v>65</v>
      </c>
      <c r="D4704" s="307">
        <v>1979</v>
      </c>
      <c r="E4704" s="307" t="s">
        <v>194</v>
      </c>
      <c r="F4704" s="65">
        <f t="shared" si="295"/>
        <v>42</v>
      </c>
      <c r="G4704" s="66" t="str">
        <f t="shared" si="296"/>
        <v>Pre1997</v>
      </c>
      <c r="H4704" s="67" t="str">
        <f t="shared" si="293"/>
        <v>2021-T6 Instate Construction Heavy-42</v>
      </c>
      <c r="I4704" s="302">
        <v>3.1139917278892601E-5</v>
      </c>
      <c r="J4704" s="305">
        <f>VLOOKUP(H4704,T6_ReductionFactor!$G$10:$H$2922,2,FALSE)</f>
        <v>0.91418799508699167</v>
      </c>
      <c r="K4704" s="75">
        <f t="shared" si="294"/>
        <v>2.8467738544365597E-5</v>
      </c>
      <c r="L4704" s="290"/>
      <c r="Q4704" s="288"/>
      <c r="R4704" s="291"/>
    </row>
    <row r="4705" spans="1:18" s="287" customFormat="1" ht="16.149999999999999" customHeight="1" x14ac:dyDescent="0.25">
      <c r="A4705" s="9" t="s">
        <v>192</v>
      </c>
      <c r="B4705" s="7">
        <v>2021</v>
      </c>
      <c r="C4705" s="296" t="s">
        <v>65</v>
      </c>
      <c r="D4705" s="307">
        <v>1978</v>
      </c>
      <c r="E4705" s="307" t="s">
        <v>194</v>
      </c>
      <c r="F4705" s="65">
        <f t="shared" si="295"/>
        <v>43</v>
      </c>
      <c r="G4705" s="66" t="str">
        <f t="shared" si="296"/>
        <v>Pre1997</v>
      </c>
      <c r="H4705" s="67" t="str">
        <f t="shared" si="293"/>
        <v>2021-T6 Instate Construction Heavy-43</v>
      </c>
      <c r="I4705" s="302">
        <v>1.6251637263153401E-5</v>
      </c>
      <c r="J4705" s="305">
        <f>VLOOKUP(H4705,T6_ReductionFactor!$G$10:$H$2922,2,FALSE)</f>
        <v>0.91418799508699167</v>
      </c>
      <c r="K4705" s="75">
        <f t="shared" si="294"/>
        <v>1.4857051686483253E-5</v>
      </c>
      <c r="L4705" s="290"/>
      <c r="Q4705" s="288"/>
      <c r="R4705" s="291"/>
    </row>
    <row r="4706" spans="1:18" s="287" customFormat="1" ht="16.149999999999999" customHeight="1" x14ac:dyDescent="0.25">
      <c r="A4706" s="9" t="s">
        <v>192</v>
      </c>
      <c r="B4706" s="7">
        <v>2021</v>
      </c>
      <c r="C4706" s="296" t="s">
        <v>65</v>
      </c>
      <c r="D4706" s="307">
        <v>1977</v>
      </c>
      <c r="E4706" s="307" t="s">
        <v>194</v>
      </c>
      <c r="F4706" s="65">
        <f t="shared" si="295"/>
        <v>44</v>
      </c>
      <c r="G4706" s="66" t="str">
        <f t="shared" si="296"/>
        <v>Pre1997</v>
      </c>
      <c r="H4706" s="67" t="str">
        <f t="shared" si="293"/>
        <v>2021-T6 Instate Construction Heavy-44</v>
      </c>
      <c r="I4706" s="302">
        <v>3.3344114816392802E-6</v>
      </c>
      <c r="J4706" s="305">
        <f>VLOOKUP(H4706,T6_ReductionFactor!$G$10:$H$2922,2,FALSE)</f>
        <v>0.91418799508699167</v>
      </c>
      <c r="K4706" s="75">
        <f t="shared" si="294"/>
        <v>3.0482789471948587E-6</v>
      </c>
      <c r="L4706" s="290"/>
      <c r="Q4706" s="288"/>
      <c r="R4706" s="291"/>
    </row>
    <row r="4707" spans="1:18" s="287" customFormat="1" ht="16.149999999999999" customHeight="1" x14ac:dyDescent="0.25">
      <c r="A4707" s="9" t="s">
        <v>192</v>
      </c>
      <c r="B4707" s="7">
        <v>2021</v>
      </c>
      <c r="C4707" s="296" t="s">
        <v>66</v>
      </c>
      <c r="D4707" s="307">
        <v>2022</v>
      </c>
      <c r="E4707" s="307" t="s">
        <v>194</v>
      </c>
      <c r="F4707" s="65">
        <f t="shared" si="295"/>
        <v>-1</v>
      </c>
      <c r="G4707" s="66" t="str">
        <f t="shared" si="296"/>
        <v>2013+</v>
      </c>
      <c r="H4707" s="67" t="str">
        <f t="shared" si="293"/>
        <v>2021-T6 Instate Construction Small--1</v>
      </c>
      <c r="I4707" s="302">
        <v>3.14524065232742E-5</v>
      </c>
      <c r="J4707" s="305">
        <f>VLOOKUP(H4707,T6_ReductionFactor!$G$10:$H$2922,2,FALSE)</f>
        <v>1</v>
      </c>
      <c r="K4707" s="75">
        <f t="shared" si="294"/>
        <v>3.14524065232742E-5</v>
      </c>
      <c r="L4707" s="290"/>
      <c r="Q4707" s="288"/>
      <c r="R4707" s="291"/>
    </row>
    <row r="4708" spans="1:18" s="287" customFormat="1" ht="16.149999999999999" customHeight="1" x14ac:dyDescent="0.25">
      <c r="A4708" s="9" t="s">
        <v>192</v>
      </c>
      <c r="B4708" s="7">
        <v>2021</v>
      </c>
      <c r="C4708" s="296" t="s">
        <v>66</v>
      </c>
      <c r="D4708" s="307">
        <v>2021</v>
      </c>
      <c r="E4708" s="307" t="s">
        <v>194</v>
      </c>
      <c r="F4708" s="65">
        <f t="shared" si="295"/>
        <v>0</v>
      </c>
      <c r="G4708" s="66" t="str">
        <f t="shared" si="296"/>
        <v>2013+</v>
      </c>
      <c r="H4708" s="67" t="str">
        <f t="shared" si="293"/>
        <v>2021-T6 Instate Construction Small-0</v>
      </c>
      <c r="I4708" s="302">
        <v>3.7755736337513298E-4</v>
      </c>
      <c r="J4708" s="305">
        <f>VLOOKUP(H4708,T6_ReductionFactor!$G$10:$H$2922,2,FALSE)</f>
        <v>0.95255393023437751</v>
      </c>
      <c r="K4708" s="75">
        <f t="shared" si="294"/>
        <v>3.5964375037191194E-4</v>
      </c>
      <c r="L4708" s="290"/>
      <c r="Q4708" s="288"/>
      <c r="R4708" s="291"/>
    </row>
    <row r="4709" spans="1:18" s="287" customFormat="1" ht="16.149999999999999" customHeight="1" x14ac:dyDescent="0.25">
      <c r="A4709" s="9" t="s">
        <v>192</v>
      </c>
      <c r="B4709" s="7">
        <v>2021</v>
      </c>
      <c r="C4709" s="296" t="s">
        <v>66</v>
      </c>
      <c r="D4709" s="307">
        <v>2020</v>
      </c>
      <c r="E4709" s="307" t="s">
        <v>194</v>
      </c>
      <c r="F4709" s="65">
        <f t="shared" si="295"/>
        <v>1</v>
      </c>
      <c r="G4709" s="66" t="str">
        <f t="shared" si="296"/>
        <v>2013+</v>
      </c>
      <c r="H4709" s="67" t="str">
        <f t="shared" si="293"/>
        <v>2021-T6 Instate Construction Small-1</v>
      </c>
      <c r="I4709" s="302">
        <v>6.5174065848948998E-4</v>
      </c>
      <c r="J4709" s="305">
        <f>VLOOKUP(H4709,T6_ReductionFactor!$G$10:$H$2922,2,FALSE)</f>
        <v>0.91846051522713612</v>
      </c>
      <c r="K4709" s="75">
        <f t="shared" si="294"/>
        <v>5.9859806099072993E-4</v>
      </c>
      <c r="L4709" s="290"/>
      <c r="Q4709" s="288"/>
      <c r="R4709" s="291"/>
    </row>
    <row r="4710" spans="1:18" s="287" customFormat="1" ht="16.149999999999999" customHeight="1" x14ac:dyDescent="0.25">
      <c r="A4710" s="9" t="s">
        <v>192</v>
      </c>
      <c r="B4710" s="7">
        <v>2021</v>
      </c>
      <c r="C4710" s="296" t="s">
        <v>66</v>
      </c>
      <c r="D4710" s="307">
        <v>2019</v>
      </c>
      <c r="E4710" s="307" t="s">
        <v>194</v>
      </c>
      <c r="F4710" s="65">
        <f t="shared" si="295"/>
        <v>2</v>
      </c>
      <c r="G4710" s="66" t="str">
        <f t="shared" si="296"/>
        <v>2013+</v>
      </c>
      <c r="H4710" s="67" t="str">
        <f t="shared" si="293"/>
        <v>2021-T6 Instate Construction Small-2</v>
      </c>
      <c r="I4710" s="302">
        <v>7.5894384648907305E-4</v>
      </c>
      <c r="J4710" s="305">
        <f>VLOOKUP(H4710,T6_ReductionFactor!$G$10:$H$2922,2,FALSE)</f>
        <v>0.89268101017598023</v>
      </c>
      <c r="K4710" s="75">
        <f t="shared" si="294"/>
        <v>6.7749475955070982E-4</v>
      </c>
      <c r="L4710" s="290"/>
      <c r="Q4710" s="288"/>
      <c r="R4710" s="291"/>
    </row>
    <row r="4711" spans="1:18" s="287" customFormat="1" ht="16.149999999999999" customHeight="1" x14ac:dyDescent="0.25">
      <c r="A4711" s="9" t="s">
        <v>192</v>
      </c>
      <c r="B4711" s="7">
        <v>2021</v>
      </c>
      <c r="C4711" s="296" t="s">
        <v>66</v>
      </c>
      <c r="D4711" s="307">
        <v>2018</v>
      </c>
      <c r="E4711" s="307" t="s">
        <v>194</v>
      </c>
      <c r="F4711" s="65">
        <f t="shared" si="295"/>
        <v>3</v>
      </c>
      <c r="G4711" s="66" t="str">
        <f t="shared" si="296"/>
        <v>2013+</v>
      </c>
      <c r="H4711" s="67" t="str">
        <f t="shared" si="293"/>
        <v>2021-T6 Instate Construction Small-3</v>
      </c>
      <c r="I4711" s="302">
        <v>8.0794291183214795E-4</v>
      </c>
      <c r="J4711" s="305">
        <f>VLOOKUP(H4711,T6_ReductionFactor!$G$10:$H$2922,2,FALSE)</f>
        <v>0.8729124047501341</v>
      </c>
      <c r="K4711" s="75">
        <f t="shared" si="294"/>
        <v>7.0526339006822579E-4</v>
      </c>
      <c r="L4711" s="290"/>
      <c r="Q4711" s="288"/>
      <c r="R4711" s="291"/>
    </row>
    <row r="4712" spans="1:18" s="287" customFormat="1" ht="16.149999999999999" customHeight="1" x14ac:dyDescent="0.25">
      <c r="A4712" s="9" t="s">
        <v>192</v>
      </c>
      <c r="B4712" s="7">
        <v>2021</v>
      </c>
      <c r="C4712" s="296" t="s">
        <v>66</v>
      </c>
      <c r="D4712" s="307">
        <v>2017</v>
      </c>
      <c r="E4712" s="307" t="s">
        <v>194</v>
      </c>
      <c r="F4712" s="65">
        <f t="shared" si="295"/>
        <v>4</v>
      </c>
      <c r="G4712" s="66" t="str">
        <f t="shared" si="296"/>
        <v>2013+</v>
      </c>
      <c r="H4712" s="67" t="str">
        <f t="shared" si="293"/>
        <v>2021-T6 Instate Construction Small-4</v>
      </c>
      <c r="I4712" s="302">
        <v>8.4834373363459697E-4</v>
      </c>
      <c r="J4712" s="305">
        <f>VLOOKUP(H4712,T6_ReductionFactor!$G$10:$H$2922,2,FALSE)</f>
        <v>0.85750735126990651</v>
      </c>
      <c r="K4712" s="75">
        <f t="shared" si="294"/>
        <v>7.2746098799542633E-4</v>
      </c>
      <c r="L4712" s="290"/>
      <c r="Q4712" s="288"/>
      <c r="R4712" s="291"/>
    </row>
    <row r="4713" spans="1:18" s="287" customFormat="1" ht="16.149999999999999" customHeight="1" x14ac:dyDescent="0.25">
      <c r="A4713" s="9" t="s">
        <v>192</v>
      </c>
      <c r="B4713" s="7">
        <v>2021</v>
      </c>
      <c r="C4713" s="296" t="s">
        <v>66</v>
      </c>
      <c r="D4713" s="307">
        <v>2016</v>
      </c>
      <c r="E4713" s="307" t="s">
        <v>194</v>
      </c>
      <c r="F4713" s="65">
        <f t="shared" si="295"/>
        <v>5</v>
      </c>
      <c r="G4713" s="66" t="str">
        <f t="shared" si="296"/>
        <v>2013+</v>
      </c>
      <c r="H4713" s="67" t="str">
        <f t="shared" si="293"/>
        <v>2021-T6 Instate Construction Small-5</v>
      </c>
      <c r="I4713" s="302">
        <v>1.7123346639620399E-3</v>
      </c>
      <c r="J4713" s="305">
        <f>VLOOKUP(H4713,T6_ReductionFactor!$G$10:$H$2922,2,FALSE)</f>
        <v>0.84530444915233571</v>
      </c>
      <c r="K4713" s="75">
        <f t="shared" si="294"/>
        <v>1.447444109884882E-3</v>
      </c>
      <c r="L4713" s="290"/>
      <c r="Q4713" s="288"/>
      <c r="R4713" s="291"/>
    </row>
    <row r="4714" spans="1:18" s="287" customFormat="1" ht="16.149999999999999" customHeight="1" x14ac:dyDescent="0.25">
      <c r="A4714" s="9" t="s">
        <v>192</v>
      </c>
      <c r="B4714" s="7">
        <v>2021</v>
      </c>
      <c r="C4714" s="296" t="s">
        <v>66</v>
      </c>
      <c r="D4714" s="307">
        <v>2015</v>
      </c>
      <c r="E4714" s="307" t="s">
        <v>194</v>
      </c>
      <c r="F4714" s="65">
        <f t="shared" si="295"/>
        <v>6</v>
      </c>
      <c r="G4714" s="66" t="str">
        <f t="shared" si="296"/>
        <v>2013+</v>
      </c>
      <c r="H4714" s="67" t="str">
        <f t="shared" si="293"/>
        <v>2021-T6 Instate Construction Small-6</v>
      </c>
      <c r="I4714" s="302">
        <v>1.20611676832257E-3</v>
      </c>
      <c r="J4714" s="305">
        <f>VLOOKUP(H4714,T6_ReductionFactor!$G$10:$H$2922,2,FALSE)</f>
        <v>0.83548073136508128</v>
      </c>
      <c r="K4714" s="75">
        <f t="shared" si="294"/>
        <v>1.0076873197098291E-3</v>
      </c>
      <c r="L4714" s="290"/>
      <c r="Q4714" s="288"/>
      <c r="R4714" s="291"/>
    </row>
    <row r="4715" spans="1:18" s="287" customFormat="1" ht="16.149999999999999" customHeight="1" x14ac:dyDescent="0.25">
      <c r="A4715" s="9" t="s">
        <v>192</v>
      </c>
      <c r="B4715" s="7">
        <v>2021</v>
      </c>
      <c r="C4715" s="296" t="s">
        <v>66</v>
      </c>
      <c r="D4715" s="307">
        <v>2014</v>
      </c>
      <c r="E4715" s="307" t="s">
        <v>194</v>
      </c>
      <c r="F4715" s="65">
        <f t="shared" si="295"/>
        <v>7</v>
      </c>
      <c r="G4715" s="66" t="str">
        <f t="shared" si="296"/>
        <v>2013+</v>
      </c>
      <c r="H4715" s="67" t="str">
        <f t="shared" si="293"/>
        <v>2021-T6 Instate Construction Small-7</v>
      </c>
      <c r="I4715" s="302">
        <v>1.34059059118424E-3</v>
      </c>
      <c r="J4715" s="305">
        <f>VLOOKUP(H4715,T6_ReductionFactor!$G$10:$H$2922,2,FALSE)</f>
        <v>0.82744718218582824</v>
      </c>
      <c r="K4715" s="75">
        <f t="shared" si="294"/>
        <v>1.1092679071402331E-3</v>
      </c>
      <c r="L4715" s="290"/>
      <c r="Q4715" s="288"/>
      <c r="R4715" s="291"/>
    </row>
    <row r="4716" spans="1:18" s="287" customFormat="1" ht="16.149999999999999" customHeight="1" x14ac:dyDescent="0.25">
      <c r="A4716" s="9" t="s">
        <v>192</v>
      </c>
      <c r="B4716" s="7">
        <v>2021</v>
      </c>
      <c r="C4716" s="296" t="s">
        <v>66</v>
      </c>
      <c r="D4716" s="307">
        <v>2013</v>
      </c>
      <c r="E4716" s="307" t="s">
        <v>194</v>
      </c>
      <c r="F4716" s="65">
        <f t="shared" si="295"/>
        <v>8</v>
      </c>
      <c r="G4716" s="66" t="str">
        <f t="shared" si="296"/>
        <v>2010-12</v>
      </c>
      <c r="H4716" s="67" t="str">
        <f t="shared" si="293"/>
        <v>2021-T6 Instate Construction Small-8</v>
      </c>
      <c r="I4716" s="302">
        <v>1.3043485040517299E-3</v>
      </c>
      <c r="J4716" s="305">
        <f>VLOOKUP(H4716,T6_ReductionFactor!$G$10:$H$2922,2,FALSE)</f>
        <v>0.79640591640652436</v>
      </c>
      <c r="K4716" s="75">
        <f t="shared" si="294"/>
        <v>1.0387908656827971E-3</v>
      </c>
      <c r="L4716" s="290"/>
      <c r="Q4716" s="288"/>
      <c r="R4716" s="291"/>
    </row>
    <row r="4717" spans="1:18" s="287" customFormat="1" ht="16.149999999999999" customHeight="1" x14ac:dyDescent="0.25">
      <c r="A4717" s="9" t="s">
        <v>192</v>
      </c>
      <c r="B4717" s="7">
        <v>2021</v>
      </c>
      <c r="C4717" s="296" t="s">
        <v>66</v>
      </c>
      <c r="D4717" s="307">
        <v>2012</v>
      </c>
      <c r="E4717" s="307" t="s">
        <v>194</v>
      </c>
      <c r="F4717" s="65">
        <f t="shared" si="295"/>
        <v>9</v>
      </c>
      <c r="G4717" s="66" t="str">
        <f t="shared" si="296"/>
        <v>2010-12</v>
      </c>
      <c r="H4717" s="67" t="str">
        <f t="shared" si="293"/>
        <v>2021-T6 Instate Construction Small-9</v>
      </c>
      <c r="I4717" s="302">
        <v>3.2174004178120298E-3</v>
      </c>
      <c r="J4717" s="305">
        <f>VLOOKUP(H4717,T6_ReductionFactor!$G$10:$H$2922,2,FALSE)</f>
        <v>0.79167066647074646</v>
      </c>
      <c r="K4717" s="75">
        <f t="shared" si="294"/>
        <v>2.5471215330725079E-3</v>
      </c>
      <c r="L4717" s="290"/>
      <c r="Q4717" s="288"/>
      <c r="R4717" s="291"/>
    </row>
    <row r="4718" spans="1:18" s="287" customFormat="1" ht="16.149999999999999" customHeight="1" x14ac:dyDescent="0.25">
      <c r="A4718" s="9" t="s">
        <v>192</v>
      </c>
      <c r="B4718" s="7">
        <v>2021</v>
      </c>
      <c r="C4718" s="296" t="s">
        <v>66</v>
      </c>
      <c r="D4718" s="307">
        <v>2011</v>
      </c>
      <c r="E4718" s="307" t="s">
        <v>194</v>
      </c>
      <c r="F4718" s="65">
        <f t="shared" si="295"/>
        <v>10</v>
      </c>
      <c r="G4718" s="66" t="str">
        <f t="shared" si="296"/>
        <v>2010-12</v>
      </c>
      <c r="H4718" s="67" t="str">
        <f t="shared" si="293"/>
        <v>2021-T6 Instate Construction Small-10</v>
      </c>
      <c r="I4718" s="302">
        <v>1.36636040599595E-3</v>
      </c>
      <c r="J4718" s="305">
        <f>VLOOKUP(H4718,T6_ReductionFactor!$G$10:$H$2922,2,FALSE)</f>
        <v>0.78769274719448112</v>
      </c>
      <c r="K4718" s="75">
        <f t="shared" si="294"/>
        <v>1.0762721818567164E-3</v>
      </c>
      <c r="L4718" s="290"/>
      <c r="Q4718" s="288"/>
      <c r="R4718" s="291"/>
    </row>
    <row r="4719" spans="1:18" s="287" customFormat="1" ht="16.149999999999999" customHeight="1" x14ac:dyDescent="0.25">
      <c r="A4719" s="9" t="s">
        <v>192</v>
      </c>
      <c r="B4719" s="7">
        <v>2021</v>
      </c>
      <c r="C4719" s="296" t="s">
        <v>66</v>
      </c>
      <c r="D4719" s="307">
        <v>2010</v>
      </c>
      <c r="E4719" s="307" t="s">
        <v>194</v>
      </c>
      <c r="F4719" s="65">
        <f t="shared" si="295"/>
        <v>11</v>
      </c>
      <c r="G4719" s="66" t="str">
        <f t="shared" si="296"/>
        <v>2007-09</v>
      </c>
      <c r="H4719" s="67" t="str">
        <f t="shared" si="293"/>
        <v>2021-T6 Instate Construction Small-11</v>
      </c>
      <c r="I4719" s="302">
        <v>7.9511051848830299E-4</v>
      </c>
      <c r="J4719" s="305">
        <f>VLOOKUP(H4719,T6_ReductionFactor!$G$10:$H$2922,2,FALSE)</f>
        <v>0.7969312239304267</v>
      </c>
      <c r="K4719" s="75">
        <f t="shared" si="294"/>
        <v>6.3364839865883945E-4</v>
      </c>
      <c r="L4719" s="290"/>
      <c r="Q4719" s="288"/>
      <c r="R4719" s="291"/>
    </row>
    <row r="4720" spans="1:18" s="287" customFormat="1" ht="16.149999999999999" customHeight="1" x14ac:dyDescent="0.25">
      <c r="A4720" s="9" t="s">
        <v>192</v>
      </c>
      <c r="B4720" s="7">
        <v>2021</v>
      </c>
      <c r="C4720" s="296" t="s">
        <v>66</v>
      </c>
      <c r="D4720" s="307">
        <v>2009</v>
      </c>
      <c r="E4720" s="307" t="s">
        <v>194</v>
      </c>
      <c r="F4720" s="65">
        <f t="shared" si="295"/>
        <v>12</v>
      </c>
      <c r="G4720" s="66" t="str">
        <f t="shared" si="296"/>
        <v>2007-09</v>
      </c>
      <c r="H4720" s="67" t="str">
        <f t="shared" si="293"/>
        <v>2021-T6 Instate Construction Small-12</v>
      </c>
      <c r="I4720" s="302">
        <v>8.3836014627847795E-4</v>
      </c>
      <c r="J4720" s="305">
        <f>VLOOKUP(H4720,T6_ReductionFactor!$G$10:$H$2922,2,FALSE)</f>
        <v>0.7923026723302935</v>
      </c>
      <c r="K4720" s="75">
        <f t="shared" si="294"/>
        <v>6.6423498427165386E-4</v>
      </c>
      <c r="L4720" s="290"/>
      <c r="Q4720" s="288"/>
      <c r="R4720" s="291"/>
    </row>
    <row r="4721" spans="1:18" s="287" customFormat="1" ht="16.149999999999999" customHeight="1" x14ac:dyDescent="0.25">
      <c r="A4721" s="9" t="s">
        <v>192</v>
      </c>
      <c r="B4721" s="7">
        <v>2021</v>
      </c>
      <c r="C4721" s="296" t="s">
        <v>66</v>
      </c>
      <c r="D4721" s="307">
        <v>2008</v>
      </c>
      <c r="E4721" s="307" t="s">
        <v>194</v>
      </c>
      <c r="F4721" s="65">
        <f t="shared" si="295"/>
        <v>13</v>
      </c>
      <c r="G4721" s="66" t="str">
        <f t="shared" si="296"/>
        <v>2007-09</v>
      </c>
      <c r="H4721" s="67" t="str">
        <f t="shared" si="293"/>
        <v>2021-T6 Instate Construction Small-13</v>
      </c>
      <c r="I4721" s="302">
        <v>2.6850708314382701E-3</v>
      </c>
      <c r="J4721" s="305">
        <f>VLOOKUP(H4721,T6_ReductionFactor!$G$10:$H$2922,2,FALSE)</f>
        <v>0.78828156918767578</v>
      </c>
      <c r="K4721" s="75">
        <f t="shared" si="294"/>
        <v>2.1165918483862169E-3</v>
      </c>
      <c r="L4721" s="290"/>
      <c r="Q4721" s="288"/>
      <c r="R4721" s="291"/>
    </row>
    <row r="4722" spans="1:18" s="287" customFormat="1" ht="16.149999999999999" customHeight="1" x14ac:dyDescent="0.25">
      <c r="A4722" s="9" t="s">
        <v>192</v>
      </c>
      <c r="B4722" s="7">
        <v>2021</v>
      </c>
      <c r="C4722" s="296" t="s">
        <v>66</v>
      </c>
      <c r="D4722" s="307">
        <v>2007</v>
      </c>
      <c r="E4722" s="307" t="s">
        <v>194</v>
      </c>
      <c r="F4722" s="65">
        <f t="shared" si="295"/>
        <v>14</v>
      </c>
      <c r="G4722" s="66" t="str">
        <f t="shared" si="296"/>
        <v>1997-06</v>
      </c>
      <c r="H4722" s="67" t="str">
        <f t="shared" ref="H4722:H4785" si="297">CONCATENATE(B4722,"-",C4722,"-",F4722)</f>
        <v>2021-T6 Instate Construction Small-14</v>
      </c>
      <c r="I4722" s="302">
        <v>3.25846224065851E-2</v>
      </c>
      <c r="J4722" s="305">
        <f>VLOOKUP(H4722,T6_ReductionFactor!$G$10:$H$2922,2,FALSE)</f>
        <v>0.87080706628038773</v>
      </c>
      <c r="K4722" s="75">
        <f t="shared" si="294"/>
        <v>2.837491944373256E-2</v>
      </c>
      <c r="L4722" s="290"/>
      <c r="Q4722" s="288"/>
      <c r="R4722" s="291"/>
    </row>
    <row r="4723" spans="1:18" s="287" customFormat="1" ht="16.149999999999999" customHeight="1" x14ac:dyDescent="0.25">
      <c r="A4723" s="9" t="s">
        <v>192</v>
      </c>
      <c r="B4723" s="7">
        <v>2021</v>
      </c>
      <c r="C4723" s="296" t="s">
        <v>66</v>
      </c>
      <c r="D4723" s="307">
        <v>2006</v>
      </c>
      <c r="E4723" s="307" t="s">
        <v>194</v>
      </c>
      <c r="F4723" s="65">
        <f t="shared" si="295"/>
        <v>15</v>
      </c>
      <c r="G4723" s="66" t="str">
        <f t="shared" si="296"/>
        <v>1997-06</v>
      </c>
      <c r="H4723" s="67" t="str">
        <f t="shared" si="297"/>
        <v>2021-T6 Instate Construction Small-15</v>
      </c>
      <c r="I4723" s="302">
        <v>3.6754432753463601E-2</v>
      </c>
      <c r="J4723" s="305">
        <f>VLOOKUP(H4723,T6_ReductionFactor!$G$10:$H$2922,2,FALSE)</f>
        <v>0.86872638176177686</v>
      </c>
      <c r="K4723" s="75">
        <f t="shared" si="294"/>
        <v>3.1929545379622976E-2</v>
      </c>
      <c r="L4723" s="290"/>
      <c r="Q4723" s="288"/>
      <c r="R4723" s="291"/>
    </row>
    <row r="4724" spans="1:18" s="287" customFormat="1" ht="16.149999999999999" customHeight="1" x14ac:dyDescent="0.25">
      <c r="A4724" s="9" t="s">
        <v>192</v>
      </c>
      <c r="B4724" s="7">
        <v>2021</v>
      </c>
      <c r="C4724" s="296" t="s">
        <v>66</v>
      </c>
      <c r="D4724" s="307">
        <v>2005</v>
      </c>
      <c r="E4724" s="307" t="s">
        <v>194</v>
      </c>
      <c r="F4724" s="65">
        <f t="shared" si="295"/>
        <v>16</v>
      </c>
      <c r="G4724" s="66" t="str">
        <f t="shared" si="296"/>
        <v>1997-06</v>
      </c>
      <c r="H4724" s="67" t="str">
        <f t="shared" si="297"/>
        <v>2021-T6 Instate Construction Small-16</v>
      </c>
      <c r="I4724" s="302">
        <v>3.1457090372745897E-2</v>
      </c>
      <c r="J4724" s="305">
        <f>VLOOKUP(H4724,T6_ReductionFactor!$G$10:$H$2922,2,FALSE)</f>
        <v>0.86673247555744548</v>
      </c>
      <c r="K4724" s="75">
        <f t="shared" si="294"/>
        <v>2.7264881812604336E-2</v>
      </c>
      <c r="L4724" s="290"/>
      <c r="Q4724" s="288"/>
      <c r="R4724" s="291"/>
    </row>
    <row r="4725" spans="1:18" s="287" customFormat="1" ht="16.149999999999999" customHeight="1" x14ac:dyDescent="0.25">
      <c r="A4725" s="9" t="s">
        <v>192</v>
      </c>
      <c r="B4725" s="7">
        <v>2021</v>
      </c>
      <c r="C4725" s="296" t="s">
        <v>66</v>
      </c>
      <c r="D4725" s="307">
        <v>2004</v>
      </c>
      <c r="E4725" s="307" t="s">
        <v>194</v>
      </c>
      <c r="F4725" s="65">
        <f t="shared" si="295"/>
        <v>17</v>
      </c>
      <c r="G4725" s="66" t="str">
        <f t="shared" si="296"/>
        <v>1997-06</v>
      </c>
      <c r="H4725" s="67" t="str">
        <f t="shared" si="297"/>
        <v>2021-T6 Instate Construction Small-17</v>
      </c>
      <c r="I4725" s="302">
        <v>2.3817312308435701E-2</v>
      </c>
      <c r="J4725" s="305">
        <f>VLOOKUP(H4725,T6_ReductionFactor!$G$10:$H$2922,2,FALSE)</f>
        <v>0.86482007702786501</v>
      </c>
      <c r="K4725" s="75">
        <f t="shared" si="294"/>
        <v>2.0597689865178081E-2</v>
      </c>
      <c r="L4725" s="290"/>
      <c r="Q4725" s="288"/>
      <c r="R4725" s="291"/>
    </row>
    <row r="4726" spans="1:18" s="287" customFormat="1" ht="16.149999999999999" customHeight="1" x14ac:dyDescent="0.25">
      <c r="A4726" s="9" t="s">
        <v>192</v>
      </c>
      <c r="B4726" s="7">
        <v>2021</v>
      </c>
      <c r="C4726" s="296" t="s">
        <v>66</v>
      </c>
      <c r="D4726" s="307">
        <v>2003</v>
      </c>
      <c r="E4726" s="307" t="s">
        <v>194</v>
      </c>
      <c r="F4726" s="65">
        <f t="shared" si="295"/>
        <v>18</v>
      </c>
      <c r="G4726" s="66" t="str">
        <f t="shared" si="296"/>
        <v>1997-06</v>
      </c>
      <c r="H4726" s="67" t="str">
        <f t="shared" si="297"/>
        <v>2021-T6 Instate Construction Small-18</v>
      </c>
      <c r="I4726" s="302">
        <v>1.5617630453998299E-2</v>
      </c>
      <c r="J4726" s="305">
        <f>VLOOKUP(H4726,T6_ReductionFactor!$G$10:$H$2922,2,FALSE)</f>
        <v>0.91782375830727636</v>
      </c>
      <c r="K4726" s="75">
        <f t="shared" si="294"/>
        <v>1.4334232279142893E-2</v>
      </c>
      <c r="L4726" s="290"/>
      <c r="Q4726" s="288"/>
      <c r="R4726" s="291"/>
    </row>
    <row r="4727" spans="1:18" s="287" customFormat="1" ht="16.149999999999999" customHeight="1" x14ac:dyDescent="0.25">
      <c r="A4727" s="9" t="s">
        <v>192</v>
      </c>
      <c r="B4727" s="7">
        <v>2021</v>
      </c>
      <c r="C4727" s="296" t="s">
        <v>66</v>
      </c>
      <c r="D4727" s="307">
        <v>2002</v>
      </c>
      <c r="E4727" s="307" t="s">
        <v>194</v>
      </c>
      <c r="F4727" s="65">
        <f t="shared" si="295"/>
        <v>19</v>
      </c>
      <c r="G4727" s="66" t="str">
        <f t="shared" si="296"/>
        <v>1997-06</v>
      </c>
      <c r="H4727" s="67" t="str">
        <f t="shared" si="297"/>
        <v>2021-T6 Instate Construction Small-19</v>
      </c>
      <c r="I4727" s="302">
        <v>1.53771274930391E-2</v>
      </c>
      <c r="J4727" s="305">
        <f>VLOOKUP(H4727,T6_ReductionFactor!$G$10:$H$2922,2,FALSE)</f>
        <v>0.9168466949086459</v>
      </c>
      <c r="K4727" s="75">
        <f t="shared" si="294"/>
        <v>1.409846851918177E-2</v>
      </c>
      <c r="L4727" s="290"/>
      <c r="Q4727" s="288"/>
      <c r="R4727" s="291"/>
    </row>
    <row r="4728" spans="1:18" s="287" customFormat="1" ht="16.149999999999999" customHeight="1" x14ac:dyDescent="0.25">
      <c r="A4728" s="9" t="s">
        <v>192</v>
      </c>
      <c r="B4728" s="7">
        <v>2021</v>
      </c>
      <c r="C4728" s="296" t="s">
        <v>66</v>
      </c>
      <c r="D4728" s="307">
        <v>2001</v>
      </c>
      <c r="E4728" s="307" t="s">
        <v>194</v>
      </c>
      <c r="F4728" s="65">
        <f t="shared" si="295"/>
        <v>20</v>
      </c>
      <c r="G4728" s="66" t="str">
        <f t="shared" si="296"/>
        <v>1997-06</v>
      </c>
      <c r="H4728" s="67" t="str">
        <f t="shared" si="297"/>
        <v>2021-T6 Instate Construction Small-20</v>
      </c>
      <c r="I4728" s="302">
        <v>2.0725814426522701E-2</v>
      </c>
      <c r="J4728" s="305">
        <f>VLOOKUP(H4728,T6_ReductionFactor!$G$10:$H$2922,2,FALSE)</f>
        <v>0.91591169241917969</v>
      </c>
      <c r="K4728" s="75">
        <f t="shared" si="294"/>
        <v>1.8983015768162258E-2</v>
      </c>
      <c r="L4728" s="290"/>
      <c r="Q4728" s="288"/>
      <c r="R4728" s="291"/>
    </row>
    <row r="4729" spans="1:18" s="287" customFormat="1" ht="16.149999999999999" customHeight="1" x14ac:dyDescent="0.25">
      <c r="A4729" s="9" t="s">
        <v>192</v>
      </c>
      <c r="B4729" s="7">
        <v>2021</v>
      </c>
      <c r="C4729" s="296" t="s">
        <v>66</v>
      </c>
      <c r="D4729" s="307">
        <v>2000</v>
      </c>
      <c r="E4729" s="307" t="s">
        <v>194</v>
      </c>
      <c r="F4729" s="65">
        <f t="shared" si="295"/>
        <v>21</v>
      </c>
      <c r="G4729" s="66" t="str">
        <f t="shared" si="296"/>
        <v>1997-06</v>
      </c>
      <c r="H4729" s="67" t="str">
        <f t="shared" si="297"/>
        <v>2021-T6 Instate Construction Small-21</v>
      </c>
      <c r="I4729" s="302">
        <v>2.3105879825352098E-2</v>
      </c>
      <c r="J4729" s="305">
        <f>VLOOKUP(H4729,T6_ReductionFactor!$G$10:$H$2922,2,FALSE)</f>
        <v>0.91501785432405969</v>
      </c>
      <c r="K4729" s="75">
        <f t="shared" si="294"/>
        <v>2.1142292580063254E-2</v>
      </c>
      <c r="L4729" s="290"/>
      <c r="Q4729" s="288"/>
      <c r="R4729" s="291"/>
    </row>
    <row r="4730" spans="1:18" s="287" customFormat="1" ht="16.149999999999999" customHeight="1" x14ac:dyDescent="0.25">
      <c r="A4730" s="9" t="s">
        <v>192</v>
      </c>
      <c r="B4730" s="7">
        <v>2021</v>
      </c>
      <c r="C4730" s="296" t="s">
        <v>66</v>
      </c>
      <c r="D4730" s="307">
        <v>1999</v>
      </c>
      <c r="E4730" s="307" t="s">
        <v>194</v>
      </c>
      <c r="F4730" s="65">
        <f t="shared" si="295"/>
        <v>22</v>
      </c>
      <c r="G4730" s="66" t="str">
        <f t="shared" si="296"/>
        <v>1997-06</v>
      </c>
      <c r="H4730" s="67" t="str">
        <f t="shared" si="297"/>
        <v>2021-T6 Instate Construction Small-22</v>
      </c>
      <c r="I4730" s="302">
        <v>2.12404230814613E-5</v>
      </c>
      <c r="J4730" s="305">
        <f>VLOOKUP(H4730,T6_ReductionFactor!$G$10:$H$2922,2,FALSE)</f>
        <v>0.91418799508699167</v>
      </c>
      <c r="K4730" s="75">
        <f t="shared" si="294"/>
        <v>1.9417739791640569E-5</v>
      </c>
      <c r="L4730" s="290"/>
      <c r="Q4730" s="288"/>
      <c r="R4730" s="291"/>
    </row>
    <row r="4731" spans="1:18" s="287" customFormat="1" ht="16.149999999999999" customHeight="1" x14ac:dyDescent="0.25">
      <c r="A4731" s="9" t="s">
        <v>192</v>
      </c>
      <c r="B4731" s="7">
        <v>2021</v>
      </c>
      <c r="C4731" s="296" t="s">
        <v>66</v>
      </c>
      <c r="D4731" s="307">
        <v>1998</v>
      </c>
      <c r="E4731" s="307" t="s">
        <v>194</v>
      </c>
      <c r="F4731" s="65">
        <f t="shared" si="295"/>
        <v>23</v>
      </c>
      <c r="G4731" s="66" t="str">
        <f t="shared" si="296"/>
        <v>1997-06</v>
      </c>
      <c r="H4731" s="67" t="str">
        <f t="shared" si="297"/>
        <v>2021-T6 Instate Construction Small-23</v>
      </c>
      <c r="I4731" s="302">
        <v>9.9378151017857497E-6</v>
      </c>
      <c r="J4731" s="305">
        <f>VLOOKUP(H4731,T6_ReductionFactor!$G$10:$H$2922,2,FALSE)</f>
        <v>0.91418799508699167</v>
      </c>
      <c r="K4731" s="75">
        <f t="shared" si="294"/>
        <v>9.085031263446742E-6</v>
      </c>
      <c r="L4731" s="290"/>
      <c r="Q4731" s="288"/>
      <c r="R4731" s="291"/>
    </row>
    <row r="4732" spans="1:18" s="287" customFormat="1" ht="16.149999999999999" customHeight="1" x14ac:dyDescent="0.25">
      <c r="A4732" s="9" t="s">
        <v>192</v>
      </c>
      <c r="B4732" s="7">
        <v>2021</v>
      </c>
      <c r="C4732" s="296" t="s">
        <v>66</v>
      </c>
      <c r="D4732" s="307">
        <v>1997</v>
      </c>
      <c r="E4732" s="307" t="s">
        <v>194</v>
      </c>
      <c r="F4732" s="65">
        <f t="shared" si="295"/>
        <v>24</v>
      </c>
      <c r="G4732" s="66" t="str">
        <f t="shared" si="296"/>
        <v>Pre1997</v>
      </c>
      <c r="H4732" s="67" t="str">
        <f t="shared" si="297"/>
        <v>2021-T6 Instate Construction Small-24</v>
      </c>
      <c r="I4732" s="302">
        <v>1.1187122247701701E-5</v>
      </c>
      <c r="J4732" s="305">
        <f>VLOOKUP(H4732,T6_ReductionFactor!$G$10:$H$2922,2,FALSE)</f>
        <v>0.91418799508699167</v>
      </c>
      <c r="K4732" s="75">
        <f t="shared" si="294"/>
        <v>1.0227132858419498E-5</v>
      </c>
      <c r="L4732" s="290"/>
      <c r="Q4732" s="288"/>
      <c r="R4732" s="291"/>
    </row>
    <row r="4733" spans="1:18" s="287" customFormat="1" ht="16.149999999999999" customHeight="1" x14ac:dyDescent="0.25">
      <c r="A4733" s="9" t="s">
        <v>192</v>
      </c>
      <c r="B4733" s="7">
        <v>2021</v>
      </c>
      <c r="C4733" s="296" t="s">
        <v>66</v>
      </c>
      <c r="D4733" s="307">
        <v>1996</v>
      </c>
      <c r="E4733" s="307" t="s">
        <v>194</v>
      </c>
      <c r="F4733" s="65">
        <f t="shared" si="295"/>
        <v>25</v>
      </c>
      <c r="G4733" s="66" t="str">
        <f t="shared" si="296"/>
        <v>Pre1997</v>
      </c>
      <c r="H4733" s="67" t="str">
        <f t="shared" si="297"/>
        <v>2021-T6 Instate Construction Small-25</v>
      </c>
      <c r="I4733" s="302">
        <v>6.6461896257587297E-6</v>
      </c>
      <c r="J4733" s="305">
        <f>VLOOKUP(H4733,T6_ReductionFactor!$G$10:$H$2922,2,FALSE)</f>
        <v>0.91418799508699167</v>
      </c>
      <c r="K4733" s="75">
        <f t="shared" si="294"/>
        <v>6.0758667689403365E-6</v>
      </c>
      <c r="L4733" s="290"/>
      <c r="Q4733" s="288"/>
      <c r="R4733" s="291"/>
    </row>
    <row r="4734" spans="1:18" s="287" customFormat="1" ht="16.149999999999999" customHeight="1" x14ac:dyDescent="0.25">
      <c r="A4734" s="9" t="s">
        <v>192</v>
      </c>
      <c r="B4734" s="7">
        <v>2021</v>
      </c>
      <c r="C4734" s="296" t="s">
        <v>66</v>
      </c>
      <c r="D4734" s="307">
        <v>1995</v>
      </c>
      <c r="E4734" s="307" t="s">
        <v>194</v>
      </c>
      <c r="F4734" s="65">
        <f t="shared" si="295"/>
        <v>26</v>
      </c>
      <c r="G4734" s="66" t="str">
        <f t="shared" si="296"/>
        <v>Pre1997</v>
      </c>
      <c r="H4734" s="67" t="str">
        <f t="shared" si="297"/>
        <v>2021-T6 Instate Construction Small-26</v>
      </c>
      <c r="I4734" s="302">
        <v>8.8459187521496196E-6</v>
      </c>
      <c r="J4734" s="305">
        <f>VLOOKUP(H4734,T6_ReductionFactor!$G$10:$H$2922,2,FALSE)</f>
        <v>0.91418799508699167</v>
      </c>
      <c r="K4734" s="75">
        <f t="shared" si="294"/>
        <v>8.0868327287300843E-6</v>
      </c>
      <c r="L4734" s="290"/>
      <c r="Q4734" s="288"/>
      <c r="R4734" s="291"/>
    </row>
    <row r="4735" spans="1:18" s="287" customFormat="1" ht="16.149999999999999" customHeight="1" x14ac:dyDescent="0.25">
      <c r="A4735" s="9" t="s">
        <v>192</v>
      </c>
      <c r="B4735" s="7">
        <v>2021</v>
      </c>
      <c r="C4735" s="296" t="s">
        <v>66</v>
      </c>
      <c r="D4735" s="307">
        <v>1994</v>
      </c>
      <c r="E4735" s="307" t="s">
        <v>194</v>
      </c>
      <c r="F4735" s="65">
        <f t="shared" si="295"/>
        <v>27</v>
      </c>
      <c r="G4735" s="66" t="str">
        <f t="shared" si="296"/>
        <v>Pre1997</v>
      </c>
      <c r="H4735" s="67" t="str">
        <f t="shared" si="297"/>
        <v>2021-T6 Instate Construction Small-27</v>
      </c>
      <c r="I4735" s="302">
        <v>4.3631537322675102E-6</v>
      </c>
      <c r="J4735" s="305">
        <f>VLOOKUP(H4735,T6_ReductionFactor!$G$10:$H$2922,2,FALSE)</f>
        <v>0.91418799508699167</v>
      </c>
      <c r="K4735" s="75">
        <f t="shared" si="294"/>
        <v>3.9887427627579602E-6</v>
      </c>
      <c r="L4735" s="290"/>
      <c r="Q4735" s="288"/>
      <c r="R4735" s="291"/>
    </row>
    <row r="4736" spans="1:18" s="287" customFormat="1" ht="16.149999999999999" customHeight="1" x14ac:dyDescent="0.25">
      <c r="A4736" s="9" t="s">
        <v>192</v>
      </c>
      <c r="B4736" s="7">
        <v>2021</v>
      </c>
      <c r="C4736" s="296" t="s">
        <v>66</v>
      </c>
      <c r="D4736" s="307">
        <v>1993</v>
      </c>
      <c r="E4736" s="307" t="s">
        <v>194</v>
      </c>
      <c r="F4736" s="65">
        <f t="shared" si="295"/>
        <v>28</v>
      </c>
      <c r="G4736" s="66" t="str">
        <f t="shared" si="296"/>
        <v>Pre1997</v>
      </c>
      <c r="H4736" s="67" t="str">
        <f t="shared" si="297"/>
        <v>2021-T6 Instate Construction Small-28</v>
      </c>
      <c r="I4736" s="302">
        <v>4.9674363553403801E-6</v>
      </c>
      <c r="J4736" s="305">
        <f>VLOOKUP(H4736,T6_ReductionFactor!$G$10:$H$2922,2,FALSE)</f>
        <v>0.91418799508699167</v>
      </c>
      <c r="K4736" s="75">
        <f t="shared" si="294"/>
        <v>4.541170682410855E-6</v>
      </c>
      <c r="L4736" s="290"/>
      <c r="Q4736" s="288"/>
      <c r="R4736" s="291"/>
    </row>
    <row r="4737" spans="1:18" s="287" customFormat="1" ht="16.149999999999999" customHeight="1" x14ac:dyDescent="0.25">
      <c r="A4737" s="9" t="s">
        <v>192</v>
      </c>
      <c r="B4737" s="7">
        <v>2021</v>
      </c>
      <c r="C4737" s="296" t="s">
        <v>66</v>
      </c>
      <c r="D4737" s="307">
        <v>1992</v>
      </c>
      <c r="E4737" s="307" t="s">
        <v>194</v>
      </c>
      <c r="F4737" s="65">
        <f t="shared" si="295"/>
        <v>29</v>
      </c>
      <c r="G4737" s="66" t="str">
        <f t="shared" si="296"/>
        <v>Pre1997</v>
      </c>
      <c r="H4737" s="67" t="str">
        <f t="shared" si="297"/>
        <v>2021-T6 Instate Construction Small-29</v>
      </c>
      <c r="I4737" s="302">
        <v>4.3807623967473101E-6</v>
      </c>
      <c r="J4737" s="305">
        <f>VLOOKUP(H4737,T6_ReductionFactor!$G$10:$H$2922,2,FALSE)</f>
        <v>0.91418799508699167</v>
      </c>
      <c r="K4737" s="75">
        <f t="shared" si="294"/>
        <v>4.0048403924349075E-6</v>
      </c>
      <c r="L4737" s="290"/>
      <c r="Q4737" s="288"/>
      <c r="R4737" s="291"/>
    </row>
    <row r="4738" spans="1:18" s="287" customFormat="1" ht="16.149999999999999" customHeight="1" x14ac:dyDescent="0.25">
      <c r="A4738" s="9" t="s">
        <v>192</v>
      </c>
      <c r="B4738" s="7">
        <v>2021</v>
      </c>
      <c r="C4738" s="296" t="s">
        <v>66</v>
      </c>
      <c r="D4738" s="307">
        <v>1991</v>
      </c>
      <c r="E4738" s="307" t="s">
        <v>194</v>
      </c>
      <c r="F4738" s="65">
        <f t="shared" si="295"/>
        <v>30</v>
      </c>
      <c r="G4738" s="66" t="str">
        <f t="shared" si="296"/>
        <v>Pre1997</v>
      </c>
      <c r="H4738" s="67" t="str">
        <f t="shared" si="297"/>
        <v>2021-T6 Instate Construction Small-30</v>
      </c>
      <c r="I4738" s="302">
        <v>4.0102010401098201E-6</v>
      </c>
      <c r="J4738" s="305">
        <f>VLOOKUP(H4738,T6_ReductionFactor!$G$10:$H$2922,2,FALSE)</f>
        <v>0.91418799508699167</v>
      </c>
      <c r="K4738" s="75">
        <f t="shared" si="294"/>
        <v>3.666077648753765E-6</v>
      </c>
      <c r="L4738" s="290"/>
      <c r="Q4738" s="288"/>
      <c r="R4738" s="291"/>
    </row>
    <row r="4739" spans="1:18" s="287" customFormat="1" ht="16.149999999999999" customHeight="1" x14ac:dyDescent="0.25">
      <c r="A4739" s="9" t="s">
        <v>192</v>
      </c>
      <c r="B4739" s="7">
        <v>2021</v>
      </c>
      <c r="C4739" s="296" t="s">
        <v>66</v>
      </c>
      <c r="D4739" s="307">
        <v>1990</v>
      </c>
      <c r="E4739" s="307" t="s">
        <v>194</v>
      </c>
      <c r="F4739" s="65">
        <f t="shared" si="295"/>
        <v>31</v>
      </c>
      <c r="G4739" s="66" t="str">
        <f t="shared" si="296"/>
        <v>Pre1997</v>
      </c>
      <c r="H4739" s="67" t="str">
        <f t="shared" si="297"/>
        <v>2021-T6 Instate Construction Small-31</v>
      </c>
      <c r="I4739" s="302">
        <v>5.1983886139505998E-6</v>
      </c>
      <c r="J4739" s="305">
        <f>VLOOKUP(H4739,T6_ReductionFactor!$G$10:$H$2922,2,FALSE)</f>
        <v>0.91418799508699167</v>
      </c>
      <c r="K4739" s="75">
        <f t="shared" si="294"/>
        <v>4.7523044646705446E-6</v>
      </c>
      <c r="L4739" s="290"/>
      <c r="Q4739" s="288"/>
      <c r="R4739" s="291"/>
    </row>
    <row r="4740" spans="1:18" s="287" customFormat="1" ht="16.149999999999999" customHeight="1" x14ac:dyDescent="0.25">
      <c r="A4740" s="9" t="s">
        <v>192</v>
      </c>
      <c r="B4740" s="7">
        <v>2021</v>
      </c>
      <c r="C4740" s="296" t="s">
        <v>66</v>
      </c>
      <c r="D4740" s="307">
        <v>1989</v>
      </c>
      <c r="E4740" s="307" t="s">
        <v>194</v>
      </c>
      <c r="F4740" s="65">
        <f t="shared" si="295"/>
        <v>32</v>
      </c>
      <c r="G4740" s="66" t="str">
        <f t="shared" si="296"/>
        <v>Pre1997</v>
      </c>
      <c r="H4740" s="67" t="str">
        <f t="shared" si="297"/>
        <v>2021-T6 Instate Construction Small-32</v>
      </c>
      <c r="I4740" s="302">
        <v>4.0653953890432497E-6</v>
      </c>
      <c r="J4740" s="305">
        <f>VLOOKUP(H4740,T6_ReductionFactor!$G$10:$H$2922,2,FALSE)</f>
        <v>0.91418799508699167</v>
      </c>
      <c r="K4740" s="75">
        <f t="shared" si="294"/>
        <v>3.7165356599453491E-6</v>
      </c>
      <c r="L4740" s="290"/>
      <c r="Q4740" s="288"/>
      <c r="R4740" s="291"/>
    </row>
    <row r="4741" spans="1:18" s="287" customFormat="1" ht="16.149999999999999" customHeight="1" x14ac:dyDescent="0.25">
      <c r="A4741" s="9" t="s">
        <v>192</v>
      </c>
      <c r="B4741" s="7">
        <v>2021</v>
      </c>
      <c r="C4741" s="296" t="s">
        <v>66</v>
      </c>
      <c r="D4741" s="307">
        <v>1988</v>
      </c>
      <c r="E4741" s="307" t="s">
        <v>194</v>
      </c>
      <c r="F4741" s="65">
        <f t="shared" si="295"/>
        <v>33</v>
      </c>
      <c r="G4741" s="66" t="str">
        <f t="shared" si="296"/>
        <v>Pre1997</v>
      </c>
      <c r="H4741" s="67" t="str">
        <f t="shared" si="297"/>
        <v>2021-T6 Instate Construction Small-33</v>
      </c>
      <c r="I4741" s="302">
        <v>2.78965078093066E-6</v>
      </c>
      <c r="J4741" s="305">
        <f>VLOOKUP(H4741,T6_ReductionFactor!$G$10:$H$2922,2,FALSE)</f>
        <v>0.91418799508699167</v>
      </c>
      <c r="K4741" s="75">
        <f t="shared" si="294"/>
        <v>2.5502652544118608E-6</v>
      </c>
      <c r="L4741" s="290"/>
      <c r="Q4741" s="288"/>
      <c r="R4741" s="291"/>
    </row>
    <row r="4742" spans="1:18" s="287" customFormat="1" ht="16.149999999999999" customHeight="1" x14ac:dyDescent="0.25">
      <c r="A4742" s="9" t="s">
        <v>192</v>
      </c>
      <c r="B4742" s="7">
        <v>2021</v>
      </c>
      <c r="C4742" s="296" t="s">
        <v>66</v>
      </c>
      <c r="D4742" s="307">
        <v>1987</v>
      </c>
      <c r="E4742" s="307" t="s">
        <v>194</v>
      </c>
      <c r="F4742" s="65">
        <f t="shared" si="295"/>
        <v>34</v>
      </c>
      <c r="G4742" s="66" t="str">
        <f t="shared" si="296"/>
        <v>Pre1997</v>
      </c>
      <c r="H4742" s="67" t="str">
        <f t="shared" si="297"/>
        <v>2021-T6 Instate Construction Small-34</v>
      </c>
      <c r="I4742" s="302">
        <v>1.1526494643105501E-6</v>
      </c>
      <c r="J4742" s="305">
        <f>VLOOKUP(H4742,T6_ReductionFactor!$G$10:$H$2922,2,FALSE)</f>
        <v>0.91418799508699167</v>
      </c>
      <c r="K4742" s="75">
        <f t="shared" ref="K4742:K4805" si="298">I4742*J4742</f>
        <v>1.0537383028161567E-6</v>
      </c>
      <c r="L4742" s="290"/>
      <c r="Q4742" s="288"/>
      <c r="R4742" s="291"/>
    </row>
    <row r="4743" spans="1:18" s="287" customFormat="1" ht="16.149999999999999" customHeight="1" x14ac:dyDescent="0.25">
      <c r="A4743" s="9" t="s">
        <v>192</v>
      </c>
      <c r="B4743" s="7">
        <v>2021</v>
      </c>
      <c r="C4743" s="296" t="s">
        <v>66</v>
      </c>
      <c r="D4743" s="307">
        <v>1986</v>
      </c>
      <c r="E4743" s="307" t="s">
        <v>194</v>
      </c>
      <c r="F4743" s="65">
        <f t="shared" si="295"/>
        <v>35</v>
      </c>
      <c r="G4743" s="66" t="str">
        <f t="shared" si="296"/>
        <v>Pre1997</v>
      </c>
      <c r="H4743" s="67" t="str">
        <f t="shared" si="297"/>
        <v>2021-T6 Instate Construction Small-35</v>
      </c>
      <c r="I4743" s="302">
        <v>1.0816218569443101E-6</v>
      </c>
      <c r="J4743" s="305">
        <f>VLOOKUP(H4743,T6_ReductionFactor!$G$10:$H$2922,2,FALSE)</f>
        <v>0.91418799508699167</v>
      </c>
      <c r="K4743" s="75">
        <f t="shared" si="298"/>
        <v>9.8880571684218765E-7</v>
      </c>
      <c r="L4743" s="290"/>
      <c r="Q4743" s="288"/>
      <c r="R4743" s="291"/>
    </row>
    <row r="4744" spans="1:18" s="287" customFormat="1" ht="16.149999999999999" customHeight="1" x14ac:dyDescent="0.25">
      <c r="A4744" s="9" t="s">
        <v>192</v>
      </c>
      <c r="B4744" s="7">
        <v>2021</v>
      </c>
      <c r="C4744" s="296" t="s">
        <v>66</v>
      </c>
      <c r="D4744" s="307">
        <v>1985</v>
      </c>
      <c r="E4744" s="307" t="s">
        <v>194</v>
      </c>
      <c r="F4744" s="65">
        <f t="shared" si="295"/>
        <v>36</v>
      </c>
      <c r="G4744" s="66" t="str">
        <f t="shared" si="296"/>
        <v>Pre1997</v>
      </c>
      <c r="H4744" s="67" t="str">
        <f t="shared" si="297"/>
        <v>2021-T6 Instate Construction Small-36</v>
      </c>
      <c r="I4744" s="302">
        <v>1.35079644350454E-6</v>
      </c>
      <c r="J4744" s="305">
        <f>VLOOKUP(H4744,T6_ReductionFactor!$G$10:$H$2922,2,FALSE)</f>
        <v>0.91418799508699167</v>
      </c>
      <c r="K4744" s="75">
        <f t="shared" si="298"/>
        <v>1.2348818924580542E-6</v>
      </c>
      <c r="L4744" s="290"/>
      <c r="Q4744" s="288"/>
      <c r="R4744" s="291"/>
    </row>
    <row r="4745" spans="1:18" s="287" customFormat="1" ht="16.149999999999999" customHeight="1" x14ac:dyDescent="0.25">
      <c r="A4745" s="9" t="s">
        <v>192</v>
      </c>
      <c r="B4745" s="7">
        <v>2021</v>
      </c>
      <c r="C4745" s="296" t="s">
        <v>66</v>
      </c>
      <c r="D4745" s="307">
        <v>1984</v>
      </c>
      <c r="E4745" s="307" t="s">
        <v>194</v>
      </c>
      <c r="F4745" s="65">
        <f t="shared" ref="F4745:F4808" si="299">B4745-D4745</f>
        <v>37</v>
      </c>
      <c r="G4745" s="66" t="str">
        <f t="shared" ref="G4745:G4808" si="300">IF(D4745&lt;1998,"Pre1997",IF(D4745&lt;2008,"1997-06",IF(D4745&lt;2011,"2007-09",IF(D4745&lt;2014,"2010-12","2013+"))))</f>
        <v>Pre1997</v>
      </c>
      <c r="H4745" s="67" t="str">
        <f t="shared" si="297"/>
        <v>2021-T6 Instate Construction Small-37</v>
      </c>
      <c r="I4745" s="302">
        <v>1.1392465104900299E-6</v>
      </c>
      <c r="J4745" s="305">
        <f>VLOOKUP(H4745,T6_ReductionFactor!$G$10:$H$2922,2,FALSE)</f>
        <v>0.91418799508699167</v>
      </c>
      <c r="K4745" s="75">
        <f t="shared" si="298"/>
        <v>1.0414854833347318E-6</v>
      </c>
      <c r="L4745" s="290"/>
      <c r="Q4745" s="288"/>
      <c r="R4745" s="291"/>
    </row>
    <row r="4746" spans="1:18" s="287" customFormat="1" ht="16.149999999999999" customHeight="1" x14ac:dyDescent="0.25">
      <c r="A4746" s="9" t="s">
        <v>192</v>
      </c>
      <c r="B4746" s="7">
        <v>2021</v>
      </c>
      <c r="C4746" s="296" t="s">
        <v>66</v>
      </c>
      <c r="D4746" s="307">
        <v>1983</v>
      </c>
      <c r="E4746" s="307" t="s">
        <v>194</v>
      </c>
      <c r="F4746" s="65">
        <f t="shared" si="299"/>
        <v>38</v>
      </c>
      <c r="G4746" s="66" t="str">
        <f t="shared" si="300"/>
        <v>Pre1997</v>
      </c>
      <c r="H4746" s="67" t="str">
        <f t="shared" si="297"/>
        <v>2021-T6 Instate Construction Small-38</v>
      </c>
      <c r="I4746" s="302">
        <v>5.4535689592106502E-7</v>
      </c>
      <c r="J4746" s="305">
        <f>VLOOKUP(H4746,T6_ReductionFactor!$G$10:$H$2922,2,FALSE)</f>
        <v>0.91418799508699167</v>
      </c>
      <c r="K4746" s="75">
        <f t="shared" si="298"/>
        <v>4.9855872728894366E-7</v>
      </c>
      <c r="L4746" s="290"/>
      <c r="Q4746" s="288"/>
      <c r="R4746" s="291"/>
    </row>
    <row r="4747" spans="1:18" s="287" customFormat="1" ht="16.149999999999999" customHeight="1" x14ac:dyDescent="0.25">
      <c r="A4747" s="9" t="s">
        <v>192</v>
      </c>
      <c r="B4747" s="7">
        <v>2021</v>
      </c>
      <c r="C4747" s="296" t="s">
        <v>66</v>
      </c>
      <c r="D4747" s="307">
        <v>1982</v>
      </c>
      <c r="E4747" s="307" t="s">
        <v>194</v>
      </c>
      <c r="F4747" s="65">
        <f t="shared" si="299"/>
        <v>39</v>
      </c>
      <c r="G4747" s="66" t="str">
        <f t="shared" si="300"/>
        <v>Pre1997</v>
      </c>
      <c r="H4747" s="67" t="str">
        <f t="shared" si="297"/>
        <v>2021-T6 Instate Construction Small-39</v>
      </c>
      <c r="I4747" s="302">
        <v>5.7098035991053196E-7</v>
      </c>
      <c r="J4747" s="305">
        <f>VLOOKUP(H4747,T6_ReductionFactor!$G$10:$H$2922,2,FALSE)</f>
        <v>0.91418799508699167</v>
      </c>
      <c r="K4747" s="75">
        <f t="shared" si="298"/>
        <v>5.2198339046065816E-7</v>
      </c>
      <c r="L4747" s="290"/>
      <c r="Q4747" s="288"/>
      <c r="R4747" s="291"/>
    </row>
    <row r="4748" spans="1:18" s="287" customFormat="1" ht="16.149999999999999" customHeight="1" x14ac:dyDescent="0.25">
      <c r="A4748" s="9" t="s">
        <v>192</v>
      </c>
      <c r="B4748" s="7">
        <v>2021</v>
      </c>
      <c r="C4748" s="296" t="s">
        <v>66</v>
      </c>
      <c r="D4748" s="307">
        <v>1981</v>
      </c>
      <c r="E4748" s="307" t="s">
        <v>194</v>
      </c>
      <c r="F4748" s="65">
        <f t="shared" si="299"/>
        <v>40</v>
      </c>
      <c r="G4748" s="66" t="str">
        <f t="shared" si="300"/>
        <v>Pre1997</v>
      </c>
      <c r="H4748" s="67" t="str">
        <f t="shared" si="297"/>
        <v>2021-T6 Instate Construction Small-40</v>
      </c>
      <c r="I4748" s="302">
        <v>4.7969509860822095E-7</v>
      </c>
      <c r="J4748" s="305">
        <f>VLOOKUP(H4748,T6_ReductionFactor!$G$10:$H$2922,2,FALSE)</f>
        <v>0.91418799508699167</v>
      </c>
      <c r="K4748" s="75">
        <f t="shared" si="298"/>
        <v>4.3853150044970629E-7</v>
      </c>
      <c r="L4748" s="290"/>
      <c r="Q4748" s="288"/>
      <c r="R4748" s="291"/>
    </row>
    <row r="4749" spans="1:18" s="287" customFormat="1" ht="16.149999999999999" customHeight="1" x14ac:dyDescent="0.25">
      <c r="A4749" s="9" t="s">
        <v>192</v>
      </c>
      <c r="B4749" s="7">
        <v>2021</v>
      </c>
      <c r="C4749" s="296" t="s">
        <v>66</v>
      </c>
      <c r="D4749" s="307">
        <v>1979</v>
      </c>
      <c r="E4749" s="307" t="s">
        <v>194</v>
      </c>
      <c r="F4749" s="65">
        <f t="shared" si="299"/>
        <v>42</v>
      </c>
      <c r="G4749" s="66" t="str">
        <f t="shared" si="300"/>
        <v>Pre1997</v>
      </c>
      <c r="H4749" s="67" t="str">
        <f t="shared" si="297"/>
        <v>2021-T6 Instate Construction Small-42</v>
      </c>
      <c r="I4749" s="302">
        <v>2.5953652723205998E-7</v>
      </c>
      <c r="J4749" s="305">
        <f>VLOOKUP(H4749,T6_ReductionFactor!$G$10:$H$2922,2,FALSE)</f>
        <v>0.91418799508699167</v>
      </c>
      <c r="K4749" s="75">
        <f t="shared" si="298"/>
        <v>2.3726517748211734E-7</v>
      </c>
      <c r="L4749" s="290"/>
      <c r="Q4749" s="288"/>
      <c r="R4749" s="291"/>
    </row>
    <row r="4750" spans="1:18" s="287" customFormat="1" ht="16.149999999999999" customHeight="1" x14ac:dyDescent="0.25">
      <c r="A4750" s="9" t="s">
        <v>192</v>
      </c>
      <c r="B4750" s="7">
        <v>2021</v>
      </c>
      <c r="C4750" s="296" t="s">
        <v>66</v>
      </c>
      <c r="D4750" s="307">
        <v>1978</v>
      </c>
      <c r="E4750" s="307" t="s">
        <v>194</v>
      </c>
      <c r="F4750" s="65">
        <f t="shared" si="299"/>
        <v>43</v>
      </c>
      <c r="G4750" s="66" t="str">
        <f t="shared" si="300"/>
        <v>Pre1997</v>
      </c>
      <c r="H4750" s="67" t="str">
        <f t="shared" si="297"/>
        <v>2021-T6 Instate Construction Small-43</v>
      </c>
      <c r="I4750" s="302">
        <v>1.0202470380846501E-7</v>
      </c>
      <c r="J4750" s="305">
        <f>VLOOKUP(H4750,T6_ReductionFactor!$G$10:$H$2922,2,FALSE)</f>
        <v>0.91418799508699167</v>
      </c>
      <c r="K4750" s="75">
        <f t="shared" si="298"/>
        <v>9.3269759424004788E-8</v>
      </c>
      <c r="L4750" s="290"/>
      <c r="Q4750" s="288"/>
      <c r="R4750" s="291"/>
    </row>
    <row r="4751" spans="1:18" s="287" customFormat="1" ht="16.149999999999999" customHeight="1" x14ac:dyDescent="0.25">
      <c r="A4751" s="9" t="s">
        <v>192</v>
      </c>
      <c r="B4751" s="7">
        <v>2021</v>
      </c>
      <c r="C4751" s="296" t="s">
        <v>66</v>
      </c>
      <c r="D4751" s="307">
        <v>1977</v>
      </c>
      <c r="E4751" s="307" t="s">
        <v>194</v>
      </c>
      <c r="F4751" s="65">
        <f t="shared" si="299"/>
        <v>44</v>
      </c>
      <c r="G4751" s="66" t="str">
        <f t="shared" si="300"/>
        <v>Pre1997</v>
      </c>
      <c r="H4751" s="67" t="str">
        <f t="shared" si="297"/>
        <v>2021-T6 Instate Construction Small-44</v>
      </c>
      <c r="I4751" s="302">
        <v>1.0202470380846501E-7</v>
      </c>
      <c r="J4751" s="305">
        <f>VLOOKUP(H4751,T6_ReductionFactor!$G$10:$H$2922,2,FALSE)</f>
        <v>0.91418799508699167</v>
      </c>
      <c r="K4751" s="75">
        <f t="shared" si="298"/>
        <v>9.3269759424004788E-8</v>
      </c>
      <c r="L4751" s="290"/>
      <c r="Q4751" s="288"/>
      <c r="R4751" s="291"/>
    </row>
    <row r="4752" spans="1:18" s="287" customFormat="1" ht="16.149999999999999" customHeight="1" x14ac:dyDescent="0.25">
      <c r="A4752" s="9" t="s">
        <v>192</v>
      </c>
      <c r="B4752" s="7">
        <v>2021</v>
      </c>
      <c r="C4752" s="296" t="s">
        <v>67</v>
      </c>
      <c r="D4752" s="307">
        <v>2022</v>
      </c>
      <c r="E4752" s="307" t="s">
        <v>194</v>
      </c>
      <c r="F4752" s="65">
        <f t="shared" si="299"/>
        <v>-1</v>
      </c>
      <c r="G4752" s="66" t="str">
        <f t="shared" si="300"/>
        <v>2013+</v>
      </c>
      <c r="H4752" s="67" t="str">
        <f t="shared" si="297"/>
        <v>2021-T6 Instate Heavy--1</v>
      </c>
      <c r="I4752" s="302">
        <v>1.13057181132292E-4</v>
      </c>
      <c r="J4752" s="305">
        <f>VLOOKUP(H4752,T6_ReductionFactor!$G$10:$H$2922,2,FALSE)</f>
        <v>1</v>
      </c>
      <c r="K4752" s="75">
        <f t="shared" si="298"/>
        <v>1.13057181132292E-4</v>
      </c>
      <c r="L4752" s="290"/>
      <c r="Q4752" s="288"/>
      <c r="R4752" s="291"/>
    </row>
    <row r="4753" spans="1:18" s="287" customFormat="1" ht="16.149999999999999" customHeight="1" x14ac:dyDescent="0.25">
      <c r="A4753" s="9" t="s">
        <v>192</v>
      </c>
      <c r="B4753" s="7">
        <v>2021</v>
      </c>
      <c r="C4753" s="296" t="s">
        <v>67</v>
      </c>
      <c r="D4753" s="307">
        <v>2021</v>
      </c>
      <c r="E4753" s="307" t="s">
        <v>194</v>
      </c>
      <c r="F4753" s="65">
        <f t="shared" si="299"/>
        <v>0</v>
      </c>
      <c r="G4753" s="66" t="str">
        <f t="shared" si="300"/>
        <v>2013+</v>
      </c>
      <c r="H4753" s="67" t="str">
        <f t="shared" si="297"/>
        <v>2021-T6 Instate Heavy-0</v>
      </c>
      <c r="I4753" s="302">
        <v>1.46976435714308E-3</v>
      </c>
      <c r="J4753" s="305">
        <f>VLOOKUP(H4753,T6_ReductionFactor!$G$10:$H$2922,2,FALSE)</f>
        <v>0.95255393023437751</v>
      </c>
      <c r="K4753" s="75">
        <f t="shared" si="298"/>
        <v>1.4000298149150442E-3</v>
      </c>
      <c r="L4753" s="290"/>
      <c r="Q4753" s="288"/>
      <c r="R4753" s="291"/>
    </row>
    <row r="4754" spans="1:18" s="287" customFormat="1" ht="16.149999999999999" customHeight="1" x14ac:dyDescent="0.25">
      <c r="A4754" s="9" t="s">
        <v>192</v>
      </c>
      <c r="B4754" s="7">
        <v>2021</v>
      </c>
      <c r="C4754" s="296" t="s">
        <v>67</v>
      </c>
      <c r="D4754" s="307">
        <v>2020</v>
      </c>
      <c r="E4754" s="307" t="s">
        <v>194</v>
      </c>
      <c r="F4754" s="65">
        <f t="shared" si="299"/>
        <v>1</v>
      </c>
      <c r="G4754" s="66" t="str">
        <f t="shared" si="300"/>
        <v>2013+</v>
      </c>
      <c r="H4754" s="67" t="str">
        <f t="shared" si="297"/>
        <v>2021-T6 Instate Heavy-1</v>
      </c>
      <c r="I4754" s="302">
        <v>2.1850340683563499E-3</v>
      </c>
      <c r="J4754" s="305">
        <f>VLOOKUP(H4754,T6_ReductionFactor!$G$10:$H$2922,2,FALSE)</f>
        <v>0.91846051522713612</v>
      </c>
      <c r="K4754" s="75">
        <f t="shared" si="298"/>
        <v>2.0068675162114185E-3</v>
      </c>
      <c r="L4754" s="290"/>
      <c r="Q4754" s="288"/>
      <c r="R4754" s="291"/>
    </row>
    <row r="4755" spans="1:18" s="287" customFormat="1" ht="16.149999999999999" customHeight="1" x14ac:dyDescent="0.25">
      <c r="A4755" s="9" t="s">
        <v>192</v>
      </c>
      <c r="B4755" s="7">
        <v>2021</v>
      </c>
      <c r="C4755" s="296" t="s">
        <v>67</v>
      </c>
      <c r="D4755" s="307">
        <v>2019</v>
      </c>
      <c r="E4755" s="307" t="s">
        <v>194</v>
      </c>
      <c r="F4755" s="65">
        <f t="shared" si="299"/>
        <v>2</v>
      </c>
      <c r="G4755" s="66" t="str">
        <f t="shared" si="300"/>
        <v>2013+</v>
      </c>
      <c r="H4755" s="67" t="str">
        <f t="shared" si="297"/>
        <v>2021-T6 Instate Heavy-2</v>
      </c>
      <c r="I4755" s="302">
        <v>2.3268210816785998E-3</v>
      </c>
      <c r="J4755" s="305">
        <f>VLOOKUP(H4755,T6_ReductionFactor!$G$10:$H$2922,2,FALSE)</f>
        <v>0.89268101017598023</v>
      </c>
      <c r="K4755" s="75">
        <f t="shared" si="298"/>
        <v>2.0771089936916197E-3</v>
      </c>
      <c r="L4755" s="290"/>
      <c r="Q4755" s="288"/>
      <c r="R4755" s="291"/>
    </row>
    <row r="4756" spans="1:18" s="287" customFormat="1" ht="16.149999999999999" customHeight="1" x14ac:dyDescent="0.25">
      <c r="A4756" s="9" t="s">
        <v>192</v>
      </c>
      <c r="B4756" s="7">
        <v>2021</v>
      </c>
      <c r="C4756" s="296" t="s">
        <v>67</v>
      </c>
      <c r="D4756" s="307">
        <v>2018</v>
      </c>
      <c r="E4756" s="307" t="s">
        <v>194</v>
      </c>
      <c r="F4756" s="65">
        <f t="shared" si="299"/>
        <v>3</v>
      </c>
      <c r="G4756" s="66" t="str">
        <f t="shared" si="300"/>
        <v>2013+</v>
      </c>
      <c r="H4756" s="67" t="str">
        <f t="shared" si="297"/>
        <v>2021-T6 Instate Heavy-3</v>
      </c>
      <c r="I4756" s="302">
        <v>2.39236618399644E-3</v>
      </c>
      <c r="J4756" s="305">
        <f>VLOOKUP(H4756,T6_ReductionFactor!$G$10:$H$2922,2,FALSE)</f>
        <v>0.8729124047501341</v>
      </c>
      <c r="K4756" s="75">
        <f t="shared" si="298"/>
        <v>2.0883261187152344E-3</v>
      </c>
      <c r="L4756" s="290"/>
      <c r="Q4756" s="288"/>
      <c r="R4756" s="291"/>
    </row>
    <row r="4757" spans="1:18" s="287" customFormat="1" ht="16.149999999999999" customHeight="1" x14ac:dyDescent="0.25">
      <c r="A4757" s="9" t="s">
        <v>192</v>
      </c>
      <c r="B4757" s="7">
        <v>2021</v>
      </c>
      <c r="C4757" s="296" t="s">
        <v>67</v>
      </c>
      <c r="D4757" s="307">
        <v>2017</v>
      </c>
      <c r="E4757" s="307" t="s">
        <v>194</v>
      </c>
      <c r="F4757" s="65">
        <f t="shared" si="299"/>
        <v>4</v>
      </c>
      <c r="G4757" s="66" t="str">
        <f t="shared" si="300"/>
        <v>2013+</v>
      </c>
      <c r="H4757" s="67" t="str">
        <f t="shared" si="297"/>
        <v>2021-T6 Instate Heavy-4</v>
      </c>
      <c r="I4757" s="302">
        <v>2.41297482459359E-3</v>
      </c>
      <c r="J4757" s="305">
        <f>VLOOKUP(H4757,T6_ReductionFactor!$G$10:$H$2922,2,FALSE)</f>
        <v>0.85750735126990651</v>
      </c>
      <c r="K4757" s="75">
        <f t="shared" si="298"/>
        <v>2.0691436505182168E-3</v>
      </c>
      <c r="L4757" s="290"/>
      <c r="Q4757" s="288"/>
      <c r="R4757" s="291"/>
    </row>
    <row r="4758" spans="1:18" s="287" customFormat="1" ht="16.149999999999999" customHeight="1" x14ac:dyDescent="0.25">
      <c r="A4758" s="9" t="s">
        <v>192</v>
      </c>
      <c r="B4758" s="7">
        <v>2021</v>
      </c>
      <c r="C4758" s="296" t="s">
        <v>67</v>
      </c>
      <c r="D4758" s="307">
        <v>2016</v>
      </c>
      <c r="E4758" s="307" t="s">
        <v>194</v>
      </c>
      <c r="F4758" s="65">
        <f t="shared" si="299"/>
        <v>5</v>
      </c>
      <c r="G4758" s="66" t="str">
        <f t="shared" si="300"/>
        <v>2013+</v>
      </c>
      <c r="H4758" s="67" t="str">
        <f t="shared" si="297"/>
        <v>2021-T6 Instate Heavy-5</v>
      </c>
      <c r="I4758" s="302">
        <v>3.7175228289433502E-3</v>
      </c>
      <c r="J4758" s="305">
        <f>VLOOKUP(H4758,T6_ReductionFactor!$G$10:$H$2922,2,FALSE)</f>
        <v>0.84530444915233571</v>
      </c>
      <c r="K4758" s="75">
        <f t="shared" si="298"/>
        <v>3.1424385871311913E-3</v>
      </c>
      <c r="L4758" s="290"/>
      <c r="Q4758" s="288"/>
      <c r="R4758" s="291"/>
    </row>
    <row r="4759" spans="1:18" s="287" customFormat="1" ht="16.149999999999999" customHeight="1" x14ac:dyDescent="0.25">
      <c r="A4759" s="9" t="s">
        <v>192</v>
      </c>
      <c r="B4759" s="7">
        <v>2021</v>
      </c>
      <c r="C4759" s="296" t="s">
        <v>67</v>
      </c>
      <c r="D4759" s="307">
        <v>2015</v>
      </c>
      <c r="E4759" s="307" t="s">
        <v>194</v>
      </c>
      <c r="F4759" s="65">
        <f t="shared" si="299"/>
        <v>6</v>
      </c>
      <c r="G4759" s="66" t="str">
        <f t="shared" si="300"/>
        <v>2013+</v>
      </c>
      <c r="H4759" s="67" t="str">
        <f t="shared" si="297"/>
        <v>2021-T6 Instate Heavy-6</v>
      </c>
      <c r="I4759" s="302">
        <v>3.1407053877542598E-3</v>
      </c>
      <c r="J4759" s="305">
        <f>VLOOKUP(H4759,T6_ReductionFactor!$G$10:$H$2922,2,FALSE)</f>
        <v>0.83548073136508128</v>
      </c>
      <c r="K4759" s="75">
        <f t="shared" si="298"/>
        <v>2.6239988343631803E-3</v>
      </c>
      <c r="L4759" s="290"/>
      <c r="Q4759" s="288"/>
      <c r="R4759" s="291"/>
    </row>
    <row r="4760" spans="1:18" s="287" customFormat="1" ht="16.149999999999999" customHeight="1" x14ac:dyDescent="0.25">
      <c r="A4760" s="9" t="s">
        <v>192</v>
      </c>
      <c r="B4760" s="7">
        <v>2021</v>
      </c>
      <c r="C4760" s="296" t="s">
        <v>67</v>
      </c>
      <c r="D4760" s="307">
        <v>2014</v>
      </c>
      <c r="E4760" s="307" t="s">
        <v>194</v>
      </c>
      <c r="F4760" s="65">
        <f t="shared" si="299"/>
        <v>7</v>
      </c>
      <c r="G4760" s="66" t="str">
        <f t="shared" si="300"/>
        <v>2013+</v>
      </c>
      <c r="H4760" s="67" t="str">
        <f t="shared" si="297"/>
        <v>2021-T6 Instate Heavy-7</v>
      </c>
      <c r="I4760" s="302">
        <v>1.8334854881915301E-3</v>
      </c>
      <c r="J4760" s="305">
        <f>VLOOKUP(H4760,T6_ReductionFactor!$G$10:$H$2922,2,FALSE)</f>
        <v>0.82744718218582824</v>
      </c>
      <c r="K4760" s="75">
        <f t="shared" si="298"/>
        <v>1.5171124007826893E-3</v>
      </c>
      <c r="L4760" s="290"/>
      <c r="Q4760" s="288"/>
      <c r="R4760" s="291"/>
    </row>
    <row r="4761" spans="1:18" s="287" customFormat="1" ht="16.149999999999999" customHeight="1" x14ac:dyDescent="0.25">
      <c r="A4761" s="9" t="s">
        <v>192</v>
      </c>
      <c r="B4761" s="7">
        <v>2021</v>
      </c>
      <c r="C4761" s="296" t="s">
        <v>67</v>
      </c>
      <c r="D4761" s="307">
        <v>2013</v>
      </c>
      <c r="E4761" s="307" t="s">
        <v>194</v>
      </c>
      <c r="F4761" s="65">
        <f t="shared" si="299"/>
        <v>8</v>
      </c>
      <c r="G4761" s="66" t="str">
        <f t="shared" si="300"/>
        <v>2010-12</v>
      </c>
      <c r="H4761" s="67" t="str">
        <f t="shared" si="297"/>
        <v>2021-T6 Instate Heavy-8</v>
      </c>
      <c r="I4761" s="302">
        <v>3.5748520220140901E-3</v>
      </c>
      <c r="J4761" s="305">
        <f>VLOOKUP(H4761,T6_ReductionFactor!$G$10:$H$2922,2,FALSE)</f>
        <v>0.79640591640652436</v>
      </c>
      <c r="K4761" s="75">
        <f t="shared" si="298"/>
        <v>2.8470333006098479E-3</v>
      </c>
      <c r="L4761" s="290"/>
      <c r="Q4761" s="288"/>
      <c r="R4761" s="291"/>
    </row>
    <row r="4762" spans="1:18" s="287" customFormat="1" ht="16.149999999999999" customHeight="1" x14ac:dyDescent="0.25">
      <c r="A4762" s="9" t="s">
        <v>192</v>
      </c>
      <c r="B4762" s="7">
        <v>2021</v>
      </c>
      <c r="C4762" s="296" t="s">
        <v>67</v>
      </c>
      <c r="D4762" s="307">
        <v>2012</v>
      </c>
      <c r="E4762" s="307" t="s">
        <v>194</v>
      </c>
      <c r="F4762" s="65">
        <f t="shared" si="299"/>
        <v>9</v>
      </c>
      <c r="G4762" s="66" t="str">
        <f t="shared" si="300"/>
        <v>2010-12</v>
      </c>
      <c r="H4762" s="67" t="str">
        <f t="shared" si="297"/>
        <v>2021-T6 Instate Heavy-9</v>
      </c>
      <c r="I4762" s="302">
        <v>9.68675284219956E-3</v>
      </c>
      <c r="J4762" s="305">
        <f>VLOOKUP(H4762,T6_ReductionFactor!$G$10:$H$2922,2,FALSE)</f>
        <v>0.79167066647074646</v>
      </c>
      <c r="K4762" s="75">
        <f t="shared" si="298"/>
        <v>7.6687180785215232E-3</v>
      </c>
      <c r="L4762" s="290"/>
      <c r="Q4762" s="288"/>
      <c r="R4762" s="291"/>
    </row>
    <row r="4763" spans="1:18" s="287" customFormat="1" ht="16.149999999999999" customHeight="1" x14ac:dyDescent="0.25">
      <c r="A4763" s="9" t="s">
        <v>192</v>
      </c>
      <c r="B4763" s="7">
        <v>2021</v>
      </c>
      <c r="C4763" s="296" t="s">
        <v>67</v>
      </c>
      <c r="D4763" s="307">
        <v>2011</v>
      </c>
      <c r="E4763" s="307" t="s">
        <v>194</v>
      </c>
      <c r="F4763" s="65">
        <f t="shared" si="299"/>
        <v>10</v>
      </c>
      <c r="G4763" s="66" t="str">
        <f t="shared" si="300"/>
        <v>2010-12</v>
      </c>
      <c r="H4763" s="67" t="str">
        <f t="shared" si="297"/>
        <v>2021-T6 Instate Heavy-10</v>
      </c>
      <c r="I4763" s="302">
        <v>2.92753087893198E-3</v>
      </c>
      <c r="J4763" s="305">
        <f>VLOOKUP(H4763,T6_ReductionFactor!$G$10:$H$2922,2,FALSE)</f>
        <v>0.78769274719448112</v>
      </c>
      <c r="K4763" s="75">
        <f t="shared" si="298"/>
        <v>2.3059948405226051E-3</v>
      </c>
      <c r="L4763" s="290"/>
      <c r="Q4763" s="288"/>
      <c r="R4763" s="291"/>
    </row>
    <row r="4764" spans="1:18" s="287" customFormat="1" ht="16.149999999999999" customHeight="1" x14ac:dyDescent="0.25">
      <c r="A4764" s="9" t="s">
        <v>192</v>
      </c>
      <c r="B4764" s="7">
        <v>2021</v>
      </c>
      <c r="C4764" s="296" t="s">
        <v>67</v>
      </c>
      <c r="D4764" s="307">
        <v>2010</v>
      </c>
      <c r="E4764" s="307" t="s">
        <v>194</v>
      </c>
      <c r="F4764" s="65">
        <f t="shared" si="299"/>
        <v>11</v>
      </c>
      <c r="G4764" s="66" t="str">
        <f t="shared" si="300"/>
        <v>2007-09</v>
      </c>
      <c r="H4764" s="67" t="str">
        <f t="shared" si="297"/>
        <v>2021-T6 Instate Heavy-11</v>
      </c>
      <c r="I4764" s="302">
        <v>3.4318420730013598E-3</v>
      </c>
      <c r="J4764" s="305">
        <f>VLOOKUP(H4764,T6_ReductionFactor!$G$10:$H$2922,2,FALSE)</f>
        <v>0.7969312239304267</v>
      </c>
      <c r="K4764" s="75">
        <f t="shared" si="298"/>
        <v>2.7349421035729065E-3</v>
      </c>
      <c r="L4764" s="290"/>
      <c r="Q4764" s="288"/>
      <c r="R4764" s="291"/>
    </row>
    <row r="4765" spans="1:18" s="287" customFormat="1" ht="16.149999999999999" customHeight="1" x14ac:dyDescent="0.25">
      <c r="A4765" s="9" t="s">
        <v>192</v>
      </c>
      <c r="B4765" s="7">
        <v>2021</v>
      </c>
      <c r="C4765" s="296" t="s">
        <v>67</v>
      </c>
      <c r="D4765" s="307">
        <v>2009</v>
      </c>
      <c r="E4765" s="307" t="s">
        <v>194</v>
      </c>
      <c r="F4765" s="65">
        <f t="shared" si="299"/>
        <v>12</v>
      </c>
      <c r="G4765" s="66" t="str">
        <f t="shared" si="300"/>
        <v>2007-09</v>
      </c>
      <c r="H4765" s="67" t="str">
        <f t="shared" si="297"/>
        <v>2021-T6 Instate Heavy-12</v>
      </c>
      <c r="I4765" s="302">
        <v>4.1957543268703098E-3</v>
      </c>
      <c r="J4765" s="305">
        <f>VLOOKUP(H4765,T6_ReductionFactor!$G$10:$H$2922,2,FALSE)</f>
        <v>0.7923026723302935</v>
      </c>
      <c r="K4765" s="75">
        <f t="shared" si="298"/>
        <v>3.3243073656207384E-3</v>
      </c>
      <c r="L4765" s="290"/>
      <c r="Q4765" s="288"/>
      <c r="R4765" s="291"/>
    </row>
    <row r="4766" spans="1:18" s="287" customFormat="1" ht="16.149999999999999" customHeight="1" x14ac:dyDescent="0.25">
      <c r="A4766" s="9" t="s">
        <v>192</v>
      </c>
      <c r="B4766" s="7">
        <v>2021</v>
      </c>
      <c r="C4766" s="296" t="s">
        <v>67</v>
      </c>
      <c r="D4766" s="307">
        <v>2008</v>
      </c>
      <c r="E4766" s="307" t="s">
        <v>194</v>
      </c>
      <c r="F4766" s="65">
        <f t="shared" si="299"/>
        <v>13</v>
      </c>
      <c r="G4766" s="66" t="str">
        <f t="shared" si="300"/>
        <v>2007-09</v>
      </c>
      <c r="H4766" s="67" t="str">
        <f t="shared" si="297"/>
        <v>2021-T6 Instate Heavy-13</v>
      </c>
      <c r="I4766" s="302">
        <v>6.3506841641691901E-3</v>
      </c>
      <c r="J4766" s="305">
        <f>VLOOKUP(H4766,T6_ReductionFactor!$G$10:$H$2922,2,FALSE)</f>
        <v>0.78828156918767578</v>
      </c>
      <c r="K4766" s="75">
        <f t="shared" si="298"/>
        <v>5.0061272783466122E-3</v>
      </c>
      <c r="L4766" s="290"/>
      <c r="Q4766" s="288"/>
      <c r="R4766" s="291"/>
    </row>
    <row r="4767" spans="1:18" s="287" customFormat="1" ht="16.149999999999999" customHeight="1" x14ac:dyDescent="0.25">
      <c r="A4767" s="9" t="s">
        <v>192</v>
      </c>
      <c r="B4767" s="7">
        <v>2021</v>
      </c>
      <c r="C4767" s="296" t="s">
        <v>67</v>
      </c>
      <c r="D4767" s="307">
        <v>2007</v>
      </c>
      <c r="E4767" s="307" t="s">
        <v>194</v>
      </c>
      <c r="F4767" s="65">
        <f t="shared" si="299"/>
        <v>14</v>
      </c>
      <c r="G4767" s="66" t="str">
        <f t="shared" si="300"/>
        <v>1997-06</v>
      </c>
      <c r="H4767" s="67" t="str">
        <f t="shared" si="297"/>
        <v>2021-T6 Instate Heavy-14</v>
      </c>
      <c r="I4767" s="302">
        <v>5.8516497136919497E-2</v>
      </c>
      <c r="J4767" s="305">
        <f>VLOOKUP(H4767,T6_ReductionFactor!$G$10:$H$2922,2,FALSE)</f>
        <v>0.87080706628038773</v>
      </c>
      <c r="K4767" s="75">
        <f t="shared" si="298"/>
        <v>5.0956579200805575E-2</v>
      </c>
      <c r="L4767" s="290"/>
      <c r="Q4767" s="288"/>
      <c r="R4767" s="291"/>
    </row>
    <row r="4768" spans="1:18" s="287" customFormat="1" ht="16.149999999999999" customHeight="1" x14ac:dyDescent="0.25">
      <c r="A4768" s="9" t="s">
        <v>192</v>
      </c>
      <c r="B4768" s="7">
        <v>2021</v>
      </c>
      <c r="C4768" s="296" t="s">
        <v>67</v>
      </c>
      <c r="D4768" s="307">
        <v>2006</v>
      </c>
      <c r="E4768" s="307" t="s">
        <v>194</v>
      </c>
      <c r="F4768" s="65">
        <f t="shared" si="299"/>
        <v>15</v>
      </c>
      <c r="G4768" s="66" t="str">
        <f t="shared" si="300"/>
        <v>1997-06</v>
      </c>
      <c r="H4768" s="67" t="str">
        <f t="shared" si="297"/>
        <v>2021-T6 Instate Heavy-15</v>
      </c>
      <c r="I4768" s="302">
        <v>6.17483498277515E-2</v>
      </c>
      <c r="J4768" s="305">
        <f>VLOOKUP(H4768,T6_ReductionFactor!$G$10:$H$2922,2,FALSE)</f>
        <v>0.86872638176177686</v>
      </c>
      <c r="K4768" s="75">
        <f t="shared" si="298"/>
        <v>5.3642420525623E-2</v>
      </c>
      <c r="L4768" s="290"/>
      <c r="Q4768" s="288"/>
      <c r="R4768" s="291"/>
    </row>
    <row r="4769" spans="1:18" s="287" customFormat="1" ht="16.149999999999999" customHeight="1" x14ac:dyDescent="0.25">
      <c r="A4769" s="9" t="s">
        <v>192</v>
      </c>
      <c r="B4769" s="7">
        <v>2021</v>
      </c>
      <c r="C4769" s="296" t="s">
        <v>67</v>
      </c>
      <c r="D4769" s="307">
        <v>2005</v>
      </c>
      <c r="E4769" s="307" t="s">
        <v>194</v>
      </c>
      <c r="F4769" s="65">
        <f t="shared" si="299"/>
        <v>16</v>
      </c>
      <c r="G4769" s="66" t="str">
        <f t="shared" si="300"/>
        <v>1997-06</v>
      </c>
      <c r="H4769" s="67" t="str">
        <f t="shared" si="297"/>
        <v>2021-T6 Instate Heavy-16</v>
      </c>
      <c r="I4769" s="302">
        <v>6.0338712063710803E-2</v>
      </c>
      <c r="J4769" s="305">
        <f>VLOOKUP(H4769,T6_ReductionFactor!$G$10:$H$2922,2,FALSE)</f>
        <v>0.86673247555744548</v>
      </c>
      <c r="K4769" s="75">
        <f t="shared" si="298"/>
        <v>5.2297521278927964E-2</v>
      </c>
      <c r="L4769" s="290"/>
      <c r="Q4769" s="288"/>
      <c r="R4769" s="291"/>
    </row>
    <row r="4770" spans="1:18" s="287" customFormat="1" ht="16.149999999999999" customHeight="1" x14ac:dyDescent="0.25">
      <c r="A4770" s="9" t="s">
        <v>192</v>
      </c>
      <c r="B4770" s="7">
        <v>2021</v>
      </c>
      <c r="C4770" s="296" t="s">
        <v>67</v>
      </c>
      <c r="D4770" s="307">
        <v>2004</v>
      </c>
      <c r="E4770" s="307" t="s">
        <v>194</v>
      </c>
      <c r="F4770" s="65">
        <f t="shared" si="299"/>
        <v>17</v>
      </c>
      <c r="G4770" s="66" t="str">
        <f t="shared" si="300"/>
        <v>1997-06</v>
      </c>
      <c r="H4770" s="67" t="str">
        <f t="shared" si="297"/>
        <v>2021-T6 Instate Heavy-17</v>
      </c>
      <c r="I4770" s="302">
        <v>3.0181956026059598E-2</v>
      </c>
      <c r="J4770" s="305">
        <f>VLOOKUP(H4770,T6_ReductionFactor!$G$10:$H$2922,2,FALSE)</f>
        <v>0.86482007702786501</v>
      </c>
      <c r="K4770" s="75">
        <f t="shared" si="298"/>
        <v>2.6101961535308495E-2</v>
      </c>
      <c r="L4770" s="290"/>
      <c r="Q4770" s="288"/>
      <c r="R4770" s="291"/>
    </row>
    <row r="4771" spans="1:18" s="287" customFormat="1" ht="16.149999999999999" customHeight="1" x14ac:dyDescent="0.25">
      <c r="A4771" s="9" t="s">
        <v>192</v>
      </c>
      <c r="B4771" s="7">
        <v>2021</v>
      </c>
      <c r="C4771" s="296" t="s">
        <v>67</v>
      </c>
      <c r="D4771" s="307">
        <v>2003</v>
      </c>
      <c r="E4771" s="307" t="s">
        <v>194</v>
      </c>
      <c r="F4771" s="65">
        <f t="shared" si="299"/>
        <v>18</v>
      </c>
      <c r="G4771" s="66" t="str">
        <f t="shared" si="300"/>
        <v>1997-06</v>
      </c>
      <c r="H4771" s="67" t="str">
        <f t="shared" si="297"/>
        <v>2021-T6 Instate Heavy-18</v>
      </c>
      <c r="I4771" s="302">
        <v>2.7298002890887602E-2</v>
      </c>
      <c r="J4771" s="305">
        <f>VLOOKUP(H4771,T6_ReductionFactor!$G$10:$H$2922,2,FALSE)</f>
        <v>0.91782375830727636</v>
      </c>
      <c r="K4771" s="75">
        <f t="shared" si="298"/>
        <v>2.5054755607597352E-2</v>
      </c>
      <c r="L4771" s="290"/>
      <c r="Q4771" s="288"/>
      <c r="R4771" s="291"/>
    </row>
    <row r="4772" spans="1:18" s="287" customFormat="1" ht="16.149999999999999" customHeight="1" x14ac:dyDescent="0.25">
      <c r="A4772" s="9" t="s">
        <v>192</v>
      </c>
      <c r="B4772" s="7">
        <v>2021</v>
      </c>
      <c r="C4772" s="296" t="s">
        <v>67</v>
      </c>
      <c r="D4772" s="307">
        <v>2002</v>
      </c>
      <c r="E4772" s="307" t="s">
        <v>194</v>
      </c>
      <c r="F4772" s="65">
        <f t="shared" si="299"/>
        <v>19</v>
      </c>
      <c r="G4772" s="66" t="str">
        <f t="shared" si="300"/>
        <v>1997-06</v>
      </c>
      <c r="H4772" s="67" t="str">
        <f t="shared" si="297"/>
        <v>2021-T6 Instate Heavy-19</v>
      </c>
      <c r="I4772" s="302">
        <v>1.89825565182902E-2</v>
      </c>
      <c r="J4772" s="305">
        <f>VLOOKUP(H4772,T6_ReductionFactor!$G$10:$H$2922,2,FALSE)</f>
        <v>0.9168466949086459</v>
      </c>
      <c r="K4772" s="75">
        <f t="shared" si="298"/>
        <v>1.7404094204710941E-2</v>
      </c>
      <c r="L4772" s="290"/>
      <c r="Q4772" s="288"/>
      <c r="R4772" s="291"/>
    </row>
    <row r="4773" spans="1:18" s="287" customFormat="1" ht="16.149999999999999" customHeight="1" x14ac:dyDescent="0.25">
      <c r="A4773" s="9" t="s">
        <v>192</v>
      </c>
      <c r="B4773" s="7">
        <v>2021</v>
      </c>
      <c r="C4773" s="296" t="s">
        <v>67</v>
      </c>
      <c r="D4773" s="307">
        <v>2001</v>
      </c>
      <c r="E4773" s="307" t="s">
        <v>194</v>
      </c>
      <c r="F4773" s="65">
        <f t="shared" si="299"/>
        <v>20</v>
      </c>
      <c r="G4773" s="66" t="str">
        <f t="shared" si="300"/>
        <v>1997-06</v>
      </c>
      <c r="H4773" s="67" t="str">
        <f t="shared" si="297"/>
        <v>2021-T6 Instate Heavy-20</v>
      </c>
      <c r="I4773" s="302">
        <v>2.82587918615269E-2</v>
      </c>
      <c r="J4773" s="305">
        <f>VLOOKUP(H4773,T6_ReductionFactor!$G$10:$H$2922,2,FALSE)</f>
        <v>0.91591169241917969</v>
      </c>
      <c r="K4773" s="75">
        <f t="shared" si="298"/>
        <v>2.5882557879612446E-2</v>
      </c>
      <c r="L4773" s="290"/>
      <c r="Q4773" s="288"/>
      <c r="R4773" s="291"/>
    </row>
    <row r="4774" spans="1:18" s="287" customFormat="1" ht="16.149999999999999" customHeight="1" x14ac:dyDescent="0.25">
      <c r="A4774" s="9" t="s">
        <v>192</v>
      </c>
      <c r="B4774" s="7">
        <v>2021</v>
      </c>
      <c r="C4774" s="296" t="s">
        <v>67</v>
      </c>
      <c r="D4774" s="307">
        <v>2000</v>
      </c>
      <c r="E4774" s="307" t="s">
        <v>194</v>
      </c>
      <c r="F4774" s="65">
        <f t="shared" si="299"/>
        <v>21</v>
      </c>
      <c r="G4774" s="66" t="str">
        <f t="shared" si="300"/>
        <v>1997-06</v>
      </c>
      <c r="H4774" s="67" t="str">
        <f t="shared" si="297"/>
        <v>2021-T6 Instate Heavy-21</v>
      </c>
      <c r="I4774" s="302">
        <v>3.65090362624809E-2</v>
      </c>
      <c r="J4774" s="305">
        <f>VLOOKUP(H4774,T6_ReductionFactor!$G$10:$H$2922,2,FALSE)</f>
        <v>0.91501785432405969</v>
      </c>
      <c r="K4774" s="75">
        <f t="shared" si="298"/>
        <v>3.3406420024334561E-2</v>
      </c>
      <c r="L4774" s="290"/>
      <c r="Q4774" s="288"/>
      <c r="R4774" s="291"/>
    </row>
    <row r="4775" spans="1:18" s="287" customFormat="1" ht="16.149999999999999" customHeight="1" x14ac:dyDescent="0.25">
      <c r="A4775" s="9" t="s">
        <v>192</v>
      </c>
      <c r="B4775" s="7">
        <v>2021</v>
      </c>
      <c r="C4775" s="296" t="s">
        <v>67</v>
      </c>
      <c r="D4775" s="307">
        <v>1999</v>
      </c>
      <c r="E4775" s="307" t="s">
        <v>194</v>
      </c>
      <c r="F4775" s="65">
        <f t="shared" si="299"/>
        <v>22</v>
      </c>
      <c r="G4775" s="66" t="str">
        <f t="shared" si="300"/>
        <v>1997-06</v>
      </c>
      <c r="H4775" s="67" t="str">
        <f t="shared" si="297"/>
        <v>2021-T6 Instate Heavy-22</v>
      </c>
      <c r="I4775" s="302">
        <v>1.8433656019395499E-2</v>
      </c>
      <c r="J4775" s="305">
        <f>VLOOKUP(H4775,T6_ReductionFactor!$G$10:$H$2922,2,FALSE)</f>
        <v>0.91418799508699167</v>
      </c>
      <c r="K4775" s="75">
        <f t="shared" si="298"/>
        <v>1.6851827038494426E-2</v>
      </c>
      <c r="L4775" s="290"/>
      <c r="Q4775" s="288"/>
      <c r="R4775" s="291"/>
    </row>
    <row r="4776" spans="1:18" s="287" customFormat="1" ht="16.149999999999999" customHeight="1" x14ac:dyDescent="0.25">
      <c r="A4776" s="9" t="s">
        <v>192</v>
      </c>
      <c r="B4776" s="7">
        <v>2021</v>
      </c>
      <c r="C4776" s="296" t="s">
        <v>67</v>
      </c>
      <c r="D4776" s="307">
        <v>1998</v>
      </c>
      <c r="E4776" s="307" t="s">
        <v>194</v>
      </c>
      <c r="F4776" s="65">
        <f t="shared" si="299"/>
        <v>23</v>
      </c>
      <c r="G4776" s="66" t="str">
        <f t="shared" si="300"/>
        <v>1997-06</v>
      </c>
      <c r="H4776" s="67" t="str">
        <f t="shared" si="297"/>
        <v>2021-T6 Instate Heavy-23</v>
      </c>
      <c r="I4776" s="302">
        <v>1.3245588371556399E-2</v>
      </c>
      <c r="J4776" s="305">
        <f>VLOOKUP(H4776,T6_ReductionFactor!$G$10:$H$2922,2,FALSE)</f>
        <v>0.91418799508699167</v>
      </c>
      <c r="K4776" s="75">
        <f t="shared" si="298"/>
        <v>1.2108957877140716E-2</v>
      </c>
      <c r="L4776" s="290"/>
      <c r="Q4776" s="288"/>
      <c r="R4776" s="291"/>
    </row>
    <row r="4777" spans="1:18" s="287" customFormat="1" ht="16.149999999999999" customHeight="1" x14ac:dyDescent="0.25">
      <c r="A4777" s="9" t="s">
        <v>192</v>
      </c>
      <c r="B4777" s="7">
        <v>2021</v>
      </c>
      <c r="C4777" s="296" t="s">
        <v>67</v>
      </c>
      <c r="D4777" s="307">
        <v>1997</v>
      </c>
      <c r="E4777" s="307" t="s">
        <v>194</v>
      </c>
      <c r="F4777" s="65">
        <f t="shared" si="299"/>
        <v>24</v>
      </c>
      <c r="G4777" s="66" t="str">
        <f t="shared" si="300"/>
        <v>Pre1997</v>
      </c>
      <c r="H4777" s="67" t="str">
        <f t="shared" si="297"/>
        <v>2021-T6 Instate Heavy-24</v>
      </c>
      <c r="I4777" s="302">
        <v>1.0940993304577099E-2</v>
      </c>
      <c r="J4777" s="305">
        <f>VLOOKUP(H4777,T6_ReductionFactor!$G$10:$H$2922,2,FALSE)</f>
        <v>0.91418799508699167</v>
      </c>
      <c r="K4777" s="75">
        <f t="shared" si="298"/>
        <v>1.0002124733371538E-2</v>
      </c>
      <c r="L4777" s="290"/>
      <c r="Q4777" s="288"/>
      <c r="R4777" s="291"/>
    </row>
    <row r="4778" spans="1:18" s="287" customFormat="1" ht="16.149999999999999" customHeight="1" x14ac:dyDescent="0.25">
      <c r="A4778" s="9" t="s">
        <v>192</v>
      </c>
      <c r="B4778" s="7">
        <v>2021</v>
      </c>
      <c r="C4778" s="296" t="s">
        <v>67</v>
      </c>
      <c r="D4778" s="307">
        <v>1996</v>
      </c>
      <c r="E4778" s="307" t="s">
        <v>194</v>
      </c>
      <c r="F4778" s="65">
        <f t="shared" si="299"/>
        <v>25</v>
      </c>
      <c r="G4778" s="66" t="str">
        <f t="shared" si="300"/>
        <v>Pre1997</v>
      </c>
      <c r="H4778" s="67" t="str">
        <f t="shared" si="297"/>
        <v>2021-T6 Instate Heavy-25</v>
      </c>
      <c r="I4778" s="302">
        <v>9.2544670574023595E-3</v>
      </c>
      <c r="J4778" s="305">
        <f>VLOOKUP(H4778,T6_ReductionFactor!$G$10:$H$2922,2,FALSE)</f>
        <v>0.91418799508699167</v>
      </c>
      <c r="K4778" s="75">
        <f t="shared" si="298"/>
        <v>8.4603226848052743E-3</v>
      </c>
      <c r="L4778" s="290"/>
      <c r="Q4778" s="288"/>
      <c r="R4778" s="291"/>
    </row>
    <row r="4779" spans="1:18" s="287" customFormat="1" ht="16.149999999999999" customHeight="1" x14ac:dyDescent="0.25">
      <c r="A4779" s="9" t="s">
        <v>192</v>
      </c>
      <c r="B4779" s="7">
        <v>2021</v>
      </c>
      <c r="C4779" s="296" t="s">
        <v>67</v>
      </c>
      <c r="D4779" s="307">
        <v>1995</v>
      </c>
      <c r="E4779" s="307" t="s">
        <v>194</v>
      </c>
      <c r="F4779" s="65">
        <f t="shared" si="299"/>
        <v>26</v>
      </c>
      <c r="G4779" s="66" t="str">
        <f t="shared" si="300"/>
        <v>Pre1997</v>
      </c>
      <c r="H4779" s="67" t="str">
        <f t="shared" si="297"/>
        <v>2021-T6 Instate Heavy-26</v>
      </c>
      <c r="I4779" s="302">
        <v>2.3141906550123301E-4</v>
      </c>
      <c r="J4779" s="305">
        <f>VLOOKUP(H4779,T6_ReductionFactor!$G$10:$H$2922,2,FALSE)</f>
        <v>0.91418799508699167</v>
      </c>
      <c r="K4779" s="75">
        <f t="shared" si="298"/>
        <v>2.115605315154774E-4</v>
      </c>
      <c r="L4779" s="290"/>
      <c r="Q4779" s="288"/>
      <c r="R4779" s="291"/>
    </row>
    <row r="4780" spans="1:18" s="287" customFormat="1" ht="16.149999999999999" customHeight="1" x14ac:dyDescent="0.25">
      <c r="A4780" s="9" t="s">
        <v>192</v>
      </c>
      <c r="B4780" s="7">
        <v>2021</v>
      </c>
      <c r="C4780" s="296" t="s">
        <v>67</v>
      </c>
      <c r="D4780" s="307">
        <v>1994</v>
      </c>
      <c r="E4780" s="307" t="s">
        <v>194</v>
      </c>
      <c r="F4780" s="65">
        <f t="shared" si="299"/>
        <v>27</v>
      </c>
      <c r="G4780" s="66" t="str">
        <f t="shared" si="300"/>
        <v>Pre1997</v>
      </c>
      <c r="H4780" s="67" t="str">
        <f t="shared" si="297"/>
        <v>2021-T6 Instate Heavy-27</v>
      </c>
      <c r="I4780" s="302">
        <v>1.4721394421947099E-4</v>
      </c>
      <c r="J4780" s="305">
        <f>VLOOKUP(H4780,T6_ReductionFactor!$G$10:$H$2922,2,FALSE)</f>
        <v>0.91418799508699167</v>
      </c>
      <c r="K4780" s="75">
        <f t="shared" si="298"/>
        <v>1.3458122051484642E-4</v>
      </c>
      <c r="L4780" s="290"/>
      <c r="Q4780" s="288"/>
      <c r="R4780" s="291"/>
    </row>
    <row r="4781" spans="1:18" s="287" customFormat="1" ht="16.149999999999999" customHeight="1" x14ac:dyDescent="0.25">
      <c r="A4781" s="9" t="s">
        <v>192</v>
      </c>
      <c r="B4781" s="7">
        <v>2021</v>
      </c>
      <c r="C4781" s="296" t="s">
        <v>67</v>
      </c>
      <c r="D4781" s="307">
        <v>1993</v>
      </c>
      <c r="E4781" s="307" t="s">
        <v>194</v>
      </c>
      <c r="F4781" s="65">
        <f t="shared" si="299"/>
        <v>28</v>
      </c>
      <c r="G4781" s="66" t="str">
        <f t="shared" si="300"/>
        <v>Pre1997</v>
      </c>
      <c r="H4781" s="67" t="str">
        <f t="shared" si="297"/>
        <v>2021-T6 Instate Heavy-28</v>
      </c>
      <c r="I4781" s="302">
        <v>1.9478912931822701E-4</v>
      </c>
      <c r="J4781" s="305">
        <f>VLOOKUP(H4781,T6_ReductionFactor!$G$10:$H$2922,2,FALSE)</f>
        <v>0.91418799508699167</v>
      </c>
      <c r="K4781" s="75">
        <f t="shared" si="298"/>
        <v>1.7807388359617071E-4</v>
      </c>
      <c r="L4781" s="290"/>
      <c r="Q4781" s="288"/>
      <c r="R4781" s="291"/>
    </row>
    <row r="4782" spans="1:18" s="287" customFormat="1" ht="16.149999999999999" customHeight="1" x14ac:dyDescent="0.25">
      <c r="A4782" s="9" t="s">
        <v>192</v>
      </c>
      <c r="B4782" s="7">
        <v>2021</v>
      </c>
      <c r="C4782" s="296" t="s">
        <v>67</v>
      </c>
      <c r="D4782" s="307">
        <v>1992</v>
      </c>
      <c r="E4782" s="307" t="s">
        <v>194</v>
      </c>
      <c r="F4782" s="65">
        <f t="shared" si="299"/>
        <v>29</v>
      </c>
      <c r="G4782" s="66" t="str">
        <f t="shared" si="300"/>
        <v>Pre1997</v>
      </c>
      <c r="H4782" s="67" t="str">
        <f t="shared" si="297"/>
        <v>2021-T6 Instate Heavy-29</v>
      </c>
      <c r="I4782" s="302">
        <v>1.9721018720278701E-4</v>
      </c>
      <c r="J4782" s="305">
        <f>VLOOKUP(H4782,T6_ReductionFactor!$G$10:$H$2922,2,FALSE)</f>
        <v>0.91418799508699167</v>
      </c>
      <c r="K4782" s="75">
        <f t="shared" si="298"/>
        <v>1.8028718564964616E-4</v>
      </c>
      <c r="L4782" s="290"/>
      <c r="Q4782" s="288"/>
      <c r="R4782" s="291"/>
    </row>
    <row r="4783" spans="1:18" s="287" customFormat="1" ht="16.149999999999999" customHeight="1" x14ac:dyDescent="0.25">
      <c r="A4783" s="9" t="s">
        <v>192</v>
      </c>
      <c r="B4783" s="7">
        <v>2021</v>
      </c>
      <c r="C4783" s="296" t="s">
        <v>67</v>
      </c>
      <c r="D4783" s="307">
        <v>1991</v>
      </c>
      <c r="E4783" s="307" t="s">
        <v>194</v>
      </c>
      <c r="F4783" s="65">
        <f t="shared" si="299"/>
        <v>30</v>
      </c>
      <c r="G4783" s="66" t="str">
        <f t="shared" si="300"/>
        <v>Pre1997</v>
      </c>
      <c r="H4783" s="67" t="str">
        <f t="shared" si="297"/>
        <v>2021-T6 Instate Heavy-30</v>
      </c>
      <c r="I4783" s="302">
        <v>2.6671625716258502E-4</v>
      </c>
      <c r="J4783" s="305">
        <f>VLOOKUP(H4783,T6_ReductionFactor!$G$10:$H$2922,2,FALSE)</f>
        <v>0.91418799508699167</v>
      </c>
      <c r="K4783" s="75">
        <f t="shared" si="298"/>
        <v>2.4382880039257009E-4</v>
      </c>
      <c r="L4783" s="290"/>
      <c r="Q4783" s="288"/>
      <c r="R4783" s="291"/>
    </row>
    <row r="4784" spans="1:18" s="287" customFormat="1" ht="16.149999999999999" customHeight="1" x14ac:dyDescent="0.25">
      <c r="A4784" s="9" t="s">
        <v>192</v>
      </c>
      <c r="B4784" s="7">
        <v>2021</v>
      </c>
      <c r="C4784" s="296" t="s">
        <v>67</v>
      </c>
      <c r="D4784" s="307">
        <v>1990</v>
      </c>
      <c r="E4784" s="307" t="s">
        <v>194</v>
      </c>
      <c r="F4784" s="65">
        <f t="shared" si="299"/>
        <v>31</v>
      </c>
      <c r="G4784" s="66" t="str">
        <f t="shared" si="300"/>
        <v>Pre1997</v>
      </c>
      <c r="H4784" s="67" t="str">
        <f t="shared" si="297"/>
        <v>2021-T6 Instate Heavy-31</v>
      </c>
      <c r="I4784" s="302">
        <v>5.81528253656374E-4</v>
      </c>
      <c r="J4784" s="305">
        <f>VLOOKUP(H4784,T6_ReductionFactor!$G$10:$H$2922,2,FALSE)</f>
        <v>0.91418799508699167</v>
      </c>
      <c r="K4784" s="75">
        <f t="shared" si="298"/>
        <v>5.3162614829656003E-4</v>
      </c>
      <c r="L4784" s="290"/>
      <c r="Q4784" s="288"/>
      <c r="R4784" s="291"/>
    </row>
    <row r="4785" spans="1:18" s="287" customFormat="1" ht="16.149999999999999" customHeight="1" x14ac:dyDescent="0.25">
      <c r="A4785" s="9" t="s">
        <v>192</v>
      </c>
      <c r="B4785" s="7">
        <v>2021</v>
      </c>
      <c r="C4785" s="296" t="s">
        <v>67</v>
      </c>
      <c r="D4785" s="307">
        <v>1989</v>
      </c>
      <c r="E4785" s="307" t="s">
        <v>194</v>
      </c>
      <c r="F4785" s="65">
        <f t="shared" si="299"/>
        <v>32</v>
      </c>
      <c r="G4785" s="66" t="str">
        <f t="shared" si="300"/>
        <v>Pre1997</v>
      </c>
      <c r="H4785" s="67" t="str">
        <f t="shared" si="297"/>
        <v>2021-T6 Instate Heavy-32</v>
      </c>
      <c r="I4785" s="302">
        <v>2.9041433051468898E-4</v>
      </c>
      <c r="J4785" s="305">
        <f>VLOOKUP(H4785,T6_ReductionFactor!$G$10:$H$2922,2,FALSE)</f>
        <v>0.91418799508699167</v>
      </c>
      <c r="K4785" s="75">
        <f t="shared" si="298"/>
        <v>2.6549329455775449E-4</v>
      </c>
      <c r="L4785" s="290"/>
      <c r="Q4785" s="288"/>
      <c r="R4785" s="291"/>
    </row>
    <row r="4786" spans="1:18" s="287" customFormat="1" ht="16.149999999999999" customHeight="1" x14ac:dyDescent="0.25">
      <c r="A4786" s="9" t="s">
        <v>192</v>
      </c>
      <c r="B4786" s="7">
        <v>2021</v>
      </c>
      <c r="C4786" s="296" t="s">
        <v>67</v>
      </c>
      <c r="D4786" s="307">
        <v>1988</v>
      </c>
      <c r="E4786" s="307" t="s">
        <v>194</v>
      </c>
      <c r="F4786" s="65">
        <f t="shared" si="299"/>
        <v>33</v>
      </c>
      <c r="G4786" s="66" t="str">
        <f t="shared" si="300"/>
        <v>Pre1997</v>
      </c>
      <c r="H4786" s="67" t="str">
        <f t="shared" ref="H4786:H4849" si="301">CONCATENATE(B4786,"-",C4786,"-",F4786)</f>
        <v>2021-T6 Instate Heavy-33</v>
      </c>
      <c r="I4786" s="302">
        <v>3.5491982164449998E-4</v>
      </c>
      <c r="J4786" s="305">
        <f>VLOOKUP(H4786,T6_ReductionFactor!$G$10:$H$2922,2,FALSE)</f>
        <v>0.91418799508699167</v>
      </c>
      <c r="K4786" s="75">
        <f t="shared" si="298"/>
        <v>3.2446344016581811E-4</v>
      </c>
      <c r="L4786" s="290"/>
      <c r="Q4786" s="288"/>
      <c r="R4786" s="291"/>
    </row>
    <row r="4787" spans="1:18" s="287" customFormat="1" ht="16.149999999999999" customHeight="1" x14ac:dyDescent="0.25">
      <c r="A4787" s="9" t="s">
        <v>192</v>
      </c>
      <c r="B4787" s="7">
        <v>2021</v>
      </c>
      <c r="C4787" s="296" t="s">
        <v>67</v>
      </c>
      <c r="D4787" s="307">
        <v>1987</v>
      </c>
      <c r="E4787" s="307" t="s">
        <v>194</v>
      </c>
      <c r="F4787" s="65">
        <f t="shared" si="299"/>
        <v>34</v>
      </c>
      <c r="G4787" s="66" t="str">
        <f t="shared" si="300"/>
        <v>Pre1997</v>
      </c>
      <c r="H4787" s="67" t="str">
        <f t="shared" si="301"/>
        <v>2021-T6 Instate Heavy-34</v>
      </c>
      <c r="I4787" s="302">
        <v>3.3173806871267502E-4</v>
      </c>
      <c r="J4787" s="305">
        <f>VLOOKUP(H4787,T6_ReductionFactor!$G$10:$H$2922,2,FALSE)</f>
        <v>0.91418799508699167</v>
      </c>
      <c r="K4787" s="75">
        <f t="shared" si="298"/>
        <v>3.0327095993047106E-4</v>
      </c>
      <c r="L4787" s="290"/>
      <c r="Q4787" s="288"/>
      <c r="R4787" s="291"/>
    </row>
    <row r="4788" spans="1:18" s="287" customFormat="1" ht="16.149999999999999" customHeight="1" x14ac:dyDescent="0.25">
      <c r="A4788" s="9" t="s">
        <v>192</v>
      </c>
      <c r="B4788" s="7">
        <v>2021</v>
      </c>
      <c r="C4788" s="296" t="s">
        <v>67</v>
      </c>
      <c r="D4788" s="307">
        <v>1986</v>
      </c>
      <c r="E4788" s="307" t="s">
        <v>194</v>
      </c>
      <c r="F4788" s="65">
        <f t="shared" si="299"/>
        <v>35</v>
      </c>
      <c r="G4788" s="66" t="str">
        <f t="shared" si="300"/>
        <v>Pre1997</v>
      </c>
      <c r="H4788" s="67" t="str">
        <f t="shared" si="301"/>
        <v>2021-T6 Instate Heavy-35</v>
      </c>
      <c r="I4788" s="302">
        <v>2.8201695934856901E-4</v>
      </c>
      <c r="J4788" s="305">
        <f>VLOOKUP(H4788,T6_ReductionFactor!$G$10:$H$2922,2,FALSE)</f>
        <v>0.91418799508699167</v>
      </c>
      <c r="K4788" s="75">
        <f t="shared" si="298"/>
        <v>2.5781651864739794E-4</v>
      </c>
      <c r="L4788" s="290"/>
      <c r="Q4788" s="288"/>
      <c r="R4788" s="291"/>
    </row>
    <row r="4789" spans="1:18" s="287" customFormat="1" ht="16.149999999999999" customHeight="1" x14ac:dyDescent="0.25">
      <c r="A4789" s="9" t="s">
        <v>192</v>
      </c>
      <c r="B4789" s="7">
        <v>2021</v>
      </c>
      <c r="C4789" s="296" t="s">
        <v>67</v>
      </c>
      <c r="D4789" s="307">
        <v>1985</v>
      </c>
      <c r="E4789" s="307" t="s">
        <v>194</v>
      </c>
      <c r="F4789" s="65">
        <f t="shared" si="299"/>
        <v>36</v>
      </c>
      <c r="G4789" s="66" t="str">
        <f t="shared" si="300"/>
        <v>Pre1997</v>
      </c>
      <c r="H4789" s="67" t="str">
        <f t="shared" si="301"/>
        <v>2021-T6 Instate Heavy-36</v>
      </c>
      <c r="I4789" s="302">
        <v>3.1248724161056702E-4</v>
      </c>
      <c r="J4789" s="305">
        <f>VLOOKUP(H4789,T6_ReductionFactor!$G$10:$H$2922,2,FALSE)</f>
        <v>0.91418799508699167</v>
      </c>
      <c r="K4789" s="75">
        <f t="shared" si="298"/>
        <v>2.8567208489822864E-4</v>
      </c>
      <c r="L4789" s="290"/>
      <c r="Q4789" s="288"/>
      <c r="R4789" s="291"/>
    </row>
    <row r="4790" spans="1:18" s="287" customFormat="1" ht="16.149999999999999" customHeight="1" x14ac:dyDescent="0.25">
      <c r="A4790" s="9" t="s">
        <v>192</v>
      </c>
      <c r="B4790" s="7">
        <v>2021</v>
      </c>
      <c r="C4790" s="296" t="s">
        <v>67</v>
      </c>
      <c r="D4790" s="307">
        <v>1984</v>
      </c>
      <c r="E4790" s="307" t="s">
        <v>194</v>
      </c>
      <c r="F4790" s="65">
        <f t="shared" si="299"/>
        <v>37</v>
      </c>
      <c r="G4790" s="66" t="str">
        <f t="shared" si="300"/>
        <v>Pre1997</v>
      </c>
      <c r="H4790" s="67" t="str">
        <f t="shared" si="301"/>
        <v>2021-T6 Instate Heavy-37</v>
      </c>
      <c r="I4790" s="302">
        <v>2.4989890126617001E-4</v>
      </c>
      <c r="J4790" s="305">
        <f>VLOOKUP(H4790,T6_ReductionFactor!$G$10:$H$2922,2,FALSE)</f>
        <v>0.91418799508699167</v>
      </c>
      <c r="K4790" s="75">
        <f t="shared" si="298"/>
        <v>2.2845457552296206E-4</v>
      </c>
      <c r="L4790" s="290"/>
      <c r="Q4790" s="288"/>
      <c r="R4790" s="291"/>
    </row>
    <row r="4791" spans="1:18" s="287" customFormat="1" ht="16.149999999999999" customHeight="1" x14ac:dyDescent="0.25">
      <c r="A4791" s="9" t="s">
        <v>192</v>
      </c>
      <c r="B4791" s="7">
        <v>2021</v>
      </c>
      <c r="C4791" s="296" t="s">
        <v>67</v>
      </c>
      <c r="D4791" s="307">
        <v>1983</v>
      </c>
      <c r="E4791" s="307" t="s">
        <v>194</v>
      </c>
      <c r="F4791" s="65">
        <f t="shared" si="299"/>
        <v>38</v>
      </c>
      <c r="G4791" s="66" t="str">
        <f t="shared" si="300"/>
        <v>Pre1997</v>
      </c>
      <c r="H4791" s="67" t="str">
        <f t="shared" si="301"/>
        <v>2021-T6 Instate Heavy-38</v>
      </c>
      <c r="I4791" s="302">
        <v>1.03008483063075E-4</v>
      </c>
      <c r="J4791" s="305">
        <f>VLOOKUP(H4791,T6_ReductionFactor!$G$10:$H$2922,2,FALSE)</f>
        <v>0.91418799508699167</v>
      </c>
      <c r="K4791" s="75">
        <f t="shared" si="298"/>
        <v>9.4169118608384872E-5</v>
      </c>
      <c r="L4791" s="290"/>
      <c r="Q4791" s="288"/>
      <c r="R4791" s="291"/>
    </row>
    <row r="4792" spans="1:18" s="287" customFormat="1" ht="16.149999999999999" customHeight="1" x14ac:dyDescent="0.25">
      <c r="A4792" s="9" t="s">
        <v>192</v>
      </c>
      <c r="B4792" s="7">
        <v>2021</v>
      </c>
      <c r="C4792" s="296" t="s">
        <v>67</v>
      </c>
      <c r="D4792" s="307">
        <v>1982</v>
      </c>
      <c r="E4792" s="307" t="s">
        <v>194</v>
      </c>
      <c r="F4792" s="65">
        <f t="shared" si="299"/>
        <v>39</v>
      </c>
      <c r="G4792" s="66" t="str">
        <f t="shared" si="300"/>
        <v>Pre1997</v>
      </c>
      <c r="H4792" s="67" t="str">
        <f t="shared" si="301"/>
        <v>2021-T6 Instate Heavy-39</v>
      </c>
      <c r="I4792" s="302">
        <v>8.8644092355032205E-5</v>
      </c>
      <c r="J4792" s="305">
        <f>VLOOKUP(H4792,T6_ReductionFactor!$G$10:$H$2922,2,FALSE)</f>
        <v>0.91418799508699167</v>
      </c>
      <c r="K4792" s="75">
        <f t="shared" si="298"/>
        <v>8.1037365066353019E-5</v>
      </c>
      <c r="L4792" s="290"/>
      <c r="Q4792" s="288"/>
      <c r="R4792" s="291"/>
    </row>
    <row r="4793" spans="1:18" s="287" customFormat="1" ht="16.149999999999999" customHeight="1" x14ac:dyDescent="0.25">
      <c r="A4793" s="9" t="s">
        <v>192</v>
      </c>
      <c r="B4793" s="7">
        <v>2021</v>
      </c>
      <c r="C4793" s="296" t="s">
        <v>67</v>
      </c>
      <c r="D4793" s="307">
        <v>1981</v>
      </c>
      <c r="E4793" s="307" t="s">
        <v>194</v>
      </c>
      <c r="F4793" s="65">
        <f t="shared" si="299"/>
        <v>40</v>
      </c>
      <c r="G4793" s="66" t="str">
        <f t="shared" si="300"/>
        <v>Pre1997</v>
      </c>
      <c r="H4793" s="67" t="str">
        <f t="shared" si="301"/>
        <v>2021-T6 Instate Heavy-40</v>
      </c>
      <c r="I4793" s="302">
        <v>1.7830316330930501E-4</v>
      </c>
      <c r="J4793" s="305">
        <f>VLOOKUP(H4793,T6_ReductionFactor!$G$10:$H$2922,2,FALSE)</f>
        <v>0.91418799508699167</v>
      </c>
      <c r="K4793" s="75">
        <f t="shared" si="298"/>
        <v>1.63002611383402E-4</v>
      </c>
      <c r="L4793" s="290"/>
      <c r="Q4793" s="288"/>
      <c r="R4793" s="291"/>
    </row>
    <row r="4794" spans="1:18" s="287" customFormat="1" ht="16.149999999999999" customHeight="1" x14ac:dyDescent="0.25">
      <c r="A4794" s="9" t="s">
        <v>192</v>
      </c>
      <c r="B4794" s="7">
        <v>2021</v>
      </c>
      <c r="C4794" s="296" t="s">
        <v>67</v>
      </c>
      <c r="D4794" s="307">
        <v>1980</v>
      </c>
      <c r="E4794" s="307" t="s">
        <v>194</v>
      </c>
      <c r="F4794" s="65">
        <f t="shared" si="299"/>
        <v>41</v>
      </c>
      <c r="G4794" s="66" t="str">
        <f t="shared" si="300"/>
        <v>Pre1997</v>
      </c>
      <c r="H4794" s="67" t="str">
        <f t="shared" si="301"/>
        <v>2021-T6 Instate Heavy-41</v>
      </c>
      <c r="I4794" s="302">
        <v>9.1487787778322705E-5</v>
      </c>
      <c r="J4794" s="305">
        <f>VLOOKUP(H4794,T6_ReductionFactor!$G$10:$H$2922,2,FALSE)</f>
        <v>0.91418799508699167</v>
      </c>
      <c r="K4794" s="75">
        <f t="shared" si="298"/>
        <v>8.3637037284009009E-5</v>
      </c>
      <c r="L4794" s="290"/>
      <c r="Q4794" s="288"/>
      <c r="R4794" s="291"/>
    </row>
    <row r="4795" spans="1:18" s="287" customFormat="1" ht="16.149999999999999" customHeight="1" x14ac:dyDescent="0.25">
      <c r="A4795" s="9" t="s">
        <v>192</v>
      </c>
      <c r="B4795" s="7">
        <v>2021</v>
      </c>
      <c r="C4795" s="296" t="s">
        <v>67</v>
      </c>
      <c r="D4795" s="307">
        <v>1979</v>
      </c>
      <c r="E4795" s="307" t="s">
        <v>194</v>
      </c>
      <c r="F4795" s="65">
        <f t="shared" si="299"/>
        <v>42</v>
      </c>
      <c r="G4795" s="66" t="str">
        <f t="shared" si="300"/>
        <v>Pre1997</v>
      </c>
      <c r="H4795" s="67" t="str">
        <f t="shared" si="301"/>
        <v>2021-T6 Instate Heavy-42</v>
      </c>
      <c r="I4795" s="302">
        <v>6.59201236571449E-5</v>
      </c>
      <c r="J4795" s="305">
        <f>VLOOKUP(H4795,T6_ReductionFactor!$G$10:$H$2922,2,FALSE)</f>
        <v>0.91418799508699167</v>
      </c>
      <c r="K4795" s="75">
        <f t="shared" si="298"/>
        <v>6.0263385682011863E-5</v>
      </c>
      <c r="L4795" s="290"/>
      <c r="Q4795" s="288"/>
      <c r="R4795" s="291"/>
    </row>
    <row r="4796" spans="1:18" s="287" customFormat="1" ht="16.149999999999999" customHeight="1" x14ac:dyDescent="0.25">
      <c r="A4796" s="9" t="s">
        <v>192</v>
      </c>
      <c r="B4796" s="7">
        <v>2021</v>
      </c>
      <c r="C4796" s="296" t="s">
        <v>67</v>
      </c>
      <c r="D4796" s="307">
        <v>1978</v>
      </c>
      <c r="E4796" s="307" t="s">
        <v>194</v>
      </c>
      <c r="F4796" s="65">
        <f t="shared" si="299"/>
        <v>43</v>
      </c>
      <c r="G4796" s="66" t="str">
        <f t="shared" si="300"/>
        <v>Pre1997</v>
      </c>
      <c r="H4796" s="67" t="str">
        <f t="shared" si="301"/>
        <v>2021-T6 Instate Heavy-43</v>
      </c>
      <c r="I4796" s="302">
        <v>3.4490053701215502E-5</v>
      </c>
      <c r="J4796" s="305">
        <f>VLOOKUP(H4796,T6_ReductionFactor!$G$10:$H$2922,2,FALSE)</f>
        <v>0.91418799508699167</v>
      </c>
      <c r="K4796" s="75">
        <f t="shared" si="298"/>
        <v>3.1530393043556873E-5</v>
      </c>
      <c r="L4796" s="290"/>
      <c r="Q4796" s="288"/>
      <c r="R4796" s="291"/>
    </row>
    <row r="4797" spans="1:18" s="287" customFormat="1" ht="16.149999999999999" customHeight="1" x14ac:dyDescent="0.25">
      <c r="A4797" s="9" t="s">
        <v>192</v>
      </c>
      <c r="B4797" s="7">
        <v>2021</v>
      </c>
      <c r="C4797" s="296" t="s">
        <v>67</v>
      </c>
      <c r="D4797" s="307">
        <v>1977</v>
      </c>
      <c r="E4797" s="307" t="s">
        <v>194</v>
      </c>
      <c r="F4797" s="65">
        <f t="shared" si="299"/>
        <v>44</v>
      </c>
      <c r="G4797" s="66" t="str">
        <f t="shared" si="300"/>
        <v>Pre1997</v>
      </c>
      <c r="H4797" s="67" t="str">
        <f t="shared" si="301"/>
        <v>2021-T6 Instate Heavy-44</v>
      </c>
      <c r="I4797" s="302">
        <v>7.2681667656165296E-6</v>
      </c>
      <c r="J4797" s="305">
        <f>VLOOKUP(H4797,T6_ReductionFactor!$G$10:$H$2922,2,FALSE)</f>
        <v>0.91418799508699167</v>
      </c>
      <c r="K4797" s="75">
        <f t="shared" si="298"/>
        <v>6.6444708034168797E-6</v>
      </c>
      <c r="L4797" s="290"/>
      <c r="Q4797" s="288"/>
      <c r="R4797" s="291"/>
    </row>
    <row r="4798" spans="1:18" s="287" customFormat="1" ht="16.149999999999999" customHeight="1" x14ac:dyDescent="0.25">
      <c r="A4798" s="9" t="s">
        <v>192</v>
      </c>
      <c r="B4798" s="7">
        <v>2021</v>
      </c>
      <c r="C4798" s="296" t="s">
        <v>68</v>
      </c>
      <c r="D4798" s="307">
        <v>2022</v>
      </c>
      <c r="E4798" s="307" t="s">
        <v>194</v>
      </c>
      <c r="F4798" s="65">
        <f t="shared" si="299"/>
        <v>-1</v>
      </c>
      <c r="G4798" s="66" t="str">
        <f t="shared" si="300"/>
        <v>2013+</v>
      </c>
      <c r="H4798" s="67" t="str">
        <f t="shared" si="301"/>
        <v>2021-T6 Instate Small--1</v>
      </c>
      <c r="I4798" s="302">
        <v>9.4056029026057906E-5</v>
      </c>
      <c r="J4798" s="305">
        <f>VLOOKUP(H4798,T6_ReductionFactor!$G$10:$H$2922,2,FALSE)</f>
        <v>1</v>
      </c>
      <c r="K4798" s="75">
        <f t="shared" si="298"/>
        <v>9.4056029026057906E-5</v>
      </c>
      <c r="L4798" s="290"/>
      <c r="Q4798" s="288"/>
      <c r="R4798" s="291"/>
    </row>
    <row r="4799" spans="1:18" s="287" customFormat="1" ht="16.149999999999999" customHeight="1" x14ac:dyDescent="0.25">
      <c r="A4799" s="9" t="s">
        <v>192</v>
      </c>
      <c r="B4799" s="7">
        <v>2021</v>
      </c>
      <c r="C4799" s="296" t="s">
        <v>68</v>
      </c>
      <c r="D4799" s="307">
        <v>2021</v>
      </c>
      <c r="E4799" s="307" t="s">
        <v>194</v>
      </c>
      <c r="F4799" s="65">
        <f t="shared" si="299"/>
        <v>0</v>
      </c>
      <c r="G4799" s="66" t="str">
        <f t="shared" si="300"/>
        <v>2013+</v>
      </c>
      <c r="H4799" s="67" t="str">
        <f t="shared" si="301"/>
        <v>2021-T6 Instate Small-0</v>
      </c>
      <c r="I4799" s="302">
        <v>1.50478944933963E-3</v>
      </c>
      <c r="J4799" s="305">
        <f>VLOOKUP(H4799,T6_ReductionFactor!$G$10:$H$2922,2,FALSE)</f>
        <v>0.95255393023437751</v>
      </c>
      <c r="K4799" s="75">
        <f t="shared" si="298"/>
        <v>1.4333931041436894E-3</v>
      </c>
      <c r="L4799" s="290"/>
      <c r="Q4799" s="288"/>
      <c r="R4799" s="291"/>
    </row>
    <row r="4800" spans="1:18" s="287" customFormat="1" ht="16.149999999999999" customHeight="1" x14ac:dyDescent="0.25">
      <c r="A4800" s="9" t="s">
        <v>192</v>
      </c>
      <c r="B4800" s="7">
        <v>2021</v>
      </c>
      <c r="C4800" s="296" t="s">
        <v>68</v>
      </c>
      <c r="D4800" s="307">
        <v>2020</v>
      </c>
      <c r="E4800" s="307" t="s">
        <v>194</v>
      </c>
      <c r="F4800" s="65">
        <f t="shared" si="299"/>
        <v>1</v>
      </c>
      <c r="G4800" s="66" t="str">
        <f t="shared" si="300"/>
        <v>2013+</v>
      </c>
      <c r="H4800" s="67" t="str">
        <f t="shared" si="301"/>
        <v>2021-T6 Instate Small-1</v>
      </c>
      <c r="I4800" s="302">
        <v>2.50847281808028E-3</v>
      </c>
      <c r="J4800" s="305">
        <f>VLOOKUP(H4800,T6_ReductionFactor!$G$10:$H$2922,2,FALSE)</f>
        <v>0.91846051522713612</v>
      </c>
      <c r="K4800" s="75">
        <f t="shared" si="298"/>
        <v>2.3039332369272801E-3</v>
      </c>
      <c r="L4800" s="290"/>
      <c r="Q4800" s="288"/>
      <c r="R4800" s="291"/>
    </row>
    <row r="4801" spans="1:18" s="287" customFormat="1" ht="16.149999999999999" customHeight="1" x14ac:dyDescent="0.25">
      <c r="A4801" s="9" t="s">
        <v>192</v>
      </c>
      <c r="B4801" s="7">
        <v>2021</v>
      </c>
      <c r="C4801" s="296" t="s">
        <v>68</v>
      </c>
      <c r="D4801" s="307">
        <v>2019</v>
      </c>
      <c r="E4801" s="307" t="s">
        <v>194</v>
      </c>
      <c r="F4801" s="65">
        <f t="shared" si="299"/>
        <v>2</v>
      </c>
      <c r="G4801" s="66" t="str">
        <f t="shared" si="300"/>
        <v>2013+</v>
      </c>
      <c r="H4801" s="67" t="str">
        <f t="shared" si="301"/>
        <v>2021-T6 Instate Small-2</v>
      </c>
      <c r="I4801" s="302">
        <v>2.9689749233392298E-3</v>
      </c>
      <c r="J4801" s="305">
        <f>VLOOKUP(H4801,T6_ReductionFactor!$G$10:$H$2922,2,FALSE)</f>
        <v>0.89268101017598023</v>
      </c>
      <c r="K4801" s="75">
        <f t="shared" si="298"/>
        <v>2.6503475337536172E-3</v>
      </c>
      <c r="L4801" s="290"/>
      <c r="Q4801" s="288"/>
      <c r="R4801" s="291"/>
    </row>
    <row r="4802" spans="1:18" s="287" customFormat="1" ht="16.149999999999999" customHeight="1" x14ac:dyDescent="0.25">
      <c r="A4802" s="9" t="s">
        <v>192</v>
      </c>
      <c r="B4802" s="7">
        <v>2021</v>
      </c>
      <c r="C4802" s="296" t="s">
        <v>68</v>
      </c>
      <c r="D4802" s="307">
        <v>2018</v>
      </c>
      <c r="E4802" s="307" t="s">
        <v>194</v>
      </c>
      <c r="F4802" s="65">
        <f t="shared" si="299"/>
        <v>3</v>
      </c>
      <c r="G4802" s="66" t="str">
        <f t="shared" si="300"/>
        <v>2013+</v>
      </c>
      <c r="H4802" s="67" t="str">
        <f t="shared" si="301"/>
        <v>2021-T6 Instate Small-3</v>
      </c>
      <c r="I4802" s="302">
        <v>3.1919640444589802E-3</v>
      </c>
      <c r="J4802" s="305">
        <f>VLOOKUP(H4802,T6_ReductionFactor!$G$10:$H$2922,2,FALSE)</f>
        <v>0.8729124047501341</v>
      </c>
      <c r="K4802" s="75">
        <f t="shared" si="298"/>
        <v>2.7863050099246525E-3</v>
      </c>
      <c r="L4802" s="290"/>
      <c r="Q4802" s="288"/>
      <c r="R4802" s="291"/>
    </row>
    <row r="4803" spans="1:18" s="287" customFormat="1" ht="16.149999999999999" customHeight="1" x14ac:dyDescent="0.25">
      <c r="A4803" s="9" t="s">
        <v>192</v>
      </c>
      <c r="B4803" s="7">
        <v>2021</v>
      </c>
      <c r="C4803" s="296" t="s">
        <v>68</v>
      </c>
      <c r="D4803" s="307">
        <v>2017</v>
      </c>
      <c r="E4803" s="307" t="s">
        <v>194</v>
      </c>
      <c r="F4803" s="65">
        <f t="shared" si="299"/>
        <v>4</v>
      </c>
      <c r="G4803" s="66" t="str">
        <f t="shared" si="300"/>
        <v>2013+</v>
      </c>
      <c r="H4803" s="67" t="str">
        <f t="shared" si="301"/>
        <v>2021-T6 Instate Small-4</v>
      </c>
      <c r="I4803" s="302">
        <v>3.3782259002247202E-3</v>
      </c>
      <c r="J4803" s="305">
        <f>VLOOKUP(H4803,T6_ReductionFactor!$G$10:$H$2922,2,FALSE)</f>
        <v>0.85750735126990651</v>
      </c>
      <c r="K4803" s="75">
        <f t="shared" si="298"/>
        <v>2.8968535436930953E-3</v>
      </c>
      <c r="L4803" s="290"/>
      <c r="Q4803" s="288"/>
      <c r="R4803" s="291"/>
    </row>
    <row r="4804" spans="1:18" s="287" customFormat="1" ht="16.149999999999999" customHeight="1" x14ac:dyDescent="0.25">
      <c r="A4804" s="9" t="s">
        <v>192</v>
      </c>
      <c r="B4804" s="7">
        <v>2021</v>
      </c>
      <c r="C4804" s="296" t="s">
        <v>68</v>
      </c>
      <c r="D4804" s="307">
        <v>2016</v>
      </c>
      <c r="E4804" s="307" t="s">
        <v>194</v>
      </c>
      <c r="F4804" s="65">
        <f t="shared" si="299"/>
        <v>5</v>
      </c>
      <c r="G4804" s="66" t="str">
        <f t="shared" si="300"/>
        <v>2013+</v>
      </c>
      <c r="H4804" s="67" t="str">
        <f t="shared" si="301"/>
        <v>2021-T6 Instate Small-5</v>
      </c>
      <c r="I4804" s="302">
        <v>5.5601559162871302E-3</v>
      </c>
      <c r="J4804" s="305">
        <f>VLOOKUP(H4804,T6_ReductionFactor!$G$10:$H$2922,2,FALSE)</f>
        <v>0.84530444915233571</v>
      </c>
      <c r="K4804" s="75">
        <f t="shared" si="298"/>
        <v>4.7000245340181931E-3</v>
      </c>
      <c r="L4804" s="290"/>
      <c r="Q4804" s="288"/>
      <c r="R4804" s="291"/>
    </row>
    <row r="4805" spans="1:18" s="287" customFormat="1" ht="16.149999999999999" customHeight="1" x14ac:dyDescent="0.25">
      <c r="A4805" s="9" t="s">
        <v>192</v>
      </c>
      <c r="B4805" s="7">
        <v>2021</v>
      </c>
      <c r="C4805" s="296" t="s">
        <v>68</v>
      </c>
      <c r="D4805" s="307">
        <v>2015</v>
      </c>
      <c r="E4805" s="307" t="s">
        <v>194</v>
      </c>
      <c r="F4805" s="65">
        <f t="shared" si="299"/>
        <v>6</v>
      </c>
      <c r="G4805" s="66" t="str">
        <f t="shared" si="300"/>
        <v>2013+</v>
      </c>
      <c r="H4805" s="67" t="str">
        <f t="shared" si="301"/>
        <v>2021-T6 Instate Small-6</v>
      </c>
      <c r="I4805" s="302">
        <v>3.9045478502126398E-3</v>
      </c>
      <c r="J4805" s="305">
        <f>VLOOKUP(H4805,T6_ReductionFactor!$G$10:$H$2922,2,FALSE)</f>
        <v>0.83548073136508128</v>
      </c>
      <c r="K4805" s="75">
        <f t="shared" si="298"/>
        <v>3.262174493545612E-3</v>
      </c>
      <c r="L4805" s="290"/>
      <c r="Q4805" s="288"/>
      <c r="R4805" s="291"/>
    </row>
    <row r="4806" spans="1:18" s="287" customFormat="1" ht="16.149999999999999" customHeight="1" x14ac:dyDescent="0.25">
      <c r="A4806" s="9" t="s">
        <v>192</v>
      </c>
      <c r="B4806" s="7">
        <v>2021</v>
      </c>
      <c r="C4806" s="296" t="s">
        <v>68</v>
      </c>
      <c r="D4806" s="307">
        <v>2014</v>
      </c>
      <c r="E4806" s="307" t="s">
        <v>194</v>
      </c>
      <c r="F4806" s="65">
        <f t="shared" si="299"/>
        <v>7</v>
      </c>
      <c r="G4806" s="66" t="str">
        <f t="shared" si="300"/>
        <v>2013+</v>
      </c>
      <c r="H4806" s="67" t="str">
        <f t="shared" si="301"/>
        <v>2021-T6 Instate Small-7</v>
      </c>
      <c r="I4806" s="302">
        <v>4.3387939821387901E-3</v>
      </c>
      <c r="J4806" s="305">
        <f>VLOOKUP(H4806,T6_ReductionFactor!$G$10:$H$2922,2,FALSE)</f>
        <v>0.82744718218582824</v>
      </c>
      <c r="K4806" s="75">
        <f t="shared" ref="K4806:K4869" si="302">I4806*J4806</f>
        <v>3.5901228546055706E-3</v>
      </c>
      <c r="L4806" s="290"/>
      <c r="Q4806" s="288"/>
      <c r="R4806" s="291"/>
    </row>
    <row r="4807" spans="1:18" s="287" customFormat="1" ht="16.149999999999999" customHeight="1" x14ac:dyDescent="0.25">
      <c r="A4807" s="9" t="s">
        <v>192</v>
      </c>
      <c r="B4807" s="7">
        <v>2021</v>
      </c>
      <c r="C4807" s="296" t="s">
        <v>68</v>
      </c>
      <c r="D4807" s="307">
        <v>2013</v>
      </c>
      <c r="E4807" s="307" t="s">
        <v>194</v>
      </c>
      <c r="F4807" s="65">
        <f t="shared" si="299"/>
        <v>8</v>
      </c>
      <c r="G4807" s="66" t="str">
        <f t="shared" si="300"/>
        <v>2010-12</v>
      </c>
      <c r="H4807" s="67" t="str">
        <f t="shared" si="301"/>
        <v>2021-T6 Instate Small-8</v>
      </c>
      <c r="I4807" s="302">
        <v>4.2207599393510702E-3</v>
      </c>
      <c r="J4807" s="305">
        <f>VLOOKUP(H4807,T6_ReductionFactor!$G$10:$H$2922,2,FALSE)</f>
        <v>0.79640591640652436</v>
      </c>
      <c r="K4807" s="75">
        <f t="shared" si="302"/>
        <v>3.3614381874308352E-3</v>
      </c>
      <c r="L4807" s="290"/>
      <c r="Q4807" s="288"/>
      <c r="R4807" s="291"/>
    </row>
    <row r="4808" spans="1:18" s="287" customFormat="1" ht="16.149999999999999" customHeight="1" x14ac:dyDescent="0.25">
      <c r="A4808" s="9" t="s">
        <v>192</v>
      </c>
      <c r="B4808" s="7">
        <v>2021</v>
      </c>
      <c r="C4808" s="296" t="s">
        <v>68</v>
      </c>
      <c r="D4808" s="307">
        <v>2012</v>
      </c>
      <c r="E4808" s="307" t="s">
        <v>194</v>
      </c>
      <c r="F4808" s="65">
        <f t="shared" si="299"/>
        <v>9</v>
      </c>
      <c r="G4808" s="66" t="str">
        <f t="shared" si="300"/>
        <v>2010-12</v>
      </c>
      <c r="H4808" s="67" t="str">
        <f t="shared" si="301"/>
        <v>2021-T6 Instate Small-9</v>
      </c>
      <c r="I4808" s="302">
        <v>1.03864528450826E-2</v>
      </c>
      <c r="J4808" s="305">
        <f>VLOOKUP(H4808,T6_ReductionFactor!$G$10:$H$2922,2,FALSE)</f>
        <v>0.79167066647074646</v>
      </c>
      <c r="K4808" s="75">
        <f t="shared" si="302"/>
        <v>8.2226500461335221E-3</v>
      </c>
      <c r="L4808" s="290"/>
      <c r="Q4808" s="288"/>
      <c r="R4808" s="291"/>
    </row>
    <row r="4809" spans="1:18" s="287" customFormat="1" ht="16.149999999999999" customHeight="1" x14ac:dyDescent="0.25">
      <c r="A4809" s="9" t="s">
        <v>192</v>
      </c>
      <c r="B4809" s="7">
        <v>2021</v>
      </c>
      <c r="C4809" s="296" t="s">
        <v>68</v>
      </c>
      <c r="D4809" s="307">
        <v>2011</v>
      </c>
      <c r="E4809" s="307" t="s">
        <v>194</v>
      </c>
      <c r="F4809" s="65">
        <f t="shared" ref="F4809:F4872" si="303">B4809-D4809</f>
        <v>10</v>
      </c>
      <c r="G4809" s="66" t="str">
        <f t="shared" ref="G4809:G4872" si="304">IF(D4809&lt;1998,"Pre1997",IF(D4809&lt;2008,"1997-06",IF(D4809&lt;2011,"2007-09",IF(D4809&lt;2014,"2010-12","2013+"))))</f>
        <v>2010-12</v>
      </c>
      <c r="H4809" s="67" t="str">
        <f t="shared" si="301"/>
        <v>2021-T6 Instate Small-10</v>
      </c>
      <c r="I4809" s="302">
        <v>4.4233074647247999E-3</v>
      </c>
      <c r="J4809" s="305">
        <f>VLOOKUP(H4809,T6_ReductionFactor!$G$10:$H$2922,2,FALSE)</f>
        <v>0.78769274719448112</v>
      </c>
      <c r="K4809" s="75">
        <f t="shared" si="302"/>
        <v>3.4842072085749329E-3</v>
      </c>
      <c r="L4809" s="290"/>
      <c r="Q4809" s="288"/>
      <c r="R4809" s="291"/>
    </row>
    <row r="4810" spans="1:18" s="287" customFormat="1" ht="16.149999999999999" customHeight="1" x14ac:dyDescent="0.25">
      <c r="A4810" s="9" t="s">
        <v>192</v>
      </c>
      <c r="B4810" s="7">
        <v>2021</v>
      </c>
      <c r="C4810" s="296" t="s">
        <v>68</v>
      </c>
      <c r="D4810" s="307">
        <v>2010</v>
      </c>
      <c r="E4810" s="307" t="s">
        <v>194</v>
      </c>
      <c r="F4810" s="65">
        <f t="shared" si="303"/>
        <v>11</v>
      </c>
      <c r="G4810" s="66" t="str">
        <f t="shared" si="304"/>
        <v>2007-09</v>
      </c>
      <c r="H4810" s="67" t="str">
        <f t="shared" si="301"/>
        <v>2021-T6 Instate Small-11</v>
      </c>
      <c r="I4810" s="302">
        <v>2.74165740308281E-3</v>
      </c>
      <c r="J4810" s="305">
        <f>VLOOKUP(H4810,T6_ReductionFactor!$G$10:$H$2922,2,FALSE)</f>
        <v>0.7969312239304267</v>
      </c>
      <c r="K4810" s="75">
        <f t="shared" si="302"/>
        <v>2.1849123898366992E-3</v>
      </c>
      <c r="L4810" s="290"/>
      <c r="Q4810" s="288"/>
      <c r="R4810" s="291"/>
    </row>
    <row r="4811" spans="1:18" s="287" customFormat="1" ht="16.149999999999999" customHeight="1" x14ac:dyDescent="0.25">
      <c r="A4811" s="9" t="s">
        <v>192</v>
      </c>
      <c r="B4811" s="7">
        <v>2021</v>
      </c>
      <c r="C4811" s="296" t="s">
        <v>68</v>
      </c>
      <c r="D4811" s="307">
        <v>2009</v>
      </c>
      <c r="E4811" s="307" t="s">
        <v>194</v>
      </c>
      <c r="F4811" s="65">
        <f t="shared" si="303"/>
        <v>12</v>
      </c>
      <c r="G4811" s="66" t="str">
        <f t="shared" si="304"/>
        <v>2007-09</v>
      </c>
      <c r="H4811" s="67" t="str">
        <f t="shared" si="301"/>
        <v>2021-T6 Instate Small-12</v>
      </c>
      <c r="I4811" s="302">
        <v>3.0111613152108601E-3</v>
      </c>
      <c r="J4811" s="305">
        <f>VLOOKUP(H4811,T6_ReductionFactor!$G$10:$H$2922,2,FALSE)</f>
        <v>0.7923026723302935</v>
      </c>
      <c r="K4811" s="75">
        <f t="shared" si="302"/>
        <v>2.3857511568591656E-3</v>
      </c>
      <c r="L4811" s="290"/>
      <c r="Q4811" s="288"/>
      <c r="R4811" s="291"/>
    </row>
    <row r="4812" spans="1:18" s="287" customFormat="1" ht="16.149999999999999" customHeight="1" x14ac:dyDescent="0.25">
      <c r="A4812" s="9" t="s">
        <v>192</v>
      </c>
      <c r="B4812" s="7">
        <v>2021</v>
      </c>
      <c r="C4812" s="296" t="s">
        <v>68</v>
      </c>
      <c r="D4812" s="307">
        <v>2008</v>
      </c>
      <c r="E4812" s="307" t="s">
        <v>194</v>
      </c>
      <c r="F4812" s="65">
        <f t="shared" si="303"/>
        <v>13</v>
      </c>
      <c r="G4812" s="66" t="str">
        <f t="shared" si="304"/>
        <v>2007-09</v>
      </c>
      <c r="H4812" s="67" t="str">
        <f t="shared" si="301"/>
        <v>2021-T6 Instate Small-13</v>
      </c>
      <c r="I4812" s="302">
        <v>9.6212202679532895E-3</v>
      </c>
      <c r="J4812" s="305">
        <f>VLOOKUP(H4812,T6_ReductionFactor!$G$10:$H$2922,2,FALSE)</f>
        <v>0.78828156918767578</v>
      </c>
      <c r="K4812" s="75">
        <f t="shared" si="302"/>
        <v>7.5842306103224896E-3</v>
      </c>
      <c r="L4812" s="290"/>
      <c r="Q4812" s="288"/>
      <c r="R4812" s="291"/>
    </row>
    <row r="4813" spans="1:18" s="287" customFormat="1" ht="16.149999999999999" customHeight="1" x14ac:dyDescent="0.25">
      <c r="A4813" s="9" t="s">
        <v>192</v>
      </c>
      <c r="B4813" s="7">
        <v>2021</v>
      </c>
      <c r="C4813" s="296" t="s">
        <v>68</v>
      </c>
      <c r="D4813" s="307">
        <v>2007</v>
      </c>
      <c r="E4813" s="307" t="s">
        <v>194</v>
      </c>
      <c r="F4813" s="65">
        <f t="shared" si="303"/>
        <v>14</v>
      </c>
      <c r="G4813" s="66" t="str">
        <f t="shared" si="304"/>
        <v>1997-06</v>
      </c>
      <c r="H4813" s="67" t="str">
        <f t="shared" si="301"/>
        <v>2021-T6 Instate Small-14</v>
      </c>
      <c r="I4813" s="302">
        <v>0.11540414742159701</v>
      </c>
      <c r="J4813" s="305">
        <f>VLOOKUP(H4813,T6_ReductionFactor!$G$10:$H$2922,2,FALSE)</f>
        <v>0.87080706628038773</v>
      </c>
      <c r="K4813" s="75">
        <f t="shared" si="302"/>
        <v>0.10049474705279027</v>
      </c>
      <c r="L4813" s="290"/>
      <c r="Q4813" s="288"/>
      <c r="R4813" s="291"/>
    </row>
    <row r="4814" spans="1:18" s="287" customFormat="1" ht="16.149999999999999" customHeight="1" x14ac:dyDescent="0.25">
      <c r="A4814" s="9" t="s">
        <v>192</v>
      </c>
      <c r="B4814" s="7">
        <v>2021</v>
      </c>
      <c r="C4814" s="296" t="s">
        <v>68</v>
      </c>
      <c r="D4814" s="307">
        <v>2006</v>
      </c>
      <c r="E4814" s="307" t="s">
        <v>194</v>
      </c>
      <c r="F4814" s="65">
        <f t="shared" si="303"/>
        <v>15</v>
      </c>
      <c r="G4814" s="66" t="str">
        <f t="shared" si="304"/>
        <v>1997-06</v>
      </c>
      <c r="H4814" s="67" t="str">
        <f t="shared" si="301"/>
        <v>2021-T6 Instate Small-15</v>
      </c>
      <c r="I4814" s="302">
        <v>0.13004022174510901</v>
      </c>
      <c r="J4814" s="305">
        <f>VLOOKUP(H4814,T6_ReductionFactor!$G$10:$H$2922,2,FALSE)</f>
        <v>0.86872638176177686</v>
      </c>
      <c r="K4814" s="75">
        <f t="shared" si="302"/>
        <v>0.11296937132012769</v>
      </c>
      <c r="L4814" s="290"/>
      <c r="Q4814" s="288"/>
      <c r="R4814" s="291"/>
    </row>
    <row r="4815" spans="1:18" s="287" customFormat="1" ht="16.149999999999999" customHeight="1" x14ac:dyDescent="0.25">
      <c r="A4815" s="9" t="s">
        <v>192</v>
      </c>
      <c r="B4815" s="7">
        <v>2021</v>
      </c>
      <c r="C4815" s="296" t="s">
        <v>68</v>
      </c>
      <c r="D4815" s="307">
        <v>2005</v>
      </c>
      <c r="E4815" s="307" t="s">
        <v>194</v>
      </c>
      <c r="F4815" s="65">
        <f t="shared" si="303"/>
        <v>16</v>
      </c>
      <c r="G4815" s="66" t="str">
        <f t="shared" si="304"/>
        <v>1997-06</v>
      </c>
      <c r="H4815" s="67" t="str">
        <f t="shared" si="301"/>
        <v>2021-T6 Instate Small-16</v>
      </c>
      <c r="I4815" s="302">
        <v>0.1112911605311</v>
      </c>
      <c r="J4815" s="305">
        <f>VLOOKUP(H4815,T6_ReductionFactor!$G$10:$H$2922,2,FALSE)</f>
        <v>0.86673247555744548</v>
      </c>
      <c r="K4815" s="75">
        <f t="shared" si="302"/>
        <v>9.6459663074781377E-2</v>
      </c>
      <c r="L4815" s="290"/>
      <c r="Q4815" s="288"/>
      <c r="R4815" s="291"/>
    </row>
    <row r="4816" spans="1:18" s="287" customFormat="1" ht="16.149999999999999" customHeight="1" x14ac:dyDescent="0.25">
      <c r="A4816" s="9" t="s">
        <v>192</v>
      </c>
      <c r="B4816" s="7">
        <v>2021</v>
      </c>
      <c r="C4816" s="296" t="s">
        <v>68</v>
      </c>
      <c r="D4816" s="307">
        <v>2004</v>
      </c>
      <c r="E4816" s="307" t="s">
        <v>194</v>
      </c>
      <c r="F4816" s="65">
        <f t="shared" si="303"/>
        <v>17</v>
      </c>
      <c r="G4816" s="66" t="str">
        <f t="shared" si="304"/>
        <v>1997-06</v>
      </c>
      <c r="H4816" s="67" t="str">
        <f t="shared" si="301"/>
        <v>2021-T6 Instate Small-17</v>
      </c>
      <c r="I4816" s="302">
        <v>8.4238845760740394E-2</v>
      </c>
      <c r="J4816" s="305">
        <f>VLOOKUP(H4816,T6_ReductionFactor!$G$10:$H$2922,2,FALSE)</f>
        <v>0.86482007702786501</v>
      </c>
      <c r="K4816" s="75">
        <f t="shared" si="302"/>
        <v>7.2851445079541943E-2</v>
      </c>
      <c r="L4816" s="290"/>
      <c r="Q4816" s="288"/>
      <c r="R4816" s="291"/>
    </row>
    <row r="4817" spans="1:18" s="287" customFormat="1" ht="16.149999999999999" customHeight="1" x14ac:dyDescent="0.25">
      <c r="A4817" s="9" t="s">
        <v>192</v>
      </c>
      <c r="B4817" s="7">
        <v>2021</v>
      </c>
      <c r="C4817" s="296" t="s">
        <v>68</v>
      </c>
      <c r="D4817" s="307">
        <v>2003</v>
      </c>
      <c r="E4817" s="307" t="s">
        <v>194</v>
      </c>
      <c r="F4817" s="65">
        <f t="shared" si="303"/>
        <v>18</v>
      </c>
      <c r="G4817" s="66" t="str">
        <f t="shared" si="304"/>
        <v>1997-06</v>
      </c>
      <c r="H4817" s="67" t="str">
        <f t="shared" si="301"/>
        <v>2021-T6 Instate Small-18</v>
      </c>
      <c r="I4817" s="302">
        <v>5.5217829484238701E-2</v>
      </c>
      <c r="J4817" s="305">
        <f>VLOOKUP(H4817,T6_ReductionFactor!$G$10:$H$2922,2,FALSE)</f>
        <v>0.91782375830727636</v>
      </c>
      <c r="K4817" s="75">
        <f t="shared" si="302"/>
        <v>5.0680235782794299E-2</v>
      </c>
      <c r="L4817" s="290"/>
      <c r="Q4817" s="288"/>
      <c r="R4817" s="291"/>
    </row>
    <row r="4818" spans="1:18" s="287" customFormat="1" ht="16.149999999999999" customHeight="1" x14ac:dyDescent="0.25">
      <c r="A4818" s="9" t="s">
        <v>192</v>
      </c>
      <c r="B4818" s="7">
        <v>2021</v>
      </c>
      <c r="C4818" s="296" t="s">
        <v>68</v>
      </c>
      <c r="D4818" s="307">
        <v>2002</v>
      </c>
      <c r="E4818" s="307" t="s">
        <v>194</v>
      </c>
      <c r="F4818" s="65">
        <f t="shared" si="303"/>
        <v>19</v>
      </c>
      <c r="G4818" s="66" t="str">
        <f t="shared" si="304"/>
        <v>1997-06</v>
      </c>
      <c r="H4818" s="67" t="str">
        <f t="shared" si="301"/>
        <v>2021-T6 Instate Small-19</v>
      </c>
      <c r="I4818" s="302">
        <v>4.24217158978746E-2</v>
      </c>
      <c r="J4818" s="305">
        <f>VLOOKUP(H4818,T6_ReductionFactor!$G$10:$H$2922,2,FALSE)</f>
        <v>0.9168466949086459</v>
      </c>
      <c r="K4818" s="75">
        <f t="shared" si="302"/>
        <v>3.8894210013319885E-2</v>
      </c>
      <c r="L4818" s="290"/>
      <c r="Q4818" s="288"/>
      <c r="R4818" s="291"/>
    </row>
    <row r="4819" spans="1:18" s="287" customFormat="1" ht="16.149999999999999" customHeight="1" x14ac:dyDescent="0.25">
      <c r="A4819" s="9" t="s">
        <v>192</v>
      </c>
      <c r="B4819" s="7">
        <v>2021</v>
      </c>
      <c r="C4819" s="296" t="s">
        <v>68</v>
      </c>
      <c r="D4819" s="307">
        <v>2001</v>
      </c>
      <c r="E4819" s="307" t="s">
        <v>194</v>
      </c>
      <c r="F4819" s="65">
        <f t="shared" si="303"/>
        <v>20</v>
      </c>
      <c r="G4819" s="66" t="str">
        <f t="shared" si="304"/>
        <v>1997-06</v>
      </c>
      <c r="H4819" s="67" t="str">
        <f t="shared" si="301"/>
        <v>2021-T6 Instate Small-20</v>
      </c>
      <c r="I4819" s="302">
        <v>5.7359880654202999E-2</v>
      </c>
      <c r="J4819" s="305">
        <f>VLOOKUP(H4819,T6_ReductionFactor!$G$10:$H$2922,2,FALSE)</f>
        <v>0.91591169241917969</v>
      </c>
      <c r="K4819" s="75">
        <f t="shared" si="302"/>
        <v>5.2536585366953235E-2</v>
      </c>
      <c r="L4819" s="290"/>
      <c r="Q4819" s="288"/>
      <c r="R4819" s="291"/>
    </row>
    <row r="4820" spans="1:18" s="287" customFormat="1" ht="16.149999999999999" customHeight="1" x14ac:dyDescent="0.25">
      <c r="A4820" s="9" t="s">
        <v>192</v>
      </c>
      <c r="B4820" s="7">
        <v>2021</v>
      </c>
      <c r="C4820" s="296" t="s">
        <v>68</v>
      </c>
      <c r="D4820" s="307">
        <v>2000</v>
      </c>
      <c r="E4820" s="307" t="s">
        <v>194</v>
      </c>
      <c r="F4820" s="65">
        <f t="shared" si="303"/>
        <v>21</v>
      </c>
      <c r="G4820" s="66" t="str">
        <f t="shared" si="304"/>
        <v>1997-06</v>
      </c>
      <c r="H4820" s="67" t="str">
        <f t="shared" si="301"/>
        <v>2021-T6 Instate Small-21</v>
      </c>
      <c r="I4820" s="302">
        <v>6.4076458004098794E-2</v>
      </c>
      <c r="J4820" s="305">
        <f>VLOOKUP(H4820,T6_ReductionFactor!$G$10:$H$2922,2,FALSE)</f>
        <v>0.91501785432405969</v>
      </c>
      <c r="K4820" s="75">
        <f t="shared" si="302"/>
        <v>5.8631103115596196E-2</v>
      </c>
      <c r="L4820" s="290"/>
      <c r="Q4820" s="288"/>
      <c r="R4820" s="291"/>
    </row>
    <row r="4821" spans="1:18" s="287" customFormat="1" ht="16.149999999999999" customHeight="1" x14ac:dyDescent="0.25">
      <c r="A4821" s="9" t="s">
        <v>192</v>
      </c>
      <c r="B4821" s="7">
        <v>2021</v>
      </c>
      <c r="C4821" s="296" t="s">
        <v>68</v>
      </c>
      <c r="D4821" s="307">
        <v>1999</v>
      </c>
      <c r="E4821" s="307" t="s">
        <v>194</v>
      </c>
      <c r="F4821" s="65">
        <f t="shared" si="303"/>
        <v>22</v>
      </c>
      <c r="G4821" s="66" t="str">
        <f t="shared" si="304"/>
        <v>1997-06</v>
      </c>
      <c r="H4821" s="67" t="str">
        <f t="shared" si="301"/>
        <v>2021-T6 Instate Small-22</v>
      </c>
      <c r="I4821" s="302">
        <v>6.5274494134453297E-5</v>
      </c>
      <c r="J4821" s="305">
        <f>VLOOKUP(H4821,T6_ReductionFactor!$G$10:$H$2922,2,FALSE)</f>
        <v>0.91418799508699167</v>
      </c>
      <c r="K4821" s="75">
        <f t="shared" si="302"/>
        <v>5.9673158923093458E-5</v>
      </c>
      <c r="L4821" s="290"/>
      <c r="Q4821" s="288"/>
      <c r="R4821" s="291"/>
    </row>
    <row r="4822" spans="1:18" s="287" customFormat="1" ht="16.149999999999999" customHeight="1" x14ac:dyDescent="0.25">
      <c r="A4822" s="9" t="s">
        <v>192</v>
      </c>
      <c r="B4822" s="7">
        <v>2021</v>
      </c>
      <c r="C4822" s="296" t="s">
        <v>68</v>
      </c>
      <c r="D4822" s="307">
        <v>1998</v>
      </c>
      <c r="E4822" s="307" t="s">
        <v>194</v>
      </c>
      <c r="F4822" s="65">
        <f t="shared" si="303"/>
        <v>23</v>
      </c>
      <c r="G4822" s="66" t="str">
        <f t="shared" si="304"/>
        <v>1997-06</v>
      </c>
      <c r="H4822" s="67" t="str">
        <f t="shared" si="301"/>
        <v>2021-T6 Instate Small-23</v>
      </c>
      <c r="I4822" s="302">
        <v>3.0592895234731698E-5</v>
      </c>
      <c r="J4822" s="305">
        <f>VLOOKUP(H4822,T6_ReductionFactor!$G$10:$H$2922,2,FALSE)</f>
        <v>0.91418799508699167</v>
      </c>
      <c r="K4822" s="75">
        <f t="shared" si="302"/>
        <v>2.7967657558545752E-5</v>
      </c>
      <c r="L4822" s="290"/>
      <c r="Q4822" s="288"/>
      <c r="R4822" s="291"/>
    </row>
    <row r="4823" spans="1:18" s="287" customFormat="1" ht="16.149999999999999" customHeight="1" x14ac:dyDescent="0.25">
      <c r="A4823" s="9" t="s">
        <v>192</v>
      </c>
      <c r="B4823" s="7">
        <v>2021</v>
      </c>
      <c r="C4823" s="296" t="s">
        <v>68</v>
      </c>
      <c r="D4823" s="307">
        <v>1997</v>
      </c>
      <c r="E4823" s="307" t="s">
        <v>194</v>
      </c>
      <c r="F4823" s="65">
        <f t="shared" si="303"/>
        <v>24</v>
      </c>
      <c r="G4823" s="66" t="str">
        <f t="shared" si="304"/>
        <v>Pre1997</v>
      </c>
      <c r="H4823" s="67" t="str">
        <f t="shared" si="301"/>
        <v>2021-T6 Instate Small-24</v>
      </c>
      <c r="I4823" s="302">
        <v>3.4338967662422903E-5</v>
      </c>
      <c r="J4823" s="305">
        <f>VLOOKUP(H4823,T6_ReductionFactor!$G$10:$H$2922,2,FALSE)</f>
        <v>0.91418799508699167</v>
      </c>
      <c r="K4823" s="75">
        <f t="shared" si="302"/>
        <v>3.1392272000667433E-5</v>
      </c>
      <c r="L4823" s="290"/>
      <c r="Q4823" s="288"/>
      <c r="R4823" s="291"/>
    </row>
    <row r="4824" spans="1:18" s="287" customFormat="1" ht="16.149999999999999" customHeight="1" x14ac:dyDescent="0.25">
      <c r="A4824" s="9" t="s">
        <v>192</v>
      </c>
      <c r="B4824" s="7">
        <v>2021</v>
      </c>
      <c r="C4824" s="296" t="s">
        <v>68</v>
      </c>
      <c r="D4824" s="307">
        <v>1996</v>
      </c>
      <c r="E4824" s="307" t="s">
        <v>194</v>
      </c>
      <c r="F4824" s="65">
        <f t="shared" si="303"/>
        <v>25</v>
      </c>
      <c r="G4824" s="66" t="str">
        <f t="shared" si="304"/>
        <v>Pre1997</v>
      </c>
      <c r="H4824" s="67" t="str">
        <f t="shared" si="301"/>
        <v>2021-T6 Instate Small-25</v>
      </c>
      <c r="I4824" s="302">
        <v>2.0416450222603999E-5</v>
      </c>
      <c r="J4824" s="305">
        <f>VLOOKUP(H4824,T6_ReductionFactor!$G$10:$H$2922,2,FALSE)</f>
        <v>0.91418799508699167</v>
      </c>
      <c r="K4824" s="75">
        <f t="shared" si="302"/>
        <v>1.8664473695795716E-5</v>
      </c>
      <c r="L4824" s="290"/>
      <c r="Q4824" s="288"/>
      <c r="R4824" s="291"/>
    </row>
    <row r="4825" spans="1:18" s="287" customFormat="1" ht="16.149999999999999" customHeight="1" x14ac:dyDescent="0.25">
      <c r="A4825" s="9" t="s">
        <v>192</v>
      </c>
      <c r="B4825" s="7">
        <v>2021</v>
      </c>
      <c r="C4825" s="296" t="s">
        <v>68</v>
      </c>
      <c r="D4825" s="307">
        <v>1995</v>
      </c>
      <c r="E4825" s="307" t="s">
        <v>194</v>
      </c>
      <c r="F4825" s="65">
        <f t="shared" si="303"/>
        <v>26</v>
      </c>
      <c r="G4825" s="66" t="str">
        <f t="shared" si="304"/>
        <v>Pre1997</v>
      </c>
      <c r="H4825" s="67" t="str">
        <f t="shared" si="301"/>
        <v>2021-T6 Instate Small-26</v>
      </c>
      <c r="I4825" s="302">
        <v>2.7125981289016101E-5</v>
      </c>
      <c r="J4825" s="305">
        <f>VLOOKUP(H4825,T6_ReductionFactor!$G$10:$H$2922,2,FALSE)</f>
        <v>0.91418799508699167</v>
      </c>
      <c r="K4825" s="75">
        <f t="shared" si="302"/>
        <v>2.4798246449372878E-5</v>
      </c>
      <c r="L4825" s="290"/>
      <c r="Q4825" s="288"/>
      <c r="R4825" s="291"/>
    </row>
    <row r="4826" spans="1:18" s="287" customFormat="1" ht="16.149999999999999" customHeight="1" x14ac:dyDescent="0.25">
      <c r="A4826" s="9" t="s">
        <v>192</v>
      </c>
      <c r="B4826" s="7">
        <v>2021</v>
      </c>
      <c r="C4826" s="296" t="s">
        <v>68</v>
      </c>
      <c r="D4826" s="307">
        <v>1994</v>
      </c>
      <c r="E4826" s="307" t="s">
        <v>194</v>
      </c>
      <c r="F4826" s="65">
        <f t="shared" si="303"/>
        <v>27</v>
      </c>
      <c r="G4826" s="66" t="str">
        <f t="shared" si="304"/>
        <v>Pre1997</v>
      </c>
      <c r="H4826" s="67" t="str">
        <f t="shared" si="301"/>
        <v>2021-T6 Instate Small-27</v>
      </c>
      <c r="I4826" s="302">
        <v>1.34002650728208E-5</v>
      </c>
      <c r="J4826" s="305">
        <f>VLOOKUP(H4826,T6_ReductionFactor!$G$10:$H$2922,2,FALSE)</f>
        <v>0.91418799508699167</v>
      </c>
      <c r="K4826" s="75">
        <f t="shared" si="302"/>
        <v>1.2250361460556288E-5</v>
      </c>
      <c r="L4826" s="290"/>
      <c r="Q4826" s="288"/>
      <c r="R4826" s="291"/>
    </row>
    <row r="4827" spans="1:18" s="287" customFormat="1" ht="16.149999999999999" customHeight="1" x14ac:dyDescent="0.25">
      <c r="A4827" s="9" t="s">
        <v>192</v>
      </c>
      <c r="B4827" s="7">
        <v>2021</v>
      </c>
      <c r="C4827" s="296" t="s">
        <v>68</v>
      </c>
      <c r="D4827" s="307">
        <v>1993</v>
      </c>
      <c r="E4827" s="307" t="s">
        <v>194</v>
      </c>
      <c r="F4827" s="65">
        <f t="shared" si="303"/>
        <v>28</v>
      </c>
      <c r="G4827" s="66" t="str">
        <f t="shared" si="304"/>
        <v>Pre1997</v>
      </c>
      <c r="H4827" s="67" t="str">
        <f t="shared" si="301"/>
        <v>2021-T6 Instate Small-28</v>
      </c>
      <c r="I4827" s="302">
        <v>1.52028041791047E-5</v>
      </c>
      <c r="J4827" s="305">
        <f>VLOOKUP(H4827,T6_ReductionFactor!$G$10:$H$2922,2,FALSE)</f>
        <v>0.91418799508699167</v>
      </c>
      <c r="K4827" s="75">
        <f t="shared" si="302"/>
        <v>1.3898221072195865E-5</v>
      </c>
      <c r="L4827" s="290"/>
      <c r="Q4827" s="288"/>
      <c r="R4827" s="291"/>
    </row>
    <row r="4828" spans="1:18" s="287" customFormat="1" ht="16.149999999999999" customHeight="1" x14ac:dyDescent="0.25">
      <c r="A4828" s="9" t="s">
        <v>192</v>
      </c>
      <c r="B4828" s="7">
        <v>2021</v>
      </c>
      <c r="C4828" s="296" t="s">
        <v>68</v>
      </c>
      <c r="D4828" s="307">
        <v>1992</v>
      </c>
      <c r="E4828" s="307" t="s">
        <v>194</v>
      </c>
      <c r="F4828" s="65">
        <f t="shared" si="303"/>
        <v>29</v>
      </c>
      <c r="G4828" s="66" t="str">
        <f t="shared" si="304"/>
        <v>Pre1997</v>
      </c>
      <c r="H4828" s="67" t="str">
        <f t="shared" si="301"/>
        <v>2021-T6 Instate Small-29</v>
      </c>
      <c r="I4828" s="302">
        <v>1.3465105950748701E-5</v>
      </c>
      <c r="J4828" s="305">
        <f>VLOOKUP(H4828,T6_ReductionFactor!$G$10:$H$2922,2,FALSE)</f>
        <v>0.91418799508699167</v>
      </c>
      <c r="K4828" s="75">
        <f t="shared" si="302"/>
        <v>1.2309638212748876E-5</v>
      </c>
      <c r="L4828" s="290"/>
      <c r="Q4828" s="288"/>
      <c r="R4828" s="291"/>
    </row>
    <row r="4829" spans="1:18" s="287" customFormat="1" ht="16.149999999999999" customHeight="1" x14ac:dyDescent="0.25">
      <c r="A4829" s="9" t="s">
        <v>192</v>
      </c>
      <c r="B4829" s="7">
        <v>2021</v>
      </c>
      <c r="C4829" s="296" t="s">
        <v>68</v>
      </c>
      <c r="D4829" s="307">
        <v>1991</v>
      </c>
      <c r="E4829" s="307" t="s">
        <v>194</v>
      </c>
      <c r="F4829" s="65">
        <f t="shared" si="303"/>
        <v>30</v>
      </c>
      <c r="G4829" s="66" t="str">
        <f t="shared" si="304"/>
        <v>Pre1997</v>
      </c>
      <c r="H4829" s="67" t="str">
        <f t="shared" si="301"/>
        <v>2021-T6 Instate Small-30</v>
      </c>
      <c r="I4829" s="302">
        <v>1.232548874401E-5</v>
      </c>
      <c r="J4829" s="305">
        <f>VLOOKUP(H4829,T6_ReductionFactor!$G$10:$H$2922,2,FALSE)</f>
        <v>0.91418799508699167</v>
      </c>
      <c r="K4829" s="75">
        <f t="shared" si="302"/>
        <v>1.1267813843353785E-5</v>
      </c>
      <c r="L4829" s="290"/>
      <c r="Q4829" s="288"/>
      <c r="R4829" s="291"/>
    </row>
    <row r="4830" spans="1:18" s="287" customFormat="1" ht="16.149999999999999" customHeight="1" x14ac:dyDescent="0.25">
      <c r="A4830" s="9" t="s">
        <v>192</v>
      </c>
      <c r="B4830" s="7">
        <v>2021</v>
      </c>
      <c r="C4830" s="296" t="s">
        <v>68</v>
      </c>
      <c r="D4830" s="307">
        <v>1990</v>
      </c>
      <c r="E4830" s="307" t="s">
        <v>194</v>
      </c>
      <c r="F4830" s="65">
        <f t="shared" si="303"/>
        <v>31</v>
      </c>
      <c r="G4830" s="66" t="str">
        <f t="shared" si="304"/>
        <v>Pre1997</v>
      </c>
      <c r="H4830" s="67" t="str">
        <f t="shared" si="301"/>
        <v>2021-T6 Instate Small-31</v>
      </c>
      <c r="I4830" s="302">
        <v>1.80994537297722E-5</v>
      </c>
      <c r="J4830" s="305">
        <f>VLOOKUP(H4830,T6_ReductionFactor!$G$10:$H$2922,2,FALSE)</f>
        <v>0.91418799508699167</v>
      </c>
      <c r="K4830" s="75">
        <f t="shared" si="302"/>
        <v>1.6546303317390221E-5</v>
      </c>
      <c r="L4830" s="290"/>
      <c r="Q4830" s="288"/>
      <c r="R4830" s="291"/>
    </row>
    <row r="4831" spans="1:18" s="287" customFormat="1" ht="16.149999999999999" customHeight="1" x14ac:dyDescent="0.25">
      <c r="A4831" s="9" t="s">
        <v>192</v>
      </c>
      <c r="B4831" s="7">
        <v>2021</v>
      </c>
      <c r="C4831" s="296" t="s">
        <v>68</v>
      </c>
      <c r="D4831" s="307">
        <v>1989</v>
      </c>
      <c r="E4831" s="307" t="s">
        <v>194</v>
      </c>
      <c r="F4831" s="65">
        <f t="shared" si="303"/>
        <v>32</v>
      </c>
      <c r="G4831" s="66" t="str">
        <f t="shared" si="304"/>
        <v>Pre1997</v>
      </c>
      <c r="H4831" s="67" t="str">
        <f t="shared" si="301"/>
        <v>2021-T6 Instate Small-32</v>
      </c>
      <c r="I4831" s="302">
        <v>1.41386259556514E-5</v>
      </c>
      <c r="J4831" s="305">
        <f>VLOOKUP(H4831,T6_ReductionFactor!$G$10:$H$2922,2,FALSE)</f>
        <v>0.91418799508699167</v>
      </c>
      <c r="K4831" s="75">
        <f t="shared" si="302"/>
        <v>1.2925362115681854E-5</v>
      </c>
      <c r="L4831" s="290"/>
      <c r="Q4831" s="288"/>
      <c r="R4831" s="291"/>
    </row>
    <row r="4832" spans="1:18" s="287" customFormat="1" ht="16.149999999999999" customHeight="1" x14ac:dyDescent="0.25">
      <c r="A4832" s="9" t="s">
        <v>192</v>
      </c>
      <c r="B4832" s="7">
        <v>2021</v>
      </c>
      <c r="C4832" s="296" t="s">
        <v>68</v>
      </c>
      <c r="D4832" s="307">
        <v>1988</v>
      </c>
      <c r="E4832" s="307" t="s">
        <v>194</v>
      </c>
      <c r="F4832" s="65">
        <f t="shared" si="303"/>
        <v>33</v>
      </c>
      <c r="G4832" s="66" t="str">
        <f t="shared" si="304"/>
        <v>Pre1997</v>
      </c>
      <c r="H4832" s="67" t="str">
        <f t="shared" si="301"/>
        <v>2021-T6 Instate Small-33</v>
      </c>
      <c r="I4832" s="302">
        <v>9.7179493140045898E-6</v>
      </c>
      <c r="J4832" s="305">
        <f>VLOOKUP(H4832,T6_ReductionFactor!$G$10:$H$2922,2,FALSE)</f>
        <v>0.91418799508699167</v>
      </c>
      <c r="K4832" s="75">
        <f t="shared" si="302"/>
        <v>8.8840325997268612E-6</v>
      </c>
      <c r="L4832" s="290"/>
      <c r="Q4832" s="288"/>
      <c r="R4832" s="291"/>
    </row>
    <row r="4833" spans="1:18" s="287" customFormat="1" ht="16.149999999999999" customHeight="1" x14ac:dyDescent="0.25">
      <c r="A4833" s="9" t="s">
        <v>192</v>
      </c>
      <c r="B4833" s="7">
        <v>2021</v>
      </c>
      <c r="C4833" s="296" t="s">
        <v>68</v>
      </c>
      <c r="D4833" s="307">
        <v>1987</v>
      </c>
      <c r="E4833" s="307" t="s">
        <v>194</v>
      </c>
      <c r="F4833" s="65">
        <f t="shared" si="303"/>
        <v>34</v>
      </c>
      <c r="G4833" s="66" t="str">
        <f t="shared" si="304"/>
        <v>Pre1997</v>
      </c>
      <c r="H4833" s="67" t="str">
        <f t="shared" si="301"/>
        <v>2021-T6 Instate Small-34</v>
      </c>
      <c r="I4833" s="302">
        <v>4.0402333512927704E-6</v>
      </c>
      <c r="J4833" s="305">
        <f>VLOOKUP(H4833,T6_ReductionFactor!$G$10:$H$2922,2,FALSE)</f>
        <v>0.91418799508699167</v>
      </c>
      <c r="K4833" s="75">
        <f t="shared" si="302"/>
        <v>3.693532827101935E-6</v>
      </c>
      <c r="L4833" s="290"/>
      <c r="Q4833" s="288"/>
      <c r="R4833" s="291"/>
    </row>
    <row r="4834" spans="1:18" s="287" customFormat="1" ht="16.149999999999999" customHeight="1" x14ac:dyDescent="0.25">
      <c r="A4834" s="9" t="s">
        <v>192</v>
      </c>
      <c r="B4834" s="7">
        <v>2021</v>
      </c>
      <c r="C4834" s="296" t="s">
        <v>68</v>
      </c>
      <c r="D4834" s="307">
        <v>1986</v>
      </c>
      <c r="E4834" s="307" t="s">
        <v>194</v>
      </c>
      <c r="F4834" s="65">
        <f t="shared" si="303"/>
        <v>35</v>
      </c>
      <c r="G4834" s="66" t="str">
        <f t="shared" si="304"/>
        <v>Pre1997</v>
      </c>
      <c r="H4834" s="67" t="str">
        <f t="shared" si="301"/>
        <v>2021-T6 Instate Small-35</v>
      </c>
      <c r="I4834" s="302">
        <v>3.7835899576406E-6</v>
      </c>
      <c r="J4834" s="305">
        <f>VLOOKUP(H4834,T6_ReductionFactor!$G$10:$H$2922,2,FALSE)</f>
        <v>0.91418799508699167</v>
      </c>
      <c r="K4834" s="75">
        <f t="shared" si="302"/>
        <v>3.4589125176067356E-6</v>
      </c>
      <c r="L4834" s="290"/>
      <c r="Q4834" s="288"/>
      <c r="R4834" s="291"/>
    </row>
    <row r="4835" spans="1:18" s="287" customFormat="1" ht="16.149999999999999" customHeight="1" x14ac:dyDescent="0.25">
      <c r="A4835" s="9" t="s">
        <v>192</v>
      </c>
      <c r="B4835" s="7">
        <v>2021</v>
      </c>
      <c r="C4835" s="296" t="s">
        <v>68</v>
      </c>
      <c r="D4835" s="307">
        <v>1985</v>
      </c>
      <c r="E4835" s="307" t="s">
        <v>194</v>
      </c>
      <c r="F4835" s="65">
        <f t="shared" si="303"/>
        <v>36</v>
      </c>
      <c r="G4835" s="66" t="str">
        <f t="shared" si="304"/>
        <v>Pre1997</v>
      </c>
      <c r="H4835" s="67" t="str">
        <f t="shared" si="301"/>
        <v>2021-T6 Instate Small-36</v>
      </c>
      <c r="I4835" s="302">
        <v>4.7268995508012998E-6</v>
      </c>
      <c r="J4835" s="305">
        <f>VLOOKUP(H4835,T6_ReductionFactor!$G$10:$H$2922,2,FALSE)</f>
        <v>0.91418799508699167</v>
      </c>
      <c r="K4835" s="75">
        <f t="shared" si="302"/>
        <v>4.3212748233246418E-6</v>
      </c>
      <c r="L4835" s="290"/>
      <c r="Q4835" s="288"/>
      <c r="R4835" s="291"/>
    </row>
    <row r="4836" spans="1:18" s="287" customFormat="1" ht="16.149999999999999" customHeight="1" x14ac:dyDescent="0.25">
      <c r="A4836" s="9" t="s">
        <v>192</v>
      </c>
      <c r="B4836" s="7">
        <v>2021</v>
      </c>
      <c r="C4836" s="296" t="s">
        <v>68</v>
      </c>
      <c r="D4836" s="307">
        <v>1984</v>
      </c>
      <c r="E4836" s="307" t="s">
        <v>194</v>
      </c>
      <c r="F4836" s="65">
        <f t="shared" si="303"/>
        <v>37</v>
      </c>
      <c r="G4836" s="66" t="str">
        <f t="shared" si="304"/>
        <v>Pre1997</v>
      </c>
      <c r="H4836" s="67" t="str">
        <f t="shared" si="301"/>
        <v>2021-T6 Instate Small-37</v>
      </c>
      <c r="I4836" s="302">
        <v>4.0205322683109403E-6</v>
      </c>
      <c r="J4836" s="305">
        <f>VLOOKUP(H4836,T6_ReductionFactor!$G$10:$H$2922,2,FALSE)</f>
        <v>0.91418799508699167</v>
      </c>
      <c r="K4836" s="75">
        <f t="shared" si="302"/>
        <v>3.6755223335497335E-6</v>
      </c>
      <c r="L4836" s="290"/>
      <c r="Q4836" s="288"/>
      <c r="R4836" s="291"/>
    </row>
    <row r="4837" spans="1:18" s="287" customFormat="1" ht="16.149999999999999" customHeight="1" x14ac:dyDescent="0.25">
      <c r="A4837" s="9" t="s">
        <v>192</v>
      </c>
      <c r="B4837" s="7">
        <v>2021</v>
      </c>
      <c r="C4837" s="296" t="s">
        <v>68</v>
      </c>
      <c r="D4837" s="307">
        <v>1983</v>
      </c>
      <c r="E4837" s="307" t="s">
        <v>194</v>
      </c>
      <c r="F4837" s="65">
        <f t="shared" si="303"/>
        <v>38</v>
      </c>
      <c r="G4837" s="66" t="str">
        <f t="shared" si="304"/>
        <v>Pre1997</v>
      </c>
      <c r="H4837" s="67" t="str">
        <f t="shared" si="301"/>
        <v>2021-T6 Instate Small-38</v>
      </c>
      <c r="I4837" s="302">
        <v>1.9236587877513199E-6</v>
      </c>
      <c r="J4837" s="305">
        <f>VLOOKUP(H4837,T6_ReductionFactor!$G$10:$H$2922,2,FALSE)</f>
        <v>0.91418799508699167</v>
      </c>
      <c r="K4837" s="75">
        <f t="shared" si="302"/>
        <v>1.7585857704058521E-6</v>
      </c>
      <c r="L4837" s="290"/>
      <c r="Q4837" s="288"/>
      <c r="R4837" s="291"/>
    </row>
    <row r="4838" spans="1:18" s="287" customFormat="1" ht="16.149999999999999" customHeight="1" x14ac:dyDescent="0.25">
      <c r="A4838" s="9" t="s">
        <v>192</v>
      </c>
      <c r="B4838" s="7">
        <v>2021</v>
      </c>
      <c r="C4838" s="296" t="s">
        <v>68</v>
      </c>
      <c r="D4838" s="307">
        <v>1982</v>
      </c>
      <c r="E4838" s="307" t="s">
        <v>194</v>
      </c>
      <c r="F4838" s="65">
        <f t="shared" si="303"/>
        <v>39</v>
      </c>
      <c r="G4838" s="66" t="str">
        <f t="shared" si="304"/>
        <v>Pre1997</v>
      </c>
      <c r="H4838" s="67" t="str">
        <f t="shared" si="301"/>
        <v>2021-T6 Instate Small-39</v>
      </c>
      <c r="I4838" s="302">
        <v>1.9840474423288499E-6</v>
      </c>
      <c r="J4838" s="305">
        <f>VLOOKUP(H4838,T6_ReductionFactor!$G$10:$H$2922,2,FALSE)</f>
        <v>0.91418799508699167</v>
      </c>
      <c r="K4838" s="75">
        <f t="shared" si="302"/>
        <v>1.813792353460085E-6</v>
      </c>
      <c r="L4838" s="290"/>
      <c r="Q4838" s="288"/>
      <c r="R4838" s="291"/>
    </row>
    <row r="4839" spans="1:18" s="287" customFormat="1" ht="16.149999999999999" customHeight="1" x14ac:dyDescent="0.25">
      <c r="A4839" s="9" t="s">
        <v>192</v>
      </c>
      <c r="B4839" s="7">
        <v>2021</v>
      </c>
      <c r="C4839" s="296" t="s">
        <v>68</v>
      </c>
      <c r="D4839" s="307">
        <v>1981</v>
      </c>
      <c r="E4839" s="307" t="s">
        <v>194</v>
      </c>
      <c r="F4839" s="65">
        <f t="shared" si="303"/>
        <v>40</v>
      </c>
      <c r="G4839" s="66" t="str">
        <f t="shared" si="304"/>
        <v>Pre1997</v>
      </c>
      <c r="H4839" s="67" t="str">
        <f t="shared" si="301"/>
        <v>2021-T6 Instate Small-40</v>
      </c>
      <c r="I4839" s="302">
        <v>1.6253512652673601E-6</v>
      </c>
      <c r="J4839" s="305">
        <f>VLOOKUP(H4839,T6_ReductionFactor!$G$10:$H$2922,2,FALSE)</f>
        <v>0.91418799508699167</v>
      </c>
      <c r="K4839" s="75">
        <f t="shared" si="302"/>
        <v>1.4858766145068731E-6</v>
      </c>
      <c r="L4839" s="290"/>
      <c r="Q4839" s="288"/>
      <c r="R4839" s="291"/>
    </row>
    <row r="4840" spans="1:18" s="287" customFormat="1" ht="16.149999999999999" customHeight="1" x14ac:dyDescent="0.25">
      <c r="A4840" s="9" t="s">
        <v>192</v>
      </c>
      <c r="B4840" s="7">
        <v>2021</v>
      </c>
      <c r="C4840" s="296" t="s">
        <v>68</v>
      </c>
      <c r="D4840" s="307">
        <v>1979</v>
      </c>
      <c r="E4840" s="307" t="s">
        <v>194</v>
      </c>
      <c r="F4840" s="65">
        <f t="shared" si="303"/>
        <v>42</v>
      </c>
      <c r="G4840" s="66" t="str">
        <f t="shared" si="304"/>
        <v>Pre1997</v>
      </c>
      <c r="H4840" s="67" t="str">
        <f t="shared" si="301"/>
        <v>2021-T6 Instate Small-42</v>
      </c>
      <c r="I4840" s="302">
        <v>9.1293539488155096E-7</v>
      </c>
      <c r="J4840" s="305">
        <f>VLOOKUP(H4840,T6_ReductionFactor!$G$10:$H$2922,2,FALSE)</f>
        <v>0.91418799508699167</v>
      </c>
      <c r="K4840" s="75">
        <f t="shared" si="302"/>
        <v>8.3459457829071615E-7</v>
      </c>
      <c r="L4840" s="290"/>
      <c r="Q4840" s="288"/>
      <c r="R4840" s="291"/>
    </row>
    <row r="4841" spans="1:18" s="287" customFormat="1" ht="16.149999999999999" customHeight="1" x14ac:dyDescent="0.25">
      <c r="A4841" s="9" t="s">
        <v>192</v>
      </c>
      <c r="B4841" s="7">
        <v>2021</v>
      </c>
      <c r="C4841" s="296" t="s">
        <v>68</v>
      </c>
      <c r="D4841" s="307">
        <v>1978</v>
      </c>
      <c r="E4841" s="307" t="s">
        <v>194</v>
      </c>
      <c r="F4841" s="65">
        <f t="shared" si="303"/>
        <v>43</v>
      </c>
      <c r="G4841" s="66" t="str">
        <f t="shared" si="304"/>
        <v>Pre1997</v>
      </c>
      <c r="H4841" s="67" t="str">
        <f t="shared" si="301"/>
        <v>2021-T6 Instate Small-43</v>
      </c>
      <c r="I4841" s="302">
        <v>3.4798906247076198E-7</v>
      </c>
      <c r="J4841" s="305">
        <f>VLOOKUP(H4841,T6_ReductionFactor!$G$10:$H$2922,2,FALSE)</f>
        <v>0.91418799508699167</v>
      </c>
      <c r="K4841" s="75">
        <f t="shared" si="302"/>
        <v>3.181274233323478E-7</v>
      </c>
      <c r="L4841" s="290"/>
      <c r="Q4841" s="288"/>
      <c r="R4841" s="291"/>
    </row>
    <row r="4842" spans="1:18" s="287" customFormat="1" ht="16.149999999999999" customHeight="1" x14ac:dyDescent="0.25">
      <c r="A4842" s="9" t="s">
        <v>192</v>
      </c>
      <c r="B4842" s="7">
        <v>2021</v>
      </c>
      <c r="C4842" s="296" t="s">
        <v>68</v>
      </c>
      <c r="D4842" s="307">
        <v>1977</v>
      </c>
      <c r="E4842" s="307" t="s">
        <v>194</v>
      </c>
      <c r="F4842" s="65">
        <f t="shared" si="303"/>
        <v>44</v>
      </c>
      <c r="G4842" s="66" t="str">
        <f t="shared" si="304"/>
        <v>Pre1997</v>
      </c>
      <c r="H4842" s="67" t="str">
        <f t="shared" si="301"/>
        <v>2021-T6 Instate Small-44</v>
      </c>
      <c r="I4842" s="302">
        <v>3.46113330627738E-7</v>
      </c>
      <c r="J4842" s="305">
        <f>VLOOKUP(H4842,T6_ReductionFactor!$G$10:$H$2922,2,FALSE)</f>
        <v>0.91418799508699167</v>
      </c>
      <c r="K4842" s="75">
        <f t="shared" si="302"/>
        <v>3.1641265179945288E-7</v>
      </c>
      <c r="L4842" s="290"/>
      <c r="Q4842" s="288"/>
      <c r="R4842" s="291"/>
    </row>
    <row r="4843" spans="1:18" s="287" customFormat="1" ht="16.149999999999999" customHeight="1" x14ac:dyDescent="0.25">
      <c r="A4843" s="9" t="s">
        <v>192</v>
      </c>
      <c r="B4843" s="7">
        <v>2021</v>
      </c>
      <c r="C4843" s="296" t="s">
        <v>69</v>
      </c>
      <c r="D4843" s="307">
        <v>2022</v>
      </c>
      <c r="E4843" s="307" t="s">
        <v>194</v>
      </c>
      <c r="F4843" s="65">
        <f t="shared" si="303"/>
        <v>-1</v>
      </c>
      <c r="G4843" s="66" t="str">
        <f t="shared" si="304"/>
        <v>2013+</v>
      </c>
      <c r="H4843" s="67" t="str">
        <f t="shared" si="301"/>
        <v>2021-T6 OOS Heavy--1</v>
      </c>
      <c r="I4843" s="302">
        <v>1.5833570332413101E-5</v>
      </c>
      <c r="J4843" s="305">
        <f>VLOOKUP(H4843,T6_ReductionFactor!$G$10:$H$2922,2,FALSE)</f>
        <v>1</v>
      </c>
      <c r="K4843" s="75">
        <f t="shared" si="302"/>
        <v>1.5833570332413101E-5</v>
      </c>
      <c r="L4843" s="290"/>
      <c r="Q4843" s="288"/>
      <c r="R4843" s="291"/>
    </row>
    <row r="4844" spans="1:18" s="287" customFormat="1" ht="16.149999999999999" customHeight="1" x14ac:dyDescent="0.25">
      <c r="A4844" s="9" t="s">
        <v>192</v>
      </c>
      <c r="B4844" s="7">
        <v>2021</v>
      </c>
      <c r="C4844" s="296" t="s">
        <v>69</v>
      </c>
      <c r="D4844" s="307">
        <v>2021</v>
      </c>
      <c r="E4844" s="307" t="s">
        <v>194</v>
      </c>
      <c r="F4844" s="65">
        <f t="shared" si="303"/>
        <v>0</v>
      </c>
      <c r="G4844" s="66" t="str">
        <f t="shared" si="304"/>
        <v>2013+</v>
      </c>
      <c r="H4844" s="67" t="str">
        <f t="shared" si="301"/>
        <v>2021-T6 OOS Heavy-0</v>
      </c>
      <c r="I4844" s="302">
        <v>1.09965133977524E-4</v>
      </c>
      <c r="J4844" s="305">
        <f>VLOOKUP(H4844,T6_ReductionFactor!$G$10:$H$2922,2,FALSE)</f>
        <v>0.95255393023437751</v>
      </c>
      <c r="K4844" s="75">
        <f t="shared" si="302"/>
        <v>1.0474772055904038E-4</v>
      </c>
      <c r="L4844" s="290"/>
      <c r="M4844" s="291"/>
      <c r="N4844" s="291"/>
      <c r="O4844" s="291"/>
      <c r="Q4844" s="288"/>
      <c r="R4844" s="291"/>
    </row>
    <row r="4845" spans="1:18" s="287" customFormat="1" ht="16.149999999999999" customHeight="1" x14ac:dyDescent="0.25">
      <c r="A4845" s="9" t="s">
        <v>192</v>
      </c>
      <c r="B4845" s="7">
        <v>2021</v>
      </c>
      <c r="C4845" s="296" t="s">
        <v>69</v>
      </c>
      <c r="D4845" s="307">
        <v>2020</v>
      </c>
      <c r="E4845" s="307" t="s">
        <v>194</v>
      </c>
      <c r="F4845" s="65">
        <f t="shared" si="303"/>
        <v>1</v>
      </c>
      <c r="G4845" s="66" t="str">
        <f t="shared" si="304"/>
        <v>2013+</v>
      </c>
      <c r="H4845" s="67" t="str">
        <f t="shared" si="301"/>
        <v>2021-T6 OOS Heavy-1</v>
      </c>
      <c r="I4845" s="302">
        <v>2.02084559888273E-4</v>
      </c>
      <c r="J4845" s="305">
        <f>VLOOKUP(H4845,T6_ReductionFactor!$G$10:$H$2922,2,FALSE)</f>
        <v>0.91846051522713612</v>
      </c>
      <c r="K4845" s="75">
        <f t="shared" si="302"/>
        <v>1.8560668899443228E-4</v>
      </c>
      <c r="L4845" s="290"/>
      <c r="M4845" s="291"/>
      <c r="N4845" s="291"/>
      <c r="O4845" s="291"/>
      <c r="Q4845" s="288"/>
      <c r="R4845" s="291"/>
    </row>
    <row r="4846" spans="1:18" s="287" customFormat="1" ht="16.149999999999999" customHeight="1" x14ac:dyDescent="0.25">
      <c r="A4846" s="9" t="s">
        <v>192</v>
      </c>
      <c r="B4846" s="7">
        <v>2021</v>
      </c>
      <c r="C4846" s="296" t="s">
        <v>69</v>
      </c>
      <c r="D4846" s="307">
        <v>2019</v>
      </c>
      <c r="E4846" s="307" t="s">
        <v>194</v>
      </c>
      <c r="F4846" s="65">
        <f t="shared" si="303"/>
        <v>2</v>
      </c>
      <c r="G4846" s="66" t="str">
        <f t="shared" si="304"/>
        <v>2013+</v>
      </c>
      <c r="H4846" s="67" t="str">
        <f t="shared" si="301"/>
        <v>2021-T6 OOS Heavy-2</v>
      </c>
      <c r="I4846" s="302">
        <v>2.33965305442895E-4</v>
      </c>
      <c r="J4846" s="305">
        <f>VLOOKUP(H4846,T6_ReductionFactor!$G$10:$H$2922,2,FALSE)</f>
        <v>0.89268101017598023</v>
      </c>
      <c r="K4846" s="75">
        <f t="shared" si="302"/>
        <v>2.0885638520889527E-4</v>
      </c>
      <c r="L4846" s="290"/>
      <c r="M4846" s="291"/>
      <c r="N4846" s="291"/>
      <c r="O4846" s="291"/>
      <c r="Q4846" s="288"/>
      <c r="R4846" s="291"/>
    </row>
    <row r="4847" spans="1:18" s="287" customFormat="1" ht="16.149999999999999" customHeight="1" x14ac:dyDescent="0.25">
      <c r="A4847" s="9" t="s">
        <v>192</v>
      </c>
      <c r="B4847" s="7">
        <v>2021</v>
      </c>
      <c r="C4847" s="296" t="s">
        <v>69</v>
      </c>
      <c r="D4847" s="307">
        <v>2018</v>
      </c>
      <c r="E4847" s="307" t="s">
        <v>194</v>
      </c>
      <c r="F4847" s="65">
        <f t="shared" si="303"/>
        <v>3</v>
      </c>
      <c r="G4847" s="66" t="str">
        <f t="shared" si="304"/>
        <v>2013+</v>
      </c>
      <c r="H4847" s="67" t="str">
        <f t="shared" si="301"/>
        <v>2021-T6 OOS Heavy-3</v>
      </c>
      <c r="I4847" s="302">
        <v>2.4930964390714198E-4</v>
      </c>
      <c r="J4847" s="305">
        <f>VLOOKUP(H4847,T6_ReductionFactor!$G$10:$H$2922,2,FALSE)</f>
        <v>0.8729124047501341</v>
      </c>
      <c r="K4847" s="75">
        <f t="shared" si="302"/>
        <v>2.1762548079038292E-4</v>
      </c>
      <c r="L4847" s="290"/>
      <c r="M4847" s="291"/>
      <c r="N4847" s="291"/>
      <c r="O4847" s="291"/>
      <c r="Q4847" s="288"/>
      <c r="R4847" s="291"/>
    </row>
    <row r="4848" spans="1:18" s="287" customFormat="1" ht="16.149999999999999" customHeight="1" x14ac:dyDescent="0.25">
      <c r="A4848" s="9" t="s">
        <v>192</v>
      </c>
      <c r="B4848" s="7">
        <v>2021</v>
      </c>
      <c r="C4848" s="296" t="s">
        <v>69</v>
      </c>
      <c r="D4848" s="307">
        <v>2017</v>
      </c>
      <c r="E4848" s="307" t="s">
        <v>194</v>
      </c>
      <c r="F4848" s="65">
        <f t="shared" si="303"/>
        <v>4</v>
      </c>
      <c r="G4848" s="66" t="str">
        <f t="shared" si="304"/>
        <v>2013+</v>
      </c>
      <c r="H4848" s="67" t="str">
        <f t="shared" si="301"/>
        <v>2021-T6 OOS Heavy-4</v>
      </c>
      <c r="I4848" s="302">
        <v>2.40154857951563E-4</v>
      </c>
      <c r="J4848" s="305">
        <f>VLOOKUP(H4848,T6_ReductionFactor!$G$10:$H$2922,2,FALSE)</f>
        <v>0.85750735126990651</v>
      </c>
      <c r="K4848" s="75">
        <f t="shared" si="302"/>
        <v>2.0593455613664543E-4</v>
      </c>
      <c r="L4848" s="290"/>
      <c r="M4848" s="291"/>
      <c r="N4848" s="291"/>
      <c r="O4848" s="291"/>
      <c r="Q4848" s="288"/>
      <c r="R4848" s="291"/>
    </row>
    <row r="4849" spans="1:18" s="287" customFormat="1" ht="16.149999999999999" customHeight="1" x14ac:dyDescent="0.25">
      <c r="A4849" s="9" t="s">
        <v>192</v>
      </c>
      <c r="B4849" s="7">
        <v>2021</v>
      </c>
      <c r="C4849" s="296" t="s">
        <v>69</v>
      </c>
      <c r="D4849" s="307">
        <v>2016</v>
      </c>
      <c r="E4849" s="307" t="s">
        <v>194</v>
      </c>
      <c r="F4849" s="65">
        <f t="shared" si="303"/>
        <v>5</v>
      </c>
      <c r="G4849" s="66" t="str">
        <f t="shared" si="304"/>
        <v>2013+</v>
      </c>
      <c r="H4849" s="67" t="str">
        <f t="shared" si="301"/>
        <v>2021-T6 OOS Heavy-5</v>
      </c>
      <c r="I4849" s="302">
        <v>3.5792847345749102E-4</v>
      </c>
      <c r="J4849" s="305">
        <f>VLOOKUP(H4849,T6_ReductionFactor!$G$10:$H$2922,2,FALSE)</f>
        <v>0.84530444915233571</v>
      </c>
      <c r="K4849" s="75">
        <f t="shared" si="302"/>
        <v>3.0255853109192085E-4</v>
      </c>
      <c r="L4849" s="290"/>
      <c r="M4849" s="291"/>
      <c r="N4849" s="291"/>
      <c r="O4849" s="291"/>
      <c r="Q4849" s="288"/>
      <c r="R4849" s="291"/>
    </row>
    <row r="4850" spans="1:18" s="287" customFormat="1" ht="16.149999999999999" customHeight="1" x14ac:dyDescent="0.25">
      <c r="A4850" s="9" t="s">
        <v>192</v>
      </c>
      <c r="B4850" s="7">
        <v>2021</v>
      </c>
      <c r="C4850" s="296" t="s">
        <v>69</v>
      </c>
      <c r="D4850" s="307">
        <v>2015</v>
      </c>
      <c r="E4850" s="307" t="s">
        <v>194</v>
      </c>
      <c r="F4850" s="65">
        <f t="shared" si="303"/>
        <v>6</v>
      </c>
      <c r="G4850" s="66" t="str">
        <f t="shared" si="304"/>
        <v>2013+</v>
      </c>
      <c r="H4850" s="67" t="str">
        <f t="shared" ref="H4850:H4913" si="305">CONCATENATE(B4850,"-",C4850,"-",F4850)</f>
        <v>2021-T6 OOS Heavy-6</v>
      </c>
      <c r="I4850" s="302">
        <v>2.6773948572632198E-4</v>
      </c>
      <c r="J4850" s="305">
        <f>VLOOKUP(H4850,T6_ReductionFactor!$G$10:$H$2922,2,FALSE)</f>
        <v>0.83548073136508128</v>
      </c>
      <c r="K4850" s="75">
        <f t="shared" si="302"/>
        <v>2.2369118134993822E-4</v>
      </c>
      <c r="L4850" s="290"/>
      <c r="M4850" s="291"/>
      <c r="N4850" s="291"/>
      <c r="O4850" s="291"/>
      <c r="Q4850" s="288"/>
      <c r="R4850" s="291"/>
    </row>
    <row r="4851" spans="1:18" s="287" customFormat="1" ht="16.149999999999999" customHeight="1" x14ac:dyDescent="0.25">
      <c r="A4851" s="9" t="s">
        <v>192</v>
      </c>
      <c r="B4851" s="7">
        <v>2021</v>
      </c>
      <c r="C4851" s="296" t="s">
        <v>69</v>
      </c>
      <c r="D4851" s="307">
        <v>2014</v>
      </c>
      <c r="E4851" s="307" t="s">
        <v>194</v>
      </c>
      <c r="F4851" s="65">
        <f t="shared" si="303"/>
        <v>7</v>
      </c>
      <c r="G4851" s="66" t="str">
        <f t="shared" si="304"/>
        <v>2013+</v>
      </c>
      <c r="H4851" s="67" t="str">
        <f t="shared" si="305"/>
        <v>2021-T6 OOS Heavy-7</v>
      </c>
      <c r="I4851" s="302">
        <v>1.3725434429957999E-4</v>
      </c>
      <c r="J4851" s="305">
        <f>VLOOKUP(H4851,T6_ReductionFactor!$G$10:$H$2922,2,FALSE)</f>
        <v>0.82744718218582824</v>
      </c>
      <c r="K4851" s="75">
        <f t="shared" si="302"/>
        <v>1.1357072043345096E-4</v>
      </c>
      <c r="L4851" s="290"/>
      <c r="Q4851" s="288"/>
      <c r="R4851" s="291"/>
    </row>
    <row r="4852" spans="1:18" s="287" customFormat="1" ht="16.149999999999999" customHeight="1" x14ac:dyDescent="0.25">
      <c r="A4852" s="9" t="s">
        <v>192</v>
      </c>
      <c r="B4852" s="7">
        <v>2021</v>
      </c>
      <c r="C4852" s="296" t="s">
        <v>69</v>
      </c>
      <c r="D4852" s="307">
        <v>2013</v>
      </c>
      <c r="E4852" s="307" t="s">
        <v>194</v>
      </c>
      <c r="F4852" s="65">
        <f t="shared" si="303"/>
        <v>8</v>
      </c>
      <c r="G4852" s="66" t="str">
        <f t="shared" si="304"/>
        <v>2010-12</v>
      </c>
      <c r="H4852" s="67" t="str">
        <f t="shared" si="305"/>
        <v>2021-T6 OOS Heavy-8</v>
      </c>
      <c r="I4852" s="302">
        <v>2.8380390953904901E-4</v>
      </c>
      <c r="J4852" s="305">
        <f>VLOOKUP(H4852,T6_ReductionFactor!$G$10:$H$2922,2,FALSE)</f>
        <v>0.79640591640652436</v>
      </c>
      <c r="K4852" s="75">
        <f t="shared" si="302"/>
        <v>2.2602311265620067E-4</v>
      </c>
      <c r="L4852" s="290"/>
      <c r="Q4852" s="288"/>
      <c r="R4852" s="291"/>
    </row>
    <row r="4853" spans="1:18" s="287" customFormat="1" ht="16.149999999999999" customHeight="1" x14ac:dyDescent="0.25">
      <c r="A4853" s="9" t="s">
        <v>192</v>
      </c>
      <c r="B4853" s="7">
        <v>2021</v>
      </c>
      <c r="C4853" s="296" t="s">
        <v>69</v>
      </c>
      <c r="D4853" s="307">
        <v>2012</v>
      </c>
      <c r="E4853" s="307" t="s">
        <v>194</v>
      </c>
      <c r="F4853" s="65">
        <f t="shared" si="303"/>
        <v>9</v>
      </c>
      <c r="G4853" s="66" t="str">
        <f t="shared" si="304"/>
        <v>2010-12</v>
      </c>
      <c r="H4853" s="67" t="str">
        <f t="shared" si="305"/>
        <v>2021-T6 OOS Heavy-9</v>
      </c>
      <c r="I4853" s="302">
        <v>1.36041772924329E-4</v>
      </c>
      <c r="J4853" s="305">
        <f>VLOOKUP(H4853,T6_ReductionFactor!$G$10:$H$2922,2,FALSE)</f>
        <v>0.79167066647074646</v>
      </c>
      <c r="K4853" s="75">
        <f t="shared" si="302"/>
        <v>1.0770028103886549E-4</v>
      </c>
      <c r="L4853" s="290"/>
      <c r="Q4853" s="288"/>
      <c r="R4853" s="291"/>
    </row>
    <row r="4854" spans="1:18" s="287" customFormat="1" ht="16.149999999999999" customHeight="1" x14ac:dyDescent="0.25">
      <c r="A4854" s="9" t="s">
        <v>192</v>
      </c>
      <c r="B4854" s="7">
        <v>2021</v>
      </c>
      <c r="C4854" s="296" t="s">
        <v>69</v>
      </c>
      <c r="D4854" s="307">
        <v>2011</v>
      </c>
      <c r="E4854" s="307" t="s">
        <v>194</v>
      </c>
      <c r="F4854" s="65">
        <f t="shared" si="303"/>
        <v>10</v>
      </c>
      <c r="G4854" s="66" t="str">
        <f t="shared" si="304"/>
        <v>2010-12</v>
      </c>
      <c r="H4854" s="67" t="str">
        <f t="shared" si="305"/>
        <v>2021-T6 OOS Heavy-10</v>
      </c>
      <c r="I4854" s="302">
        <v>7.5886422233133004E-5</v>
      </c>
      <c r="J4854" s="305">
        <f>VLOOKUP(H4854,T6_ReductionFactor!$G$10:$H$2922,2,FALSE)</f>
        <v>0.78769274719448112</v>
      </c>
      <c r="K4854" s="75">
        <f t="shared" si="302"/>
        <v>5.9775184403576884E-5</v>
      </c>
      <c r="L4854" s="290"/>
      <c r="Q4854" s="288"/>
      <c r="R4854" s="291"/>
    </row>
    <row r="4855" spans="1:18" s="287" customFormat="1" ht="16.149999999999999" customHeight="1" x14ac:dyDescent="0.25">
      <c r="A4855" s="9" t="s">
        <v>192</v>
      </c>
      <c r="B4855" s="7">
        <v>2021</v>
      </c>
      <c r="C4855" s="296" t="s">
        <v>69</v>
      </c>
      <c r="D4855" s="307">
        <v>2010</v>
      </c>
      <c r="E4855" s="307" t="s">
        <v>194</v>
      </c>
      <c r="F4855" s="65">
        <f t="shared" si="303"/>
        <v>11</v>
      </c>
      <c r="G4855" s="66" t="str">
        <f t="shared" si="304"/>
        <v>2007-09</v>
      </c>
      <c r="H4855" s="67" t="str">
        <f t="shared" si="305"/>
        <v>2021-T6 OOS Heavy-11</v>
      </c>
      <c r="I4855" s="302">
        <v>4.8475185788126798E-5</v>
      </c>
      <c r="J4855" s="305">
        <f>VLOOKUP(H4855,T6_ReductionFactor!$G$10:$H$2922,2,FALSE)</f>
        <v>0.7969312239304267</v>
      </c>
      <c r="K4855" s="75">
        <f t="shared" si="302"/>
        <v>3.8631389140386713E-5</v>
      </c>
      <c r="L4855" s="290"/>
      <c r="Q4855" s="288"/>
      <c r="R4855" s="291"/>
    </row>
    <row r="4856" spans="1:18" s="287" customFormat="1" ht="16.149999999999999" customHeight="1" x14ac:dyDescent="0.25">
      <c r="A4856" s="9" t="s">
        <v>192</v>
      </c>
      <c r="B4856" s="7">
        <v>2021</v>
      </c>
      <c r="C4856" s="296" t="s">
        <v>69</v>
      </c>
      <c r="D4856" s="307">
        <v>2009</v>
      </c>
      <c r="E4856" s="307" t="s">
        <v>194</v>
      </c>
      <c r="F4856" s="65">
        <f t="shared" si="303"/>
        <v>12</v>
      </c>
      <c r="G4856" s="66" t="str">
        <f t="shared" si="304"/>
        <v>2007-09</v>
      </c>
      <c r="H4856" s="67" t="str">
        <f t="shared" si="305"/>
        <v>2021-T6 OOS Heavy-12</v>
      </c>
      <c r="I4856" s="302">
        <v>8.7178945265681794E-5</v>
      </c>
      <c r="J4856" s="305">
        <f>VLOOKUP(H4856,T6_ReductionFactor!$G$10:$H$2922,2,FALSE)</f>
        <v>0.7923026723302935</v>
      </c>
      <c r="K4856" s="75">
        <f t="shared" si="302"/>
        <v>6.9072111304936071E-5</v>
      </c>
      <c r="L4856" s="290"/>
      <c r="Q4856" s="288"/>
      <c r="R4856" s="291"/>
    </row>
    <row r="4857" spans="1:18" s="287" customFormat="1" ht="16.149999999999999" customHeight="1" x14ac:dyDescent="0.25">
      <c r="A4857" s="9" t="s">
        <v>192</v>
      </c>
      <c r="B4857" s="7">
        <v>2021</v>
      </c>
      <c r="C4857" s="296" t="s">
        <v>69</v>
      </c>
      <c r="D4857" s="307">
        <v>2008</v>
      </c>
      <c r="E4857" s="307" t="s">
        <v>194</v>
      </c>
      <c r="F4857" s="65">
        <f t="shared" si="303"/>
        <v>13</v>
      </c>
      <c r="G4857" s="66" t="str">
        <f t="shared" si="304"/>
        <v>2007-09</v>
      </c>
      <c r="H4857" s="67" t="str">
        <f t="shared" si="305"/>
        <v>2021-T6 OOS Heavy-13</v>
      </c>
      <c r="I4857" s="302">
        <v>5.3548436228408203E-5</v>
      </c>
      <c r="J4857" s="305">
        <f>VLOOKUP(H4857,T6_ReductionFactor!$G$10:$H$2922,2,FALSE)</f>
        <v>0.78828156918767578</v>
      </c>
      <c r="K4857" s="75">
        <f t="shared" si="302"/>
        <v>4.2211245337675807E-5</v>
      </c>
      <c r="L4857" s="290"/>
      <c r="Q4857" s="288"/>
      <c r="R4857" s="291"/>
    </row>
    <row r="4858" spans="1:18" s="287" customFormat="1" ht="16.149999999999999" customHeight="1" x14ac:dyDescent="0.25">
      <c r="A4858" s="9" t="s">
        <v>192</v>
      </c>
      <c r="B4858" s="7">
        <v>2021</v>
      </c>
      <c r="C4858" s="296" t="s">
        <v>69</v>
      </c>
      <c r="D4858" s="307">
        <v>2007</v>
      </c>
      <c r="E4858" s="307" t="s">
        <v>194</v>
      </c>
      <c r="F4858" s="65">
        <f t="shared" si="303"/>
        <v>14</v>
      </c>
      <c r="G4858" s="66" t="str">
        <f t="shared" si="304"/>
        <v>1997-06</v>
      </c>
      <c r="H4858" s="67" t="str">
        <f t="shared" si="305"/>
        <v>2021-T6 OOS Heavy-14</v>
      </c>
      <c r="I4858" s="302">
        <v>1.0971900440752301E-3</v>
      </c>
      <c r="J4858" s="305">
        <f>VLOOKUP(H4858,T6_ReductionFactor!$G$10:$H$2922,2,FALSE)</f>
        <v>0.87080706628038773</v>
      </c>
      <c r="K4858" s="75">
        <f t="shared" si="302"/>
        <v>9.5544084343320045E-4</v>
      </c>
      <c r="L4858" s="290"/>
      <c r="Q4858" s="288"/>
      <c r="R4858" s="291"/>
    </row>
    <row r="4859" spans="1:18" s="287" customFormat="1" ht="16.149999999999999" customHeight="1" x14ac:dyDescent="0.25">
      <c r="A4859" s="9" t="s">
        <v>192</v>
      </c>
      <c r="B4859" s="7">
        <v>2021</v>
      </c>
      <c r="C4859" s="296" t="s">
        <v>69</v>
      </c>
      <c r="D4859" s="307">
        <v>2006</v>
      </c>
      <c r="E4859" s="307" t="s">
        <v>194</v>
      </c>
      <c r="F4859" s="65">
        <f t="shared" si="303"/>
        <v>15</v>
      </c>
      <c r="G4859" s="66" t="str">
        <f t="shared" si="304"/>
        <v>1997-06</v>
      </c>
      <c r="H4859" s="67" t="str">
        <f t="shared" si="305"/>
        <v>2021-T6 OOS Heavy-15</v>
      </c>
      <c r="I4859" s="302">
        <v>1.3379141804185501E-3</v>
      </c>
      <c r="J4859" s="305">
        <f>VLOOKUP(H4859,T6_ReductionFactor!$G$10:$H$2922,2,FALSE)</f>
        <v>0.86872638176177686</v>
      </c>
      <c r="K4859" s="75">
        <f t="shared" si="302"/>
        <v>1.16228134506278E-3</v>
      </c>
      <c r="L4859" s="290"/>
      <c r="Q4859" s="288"/>
      <c r="R4859" s="291"/>
    </row>
    <row r="4860" spans="1:18" s="287" customFormat="1" ht="16.149999999999999" customHeight="1" x14ac:dyDescent="0.25">
      <c r="A4860" s="9" t="s">
        <v>192</v>
      </c>
      <c r="B4860" s="7">
        <v>2021</v>
      </c>
      <c r="C4860" s="296" t="s">
        <v>69</v>
      </c>
      <c r="D4860" s="307">
        <v>2005</v>
      </c>
      <c r="E4860" s="307" t="s">
        <v>194</v>
      </c>
      <c r="F4860" s="65">
        <f t="shared" si="303"/>
        <v>16</v>
      </c>
      <c r="G4860" s="66" t="str">
        <f t="shared" si="304"/>
        <v>1997-06</v>
      </c>
      <c r="H4860" s="67" t="str">
        <f t="shared" si="305"/>
        <v>2021-T6 OOS Heavy-16</v>
      </c>
      <c r="I4860" s="302">
        <v>8.1778398309505999E-4</v>
      </c>
      <c r="J4860" s="305">
        <f>VLOOKUP(H4860,T6_ReductionFactor!$G$10:$H$2922,2,FALSE)</f>
        <v>0.86673247555744548</v>
      </c>
      <c r="K4860" s="75">
        <f t="shared" si="302"/>
        <v>7.0879993613920953E-4</v>
      </c>
      <c r="L4860" s="290"/>
      <c r="Q4860" s="288"/>
      <c r="R4860" s="291"/>
    </row>
    <row r="4861" spans="1:18" s="287" customFormat="1" ht="16.149999999999999" customHeight="1" x14ac:dyDescent="0.25">
      <c r="A4861" s="9" t="s">
        <v>192</v>
      </c>
      <c r="B4861" s="7">
        <v>2021</v>
      </c>
      <c r="C4861" s="296" t="s">
        <v>69</v>
      </c>
      <c r="D4861" s="307">
        <v>2004</v>
      </c>
      <c r="E4861" s="307" t="s">
        <v>194</v>
      </c>
      <c r="F4861" s="65">
        <f t="shared" si="303"/>
        <v>17</v>
      </c>
      <c r="G4861" s="66" t="str">
        <f t="shared" si="304"/>
        <v>1997-06</v>
      </c>
      <c r="H4861" s="67" t="str">
        <f t="shared" si="305"/>
        <v>2021-T6 OOS Heavy-17</v>
      </c>
      <c r="I4861" s="302">
        <v>1.0710829916364199E-6</v>
      </c>
      <c r="J4861" s="305">
        <f>VLOOKUP(H4861,T6_ReductionFactor!$G$10:$H$2922,2,FALSE)</f>
        <v>0.86482007702786501</v>
      </c>
      <c r="K4861" s="75">
        <f t="shared" si="302"/>
        <v>9.2629407533024473E-7</v>
      </c>
      <c r="L4861" s="290"/>
      <c r="Q4861" s="288"/>
      <c r="R4861" s="291"/>
    </row>
    <row r="4862" spans="1:18" s="287" customFormat="1" ht="16.149999999999999" customHeight="1" x14ac:dyDescent="0.25">
      <c r="A4862" s="9" t="s">
        <v>192</v>
      </c>
      <c r="B4862" s="7">
        <v>2021</v>
      </c>
      <c r="C4862" s="296" t="s">
        <v>70</v>
      </c>
      <c r="D4862" s="307">
        <v>2022</v>
      </c>
      <c r="E4862" s="307" t="s">
        <v>194</v>
      </c>
      <c r="F4862" s="65">
        <f t="shared" si="303"/>
        <v>-1</v>
      </c>
      <c r="G4862" s="66" t="str">
        <f t="shared" si="304"/>
        <v>2013+</v>
      </c>
      <c r="H4862" s="67" t="str">
        <f t="shared" si="305"/>
        <v>2021-T6 OOS Small--1</v>
      </c>
      <c r="I4862" s="302">
        <v>1.7655871359609399E-6</v>
      </c>
      <c r="J4862" s="305">
        <f>VLOOKUP(H4862,T6_ReductionFactor!$G$10:$H$2922,2,FALSE)</f>
        <v>1</v>
      </c>
      <c r="K4862" s="75">
        <f t="shared" si="302"/>
        <v>1.7655871359609399E-6</v>
      </c>
      <c r="L4862" s="290"/>
      <c r="Q4862" s="288"/>
      <c r="R4862" s="291"/>
    </row>
    <row r="4863" spans="1:18" s="287" customFormat="1" ht="16.149999999999999" customHeight="1" x14ac:dyDescent="0.25">
      <c r="A4863" s="9" t="s">
        <v>192</v>
      </c>
      <c r="B4863" s="7">
        <v>2021</v>
      </c>
      <c r="C4863" s="296" t="s">
        <v>70</v>
      </c>
      <c r="D4863" s="307">
        <v>2021</v>
      </c>
      <c r="E4863" s="307" t="s">
        <v>194</v>
      </c>
      <c r="F4863" s="65">
        <f t="shared" si="303"/>
        <v>0</v>
      </c>
      <c r="G4863" s="66" t="str">
        <f t="shared" si="304"/>
        <v>2013+</v>
      </c>
      <c r="H4863" s="67" t="str">
        <f t="shared" si="305"/>
        <v>2021-T6 OOS Small-0</v>
      </c>
      <c r="I4863" s="302">
        <v>1.3836070353952799E-5</v>
      </c>
      <c r="J4863" s="305">
        <f>VLOOKUP(H4863,T6_ReductionFactor!$G$10:$H$2922,2,FALSE)</f>
        <v>0.95255393023437751</v>
      </c>
      <c r="K4863" s="75">
        <f t="shared" si="302"/>
        <v>1.3179603194657094E-5</v>
      </c>
      <c r="L4863" s="290"/>
      <c r="Q4863" s="288"/>
      <c r="R4863" s="291"/>
    </row>
    <row r="4864" spans="1:18" s="287" customFormat="1" ht="16.149999999999999" customHeight="1" x14ac:dyDescent="0.25">
      <c r="A4864" s="9" t="s">
        <v>192</v>
      </c>
      <c r="B4864" s="7">
        <v>2021</v>
      </c>
      <c r="C4864" s="296" t="s">
        <v>70</v>
      </c>
      <c r="D4864" s="307">
        <v>2020</v>
      </c>
      <c r="E4864" s="307" t="s">
        <v>194</v>
      </c>
      <c r="F4864" s="65">
        <f t="shared" si="303"/>
        <v>1</v>
      </c>
      <c r="G4864" s="66" t="str">
        <f t="shared" si="304"/>
        <v>2013+</v>
      </c>
      <c r="H4864" s="67" t="str">
        <f t="shared" si="305"/>
        <v>2021-T6 OOS Small-1</v>
      </c>
      <c r="I4864" s="302">
        <v>2.6686369508857999E-5</v>
      </c>
      <c r="J4864" s="305">
        <f>VLOOKUP(H4864,T6_ReductionFactor!$G$10:$H$2922,2,FALSE)</f>
        <v>0.91846051522713612</v>
      </c>
      <c r="K4864" s="75">
        <f t="shared" si="302"/>
        <v>2.4510376688647452E-5</v>
      </c>
      <c r="L4864" s="290"/>
      <c r="Q4864" s="288"/>
      <c r="R4864" s="291"/>
    </row>
    <row r="4865" spans="1:18" s="287" customFormat="1" ht="16.149999999999999" customHeight="1" x14ac:dyDescent="0.25">
      <c r="A4865" s="9" t="s">
        <v>192</v>
      </c>
      <c r="B4865" s="7">
        <v>2021</v>
      </c>
      <c r="C4865" s="296" t="s">
        <v>70</v>
      </c>
      <c r="D4865" s="307">
        <v>2019</v>
      </c>
      <c r="E4865" s="307" t="s">
        <v>194</v>
      </c>
      <c r="F4865" s="65">
        <f t="shared" si="303"/>
        <v>2</v>
      </c>
      <c r="G4865" s="66" t="str">
        <f t="shared" si="304"/>
        <v>2013+</v>
      </c>
      <c r="H4865" s="67" t="str">
        <f t="shared" si="305"/>
        <v>2021-T6 OOS Small-2</v>
      </c>
      <c r="I4865" s="302">
        <v>3.1626508402955801E-5</v>
      </c>
      <c r="J4865" s="305">
        <f>VLOOKUP(H4865,T6_ReductionFactor!$G$10:$H$2922,2,FALSE)</f>
        <v>0.89268101017598023</v>
      </c>
      <c r="K4865" s="75">
        <f t="shared" si="302"/>
        <v>2.823238346948971E-5</v>
      </c>
      <c r="L4865" s="290"/>
      <c r="Q4865" s="288"/>
      <c r="R4865" s="291"/>
    </row>
    <row r="4866" spans="1:18" s="287" customFormat="1" ht="16.149999999999999" customHeight="1" x14ac:dyDescent="0.25">
      <c r="A4866" s="9" t="s">
        <v>192</v>
      </c>
      <c r="B4866" s="7">
        <v>2021</v>
      </c>
      <c r="C4866" s="296" t="s">
        <v>70</v>
      </c>
      <c r="D4866" s="307">
        <v>2018</v>
      </c>
      <c r="E4866" s="307" t="s">
        <v>194</v>
      </c>
      <c r="F4866" s="65">
        <f t="shared" si="303"/>
        <v>3</v>
      </c>
      <c r="G4866" s="66" t="str">
        <f t="shared" si="304"/>
        <v>2013+</v>
      </c>
      <c r="H4866" s="67" t="str">
        <f t="shared" si="305"/>
        <v>2021-T6 OOS Small-3</v>
      </c>
      <c r="I4866" s="302">
        <v>3.4481830187844201E-5</v>
      </c>
      <c r="J4866" s="305">
        <f>VLOOKUP(H4866,T6_ReductionFactor!$G$10:$H$2922,2,FALSE)</f>
        <v>0.8729124047501341</v>
      </c>
      <c r="K4866" s="75">
        <f t="shared" si="302"/>
        <v>3.0099617309456849E-5</v>
      </c>
      <c r="L4866" s="290"/>
      <c r="Q4866" s="288"/>
      <c r="R4866" s="291"/>
    </row>
    <row r="4867" spans="1:18" s="287" customFormat="1" ht="16.149999999999999" customHeight="1" x14ac:dyDescent="0.25">
      <c r="A4867" s="9" t="s">
        <v>192</v>
      </c>
      <c r="B4867" s="7">
        <v>2021</v>
      </c>
      <c r="C4867" s="296" t="s">
        <v>70</v>
      </c>
      <c r="D4867" s="307">
        <v>2017</v>
      </c>
      <c r="E4867" s="307" t="s">
        <v>194</v>
      </c>
      <c r="F4867" s="65">
        <f t="shared" si="303"/>
        <v>4</v>
      </c>
      <c r="G4867" s="66" t="str">
        <f t="shared" si="304"/>
        <v>2013+</v>
      </c>
      <c r="H4867" s="67" t="str">
        <f t="shared" si="305"/>
        <v>2021-T6 OOS Small-4</v>
      </c>
      <c r="I4867" s="302">
        <v>3.5340991360046202E-5</v>
      </c>
      <c r="J4867" s="305">
        <f>VLOOKUP(H4867,T6_ReductionFactor!$G$10:$H$2922,2,FALSE)</f>
        <v>0.85750735126990651</v>
      </c>
      <c r="K4867" s="75">
        <f t="shared" si="302"/>
        <v>3.030515989240587E-5</v>
      </c>
      <c r="L4867" s="290"/>
      <c r="Q4867" s="288"/>
      <c r="R4867" s="291"/>
    </row>
    <row r="4868" spans="1:18" s="287" customFormat="1" ht="16.149999999999999" customHeight="1" x14ac:dyDescent="0.25">
      <c r="A4868" s="9" t="s">
        <v>192</v>
      </c>
      <c r="B4868" s="7">
        <v>2021</v>
      </c>
      <c r="C4868" s="296" t="s">
        <v>70</v>
      </c>
      <c r="D4868" s="307">
        <v>2016</v>
      </c>
      <c r="E4868" s="307" t="s">
        <v>194</v>
      </c>
      <c r="F4868" s="65">
        <f t="shared" si="303"/>
        <v>5</v>
      </c>
      <c r="G4868" s="66" t="str">
        <f t="shared" si="304"/>
        <v>2013+</v>
      </c>
      <c r="H4868" s="67" t="str">
        <f t="shared" si="305"/>
        <v>2021-T6 OOS Small-5</v>
      </c>
      <c r="I4868" s="302">
        <v>5.1035174940741901E-5</v>
      </c>
      <c r="J4868" s="305">
        <f>VLOOKUP(H4868,T6_ReductionFactor!$G$10:$H$2922,2,FALSE)</f>
        <v>0.84530444915233571</v>
      </c>
      <c r="K4868" s="75">
        <f t="shared" si="302"/>
        <v>4.3140260440676922E-5</v>
      </c>
      <c r="L4868" s="290"/>
      <c r="Q4868" s="288"/>
      <c r="R4868" s="291"/>
    </row>
    <row r="4869" spans="1:18" s="287" customFormat="1" ht="16.149999999999999" customHeight="1" x14ac:dyDescent="0.25">
      <c r="A4869" s="9" t="s">
        <v>192</v>
      </c>
      <c r="B4869" s="7">
        <v>2021</v>
      </c>
      <c r="C4869" s="296" t="s">
        <v>70</v>
      </c>
      <c r="D4869" s="307">
        <v>2015</v>
      </c>
      <c r="E4869" s="307" t="s">
        <v>194</v>
      </c>
      <c r="F4869" s="65">
        <f t="shared" si="303"/>
        <v>6</v>
      </c>
      <c r="G4869" s="66" t="str">
        <f t="shared" si="304"/>
        <v>2013+</v>
      </c>
      <c r="H4869" s="67" t="str">
        <f t="shared" si="305"/>
        <v>2021-T6 OOS Small-6</v>
      </c>
      <c r="I4869" s="302">
        <v>2.36483386104634E-5</v>
      </c>
      <c r="J4869" s="305">
        <f>VLOOKUP(H4869,T6_ReductionFactor!$G$10:$H$2922,2,FALSE)</f>
        <v>0.83548073136508128</v>
      </c>
      <c r="K4869" s="75">
        <f t="shared" si="302"/>
        <v>1.9757731237839052E-5</v>
      </c>
      <c r="L4869" s="290"/>
      <c r="Q4869" s="288"/>
      <c r="R4869" s="291"/>
    </row>
    <row r="4870" spans="1:18" s="287" customFormat="1" ht="16.149999999999999" customHeight="1" x14ac:dyDescent="0.25">
      <c r="A4870" s="9" t="s">
        <v>192</v>
      </c>
      <c r="B4870" s="7">
        <v>2021</v>
      </c>
      <c r="C4870" s="296" t="s">
        <v>70</v>
      </c>
      <c r="D4870" s="307">
        <v>2014</v>
      </c>
      <c r="E4870" s="307" t="s">
        <v>194</v>
      </c>
      <c r="F4870" s="65">
        <f t="shared" si="303"/>
        <v>7</v>
      </c>
      <c r="G4870" s="66" t="str">
        <f t="shared" si="304"/>
        <v>2013+</v>
      </c>
      <c r="H4870" s="67" t="str">
        <f t="shared" si="305"/>
        <v>2021-T6 OOS Small-7</v>
      </c>
      <c r="I4870" s="302">
        <v>2.0450825775658399E-5</v>
      </c>
      <c r="J4870" s="305">
        <f>VLOOKUP(H4870,T6_ReductionFactor!$G$10:$H$2922,2,FALSE)</f>
        <v>0.82744718218582824</v>
      </c>
      <c r="K4870" s="75">
        <f t="shared" ref="K4870:K4933" si="306">I4870*J4870</f>
        <v>1.6921978161441849E-5</v>
      </c>
      <c r="L4870" s="290"/>
      <c r="Q4870" s="288"/>
      <c r="R4870" s="291"/>
    </row>
    <row r="4871" spans="1:18" s="287" customFormat="1" ht="16.149999999999999" customHeight="1" x14ac:dyDescent="0.25">
      <c r="A4871" s="9" t="s">
        <v>192</v>
      </c>
      <c r="B4871" s="7">
        <v>2021</v>
      </c>
      <c r="C4871" s="296" t="s">
        <v>70</v>
      </c>
      <c r="D4871" s="307">
        <v>2013</v>
      </c>
      <c r="E4871" s="307" t="s">
        <v>194</v>
      </c>
      <c r="F4871" s="65">
        <f t="shared" si="303"/>
        <v>8</v>
      </c>
      <c r="G4871" s="66" t="str">
        <f t="shared" si="304"/>
        <v>2010-12</v>
      </c>
      <c r="H4871" s="67" t="str">
        <f t="shared" si="305"/>
        <v>2021-T6 OOS Small-8</v>
      </c>
      <c r="I4871" s="302">
        <v>2.1170424724159799E-5</v>
      </c>
      <c r="J4871" s="305">
        <f>VLOOKUP(H4871,T6_ReductionFactor!$G$10:$H$2922,2,FALSE)</f>
        <v>0.79640591640652436</v>
      </c>
      <c r="K4871" s="75">
        <f t="shared" si="306"/>
        <v>1.6860251503159825E-5</v>
      </c>
      <c r="L4871" s="290"/>
      <c r="Q4871" s="288"/>
      <c r="R4871" s="291"/>
    </row>
    <row r="4872" spans="1:18" s="287" customFormat="1" ht="16.149999999999999" customHeight="1" x14ac:dyDescent="0.25">
      <c r="A4872" s="9" t="s">
        <v>192</v>
      </c>
      <c r="B4872" s="7">
        <v>2021</v>
      </c>
      <c r="C4872" s="296" t="s">
        <v>70</v>
      </c>
      <c r="D4872" s="307">
        <v>2012</v>
      </c>
      <c r="E4872" s="307" t="s">
        <v>194</v>
      </c>
      <c r="F4872" s="65">
        <f t="shared" si="303"/>
        <v>9</v>
      </c>
      <c r="G4872" s="66" t="str">
        <f t="shared" si="304"/>
        <v>2010-12</v>
      </c>
      <c r="H4872" s="67" t="str">
        <f t="shared" si="305"/>
        <v>2021-T6 OOS Small-9</v>
      </c>
      <c r="I4872" s="302">
        <v>3.2580281016460803E-5</v>
      </c>
      <c r="J4872" s="305">
        <f>VLOOKUP(H4872,T6_ReductionFactor!$G$10:$H$2922,2,FALSE)</f>
        <v>0.79167066647074646</v>
      </c>
      <c r="K4872" s="75">
        <f t="shared" si="306"/>
        <v>2.5792852786105732E-5</v>
      </c>
      <c r="L4872" s="290"/>
      <c r="Q4872" s="288"/>
      <c r="R4872" s="291"/>
    </row>
    <row r="4873" spans="1:18" s="287" customFormat="1" ht="16.149999999999999" customHeight="1" x14ac:dyDescent="0.25">
      <c r="A4873" s="9" t="s">
        <v>192</v>
      </c>
      <c r="B4873" s="7">
        <v>2021</v>
      </c>
      <c r="C4873" s="296" t="s">
        <v>70</v>
      </c>
      <c r="D4873" s="307">
        <v>2011</v>
      </c>
      <c r="E4873" s="307" t="s">
        <v>194</v>
      </c>
      <c r="F4873" s="65">
        <f t="shared" ref="F4873:F4936" si="307">B4873-D4873</f>
        <v>10</v>
      </c>
      <c r="G4873" s="66" t="str">
        <f t="shared" ref="G4873:G4936" si="308">IF(D4873&lt;1998,"Pre1997",IF(D4873&lt;2008,"1997-06",IF(D4873&lt;2011,"2007-09",IF(D4873&lt;2014,"2010-12","2013+"))))</f>
        <v>2010-12</v>
      </c>
      <c r="H4873" s="67" t="str">
        <f t="shared" si="305"/>
        <v>2021-T6 OOS Small-10</v>
      </c>
      <c r="I4873" s="302">
        <v>2.0084070195211398E-5</v>
      </c>
      <c r="J4873" s="305">
        <f>VLOOKUP(H4873,T6_ReductionFactor!$G$10:$H$2922,2,FALSE)</f>
        <v>0.78769274719448112</v>
      </c>
      <c r="K4873" s="75">
        <f t="shared" si="306"/>
        <v>1.5820076426912865E-5</v>
      </c>
      <c r="L4873" s="290"/>
      <c r="Q4873" s="288"/>
      <c r="R4873" s="291"/>
    </row>
    <row r="4874" spans="1:18" s="287" customFormat="1" ht="16.149999999999999" customHeight="1" x14ac:dyDescent="0.25">
      <c r="A4874" s="9" t="s">
        <v>192</v>
      </c>
      <c r="B4874" s="7">
        <v>2021</v>
      </c>
      <c r="C4874" s="296" t="s">
        <v>70</v>
      </c>
      <c r="D4874" s="307">
        <v>2010</v>
      </c>
      <c r="E4874" s="307" t="s">
        <v>194</v>
      </c>
      <c r="F4874" s="65">
        <f t="shared" si="307"/>
        <v>11</v>
      </c>
      <c r="G4874" s="66" t="str">
        <f t="shared" si="308"/>
        <v>2007-09</v>
      </c>
      <c r="H4874" s="67" t="str">
        <f t="shared" si="305"/>
        <v>2021-T6 OOS Small-11</v>
      </c>
      <c r="I4874" s="302">
        <v>8.4829143986768798E-6</v>
      </c>
      <c r="J4874" s="305">
        <f>VLOOKUP(H4874,T6_ReductionFactor!$G$10:$H$2922,2,FALSE)</f>
        <v>0.7969312239304267</v>
      </c>
      <c r="K4874" s="75">
        <f t="shared" si="306"/>
        <v>6.7602993542346056E-6</v>
      </c>
      <c r="L4874" s="290"/>
      <c r="Q4874" s="288"/>
      <c r="R4874" s="291"/>
    </row>
    <row r="4875" spans="1:18" s="287" customFormat="1" ht="16.149999999999999" customHeight="1" x14ac:dyDescent="0.25">
      <c r="A4875" s="9" t="s">
        <v>192</v>
      </c>
      <c r="B4875" s="7">
        <v>2021</v>
      </c>
      <c r="C4875" s="296" t="s">
        <v>70</v>
      </c>
      <c r="D4875" s="307">
        <v>2009</v>
      </c>
      <c r="E4875" s="307" t="s">
        <v>194</v>
      </c>
      <c r="F4875" s="65">
        <f t="shared" si="307"/>
        <v>12</v>
      </c>
      <c r="G4875" s="66" t="str">
        <f t="shared" si="308"/>
        <v>2007-09</v>
      </c>
      <c r="H4875" s="67" t="str">
        <f t="shared" si="305"/>
        <v>2021-T6 OOS Small-12</v>
      </c>
      <c r="I4875" s="302">
        <v>8.40196814248829E-6</v>
      </c>
      <c r="J4875" s="305">
        <f>VLOOKUP(H4875,T6_ReductionFactor!$G$10:$H$2922,2,FALSE)</f>
        <v>0.7923026723302935</v>
      </c>
      <c r="K4875" s="75">
        <f t="shared" si="306"/>
        <v>6.656901812127464E-6</v>
      </c>
      <c r="L4875" s="290"/>
      <c r="Q4875" s="288"/>
      <c r="R4875" s="291"/>
    </row>
    <row r="4876" spans="1:18" s="287" customFormat="1" ht="16.149999999999999" customHeight="1" x14ac:dyDescent="0.25">
      <c r="A4876" s="9" t="s">
        <v>192</v>
      </c>
      <c r="B4876" s="7">
        <v>2021</v>
      </c>
      <c r="C4876" s="296" t="s">
        <v>70</v>
      </c>
      <c r="D4876" s="307">
        <v>2008</v>
      </c>
      <c r="E4876" s="307" t="s">
        <v>194</v>
      </c>
      <c r="F4876" s="65">
        <f t="shared" si="307"/>
        <v>13</v>
      </c>
      <c r="G4876" s="66" t="str">
        <f t="shared" si="308"/>
        <v>2007-09</v>
      </c>
      <c r="H4876" s="67" t="str">
        <f t="shared" si="305"/>
        <v>2021-T6 OOS Small-13</v>
      </c>
      <c r="I4876" s="302">
        <v>2.7810423390271301E-5</v>
      </c>
      <c r="J4876" s="305">
        <f>VLOOKUP(H4876,T6_ReductionFactor!$G$10:$H$2922,2,FALSE)</f>
        <v>0.78828156918767578</v>
      </c>
      <c r="K4876" s="75">
        <f t="shared" si="306"/>
        <v>2.1922444189856705E-5</v>
      </c>
      <c r="L4876" s="290"/>
      <c r="Q4876" s="288"/>
      <c r="R4876" s="291"/>
    </row>
    <row r="4877" spans="1:18" s="287" customFormat="1" ht="16.149999999999999" customHeight="1" x14ac:dyDescent="0.25">
      <c r="A4877" s="9" t="s">
        <v>192</v>
      </c>
      <c r="B4877" s="7">
        <v>2021</v>
      </c>
      <c r="C4877" s="296" t="s">
        <v>70</v>
      </c>
      <c r="D4877" s="307">
        <v>2007</v>
      </c>
      <c r="E4877" s="307" t="s">
        <v>194</v>
      </c>
      <c r="F4877" s="65">
        <f t="shared" si="307"/>
        <v>14</v>
      </c>
      <c r="G4877" s="66" t="str">
        <f t="shared" si="308"/>
        <v>1997-06</v>
      </c>
      <c r="H4877" s="67" t="str">
        <f t="shared" si="305"/>
        <v>2021-T6 OOS Small-14</v>
      </c>
      <c r="I4877" s="302">
        <v>3.1386867363364699E-4</v>
      </c>
      <c r="J4877" s="305">
        <f>VLOOKUP(H4877,T6_ReductionFactor!$G$10:$H$2922,2,FALSE)</f>
        <v>0.87080706628038773</v>
      </c>
      <c r="K4877" s="75">
        <f t="shared" si="306"/>
        <v>2.7331905888423262E-4</v>
      </c>
      <c r="L4877" s="290"/>
      <c r="Q4877" s="288"/>
      <c r="R4877" s="291"/>
    </row>
    <row r="4878" spans="1:18" s="287" customFormat="1" ht="16.149999999999999" customHeight="1" x14ac:dyDescent="0.25">
      <c r="A4878" s="9" t="s">
        <v>192</v>
      </c>
      <c r="B4878" s="7">
        <v>2021</v>
      </c>
      <c r="C4878" s="296" t="s">
        <v>70</v>
      </c>
      <c r="D4878" s="307">
        <v>2006</v>
      </c>
      <c r="E4878" s="307" t="s">
        <v>194</v>
      </c>
      <c r="F4878" s="65">
        <f t="shared" si="307"/>
        <v>15</v>
      </c>
      <c r="G4878" s="66" t="str">
        <f t="shared" si="308"/>
        <v>1997-06</v>
      </c>
      <c r="H4878" s="67" t="str">
        <f t="shared" si="305"/>
        <v>2021-T6 OOS Small-15</v>
      </c>
      <c r="I4878" s="302">
        <v>3.5396276360374798E-4</v>
      </c>
      <c r="J4878" s="305">
        <f>VLOOKUP(H4878,T6_ReductionFactor!$G$10:$H$2922,2,FALSE)</f>
        <v>0.86872638176177686</v>
      </c>
      <c r="K4878" s="75">
        <f t="shared" si="306"/>
        <v>3.0749679090388311E-4</v>
      </c>
      <c r="L4878" s="290"/>
      <c r="Q4878" s="288"/>
      <c r="R4878" s="291"/>
    </row>
    <row r="4879" spans="1:18" s="287" customFormat="1" ht="16.149999999999999" customHeight="1" x14ac:dyDescent="0.25">
      <c r="A4879" s="9" t="s">
        <v>192</v>
      </c>
      <c r="B4879" s="7">
        <v>2021</v>
      </c>
      <c r="C4879" s="296" t="s">
        <v>70</v>
      </c>
      <c r="D4879" s="307">
        <v>2005</v>
      </c>
      <c r="E4879" s="307" t="s">
        <v>194</v>
      </c>
      <c r="F4879" s="65">
        <f t="shared" si="307"/>
        <v>16</v>
      </c>
      <c r="G4879" s="66" t="str">
        <f t="shared" si="308"/>
        <v>1997-06</v>
      </c>
      <c r="H4879" s="67" t="str">
        <f t="shared" si="305"/>
        <v>2021-T6 OOS Small-16</v>
      </c>
      <c r="I4879" s="302">
        <v>1.52051432443724E-4</v>
      </c>
      <c r="J4879" s="305">
        <f>VLOOKUP(H4879,T6_ReductionFactor!$G$10:$H$2922,2,FALSE)</f>
        <v>0.86673247555744548</v>
      </c>
      <c r="K4879" s="75">
        <f t="shared" si="306"/>
        <v>1.3178791445400459E-4</v>
      </c>
      <c r="L4879" s="290"/>
      <c r="Q4879" s="288"/>
      <c r="R4879" s="291"/>
    </row>
    <row r="4880" spans="1:18" s="287" customFormat="1" ht="16.149999999999999" customHeight="1" x14ac:dyDescent="0.25">
      <c r="A4880" s="9" t="s">
        <v>192</v>
      </c>
      <c r="B4880" s="7">
        <v>2021</v>
      </c>
      <c r="C4880" s="296" t="s">
        <v>70</v>
      </c>
      <c r="D4880" s="307">
        <v>2004</v>
      </c>
      <c r="E4880" s="307" t="s">
        <v>194</v>
      </c>
      <c r="F4880" s="65">
        <f t="shared" si="307"/>
        <v>17</v>
      </c>
      <c r="G4880" s="66" t="str">
        <f t="shared" si="308"/>
        <v>1997-06</v>
      </c>
      <c r="H4880" s="67" t="str">
        <f t="shared" si="305"/>
        <v>2021-T6 OOS Small-17</v>
      </c>
      <c r="I4880" s="302">
        <v>9.9045479219798106E-5</v>
      </c>
      <c r="J4880" s="305">
        <f>VLOOKUP(H4880,T6_ReductionFactor!$G$10:$H$2922,2,FALSE)</f>
        <v>0.86482007702786501</v>
      </c>
      <c r="K4880" s="75">
        <f t="shared" si="306"/>
        <v>8.5656518968127594E-5</v>
      </c>
      <c r="L4880" s="290"/>
      <c r="Q4880" s="288"/>
      <c r="R4880" s="291"/>
    </row>
    <row r="4881" spans="1:18" s="287" customFormat="1" ht="16.149999999999999" customHeight="1" x14ac:dyDescent="0.25">
      <c r="A4881" s="9" t="s">
        <v>192</v>
      </c>
      <c r="B4881" s="7">
        <v>2021</v>
      </c>
      <c r="C4881" s="296" t="s">
        <v>70</v>
      </c>
      <c r="D4881" s="307">
        <v>2003</v>
      </c>
      <c r="E4881" s="307" t="s">
        <v>194</v>
      </c>
      <c r="F4881" s="65">
        <f t="shared" si="307"/>
        <v>18</v>
      </c>
      <c r="G4881" s="66" t="str">
        <f t="shared" si="308"/>
        <v>1997-06</v>
      </c>
      <c r="H4881" s="67" t="str">
        <f t="shared" si="305"/>
        <v>2021-T6 OOS Small-18</v>
      </c>
      <c r="I4881" s="302">
        <v>4.4956273669852501E-5</v>
      </c>
      <c r="J4881" s="305">
        <f>VLOOKUP(H4881,T6_ReductionFactor!$G$10:$H$2922,2,FALSE)</f>
        <v>0.91782375830727636</v>
      </c>
      <c r="K4881" s="75">
        <f t="shared" si="306"/>
        <v>4.1261936059154474E-5</v>
      </c>
      <c r="L4881" s="290"/>
      <c r="Q4881" s="288"/>
      <c r="R4881" s="291"/>
    </row>
    <row r="4882" spans="1:18" s="287" customFormat="1" ht="16.149999999999999" customHeight="1" x14ac:dyDescent="0.25">
      <c r="A4882" s="9" t="s">
        <v>192</v>
      </c>
      <c r="B4882" s="7">
        <v>2021</v>
      </c>
      <c r="C4882" s="296" t="s">
        <v>70</v>
      </c>
      <c r="D4882" s="307">
        <v>2002</v>
      </c>
      <c r="E4882" s="307" t="s">
        <v>194</v>
      </c>
      <c r="F4882" s="65">
        <f t="shared" si="307"/>
        <v>19</v>
      </c>
      <c r="G4882" s="66" t="str">
        <f t="shared" si="308"/>
        <v>1997-06</v>
      </c>
      <c r="H4882" s="67" t="str">
        <f t="shared" si="305"/>
        <v>2021-T6 OOS Small-19</v>
      </c>
      <c r="I4882" s="302">
        <v>4.4148785024961701E-5</v>
      </c>
      <c r="J4882" s="305">
        <f>VLOOKUP(H4882,T6_ReductionFactor!$G$10:$H$2922,2,FALSE)</f>
        <v>0.9168466949086459</v>
      </c>
      <c r="K4882" s="75">
        <f t="shared" si="306"/>
        <v>4.0477667634368456E-5</v>
      </c>
      <c r="L4882" s="290"/>
      <c r="Q4882" s="288"/>
      <c r="R4882" s="291"/>
    </row>
    <row r="4883" spans="1:18" s="287" customFormat="1" ht="16.149999999999999" customHeight="1" x14ac:dyDescent="0.25">
      <c r="A4883" s="9" t="s">
        <v>192</v>
      </c>
      <c r="B4883" s="7">
        <v>2021</v>
      </c>
      <c r="C4883" s="296" t="s">
        <v>70</v>
      </c>
      <c r="D4883" s="307">
        <v>2001</v>
      </c>
      <c r="E4883" s="307" t="s">
        <v>194</v>
      </c>
      <c r="F4883" s="65">
        <f t="shared" si="307"/>
        <v>20</v>
      </c>
      <c r="G4883" s="66" t="str">
        <f t="shared" si="308"/>
        <v>1997-06</v>
      </c>
      <c r="H4883" s="67" t="str">
        <f t="shared" si="305"/>
        <v>2021-T6 OOS Small-20</v>
      </c>
      <c r="I4883" s="302">
        <v>5.05596950474853E-5</v>
      </c>
      <c r="J4883" s="305">
        <f>VLOOKUP(H4883,T6_ReductionFactor!$G$10:$H$2922,2,FALSE)</f>
        <v>0.91591169241917969</v>
      </c>
      <c r="K4883" s="75">
        <f t="shared" si="306"/>
        <v>4.630821585913988E-5</v>
      </c>
      <c r="L4883" s="290"/>
      <c r="Q4883" s="288"/>
      <c r="R4883" s="291"/>
    </row>
    <row r="4884" spans="1:18" s="287" customFormat="1" ht="16.149999999999999" customHeight="1" x14ac:dyDescent="0.25">
      <c r="A4884" s="9" t="s">
        <v>192</v>
      </c>
      <c r="B4884" s="7">
        <v>2021</v>
      </c>
      <c r="C4884" s="296" t="s">
        <v>70</v>
      </c>
      <c r="D4884" s="307">
        <v>2000</v>
      </c>
      <c r="E4884" s="307" t="s">
        <v>194</v>
      </c>
      <c r="F4884" s="65">
        <f t="shared" si="307"/>
        <v>21</v>
      </c>
      <c r="G4884" s="66" t="str">
        <f t="shared" si="308"/>
        <v>1997-06</v>
      </c>
      <c r="H4884" s="67" t="str">
        <f t="shared" si="305"/>
        <v>2021-T6 OOS Small-21</v>
      </c>
      <c r="I4884" s="302">
        <v>7.7148270642535496E-5</v>
      </c>
      <c r="J4884" s="305">
        <f>VLOOKUP(H4884,T6_ReductionFactor!$G$10:$H$2922,2,FALSE)</f>
        <v>0.91501785432405969</v>
      </c>
      <c r="K4884" s="75">
        <f t="shared" si="306"/>
        <v>7.0592045068144669E-5</v>
      </c>
      <c r="L4884" s="290"/>
      <c r="Q4884" s="288"/>
      <c r="R4884" s="291"/>
    </row>
    <row r="4885" spans="1:18" s="287" customFormat="1" ht="16.149999999999999" customHeight="1" x14ac:dyDescent="0.25">
      <c r="A4885" s="9" t="s">
        <v>192</v>
      </c>
      <c r="B4885" s="7">
        <v>2021</v>
      </c>
      <c r="C4885" s="296" t="s">
        <v>51</v>
      </c>
      <c r="D4885" s="307">
        <v>2022</v>
      </c>
      <c r="E4885" s="307" t="s">
        <v>194</v>
      </c>
      <c r="F4885" s="65">
        <f t="shared" si="307"/>
        <v>-1</v>
      </c>
      <c r="G4885" s="66" t="str">
        <f t="shared" si="308"/>
        <v>2013+</v>
      </c>
      <c r="H4885" s="67" t="str">
        <f t="shared" si="305"/>
        <v>2021-T6 Public--1</v>
      </c>
      <c r="I4885" s="302">
        <v>3.48497324984124E-6</v>
      </c>
      <c r="J4885" s="305">
        <f>VLOOKUP(H4885,T6_ReductionFactor!$G$10:$H$2922,2,FALSE)</f>
        <v>0.99369199610231995</v>
      </c>
      <c r="K4885" s="75">
        <f t="shared" si="306"/>
        <v>3.462990024997931E-6</v>
      </c>
      <c r="L4885" s="290"/>
      <c r="Q4885" s="288"/>
      <c r="R4885" s="291"/>
    </row>
    <row r="4886" spans="1:18" s="287" customFormat="1" ht="16.149999999999999" customHeight="1" x14ac:dyDescent="0.25">
      <c r="A4886" s="9" t="s">
        <v>192</v>
      </c>
      <c r="B4886" s="7">
        <v>2021</v>
      </c>
      <c r="C4886" s="296" t="s">
        <v>51</v>
      </c>
      <c r="D4886" s="307">
        <v>2021</v>
      </c>
      <c r="E4886" s="307" t="s">
        <v>194</v>
      </c>
      <c r="F4886" s="65">
        <f t="shared" si="307"/>
        <v>0</v>
      </c>
      <c r="G4886" s="66" t="str">
        <f t="shared" si="308"/>
        <v>2013+</v>
      </c>
      <c r="H4886" s="67" t="str">
        <f t="shared" si="305"/>
        <v>2021-T6 Public-0</v>
      </c>
      <c r="I4886" s="302">
        <v>8.2417303184776703E-5</v>
      </c>
      <c r="J4886" s="305">
        <f>VLOOKUP(H4886,T6_ReductionFactor!$G$10:$H$2922,2,FALSE)</f>
        <v>0.97961779884694833</v>
      </c>
      <c r="K4886" s="75">
        <f t="shared" si="306"/>
        <v>8.0737457132772536E-5</v>
      </c>
      <c r="L4886" s="290"/>
      <c r="Q4886" s="288"/>
      <c r="R4886" s="291"/>
    </row>
    <row r="4887" spans="1:18" s="287" customFormat="1" ht="16.149999999999999" customHeight="1" x14ac:dyDescent="0.25">
      <c r="A4887" s="9" t="s">
        <v>192</v>
      </c>
      <c r="B4887" s="7">
        <v>2021</v>
      </c>
      <c r="C4887" s="296" t="s">
        <v>51</v>
      </c>
      <c r="D4887" s="307">
        <v>2020</v>
      </c>
      <c r="E4887" s="307" t="s">
        <v>194</v>
      </c>
      <c r="F4887" s="65">
        <f t="shared" si="307"/>
        <v>1</v>
      </c>
      <c r="G4887" s="66" t="str">
        <f t="shared" si="308"/>
        <v>2013+</v>
      </c>
      <c r="H4887" s="67" t="str">
        <f t="shared" si="305"/>
        <v>2021-T6 Public-1</v>
      </c>
      <c r="I4887" s="302">
        <v>9.6331270523170796E-5</v>
      </c>
      <c r="J4887" s="305">
        <f>VLOOKUP(H4887,T6_ReductionFactor!$G$10:$H$2922,2,FALSE)</f>
        <v>0.96708337285028678</v>
      </c>
      <c r="K4887" s="75">
        <f t="shared" si="306"/>
        <v>9.3160370008501427E-5</v>
      </c>
      <c r="L4887" s="290"/>
      <c r="Q4887" s="288"/>
      <c r="R4887" s="291"/>
    </row>
    <row r="4888" spans="1:18" s="287" customFormat="1" ht="16.149999999999999" customHeight="1" x14ac:dyDescent="0.25">
      <c r="A4888" s="9" t="s">
        <v>192</v>
      </c>
      <c r="B4888" s="7">
        <v>2021</v>
      </c>
      <c r="C4888" s="296" t="s">
        <v>51</v>
      </c>
      <c r="D4888" s="307">
        <v>2019</v>
      </c>
      <c r="E4888" s="307" t="s">
        <v>194</v>
      </c>
      <c r="F4888" s="65">
        <f t="shared" si="307"/>
        <v>2</v>
      </c>
      <c r="G4888" s="66" t="str">
        <f t="shared" si="308"/>
        <v>2013+</v>
      </c>
      <c r="H4888" s="67" t="str">
        <f t="shared" si="305"/>
        <v>2021-T6 Public-2</v>
      </c>
      <c r="I4888" s="302">
        <v>1.00467419757271E-4</v>
      </c>
      <c r="J4888" s="305">
        <f>VLOOKUP(H4888,T6_ReductionFactor!$G$10:$H$2922,2,FALSE)</f>
        <v>0.95585242958052918</v>
      </c>
      <c r="K4888" s="75">
        <f t="shared" si="306"/>
        <v>9.6032027268674343E-5</v>
      </c>
      <c r="L4888" s="290"/>
      <c r="Q4888" s="288"/>
      <c r="R4888" s="291"/>
    </row>
    <row r="4889" spans="1:18" s="287" customFormat="1" ht="16.149999999999999" customHeight="1" x14ac:dyDescent="0.25">
      <c r="A4889" s="9" t="s">
        <v>192</v>
      </c>
      <c r="B4889" s="7">
        <v>2021</v>
      </c>
      <c r="C4889" s="296" t="s">
        <v>51</v>
      </c>
      <c r="D4889" s="307">
        <v>2018</v>
      </c>
      <c r="E4889" s="307" t="s">
        <v>194</v>
      </c>
      <c r="F4889" s="65">
        <f t="shared" si="307"/>
        <v>3</v>
      </c>
      <c r="G4889" s="66" t="str">
        <f t="shared" si="308"/>
        <v>2013+</v>
      </c>
      <c r="H4889" s="67" t="str">
        <f t="shared" si="305"/>
        <v>2021-T6 Public-3</v>
      </c>
      <c r="I4889" s="302">
        <v>1.0282239632714301E-4</v>
      </c>
      <c r="J4889" s="305">
        <f>VLOOKUP(H4889,T6_ReductionFactor!$G$10:$H$2922,2,FALSE)</f>
        <v>0.94573759024394954</v>
      </c>
      <c r="K4889" s="75">
        <f t="shared" si="306"/>
        <v>9.724300532554055E-5</v>
      </c>
      <c r="L4889" s="290"/>
      <c r="Q4889" s="288"/>
      <c r="R4889" s="291"/>
    </row>
    <row r="4890" spans="1:18" s="287" customFormat="1" ht="16.149999999999999" customHeight="1" x14ac:dyDescent="0.25">
      <c r="A4890" s="9" t="s">
        <v>192</v>
      </c>
      <c r="B4890" s="7">
        <v>2021</v>
      </c>
      <c r="C4890" s="296" t="s">
        <v>51</v>
      </c>
      <c r="D4890" s="307">
        <v>2017</v>
      </c>
      <c r="E4890" s="307" t="s">
        <v>194</v>
      </c>
      <c r="F4890" s="65">
        <f t="shared" si="307"/>
        <v>4</v>
      </c>
      <c r="G4890" s="66" t="str">
        <f t="shared" si="308"/>
        <v>2013+</v>
      </c>
      <c r="H4890" s="67" t="str">
        <f t="shared" si="305"/>
        <v>2021-T6 Public-4</v>
      </c>
      <c r="I4890" s="302">
        <v>1.7383492870146899E-4</v>
      </c>
      <c r="J4890" s="305">
        <f>VLOOKUP(H4890,T6_ReductionFactor!$G$10:$H$2922,2,FALSE)</f>
        <v>0.93658329625364811</v>
      </c>
      <c r="K4890" s="75">
        <f t="shared" si="306"/>
        <v>1.6281089052723973E-4</v>
      </c>
      <c r="L4890" s="290"/>
      <c r="Q4890" s="288"/>
      <c r="R4890" s="291"/>
    </row>
    <row r="4891" spans="1:18" s="287" customFormat="1" ht="16.149999999999999" customHeight="1" x14ac:dyDescent="0.25">
      <c r="A4891" s="9" t="s">
        <v>192</v>
      </c>
      <c r="B4891" s="7">
        <v>2021</v>
      </c>
      <c r="C4891" s="296" t="s">
        <v>51</v>
      </c>
      <c r="D4891" s="307">
        <v>2016</v>
      </c>
      <c r="E4891" s="307" t="s">
        <v>194</v>
      </c>
      <c r="F4891" s="65">
        <f t="shared" si="307"/>
        <v>5</v>
      </c>
      <c r="G4891" s="66" t="str">
        <f t="shared" si="308"/>
        <v>2013+</v>
      </c>
      <c r="H4891" s="67" t="str">
        <f t="shared" si="305"/>
        <v>2021-T6 Public-5</v>
      </c>
      <c r="I4891" s="302">
        <v>4.7713329268510097E-5</v>
      </c>
      <c r="J4891" s="305">
        <f>VLOOKUP(H4891,T6_ReductionFactor!$G$10:$H$2922,2,FALSE)</f>
        <v>0.92826411694500455</v>
      </c>
      <c r="K4891" s="75">
        <f t="shared" si="306"/>
        <v>4.4290571459939764E-5</v>
      </c>
      <c r="L4891" s="290"/>
      <c r="Q4891" s="288"/>
      <c r="R4891" s="291"/>
    </row>
    <row r="4892" spans="1:18" s="287" customFormat="1" ht="16.149999999999999" customHeight="1" x14ac:dyDescent="0.25">
      <c r="A4892" s="9" t="s">
        <v>192</v>
      </c>
      <c r="B4892" s="7">
        <v>2021</v>
      </c>
      <c r="C4892" s="296" t="s">
        <v>51</v>
      </c>
      <c r="D4892" s="307">
        <v>2015</v>
      </c>
      <c r="E4892" s="307" t="s">
        <v>194</v>
      </c>
      <c r="F4892" s="65">
        <f t="shared" si="307"/>
        <v>6</v>
      </c>
      <c r="G4892" s="66" t="str">
        <f t="shared" si="308"/>
        <v>2013+</v>
      </c>
      <c r="H4892" s="67" t="str">
        <f t="shared" si="305"/>
        <v>2021-T6 Public-6</v>
      </c>
      <c r="I4892" s="302">
        <v>4.89833370348041E-5</v>
      </c>
      <c r="J4892" s="305">
        <f>VLOOKUP(H4892,T6_ReductionFactor!$G$10:$H$2922,2,FALSE)</f>
        <v>0.92067458095177102</v>
      </c>
      <c r="K4892" s="75">
        <f t="shared" si="306"/>
        <v>4.5097713298137629E-5</v>
      </c>
      <c r="L4892" s="290"/>
      <c r="Q4892" s="288"/>
      <c r="R4892" s="291"/>
    </row>
    <row r="4893" spans="1:18" s="287" customFormat="1" ht="16.149999999999999" customHeight="1" x14ac:dyDescent="0.25">
      <c r="A4893" s="9" t="s">
        <v>192</v>
      </c>
      <c r="B4893" s="7">
        <v>2021</v>
      </c>
      <c r="C4893" s="296" t="s">
        <v>51</v>
      </c>
      <c r="D4893" s="307">
        <v>2014</v>
      </c>
      <c r="E4893" s="307" t="s">
        <v>194</v>
      </c>
      <c r="F4893" s="65">
        <f t="shared" si="307"/>
        <v>7</v>
      </c>
      <c r="G4893" s="66" t="str">
        <f t="shared" si="308"/>
        <v>2013+</v>
      </c>
      <c r="H4893" s="67" t="str">
        <f t="shared" si="305"/>
        <v>2021-T6 Public-7</v>
      </c>
      <c r="I4893" s="302">
        <v>3.9478823074097102E-5</v>
      </c>
      <c r="J4893" s="305">
        <f>VLOOKUP(H4893,T6_ReductionFactor!$G$10:$H$2922,2,FALSE)</f>
        <v>0.91372529660924839</v>
      </c>
      <c r="K4893" s="75">
        <f t="shared" si="306"/>
        <v>3.6072799323163414E-5</v>
      </c>
      <c r="L4893" s="290"/>
      <c r="Q4893" s="288"/>
      <c r="R4893" s="291"/>
    </row>
    <row r="4894" spans="1:18" s="287" customFormat="1" ht="16.149999999999999" customHeight="1" x14ac:dyDescent="0.25">
      <c r="A4894" s="9" t="s">
        <v>192</v>
      </c>
      <c r="B4894" s="7">
        <v>2021</v>
      </c>
      <c r="C4894" s="296" t="s">
        <v>51</v>
      </c>
      <c r="D4894" s="307">
        <v>2013</v>
      </c>
      <c r="E4894" s="307" t="s">
        <v>194</v>
      </c>
      <c r="F4894" s="65">
        <f t="shared" si="307"/>
        <v>8</v>
      </c>
      <c r="G4894" s="66" t="str">
        <f t="shared" si="308"/>
        <v>2010-12</v>
      </c>
      <c r="H4894" s="67" t="str">
        <f t="shared" si="305"/>
        <v>2021-T6 Public-8</v>
      </c>
      <c r="I4894" s="302">
        <v>3.4657479359613097E-5</v>
      </c>
      <c r="J4894" s="305">
        <f>VLOOKUP(H4894,T6_ReductionFactor!$G$10:$H$2922,2,FALSE)</f>
        <v>0.88017028698211686</v>
      </c>
      <c r="K4894" s="75">
        <f t="shared" si="306"/>
        <v>3.0504483554027452E-5</v>
      </c>
      <c r="L4894" s="290"/>
      <c r="Q4894" s="288"/>
      <c r="R4894" s="291"/>
    </row>
    <row r="4895" spans="1:18" s="287" customFormat="1" ht="16.149999999999999" customHeight="1" x14ac:dyDescent="0.25">
      <c r="A4895" s="9" t="s">
        <v>192</v>
      </c>
      <c r="B4895" s="7">
        <v>2021</v>
      </c>
      <c r="C4895" s="296" t="s">
        <v>51</v>
      </c>
      <c r="D4895" s="307">
        <v>2012</v>
      </c>
      <c r="E4895" s="307" t="s">
        <v>194</v>
      </c>
      <c r="F4895" s="65">
        <f t="shared" si="307"/>
        <v>9</v>
      </c>
      <c r="G4895" s="66" t="str">
        <f t="shared" si="308"/>
        <v>2010-12</v>
      </c>
      <c r="H4895" s="67" t="str">
        <f t="shared" si="305"/>
        <v>2021-T6 Public-9</v>
      </c>
      <c r="I4895" s="302">
        <v>6.4793959040797001E-5</v>
      </c>
      <c r="J4895" s="305">
        <f>VLOOKUP(H4895,T6_ReductionFactor!$G$10:$H$2922,2,FALSE)</f>
        <v>0.87375351118774081</v>
      </c>
      <c r="K4895" s="75">
        <f t="shared" si="306"/>
        <v>5.6613949215651042E-5</v>
      </c>
      <c r="L4895" s="290"/>
      <c r="Q4895" s="288"/>
      <c r="R4895" s="291"/>
    </row>
    <row r="4896" spans="1:18" s="287" customFormat="1" ht="16.149999999999999" customHeight="1" x14ac:dyDescent="0.25">
      <c r="A4896" s="9" t="s">
        <v>192</v>
      </c>
      <c r="B4896" s="7">
        <v>2021</v>
      </c>
      <c r="C4896" s="296" t="s">
        <v>51</v>
      </c>
      <c r="D4896" s="307">
        <v>2011</v>
      </c>
      <c r="E4896" s="307" t="s">
        <v>194</v>
      </c>
      <c r="F4896" s="65">
        <f t="shared" si="307"/>
        <v>10</v>
      </c>
      <c r="G4896" s="66" t="str">
        <f t="shared" si="308"/>
        <v>2010-12</v>
      </c>
      <c r="H4896" s="67" t="str">
        <f t="shared" si="305"/>
        <v>2021-T6 Public-10</v>
      </c>
      <c r="I4896" s="302">
        <v>1.02432876098654E-4</v>
      </c>
      <c r="J4896" s="305">
        <f>VLOOKUP(H4896,T6_ReductionFactor!$G$10:$H$2922,2,FALSE)</f>
        <v>0.86793268166743065</v>
      </c>
      <c r="K4896" s="75">
        <f t="shared" si="306"/>
        <v>8.8904840843212428E-5</v>
      </c>
      <c r="L4896" s="290"/>
      <c r="Q4896" s="288"/>
      <c r="R4896" s="291"/>
    </row>
    <row r="4897" spans="1:18" s="287" customFormat="1" ht="16.149999999999999" customHeight="1" x14ac:dyDescent="0.25">
      <c r="A4897" s="9" t="s">
        <v>192</v>
      </c>
      <c r="B4897" s="7">
        <v>2021</v>
      </c>
      <c r="C4897" s="296" t="s">
        <v>51</v>
      </c>
      <c r="D4897" s="307">
        <v>2010</v>
      </c>
      <c r="E4897" s="307" t="s">
        <v>194</v>
      </c>
      <c r="F4897" s="65">
        <f t="shared" si="307"/>
        <v>11</v>
      </c>
      <c r="G4897" s="66" t="str">
        <f t="shared" si="308"/>
        <v>2007-09</v>
      </c>
      <c r="H4897" s="67" t="str">
        <f t="shared" si="305"/>
        <v>2021-T6 Public-11</v>
      </c>
      <c r="I4897" s="302">
        <v>1.1640895687455E-4</v>
      </c>
      <c r="J4897" s="305">
        <f>VLOOKUP(H4897,T6_ReductionFactor!$G$10:$H$2922,2,FALSE)</f>
        <v>0.89643934203442888</v>
      </c>
      <c r="K4897" s="75">
        <f t="shared" si="306"/>
        <v>1.0435356870753581E-4</v>
      </c>
      <c r="L4897" s="290"/>
      <c r="Q4897" s="288"/>
      <c r="R4897" s="291"/>
    </row>
    <row r="4898" spans="1:18" s="287" customFormat="1" ht="16.149999999999999" customHeight="1" x14ac:dyDescent="0.25">
      <c r="A4898" s="9" t="s">
        <v>192</v>
      </c>
      <c r="B4898" s="7">
        <v>2021</v>
      </c>
      <c r="C4898" s="296" t="s">
        <v>51</v>
      </c>
      <c r="D4898" s="307">
        <v>2009</v>
      </c>
      <c r="E4898" s="307" t="s">
        <v>194</v>
      </c>
      <c r="F4898" s="65">
        <f t="shared" si="307"/>
        <v>12</v>
      </c>
      <c r="G4898" s="66" t="str">
        <f t="shared" si="308"/>
        <v>2007-09</v>
      </c>
      <c r="H4898" s="67" t="str">
        <f t="shared" si="305"/>
        <v>2021-T6 Public-12</v>
      </c>
      <c r="I4898" s="302">
        <v>1.7157463539867299E-4</v>
      </c>
      <c r="J4898" s="305">
        <f>VLOOKUP(H4898,T6_ReductionFactor!$G$10:$H$2922,2,FALSE)</f>
        <v>0.89144810552201548</v>
      </c>
      <c r="K4898" s="75">
        <f t="shared" si="306"/>
        <v>1.5294988368177756E-4</v>
      </c>
      <c r="L4898" s="290"/>
      <c r="Q4898" s="288"/>
      <c r="R4898" s="291"/>
    </row>
    <row r="4899" spans="1:18" s="287" customFormat="1" ht="16.149999999999999" customHeight="1" x14ac:dyDescent="0.25">
      <c r="A4899" s="9" t="s">
        <v>192</v>
      </c>
      <c r="B4899" s="7">
        <v>2021</v>
      </c>
      <c r="C4899" s="296" t="s">
        <v>51</v>
      </c>
      <c r="D4899" s="307">
        <v>2008</v>
      </c>
      <c r="E4899" s="307" t="s">
        <v>194</v>
      </c>
      <c r="F4899" s="65">
        <f t="shared" si="307"/>
        <v>13</v>
      </c>
      <c r="G4899" s="66" t="str">
        <f t="shared" si="308"/>
        <v>2007-09</v>
      </c>
      <c r="H4899" s="67" t="str">
        <f t="shared" si="305"/>
        <v>2021-T6 Public-13</v>
      </c>
      <c r="I4899" s="302">
        <v>4.3410233614225901E-4</v>
      </c>
      <c r="J4899" s="305">
        <f>VLOOKUP(H4899,T6_ReductionFactor!$G$10:$H$2922,2,FALSE)</f>
        <v>0.88676109596872821</v>
      </c>
      <c r="K4899" s="75">
        <f t="shared" si="306"/>
        <v>3.8494506336009488E-4</v>
      </c>
      <c r="L4899" s="290"/>
      <c r="Q4899" s="288"/>
      <c r="R4899" s="291"/>
    </row>
    <row r="4900" spans="1:18" s="287" customFormat="1" ht="16.149999999999999" customHeight="1" x14ac:dyDescent="0.25">
      <c r="A4900" s="9" t="s">
        <v>192</v>
      </c>
      <c r="B4900" s="7">
        <v>2021</v>
      </c>
      <c r="C4900" s="296" t="s">
        <v>51</v>
      </c>
      <c r="D4900" s="307">
        <v>2007</v>
      </c>
      <c r="E4900" s="307" t="s">
        <v>194</v>
      </c>
      <c r="F4900" s="65">
        <f t="shared" si="307"/>
        <v>14</v>
      </c>
      <c r="G4900" s="66" t="str">
        <f t="shared" si="308"/>
        <v>1997-06</v>
      </c>
      <c r="H4900" s="67" t="str">
        <f t="shared" si="305"/>
        <v>2021-T6 Public-14</v>
      </c>
      <c r="I4900" s="302">
        <v>4.1917339455348299E-4</v>
      </c>
      <c r="J4900" s="305">
        <f>VLOOKUP(H4900,T6_ReductionFactor!$G$10:$H$2922,2,FALSE)</f>
        <v>0.93564991844579359</v>
      </c>
      <c r="K4900" s="75">
        <f t="shared" si="306"/>
        <v>3.9219955242861281E-4</v>
      </c>
      <c r="L4900" s="290"/>
      <c r="Q4900" s="288"/>
      <c r="R4900" s="291"/>
    </row>
    <row r="4901" spans="1:18" s="287" customFormat="1" ht="16.149999999999999" customHeight="1" x14ac:dyDescent="0.25">
      <c r="A4901" s="9" t="s">
        <v>192</v>
      </c>
      <c r="B4901" s="7">
        <v>2021</v>
      </c>
      <c r="C4901" s="296" t="s">
        <v>51</v>
      </c>
      <c r="D4901" s="307">
        <v>2006</v>
      </c>
      <c r="E4901" s="307" t="s">
        <v>194</v>
      </c>
      <c r="F4901" s="65">
        <f t="shared" si="307"/>
        <v>15</v>
      </c>
      <c r="G4901" s="66" t="str">
        <f t="shared" si="308"/>
        <v>1997-06</v>
      </c>
      <c r="H4901" s="67" t="str">
        <f t="shared" si="305"/>
        <v>2021-T6 Public-15</v>
      </c>
      <c r="I4901" s="302">
        <v>5.7912302696277703E-4</v>
      </c>
      <c r="J4901" s="305">
        <f>VLOOKUP(H4901,T6_ReductionFactor!$G$10:$H$2922,2,FALSE)</f>
        <v>0.93312745082280157</v>
      </c>
      <c r="K4901" s="75">
        <f t="shared" si="306"/>
        <v>5.4039559386256074E-4</v>
      </c>
      <c r="L4901" s="290"/>
      <c r="Q4901" s="288"/>
      <c r="R4901" s="291"/>
    </row>
    <row r="4902" spans="1:18" s="287" customFormat="1" ht="16.149999999999999" customHeight="1" x14ac:dyDescent="0.25">
      <c r="A4902" s="9" t="s">
        <v>192</v>
      </c>
      <c r="B4902" s="7">
        <v>2021</v>
      </c>
      <c r="C4902" s="296" t="s">
        <v>51</v>
      </c>
      <c r="D4902" s="307">
        <v>2005</v>
      </c>
      <c r="E4902" s="307" t="s">
        <v>194</v>
      </c>
      <c r="F4902" s="65">
        <f t="shared" si="307"/>
        <v>16</v>
      </c>
      <c r="G4902" s="66" t="str">
        <f t="shared" si="308"/>
        <v>1997-06</v>
      </c>
      <c r="H4902" s="67" t="str">
        <f t="shared" si="305"/>
        <v>2021-T6 Public-16</v>
      </c>
      <c r="I4902" s="302">
        <v>4.9461530655807797E-4</v>
      </c>
      <c r="J4902" s="305">
        <f>VLOOKUP(H4902,T6_ReductionFactor!$G$10:$H$2922,2,FALSE)</f>
        <v>0.93073276974868813</v>
      </c>
      <c r="K4902" s="75">
        <f t="shared" si="306"/>
        <v>4.6035467423289641E-4</v>
      </c>
      <c r="L4902" s="290"/>
      <c r="Q4902" s="288"/>
      <c r="R4902" s="291"/>
    </row>
    <row r="4903" spans="1:18" s="287" customFormat="1" ht="16.149999999999999" customHeight="1" x14ac:dyDescent="0.25">
      <c r="A4903" s="9" t="s">
        <v>192</v>
      </c>
      <c r="B4903" s="7">
        <v>2021</v>
      </c>
      <c r="C4903" s="296" t="s">
        <v>51</v>
      </c>
      <c r="D4903" s="307">
        <v>2004</v>
      </c>
      <c r="E4903" s="307" t="s">
        <v>194</v>
      </c>
      <c r="F4903" s="65">
        <f t="shared" si="307"/>
        <v>17</v>
      </c>
      <c r="G4903" s="66" t="str">
        <f t="shared" si="308"/>
        <v>1997-06</v>
      </c>
      <c r="H4903" s="67" t="str">
        <f t="shared" si="305"/>
        <v>2021-T6 Public-17</v>
      </c>
      <c r="I4903" s="302">
        <v>4.51250115131575E-4</v>
      </c>
      <c r="J4903" s="305">
        <f>VLOOKUP(H4903,T6_ReductionFactor!$G$10:$H$2922,2,FALSE)</f>
        <v>0.9284586672628482</v>
      </c>
      <c r="K4903" s="75">
        <f t="shared" si="306"/>
        <v>4.1896708049726891E-4</v>
      </c>
      <c r="L4903" s="290"/>
      <c r="Q4903" s="288"/>
      <c r="R4903" s="291"/>
    </row>
    <row r="4904" spans="1:18" s="287" customFormat="1" ht="16.149999999999999" customHeight="1" x14ac:dyDescent="0.25">
      <c r="A4904" s="9" t="s">
        <v>192</v>
      </c>
      <c r="B4904" s="7">
        <v>2021</v>
      </c>
      <c r="C4904" s="296" t="s">
        <v>51</v>
      </c>
      <c r="D4904" s="307">
        <v>2003</v>
      </c>
      <c r="E4904" s="307" t="s">
        <v>194</v>
      </c>
      <c r="F4904" s="65">
        <f t="shared" si="307"/>
        <v>18</v>
      </c>
      <c r="G4904" s="66" t="str">
        <f t="shared" si="308"/>
        <v>1997-06</v>
      </c>
      <c r="H4904" s="67" t="str">
        <f t="shared" si="305"/>
        <v>2021-T6 Public-18</v>
      </c>
      <c r="I4904" s="302">
        <v>6.8332827823058405E-4</v>
      </c>
      <c r="J4904" s="305">
        <f>VLOOKUP(H4904,T6_ReductionFactor!$G$10:$H$2922,2,FALSE)</f>
        <v>0.95424034216712317</v>
      </c>
      <c r="K4904" s="75">
        <f t="shared" si="306"/>
        <v>6.5205941003122368E-4</v>
      </c>
      <c r="L4904" s="290"/>
      <c r="Q4904" s="288"/>
      <c r="R4904" s="291"/>
    </row>
    <row r="4905" spans="1:18" s="287" customFormat="1" ht="16.149999999999999" customHeight="1" x14ac:dyDescent="0.25">
      <c r="A4905" s="9" t="s">
        <v>192</v>
      </c>
      <c r="B4905" s="7">
        <v>2021</v>
      </c>
      <c r="C4905" s="296" t="s">
        <v>51</v>
      </c>
      <c r="D4905" s="307">
        <v>2002</v>
      </c>
      <c r="E4905" s="307" t="s">
        <v>194</v>
      </c>
      <c r="F4905" s="65">
        <f t="shared" si="307"/>
        <v>19</v>
      </c>
      <c r="G4905" s="66" t="str">
        <f t="shared" si="308"/>
        <v>1997-06</v>
      </c>
      <c r="H4905" s="67" t="str">
        <f t="shared" si="305"/>
        <v>2021-T6 Public-19</v>
      </c>
      <c r="I4905" s="302">
        <v>5.8620534663742397E-4</v>
      </c>
      <c r="J4905" s="305">
        <f>VLOOKUP(H4905,T6_ReductionFactor!$G$10:$H$2922,2,FALSE)</f>
        <v>0.95301877471508867</v>
      </c>
      <c r="K4905" s="75">
        <f t="shared" si="306"/>
        <v>5.5866470118383165E-4</v>
      </c>
      <c r="L4905" s="290"/>
      <c r="Q4905" s="288"/>
      <c r="R4905" s="291"/>
    </row>
    <row r="4906" spans="1:18" s="287" customFormat="1" ht="16.149999999999999" customHeight="1" x14ac:dyDescent="0.25">
      <c r="A4906" s="9" t="s">
        <v>192</v>
      </c>
      <c r="B4906" s="7">
        <v>2021</v>
      </c>
      <c r="C4906" s="296" t="s">
        <v>51</v>
      </c>
      <c r="D4906" s="307">
        <v>2001</v>
      </c>
      <c r="E4906" s="307" t="s">
        <v>194</v>
      </c>
      <c r="F4906" s="65">
        <f t="shared" si="307"/>
        <v>20</v>
      </c>
      <c r="G4906" s="66" t="str">
        <f t="shared" si="308"/>
        <v>1997-06</v>
      </c>
      <c r="H4906" s="67" t="str">
        <f t="shared" si="305"/>
        <v>2021-T6 Public-20</v>
      </c>
      <c r="I4906" s="302">
        <v>6.8668302250123796E-4</v>
      </c>
      <c r="J4906" s="305">
        <f>VLOOKUP(H4906,T6_ReductionFactor!$G$10:$H$2922,2,FALSE)</f>
        <v>0.95187971554877526</v>
      </c>
      <c r="K4906" s="75">
        <f t="shared" si="306"/>
        <v>6.5363964013065163E-4</v>
      </c>
      <c r="L4906" s="290"/>
      <c r="Q4906" s="288"/>
      <c r="R4906" s="291"/>
    </row>
    <row r="4907" spans="1:18" s="287" customFormat="1" ht="16.149999999999999" customHeight="1" x14ac:dyDescent="0.25">
      <c r="A4907" s="9" t="s">
        <v>192</v>
      </c>
      <c r="B4907" s="7">
        <v>2021</v>
      </c>
      <c r="C4907" s="296" t="s">
        <v>51</v>
      </c>
      <c r="D4907" s="307">
        <v>2000</v>
      </c>
      <c r="E4907" s="307" t="s">
        <v>194</v>
      </c>
      <c r="F4907" s="65">
        <f t="shared" si="307"/>
        <v>21</v>
      </c>
      <c r="G4907" s="66" t="str">
        <f t="shared" si="308"/>
        <v>1997-06</v>
      </c>
      <c r="H4907" s="67" t="str">
        <f t="shared" si="305"/>
        <v>2021-T6 Public-21</v>
      </c>
      <c r="I4907" s="302">
        <v>5.8599490937932602E-4</v>
      </c>
      <c r="J4907" s="305">
        <f>VLOOKUP(H4907,T6_ReductionFactor!$G$10:$H$2922,2,FALSE)</f>
        <v>0.95077929495915636</v>
      </c>
      <c r="K4907" s="75">
        <f t="shared" si="306"/>
        <v>5.5715182678933034E-4</v>
      </c>
      <c r="L4907" s="290"/>
      <c r="Q4907" s="288"/>
      <c r="R4907" s="291"/>
    </row>
    <row r="4908" spans="1:18" s="287" customFormat="1" ht="16.149999999999999" customHeight="1" x14ac:dyDescent="0.25">
      <c r="A4908" s="9" t="s">
        <v>192</v>
      </c>
      <c r="B4908" s="7">
        <v>2021</v>
      </c>
      <c r="C4908" s="296" t="s">
        <v>51</v>
      </c>
      <c r="D4908" s="307">
        <v>1999</v>
      </c>
      <c r="E4908" s="307" t="s">
        <v>194</v>
      </c>
      <c r="F4908" s="65">
        <f t="shared" si="307"/>
        <v>22</v>
      </c>
      <c r="G4908" s="66" t="str">
        <f t="shared" si="308"/>
        <v>1997-06</v>
      </c>
      <c r="H4908" s="67" t="str">
        <f t="shared" si="305"/>
        <v>2021-T6 Public-22</v>
      </c>
      <c r="I4908" s="302">
        <v>5.5140370642352298E-4</v>
      </c>
      <c r="J4908" s="305">
        <f>VLOOKUP(H4908,T6_ReductionFactor!$G$10:$H$2922,2,FALSE)</f>
        <v>0.94973472223391853</v>
      </c>
      <c r="K4908" s="75">
        <f t="shared" si="306"/>
        <v>5.2368724595889778E-4</v>
      </c>
      <c r="L4908" s="290"/>
      <c r="Q4908" s="288"/>
      <c r="R4908" s="291"/>
    </row>
    <row r="4909" spans="1:18" s="287" customFormat="1" ht="16.149999999999999" customHeight="1" x14ac:dyDescent="0.25">
      <c r="A4909" s="9" t="s">
        <v>192</v>
      </c>
      <c r="B4909" s="7">
        <v>2021</v>
      </c>
      <c r="C4909" s="296" t="s">
        <v>51</v>
      </c>
      <c r="D4909" s="307">
        <v>1998</v>
      </c>
      <c r="E4909" s="307" t="s">
        <v>194</v>
      </c>
      <c r="F4909" s="65">
        <f t="shared" si="307"/>
        <v>23</v>
      </c>
      <c r="G4909" s="66" t="str">
        <f t="shared" si="308"/>
        <v>1997-06</v>
      </c>
      <c r="H4909" s="67" t="str">
        <f t="shared" si="305"/>
        <v>2021-T6 Public-23</v>
      </c>
      <c r="I4909" s="302">
        <v>2.5695019347329401E-4</v>
      </c>
      <c r="J4909" s="305">
        <f>VLOOKUP(H4909,T6_ReductionFactor!$G$10:$H$2922,2,FALSE)</f>
        <v>0.94874271721474168</v>
      </c>
      <c r="K4909" s="75">
        <f t="shared" si="306"/>
        <v>2.4377962474470655E-4</v>
      </c>
      <c r="L4909" s="290"/>
      <c r="Q4909" s="288"/>
      <c r="R4909" s="291"/>
    </row>
    <row r="4910" spans="1:18" s="287" customFormat="1" ht="16.149999999999999" customHeight="1" x14ac:dyDescent="0.25">
      <c r="A4910" s="9" t="s">
        <v>192</v>
      </c>
      <c r="B4910" s="7">
        <v>2021</v>
      </c>
      <c r="C4910" s="296" t="s">
        <v>51</v>
      </c>
      <c r="D4910" s="307">
        <v>1997</v>
      </c>
      <c r="E4910" s="307" t="s">
        <v>194</v>
      </c>
      <c r="F4910" s="65">
        <f t="shared" si="307"/>
        <v>24</v>
      </c>
      <c r="G4910" s="66" t="str">
        <f t="shared" si="308"/>
        <v>Pre1997</v>
      </c>
      <c r="H4910" s="67" t="str">
        <f t="shared" si="305"/>
        <v>2021-T6 Public-24</v>
      </c>
      <c r="I4910" s="302">
        <v>4.1766347947297199E-4</v>
      </c>
      <c r="J4910" s="305">
        <f>VLOOKUP(H4910,T6_ReductionFactor!$G$10:$H$2922,2,FALSE)</f>
        <v>0.9478007101018654</v>
      </c>
      <c r="K4910" s="75">
        <f t="shared" si="306"/>
        <v>3.9586174242809872E-4</v>
      </c>
      <c r="L4910" s="290"/>
      <c r="Q4910" s="288"/>
      <c r="R4910" s="291"/>
    </row>
    <row r="4911" spans="1:18" s="287" customFormat="1" ht="16.149999999999999" customHeight="1" x14ac:dyDescent="0.25">
      <c r="A4911" s="9" t="s">
        <v>192</v>
      </c>
      <c r="B4911" s="7">
        <v>2021</v>
      </c>
      <c r="C4911" s="296" t="s">
        <v>51</v>
      </c>
      <c r="D4911" s="307">
        <v>1996</v>
      </c>
      <c r="E4911" s="307" t="s">
        <v>194</v>
      </c>
      <c r="F4911" s="65">
        <f t="shared" si="307"/>
        <v>25</v>
      </c>
      <c r="G4911" s="66" t="str">
        <f t="shared" si="308"/>
        <v>Pre1997</v>
      </c>
      <c r="H4911" s="67" t="str">
        <f t="shared" si="305"/>
        <v>2021-T6 Public-25</v>
      </c>
      <c r="I4911" s="302">
        <v>2.9527895634040601E-4</v>
      </c>
      <c r="J4911" s="305">
        <f>VLOOKUP(H4911,T6_ReductionFactor!$G$10:$H$2922,2,FALSE)</f>
        <v>0.94690611713803807</v>
      </c>
      <c r="K4911" s="75">
        <f t="shared" si="306"/>
        <v>2.7960145002086615E-4</v>
      </c>
      <c r="L4911" s="290"/>
      <c r="Q4911" s="288"/>
      <c r="R4911" s="291"/>
    </row>
    <row r="4912" spans="1:18" s="287" customFormat="1" ht="16.149999999999999" customHeight="1" x14ac:dyDescent="0.25">
      <c r="A4912" s="9" t="s">
        <v>192</v>
      </c>
      <c r="B4912" s="7">
        <v>2021</v>
      </c>
      <c r="C4912" s="296" t="s">
        <v>51</v>
      </c>
      <c r="D4912" s="307">
        <v>1995</v>
      </c>
      <c r="E4912" s="307" t="s">
        <v>194</v>
      </c>
      <c r="F4912" s="65">
        <f t="shared" si="307"/>
        <v>26</v>
      </c>
      <c r="G4912" s="66" t="str">
        <f t="shared" si="308"/>
        <v>Pre1997</v>
      </c>
      <c r="H4912" s="67" t="str">
        <f t="shared" si="305"/>
        <v>2021-T6 Public-26</v>
      </c>
      <c r="I4912" s="302">
        <v>4.4587577389294602E-4</v>
      </c>
      <c r="J4912" s="305">
        <f>VLOOKUP(H4912,T6_ReductionFactor!$G$10:$H$2922,2,FALSE)</f>
        <v>0.94605634549550432</v>
      </c>
      <c r="K4912" s="75">
        <f t="shared" si="306"/>
        <v>4.2182360519414029E-4</v>
      </c>
      <c r="L4912" s="290"/>
      <c r="Q4912" s="288"/>
      <c r="R4912" s="291"/>
    </row>
    <row r="4913" spans="1:18" s="287" customFormat="1" ht="16.149999999999999" customHeight="1" x14ac:dyDescent="0.25">
      <c r="A4913" s="9" t="s">
        <v>192</v>
      </c>
      <c r="B4913" s="7">
        <v>2021</v>
      </c>
      <c r="C4913" s="296" t="s">
        <v>51</v>
      </c>
      <c r="D4913" s="307">
        <v>1994</v>
      </c>
      <c r="E4913" s="307" t="s">
        <v>194</v>
      </c>
      <c r="F4913" s="65">
        <f t="shared" si="307"/>
        <v>27</v>
      </c>
      <c r="G4913" s="66" t="str">
        <f t="shared" si="308"/>
        <v>Pre1997</v>
      </c>
      <c r="H4913" s="67" t="str">
        <f t="shared" si="305"/>
        <v>2021-T6 Public-27</v>
      </c>
      <c r="I4913" s="302">
        <v>2.8589098227238102E-4</v>
      </c>
      <c r="J4913" s="305">
        <f>VLOOKUP(H4913,T6_ReductionFactor!$G$10:$H$2922,2,FALSE)</f>
        <v>0.94524942031289771</v>
      </c>
      <c r="K4913" s="75">
        <f t="shared" si="306"/>
        <v>2.7023828526565307E-4</v>
      </c>
      <c r="L4913" s="290"/>
      <c r="Q4913" s="288"/>
      <c r="R4913" s="291"/>
    </row>
    <row r="4914" spans="1:18" s="287" customFormat="1" ht="16.149999999999999" customHeight="1" x14ac:dyDescent="0.25">
      <c r="A4914" s="9" t="s">
        <v>192</v>
      </c>
      <c r="B4914" s="7">
        <v>2021</v>
      </c>
      <c r="C4914" s="296" t="s">
        <v>51</v>
      </c>
      <c r="D4914" s="307">
        <v>1993</v>
      </c>
      <c r="E4914" s="307" t="s">
        <v>194</v>
      </c>
      <c r="F4914" s="65">
        <f t="shared" si="307"/>
        <v>28</v>
      </c>
      <c r="G4914" s="66" t="str">
        <f t="shared" si="308"/>
        <v>Pre1997</v>
      </c>
      <c r="H4914" s="67" t="str">
        <f t="shared" ref="H4914:H4977" si="309">CONCATENATE(B4914,"-",C4914,"-",F4914)</f>
        <v>2021-T6 Public-28</v>
      </c>
      <c r="I4914" s="302">
        <v>5.2663434517021901E-4</v>
      </c>
      <c r="J4914" s="305">
        <f>VLOOKUP(H4914,T6_ReductionFactor!$G$10:$H$2922,2,FALSE)</f>
        <v>0.94448310974270411</v>
      </c>
      <c r="K4914" s="75">
        <f t="shared" si="306"/>
        <v>4.9739724402368104E-4</v>
      </c>
      <c r="L4914" s="290"/>
      <c r="Q4914" s="288"/>
      <c r="R4914" s="291"/>
    </row>
    <row r="4915" spans="1:18" s="287" customFormat="1" ht="16.149999999999999" customHeight="1" x14ac:dyDescent="0.25">
      <c r="A4915" s="9" t="s">
        <v>192</v>
      </c>
      <c r="B4915" s="7">
        <v>2021</v>
      </c>
      <c r="C4915" s="296" t="s">
        <v>51</v>
      </c>
      <c r="D4915" s="307">
        <v>1992</v>
      </c>
      <c r="E4915" s="307" t="s">
        <v>194</v>
      </c>
      <c r="F4915" s="65">
        <f t="shared" si="307"/>
        <v>29</v>
      </c>
      <c r="G4915" s="66" t="str">
        <f t="shared" si="308"/>
        <v>Pre1997</v>
      </c>
      <c r="H4915" s="67" t="str">
        <f t="shared" si="309"/>
        <v>2021-T6 Public-29</v>
      </c>
      <c r="I4915" s="302">
        <v>4.9092263492505001E-4</v>
      </c>
      <c r="J4915" s="305">
        <f>VLOOKUP(H4915,T6_ReductionFactor!$G$10:$H$2922,2,FALSE)</f>
        <v>0.94375575181443716</v>
      </c>
      <c r="K4915" s="75">
        <f t="shared" si="306"/>
        <v>4.6331106040641506E-4</v>
      </c>
      <c r="L4915" s="290"/>
      <c r="Q4915" s="288"/>
      <c r="R4915" s="291"/>
    </row>
    <row r="4916" spans="1:18" s="287" customFormat="1" ht="16.149999999999999" customHeight="1" x14ac:dyDescent="0.25">
      <c r="A4916" s="9" t="s">
        <v>192</v>
      </c>
      <c r="B4916" s="7">
        <v>2021</v>
      </c>
      <c r="C4916" s="296" t="s">
        <v>51</v>
      </c>
      <c r="D4916" s="307">
        <v>1991</v>
      </c>
      <c r="E4916" s="307" t="s">
        <v>194</v>
      </c>
      <c r="F4916" s="65">
        <f t="shared" si="307"/>
        <v>30</v>
      </c>
      <c r="G4916" s="66" t="str">
        <f t="shared" si="308"/>
        <v>Pre1997</v>
      </c>
      <c r="H4916" s="67" t="str">
        <f t="shared" si="309"/>
        <v>2021-T6 Public-30</v>
      </c>
      <c r="I4916" s="302">
        <v>5.2527934533915497E-4</v>
      </c>
      <c r="J4916" s="305">
        <f>VLOOKUP(H4916,T6_ReductionFactor!$G$10:$H$2922,2,FALSE)</f>
        <v>0.94306561345961593</v>
      </c>
      <c r="K4916" s="75">
        <f t="shared" si="306"/>
        <v>4.9537288804993567E-4</v>
      </c>
      <c r="L4916" s="290"/>
      <c r="Q4916" s="288"/>
      <c r="R4916" s="291"/>
    </row>
    <row r="4917" spans="1:18" s="287" customFormat="1" ht="16.149999999999999" customHeight="1" x14ac:dyDescent="0.25">
      <c r="A4917" s="9" t="s">
        <v>192</v>
      </c>
      <c r="B4917" s="7">
        <v>2021</v>
      </c>
      <c r="C4917" s="296" t="s">
        <v>51</v>
      </c>
      <c r="D4917" s="307">
        <v>1990</v>
      </c>
      <c r="E4917" s="307" t="s">
        <v>194</v>
      </c>
      <c r="F4917" s="65">
        <f t="shared" si="307"/>
        <v>31</v>
      </c>
      <c r="G4917" s="66" t="str">
        <f t="shared" si="308"/>
        <v>Pre1997</v>
      </c>
      <c r="H4917" s="67" t="str">
        <f t="shared" si="309"/>
        <v>2021-T6 Public-31</v>
      </c>
      <c r="I4917" s="302">
        <v>8.0600830259835098E-4</v>
      </c>
      <c r="J4917" s="305">
        <f>VLOOKUP(H4917,T6_ReductionFactor!$G$10:$H$2922,2,FALSE)</f>
        <v>0.94241089754536411</v>
      </c>
      <c r="K4917" s="75">
        <f t="shared" si="306"/>
        <v>7.5959100788072743E-4</v>
      </c>
      <c r="L4917" s="290"/>
      <c r="Q4917" s="288"/>
      <c r="R4917" s="291"/>
    </row>
    <row r="4918" spans="1:18" s="287" customFormat="1" ht="16.149999999999999" customHeight="1" x14ac:dyDescent="0.25">
      <c r="A4918" s="9" t="s">
        <v>192</v>
      </c>
      <c r="B4918" s="7">
        <v>2021</v>
      </c>
      <c r="C4918" s="296" t="s">
        <v>51</v>
      </c>
      <c r="D4918" s="307">
        <v>1989</v>
      </c>
      <c r="E4918" s="307" t="s">
        <v>194</v>
      </c>
      <c r="F4918" s="65">
        <f t="shared" si="307"/>
        <v>32</v>
      </c>
      <c r="G4918" s="66" t="str">
        <f t="shared" si="308"/>
        <v>Pre1997</v>
      </c>
      <c r="H4918" s="67" t="str">
        <f t="shared" si="309"/>
        <v>2021-T6 Public-32</v>
      </c>
      <c r="I4918" s="302">
        <v>5.8644786621269698E-4</v>
      </c>
      <c r="J4918" s="305">
        <f>VLOOKUP(H4918,T6_ReductionFactor!$G$10:$H$2922,2,FALSE)</f>
        <v>0.94179031948813119</v>
      </c>
      <c r="K4918" s="75">
        <f t="shared" si="306"/>
        <v>5.5231092328358866E-4</v>
      </c>
      <c r="L4918" s="290"/>
      <c r="Q4918" s="288"/>
      <c r="R4918" s="291"/>
    </row>
    <row r="4919" spans="1:18" s="287" customFormat="1" ht="16.149999999999999" customHeight="1" x14ac:dyDescent="0.25">
      <c r="A4919" s="9" t="s">
        <v>192</v>
      </c>
      <c r="B4919" s="7">
        <v>2021</v>
      </c>
      <c r="C4919" s="296" t="s">
        <v>51</v>
      </c>
      <c r="D4919" s="307">
        <v>1988</v>
      </c>
      <c r="E4919" s="307" t="s">
        <v>194</v>
      </c>
      <c r="F4919" s="65">
        <f t="shared" si="307"/>
        <v>33</v>
      </c>
      <c r="G4919" s="66" t="str">
        <f t="shared" si="308"/>
        <v>Pre1997</v>
      </c>
      <c r="H4919" s="67" t="str">
        <f t="shared" si="309"/>
        <v>2021-T6 Public-33</v>
      </c>
      <c r="I4919" s="302">
        <v>6.0337277799467305E-4</v>
      </c>
      <c r="J4919" s="305">
        <f>VLOOKUP(H4919,T6_ReductionFactor!$G$10:$H$2922,2,FALSE)</f>
        <v>0.94120231644211783</v>
      </c>
      <c r="K4919" s="75">
        <f t="shared" si="306"/>
        <v>5.6789585632670194E-4</v>
      </c>
      <c r="L4919" s="290"/>
      <c r="Q4919" s="288"/>
      <c r="R4919" s="291"/>
    </row>
    <row r="4920" spans="1:18" s="287" customFormat="1" ht="16.149999999999999" customHeight="1" x14ac:dyDescent="0.25">
      <c r="A4920" s="9" t="s">
        <v>192</v>
      </c>
      <c r="B4920" s="7">
        <v>2021</v>
      </c>
      <c r="C4920" s="296" t="s">
        <v>51</v>
      </c>
      <c r="D4920" s="307">
        <v>1987</v>
      </c>
      <c r="E4920" s="307" t="s">
        <v>194</v>
      </c>
      <c r="F4920" s="65">
        <f t="shared" si="307"/>
        <v>34</v>
      </c>
      <c r="G4920" s="66" t="str">
        <f t="shared" si="308"/>
        <v>Pre1997</v>
      </c>
      <c r="H4920" s="67" t="str">
        <f t="shared" si="309"/>
        <v>2021-T6 Public-34</v>
      </c>
      <c r="I4920" s="302">
        <v>6.2167371290354099E-4</v>
      </c>
      <c r="J4920" s="305">
        <f>VLOOKUP(H4920,T6_ReductionFactor!$G$10:$H$2922,2,FALSE)</f>
        <v>0.94064580759731686</v>
      </c>
      <c r="K4920" s="75">
        <f t="shared" si="306"/>
        <v>5.8477477173617381E-4</v>
      </c>
      <c r="L4920" s="290"/>
      <c r="Q4920" s="288"/>
      <c r="R4920" s="291"/>
    </row>
    <row r="4921" spans="1:18" s="287" customFormat="1" ht="16.149999999999999" customHeight="1" x14ac:dyDescent="0.25">
      <c r="A4921" s="9" t="s">
        <v>192</v>
      </c>
      <c r="B4921" s="7">
        <v>2021</v>
      </c>
      <c r="C4921" s="296" t="s">
        <v>51</v>
      </c>
      <c r="D4921" s="307">
        <v>1986</v>
      </c>
      <c r="E4921" s="307" t="s">
        <v>194</v>
      </c>
      <c r="F4921" s="65">
        <f t="shared" si="307"/>
        <v>35</v>
      </c>
      <c r="G4921" s="66" t="str">
        <f t="shared" si="308"/>
        <v>Pre1997</v>
      </c>
      <c r="H4921" s="67" t="str">
        <f t="shared" si="309"/>
        <v>2021-T6 Public-35</v>
      </c>
      <c r="I4921" s="302">
        <v>6.5204460233566003E-4</v>
      </c>
      <c r="J4921" s="305">
        <f>VLOOKUP(H4921,T6_ReductionFactor!$G$10:$H$2922,2,FALSE)</f>
        <v>0.94011942996525122</v>
      </c>
      <c r="K4921" s="75">
        <f t="shared" si="306"/>
        <v>6.1299979985971961E-4</v>
      </c>
      <c r="L4921" s="290"/>
      <c r="Q4921" s="288"/>
      <c r="R4921" s="291"/>
    </row>
    <row r="4922" spans="1:18" s="287" customFormat="1" ht="16.149999999999999" customHeight="1" x14ac:dyDescent="0.25">
      <c r="A4922" s="9" t="s">
        <v>192</v>
      </c>
      <c r="B4922" s="7">
        <v>2021</v>
      </c>
      <c r="C4922" s="296" t="s">
        <v>51</v>
      </c>
      <c r="D4922" s="307">
        <v>1985</v>
      </c>
      <c r="E4922" s="307" t="s">
        <v>194</v>
      </c>
      <c r="F4922" s="65">
        <f t="shared" si="307"/>
        <v>36</v>
      </c>
      <c r="G4922" s="66" t="str">
        <f t="shared" si="308"/>
        <v>Pre1997</v>
      </c>
      <c r="H4922" s="67" t="str">
        <f t="shared" si="309"/>
        <v>2021-T6 Public-36</v>
      </c>
      <c r="I4922" s="302">
        <v>5.6494929334613897E-4</v>
      </c>
      <c r="J4922" s="305">
        <f>VLOOKUP(H4922,T6_ReductionFactor!$G$10:$H$2922,2,FALSE)</f>
        <v>0.93962227692176026</v>
      </c>
      <c r="K4922" s="75">
        <f t="shared" si="306"/>
        <v>5.3083894135923855E-4</v>
      </c>
      <c r="L4922" s="290"/>
      <c r="Q4922" s="288"/>
      <c r="R4922" s="291"/>
    </row>
    <row r="4923" spans="1:18" s="287" customFormat="1" ht="16.149999999999999" customHeight="1" x14ac:dyDescent="0.25">
      <c r="A4923" s="9" t="s">
        <v>192</v>
      </c>
      <c r="B4923" s="7">
        <v>2021</v>
      </c>
      <c r="C4923" s="296" t="s">
        <v>51</v>
      </c>
      <c r="D4923" s="307">
        <v>1984</v>
      </c>
      <c r="E4923" s="307" t="s">
        <v>194</v>
      </c>
      <c r="F4923" s="65">
        <f t="shared" si="307"/>
        <v>37</v>
      </c>
      <c r="G4923" s="66" t="str">
        <f t="shared" si="308"/>
        <v>Pre1997</v>
      </c>
      <c r="H4923" s="67" t="str">
        <f t="shared" si="309"/>
        <v>2021-T6 Public-37</v>
      </c>
      <c r="I4923" s="302">
        <v>4.3153729030384602E-4</v>
      </c>
      <c r="J4923" s="305">
        <f>VLOOKUP(H4923,T6_ReductionFactor!$G$10:$H$2922,2,FALSE)</f>
        <v>0.93915333497681253</v>
      </c>
      <c r="K4923" s="75">
        <f t="shared" si="306"/>
        <v>4.0527968535571389E-4</v>
      </c>
      <c r="L4923" s="290"/>
      <c r="Q4923" s="288"/>
      <c r="R4923" s="291"/>
    </row>
    <row r="4924" spans="1:18" s="287" customFormat="1" ht="16.149999999999999" customHeight="1" x14ac:dyDescent="0.25">
      <c r="A4924" s="9" t="s">
        <v>192</v>
      </c>
      <c r="B4924" s="7">
        <v>2021</v>
      </c>
      <c r="C4924" s="296" t="s">
        <v>51</v>
      </c>
      <c r="D4924" s="307">
        <v>1983</v>
      </c>
      <c r="E4924" s="307" t="s">
        <v>194</v>
      </c>
      <c r="F4924" s="65">
        <f t="shared" si="307"/>
        <v>38</v>
      </c>
      <c r="G4924" s="66" t="str">
        <f t="shared" si="308"/>
        <v>Pre1997</v>
      </c>
      <c r="H4924" s="67" t="str">
        <f t="shared" si="309"/>
        <v>2021-T6 Public-38</v>
      </c>
      <c r="I4924" s="302">
        <v>4.2213137091464201E-4</v>
      </c>
      <c r="J4924" s="305">
        <f>VLOOKUP(H4924,T6_ReductionFactor!$G$10:$H$2922,2,FALSE)</f>
        <v>0.93869025564160002</v>
      </c>
      <c r="K4924" s="75">
        <f t="shared" si="306"/>
        <v>3.9625060447820437E-4</v>
      </c>
      <c r="L4924" s="290"/>
      <c r="Q4924" s="288"/>
      <c r="R4924" s="291"/>
    </row>
    <row r="4925" spans="1:18" s="287" customFormat="1" ht="16.149999999999999" customHeight="1" x14ac:dyDescent="0.25">
      <c r="A4925" s="9" t="s">
        <v>192</v>
      </c>
      <c r="B4925" s="7">
        <v>2021</v>
      </c>
      <c r="C4925" s="296" t="s">
        <v>51</v>
      </c>
      <c r="D4925" s="307">
        <v>1982</v>
      </c>
      <c r="E4925" s="307" t="s">
        <v>194</v>
      </c>
      <c r="F4925" s="65">
        <f t="shared" si="307"/>
        <v>39</v>
      </c>
      <c r="G4925" s="66" t="str">
        <f t="shared" si="308"/>
        <v>Pre1997</v>
      </c>
      <c r="H4925" s="67" t="str">
        <f t="shared" si="309"/>
        <v>2021-T6 Public-39</v>
      </c>
      <c r="I4925" s="302">
        <v>3.6458237075934701E-4</v>
      </c>
      <c r="J4925" s="305">
        <f>VLOOKUP(H4925,T6_ReductionFactor!$G$10:$H$2922,2,FALSE)</f>
        <v>0.9382329296594748</v>
      </c>
      <c r="K4925" s="75">
        <f t="shared" si="306"/>
        <v>3.4206318581973897E-4</v>
      </c>
      <c r="L4925" s="290"/>
      <c r="Q4925" s="288"/>
      <c r="R4925" s="291"/>
    </row>
    <row r="4926" spans="1:18" s="287" customFormat="1" ht="16.149999999999999" customHeight="1" x14ac:dyDescent="0.25">
      <c r="A4926" s="9" t="s">
        <v>192</v>
      </c>
      <c r="B4926" s="7">
        <v>2021</v>
      </c>
      <c r="C4926" s="296" t="s">
        <v>51</v>
      </c>
      <c r="D4926" s="307">
        <v>1981</v>
      </c>
      <c r="E4926" s="307" t="s">
        <v>194</v>
      </c>
      <c r="F4926" s="65">
        <f t="shared" si="307"/>
        <v>40</v>
      </c>
      <c r="G4926" s="66" t="str">
        <f t="shared" si="308"/>
        <v>Pre1997</v>
      </c>
      <c r="H4926" s="67" t="str">
        <f t="shared" si="309"/>
        <v>2021-T6 Public-40</v>
      </c>
      <c r="I4926" s="302">
        <v>4.9795281623932696E-4</v>
      </c>
      <c r="J4926" s="305">
        <f>VLOOKUP(H4926,T6_ReductionFactor!$G$10:$H$2922,2,FALSE)</f>
        <v>0.93778125047186445</v>
      </c>
      <c r="K4926" s="75">
        <f t="shared" si="306"/>
        <v>4.6697081468890259E-4</v>
      </c>
      <c r="L4926" s="290"/>
      <c r="Q4926" s="288"/>
      <c r="R4926" s="291"/>
    </row>
    <row r="4927" spans="1:18" s="287" customFormat="1" ht="16.149999999999999" customHeight="1" x14ac:dyDescent="0.25">
      <c r="A4927" s="9" t="s">
        <v>192</v>
      </c>
      <c r="B4927" s="7">
        <v>2021</v>
      </c>
      <c r="C4927" s="296" t="s">
        <v>51</v>
      </c>
      <c r="D4927" s="307">
        <v>1980</v>
      </c>
      <c r="E4927" s="307" t="s">
        <v>194</v>
      </c>
      <c r="F4927" s="65">
        <f t="shared" si="307"/>
        <v>41</v>
      </c>
      <c r="G4927" s="66" t="str">
        <f t="shared" si="308"/>
        <v>Pre1997</v>
      </c>
      <c r="H4927" s="67" t="str">
        <f t="shared" si="309"/>
        <v>2021-T6 Public-41</v>
      </c>
      <c r="I4927" s="302">
        <v>2.04583211531693E-4</v>
      </c>
      <c r="J4927" s="305">
        <f>VLOOKUP(H4927,T6_ReductionFactor!$G$10:$H$2922,2,FALSE)</f>
        <v>0.93733511413549597</v>
      </c>
      <c r="K4927" s="75">
        <f t="shared" si="306"/>
        <v>1.9176302793126577E-4</v>
      </c>
      <c r="L4927" s="290"/>
      <c r="Q4927" s="288"/>
      <c r="R4927" s="291"/>
    </row>
    <row r="4928" spans="1:18" s="287" customFormat="1" ht="16.149999999999999" customHeight="1" x14ac:dyDescent="0.25">
      <c r="A4928" s="9" t="s">
        <v>192</v>
      </c>
      <c r="B4928" s="7">
        <v>2021</v>
      </c>
      <c r="C4928" s="296" t="s">
        <v>51</v>
      </c>
      <c r="D4928" s="307">
        <v>1979</v>
      </c>
      <c r="E4928" s="307" t="s">
        <v>194</v>
      </c>
      <c r="F4928" s="65">
        <f t="shared" si="307"/>
        <v>42</v>
      </c>
      <c r="G4928" s="66" t="str">
        <f t="shared" si="308"/>
        <v>Pre1997</v>
      </c>
      <c r="H4928" s="67" t="str">
        <f t="shared" si="309"/>
        <v>2021-T6 Public-42</v>
      </c>
      <c r="I4928" s="302">
        <v>1.3657781921301299E-4</v>
      </c>
      <c r="J4928" s="305">
        <f>VLOOKUP(H4928,T6_ReductionFactor!$G$10:$H$2922,2,FALSE)</f>
        <v>0.93689441924265116</v>
      </c>
      <c r="K4928" s="75">
        <f t="shared" si="306"/>
        <v>1.2795899661300361E-4</v>
      </c>
      <c r="L4928" s="290"/>
      <c r="Q4928" s="288"/>
      <c r="R4928" s="291"/>
    </row>
    <row r="4929" spans="1:18" s="287" customFormat="1" ht="16.149999999999999" customHeight="1" x14ac:dyDescent="0.25">
      <c r="A4929" s="9" t="s">
        <v>192</v>
      </c>
      <c r="B4929" s="7">
        <v>2021</v>
      </c>
      <c r="C4929" s="296" t="s">
        <v>51</v>
      </c>
      <c r="D4929" s="307">
        <v>1978</v>
      </c>
      <c r="E4929" s="307" t="s">
        <v>194</v>
      </c>
      <c r="F4929" s="65">
        <f t="shared" si="307"/>
        <v>43</v>
      </c>
      <c r="G4929" s="66" t="str">
        <f t="shared" si="308"/>
        <v>Pre1997</v>
      </c>
      <c r="H4929" s="67" t="str">
        <f t="shared" si="309"/>
        <v>2021-T6 Public-43</v>
      </c>
      <c r="I4929" s="302">
        <v>1.2336299631799001E-4</v>
      </c>
      <c r="J4929" s="305">
        <f>VLOOKUP(H4929,T6_ReductionFactor!$G$10:$H$2922,2,FALSE)</f>
        <v>0.93645906684432001</v>
      </c>
      <c r="K4929" s="75">
        <f t="shared" si="306"/>
        <v>1.1552439641506421E-4</v>
      </c>
      <c r="L4929" s="290"/>
      <c r="Q4929" s="288"/>
      <c r="R4929" s="291"/>
    </row>
    <row r="4930" spans="1:18" s="287" customFormat="1" ht="16.149999999999999" customHeight="1" x14ac:dyDescent="0.25">
      <c r="A4930" s="9" t="s">
        <v>192</v>
      </c>
      <c r="B4930" s="7">
        <v>2021</v>
      </c>
      <c r="C4930" s="296" t="s">
        <v>51</v>
      </c>
      <c r="D4930" s="307">
        <v>1977</v>
      </c>
      <c r="E4930" s="307" t="s">
        <v>194</v>
      </c>
      <c r="F4930" s="65">
        <f t="shared" si="307"/>
        <v>44</v>
      </c>
      <c r="G4930" s="66" t="str">
        <f t="shared" si="308"/>
        <v>Pre1997</v>
      </c>
      <c r="H4930" s="67" t="str">
        <f t="shared" si="309"/>
        <v>2021-T6 Public-44</v>
      </c>
      <c r="I4930" s="302">
        <v>9.1759864617022997E-5</v>
      </c>
      <c r="J4930" s="305">
        <f>VLOOKUP(H4930,T6_ReductionFactor!$G$10:$H$2922,2,FALSE)</f>
        <v>0.93602896037613381</v>
      </c>
      <c r="K4930" s="75">
        <f t="shared" si="306"/>
        <v>8.5889890681726822E-5</v>
      </c>
      <c r="L4930" s="290"/>
      <c r="Q4930" s="288"/>
      <c r="R4930" s="291"/>
    </row>
    <row r="4931" spans="1:18" s="287" customFormat="1" ht="16.149999999999999" customHeight="1" x14ac:dyDescent="0.25">
      <c r="A4931" s="9" t="s">
        <v>192</v>
      </c>
      <c r="B4931" s="7">
        <v>2021</v>
      </c>
      <c r="C4931" s="296" t="s">
        <v>59</v>
      </c>
      <c r="D4931" s="307">
        <v>2022</v>
      </c>
      <c r="E4931" s="307" t="s">
        <v>194</v>
      </c>
      <c r="F4931" s="65">
        <f t="shared" si="307"/>
        <v>-1</v>
      </c>
      <c r="G4931" s="66" t="str">
        <f t="shared" si="308"/>
        <v>2013+</v>
      </c>
      <c r="H4931" s="67" t="str">
        <f t="shared" si="309"/>
        <v>2021-T6 SBUS--1</v>
      </c>
      <c r="I4931" s="302">
        <v>5.4491235520108403E-6</v>
      </c>
      <c r="J4931" s="305">
        <f>VLOOKUP(H4931,T6_ReductionFactor!$G$10:$H$2922,2,FALSE)</f>
        <v>0.98763199924042533</v>
      </c>
      <c r="K4931" s="75">
        <f t="shared" si="306"/>
        <v>5.3817287877805536E-6</v>
      </c>
      <c r="L4931" s="290"/>
      <c r="Q4931" s="288"/>
      <c r="R4931" s="291"/>
    </row>
    <row r="4932" spans="1:18" s="287" customFormat="1" ht="16.149999999999999" customHeight="1" x14ac:dyDescent="0.25">
      <c r="A4932" s="9" t="s">
        <v>192</v>
      </c>
      <c r="B4932" s="7">
        <v>2021</v>
      </c>
      <c r="C4932" s="296" t="s">
        <v>59</v>
      </c>
      <c r="D4932" s="307">
        <v>2021</v>
      </c>
      <c r="E4932" s="307" t="s">
        <v>194</v>
      </c>
      <c r="F4932" s="65">
        <f t="shared" si="307"/>
        <v>0</v>
      </c>
      <c r="G4932" s="66" t="str">
        <f t="shared" si="308"/>
        <v>2013+</v>
      </c>
      <c r="H4932" s="67" t="str">
        <f t="shared" si="309"/>
        <v>2021-T6 SBUS-0</v>
      </c>
      <c r="I4932" s="302">
        <v>5.6143967974689499E-5</v>
      </c>
      <c r="J4932" s="305">
        <f>VLOOKUP(H4932,T6_ReductionFactor!$G$10:$H$2922,2,FALSE)</f>
        <v>0.961856582004745</v>
      </c>
      <c r="K4932" s="75">
        <f t="shared" si="306"/>
        <v>5.4002445136318704E-5</v>
      </c>
      <c r="L4932" s="290"/>
      <c r="Q4932" s="288"/>
      <c r="R4932" s="291"/>
    </row>
    <row r="4933" spans="1:18" s="287" customFormat="1" ht="16.149999999999999" customHeight="1" x14ac:dyDescent="0.25">
      <c r="A4933" s="9" t="s">
        <v>192</v>
      </c>
      <c r="B4933" s="7">
        <v>2021</v>
      </c>
      <c r="C4933" s="296" t="s">
        <v>59</v>
      </c>
      <c r="D4933" s="307">
        <v>2020</v>
      </c>
      <c r="E4933" s="307" t="s">
        <v>194</v>
      </c>
      <c r="F4933" s="65">
        <f t="shared" si="307"/>
        <v>1</v>
      </c>
      <c r="G4933" s="66" t="str">
        <f t="shared" si="308"/>
        <v>2013+</v>
      </c>
      <c r="H4933" s="67" t="str">
        <f t="shared" si="309"/>
        <v>2021-T6 SBUS-1</v>
      </c>
      <c r="I4933" s="302">
        <v>7.0453469179504897E-5</v>
      </c>
      <c r="J4933" s="305">
        <f>VLOOKUP(H4933,T6_ReductionFactor!$G$10:$H$2922,2,FALSE)</f>
        <v>0.94065576085130698</v>
      </c>
      <c r="K4933" s="75">
        <f t="shared" si="306"/>
        <v>6.6272461655661282E-5</v>
      </c>
      <c r="L4933" s="290"/>
      <c r="Q4933" s="288"/>
      <c r="R4933" s="291"/>
    </row>
    <row r="4934" spans="1:18" s="287" customFormat="1" ht="16.149999999999999" customHeight="1" x14ac:dyDescent="0.25">
      <c r="A4934" s="9" t="s">
        <v>192</v>
      </c>
      <c r="B4934" s="7">
        <v>2021</v>
      </c>
      <c r="C4934" s="296" t="s">
        <v>59</v>
      </c>
      <c r="D4934" s="307">
        <v>2019</v>
      </c>
      <c r="E4934" s="307" t="s">
        <v>194</v>
      </c>
      <c r="F4934" s="65">
        <f t="shared" si="307"/>
        <v>2</v>
      </c>
      <c r="G4934" s="66" t="str">
        <f t="shared" si="308"/>
        <v>2013+</v>
      </c>
      <c r="H4934" s="67" t="str">
        <f t="shared" si="309"/>
        <v>2021-T6 SBUS-2</v>
      </c>
      <c r="I4934" s="302">
        <v>7.0783865605752606E-5</v>
      </c>
      <c r="J4934" s="305">
        <f>VLOOKUP(H4934,T6_ReductionFactor!$G$10:$H$2922,2,FALSE)</f>
        <v>0.92291334621511523</v>
      </c>
      <c r="K4934" s="75">
        <f t="shared" ref="K4934:K4997" si="310">I4934*J4934</f>
        <v>6.5327374264246147E-5</v>
      </c>
      <c r="L4934" s="290"/>
      <c r="Q4934" s="288"/>
      <c r="R4934" s="291"/>
    </row>
    <row r="4935" spans="1:18" s="287" customFormat="1" ht="16.149999999999999" customHeight="1" x14ac:dyDescent="0.25">
      <c r="A4935" s="9" t="s">
        <v>192</v>
      </c>
      <c r="B4935" s="7">
        <v>2021</v>
      </c>
      <c r="C4935" s="296" t="s">
        <v>59</v>
      </c>
      <c r="D4935" s="307">
        <v>2018</v>
      </c>
      <c r="E4935" s="307" t="s">
        <v>194</v>
      </c>
      <c r="F4935" s="65">
        <f t="shared" si="307"/>
        <v>3</v>
      </c>
      <c r="G4935" s="66" t="str">
        <f t="shared" si="308"/>
        <v>2013+</v>
      </c>
      <c r="H4935" s="67" t="str">
        <f t="shared" si="309"/>
        <v>2021-T6 SBUS-3</v>
      </c>
      <c r="I4935" s="302">
        <v>5.9998131342649597E-5</v>
      </c>
      <c r="J4935" s="305">
        <f>VLOOKUP(H4935,T6_ReductionFactor!$G$10:$H$2922,2,FALSE)</f>
        <v>0.90784898416391724</v>
      </c>
      <c r="K4935" s="75">
        <f t="shared" si="310"/>
        <v>5.4469242591157723E-5</v>
      </c>
      <c r="L4935" s="290"/>
      <c r="Q4935" s="288"/>
      <c r="R4935" s="291"/>
    </row>
    <row r="4936" spans="1:18" s="287" customFormat="1" ht="16.149999999999999" customHeight="1" x14ac:dyDescent="0.25">
      <c r="A4936" s="9" t="s">
        <v>192</v>
      </c>
      <c r="B4936" s="7">
        <v>2021</v>
      </c>
      <c r="C4936" s="296" t="s">
        <v>59</v>
      </c>
      <c r="D4936" s="307">
        <v>2017</v>
      </c>
      <c r="E4936" s="307" t="s">
        <v>194</v>
      </c>
      <c r="F4936" s="65">
        <f t="shared" si="307"/>
        <v>4</v>
      </c>
      <c r="G4936" s="66" t="str">
        <f t="shared" si="308"/>
        <v>2013+</v>
      </c>
      <c r="H4936" s="67" t="str">
        <f t="shared" si="309"/>
        <v>2021-T6 SBUS-4</v>
      </c>
      <c r="I4936" s="302">
        <v>1.2932436525191801E-4</v>
      </c>
      <c r="J4936" s="305">
        <f>VLOOKUP(H4936,T6_ReductionFactor!$G$10:$H$2922,2,FALSE)</f>
        <v>0.89490072122968523</v>
      </c>
      <c r="K4936" s="75">
        <f t="shared" si="310"/>
        <v>1.1573246773651267E-4</v>
      </c>
      <c r="L4936" s="290"/>
      <c r="Q4936" s="288"/>
      <c r="R4936" s="291"/>
    </row>
    <row r="4937" spans="1:18" s="287" customFormat="1" ht="16.149999999999999" customHeight="1" x14ac:dyDescent="0.25">
      <c r="A4937" s="9" t="s">
        <v>192</v>
      </c>
      <c r="B4937" s="7">
        <v>2021</v>
      </c>
      <c r="C4937" s="296" t="s">
        <v>59</v>
      </c>
      <c r="D4937" s="307">
        <v>2016</v>
      </c>
      <c r="E4937" s="307" t="s">
        <v>194</v>
      </c>
      <c r="F4937" s="65">
        <f t="shared" ref="F4937:F5000" si="311">B4937-D4937</f>
        <v>5</v>
      </c>
      <c r="G4937" s="66" t="str">
        <f t="shared" ref="G4937:G5000" si="312">IF(D4937&lt;1998,"Pre1997",IF(D4937&lt;2008,"1997-06",IF(D4937&lt;2011,"2007-09",IF(D4937&lt;2014,"2010-12","2013+"))))</f>
        <v>2013+</v>
      </c>
      <c r="H4937" s="67" t="str">
        <f t="shared" si="309"/>
        <v>2021-T6 SBUS-5</v>
      </c>
      <c r="I4937" s="302">
        <v>2.12643600669989E-4</v>
      </c>
      <c r="J4937" s="305">
        <f>VLOOKUP(H4937,T6_ReductionFactor!$G$10:$H$2922,2,FALSE)</f>
        <v>0.88365355767636888</v>
      </c>
      <c r="K4937" s="75">
        <f t="shared" si="310"/>
        <v>1.8790327424914887E-4</v>
      </c>
      <c r="L4937" s="290"/>
      <c r="Q4937" s="288"/>
      <c r="R4937" s="291"/>
    </row>
    <row r="4938" spans="1:18" s="287" customFormat="1" ht="16.149999999999999" customHeight="1" x14ac:dyDescent="0.25">
      <c r="A4938" s="9" t="s">
        <v>192</v>
      </c>
      <c r="B4938" s="7">
        <v>2021</v>
      </c>
      <c r="C4938" s="296" t="s">
        <v>59</v>
      </c>
      <c r="D4938" s="307">
        <v>2015</v>
      </c>
      <c r="E4938" s="307" t="s">
        <v>194</v>
      </c>
      <c r="F4938" s="65">
        <f t="shared" si="311"/>
        <v>6</v>
      </c>
      <c r="G4938" s="66" t="str">
        <f t="shared" si="312"/>
        <v>2013+</v>
      </c>
      <c r="H4938" s="67" t="str">
        <f t="shared" si="309"/>
        <v>2021-T6 SBUS-6</v>
      </c>
      <c r="I4938" s="302">
        <v>1.30133773594039E-4</v>
      </c>
      <c r="J4938" s="305">
        <f>VLOOKUP(H4938,T6_ReductionFactor!$G$10:$H$2922,2,FALSE)</f>
        <v>0.87379439998218333</v>
      </c>
      <c r="K4938" s="75">
        <f t="shared" si="310"/>
        <v>1.137101626150206E-4</v>
      </c>
      <c r="L4938" s="290"/>
      <c r="Q4938" s="288"/>
      <c r="R4938" s="291"/>
    </row>
    <row r="4939" spans="1:18" s="287" customFormat="1" ht="16.149999999999999" customHeight="1" x14ac:dyDescent="0.25">
      <c r="A4939" s="9" t="s">
        <v>192</v>
      </c>
      <c r="B4939" s="7">
        <v>2021</v>
      </c>
      <c r="C4939" s="296" t="s">
        <v>59</v>
      </c>
      <c r="D4939" s="307">
        <v>2014</v>
      </c>
      <c r="E4939" s="307" t="s">
        <v>194</v>
      </c>
      <c r="F4939" s="65">
        <f t="shared" si="311"/>
        <v>7</v>
      </c>
      <c r="G4939" s="66" t="str">
        <f t="shared" si="312"/>
        <v>2013+</v>
      </c>
      <c r="H4939" s="67" t="str">
        <f t="shared" si="309"/>
        <v>2021-T6 SBUS-7</v>
      </c>
      <c r="I4939" s="302">
        <v>1.1509631084177099E-4</v>
      </c>
      <c r="J4939" s="305">
        <f>VLOOKUP(H4939,T6_ReductionFactor!$G$10:$H$2922,2,FALSE)</f>
        <v>0.86508257310455783</v>
      </c>
      <c r="K4939" s="75">
        <f t="shared" si="310"/>
        <v>9.9567812737841264E-5</v>
      </c>
      <c r="L4939" s="290"/>
      <c r="Q4939" s="288"/>
      <c r="R4939" s="291"/>
    </row>
    <row r="4940" spans="1:18" s="287" customFormat="1" ht="16.149999999999999" customHeight="1" x14ac:dyDescent="0.25">
      <c r="A4940" s="9" t="s">
        <v>192</v>
      </c>
      <c r="B4940" s="7">
        <v>2021</v>
      </c>
      <c r="C4940" s="296" t="s">
        <v>59</v>
      </c>
      <c r="D4940" s="307">
        <v>2013</v>
      </c>
      <c r="E4940" s="307" t="s">
        <v>194</v>
      </c>
      <c r="F4940" s="65">
        <f t="shared" si="311"/>
        <v>8</v>
      </c>
      <c r="G4940" s="66" t="str">
        <f t="shared" si="312"/>
        <v>2010-12</v>
      </c>
      <c r="H4940" s="67" t="str">
        <f t="shared" si="309"/>
        <v>2021-T6 SBUS-8</v>
      </c>
      <c r="I4940" s="302">
        <v>1.80482636948685E-4</v>
      </c>
      <c r="J4940" s="305">
        <f>VLOOKUP(H4940,T6_ReductionFactor!$G$10:$H$2922,2,FALSE)</f>
        <v>0.82915597121946916</v>
      </c>
      <c r="K4940" s="75">
        <f t="shared" si="310"/>
        <v>1.4964825612743775E-4</v>
      </c>
      <c r="L4940" s="290"/>
      <c r="Q4940" s="288"/>
      <c r="R4940" s="291"/>
    </row>
    <row r="4941" spans="1:18" s="287" customFormat="1" ht="16.149999999999999" customHeight="1" x14ac:dyDescent="0.25">
      <c r="A4941" s="9" t="s">
        <v>192</v>
      </c>
      <c r="B4941" s="7">
        <v>2021</v>
      </c>
      <c r="C4941" s="296" t="s">
        <v>59</v>
      </c>
      <c r="D4941" s="307">
        <v>2012</v>
      </c>
      <c r="E4941" s="307" t="s">
        <v>194</v>
      </c>
      <c r="F4941" s="65">
        <f t="shared" si="311"/>
        <v>9</v>
      </c>
      <c r="G4941" s="66" t="str">
        <f t="shared" si="312"/>
        <v>2010-12</v>
      </c>
      <c r="H4941" s="67" t="str">
        <f t="shared" si="309"/>
        <v>2021-T6 SBUS-9</v>
      </c>
      <c r="I4941" s="302">
        <v>1.96662799800039E-4</v>
      </c>
      <c r="J4941" s="305">
        <f>VLOOKUP(H4941,T6_ReductionFactor!$G$10:$H$2922,2,FALSE)</f>
        <v>0.82266581386028625</v>
      </c>
      <c r="K4941" s="75">
        <f t="shared" si="310"/>
        <v>1.6178776225354163E-4</v>
      </c>
      <c r="L4941" s="290"/>
      <c r="Q4941" s="288"/>
      <c r="R4941" s="291"/>
    </row>
    <row r="4942" spans="1:18" s="287" customFormat="1" ht="16.149999999999999" customHeight="1" x14ac:dyDescent="0.25">
      <c r="A4942" s="9" t="s">
        <v>192</v>
      </c>
      <c r="B4942" s="7">
        <v>2021</v>
      </c>
      <c r="C4942" s="296" t="s">
        <v>59</v>
      </c>
      <c r="D4942" s="307">
        <v>2011</v>
      </c>
      <c r="E4942" s="307" t="s">
        <v>194</v>
      </c>
      <c r="F4942" s="65">
        <f t="shared" si="311"/>
        <v>10</v>
      </c>
      <c r="G4942" s="66" t="str">
        <f t="shared" si="312"/>
        <v>2010-12</v>
      </c>
      <c r="H4942" s="67" t="str">
        <f t="shared" si="309"/>
        <v>2021-T6 SBUS-10</v>
      </c>
      <c r="I4942" s="302">
        <v>4.6356458727534302E-4</v>
      </c>
      <c r="J4942" s="305">
        <f>VLOOKUP(H4942,T6_ReductionFactor!$G$10:$H$2922,2,FALSE)</f>
        <v>0.81693321486954795</v>
      </c>
      <c r="K4942" s="75">
        <f t="shared" si="310"/>
        <v>3.7870130858252109E-4</v>
      </c>
      <c r="L4942" s="290"/>
      <c r="Q4942" s="288"/>
      <c r="R4942" s="291"/>
    </row>
    <row r="4943" spans="1:18" s="287" customFormat="1" ht="16.149999999999999" customHeight="1" x14ac:dyDescent="0.25">
      <c r="A4943" s="9" t="s">
        <v>192</v>
      </c>
      <c r="B4943" s="7">
        <v>2021</v>
      </c>
      <c r="C4943" s="296" t="s">
        <v>59</v>
      </c>
      <c r="D4943" s="307">
        <v>2010</v>
      </c>
      <c r="E4943" s="307" t="s">
        <v>194</v>
      </c>
      <c r="F4943" s="65">
        <f t="shared" si="311"/>
        <v>11</v>
      </c>
      <c r="G4943" s="66" t="str">
        <f t="shared" si="312"/>
        <v>2007-09</v>
      </c>
      <c r="H4943" s="67" t="str">
        <f t="shared" si="309"/>
        <v>2021-T6 SBUS-11</v>
      </c>
      <c r="I4943" s="302">
        <v>5.7096252989749898E-4</v>
      </c>
      <c r="J4943" s="305">
        <f>VLOOKUP(H4943,T6_ReductionFactor!$G$10:$H$2922,2,FALSE)</f>
        <v>0.83708809233346015</v>
      </c>
      <c r="K4943" s="75">
        <f t="shared" si="310"/>
        <v>4.7794593494578363E-4</v>
      </c>
      <c r="L4943" s="290"/>
      <c r="Q4943" s="288"/>
      <c r="R4943" s="291"/>
    </row>
    <row r="4944" spans="1:18" s="287" customFormat="1" ht="16.149999999999999" customHeight="1" x14ac:dyDescent="0.25">
      <c r="A4944" s="9" t="s">
        <v>192</v>
      </c>
      <c r="B4944" s="7">
        <v>2021</v>
      </c>
      <c r="C4944" s="296" t="s">
        <v>59</v>
      </c>
      <c r="D4944" s="307">
        <v>2009</v>
      </c>
      <c r="E4944" s="307" t="s">
        <v>194</v>
      </c>
      <c r="F4944" s="65">
        <f t="shared" si="311"/>
        <v>12</v>
      </c>
      <c r="G4944" s="66" t="str">
        <f t="shared" si="312"/>
        <v>2007-09</v>
      </c>
      <c r="H4944" s="67" t="str">
        <f t="shared" si="309"/>
        <v>2021-T6 SBUS-12</v>
      </c>
      <c r="I4944" s="302">
        <v>6.3623948504670704E-4</v>
      </c>
      <c r="J4944" s="305">
        <f>VLOOKUP(H4944,T6_ReductionFactor!$G$10:$H$2922,2,FALSE)</f>
        <v>0.83087994258984299</v>
      </c>
      <c r="K4944" s="75">
        <f t="shared" si="310"/>
        <v>5.2863862680899924E-4</v>
      </c>
      <c r="L4944" s="290"/>
      <c r="Q4944" s="288"/>
      <c r="R4944" s="291"/>
    </row>
    <row r="4945" spans="1:18" s="287" customFormat="1" ht="16.149999999999999" customHeight="1" x14ac:dyDescent="0.25">
      <c r="A4945" s="9" t="s">
        <v>192</v>
      </c>
      <c r="B4945" s="7">
        <v>2021</v>
      </c>
      <c r="C4945" s="296" t="s">
        <v>59</v>
      </c>
      <c r="D4945" s="307">
        <v>2008</v>
      </c>
      <c r="E4945" s="307" t="s">
        <v>194</v>
      </c>
      <c r="F4945" s="65">
        <f t="shared" si="311"/>
        <v>13</v>
      </c>
      <c r="G4945" s="66" t="str">
        <f t="shared" si="312"/>
        <v>2007-09</v>
      </c>
      <c r="H4945" s="67" t="str">
        <f t="shared" si="309"/>
        <v>2021-T6 SBUS-13</v>
      </c>
      <c r="I4945" s="302">
        <v>8.6086058425626801E-4</v>
      </c>
      <c r="J4945" s="305">
        <f>VLOOKUP(H4945,T6_ReductionFactor!$G$10:$H$2922,2,FALSE)</f>
        <v>0.82514569442214691</v>
      </c>
      <c r="K4945" s="75">
        <f t="shared" si="310"/>
        <v>7.1033540459679333E-4</v>
      </c>
      <c r="L4945" s="290"/>
      <c r="Q4945" s="288"/>
      <c r="R4945" s="291"/>
    </row>
    <row r="4946" spans="1:18" s="287" customFormat="1" ht="16.149999999999999" customHeight="1" x14ac:dyDescent="0.25">
      <c r="A4946" s="9" t="s">
        <v>192</v>
      </c>
      <c r="B4946" s="7">
        <v>2021</v>
      </c>
      <c r="C4946" s="296" t="s">
        <v>59</v>
      </c>
      <c r="D4946" s="307">
        <v>2007</v>
      </c>
      <c r="E4946" s="307" t="s">
        <v>194</v>
      </c>
      <c r="F4946" s="65">
        <f t="shared" si="311"/>
        <v>14</v>
      </c>
      <c r="G4946" s="66" t="str">
        <f t="shared" si="312"/>
        <v>1997-06</v>
      </c>
      <c r="H4946" s="67" t="str">
        <f t="shared" si="309"/>
        <v>2021-T6 SBUS-14</v>
      </c>
      <c r="I4946" s="302">
        <v>1.24494227901907E-3</v>
      </c>
      <c r="J4946" s="305">
        <f>VLOOKUP(H4946,T6_ReductionFactor!$G$10:$H$2922,2,FALSE)</f>
        <v>0.89548512238951283</v>
      </c>
      <c r="K4946" s="75">
        <f t="shared" si="310"/>
        <v>1.1148272890952708E-3</v>
      </c>
      <c r="L4946" s="290"/>
      <c r="Q4946" s="288"/>
      <c r="R4946" s="291"/>
    </row>
    <row r="4947" spans="1:18" s="287" customFormat="1" ht="16.149999999999999" customHeight="1" x14ac:dyDescent="0.25">
      <c r="A4947" s="9" t="s">
        <v>192</v>
      </c>
      <c r="B4947" s="7">
        <v>2021</v>
      </c>
      <c r="C4947" s="296" t="s">
        <v>59</v>
      </c>
      <c r="D4947" s="307">
        <v>2006</v>
      </c>
      <c r="E4947" s="307" t="s">
        <v>194</v>
      </c>
      <c r="F4947" s="65">
        <f t="shared" si="311"/>
        <v>15</v>
      </c>
      <c r="G4947" s="66" t="str">
        <f t="shared" si="312"/>
        <v>1997-06</v>
      </c>
      <c r="H4947" s="67" t="str">
        <f t="shared" si="309"/>
        <v>2021-T6 SBUS-15</v>
      </c>
      <c r="I4947" s="302">
        <v>3.1208059900025399E-3</v>
      </c>
      <c r="J4947" s="305">
        <f>VLOOKUP(H4947,T6_ReductionFactor!$G$10:$H$2922,2,FALSE)</f>
        <v>0.89210779407603091</v>
      </c>
      <c r="K4947" s="75">
        <f t="shared" si="310"/>
        <v>2.7840953474804297E-3</v>
      </c>
      <c r="L4947" s="290"/>
      <c r="Q4947" s="288"/>
      <c r="R4947" s="291"/>
    </row>
    <row r="4948" spans="1:18" s="287" customFormat="1" ht="16.149999999999999" customHeight="1" x14ac:dyDescent="0.25">
      <c r="A4948" s="9" t="s">
        <v>192</v>
      </c>
      <c r="B4948" s="7">
        <v>2021</v>
      </c>
      <c r="C4948" s="296" t="s">
        <v>59</v>
      </c>
      <c r="D4948" s="307">
        <v>2005</v>
      </c>
      <c r="E4948" s="307" t="s">
        <v>194</v>
      </c>
      <c r="F4948" s="65">
        <f t="shared" si="311"/>
        <v>16</v>
      </c>
      <c r="G4948" s="66" t="str">
        <f t="shared" si="312"/>
        <v>1997-06</v>
      </c>
      <c r="H4948" s="67" t="str">
        <f t="shared" si="309"/>
        <v>2021-T6 SBUS-16</v>
      </c>
      <c r="I4948" s="302">
        <v>1.3685925996793199E-3</v>
      </c>
      <c r="J4948" s="305">
        <f>VLOOKUP(H4948,T6_ReductionFactor!$G$10:$H$2922,2,FALSE)</f>
        <v>0.88893413320086279</v>
      </c>
      <c r="K4948" s="75">
        <f t="shared" si="310"/>
        <v>1.2165886763010516E-3</v>
      </c>
      <c r="L4948" s="290"/>
      <c r="Q4948" s="288"/>
      <c r="R4948" s="291"/>
    </row>
    <row r="4949" spans="1:18" s="287" customFormat="1" ht="16.149999999999999" customHeight="1" x14ac:dyDescent="0.25">
      <c r="A4949" s="9" t="s">
        <v>192</v>
      </c>
      <c r="B4949" s="7">
        <v>2021</v>
      </c>
      <c r="C4949" s="296" t="s">
        <v>59</v>
      </c>
      <c r="D4949" s="307">
        <v>2004</v>
      </c>
      <c r="E4949" s="307" t="s">
        <v>194</v>
      </c>
      <c r="F4949" s="65">
        <f t="shared" si="311"/>
        <v>17</v>
      </c>
      <c r="G4949" s="66" t="str">
        <f t="shared" si="312"/>
        <v>1997-06</v>
      </c>
      <c r="H4949" s="67" t="str">
        <f t="shared" si="309"/>
        <v>2021-T6 SBUS-17</v>
      </c>
      <c r="I4949" s="302">
        <v>1.1086247844584E-3</v>
      </c>
      <c r="J4949" s="305">
        <f>VLOOKUP(H4949,T6_ReductionFactor!$G$10:$H$2922,2,FALSE)</f>
        <v>0.88594684152196668</v>
      </c>
      <c r="K4949" s="75">
        <f t="shared" si="310"/>
        <v>9.8218262622389052E-4</v>
      </c>
      <c r="L4949" s="290"/>
      <c r="Q4949" s="288"/>
      <c r="R4949" s="291"/>
    </row>
    <row r="4950" spans="1:18" s="287" customFormat="1" ht="16.149999999999999" customHeight="1" x14ac:dyDescent="0.25">
      <c r="A4950" s="9" t="s">
        <v>192</v>
      </c>
      <c r="B4950" s="7">
        <v>2021</v>
      </c>
      <c r="C4950" s="296" t="s">
        <v>59</v>
      </c>
      <c r="D4950" s="307">
        <v>2003</v>
      </c>
      <c r="E4950" s="307" t="s">
        <v>194</v>
      </c>
      <c r="F4950" s="65">
        <f t="shared" si="311"/>
        <v>18</v>
      </c>
      <c r="G4950" s="66" t="str">
        <f t="shared" si="312"/>
        <v>1997-06</v>
      </c>
      <c r="H4950" s="67" t="str">
        <f t="shared" si="309"/>
        <v>2021-T6 SBUS-18</v>
      </c>
      <c r="I4950" s="302">
        <v>2.7091477608652301E-3</v>
      </c>
      <c r="J4950" s="305">
        <f>VLOOKUP(H4950,T6_ReductionFactor!$G$10:$H$2922,2,FALSE)</f>
        <v>0.92913940683354124</v>
      </c>
      <c r="K4950" s="75">
        <f t="shared" si="310"/>
        <v>2.5171759435547365E-3</v>
      </c>
      <c r="L4950" s="290"/>
      <c r="Q4950" s="288"/>
      <c r="R4950" s="291"/>
    </row>
    <row r="4951" spans="1:18" s="287" customFormat="1" ht="16.149999999999999" customHeight="1" x14ac:dyDescent="0.25">
      <c r="A4951" s="9" t="s">
        <v>192</v>
      </c>
      <c r="B4951" s="7">
        <v>2021</v>
      </c>
      <c r="C4951" s="296" t="s">
        <v>59</v>
      </c>
      <c r="D4951" s="307">
        <v>2002</v>
      </c>
      <c r="E4951" s="307" t="s">
        <v>194</v>
      </c>
      <c r="F4951" s="65">
        <f t="shared" si="311"/>
        <v>19</v>
      </c>
      <c r="G4951" s="66" t="str">
        <f t="shared" si="312"/>
        <v>1997-06</v>
      </c>
      <c r="H4951" s="67" t="str">
        <f t="shared" si="309"/>
        <v>2021-T6 SBUS-19</v>
      </c>
      <c r="I4951" s="302">
        <v>2.7129719066887E-3</v>
      </c>
      <c r="J4951" s="305">
        <f>VLOOKUP(H4951,T6_ReductionFactor!$G$10:$H$2922,2,FALSE)</f>
        <v>0.92763164565695166</v>
      </c>
      <c r="K4951" s="75">
        <f t="shared" si="310"/>
        <v>2.5166385944227166E-3</v>
      </c>
      <c r="L4951" s="290"/>
      <c r="Q4951" s="288"/>
      <c r="R4951" s="291"/>
    </row>
    <row r="4952" spans="1:18" s="287" customFormat="1" ht="16.149999999999999" customHeight="1" x14ac:dyDescent="0.25">
      <c r="A4952" s="9" t="s">
        <v>192</v>
      </c>
      <c r="B4952" s="7">
        <v>2021</v>
      </c>
      <c r="C4952" s="296" t="s">
        <v>59</v>
      </c>
      <c r="D4952" s="307">
        <v>2001</v>
      </c>
      <c r="E4952" s="307" t="s">
        <v>194</v>
      </c>
      <c r="F4952" s="65">
        <f t="shared" si="311"/>
        <v>20</v>
      </c>
      <c r="G4952" s="66" t="str">
        <f t="shared" si="312"/>
        <v>1997-06</v>
      </c>
      <c r="H4952" s="67" t="str">
        <f t="shared" si="309"/>
        <v>2021-T6 SBUS-20</v>
      </c>
      <c r="I4952" s="302">
        <v>1.92693178517974E-3</v>
      </c>
      <c r="J4952" s="305">
        <f>VLOOKUP(H4952,T6_ReductionFactor!$G$10:$H$2922,2,FALSE)</f>
        <v>0.92621007958524304</v>
      </c>
      <c r="K4952" s="75">
        <f t="shared" si="310"/>
        <v>1.7847436421066616E-3</v>
      </c>
      <c r="L4952" s="290"/>
      <c r="Q4952" s="288"/>
      <c r="R4952" s="291"/>
    </row>
    <row r="4953" spans="1:18" s="287" customFormat="1" ht="16.149999999999999" customHeight="1" x14ac:dyDescent="0.25">
      <c r="A4953" s="9" t="s">
        <v>192</v>
      </c>
      <c r="B4953" s="7">
        <v>2021</v>
      </c>
      <c r="C4953" s="296" t="s">
        <v>59</v>
      </c>
      <c r="D4953" s="307">
        <v>2000</v>
      </c>
      <c r="E4953" s="307" t="s">
        <v>194</v>
      </c>
      <c r="F4953" s="65">
        <f t="shared" si="311"/>
        <v>21</v>
      </c>
      <c r="G4953" s="66" t="str">
        <f t="shared" si="312"/>
        <v>1997-06</v>
      </c>
      <c r="H4953" s="67" t="str">
        <f t="shared" si="309"/>
        <v>2021-T6 SBUS-21</v>
      </c>
      <c r="I4953" s="302">
        <v>2.48347488604714E-3</v>
      </c>
      <c r="J4953" s="305">
        <f>VLOOKUP(H4953,T6_ReductionFactor!$G$10:$H$2922,2,FALSE)</f>
        <v>0.92486781117936578</v>
      </c>
      <c r="K4953" s="75">
        <f t="shared" si="310"/>
        <v>2.2968859819773434E-3</v>
      </c>
      <c r="L4953" s="290"/>
      <c r="Q4953" s="288"/>
      <c r="R4953" s="291"/>
    </row>
    <row r="4954" spans="1:18" s="287" customFormat="1" ht="16.149999999999999" customHeight="1" x14ac:dyDescent="0.25">
      <c r="A4954" s="9" t="s">
        <v>192</v>
      </c>
      <c r="B4954" s="7">
        <v>2021</v>
      </c>
      <c r="C4954" s="296" t="s">
        <v>59</v>
      </c>
      <c r="D4954" s="307">
        <v>1999</v>
      </c>
      <c r="E4954" s="307" t="s">
        <v>194</v>
      </c>
      <c r="F4954" s="65">
        <f t="shared" si="311"/>
        <v>22</v>
      </c>
      <c r="G4954" s="66" t="str">
        <f t="shared" si="312"/>
        <v>1997-06</v>
      </c>
      <c r="H4954" s="67" t="str">
        <f t="shared" si="309"/>
        <v>2021-T6 SBUS-22</v>
      </c>
      <c r="I4954" s="302">
        <v>2.5495457594218399E-3</v>
      </c>
      <c r="J4954" s="305">
        <f>VLOOKUP(H4954,T6_ReductionFactor!$G$10:$H$2922,2,FALSE)</f>
        <v>0.92359866625211795</v>
      </c>
      <c r="K4954" s="75">
        <f t="shared" si="310"/>
        <v>2.3547570629507547E-3</v>
      </c>
      <c r="L4954" s="290"/>
      <c r="Q4954" s="288"/>
      <c r="R4954" s="291"/>
    </row>
    <row r="4955" spans="1:18" s="287" customFormat="1" ht="16.149999999999999" customHeight="1" x14ac:dyDescent="0.25">
      <c r="A4955" s="9" t="s">
        <v>192</v>
      </c>
      <c r="B4955" s="7">
        <v>2021</v>
      </c>
      <c r="C4955" s="296" t="s">
        <v>59</v>
      </c>
      <c r="D4955" s="307">
        <v>1998</v>
      </c>
      <c r="E4955" s="307" t="s">
        <v>194</v>
      </c>
      <c r="F4955" s="65">
        <f t="shared" si="311"/>
        <v>23</v>
      </c>
      <c r="G4955" s="66" t="str">
        <f t="shared" si="312"/>
        <v>1997-06</v>
      </c>
      <c r="H4955" s="67" t="str">
        <f t="shared" si="309"/>
        <v>2021-T6 SBUS-23</v>
      </c>
      <c r="I4955" s="302">
        <v>2.0442961837748999E-3</v>
      </c>
      <c r="J4955" s="305">
        <f>VLOOKUP(H4955,T6_ReductionFactor!$G$10:$H$2922,2,FALSE)</f>
        <v>0.92239709848359064</v>
      </c>
      <c r="K4955" s="75">
        <f t="shared" si="310"/>
        <v>1.8856528683550448E-3</v>
      </c>
      <c r="L4955" s="290"/>
      <c r="Q4955" s="288"/>
      <c r="R4955" s="291"/>
    </row>
    <row r="4956" spans="1:18" s="287" customFormat="1" ht="16.149999999999999" customHeight="1" x14ac:dyDescent="0.25">
      <c r="A4956" s="9" t="s">
        <v>192</v>
      </c>
      <c r="B4956" s="7">
        <v>2021</v>
      </c>
      <c r="C4956" s="296" t="s">
        <v>59</v>
      </c>
      <c r="D4956" s="307">
        <v>1997</v>
      </c>
      <c r="E4956" s="307" t="s">
        <v>194</v>
      </c>
      <c r="F4956" s="65">
        <f t="shared" si="311"/>
        <v>24</v>
      </c>
      <c r="G4956" s="66" t="str">
        <f t="shared" si="312"/>
        <v>Pre1997</v>
      </c>
      <c r="H4956" s="67" t="str">
        <f t="shared" si="309"/>
        <v>2021-T6 SBUS-24</v>
      </c>
      <c r="I4956" s="302">
        <v>2.06472096788926E-3</v>
      </c>
      <c r="J4956" s="305">
        <f>VLOOKUP(H4956,T6_ReductionFactor!$G$10:$H$2922,2,FALSE)</f>
        <v>0.9212581146793678</v>
      </c>
      <c r="K4956" s="75">
        <f t="shared" si="310"/>
        <v>1.9021409462166192E-3</v>
      </c>
      <c r="L4956" s="290"/>
      <c r="Q4956" s="288"/>
      <c r="R4956" s="291"/>
    </row>
    <row r="4957" spans="1:18" s="287" customFormat="1" ht="16.149999999999999" customHeight="1" x14ac:dyDescent="0.25">
      <c r="A4957" s="9" t="s">
        <v>192</v>
      </c>
      <c r="B4957" s="7">
        <v>2021</v>
      </c>
      <c r="C4957" s="296" t="s">
        <v>59</v>
      </c>
      <c r="D4957" s="307">
        <v>1996</v>
      </c>
      <c r="E4957" s="307" t="s">
        <v>194</v>
      </c>
      <c r="F4957" s="65">
        <f t="shared" si="311"/>
        <v>25</v>
      </c>
      <c r="G4957" s="66" t="str">
        <f t="shared" si="312"/>
        <v>Pre1997</v>
      </c>
      <c r="H4957" s="67" t="str">
        <f t="shared" si="309"/>
        <v>2021-T6 SBUS-25</v>
      </c>
      <c r="I4957" s="302">
        <v>1.54802694260502E-3</v>
      </c>
      <c r="J4957" s="305">
        <f>VLOOKUP(H4957,T6_ReductionFactor!$G$10:$H$2922,2,FALSE)</f>
        <v>0.92017720668576475</v>
      </c>
      <c r="K4957" s="75">
        <f t="shared" si="310"/>
        <v>1.4244591079205918E-3</v>
      </c>
      <c r="L4957" s="290"/>
      <c r="Q4957" s="288"/>
      <c r="R4957" s="291"/>
    </row>
    <row r="4958" spans="1:18" s="287" customFormat="1" ht="16.149999999999999" customHeight="1" x14ac:dyDescent="0.25">
      <c r="A4958" s="9" t="s">
        <v>192</v>
      </c>
      <c r="B4958" s="7">
        <v>2021</v>
      </c>
      <c r="C4958" s="296" t="s">
        <v>59</v>
      </c>
      <c r="D4958" s="307">
        <v>1995</v>
      </c>
      <c r="E4958" s="307" t="s">
        <v>194</v>
      </c>
      <c r="F4958" s="65">
        <f t="shared" si="311"/>
        <v>26</v>
      </c>
      <c r="G4958" s="66" t="str">
        <f t="shared" si="312"/>
        <v>Pre1997</v>
      </c>
      <c r="H4958" s="67" t="str">
        <f t="shared" si="309"/>
        <v>2021-T6 SBUS-26</v>
      </c>
      <c r="I4958" s="302">
        <v>1.74887235436196E-3</v>
      </c>
      <c r="J4958" s="305">
        <f>VLOOKUP(H4958,T6_ReductionFactor!$G$10:$H$2922,2,FALSE)</f>
        <v>0.91915029401240989</v>
      </c>
      <c r="K4958" s="75">
        <f t="shared" si="310"/>
        <v>1.6074765387019711E-3</v>
      </c>
      <c r="L4958" s="290"/>
      <c r="Q4958" s="288"/>
      <c r="R4958" s="291"/>
    </row>
    <row r="4959" spans="1:18" s="287" customFormat="1" ht="16.149999999999999" customHeight="1" x14ac:dyDescent="0.25">
      <c r="A4959" s="9" t="s">
        <v>192</v>
      </c>
      <c r="B4959" s="7">
        <v>2021</v>
      </c>
      <c r="C4959" s="296" t="s">
        <v>59</v>
      </c>
      <c r="D4959" s="307">
        <v>1994</v>
      </c>
      <c r="E4959" s="307" t="s">
        <v>194</v>
      </c>
      <c r="F4959" s="65">
        <f t="shared" si="311"/>
        <v>27</v>
      </c>
      <c r="G4959" s="66" t="str">
        <f t="shared" si="312"/>
        <v>Pre1997</v>
      </c>
      <c r="H4959" s="67" t="str">
        <f t="shared" si="309"/>
        <v>2021-T6 SBUS-27</v>
      </c>
      <c r="I4959" s="302">
        <v>8.7316138027544797E-4</v>
      </c>
      <c r="J4959" s="305">
        <f>VLOOKUP(H4959,T6_ReductionFactor!$G$10:$H$2922,2,FALSE)</f>
        <v>0.91817367532791183</v>
      </c>
      <c r="K4959" s="75">
        <f t="shared" si="310"/>
        <v>8.0171379368190049E-4</v>
      </c>
      <c r="L4959" s="290"/>
      <c r="Q4959" s="288"/>
      <c r="R4959" s="291"/>
    </row>
    <row r="4960" spans="1:18" s="287" customFormat="1" ht="16.149999999999999" customHeight="1" x14ac:dyDescent="0.25">
      <c r="A4960" s="9" t="s">
        <v>192</v>
      </c>
      <c r="B4960" s="7">
        <v>2021</v>
      </c>
      <c r="C4960" s="296" t="s">
        <v>59</v>
      </c>
      <c r="D4960" s="307">
        <v>1993</v>
      </c>
      <c r="E4960" s="307" t="s">
        <v>194</v>
      </c>
      <c r="F4960" s="65">
        <f t="shared" si="311"/>
        <v>28</v>
      </c>
      <c r="G4960" s="66" t="str">
        <f t="shared" si="312"/>
        <v>Pre1997</v>
      </c>
      <c r="H4960" s="67" t="str">
        <f t="shared" si="309"/>
        <v>2021-T6 SBUS-28</v>
      </c>
      <c r="I4960" s="302">
        <v>1.68416397362137E-3</v>
      </c>
      <c r="J4960" s="305">
        <f>VLOOKUP(H4960,T6_ReductionFactor!$G$10:$H$2922,2,FALSE)</f>
        <v>0.91724398294198095</v>
      </c>
      <c r="K4960" s="75">
        <f t="shared" si="310"/>
        <v>1.5447892710918588E-3</v>
      </c>
      <c r="L4960" s="290"/>
      <c r="Q4960" s="288"/>
      <c r="R4960" s="291"/>
    </row>
    <row r="4961" spans="1:18" s="287" customFormat="1" ht="16.149999999999999" customHeight="1" x14ac:dyDescent="0.25">
      <c r="A4961" s="9" t="s">
        <v>192</v>
      </c>
      <c r="B4961" s="7">
        <v>2021</v>
      </c>
      <c r="C4961" s="296" t="s">
        <v>59</v>
      </c>
      <c r="D4961" s="307">
        <v>1992</v>
      </c>
      <c r="E4961" s="307" t="s">
        <v>194</v>
      </c>
      <c r="F4961" s="65">
        <f t="shared" si="311"/>
        <v>29</v>
      </c>
      <c r="G4961" s="66" t="str">
        <f t="shared" si="312"/>
        <v>Pre1997</v>
      </c>
      <c r="H4961" s="67" t="str">
        <f t="shared" si="309"/>
        <v>2021-T6 SBUS-29</v>
      </c>
      <c r="I4961" s="302">
        <v>6.8890632587644799E-4</v>
      </c>
      <c r="J4961" s="305">
        <f>VLOOKUP(H4961,T6_ReductionFactor!$G$10:$H$2922,2,FALSE)</f>
        <v>0.91635814862509535</v>
      </c>
      <c r="K4961" s="75">
        <f t="shared" si="310"/>
        <v>6.3128492535625849E-4</v>
      </c>
      <c r="L4961" s="290"/>
      <c r="Q4961" s="288"/>
      <c r="R4961" s="291"/>
    </row>
    <row r="4962" spans="1:18" s="287" customFormat="1" ht="16.149999999999999" customHeight="1" x14ac:dyDescent="0.25">
      <c r="A4962" s="9" t="s">
        <v>192</v>
      </c>
      <c r="B4962" s="7">
        <v>2021</v>
      </c>
      <c r="C4962" s="296" t="s">
        <v>59</v>
      </c>
      <c r="D4962" s="307">
        <v>1991</v>
      </c>
      <c r="E4962" s="307" t="s">
        <v>194</v>
      </c>
      <c r="F4962" s="65">
        <f t="shared" si="311"/>
        <v>30</v>
      </c>
      <c r="G4962" s="66" t="str">
        <f t="shared" si="312"/>
        <v>Pre1997</v>
      </c>
      <c r="H4962" s="67" t="str">
        <f t="shared" si="309"/>
        <v>2021-T6 SBUS-30</v>
      </c>
      <c r="I4962" s="302">
        <v>1.46538867268428E-3</v>
      </c>
      <c r="J4962" s="305">
        <f>VLOOKUP(H4962,T6_ReductionFactor!$G$10:$H$2922,2,FALSE)</f>
        <v>0.91551337038127745</v>
      </c>
      <c r="K4962" s="75">
        <f t="shared" si="310"/>
        <v>1.3415829226477319E-3</v>
      </c>
      <c r="L4962" s="290"/>
      <c r="Q4962" s="288"/>
      <c r="R4962" s="291"/>
    </row>
    <row r="4963" spans="1:18" s="287" customFormat="1" ht="16.149999999999999" customHeight="1" x14ac:dyDescent="0.25">
      <c r="A4963" s="9" t="s">
        <v>192</v>
      </c>
      <c r="B4963" s="7">
        <v>2021</v>
      </c>
      <c r="C4963" s="296" t="s">
        <v>59</v>
      </c>
      <c r="D4963" s="307">
        <v>1990</v>
      </c>
      <c r="E4963" s="307" t="s">
        <v>194</v>
      </c>
      <c r="F4963" s="65">
        <f t="shared" si="311"/>
        <v>31</v>
      </c>
      <c r="G4963" s="66" t="str">
        <f t="shared" si="312"/>
        <v>Pre1997</v>
      </c>
      <c r="H4963" s="67" t="str">
        <f t="shared" si="309"/>
        <v>2021-T6 SBUS-31</v>
      </c>
      <c r="I4963" s="302">
        <v>2.9754833892422601E-3</v>
      </c>
      <c r="J4963" s="305">
        <f>VLOOKUP(H4963,T6_ReductionFactor!$G$10:$H$2922,2,FALSE)</f>
        <v>0.91470708445845206</v>
      </c>
      <c r="K4963" s="75">
        <f t="shared" si="310"/>
        <v>2.7216957358283411E-3</v>
      </c>
      <c r="L4963" s="290"/>
      <c r="Q4963" s="288"/>
      <c r="R4963" s="291"/>
    </row>
    <row r="4964" spans="1:18" s="287" customFormat="1" ht="16.149999999999999" customHeight="1" x14ac:dyDescent="0.25">
      <c r="A4964" s="9" t="s">
        <v>192</v>
      </c>
      <c r="B4964" s="7">
        <v>2021</v>
      </c>
      <c r="C4964" s="296" t="s">
        <v>59</v>
      </c>
      <c r="D4964" s="307">
        <v>1989</v>
      </c>
      <c r="E4964" s="307" t="s">
        <v>194</v>
      </c>
      <c r="F4964" s="65">
        <f t="shared" si="311"/>
        <v>32</v>
      </c>
      <c r="G4964" s="66" t="str">
        <f t="shared" si="312"/>
        <v>Pre1997</v>
      </c>
      <c r="H4964" s="67" t="str">
        <f t="shared" si="309"/>
        <v>2021-T6 SBUS-32</v>
      </c>
      <c r="I4964" s="302">
        <v>8.4083140427159699E-4</v>
      </c>
      <c r="J4964" s="305">
        <f>VLOOKUP(H4964,T6_ReductionFactor!$G$10:$H$2922,2,FALSE)</f>
        <v>0.91418799508699167</v>
      </c>
      <c r="K4964" s="75">
        <f t="shared" si="310"/>
        <v>7.6867797567723101E-4</v>
      </c>
      <c r="L4964" s="290"/>
      <c r="Q4964" s="288"/>
      <c r="R4964" s="291"/>
    </row>
    <row r="4965" spans="1:18" s="287" customFormat="1" ht="16.149999999999999" customHeight="1" x14ac:dyDescent="0.25">
      <c r="A4965" s="9" t="s">
        <v>192</v>
      </c>
      <c r="B4965" s="7">
        <v>2021</v>
      </c>
      <c r="C4965" s="296" t="s">
        <v>59</v>
      </c>
      <c r="D4965" s="307">
        <v>1988</v>
      </c>
      <c r="E4965" s="307" t="s">
        <v>194</v>
      </c>
      <c r="F4965" s="65">
        <f t="shared" si="311"/>
        <v>33</v>
      </c>
      <c r="G4965" s="66" t="str">
        <f t="shared" si="312"/>
        <v>Pre1997</v>
      </c>
      <c r="H4965" s="67" t="str">
        <f t="shared" si="309"/>
        <v>2021-T6 SBUS-33</v>
      </c>
      <c r="I4965" s="302">
        <v>5.4117208022617697E-4</v>
      </c>
      <c r="J4965" s="305">
        <f>VLOOKUP(H4965,T6_ReductionFactor!$G$10:$H$2922,2,FALSE)</f>
        <v>0.91418799508699167</v>
      </c>
      <c r="K4965" s="75">
        <f t="shared" si="310"/>
        <v>4.9473301901902531E-4</v>
      </c>
      <c r="L4965" s="290"/>
      <c r="Q4965" s="288"/>
      <c r="R4965" s="291"/>
    </row>
    <row r="4966" spans="1:18" s="287" customFormat="1" ht="16.149999999999999" customHeight="1" x14ac:dyDescent="0.25">
      <c r="A4966" s="9" t="s">
        <v>192</v>
      </c>
      <c r="B4966" s="7">
        <v>2021</v>
      </c>
      <c r="C4966" s="296" t="s">
        <v>59</v>
      </c>
      <c r="D4966" s="307">
        <v>1987</v>
      </c>
      <c r="E4966" s="307" t="s">
        <v>194</v>
      </c>
      <c r="F4966" s="65">
        <f t="shared" si="311"/>
        <v>34</v>
      </c>
      <c r="G4966" s="66" t="str">
        <f t="shared" si="312"/>
        <v>Pre1997</v>
      </c>
      <c r="H4966" s="67" t="str">
        <f t="shared" si="309"/>
        <v>2021-T6 SBUS-34</v>
      </c>
      <c r="I4966" s="302">
        <v>2.9531350745579701E-4</v>
      </c>
      <c r="J4966" s="305">
        <f>VLOOKUP(H4966,T6_ReductionFactor!$G$10:$H$2922,2,FALSE)</f>
        <v>0.91418799508699167</v>
      </c>
      <c r="K4966" s="75">
        <f t="shared" si="310"/>
        <v>2.6997206330312245E-4</v>
      </c>
      <c r="L4966" s="290"/>
      <c r="Q4966" s="288"/>
      <c r="R4966" s="291"/>
    </row>
    <row r="4967" spans="1:18" s="287" customFormat="1" ht="16.149999999999999" customHeight="1" x14ac:dyDescent="0.25">
      <c r="A4967" s="9" t="s">
        <v>192</v>
      </c>
      <c r="B4967" s="7">
        <v>2021</v>
      </c>
      <c r="C4967" s="296" t="s">
        <v>59</v>
      </c>
      <c r="D4967" s="307">
        <v>1986</v>
      </c>
      <c r="E4967" s="307" t="s">
        <v>194</v>
      </c>
      <c r="F4967" s="65">
        <f t="shared" si="311"/>
        <v>35</v>
      </c>
      <c r="G4967" s="66" t="str">
        <f t="shared" si="312"/>
        <v>Pre1997</v>
      </c>
      <c r="H4967" s="67" t="str">
        <f t="shared" si="309"/>
        <v>2021-T6 SBUS-35</v>
      </c>
      <c r="I4967" s="302">
        <v>2.0075192342535199E-4</v>
      </c>
      <c r="J4967" s="305">
        <f>VLOOKUP(H4967,T6_ReductionFactor!$G$10:$H$2922,2,FALSE)</f>
        <v>0.91418799508699167</v>
      </c>
      <c r="K4967" s="75">
        <f t="shared" si="310"/>
        <v>1.8352499838607982E-4</v>
      </c>
      <c r="L4967" s="290"/>
      <c r="Q4967" s="288"/>
      <c r="R4967" s="291"/>
    </row>
    <row r="4968" spans="1:18" s="287" customFormat="1" ht="16.149999999999999" customHeight="1" x14ac:dyDescent="0.25">
      <c r="A4968" s="9" t="s">
        <v>192</v>
      </c>
      <c r="B4968" s="7">
        <v>2021</v>
      </c>
      <c r="C4968" s="296" t="s">
        <v>59</v>
      </c>
      <c r="D4968" s="307">
        <v>1985</v>
      </c>
      <c r="E4968" s="307" t="s">
        <v>194</v>
      </c>
      <c r="F4968" s="65">
        <f t="shared" si="311"/>
        <v>36</v>
      </c>
      <c r="G4968" s="66" t="str">
        <f t="shared" si="312"/>
        <v>Pre1997</v>
      </c>
      <c r="H4968" s="67" t="str">
        <f t="shared" si="309"/>
        <v>2021-T6 SBUS-36</v>
      </c>
      <c r="I4968" s="302">
        <v>2.27542855857718E-5</v>
      </c>
      <c r="J4968" s="305">
        <f>VLOOKUP(H4968,T6_ReductionFactor!$G$10:$H$2922,2,FALSE)</f>
        <v>0.91418799508699167</v>
      </c>
      <c r="K4968" s="75">
        <f t="shared" si="310"/>
        <v>2.0801694719293556E-5</v>
      </c>
      <c r="L4968" s="290"/>
      <c r="Q4968" s="288"/>
      <c r="R4968" s="291"/>
    </row>
    <row r="4969" spans="1:18" s="287" customFormat="1" ht="16.149999999999999" customHeight="1" x14ac:dyDescent="0.25">
      <c r="A4969" s="9" t="s">
        <v>192</v>
      </c>
      <c r="B4969" s="7">
        <v>2021</v>
      </c>
      <c r="C4969" s="296" t="s">
        <v>59</v>
      </c>
      <c r="D4969" s="307">
        <v>1984</v>
      </c>
      <c r="E4969" s="307" t="s">
        <v>194</v>
      </c>
      <c r="F4969" s="65">
        <f t="shared" si="311"/>
        <v>37</v>
      </c>
      <c r="G4969" s="66" t="str">
        <f t="shared" si="312"/>
        <v>Pre1997</v>
      </c>
      <c r="H4969" s="67" t="str">
        <f t="shared" si="309"/>
        <v>2021-T6 SBUS-37</v>
      </c>
      <c r="I4969" s="302">
        <v>3.77390138233562E-6</v>
      </c>
      <c r="J4969" s="305">
        <f>VLOOKUP(H4969,T6_ReductionFactor!$G$10:$H$2922,2,FALSE)</f>
        <v>0.91418799508699167</v>
      </c>
      <c r="K4969" s="75">
        <f t="shared" si="310"/>
        <v>3.450055338373427E-6</v>
      </c>
      <c r="L4969" s="290"/>
      <c r="Q4969" s="288"/>
      <c r="R4969" s="291"/>
    </row>
    <row r="4970" spans="1:18" s="287" customFormat="1" ht="16.149999999999999" customHeight="1" x14ac:dyDescent="0.25">
      <c r="A4970" s="9" t="s">
        <v>192</v>
      </c>
      <c r="B4970" s="7">
        <v>2021</v>
      </c>
      <c r="C4970" s="296" t="s">
        <v>59</v>
      </c>
      <c r="D4970" s="307">
        <v>1983</v>
      </c>
      <c r="E4970" s="307" t="s">
        <v>194</v>
      </c>
      <c r="F4970" s="65">
        <f t="shared" si="311"/>
        <v>38</v>
      </c>
      <c r="G4970" s="66" t="str">
        <f t="shared" si="312"/>
        <v>Pre1997</v>
      </c>
      <c r="H4970" s="67" t="str">
        <f t="shared" si="309"/>
        <v>2021-T6 SBUS-38</v>
      </c>
      <c r="I4970" s="302">
        <v>1.18541517949364E-6</v>
      </c>
      <c r="J4970" s="305">
        <f>VLOOKUP(H4970,T6_ReductionFactor!$G$10:$H$2922,2,FALSE)</f>
        <v>0.91418799508699167</v>
      </c>
      <c r="K4970" s="75">
        <f t="shared" si="310"/>
        <v>1.0836923262869771E-6</v>
      </c>
      <c r="L4970" s="290"/>
      <c r="Q4970" s="288"/>
      <c r="R4970" s="291"/>
    </row>
    <row r="4971" spans="1:18" s="287" customFormat="1" ht="16.149999999999999" customHeight="1" x14ac:dyDescent="0.25">
      <c r="A4971" s="9" t="s">
        <v>192</v>
      </c>
      <c r="B4971" s="7">
        <v>2021</v>
      </c>
      <c r="C4971" s="296" t="s">
        <v>59</v>
      </c>
      <c r="D4971" s="307">
        <v>1982</v>
      </c>
      <c r="E4971" s="307" t="s">
        <v>194</v>
      </c>
      <c r="F4971" s="65">
        <f t="shared" si="311"/>
        <v>39</v>
      </c>
      <c r="G4971" s="66" t="str">
        <f t="shared" si="312"/>
        <v>Pre1997</v>
      </c>
      <c r="H4971" s="67" t="str">
        <f t="shared" si="309"/>
        <v>2021-T6 SBUS-39</v>
      </c>
      <c r="I4971" s="302">
        <v>8.6154651212727198E-7</v>
      </c>
      <c r="J4971" s="305">
        <f>VLOOKUP(H4971,T6_ReductionFactor!$G$10:$H$2922,2,FALSE)</f>
        <v>0.91418799508699167</v>
      </c>
      <c r="K4971" s="75">
        <f t="shared" si="310"/>
        <v>7.8761547859582131E-7</v>
      </c>
      <c r="L4971" s="290"/>
      <c r="Q4971" s="288"/>
      <c r="R4971" s="291"/>
    </row>
    <row r="4972" spans="1:18" s="287" customFormat="1" ht="16.149999999999999" customHeight="1" x14ac:dyDescent="0.25">
      <c r="A4972" s="9" t="s">
        <v>192</v>
      </c>
      <c r="B4972" s="7">
        <v>2021</v>
      </c>
      <c r="C4972" s="296" t="s">
        <v>59</v>
      </c>
      <c r="D4972" s="307">
        <v>1981</v>
      </c>
      <c r="E4972" s="307" t="s">
        <v>194</v>
      </c>
      <c r="F4972" s="65">
        <f t="shared" si="311"/>
        <v>40</v>
      </c>
      <c r="G4972" s="66" t="str">
        <f t="shared" si="312"/>
        <v>Pre1997</v>
      </c>
      <c r="H4972" s="67" t="str">
        <f t="shared" si="309"/>
        <v>2021-T6 SBUS-40</v>
      </c>
      <c r="I4972" s="302">
        <v>4.9315493532104603E-7</v>
      </c>
      <c r="J4972" s="305">
        <f>VLOOKUP(H4972,T6_ReductionFactor!$G$10:$H$2922,2,FALSE)</f>
        <v>0.91418799508699167</v>
      </c>
      <c r="K4972" s="75">
        <f t="shared" si="310"/>
        <v>4.5083632158840211E-7</v>
      </c>
      <c r="L4972" s="290"/>
      <c r="Q4972" s="288"/>
      <c r="R4972" s="291"/>
    </row>
    <row r="4973" spans="1:18" s="287" customFormat="1" ht="16.149999999999999" customHeight="1" x14ac:dyDescent="0.25">
      <c r="A4973" s="9" t="s">
        <v>192</v>
      </c>
      <c r="B4973" s="7">
        <v>2021</v>
      </c>
      <c r="C4973" s="296" t="s">
        <v>59</v>
      </c>
      <c r="D4973" s="307">
        <v>1978</v>
      </c>
      <c r="E4973" s="307" t="s">
        <v>194</v>
      </c>
      <c r="F4973" s="65">
        <f t="shared" si="311"/>
        <v>43</v>
      </c>
      <c r="G4973" s="66" t="str">
        <f t="shared" si="312"/>
        <v>Pre1997</v>
      </c>
      <c r="H4973" s="67" t="str">
        <f t="shared" si="309"/>
        <v>2021-T6 SBUS-43</v>
      </c>
      <c r="I4973" s="302">
        <v>1.3641610427610001E-8</v>
      </c>
      <c r="J4973" s="305">
        <f>VLOOKUP(H4973,T6_ReductionFactor!$G$10:$H$2922,2,FALSE)</f>
        <v>0.91418799508699167</v>
      </c>
      <c r="K4973" s="75">
        <f t="shared" si="310"/>
        <v>1.2470996486574586E-8</v>
      </c>
      <c r="L4973" s="290"/>
      <c r="Q4973" s="288"/>
      <c r="R4973" s="291"/>
    </row>
    <row r="4974" spans="1:18" s="287" customFormat="1" ht="16.149999999999999" customHeight="1" x14ac:dyDescent="0.25">
      <c r="A4974" s="9" t="s">
        <v>192</v>
      </c>
      <c r="B4974" s="7">
        <v>2021</v>
      </c>
      <c r="C4974" s="296" t="s">
        <v>71</v>
      </c>
      <c r="D4974" s="307">
        <v>2022</v>
      </c>
      <c r="E4974" s="307" t="s">
        <v>194</v>
      </c>
      <c r="F4974" s="65">
        <f t="shared" si="311"/>
        <v>-1</v>
      </c>
      <c r="G4974" s="66" t="str">
        <f t="shared" si="312"/>
        <v>2013+</v>
      </c>
      <c r="H4974" s="67" t="str">
        <f t="shared" si="309"/>
        <v>2021-T6 Utility--1</v>
      </c>
      <c r="I4974" s="302">
        <v>7.3895778299856703E-7</v>
      </c>
      <c r="J4974" s="305">
        <f>VLOOKUP(H4974,T6_ReductionFactor!$G$10:$H$2922,2,FALSE)</f>
        <v>1</v>
      </c>
      <c r="K4974" s="75">
        <f t="shared" si="310"/>
        <v>7.3895778299856703E-7</v>
      </c>
      <c r="L4974" s="290"/>
      <c r="Q4974" s="288"/>
      <c r="R4974" s="291"/>
    </row>
    <row r="4975" spans="1:18" s="287" customFormat="1" ht="16.149999999999999" customHeight="1" x14ac:dyDescent="0.25">
      <c r="A4975" s="9" t="s">
        <v>192</v>
      </c>
      <c r="B4975" s="7">
        <v>2021</v>
      </c>
      <c r="C4975" s="296" t="s">
        <v>71</v>
      </c>
      <c r="D4975" s="307">
        <v>2021</v>
      </c>
      <c r="E4975" s="307" t="s">
        <v>194</v>
      </c>
      <c r="F4975" s="65">
        <f t="shared" si="311"/>
        <v>0</v>
      </c>
      <c r="G4975" s="66" t="str">
        <f t="shared" si="312"/>
        <v>2013+</v>
      </c>
      <c r="H4975" s="67" t="str">
        <f t="shared" si="309"/>
        <v>2021-T6 Utility-0</v>
      </c>
      <c r="I4975" s="302">
        <v>2.09929679291731E-5</v>
      </c>
      <c r="J4975" s="305">
        <f>VLOOKUP(H4975,T6_ReductionFactor!$G$10:$H$2922,2,FALSE)</f>
        <v>0.9853085902681975</v>
      </c>
      <c r="K4975" s="75">
        <f t="shared" si="310"/>
        <v>2.0684551635839029E-5</v>
      </c>
      <c r="L4975" s="290"/>
      <c r="Q4975" s="288"/>
      <c r="R4975" s="291"/>
    </row>
    <row r="4976" spans="1:18" s="287" customFormat="1" ht="16.149999999999999" customHeight="1" x14ac:dyDescent="0.25">
      <c r="A4976" s="9" t="s">
        <v>192</v>
      </c>
      <c r="B4976" s="7">
        <v>2021</v>
      </c>
      <c r="C4976" s="296" t="s">
        <v>71</v>
      </c>
      <c r="D4976" s="307">
        <v>2020</v>
      </c>
      <c r="E4976" s="307" t="s">
        <v>194</v>
      </c>
      <c r="F4976" s="65">
        <f t="shared" si="311"/>
        <v>1</v>
      </c>
      <c r="G4976" s="66" t="str">
        <f t="shared" si="312"/>
        <v>2013+</v>
      </c>
      <c r="H4976" s="67" t="str">
        <f t="shared" si="309"/>
        <v>2021-T6 Utility-1</v>
      </c>
      <c r="I4976" s="302">
        <v>2.3144074632622701E-5</v>
      </c>
      <c r="J4976" s="305">
        <f>VLOOKUP(H4976,T6_ReductionFactor!$G$10:$H$2922,2,FALSE)</f>
        <v>0.97225175896172134</v>
      </c>
      <c r="K4976" s="75">
        <f t="shared" si="310"/>
        <v>2.2501867271108777E-5</v>
      </c>
      <c r="L4976" s="290"/>
      <c r="Q4976" s="288"/>
      <c r="R4976" s="291"/>
    </row>
    <row r="4977" spans="1:18" s="287" customFormat="1" ht="16.149999999999999" customHeight="1" x14ac:dyDescent="0.25">
      <c r="A4977" s="9" t="s">
        <v>192</v>
      </c>
      <c r="B4977" s="7">
        <v>2021</v>
      </c>
      <c r="C4977" s="296" t="s">
        <v>71</v>
      </c>
      <c r="D4977" s="307">
        <v>2019</v>
      </c>
      <c r="E4977" s="307" t="s">
        <v>194</v>
      </c>
      <c r="F4977" s="65">
        <f t="shared" si="311"/>
        <v>2</v>
      </c>
      <c r="G4977" s="66" t="str">
        <f t="shared" si="312"/>
        <v>2013+</v>
      </c>
      <c r="H4977" s="67" t="str">
        <f t="shared" si="309"/>
        <v>2021-T6 Utility-2</v>
      </c>
      <c r="I4977" s="302">
        <v>2.31945888040673E-5</v>
      </c>
      <c r="J4977" s="305">
        <f>VLOOKUP(H4977,T6_ReductionFactor!$G$10:$H$2922,2,FALSE)</f>
        <v>0.96057450442261827</v>
      </c>
      <c r="K4977" s="75">
        <f t="shared" si="310"/>
        <v>2.2280130645753357E-5</v>
      </c>
      <c r="L4977" s="290"/>
      <c r="Q4977" s="288"/>
      <c r="R4977" s="291"/>
    </row>
    <row r="4978" spans="1:18" s="287" customFormat="1" ht="16.149999999999999" customHeight="1" x14ac:dyDescent="0.25">
      <c r="A4978" s="9" t="s">
        <v>192</v>
      </c>
      <c r="B4978" s="7">
        <v>2021</v>
      </c>
      <c r="C4978" s="296" t="s">
        <v>71</v>
      </c>
      <c r="D4978" s="307">
        <v>2018</v>
      </c>
      <c r="E4978" s="307" t="s">
        <v>194</v>
      </c>
      <c r="F4978" s="65">
        <f t="shared" si="311"/>
        <v>3</v>
      </c>
      <c r="G4978" s="66" t="str">
        <f t="shared" si="312"/>
        <v>2013+</v>
      </c>
      <c r="H4978" s="67" t="str">
        <f t="shared" ref="H4978:H5041" si="313">CONCATENATE(B4978,"-",C4978,"-",F4978)</f>
        <v>2021-T6 Utility-3</v>
      </c>
      <c r="I4978" s="302">
        <v>2.2253002512090601E-5</v>
      </c>
      <c r="J4978" s="305">
        <f>VLOOKUP(H4978,T6_ReductionFactor!$G$10:$H$2922,2,FALSE)</f>
        <v>0.95007526920230001</v>
      </c>
      <c r="K4978" s="75">
        <f t="shared" si="310"/>
        <v>2.1142027352233937E-5</v>
      </c>
      <c r="L4978" s="290"/>
      <c r="Q4978" s="288"/>
      <c r="R4978" s="291"/>
    </row>
    <row r="4979" spans="1:18" s="287" customFormat="1" ht="16.149999999999999" customHeight="1" x14ac:dyDescent="0.25">
      <c r="A4979" s="9" t="s">
        <v>192</v>
      </c>
      <c r="B4979" s="7">
        <v>2021</v>
      </c>
      <c r="C4979" s="296" t="s">
        <v>71</v>
      </c>
      <c r="D4979" s="307">
        <v>2017</v>
      </c>
      <c r="E4979" s="307" t="s">
        <v>194</v>
      </c>
      <c r="F4979" s="65">
        <f t="shared" si="311"/>
        <v>4</v>
      </c>
      <c r="G4979" s="66" t="str">
        <f t="shared" si="312"/>
        <v>2013+</v>
      </c>
      <c r="H4979" s="67" t="str">
        <f t="shared" si="313"/>
        <v>2021-T6 Utility-4</v>
      </c>
      <c r="I4979" s="302">
        <v>2.1892499799844601E-5</v>
      </c>
      <c r="J4979" s="305">
        <f>VLOOKUP(H4979,T6_ReductionFactor!$G$10:$H$2922,2,FALSE)</f>
        <v>0.94058739687463466</v>
      </c>
      <c r="K4979" s="75">
        <f t="shared" si="310"/>
        <v>2.0591809397814295E-5</v>
      </c>
      <c r="L4979" s="290"/>
      <c r="Q4979" s="288"/>
      <c r="R4979" s="291"/>
    </row>
    <row r="4980" spans="1:18" s="287" customFormat="1" ht="16.149999999999999" customHeight="1" x14ac:dyDescent="0.25">
      <c r="A4980" s="9" t="s">
        <v>192</v>
      </c>
      <c r="B4980" s="7">
        <v>2021</v>
      </c>
      <c r="C4980" s="296" t="s">
        <v>71</v>
      </c>
      <c r="D4980" s="307">
        <v>2016</v>
      </c>
      <c r="E4980" s="307" t="s">
        <v>194</v>
      </c>
      <c r="F4980" s="65">
        <f t="shared" si="311"/>
        <v>5</v>
      </c>
      <c r="G4980" s="66" t="str">
        <f t="shared" si="312"/>
        <v>2013+</v>
      </c>
      <c r="H4980" s="67" t="str">
        <f t="shared" si="313"/>
        <v>2021-T6 Utility-5</v>
      </c>
      <c r="I4980" s="302">
        <v>2.1356017654394799E-5</v>
      </c>
      <c r="J4980" s="305">
        <f>VLOOKUP(H4980,T6_ReductionFactor!$G$10:$H$2922,2,FALSE)</f>
        <v>0.93197684080094767</v>
      </c>
      <c r="K4980" s="75">
        <f t="shared" si="310"/>
        <v>1.9903313865632129E-5</v>
      </c>
      <c r="L4980" s="290"/>
      <c r="Q4980" s="288"/>
      <c r="R4980" s="291"/>
    </row>
    <row r="4981" spans="1:18" s="287" customFormat="1" ht="16.149999999999999" customHeight="1" x14ac:dyDescent="0.25">
      <c r="A4981" s="9" t="s">
        <v>192</v>
      </c>
      <c r="B4981" s="7">
        <v>2021</v>
      </c>
      <c r="C4981" s="296" t="s">
        <v>71</v>
      </c>
      <c r="D4981" s="307">
        <v>2015</v>
      </c>
      <c r="E4981" s="307" t="s">
        <v>194</v>
      </c>
      <c r="F4981" s="65">
        <f t="shared" si="311"/>
        <v>6</v>
      </c>
      <c r="G4981" s="66" t="str">
        <f t="shared" si="312"/>
        <v>2013+</v>
      </c>
      <c r="H4981" s="67" t="str">
        <f t="shared" si="313"/>
        <v>2021-T6 Utility-6</v>
      </c>
      <c r="I4981" s="302">
        <v>1.7798729395742001E-5</v>
      </c>
      <c r="J4981" s="305">
        <f>VLOOKUP(H4981,T6_ReductionFactor!$G$10:$H$2922,2,FALSE)</f>
        <v>0.92413124089030996</v>
      </c>
      <c r="K4981" s="75">
        <f t="shared" si="310"/>
        <v>1.6448361882757893E-5</v>
      </c>
      <c r="L4981" s="290"/>
      <c r="Q4981" s="288"/>
      <c r="R4981" s="291"/>
    </row>
    <row r="4982" spans="1:18" s="287" customFormat="1" ht="16.149999999999999" customHeight="1" x14ac:dyDescent="0.25">
      <c r="A4982" s="9" t="s">
        <v>192</v>
      </c>
      <c r="B4982" s="7">
        <v>2021</v>
      </c>
      <c r="C4982" s="296" t="s">
        <v>71</v>
      </c>
      <c r="D4982" s="307">
        <v>2014</v>
      </c>
      <c r="E4982" s="307" t="s">
        <v>194</v>
      </c>
      <c r="F4982" s="65">
        <f t="shared" si="311"/>
        <v>7</v>
      </c>
      <c r="G4982" s="66" t="str">
        <f t="shared" si="312"/>
        <v>2013+</v>
      </c>
      <c r="H4982" s="67" t="str">
        <f t="shared" si="313"/>
        <v>2021-T6 Utility-7</v>
      </c>
      <c r="I4982" s="302">
        <v>1.48870798456986E-5</v>
      </c>
      <c r="J4982" s="305">
        <f>VLOOKUP(H4982,T6_ReductionFactor!$G$10:$H$2922,2,FALSE)</f>
        <v>0.91695564442860511</v>
      </c>
      <c r="K4982" s="75">
        <f t="shared" si="310"/>
        <v>1.3650791893572659E-5</v>
      </c>
      <c r="L4982" s="290"/>
      <c r="Q4982" s="288"/>
      <c r="R4982" s="291"/>
    </row>
    <row r="4983" spans="1:18" s="287" customFormat="1" ht="16.149999999999999" customHeight="1" x14ac:dyDescent="0.25">
      <c r="A4983" s="9" t="s">
        <v>192</v>
      </c>
      <c r="B4983" s="7">
        <v>2021</v>
      </c>
      <c r="C4983" s="296" t="s">
        <v>71</v>
      </c>
      <c r="D4983" s="307">
        <v>2013</v>
      </c>
      <c r="E4983" s="307" t="s">
        <v>194</v>
      </c>
      <c r="F4983" s="65">
        <f t="shared" si="311"/>
        <v>8</v>
      </c>
      <c r="G4983" s="66" t="str">
        <f t="shared" si="312"/>
        <v>2010-12</v>
      </c>
      <c r="H4983" s="67" t="str">
        <f t="shared" si="313"/>
        <v>2021-T6 Utility-8</v>
      </c>
      <c r="I4983" s="302">
        <v>9.6407598286541295E-5</v>
      </c>
      <c r="J4983" s="305">
        <f>VLOOKUP(H4983,T6_ReductionFactor!$G$10:$H$2922,2,FALSE)</f>
        <v>0.88352370355051668</v>
      </c>
      <c r="K4983" s="75">
        <f t="shared" si="310"/>
        <v>8.5178398288535416E-5</v>
      </c>
      <c r="L4983" s="290"/>
      <c r="Q4983" s="288"/>
      <c r="R4983" s="291"/>
    </row>
    <row r="4984" spans="1:18" s="287" customFormat="1" ht="16.149999999999999" customHeight="1" x14ac:dyDescent="0.25">
      <c r="A4984" s="9" t="s">
        <v>192</v>
      </c>
      <c r="B4984" s="7">
        <v>2021</v>
      </c>
      <c r="C4984" s="296" t="s">
        <v>71</v>
      </c>
      <c r="D4984" s="307">
        <v>2012</v>
      </c>
      <c r="E4984" s="307" t="s">
        <v>194</v>
      </c>
      <c r="F4984" s="65">
        <f t="shared" si="311"/>
        <v>9</v>
      </c>
      <c r="G4984" s="66" t="str">
        <f t="shared" si="312"/>
        <v>2010-12</v>
      </c>
      <c r="H4984" s="67" t="str">
        <f t="shared" si="313"/>
        <v>2021-T6 Utility-9</v>
      </c>
      <c r="I4984" s="302">
        <v>1.6537986179116699E-5</v>
      </c>
      <c r="J4984" s="305">
        <f>VLOOKUP(H4984,T6_ReductionFactor!$G$10:$H$2922,2,FALSE)</f>
        <v>0.87684883965512506</v>
      </c>
      <c r="K4984" s="75">
        <f t="shared" si="310"/>
        <v>1.4501313991390973E-5</v>
      </c>
      <c r="L4984" s="290"/>
      <c r="Q4984" s="288"/>
      <c r="R4984" s="291"/>
    </row>
    <row r="4985" spans="1:18" s="287" customFormat="1" ht="16.149999999999999" customHeight="1" x14ac:dyDescent="0.25">
      <c r="A4985" s="9" t="s">
        <v>192</v>
      </c>
      <c r="B4985" s="7">
        <v>2022</v>
      </c>
      <c r="C4985" s="296" t="s">
        <v>42</v>
      </c>
      <c r="D4985" s="307">
        <v>2017</v>
      </c>
      <c r="E4985" s="307" t="s">
        <v>194</v>
      </c>
      <c r="F4985" s="65">
        <f t="shared" si="311"/>
        <v>5</v>
      </c>
      <c r="G4985" s="66" t="str">
        <f t="shared" si="312"/>
        <v>2013+</v>
      </c>
      <c r="H4985" s="67" t="str">
        <f t="shared" si="313"/>
        <v>2022-T6 Ag-5</v>
      </c>
      <c r="I4985" s="302">
        <v>5.4991927431094797E-7</v>
      </c>
      <c r="J4985" s="305">
        <f>VLOOKUP(H4985,T6_ReductionFactor!$G$10:$H$2922,2,FALSE)</f>
        <v>0.81742122282588359</v>
      </c>
      <c r="K4985" s="75">
        <f t="shared" si="310"/>
        <v>4.4951568566277759E-7</v>
      </c>
      <c r="L4985" s="290"/>
      <c r="Q4985" s="288"/>
      <c r="R4985" s="291"/>
    </row>
    <row r="4986" spans="1:18" s="287" customFormat="1" ht="16.149999999999999" customHeight="1" x14ac:dyDescent="0.25">
      <c r="A4986" s="9" t="s">
        <v>192</v>
      </c>
      <c r="B4986" s="7">
        <v>2022</v>
      </c>
      <c r="C4986" s="296" t="s">
        <v>42</v>
      </c>
      <c r="D4986" s="307">
        <v>2015</v>
      </c>
      <c r="E4986" s="307" t="s">
        <v>194</v>
      </c>
      <c r="F4986" s="65">
        <f t="shared" si="311"/>
        <v>7</v>
      </c>
      <c r="G4986" s="66" t="str">
        <f t="shared" si="312"/>
        <v>2013+</v>
      </c>
      <c r="H4986" s="67" t="str">
        <f t="shared" si="313"/>
        <v>2022-T6 Ag-7</v>
      </c>
      <c r="I4986" s="302">
        <v>4.43805811669703E-7</v>
      </c>
      <c r="J4986" s="305">
        <f>VLOOKUP(H4986,T6_ReductionFactor!$G$10:$H$2922,2,FALSE)</f>
        <v>0.79734815768688139</v>
      </c>
      <c r="K4986" s="75">
        <f t="shared" si="310"/>
        <v>3.5386774630556873E-7</v>
      </c>
      <c r="L4986" s="290"/>
      <c r="Q4986" s="288"/>
      <c r="R4986" s="291"/>
    </row>
    <row r="4987" spans="1:18" s="287" customFormat="1" ht="16.149999999999999" customHeight="1" x14ac:dyDescent="0.25">
      <c r="A4987" s="9" t="s">
        <v>192</v>
      </c>
      <c r="B4987" s="7">
        <v>2022</v>
      </c>
      <c r="C4987" s="296" t="s">
        <v>42</v>
      </c>
      <c r="D4987" s="307">
        <v>2014</v>
      </c>
      <c r="E4987" s="307" t="s">
        <v>194</v>
      </c>
      <c r="F4987" s="65">
        <f t="shared" si="311"/>
        <v>8</v>
      </c>
      <c r="G4987" s="66" t="str">
        <f t="shared" si="312"/>
        <v>2013+</v>
      </c>
      <c r="H4987" s="67" t="str">
        <f t="shared" si="313"/>
        <v>2022-T6 Ag-8</v>
      </c>
      <c r="I4987" s="302">
        <v>5.2817254654442198E-7</v>
      </c>
      <c r="J4987" s="305">
        <f>VLOOKUP(H4987,T6_ReductionFactor!$G$10:$H$2922,2,FALSE)</f>
        <v>0.78980828991473662</v>
      </c>
      <c r="K4987" s="75">
        <f t="shared" si="310"/>
        <v>4.1715505576616154E-7</v>
      </c>
      <c r="L4987" s="290"/>
      <c r="Q4987" s="288"/>
      <c r="R4987" s="291"/>
    </row>
    <row r="4988" spans="1:18" s="287" customFormat="1" ht="16.149999999999999" customHeight="1" x14ac:dyDescent="0.25">
      <c r="A4988" s="9" t="s">
        <v>192</v>
      </c>
      <c r="B4988" s="7">
        <v>2022</v>
      </c>
      <c r="C4988" s="296" t="s">
        <v>42</v>
      </c>
      <c r="D4988" s="307">
        <v>2013</v>
      </c>
      <c r="E4988" s="307" t="s">
        <v>194</v>
      </c>
      <c r="F4988" s="65">
        <f t="shared" si="311"/>
        <v>9</v>
      </c>
      <c r="G4988" s="66" t="str">
        <f t="shared" si="312"/>
        <v>2010-12</v>
      </c>
      <c r="H4988" s="67" t="str">
        <f t="shared" si="313"/>
        <v>2022-T6 Ag-9</v>
      </c>
      <c r="I4988" s="302">
        <v>2.5947897064368798E-7</v>
      </c>
      <c r="J4988" s="305">
        <f>VLOOKUP(H4988,T6_ReductionFactor!$G$10:$H$2922,2,FALSE)</f>
        <v>0.75378038668484049</v>
      </c>
      <c r="K4988" s="75">
        <f t="shared" si="310"/>
        <v>1.9559015882838349E-7</v>
      </c>
      <c r="L4988" s="290"/>
      <c r="Q4988" s="288"/>
      <c r="R4988" s="291"/>
    </row>
    <row r="4989" spans="1:18" s="287" customFormat="1" ht="16.149999999999999" customHeight="1" x14ac:dyDescent="0.25">
      <c r="A4989" s="9" t="s">
        <v>192</v>
      </c>
      <c r="B4989" s="7">
        <v>2022</v>
      </c>
      <c r="C4989" s="296" t="s">
        <v>42</v>
      </c>
      <c r="D4989" s="307">
        <v>2012</v>
      </c>
      <c r="E4989" s="307" t="s">
        <v>194</v>
      </c>
      <c r="F4989" s="65">
        <f t="shared" si="311"/>
        <v>10</v>
      </c>
      <c r="G4989" s="66" t="str">
        <f t="shared" si="312"/>
        <v>2010-12</v>
      </c>
      <c r="H4989" s="67" t="str">
        <f t="shared" si="313"/>
        <v>2022-T6 Ag-10</v>
      </c>
      <c r="I4989" s="302">
        <v>1.0414090466873701E-4</v>
      </c>
      <c r="J4989" s="305">
        <f>VLOOKUP(H4989,T6_ReductionFactor!$G$10:$H$2922,2,FALSE)</f>
        <v>0.74927513108222688</v>
      </c>
      <c r="K4989" s="75">
        <f t="shared" si="310"/>
        <v>7.8030189996689615E-5</v>
      </c>
      <c r="L4989" s="290"/>
      <c r="Q4989" s="288"/>
      <c r="R4989" s="291"/>
    </row>
    <row r="4990" spans="1:18" s="287" customFormat="1" ht="16.149999999999999" customHeight="1" x14ac:dyDescent="0.25">
      <c r="A4990" s="9" t="s">
        <v>192</v>
      </c>
      <c r="B4990" s="7">
        <v>2022</v>
      </c>
      <c r="C4990" s="296" t="s">
        <v>42</v>
      </c>
      <c r="D4990" s="307">
        <v>2011</v>
      </c>
      <c r="E4990" s="307" t="s">
        <v>194</v>
      </c>
      <c r="F4990" s="65">
        <f t="shared" si="311"/>
        <v>11</v>
      </c>
      <c r="G4990" s="66" t="str">
        <f t="shared" si="312"/>
        <v>2010-12</v>
      </c>
      <c r="H4990" s="67" t="str">
        <f t="shared" si="313"/>
        <v>2022-T6 Ag-11</v>
      </c>
      <c r="I4990" s="302">
        <v>1.0184051326350101E-6</v>
      </c>
      <c r="J4990" s="305">
        <f>VLOOKUP(H4990,T6_ReductionFactor!$G$10:$H$2922,2,FALSE)</f>
        <v>0.74545172264466464</v>
      </c>
      <c r="K4990" s="75">
        <f t="shared" si="310"/>
        <v>7.5917186047293646E-7</v>
      </c>
      <c r="L4990" s="290"/>
      <c r="Q4990" s="288"/>
      <c r="R4990" s="291"/>
    </row>
    <row r="4991" spans="1:18" s="287" customFormat="1" ht="16.149999999999999" customHeight="1" x14ac:dyDescent="0.25">
      <c r="A4991" s="9" t="s">
        <v>192</v>
      </c>
      <c r="B4991" s="7">
        <v>2022</v>
      </c>
      <c r="C4991" s="296" t="s">
        <v>42</v>
      </c>
      <c r="D4991" s="307">
        <v>2010</v>
      </c>
      <c r="E4991" s="307" t="s">
        <v>194</v>
      </c>
      <c r="F4991" s="65">
        <f t="shared" si="311"/>
        <v>12</v>
      </c>
      <c r="G4991" s="66" t="str">
        <f t="shared" si="312"/>
        <v>2007-09</v>
      </c>
      <c r="H4991" s="67" t="str">
        <f t="shared" si="313"/>
        <v>2022-T6 Ag-12</v>
      </c>
      <c r="I4991" s="302">
        <v>1.6533529228719099E-6</v>
      </c>
      <c r="J4991" s="305">
        <f>VLOOKUP(H4991,T6_ReductionFactor!$G$10:$H$2922,2,FALSE)</f>
        <v>0.78701301476569152</v>
      </c>
      <c r="K4991" s="75">
        <f t="shared" si="310"/>
        <v>1.3012102683010896E-6</v>
      </c>
      <c r="L4991" s="290"/>
      <c r="Q4991" s="288"/>
      <c r="R4991" s="291"/>
    </row>
    <row r="4992" spans="1:18" s="287" customFormat="1" ht="16.149999999999999" customHeight="1" x14ac:dyDescent="0.25">
      <c r="A4992" s="9" t="s">
        <v>192</v>
      </c>
      <c r="B4992" s="7">
        <v>2022</v>
      </c>
      <c r="C4992" s="296" t="s">
        <v>42</v>
      </c>
      <c r="D4992" s="307">
        <v>2009</v>
      </c>
      <c r="E4992" s="307" t="s">
        <v>194</v>
      </c>
      <c r="F4992" s="65">
        <f t="shared" si="311"/>
        <v>13</v>
      </c>
      <c r="G4992" s="66" t="str">
        <f t="shared" si="312"/>
        <v>2007-09</v>
      </c>
      <c r="H4992" s="67" t="str">
        <f t="shared" si="313"/>
        <v>2022-T6 Ag-13</v>
      </c>
      <c r="I4992" s="302">
        <v>3.0706461978684799E-6</v>
      </c>
      <c r="J4992" s="305">
        <f>VLOOKUP(H4992,T6_ReductionFactor!$G$10:$H$2922,2,FALSE)</f>
        <v>0.78285004973448846</v>
      </c>
      <c r="K4992" s="75">
        <f t="shared" si="310"/>
        <v>2.4038555287183572E-6</v>
      </c>
      <c r="L4992" s="290"/>
      <c r="Q4992" s="288"/>
      <c r="R4992" s="291"/>
    </row>
    <row r="4993" spans="1:18" s="287" customFormat="1" ht="16.149999999999999" customHeight="1" x14ac:dyDescent="0.25">
      <c r="A4993" s="9" t="s">
        <v>192</v>
      </c>
      <c r="B4993" s="7">
        <v>2022</v>
      </c>
      <c r="C4993" s="296" t="s">
        <v>42</v>
      </c>
      <c r="D4993" s="307">
        <v>2008</v>
      </c>
      <c r="E4993" s="307" t="s">
        <v>194</v>
      </c>
      <c r="F4993" s="65">
        <f t="shared" si="311"/>
        <v>14</v>
      </c>
      <c r="G4993" s="66" t="str">
        <f t="shared" si="312"/>
        <v>2007-09</v>
      </c>
      <c r="H4993" s="67" t="str">
        <f t="shared" si="313"/>
        <v>2022-T6 Ag-14</v>
      </c>
      <c r="I4993" s="302">
        <v>5.6585679691140696E-6</v>
      </c>
      <c r="J4993" s="305">
        <f>VLOOKUP(H4993,T6_ReductionFactor!$G$10:$H$2922,2,FALSE)</f>
        <v>0.77911333511520309</v>
      </c>
      <c r="K4993" s="75">
        <f t="shared" si="310"/>
        <v>4.4086657623925243E-6</v>
      </c>
      <c r="L4993" s="290"/>
      <c r="Q4993" s="288"/>
      <c r="R4993" s="291"/>
    </row>
    <row r="4994" spans="1:18" s="287" customFormat="1" ht="16.149999999999999" customHeight="1" x14ac:dyDescent="0.25">
      <c r="A4994" s="9" t="s">
        <v>192</v>
      </c>
      <c r="B4994" s="7">
        <v>2022</v>
      </c>
      <c r="C4994" s="296" t="s">
        <v>42</v>
      </c>
      <c r="D4994" s="307">
        <v>2007</v>
      </c>
      <c r="E4994" s="307" t="s">
        <v>194</v>
      </c>
      <c r="F4994" s="65">
        <f t="shared" si="311"/>
        <v>15</v>
      </c>
      <c r="G4994" s="66" t="str">
        <f t="shared" si="312"/>
        <v>1997-06</v>
      </c>
      <c r="H4994" s="67" t="str">
        <f t="shared" si="313"/>
        <v>2022-T6 Ag-15</v>
      </c>
      <c r="I4994" s="302">
        <v>1.4503909709089001E-4</v>
      </c>
      <c r="J4994" s="305">
        <f>VLOOKUP(H4994,T6_ReductionFactor!$G$10:$H$2922,2,FALSE)</f>
        <v>0.86708343266179289</v>
      </c>
      <c r="K4994" s="75">
        <f t="shared" si="310"/>
        <v>1.2576099817573596E-4</v>
      </c>
      <c r="L4994" s="290"/>
      <c r="Q4994" s="288"/>
      <c r="R4994" s="291"/>
    </row>
    <row r="4995" spans="1:18" s="287" customFormat="1" ht="16.149999999999999" customHeight="1" x14ac:dyDescent="0.25">
      <c r="A4995" s="9" t="s">
        <v>192</v>
      </c>
      <c r="B4995" s="7">
        <v>2022</v>
      </c>
      <c r="C4995" s="296" t="s">
        <v>42</v>
      </c>
      <c r="D4995" s="307">
        <v>2006</v>
      </c>
      <c r="E4995" s="307" t="s">
        <v>194</v>
      </c>
      <c r="F4995" s="65">
        <f t="shared" si="311"/>
        <v>16</v>
      </c>
      <c r="G4995" s="66" t="str">
        <f t="shared" si="312"/>
        <v>1997-06</v>
      </c>
      <c r="H4995" s="67" t="str">
        <f t="shared" si="313"/>
        <v>2022-T6 Ag-16</v>
      </c>
      <c r="I4995" s="302">
        <v>2.116453763459E-4</v>
      </c>
      <c r="J4995" s="305">
        <f>VLOOKUP(H4995,T6_ReductionFactor!$G$10:$H$2922,2,FALSE)</f>
        <v>0.8655292359249277</v>
      </c>
      <c r="K4995" s="75">
        <f t="shared" si="310"/>
        <v>1.8318526087571059E-4</v>
      </c>
      <c r="L4995" s="290"/>
      <c r="Q4995" s="288"/>
      <c r="R4995" s="291"/>
    </row>
    <row r="4996" spans="1:18" s="287" customFormat="1" ht="16.149999999999999" customHeight="1" x14ac:dyDescent="0.25">
      <c r="A4996" s="9" t="s">
        <v>192</v>
      </c>
      <c r="B4996" s="7">
        <v>2022</v>
      </c>
      <c r="C4996" s="296" t="s">
        <v>42</v>
      </c>
      <c r="D4996" s="307">
        <v>2005</v>
      </c>
      <c r="E4996" s="307" t="s">
        <v>194</v>
      </c>
      <c r="F4996" s="65">
        <f t="shared" si="311"/>
        <v>17</v>
      </c>
      <c r="G4996" s="66" t="str">
        <f t="shared" si="312"/>
        <v>1997-06</v>
      </c>
      <c r="H4996" s="67" t="str">
        <f t="shared" si="313"/>
        <v>2022-T6 Ag-17</v>
      </c>
      <c r="I4996" s="302">
        <v>2.8416281613353702E-4</v>
      </c>
      <c r="J4996" s="305">
        <f>VLOOKUP(H4996,T6_ReductionFactor!$G$10:$H$2922,2,FALSE)</f>
        <v>0.86426036893230052</v>
      </c>
      <c r="K4996" s="75">
        <f t="shared" si="310"/>
        <v>2.4559066030841218E-4</v>
      </c>
      <c r="L4996" s="290"/>
      <c r="Q4996" s="288"/>
      <c r="R4996" s="291"/>
    </row>
    <row r="4997" spans="1:18" s="287" customFormat="1" ht="16.149999999999999" customHeight="1" x14ac:dyDescent="0.25">
      <c r="A4997" s="9" t="s">
        <v>192</v>
      </c>
      <c r="B4997" s="7">
        <v>2022</v>
      </c>
      <c r="C4997" s="296" t="s">
        <v>42</v>
      </c>
      <c r="D4997" s="307">
        <v>2004</v>
      </c>
      <c r="E4997" s="307" t="s">
        <v>194</v>
      </c>
      <c r="F4997" s="65">
        <f t="shared" si="311"/>
        <v>18</v>
      </c>
      <c r="G4997" s="66" t="str">
        <f t="shared" si="312"/>
        <v>1997-06</v>
      </c>
      <c r="H4997" s="67" t="str">
        <f t="shared" si="313"/>
        <v>2022-T6 Ag-18</v>
      </c>
      <c r="I4997" s="302">
        <v>2.25064541530324E-4</v>
      </c>
      <c r="J4997" s="305">
        <f>VLOOKUP(H4997,T6_ReductionFactor!$G$10:$H$2922,2,FALSE)</f>
        <v>0.86305202996945529</v>
      </c>
      <c r="K4997" s="75">
        <f t="shared" si="310"/>
        <v>1.9424240944189092E-4</v>
      </c>
      <c r="L4997" s="290"/>
      <c r="Q4997" s="288"/>
      <c r="R4997" s="291"/>
    </row>
    <row r="4998" spans="1:18" s="287" customFormat="1" ht="16.149999999999999" customHeight="1" x14ac:dyDescent="0.25">
      <c r="A4998" s="9" t="s">
        <v>192</v>
      </c>
      <c r="B4998" s="7">
        <v>2022</v>
      </c>
      <c r="C4998" s="296" t="s">
        <v>42</v>
      </c>
      <c r="D4998" s="307">
        <v>2003</v>
      </c>
      <c r="E4998" s="307" t="s">
        <v>194</v>
      </c>
      <c r="F4998" s="65">
        <f t="shared" si="311"/>
        <v>19</v>
      </c>
      <c r="G4998" s="66" t="str">
        <f t="shared" si="312"/>
        <v>1997-06</v>
      </c>
      <c r="H4998" s="67" t="str">
        <f t="shared" si="313"/>
        <v>2022-T6 Ag-19</v>
      </c>
      <c r="I4998" s="302">
        <v>1.6839928148741799E-4</v>
      </c>
      <c r="J4998" s="305">
        <f>VLOOKUP(H4998,T6_ReductionFactor!$G$10:$H$2922,2,FALSE)</f>
        <v>0.91610962956109521</v>
      </c>
      <c r="K4998" s="75">
        <f t="shared" ref="K4998:K5061" si="314">I4998*J4998</f>
        <v>1.542722033817931E-4</v>
      </c>
      <c r="L4998" s="290"/>
      <c r="Q4998" s="288"/>
      <c r="R4998" s="291"/>
    </row>
    <row r="4999" spans="1:18" s="287" customFormat="1" ht="16.149999999999999" customHeight="1" x14ac:dyDescent="0.25">
      <c r="A4999" s="9" t="s">
        <v>192</v>
      </c>
      <c r="B4999" s="7">
        <v>2022</v>
      </c>
      <c r="C4999" s="296" t="s">
        <v>42</v>
      </c>
      <c r="D4999" s="307">
        <v>2002</v>
      </c>
      <c r="E4999" s="307" t="s">
        <v>194</v>
      </c>
      <c r="F4999" s="65">
        <f t="shared" si="311"/>
        <v>20</v>
      </c>
      <c r="G4999" s="66" t="str">
        <f t="shared" si="312"/>
        <v>1997-06</v>
      </c>
      <c r="H4999" s="67" t="str">
        <f t="shared" si="313"/>
        <v>2022-T6 Ag-20</v>
      </c>
      <c r="I4999" s="302">
        <v>7.0455473036023304E-5</v>
      </c>
      <c r="J4999" s="305">
        <f>VLOOKUP(H4999,T6_ReductionFactor!$G$10:$H$2922,2,FALSE)</f>
        <v>0.91549163705440539</v>
      </c>
      <c r="K4999" s="75">
        <f t="shared" si="314"/>
        <v>6.4501396349191489E-5</v>
      </c>
      <c r="L4999" s="290"/>
      <c r="Q4999" s="288"/>
      <c r="R4999" s="291"/>
    </row>
    <row r="5000" spans="1:18" s="287" customFormat="1" ht="16.149999999999999" customHeight="1" x14ac:dyDescent="0.25">
      <c r="A5000" s="9" t="s">
        <v>192</v>
      </c>
      <c r="B5000" s="7">
        <v>2022</v>
      </c>
      <c r="C5000" s="296" t="s">
        <v>42</v>
      </c>
      <c r="D5000" s="307">
        <v>2001</v>
      </c>
      <c r="E5000" s="307" t="s">
        <v>194</v>
      </c>
      <c r="F5000" s="65">
        <f t="shared" si="311"/>
        <v>21</v>
      </c>
      <c r="G5000" s="66" t="str">
        <f t="shared" si="312"/>
        <v>1997-06</v>
      </c>
      <c r="H5000" s="67" t="str">
        <f t="shared" si="313"/>
        <v>2022-T6 Ag-21</v>
      </c>
      <c r="I5000" s="302">
        <v>1.90161611458017E-4</v>
      </c>
      <c r="J5000" s="305">
        <f>VLOOKUP(H5000,T6_ReductionFactor!$G$10:$H$2922,2,FALSE)</f>
        <v>0.91490371915070046</v>
      </c>
      <c r="K5000" s="75">
        <f t="shared" si="314"/>
        <v>1.739795655626302E-4</v>
      </c>
      <c r="L5000" s="290"/>
      <c r="Q5000" s="288"/>
      <c r="R5000" s="291"/>
    </row>
    <row r="5001" spans="1:18" s="287" customFormat="1" ht="16.149999999999999" customHeight="1" x14ac:dyDescent="0.25">
      <c r="A5001" s="9" t="s">
        <v>192</v>
      </c>
      <c r="B5001" s="7">
        <v>2022</v>
      </c>
      <c r="C5001" s="296" t="s">
        <v>42</v>
      </c>
      <c r="D5001" s="307">
        <v>2000</v>
      </c>
      <c r="E5001" s="307" t="s">
        <v>194</v>
      </c>
      <c r="F5001" s="65">
        <f t="shared" ref="F5001:F5064" si="315">B5001-D5001</f>
        <v>22</v>
      </c>
      <c r="G5001" s="66" t="str">
        <f t="shared" ref="G5001:G5064" si="316">IF(D5001&lt;1998,"Pre1997",IF(D5001&lt;2008,"1997-06",IF(D5001&lt;2011,"2007-09",IF(D5001&lt;2014,"2010-12","2013+"))))</f>
        <v>1997-06</v>
      </c>
      <c r="H5001" s="67" t="str">
        <f t="shared" si="313"/>
        <v>2022-T6 Ag-22</v>
      </c>
      <c r="I5001" s="302">
        <v>2.37847543479295E-4</v>
      </c>
      <c r="J5001" s="305">
        <f>VLOOKUP(H5001,T6_ReductionFactor!$G$10:$H$2922,2,FALSE)</f>
        <v>0.91434444122247527</v>
      </c>
      <c r="K5001" s="75">
        <f t="shared" si="314"/>
        <v>2.1747457923871439E-4</v>
      </c>
      <c r="L5001" s="290"/>
      <c r="Q5001" s="288"/>
      <c r="R5001" s="291"/>
    </row>
    <row r="5002" spans="1:18" s="287" customFormat="1" ht="16.149999999999999" customHeight="1" x14ac:dyDescent="0.25">
      <c r="A5002" s="9" t="s">
        <v>192</v>
      </c>
      <c r="B5002" s="7">
        <v>2022</v>
      </c>
      <c r="C5002" s="296" t="s">
        <v>42</v>
      </c>
      <c r="D5002" s="307">
        <v>1999</v>
      </c>
      <c r="E5002" s="307" t="s">
        <v>194</v>
      </c>
      <c r="F5002" s="65">
        <f t="shared" si="315"/>
        <v>23</v>
      </c>
      <c r="G5002" s="66" t="str">
        <f t="shared" si="316"/>
        <v>1997-06</v>
      </c>
      <c r="H5002" s="67" t="str">
        <f t="shared" si="313"/>
        <v>2022-T6 Ag-23</v>
      </c>
      <c r="I5002" s="302">
        <v>2.4969819409866397E-4</v>
      </c>
      <c r="J5002" s="305">
        <f>VLOOKUP(H5002,T6_ReductionFactor!$G$10:$H$2922,2,FALSE)</f>
        <v>0.91381247592344161</v>
      </c>
      <c r="K5002" s="75">
        <f t="shared" si="314"/>
        <v>2.2817732498291222E-4</v>
      </c>
      <c r="L5002" s="290"/>
      <c r="Q5002" s="288"/>
      <c r="R5002" s="291"/>
    </row>
    <row r="5003" spans="1:18" s="287" customFormat="1" ht="16.149999999999999" customHeight="1" x14ac:dyDescent="0.25">
      <c r="A5003" s="9" t="s">
        <v>192</v>
      </c>
      <c r="B5003" s="7">
        <v>2022</v>
      </c>
      <c r="C5003" s="296" t="s">
        <v>42</v>
      </c>
      <c r="D5003" s="307">
        <v>1998</v>
      </c>
      <c r="E5003" s="307" t="s">
        <v>194</v>
      </c>
      <c r="F5003" s="65">
        <f t="shared" si="315"/>
        <v>24</v>
      </c>
      <c r="G5003" s="66" t="str">
        <f t="shared" si="316"/>
        <v>1997-06</v>
      </c>
      <c r="H5003" s="67" t="str">
        <f t="shared" si="313"/>
        <v>2022-T6 Ag-24</v>
      </c>
      <c r="I5003" s="302">
        <v>1.6216051104762401E-4</v>
      </c>
      <c r="J5003" s="305">
        <f>VLOOKUP(H5003,T6_ReductionFactor!$G$10:$H$2922,2,FALSE)</f>
        <v>0.91330659367862266</v>
      </c>
      <c r="K5003" s="75">
        <f t="shared" si="314"/>
        <v>1.4810226397409014E-4</v>
      </c>
      <c r="L5003" s="290"/>
      <c r="Q5003" s="288"/>
      <c r="R5003" s="291"/>
    </row>
    <row r="5004" spans="1:18" s="287" customFormat="1" ht="16.149999999999999" customHeight="1" x14ac:dyDescent="0.25">
      <c r="A5004" s="9" t="s">
        <v>192</v>
      </c>
      <c r="B5004" s="7">
        <v>2022</v>
      </c>
      <c r="C5004" s="296" t="s">
        <v>42</v>
      </c>
      <c r="D5004" s="307">
        <v>1997</v>
      </c>
      <c r="E5004" s="307" t="s">
        <v>194</v>
      </c>
      <c r="F5004" s="65">
        <f t="shared" si="315"/>
        <v>25</v>
      </c>
      <c r="G5004" s="66" t="str">
        <f t="shared" si="316"/>
        <v>Pre1997</v>
      </c>
      <c r="H5004" s="67" t="str">
        <f t="shared" si="313"/>
        <v>2022-T6 Ag-25</v>
      </c>
      <c r="I5004" s="302">
        <v>1.7035264793490199E-4</v>
      </c>
      <c r="J5004" s="305">
        <f>VLOOKUP(H5004,T6_ReductionFactor!$G$10:$H$2922,2,FALSE)</f>
        <v>0.91282565443840513</v>
      </c>
      <c r="K5004" s="75">
        <f t="shared" si="314"/>
        <v>1.5550226733649213E-4</v>
      </c>
      <c r="L5004" s="290"/>
      <c r="Q5004" s="288"/>
      <c r="R5004" s="291"/>
    </row>
    <row r="5005" spans="1:18" s="287" customFormat="1" ht="16.149999999999999" customHeight="1" x14ac:dyDescent="0.25">
      <c r="A5005" s="9" t="s">
        <v>192</v>
      </c>
      <c r="B5005" s="7">
        <v>2022</v>
      </c>
      <c r="C5005" s="296" t="s">
        <v>42</v>
      </c>
      <c r="D5005" s="307">
        <v>1996</v>
      </c>
      <c r="E5005" s="307" t="s">
        <v>194</v>
      </c>
      <c r="F5005" s="65">
        <f t="shared" si="315"/>
        <v>26</v>
      </c>
      <c r="G5005" s="66" t="str">
        <f t="shared" si="316"/>
        <v>Pre1997</v>
      </c>
      <c r="H5005" s="67" t="str">
        <f t="shared" si="313"/>
        <v>2022-T6 Ag-26</v>
      </c>
      <c r="I5005" s="302">
        <v>1.8299875814316299E-4</v>
      </c>
      <c r="J5005" s="305">
        <f>VLOOKUP(H5005,T6_ReductionFactor!$G$10:$H$2922,2,FALSE)</f>
        <v>0.9123686020985694</v>
      </c>
      <c r="K5005" s="75">
        <f t="shared" si="314"/>
        <v>1.6696232115285181E-4</v>
      </c>
      <c r="L5005" s="290"/>
      <c r="Q5005" s="288"/>
      <c r="R5005" s="291"/>
    </row>
    <row r="5006" spans="1:18" s="287" customFormat="1" ht="16.149999999999999" customHeight="1" x14ac:dyDescent="0.25">
      <c r="A5006" s="9" t="s">
        <v>192</v>
      </c>
      <c r="B5006" s="7">
        <v>2022</v>
      </c>
      <c r="C5006" s="296" t="s">
        <v>42</v>
      </c>
      <c r="D5006" s="307">
        <v>1995</v>
      </c>
      <c r="E5006" s="307" t="s">
        <v>194</v>
      </c>
      <c r="F5006" s="65">
        <f t="shared" si="315"/>
        <v>27</v>
      </c>
      <c r="G5006" s="66" t="str">
        <f t="shared" si="316"/>
        <v>Pre1997</v>
      </c>
      <c r="H5006" s="67" t="str">
        <f t="shared" si="313"/>
        <v>2022-T6 Ag-27</v>
      </c>
      <c r="I5006" s="302">
        <v>1.68265510794002E-4</v>
      </c>
      <c r="J5006" s="305">
        <f>VLOOKUP(H5006,T6_ReductionFactor!$G$10:$H$2922,2,FALSE)</f>
        <v>0.91193454580572453</v>
      </c>
      <c r="K5006" s="75">
        <f t="shared" si="314"/>
        <v>1.5344713216069645E-4</v>
      </c>
      <c r="L5006" s="290"/>
      <c r="Q5006" s="288"/>
      <c r="R5006" s="291"/>
    </row>
    <row r="5007" spans="1:18" s="287" customFormat="1" ht="16.149999999999999" customHeight="1" x14ac:dyDescent="0.25">
      <c r="A5007" s="9" t="s">
        <v>192</v>
      </c>
      <c r="B5007" s="7">
        <v>2022</v>
      </c>
      <c r="C5007" s="296" t="s">
        <v>42</v>
      </c>
      <c r="D5007" s="307">
        <v>1994</v>
      </c>
      <c r="E5007" s="307" t="s">
        <v>194</v>
      </c>
      <c r="F5007" s="65">
        <f t="shared" si="315"/>
        <v>28</v>
      </c>
      <c r="G5007" s="66" t="str">
        <f t="shared" si="316"/>
        <v>Pre1997</v>
      </c>
      <c r="H5007" s="67" t="str">
        <f t="shared" si="313"/>
        <v>2022-T6 Ag-28</v>
      </c>
      <c r="I5007" s="302">
        <v>1.46510421791966E-4</v>
      </c>
      <c r="J5007" s="305">
        <f>VLOOKUP(H5007,T6_ReductionFactor!$G$10:$H$2922,2,FALSE)</f>
        <v>0.91152248264310742</v>
      </c>
      <c r="K5007" s="75">
        <f t="shared" si="314"/>
        <v>1.3354754340490167E-4</v>
      </c>
      <c r="L5007" s="290"/>
      <c r="Q5007" s="288"/>
      <c r="R5007" s="291"/>
    </row>
    <row r="5008" spans="1:18" s="287" customFormat="1" ht="16.149999999999999" customHeight="1" x14ac:dyDescent="0.25">
      <c r="A5008" s="9" t="s">
        <v>192</v>
      </c>
      <c r="B5008" s="7">
        <v>2022</v>
      </c>
      <c r="C5008" s="296" t="s">
        <v>42</v>
      </c>
      <c r="D5008" s="307">
        <v>1993</v>
      </c>
      <c r="E5008" s="307" t="s">
        <v>194</v>
      </c>
      <c r="F5008" s="65">
        <f t="shared" si="315"/>
        <v>29</v>
      </c>
      <c r="G5008" s="66" t="str">
        <f t="shared" si="316"/>
        <v>Pre1997</v>
      </c>
      <c r="H5008" s="67" t="str">
        <f t="shared" si="313"/>
        <v>2022-T6 Ag-29</v>
      </c>
      <c r="I5008" s="302">
        <v>1.16829363972559E-4</v>
      </c>
      <c r="J5008" s="305">
        <f>VLOOKUP(H5008,T6_ReductionFactor!$G$10:$H$2922,2,FALSE)</f>
        <v>1</v>
      </c>
      <c r="K5008" s="75">
        <f t="shared" si="314"/>
        <v>1.16829363972559E-4</v>
      </c>
      <c r="L5008" s="290"/>
      <c r="Q5008" s="288"/>
      <c r="R5008" s="291"/>
    </row>
    <row r="5009" spans="1:18" s="287" customFormat="1" ht="16.149999999999999" customHeight="1" x14ac:dyDescent="0.25">
      <c r="A5009" s="9" t="s">
        <v>192</v>
      </c>
      <c r="B5009" s="7">
        <v>2022</v>
      </c>
      <c r="C5009" s="296" t="s">
        <v>42</v>
      </c>
      <c r="D5009" s="307">
        <v>1992</v>
      </c>
      <c r="E5009" s="307" t="s">
        <v>194</v>
      </c>
      <c r="F5009" s="65">
        <f t="shared" si="315"/>
        <v>30</v>
      </c>
      <c r="G5009" s="66" t="str">
        <f t="shared" si="316"/>
        <v>Pre1997</v>
      </c>
      <c r="H5009" s="67" t="str">
        <f t="shared" si="313"/>
        <v>2022-T6 Ag-30</v>
      </c>
      <c r="I5009" s="302">
        <v>1.47700179536944E-4</v>
      </c>
      <c r="J5009" s="305">
        <f>VLOOKUP(H5009,T6_ReductionFactor!$G$10:$H$2922,2,FALSE)</f>
        <v>1</v>
      </c>
      <c r="K5009" s="75">
        <f t="shared" si="314"/>
        <v>1.47700179536944E-4</v>
      </c>
      <c r="L5009" s="290"/>
      <c r="Q5009" s="288"/>
      <c r="R5009" s="291"/>
    </row>
    <row r="5010" spans="1:18" s="287" customFormat="1" ht="16.149999999999999" customHeight="1" x14ac:dyDescent="0.25">
      <c r="A5010" s="9" t="s">
        <v>192</v>
      </c>
      <c r="B5010" s="7">
        <v>2022</v>
      </c>
      <c r="C5010" s="296" t="s">
        <v>42</v>
      </c>
      <c r="D5010" s="307">
        <v>1991</v>
      </c>
      <c r="E5010" s="307" t="s">
        <v>194</v>
      </c>
      <c r="F5010" s="65">
        <f t="shared" si="315"/>
        <v>31</v>
      </c>
      <c r="G5010" s="66" t="str">
        <f t="shared" si="316"/>
        <v>Pre1997</v>
      </c>
      <c r="H5010" s="67" t="str">
        <f t="shared" si="313"/>
        <v>2022-T6 Ag-31</v>
      </c>
      <c r="I5010" s="302">
        <v>1.5487400934932499E-4</v>
      </c>
      <c r="J5010" s="305">
        <f>VLOOKUP(H5010,T6_ReductionFactor!$G$10:$H$2922,2,FALSE)</f>
        <v>1</v>
      </c>
      <c r="K5010" s="75">
        <f t="shared" si="314"/>
        <v>1.5487400934932499E-4</v>
      </c>
      <c r="L5010" s="290"/>
      <c r="Q5010" s="288"/>
      <c r="R5010" s="291"/>
    </row>
    <row r="5011" spans="1:18" s="287" customFormat="1" ht="16.149999999999999" customHeight="1" x14ac:dyDescent="0.25">
      <c r="A5011" s="9" t="s">
        <v>192</v>
      </c>
      <c r="B5011" s="7">
        <v>2022</v>
      </c>
      <c r="C5011" s="296" t="s">
        <v>42</v>
      </c>
      <c r="D5011" s="307">
        <v>1990</v>
      </c>
      <c r="E5011" s="307" t="s">
        <v>194</v>
      </c>
      <c r="F5011" s="65">
        <f t="shared" si="315"/>
        <v>32</v>
      </c>
      <c r="G5011" s="66" t="str">
        <f t="shared" si="316"/>
        <v>Pre1997</v>
      </c>
      <c r="H5011" s="67" t="str">
        <f t="shared" si="313"/>
        <v>2022-T6 Ag-32</v>
      </c>
      <c r="I5011" s="302">
        <v>3.5305263291583603E-4</v>
      </c>
      <c r="J5011" s="305">
        <f>VLOOKUP(H5011,T6_ReductionFactor!$G$10:$H$2922,2,FALSE)</f>
        <v>1</v>
      </c>
      <c r="K5011" s="75">
        <f t="shared" si="314"/>
        <v>3.5305263291583603E-4</v>
      </c>
      <c r="L5011" s="290"/>
      <c r="Q5011" s="288"/>
      <c r="R5011" s="291"/>
    </row>
    <row r="5012" spans="1:18" s="287" customFormat="1" ht="16.149999999999999" customHeight="1" x14ac:dyDescent="0.25">
      <c r="A5012" s="9" t="s">
        <v>192</v>
      </c>
      <c r="B5012" s="7">
        <v>2022</v>
      </c>
      <c r="C5012" s="296" t="s">
        <v>42</v>
      </c>
      <c r="D5012" s="307">
        <v>1989</v>
      </c>
      <c r="E5012" s="307" t="s">
        <v>194</v>
      </c>
      <c r="F5012" s="65">
        <f t="shared" si="315"/>
        <v>33</v>
      </c>
      <c r="G5012" s="66" t="str">
        <f t="shared" si="316"/>
        <v>Pre1997</v>
      </c>
      <c r="H5012" s="67" t="str">
        <f t="shared" si="313"/>
        <v>2022-T6 Ag-33</v>
      </c>
      <c r="I5012" s="302">
        <v>2.7491021113077102E-4</v>
      </c>
      <c r="J5012" s="305">
        <f>VLOOKUP(H5012,T6_ReductionFactor!$G$10:$H$2922,2,FALSE)</f>
        <v>1</v>
      </c>
      <c r="K5012" s="75">
        <f t="shared" si="314"/>
        <v>2.7491021113077102E-4</v>
      </c>
      <c r="L5012" s="290"/>
      <c r="Q5012" s="288"/>
      <c r="R5012" s="291"/>
    </row>
    <row r="5013" spans="1:18" s="287" customFormat="1" ht="16.149999999999999" customHeight="1" x14ac:dyDescent="0.25">
      <c r="A5013" s="9" t="s">
        <v>192</v>
      </c>
      <c r="B5013" s="7">
        <v>2022</v>
      </c>
      <c r="C5013" s="296" t="s">
        <v>42</v>
      </c>
      <c r="D5013" s="307">
        <v>1988</v>
      </c>
      <c r="E5013" s="307" t="s">
        <v>194</v>
      </c>
      <c r="F5013" s="65">
        <f t="shared" si="315"/>
        <v>34</v>
      </c>
      <c r="G5013" s="66" t="str">
        <f t="shared" si="316"/>
        <v>Pre1997</v>
      </c>
      <c r="H5013" s="67" t="str">
        <f t="shared" si="313"/>
        <v>2022-T6 Ag-34</v>
      </c>
      <c r="I5013" s="302">
        <v>2.1180340566922899E-4</v>
      </c>
      <c r="J5013" s="305">
        <f>VLOOKUP(H5013,T6_ReductionFactor!$G$10:$H$2922,2,FALSE)</f>
        <v>1</v>
      </c>
      <c r="K5013" s="75">
        <f t="shared" si="314"/>
        <v>2.1180340566922899E-4</v>
      </c>
      <c r="L5013" s="290"/>
      <c r="Q5013" s="288"/>
      <c r="R5013" s="291"/>
    </row>
    <row r="5014" spans="1:18" s="287" customFormat="1" ht="16.149999999999999" customHeight="1" x14ac:dyDescent="0.25">
      <c r="A5014" s="9" t="s">
        <v>192</v>
      </c>
      <c r="B5014" s="7">
        <v>2022</v>
      </c>
      <c r="C5014" s="296" t="s">
        <v>42</v>
      </c>
      <c r="D5014" s="307">
        <v>1987</v>
      </c>
      <c r="E5014" s="307" t="s">
        <v>194</v>
      </c>
      <c r="F5014" s="65">
        <f t="shared" si="315"/>
        <v>35</v>
      </c>
      <c r="G5014" s="66" t="str">
        <f t="shared" si="316"/>
        <v>Pre1997</v>
      </c>
      <c r="H5014" s="67" t="str">
        <f t="shared" si="313"/>
        <v>2022-T6 Ag-35</v>
      </c>
      <c r="I5014" s="302">
        <v>2.2318637595379601E-4</v>
      </c>
      <c r="J5014" s="305">
        <f>VLOOKUP(H5014,T6_ReductionFactor!$G$10:$H$2922,2,FALSE)</f>
        <v>1</v>
      </c>
      <c r="K5014" s="75">
        <f t="shared" si="314"/>
        <v>2.2318637595379601E-4</v>
      </c>
      <c r="L5014" s="290"/>
      <c r="Q5014" s="288"/>
      <c r="R5014" s="291"/>
    </row>
    <row r="5015" spans="1:18" s="287" customFormat="1" ht="16.149999999999999" customHeight="1" x14ac:dyDescent="0.25">
      <c r="A5015" s="9" t="s">
        <v>192</v>
      </c>
      <c r="B5015" s="7">
        <v>2022</v>
      </c>
      <c r="C5015" s="296" t="s">
        <v>42</v>
      </c>
      <c r="D5015" s="307">
        <v>1986</v>
      </c>
      <c r="E5015" s="307" t="s">
        <v>194</v>
      </c>
      <c r="F5015" s="65">
        <f t="shared" si="315"/>
        <v>36</v>
      </c>
      <c r="G5015" s="66" t="str">
        <f t="shared" si="316"/>
        <v>Pre1997</v>
      </c>
      <c r="H5015" s="67" t="str">
        <f t="shared" si="313"/>
        <v>2022-T6 Ag-36</v>
      </c>
      <c r="I5015" s="302">
        <v>1.5427423068060001E-4</v>
      </c>
      <c r="J5015" s="305">
        <f>VLOOKUP(H5015,T6_ReductionFactor!$G$10:$H$2922,2,FALSE)</f>
        <v>1</v>
      </c>
      <c r="K5015" s="75">
        <f t="shared" si="314"/>
        <v>1.5427423068060001E-4</v>
      </c>
      <c r="L5015" s="290"/>
      <c r="Q5015" s="288"/>
      <c r="R5015" s="291"/>
    </row>
    <row r="5016" spans="1:18" s="287" customFormat="1" ht="16.149999999999999" customHeight="1" x14ac:dyDescent="0.25">
      <c r="A5016" s="9" t="s">
        <v>192</v>
      </c>
      <c r="B5016" s="7">
        <v>2022</v>
      </c>
      <c r="C5016" s="296" t="s">
        <v>42</v>
      </c>
      <c r="D5016" s="307">
        <v>1985</v>
      </c>
      <c r="E5016" s="307" t="s">
        <v>194</v>
      </c>
      <c r="F5016" s="65">
        <f t="shared" si="315"/>
        <v>37</v>
      </c>
      <c r="G5016" s="66" t="str">
        <f t="shared" si="316"/>
        <v>Pre1997</v>
      </c>
      <c r="H5016" s="67" t="str">
        <f t="shared" si="313"/>
        <v>2022-T6 Ag-37</v>
      </c>
      <c r="I5016" s="302">
        <v>1.81878790035489E-4</v>
      </c>
      <c r="J5016" s="305">
        <f>VLOOKUP(H5016,T6_ReductionFactor!$G$10:$H$2922,2,FALSE)</f>
        <v>1</v>
      </c>
      <c r="K5016" s="75">
        <f t="shared" si="314"/>
        <v>1.81878790035489E-4</v>
      </c>
      <c r="L5016" s="290"/>
      <c r="Q5016" s="288"/>
      <c r="R5016" s="291"/>
    </row>
    <row r="5017" spans="1:18" s="287" customFormat="1" ht="16.149999999999999" customHeight="1" x14ac:dyDescent="0.25">
      <c r="A5017" s="9" t="s">
        <v>192</v>
      </c>
      <c r="B5017" s="7">
        <v>2022</v>
      </c>
      <c r="C5017" s="296" t="s">
        <v>42</v>
      </c>
      <c r="D5017" s="307">
        <v>1984</v>
      </c>
      <c r="E5017" s="307" t="s">
        <v>194</v>
      </c>
      <c r="F5017" s="65">
        <f t="shared" si="315"/>
        <v>38</v>
      </c>
      <c r="G5017" s="66" t="str">
        <f t="shared" si="316"/>
        <v>Pre1997</v>
      </c>
      <c r="H5017" s="67" t="str">
        <f t="shared" si="313"/>
        <v>2022-T6 Ag-38</v>
      </c>
      <c r="I5017" s="302">
        <v>1.02837032586742E-4</v>
      </c>
      <c r="J5017" s="305">
        <f>VLOOKUP(H5017,T6_ReductionFactor!$G$10:$H$2922,2,FALSE)</f>
        <v>1</v>
      </c>
      <c r="K5017" s="75">
        <f t="shared" si="314"/>
        <v>1.02837032586742E-4</v>
      </c>
      <c r="L5017" s="290"/>
      <c r="Q5017" s="288"/>
      <c r="R5017" s="291"/>
    </row>
    <row r="5018" spans="1:18" s="287" customFormat="1" ht="16.149999999999999" customHeight="1" x14ac:dyDescent="0.25">
      <c r="A5018" s="9" t="s">
        <v>192</v>
      </c>
      <c r="B5018" s="7">
        <v>2022</v>
      </c>
      <c r="C5018" s="296" t="s">
        <v>42</v>
      </c>
      <c r="D5018" s="307">
        <v>1983</v>
      </c>
      <c r="E5018" s="307" t="s">
        <v>194</v>
      </c>
      <c r="F5018" s="65">
        <f t="shared" si="315"/>
        <v>39</v>
      </c>
      <c r="G5018" s="66" t="str">
        <f t="shared" si="316"/>
        <v>Pre1997</v>
      </c>
      <c r="H5018" s="67" t="str">
        <f t="shared" si="313"/>
        <v>2022-T6 Ag-39</v>
      </c>
      <c r="I5018" s="302">
        <v>3.4669373286356601E-5</v>
      </c>
      <c r="J5018" s="305">
        <f>VLOOKUP(H5018,T6_ReductionFactor!$G$10:$H$2922,2,FALSE)</f>
        <v>1</v>
      </c>
      <c r="K5018" s="75">
        <f t="shared" si="314"/>
        <v>3.4669373286356601E-5</v>
      </c>
      <c r="L5018" s="290"/>
      <c r="Q5018" s="288"/>
      <c r="R5018" s="291"/>
    </row>
    <row r="5019" spans="1:18" s="287" customFormat="1" ht="16.149999999999999" customHeight="1" x14ac:dyDescent="0.25">
      <c r="A5019" s="9" t="s">
        <v>192</v>
      </c>
      <c r="B5019" s="7">
        <v>2022</v>
      </c>
      <c r="C5019" s="296" t="s">
        <v>42</v>
      </c>
      <c r="D5019" s="307">
        <v>1982</v>
      </c>
      <c r="E5019" s="307" t="s">
        <v>194</v>
      </c>
      <c r="F5019" s="65">
        <f t="shared" si="315"/>
        <v>40</v>
      </c>
      <c r="G5019" s="66" t="str">
        <f t="shared" si="316"/>
        <v>Pre1997</v>
      </c>
      <c r="H5019" s="67" t="str">
        <f t="shared" si="313"/>
        <v>2022-T6 Ag-40</v>
      </c>
      <c r="I5019" s="302">
        <v>5.6765272510497698E-5</v>
      </c>
      <c r="J5019" s="305">
        <f>VLOOKUP(H5019,T6_ReductionFactor!$G$10:$H$2922,2,FALSE)</f>
        <v>1</v>
      </c>
      <c r="K5019" s="75">
        <f t="shared" si="314"/>
        <v>5.6765272510497698E-5</v>
      </c>
      <c r="L5019" s="290"/>
      <c r="Q5019" s="288"/>
      <c r="R5019" s="291"/>
    </row>
    <row r="5020" spans="1:18" s="287" customFormat="1" ht="16.149999999999999" customHeight="1" x14ac:dyDescent="0.25">
      <c r="A5020" s="9" t="s">
        <v>192</v>
      </c>
      <c r="B5020" s="7">
        <v>2022</v>
      </c>
      <c r="C5020" s="296" t="s">
        <v>42</v>
      </c>
      <c r="D5020" s="307">
        <v>1981</v>
      </c>
      <c r="E5020" s="307" t="s">
        <v>194</v>
      </c>
      <c r="F5020" s="65">
        <f t="shared" si="315"/>
        <v>41</v>
      </c>
      <c r="G5020" s="66" t="str">
        <f t="shared" si="316"/>
        <v>Pre1997</v>
      </c>
      <c r="H5020" s="67" t="str">
        <f t="shared" si="313"/>
        <v>2022-T6 Ag-41</v>
      </c>
      <c r="I5020" s="302">
        <v>6.7168753321574206E-5</v>
      </c>
      <c r="J5020" s="305">
        <f>VLOOKUP(H5020,T6_ReductionFactor!$G$10:$H$2922,2,FALSE)</f>
        <v>1</v>
      </c>
      <c r="K5020" s="75">
        <f t="shared" si="314"/>
        <v>6.7168753321574206E-5</v>
      </c>
      <c r="L5020" s="290"/>
      <c r="Q5020" s="288"/>
      <c r="R5020" s="291"/>
    </row>
    <row r="5021" spans="1:18" s="287" customFormat="1" ht="16.149999999999999" customHeight="1" x14ac:dyDescent="0.25">
      <c r="A5021" s="9" t="s">
        <v>192</v>
      </c>
      <c r="B5021" s="7">
        <v>2022</v>
      </c>
      <c r="C5021" s="296" t="s">
        <v>42</v>
      </c>
      <c r="D5021" s="307">
        <v>1980</v>
      </c>
      <c r="E5021" s="307" t="s">
        <v>194</v>
      </c>
      <c r="F5021" s="65">
        <f t="shared" si="315"/>
        <v>42</v>
      </c>
      <c r="G5021" s="66" t="str">
        <f t="shared" si="316"/>
        <v>Pre1997</v>
      </c>
      <c r="H5021" s="67" t="str">
        <f t="shared" si="313"/>
        <v>2022-T6 Ag-42</v>
      </c>
      <c r="I5021" s="302">
        <v>3.3541271881143002E-5</v>
      </c>
      <c r="J5021" s="305">
        <f>VLOOKUP(H5021,T6_ReductionFactor!$G$10:$H$2922,2,FALSE)</f>
        <v>1</v>
      </c>
      <c r="K5021" s="75">
        <f t="shared" si="314"/>
        <v>3.3541271881143002E-5</v>
      </c>
      <c r="L5021" s="290"/>
      <c r="Q5021" s="288"/>
      <c r="R5021" s="291"/>
    </row>
    <row r="5022" spans="1:18" s="287" customFormat="1" ht="16.149999999999999" customHeight="1" x14ac:dyDescent="0.25">
      <c r="A5022" s="9" t="s">
        <v>192</v>
      </c>
      <c r="B5022" s="7">
        <v>2022</v>
      </c>
      <c r="C5022" s="296" t="s">
        <v>42</v>
      </c>
      <c r="D5022" s="307">
        <v>1979</v>
      </c>
      <c r="E5022" s="307" t="s">
        <v>194</v>
      </c>
      <c r="F5022" s="65">
        <f t="shared" si="315"/>
        <v>43</v>
      </c>
      <c r="G5022" s="66" t="str">
        <f t="shared" si="316"/>
        <v>Pre1997</v>
      </c>
      <c r="H5022" s="67" t="str">
        <f t="shared" si="313"/>
        <v>2022-T6 Ag-43</v>
      </c>
      <c r="I5022" s="302">
        <v>2.4299995168253999E-5</v>
      </c>
      <c r="J5022" s="305">
        <f>VLOOKUP(H5022,T6_ReductionFactor!$G$10:$H$2922,2,FALSE)</f>
        <v>1</v>
      </c>
      <c r="K5022" s="75">
        <f t="shared" si="314"/>
        <v>2.4299995168253999E-5</v>
      </c>
      <c r="L5022" s="290"/>
      <c r="Q5022" s="288"/>
      <c r="R5022" s="291"/>
    </row>
    <row r="5023" spans="1:18" s="287" customFormat="1" ht="16.149999999999999" customHeight="1" x14ac:dyDescent="0.25">
      <c r="A5023" s="9" t="s">
        <v>192</v>
      </c>
      <c r="B5023" s="7">
        <v>2022</v>
      </c>
      <c r="C5023" s="296" t="s">
        <v>42</v>
      </c>
      <c r="D5023" s="307">
        <v>1978</v>
      </c>
      <c r="E5023" s="307" t="s">
        <v>194</v>
      </c>
      <c r="F5023" s="65">
        <f t="shared" si="315"/>
        <v>44</v>
      </c>
      <c r="G5023" s="66" t="str">
        <f t="shared" si="316"/>
        <v>Pre1997</v>
      </c>
      <c r="H5023" s="67" t="str">
        <f t="shared" si="313"/>
        <v>2022-T6 Ag-44</v>
      </c>
      <c r="I5023" s="302">
        <v>2.5762278410065101E-5</v>
      </c>
      <c r="J5023" s="305">
        <f>VLOOKUP(H5023,T6_ReductionFactor!$G$10:$H$2922,2,FALSE)</f>
        <v>1</v>
      </c>
      <c r="K5023" s="75">
        <f t="shared" si="314"/>
        <v>2.5762278410065101E-5</v>
      </c>
      <c r="L5023" s="290"/>
      <c r="Q5023" s="288"/>
      <c r="R5023" s="291"/>
    </row>
    <row r="5024" spans="1:18" s="287" customFormat="1" ht="16.149999999999999" customHeight="1" x14ac:dyDescent="0.25">
      <c r="A5024" s="9" t="s">
        <v>192</v>
      </c>
      <c r="B5024" s="7">
        <v>2022</v>
      </c>
      <c r="C5024" s="296" t="s">
        <v>58</v>
      </c>
      <c r="D5024" s="307">
        <v>2023</v>
      </c>
      <c r="E5024" s="307" t="s">
        <v>194</v>
      </c>
      <c r="F5024" s="65">
        <f t="shared" si="315"/>
        <v>-1</v>
      </c>
      <c r="G5024" s="66" t="str">
        <f t="shared" si="316"/>
        <v>2013+</v>
      </c>
      <c r="H5024" s="67" t="str">
        <f t="shared" si="313"/>
        <v>2022-T6 All Other Buses--1</v>
      </c>
      <c r="I5024" s="302">
        <v>1.58016331684752E-6</v>
      </c>
      <c r="J5024" s="305">
        <f>VLOOKUP(H5024,T6_ReductionFactor!$G$10:$H$2922,2,FALSE)</f>
        <v>0.97317779466033771</v>
      </c>
      <c r="K5024" s="75">
        <f t="shared" si="314"/>
        <v>1.5377798518928341E-6</v>
      </c>
      <c r="L5024" s="290"/>
      <c r="Q5024" s="288"/>
      <c r="R5024" s="291"/>
    </row>
    <row r="5025" spans="1:18" s="287" customFormat="1" ht="16.149999999999999" customHeight="1" x14ac:dyDescent="0.25">
      <c r="A5025" s="9" t="s">
        <v>192</v>
      </c>
      <c r="B5025" s="7">
        <v>2022</v>
      </c>
      <c r="C5025" s="296" t="s">
        <v>58</v>
      </c>
      <c r="D5025" s="307">
        <v>2022</v>
      </c>
      <c r="E5025" s="307" t="s">
        <v>194</v>
      </c>
      <c r="F5025" s="65">
        <f t="shared" si="315"/>
        <v>0</v>
      </c>
      <c r="G5025" s="66" t="str">
        <f t="shared" si="316"/>
        <v>2013+</v>
      </c>
      <c r="H5025" s="67" t="str">
        <f t="shared" si="313"/>
        <v>2022-T6 All Other Buses-0</v>
      </c>
      <c r="I5025" s="302">
        <v>6.02420485117467E-5</v>
      </c>
      <c r="J5025" s="305">
        <f>VLOOKUP(H5025,T6_ReductionFactor!$G$10:$H$2922,2,FALSE)</f>
        <v>0.92311239779421861</v>
      </c>
      <c r="K5025" s="75">
        <f t="shared" si="314"/>
        <v>5.5610181849714131E-5</v>
      </c>
      <c r="L5025" s="290"/>
      <c r="Q5025" s="288"/>
      <c r="R5025" s="291"/>
    </row>
    <row r="5026" spans="1:18" s="287" customFormat="1" ht="16.149999999999999" customHeight="1" x14ac:dyDescent="0.25">
      <c r="A5026" s="9" t="s">
        <v>192</v>
      </c>
      <c r="B5026" s="7">
        <v>2022</v>
      </c>
      <c r="C5026" s="296" t="s">
        <v>58</v>
      </c>
      <c r="D5026" s="307">
        <v>2021</v>
      </c>
      <c r="E5026" s="307" t="s">
        <v>194</v>
      </c>
      <c r="F5026" s="65">
        <f t="shared" si="315"/>
        <v>1</v>
      </c>
      <c r="G5026" s="66" t="str">
        <f t="shared" si="316"/>
        <v>2013+</v>
      </c>
      <c r="H5026" s="67" t="str">
        <f t="shared" si="313"/>
        <v>2022-T6 All Other Buses-1</v>
      </c>
      <c r="I5026" s="302">
        <v>9.0723581350746695E-5</v>
      </c>
      <c r="J5026" s="305">
        <f>VLOOKUP(H5026,T6_ReductionFactor!$G$10:$H$2922,2,FALSE)</f>
        <v>0.88661950019865243</v>
      </c>
      <c r="K5026" s="75">
        <f t="shared" si="314"/>
        <v>8.0437296353430825E-5</v>
      </c>
      <c r="L5026" s="290"/>
      <c r="Q5026" s="288"/>
      <c r="R5026" s="291"/>
    </row>
    <row r="5027" spans="1:18" s="287" customFormat="1" ht="16.149999999999999" customHeight="1" x14ac:dyDescent="0.25">
      <c r="A5027" s="9" t="s">
        <v>192</v>
      </c>
      <c r="B5027" s="7">
        <v>2022</v>
      </c>
      <c r="C5027" s="296" t="s">
        <v>58</v>
      </c>
      <c r="D5027" s="307">
        <v>2020</v>
      </c>
      <c r="E5027" s="307" t="s">
        <v>194</v>
      </c>
      <c r="F5027" s="65">
        <f t="shared" si="315"/>
        <v>2</v>
      </c>
      <c r="G5027" s="66" t="str">
        <f t="shared" si="316"/>
        <v>2013+</v>
      </c>
      <c r="H5027" s="67" t="str">
        <f t="shared" si="313"/>
        <v>2022-T6 All Other Buses-2</v>
      </c>
      <c r="I5027" s="302">
        <v>1.1436561743011E-4</v>
      </c>
      <c r="J5027" s="305">
        <f>VLOOKUP(H5027,T6_ReductionFactor!$G$10:$H$2922,2,FALSE)</f>
        <v>0.85906462921651938</v>
      </c>
      <c r="K5027" s="75">
        <f t="shared" si="314"/>
        <v>9.8247456732715758E-5</v>
      </c>
      <c r="L5027" s="290"/>
      <c r="Q5027" s="288"/>
      <c r="R5027" s="291"/>
    </row>
    <row r="5028" spans="1:18" s="287" customFormat="1" ht="16.149999999999999" customHeight="1" x14ac:dyDescent="0.25">
      <c r="A5028" s="9" t="s">
        <v>192</v>
      </c>
      <c r="B5028" s="7">
        <v>2022</v>
      </c>
      <c r="C5028" s="296" t="s">
        <v>58</v>
      </c>
      <c r="D5028" s="307">
        <v>2019</v>
      </c>
      <c r="E5028" s="307" t="s">
        <v>194</v>
      </c>
      <c r="F5028" s="65">
        <f t="shared" si="315"/>
        <v>3</v>
      </c>
      <c r="G5028" s="66" t="str">
        <f t="shared" si="316"/>
        <v>2013+</v>
      </c>
      <c r="H5028" s="67" t="str">
        <f t="shared" si="313"/>
        <v>2022-T6 All Other Buses-3</v>
      </c>
      <c r="I5028" s="302">
        <v>1.19039214989676E-4</v>
      </c>
      <c r="J5028" s="305">
        <f>VLOOKUP(H5028,T6_ReductionFactor!$G$10:$H$2922,2,FALSE)</f>
        <v>0.83767866128181978</v>
      </c>
      <c r="K5028" s="75">
        <f t="shared" si="314"/>
        <v>9.9716610252590531E-5</v>
      </c>
      <c r="L5028" s="290"/>
      <c r="Q5028" s="288"/>
      <c r="R5028" s="291"/>
    </row>
    <row r="5029" spans="1:18" s="287" customFormat="1" ht="16.149999999999999" customHeight="1" x14ac:dyDescent="0.25">
      <c r="A5029" s="9" t="s">
        <v>192</v>
      </c>
      <c r="B5029" s="7">
        <v>2022</v>
      </c>
      <c r="C5029" s="296" t="s">
        <v>58</v>
      </c>
      <c r="D5029" s="307">
        <v>2017</v>
      </c>
      <c r="E5029" s="307" t="s">
        <v>194</v>
      </c>
      <c r="F5029" s="65">
        <f t="shared" si="315"/>
        <v>5</v>
      </c>
      <c r="G5029" s="66" t="str">
        <f t="shared" si="316"/>
        <v>2013+</v>
      </c>
      <c r="H5029" s="67" t="str">
        <f t="shared" si="313"/>
        <v>2022-T6 All Other Buses-5</v>
      </c>
      <c r="I5029" s="302">
        <v>4.1949213204352497E-4</v>
      </c>
      <c r="J5029" s="305">
        <f>VLOOKUP(H5029,T6_ReductionFactor!$G$10:$H$2922,2,FALSE)</f>
        <v>0.8070091538592592</v>
      </c>
      <c r="K5029" s="75">
        <f t="shared" si="314"/>
        <v>3.3853399053106171E-4</v>
      </c>
      <c r="L5029" s="290"/>
      <c r="Q5029" s="288"/>
      <c r="R5029" s="291"/>
    </row>
    <row r="5030" spans="1:18" s="287" customFormat="1" ht="16.149999999999999" customHeight="1" x14ac:dyDescent="0.25">
      <c r="A5030" s="9" t="s">
        <v>192</v>
      </c>
      <c r="B5030" s="7">
        <v>2022</v>
      </c>
      <c r="C5030" s="296" t="s">
        <v>58</v>
      </c>
      <c r="D5030" s="307">
        <v>2016</v>
      </c>
      <c r="E5030" s="307" t="s">
        <v>194</v>
      </c>
      <c r="F5030" s="65">
        <f t="shared" si="315"/>
        <v>6</v>
      </c>
      <c r="G5030" s="66" t="str">
        <f t="shared" si="316"/>
        <v>2013+</v>
      </c>
      <c r="H5030" s="67" t="str">
        <f t="shared" si="313"/>
        <v>2022-T6 All Other Buses-6</v>
      </c>
      <c r="I5030" s="302">
        <v>2.2925577301282401E-4</v>
      </c>
      <c r="J5030" s="305">
        <f>VLOOKUP(H5030,T6_ReductionFactor!$G$10:$H$2922,2,FALSE)</f>
        <v>0.7957767948139427</v>
      </c>
      <c r="K5030" s="75">
        <f t="shared" si="314"/>
        <v>1.8243642424073788E-4</v>
      </c>
      <c r="L5030" s="290"/>
      <c r="Q5030" s="288"/>
      <c r="R5030" s="291"/>
    </row>
    <row r="5031" spans="1:18" s="287" customFormat="1" ht="16.149999999999999" customHeight="1" x14ac:dyDescent="0.25">
      <c r="A5031" s="9" t="s">
        <v>192</v>
      </c>
      <c r="B5031" s="7">
        <v>2022</v>
      </c>
      <c r="C5031" s="296" t="s">
        <v>58</v>
      </c>
      <c r="D5031" s="307">
        <v>2015</v>
      </c>
      <c r="E5031" s="307" t="s">
        <v>194</v>
      </c>
      <c r="F5031" s="65">
        <f t="shared" si="315"/>
        <v>7</v>
      </c>
      <c r="G5031" s="66" t="str">
        <f t="shared" si="316"/>
        <v>2013+</v>
      </c>
      <c r="H5031" s="67" t="str">
        <f t="shared" si="313"/>
        <v>2022-T6 All Other Buses-7</v>
      </c>
      <c r="I5031" s="302">
        <v>3.5849750332911601E-4</v>
      </c>
      <c r="J5031" s="305">
        <f>VLOOKUP(H5031,T6_ReductionFactor!$G$10:$H$2922,2,FALSE)</f>
        <v>0.78645454097959966</v>
      </c>
      <c r="K5031" s="75">
        <f t="shared" si="314"/>
        <v>2.8194198942303245E-4</v>
      </c>
      <c r="L5031" s="290"/>
      <c r="Q5031" s="288"/>
      <c r="R5031" s="291"/>
    </row>
    <row r="5032" spans="1:18" s="287" customFormat="1" ht="16.149999999999999" customHeight="1" x14ac:dyDescent="0.25">
      <c r="A5032" s="9" t="s">
        <v>192</v>
      </c>
      <c r="B5032" s="7">
        <v>2022</v>
      </c>
      <c r="C5032" s="296" t="s">
        <v>58</v>
      </c>
      <c r="D5032" s="307">
        <v>2014</v>
      </c>
      <c r="E5032" s="307" t="s">
        <v>194</v>
      </c>
      <c r="F5032" s="65">
        <f t="shared" si="315"/>
        <v>8</v>
      </c>
      <c r="G5032" s="66" t="str">
        <f t="shared" si="316"/>
        <v>2013+</v>
      </c>
      <c r="H5032" s="67" t="str">
        <f t="shared" si="313"/>
        <v>2022-T6 All Other Buses-8</v>
      </c>
      <c r="I5032" s="302">
        <v>4.4822478103898901E-4</v>
      </c>
      <c r="J5032" s="305">
        <f>VLOOKUP(H5032,T6_ReductionFactor!$G$10:$H$2922,2,FALSE)</f>
        <v>0.77863554126991097</v>
      </c>
      <c r="K5032" s="75">
        <f t="shared" si="314"/>
        <v>3.4900374499488053E-4</v>
      </c>
      <c r="L5032" s="290"/>
      <c r="Q5032" s="288"/>
      <c r="R5032" s="291"/>
    </row>
    <row r="5033" spans="1:18" s="287" customFormat="1" ht="16.149999999999999" customHeight="1" x14ac:dyDescent="0.25">
      <c r="A5033" s="9" t="s">
        <v>192</v>
      </c>
      <c r="B5033" s="7">
        <v>2022</v>
      </c>
      <c r="C5033" s="296" t="s">
        <v>58</v>
      </c>
      <c r="D5033" s="307">
        <v>2013</v>
      </c>
      <c r="E5033" s="307" t="s">
        <v>194</v>
      </c>
      <c r="F5033" s="65">
        <f t="shared" si="315"/>
        <v>9</v>
      </c>
      <c r="G5033" s="66" t="str">
        <f t="shared" si="316"/>
        <v>2010-12</v>
      </c>
      <c r="H5033" s="67" t="str">
        <f t="shared" si="313"/>
        <v>2022-T6 All Other Buses-9</v>
      </c>
      <c r="I5033" s="302">
        <v>4.9855907614068001E-4</v>
      </c>
      <c r="J5033" s="305">
        <f>VLOOKUP(H5033,T6_ReductionFactor!$G$10:$H$2922,2,FALSE)</f>
        <v>0.74418606015407496</v>
      </c>
      <c r="K5033" s="75">
        <f t="shared" si="314"/>
        <v>3.7102071462718811E-4</v>
      </c>
      <c r="L5033" s="290"/>
      <c r="Q5033" s="288"/>
      <c r="R5033" s="291"/>
    </row>
    <row r="5034" spans="1:18" s="287" customFormat="1" ht="16.149999999999999" customHeight="1" x14ac:dyDescent="0.25">
      <c r="A5034" s="9" t="s">
        <v>192</v>
      </c>
      <c r="B5034" s="7">
        <v>2022</v>
      </c>
      <c r="C5034" s="296" t="s">
        <v>58</v>
      </c>
      <c r="D5034" s="307">
        <v>2012</v>
      </c>
      <c r="E5034" s="307" t="s">
        <v>194</v>
      </c>
      <c r="F5034" s="65">
        <f t="shared" si="315"/>
        <v>10</v>
      </c>
      <c r="G5034" s="66" t="str">
        <f t="shared" si="316"/>
        <v>2010-12</v>
      </c>
      <c r="H5034" s="67" t="str">
        <f t="shared" si="313"/>
        <v>2022-T6 All Other Buses-10</v>
      </c>
      <c r="I5034" s="302">
        <v>8.7716509767248702E-4</v>
      </c>
      <c r="J5034" s="305">
        <f>VLOOKUP(H5034,T6_ReductionFactor!$G$10:$H$2922,2,FALSE)</f>
        <v>0.73955346990468285</v>
      </c>
      <c r="K5034" s="75">
        <f t="shared" si="314"/>
        <v>6.4871049166296787E-4</v>
      </c>
      <c r="L5034" s="290"/>
      <c r="Q5034" s="288"/>
      <c r="R5034" s="291"/>
    </row>
    <row r="5035" spans="1:18" s="287" customFormat="1" ht="16.149999999999999" customHeight="1" x14ac:dyDescent="0.25">
      <c r="A5035" s="9" t="s">
        <v>192</v>
      </c>
      <c r="B5035" s="7">
        <v>2022</v>
      </c>
      <c r="C5035" s="296" t="s">
        <v>58</v>
      </c>
      <c r="D5035" s="307">
        <v>2011</v>
      </c>
      <c r="E5035" s="307" t="s">
        <v>194</v>
      </c>
      <c r="F5035" s="65">
        <f t="shared" si="315"/>
        <v>11</v>
      </c>
      <c r="G5035" s="66" t="str">
        <f t="shared" si="316"/>
        <v>2010-12</v>
      </c>
      <c r="H5035" s="67" t="str">
        <f t="shared" si="313"/>
        <v>2022-T6 All Other Buses-11</v>
      </c>
      <c r="I5035" s="302">
        <v>1.69448073479505E-4</v>
      </c>
      <c r="J5035" s="305">
        <f>VLOOKUP(H5035,T6_ReductionFactor!$G$10:$H$2922,2,FALSE)</f>
        <v>0.73562173702588141</v>
      </c>
      <c r="K5035" s="75">
        <f t="shared" si="314"/>
        <v>1.2464968614868266E-4</v>
      </c>
      <c r="L5035" s="290"/>
      <c r="Q5035" s="288"/>
      <c r="R5035" s="291"/>
    </row>
    <row r="5036" spans="1:18" s="287" customFormat="1" ht="16.149999999999999" customHeight="1" x14ac:dyDescent="0.25">
      <c r="A5036" s="9" t="s">
        <v>192</v>
      </c>
      <c r="B5036" s="7">
        <v>2022</v>
      </c>
      <c r="C5036" s="296" t="s">
        <v>58</v>
      </c>
      <c r="D5036" s="307">
        <v>2010</v>
      </c>
      <c r="E5036" s="307" t="s">
        <v>194</v>
      </c>
      <c r="F5036" s="65">
        <f t="shared" si="315"/>
        <v>12</v>
      </c>
      <c r="G5036" s="66" t="str">
        <f t="shared" si="316"/>
        <v>2007-09</v>
      </c>
      <c r="H5036" s="67" t="str">
        <f t="shared" si="313"/>
        <v>2022-T6 All Other Buses-12</v>
      </c>
      <c r="I5036" s="302">
        <v>2.2337741920273801E-4</v>
      </c>
      <c r="J5036" s="305">
        <f>VLOOKUP(H5036,T6_ReductionFactor!$G$10:$H$2922,2,FALSE)</f>
        <v>0.77305500109448921</v>
      </c>
      <c r="K5036" s="75">
        <f t="shared" si="314"/>
        <v>1.7268303104625679E-4</v>
      </c>
      <c r="L5036" s="290"/>
      <c r="Q5036" s="288"/>
      <c r="R5036" s="291"/>
    </row>
    <row r="5037" spans="1:18" s="287" customFormat="1" ht="16.149999999999999" customHeight="1" x14ac:dyDescent="0.25">
      <c r="A5037" s="9" t="s">
        <v>192</v>
      </c>
      <c r="B5037" s="7">
        <v>2022</v>
      </c>
      <c r="C5037" s="296" t="s">
        <v>58</v>
      </c>
      <c r="D5037" s="307">
        <v>2009</v>
      </c>
      <c r="E5037" s="307" t="s">
        <v>194</v>
      </c>
      <c r="F5037" s="65">
        <f t="shared" si="315"/>
        <v>13</v>
      </c>
      <c r="G5037" s="66" t="str">
        <f t="shared" si="316"/>
        <v>2007-09</v>
      </c>
      <c r="H5037" s="67" t="str">
        <f t="shared" si="313"/>
        <v>2022-T6 All Other Buses-13</v>
      </c>
      <c r="I5037" s="302">
        <v>3.41727613640794E-4</v>
      </c>
      <c r="J5037" s="305">
        <f>VLOOKUP(H5037,T6_ReductionFactor!$G$10:$H$2922,2,FALSE)</f>
        <v>0.76877852402992974</v>
      </c>
      <c r="K5037" s="75">
        <f t="shared" si="314"/>
        <v>2.6271285043503968E-4</v>
      </c>
      <c r="L5037" s="290"/>
      <c r="Q5037" s="288"/>
      <c r="R5037" s="291"/>
    </row>
    <row r="5038" spans="1:18" s="287" customFormat="1" ht="16.149999999999999" customHeight="1" x14ac:dyDescent="0.25">
      <c r="A5038" s="9" t="s">
        <v>192</v>
      </c>
      <c r="B5038" s="7">
        <v>2022</v>
      </c>
      <c r="C5038" s="296" t="s">
        <v>58</v>
      </c>
      <c r="D5038" s="307">
        <v>2008</v>
      </c>
      <c r="E5038" s="307" t="s">
        <v>194</v>
      </c>
      <c r="F5038" s="65">
        <f t="shared" si="315"/>
        <v>14</v>
      </c>
      <c r="G5038" s="66" t="str">
        <f t="shared" si="316"/>
        <v>2007-09</v>
      </c>
      <c r="H5038" s="67" t="str">
        <f t="shared" si="313"/>
        <v>2022-T6 All Other Buses-14</v>
      </c>
      <c r="I5038" s="302">
        <v>5.0906632223365899E-4</v>
      </c>
      <c r="J5038" s="305">
        <f>VLOOKUP(H5038,T6_ReductionFactor!$G$10:$H$2922,2,FALSE)</f>
        <v>0.76501537684820564</v>
      </c>
      <c r="K5038" s="75">
        <f t="shared" si="314"/>
        <v>3.8944356434431271E-4</v>
      </c>
      <c r="L5038" s="290"/>
      <c r="Q5038" s="288"/>
      <c r="R5038" s="291"/>
    </row>
    <row r="5039" spans="1:18" s="287" customFormat="1" ht="16.149999999999999" customHeight="1" x14ac:dyDescent="0.25">
      <c r="A5039" s="9" t="s">
        <v>192</v>
      </c>
      <c r="B5039" s="7">
        <v>2022</v>
      </c>
      <c r="C5039" s="296" t="s">
        <v>58</v>
      </c>
      <c r="D5039" s="307">
        <v>2004</v>
      </c>
      <c r="E5039" s="307" t="s">
        <v>194</v>
      </c>
      <c r="F5039" s="65">
        <f t="shared" si="315"/>
        <v>18</v>
      </c>
      <c r="G5039" s="66" t="str">
        <f t="shared" si="316"/>
        <v>1997-06</v>
      </c>
      <c r="H5039" s="67" t="str">
        <f t="shared" si="313"/>
        <v>2022-T6 All Other Buses-18</v>
      </c>
      <c r="I5039" s="302">
        <v>1.27200062281287E-3</v>
      </c>
      <c r="J5039" s="305">
        <f>VLOOKUP(H5039,T6_ReductionFactor!$G$10:$H$2922,2,FALSE)</f>
        <v>0.85077352335163936</v>
      </c>
      <c r="K5039" s="75">
        <f t="shared" si="314"/>
        <v>1.0821844515759851E-3</v>
      </c>
      <c r="L5039" s="290"/>
      <c r="Q5039" s="288"/>
      <c r="R5039" s="291"/>
    </row>
    <row r="5040" spans="1:18" s="287" customFormat="1" ht="16.149999999999999" customHeight="1" x14ac:dyDescent="0.25">
      <c r="A5040" s="9" t="s">
        <v>192</v>
      </c>
      <c r="B5040" s="7">
        <v>2022</v>
      </c>
      <c r="C5040" s="296" t="s">
        <v>58</v>
      </c>
      <c r="D5040" s="307">
        <v>2003</v>
      </c>
      <c r="E5040" s="307" t="s">
        <v>194</v>
      </c>
      <c r="F5040" s="65">
        <f t="shared" si="315"/>
        <v>19</v>
      </c>
      <c r="G5040" s="66" t="str">
        <f t="shared" si="316"/>
        <v>1997-06</v>
      </c>
      <c r="H5040" s="67" t="str">
        <f t="shared" si="313"/>
        <v>2022-T6 All Other Buses-19</v>
      </c>
      <c r="I5040" s="302">
        <v>1.7199165412270399E-3</v>
      </c>
      <c r="J5040" s="305">
        <f>VLOOKUP(H5040,T6_ReductionFactor!$G$10:$H$2922,2,FALSE)</f>
        <v>0.90958699558178424</v>
      </c>
      <c r="K5040" s="75">
        <f t="shared" si="314"/>
        <v>1.5644137193861173E-3</v>
      </c>
      <c r="L5040" s="290"/>
      <c r="Q5040" s="288"/>
      <c r="R5040" s="291"/>
    </row>
    <row r="5041" spans="1:18" s="287" customFormat="1" ht="16.149999999999999" customHeight="1" x14ac:dyDescent="0.25">
      <c r="A5041" s="9" t="s">
        <v>192</v>
      </c>
      <c r="B5041" s="7">
        <v>2022</v>
      </c>
      <c r="C5041" s="296" t="s">
        <v>58</v>
      </c>
      <c r="D5041" s="307">
        <v>2002</v>
      </c>
      <c r="E5041" s="307" t="s">
        <v>194</v>
      </c>
      <c r="F5041" s="65">
        <f t="shared" si="315"/>
        <v>20</v>
      </c>
      <c r="G5041" s="66" t="str">
        <f t="shared" si="316"/>
        <v>1997-06</v>
      </c>
      <c r="H5041" s="67" t="str">
        <f t="shared" si="313"/>
        <v>2022-T6 All Other Buses-20</v>
      </c>
      <c r="I5041" s="302">
        <v>1.7826901951663401E-3</v>
      </c>
      <c r="J5041" s="305">
        <f>VLOOKUP(H5041,T6_ReductionFactor!$G$10:$H$2922,2,FALSE)</f>
        <v>0.90958699558178424</v>
      </c>
      <c r="K5041" s="75">
        <f t="shared" si="314"/>
        <v>1.6215118186744559E-3</v>
      </c>
      <c r="L5041" s="290"/>
      <c r="Q5041" s="288"/>
      <c r="R5041" s="291"/>
    </row>
    <row r="5042" spans="1:18" s="287" customFormat="1" ht="16.149999999999999" customHeight="1" x14ac:dyDescent="0.25">
      <c r="A5042" s="9" t="s">
        <v>192</v>
      </c>
      <c r="B5042" s="7">
        <v>2022</v>
      </c>
      <c r="C5042" s="296" t="s">
        <v>58</v>
      </c>
      <c r="D5042" s="307">
        <v>2001</v>
      </c>
      <c r="E5042" s="307" t="s">
        <v>194</v>
      </c>
      <c r="F5042" s="65">
        <f t="shared" si="315"/>
        <v>21</v>
      </c>
      <c r="G5042" s="66" t="str">
        <f t="shared" si="316"/>
        <v>1997-06</v>
      </c>
      <c r="H5042" s="67" t="str">
        <f t="shared" ref="H5042:H5105" si="317">CONCATENATE(B5042,"-",C5042,"-",F5042)</f>
        <v>2022-T6 All Other Buses-21</v>
      </c>
      <c r="I5042" s="302">
        <v>1.6859119590437799E-3</v>
      </c>
      <c r="J5042" s="305">
        <f>VLOOKUP(H5042,T6_ReductionFactor!$G$10:$H$2922,2,FALSE)</f>
        <v>0.90958699558178424</v>
      </c>
      <c r="K5042" s="75">
        <f t="shared" si="314"/>
        <v>1.5334835936420318E-3</v>
      </c>
      <c r="L5042" s="290"/>
      <c r="Q5042" s="288"/>
      <c r="R5042" s="291"/>
    </row>
    <row r="5043" spans="1:18" s="287" customFormat="1" ht="16.149999999999999" customHeight="1" x14ac:dyDescent="0.25">
      <c r="A5043" s="9" t="s">
        <v>192</v>
      </c>
      <c r="B5043" s="7">
        <v>2022</v>
      </c>
      <c r="C5043" s="296" t="s">
        <v>58</v>
      </c>
      <c r="D5043" s="307">
        <v>2000</v>
      </c>
      <c r="E5043" s="307" t="s">
        <v>194</v>
      </c>
      <c r="F5043" s="65">
        <f t="shared" si="315"/>
        <v>22</v>
      </c>
      <c r="G5043" s="66" t="str">
        <f t="shared" si="316"/>
        <v>1997-06</v>
      </c>
      <c r="H5043" s="67" t="str">
        <f t="shared" si="317"/>
        <v>2022-T6 All Other Buses-22</v>
      </c>
      <c r="I5043" s="302">
        <v>1.5066488803711399E-3</v>
      </c>
      <c r="J5043" s="305">
        <f>VLOOKUP(H5043,T6_ReductionFactor!$G$10:$H$2922,2,FALSE)</f>
        <v>0.90958699558178424</v>
      </c>
      <c r="K5043" s="75">
        <f t="shared" si="314"/>
        <v>1.3704282284934441E-3</v>
      </c>
      <c r="L5043" s="290"/>
      <c r="Q5043" s="288"/>
      <c r="R5043" s="291"/>
    </row>
    <row r="5044" spans="1:18" s="287" customFormat="1" ht="16.149999999999999" customHeight="1" x14ac:dyDescent="0.25">
      <c r="A5044" s="9" t="s">
        <v>192</v>
      </c>
      <c r="B5044" s="7">
        <v>2022</v>
      </c>
      <c r="C5044" s="296" t="s">
        <v>58</v>
      </c>
      <c r="D5044" s="307">
        <v>1999</v>
      </c>
      <c r="E5044" s="307" t="s">
        <v>194</v>
      </c>
      <c r="F5044" s="65">
        <f t="shared" si="315"/>
        <v>23</v>
      </c>
      <c r="G5044" s="66" t="str">
        <f t="shared" si="316"/>
        <v>1997-06</v>
      </c>
      <c r="H5044" s="67" t="str">
        <f t="shared" si="317"/>
        <v>2022-T6 All Other Buses-23</v>
      </c>
      <c r="I5044" s="302">
        <v>1.20388974013742E-3</v>
      </c>
      <c r="J5044" s="305">
        <f>VLOOKUP(H5044,T6_ReductionFactor!$G$10:$H$2922,2,FALSE)</f>
        <v>0.90958699558178424</v>
      </c>
      <c r="K5044" s="75">
        <f t="shared" si="314"/>
        <v>1.0950424517433307E-3</v>
      </c>
      <c r="L5044" s="290"/>
      <c r="Q5044" s="288"/>
      <c r="R5044" s="291"/>
    </row>
    <row r="5045" spans="1:18" s="287" customFormat="1" ht="16.149999999999999" customHeight="1" x14ac:dyDescent="0.25">
      <c r="A5045" s="9" t="s">
        <v>192</v>
      </c>
      <c r="B5045" s="7">
        <v>2022</v>
      </c>
      <c r="C5045" s="296" t="s">
        <v>58</v>
      </c>
      <c r="D5045" s="307">
        <v>1998</v>
      </c>
      <c r="E5045" s="307" t="s">
        <v>194</v>
      </c>
      <c r="F5045" s="65">
        <f t="shared" si="315"/>
        <v>24</v>
      </c>
      <c r="G5045" s="66" t="str">
        <f t="shared" si="316"/>
        <v>1997-06</v>
      </c>
      <c r="H5045" s="67" t="str">
        <f t="shared" si="317"/>
        <v>2022-T6 All Other Buses-24</v>
      </c>
      <c r="I5045" s="302">
        <v>1.08621171821506E-3</v>
      </c>
      <c r="J5045" s="305">
        <f>VLOOKUP(H5045,T6_ReductionFactor!$G$10:$H$2922,2,FALSE)</f>
        <v>0.90958699558178424</v>
      </c>
      <c r="K5045" s="75">
        <f t="shared" si="314"/>
        <v>9.8800405333696398E-4</v>
      </c>
      <c r="L5045" s="290"/>
      <c r="Q5045" s="288"/>
      <c r="R5045" s="291"/>
    </row>
    <row r="5046" spans="1:18" s="287" customFormat="1" ht="16.149999999999999" customHeight="1" x14ac:dyDescent="0.25">
      <c r="A5046" s="9" t="s">
        <v>192</v>
      </c>
      <c r="B5046" s="7">
        <v>2022</v>
      </c>
      <c r="C5046" s="296" t="s">
        <v>58</v>
      </c>
      <c r="D5046" s="307">
        <v>1997</v>
      </c>
      <c r="E5046" s="307" t="s">
        <v>194</v>
      </c>
      <c r="F5046" s="65">
        <f t="shared" si="315"/>
        <v>25</v>
      </c>
      <c r="G5046" s="66" t="str">
        <f t="shared" si="316"/>
        <v>Pre1997</v>
      </c>
      <c r="H5046" s="67" t="str">
        <f t="shared" si="317"/>
        <v>2022-T6 All Other Buses-25</v>
      </c>
      <c r="I5046" s="302">
        <v>9.4435282573332804E-4</v>
      </c>
      <c r="J5046" s="305">
        <f>VLOOKUP(H5046,T6_ReductionFactor!$G$10:$H$2922,2,FALSE)</f>
        <v>0.90958699558178424</v>
      </c>
      <c r="K5046" s="75">
        <f t="shared" si="314"/>
        <v>8.5897104952794613E-4</v>
      </c>
      <c r="L5046" s="290"/>
      <c r="Q5046" s="288"/>
      <c r="R5046" s="291"/>
    </row>
    <row r="5047" spans="1:18" s="287" customFormat="1" ht="16.149999999999999" customHeight="1" x14ac:dyDescent="0.25">
      <c r="A5047" s="9" t="s">
        <v>192</v>
      </c>
      <c r="B5047" s="7">
        <v>2022</v>
      </c>
      <c r="C5047" s="296" t="s">
        <v>58</v>
      </c>
      <c r="D5047" s="307">
        <v>1996</v>
      </c>
      <c r="E5047" s="307" t="s">
        <v>194</v>
      </c>
      <c r="F5047" s="65">
        <f t="shared" si="315"/>
        <v>26</v>
      </c>
      <c r="G5047" s="66" t="str">
        <f t="shared" si="316"/>
        <v>Pre1997</v>
      </c>
      <c r="H5047" s="67" t="str">
        <f t="shared" si="317"/>
        <v>2022-T6 All Other Buses-26</v>
      </c>
      <c r="I5047" s="302">
        <v>6.5605004163626099E-4</v>
      </c>
      <c r="J5047" s="305">
        <f>VLOOKUP(H5047,T6_ReductionFactor!$G$10:$H$2922,2,FALSE)</f>
        <v>0.90958699558178424</v>
      </c>
      <c r="K5047" s="75">
        <f t="shared" si="314"/>
        <v>5.9673458632323109E-4</v>
      </c>
      <c r="L5047" s="290"/>
      <c r="Q5047" s="288"/>
      <c r="R5047" s="291"/>
    </row>
    <row r="5048" spans="1:18" s="287" customFormat="1" ht="16.149999999999999" customHeight="1" x14ac:dyDescent="0.25">
      <c r="A5048" s="9" t="s">
        <v>192</v>
      </c>
      <c r="B5048" s="7">
        <v>2022</v>
      </c>
      <c r="C5048" s="296" t="s">
        <v>63</v>
      </c>
      <c r="D5048" s="307">
        <v>2023</v>
      </c>
      <c r="E5048" s="307" t="s">
        <v>194</v>
      </c>
      <c r="F5048" s="65">
        <f t="shared" si="315"/>
        <v>-1</v>
      </c>
      <c r="G5048" s="66" t="str">
        <f t="shared" si="316"/>
        <v>2013+</v>
      </c>
      <c r="H5048" s="67" t="str">
        <f t="shared" si="317"/>
        <v>2022-T6 CAIRP Heavy--1</v>
      </c>
      <c r="I5048" s="302">
        <v>2.8068591648038799E-5</v>
      </c>
      <c r="J5048" s="305">
        <f>VLOOKUP(H5048,T6_ReductionFactor!$G$10:$H$2922,2,FALSE)</f>
        <v>1</v>
      </c>
      <c r="K5048" s="75">
        <f t="shared" si="314"/>
        <v>2.8068591648038799E-5</v>
      </c>
      <c r="L5048" s="290"/>
      <c r="Q5048" s="288"/>
      <c r="R5048" s="291"/>
    </row>
    <row r="5049" spans="1:18" s="287" customFormat="1" ht="16.149999999999999" customHeight="1" x14ac:dyDescent="0.25">
      <c r="A5049" s="9" t="s">
        <v>192</v>
      </c>
      <c r="B5049" s="7">
        <v>2022</v>
      </c>
      <c r="C5049" s="296" t="s">
        <v>63</v>
      </c>
      <c r="D5049" s="307">
        <v>2022</v>
      </c>
      <c r="E5049" s="307" t="s">
        <v>194</v>
      </c>
      <c r="F5049" s="65">
        <f t="shared" si="315"/>
        <v>0</v>
      </c>
      <c r="G5049" s="66" t="str">
        <f t="shared" si="316"/>
        <v>2013+</v>
      </c>
      <c r="H5049" s="67" t="str">
        <f t="shared" si="317"/>
        <v>2022-T6 CAIRP Heavy-0</v>
      </c>
      <c r="I5049" s="302">
        <v>1.94541839455936E-4</v>
      </c>
      <c r="J5049" s="305">
        <f>VLOOKUP(H5049,T6_ReductionFactor!$G$10:$H$2922,2,FALSE)</f>
        <v>0.94335171380793559</v>
      </c>
      <c r="K5049" s="75">
        <f t="shared" si="314"/>
        <v>1.8352137765810549E-4</v>
      </c>
      <c r="L5049" s="290"/>
      <c r="Q5049" s="288"/>
      <c r="R5049" s="291"/>
    </row>
    <row r="5050" spans="1:18" s="287" customFormat="1" ht="16.149999999999999" customHeight="1" x14ac:dyDescent="0.25">
      <c r="A5050" s="9" t="s">
        <v>192</v>
      </c>
      <c r="B5050" s="7">
        <v>2022</v>
      </c>
      <c r="C5050" s="296" t="s">
        <v>63</v>
      </c>
      <c r="D5050" s="307">
        <v>2021</v>
      </c>
      <c r="E5050" s="307" t="s">
        <v>194</v>
      </c>
      <c r="F5050" s="65">
        <f t="shared" si="315"/>
        <v>1</v>
      </c>
      <c r="G5050" s="66" t="str">
        <f t="shared" si="316"/>
        <v>2013+</v>
      </c>
      <c r="H5050" s="67" t="str">
        <f t="shared" si="317"/>
        <v>2022-T6 CAIRP Heavy-1</v>
      </c>
      <c r="I5050" s="302">
        <v>3.47727181868261E-4</v>
      </c>
      <c r="J5050" s="305">
        <f>VLOOKUP(H5050,T6_ReductionFactor!$G$10:$H$2922,2,FALSE)</f>
        <v>0.90264584417246152</v>
      </c>
      <c r="K5050" s="75">
        <f t="shared" si="314"/>
        <v>3.1387449561918752E-4</v>
      </c>
      <c r="L5050" s="290"/>
      <c r="Q5050" s="288"/>
      <c r="R5050" s="291"/>
    </row>
    <row r="5051" spans="1:18" s="287" customFormat="1" ht="16.149999999999999" customHeight="1" x14ac:dyDescent="0.25">
      <c r="A5051" s="9" t="s">
        <v>192</v>
      </c>
      <c r="B5051" s="7">
        <v>2022</v>
      </c>
      <c r="C5051" s="296" t="s">
        <v>63</v>
      </c>
      <c r="D5051" s="307">
        <v>2020</v>
      </c>
      <c r="E5051" s="307" t="s">
        <v>194</v>
      </c>
      <c r="F5051" s="65">
        <f t="shared" si="315"/>
        <v>2</v>
      </c>
      <c r="G5051" s="66" t="str">
        <f t="shared" si="316"/>
        <v>2013+</v>
      </c>
      <c r="H5051" s="67" t="str">
        <f t="shared" si="317"/>
        <v>2022-T6 CAIRP Heavy-2</v>
      </c>
      <c r="I5051" s="302">
        <v>4.0368676718009901E-4</v>
      </c>
      <c r="J5051" s="305">
        <f>VLOOKUP(H5051,T6_ReductionFactor!$G$10:$H$2922,2,FALSE)</f>
        <v>0.87186637629995578</v>
      </c>
      <c r="K5051" s="75">
        <f t="shared" si="314"/>
        <v>3.5196091886155684E-4</v>
      </c>
      <c r="L5051" s="290"/>
      <c r="Q5051" s="288"/>
      <c r="R5051" s="291"/>
    </row>
    <row r="5052" spans="1:18" s="287" customFormat="1" ht="16.149999999999999" customHeight="1" x14ac:dyDescent="0.25">
      <c r="A5052" s="9" t="s">
        <v>192</v>
      </c>
      <c r="B5052" s="7">
        <v>2022</v>
      </c>
      <c r="C5052" s="296" t="s">
        <v>63</v>
      </c>
      <c r="D5052" s="307">
        <v>2019</v>
      </c>
      <c r="E5052" s="307" t="s">
        <v>194</v>
      </c>
      <c r="F5052" s="65">
        <f t="shared" si="315"/>
        <v>3</v>
      </c>
      <c r="G5052" s="66" t="str">
        <f t="shared" si="316"/>
        <v>2013+</v>
      </c>
      <c r="H5052" s="67" t="str">
        <f t="shared" si="317"/>
        <v>2022-T6 CAIRP Heavy-3</v>
      </c>
      <c r="I5052" s="302">
        <v>4.33313586883593E-4</v>
      </c>
      <c r="J5052" s="305">
        <f>VLOOKUP(H5052,T6_ReductionFactor!$G$10:$H$2922,2,FALSE)</f>
        <v>0.84826362852098725</v>
      </c>
      <c r="K5052" s="75">
        <f t="shared" si="314"/>
        <v>3.6756415549732066E-4</v>
      </c>
      <c r="L5052" s="290"/>
      <c r="Q5052" s="288"/>
      <c r="R5052" s="291"/>
    </row>
    <row r="5053" spans="1:18" s="287" customFormat="1" ht="16.149999999999999" customHeight="1" x14ac:dyDescent="0.25">
      <c r="A5053" s="9" t="s">
        <v>192</v>
      </c>
      <c r="B5053" s="7">
        <v>2022</v>
      </c>
      <c r="C5053" s="296" t="s">
        <v>63</v>
      </c>
      <c r="D5053" s="307">
        <v>2018</v>
      </c>
      <c r="E5053" s="307" t="s">
        <v>194</v>
      </c>
      <c r="F5053" s="65">
        <f t="shared" si="315"/>
        <v>4</v>
      </c>
      <c r="G5053" s="66" t="str">
        <f t="shared" si="316"/>
        <v>2013+</v>
      </c>
      <c r="H5053" s="67" t="str">
        <f t="shared" si="317"/>
        <v>2022-T6 CAIRP Heavy-4</v>
      </c>
      <c r="I5053" s="302">
        <v>4.1212195711483101E-4</v>
      </c>
      <c r="J5053" s="305">
        <f>VLOOKUP(H5053,T6_ReductionFactor!$G$10:$H$2922,2,FALSE)</f>
        <v>0.82987074829586305</v>
      </c>
      <c r="K5053" s="75">
        <f t="shared" si="314"/>
        <v>3.4200795694004041E-4</v>
      </c>
      <c r="L5053" s="290"/>
      <c r="Q5053" s="288"/>
      <c r="R5053" s="291"/>
    </row>
    <row r="5054" spans="1:18" s="287" customFormat="1" ht="16.149999999999999" customHeight="1" x14ac:dyDescent="0.25">
      <c r="A5054" s="9" t="s">
        <v>192</v>
      </c>
      <c r="B5054" s="7">
        <v>2022</v>
      </c>
      <c r="C5054" s="296" t="s">
        <v>63</v>
      </c>
      <c r="D5054" s="307">
        <v>2017</v>
      </c>
      <c r="E5054" s="307" t="s">
        <v>194</v>
      </c>
      <c r="F5054" s="65">
        <f t="shared" si="315"/>
        <v>5</v>
      </c>
      <c r="G5054" s="66" t="str">
        <f t="shared" si="316"/>
        <v>2013+</v>
      </c>
      <c r="H5054" s="67" t="str">
        <f t="shared" si="317"/>
        <v>2022-T6 CAIRP Heavy-5</v>
      </c>
      <c r="I5054" s="302">
        <v>5.9534828606310202E-4</v>
      </c>
      <c r="J5054" s="305">
        <f>VLOOKUP(H5054,T6_ReductionFactor!$G$10:$H$2922,2,FALSE)</f>
        <v>0.8153010801453775</v>
      </c>
      <c r="K5054" s="75">
        <f t="shared" si="314"/>
        <v>4.8538810068994624E-4</v>
      </c>
      <c r="L5054" s="290"/>
      <c r="Q5054" s="288"/>
      <c r="R5054" s="291"/>
    </row>
    <row r="5055" spans="1:18" s="287" customFormat="1" ht="16.149999999999999" customHeight="1" x14ac:dyDescent="0.25">
      <c r="A5055" s="9" t="s">
        <v>192</v>
      </c>
      <c r="B5055" s="7">
        <v>2022</v>
      </c>
      <c r="C5055" s="296" t="s">
        <v>63</v>
      </c>
      <c r="D5055" s="307">
        <v>2016</v>
      </c>
      <c r="E5055" s="307" t="s">
        <v>194</v>
      </c>
      <c r="F5055" s="65">
        <f t="shared" si="315"/>
        <v>6</v>
      </c>
      <c r="G5055" s="66" t="str">
        <f t="shared" si="316"/>
        <v>2013+</v>
      </c>
      <c r="H5055" s="67" t="str">
        <f t="shared" si="317"/>
        <v>2022-T6 CAIRP Heavy-6</v>
      </c>
      <c r="I5055" s="302">
        <v>5.1249002071039704E-4</v>
      </c>
      <c r="J5055" s="305">
        <f>VLOOKUP(H5055,T6_ReductionFactor!$G$10:$H$2922,2,FALSE)</f>
        <v>0.80357204169326801</v>
      </c>
      <c r="K5055" s="75">
        <f t="shared" si="314"/>
        <v>4.1182265228967898E-4</v>
      </c>
      <c r="L5055" s="290"/>
      <c r="Q5055" s="288"/>
      <c r="R5055" s="291"/>
    </row>
    <row r="5056" spans="1:18" s="287" customFormat="1" ht="16.149999999999999" customHeight="1" x14ac:dyDescent="0.25">
      <c r="A5056" s="9" t="s">
        <v>192</v>
      </c>
      <c r="B5056" s="7">
        <v>2022</v>
      </c>
      <c r="C5056" s="296" t="s">
        <v>63</v>
      </c>
      <c r="D5056" s="307">
        <v>2015</v>
      </c>
      <c r="E5056" s="307" t="s">
        <v>194</v>
      </c>
      <c r="F5056" s="65">
        <f t="shared" si="315"/>
        <v>7</v>
      </c>
      <c r="G5056" s="66" t="str">
        <f t="shared" si="316"/>
        <v>2013+</v>
      </c>
      <c r="H5056" s="67" t="str">
        <f t="shared" si="317"/>
        <v>2022-T6 CAIRP Heavy-7</v>
      </c>
      <c r="I5056" s="302">
        <v>3.93503335745641E-4</v>
      </c>
      <c r="J5056" s="305">
        <f>VLOOKUP(H5056,T6_ReductionFactor!$G$10:$H$2922,2,FALSE)</f>
        <v>0.7939803769823145</v>
      </c>
      <c r="K5056" s="75">
        <f t="shared" si="314"/>
        <v>3.1243392685912231E-4</v>
      </c>
      <c r="L5056" s="290"/>
      <c r="Q5056" s="288"/>
      <c r="R5056" s="291"/>
    </row>
    <row r="5057" spans="1:18" s="287" customFormat="1" ht="16.149999999999999" customHeight="1" x14ac:dyDescent="0.25">
      <c r="A5057" s="9" t="s">
        <v>192</v>
      </c>
      <c r="B5057" s="7">
        <v>2022</v>
      </c>
      <c r="C5057" s="296" t="s">
        <v>63</v>
      </c>
      <c r="D5057" s="307">
        <v>2014</v>
      </c>
      <c r="E5057" s="307" t="s">
        <v>194</v>
      </c>
      <c r="F5057" s="65">
        <f t="shared" si="315"/>
        <v>8</v>
      </c>
      <c r="G5057" s="66" t="str">
        <f t="shared" si="316"/>
        <v>2013+</v>
      </c>
      <c r="H5057" s="67" t="str">
        <f t="shared" si="317"/>
        <v>2022-T6 CAIRP Heavy-8</v>
      </c>
      <c r="I5057" s="302">
        <v>2.3444898474022001E-4</v>
      </c>
      <c r="J5057" s="305">
        <f>VLOOKUP(H5057,T6_ReductionFactor!$G$10:$H$2922,2,FALSE)</f>
        <v>0.78601729459679959</v>
      </c>
      <c r="K5057" s="75">
        <f t="shared" si="314"/>
        <v>1.8428095670647407E-4</v>
      </c>
      <c r="L5057" s="290"/>
      <c r="Q5057" s="288"/>
      <c r="R5057" s="291"/>
    </row>
    <row r="5058" spans="1:18" s="287" customFormat="1" ht="16.149999999999999" customHeight="1" x14ac:dyDescent="0.25">
      <c r="A5058" s="9" t="s">
        <v>192</v>
      </c>
      <c r="B5058" s="7">
        <v>2022</v>
      </c>
      <c r="C5058" s="296" t="s">
        <v>63</v>
      </c>
      <c r="D5058" s="307">
        <v>2013</v>
      </c>
      <c r="E5058" s="307" t="s">
        <v>194</v>
      </c>
      <c r="F5058" s="65">
        <f t="shared" si="315"/>
        <v>9</v>
      </c>
      <c r="G5058" s="66" t="str">
        <f t="shared" si="316"/>
        <v>2010-12</v>
      </c>
      <c r="H5058" s="67" t="str">
        <f t="shared" si="317"/>
        <v>2022-T6 CAIRP Heavy-9</v>
      </c>
      <c r="I5058" s="302">
        <v>4.1748279357184902E-4</v>
      </c>
      <c r="J5058" s="305">
        <f>VLOOKUP(H5058,T6_ReductionFactor!$G$10:$H$2922,2,FALSE)</f>
        <v>0.75026314100882552</v>
      </c>
      <c r="K5058" s="75">
        <f t="shared" si="314"/>
        <v>3.1322195202235453E-4</v>
      </c>
      <c r="L5058" s="290"/>
      <c r="Q5058" s="288"/>
      <c r="R5058" s="291"/>
    </row>
    <row r="5059" spans="1:18" s="287" customFormat="1" ht="16.149999999999999" customHeight="1" x14ac:dyDescent="0.25">
      <c r="A5059" s="9" t="s">
        <v>192</v>
      </c>
      <c r="B5059" s="7">
        <v>2022</v>
      </c>
      <c r="C5059" s="296" t="s">
        <v>63</v>
      </c>
      <c r="D5059" s="307">
        <v>2012</v>
      </c>
      <c r="E5059" s="307" t="s">
        <v>194</v>
      </c>
      <c r="F5059" s="65">
        <f t="shared" si="315"/>
        <v>10</v>
      </c>
      <c r="G5059" s="66" t="str">
        <f t="shared" si="316"/>
        <v>2010-12</v>
      </c>
      <c r="H5059" s="67" t="str">
        <f t="shared" si="317"/>
        <v>2022-T6 CAIRP Heavy-10</v>
      </c>
      <c r="I5059" s="302">
        <v>1.7629116416797999E-4</v>
      </c>
      <c r="J5059" s="305">
        <f>VLOOKUP(H5059,T6_ReductionFactor!$G$10:$H$2922,2,FALSE)</f>
        <v>0.74549457074296099</v>
      </c>
      <c r="K5059" s="75">
        <f t="shared" si="314"/>
        <v>1.3142410575718509E-4</v>
      </c>
      <c r="L5059" s="290"/>
      <c r="Q5059" s="288"/>
      <c r="R5059" s="291"/>
    </row>
    <row r="5060" spans="1:18" s="287" customFormat="1" ht="16.149999999999999" customHeight="1" x14ac:dyDescent="0.25">
      <c r="A5060" s="9" t="s">
        <v>192</v>
      </c>
      <c r="B5060" s="7">
        <v>2022</v>
      </c>
      <c r="C5060" s="296" t="s">
        <v>63</v>
      </c>
      <c r="D5060" s="307">
        <v>2011</v>
      </c>
      <c r="E5060" s="307" t="s">
        <v>194</v>
      </c>
      <c r="F5060" s="65">
        <f t="shared" si="315"/>
        <v>11</v>
      </c>
      <c r="G5060" s="66" t="str">
        <f t="shared" si="316"/>
        <v>2010-12</v>
      </c>
      <c r="H5060" s="67" t="str">
        <f t="shared" si="317"/>
        <v>2022-T6 CAIRP Heavy-11</v>
      </c>
      <c r="I5060" s="302">
        <v>1.0598469358826401E-4</v>
      </c>
      <c r="J5060" s="305">
        <f>VLOOKUP(H5060,T6_ReductionFactor!$G$10:$H$2922,2,FALSE)</f>
        <v>0.74144251427200714</v>
      </c>
      <c r="K5060" s="75">
        <f t="shared" si="314"/>
        <v>7.858155768843074E-5</v>
      </c>
      <c r="L5060" s="290"/>
      <c r="Q5060" s="288"/>
      <c r="R5060" s="291"/>
    </row>
    <row r="5061" spans="1:18" s="287" customFormat="1" ht="16.149999999999999" customHeight="1" x14ac:dyDescent="0.25">
      <c r="A5061" s="9" t="s">
        <v>192</v>
      </c>
      <c r="B5061" s="7">
        <v>2022</v>
      </c>
      <c r="C5061" s="296" t="s">
        <v>63</v>
      </c>
      <c r="D5061" s="307">
        <v>2010</v>
      </c>
      <c r="E5061" s="307" t="s">
        <v>194</v>
      </c>
      <c r="F5061" s="65">
        <f t="shared" si="315"/>
        <v>12</v>
      </c>
      <c r="G5061" s="66" t="str">
        <f t="shared" si="316"/>
        <v>2007-09</v>
      </c>
      <c r="H5061" s="67" t="str">
        <f t="shared" si="317"/>
        <v>2022-T6 CAIRP Heavy-12</v>
      </c>
      <c r="I5061" s="302">
        <v>6.5716598655193498E-5</v>
      </c>
      <c r="J5061" s="305">
        <f>VLOOKUP(H5061,T6_ReductionFactor!$G$10:$H$2922,2,FALSE)</f>
        <v>0.78130106015534906</v>
      </c>
      <c r="K5061" s="75">
        <f t="shared" si="314"/>
        <v>5.1344448199106269E-5</v>
      </c>
      <c r="L5061" s="290"/>
      <c r="Q5061" s="288"/>
      <c r="R5061" s="291"/>
    </row>
    <row r="5062" spans="1:18" s="287" customFormat="1" ht="16.149999999999999" customHeight="1" x14ac:dyDescent="0.25">
      <c r="A5062" s="9" t="s">
        <v>192</v>
      </c>
      <c r="B5062" s="7">
        <v>2022</v>
      </c>
      <c r="C5062" s="296" t="s">
        <v>63</v>
      </c>
      <c r="D5062" s="307">
        <v>2009</v>
      </c>
      <c r="E5062" s="307" t="s">
        <v>194</v>
      </c>
      <c r="F5062" s="65">
        <f t="shared" si="315"/>
        <v>13</v>
      </c>
      <c r="G5062" s="66" t="str">
        <f t="shared" si="316"/>
        <v>2007-09</v>
      </c>
      <c r="H5062" s="67" t="str">
        <f t="shared" si="317"/>
        <v>2022-T6 CAIRP Heavy-13</v>
      </c>
      <c r="I5062" s="302">
        <v>1.16923095700419E-4</v>
      </c>
      <c r="J5062" s="305">
        <f>VLOOKUP(H5062,T6_ReductionFactor!$G$10:$H$2922,2,FALSE)</f>
        <v>0.77706696141097353</v>
      </c>
      <c r="K5062" s="75">
        <f t="shared" ref="K5062:K5125" si="318">I5062*J5062</f>
        <v>9.0857074694689061E-5</v>
      </c>
      <c r="L5062" s="290"/>
      <c r="Q5062" s="288"/>
      <c r="R5062" s="291"/>
    </row>
    <row r="5063" spans="1:18" s="287" customFormat="1" ht="16.149999999999999" customHeight="1" x14ac:dyDescent="0.25">
      <c r="A5063" s="9" t="s">
        <v>192</v>
      </c>
      <c r="B5063" s="7">
        <v>2022</v>
      </c>
      <c r="C5063" s="296" t="s">
        <v>63</v>
      </c>
      <c r="D5063" s="307">
        <v>2008</v>
      </c>
      <c r="E5063" s="307" t="s">
        <v>194</v>
      </c>
      <c r="F5063" s="65">
        <f t="shared" si="315"/>
        <v>14</v>
      </c>
      <c r="G5063" s="66" t="str">
        <f t="shared" si="316"/>
        <v>2007-09</v>
      </c>
      <c r="H5063" s="67" t="str">
        <f t="shared" si="317"/>
        <v>2022-T6 CAIRP Heavy-14</v>
      </c>
      <c r="I5063" s="302">
        <v>6.7989040001939697E-5</v>
      </c>
      <c r="J5063" s="305">
        <f>VLOOKUP(H5063,T6_ReductionFactor!$G$10:$H$2922,2,FALSE)</f>
        <v>0.77344503931335229</v>
      </c>
      <c r="K5063" s="75">
        <f t="shared" si="318"/>
        <v>5.2585785717177328E-5</v>
      </c>
      <c r="L5063" s="290"/>
      <c r="Q5063" s="288"/>
      <c r="R5063" s="291"/>
    </row>
    <row r="5064" spans="1:18" s="287" customFormat="1" ht="16.149999999999999" customHeight="1" x14ac:dyDescent="0.25">
      <c r="A5064" s="9" t="s">
        <v>192</v>
      </c>
      <c r="B5064" s="7">
        <v>2022</v>
      </c>
      <c r="C5064" s="296" t="s">
        <v>63</v>
      </c>
      <c r="D5064" s="307">
        <v>2004</v>
      </c>
      <c r="E5064" s="307" t="s">
        <v>194</v>
      </c>
      <c r="F5064" s="65">
        <f t="shared" si="315"/>
        <v>18</v>
      </c>
      <c r="G5064" s="66" t="str">
        <f t="shared" si="316"/>
        <v>1997-06</v>
      </c>
      <c r="H5064" s="67" t="str">
        <f t="shared" si="317"/>
        <v>2022-T6 CAIRP Heavy-18</v>
      </c>
      <c r="I5064" s="302">
        <v>1.5239041210920299E-4</v>
      </c>
      <c r="J5064" s="305">
        <f>VLOOKUP(H5064,T6_ReductionFactor!$G$10:$H$2922,2,FALSE)</f>
        <v>0.8571178053472015</v>
      </c>
      <c r="K5064" s="75">
        <f t="shared" si="318"/>
        <v>1.3061653558299566E-4</v>
      </c>
      <c r="L5064" s="290"/>
      <c r="Q5064" s="288"/>
      <c r="R5064" s="291"/>
    </row>
    <row r="5065" spans="1:18" s="287" customFormat="1" ht="16.149999999999999" customHeight="1" x14ac:dyDescent="0.25">
      <c r="A5065" s="9" t="s">
        <v>192</v>
      </c>
      <c r="B5065" s="7">
        <v>2022</v>
      </c>
      <c r="C5065" s="296" t="s">
        <v>63</v>
      </c>
      <c r="D5065" s="307">
        <v>2003</v>
      </c>
      <c r="E5065" s="307" t="s">
        <v>194</v>
      </c>
      <c r="F5065" s="65">
        <f t="shared" ref="F5065:F5128" si="319">B5065-D5065</f>
        <v>19</v>
      </c>
      <c r="G5065" s="66" t="str">
        <f t="shared" ref="G5065:G5128" si="320">IF(D5065&lt;1998,"Pre1997",IF(D5065&lt;2008,"1997-06",IF(D5065&lt;2011,"2007-09",IF(D5065&lt;2014,"2010-12","2013+"))))</f>
        <v>1997-06</v>
      </c>
      <c r="H5065" s="67" t="str">
        <f t="shared" si="317"/>
        <v>2022-T6 CAIRP Heavy-19</v>
      </c>
      <c r="I5065" s="302">
        <v>1.0326341791181999E-4</v>
      </c>
      <c r="J5065" s="305">
        <f>VLOOKUP(H5065,T6_ReductionFactor!$G$10:$H$2922,2,FALSE)</f>
        <v>0.91238824744585167</v>
      </c>
      <c r="K5065" s="75">
        <f t="shared" si="318"/>
        <v>9.4216328893834009E-5</v>
      </c>
      <c r="L5065" s="290"/>
      <c r="Q5065" s="288"/>
      <c r="R5065" s="291"/>
    </row>
    <row r="5066" spans="1:18" s="287" customFormat="1" ht="16.149999999999999" customHeight="1" x14ac:dyDescent="0.25">
      <c r="A5066" s="9" t="s">
        <v>192</v>
      </c>
      <c r="B5066" s="7">
        <v>2022</v>
      </c>
      <c r="C5066" s="296" t="s">
        <v>63</v>
      </c>
      <c r="D5066" s="307">
        <v>2002</v>
      </c>
      <c r="E5066" s="307" t="s">
        <v>194</v>
      </c>
      <c r="F5066" s="65">
        <f t="shared" si="319"/>
        <v>20</v>
      </c>
      <c r="G5066" s="66" t="str">
        <f t="shared" si="320"/>
        <v>1997-06</v>
      </c>
      <c r="H5066" s="67" t="str">
        <f t="shared" si="317"/>
        <v>2022-T6 CAIRP Heavy-20</v>
      </c>
      <c r="I5066" s="302">
        <v>8.18269513883279E-5</v>
      </c>
      <c r="J5066" s="305">
        <f>VLOOKUP(H5066,T6_ReductionFactor!$G$10:$H$2922,2,FALSE)</f>
        <v>0.9114031127400859</v>
      </c>
      <c r="K5066" s="75">
        <f t="shared" si="318"/>
        <v>7.4577338201353737E-5</v>
      </c>
      <c r="L5066" s="290"/>
      <c r="Q5066" s="288"/>
      <c r="R5066" s="291"/>
    </row>
    <row r="5067" spans="1:18" s="287" customFormat="1" ht="16.149999999999999" customHeight="1" x14ac:dyDescent="0.25">
      <c r="A5067" s="9" t="s">
        <v>192</v>
      </c>
      <c r="B5067" s="7">
        <v>2022</v>
      </c>
      <c r="C5067" s="296" t="s">
        <v>63</v>
      </c>
      <c r="D5067" s="307">
        <v>2001</v>
      </c>
      <c r="E5067" s="307" t="s">
        <v>194</v>
      </c>
      <c r="F5067" s="65">
        <f t="shared" si="319"/>
        <v>21</v>
      </c>
      <c r="G5067" s="66" t="str">
        <f t="shared" si="320"/>
        <v>1997-06</v>
      </c>
      <c r="H5067" s="67" t="str">
        <f t="shared" si="317"/>
        <v>2022-T6 CAIRP Heavy-21</v>
      </c>
      <c r="I5067" s="302">
        <v>9.1360899354207093E-5</v>
      </c>
      <c r="J5067" s="305">
        <f>VLOOKUP(H5067,T6_ReductionFactor!$G$10:$H$2922,2,FALSE)</f>
        <v>0.91046134954826707</v>
      </c>
      <c r="K5067" s="75">
        <f t="shared" si="318"/>
        <v>8.3180567721974791E-5</v>
      </c>
      <c r="L5067" s="290"/>
      <c r="Q5067" s="288"/>
      <c r="R5067" s="291"/>
    </row>
    <row r="5068" spans="1:18" s="287" customFormat="1" ht="16.149999999999999" customHeight="1" x14ac:dyDescent="0.25">
      <c r="A5068" s="9" t="s">
        <v>192</v>
      </c>
      <c r="B5068" s="7">
        <v>2022</v>
      </c>
      <c r="C5068" s="296" t="s">
        <v>63</v>
      </c>
      <c r="D5068" s="307">
        <v>2000</v>
      </c>
      <c r="E5068" s="307" t="s">
        <v>194</v>
      </c>
      <c r="F5068" s="65">
        <f t="shared" si="319"/>
        <v>22</v>
      </c>
      <c r="G5068" s="66" t="str">
        <f t="shared" si="320"/>
        <v>1997-06</v>
      </c>
      <c r="H5068" s="67" t="str">
        <f t="shared" si="317"/>
        <v>2022-T6 CAIRP Heavy-22</v>
      </c>
      <c r="I5068" s="302">
        <v>8.9476844290749396E-5</v>
      </c>
      <c r="J5068" s="305">
        <f>VLOOKUP(H5068,T6_ReductionFactor!$G$10:$H$2922,2,FALSE)</f>
        <v>0.90958699558178424</v>
      </c>
      <c r="K5068" s="75">
        <f t="shared" si="318"/>
        <v>8.1386973972561873E-5</v>
      </c>
      <c r="L5068" s="290"/>
      <c r="Q5068" s="288"/>
      <c r="R5068" s="291"/>
    </row>
    <row r="5069" spans="1:18" s="287" customFormat="1" ht="16.149999999999999" customHeight="1" x14ac:dyDescent="0.25">
      <c r="A5069" s="9" t="s">
        <v>192</v>
      </c>
      <c r="B5069" s="7">
        <v>2022</v>
      </c>
      <c r="C5069" s="296" t="s">
        <v>63</v>
      </c>
      <c r="D5069" s="307">
        <v>1999</v>
      </c>
      <c r="E5069" s="307" t="s">
        <v>194</v>
      </c>
      <c r="F5069" s="65">
        <f t="shared" si="319"/>
        <v>23</v>
      </c>
      <c r="G5069" s="66" t="str">
        <f t="shared" si="320"/>
        <v>1997-06</v>
      </c>
      <c r="H5069" s="67" t="str">
        <f t="shared" si="317"/>
        <v>2022-T6 CAIRP Heavy-23</v>
      </c>
      <c r="I5069" s="302">
        <v>4.6111249427387401E-5</v>
      </c>
      <c r="J5069" s="305">
        <f>VLOOKUP(H5069,T6_ReductionFactor!$G$10:$H$2922,2,FALSE)</f>
        <v>0.90958699558178424</v>
      </c>
      <c r="K5069" s="75">
        <f t="shared" si="318"/>
        <v>4.1942192829179578E-5</v>
      </c>
      <c r="L5069" s="290"/>
      <c r="Q5069" s="288"/>
      <c r="R5069" s="291"/>
    </row>
    <row r="5070" spans="1:18" s="287" customFormat="1" ht="16.149999999999999" customHeight="1" x14ac:dyDescent="0.25">
      <c r="A5070" s="9" t="s">
        <v>192</v>
      </c>
      <c r="B5070" s="7">
        <v>2022</v>
      </c>
      <c r="C5070" s="296" t="s">
        <v>63</v>
      </c>
      <c r="D5070" s="307">
        <v>1998</v>
      </c>
      <c r="E5070" s="307" t="s">
        <v>194</v>
      </c>
      <c r="F5070" s="65">
        <f t="shared" si="319"/>
        <v>24</v>
      </c>
      <c r="G5070" s="66" t="str">
        <f t="shared" si="320"/>
        <v>1997-06</v>
      </c>
      <c r="H5070" s="67" t="str">
        <f t="shared" si="317"/>
        <v>2022-T6 CAIRP Heavy-24</v>
      </c>
      <c r="I5070" s="302">
        <v>4.0841239658947802E-5</v>
      </c>
      <c r="J5070" s="305">
        <f>VLOOKUP(H5070,T6_ReductionFactor!$G$10:$H$2922,2,FALSE)</f>
        <v>0.90958699558178424</v>
      </c>
      <c r="K5070" s="75">
        <f t="shared" si="318"/>
        <v>3.7148660477217945E-5</v>
      </c>
      <c r="L5070" s="290"/>
      <c r="Q5070" s="288"/>
      <c r="R5070" s="291"/>
    </row>
    <row r="5071" spans="1:18" s="287" customFormat="1" ht="16.149999999999999" customHeight="1" x14ac:dyDescent="0.25">
      <c r="A5071" s="9" t="s">
        <v>192</v>
      </c>
      <c r="B5071" s="7">
        <v>2022</v>
      </c>
      <c r="C5071" s="296" t="s">
        <v>63</v>
      </c>
      <c r="D5071" s="307">
        <v>1997</v>
      </c>
      <c r="E5071" s="307" t="s">
        <v>194</v>
      </c>
      <c r="F5071" s="65">
        <f t="shared" si="319"/>
        <v>25</v>
      </c>
      <c r="G5071" s="66" t="str">
        <f t="shared" si="320"/>
        <v>Pre1997</v>
      </c>
      <c r="H5071" s="67" t="str">
        <f t="shared" si="317"/>
        <v>2022-T6 CAIRP Heavy-25</v>
      </c>
      <c r="I5071" s="302">
        <v>1.6431575902197701E-5</v>
      </c>
      <c r="J5071" s="305">
        <f>VLOOKUP(H5071,T6_ReductionFactor!$G$10:$H$2922,2,FALSE)</f>
        <v>0.90958699558178424</v>
      </c>
      <c r="K5071" s="75">
        <f t="shared" si="318"/>
        <v>1.4945947757554053E-5</v>
      </c>
      <c r="L5071" s="290"/>
      <c r="Q5071" s="288"/>
      <c r="R5071" s="291"/>
    </row>
    <row r="5072" spans="1:18" s="287" customFormat="1" ht="16.149999999999999" customHeight="1" x14ac:dyDescent="0.25">
      <c r="A5072" s="9" t="s">
        <v>192</v>
      </c>
      <c r="B5072" s="7">
        <v>2022</v>
      </c>
      <c r="C5072" s="296" t="s">
        <v>63</v>
      </c>
      <c r="D5072" s="307">
        <v>1996</v>
      </c>
      <c r="E5072" s="307" t="s">
        <v>194</v>
      </c>
      <c r="F5072" s="65">
        <f t="shared" si="319"/>
        <v>26</v>
      </c>
      <c r="G5072" s="66" t="str">
        <f t="shared" si="320"/>
        <v>Pre1997</v>
      </c>
      <c r="H5072" s="67" t="str">
        <f t="shared" si="317"/>
        <v>2022-T6 CAIRP Heavy-26</v>
      </c>
      <c r="I5072" s="302">
        <v>2.64201526909226E-5</v>
      </c>
      <c r="J5072" s="305">
        <f>VLOOKUP(H5072,T6_ReductionFactor!$G$10:$H$2922,2,FALSE)</f>
        <v>0.90958699558178424</v>
      </c>
      <c r="K5072" s="75">
        <f t="shared" si="318"/>
        <v>2.403142730894828E-5</v>
      </c>
      <c r="L5072" s="290"/>
      <c r="Q5072" s="288"/>
      <c r="R5072" s="291"/>
    </row>
    <row r="5073" spans="1:18" s="287" customFormat="1" ht="16.149999999999999" customHeight="1" x14ac:dyDescent="0.25">
      <c r="A5073" s="9" t="s">
        <v>192</v>
      </c>
      <c r="B5073" s="7">
        <v>2022</v>
      </c>
      <c r="C5073" s="296" t="s">
        <v>64</v>
      </c>
      <c r="D5073" s="307">
        <v>2023</v>
      </c>
      <c r="E5073" s="307" t="s">
        <v>194</v>
      </c>
      <c r="F5073" s="65">
        <f t="shared" si="319"/>
        <v>-1</v>
      </c>
      <c r="G5073" s="66" t="str">
        <f t="shared" si="320"/>
        <v>2013+</v>
      </c>
      <c r="H5073" s="67" t="str">
        <f t="shared" si="317"/>
        <v>2022-T6 CAIRP Small--1</v>
      </c>
      <c r="I5073" s="302">
        <v>3.1443132295405901E-6</v>
      </c>
      <c r="J5073" s="305">
        <f>VLOOKUP(H5073,T6_ReductionFactor!$G$10:$H$2922,2,FALSE)</f>
        <v>1</v>
      </c>
      <c r="K5073" s="75">
        <f t="shared" si="318"/>
        <v>3.1443132295405901E-6</v>
      </c>
      <c r="L5073" s="290"/>
      <c r="Q5073" s="288"/>
      <c r="R5073" s="291"/>
    </row>
    <row r="5074" spans="1:18" s="287" customFormat="1" ht="16.149999999999999" customHeight="1" x14ac:dyDescent="0.25">
      <c r="A5074" s="9" t="s">
        <v>192</v>
      </c>
      <c r="B5074" s="7">
        <v>2022</v>
      </c>
      <c r="C5074" s="296" t="s">
        <v>64</v>
      </c>
      <c r="D5074" s="307">
        <v>2022</v>
      </c>
      <c r="E5074" s="307" t="s">
        <v>194</v>
      </c>
      <c r="F5074" s="65">
        <f t="shared" si="319"/>
        <v>0</v>
      </c>
      <c r="G5074" s="66" t="str">
        <f t="shared" si="320"/>
        <v>2013+</v>
      </c>
      <c r="H5074" s="67" t="str">
        <f t="shared" si="317"/>
        <v>2022-T6 CAIRP Small-0</v>
      </c>
      <c r="I5074" s="302">
        <v>2.4723087126382599E-5</v>
      </c>
      <c r="J5074" s="305">
        <f>VLOOKUP(H5074,T6_ReductionFactor!$G$10:$H$2922,2,FALSE)</f>
        <v>0.94335171380793559</v>
      </c>
      <c r="K5074" s="75">
        <f t="shared" si="318"/>
        <v>2.3322566611295936E-5</v>
      </c>
      <c r="L5074" s="290"/>
      <c r="Q5074" s="288"/>
      <c r="R5074" s="291"/>
    </row>
    <row r="5075" spans="1:18" s="287" customFormat="1" ht="16.149999999999999" customHeight="1" x14ac:dyDescent="0.25">
      <c r="A5075" s="9" t="s">
        <v>192</v>
      </c>
      <c r="B5075" s="7">
        <v>2022</v>
      </c>
      <c r="C5075" s="296" t="s">
        <v>64</v>
      </c>
      <c r="D5075" s="307">
        <v>2021</v>
      </c>
      <c r="E5075" s="307" t="s">
        <v>194</v>
      </c>
      <c r="F5075" s="65">
        <f t="shared" si="319"/>
        <v>1</v>
      </c>
      <c r="G5075" s="66" t="str">
        <f t="shared" si="320"/>
        <v>2013+</v>
      </c>
      <c r="H5075" s="67" t="str">
        <f t="shared" si="317"/>
        <v>2022-T6 CAIRP Small-1</v>
      </c>
      <c r="I5075" s="302">
        <v>4.6276498167434999E-5</v>
      </c>
      <c r="J5075" s="305">
        <f>VLOOKUP(H5075,T6_ReductionFactor!$G$10:$H$2922,2,FALSE)</f>
        <v>0.90264584417246152</v>
      </c>
      <c r="K5075" s="75">
        <f t="shared" si="318"/>
        <v>4.1771288753689732E-5</v>
      </c>
      <c r="L5075" s="290"/>
      <c r="Q5075" s="288"/>
      <c r="R5075" s="291"/>
    </row>
    <row r="5076" spans="1:18" s="287" customFormat="1" ht="16.149999999999999" customHeight="1" x14ac:dyDescent="0.25">
      <c r="A5076" s="9" t="s">
        <v>192</v>
      </c>
      <c r="B5076" s="7">
        <v>2022</v>
      </c>
      <c r="C5076" s="296" t="s">
        <v>64</v>
      </c>
      <c r="D5076" s="307">
        <v>2020</v>
      </c>
      <c r="E5076" s="307" t="s">
        <v>194</v>
      </c>
      <c r="F5076" s="65">
        <f t="shared" si="319"/>
        <v>2</v>
      </c>
      <c r="G5076" s="66" t="str">
        <f t="shared" si="320"/>
        <v>2013+</v>
      </c>
      <c r="H5076" s="67" t="str">
        <f t="shared" si="317"/>
        <v>2022-T6 CAIRP Small-2</v>
      </c>
      <c r="I5076" s="302">
        <v>5.5041436228205302E-5</v>
      </c>
      <c r="J5076" s="305">
        <f>VLOOKUP(H5076,T6_ReductionFactor!$G$10:$H$2922,2,FALSE)</f>
        <v>0.87186637629995578</v>
      </c>
      <c r="K5076" s="75">
        <f t="shared" si="318"/>
        <v>4.7988777550630465E-5</v>
      </c>
      <c r="L5076" s="290"/>
      <c r="Q5076" s="288"/>
      <c r="R5076" s="291"/>
    </row>
    <row r="5077" spans="1:18" s="287" customFormat="1" ht="16.149999999999999" customHeight="1" x14ac:dyDescent="0.25">
      <c r="A5077" s="9" t="s">
        <v>192</v>
      </c>
      <c r="B5077" s="7">
        <v>2022</v>
      </c>
      <c r="C5077" s="296" t="s">
        <v>64</v>
      </c>
      <c r="D5077" s="307">
        <v>2019</v>
      </c>
      <c r="E5077" s="307" t="s">
        <v>194</v>
      </c>
      <c r="F5077" s="65">
        <f t="shared" si="319"/>
        <v>3</v>
      </c>
      <c r="G5077" s="66" t="str">
        <f t="shared" si="320"/>
        <v>2013+</v>
      </c>
      <c r="H5077" s="67" t="str">
        <f t="shared" si="317"/>
        <v>2022-T6 CAIRP Small-3</v>
      </c>
      <c r="I5077" s="302">
        <v>6.0481187971392201E-5</v>
      </c>
      <c r="J5077" s="305">
        <f>VLOOKUP(H5077,T6_ReductionFactor!$G$10:$H$2922,2,FALSE)</f>
        <v>0.84826362852098725</v>
      </c>
      <c r="K5077" s="75">
        <f t="shared" si="318"/>
        <v>5.1303991965873036E-5</v>
      </c>
      <c r="L5077" s="290"/>
      <c r="Q5077" s="288"/>
      <c r="R5077" s="291"/>
    </row>
    <row r="5078" spans="1:18" s="287" customFormat="1" ht="16.149999999999999" customHeight="1" x14ac:dyDescent="0.25">
      <c r="A5078" s="9" t="s">
        <v>192</v>
      </c>
      <c r="B5078" s="7">
        <v>2022</v>
      </c>
      <c r="C5078" s="296" t="s">
        <v>64</v>
      </c>
      <c r="D5078" s="307">
        <v>2018</v>
      </c>
      <c r="E5078" s="307" t="s">
        <v>194</v>
      </c>
      <c r="F5078" s="65">
        <f t="shared" si="319"/>
        <v>4</v>
      </c>
      <c r="G5078" s="66" t="str">
        <f t="shared" si="320"/>
        <v>2013+</v>
      </c>
      <c r="H5078" s="67" t="str">
        <f t="shared" si="317"/>
        <v>2022-T6 CAIRP Small-4</v>
      </c>
      <c r="I5078" s="302">
        <v>6.1232253415338396E-5</v>
      </c>
      <c r="J5078" s="305">
        <f>VLOOKUP(H5078,T6_ReductionFactor!$G$10:$H$2922,2,FALSE)</f>
        <v>0.82987074829586305</v>
      </c>
      <c r="K5078" s="75">
        <f t="shared" si="318"/>
        <v>5.0814855961628791E-5</v>
      </c>
      <c r="L5078" s="290"/>
      <c r="Q5078" s="288"/>
      <c r="R5078" s="291"/>
    </row>
    <row r="5079" spans="1:18" s="287" customFormat="1" ht="16.149999999999999" customHeight="1" x14ac:dyDescent="0.25">
      <c r="A5079" s="9" t="s">
        <v>192</v>
      </c>
      <c r="B5079" s="7">
        <v>2022</v>
      </c>
      <c r="C5079" s="296" t="s">
        <v>64</v>
      </c>
      <c r="D5079" s="307">
        <v>2017</v>
      </c>
      <c r="E5079" s="307" t="s">
        <v>194</v>
      </c>
      <c r="F5079" s="65">
        <f t="shared" si="319"/>
        <v>5</v>
      </c>
      <c r="G5079" s="66" t="str">
        <f t="shared" si="320"/>
        <v>2013+</v>
      </c>
      <c r="H5079" s="67" t="str">
        <f t="shared" si="317"/>
        <v>2022-T6 CAIRP Small-5</v>
      </c>
      <c r="I5079" s="302">
        <v>6.1186794920358399E-5</v>
      </c>
      <c r="J5079" s="305">
        <f>VLOOKUP(H5079,T6_ReductionFactor!$G$10:$H$2922,2,FALSE)</f>
        <v>0.8153010801453775</v>
      </c>
      <c r="K5079" s="75">
        <f t="shared" si="318"/>
        <v>4.9885659989201902E-5</v>
      </c>
      <c r="L5079" s="290"/>
      <c r="Q5079" s="288"/>
      <c r="R5079" s="291"/>
    </row>
    <row r="5080" spans="1:18" s="287" customFormat="1" ht="16.149999999999999" customHeight="1" x14ac:dyDescent="0.25">
      <c r="A5080" s="9" t="s">
        <v>192</v>
      </c>
      <c r="B5080" s="7">
        <v>2022</v>
      </c>
      <c r="C5080" s="296" t="s">
        <v>64</v>
      </c>
      <c r="D5080" s="307">
        <v>2016</v>
      </c>
      <c r="E5080" s="307" t="s">
        <v>194</v>
      </c>
      <c r="F5080" s="65">
        <f t="shared" si="319"/>
        <v>6</v>
      </c>
      <c r="G5080" s="66" t="str">
        <f t="shared" si="320"/>
        <v>2013+</v>
      </c>
      <c r="H5080" s="67" t="str">
        <f t="shared" si="317"/>
        <v>2022-T6 CAIRP Small-6</v>
      </c>
      <c r="I5080" s="302">
        <v>8.1716630364536694E-5</v>
      </c>
      <c r="J5080" s="305">
        <f>VLOOKUP(H5080,T6_ReductionFactor!$G$10:$H$2922,2,FALSE)</f>
        <v>0.80357204169326801</v>
      </c>
      <c r="K5080" s="75">
        <f t="shared" si="318"/>
        <v>6.5665199502324846E-5</v>
      </c>
      <c r="L5080" s="290"/>
      <c r="Q5080" s="288"/>
      <c r="R5080" s="291"/>
    </row>
    <row r="5081" spans="1:18" s="287" customFormat="1" ht="16.149999999999999" customHeight="1" x14ac:dyDescent="0.25">
      <c r="A5081" s="9" t="s">
        <v>192</v>
      </c>
      <c r="B5081" s="7">
        <v>2022</v>
      </c>
      <c r="C5081" s="296" t="s">
        <v>64</v>
      </c>
      <c r="D5081" s="307">
        <v>2015</v>
      </c>
      <c r="E5081" s="307" t="s">
        <v>194</v>
      </c>
      <c r="F5081" s="65">
        <f t="shared" si="319"/>
        <v>7</v>
      </c>
      <c r="G5081" s="66" t="str">
        <f t="shared" si="320"/>
        <v>2013+</v>
      </c>
      <c r="H5081" s="67" t="str">
        <f t="shared" si="317"/>
        <v>2022-T6 CAIRP Small-7</v>
      </c>
      <c r="I5081" s="302">
        <v>4.7734814700885097E-5</v>
      </c>
      <c r="J5081" s="305">
        <f>VLOOKUP(H5081,T6_ReductionFactor!$G$10:$H$2922,2,FALSE)</f>
        <v>0.7939803769823145</v>
      </c>
      <c r="K5081" s="75">
        <f t="shared" si="318"/>
        <v>3.790050617138968E-5</v>
      </c>
      <c r="L5081" s="290"/>
      <c r="Q5081" s="288"/>
      <c r="R5081" s="291"/>
    </row>
    <row r="5082" spans="1:18" s="287" customFormat="1" ht="16.149999999999999" customHeight="1" x14ac:dyDescent="0.25">
      <c r="A5082" s="9" t="s">
        <v>192</v>
      </c>
      <c r="B5082" s="7">
        <v>2022</v>
      </c>
      <c r="C5082" s="296" t="s">
        <v>64</v>
      </c>
      <c r="D5082" s="307">
        <v>2014</v>
      </c>
      <c r="E5082" s="307" t="s">
        <v>194</v>
      </c>
      <c r="F5082" s="65">
        <f t="shared" si="319"/>
        <v>8</v>
      </c>
      <c r="G5082" s="66" t="str">
        <f t="shared" si="320"/>
        <v>2013+</v>
      </c>
      <c r="H5082" s="67" t="str">
        <f t="shared" si="317"/>
        <v>2022-T6 CAIRP Small-8</v>
      </c>
      <c r="I5082" s="302">
        <v>3.0026020024299801E-5</v>
      </c>
      <c r="J5082" s="305">
        <f>VLOOKUP(H5082,T6_ReductionFactor!$G$10:$H$2922,2,FALSE)</f>
        <v>0.78601729459679959</v>
      </c>
      <c r="K5082" s="75">
        <f t="shared" si="318"/>
        <v>2.3600971027009462E-5</v>
      </c>
      <c r="L5082" s="290"/>
      <c r="Q5082" s="288"/>
      <c r="R5082" s="291"/>
    </row>
    <row r="5083" spans="1:18" s="287" customFormat="1" ht="16.149999999999999" customHeight="1" x14ac:dyDescent="0.25">
      <c r="A5083" s="9" t="s">
        <v>192</v>
      </c>
      <c r="B5083" s="7">
        <v>2022</v>
      </c>
      <c r="C5083" s="296" t="s">
        <v>64</v>
      </c>
      <c r="D5083" s="307">
        <v>2013</v>
      </c>
      <c r="E5083" s="307" t="s">
        <v>194</v>
      </c>
      <c r="F5083" s="65">
        <f t="shared" si="319"/>
        <v>9</v>
      </c>
      <c r="G5083" s="66" t="str">
        <f t="shared" si="320"/>
        <v>2010-12</v>
      </c>
      <c r="H5083" s="67" t="str">
        <f t="shared" si="317"/>
        <v>2022-T6 CAIRP Small-9</v>
      </c>
      <c r="I5083" s="302">
        <v>3.2016982268368003E-5</v>
      </c>
      <c r="J5083" s="305">
        <f>VLOOKUP(H5083,T6_ReductionFactor!$G$10:$H$2922,2,FALSE)</f>
        <v>0.75026314100882552</v>
      </c>
      <c r="K5083" s="75">
        <f t="shared" si="318"/>
        <v>2.402116168228965E-5</v>
      </c>
      <c r="L5083" s="290"/>
      <c r="Q5083" s="288"/>
      <c r="R5083" s="291"/>
    </row>
    <row r="5084" spans="1:18" s="287" customFormat="1" ht="16.149999999999999" customHeight="1" x14ac:dyDescent="0.25">
      <c r="A5084" s="9" t="s">
        <v>192</v>
      </c>
      <c r="B5084" s="7">
        <v>2022</v>
      </c>
      <c r="C5084" s="296" t="s">
        <v>64</v>
      </c>
      <c r="D5084" s="307">
        <v>2012</v>
      </c>
      <c r="E5084" s="307" t="s">
        <v>194</v>
      </c>
      <c r="F5084" s="65">
        <f t="shared" si="319"/>
        <v>10</v>
      </c>
      <c r="G5084" s="66" t="str">
        <f t="shared" si="320"/>
        <v>2010-12</v>
      </c>
      <c r="H5084" s="67" t="str">
        <f t="shared" si="317"/>
        <v>2022-T6 CAIRP Small-10</v>
      </c>
      <c r="I5084" s="302">
        <v>4.7163542352529798E-5</v>
      </c>
      <c r="J5084" s="305">
        <f>VLOOKUP(H5084,T6_ReductionFactor!$G$10:$H$2922,2,FALSE)</f>
        <v>0.74549457074296099</v>
      </c>
      <c r="K5084" s="75">
        <f t="shared" si="318"/>
        <v>3.5160164760816659E-5</v>
      </c>
      <c r="L5084" s="290"/>
      <c r="Q5084" s="288"/>
      <c r="R5084" s="291"/>
    </row>
    <row r="5085" spans="1:18" s="287" customFormat="1" ht="16.149999999999999" customHeight="1" x14ac:dyDescent="0.25">
      <c r="A5085" s="9" t="s">
        <v>192</v>
      </c>
      <c r="B5085" s="7">
        <v>2022</v>
      </c>
      <c r="C5085" s="296" t="s">
        <v>64</v>
      </c>
      <c r="D5085" s="307">
        <v>2011</v>
      </c>
      <c r="E5085" s="307" t="s">
        <v>194</v>
      </c>
      <c r="F5085" s="65">
        <f t="shared" si="319"/>
        <v>11</v>
      </c>
      <c r="G5085" s="66" t="str">
        <f t="shared" si="320"/>
        <v>2010-12</v>
      </c>
      <c r="H5085" s="67" t="str">
        <f t="shared" si="317"/>
        <v>2022-T6 CAIRP Small-11</v>
      </c>
      <c r="I5085" s="302">
        <v>3.0600735626113699E-5</v>
      </c>
      <c r="J5085" s="305">
        <f>VLOOKUP(H5085,T6_ReductionFactor!$G$10:$H$2922,2,FALSE)</f>
        <v>0.74144251427200714</v>
      </c>
      <c r="K5085" s="75">
        <f t="shared" si="318"/>
        <v>2.2688686361198725E-5</v>
      </c>
      <c r="L5085" s="290"/>
      <c r="Q5085" s="288"/>
      <c r="R5085" s="291"/>
    </row>
    <row r="5086" spans="1:18" s="287" customFormat="1" ht="16.149999999999999" customHeight="1" x14ac:dyDescent="0.25">
      <c r="A5086" s="9" t="s">
        <v>192</v>
      </c>
      <c r="B5086" s="7">
        <v>2022</v>
      </c>
      <c r="C5086" s="296" t="s">
        <v>64</v>
      </c>
      <c r="D5086" s="307">
        <v>2010</v>
      </c>
      <c r="E5086" s="307" t="s">
        <v>194</v>
      </c>
      <c r="F5086" s="65">
        <f t="shared" si="319"/>
        <v>12</v>
      </c>
      <c r="G5086" s="66" t="str">
        <f t="shared" si="320"/>
        <v>2007-09</v>
      </c>
      <c r="H5086" s="67" t="str">
        <f t="shared" si="317"/>
        <v>2022-T6 CAIRP Small-12</v>
      </c>
      <c r="I5086" s="302">
        <v>1.25060847007299E-5</v>
      </c>
      <c r="J5086" s="305">
        <f>VLOOKUP(H5086,T6_ReductionFactor!$G$10:$H$2922,2,FALSE)</f>
        <v>0.78130106015534906</v>
      </c>
      <c r="K5086" s="75">
        <f t="shared" si="318"/>
        <v>9.7710172350728627E-6</v>
      </c>
      <c r="L5086" s="290"/>
      <c r="Q5086" s="288"/>
      <c r="R5086" s="291"/>
    </row>
    <row r="5087" spans="1:18" s="287" customFormat="1" ht="16.149999999999999" customHeight="1" x14ac:dyDescent="0.25">
      <c r="A5087" s="9" t="s">
        <v>192</v>
      </c>
      <c r="B5087" s="7">
        <v>2022</v>
      </c>
      <c r="C5087" s="296" t="s">
        <v>64</v>
      </c>
      <c r="D5087" s="307">
        <v>2009</v>
      </c>
      <c r="E5087" s="307" t="s">
        <v>194</v>
      </c>
      <c r="F5087" s="65">
        <f t="shared" si="319"/>
        <v>13</v>
      </c>
      <c r="G5087" s="66" t="str">
        <f t="shared" si="320"/>
        <v>2007-09</v>
      </c>
      <c r="H5087" s="67" t="str">
        <f t="shared" si="317"/>
        <v>2022-T6 CAIRP Small-13</v>
      </c>
      <c r="I5087" s="302">
        <v>1.1278911605256699E-5</v>
      </c>
      <c r="J5087" s="305">
        <f>VLOOKUP(H5087,T6_ReductionFactor!$G$10:$H$2922,2,FALSE)</f>
        <v>0.77706696141097353</v>
      </c>
      <c r="K5087" s="75">
        <f t="shared" si="318"/>
        <v>8.7644695691197897E-6</v>
      </c>
      <c r="L5087" s="290"/>
      <c r="Q5087" s="288"/>
      <c r="R5087" s="291"/>
    </row>
    <row r="5088" spans="1:18" s="287" customFormat="1" ht="16.149999999999999" customHeight="1" x14ac:dyDescent="0.25">
      <c r="A5088" s="9" t="s">
        <v>192</v>
      </c>
      <c r="B5088" s="7">
        <v>2022</v>
      </c>
      <c r="C5088" s="296" t="s">
        <v>64</v>
      </c>
      <c r="D5088" s="307">
        <v>2008</v>
      </c>
      <c r="E5088" s="307" t="s">
        <v>194</v>
      </c>
      <c r="F5088" s="65">
        <f t="shared" si="319"/>
        <v>14</v>
      </c>
      <c r="G5088" s="66" t="str">
        <f t="shared" si="320"/>
        <v>2007-09</v>
      </c>
      <c r="H5088" s="67" t="str">
        <f t="shared" si="317"/>
        <v>2022-T6 CAIRP Small-14</v>
      </c>
      <c r="I5088" s="302">
        <v>3.3739630479497003E-5</v>
      </c>
      <c r="J5088" s="305">
        <f>VLOOKUP(H5088,T6_ReductionFactor!$G$10:$H$2922,2,FALSE)</f>
        <v>0.77344503931335229</v>
      </c>
      <c r="K5088" s="75">
        <f t="shared" si="318"/>
        <v>2.6095749822632539E-5</v>
      </c>
      <c r="L5088" s="290"/>
      <c r="Q5088" s="288"/>
      <c r="R5088" s="291"/>
    </row>
    <row r="5089" spans="1:18" s="287" customFormat="1" ht="16.149999999999999" customHeight="1" x14ac:dyDescent="0.25">
      <c r="A5089" s="9" t="s">
        <v>192</v>
      </c>
      <c r="B5089" s="7">
        <v>2022</v>
      </c>
      <c r="C5089" s="296" t="s">
        <v>64</v>
      </c>
      <c r="D5089" s="307">
        <v>2007</v>
      </c>
      <c r="E5089" s="307" t="s">
        <v>194</v>
      </c>
      <c r="F5089" s="65">
        <f t="shared" si="319"/>
        <v>15</v>
      </c>
      <c r="G5089" s="66" t="str">
        <f t="shared" si="320"/>
        <v>1997-06</v>
      </c>
      <c r="H5089" s="67" t="str">
        <f t="shared" si="317"/>
        <v>2022-T6 CAIRP Small-15</v>
      </c>
      <c r="I5089" s="302">
        <v>3.42360920375833E-4</v>
      </c>
      <c r="J5089" s="305">
        <f>VLOOKUP(H5089,T6_ReductionFactor!$G$10:$H$2922,2,FALSE)</f>
        <v>0.86310473525356624</v>
      </c>
      <c r="K5089" s="75">
        <f t="shared" si="318"/>
        <v>2.9549333154215058E-4</v>
      </c>
      <c r="L5089" s="290"/>
      <c r="Q5089" s="288"/>
      <c r="R5089" s="291"/>
    </row>
    <row r="5090" spans="1:18" s="287" customFormat="1" ht="16.149999999999999" customHeight="1" x14ac:dyDescent="0.25">
      <c r="A5090" s="9" t="s">
        <v>192</v>
      </c>
      <c r="B5090" s="7">
        <v>2022</v>
      </c>
      <c r="C5090" s="296" t="s">
        <v>64</v>
      </c>
      <c r="D5090" s="307">
        <v>2006</v>
      </c>
      <c r="E5090" s="307" t="s">
        <v>194</v>
      </c>
      <c r="F5090" s="65">
        <f t="shared" si="319"/>
        <v>16</v>
      </c>
      <c r="G5090" s="66" t="str">
        <f t="shared" si="320"/>
        <v>1997-06</v>
      </c>
      <c r="H5090" s="67" t="str">
        <f t="shared" si="317"/>
        <v>2022-T6 CAIRP Small-16</v>
      </c>
      <c r="I5090" s="302">
        <v>4.0538960428973601E-4</v>
      </c>
      <c r="J5090" s="305">
        <f>VLOOKUP(H5090,T6_ReductionFactor!$G$10:$H$2922,2,FALSE)</f>
        <v>0.86102544223654764</v>
      </c>
      <c r="K5090" s="75">
        <f t="shared" si="318"/>
        <v>3.4905076331166903E-4</v>
      </c>
      <c r="L5090" s="290"/>
      <c r="Q5090" s="288"/>
      <c r="R5090" s="291"/>
    </row>
    <row r="5091" spans="1:18" s="287" customFormat="1" ht="16.149999999999999" customHeight="1" x14ac:dyDescent="0.25">
      <c r="A5091" s="9" t="s">
        <v>192</v>
      </c>
      <c r="B5091" s="7">
        <v>2022</v>
      </c>
      <c r="C5091" s="296" t="s">
        <v>64</v>
      </c>
      <c r="D5091" s="307">
        <v>2005</v>
      </c>
      <c r="E5091" s="307" t="s">
        <v>194</v>
      </c>
      <c r="F5091" s="65">
        <f t="shared" si="319"/>
        <v>17</v>
      </c>
      <c r="G5091" s="66" t="str">
        <f t="shared" si="320"/>
        <v>1997-06</v>
      </c>
      <c r="H5091" s="67" t="str">
        <f t="shared" si="317"/>
        <v>2022-T6 CAIRP Small-17</v>
      </c>
      <c r="I5091" s="302">
        <v>1.89842290788645E-4</v>
      </c>
      <c r="J5091" s="305">
        <f>VLOOKUP(H5091,T6_ReductionFactor!$G$10:$H$2922,2,FALSE)</f>
        <v>0.85903114736968011</v>
      </c>
      <c r="K5091" s="75">
        <f t="shared" si="318"/>
        <v>1.6308044087545817E-4</v>
      </c>
      <c r="L5091" s="290"/>
      <c r="Q5091" s="288"/>
      <c r="R5091" s="291"/>
    </row>
    <row r="5092" spans="1:18" s="287" customFormat="1" ht="16.149999999999999" customHeight="1" x14ac:dyDescent="0.25">
      <c r="A5092" s="9" t="s">
        <v>192</v>
      </c>
      <c r="B5092" s="7">
        <v>2022</v>
      </c>
      <c r="C5092" s="296" t="s">
        <v>64</v>
      </c>
      <c r="D5092" s="307">
        <v>2004</v>
      </c>
      <c r="E5092" s="307" t="s">
        <v>194</v>
      </c>
      <c r="F5092" s="65">
        <f t="shared" si="319"/>
        <v>18</v>
      </c>
      <c r="G5092" s="66" t="str">
        <f t="shared" si="320"/>
        <v>1997-06</v>
      </c>
      <c r="H5092" s="67" t="str">
        <f t="shared" si="317"/>
        <v>2022-T6 CAIRP Small-18</v>
      </c>
      <c r="I5092" s="302">
        <v>1.5447541092892701E-4</v>
      </c>
      <c r="J5092" s="305">
        <f>VLOOKUP(H5092,T6_ReductionFactor!$G$10:$H$2922,2,FALSE)</f>
        <v>0.8571178053472015</v>
      </c>
      <c r="K5092" s="75">
        <f t="shared" si="318"/>
        <v>1.3240362519550901E-4</v>
      </c>
      <c r="L5092" s="290"/>
      <c r="Q5092" s="288"/>
      <c r="R5092" s="291"/>
    </row>
    <row r="5093" spans="1:18" s="287" customFormat="1" ht="16.149999999999999" customHeight="1" x14ac:dyDescent="0.25">
      <c r="A5093" s="9" t="s">
        <v>192</v>
      </c>
      <c r="B5093" s="7">
        <v>2022</v>
      </c>
      <c r="C5093" s="296" t="s">
        <v>65</v>
      </c>
      <c r="D5093" s="307">
        <v>2023</v>
      </c>
      <c r="E5093" s="307" t="s">
        <v>194</v>
      </c>
      <c r="F5093" s="65">
        <f t="shared" si="319"/>
        <v>-1</v>
      </c>
      <c r="G5093" s="66" t="str">
        <f t="shared" si="320"/>
        <v>2013+</v>
      </c>
      <c r="H5093" s="67" t="str">
        <f t="shared" si="317"/>
        <v>2022-T6 Instate Construction Heavy--1</v>
      </c>
      <c r="I5093" s="302">
        <v>2.02708310826193E-5</v>
      </c>
      <c r="J5093" s="305">
        <f>VLOOKUP(H5093,T6_ReductionFactor!$G$10:$H$2922,2,FALSE)</f>
        <v>1</v>
      </c>
      <c r="K5093" s="75">
        <f t="shared" si="318"/>
        <v>2.02708310826193E-5</v>
      </c>
      <c r="L5093" s="290"/>
      <c r="Q5093" s="288"/>
      <c r="R5093" s="291"/>
    </row>
    <row r="5094" spans="1:18" s="287" customFormat="1" ht="16.149999999999999" customHeight="1" x14ac:dyDescent="0.25">
      <c r="A5094" s="9" t="s">
        <v>192</v>
      </c>
      <c r="B5094" s="7">
        <v>2022</v>
      </c>
      <c r="C5094" s="296" t="s">
        <v>65</v>
      </c>
      <c r="D5094" s="307">
        <v>2022</v>
      </c>
      <c r="E5094" s="307" t="s">
        <v>194</v>
      </c>
      <c r="F5094" s="65">
        <f t="shared" si="319"/>
        <v>0</v>
      </c>
      <c r="G5094" s="66" t="str">
        <f t="shared" si="320"/>
        <v>2013+</v>
      </c>
      <c r="H5094" s="67" t="str">
        <f t="shared" si="317"/>
        <v>2022-T6 Instate Construction Heavy-0</v>
      </c>
      <c r="I5094" s="302">
        <v>2.1854985815299399E-4</v>
      </c>
      <c r="J5094" s="305">
        <f>VLOOKUP(H5094,T6_ReductionFactor!$G$10:$H$2922,2,FALSE)</f>
        <v>0.94335171380793559</v>
      </c>
      <c r="K5094" s="75">
        <f t="shared" si="318"/>
        <v>2.0616938324110812E-4</v>
      </c>
      <c r="L5094" s="290"/>
      <c r="Q5094" s="288"/>
      <c r="R5094" s="291"/>
    </row>
    <row r="5095" spans="1:18" s="287" customFormat="1" ht="16.149999999999999" customHeight="1" x14ac:dyDescent="0.25">
      <c r="A5095" s="9" t="s">
        <v>192</v>
      </c>
      <c r="B5095" s="7">
        <v>2022</v>
      </c>
      <c r="C5095" s="296" t="s">
        <v>65</v>
      </c>
      <c r="D5095" s="307">
        <v>2021</v>
      </c>
      <c r="E5095" s="307" t="s">
        <v>194</v>
      </c>
      <c r="F5095" s="65">
        <f t="shared" si="319"/>
        <v>1</v>
      </c>
      <c r="G5095" s="66" t="str">
        <f t="shared" si="320"/>
        <v>2013+</v>
      </c>
      <c r="H5095" s="67" t="str">
        <f t="shared" si="317"/>
        <v>2022-T6 Instate Construction Heavy-1</v>
      </c>
      <c r="I5095" s="302">
        <v>3.1947357640231002E-4</v>
      </c>
      <c r="J5095" s="305">
        <f>VLOOKUP(H5095,T6_ReductionFactor!$G$10:$H$2922,2,FALSE)</f>
        <v>0.90264584417246152</v>
      </c>
      <c r="K5095" s="75">
        <f t="shared" si="318"/>
        <v>2.8837149606245852E-4</v>
      </c>
      <c r="L5095" s="290"/>
      <c r="Q5095" s="288"/>
      <c r="R5095" s="291"/>
    </row>
    <row r="5096" spans="1:18" s="287" customFormat="1" ht="16.149999999999999" customHeight="1" x14ac:dyDescent="0.25">
      <c r="A5096" s="9" t="s">
        <v>192</v>
      </c>
      <c r="B5096" s="7">
        <v>2022</v>
      </c>
      <c r="C5096" s="296" t="s">
        <v>65</v>
      </c>
      <c r="D5096" s="307">
        <v>2020</v>
      </c>
      <c r="E5096" s="307" t="s">
        <v>194</v>
      </c>
      <c r="F5096" s="65">
        <f t="shared" si="319"/>
        <v>2</v>
      </c>
      <c r="G5096" s="66" t="str">
        <f t="shared" si="320"/>
        <v>2013+</v>
      </c>
      <c r="H5096" s="67" t="str">
        <f t="shared" si="317"/>
        <v>2022-T6 Instate Construction Heavy-2</v>
      </c>
      <c r="I5096" s="302">
        <v>3.24998595456479E-4</v>
      </c>
      <c r="J5096" s="305">
        <f>VLOOKUP(H5096,T6_ReductionFactor!$G$10:$H$2922,2,FALSE)</f>
        <v>0.87186637629995578</v>
      </c>
      <c r="K5096" s="75">
        <f t="shared" si="318"/>
        <v>2.8335534772321562E-4</v>
      </c>
      <c r="L5096" s="290"/>
      <c r="Q5096" s="288"/>
      <c r="R5096" s="291"/>
    </row>
    <row r="5097" spans="1:18" s="287" customFormat="1" ht="16.149999999999999" customHeight="1" x14ac:dyDescent="0.25">
      <c r="A5097" s="9" t="s">
        <v>192</v>
      </c>
      <c r="B5097" s="7">
        <v>2022</v>
      </c>
      <c r="C5097" s="296" t="s">
        <v>65</v>
      </c>
      <c r="D5097" s="307">
        <v>2019</v>
      </c>
      <c r="E5097" s="307" t="s">
        <v>194</v>
      </c>
      <c r="F5097" s="65">
        <f t="shared" si="319"/>
        <v>3</v>
      </c>
      <c r="G5097" s="66" t="str">
        <f t="shared" si="320"/>
        <v>2013+</v>
      </c>
      <c r="H5097" s="67" t="str">
        <f t="shared" si="317"/>
        <v>2022-T6 Instate Construction Heavy-3</v>
      </c>
      <c r="I5097" s="302">
        <v>3.2273209508815398E-4</v>
      </c>
      <c r="J5097" s="305">
        <f>VLOOKUP(H5097,T6_ReductionFactor!$G$10:$H$2922,2,FALSE)</f>
        <v>0.84826362852098725</v>
      </c>
      <c r="K5097" s="75">
        <f t="shared" si="318"/>
        <v>2.7376189801965779E-4</v>
      </c>
      <c r="L5097" s="290"/>
      <c r="Q5097" s="288"/>
      <c r="R5097" s="291"/>
    </row>
    <row r="5098" spans="1:18" s="287" customFormat="1" ht="16.149999999999999" customHeight="1" x14ac:dyDescent="0.25">
      <c r="A5098" s="9" t="s">
        <v>192</v>
      </c>
      <c r="B5098" s="7">
        <v>2022</v>
      </c>
      <c r="C5098" s="296" t="s">
        <v>65</v>
      </c>
      <c r="D5098" s="307">
        <v>2018</v>
      </c>
      <c r="E5098" s="307" t="s">
        <v>194</v>
      </c>
      <c r="F5098" s="65">
        <f t="shared" si="319"/>
        <v>4</v>
      </c>
      <c r="G5098" s="66" t="str">
        <f t="shared" si="320"/>
        <v>2013+</v>
      </c>
      <c r="H5098" s="67" t="str">
        <f t="shared" si="317"/>
        <v>2022-T6 Instate Construction Heavy-4</v>
      </c>
      <c r="I5098" s="302">
        <v>3.1333968342327201E-4</v>
      </c>
      <c r="J5098" s="305">
        <f>VLOOKUP(H5098,T6_ReductionFactor!$G$10:$H$2922,2,FALSE)</f>
        <v>0.82987074829586305</v>
      </c>
      <c r="K5098" s="75">
        <f t="shared" si="318"/>
        <v>2.6003143755325955E-4</v>
      </c>
      <c r="L5098" s="290"/>
      <c r="Q5098" s="288"/>
      <c r="R5098" s="291"/>
    </row>
    <row r="5099" spans="1:18" s="287" customFormat="1" ht="16.149999999999999" customHeight="1" x14ac:dyDescent="0.25">
      <c r="A5099" s="9" t="s">
        <v>192</v>
      </c>
      <c r="B5099" s="7">
        <v>2022</v>
      </c>
      <c r="C5099" s="296" t="s">
        <v>65</v>
      </c>
      <c r="D5099" s="307">
        <v>2017</v>
      </c>
      <c r="E5099" s="307" t="s">
        <v>194</v>
      </c>
      <c r="F5099" s="65">
        <f t="shared" si="319"/>
        <v>5</v>
      </c>
      <c r="G5099" s="66" t="str">
        <f t="shared" si="320"/>
        <v>2013+</v>
      </c>
      <c r="H5099" s="67" t="str">
        <f t="shared" si="317"/>
        <v>2022-T6 Instate Construction Heavy-5</v>
      </c>
      <c r="I5099" s="302">
        <v>2.8718740484121302E-4</v>
      </c>
      <c r="J5099" s="305">
        <f>VLOOKUP(H5099,T6_ReductionFactor!$G$10:$H$2922,2,FALSE)</f>
        <v>0.8153010801453775</v>
      </c>
      <c r="K5099" s="75">
        <f t="shared" si="318"/>
        <v>2.3414420137118878E-4</v>
      </c>
      <c r="L5099" s="290"/>
      <c r="Q5099" s="288"/>
      <c r="R5099" s="291"/>
    </row>
    <row r="5100" spans="1:18" s="287" customFormat="1" ht="16.149999999999999" customHeight="1" x14ac:dyDescent="0.25">
      <c r="A5100" s="9" t="s">
        <v>192</v>
      </c>
      <c r="B5100" s="7">
        <v>2022</v>
      </c>
      <c r="C5100" s="296" t="s">
        <v>65</v>
      </c>
      <c r="D5100" s="307">
        <v>2016</v>
      </c>
      <c r="E5100" s="307" t="s">
        <v>194</v>
      </c>
      <c r="F5100" s="65">
        <f t="shared" si="319"/>
        <v>6</v>
      </c>
      <c r="G5100" s="66" t="str">
        <f t="shared" si="320"/>
        <v>2013+</v>
      </c>
      <c r="H5100" s="67" t="str">
        <f t="shared" si="317"/>
        <v>2022-T6 Instate Construction Heavy-6</v>
      </c>
      <c r="I5100" s="302">
        <v>2.8277642029926402E-4</v>
      </c>
      <c r="J5100" s="305">
        <f>VLOOKUP(H5100,T6_ReductionFactor!$G$10:$H$2922,2,FALSE)</f>
        <v>0.80357204169326801</v>
      </c>
      <c r="K5100" s="75">
        <f t="shared" si="318"/>
        <v>2.2723122540259326E-4</v>
      </c>
      <c r="L5100" s="290"/>
      <c r="Q5100" s="288"/>
      <c r="R5100" s="291"/>
    </row>
    <row r="5101" spans="1:18" s="287" customFormat="1" ht="16.149999999999999" customHeight="1" x14ac:dyDescent="0.25">
      <c r="A5101" s="9" t="s">
        <v>192</v>
      </c>
      <c r="B5101" s="7">
        <v>2022</v>
      </c>
      <c r="C5101" s="296" t="s">
        <v>65</v>
      </c>
      <c r="D5101" s="307">
        <v>2015</v>
      </c>
      <c r="E5101" s="307" t="s">
        <v>194</v>
      </c>
      <c r="F5101" s="65">
        <f t="shared" si="319"/>
        <v>7</v>
      </c>
      <c r="G5101" s="66" t="str">
        <f t="shared" si="320"/>
        <v>2013+</v>
      </c>
      <c r="H5101" s="67" t="str">
        <f t="shared" si="317"/>
        <v>2022-T6 Instate Construction Heavy-7</v>
      </c>
      <c r="I5101" s="302">
        <v>8.6420629222839498E-4</v>
      </c>
      <c r="J5101" s="305">
        <f>VLOOKUP(H5101,T6_ReductionFactor!$G$10:$H$2922,2,FALSE)</f>
        <v>0.7939803769823145</v>
      </c>
      <c r="K5101" s="75">
        <f t="shared" si="318"/>
        <v>6.861628376939893E-4</v>
      </c>
      <c r="L5101" s="290"/>
      <c r="Q5101" s="288"/>
      <c r="R5101" s="291"/>
    </row>
    <row r="5102" spans="1:18" s="287" customFormat="1" ht="16.149999999999999" customHeight="1" x14ac:dyDescent="0.25">
      <c r="A5102" s="9" t="s">
        <v>192</v>
      </c>
      <c r="B5102" s="7">
        <v>2022</v>
      </c>
      <c r="C5102" s="296" t="s">
        <v>65</v>
      </c>
      <c r="D5102" s="307">
        <v>2014</v>
      </c>
      <c r="E5102" s="307" t="s">
        <v>194</v>
      </c>
      <c r="F5102" s="65">
        <f t="shared" si="319"/>
        <v>8</v>
      </c>
      <c r="G5102" s="66" t="str">
        <f t="shared" si="320"/>
        <v>2013+</v>
      </c>
      <c r="H5102" s="67" t="str">
        <f t="shared" si="317"/>
        <v>2022-T6 Instate Construction Heavy-8</v>
      </c>
      <c r="I5102" s="302">
        <v>7.0622604763495101E-4</v>
      </c>
      <c r="J5102" s="305">
        <f>VLOOKUP(H5102,T6_ReductionFactor!$G$10:$H$2922,2,FALSE)</f>
        <v>0.78601729459679959</v>
      </c>
      <c r="K5102" s="75">
        <f t="shared" si="318"/>
        <v>5.5510588733581471E-4</v>
      </c>
      <c r="L5102" s="290"/>
      <c r="Q5102" s="288"/>
      <c r="R5102" s="291"/>
    </row>
    <row r="5103" spans="1:18" s="287" customFormat="1" ht="16.149999999999999" customHeight="1" x14ac:dyDescent="0.25">
      <c r="A5103" s="9" t="s">
        <v>192</v>
      </c>
      <c r="B5103" s="7">
        <v>2022</v>
      </c>
      <c r="C5103" s="296" t="s">
        <v>65</v>
      </c>
      <c r="D5103" s="307">
        <v>2013</v>
      </c>
      <c r="E5103" s="307" t="s">
        <v>194</v>
      </c>
      <c r="F5103" s="65">
        <f t="shared" si="319"/>
        <v>9</v>
      </c>
      <c r="G5103" s="66" t="str">
        <f t="shared" si="320"/>
        <v>2010-12</v>
      </c>
      <c r="H5103" s="67" t="str">
        <f t="shared" si="317"/>
        <v>2022-T6 Instate Construction Heavy-9</v>
      </c>
      <c r="I5103" s="302">
        <v>6.2614913617844103E-4</v>
      </c>
      <c r="J5103" s="305">
        <f>VLOOKUP(H5103,T6_ReductionFactor!$G$10:$H$2922,2,FALSE)</f>
        <v>0.75026314100882552</v>
      </c>
      <c r="K5103" s="75">
        <f t="shared" si="318"/>
        <v>4.697766176492E-4</v>
      </c>
      <c r="L5103" s="290"/>
      <c r="Q5103" s="288"/>
      <c r="R5103" s="291"/>
    </row>
    <row r="5104" spans="1:18" s="287" customFormat="1" ht="16.149999999999999" customHeight="1" x14ac:dyDescent="0.25">
      <c r="A5104" s="9" t="s">
        <v>192</v>
      </c>
      <c r="B5104" s="7">
        <v>2022</v>
      </c>
      <c r="C5104" s="296" t="s">
        <v>65</v>
      </c>
      <c r="D5104" s="307">
        <v>2012</v>
      </c>
      <c r="E5104" s="307" t="s">
        <v>194</v>
      </c>
      <c r="F5104" s="65">
        <f t="shared" si="319"/>
        <v>10</v>
      </c>
      <c r="G5104" s="66" t="str">
        <f t="shared" si="320"/>
        <v>2010-12</v>
      </c>
      <c r="H5104" s="67" t="str">
        <f t="shared" si="317"/>
        <v>2022-T6 Instate Construction Heavy-10</v>
      </c>
      <c r="I5104" s="302">
        <v>9.6962523294692195E-4</v>
      </c>
      <c r="J5104" s="305">
        <f>VLOOKUP(H5104,T6_ReductionFactor!$G$10:$H$2922,2,FALSE)</f>
        <v>0.74549457074296099</v>
      </c>
      <c r="K5104" s="75">
        <f t="shared" si="318"/>
        <v>7.2285034681730917E-4</v>
      </c>
      <c r="L5104" s="290"/>
      <c r="Q5104" s="288"/>
      <c r="R5104" s="291"/>
    </row>
    <row r="5105" spans="1:18" s="287" customFormat="1" ht="16.149999999999999" customHeight="1" x14ac:dyDescent="0.25">
      <c r="A5105" s="9" t="s">
        <v>192</v>
      </c>
      <c r="B5105" s="7">
        <v>2022</v>
      </c>
      <c r="C5105" s="296" t="s">
        <v>65</v>
      </c>
      <c r="D5105" s="307">
        <v>2011</v>
      </c>
      <c r="E5105" s="307" t="s">
        <v>194</v>
      </c>
      <c r="F5105" s="65">
        <f t="shared" si="319"/>
        <v>11</v>
      </c>
      <c r="G5105" s="66" t="str">
        <f t="shared" si="320"/>
        <v>2010-12</v>
      </c>
      <c r="H5105" s="67" t="str">
        <f t="shared" si="317"/>
        <v>2022-T6 Instate Construction Heavy-11</v>
      </c>
      <c r="I5105" s="302">
        <v>5.1476935926568501E-4</v>
      </c>
      <c r="J5105" s="305">
        <f>VLOOKUP(H5105,T6_ReductionFactor!$G$10:$H$2922,2,FALSE)</f>
        <v>0.74144251427200714</v>
      </c>
      <c r="K5105" s="75">
        <f t="shared" si="318"/>
        <v>3.8167188800413961E-4</v>
      </c>
      <c r="L5105" s="290"/>
      <c r="Q5105" s="288"/>
      <c r="R5105" s="291"/>
    </row>
    <row r="5106" spans="1:18" s="287" customFormat="1" ht="16.149999999999999" customHeight="1" x14ac:dyDescent="0.25">
      <c r="A5106" s="9" t="s">
        <v>192</v>
      </c>
      <c r="B5106" s="7">
        <v>2022</v>
      </c>
      <c r="C5106" s="296" t="s">
        <v>65</v>
      </c>
      <c r="D5106" s="307">
        <v>2010</v>
      </c>
      <c r="E5106" s="307" t="s">
        <v>194</v>
      </c>
      <c r="F5106" s="65">
        <f t="shared" si="319"/>
        <v>12</v>
      </c>
      <c r="G5106" s="66" t="str">
        <f t="shared" si="320"/>
        <v>2007-09</v>
      </c>
      <c r="H5106" s="67" t="str">
        <f t="shared" ref="H5106:H5169" si="321">CONCATENATE(B5106,"-",C5106,"-",F5106)</f>
        <v>2022-T6 Instate Construction Heavy-12</v>
      </c>
      <c r="I5106" s="302">
        <v>6.2250115755515905E-4</v>
      </c>
      <c r="J5106" s="305">
        <f>VLOOKUP(H5106,T6_ReductionFactor!$G$10:$H$2922,2,FALSE)</f>
        <v>0.78130106015534906</v>
      </c>
      <c r="K5106" s="75">
        <f t="shared" si="318"/>
        <v>4.8636081434577774E-4</v>
      </c>
      <c r="L5106" s="290"/>
      <c r="Q5106" s="288"/>
      <c r="R5106" s="291"/>
    </row>
    <row r="5107" spans="1:18" s="287" customFormat="1" ht="16.149999999999999" customHeight="1" x14ac:dyDescent="0.25">
      <c r="A5107" s="9" t="s">
        <v>192</v>
      </c>
      <c r="B5107" s="7">
        <v>2022</v>
      </c>
      <c r="C5107" s="296" t="s">
        <v>65</v>
      </c>
      <c r="D5107" s="307">
        <v>2009</v>
      </c>
      <c r="E5107" s="307" t="s">
        <v>194</v>
      </c>
      <c r="F5107" s="65">
        <f t="shared" si="319"/>
        <v>13</v>
      </c>
      <c r="G5107" s="66" t="str">
        <f t="shared" si="320"/>
        <v>2007-09</v>
      </c>
      <c r="H5107" s="67" t="str">
        <f t="shared" si="321"/>
        <v>2022-T6 Instate Construction Heavy-13</v>
      </c>
      <c r="I5107" s="302">
        <v>8.0904356067989299E-4</v>
      </c>
      <c r="J5107" s="305">
        <f>VLOOKUP(H5107,T6_ReductionFactor!$G$10:$H$2922,2,FALSE)</f>
        <v>0.77706696141097353</v>
      </c>
      <c r="K5107" s="75">
        <f t="shared" si="318"/>
        <v>6.2868102134663905E-4</v>
      </c>
      <c r="L5107" s="290"/>
      <c r="Q5107" s="288"/>
      <c r="R5107" s="291"/>
    </row>
    <row r="5108" spans="1:18" s="287" customFormat="1" ht="16.149999999999999" customHeight="1" x14ac:dyDescent="0.25">
      <c r="A5108" s="9" t="s">
        <v>192</v>
      </c>
      <c r="B5108" s="7">
        <v>2022</v>
      </c>
      <c r="C5108" s="296" t="s">
        <v>65</v>
      </c>
      <c r="D5108" s="307">
        <v>2008</v>
      </c>
      <c r="E5108" s="307" t="s">
        <v>194</v>
      </c>
      <c r="F5108" s="65">
        <f t="shared" si="319"/>
        <v>14</v>
      </c>
      <c r="G5108" s="66" t="str">
        <f t="shared" si="320"/>
        <v>2007-09</v>
      </c>
      <c r="H5108" s="67" t="str">
        <f t="shared" si="321"/>
        <v>2022-T6 Instate Construction Heavy-14</v>
      </c>
      <c r="I5108" s="302">
        <v>1.91187128927675E-3</v>
      </c>
      <c r="J5108" s="305">
        <f>VLOOKUP(H5108,T6_ReductionFactor!$G$10:$H$2922,2,FALSE)</f>
        <v>0.77344503931335229</v>
      </c>
      <c r="K5108" s="75">
        <f t="shared" si="318"/>
        <v>1.4787273644967253E-3</v>
      </c>
      <c r="L5108" s="290"/>
      <c r="Q5108" s="288"/>
      <c r="R5108" s="291"/>
    </row>
    <row r="5109" spans="1:18" s="287" customFormat="1" ht="16.149999999999999" customHeight="1" x14ac:dyDescent="0.25">
      <c r="A5109" s="9" t="s">
        <v>192</v>
      </c>
      <c r="B5109" s="7">
        <v>2022</v>
      </c>
      <c r="C5109" s="296" t="s">
        <v>65</v>
      </c>
      <c r="D5109" s="307">
        <v>2007</v>
      </c>
      <c r="E5109" s="307" t="s">
        <v>194</v>
      </c>
      <c r="F5109" s="65">
        <f t="shared" si="319"/>
        <v>15</v>
      </c>
      <c r="G5109" s="66" t="str">
        <f t="shared" si="320"/>
        <v>1997-06</v>
      </c>
      <c r="H5109" s="67" t="str">
        <f t="shared" si="321"/>
        <v>2022-T6 Instate Construction Heavy-15</v>
      </c>
      <c r="I5109" s="302">
        <v>1.1006107841322799E-4</v>
      </c>
      <c r="J5109" s="305">
        <f>VLOOKUP(H5109,T6_ReductionFactor!$G$10:$H$2922,2,FALSE)</f>
        <v>0.86310473525356624</v>
      </c>
      <c r="K5109" s="75">
        <f t="shared" si="318"/>
        <v>9.4994237945571143E-5</v>
      </c>
      <c r="L5109" s="290"/>
      <c r="Q5109" s="288"/>
      <c r="R5109" s="291"/>
    </row>
    <row r="5110" spans="1:18" s="287" customFormat="1" ht="16.149999999999999" customHeight="1" x14ac:dyDescent="0.25">
      <c r="A5110" s="9" t="s">
        <v>192</v>
      </c>
      <c r="B5110" s="7">
        <v>2022</v>
      </c>
      <c r="C5110" s="296" t="s">
        <v>65</v>
      </c>
      <c r="D5110" s="307">
        <v>2006</v>
      </c>
      <c r="E5110" s="307" t="s">
        <v>194</v>
      </c>
      <c r="F5110" s="65">
        <f t="shared" si="319"/>
        <v>16</v>
      </c>
      <c r="G5110" s="66" t="str">
        <f t="shared" si="320"/>
        <v>1997-06</v>
      </c>
      <c r="H5110" s="67" t="str">
        <f t="shared" si="321"/>
        <v>2022-T6 Instate Construction Heavy-16</v>
      </c>
      <c r="I5110" s="302">
        <v>1.49523583763431E-4</v>
      </c>
      <c r="J5110" s="305">
        <f>VLOOKUP(H5110,T6_ReductionFactor!$G$10:$H$2922,2,FALSE)</f>
        <v>0.86102544223654764</v>
      </c>
      <c r="K5110" s="75">
        <f t="shared" si="318"/>
        <v>1.2874360983470165E-4</v>
      </c>
      <c r="L5110" s="290"/>
      <c r="Q5110" s="288"/>
      <c r="R5110" s="291"/>
    </row>
    <row r="5111" spans="1:18" s="287" customFormat="1" ht="16.149999999999999" customHeight="1" x14ac:dyDescent="0.25">
      <c r="A5111" s="9" t="s">
        <v>192</v>
      </c>
      <c r="B5111" s="7">
        <v>2022</v>
      </c>
      <c r="C5111" s="296" t="s">
        <v>65</v>
      </c>
      <c r="D5111" s="307">
        <v>2005</v>
      </c>
      <c r="E5111" s="307" t="s">
        <v>194</v>
      </c>
      <c r="F5111" s="65">
        <f t="shared" si="319"/>
        <v>17</v>
      </c>
      <c r="G5111" s="66" t="str">
        <f t="shared" si="320"/>
        <v>1997-06</v>
      </c>
      <c r="H5111" s="67" t="str">
        <f t="shared" si="321"/>
        <v>2022-T6 Instate Construction Heavy-17</v>
      </c>
      <c r="I5111" s="302">
        <v>1.79576127824863E-4</v>
      </c>
      <c r="J5111" s="305">
        <f>VLOOKUP(H5111,T6_ReductionFactor!$G$10:$H$2922,2,FALSE)</f>
        <v>0.85903114736968011</v>
      </c>
      <c r="K5111" s="75">
        <f t="shared" si="318"/>
        <v>1.5426148712559639E-4</v>
      </c>
      <c r="L5111" s="290"/>
      <c r="Q5111" s="288"/>
      <c r="R5111" s="291"/>
    </row>
    <row r="5112" spans="1:18" s="287" customFormat="1" ht="16.149999999999999" customHeight="1" x14ac:dyDescent="0.25">
      <c r="A5112" s="9" t="s">
        <v>192</v>
      </c>
      <c r="B5112" s="7">
        <v>2022</v>
      </c>
      <c r="C5112" s="296" t="s">
        <v>65</v>
      </c>
      <c r="D5112" s="307">
        <v>2004</v>
      </c>
      <c r="E5112" s="307" t="s">
        <v>194</v>
      </c>
      <c r="F5112" s="65">
        <f t="shared" si="319"/>
        <v>18</v>
      </c>
      <c r="G5112" s="66" t="str">
        <f t="shared" si="320"/>
        <v>1997-06</v>
      </c>
      <c r="H5112" s="67" t="str">
        <f t="shared" si="321"/>
        <v>2022-T6 Instate Construction Heavy-18</v>
      </c>
      <c r="I5112" s="302">
        <v>3.6754097142806699E-3</v>
      </c>
      <c r="J5112" s="305">
        <f>VLOOKUP(H5112,T6_ReductionFactor!$G$10:$H$2922,2,FALSE)</f>
        <v>0.8571178053472015</v>
      </c>
      <c r="K5112" s="75">
        <f t="shared" si="318"/>
        <v>3.1502591080560327E-3</v>
      </c>
      <c r="L5112" s="290"/>
      <c r="Q5112" s="288"/>
      <c r="R5112" s="291"/>
    </row>
    <row r="5113" spans="1:18" s="287" customFormat="1" ht="16.149999999999999" customHeight="1" x14ac:dyDescent="0.25">
      <c r="A5113" s="9" t="s">
        <v>192</v>
      </c>
      <c r="B5113" s="7">
        <v>2022</v>
      </c>
      <c r="C5113" s="296" t="s">
        <v>65</v>
      </c>
      <c r="D5113" s="307">
        <v>2003</v>
      </c>
      <c r="E5113" s="307" t="s">
        <v>194</v>
      </c>
      <c r="F5113" s="65">
        <f t="shared" si="319"/>
        <v>19</v>
      </c>
      <c r="G5113" s="66" t="str">
        <f t="shared" si="320"/>
        <v>1997-06</v>
      </c>
      <c r="H5113" s="67" t="str">
        <f t="shared" si="321"/>
        <v>2022-T6 Instate Construction Heavy-19</v>
      </c>
      <c r="I5113" s="302">
        <v>3.2077790617638202E-3</v>
      </c>
      <c r="J5113" s="305">
        <f>VLOOKUP(H5113,T6_ReductionFactor!$G$10:$H$2922,2,FALSE)</f>
        <v>0.91238824744585167</v>
      </c>
      <c r="K5113" s="75">
        <f t="shared" si="318"/>
        <v>2.9267399163561904E-3</v>
      </c>
      <c r="L5113" s="290"/>
      <c r="Q5113" s="288"/>
      <c r="R5113" s="291"/>
    </row>
    <row r="5114" spans="1:18" s="287" customFormat="1" ht="16.149999999999999" customHeight="1" x14ac:dyDescent="0.25">
      <c r="A5114" s="9" t="s">
        <v>192</v>
      </c>
      <c r="B5114" s="7">
        <v>2022</v>
      </c>
      <c r="C5114" s="296" t="s">
        <v>65</v>
      </c>
      <c r="D5114" s="307">
        <v>2002</v>
      </c>
      <c r="E5114" s="307" t="s">
        <v>194</v>
      </c>
      <c r="F5114" s="65">
        <f t="shared" si="319"/>
        <v>20</v>
      </c>
      <c r="G5114" s="66" t="str">
        <f t="shared" si="320"/>
        <v>1997-06</v>
      </c>
      <c r="H5114" s="67" t="str">
        <f t="shared" si="321"/>
        <v>2022-T6 Instate Construction Heavy-20</v>
      </c>
      <c r="I5114" s="302">
        <v>2.3685904455934001E-3</v>
      </c>
      <c r="J5114" s="305">
        <f>VLOOKUP(H5114,T6_ReductionFactor!$G$10:$H$2922,2,FALSE)</f>
        <v>0.9114031127400859</v>
      </c>
      <c r="K5114" s="75">
        <f t="shared" si="318"/>
        <v>2.1587407049202521E-3</v>
      </c>
      <c r="L5114" s="290"/>
      <c r="Q5114" s="288"/>
      <c r="R5114" s="291"/>
    </row>
    <row r="5115" spans="1:18" s="287" customFormat="1" ht="16.149999999999999" customHeight="1" x14ac:dyDescent="0.25">
      <c r="A5115" s="9" t="s">
        <v>192</v>
      </c>
      <c r="B5115" s="7">
        <v>2022</v>
      </c>
      <c r="C5115" s="296" t="s">
        <v>65</v>
      </c>
      <c r="D5115" s="307">
        <v>2001</v>
      </c>
      <c r="E5115" s="307" t="s">
        <v>194</v>
      </c>
      <c r="F5115" s="65">
        <f t="shared" si="319"/>
        <v>21</v>
      </c>
      <c r="G5115" s="66" t="str">
        <f t="shared" si="320"/>
        <v>1997-06</v>
      </c>
      <c r="H5115" s="67" t="str">
        <f t="shared" si="321"/>
        <v>2022-T6 Instate Construction Heavy-21</v>
      </c>
      <c r="I5115" s="302">
        <v>3.1375111987758299E-3</v>
      </c>
      <c r="J5115" s="305">
        <f>VLOOKUP(H5115,T6_ReductionFactor!$G$10:$H$2922,2,FALSE)</f>
        <v>0.91046134954826707</v>
      </c>
      <c r="K5115" s="75">
        <f t="shared" si="318"/>
        <v>2.8565826802602434E-3</v>
      </c>
      <c r="L5115" s="290"/>
      <c r="Q5115" s="288"/>
      <c r="R5115" s="291"/>
    </row>
    <row r="5116" spans="1:18" s="287" customFormat="1" ht="16.149999999999999" customHeight="1" x14ac:dyDescent="0.25">
      <c r="A5116" s="9" t="s">
        <v>192</v>
      </c>
      <c r="B5116" s="7">
        <v>2022</v>
      </c>
      <c r="C5116" s="296" t="s">
        <v>65</v>
      </c>
      <c r="D5116" s="307">
        <v>2000</v>
      </c>
      <c r="E5116" s="307" t="s">
        <v>194</v>
      </c>
      <c r="F5116" s="65">
        <f t="shared" si="319"/>
        <v>22</v>
      </c>
      <c r="G5116" s="66" t="str">
        <f t="shared" si="320"/>
        <v>1997-06</v>
      </c>
      <c r="H5116" s="67" t="str">
        <f t="shared" si="321"/>
        <v>2022-T6 Instate Construction Heavy-22</v>
      </c>
      <c r="I5116" s="302">
        <v>3.55425113458888E-3</v>
      </c>
      <c r="J5116" s="305">
        <f>VLOOKUP(H5116,T6_ReductionFactor!$G$10:$H$2922,2,FALSE)</f>
        <v>0.90958699558178424</v>
      </c>
      <c r="K5116" s="75">
        <f t="shared" si="318"/>
        <v>3.2329006110538472E-3</v>
      </c>
      <c r="L5116" s="290"/>
      <c r="Q5116" s="288"/>
      <c r="R5116" s="291"/>
    </row>
    <row r="5117" spans="1:18" s="287" customFormat="1" ht="16.149999999999999" customHeight="1" x14ac:dyDescent="0.25">
      <c r="A5117" s="9" t="s">
        <v>192</v>
      </c>
      <c r="B5117" s="7">
        <v>2022</v>
      </c>
      <c r="C5117" s="296" t="s">
        <v>65</v>
      </c>
      <c r="D5117" s="307">
        <v>1999</v>
      </c>
      <c r="E5117" s="307" t="s">
        <v>194</v>
      </c>
      <c r="F5117" s="65">
        <f t="shared" si="319"/>
        <v>23</v>
      </c>
      <c r="G5117" s="66" t="str">
        <f t="shared" si="320"/>
        <v>1997-06</v>
      </c>
      <c r="H5117" s="67" t="str">
        <f t="shared" si="321"/>
        <v>2022-T6 Instate Construction Heavy-23</v>
      </c>
      <c r="I5117" s="302">
        <v>1.6091426802057401E-3</v>
      </c>
      <c r="J5117" s="305">
        <f>VLOOKUP(H5117,T6_ReductionFactor!$G$10:$H$2922,2,FALSE)</f>
        <v>0.90958699558178424</v>
      </c>
      <c r="K5117" s="75">
        <f t="shared" si="318"/>
        <v>1.463655255950759E-3</v>
      </c>
      <c r="L5117" s="290"/>
      <c r="Q5117" s="288"/>
      <c r="R5117" s="291"/>
    </row>
    <row r="5118" spans="1:18" s="287" customFormat="1" ht="16.149999999999999" customHeight="1" x14ac:dyDescent="0.25">
      <c r="A5118" s="9" t="s">
        <v>192</v>
      </c>
      <c r="B5118" s="7">
        <v>2022</v>
      </c>
      <c r="C5118" s="296" t="s">
        <v>65</v>
      </c>
      <c r="D5118" s="307">
        <v>1998</v>
      </c>
      <c r="E5118" s="307" t="s">
        <v>194</v>
      </c>
      <c r="F5118" s="65">
        <f t="shared" si="319"/>
        <v>24</v>
      </c>
      <c r="G5118" s="66" t="str">
        <f t="shared" si="320"/>
        <v>1997-06</v>
      </c>
      <c r="H5118" s="67" t="str">
        <f t="shared" si="321"/>
        <v>2022-T6 Instate Construction Heavy-24</v>
      </c>
      <c r="I5118" s="302">
        <v>1.0985294263578299E-3</v>
      </c>
      <c r="J5118" s="305">
        <f>VLOOKUP(H5118,T6_ReductionFactor!$G$10:$H$2922,2,FALSE)</f>
        <v>0.90958699558178424</v>
      </c>
      <c r="K5118" s="75">
        <f t="shared" si="318"/>
        <v>9.9920808047899946E-4</v>
      </c>
      <c r="L5118" s="290"/>
      <c r="Q5118" s="288"/>
      <c r="R5118" s="291"/>
    </row>
    <row r="5119" spans="1:18" s="287" customFormat="1" ht="16.149999999999999" customHeight="1" x14ac:dyDescent="0.25">
      <c r="A5119" s="9" t="s">
        <v>192</v>
      </c>
      <c r="B5119" s="7">
        <v>2022</v>
      </c>
      <c r="C5119" s="296" t="s">
        <v>65</v>
      </c>
      <c r="D5119" s="307">
        <v>1997</v>
      </c>
      <c r="E5119" s="307" t="s">
        <v>194</v>
      </c>
      <c r="F5119" s="65">
        <f t="shared" si="319"/>
        <v>25</v>
      </c>
      <c r="G5119" s="66" t="str">
        <f t="shared" si="320"/>
        <v>Pre1997</v>
      </c>
      <c r="H5119" s="67" t="str">
        <f t="shared" si="321"/>
        <v>2022-T6 Instate Construction Heavy-25</v>
      </c>
      <c r="I5119" s="302">
        <v>9.3616057482183803E-4</v>
      </c>
      <c r="J5119" s="305">
        <f>VLOOKUP(H5119,T6_ReductionFactor!$G$10:$H$2922,2,FALSE)</f>
        <v>0.90958699558178424</v>
      </c>
      <c r="K5119" s="75">
        <f t="shared" si="318"/>
        <v>8.5151948463431176E-4</v>
      </c>
      <c r="L5119" s="290"/>
      <c r="Q5119" s="288"/>
      <c r="R5119" s="291"/>
    </row>
    <row r="5120" spans="1:18" s="287" customFormat="1" ht="16.149999999999999" customHeight="1" x14ac:dyDescent="0.25">
      <c r="A5120" s="9" t="s">
        <v>192</v>
      </c>
      <c r="B5120" s="7">
        <v>2022</v>
      </c>
      <c r="C5120" s="296" t="s">
        <v>65</v>
      </c>
      <c r="D5120" s="307">
        <v>1996</v>
      </c>
      <c r="E5120" s="307" t="s">
        <v>194</v>
      </c>
      <c r="F5120" s="65">
        <f t="shared" si="319"/>
        <v>26</v>
      </c>
      <c r="G5120" s="66" t="str">
        <f t="shared" si="320"/>
        <v>Pre1997</v>
      </c>
      <c r="H5120" s="67" t="str">
        <f t="shared" si="321"/>
        <v>2022-T6 Instate Construction Heavy-26</v>
      </c>
      <c r="I5120" s="302">
        <v>7.84842435813007E-4</v>
      </c>
      <c r="J5120" s="305">
        <f>VLOOKUP(H5120,T6_ReductionFactor!$G$10:$H$2922,2,FALSE)</f>
        <v>0.90958699558178424</v>
      </c>
      <c r="K5120" s="75">
        <f t="shared" si="318"/>
        <v>7.1388247319624238E-4</v>
      </c>
      <c r="L5120" s="290"/>
      <c r="Q5120" s="288"/>
      <c r="R5120" s="291"/>
    </row>
    <row r="5121" spans="1:18" s="287" customFormat="1" ht="16.149999999999999" customHeight="1" x14ac:dyDescent="0.25">
      <c r="A5121" s="9" t="s">
        <v>192</v>
      </c>
      <c r="B5121" s="7">
        <v>2022</v>
      </c>
      <c r="C5121" s="296" t="s">
        <v>65</v>
      </c>
      <c r="D5121" s="307">
        <v>1995</v>
      </c>
      <c r="E5121" s="307" t="s">
        <v>194</v>
      </c>
      <c r="F5121" s="65">
        <f t="shared" si="319"/>
        <v>27</v>
      </c>
      <c r="G5121" s="66" t="str">
        <f t="shared" si="320"/>
        <v>Pre1997</v>
      </c>
      <c r="H5121" s="67" t="str">
        <f t="shared" si="321"/>
        <v>2022-T6 Instate Construction Heavy-27</v>
      </c>
      <c r="I5121" s="302">
        <v>1.1497095524400401E-4</v>
      </c>
      <c r="J5121" s="305">
        <f>VLOOKUP(H5121,T6_ReductionFactor!$G$10:$H$2922,2,FALSE)</f>
        <v>0.90958699558178424</v>
      </c>
      <c r="K5121" s="75">
        <f t="shared" si="318"/>
        <v>1.0457608575956138E-4</v>
      </c>
      <c r="L5121" s="290"/>
      <c r="Q5121" s="288"/>
      <c r="R5121" s="291"/>
    </row>
    <row r="5122" spans="1:18" s="287" customFormat="1" ht="16.149999999999999" customHeight="1" x14ac:dyDescent="0.25">
      <c r="A5122" s="9" t="s">
        <v>192</v>
      </c>
      <c r="B5122" s="7">
        <v>2022</v>
      </c>
      <c r="C5122" s="296" t="s">
        <v>65</v>
      </c>
      <c r="D5122" s="307">
        <v>1994</v>
      </c>
      <c r="E5122" s="307" t="s">
        <v>194</v>
      </c>
      <c r="F5122" s="65">
        <f t="shared" si="319"/>
        <v>28</v>
      </c>
      <c r="G5122" s="66" t="str">
        <f t="shared" si="320"/>
        <v>Pre1997</v>
      </c>
      <c r="H5122" s="67" t="str">
        <f t="shared" si="321"/>
        <v>2022-T6 Instate Construction Heavy-28</v>
      </c>
      <c r="I5122" s="302">
        <v>7.5038905078317098E-5</v>
      </c>
      <c r="J5122" s="305">
        <f>VLOOKUP(H5122,T6_ReductionFactor!$G$10:$H$2922,2,FALSE)</f>
        <v>0.90958699558178424</v>
      </c>
      <c r="K5122" s="75">
        <f t="shared" si="318"/>
        <v>6.8254412221933143E-5</v>
      </c>
      <c r="L5122" s="290"/>
      <c r="Q5122" s="288"/>
      <c r="R5122" s="291"/>
    </row>
    <row r="5123" spans="1:18" s="287" customFormat="1" ht="16.149999999999999" customHeight="1" x14ac:dyDescent="0.25">
      <c r="A5123" s="9" t="s">
        <v>192</v>
      </c>
      <c r="B5123" s="7">
        <v>2022</v>
      </c>
      <c r="C5123" s="296" t="s">
        <v>65</v>
      </c>
      <c r="D5123" s="307">
        <v>1993</v>
      </c>
      <c r="E5123" s="307" t="s">
        <v>194</v>
      </c>
      <c r="F5123" s="65">
        <f t="shared" si="319"/>
        <v>29</v>
      </c>
      <c r="G5123" s="66" t="str">
        <f t="shared" si="320"/>
        <v>Pre1997</v>
      </c>
      <c r="H5123" s="67" t="str">
        <f t="shared" si="321"/>
        <v>2022-T6 Instate Construction Heavy-29</v>
      </c>
      <c r="I5123" s="302">
        <v>9.6043184198868698E-5</v>
      </c>
      <c r="J5123" s="305">
        <f>VLOOKUP(H5123,T6_ReductionFactor!$G$10:$H$2922,2,FALSE)</f>
        <v>1</v>
      </c>
      <c r="K5123" s="75">
        <f t="shared" si="318"/>
        <v>9.6043184198868698E-5</v>
      </c>
      <c r="L5123" s="290"/>
      <c r="Q5123" s="288"/>
      <c r="R5123" s="291"/>
    </row>
    <row r="5124" spans="1:18" s="287" customFormat="1" ht="16.149999999999999" customHeight="1" x14ac:dyDescent="0.25">
      <c r="A5124" s="9" t="s">
        <v>192</v>
      </c>
      <c r="B5124" s="7">
        <v>2022</v>
      </c>
      <c r="C5124" s="296" t="s">
        <v>65</v>
      </c>
      <c r="D5124" s="307">
        <v>1992</v>
      </c>
      <c r="E5124" s="307" t="s">
        <v>194</v>
      </c>
      <c r="F5124" s="65">
        <f t="shared" si="319"/>
        <v>30</v>
      </c>
      <c r="G5124" s="66" t="str">
        <f t="shared" si="320"/>
        <v>Pre1997</v>
      </c>
      <c r="H5124" s="67" t="str">
        <f t="shared" si="321"/>
        <v>2022-T6 Instate Construction Heavy-30</v>
      </c>
      <c r="I5124" s="302">
        <v>9.5697975126750602E-5</v>
      </c>
      <c r="J5124" s="305">
        <f>VLOOKUP(H5124,T6_ReductionFactor!$G$10:$H$2922,2,FALSE)</f>
        <v>1</v>
      </c>
      <c r="K5124" s="75">
        <f t="shared" si="318"/>
        <v>9.5697975126750602E-5</v>
      </c>
      <c r="L5124" s="290"/>
      <c r="Q5124" s="288"/>
      <c r="R5124" s="291"/>
    </row>
    <row r="5125" spans="1:18" s="287" customFormat="1" ht="16.149999999999999" customHeight="1" x14ac:dyDescent="0.25">
      <c r="A5125" s="9" t="s">
        <v>192</v>
      </c>
      <c r="B5125" s="7">
        <v>2022</v>
      </c>
      <c r="C5125" s="296" t="s">
        <v>65</v>
      </c>
      <c r="D5125" s="307">
        <v>1991</v>
      </c>
      <c r="E5125" s="307" t="s">
        <v>194</v>
      </c>
      <c r="F5125" s="65">
        <f t="shared" si="319"/>
        <v>31</v>
      </c>
      <c r="G5125" s="66" t="str">
        <f t="shared" si="320"/>
        <v>Pre1997</v>
      </c>
      <c r="H5125" s="67" t="str">
        <f t="shared" si="321"/>
        <v>2022-T6 Instate Construction Heavy-31</v>
      </c>
      <c r="I5125" s="302">
        <v>1.2605642204050201E-4</v>
      </c>
      <c r="J5125" s="305">
        <f>VLOOKUP(H5125,T6_ReductionFactor!$G$10:$H$2922,2,FALSE)</f>
        <v>1</v>
      </c>
      <c r="K5125" s="75">
        <f t="shared" si="318"/>
        <v>1.2605642204050201E-4</v>
      </c>
      <c r="L5125" s="290"/>
      <c r="Q5125" s="288"/>
      <c r="R5125" s="291"/>
    </row>
    <row r="5126" spans="1:18" s="287" customFormat="1" ht="16.149999999999999" customHeight="1" x14ac:dyDescent="0.25">
      <c r="A5126" s="9" t="s">
        <v>192</v>
      </c>
      <c r="B5126" s="7">
        <v>2022</v>
      </c>
      <c r="C5126" s="296" t="s">
        <v>65</v>
      </c>
      <c r="D5126" s="307">
        <v>1990</v>
      </c>
      <c r="E5126" s="307" t="s">
        <v>194</v>
      </c>
      <c r="F5126" s="65">
        <f t="shared" si="319"/>
        <v>32</v>
      </c>
      <c r="G5126" s="66" t="str">
        <f t="shared" si="320"/>
        <v>Pre1997</v>
      </c>
      <c r="H5126" s="67" t="str">
        <f t="shared" si="321"/>
        <v>2022-T6 Instate Construction Heavy-32</v>
      </c>
      <c r="I5126" s="302">
        <v>2.4681158926412701E-4</v>
      </c>
      <c r="J5126" s="305">
        <f>VLOOKUP(H5126,T6_ReductionFactor!$G$10:$H$2922,2,FALSE)</f>
        <v>1</v>
      </c>
      <c r="K5126" s="75">
        <f t="shared" ref="K5126:K5189" si="322">I5126*J5126</f>
        <v>2.4681158926412701E-4</v>
      </c>
      <c r="L5126" s="290"/>
      <c r="Q5126" s="288"/>
      <c r="R5126" s="291"/>
    </row>
    <row r="5127" spans="1:18" s="287" customFormat="1" ht="16.149999999999999" customHeight="1" x14ac:dyDescent="0.25">
      <c r="A5127" s="9" t="s">
        <v>192</v>
      </c>
      <c r="B5127" s="7">
        <v>2022</v>
      </c>
      <c r="C5127" s="296" t="s">
        <v>65</v>
      </c>
      <c r="D5127" s="307">
        <v>1989</v>
      </c>
      <c r="E5127" s="307" t="s">
        <v>194</v>
      </c>
      <c r="F5127" s="65">
        <f t="shared" si="319"/>
        <v>33</v>
      </c>
      <c r="G5127" s="66" t="str">
        <f t="shared" si="320"/>
        <v>Pre1997</v>
      </c>
      <c r="H5127" s="67" t="str">
        <f t="shared" si="321"/>
        <v>2022-T6 Instate Construction Heavy-33</v>
      </c>
      <c r="I5127" s="302">
        <v>1.26922996877502E-4</v>
      </c>
      <c r="J5127" s="305">
        <f>VLOOKUP(H5127,T6_ReductionFactor!$G$10:$H$2922,2,FALSE)</f>
        <v>1</v>
      </c>
      <c r="K5127" s="75">
        <f t="shared" si="322"/>
        <v>1.26922996877502E-4</v>
      </c>
      <c r="L5127" s="290"/>
      <c r="Q5127" s="288"/>
      <c r="R5127" s="291"/>
    </row>
    <row r="5128" spans="1:18" s="287" customFormat="1" ht="16.149999999999999" customHeight="1" x14ac:dyDescent="0.25">
      <c r="A5128" s="9" t="s">
        <v>192</v>
      </c>
      <c r="B5128" s="7">
        <v>2022</v>
      </c>
      <c r="C5128" s="296" t="s">
        <v>65</v>
      </c>
      <c r="D5128" s="307">
        <v>1988</v>
      </c>
      <c r="E5128" s="307" t="s">
        <v>194</v>
      </c>
      <c r="F5128" s="65">
        <f t="shared" si="319"/>
        <v>34</v>
      </c>
      <c r="G5128" s="66" t="str">
        <f t="shared" si="320"/>
        <v>Pre1997</v>
      </c>
      <c r="H5128" s="67" t="str">
        <f t="shared" si="321"/>
        <v>2022-T6 Instate Construction Heavy-34</v>
      </c>
      <c r="I5128" s="302">
        <v>1.5304420523087401E-4</v>
      </c>
      <c r="J5128" s="305">
        <f>VLOOKUP(H5128,T6_ReductionFactor!$G$10:$H$2922,2,FALSE)</f>
        <v>1</v>
      </c>
      <c r="K5128" s="75">
        <f t="shared" si="322"/>
        <v>1.5304420523087401E-4</v>
      </c>
      <c r="L5128" s="290"/>
      <c r="Q5128" s="288"/>
      <c r="R5128" s="291"/>
    </row>
    <row r="5129" spans="1:18" s="287" customFormat="1" ht="16.149999999999999" customHeight="1" x14ac:dyDescent="0.25">
      <c r="A5129" s="9" t="s">
        <v>192</v>
      </c>
      <c r="B5129" s="7">
        <v>2022</v>
      </c>
      <c r="C5129" s="296" t="s">
        <v>65</v>
      </c>
      <c r="D5129" s="307">
        <v>1987</v>
      </c>
      <c r="E5129" s="307" t="s">
        <v>194</v>
      </c>
      <c r="F5129" s="65">
        <f t="shared" ref="F5129:F5192" si="323">B5129-D5129</f>
        <v>35</v>
      </c>
      <c r="G5129" s="66" t="str">
        <f t="shared" ref="G5129:G5192" si="324">IF(D5129&lt;1998,"Pre1997",IF(D5129&lt;2008,"1997-06",IF(D5129&lt;2011,"2007-09",IF(D5129&lt;2014,"2010-12","2013+"))))</f>
        <v>Pre1997</v>
      </c>
      <c r="H5129" s="67" t="str">
        <f t="shared" si="321"/>
        <v>2022-T6 Instate Construction Heavy-35</v>
      </c>
      <c r="I5129" s="302">
        <v>1.4027338674743801E-4</v>
      </c>
      <c r="J5129" s="305">
        <f>VLOOKUP(H5129,T6_ReductionFactor!$G$10:$H$2922,2,FALSE)</f>
        <v>1</v>
      </c>
      <c r="K5129" s="75">
        <f t="shared" si="322"/>
        <v>1.4027338674743801E-4</v>
      </c>
      <c r="L5129" s="290"/>
      <c r="Q5129" s="288"/>
      <c r="R5129" s="291"/>
    </row>
    <row r="5130" spans="1:18" s="287" customFormat="1" ht="16.149999999999999" customHeight="1" x14ac:dyDescent="0.25">
      <c r="A5130" s="9" t="s">
        <v>192</v>
      </c>
      <c r="B5130" s="7">
        <v>2022</v>
      </c>
      <c r="C5130" s="296" t="s">
        <v>65</v>
      </c>
      <c r="D5130" s="307">
        <v>1986</v>
      </c>
      <c r="E5130" s="307" t="s">
        <v>194</v>
      </c>
      <c r="F5130" s="65">
        <f t="shared" si="323"/>
        <v>36</v>
      </c>
      <c r="G5130" s="66" t="str">
        <f t="shared" si="324"/>
        <v>Pre1997</v>
      </c>
      <c r="H5130" s="67" t="str">
        <f t="shared" si="321"/>
        <v>2022-T6 Instate Construction Heavy-36</v>
      </c>
      <c r="I5130" s="302">
        <v>1.1960376435403901E-4</v>
      </c>
      <c r="J5130" s="305">
        <f>VLOOKUP(H5130,T6_ReductionFactor!$G$10:$H$2922,2,FALSE)</f>
        <v>1</v>
      </c>
      <c r="K5130" s="75">
        <f t="shared" si="322"/>
        <v>1.1960376435403901E-4</v>
      </c>
      <c r="L5130" s="290"/>
      <c r="Q5130" s="288"/>
      <c r="R5130" s="291"/>
    </row>
    <row r="5131" spans="1:18" s="287" customFormat="1" ht="16.149999999999999" customHeight="1" x14ac:dyDescent="0.25">
      <c r="A5131" s="9" t="s">
        <v>192</v>
      </c>
      <c r="B5131" s="7">
        <v>2022</v>
      </c>
      <c r="C5131" s="296" t="s">
        <v>65</v>
      </c>
      <c r="D5131" s="307">
        <v>1985</v>
      </c>
      <c r="E5131" s="307" t="s">
        <v>194</v>
      </c>
      <c r="F5131" s="65">
        <f t="shared" si="323"/>
        <v>37</v>
      </c>
      <c r="G5131" s="66" t="str">
        <f t="shared" si="324"/>
        <v>Pre1997</v>
      </c>
      <c r="H5131" s="67" t="str">
        <f t="shared" si="321"/>
        <v>2022-T6 Instate Construction Heavy-37</v>
      </c>
      <c r="I5131" s="302">
        <v>1.31635520326709E-4</v>
      </c>
      <c r="J5131" s="305">
        <f>VLOOKUP(H5131,T6_ReductionFactor!$G$10:$H$2922,2,FALSE)</f>
        <v>1</v>
      </c>
      <c r="K5131" s="75">
        <f t="shared" si="322"/>
        <v>1.31635520326709E-4</v>
      </c>
      <c r="L5131" s="290"/>
      <c r="Q5131" s="288"/>
      <c r="R5131" s="291"/>
    </row>
    <row r="5132" spans="1:18" s="287" customFormat="1" ht="16.149999999999999" customHeight="1" x14ac:dyDescent="0.25">
      <c r="A5132" s="9" t="s">
        <v>192</v>
      </c>
      <c r="B5132" s="7">
        <v>2022</v>
      </c>
      <c r="C5132" s="296" t="s">
        <v>65</v>
      </c>
      <c r="D5132" s="307">
        <v>1984</v>
      </c>
      <c r="E5132" s="307" t="s">
        <v>194</v>
      </c>
      <c r="F5132" s="65">
        <f t="shared" si="323"/>
        <v>38</v>
      </c>
      <c r="G5132" s="66" t="str">
        <f t="shared" si="324"/>
        <v>Pre1997</v>
      </c>
      <c r="H5132" s="67" t="str">
        <f t="shared" si="321"/>
        <v>2022-T6 Instate Construction Heavy-38</v>
      </c>
      <c r="I5132" s="302">
        <v>1.05950029367806E-4</v>
      </c>
      <c r="J5132" s="305">
        <f>VLOOKUP(H5132,T6_ReductionFactor!$G$10:$H$2922,2,FALSE)</f>
        <v>1</v>
      </c>
      <c r="K5132" s="75">
        <f t="shared" si="322"/>
        <v>1.05950029367806E-4</v>
      </c>
      <c r="L5132" s="290"/>
      <c r="Q5132" s="288"/>
      <c r="R5132" s="291"/>
    </row>
    <row r="5133" spans="1:18" s="287" customFormat="1" ht="16.149999999999999" customHeight="1" x14ac:dyDescent="0.25">
      <c r="A5133" s="9" t="s">
        <v>192</v>
      </c>
      <c r="B5133" s="7">
        <v>2022</v>
      </c>
      <c r="C5133" s="296" t="s">
        <v>65</v>
      </c>
      <c r="D5133" s="307">
        <v>1983</v>
      </c>
      <c r="E5133" s="307" t="s">
        <v>194</v>
      </c>
      <c r="F5133" s="65">
        <f t="shared" si="323"/>
        <v>39</v>
      </c>
      <c r="G5133" s="66" t="str">
        <f t="shared" si="324"/>
        <v>Pre1997</v>
      </c>
      <c r="H5133" s="67" t="str">
        <f t="shared" si="321"/>
        <v>2022-T6 Instate Construction Heavy-39</v>
      </c>
      <c r="I5133" s="302">
        <v>4.1669143786847402E-5</v>
      </c>
      <c r="J5133" s="305">
        <f>VLOOKUP(H5133,T6_ReductionFactor!$G$10:$H$2922,2,FALSE)</f>
        <v>1</v>
      </c>
      <c r="K5133" s="75">
        <f t="shared" si="322"/>
        <v>4.1669143786847402E-5</v>
      </c>
      <c r="L5133" s="290"/>
      <c r="Q5133" s="288"/>
      <c r="R5133" s="291"/>
    </row>
    <row r="5134" spans="1:18" s="287" customFormat="1" ht="16.149999999999999" customHeight="1" x14ac:dyDescent="0.25">
      <c r="A5134" s="9" t="s">
        <v>192</v>
      </c>
      <c r="B5134" s="7">
        <v>2022</v>
      </c>
      <c r="C5134" s="296" t="s">
        <v>65</v>
      </c>
      <c r="D5134" s="307">
        <v>1982</v>
      </c>
      <c r="E5134" s="307" t="s">
        <v>194</v>
      </c>
      <c r="F5134" s="65">
        <f t="shared" si="323"/>
        <v>40</v>
      </c>
      <c r="G5134" s="66" t="str">
        <f t="shared" si="324"/>
        <v>Pre1997</v>
      </c>
      <c r="H5134" s="67" t="str">
        <f t="shared" si="321"/>
        <v>2022-T6 Instate Construction Heavy-40</v>
      </c>
      <c r="I5134" s="302">
        <v>3.3400899509792103E-5</v>
      </c>
      <c r="J5134" s="305">
        <f>VLOOKUP(H5134,T6_ReductionFactor!$G$10:$H$2922,2,FALSE)</f>
        <v>1</v>
      </c>
      <c r="K5134" s="75">
        <f t="shared" si="322"/>
        <v>3.3400899509792103E-5</v>
      </c>
      <c r="L5134" s="290"/>
      <c r="Q5134" s="288"/>
      <c r="R5134" s="291"/>
    </row>
    <row r="5135" spans="1:18" s="287" customFormat="1" ht="16.149999999999999" customHeight="1" x14ac:dyDescent="0.25">
      <c r="A5135" s="9" t="s">
        <v>192</v>
      </c>
      <c r="B5135" s="7">
        <v>2022</v>
      </c>
      <c r="C5135" s="296" t="s">
        <v>65</v>
      </c>
      <c r="D5135" s="307">
        <v>1981</v>
      </c>
      <c r="E5135" s="307" t="s">
        <v>194</v>
      </c>
      <c r="F5135" s="65">
        <f t="shared" si="323"/>
        <v>41</v>
      </c>
      <c r="G5135" s="66" t="str">
        <f t="shared" si="324"/>
        <v>Pre1997</v>
      </c>
      <c r="H5135" s="67" t="str">
        <f t="shared" si="321"/>
        <v>2022-T6 Instate Construction Heavy-41</v>
      </c>
      <c r="I5135" s="302">
        <v>6.6731457701132605E-5</v>
      </c>
      <c r="J5135" s="305">
        <f>VLOOKUP(H5135,T6_ReductionFactor!$G$10:$H$2922,2,FALSE)</f>
        <v>1</v>
      </c>
      <c r="K5135" s="75">
        <f t="shared" si="322"/>
        <v>6.6731457701132605E-5</v>
      </c>
      <c r="L5135" s="290"/>
      <c r="Q5135" s="288"/>
      <c r="R5135" s="291"/>
    </row>
    <row r="5136" spans="1:18" s="287" customFormat="1" ht="16.149999999999999" customHeight="1" x14ac:dyDescent="0.25">
      <c r="A5136" s="9" t="s">
        <v>192</v>
      </c>
      <c r="B5136" s="7">
        <v>2022</v>
      </c>
      <c r="C5136" s="296" t="s">
        <v>65</v>
      </c>
      <c r="D5136" s="307">
        <v>1980</v>
      </c>
      <c r="E5136" s="307" t="s">
        <v>194</v>
      </c>
      <c r="F5136" s="65">
        <f t="shared" si="323"/>
        <v>42</v>
      </c>
      <c r="G5136" s="66" t="str">
        <f t="shared" si="324"/>
        <v>Pre1997</v>
      </c>
      <c r="H5136" s="67" t="str">
        <f t="shared" si="321"/>
        <v>2022-T6 Instate Construction Heavy-42</v>
      </c>
      <c r="I5136" s="302">
        <v>3.3751614378676103E-5</v>
      </c>
      <c r="J5136" s="305">
        <f>VLOOKUP(H5136,T6_ReductionFactor!$G$10:$H$2922,2,FALSE)</f>
        <v>1</v>
      </c>
      <c r="K5136" s="75">
        <f t="shared" si="322"/>
        <v>3.3751614378676103E-5</v>
      </c>
      <c r="L5136" s="290"/>
      <c r="Q5136" s="288"/>
      <c r="R5136" s="291"/>
    </row>
    <row r="5137" spans="1:18" s="287" customFormat="1" ht="16.149999999999999" customHeight="1" x14ac:dyDescent="0.25">
      <c r="A5137" s="9" t="s">
        <v>192</v>
      </c>
      <c r="B5137" s="7">
        <v>2022</v>
      </c>
      <c r="C5137" s="296" t="s">
        <v>65</v>
      </c>
      <c r="D5137" s="307">
        <v>1979</v>
      </c>
      <c r="E5137" s="307" t="s">
        <v>194</v>
      </c>
      <c r="F5137" s="65">
        <f t="shared" si="323"/>
        <v>43</v>
      </c>
      <c r="G5137" s="66" t="str">
        <f t="shared" si="324"/>
        <v>Pre1997</v>
      </c>
      <c r="H5137" s="67" t="str">
        <f t="shared" si="321"/>
        <v>2022-T6 Instate Construction Heavy-43</v>
      </c>
      <c r="I5137" s="302">
        <v>2.4791539791670201E-5</v>
      </c>
      <c r="J5137" s="305">
        <f>VLOOKUP(H5137,T6_ReductionFactor!$G$10:$H$2922,2,FALSE)</f>
        <v>1</v>
      </c>
      <c r="K5137" s="75">
        <f t="shared" si="322"/>
        <v>2.4791539791670201E-5</v>
      </c>
      <c r="L5137" s="290"/>
      <c r="Q5137" s="288"/>
      <c r="R5137" s="291"/>
    </row>
    <row r="5138" spans="1:18" s="287" customFormat="1" ht="16.149999999999999" customHeight="1" x14ac:dyDescent="0.25">
      <c r="A5138" s="9" t="s">
        <v>192</v>
      </c>
      <c r="B5138" s="7">
        <v>2022</v>
      </c>
      <c r="C5138" s="296" t="s">
        <v>65</v>
      </c>
      <c r="D5138" s="307">
        <v>1978</v>
      </c>
      <c r="E5138" s="307" t="s">
        <v>194</v>
      </c>
      <c r="F5138" s="65">
        <f t="shared" si="323"/>
        <v>44</v>
      </c>
      <c r="G5138" s="66" t="str">
        <f t="shared" si="324"/>
        <v>Pre1997</v>
      </c>
      <c r="H5138" s="67" t="str">
        <f t="shared" si="321"/>
        <v>2022-T6 Instate Construction Heavy-44</v>
      </c>
      <c r="I5138" s="302">
        <v>1.2938477269570501E-5</v>
      </c>
      <c r="J5138" s="305">
        <f>VLOOKUP(H5138,T6_ReductionFactor!$G$10:$H$2922,2,FALSE)</f>
        <v>1</v>
      </c>
      <c r="K5138" s="75">
        <f t="shared" si="322"/>
        <v>1.2938477269570501E-5</v>
      </c>
      <c r="L5138" s="290"/>
      <c r="Q5138" s="288"/>
      <c r="R5138" s="291"/>
    </row>
    <row r="5139" spans="1:18" s="287" customFormat="1" ht="16.149999999999999" customHeight="1" x14ac:dyDescent="0.25">
      <c r="A5139" s="9" t="s">
        <v>192</v>
      </c>
      <c r="B5139" s="7">
        <v>2022</v>
      </c>
      <c r="C5139" s="296" t="s">
        <v>66</v>
      </c>
      <c r="D5139" s="307">
        <v>2023</v>
      </c>
      <c r="E5139" s="307" t="s">
        <v>194</v>
      </c>
      <c r="F5139" s="65">
        <f t="shared" si="323"/>
        <v>-1</v>
      </c>
      <c r="G5139" s="66" t="str">
        <f t="shared" si="324"/>
        <v>2013+</v>
      </c>
      <c r="H5139" s="67" t="str">
        <f t="shared" si="321"/>
        <v>2022-T6 Instate Construction Small--1</v>
      </c>
      <c r="I5139" s="302">
        <v>3.3109109245255899E-5</v>
      </c>
      <c r="J5139" s="305">
        <f>VLOOKUP(H5139,T6_ReductionFactor!$G$10:$H$2922,2,FALSE)</f>
        <v>1</v>
      </c>
      <c r="K5139" s="75">
        <f t="shared" si="322"/>
        <v>3.3109109245255899E-5</v>
      </c>
      <c r="L5139" s="290"/>
      <c r="Q5139" s="288"/>
      <c r="R5139" s="291"/>
    </row>
    <row r="5140" spans="1:18" s="287" customFormat="1" ht="16.149999999999999" customHeight="1" x14ac:dyDescent="0.25">
      <c r="A5140" s="9" t="s">
        <v>192</v>
      </c>
      <c r="B5140" s="7">
        <v>2022</v>
      </c>
      <c r="C5140" s="296" t="s">
        <v>66</v>
      </c>
      <c r="D5140" s="307">
        <v>2022</v>
      </c>
      <c r="E5140" s="307" t="s">
        <v>194</v>
      </c>
      <c r="F5140" s="65">
        <f t="shared" si="323"/>
        <v>0</v>
      </c>
      <c r="G5140" s="66" t="str">
        <f t="shared" si="324"/>
        <v>2013+</v>
      </c>
      <c r="H5140" s="67" t="str">
        <f t="shared" si="321"/>
        <v>2022-T6 Instate Construction Small-0</v>
      </c>
      <c r="I5140" s="302">
        <v>3.9743315013573098E-4</v>
      </c>
      <c r="J5140" s="305">
        <f>VLOOKUP(H5140,T6_ReductionFactor!$G$10:$H$2922,2,FALSE)</f>
        <v>0.94335171380793559</v>
      </c>
      <c r="K5140" s="75">
        <f t="shared" si="322"/>
        <v>3.7491924330462838E-4</v>
      </c>
      <c r="L5140" s="290"/>
      <c r="Q5140" s="288"/>
      <c r="R5140" s="291"/>
    </row>
    <row r="5141" spans="1:18" s="287" customFormat="1" ht="16.149999999999999" customHeight="1" x14ac:dyDescent="0.25">
      <c r="A5141" s="9" t="s">
        <v>192</v>
      </c>
      <c r="B5141" s="7">
        <v>2022</v>
      </c>
      <c r="C5141" s="296" t="s">
        <v>66</v>
      </c>
      <c r="D5141" s="307">
        <v>2021</v>
      </c>
      <c r="E5141" s="307" t="s">
        <v>194</v>
      </c>
      <c r="F5141" s="65">
        <f t="shared" si="323"/>
        <v>1</v>
      </c>
      <c r="G5141" s="66" t="str">
        <f t="shared" si="324"/>
        <v>2013+</v>
      </c>
      <c r="H5141" s="67" t="str">
        <f t="shared" si="321"/>
        <v>2022-T6 Instate Construction Small-1</v>
      </c>
      <c r="I5141" s="302">
        <v>6.6730604512977502E-4</v>
      </c>
      <c r="J5141" s="305">
        <f>VLOOKUP(H5141,T6_ReductionFactor!$G$10:$H$2922,2,FALSE)</f>
        <v>0.90264584417246152</v>
      </c>
      <c r="K5141" s="75">
        <f t="shared" si="322"/>
        <v>6.0234102842755247E-4</v>
      </c>
      <c r="L5141" s="290"/>
      <c r="Q5141" s="288"/>
      <c r="R5141" s="291"/>
    </row>
    <row r="5142" spans="1:18" s="287" customFormat="1" ht="16.149999999999999" customHeight="1" x14ac:dyDescent="0.25">
      <c r="A5142" s="9" t="s">
        <v>192</v>
      </c>
      <c r="B5142" s="7">
        <v>2022</v>
      </c>
      <c r="C5142" s="296" t="s">
        <v>66</v>
      </c>
      <c r="D5142" s="307">
        <v>2020</v>
      </c>
      <c r="E5142" s="307" t="s">
        <v>194</v>
      </c>
      <c r="F5142" s="65">
        <f t="shared" si="323"/>
        <v>2</v>
      </c>
      <c r="G5142" s="66" t="str">
        <f t="shared" si="324"/>
        <v>2013+</v>
      </c>
      <c r="H5142" s="67" t="str">
        <f t="shared" si="321"/>
        <v>2022-T6 Instate Construction Small-2</v>
      </c>
      <c r="I5142" s="302">
        <v>7.8052078842554104E-4</v>
      </c>
      <c r="J5142" s="305">
        <f>VLOOKUP(H5142,T6_ReductionFactor!$G$10:$H$2922,2,FALSE)</f>
        <v>0.87186637629995578</v>
      </c>
      <c r="K5142" s="75">
        <f t="shared" si="322"/>
        <v>6.8050983143136097E-4</v>
      </c>
      <c r="L5142" s="290"/>
      <c r="Q5142" s="288"/>
      <c r="R5142" s="291"/>
    </row>
    <row r="5143" spans="1:18" s="287" customFormat="1" ht="16.149999999999999" customHeight="1" x14ac:dyDescent="0.25">
      <c r="A5143" s="9" t="s">
        <v>192</v>
      </c>
      <c r="B5143" s="7">
        <v>2022</v>
      </c>
      <c r="C5143" s="296" t="s">
        <v>66</v>
      </c>
      <c r="D5143" s="307">
        <v>2019</v>
      </c>
      <c r="E5143" s="307" t="s">
        <v>194</v>
      </c>
      <c r="F5143" s="65">
        <f t="shared" si="323"/>
        <v>3</v>
      </c>
      <c r="G5143" s="66" t="str">
        <f t="shared" si="324"/>
        <v>2013+</v>
      </c>
      <c r="H5143" s="67" t="str">
        <f t="shared" si="321"/>
        <v>2022-T6 Instate Construction Small-3</v>
      </c>
      <c r="I5143" s="302">
        <v>8.3112670847088196E-4</v>
      </c>
      <c r="J5143" s="305">
        <f>VLOOKUP(H5143,T6_ReductionFactor!$G$10:$H$2922,2,FALSE)</f>
        <v>0.84826362852098725</v>
      </c>
      <c r="K5143" s="75">
        <f t="shared" si="322"/>
        <v>7.0501455748821511E-4</v>
      </c>
      <c r="L5143" s="290"/>
      <c r="Q5143" s="288"/>
      <c r="R5143" s="291"/>
    </row>
    <row r="5144" spans="1:18" s="287" customFormat="1" ht="16.149999999999999" customHeight="1" x14ac:dyDescent="0.25">
      <c r="A5144" s="9" t="s">
        <v>192</v>
      </c>
      <c r="B5144" s="7">
        <v>2022</v>
      </c>
      <c r="C5144" s="296" t="s">
        <v>66</v>
      </c>
      <c r="D5144" s="307">
        <v>2018</v>
      </c>
      <c r="E5144" s="307" t="s">
        <v>194</v>
      </c>
      <c r="F5144" s="65">
        <f t="shared" si="323"/>
        <v>4</v>
      </c>
      <c r="G5144" s="66" t="str">
        <f t="shared" si="324"/>
        <v>2013+</v>
      </c>
      <c r="H5144" s="67" t="str">
        <f t="shared" si="321"/>
        <v>2022-T6 Instate Construction Small-4</v>
      </c>
      <c r="I5144" s="302">
        <v>8.6030793797702097E-4</v>
      </c>
      <c r="J5144" s="305">
        <f>VLOOKUP(H5144,T6_ReductionFactor!$G$10:$H$2922,2,FALSE)</f>
        <v>0.82987074829586305</v>
      </c>
      <c r="K5144" s="75">
        <f t="shared" si="322"/>
        <v>7.1394439225386133E-4</v>
      </c>
      <c r="L5144" s="290"/>
      <c r="Q5144" s="288"/>
      <c r="R5144" s="291"/>
    </row>
    <row r="5145" spans="1:18" s="287" customFormat="1" ht="16.149999999999999" customHeight="1" x14ac:dyDescent="0.25">
      <c r="A5145" s="9" t="s">
        <v>192</v>
      </c>
      <c r="B5145" s="7">
        <v>2022</v>
      </c>
      <c r="C5145" s="296" t="s">
        <v>66</v>
      </c>
      <c r="D5145" s="307">
        <v>2017</v>
      </c>
      <c r="E5145" s="307" t="s">
        <v>194</v>
      </c>
      <c r="F5145" s="65">
        <f t="shared" si="323"/>
        <v>5</v>
      </c>
      <c r="G5145" s="66" t="str">
        <f t="shared" si="324"/>
        <v>2013+</v>
      </c>
      <c r="H5145" s="67" t="str">
        <f t="shared" si="321"/>
        <v>2022-T6 Instate Construction Small-5</v>
      </c>
      <c r="I5145" s="302">
        <v>8.7696419521817901E-4</v>
      </c>
      <c r="J5145" s="305">
        <f>VLOOKUP(H5145,T6_ReductionFactor!$G$10:$H$2922,2,FALSE)</f>
        <v>0.8153010801453775</v>
      </c>
      <c r="K5145" s="75">
        <f t="shared" si="322"/>
        <v>7.149898556102031E-4</v>
      </c>
      <c r="L5145" s="290"/>
      <c r="Q5145" s="288"/>
      <c r="R5145" s="291"/>
    </row>
    <row r="5146" spans="1:18" s="287" customFormat="1" ht="16.149999999999999" customHeight="1" x14ac:dyDescent="0.25">
      <c r="A5146" s="9" t="s">
        <v>192</v>
      </c>
      <c r="B5146" s="7">
        <v>2022</v>
      </c>
      <c r="C5146" s="296" t="s">
        <v>66</v>
      </c>
      <c r="D5146" s="307">
        <v>2016</v>
      </c>
      <c r="E5146" s="307" t="s">
        <v>194</v>
      </c>
      <c r="F5146" s="65">
        <f t="shared" si="323"/>
        <v>6</v>
      </c>
      <c r="G5146" s="66" t="str">
        <f t="shared" si="324"/>
        <v>2013+</v>
      </c>
      <c r="H5146" s="67" t="str">
        <f t="shared" si="321"/>
        <v>2022-T6 Instate Construction Small-6</v>
      </c>
      <c r="I5146" s="302">
        <v>1.7287718786617101E-3</v>
      </c>
      <c r="J5146" s="305">
        <f>VLOOKUP(H5146,T6_ReductionFactor!$G$10:$H$2922,2,FALSE)</f>
        <v>0.80357204169326801</v>
      </c>
      <c r="K5146" s="75">
        <f t="shared" si="322"/>
        <v>1.3891927481580969E-3</v>
      </c>
      <c r="L5146" s="290"/>
      <c r="Q5146" s="288"/>
      <c r="R5146" s="291"/>
    </row>
    <row r="5147" spans="1:18" s="287" customFormat="1" ht="16.149999999999999" customHeight="1" x14ac:dyDescent="0.25">
      <c r="A5147" s="9" t="s">
        <v>192</v>
      </c>
      <c r="B5147" s="7">
        <v>2022</v>
      </c>
      <c r="C5147" s="296" t="s">
        <v>66</v>
      </c>
      <c r="D5147" s="307">
        <v>2015</v>
      </c>
      <c r="E5147" s="307" t="s">
        <v>194</v>
      </c>
      <c r="F5147" s="65">
        <f t="shared" si="323"/>
        <v>7</v>
      </c>
      <c r="G5147" s="66" t="str">
        <f t="shared" si="324"/>
        <v>2013+</v>
      </c>
      <c r="H5147" s="67" t="str">
        <f t="shared" si="321"/>
        <v>2022-T6 Instate Construction Small-7</v>
      </c>
      <c r="I5147" s="302">
        <v>2.7925585282774302E-3</v>
      </c>
      <c r="J5147" s="305">
        <f>VLOOKUP(H5147,T6_ReductionFactor!$G$10:$H$2922,2,FALSE)</f>
        <v>0.7939803769823145</v>
      </c>
      <c r="K5147" s="75">
        <f t="shared" si="322"/>
        <v>2.2172366730268912E-3</v>
      </c>
      <c r="L5147" s="290"/>
      <c r="Q5147" s="288"/>
      <c r="R5147" s="291"/>
    </row>
    <row r="5148" spans="1:18" s="287" customFormat="1" ht="16.149999999999999" customHeight="1" x14ac:dyDescent="0.25">
      <c r="A5148" s="9" t="s">
        <v>192</v>
      </c>
      <c r="B5148" s="7">
        <v>2022</v>
      </c>
      <c r="C5148" s="296" t="s">
        <v>66</v>
      </c>
      <c r="D5148" s="307">
        <v>2014</v>
      </c>
      <c r="E5148" s="307" t="s">
        <v>194</v>
      </c>
      <c r="F5148" s="65">
        <f t="shared" si="323"/>
        <v>8</v>
      </c>
      <c r="G5148" s="66" t="str">
        <f t="shared" si="324"/>
        <v>2013+</v>
      </c>
      <c r="H5148" s="67" t="str">
        <f t="shared" si="321"/>
        <v>2022-T6 Instate Construction Small-8</v>
      </c>
      <c r="I5148" s="302">
        <v>1.30122669247158E-3</v>
      </c>
      <c r="J5148" s="305">
        <f>VLOOKUP(H5148,T6_ReductionFactor!$G$10:$H$2922,2,FALSE)</f>
        <v>0.78601729459679959</v>
      </c>
      <c r="K5148" s="75">
        <f t="shared" si="322"/>
        <v>1.022786684473653E-3</v>
      </c>
      <c r="L5148" s="290"/>
      <c r="Q5148" s="288"/>
      <c r="R5148" s="291"/>
    </row>
    <row r="5149" spans="1:18" s="287" customFormat="1" ht="16.149999999999999" customHeight="1" x14ac:dyDescent="0.25">
      <c r="A5149" s="9" t="s">
        <v>192</v>
      </c>
      <c r="B5149" s="7">
        <v>2022</v>
      </c>
      <c r="C5149" s="296" t="s">
        <v>66</v>
      </c>
      <c r="D5149" s="307">
        <v>2013</v>
      </c>
      <c r="E5149" s="307" t="s">
        <v>194</v>
      </c>
      <c r="F5149" s="65">
        <f t="shared" si="323"/>
        <v>9</v>
      </c>
      <c r="G5149" s="66" t="str">
        <f t="shared" si="324"/>
        <v>2010-12</v>
      </c>
      <c r="H5149" s="67" t="str">
        <f t="shared" si="321"/>
        <v>2022-T6 Instate Construction Small-9</v>
      </c>
      <c r="I5149" s="302">
        <v>1.2492643370182E-3</v>
      </c>
      <c r="J5149" s="305">
        <f>VLOOKUP(H5149,T6_ReductionFactor!$G$10:$H$2922,2,FALSE)</f>
        <v>0.75026314100882552</v>
      </c>
      <c r="K5149" s="75">
        <f t="shared" si="322"/>
        <v>9.3727698544158263E-4</v>
      </c>
      <c r="L5149" s="290"/>
      <c r="Q5149" s="288"/>
      <c r="R5149" s="291"/>
    </row>
    <row r="5150" spans="1:18" s="287" customFormat="1" ht="16.149999999999999" customHeight="1" x14ac:dyDescent="0.25">
      <c r="A5150" s="9" t="s">
        <v>192</v>
      </c>
      <c r="B5150" s="7">
        <v>2022</v>
      </c>
      <c r="C5150" s="296" t="s">
        <v>66</v>
      </c>
      <c r="D5150" s="307">
        <v>2012</v>
      </c>
      <c r="E5150" s="307" t="s">
        <v>194</v>
      </c>
      <c r="F5150" s="65">
        <f t="shared" si="323"/>
        <v>10</v>
      </c>
      <c r="G5150" s="66" t="str">
        <f t="shared" si="324"/>
        <v>2010-12</v>
      </c>
      <c r="H5150" s="67" t="str">
        <f t="shared" si="321"/>
        <v>2022-T6 Instate Construction Small-10</v>
      </c>
      <c r="I5150" s="302">
        <v>3.0185403428204202E-3</v>
      </c>
      <c r="J5150" s="305">
        <f>VLOOKUP(H5150,T6_ReductionFactor!$G$10:$H$2922,2,FALSE)</f>
        <v>0.74549457074296099</v>
      </c>
      <c r="K5150" s="75">
        <f t="shared" si="322"/>
        <v>2.2503054371412192E-3</v>
      </c>
      <c r="L5150" s="290"/>
      <c r="Q5150" s="288"/>
      <c r="R5150" s="291"/>
    </row>
    <row r="5151" spans="1:18" s="287" customFormat="1" ht="16.149999999999999" customHeight="1" x14ac:dyDescent="0.25">
      <c r="A5151" s="9" t="s">
        <v>192</v>
      </c>
      <c r="B5151" s="7">
        <v>2022</v>
      </c>
      <c r="C5151" s="296" t="s">
        <v>66</v>
      </c>
      <c r="D5151" s="307">
        <v>2011</v>
      </c>
      <c r="E5151" s="307" t="s">
        <v>194</v>
      </c>
      <c r="F5151" s="65">
        <f t="shared" si="323"/>
        <v>11</v>
      </c>
      <c r="G5151" s="66" t="str">
        <f t="shared" si="324"/>
        <v>2010-12</v>
      </c>
      <c r="H5151" s="67" t="str">
        <f t="shared" si="321"/>
        <v>2022-T6 Instate Construction Small-11</v>
      </c>
      <c r="I5151" s="302">
        <v>1.2545701835799999E-3</v>
      </c>
      <c r="J5151" s="305">
        <f>VLOOKUP(H5151,T6_ReductionFactor!$G$10:$H$2922,2,FALSE)</f>
        <v>0.74144251427200714</v>
      </c>
      <c r="K5151" s="75">
        <f t="shared" si="322"/>
        <v>9.3019167124424869E-4</v>
      </c>
      <c r="L5151" s="290"/>
      <c r="Q5151" s="288"/>
      <c r="R5151" s="291"/>
    </row>
    <row r="5152" spans="1:18" s="287" customFormat="1" ht="16.149999999999999" customHeight="1" x14ac:dyDescent="0.25">
      <c r="A5152" s="9" t="s">
        <v>192</v>
      </c>
      <c r="B5152" s="7">
        <v>2022</v>
      </c>
      <c r="C5152" s="296" t="s">
        <v>66</v>
      </c>
      <c r="D5152" s="307">
        <v>2010</v>
      </c>
      <c r="E5152" s="307" t="s">
        <v>194</v>
      </c>
      <c r="F5152" s="65">
        <f t="shared" si="323"/>
        <v>12</v>
      </c>
      <c r="G5152" s="66" t="str">
        <f t="shared" si="324"/>
        <v>2007-09</v>
      </c>
      <c r="H5152" s="67" t="str">
        <f t="shared" si="321"/>
        <v>2022-T6 Instate Construction Small-12</v>
      </c>
      <c r="I5152" s="302">
        <v>7.1915263540902599E-4</v>
      </c>
      <c r="J5152" s="305">
        <f>VLOOKUP(H5152,T6_ReductionFactor!$G$10:$H$2922,2,FALSE)</f>
        <v>0.78130106015534906</v>
      </c>
      <c r="K5152" s="75">
        <f t="shared" si="322"/>
        <v>5.6187471645858524E-4</v>
      </c>
      <c r="L5152" s="290"/>
      <c r="Q5152" s="288"/>
      <c r="R5152" s="291"/>
    </row>
    <row r="5153" spans="1:18" s="287" customFormat="1" ht="16.149999999999999" customHeight="1" x14ac:dyDescent="0.25">
      <c r="A5153" s="9" t="s">
        <v>192</v>
      </c>
      <c r="B5153" s="7">
        <v>2022</v>
      </c>
      <c r="C5153" s="296" t="s">
        <v>66</v>
      </c>
      <c r="D5153" s="307">
        <v>2009</v>
      </c>
      <c r="E5153" s="307" t="s">
        <v>194</v>
      </c>
      <c r="F5153" s="65">
        <f t="shared" si="323"/>
        <v>13</v>
      </c>
      <c r="G5153" s="66" t="str">
        <f t="shared" si="324"/>
        <v>2007-09</v>
      </c>
      <c r="H5153" s="67" t="str">
        <f t="shared" si="321"/>
        <v>2022-T6 Instate Construction Small-13</v>
      </c>
      <c r="I5153" s="302">
        <v>7.4179398562978496E-4</v>
      </c>
      <c r="J5153" s="305">
        <f>VLOOKUP(H5153,T6_ReductionFactor!$G$10:$H$2922,2,FALSE)</f>
        <v>0.77706696141097353</v>
      </c>
      <c r="K5153" s="75">
        <f t="shared" si="322"/>
        <v>5.764235984062724E-4</v>
      </c>
      <c r="L5153" s="290"/>
      <c r="Q5153" s="288"/>
      <c r="R5153" s="291"/>
    </row>
    <row r="5154" spans="1:18" s="287" customFormat="1" ht="16.149999999999999" customHeight="1" x14ac:dyDescent="0.25">
      <c r="A5154" s="9" t="s">
        <v>192</v>
      </c>
      <c r="B5154" s="7">
        <v>2022</v>
      </c>
      <c r="C5154" s="296" t="s">
        <v>66</v>
      </c>
      <c r="D5154" s="307">
        <v>2008</v>
      </c>
      <c r="E5154" s="307" t="s">
        <v>194</v>
      </c>
      <c r="F5154" s="65">
        <f t="shared" si="323"/>
        <v>14</v>
      </c>
      <c r="G5154" s="66" t="str">
        <f t="shared" si="324"/>
        <v>2007-09</v>
      </c>
      <c r="H5154" s="67" t="str">
        <f t="shared" si="321"/>
        <v>2022-T6 Instate Construction Small-14</v>
      </c>
      <c r="I5154" s="302">
        <v>2.2791617513322499E-3</v>
      </c>
      <c r="J5154" s="305">
        <f>VLOOKUP(H5154,T6_ReductionFactor!$G$10:$H$2922,2,FALSE)</f>
        <v>0.77344503931335229</v>
      </c>
      <c r="K5154" s="75">
        <f t="shared" si="322"/>
        <v>1.7628063503606608E-3</v>
      </c>
      <c r="L5154" s="290"/>
      <c r="Q5154" s="288"/>
      <c r="R5154" s="291"/>
    </row>
    <row r="5155" spans="1:18" s="287" customFormat="1" ht="16.149999999999999" customHeight="1" x14ac:dyDescent="0.25">
      <c r="A5155" s="9" t="s">
        <v>192</v>
      </c>
      <c r="B5155" s="7">
        <v>2022</v>
      </c>
      <c r="C5155" s="296" t="s">
        <v>66</v>
      </c>
      <c r="D5155" s="307">
        <v>2007</v>
      </c>
      <c r="E5155" s="307" t="s">
        <v>194</v>
      </c>
      <c r="F5155" s="65">
        <f t="shared" si="323"/>
        <v>15</v>
      </c>
      <c r="G5155" s="66" t="str">
        <f t="shared" si="324"/>
        <v>1997-06</v>
      </c>
      <c r="H5155" s="67" t="str">
        <f t="shared" si="321"/>
        <v>2022-T6 Instate Construction Small-15</v>
      </c>
      <c r="I5155" s="302">
        <v>2.6050364856045099E-2</v>
      </c>
      <c r="J5155" s="305">
        <f>VLOOKUP(H5155,T6_ReductionFactor!$G$10:$H$2922,2,FALSE)</f>
        <v>0.86310473525356624</v>
      </c>
      <c r="K5155" s="75">
        <f t="shared" si="322"/>
        <v>2.2484193262335611E-2</v>
      </c>
      <c r="L5155" s="290"/>
      <c r="Q5155" s="288"/>
      <c r="R5155" s="291"/>
    </row>
    <row r="5156" spans="1:18" s="287" customFormat="1" ht="16.149999999999999" customHeight="1" x14ac:dyDescent="0.25">
      <c r="A5156" s="9" t="s">
        <v>192</v>
      </c>
      <c r="B5156" s="7">
        <v>2022</v>
      </c>
      <c r="C5156" s="296" t="s">
        <v>66</v>
      </c>
      <c r="D5156" s="307">
        <v>2006</v>
      </c>
      <c r="E5156" s="307" t="s">
        <v>194</v>
      </c>
      <c r="F5156" s="65">
        <f t="shared" si="323"/>
        <v>16</v>
      </c>
      <c r="G5156" s="66" t="str">
        <f t="shared" si="324"/>
        <v>1997-06</v>
      </c>
      <c r="H5156" s="67" t="str">
        <f t="shared" si="321"/>
        <v>2022-T6 Instate Construction Small-16</v>
      </c>
      <c r="I5156" s="302">
        <v>3.3723428639008797E-2</v>
      </c>
      <c r="J5156" s="305">
        <f>VLOOKUP(H5156,T6_ReductionFactor!$G$10:$H$2922,2,FALSE)</f>
        <v>0.86102544223654764</v>
      </c>
      <c r="K5156" s="75">
        <f t="shared" si="322"/>
        <v>2.9036730057635206E-2</v>
      </c>
      <c r="L5156" s="290"/>
      <c r="Q5156" s="288"/>
      <c r="R5156" s="291"/>
    </row>
    <row r="5157" spans="1:18" s="287" customFormat="1" ht="16.149999999999999" customHeight="1" x14ac:dyDescent="0.25">
      <c r="A5157" s="9" t="s">
        <v>192</v>
      </c>
      <c r="B5157" s="7">
        <v>2022</v>
      </c>
      <c r="C5157" s="296" t="s">
        <v>66</v>
      </c>
      <c r="D5157" s="307">
        <v>2005</v>
      </c>
      <c r="E5157" s="307" t="s">
        <v>194</v>
      </c>
      <c r="F5157" s="65">
        <f t="shared" si="323"/>
        <v>17</v>
      </c>
      <c r="G5157" s="66" t="str">
        <f t="shared" si="324"/>
        <v>1997-06</v>
      </c>
      <c r="H5157" s="67" t="str">
        <f t="shared" si="321"/>
        <v>2022-T6 Instate Construction Small-17</v>
      </c>
      <c r="I5157" s="302">
        <v>2.82934102780442E-2</v>
      </c>
      <c r="J5157" s="305">
        <f>VLOOKUP(H5157,T6_ReductionFactor!$G$10:$H$2922,2,FALSE)</f>
        <v>0.85903114736968011</v>
      </c>
      <c r="K5157" s="75">
        <f t="shared" si="322"/>
        <v>2.4304920694149409E-2</v>
      </c>
      <c r="L5157" s="290"/>
      <c r="Q5157" s="288"/>
      <c r="R5157" s="291"/>
    </row>
    <row r="5158" spans="1:18" s="287" customFormat="1" ht="16.149999999999999" customHeight="1" x14ac:dyDescent="0.25">
      <c r="A5158" s="9" t="s">
        <v>192</v>
      </c>
      <c r="B5158" s="7">
        <v>2022</v>
      </c>
      <c r="C5158" s="296" t="s">
        <v>66</v>
      </c>
      <c r="D5158" s="307">
        <v>2004</v>
      </c>
      <c r="E5158" s="307" t="s">
        <v>194</v>
      </c>
      <c r="F5158" s="65">
        <f t="shared" si="323"/>
        <v>18</v>
      </c>
      <c r="G5158" s="66" t="str">
        <f t="shared" si="324"/>
        <v>1997-06</v>
      </c>
      <c r="H5158" s="67" t="str">
        <f t="shared" si="321"/>
        <v>2022-T6 Instate Construction Small-18</v>
      </c>
      <c r="I5158" s="302">
        <v>2.1312310285910199E-2</v>
      </c>
      <c r="J5158" s="305">
        <f>VLOOKUP(H5158,T6_ReductionFactor!$G$10:$H$2922,2,FALSE)</f>
        <v>0.8571178053472015</v>
      </c>
      <c r="K5158" s="75">
        <f t="shared" si="322"/>
        <v>1.826716061913794E-2</v>
      </c>
      <c r="L5158" s="290"/>
      <c r="Q5158" s="288"/>
      <c r="R5158" s="291"/>
    </row>
    <row r="5159" spans="1:18" s="287" customFormat="1" ht="16.149999999999999" customHeight="1" x14ac:dyDescent="0.25">
      <c r="A5159" s="9" t="s">
        <v>192</v>
      </c>
      <c r="B5159" s="7">
        <v>2022</v>
      </c>
      <c r="C5159" s="296" t="s">
        <v>66</v>
      </c>
      <c r="D5159" s="307">
        <v>2003</v>
      </c>
      <c r="E5159" s="307" t="s">
        <v>194</v>
      </c>
      <c r="F5159" s="65">
        <f t="shared" si="323"/>
        <v>19</v>
      </c>
      <c r="G5159" s="66" t="str">
        <f t="shared" si="324"/>
        <v>1997-06</v>
      </c>
      <c r="H5159" s="67" t="str">
        <f t="shared" si="321"/>
        <v>2022-T6 Instate Construction Small-19</v>
      </c>
      <c r="I5159" s="302">
        <v>1.5603790711511901E-5</v>
      </c>
      <c r="J5159" s="305">
        <f>VLOOKUP(H5159,T6_ReductionFactor!$G$10:$H$2922,2,FALSE)</f>
        <v>0.91238824744585167</v>
      </c>
      <c r="K5159" s="75">
        <f t="shared" si="322"/>
        <v>1.4236715260788202E-5</v>
      </c>
      <c r="L5159" s="290"/>
      <c r="Q5159" s="288"/>
      <c r="R5159" s="291"/>
    </row>
    <row r="5160" spans="1:18" s="287" customFormat="1" ht="16.149999999999999" customHeight="1" x14ac:dyDescent="0.25">
      <c r="A5160" s="9" t="s">
        <v>192</v>
      </c>
      <c r="B5160" s="7">
        <v>2022</v>
      </c>
      <c r="C5160" s="296" t="s">
        <v>66</v>
      </c>
      <c r="D5160" s="307">
        <v>2002</v>
      </c>
      <c r="E5160" s="307" t="s">
        <v>194</v>
      </c>
      <c r="F5160" s="65">
        <f t="shared" si="323"/>
        <v>20</v>
      </c>
      <c r="G5160" s="66" t="str">
        <f t="shared" si="324"/>
        <v>1997-06</v>
      </c>
      <c r="H5160" s="67" t="str">
        <f t="shared" si="321"/>
        <v>2022-T6 Instate Construction Small-20</v>
      </c>
      <c r="I5160" s="302">
        <v>1.5051075202098499E-5</v>
      </c>
      <c r="J5160" s="305">
        <f>VLOOKUP(H5160,T6_ReductionFactor!$G$10:$H$2922,2,FALSE)</f>
        <v>0.9114031127400859</v>
      </c>
      <c r="K5160" s="75">
        <f t="shared" si="322"/>
        <v>1.371759678927769E-5</v>
      </c>
      <c r="L5160" s="290"/>
      <c r="Q5160" s="288"/>
      <c r="R5160" s="291"/>
    </row>
    <row r="5161" spans="1:18" s="287" customFormat="1" ht="16.149999999999999" customHeight="1" x14ac:dyDescent="0.25">
      <c r="A5161" s="9" t="s">
        <v>192</v>
      </c>
      <c r="B5161" s="7">
        <v>2022</v>
      </c>
      <c r="C5161" s="296" t="s">
        <v>66</v>
      </c>
      <c r="D5161" s="307">
        <v>2001</v>
      </c>
      <c r="E5161" s="307" t="s">
        <v>194</v>
      </c>
      <c r="F5161" s="65">
        <f t="shared" si="323"/>
        <v>21</v>
      </c>
      <c r="G5161" s="66" t="str">
        <f t="shared" si="324"/>
        <v>1997-06</v>
      </c>
      <c r="H5161" s="67" t="str">
        <f t="shared" si="321"/>
        <v>2022-T6 Instate Construction Small-21</v>
      </c>
      <c r="I5161" s="302">
        <v>1.93064951400124E-5</v>
      </c>
      <c r="J5161" s="305">
        <f>VLOOKUP(H5161,T6_ReductionFactor!$G$10:$H$2922,2,FALSE)</f>
        <v>0.91046134954826707</v>
      </c>
      <c r="K5161" s="75">
        <f t="shared" si="322"/>
        <v>1.7577817620222748E-5</v>
      </c>
      <c r="L5161" s="290"/>
      <c r="Q5161" s="288"/>
      <c r="R5161" s="291"/>
    </row>
    <row r="5162" spans="1:18" s="287" customFormat="1" ht="16.149999999999999" customHeight="1" x14ac:dyDescent="0.25">
      <c r="A5162" s="9" t="s">
        <v>192</v>
      </c>
      <c r="B5162" s="7">
        <v>2022</v>
      </c>
      <c r="C5162" s="296" t="s">
        <v>66</v>
      </c>
      <c r="D5162" s="307">
        <v>2000</v>
      </c>
      <c r="E5162" s="307" t="s">
        <v>194</v>
      </c>
      <c r="F5162" s="65">
        <f t="shared" si="323"/>
        <v>22</v>
      </c>
      <c r="G5162" s="66" t="str">
        <f t="shared" si="324"/>
        <v>1997-06</v>
      </c>
      <c r="H5162" s="67" t="str">
        <f t="shared" si="321"/>
        <v>2022-T6 Instate Construction Small-22</v>
      </c>
      <c r="I5162" s="302">
        <v>2.2526033427562998E-5</v>
      </c>
      <c r="J5162" s="305">
        <f>VLOOKUP(H5162,T6_ReductionFactor!$G$10:$H$2922,2,FALSE)</f>
        <v>0.90958699558178424</v>
      </c>
      <c r="K5162" s="75">
        <f t="shared" si="322"/>
        <v>2.048938706775187E-5</v>
      </c>
      <c r="L5162" s="290"/>
      <c r="Q5162" s="288"/>
      <c r="R5162" s="291"/>
    </row>
    <row r="5163" spans="1:18" s="287" customFormat="1" ht="16.149999999999999" customHeight="1" x14ac:dyDescent="0.25">
      <c r="A5163" s="9" t="s">
        <v>192</v>
      </c>
      <c r="B5163" s="7">
        <v>2022</v>
      </c>
      <c r="C5163" s="296" t="s">
        <v>66</v>
      </c>
      <c r="D5163" s="307">
        <v>1999</v>
      </c>
      <c r="E5163" s="307" t="s">
        <v>194</v>
      </c>
      <c r="F5163" s="65">
        <f t="shared" si="323"/>
        <v>23</v>
      </c>
      <c r="G5163" s="66" t="str">
        <f t="shared" si="324"/>
        <v>1997-06</v>
      </c>
      <c r="H5163" s="67" t="str">
        <f t="shared" si="321"/>
        <v>2022-T6 Instate Construction Small-23</v>
      </c>
      <c r="I5163" s="302">
        <v>1.8095753034569399E-5</v>
      </c>
      <c r="J5163" s="305">
        <f>VLOOKUP(H5163,T6_ReductionFactor!$G$10:$H$2922,2,FALSE)</f>
        <v>0.90958699558178424</v>
      </c>
      <c r="K5163" s="75">
        <f t="shared" si="322"/>
        <v>1.6459661635503935E-5</v>
      </c>
      <c r="L5163" s="290"/>
      <c r="Q5163" s="288"/>
      <c r="R5163" s="291"/>
    </row>
    <row r="5164" spans="1:18" s="287" customFormat="1" ht="16.149999999999999" customHeight="1" x14ac:dyDescent="0.25">
      <c r="A5164" s="9" t="s">
        <v>192</v>
      </c>
      <c r="B5164" s="7">
        <v>2022</v>
      </c>
      <c r="C5164" s="296" t="s">
        <v>66</v>
      </c>
      <c r="D5164" s="307">
        <v>1998</v>
      </c>
      <c r="E5164" s="307" t="s">
        <v>194</v>
      </c>
      <c r="F5164" s="65">
        <f t="shared" si="323"/>
        <v>24</v>
      </c>
      <c r="G5164" s="66" t="str">
        <f t="shared" si="324"/>
        <v>1997-06</v>
      </c>
      <c r="H5164" s="67" t="str">
        <f t="shared" si="321"/>
        <v>2022-T6 Instate Construction Small-24</v>
      </c>
      <c r="I5164" s="302">
        <v>8.4362177504954101E-6</v>
      </c>
      <c r="J5164" s="305">
        <f>VLOOKUP(H5164,T6_ReductionFactor!$G$10:$H$2922,2,FALSE)</f>
        <v>0.90958699558178424</v>
      </c>
      <c r="K5164" s="75">
        <f t="shared" si="322"/>
        <v>7.673473957746838E-6</v>
      </c>
      <c r="L5164" s="290"/>
      <c r="Q5164" s="288"/>
      <c r="R5164" s="291"/>
    </row>
    <row r="5165" spans="1:18" s="287" customFormat="1" ht="16.149999999999999" customHeight="1" x14ac:dyDescent="0.25">
      <c r="A5165" s="9" t="s">
        <v>192</v>
      </c>
      <c r="B5165" s="7">
        <v>2022</v>
      </c>
      <c r="C5165" s="296" t="s">
        <v>66</v>
      </c>
      <c r="D5165" s="307">
        <v>1997</v>
      </c>
      <c r="E5165" s="307" t="s">
        <v>194</v>
      </c>
      <c r="F5165" s="65">
        <f t="shared" si="323"/>
        <v>25</v>
      </c>
      <c r="G5165" s="66" t="str">
        <f t="shared" si="324"/>
        <v>Pre1997</v>
      </c>
      <c r="H5165" s="67" t="str">
        <f t="shared" si="321"/>
        <v>2022-T6 Instate Construction Small-25</v>
      </c>
      <c r="I5165" s="302">
        <v>9.4676684068560707E-6</v>
      </c>
      <c r="J5165" s="305">
        <f>VLOOKUP(H5165,T6_ReductionFactor!$G$10:$H$2922,2,FALSE)</f>
        <v>0.90958699558178424</v>
      </c>
      <c r="K5165" s="75">
        <f t="shared" si="322"/>
        <v>8.6116680613567916E-6</v>
      </c>
      <c r="L5165" s="290"/>
      <c r="Q5165" s="288"/>
      <c r="R5165" s="291"/>
    </row>
    <row r="5166" spans="1:18" s="287" customFormat="1" ht="16.149999999999999" customHeight="1" x14ac:dyDescent="0.25">
      <c r="A5166" s="9" t="s">
        <v>192</v>
      </c>
      <c r="B5166" s="7">
        <v>2022</v>
      </c>
      <c r="C5166" s="296" t="s">
        <v>66</v>
      </c>
      <c r="D5166" s="307">
        <v>1996</v>
      </c>
      <c r="E5166" s="307" t="s">
        <v>194</v>
      </c>
      <c r="F5166" s="65">
        <f t="shared" si="323"/>
        <v>26</v>
      </c>
      <c r="G5166" s="66" t="str">
        <f t="shared" si="324"/>
        <v>Pre1997</v>
      </c>
      <c r="H5166" s="67" t="str">
        <f t="shared" si="321"/>
        <v>2022-T6 Instate Construction Small-26</v>
      </c>
      <c r="I5166" s="302">
        <v>5.5820296775519496E-6</v>
      </c>
      <c r="J5166" s="305">
        <f>VLOOKUP(H5166,T6_ReductionFactor!$G$10:$H$2922,2,FALSE)</f>
        <v>0.90958699558178424</v>
      </c>
      <c r="K5166" s="75">
        <f t="shared" si="322"/>
        <v>5.0773416036528336E-6</v>
      </c>
      <c r="L5166" s="290"/>
      <c r="Q5166" s="288"/>
      <c r="R5166" s="291"/>
    </row>
    <row r="5167" spans="1:18" s="287" customFormat="1" ht="16.149999999999999" customHeight="1" x14ac:dyDescent="0.25">
      <c r="A5167" s="9" t="s">
        <v>192</v>
      </c>
      <c r="B5167" s="7">
        <v>2022</v>
      </c>
      <c r="C5167" s="296" t="s">
        <v>66</v>
      </c>
      <c r="D5167" s="307">
        <v>1995</v>
      </c>
      <c r="E5167" s="307" t="s">
        <v>194</v>
      </c>
      <c r="F5167" s="65">
        <f t="shared" si="323"/>
        <v>27</v>
      </c>
      <c r="G5167" s="66" t="str">
        <f t="shared" si="324"/>
        <v>Pre1997</v>
      </c>
      <c r="H5167" s="67" t="str">
        <f t="shared" si="321"/>
        <v>2022-T6 Instate Construction Small-27</v>
      </c>
      <c r="I5167" s="302">
        <v>7.3071008734627798E-6</v>
      </c>
      <c r="J5167" s="305">
        <f>VLOOKUP(H5167,T6_ReductionFactor!$G$10:$H$2922,2,FALSE)</f>
        <v>0.90958699558178424</v>
      </c>
      <c r="K5167" s="75">
        <f t="shared" si="322"/>
        <v>6.6464439299060415E-6</v>
      </c>
      <c r="L5167" s="290"/>
      <c r="Q5167" s="288"/>
      <c r="R5167" s="291"/>
    </row>
    <row r="5168" spans="1:18" s="287" customFormat="1" ht="16.149999999999999" customHeight="1" x14ac:dyDescent="0.25">
      <c r="A5168" s="9" t="s">
        <v>192</v>
      </c>
      <c r="B5168" s="7">
        <v>2022</v>
      </c>
      <c r="C5168" s="296" t="s">
        <v>66</v>
      </c>
      <c r="D5168" s="307">
        <v>1994</v>
      </c>
      <c r="E5168" s="307" t="s">
        <v>194</v>
      </c>
      <c r="F5168" s="65">
        <f t="shared" si="323"/>
        <v>28</v>
      </c>
      <c r="G5168" s="66" t="str">
        <f t="shared" si="324"/>
        <v>Pre1997</v>
      </c>
      <c r="H5168" s="67" t="str">
        <f t="shared" si="321"/>
        <v>2022-T6 Instate Construction Small-28</v>
      </c>
      <c r="I5168" s="302">
        <v>3.5461347804837801E-6</v>
      </c>
      <c r="J5168" s="305">
        <f>VLOOKUP(H5168,T6_ReductionFactor!$G$10:$H$2922,2,FALSE)</f>
        <v>0.90958699558178424</v>
      </c>
      <c r="K5168" s="75">
        <f t="shared" si="322"/>
        <v>3.2255180809083114E-6</v>
      </c>
      <c r="L5168" s="290"/>
      <c r="Q5168" s="288"/>
      <c r="R5168" s="291"/>
    </row>
    <row r="5169" spans="1:18" s="287" customFormat="1" ht="16.149999999999999" customHeight="1" x14ac:dyDescent="0.25">
      <c r="A5169" s="9" t="s">
        <v>192</v>
      </c>
      <c r="B5169" s="7">
        <v>2022</v>
      </c>
      <c r="C5169" s="296" t="s">
        <v>66</v>
      </c>
      <c r="D5169" s="307">
        <v>1993</v>
      </c>
      <c r="E5169" s="307" t="s">
        <v>194</v>
      </c>
      <c r="F5169" s="65">
        <f t="shared" si="323"/>
        <v>29</v>
      </c>
      <c r="G5169" s="66" t="str">
        <f t="shared" si="324"/>
        <v>Pre1997</v>
      </c>
      <c r="H5169" s="67" t="str">
        <f t="shared" si="321"/>
        <v>2022-T6 Instate Construction Small-29</v>
      </c>
      <c r="I5169" s="302">
        <v>3.9880214795004604E-6</v>
      </c>
      <c r="J5169" s="305">
        <f>VLOOKUP(H5169,T6_ReductionFactor!$G$10:$H$2922,2,FALSE)</f>
        <v>1</v>
      </c>
      <c r="K5169" s="75">
        <f t="shared" si="322"/>
        <v>3.9880214795004604E-6</v>
      </c>
      <c r="L5169" s="290"/>
      <c r="Q5169" s="288"/>
      <c r="R5169" s="291"/>
    </row>
    <row r="5170" spans="1:18" s="287" customFormat="1" ht="16.149999999999999" customHeight="1" x14ac:dyDescent="0.25">
      <c r="A5170" s="9" t="s">
        <v>192</v>
      </c>
      <c r="B5170" s="7">
        <v>2022</v>
      </c>
      <c r="C5170" s="296" t="s">
        <v>66</v>
      </c>
      <c r="D5170" s="307">
        <v>1992</v>
      </c>
      <c r="E5170" s="307" t="s">
        <v>194</v>
      </c>
      <c r="F5170" s="65">
        <f t="shared" si="323"/>
        <v>30</v>
      </c>
      <c r="G5170" s="66" t="str">
        <f t="shared" si="324"/>
        <v>Pre1997</v>
      </c>
      <c r="H5170" s="67" t="str">
        <f t="shared" ref="H5170:H5233" si="325">CONCATENATE(B5170,"-",C5170,"-",F5170)</f>
        <v>2022-T6 Instate Construction Small-30</v>
      </c>
      <c r="I5170" s="302">
        <v>3.4957491943739898E-6</v>
      </c>
      <c r="J5170" s="305">
        <f>VLOOKUP(H5170,T6_ReductionFactor!$G$10:$H$2922,2,FALSE)</f>
        <v>1</v>
      </c>
      <c r="K5170" s="75">
        <f t="shared" si="322"/>
        <v>3.4957491943739898E-6</v>
      </c>
      <c r="L5170" s="290"/>
      <c r="Q5170" s="288"/>
      <c r="R5170" s="291"/>
    </row>
    <row r="5171" spans="1:18" s="287" customFormat="1" ht="16.149999999999999" customHeight="1" x14ac:dyDescent="0.25">
      <c r="A5171" s="9" t="s">
        <v>192</v>
      </c>
      <c r="B5171" s="7">
        <v>2022</v>
      </c>
      <c r="C5171" s="296" t="s">
        <v>66</v>
      </c>
      <c r="D5171" s="307">
        <v>1991</v>
      </c>
      <c r="E5171" s="307" t="s">
        <v>194</v>
      </c>
      <c r="F5171" s="65">
        <f t="shared" si="323"/>
        <v>31</v>
      </c>
      <c r="G5171" s="66" t="str">
        <f t="shared" si="324"/>
        <v>Pre1997</v>
      </c>
      <c r="H5171" s="67" t="str">
        <f t="shared" si="325"/>
        <v>2022-T6 Instate Construction Small-31</v>
      </c>
      <c r="I5171" s="302">
        <v>3.1220487583388801E-6</v>
      </c>
      <c r="J5171" s="305">
        <f>VLOOKUP(H5171,T6_ReductionFactor!$G$10:$H$2922,2,FALSE)</f>
        <v>1</v>
      </c>
      <c r="K5171" s="75">
        <f t="shared" si="322"/>
        <v>3.1220487583388801E-6</v>
      </c>
      <c r="L5171" s="290"/>
      <c r="Q5171" s="288"/>
      <c r="R5171" s="291"/>
    </row>
    <row r="5172" spans="1:18" s="287" customFormat="1" ht="16.149999999999999" customHeight="1" x14ac:dyDescent="0.25">
      <c r="A5172" s="9" t="s">
        <v>192</v>
      </c>
      <c r="B5172" s="7">
        <v>2022</v>
      </c>
      <c r="C5172" s="296" t="s">
        <v>66</v>
      </c>
      <c r="D5172" s="307">
        <v>1990</v>
      </c>
      <c r="E5172" s="307" t="s">
        <v>194</v>
      </c>
      <c r="F5172" s="65">
        <f t="shared" si="323"/>
        <v>32</v>
      </c>
      <c r="G5172" s="66" t="str">
        <f t="shared" si="324"/>
        <v>Pre1997</v>
      </c>
      <c r="H5172" s="67" t="str">
        <f t="shared" si="325"/>
        <v>2022-T6 Instate Construction Small-32</v>
      </c>
      <c r="I5172" s="302">
        <v>4.0345127562934996E-6</v>
      </c>
      <c r="J5172" s="305">
        <f>VLOOKUP(H5172,T6_ReductionFactor!$G$10:$H$2922,2,FALSE)</f>
        <v>1</v>
      </c>
      <c r="K5172" s="75">
        <f t="shared" si="322"/>
        <v>4.0345127562934996E-6</v>
      </c>
      <c r="L5172" s="290"/>
      <c r="Q5172" s="288"/>
      <c r="R5172" s="291"/>
    </row>
    <row r="5173" spans="1:18" s="287" customFormat="1" ht="16.149999999999999" customHeight="1" x14ac:dyDescent="0.25">
      <c r="A5173" s="9" t="s">
        <v>192</v>
      </c>
      <c r="B5173" s="7">
        <v>2022</v>
      </c>
      <c r="C5173" s="296" t="s">
        <v>66</v>
      </c>
      <c r="D5173" s="307">
        <v>1989</v>
      </c>
      <c r="E5173" s="307" t="s">
        <v>194</v>
      </c>
      <c r="F5173" s="65">
        <f t="shared" si="323"/>
        <v>33</v>
      </c>
      <c r="G5173" s="66" t="str">
        <f t="shared" si="324"/>
        <v>Pre1997</v>
      </c>
      <c r="H5173" s="67" t="str">
        <f t="shared" si="325"/>
        <v>2022-T6 Instate Construction Small-33</v>
      </c>
      <c r="I5173" s="302">
        <v>3.15518726561823E-6</v>
      </c>
      <c r="J5173" s="305">
        <f>VLOOKUP(H5173,T6_ReductionFactor!$G$10:$H$2922,2,FALSE)</f>
        <v>1</v>
      </c>
      <c r="K5173" s="75">
        <f t="shared" si="322"/>
        <v>3.15518726561823E-6</v>
      </c>
      <c r="L5173" s="290"/>
      <c r="Q5173" s="288"/>
      <c r="R5173" s="291"/>
    </row>
    <row r="5174" spans="1:18" s="287" customFormat="1" ht="16.149999999999999" customHeight="1" x14ac:dyDescent="0.25">
      <c r="A5174" s="9" t="s">
        <v>192</v>
      </c>
      <c r="B5174" s="7">
        <v>2022</v>
      </c>
      <c r="C5174" s="296" t="s">
        <v>66</v>
      </c>
      <c r="D5174" s="307">
        <v>1988</v>
      </c>
      <c r="E5174" s="307" t="s">
        <v>194</v>
      </c>
      <c r="F5174" s="65">
        <f t="shared" si="323"/>
        <v>34</v>
      </c>
      <c r="G5174" s="66" t="str">
        <f t="shared" si="324"/>
        <v>Pre1997</v>
      </c>
      <c r="H5174" s="67" t="str">
        <f t="shared" si="325"/>
        <v>2022-T6 Instate Construction Small-34</v>
      </c>
      <c r="I5174" s="302">
        <v>2.1650712359335402E-6</v>
      </c>
      <c r="J5174" s="305">
        <f>VLOOKUP(H5174,T6_ReductionFactor!$G$10:$H$2922,2,FALSE)</f>
        <v>1</v>
      </c>
      <c r="K5174" s="75">
        <f t="shared" si="322"/>
        <v>2.1650712359335402E-6</v>
      </c>
      <c r="L5174" s="290"/>
      <c r="Q5174" s="288"/>
      <c r="R5174" s="291"/>
    </row>
    <row r="5175" spans="1:18" s="287" customFormat="1" ht="16.149999999999999" customHeight="1" x14ac:dyDescent="0.25">
      <c r="A5175" s="9" t="s">
        <v>192</v>
      </c>
      <c r="B5175" s="7">
        <v>2022</v>
      </c>
      <c r="C5175" s="296" t="s">
        <v>66</v>
      </c>
      <c r="D5175" s="307">
        <v>1987</v>
      </c>
      <c r="E5175" s="307" t="s">
        <v>194</v>
      </c>
      <c r="F5175" s="65">
        <f t="shared" si="323"/>
        <v>35</v>
      </c>
      <c r="G5175" s="66" t="str">
        <f t="shared" si="324"/>
        <v>Pre1997</v>
      </c>
      <c r="H5175" s="67" t="str">
        <f t="shared" si="325"/>
        <v>2022-T6 Instate Construction Small-35</v>
      </c>
      <c r="I5175" s="302">
        <v>8.9458086200324499E-7</v>
      </c>
      <c r="J5175" s="305">
        <f>VLOOKUP(H5175,T6_ReductionFactor!$G$10:$H$2922,2,FALSE)</f>
        <v>1</v>
      </c>
      <c r="K5175" s="75">
        <f t="shared" si="322"/>
        <v>8.9458086200324499E-7</v>
      </c>
      <c r="L5175" s="290"/>
      <c r="Q5175" s="288"/>
      <c r="R5175" s="291"/>
    </row>
    <row r="5176" spans="1:18" s="287" customFormat="1" ht="16.149999999999999" customHeight="1" x14ac:dyDescent="0.25">
      <c r="A5176" s="9" t="s">
        <v>192</v>
      </c>
      <c r="B5176" s="7">
        <v>2022</v>
      </c>
      <c r="C5176" s="296" t="s">
        <v>66</v>
      </c>
      <c r="D5176" s="307">
        <v>1986</v>
      </c>
      <c r="E5176" s="307" t="s">
        <v>194</v>
      </c>
      <c r="F5176" s="65">
        <f t="shared" si="323"/>
        <v>36</v>
      </c>
      <c r="G5176" s="66" t="str">
        <f t="shared" si="324"/>
        <v>Pre1997</v>
      </c>
      <c r="H5176" s="67" t="str">
        <f t="shared" si="325"/>
        <v>2022-T6 Instate Construction Small-36</v>
      </c>
      <c r="I5176" s="302">
        <v>8.3949123298372303E-7</v>
      </c>
      <c r="J5176" s="305">
        <f>VLOOKUP(H5176,T6_ReductionFactor!$G$10:$H$2922,2,FALSE)</f>
        <v>1</v>
      </c>
      <c r="K5176" s="75">
        <f t="shared" si="322"/>
        <v>8.3949123298372303E-7</v>
      </c>
      <c r="L5176" s="290"/>
      <c r="Q5176" s="288"/>
      <c r="R5176" s="291"/>
    </row>
    <row r="5177" spans="1:18" s="287" customFormat="1" ht="16.149999999999999" customHeight="1" x14ac:dyDescent="0.25">
      <c r="A5177" s="9" t="s">
        <v>192</v>
      </c>
      <c r="B5177" s="7">
        <v>2022</v>
      </c>
      <c r="C5177" s="296" t="s">
        <v>66</v>
      </c>
      <c r="D5177" s="307">
        <v>1985</v>
      </c>
      <c r="E5177" s="307" t="s">
        <v>194</v>
      </c>
      <c r="F5177" s="65">
        <f t="shared" si="323"/>
        <v>37</v>
      </c>
      <c r="G5177" s="66" t="str">
        <f t="shared" si="324"/>
        <v>Pre1997</v>
      </c>
      <c r="H5177" s="67" t="str">
        <f t="shared" si="325"/>
        <v>2022-T6 Instate Construction Small-37</v>
      </c>
      <c r="I5177" s="302">
        <v>1.0484087064135899E-6</v>
      </c>
      <c r="J5177" s="305">
        <f>VLOOKUP(H5177,T6_ReductionFactor!$G$10:$H$2922,2,FALSE)</f>
        <v>1</v>
      </c>
      <c r="K5177" s="75">
        <f t="shared" si="322"/>
        <v>1.0484087064135899E-6</v>
      </c>
      <c r="L5177" s="290"/>
      <c r="Q5177" s="288"/>
      <c r="R5177" s="291"/>
    </row>
    <row r="5178" spans="1:18" s="287" customFormat="1" ht="16.149999999999999" customHeight="1" x14ac:dyDescent="0.25">
      <c r="A5178" s="9" t="s">
        <v>192</v>
      </c>
      <c r="B5178" s="7">
        <v>2022</v>
      </c>
      <c r="C5178" s="296" t="s">
        <v>66</v>
      </c>
      <c r="D5178" s="307">
        <v>1984</v>
      </c>
      <c r="E5178" s="307" t="s">
        <v>194</v>
      </c>
      <c r="F5178" s="65">
        <f t="shared" si="323"/>
        <v>38</v>
      </c>
      <c r="G5178" s="66" t="str">
        <f t="shared" si="324"/>
        <v>Pre1997</v>
      </c>
      <c r="H5178" s="67" t="str">
        <f t="shared" si="325"/>
        <v>2022-T6 Instate Construction Small-38</v>
      </c>
      <c r="I5178" s="302">
        <v>8.8421609791205002E-7</v>
      </c>
      <c r="J5178" s="305">
        <f>VLOOKUP(H5178,T6_ReductionFactor!$G$10:$H$2922,2,FALSE)</f>
        <v>1</v>
      </c>
      <c r="K5178" s="75">
        <f t="shared" si="322"/>
        <v>8.8421609791205002E-7</v>
      </c>
      <c r="L5178" s="290"/>
      <c r="Q5178" s="288"/>
      <c r="R5178" s="291"/>
    </row>
    <row r="5179" spans="1:18" s="287" customFormat="1" ht="16.149999999999999" customHeight="1" x14ac:dyDescent="0.25">
      <c r="A5179" s="9" t="s">
        <v>192</v>
      </c>
      <c r="B5179" s="7">
        <v>2022</v>
      </c>
      <c r="C5179" s="296" t="s">
        <v>66</v>
      </c>
      <c r="D5179" s="307">
        <v>1983</v>
      </c>
      <c r="E5179" s="307" t="s">
        <v>194</v>
      </c>
      <c r="F5179" s="65">
        <f t="shared" si="323"/>
        <v>39</v>
      </c>
      <c r="G5179" s="66" t="str">
        <f t="shared" si="324"/>
        <v>Pre1997</v>
      </c>
      <c r="H5179" s="67" t="str">
        <f t="shared" si="325"/>
        <v>2022-T6 Instate Construction Small-39</v>
      </c>
      <c r="I5179" s="302">
        <v>4.2327392890001699E-7</v>
      </c>
      <c r="J5179" s="305">
        <f>VLOOKUP(H5179,T6_ReductionFactor!$G$10:$H$2922,2,FALSE)</f>
        <v>1</v>
      </c>
      <c r="K5179" s="75">
        <f t="shared" si="322"/>
        <v>4.2327392890001699E-7</v>
      </c>
      <c r="L5179" s="290"/>
      <c r="Q5179" s="288"/>
      <c r="R5179" s="291"/>
    </row>
    <row r="5180" spans="1:18" s="287" customFormat="1" ht="16.149999999999999" customHeight="1" x14ac:dyDescent="0.25">
      <c r="A5180" s="9" t="s">
        <v>192</v>
      </c>
      <c r="B5180" s="7">
        <v>2022</v>
      </c>
      <c r="C5180" s="296" t="s">
        <v>66</v>
      </c>
      <c r="D5180" s="307">
        <v>1982</v>
      </c>
      <c r="E5180" s="307" t="s">
        <v>194</v>
      </c>
      <c r="F5180" s="65">
        <f t="shared" si="323"/>
        <v>40</v>
      </c>
      <c r="G5180" s="66" t="str">
        <f t="shared" si="324"/>
        <v>Pre1997</v>
      </c>
      <c r="H5180" s="67" t="str">
        <f t="shared" si="325"/>
        <v>2022-T6 Instate Construction Small-40</v>
      </c>
      <c r="I5180" s="302">
        <v>4.4316135373312898E-7</v>
      </c>
      <c r="J5180" s="305">
        <f>VLOOKUP(H5180,T6_ReductionFactor!$G$10:$H$2922,2,FALSE)</f>
        <v>1</v>
      </c>
      <c r="K5180" s="75">
        <f t="shared" si="322"/>
        <v>4.4316135373312898E-7</v>
      </c>
      <c r="L5180" s="290"/>
      <c r="Q5180" s="288"/>
      <c r="R5180" s="291"/>
    </row>
    <row r="5181" spans="1:18" s="287" customFormat="1" ht="16.149999999999999" customHeight="1" x14ac:dyDescent="0.25">
      <c r="A5181" s="9" t="s">
        <v>192</v>
      </c>
      <c r="B5181" s="7">
        <v>2022</v>
      </c>
      <c r="C5181" s="296" t="s">
        <v>66</v>
      </c>
      <c r="D5181" s="307">
        <v>1981</v>
      </c>
      <c r="E5181" s="307" t="s">
        <v>194</v>
      </c>
      <c r="F5181" s="65">
        <f t="shared" si="323"/>
        <v>41</v>
      </c>
      <c r="G5181" s="66" t="str">
        <f t="shared" si="324"/>
        <v>Pre1997</v>
      </c>
      <c r="H5181" s="67" t="str">
        <f t="shared" si="325"/>
        <v>2022-T6 Instate Construction Small-41</v>
      </c>
      <c r="I5181" s="302">
        <v>3.7231110595761401E-7</v>
      </c>
      <c r="J5181" s="305">
        <f>VLOOKUP(H5181,T6_ReductionFactor!$G$10:$H$2922,2,FALSE)</f>
        <v>1</v>
      </c>
      <c r="K5181" s="75">
        <f t="shared" si="322"/>
        <v>3.7231110595761401E-7</v>
      </c>
      <c r="L5181" s="290"/>
      <c r="Q5181" s="288"/>
      <c r="R5181" s="291"/>
    </row>
    <row r="5182" spans="1:18" s="287" customFormat="1" ht="16.149999999999999" customHeight="1" x14ac:dyDescent="0.25">
      <c r="A5182" s="9" t="s">
        <v>192</v>
      </c>
      <c r="B5182" s="7">
        <v>2022</v>
      </c>
      <c r="C5182" s="296" t="s">
        <v>66</v>
      </c>
      <c r="D5182" s="307">
        <v>1979</v>
      </c>
      <c r="E5182" s="307" t="s">
        <v>194</v>
      </c>
      <c r="F5182" s="65">
        <f t="shared" si="323"/>
        <v>43</v>
      </c>
      <c r="G5182" s="66" t="str">
        <f t="shared" si="324"/>
        <v>Pre1997</v>
      </c>
      <c r="H5182" s="67" t="str">
        <f t="shared" si="325"/>
        <v>2022-T6 Instate Construction Small-43</v>
      </c>
      <c r="I5182" s="302">
        <v>2.0143697896960399E-7</v>
      </c>
      <c r="J5182" s="305">
        <f>VLOOKUP(H5182,T6_ReductionFactor!$G$10:$H$2922,2,FALSE)</f>
        <v>1</v>
      </c>
      <c r="K5182" s="75">
        <f t="shared" si="322"/>
        <v>2.0143697896960399E-7</v>
      </c>
      <c r="L5182" s="290"/>
      <c r="Q5182" s="288"/>
      <c r="R5182" s="291"/>
    </row>
    <row r="5183" spans="1:18" s="287" customFormat="1" ht="16.149999999999999" customHeight="1" x14ac:dyDescent="0.25">
      <c r="A5183" s="9" t="s">
        <v>192</v>
      </c>
      <c r="B5183" s="7">
        <v>2022</v>
      </c>
      <c r="C5183" s="296" t="s">
        <v>66</v>
      </c>
      <c r="D5183" s="307">
        <v>1978</v>
      </c>
      <c r="E5183" s="307" t="s">
        <v>194</v>
      </c>
      <c r="F5183" s="65">
        <f t="shared" si="323"/>
        <v>44</v>
      </c>
      <c r="G5183" s="66" t="str">
        <f t="shared" si="324"/>
        <v>Pre1997</v>
      </c>
      <c r="H5183" s="67" t="str">
        <f t="shared" si="325"/>
        <v>2022-T6 Instate Construction Small-44</v>
      </c>
      <c r="I5183" s="302">
        <v>7.9185571043223903E-8</v>
      </c>
      <c r="J5183" s="305">
        <f>VLOOKUP(H5183,T6_ReductionFactor!$G$10:$H$2922,2,FALSE)</f>
        <v>1</v>
      </c>
      <c r="K5183" s="75">
        <f t="shared" si="322"/>
        <v>7.9185571043223903E-8</v>
      </c>
      <c r="L5183" s="290"/>
      <c r="Q5183" s="288"/>
      <c r="R5183" s="291"/>
    </row>
    <row r="5184" spans="1:18" s="287" customFormat="1" ht="16.149999999999999" customHeight="1" x14ac:dyDescent="0.25">
      <c r="A5184" s="9" t="s">
        <v>192</v>
      </c>
      <c r="B5184" s="7">
        <v>2022</v>
      </c>
      <c r="C5184" s="296" t="s">
        <v>67</v>
      </c>
      <c r="D5184" s="307">
        <v>2023</v>
      </c>
      <c r="E5184" s="307" t="s">
        <v>194</v>
      </c>
      <c r="F5184" s="65">
        <f t="shared" si="323"/>
        <v>-1</v>
      </c>
      <c r="G5184" s="66" t="str">
        <f t="shared" si="324"/>
        <v>2013+</v>
      </c>
      <c r="H5184" s="67" t="str">
        <f t="shared" si="325"/>
        <v>2022-T6 Instate Heavy--1</v>
      </c>
      <c r="I5184" s="302">
        <v>1.0823371826304001E-4</v>
      </c>
      <c r="J5184" s="305">
        <f>VLOOKUP(H5184,T6_ReductionFactor!$G$10:$H$2922,2,FALSE)</f>
        <v>1</v>
      </c>
      <c r="K5184" s="75">
        <f t="shared" si="322"/>
        <v>1.0823371826304001E-4</v>
      </c>
      <c r="L5184" s="290"/>
      <c r="Q5184" s="288"/>
      <c r="R5184" s="291"/>
    </row>
    <row r="5185" spans="1:18" s="287" customFormat="1" ht="16.149999999999999" customHeight="1" x14ac:dyDescent="0.25">
      <c r="A5185" s="9" t="s">
        <v>192</v>
      </c>
      <c r="B5185" s="7">
        <v>2022</v>
      </c>
      <c r="C5185" s="296" t="s">
        <v>67</v>
      </c>
      <c r="D5185" s="307">
        <v>2022</v>
      </c>
      <c r="E5185" s="307" t="s">
        <v>194</v>
      </c>
      <c r="F5185" s="65">
        <f t="shared" si="323"/>
        <v>0</v>
      </c>
      <c r="G5185" s="66" t="str">
        <f t="shared" si="324"/>
        <v>2013+</v>
      </c>
      <c r="H5185" s="67" t="str">
        <f t="shared" si="325"/>
        <v>2022-T6 Instate Heavy-0</v>
      </c>
      <c r="I5185" s="302">
        <v>1.40692177625285E-3</v>
      </c>
      <c r="J5185" s="305">
        <f>VLOOKUP(H5185,T6_ReductionFactor!$G$10:$H$2922,2,FALSE)</f>
        <v>0.94335171380793559</v>
      </c>
      <c r="K5185" s="75">
        <f t="shared" si="322"/>
        <v>1.3272220688218309E-3</v>
      </c>
      <c r="L5185" s="290"/>
      <c r="Q5185" s="288"/>
      <c r="R5185" s="291"/>
    </row>
    <row r="5186" spans="1:18" s="287" customFormat="1" ht="16.149999999999999" customHeight="1" x14ac:dyDescent="0.25">
      <c r="A5186" s="9" t="s">
        <v>192</v>
      </c>
      <c r="B5186" s="7">
        <v>2022</v>
      </c>
      <c r="C5186" s="296" t="s">
        <v>67</v>
      </c>
      <c r="D5186" s="307">
        <v>2021</v>
      </c>
      <c r="E5186" s="307" t="s">
        <v>194</v>
      </c>
      <c r="F5186" s="65">
        <f t="shared" si="323"/>
        <v>1</v>
      </c>
      <c r="G5186" s="66" t="str">
        <f t="shared" si="324"/>
        <v>2013+</v>
      </c>
      <c r="H5186" s="67" t="str">
        <f t="shared" si="325"/>
        <v>2022-T6 Instate Heavy-1</v>
      </c>
      <c r="I5186" s="302">
        <v>2.0360099509735799E-3</v>
      </c>
      <c r="J5186" s="305">
        <f>VLOOKUP(H5186,T6_ReductionFactor!$G$10:$H$2922,2,FALSE)</f>
        <v>0.90264584417246152</v>
      </c>
      <c r="K5186" s="75">
        <f t="shared" si="322"/>
        <v>1.8377959209400791E-3</v>
      </c>
      <c r="L5186" s="290"/>
      <c r="Q5186" s="288"/>
      <c r="R5186" s="291"/>
    </row>
    <row r="5187" spans="1:18" s="287" customFormat="1" ht="16.149999999999999" customHeight="1" x14ac:dyDescent="0.25">
      <c r="A5187" s="9" t="s">
        <v>192</v>
      </c>
      <c r="B5187" s="7">
        <v>2022</v>
      </c>
      <c r="C5187" s="296" t="s">
        <v>67</v>
      </c>
      <c r="D5187" s="307">
        <v>2020</v>
      </c>
      <c r="E5187" s="307" t="s">
        <v>194</v>
      </c>
      <c r="F5187" s="65">
        <f t="shared" si="323"/>
        <v>2</v>
      </c>
      <c r="G5187" s="66" t="str">
        <f t="shared" si="324"/>
        <v>2013+</v>
      </c>
      <c r="H5187" s="67" t="str">
        <f t="shared" si="325"/>
        <v>2022-T6 Instate Heavy-2</v>
      </c>
      <c r="I5187" s="302">
        <v>2.1740940436743498E-3</v>
      </c>
      <c r="J5187" s="305">
        <f>VLOOKUP(H5187,T6_ReductionFactor!$G$10:$H$2922,2,FALSE)</f>
        <v>0.87186637629995578</v>
      </c>
      <c r="K5187" s="75">
        <f t="shared" si="322"/>
        <v>1.8955194955936731E-3</v>
      </c>
      <c r="L5187" s="290"/>
      <c r="Q5187" s="288"/>
      <c r="R5187" s="291"/>
    </row>
    <row r="5188" spans="1:18" s="287" customFormat="1" ht="16.149999999999999" customHeight="1" x14ac:dyDescent="0.25">
      <c r="A5188" s="9" t="s">
        <v>192</v>
      </c>
      <c r="B5188" s="7">
        <v>2022</v>
      </c>
      <c r="C5188" s="296" t="s">
        <v>67</v>
      </c>
      <c r="D5188" s="307">
        <v>2019</v>
      </c>
      <c r="E5188" s="307" t="s">
        <v>194</v>
      </c>
      <c r="F5188" s="65">
        <f t="shared" si="323"/>
        <v>3</v>
      </c>
      <c r="G5188" s="66" t="str">
        <f t="shared" si="324"/>
        <v>2013+</v>
      </c>
      <c r="H5188" s="67" t="str">
        <f t="shared" si="325"/>
        <v>2022-T6 Instate Heavy-3</v>
      </c>
      <c r="I5188" s="302">
        <v>2.2503256862302702E-3</v>
      </c>
      <c r="J5188" s="305">
        <f>VLOOKUP(H5188,T6_ReductionFactor!$G$10:$H$2922,2,FALSE)</f>
        <v>0.84826362852098725</v>
      </c>
      <c r="K5188" s="75">
        <f t="shared" si="322"/>
        <v>1.9088694319556697E-3</v>
      </c>
      <c r="L5188" s="290"/>
      <c r="Q5188" s="288"/>
      <c r="R5188" s="291"/>
    </row>
    <row r="5189" spans="1:18" s="287" customFormat="1" ht="16.149999999999999" customHeight="1" x14ac:dyDescent="0.25">
      <c r="A5189" s="9" t="s">
        <v>192</v>
      </c>
      <c r="B5189" s="7">
        <v>2022</v>
      </c>
      <c r="C5189" s="296" t="s">
        <v>67</v>
      </c>
      <c r="D5189" s="307">
        <v>2018</v>
      </c>
      <c r="E5189" s="307" t="s">
        <v>194</v>
      </c>
      <c r="F5189" s="65">
        <f t="shared" si="323"/>
        <v>4</v>
      </c>
      <c r="G5189" s="66" t="str">
        <f t="shared" si="324"/>
        <v>2013+</v>
      </c>
      <c r="H5189" s="67" t="str">
        <f t="shared" si="325"/>
        <v>2022-T6 Instate Heavy-4</v>
      </c>
      <c r="I5189" s="302">
        <v>2.2418813432776501E-3</v>
      </c>
      <c r="J5189" s="305">
        <f>VLOOKUP(H5189,T6_ReductionFactor!$G$10:$H$2922,2,FALSE)</f>
        <v>0.82987074829586305</v>
      </c>
      <c r="K5189" s="75">
        <f t="shared" si="322"/>
        <v>1.8604717479363581E-3</v>
      </c>
      <c r="L5189" s="290"/>
      <c r="Q5189" s="288"/>
      <c r="R5189" s="291"/>
    </row>
    <row r="5190" spans="1:18" s="287" customFormat="1" ht="16.149999999999999" customHeight="1" x14ac:dyDescent="0.25">
      <c r="A5190" s="9" t="s">
        <v>192</v>
      </c>
      <c r="B5190" s="7">
        <v>2022</v>
      </c>
      <c r="C5190" s="296" t="s">
        <v>67</v>
      </c>
      <c r="D5190" s="307">
        <v>2017</v>
      </c>
      <c r="E5190" s="307" t="s">
        <v>194</v>
      </c>
      <c r="F5190" s="65">
        <f t="shared" si="323"/>
        <v>5</v>
      </c>
      <c r="G5190" s="66" t="str">
        <f t="shared" si="324"/>
        <v>2013+</v>
      </c>
      <c r="H5190" s="67" t="str">
        <f t="shared" si="325"/>
        <v>2022-T6 Instate Heavy-5</v>
      </c>
      <c r="I5190" s="302">
        <v>6.8186694653188402E-3</v>
      </c>
      <c r="J5190" s="305">
        <f>VLOOKUP(H5190,T6_ReductionFactor!$G$10:$H$2922,2,FALSE)</f>
        <v>0.8153010801453775</v>
      </c>
      <c r="K5190" s="75">
        <f t="shared" ref="K5190:K5253" si="326">I5190*J5190</f>
        <v>5.559268580228754E-3</v>
      </c>
      <c r="L5190" s="290"/>
      <c r="Q5190" s="288"/>
      <c r="R5190" s="291"/>
    </row>
    <row r="5191" spans="1:18" s="287" customFormat="1" ht="16.149999999999999" customHeight="1" x14ac:dyDescent="0.25">
      <c r="A5191" s="9" t="s">
        <v>192</v>
      </c>
      <c r="B5191" s="7">
        <v>2022</v>
      </c>
      <c r="C5191" s="296" t="s">
        <v>67</v>
      </c>
      <c r="D5191" s="307">
        <v>2016</v>
      </c>
      <c r="E5191" s="307" t="s">
        <v>194</v>
      </c>
      <c r="F5191" s="65">
        <f t="shared" si="323"/>
        <v>6</v>
      </c>
      <c r="G5191" s="66" t="str">
        <f t="shared" si="324"/>
        <v>2013+</v>
      </c>
      <c r="H5191" s="67" t="str">
        <f t="shared" si="325"/>
        <v>2022-T6 Instate Heavy-6</v>
      </c>
      <c r="I5191" s="302">
        <v>4.7954051821884596E-3</v>
      </c>
      <c r="J5191" s="305">
        <f>VLOOKUP(H5191,T6_ReductionFactor!$G$10:$H$2922,2,FALSE)</f>
        <v>0.80357204169326801</v>
      </c>
      <c r="K5191" s="75">
        <f t="shared" si="326"/>
        <v>3.8534535329976583E-3</v>
      </c>
      <c r="L5191" s="290"/>
      <c r="Q5191" s="288"/>
      <c r="R5191" s="291"/>
    </row>
    <row r="5192" spans="1:18" s="287" customFormat="1" ht="16.149999999999999" customHeight="1" x14ac:dyDescent="0.25">
      <c r="A5192" s="9" t="s">
        <v>192</v>
      </c>
      <c r="B5192" s="7">
        <v>2022</v>
      </c>
      <c r="C5192" s="296" t="s">
        <v>67</v>
      </c>
      <c r="D5192" s="307">
        <v>2015</v>
      </c>
      <c r="E5192" s="307" t="s">
        <v>194</v>
      </c>
      <c r="F5192" s="65">
        <f t="shared" si="323"/>
        <v>7</v>
      </c>
      <c r="G5192" s="66" t="str">
        <f t="shared" si="324"/>
        <v>2013+</v>
      </c>
      <c r="H5192" s="67" t="str">
        <f t="shared" si="325"/>
        <v>2022-T6 Instate Heavy-7</v>
      </c>
      <c r="I5192" s="302">
        <v>3.2337912874821598E-3</v>
      </c>
      <c r="J5192" s="305">
        <f>VLOOKUP(H5192,T6_ReductionFactor!$G$10:$H$2922,2,FALSE)</f>
        <v>0.7939803769823145</v>
      </c>
      <c r="K5192" s="75">
        <f t="shared" si="326"/>
        <v>2.5675668255172096E-3</v>
      </c>
      <c r="L5192" s="290"/>
      <c r="Q5192" s="288"/>
      <c r="R5192" s="291"/>
    </row>
    <row r="5193" spans="1:18" s="287" customFormat="1" ht="16.149999999999999" customHeight="1" x14ac:dyDescent="0.25">
      <c r="A5193" s="9" t="s">
        <v>192</v>
      </c>
      <c r="B5193" s="7">
        <v>2022</v>
      </c>
      <c r="C5193" s="296" t="s">
        <v>67</v>
      </c>
      <c r="D5193" s="307">
        <v>2014</v>
      </c>
      <c r="E5193" s="307" t="s">
        <v>194</v>
      </c>
      <c r="F5193" s="65">
        <f t="shared" ref="F5193:F5256" si="327">B5193-D5193</f>
        <v>8</v>
      </c>
      <c r="G5193" s="66" t="str">
        <f t="shared" ref="G5193:G5256" si="328">IF(D5193&lt;1998,"Pre1997",IF(D5193&lt;2008,"1997-06",IF(D5193&lt;2011,"2007-09",IF(D5193&lt;2014,"2010-12","2013+"))))</f>
        <v>2013+</v>
      </c>
      <c r="H5193" s="67" t="str">
        <f t="shared" si="325"/>
        <v>2022-T6 Instate Heavy-8</v>
      </c>
      <c r="I5193" s="302">
        <v>2.6472977630705901E-3</v>
      </c>
      <c r="J5193" s="305">
        <f>VLOOKUP(H5193,T6_ReductionFactor!$G$10:$H$2922,2,FALSE)</f>
        <v>0.78601729459679959</v>
      </c>
      <c r="K5193" s="75">
        <f t="shared" si="326"/>
        <v>2.0808218257209045E-3</v>
      </c>
      <c r="L5193" s="290"/>
      <c r="Q5193" s="288"/>
      <c r="R5193" s="291"/>
    </row>
    <row r="5194" spans="1:18" s="287" customFormat="1" ht="16.149999999999999" customHeight="1" x14ac:dyDescent="0.25">
      <c r="A5194" s="9" t="s">
        <v>192</v>
      </c>
      <c r="B5194" s="7">
        <v>2022</v>
      </c>
      <c r="C5194" s="296" t="s">
        <v>67</v>
      </c>
      <c r="D5194" s="307">
        <v>2013</v>
      </c>
      <c r="E5194" s="307" t="s">
        <v>194</v>
      </c>
      <c r="F5194" s="65">
        <f t="shared" si="327"/>
        <v>9</v>
      </c>
      <c r="G5194" s="66" t="str">
        <f t="shared" si="328"/>
        <v>2010-12</v>
      </c>
      <c r="H5194" s="67" t="str">
        <f t="shared" si="325"/>
        <v>2022-T6 Instate Heavy-9</v>
      </c>
      <c r="I5194" s="302">
        <v>3.11638754604227E-3</v>
      </c>
      <c r="J5194" s="305">
        <f>VLOOKUP(H5194,T6_ReductionFactor!$G$10:$H$2922,2,FALSE)</f>
        <v>0.75026314100882552</v>
      </c>
      <c r="K5194" s="75">
        <f t="shared" si="326"/>
        <v>2.3381107088944592E-3</v>
      </c>
      <c r="L5194" s="290"/>
      <c r="Q5194" s="288"/>
      <c r="R5194" s="291"/>
    </row>
    <row r="5195" spans="1:18" s="287" customFormat="1" ht="16.149999999999999" customHeight="1" x14ac:dyDescent="0.25">
      <c r="A5195" s="9" t="s">
        <v>192</v>
      </c>
      <c r="B5195" s="7">
        <v>2022</v>
      </c>
      <c r="C5195" s="296" t="s">
        <v>67</v>
      </c>
      <c r="D5195" s="307">
        <v>2012</v>
      </c>
      <c r="E5195" s="307" t="s">
        <v>194</v>
      </c>
      <c r="F5195" s="65">
        <f t="shared" si="327"/>
        <v>10</v>
      </c>
      <c r="G5195" s="66" t="str">
        <f t="shared" si="328"/>
        <v>2010-12</v>
      </c>
      <c r="H5195" s="67" t="str">
        <f t="shared" si="325"/>
        <v>2022-T6 Instate Heavy-10</v>
      </c>
      <c r="I5195" s="302">
        <v>8.6945983814572404E-3</v>
      </c>
      <c r="J5195" s="305">
        <f>VLOOKUP(H5195,T6_ReductionFactor!$G$10:$H$2922,2,FALSE)</f>
        <v>0.74549457074296099</v>
      </c>
      <c r="K5195" s="75">
        <f t="shared" si="326"/>
        <v>6.4817758881669085E-3</v>
      </c>
      <c r="L5195" s="290"/>
      <c r="Q5195" s="288"/>
      <c r="R5195" s="291"/>
    </row>
    <row r="5196" spans="1:18" s="287" customFormat="1" ht="16.149999999999999" customHeight="1" x14ac:dyDescent="0.25">
      <c r="A5196" s="9" t="s">
        <v>192</v>
      </c>
      <c r="B5196" s="7">
        <v>2022</v>
      </c>
      <c r="C5196" s="296" t="s">
        <v>67</v>
      </c>
      <c r="D5196" s="307">
        <v>2011</v>
      </c>
      <c r="E5196" s="307" t="s">
        <v>194</v>
      </c>
      <c r="F5196" s="65">
        <f t="shared" si="327"/>
        <v>11</v>
      </c>
      <c r="G5196" s="66" t="str">
        <f t="shared" si="328"/>
        <v>2010-12</v>
      </c>
      <c r="H5196" s="67" t="str">
        <f t="shared" si="325"/>
        <v>2022-T6 Instate Heavy-11</v>
      </c>
      <c r="I5196" s="302">
        <v>2.60587885080658E-3</v>
      </c>
      <c r="J5196" s="305">
        <f>VLOOKUP(H5196,T6_ReductionFactor!$G$10:$H$2922,2,FALSE)</f>
        <v>0.74144251427200714</v>
      </c>
      <c r="K5196" s="75">
        <f t="shared" si="326"/>
        <v>1.9321093670302792E-3</v>
      </c>
      <c r="L5196" s="290"/>
      <c r="Q5196" s="288"/>
      <c r="R5196" s="291"/>
    </row>
    <row r="5197" spans="1:18" s="287" customFormat="1" ht="16.149999999999999" customHeight="1" x14ac:dyDescent="0.25">
      <c r="A5197" s="9" t="s">
        <v>192</v>
      </c>
      <c r="B5197" s="7">
        <v>2022</v>
      </c>
      <c r="C5197" s="296" t="s">
        <v>67</v>
      </c>
      <c r="D5197" s="307">
        <v>2010</v>
      </c>
      <c r="E5197" s="307" t="s">
        <v>194</v>
      </c>
      <c r="F5197" s="65">
        <f t="shared" si="327"/>
        <v>12</v>
      </c>
      <c r="G5197" s="66" t="str">
        <f t="shared" si="328"/>
        <v>2007-09</v>
      </c>
      <c r="H5197" s="67" t="str">
        <f t="shared" si="325"/>
        <v>2022-T6 Instate Heavy-12</v>
      </c>
      <c r="I5197" s="302">
        <v>3.1107141152742902E-3</v>
      </c>
      <c r="J5197" s="305">
        <f>VLOOKUP(H5197,T6_ReductionFactor!$G$10:$H$2922,2,FALSE)</f>
        <v>0.78130106015534906</v>
      </c>
      <c r="K5197" s="75">
        <f t="shared" si="326"/>
        <v>2.4304042361040115E-3</v>
      </c>
      <c r="L5197" s="290"/>
      <c r="Q5197" s="288"/>
      <c r="R5197" s="291"/>
    </row>
    <row r="5198" spans="1:18" s="287" customFormat="1" ht="16.149999999999999" customHeight="1" x14ac:dyDescent="0.25">
      <c r="A5198" s="9" t="s">
        <v>192</v>
      </c>
      <c r="B5198" s="7">
        <v>2022</v>
      </c>
      <c r="C5198" s="296" t="s">
        <v>67</v>
      </c>
      <c r="D5198" s="307">
        <v>2009</v>
      </c>
      <c r="E5198" s="307" t="s">
        <v>194</v>
      </c>
      <c r="F5198" s="65">
        <f t="shared" si="327"/>
        <v>13</v>
      </c>
      <c r="G5198" s="66" t="str">
        <f t="shared" si="328"/>
        <v>2007-09</v>
      </c>
      <c r="H5198" s="67" t="str">
        <f t="shared" si="325"/>
        <v>2022-T6 Instate Heavy-13</v>
      </c>
      <c r="I5198" s="302">
        <v>3.8368629735121402E-3</v>
      </c>
      <c r="J5198" s="305">
        <f>VLOOKUP(H5198,T6_ReductionFactor!$G$10:$H$2922,2,FALSE)</f>
        <v>0.77706696141097353</v>
      </c>
      <c r="K5198" s="75">
        <f t="shared" si="326"/>
        <v>2.9814994521773514E-3</v>
      </c>
      <c r="L5198" s="290"/>
      <c r="Q5198" s="288"/>
      <c r="R5198" s="291"/>
    </row>
    <row r="5199" spans="1:18" s="287" customFormat="1" ht="16.149999999999999" customHeight="1" x14ac:dyDescent="0.25">
      <c r="A5199" s="9" t="s">
        <v>192</v>
      </c>
      <c r="B5199" s="7">
        <v>2022</v>
      </c>
      <c r="C5199" s="296" t="s">
        <v>67</v>
      </c>
      <c r="D5199" s="307">
        <v>2008</v>
      </c>
      <c r="E5199" s="307" t="s">
        <v>194</v>
      </c>
      <c r="F5199" s="65">
        <f t="shared" si="327"/>
        <v>14</v>
      </c>
      <c r="G5199" s="66" t="str">
        <f t="shared" si="328"/>
        <v>2007-09</v>
      </c>
      <c r="H5199" s="67" t="str">
        <f t="shared" si="325"/>
        <v>2022-T6 Instate Heavy-14</v>
      </c>
      <c r="I5199" s="302">
        <v>5.6118604161328103E-3</v>
      </c>
      <c r="J5199" s="305">
        <f>VLOOKUP(H5199,T6_ReductionFactor!$G$10:$H$2922,2,FALSE)</f>
        <v>0.77344503931335229</v>
      </c>
      <c r="K5199" s="75">
        <f t="shared" si="326"/>
        <v>4.3404656001768873E-3</v>
      </c>
      <c r="L5199" s="290"/>
      <c r="Q5199" s="288"/>
      <c r="R5199" s="291"/>
    </row>
    <row r="5200" spans="1:18" s="287" customFormat="1" ht="16.149999999999999" customHeight="1" x14ac:dyDescent="0.25">
      <c r="A5200" s="9" t="s">
        <v>192</v>
      </c>
      <c r="B5200" s="7">
        <v>2022</v>
      </c>
      <c r="C5200" s="296" t="s">
        <v>67</v>
      </c>
      <c r="D5200" s="307">
        <v>2007</v>
      </c>
      <c r="E5200" s="307" t="s">
        <v>194</v>
      </c>
      <c r="F5200" s="65">
        <f t="shared" si="327"/>
        <v>15</v>
      </c>
      <c r="G5200" s="66" t="str">
        <f t="shared" si="328"/>
        <v>1997-06</v>
      </c>
      <c r="H5200" s="67" t="str">
        <f t="shared" si="325"/>
        <v>2022-T6 Instate Heavy-15</v>
      </c>
      <c r="I5200" s="302">
        <v>3.0205869695437303E-4</v>
      </c>
      <c r="J5200" s="305">
        <f>VLOOKUP(H5200,T6_ReductionFactor!$G$10:$H$2922,2,FALSE)</f>
        <v>0.86310473525356624</v>
      </c>
      <c r="K5200" s="75">
        <f t="shared" si="326"/>
        <v>2.6070829166584134E-4</v>
      </c>
      <c r="L5200" s="290"/>
      <c r="Q5200" s="288"/>
      <c r="R5200" s="291"/>
    </row>
    <row r="5201" spans="1:18" s="287" customFormat="1" ht="16.149999999999999" customHeight="1" x14ac:dyDescent="0.25">
      <c r="A5201" s="9" t="s">
        <v>192</v>
      </c>
      <c r="B5201" s="7">
        <v>2022</v>
      </c>
      <c r="C5201" s="296" t="s">
        <v>67</v>
      </c>
      <c r="D5201" s="307">
        <v>2006</v>
      </c>
      <c r="E5201" s="307" t="s">
        <v>194</v>
      </c>
      <c r="F5201" s="65">
        <f t="shared" si="327"/>
        <v>16</v>
      </c>
      <c r="G5201" s="66" t="str">
        <f t="shared" si="328"/>
        <v>1997-06</v>
      </c>
      <c r="H5201" s="67" t="str">
        <f t="shared" si="325"/>
        <v>2022-T6 Instate Heavy-16</v>
      </c>
      <c r="I5201" s="302">
        <v>3.5250981277708498E-4</v>
      </c>
      <c r="J5201" s="305">
        <f>VLOOKUP(H5201,T6_ReductionFactor!$G$10:$H$2922,2,FALSE)</f>
        <v>0.86102544223654764</v>
      </c>
      <c r="K5201" s="75">
        <f t="shared" si="326"/>
        <v>3.0351991743911223E-4</v>
      </c>
      <c r="L5201" s="290"/>
      <c r="Q5201" s="288"/>
      <c r="R5201" s="291"/>
    </row>
    <row r="5202" spans="1:18" s="287" customFormat="1" ht="16.149999999999999" customHeight="1" x14ac:dyDescent="0.25">
      <c r="A5202" s="9" t="s">
        <v>192</v>
      </c>
      <c r="B5202" s="7">
        <v>2022</v>
      </c>
      <c r="C5202" s="296" t="s">
        <v>67</v>
      </c>
      <c r="D5202" s="307">
        <v>2005</v>
      </c>
      <c r="E5202" s="307" t="s">
        <v>194</v>
      </c>
      <c r="F5202" s="65">
        <f t="shared" si="327"/>
        <v>17</v>
      </c>
      <c r="G5202" s="66" t="str">
        <f t="shared" si="328"/>
        <v>1997-06</v>
      </c>
      <c r="H5202" s="67" t="str">
        <f t="shared" si="325"/>
        <v>2022-T6 Instate Heavy-17</v>
      </c>
      <c r="I5202" s="302">
        <v>3.6541829842252698E-4</v>
      </c>
      <c r="J5202" s="305">
        <f>VLOOKUP(H5202,T6_ReductionFactor!$G$10:$H$2922,2,FALSE)</f>
        <v>0.85903114736968011</v>
      </c>
      <c r="K5202" s="75">
        <f t="shared" si="326"/>
        <v>3.139057001637795E-4</v>
      </c>
      <c r="L5202" s="290"/>
      <c r="Q5202" s="288"/>
      <c r="R5202" s="291"/>
    </row>
    <row r="5203" spans="1:18" s="287" customFormat="1" ht="16.149999999999999" customHeight="1" x14ac:dyDescent="0.25">
      <c r="A5203" s="9" t="s">
        <v>192</v>
      </c>
      <c r="B5203" s="7">
        <v>2022</v>
      </c>
      <c r="C5203" s="296" t="s">
        <v>67</v>
      </c>
      <c r="D5203" s="307">
        <v>2004</v>
      </c>
      <c r="E5203" s="307" t="s">
        <v>194</v>
      </c>
      <c r="F5203" s="65">
        <f t="shared" si="327"/>
        <v>18</v>
      </c>
      <c r="G5203" s="66" t="str">
        <f t="shared" si="328"/>
        <v>1997-06</v>
      </c>
      <c r="H5203" s="67" t="str">
        <f t="shared" si="325"/>
        <v>2022-T6 Instate Heavy-18</v>
      </c>
      <c r="I5203" s="302">
        <v>1.33771350752114E-2</v>
      </c>
      <c r="J5203" s="305">
        <f>VLOOKUP(H5203,T6_ReductionFactor!$G$10:$H$2922,2,FALSE)</f>
        <v>0.8571178053472015</v>
      </c>
      <c r="K5203" s="75">
        <f t="shared" si="326"/>
        <v>1.1465780657498266E-2</v>
      </c>
      <c r="L5203" s="290"/>
      <c r="Q5203" s="288"/>
      <c r="R5203" s="291"/>
    </row>
    <row r="5204" spans="1:18" s="287" customFormat="1" ht="16.149999999999999" customHeight="1" x14ac:dyDescent="0.25">
      <c r="A5204" s="9" t="s">
        <v>192</v>
      </c>
      <c r="B5204" s="7">
        <v>2022</v>
      </c>
      <c r="C5204" s="296" t="s">
        <v>67</v>
      </c>
      <c r="D5204" s="307">
        <v>2003</v>
      </c>
      <c r="E5204" s="307" t="s">
        <v>194</v>
      </c>
      <c r="F5204" s="65">
        <f t="shared" si="327"/>
        <v>19</v>
      </c>
      <c r="G5204" s="66" t="str">
        <f t="shared" si="328"/>
        <v>1997-06</v>
      </c>
      <c r="H5204" s="67" t="str">
        <f t="shared" si="325"/>
        <v>2022-T6 Instate Heavy-19</v>
      </c>
      <c r="I5204" s="302">
        <v>1.25829572371509E-2</v>
      </c>
      <c r="J5204" s="305">
        <f>VLOOKUP(H5204,T6_ReductionFactor!$G$10:$H$2922,2,FALSE)</f>
        <v>0.91238824744585167</v>
      </c>
      <c r="K5204" s="75">
        <f t="shared" si="326"/>
        <v>1.1480542301290206E-2</v>
      </c>
      <c r="L5204" s="290"/>
      <c r="Q5204" s="288"/>
      <c r="R5204" s="291"/>
    </row>
    <row r="5205" spans="1:18" s="287" customFormat="1" ht="16.149999999999999" customHeight="1" x14ac:dyDescent="0.25">
      <c r="A5205" s="9" t="s">
        <v>192</v>
      </c>
      <c r="B5205" s="7">
        <v>2022</v>
      </c>
      <c r="C5205" s="296" t="s">
        <v>67</v>
      </c>
      <c r="D5205" s="307">
        <v>2002</v>
      </c>
      <c r="E5205" s="307" t="s">
        <v>194</v>
      </c>
      <c r="F5205" s="65">
        <f t="shared" si="327"/>
        <v>20</v>
      </c>
      <c r="G5205" s="66" t="str">
        <f t="shared" si="328"/>
        <v>1997-06</v>
      </c>
      <c r="H5205" s="67" t="str">
        <f t="shared" si="325"/>
        <v>2022-T6 Instate Heavy-20</v>
      </c>
      <c r="I5205" s="302">
        <v>8.3204700450423101E-3</v>
      </c>
      <c r="J5205" s="305">
        <f>VLOOKUP(H5205,T6_ReductionFactor!$G$10:$H$2922,2,FALSE)</f>
        <v>0.9114031127400859</v>
      </c>
      <c r="K5205" s="75">
        <f t="shared" si="326"/>
        <v>7.5833022985122038E-3</v>
      </c>
      <c r="L5205" s="290"/>
      <c r="Q5205" s="288"/>
      <c r="R5205" s="291"/>
    </row>
    <row r="5206" spans="1:18" s="287" customFormat="1" ht="16.149999999999999" customHeight="1" x14ac:dyDescent="0.25">
      <c r="A5206" s="9" t="s">
        <v>192</v>
      </c>
      <c r="B5206" s="7">
        <v>2022</v>
      </c>
      <c r="C5206" s="296" t="s">
        <v>67</v>
      </c>
      <c r="D5206" s="307">
        <v>2001</v>
      </c>
      <c r="E5206" s="307" t="s">
        <v>194</v>
      </c>
      <c r="F5206" s="65">
        <f t="shared" si="327"/>
        <v>21</v>
      </c>
      <c r="G5206" s="66" t="str">
        <f t="shared" si="328"/>
        <v>1997-06</v>
      </c>
      <c r="H5206" s="67" t="str">
        <f t="shared" si="325"/>
        <v>2022-T6 Instate Heavy-21</v>
      </c>
      <c r="I5206" s="302">
        <v>1.23814282586522E-2</v>
      </c>
      <c r="J5206" s="305">
        <f>VLOOKUP(H5206,T6_ReductionFactor!$G$10:$H$2922,2,FALSE)</f>
        <v>0.91046134954826707</v>
      </c>
      <c r="K5206" s="75">
        <f t="shared" si="326"/>
        <v>1.1272811881707532E-2</v>
      </c>
      <c r="L5206" s="290"/>
      <c r="Q5206" s="288"/>
      <c r="R5206" s="291"/>
    </row>
    <row r="5207" spans="1:18" s="287" customFormat="1" ht="16.149999999999999" customHeight="1" x14ac:dyDescent="0.25">
      <c r="A5207" s="9" t="s">
        <v>192</v>
      </c>
      <c r="B5207" s="7">
        <v>2022</v>
      </c>
      <c r="C5207" s="296" t="s">
        <v>67</v>
      </c>
      <c r="D5207" s="307">
        <v>2000</v>
      </c>
      <c r="E5207" s="307" t="s">
        <v>194</v>
      </c>
      <c r="F5207" s="65">
        <f t="shared" si="327"/>
        <v>22</v>
      </c>
      <c r="G5207" s="66" t="str">
        <f t="shared" si="328"/>
        <v>1997-06</v>
      </c>
      <c r="H5207" s="67" t="str">
        <f t="shared" si="325"/>
        <v>2022-T6 Instate Heavy-22</v>
      </c>
      <c r="I5207" s="302">
        <v>1.55314877556122E-2</v>
      </c>
      <c r="J5207" s="305">
        <f>VLOOKUP(H5207,T6_ReductionFactor!$G$10:$H$2922,2,FALSE)</f>
        <v>0.90958699558178424</v>
      </c>
      <c r="K5207" s="75">
        <f t="shared" si="326"/>
        <v>1.412723928454257E-2</v>
      </c>
      <c r="L5207" s="290"/>
      <c r="Q5207" s="288"/>
      <c r="R5207" s="291"/>
    </row>
    <row r="5208" spans="1:18" s="287" customFormat="1" ht="16.149999999999999" customHeight="1" x14ac:dyDescent="0.25">
      <c r="A5208" s="9" t="s">
        <v>192</v>
      </c>
      <c r="B5208" s="7">
        <v>2022</v>
      </c>
      <c r="C5208" s="296" t="s">
        <v>67</v>
      </c>
      <c r="D5208" s="307">
        <v>1999</v>
      </c>
      <c r="E5208" s="307" t="s">
        <v>194</v>
      </c>
      <c r="F5208" s="65">
        <f t="shared" si="327"/>
        <v>23</v>
      </c>
      <c r="G5208" s="66" t="str">
        <f t="shared" si="328"/>
        <v>1997-06</v>
      </c>
      <c r="H5208" s="67" t="str">
        <f t="shared" si="325"/>
        <v>2022-T6 Instate Heavy-23</v>
      </c>
      <c r="I5208" s="302">
        <v>7.9073398346560901E-3</v>
      </c>
      <c r="J5208" s="305">
        <f>VLOOKUP(H5208,T6_ReductionFactor!$G$10:$H$2922,2,FALSE)</f>
        <v>0.90958699558178424</v>
      </c>
      <c r="K5208" s="75">
        <f t="shared" si="326"/>
        <v>7.1924134832489954E-3</v>
      </c>
      <c r="L5208" s="290"/>
      <c r="Q5208" s="288"/>
      <c r="R5208" s="291"/>
    </row>
    <row r="5209" spans="1:18" s="287" customFormat="1" ht="16.149999999999999" customHeight="1" x14ac:dyDescent="0.25">
      <c r="A5209" s="9" t="s">
        <v>192</v>
      </c>
      <c r="B5209" s="7">
        <v>2022</v>
      </c>
      <c r="C5209" s="296" t="s">
        <v>67</v>
      </c>
      <c r="D5209" s="307">
        <v>1998</v>
      </c>
      <c r="E5209" s="307" t="s">
        <v>194</v>
      </c>
      <c r="F5209" s="65">
        <f t="shared" si="327"/>
        <v>24</v>
      </c>
      <c r="G5209" s="66" t="str">
        <f t="shared" si="328"/>
        <v>1997-06</v>
      </c>
      <c r="H5209" s="67" t="str">
        <f t="shared" si="325"/>
        <v>2022-T6 Instate Heavy-24</v>
      </c>
      <c r="I5209" s="302">
        <v>5.4583352081625201E-3</v>
      </c>
      <c r="J5209" s="305">
        <f>VLOOKUP(H5209,T6_ReductionFactor!$G$10:$H$2922,2,FALSE)</f>
        <v>0.90958699558178424</v>
      </c>
      <c r="K5209" s="75">
        <f t="shared" si="326"/>
        <v>4.9648307228708196E-3</v>
      </c>
      <c r="L5209" s="290"/>
      <c r="Q5209" s="288"/>
      <c r="R5209" s="291"/>
    </row>
    <row r="5210" spans="1:18" s="287" customFormat="1" ht="16.149999999999999" customHeight="1" x14ac:dyDescent="0.25">
      <c r="A5210" s="9" t="s">
        <v>192</v>
      </c>
      <c r="B5210" s="7">
        <v>2022</v>
      </c>
      <c r="C5210" s="296" t="s">
        <v>67</v>
      </c>
      <c r="D5210" s="307">
        <v>1997</v>
      </c>
      <c r="E5210" s="307" t="s">
        <v>194</v>
      </c>
      <c r="F5210" s="65">
        <f t="shared" si="327"/>
        <v>25</v>
      </c>
      <c r="G5210" s="66" t="str">
        <f t="shared" si="328"/>
        <v>Pre1997</v>
      </c>
      <c r="H5210" s="67" t="str">
        <f t="shared" si="325"/>
        <v>2022-T6 Instate Heavy-25</v>
      </c>
      <c r="I5210" s="302">
        <v>4.6215437907505697E-3</v>
      </c>
      <c r="J5210" s="305">
        <f>VLOOKUP(H5210,T6_ReductionFactor!$G$10:$H$2922,2,FALSE)</f>
        <v>0.90958699558178424</v>
      </c>
      <c r="K5210" s="75">
        <f t="shared" si="326"/>
        <v>4.2036961315784606E-3</v>
      </c>
      <c r="L5210" s="290"/>
      <c r="Q5210" s="288"/>
      <c r="R5210" s="291"/>
    </row>
    <row r="5211" spans="1:18" s="287" customFormat="1" ht="16.149999999999999" customHeight="1" x14ac:dyDescent="0.25">
      <c r="A5211" s="9" t="s">
        <v>192</v>
      </c>
      <c r="B5211" s="7">
        <v>2022</v>
      </c>
      <c r="C5211" s="296" t="s">
        <v>67</v>
      </c>
      <c r="D5211" s="307">
        <v>1996</v>
      </c>
      <c r="E5211" s="307" t="s">
        <v>194</v>
      </c>
      <c r="F5211" s="65">
        <f t="shared" si="327"/>
        <v>26</v>
      </c>
      <c r="G5211" s="66" t="str">
        <f t="shared" si="328"/>
        <v>Pre1997</v>
      </c>
      <c r="H5211" s="67" t="str">
        <f t="shared" si="325"/>
        <v>2022-T6 Instate Heavy-26</v>
      </c>
      <c r="I5211" s="302">
        <v>3.8882733178986599E-3</v>
      </c>
      <c r="J5211" s="305">
        <f>VLOOKUP(H5211,T6_ReductionFactor!$G$10:$H$2922,2,FALSE)</f>
        <v>0.90958699558178424</v>
      </c>
      <c r="K5211" s="75">
        <f t="shared" si="326"/>
        <v>3.536722845228258E-3</v>
      </c>
      <c r="L5211" s="290"/>
      <c r="Q5211" s="288"/>
      <c r="R5211" s="291"/>
    </row>
    <row r="5212" spans="1:18" s="287" customFormat="1" ht="16.149999999999999" customHeight="1" x14ac:dyDescent="0.25">
      <c r="A5212" s="9" t="s">
        <v>192</v>
      </c>
      <c r="B5212" s="7">
        <v>2022</v>
      </c>
      <c r="C5212" s="296" t="s">
        <v>67</v>
      </c>
      <c r="D5212" s="307">
        <v>1995</v>
      </c>
      <c r="E5212" s="307" t="s">
        <v>194</v>
      </c>
      <c r="F5212" s="65">
        <f t="shared" si="327"/>
        <v>27</v>
      </c>
      <c r="G5212" s="66" t="str">
        <f t="shared" si="328"/>
        <v>Pre1997</v>
      </c>
      <c r="H5212" s="67" t="str">
        <f t="shared" si="325"/>
        <v>2022-T6 Instate Heavy-27</v>
      </c>
      <c r="I5212" s="302">
        <v>1.9665502383507601E-4</v>
      </c>
      <c r="J5212" s="305">
        <f>VLOOKUP(H5212,T6_ReductionFactor!$G$10:$H$2922,2,FALSE)</f>
        <v>0.90958699558178424</v>
      </c>
      <c r="K5212" s="75">
        <f t="shared" si="326"/>
        <v>1.7887485229621097E-4</v>
      </c>
      <c r="L5212" s="290"/>
      <c r="Q5212" s="288"/>
      <c r="R5212" s="291"/>
    </row>
    <row r="5213" spans="1:18" s="287" customFormat="1" ht="16.149999999999999" customHeight="1" x14ac:dyDescent="0.25">
      <c r="A5213" s="9" t="s">
        <v>192</v>
      </c>
      <c r="B5213" s="7">
        <v>2022</v>
      </c>
      <c r="C5213" s="296" t="s">
        <v>67</v>
      </c>
      <c r="D5213" s="307">
        <v>1994</v>
      </c>
      <c r="E5213" s="307" t="s">
        <v>194</v>
      </c>
      <c r="F5213" s="65">
        <f t="shared" si="327"/>
        <v>28</v>
      </c>
      <c r="G5213" s="66" t="str">
        <f t="shared" si="328"/>
        <v>Pre1997</v>
      </c>
      <c r="H5213" s="67" t="str">
        <f t="shared" si="325"/>
        <v>2022-T6 Instate Heavy-28</v>
      </c>
      <c r="I5213" s="302">
        <v>1.2762747910031701E-4</v>
      </c>
      <c r="J5213" s="305">
        <f>VLOOKUP(H5213,T6_ReductionFactor!$G$10:$H$2922,2,FALSE)</f>
        <v>0.90958699558178424</v>
      </c>
      <c r="K5213" s="75">
        <f t="shared" si="326"/>
        <v>1.1608829526853432E-4</v>
      </c>
      <c r="L5213" s="290"/>
      <c r="Q5213" s="288"/>
      <c r="R5213" s="291"/>
    </row>
    <row r="5214" spans="1:18" s="287" customFormat="1" ht="16.149999999999999" customHeight="1" x14ac:dyDescent="0.25">
      <c r="A5214" s="9" t="s">
        <v>192</v>
      </c>
      <c r="B5214" s="7">
        <v>2022</v>
      </c>
      <c r="C5214" s="296" t="s">
        <v>67</v>
      </c>
      <c r="D5214" s="307">
        <v>1993</v>
      </c>
      <c r="E5214" s="307" t="s">
        <v>194</v>
      </c>
      <c r="F5214" s="65">
        <f t="shared" si="327"/>
        <v>29</v>
      </c>
      <c r="G5214" s="66" t="str">
        <f t="shared" si="328"/>
        <v>Pre1997</v>
      </c>
      <c r="H5214" s="67" t="str">
        <f t="shared" si="325"/>
        <v>2022-T6 Instate Heavy-29</v>
      </c>
      <c r="I5214" s="302">
        <v>1.63742836520103E-4</v>
      </c>
      <c r="J5214" s="305">
        <f>VLOOKUP(H5214,T6_ReductionFactor!$G$10:$H$2922,2,FALSE)</f>
        <v>1</v>
      </c>
      <c r="K5214" s="75">
        <f t="shared" si="326"/>
        <v>1.63742836520103E-4</v>
      </c>
      <c r="L5214" s="290"/>
      <c r="Q5214" s="288"/>
      <c r="R5214" s="291"/>
    </row>
    <row r="5215" spans="1:18" s="287" customFormat="1" ht="16.149999999999999" customHeight="1" x14ac:dyDescent="0.25">
      <c r="A5215" s="9" t="s">
        <v>192</v>
      </c>
      <c r="B5215" s="7">
        <v>2022</v>
      </c>
      <c r="C5215" s="296" t="s">
        <v>67</v>
      </c>
      <c r="D5215" s="307">
        <v>1992</v>
      </c>
      <c r="E5215" s="307" t="s">
        <v>194</v>
      </c>
      <c r="F5215" s="65">
        <f t="shared" si="327"/>
        <v>30</v>
      </c>
      <c r="G5215" s="66" t="str">
        <f t="shared" si="328"/>
        <v>Pre1997</v>
      </c>
      <c r="H5215" s="67" t="str">
        <f t="shared" si="325"/>
        <v>2022-T6 Instate Heavy-30</v>
      </c>
      <c r="I5215" s="302">
        <v>1.6211422833247301E-4</v>
      </c>
      <c r="J5215" s="305">
        <f>VLOOKUP(H5215,T6_ReductionFactor!$G$10:$H$2922,2,FALSE)</f>
        <v>1</v>
      </c>
      <c r="K5215" s="75">
        <f t="shared" si="326"/>
        <v>1.6211422833247301E-4</v>
      </c>
      <c r="L5215" s="290"/>
      <c r="Q5215" s="288"/>
      <c r="R5215" s="291"/>
    </row>
    <row r="5216" spans="1:18" s="287" customFormat="1" ht="16.149999999999999" customHeight="1" x14ac:dyDescent="0.25">
      <c r="A5216" s="9" t="s">
        <v>192</v>
      </c>
      <c r="B5216" s="7">
        <v>2022</v>
      </c>
      <c r="C5216" s="296" t="s">
        <v>67</v>
      </c>
      <c r="D5216" s="307">
        <v>1991</v>
      </c>
      <c r="E5216" s="307" t="s">
        <v>194</v>
      </c>
      <c r="F5216" s="65">
        <f t="shared" si="327"/>
        <v>31</v>
      </c>
      <c r="G5216" s="66" t="str">
        <f t="shared" si="328"/>
        <v>Pre1997</v>
      </c>
      <c r="H5216" s="67" t="str">
        <f t="shared" si="325"/>
        <v>2022-T6 Instate Heavy-31</v>
      </c>
      <c r="I5216" s="302">
        <v>2.17859130276651E-4</v>
      </c>
      <c r="J5216" s="305">
        <f>VLOOKUP(H5216,T6_ReductionFactor!$G$10:$H$2922,2,FALSE)</f>
        <v>1</v>
      </c>
      <c r="K5216" s="75">
        <f t="shared" si="326"/>
        <v>2.17859130276651E-4</v>
      </c>
      <c r="L5216" s="290"/>
      <c r="Q5216" s="288"/>
      <c r="R5216" s="291"/>
    </row>
    <row r="5217" spans="1:18" s="287" customFormat="1" ht="16.149999999999999" customHeight="1" x14ac:dyDescent="0.25">
      <c r="A5217" s="9" t="s">
        <v>192</v>
      </c>
      <c r="B5217" s="7">
        <v>2022</v>
      </c>
      <c r="C5217" s="296" t="s">
        <v>67</v>
      </c>
      <c r="D5217" s="307">
        <v>1990</v>
      </c>
      <c r="E5217" s="307" t="s">
        <v>194</v>
      </c>
      <c r="F5217" s="65">
        <f t="shared" si="327"/>
        <v>32</v>
      </c>
      <c r="G5217" s="66" t="str">
        <f t="shared" si="328"/>
        <v>Pre1997</v>
      </c>
      <c r="H5217" s="67" t="str">
        <f t="shared" si="325"/>
        <v>2022-T6 Instate Heavy-32</v>
      </c>
      <c r="I5217" s="302">
        <v>4.7767522031052698E-4</v>
      </c>
      <c r="J5217" s="305">
        <f>VLOOKUP(H5217,T6_ReductionFactor!$G$10:$H$2922,2,FALSE)</f>
        <v>1</v>
      </c>
      <c r="K5217" s="75">
        <f t="shared" si="326"/>
        <v>4.7767522031052698E-4</v>
      </c>
      <c r="L5217" s="290"/>
      <c r="Q5217" s="288"/>
      <c r="R5217" s="291"/>
    </row>
    <row r="5218" spans="1:18" s="287" customFormat="1" ht="16.149999999999999" customHeight="1" x14ac:dyDescent="0.25">
      <c r="A5218" s="9" t="s">
        <v>192</v>
      </c>
      <c r="B5218" s="7">
        <v>2022</v>
      </c>
      <c r="C5218" s="296" t="s">
        <v>67</v>
      </c>
      <c r="D5218" s="307">
        <v>1989</v>
      </c>
      <c r="E5218" s="307" t="s">
        <v>194</v>
      </c>
      <c r="F5218" s="65">
        <f t="shared" si="327"/>
        <v>33</v>
      </c>
      <c r="G5218" s="66" t="str">
        <f t="shared" si="328"/>
        <v>Pre1997</v>
      </c>
      <c r="H5218" s="67" t="str">
        <f t="shared" si="325"/>
        <v>2022-T6 Instate Heavy-33</v>
      </c>
      <c r="I5218" s="302">
        <v>2.45477266294609E-4</v>
      </c>
      <c r="J5218" s="305">
        <f>VLOOKUP(H5218,T6_ReductionFactor!$G$10:$H$2922,2,FALSE)</f>
        <v>1</v>
      </c>
      <c r="K5218" s="75">
        <f t="shared" si="326"/>
        <v>2.45477266294609E-4</v>
      </c>
      <c r="L5218" s="290"/>
      <c r="Q5218" s="288"/>
      <c r="R5218" s="291"/>
    </row>
    <row r="5219" spans="1:18" s="287" customFormat="1" ht="16.149999999999999" customHeight="1" x14ac:dyDescent="0.25">
      <c r="A5219" s="9" t="s">
        <v>192</v>
      </c>
      <c r="B5219" s="7">
        <v>2022</v>
      </c>
      <c r="C5219" s="296" t="s">
        <v>67</v>
      </c>
      <c r="D5219" s="307">
        <v>1988</v>
      </c>
      <c r="E5219" s="307" t="s">
        <v>194</v>
      </c>
      <c r="F5219" s="65">
        <f t="shared" si="327"/>
        <v>34</v>
      </c>
      <c r="G5219" s="66" t="str">
        <f t="shared" si="328"/>
        <v>Pre1997</v>
      </c>
      <c r="H5219" s="67" t="str">
        <f t="shared" si="325"/>
        <v>2022-T6 Instate Heavy-34</v>
      </c>
      <c r="I5219" s="302">
        <v>2.9359859669708698E-4</v>
      </c>
      <c r="J5219" s="305">
        <f>VLOOKUP(H5219,T6_ReductionFactor!$G$10:$H$2922,2,FALSE)</f>
        <v>1</v>
      </c>
      <c r="K5219" s="75">
        <f t="shared" si="326"/>
        <v>2.9359859669708698E-4</v>
      </c>
      <c r="L5219" s="290"/>
      <c r="Q5219" s="288"/>
      <c r="R5219" s="291"/>
    </row>
    <row r="5220" spans="1:18" s="287" customFormat="1" ht="16.149999999999999" customHeight="1" x14ac:dyDescent="0.25">
      <c r="A5220" s="9" t="s">
        <v>192</v>
      </c>
      <c r="B5220" s="7">
        <v>2022</v>
      </c>
      <c r="C5220" s="296" t="s">
        <v>67</v>
      </c>
      <c r="D5220" s="307">
        <v>1987</v>
      </c>
      <c r="E5220" s="307" t="s">
        <v>194</v>
      </c>
      <c r="F5220" s="65">
        <f t="shared" si="327"/>
        <v>35</v>
      </c>
      <c r="G5220" s="66" t="str">
        <f t="shared" si="328"/>
        <v>Pre1997</v>
      </c>
      <c r="H5220" s="67" t="str">
        <f t="shared" si="325"/>
        <v>2022-T6 Instate Heavy-35</v>
      </c>
      <c r="I5220" s="302">
        <v>2.7301191415075101E-4</v>
      </c>
      <c r="J5220" s="305">
        <f>VLOOKUP(H5220,T6_ReductionFactor!$G$10:$H$2922,2,FALSE)</f>
        <v>1</v>
      </c>
      <c r="K5220" s="75">
        <f t="shared" si="326"/>
        <v>2.7301191415075101E-4</v>
      </c>
      <c r="L5220" s="290"/>
      <c r="Q5220" s="288"/>
      <c r="R5220" s="291"/>
    </row>
    <row r="5221" spans="1:18" s="287" customFormat="1" ht="16.149999999999999" customHeight="1" x14ac:dyDescent="0.25">
      <c r="A5221" s="9" t="s">
        <v>192</v>
      </c>
      <c r="B5221" s="7">
        <v>2022</v>
      </c>
      <c r="C5221" s="296" t="s">
        <v>67</v>
      </c>
      <c r="D5221" s="307">
        <v>1986</v>
      </c>
      <c r="E5221" s="307" t="s">
        <v>194</v>
      </c>
      <c r="F5221" s="65">
        <f t="shared" si="327"/>
        <v>36</v>
      </c>
      <c r="G5221" s="66" t="str">
        <f t="shared" si="328"/>
        <v>Pre1997</v>
      </c>
      <c r="H5221" s="67" t="str">
        <f t="shared" si="325"/>
        <v>2022-T6 Instate Heavy-36</v>
      </c>
      <c r="I5221" s="302">
        <v>2.3131390498431299E-4</v>
      </c>
      <c r="J5221" s="305">
        <f>VLOOKUP(H5221,T6_ReductionFactor!$G$10:$H$2922,2,FALSE)</f>
        <v>1</v>
      </c>
      <c r="K5221" s="75">
        <f t="shared" si="326"/>
        <v>2.3131390498431299E-4</v>
      </c>
      <c r="L5221" s="290"/>
      <c r="Q5221" s="288"/>
      <c r="R5221" s="291"/>
    </row>
    <row r="5222" spans="1:18" s="287" customFormat="1" ht="16.149999999999999" customHeight="1" x14ac:dyDescent="0.25">
      <c r="A5222" s="9" t="s">
        <v>192</v>
      </c>
      <c r="B5222" s="7">
        <v>2022</v>
      </c>
      <c r="C5222" s="296" t="s">
        <v>67</v>
      </c>
      <c r="D5222" s="307">
        <v>1985</v>
      </c>
      <c r="E5222" s="307" t="s">
        <v>194</v>
      </c>
      <c r="F5222" s="65">
        <f t="shared" si="327"/>
        <v>37</v>
      </c>
      <c r="G5222" s="66" t="str">
        <f t="shared" si="328"/>
        <v>Pre1997</v>
      </c>
      <c r="H5222" s="67" t="str">
        <f t="shared" si="325"/>
        <v>2022-T6 Instate Heavy-37</v>
      </c>
      <c r="I5222" s="302">
        <v>2.5525112319926802E-4</v>
      </c>
      <c r="J5222" s="305">
        <f>VLOOKUP(H5222,T6_ReductionFactor!$G$10:$H$2922,2,FALSE)</f>
        <v>1</v>
      </c>
      <c r="K5222" s="75">
        <f t="shared" si="326"/>
        <v>2.5525112319926802E-4</v>
      </c>
      <c r="L5222" s="290"/>
      <c r="Q5222" s="288"/>
      <c r="R5222" s="291"/>
    </row>
    <row r="5223" spans="1:18" s="287" customFormat="1" ht="16.149999999999999" customHeight="1" x14ac:dyDescent="0.25">
      <c r="A5223" s="9" t="s">
        <v>192</v>
      </c>
      <c r="B5223" s="7">
        <v>2022</v>
      </c>
      <c r="C5223" s="296" t="s">
        <v>67</v>
      </c>
      <c r="D5223" s="307">
        <v>1984</v>
      </c>
      <c r="E5223" s="307" t="s">
        <v>194</v>
      </c>
      <c r="F5223" s="65">
        <f t="shared" si="327"/>
        <v>38</v>
      </c>
      <c r="G5223" s="66" t="str">
        <f t="shared" si="328"/>
        <v>Pre1997</v>
      </c>
      <c r="H5223" s="67" t="str">
        <f t="shared" si="325"/>
        <v>2022-T6 Instate Heavy-38</v>
      </c>
      <c r="I5223" s="302">
        <v>2.0423408892953401E-4</v>
      </c>
      <c r="J5223" s="305">
        <f>VLOOKUP(H5223,T6_ReductionFactor!$G$10:$H$2922,2,FALSE)</f>
        <v>1</v>
      </c>
      <c r="K5223" s="75">
        <f t="shared" si="326"/>
        <v>2.0423408892953401E-4</v>
      </c>
      <c r="L5223" s="290"/>
      <c r="Q5223" s="288"/>
      <c r="R5223" s="291"/>
    </row>
    <row r="5224" spans="1:18" s="287" customFormat="1" ht="16.149999999999999" customHeight="1" x14ac:dyDescent="0.25">
      <c r="A5224" s="9" t="s">
        <v>192</v>
      </c>
      <c r="B5224" s="7">
        <v>2022</v>
      </c>
      <c r="C5224" s="296" t="s">
        <v>67</v>
      </c>
      <c r="D5224" s="307">
        <v>1983</v>
      </c>
      <c r="E5224" s="307" t="s">
        <v>194</v>
      </c>
      <c r="F5224" s="65">
        <f t="shared" si="327"/>
        <v>39</v>
      </c>
      <c r="G5224" s="66" t="str">
        <f t="shared" si="328"/>
        <v>Pre1997</v>
      </c>
      <c r="H5224" s="67" t="str">
        <f t="shared" si="325"/>
        <v>2022-T6 Instate Heavy-39</v>
      </c>
      <c r="I5224" s="302">
        <v>8.1361418872560493E-5</v>
      </c>
      <c r="J5224" s="305">
        <f>VLOOKUP(H5224,T6_ReductionFactor!$G$10:$H$2922,2,FALSE)</f>
        <v>1</v>
      </c>
      <c r="K5224" s="75">
        <f t="shared" si="326"/>
        <v>8.1361418872560493E-5</v>
      </c>
      <c r="L5224" s="290"/>
      <c r="Q5224" s="288"/>
      <c r="R5224" s="291"/>
    </row>
    <row r="5225" spans="1:18" s="287" customFormat="1" ht="16.149999999999999" customHeight="1" x14ac:dyDescent="0.25">
      <c r="A5225" s="9" t="s">
        <v>192</v>
      </c>
      <c r="B5225" s="7">
        <v>2022</v>
      </c>
      <c r="C5225" s="296" t="s">
        <v>67</v>
      </c>
      <c r="D5225" s="307">
        <v>1982</v>
      </c>
      <c r="E5225" s="307" t="s">
        <v>194</v>
      </c>
      <c r="F5225" s="65">
        <f t="shared" si="327"/>
        <v>40</v>
      </c>
      <c r="G5225" s="66" t="str">
        <f t="shared" si="328"/>
        <v>Pre1997</v>
      </c>
      <c r="H5225" s="67" t="str">
        <f t="shared" si="325"/>
        <v>2022-T6 Instate Heavy-40</v>
      </c>
      <c r="I5225" s="302">
        <v>6.5976627325119606E-5</v>
      </c>
      <c r="J5225" s="305">
        <f>VLOOKUP(H5225,T6_ReductionFactor!$G$10:$H$2922,2,FALSE)</f>
        <v>1</v>
      </c>
      <c r="K5225" s="75">
        <f t="shared" si="326"/>
        <v>6.5976627325119606E-5</v>
      </c>
      <c r="L5225" s="290"/>
      <c r="Q5225" s="288"/>
      <c r="R5225" s="291"/>
    </row>
    <row r="5226" spans="1:18" s="287" customFormat="1" ht="16.149999999999999" customHeight="1" x14ac:dyDescent="0.25">
      <c r="A5226" s="9" t="s">
        <v>192</v>
      </c>
      <c r="B5226" s="7">
        <v>2022</v>
      </c>
      <c r="C5226" s="296" t="s">
        <v>67</v>
      </c>
      <c r="D5226" s="307">
        <v>1981</v>
      </c>
      <c r="E5226" s="307" t="s">
        <v>194</v>
      </c>
      <c r="F5226" s="65">
        <f t="shared" si="327"/>
        <v>41</v>
      </c>
      <c r="G5226" s="66" t="str">
        <f t="shared" si="328"/>
        <v>Pre1997</v>
      </c>
      <c r="H5226" s="67" t="str">
        <f t="shared" si="325"/>
        <v>2022-T6 Instate Heavy-41</v>
      </c>
      <c r="I5226" s="302">
        <v>1.27756936016569E-4</v>
      </c>
      <c r="J5226" s="305">
        <f>VLOOKUP(H5226,T6_ReductionFactor!$G$10:$H$2922,2,FALSE)</f>
        <v>1</v>
      </c>
      <c r="K5226" s="75">
        <f t="shared" si="326"/>
        <v>1.27756936016569E-4</v>
      </c>
      <c r="L5226" s="290"/>
      <c r="Q5226" s="288"/>
      <c r="R5226" s="291"/>
    </row>
    <row r="5227" spans="1:18" s="287" customFormat="1" ht="16.149999999999999" customHeight="1" x14ac:dyDescent="0.25">
      <c r="A5227" s="9" t="s">
        <v>192</v>
      </c>
      <c r="B5227" s="7">
        <v>2022</v>
      </c>
      <c r="C5227" s="296" t="s">
        <v>67</v>
      </c>
      <c r="D5227" s="307">
        <v>1980</v>
      </c>
      <c r="E5227" s="307" t="s">
        <v>194</v>
      </c>
      <c r="F5227" s="65">
        <f t="shared" si="327"/>
        <v>42</v>
      </c>
      <c r="G5227" s="66" t="str">
        <f t="shared" si="328"/>
        <v>Pre1997</v>
      </c>
      <c r="H5227" s="67" t="str">
        <f t="shared" si="325"/>
        <v>2022-T6 Instate Heavy-42</v>
      </c>
      <c r="I5227" s="302">
        <v>6.6005231819890597E-5</v>
      </c>
      <c r="J5227" s="305">
        <f>VLOOKUP(H5227,T6_ReductionFactor!$G$10:$H$2922,2,FALSE)</f>
        <v>1</v>
      </c>
      <c r="K5227" s="75">
        <f t="shared" si="326"/>
        <v>6.6005231819890597E-5</v>
      </c>
      <c r="L5227" s="290"/>
      <c r="Q5227" s="288"/>
      <c r="R5227" s="291"/>
    </row>
    <row r="5228" spans="1:18" s="287" customFormat="1" ht="16.149999999999999" customHeight="1" x14ac:dyDescent="0.25">
      <c r="A5228" s="9" t="s">
        <v>192</v>
      </c>
      <c r="B5228" s="7">
        <v>2022</v>
      </c>
      <c r="C5228" s="296" t="s">
        <v>67</v>
      </c>
      <c r="D5228" s="307">
        <v>1979</v>
      </c>
      <c r="E5228" s="307" t="s">
        <v>194</v>
      </c>
      <c r="F5228" s="65">
        <f t="shared" si="327"/>
        <v>43</v>
      </c>
      <c r="G5228" s="66" t="str">
        <f t="shared" si="328"/>
        <v>Pre1997</v>
      </c>
      <c r="H5228" s="67" t="str">
        <f t="shared" si="325"/>
        <v>2022-T6 Instate Heavy-43</v>
      </c>
      <c r="I5228" s="302">
        <v>4.76071760713295E-5</v>
      </c>
      <c r="J5228" s="305">
        <f>VLOOKUP(H5228,T6_ReductionFactor!$G$10:$H$2922,2,FALSE)</f>
        <v>1</v>
      </c>
      <c r="K5228" s="75">
        <f t="shared" si="326"/>
        <v>4.76071760713295E-5</v>
      </c>
      <c r="L5228" s="290"/>
      <c r="Q5228" s="288"/>
      <c r="R5228" s="291"/>
    </row>
    <row r="5229" spans="1:18" s="287" customFormat="1" ht="16.149999999999999" customHeight="1" x14ac:dyDescent="0.25">
      <c r="A5229" s="9" t="s">
        <v>192</v>
      </c>
      <c r="B5229" s="7">
        <v>2022</v>
      </c>
      <c r="C5229" s="296" t="s">
        <v>67</v>
      </c>
      <c r="D5229" s="307">
        <v>1978</v>
      </c>
      <c r="E5229" s="307" t="s">
        <v>194</v>
      </c>
      <c r="F5229" s="65">
        <f t="shared" si="327"/>
        <v>44</v>
      </c>
      <c r="G5229" s="66" t="str">
        <f t="shared" si="328"/>
        <v>Pre1997</v>
      </c>
      <c r="H5229" s="67" t="str">
        <f t="shared" si="325"/>
        <v>2022-T6 Instate Heavy-44</v>
      </c>
      <c r="I5229" s="302">
        <v>2.4811949727510299E-5</v>
      </c>
      <c r="J5229" s="305">
        <f>VLOOKUP(H5229,T6_ReductionFactor!$G$10:$H$2922,2,FALSE)</f>
        <v>1</v>
      </c>
      <c r="K5229" s="75">
        <f t="shared" si="326"/>
        <v>2.4811949727510299E-5</v>
      </c>
      <c r="L5229" s="290"/>
      <c r="Q5229" s="288"/>
      <c r="R5229" s="291"/>
    </row>
    <row r="5230" spans="1:18" s="287" customFormat="1" ht="16.149999999999999" customHeight="1" x14ac:dyDescent="0.25">
      <c r="A5230" s="9" t="s">
        <v>192</v>
      </c>
      <c r="B5230" s="7">
        <v>2022</v>
      </c>
      <c r="C5230" s="296" t="s">
        <v>68</v>
      </c>
      <c r="D5230" s="307">
        <v>2023</v>
      </c>
      <c r="E5230" s="307" t="s">
        <v>194</v>
      </c>
      <c r="F5230" s="65">
        <f t="shared" si="327"/>
        <v>-1</v>
      </c>
      <c r="G5230" s="66" t="str">
        <f t="shared" si="328"/>
        <v>2013+</v>
      </c>
      <c r="H5230" s="67" t="str">
        <f t="shared" si="325"/>
        <v>2022-T6 Instate Small--1</v>
      </c>
      <c r="I5230" s="302">
        <v>9.5358567272487194E-5</v>
      </c>
      <c r="J5230" s="305">
        <f>VLOOKUP(H5230,T6_ReductionFactor!$G$10:$H$2922,2,FALSE)</f>
        <v>1</v>
      </c>
      <c r="K5230" s="75">
        <f t="shared" si="326"/>
        <v>9.5358567272487194E-5</v>
      </c>
      <c r="L5230" s="290"/>
      <c r="Q5230" s="288"/>
      <c r="R5230" s="291"/>
    </row>
    <row r="5231" spans="1:18" s="287" customFormat="1" ht="16.149999999999999" customHeight="1" x14ac:dyDescent="0.25">
      <c r="A5231" s="9" t="s">
        <v>192</v>
      </c>
      <c r="B5231" s="7">
        <v>2022</v>
      </c>
      <c r="C5231" s="296" t="s">
        <v>68</v>
      </c>
      <c r="D5231" s="307">
        <v>2022</v>
      </c>
      <c r="E5231" s="307" t="s">
        <v>194</v>
      </c>
      <c r="F5231" s="65">
        <f t="shared" si="327"/>
        <v>0</v>
      </c>
      <c r="G5231" s="66" t="str">
        <f t="shared" si="328"/>
        <v>2013+</v>
      </c>
      <c r="H5231" s="67" t="str">
        <f t="shared" si="325"/>
        <v>2022-T6 Instate Small-0</v>
      </c>
      <c r="I5231" s="302">
        <v>1.5254751457105301E-3</v>
      </c>
      <c r="J5231" s="305">
        <f>VLOOKUP(H5231,T6_ReductionFactor!$G$10:$H$2922,2,FALSE)</f>
        <v>0.94335171380793559</v>
      </c>
      <c r="K5231" s="75">
        <f t="shared" si="326"/>
        <v>1.4390595930774389E-3</v>
      </c>
      <c r="L5231" s="290"/>
      <c r="Q5231" s="288"/>
      <c r="R5231" s="291"/>
    </row>
    <row r="5232" spans="1:18" s="287" customFormat="1" ht="16.149999999999999" customHeight="1" x14ac:dyDescent="0.25">
      <c r="A5232" s="9" t="s">
        <v>192</v>
      </c>
      <c r="B5232" s="7">
        <v>2022</v>
      </c>
      <c r="C5232" s="296" t="s">
        <v>68</v>
      </c>
      <c r="D5232" s="307">
        <v>2021</v>
      </c>
      <c r="E5232" s="307" t="s">
        <v>194</v>
      </c>
      <c r="F5232" s="65">
        <f t="shared" si="327"/>
        <v>1</v>
      </c>
      <c r="G5232" s="66" t="str">
        <f t="shared" si="328"/>
        <v>2013+</v>
      </c>
      <c r="H5232" s="67" t="str">
        <f t="shared" si="325"/>
        <v>2022-T6 Instate Small-1</v>
      </c>
      <c r="I5232" s="302">
        <v>2.4753585509500599E-3</v>
      </c>
      <c r="J5232" s="305">
        <f>VLOOKUP(H5232,T6_ReductionFactor!$G$10:$H$2922,2,FALSE)</f>
        <v>0.90264584417246152</v>
      </c>
      <c r="K5232" s="75">
        <f t="shared" si="326"/>
        <v>2.2343721088518378E-3</v>
      </c>
      <c r="L5232" s="290"/>
      <c r="Q5232" s="288"/>
      <c r="R5232" s="291"/>
    </row>
    <row r="5233" spans="1:18" s="287" customFormat="1" ht="16.149999999999999" customHeight="1" x14ac:dyDescent="0.25">
      <c r="A5233" s="9" t="s">
        <v>192</v>
      </c>
      <c r="B5233" s="7">
        <v>2022</v>
      </c>
      <c r="C5233" s="296" t="s">
        <v>68</v>
      </c>
      <c r="D5233" s="307">
        <v>2020</v>
      </c>
      <c r="E5233" s="307" t="s">
        <v>194</v>
      </c>
      <c r="F5233" s="65">
        <f t="shared" si="327"/>
        <v>2</v>
      </c>
      <c r="G5233" s="66" t="str">
        <f t="shared" si="328"/>
        <v>2013+</v>
      </c>
      <c r="H5233" s="67" t="str">
        <f t="shared" si="325"/>
        <v>2022-T6 Instate Small-2</v>
      </c>
      <c r="I5233" s="302">
        <v>2.93784260015E-3</v>
      </c>
      <c r="J5233" s="305">
        <f>VLOOKUP(H5233,T6_ReductionFactor!$G$10:$H$2922,2,FALSE)</f>
        <v>0.87186637629995578</v>
      </c>
      <c r="K5233" s="75">
        <f t="shared" si="326"/>
        <v>2.5614061819324205E-3</v>
      </c>
      <c r="L5233" s="290"/>
      <c r="Q5233" s="288"/>
      <c r="R5233" s="291"/>
    </row>
    <row r="5234" spans="1:18" s="287" customFormat="1" ht="16.149999999999999" customHeight="1" x14ac:dyDescent="0.25">
      <c r="A5234" s="9" t="s">
        <v>192</v>
      </c>
      <c r="B5234" s="7">
        <v>2022</v>
      </c>
      <c r="C5234" s="296" t="s">
        <v>68</v>
      </c>
      <c r="D5234" s="307">
        <v>2019</v>
      </c>
      <c r="E5234" s="307" t="s">
        <v>194</v>
      </c>
      <c r="F5234" s="65">
        <f t="shared" si="327"/>
        <v>3</v>
      </c>
      <c r="G5234" s="66" t="str">
        <f t="shared" si="328"/>
        <v>2013+</v>
      </c>
      <c r="H5234" s="67" t="str">
        <f t="shared" ref="H5234:H5297" si="329">CONCATENATE(B5234,"-",C5234,"-",F5234)</f>
        <v>2022-T6 Instate Small-3</v>
      </c>
      <c r="I5234" s="302">
        <v>3.1796706315836499E-3</v>
      </c>
      <c r="J5234" s="305">
        <f>VLOOKUP(H5234,T6_ReductionFactor!$G$10:$H$2922,2,FALSE)</f>
        <v>0.84826362852098725</v>
      </c>
      <c r="K5234" s="75">
        <f t="shared" si="326"/>
        <v>2.6971989474487662E-3</v>
      </c>
      <c r="L5234" s="290"/>
      <c r="Q5234" s="288"/>
      <c r="R5234" s="291"/>
    </row>
    <row r="5235" spans="1:18" s="287" customFormat="1" ht="16.149999999999999" customHeight="1" x14ac:dyDescent="0.25">
      <c r="A5235" s="9" t="s">
        <v>192</v>
      </c>
      <c r="B5235" s="7">
        <v>2022</v>
      </c>
      <c r="C5235" s="296" t="s">
        <v>68</v>
      </c>
      <c r="D5235" s="307">
        <v>2018</v>
      </c>
      <c r="E5235" s="307" t="s">
        <v>194</v>
      </c>
      <c r="F5235" s="65">
        <f t="shared" si="327"/>
        <v>4</v>
      </c>
      <c r="G5235" s="66" t="str">
        <f t="shared" si="328"/>
        <v>2013+</v>
      </c>
      <c r="H5235" s="67" t="str">
        <f t="shared" si="329"/>
        <v>2022-T6 Instate Small-4</v>
      </c>
      <c r="I5235" s="302">
        <v>3.3239521686058999E-3</v>
      </c>
      <c r="J5235" s="305">
        <f>VLOOKUP(H5235,T6_ReductionFactor!$G$10:$H$2922,2,FALSE)</f>
        <v>0.82987074829586305</v>
      </c>
      <c r="K5235" s="75">
        <f t="shared" si="326"/>
        <v>2.7584506734606349E-3</v>
      </c>
      <c r="L5235" s="290"/>
      <c r="Q5235" s="288"/>
      <c r="R5235" s="291"/>
    </row>
    <row r="5236" spans="1:18" s="287" customFormat="1" ht="16.149999999999999" customHeight="1" x14ac:dyDescent="0.25">
      <c r="A5236" s="9" t="s">
        <v>192</v>
      </c>
      <c r="B5236" s="7">
        <v>2022</v>
      </c>
      <c r="C5236" s="296" t="s">
        <v>68</v>
      </c>
      <c r="D5236" s="307">
        <v>2017</v>
      </c>
      <c r="E5236" s="307" t="s">
        <v>194</v>
      </c>
      <c r="F5236" s="65">
        <f t="shared" si="327"/>
        <v>5</v>
      </c>
      <c r="G5236" s="66" t="str">
        <f t="shared" si="328"/>
        <v>2013+</v>
      </c>
      <c r="H5236" s="67" t="str">
        <f t="shared" si="329"/>
        <v>2022-T6 Instate Small-5</v>
      </c>
      <c r="I5236" s="302">
        <v>3.4152772888317502E-3</v>
      </c>
      <c r="J5236" s="305">
        <f>VLOOKUP(H5236,T6_ReductionFactor!$G$10:$H$2922,2,FALSE)</f>
        <v>0.8153010801453775</v>
      </c>
      <c r="K5236" s="75">
        <f t="shared" si="326"/>
        <v>2.7844792625805023E-3</v>
      </c>
      <c r="L5236" s="290"/>
      <c r="Q5236" s="288"/>
      <c r="R5236" s="291"/>
    </row>
    <row r="5237" spans="1:18" s="287" customFormat="1" ht="16.149999999999999" customHeight="1" x14ac:dyDescent="0.25">
      <c r="A5237" s="9" t="s">
        <v>192</v>
      </c>
      <c r="B5237" s="7">
        <v>2022</v>
      </c>
      <c r="C5237" s="296" t="s">
        <v>68</v>
      </c>
      <c r="D5237" s="307">
        <v>2016</v>
      </c>
      <c r="E5237" s="307" t="s">
        <v>194</v>
      </c>
      <c r="F5237" s="65">
        <f t="shared" si="327"/>
        <v>6</v>
      </c>
      <c r="G5237" s="66" t="str">
        <f t="shared" si="328"/>
        <v>2013+</v>
      </c>
      <c r="H5237" s="67" t="str">
        <f t="shared" si="329"/>
        <v>2022-T6 Instate Small-6</v>
      </c>
      <c r="I5237" s="302">
        <v>5.4822340144002604E-3</v>
      </c>
      <c r="J5237" s="305">
        <f>VLOOKUP(H5237,T6_ReductionFactor!$G$10:$H$2922,2,FALSE)</f>
        <v>0.80357204169326801</v>
      </c>
      <c r="K5237" s="75">
        <f t="shared" si="326"/>
        <v>4.4053699799918985E-3</v>
      </c>
      <c r="L5237" s="290"/>
      <c r="Q5237" s="288"/>
      <c r="R5237" s="291"/>
    </row>
    <row r="5238" spans="1:18" s="287" customFormat="1" ht="16.149999999999999" customHeight="1" x14ac:dyDescent="0.25">
      <c r="A5238" s="9" t="s">
        <v>192</v>
      </c>
      <c r="B5238" s="7">
        <v>2022</v>
      </c>
      <c r="C5238" s="296" t="s">
        <v>68</v>
      </c>
      <c r="D5238" s="307">
        <v>2015</v>
      </c>
      <c r="E5238" s="307" t="s">
        <v>194</v>
      </c>
      <c r="F5238" s="65">
        <f t="shared" si="327"/>
        <v>7</v>
      </c>
      <c r="G5238" s="66" t="str">
        <f t="shared" si="328"/>
        <v>2013+</v>
      </c>
      <c r="H5238" s="67" t="str">
        <f t="shared" si="329"/>
        <v>2022-T6 Instate Small-7</v>
      </c>
      <c r="I5238" s="302">
        <v>8.8402263960735104E-3</v>
      </c>
      <c r="J5238" s="305">
        <f>VLOOKUP(H5238,T6_ReductionFactor!$G$10:$H$2922,2,FALSE)</f>
        <v>0.7939803769823145</v>
      </c>
      <c r="K5238" s="75">
        <f t="shared" si="326"/>
        <v>7.0189662865634533E-3</v>
      </c>
      <c r="L5238" s="290"/>
      <c r="Q5238" s="288"/>
      <c r="R5238" s="291"/>
    </row>
    <row r="5239" spans="1:18" s="287" customFormat="1" ht="16.149999999999999" customHeight="1" x14ac:dyDescent="0.25">
      <c r="A5239" s="9" t="s">
        <v>192</v>
      </c>
      <c r="B5239" s="7">
        <v>2022</v>
      </c>
      <c r="C5239" s="296" t="s">
        <v>68</v>
      </c>
      <c r="D5239" s="307">
        <v>2014</v>
      </c>
      <c r="E5239" s="307" t="s">
        <v>194</v>
      </c>
      <c r="F5239" s="65">
        <f t="shared" si="327"/>
        <v>8</v>
      </c>
      <c r="G5239" s="66" t="str">
        <f t="shared" si="328"/>
        <v>2013+</v>
      </c>
      <c r="H5239" s="67" t="str">
        <f t="shared" si="329"/>
        <v>2022-T6 Instate Small-8</v>
      </c>
      <c r="I5239" s="302">
        <v>4.1095932359384996E-3</v>
      </c>
      <c r="J5239" s="305">
        <f>VLOOKUP(H5239,T6_ReductionFactor!$G$10:$H$2922,2,FALSE)</f>
        <v>0.78601729459679959</v>
      </c>
      <c r="K5239" s="75">
        <f t="shared" si="326"/>
        <v>3.2302113572056867E-3</v>
      </c>
      <c r="L5239" s="290"/>
      <c r="Q5239" s="288"/>
      <c r="R5239" s="291"/>
    </row>
    <row r="5240" spans="1:18" s="287" customFormat="1" ht="16.149999999999999" customHeight="1" x14ac:dyDescent="0.25">
      <c r="A5240" s="9" t="s">
        <v>192</v>
      </c>
      <c r="B5240" s="7">
        <v>2022</v>
      </c>
      <c r="C5240" s="296" t="s">
        <v>68</v>
      </c>
      <c r="D5240" s="307">
        <v>2013</v>
      </c>
      <c r="E5240" s="307" t="s">
        <v>194</v>
      </c>
      <c r="F5240" s="65">
        <f t="shared" si="327"/>
        <v>9</v>
      </c>
      <c r="G5240" s="66" t="str">
        <f t="shared" si="328"/>
        <v>2010-12</v>
      </c>
      <c r="H5240" s="67" t="str">
        <f t="shared" si="329"/>
        <v>2022-T6 Instate Small-9</v>
      </c>
      <c r="I5240" s="302">
        <v>3.94600132733605E-3</v>
      </c>
      <c r="J5240" s="305">
        <f>VLOOKUP(H5240,T6_ReductionFactor!$G$10:$H$2922,2,FALSE)</f>
        <v>0.75026314100882552</v>
      </c>
      <c r="K5240" s="75">
        <f t="shared" si="326"/>
        <v>2.9605393502721393E-3</v>
      </c>
      <c r="L5240" s="290"/>
      <c r="Q5240" s="288"/>
      <c r="R5240" s="291"/>
    </row>
    <row r="5241" spans="1:18" s="287" customFormat="1" ht="16.149999999999999" customHeight="1" x14ac:dyDescent="0.25">
      <c r="A5241" s="9" t="s">
        <v>192</v>
      </c>
      <c r="B5241" s="7">
        <v>2022</v>
      </c>
      <c r="C5241" s="296" t="s">
        <v>68</v>
      </c>
      <c r="D5241" s="307">
        <v>2012</v>
      </c>
      <c r="E5241" s="307" t="s">
        <v>194</v>
      </c>
      <c r="F5241" s="65">
        <f t="shared" si="327"/>
        <v>10</v>
      </c>
      <c r="G5241" s="66" t="str">
        <f t="shared" si="328"/>
        <v>2010-12</v>
      </c>
      <c r="H5241" s="67" t="str">
        <f t="shared" si="329"/>
        <v>2022-T6 Instate Small-10</v>
      </c>
      <c r="I5241" s="302">
        <v>9.5027577825849106E-3</v>
      </c>
      <c r="J5241" s="305">
        <f>VLOOKUP(H5241,T6_ReductionFactor!$G$10:$H$2922,2,FALSE)</f>
        <v>0.74549457074296099</v>
      </c>
      <c r="K5241" s="75">
        <f t="shared" si="326"/>
        <v>7.0842543340024697E-3</v>
      </c>
      <c r="L5241" s="290"/>
      <c r="Q5241" s="288"/>
      <c r="R5241" s="291"/>
    </row>
    <row r="5242" spans="1:18" s="287" customFormat="1" ht="16.149999999999999" customHeight="1" x14ac:dyDescent="0.25">
      <c r="A5242" s="9" t="s">
        <v>192</v>
      </c>
      <c r="B5242" s="7">
        <v>2022</v>
      </c>
      <c r="C5242" s="296" t="s">
        <v>68</v>
      </c>
      <c r="D5242" s="307">
        <v>2011</v>
      </c>
      <c r="E5242" s="307" t="s">
        <v>194</v>
      </c>
      <c r="F5242" s="65">
        <f t="shared" si="327"/>
        <v>11</v>
      </c>
      <c r="G5242" s="66" t="str">
        <f t="shared" si="328"/>
        <v>2010-12</v>
      </c>
      <c r="H5242" s="67" t="str">
        <f t="shared" si="329"/>
        <v>2022-T6 Instate Small-11</v>
      </c>
      <c r="I5242" s="302">
        <v>3.9634600498137402E-3</v>
      </c>
      <c r="J5242" s="305">
        <f>VLOOKUP(H5242,T6_ReductionFactor!$G$10:$H$2922,2,FALSE)</f>
        <v>0.74144251427200714</v>
      </c>
      <c r="K5242" s="75">
        <f t="shared" si="326"/>
        <v>2.9386777845505541E-3</v>
      </c>
      <c r="L5242" s="290"/>
      <c r="Q5242" s="288"/>
      <c r="R5242" s="291"/>
    </row>
    <row r="5243" spans="1:18" s="287" customFormat="1" ht="16.149999999999999" customHeight="1" x14ac:dyDescent="0.25">
      <c r="A5243" s="9" t="s">
        <v>192</v>
      </c>
      <c r="B5243" s="7">
        <v>2022</v>
      </c>
      <c r="C5243" s="296" t="s">
        <v>68</v>
      </c>
      <c r="D5243" s="307">
        <v>2010</v>
      </c>
      <c r="E5243" s="307" t="s">
        <v>194</v>
      </c>
      <c r="F5243" s="65">
        <f t="shared" si="327"/>
        <v>12</v>
      </c>
      <c r="G5243" s="66" t="str">
        <f t="shared" si="328"/>
        <v>2007-09</v>
      </c>
      <c r="H5243" s="67" t="str">
        <f t="shared" si="329"/>
        <v>2022-T6 Instate Small-12</v>
      </c>
      <c r="I5243" s="302">
        <v>2.4199917197859598E-3</v>
      </c>
      <c r="J5243" s="305">
        <f>VLOOKUP(H5243,T6_ReductionFactor!$G$10:$H$2922,2,FALSE)</f>
        <v>0.78130106015534906</v>
      </c>
      <c r="K5243" s="75">
        <f t="shared" si="326"/>
        <v>1.8907420962359369E-3</v>
      </c>
      <c r="L5243" s="290"/>
      <c r="Q5243" s="288"/>
      <c r="R5243" s="291"/>
    </row>
    <row r="5244" spans="1:18" s="287" customFormat="1" ht="16.149999999999999" customHeight="1" x14ac:dyDescent="0.25">
      <c r="A5244" s="9" t="s">
        <v>192</v>
      </c>
      <c r="B5244" s="7">
        <v>2022</v>
      </c>
      <c r="C5244" s="296" t="s">
        <v>68</v>
      </c>
      <c r="D5244" s="307">
        <v>2009</v>
      </c>
      <c r="E5244" s="307" t="s">
        <v>194</v>
      </c>
      <c r="F5244" s="65">
        <f t="shared" si="327"/>
        <v>13</v>
      </c>
      <c r="G5244" s="66" t="str">
        <f t="shared" si="328"/>
        <v>2007-09</v>
      </c>
      <c r="H5244" s="67" t="str">
        <f t="shared" si="329"/>
        <v>2022-T6 Instate Small-13</v>
      </c>
      <c r="I5244" s="302">
        <v>2.6002792427281098E-3</v>
      </c>
      <c r="J5244" s="305">
        <f>VLOOKUP(H5244,T6_ReductionFactor!$G$10:$H$2922,2,FALSE)</f>
        <v>0.77706696141097353</v>
      </c>
      <c r="K5244" s="75">
        <f t="shared" si="326"/>
        <v>2.0205910899667597E-3</v>
      </c>
      <c r="L5244" s="290"/>
      <c r="Q5244" s="288"/>
      <c r="R5244" s="291"/>
    </row>
    <row r="5245" spans="1:18" s="287" customFormat="1" ht="16.149999999999999" customHeight="1" x14ac:dyDescent="0.25">
      <c r="A5245" s="9" t="s">
        <v>192</v>
      </c>
      <c r="B5245" s="7">
        <v>2022</v>
      </c>
      <c r="C5245" s="296" t="s">
        <v>68</v>
      </c>
      <c r="D5245" s="307">
        <v>2008</v>
      </c>
      <c r="E5245" s="307" t="s">
        <v>194</v>
      </c>
      <c r="F5245" s="65">
        <f t="shared" si="327"/>
        <v>14</v>
      </c>
      <c r="G5245" s="66" t="str">
        <f t="shared" si="328"/>
        <v>2007-09</v>
      </c>
      <c r="H5245" s="67" t="str">
        <f t="shared" si="329"/>
        <v>2022-T6 Instate Small-14</v>
      </c>
      <c r="I5245" s="302">
        <v>7.9603625375496596E-3</v>
      </c>
      <c r="J5245" s="305">
        <f>VLOOKUP(H5245,T6_ReductionFactor!$G$10:$H$2922,2,FALSE)</f>
        <v>0.77344503931335229</v>
      </c>
      <c r="K5245" s="75">
        <f t="shared" si="326"/>
        <v>6.1569029158036331E-3</v>
      </c>
      <c r="L5245" s="290"/>
      <c r="Q5245" s="288"/>
      <c r="R5245" s="291"/>
    </row>
    <row r="5246" spans="1:18" s="287" customFormat="1" ht="16.149999999999999" customHeight="1" x14ac:dyDescent="0.25">
      <c r="A5246" s="9" t="s">
        <v>192</v>
      </c>
      <c r="B5246" s="7">
        <v>2022</v>
      </c>
      <c r="C5246" s="296" t="s">
        <v>68</v>
      </c>
      <c r="D5246" s="307">
        <v>2007</v>
      </c>
      <c r="E5246" s="307" t="s">
        <v>194</v>
      </c>
      <c r="F5246" s="65">
        <f t="shared" si="327"/>
        <v>15</v>
      </c>
      <c r="G5246" s="66" t="str">
        <f t="shared" si="328"/>
        <v>1997-06</v>
      </c>
      <c r="H5246" s="67" t="str">
        <f t="shared" si="329"/>
        <v>2022-T6 Instate Small-15</v>
      </c>
      <c r="I5246" s="302">
        <v>9.0092793604445803E-2</v>
      </c>
      <c r="J5246" s="305">
        <f>VLOOKUP(H5246,T6_ReductionFactor!$G$10:$H$2922,2,FALSE)</f>
        <v>0.86310473525356624</v>
      </c>
      <c r="K5246" s="75">
        <f t="shared" si="326"/>
        <v>7.7759516772219386E-2</v>
      </c>
      <c r="L5246" s="290"/>
      <c r="Q5246" s="288"/>
      <c r="R5246" s="291"/>
    </row>
    <row r="5247" spans="1:18" s="287" customFormat="1" ht="16.149999999999999" customHeight="1" x14ac:dyDescent="0.25">
      <c r="A5247" s="9" t="s">
        <v>192</v>
      </c>
      <c r="B5247" s="7">
        <v>2022</v>
      </c>
      <c r="C5247" s="296" t="s">
        <v>68</v>
      </c>
      <c r="D5247" s="307">
        <v>2006</v>
      </c>
      <c r="E5247" s="307" t="s">
        <v>194</v>
      </c>
      <c r="F5247" s="65">
        <f t="shared" si="327"/>
        <v>16</v>
      </c>
      <c r="G5247" s="66" t="str">
        <f t="shared" si="328"/>
        <v>1997-06</v>
      </c>
      <c r="H5247" s="67" t="str">
        <f t="shared" si="329"/>
        <v>2022-T6 Instate Small-16</v>
      </c>
      <c r="I5247" s="302">
        <v>0.116467589488485</v>
      </c>
      <c r="J5247" s="305">
        <f>VLOOKUP(H5247,T6_ReductionFactor!$G$10:$H$2922,2,FALSE)</f>
        <v>0.86102544223654764</v>
      </c>
      <c r="K5247" s="75">
        <f t="shared" si="326"/>
        <v>0.10028155774554748</v>
      </c>
      <c r="L5247" s="290"/>
      <c r="Q5247" s="288"/>
      <c r="R5247" s="291"/>
    </row>
    <row r="5248" spans="1:18" s="287" customFormat="1" ht="16.149999999999999" customHeight="1" x14ac:dyDescent="0.25">
      <c r="A5248" s="9" t="s">
        <v>192</v>
      </c>
      <c r="B5248" s="7">
        <v>2022</v>
      </c>
      <c r="C5248" s="296" t="s">
        <v>68</v>
      </c>
      <c r="D5248" s="307">
        <v>2005</v>
      </c>
      <c r="E5248" s="307" t="s">
        <v>194</v>
      </c>
      <c r="F5248" s="65">
        <f t="shared" si="327"/>
        <v>17</v>
      </c>
      <c r="G5248" s="66" t="str">
        <f t="shared" si="328"/>
        <v>1997-06</v>
      </c>
      <c r="H5248" s="67" t="str">
        <f t="shared" si="329"/>
        <v>2022-T6 Instate Small-17</v>
      </c>
      <c r="I5248" s="302">
        <v>9.7706630255069399E-2</v>
      </c>
      <c r="J5248" s="305">
        <f>VLOOKUP(H5248,T6_ReductionFactor!$G$10:$H$2922,2,FALSE)</f>
        <v>0.85903114736968011</v>
      </c>
      <c r="K5248" s="75">
        <f t="shared" si="326"/>
        <v>8.3933038693637371E-2</v>
      </c>
      <c r="L5248" s="290"/>
      <c r="Q5248" s="288"/>
      <c r="R5248" s="291"/>
    </row>
    <row r="5249" spans="1:18" s="287" customFormat="1" ht="16.149999999999999" customHeight="1" x14ac:dyDescent="0.25">
      <c r="A5249" s="9" t="s">
        <v>192</v>
      </c>
      <c r="B5249" s="7">
        <v>2022</v>
      </c>
      <c r="C5249" s="296" t="s">
        <v>68</v>
      </c>
      <c r="D5249" s="307">
        <v>2004</v>
      </c>
      <c r="E5249" s="307" t="s">
        <v>194</v>
      </c>
      <c r="F5249" s="65">
        <f t="shared" si="327"/>
        <v>18</v>
      </c>
      <c r="G5249" s="66" t="str">
        <f t="shared" si="328"/>
        <v>1997-06</v>
      </c>
      <c r="H5249" s="67" t="str">
        <f t="shared" si="329"/>
        <v>2022-T6 Instate Small-18</v>
      </c>
      <c r="I5249" s="302">
        <v>7.3527555070949602E-2</v>
      </c>
      <c r="J5249" s="305">
        <f>VLOOKUP(H5249,T6_ReductionFactor!$G$10:$H$2922,2,FALSE)</f>
        <v>0.8571178053472015</v>
      </c>
      <c r="K5249" s="75">
        <f t="shared" si="326"/>
        <v>6.3021776634957824E-2</v>
      </c>
      <c r="L5249" s="290"/>
      <c r="Q5249" s="288"/>
      <c r="R5249" s="291"/>
    </row>
    <row r="5250" spans="1:18" s="287" customFormat="1" ht="16.149999999999999" customHeight="1" x14ac:dyDescent="0.25">
      <c r="A5250" s="9" t="s">
        <v>192</v>
      </c>
      <c r="B5250" s="7">
        <v>2022</v>
      </c>
      <c r="C5250" s="296" t="s">
        <v>68</v>
      </c>
      <c r="D5250" s="307">
        <v>2003</v>
      </c>
      <c r="E5250" s="307" t="s">
        <v>194</v>
      </c>
      <c r="F5250" s="65">
        <f t="shared" si="327"/>
        <v>19</v>
      </c>
      <c r="G5250" s="66" t="str">
        <f t="shared" si="328"/>
        <v>1997-06</v>
      </c>
      <c r="H5250" s="67" t="str">
        <f t="shared" si="329"/>
        <v>2022-T6 Instate Small-19</v>
      </c>
      <c r="I5250" s="302">
        <v>5.1530494007002802E-5</v>
      </c>
      <c r="J5250" s="305">
        <f>VLOOKUP(H5250,T6_ReductionFactor!$G$10:$H$2922,2,FALSE)</f>
        <v>0.91238824744585167</v>
      </c>
      <c r="K5250" s="75">
        <f t="shared" si="326"/>
        <v>4.7015817117068252E-5</v>
      </c>
      <c r="L5250" s="290"/>
      <c r="Q5250" s="288"/>
      <c r="R5250" s="291"/>
    </row>
    <row r="5251" spans="1:18" s="287" customFormat="1" ht="16.149999999999999" customHeight="1" x14ac:dyDescent="0.25">
      <c r="A5251" s="9" t="s">
        <v>192</v>
      </c>
      <c r="B5251" s="7">
        <v>2022</v>
      </c>
      <c r="C5251" s="296" t="s">
        <v>68</v>
      </c>
      <c r="D5251" s="307">
        <v>2002</v>
      </c>
      <c r="E5251" s="307" t="s">
        <v>194</v>
      </c>
      <c r="F5251" s="65">
        <f t="shared" si="327"/>
        <v>20</v>
      </c>
      <c r="G5251" s="66" t="str">
        <f t="shared" si="328"/>
        <v>1997-06</v>
      </c>
      <c r="H5251" s="67" t="str">
        <f t="shared" si="329"/>
        <v>2022-T6 Instate Small-20</v>
      </c>
      <c r="I5251" s="302">
        <v>4.4489630654488301E-5</v>
      </c>
      <c r="J5251" s="305">
        <f>VLOOKUP(H5251,T6_ReductionFactor!$G$10:$H$2922,2,FALSE)</f>
        <v>0.9114031127400859</v>
      </c>
      <c r="K5251" s="75">
        <f t="shared" si="326"/>
        <v>4.0547987863157381E-5</v>
      </c>
      <c r="L5251" s="290"/>
      <c r="Q5251" s="288"/>
      <c r="R5251" s="291"/>
    </row>
    <row r="5252" spans="1:18" s="287" customFormat="1" ht="16.149999999999999" customHeight="1" x14ac:dyDescent="0.25">
      <c r="A5252" s="9" t="s">
        <v>192</v>
      </c>
      <c r="B5252" s="7">
        <v>2022</v>
      </c>
      <c r="C5252" s="296" t="s">
        <v>68</v>
      </c>
      <c r="D5252" s="307">
        <v>2001</v>
      </c>
      <c r="E5252" s="307" t="s">
        <v>194</v>
      </c>
      <c r="F5252" s="65">
        <f t="shared" si="327"/>
        <v>21</v>
      </c>
      <c r="G5252" s="66" t="str">
        <f t="shared" si="328"/>
        <v>1997-06</v>
      </c>
      <c r="H5252" s="67" t="str">
        <f t="shared" si="329"/>
        <v>2022-T6 Instate Small-21</v>
      </c>
      <c r="I5252" s="302">
        <v>5.7037799147556401E-5</v>
      </c>
      <c r="J5252" s="305">
        <f>VLOOKUP(H5252,T6_ReductionFactor!$G$10:$H$2922,2,FALSE)</f>
        <v>0.91046134954826707</v>
      </c>
      <c r="K5252" s="75">
        <f t="shared" si="326"/>
        <v>5.1930711587147197E-5</v>
      </c>
      <c r="L5252" s="290"/>
      <c r="Q5252" s="288"/>
      <c r="R5252" s="291"/>
    </row>
    <row r="5253" spans="1:18" s="287" customFormat="1" ht="16.149999999999999" customHeight="1" x14ac:dyDescent="0.25">
      <c r="A5253" s="9" t="s">
        <v>192</v>
      </c>
      <c r="B5253" s="7">
        <v>2022</v>
      </c>
      <c r="C5253" s="296" t="s">
        <v>68</v>
      </c>
      <c r="D5253" s="307">
        <v>2000</v>
      </c>
      <c r="E5253" s="307" t="s">
        <v>194</v>
      </c>
      <c r="F5253" s="65">
        <f t="shared" si="327"/>
        <v>22</v>
      </c>
      <c r="G5253" s="66" t="str">
        <f t="shared" si="328"/>
        <v>1997-06</v>
      </c>
      <c r="H5253" s="67" t="str">
        <f t="shared" si="329"/>
        <v>2022-T6 Instate Small-22</v>
      </c>
      <c r="I5253" s="302">
        <v>6.6190712788538806E-5</v>
      </c>
      <c r="J5253" s="305">
        <f>VLOOKUP(H5253,T6_ReductionFactor!$G$10:$H$2922,2,FALSE)</f>
        <v>0.90958699558178424</v>
      </c>
      <c r="K5253" s="75">
        <f t="shared" si="326"/>
        <v>6.0206211580743796E-5</v>
      </c>
      <c r="L5253" s="290"/>
      <c r="Q5253" s="288"/>
      <c r="R5253" s="291"/>
    </row>
    <row r="5254" spans="1:18" s="287" customFormat="1" ht="16.149999999999999" customHeight="1" x14ac:dyDescent="0.25">
      <c r="A5254" s="9" t="s">
        <v>192</v>
      </c>
      <c r="B5254" s="7">
        <v>2022</v>
      </c>
      <c r="C5254" s="296" t="s">
        <v>68</v>
      </c>
      <c r="D5254" s="307">
        <v>1999</v>
      </c>
      <c r="E5254" s="307" t="s">
        <v>194</v>
      </c>
      <c r="F5254" s="65">
        <f t="shared" si="327"/>
        <v>23</v>
      </c>
      <c r="G5254" s="66" t="str">
        <f t="shared" si="328"/>
        <v>1997-06</v>
      </c>
      <c r="H5254" s="67" t="str">
        <f t="shared" si="329"/>
        <v>2022-T6 Instate Small-23</v>
      </c>
      <c r="I5254" s="302">
        <v>5.3292172288480097E-5</v>
      </c>
      <c r="J5254" s="305">
        <f>VLOOKUP(H5254,T6_ReductionFactor!$G$10:$H$2922,2,FALSE)</f>
        <v>0.90958699558178424</v>
      </c>
      <c r="K5254" s="75">
        <f t="shared" ref="K5254:K5317" si="330">I5254*J5254</f>
        <v>4.8473866879905432E-5</v>
      </c>
      <c r="L5254" s="290"/>
      <c r="Q5254" s="288"/>
      <c r="R5254" s="291"/>
    </row>
    <row r="5255" spans="1:18" s="287" customFormat="1" ht="16.149999999999999" customHeight="1" x14ac:dyDescent="0.25">
      <c r="A5255" s="9" t="s">
        <v>192</v>
      </c>
      <c r="B5255" s="7">
        <v>2022</v>
      </c>
      <c r="C5255" s="296" t="s">
        <v>68</v>
      </c>
      <c r="D5255" s="307">
        <v>1998</v>
      </c>
      <c r="E5255" s="307" t="s">
        <v>194</v>
      </c>
      <c r="F5255" s="65">
        <f t="shared" si="327"/>
        <v>24</v>
      </c>
      <c r="G5255" s="66" t="str">
        <f t="shared" si="328"/>
        <v>1997-06</v>
      </c>
      <c r="H5255" s="67" t="str">
        <f t="shared" si="329"/>
        <v>2022-T6 Instate Small-24</v>
      </c>
      <c r="I5255" s="302">
        <v>2.4896436084722302E-5</v>
      </c>
      <c r="J5255" s="305">
        <f>VLOOKUP(H5255,T6_ReductionFactor!$G$10:$H$2922,2,FALSE)</f>
        <v>0.90958699558178424</v>
      </c>
      <c r="K5255" s="75">
        <f t="shared" si="330"/>
        <v>2.2645474498996478E-5</v>
      </c>
      <c r="L5255" s="290"/>
      <c r="Q5255" s="288"/>
      <c r="R5255" s="291"/>
    </row>
    <row r="5256" spans="1:18" s="287" customFormat="1" ht="16.149999999999999" customHeight="1" x14ac:dyDescent="0.25">
      <c r="A5256" s="9" t="s">
        <v>192</v>
      </c>
      <c r="B5256" s="7">
        <v>2022</v>
      </c>
      <c r="C5256" s="296" t="s">
        <v>68</v>
      </c>
      <c r="D5256" s="307">
        <v>1997</v>
      </c>
      <c r="E5256" s="307" t="s">
        <v>194</v>
      </c>
      <c r="F5256" s="65">
        <f t="shared" si="327"/>
        <v>25</v>
      </c>
      <c r="G5256" s="66" t="str">
        <f t="shared" si="328"/>
        <v>Pre1997</v>
      </c>
      <c r="H5256" s="67" t="str">
        <f t="shared" si="329"/>
        <v>2022-T6 Instate Small-25</v>
      </c>
      <c r="I5256" s="302">
        <v>2.7857895956928899E-5</v>
      </c>
      <c r="J5256" s="305">
        <f>VLOOKUP(H5256,T6_ReductionFactor!$G$10:$H$2922,2,FALSE)</f>
        <v>0.90958699558178424</v>
      </c>
      <c r="K5256" s="75">
        <f t="shared" si="330"/>
        <v>2.5339179886692892E-5</v>
      </c>
      <c r="L5256" s="290"/>
      <c r="Q5256" s="288"/>
      <c r="R5256" s="291"/>
    </row>
    <row r="5257" spans="1:18" s="287" customFormat="1" ht="16.149999999999999" customHeight="1" x14ac:dyDescent="0.25">
      <c r="A5257" s="9" t="s">
        <v>192</v>
      </c>
      <c r="B5257" s="7">
        <v>2022</v>
      </c>
      <c r="C5257" s="296" t="s">
        <v>68</v>
      </c>
      <c r="D5257" s="307">
        <v>1996</v>
      </c>
      <c r="E5257" s="307" t="s">
        <v>194</v>
      </c>
      <c r="F5257" s="65">
        <f t="shared" ref="F5257:F5320" si="331">B5257-D5257</f>
        <v>26</v>
      </c>
      <c r="G5257" s="66" t="str">
        <f t="shared" ref="G5257:G5320" si="332">IF(D5257&lt;1998,"Pre1997",IF(D5257&lt;2008,"1997-06",IF(D5257&lt;2011,"2007-09",IF(D5257&lt;2014,"2010-12","2013+"))))</f>
        <v>Pre1997</v>
      </c>
      <c r="H5257" s="67" t="str">
        <f t="shared" si="329"/>
        <v>2022-T6 Instate Small-26</v>
      </c>
      <c r="I5257" s="302">
        <v>1.64261107065866E-5</v>
      </c>
      <c r="J5257" s="305">
        <f>VLOOKUP(H5257,T6_ReductionFactor!$G$10:$H$2922,2,FALSE)</f>
        <v>0.90958699558178424</v>
      </c>
      <c r="K5257" s="75">
        <f t="shared" si="330"/>
        <v>1.4940976686697885E-5</v>
      </c>
      <c r="L5257" s="290"/>
      <c r="Q5257" s="288"/>
      <c r="R5257" s="291"/>
    </row>
    <row r="5258" spans="1:18" s="287" customFormat="1" ht="16.149999999999999" customHeight="1" x14ac:dyDescent="0.25">
      <c r="A5258" s="9" t="s">
        <v>192</v>
      </c>
      <c r="B5258" s="7">
        <v>2022</v>
      </c>
      <c r="C5258" s="296" t="s">
        <v>68</v>
      </c>
      <c r="D5258" s="307">
        <v>1995</v>
      </c>
      <c r="E5258" s="307" t="s">
        <v>194</v>
      </c>
      <c r="F5258" s="65">
        <f t="shared" si="331"/>
        <v>27</v>
      </c>
      <c r="G5258" s="66" t="str">
        <f t="shared" si="332"/>
        <v>Pre1997</v>
      </c>
      <c r="H5258" s="67" t="str">
        <f t="shared" si="329"/>
        <v>2022-T6 Instate Small-27</v>
      </c>
      <c r="I5258" s="302">
        <v>2.1485135902675901E-5</v>
      </c>
      <c r="J5258" s="305">
        <f>VLOOKUP(H5258,T6_ReductionFactor!$G$10:$H$2922,2,FALSE)</f>
        <v>0.90958699558178424</v>
      </c>
      <c r="K5258" s="75">
        <f t="shared" si="330"/>
        <v>1.95426002153813E-5</v>
      </c>
      <c r="L5258" s="290"/>
      <c r="Q5258" s="288"/>
      <c r="R5258" s="291"/>
    </row>
    <row r="5259" spans="1:18" s="287" customFormat="1" ht="16.149999999999999" customHeight="1" x14ac:dyDescent="0.25">
      <c r="A5259" s="9" t="s">
        <v>192</v>
      </c>
      <c r="B5259" s="7">
        <v>2022</v>
      </c>
      <c r="C5259" s="296" t="s">
        <v>68</v>
      </c>
      <c r="D5259" s="307">
        <v>1994</v>
      </c>
      <c r="E5259" s="307" t="s">
        <v>194</v>
      </c>
      <c r="F5259" s="65">
        <f t="shared" si="331"/>
        <v>28</v>
      </c>
      <c r="G5259" s="66" t="str">
        <f t="shared" si="332"/>
        <v>Pre1997</v>
      </c>
      <c r="H5259" s="67" t="str">
        <f t="shared" si="329"/>
        <v>2022-T6 Instate Small-28</v>
      </c>
      <c r="I5259" s="302">
        <v>1.04351654421959E-5</v>
      </c>
      <c r="J5259" s="305">
        <f>VLOOKUP(H5259,T6_ReductionFactor!$G$10:$H$2922,2,FALSE)</f>
        <v>0.90958699558178424</v>
      </c>
      <c r="K5259" s="75">
        <f t="shared" si="330"/>
        <v>9.4916907829658301E-6</v>
      </c>
      <c r="L5259" s="290"/>
      <c r="Q5259" s="288"/>
      <c r="R5259" s="291"/>
    </row>
    <row r="5260" spans="1:18" s="287" customFormat="1" ht="16.149999999999999" customHeight="1" x14ac:dyDescent="0.25">
      <c r="A5260" s="9" t="s">
        <v>192</v>
      </c>
      <c r="B5260" s="7">
        <v>2022</v>
      </c>
      <c r="C5260" s="296" t="s">
        <v>68</v>
      </c>
      <c r="D5260" s="307">
        <v>1993</v>
      </c>
      <c r="E5260" s="307" t="s">
        <v>194</v>
      </c>
      <c r="F5260" s="65">
        <f t="shared" si="331"/>
        <v>29</v>
      </c>
      <c r="G5260" s="66" t="str">
        <f t="shared" si="332"/>
        <v>Pre1997</v>
      </c>
      <c r="H5260" s="67" t="str">
        <f t="shared" si="329"/>
        <v>2022-T6 Instate Small-29</v>
      </c>
      <c r="I5260" s="302">
        <v>1.1682812502980401E-5</v>
      </c>
      <c r="J5260" s="305">
        <f>VLOOKUP(H5260,T6_ReductionFactor!$G$10:$H$2922,2,FALSE)</f>
        <v>1</v>
      </c>
      <c r="K5260" s="75">
        <f t="shared" si="330"/>
        <v>1.1682812502980401E-5</v>
      </c>
      <c r="L5260" s="290"/>
      <c r="Q5260" s="288"/>
      <c r="R5260" s="291"/>
    </row>
    <row r="5261" spans="1:18" s="287" customFormat="1" ht="16.149999999999999" customHeight="1" x14ac:dyDescent="0.25">
      <c r="A5261" s="9" t="s">
        <v>192</v>
      </c>
      <c r="B5261" s="7">
        <v>2022</v>
      </c>
      <c r="C5261" s="296" t="s">
        <v>68</v>
      </c>
      <c r="D5261" s="307">
        <v>1992</v>
      </c>
      <c r="E5261" s="307" t="s">
        <v>194</v>
      </c>
      <c r="F5261" s="65">
        <f t="shared" si="331"/>
        <v>30</v>
      </c>
      <c r="G5261" s="66" t="str">
        <f t="shared" si="332"/>
        <v>Pre1997</v>
      </c>
      <c r="H5261" s="67" t="str">
        <f t="shared" si="329"/>
        <v>2022-T6 Instate Small-30</v>
      </c>
      <c r="I5261" s="302">
        <v>1.03024518632301E-5</v>
      </c>
      <c r="J5261" s="305">
        <f>VLOOKUP(H5261,T6_ReductionFactor!$G$10:$H$2922,2,FALSE)</f>
        <v>1</v>
      </c>
      <c r="K5261" s="75">
        <f t="shared" si="330"/>
        <v>1.03024518632301E-5</v>
      </c>
      <c r="L5261" s="290"/>
      <c r="Q5261" s="288"/>
      <c r="R5261" s="291"/>
    </row>
    <row r="5262" spans="1:18" s="287" customFormat="1" ht="16.149999999999999" customHeight="1" x14ac:dyDescent="0.25">
      <c r="A5262" s="9" t="s">
        <v>192</v>
      </c>
      <c r="B5262" s="7">
        <v>2022</v>
      </c>
      <c r="C5262" s="296" t="s">
        <v>68</v>
      </c>
      <c r="D5262" s="307">
        <v>1991</v>
      </c>
      <c r="E5262" s="307" t="s">
        <v>194</v>
      </c>
      <c r="F5262" s="65">
        <f t="shared" si="331"/>
        <v>31</v>
      </c>
      <c r="G5262" s="66" t="str">
        <f t="shared" si="332"/>
        <v>Pre1997</v>
      </c>
      <c r="H5262" s="67" t="str">
        <f t="shared" si="329"/>
        <v>2022-T6 Instate Small-31</v>
      </c>
      <c r="I5262" s="302">
        <v>9.1953216991414798E-6</v>
      </c>
      <c r="J5262" s="305">
        <f>VLOOKUP(H5262,T6_ReductionFactor!$G$10:$H$2922,2,FALSE)</f>
        <v>1</v>
      </c>
      <c r="K5262" s="75">
        <f t="shared" si="330"/>
        <v>9.1953216991414798E-6</v>
      </c>
      <c r="L5262" s="290"/>
      <c r="Q5262" s="288"/>
      <c r="R5262" s="291"/>
    </row>
    <row r="5263" spans="1:18" s="287" customFormat="1" ht="16.149999999999999" customHeight="1" x14ac:dyDescent="0.25">
      <c r="A5263" s="9" t="s">
        <v>192</v>
      </c>
      <c r="B5263" s="7">
        <v>2022</v>
      </c>
      <c r="C5263" s="296" t="s">
        <v>68</v>
      </c>
      <c r="D5263" s="307">
        <v>1990</v>
      </c>
      <c r="E5263" s="307" t="s">
        <v>194</v>
      </c>
      <c r="F5263" s="65">
        <f t="shared" si="331"/>
        <v>32</v>
      </c>
      <c r="G5263" s="66" t="str">
        <f t="shared" si="332"/>
        <v>Pre1997</v>
      </c>
      <c r="H5263" s="67" t="str">
        <f t="shared" si="329"/>
        <v>2022-T6 Instate Small-32</v>
      </c>
      <c r="I5263" s="302">
        <v>1.3495276927606E-5</v>
      </c>
      <c r="J5263" s="305">
        <f>VLOOKUP(H5263,T6_ReductionFactor!$G$10:$H$2922,2,FALSE)</f>
        <v>1</v>
      </c>
      <c r="K5263" s="75">
        <f t="shared" si="330"/>
        <v>1.3495276927606E-5</v>
      </c>
      <c r="L5263" s="290"/>
      <c r="Q5263" s="288"/>
      <c r="R5263" s="291"/>
    </row>
    <row r="5264" spans="1:18" s="287" customFormat="1" ht="16.149999999999999" customHeight="1" x14ac:dyDescent="0.25">
      <c r="A5264" s="9" t="s">
        <v>192</v>
      </c>
      <c r="B5264" s="7">
        <v>2022</v>
      </c>
      <c r="C5264" s="296" t="s">
        <v>68</v>
      </c>
      <c r="D5264" s="307">
        <v>1989</v>
      </c>
      <c r="E5264" s="307" t="s">
        <v>194</v>
      </c>
      <c r="F5264" s="65">
        <f t="shared" si="331"/>
        <v>33</v>
      </c>
      <c r="G5264" s="66" t="str">
        <f t="shared" si="332"/>
        <v>Pre1997</v>
      </c>
      <c r="H5264" s="67" t="str">
        <f t="shared" si="329"/>
        <v>2022-T6 Instate Small-33</v>
      </c>
      <c r="I5264" s="302">
        <v>1.05357428214174E-5</v>
      </c>
      <c r="J5264" s="305">
        <f>VLOOKUP(H5264,T6_ReductionFactor!$G$10:$H$2922,2,FALSE)</f>
        <v>1</v>
      </c>
      <c r="K5264" s="75">
        <f t="shared" si="330"/>
        <v>1.05357428214174E-5</v>
      </c>
      <c r="L5264" s="290"/>
      <c r="Q5264" s="288"/>
      <c r="R5264" s="291"/>
    </row>
    <row r="5265" spans="1:18" s="287" customFormat="1" ht="16.149999999999999" customHeight="1" x14ac:dyDescent="0.25">
      <c r="A5265" s="9" t="s">
        <v>192</v>
      </c>
      <c r="B5265" s="7">
        <v>2022</v>
      </c>
      <c r="C5265" s="296" t="s">
        <v>68</v>
      </c>
      <c r="D5265" s="307">
        <v>1988</v>
      </c>
      <c r="E5265" s="307" t="s">
        <v>194</v>
      </c>
      <c r="F5265" s="65">
        <f t="shared" si="331"/>
        <v>34</v>
      </c>
      <c r="G5265" s="66" t="str">
        <f t="shared" si="332"/>
        <v>Pre1997</v>
      </c>
      <c r="H5265" s="67" t="str">
        <f t="shared" si="329"/>
        <v>2022-T6 Instate Small-34</v>
      </c>
      <c r="I5265" s="302">
        <v>7.2660631062064198E-6</v>
      </c>
      <c r="J5265" s="305">
        <f>VLOOKUP(H5265,T6_ReductionFactor!$G$10:$H$2922,2,FALSE)</f>
        <v>1</v>
      </c>
      <c r="K5265" s="75">
        <f t="shared" si="330"/>
        <v>7.2660631062064198E-6</v>
      </c>
      <c r="L5265" s="290"/>
      <c r="Q5265" s="288"/>
      <c r="R5265" s="291"/>
    </row>
    <row r="5266" spans="1:18" s="287" customFormat="1" ht="16.149999999999999" customHeight="1" x14ac:dyDescent="0.25">
      <c r="A5266" s="9" t="s">
        <v>192</v>
      </c>
      <c r="B5266" s="7">
        <v>2022</v>
      </c>
      <c r="C5266" s="296" t="s">
        <v>68</v>
      </c>
      <c r="D5266" s="307">
        <v>1987</v>
      </c>
      <c r="E5266" s="307" t="s">
        <v>194</v>
      </c>
      <c r="F5266" s="65">
        <f t="shared" si="331"/>
        <v>35</v>
      </c>
      <c r="G5266" s="66" t="str">
        <f t="shared" si="332"/>
        <v>Pre1997</v>
      </c>
      <c r="H5266" s="67" t="str">
        <f t="shared" si="329"/>
        <v>2022-T6 Instate Small-35</v>
      </c>
      <c r="I5266" s="302">
        <v>3.0115820683889798E-6</v>
      </c>
      <c r="J5266" s="305">
        <f>VLOOKUP(H5266,T6_ReductionFactor!$G$10:$H$2922,2,FALSE)</f>
        <v>1</v>
      </c>
      <c r="K5266" s="75">
        <f t="shared" si="330"/>
        <v>3.0115820683889798E-6</v>
      </c>
      <c r="L5266" s="290"/>
      <c r="Q5266" s="288"/>
      <c r="R5266" s="291"/>
    </row>
    <row r="5267" spans="1:18" s="287" customFormat="1" ht="16.149999999999999" customHeight="1" x14ac:dyDescent="0.25">
      <c r="A5267" s="9" t="s">
        <v>192</v>
      </c>
      <c r="B5267" s="7">
        <v>2022</v>
      </c>
      <c r="C5267" s="296" t="s">
        <v>68</v>
      </c>
      <c r="D5267" s="307">
        <v>1986</v>
      </c>
      <c r="E5267" s="307" t="s">
        <v>194</v>
      </c>
      <c r="F5267" s="65">
        <f t="shared" si="331"/>
        <v>36</v>
      </c>
      <c r="G5267" s="66" t="str">
        <f t="shared" si="332"/>
        <v>Pre1997</v>
      </c>
      <c r="H5267" s="67" t="str">
        <f t="shared" si="329"/>
        <v>2022-T6 Instate Small-36</v>
      </c>
      <c r="I5267" s="302">
        <v>2.8297962010850701E-6</v>
      </c>
      <c r="J5267" s="305">
        <f>VLOOKUP(H5267,T6_ReductionFactor!$G$10:$H$2922,2,FALSE)</f>
        <v>1</v>
      </c>
      <c r="K5267" s="75">
        <f t="shared" si="330"/>
        <v>2.8297962010850701E-6</v>
      </c>
      <c r="L5267" s="290"/>
      <c r="Q5267" s="288"/>
      <c r="R5267" s="291"/>
    </row>
    <row r="5268" spans="1:18" s="287" customFormat="1" ht="16.149999999999999" customHeight="1" x14ac:dyDescent="0.25">
      <c r="A5268" s="9" t="s">
        <v>192</v>
      </c>
      <c r="B5268" s="7">
        <v>2022</v>
      </c>
      <c r="C5268" s="296" t="s">
        <v>68</v>
      </c>
      <c r="D5268" s="307">
        <v>1985</v>
      </c>
      <c r="E5268" s="307" t="s">
        <v>194</v>
      </c>
      <c r="F5268" s="65">
        <f t="shared" si="331"/>
        <v>37</v>
      </c>
      <c r="G5268" s="66" t="str">
        <f t="shared" si="332"/>
        <v>Pre1997</v>
      </c>
      <c r="H5268" s="67" t="str">
        <f t="shared" si="329"/>
        <v>2022-T6 Instate Small-37</v>
      </c>
      <c r="I5268" s="302">
        <v>3.5222541665286401E-6</v>
      </c>
      <c r="J5268" s="305">
        <f>VLOOKUP(H5268,T6_ReductionFactor!$G$10:$H$2922,2,FALSE)</f>
        <v>1</v>
      </c>
      <c r="K5268" s="75">
        <f t="shared" si="330"/>
        <v>3.5222541665286401E-6</v>
      </c>
      <c r="L5268" s="290"/>
      <c r="Q5268" s="288"/>
      <c r="R5268" s="291"/>
    </row>
    <row r="5269" spans="1:18" s="287" customFormat="1" ht="16.149999999999999" customHeight="1" x14ac:dyDescent="0.25">
      <c r="A5269" s="9" t="s">
        <v>192</v>
      </c>
      <c r="B5269" s="7">
        <v>2022</v>
      </c>
      <c r="C5269" s="296" t="s">
        <v>68</v>
      </c>
      <c r="D5269" s="307">
        <v>1984</v>
      </c>
      <c r="E5269" s="307" t="s">
        <v>194</v>
      </c>
      <c r="F5269" s="65">
        <f t="shared" si="331"/>
        <v>38</v>
      </c>
      <c r="G5269" s="66" t="str">
        <f t="shared" si="332"/>
        <v>Pre1997</v>
      </c>
      <c r="H5269" s="67" t="str">
        <f t="shared" si="329"/>
        <v>2022-T6 Instate Small-38</v>
      </c>
      <c r="I5269" s="302">
        <v>3.0103034294874101E-6</v>
      </c>
      <c r="J5269" s="305">
        <f>VLOOKUP(H5269,T6_ReductionFactor!$G$10:$H$2922,2,FALSE)</f>
        <v>1</v>
      </c>
      <c r="K5269" s="75">
        <f t="shared" si="330"/>
        <v>3.0103034294874101E-6</v>
      </c>
      <c r="L5269" s="290"/>
      <c r="Q5269" s="288"/>
      <c r="R5269" s="291"/>
    </row>
    <row r="5270" spans="1:18" s="287" customFormat="1" ht="16.149999999999999" customHeight="1" x14ac:dyDescent="0.25">
      <c r="A5270" s="9" t="s">
        <v>192</v>
      </c>
      <c r="B5270" s="7">
        <v>2022</v>
      </c>
      <c r="C5270" s="296" t="s">
        <v>68</v>
      </c>
      <c r="D5270" s="307">
        <v>1983</v>
      </c>
      <c r="E5270" s="307" t="s">
        <v>194</v>
      </c>
      <c r="F5270" s="65">
        <f t="shared" si="331"/>
        <v>39</v>
      </c>
      <c r="G5270" s="66" t="str">
        <f t="shared" si="332"/>
        <v>Pre1997</v>
      </c>
      <c r="H5270" s="67" t="str">
        <f t="shared" si="329"/>
        <v>2022-T6 Instate Small-39</v>
      </c>
      <c r="I5270" s="302">
        <v>1.4291799364651101E-6</v>
      </c>
      <c r="J5270" s="305">
        <f>VLOOKUP(H5270,T6_ReductionFactor!$G$10:$H$2922,2,FALSE)</f>
        <v>1</v>
      </c>
      <c r="K5270" s="75">
        <f t="shared" si="330"/>
        <v>1.4291799364651101E-6</v>
      </c>
      <c r="L5270" s="290"/>
      <c r="Q5270" s="288"/>
      <c r="R5270" s="291"/>
    </row>
    <row r="5271" spans="1:18" s="287" customFormat="1" ht="16.149999999999999" customHeight="1" x14ac:dyDescent="0.25">
      <c r="A5271" s="9" t="s">
        <v>192</v>
      </c>
      <c r="B5271" s="7">
        <v>2022</v>
      </c>
      <c r="C5271" s="296" t="s">
        <v>68</v>
      </c>
      <c r="D5271" s="307">
        <v>1982</v>
      </c>
      <c r="E5271" s="307" t="s">
        <v>194</v>
      </c>
      <c r="F5271" s="65">
        <f t="shared" si="331"/>
        <v>40</v>
      </c>
      <c r="G5271" s="66" t="str">
        <f t="shared" si="332"/>
        <v>Pre1997</v>
      </c>
      <c r="H5271" s="67" t="str">
        <f t="shared" si="329"/>
        <v>2022-T6 Instate Small-40</v>
      </c>
      <c r="I5271" s="302">
        <v>1.4754310731652401E-6</v>
      </c>
      <c r="J5271" s="305">
        <f>VLOOKUP(H5271,T6_ReductionFactor!$G$10:$H$2922,2,FALSE)</f>
        <v>1</v>
      </c>
      <c r="K5271" s="75">
        <f t="shared" si="330"/>
        <v>1.4754310731652401E-6</v>
      </c>
      <c r="L5271" s="290"/>
      <c r="Q5271" s="288"/>
      <c r="R5271" s="291"/>
    </row>
    <row r="5272" spans="1:18" s="287" customFormat="1" ht="16.149999999999999" customHeight="1" x14ac:dyDescent="0.25">
      <c r="A5272" s="9" t="s">
        <v>192</v>
      </c>
      <c r="B5272" s="7">
        <v>2022</v>
      </c>
      <c r="C5272" s="296" t="s">
        <v>68</v>
      </c>
      <c r="D5272" s="307">
        <v>1981</v>
      </c>
      <c r="E5272" s="307" t="s">
        <v>194</v>
      </c>
      <c r="F5272" s="65">
        <f t="shared" si="331"/>
        <v>41</v>
      </c>
      <c r="G5272" s="66" t="str">
        <f t="shared" si="332"/>
        <v>Pre1997</v>
      </c>
      <c r="H5272" s="67" t="str">
        <f t="shared" si="329"/>
        <v>2022-T6 Instate Small-41</v>
      </c>
      <c r="I5272" s="302">
        <v>1.20900062870515E-6</v>
      </c>
      <c r="J5272" s="305">
        <f>VLOOKUP(H5272,T6_ReductionFactor!$G$10:$H$2922,2,FALSE)</f>
        <v>1</v>
      </c>
      <c r="K5272" s="75">
        <f t="shared" si="330"/>
        <v>1.20900062870515E-6</v>
      </c>
      <c r="L5272" s="290"/>
      <c r="Q5272" s="288"/>
      <c r="R5272" s="291"/>
    </row>
    <row r="5273" spans="1:18" s="287" customFormat="1" ht="16.149999999999999" customHeight="1" x14ac:dyDescent="0.25">
      <c r="A5273" s="9" t="s">
        <v>192</v>
      </c>
      <c r="B5273" s="7">
        <v>2022</v>
      </c>
      <c r="C5273" s="296" t="s">
        <v>68</v>
      </c>
      <c r="D5273" s="307">
        <v>1979</v>
      </c>
      <c r="E5273" s="307" t="s">
        <v>194</v>
      </c>
      <c r="F5273" s="65">
        <f t="shared" si="331"/>
        <v>43</v>
      </c>
      <c r="G5273" s="66" t="str">
        <f t="shared" si="332"/>
        <v>Pre1997</v>
      </c>
      <c r="H5273" s="67" t="str">
        <f t="shared" si="329"/>
        <v>2022-T6 Instate Small-43</v>
      </c>
      <c r="I5273" s="302">
        <v>6.8048260671444401E-7</v>
      </c>
      <c r="J5273" s="305">
        <f>VLOOKUP(H5273,T6_ReductionFactor!$G$10:$H$2922,2,FALSE)</f>
        <v>1</v>
      </c>
      <c r="K5273" s="75">
        <f t="shared" si="330"/>
        <v>6.8048260671444401E-7</v>
      </c>
      <c r="L5273" s="290"/>
      <c r="Q5273" s="288"/>
      <c r="R5273" s="291"/>
    </row>
    <row r="5274" spans="1:18" s="287" customFormat="1" ht="16.149999999999999" customHeight="1" x14ac:dyDescent="0.25">
      <c r="A5274" s="9" t="s">
        <v>192</v>
      </c>
      <c r="B5274" s="7">
        <v>2022</v>
      </c>
      <c r="C5274" s="296" t="s">
        <v>68</v>
      </c>
      <c r="D5274" s="307">
        <v>1978</v>
      </c>
      <c r="E5274" s="307" t="s">
        <v>194</v>
      </c>
      <c r="F5274" s="65">
        <f t="shared" si="331"/>
        <v>44</v>
      </c>
      <c r="G5274" s="66" t="str">
        <f t="shared" si="332"/>
        <v>Pre1997</v>
      </c>
      <c r="H5274" s="67" t="str">
        <f t="shared" si="329"/>
        <v>2022-T6 Instate Small-44</v>
      </c>
      <c r="I5274" s="302">
        <v>2.58277161543312E-7</v>
      </c>
      <c r="J5274" s="305">
        <f>VLOOKUP(H5274,T6_ReductionFactor!$G$10:$H$2922,2,FALSE)</f>
        <v>1</v>
      </c>
      <c r="K5274" s="75">
        <f t="shared" si="330"/>
        <v>2.58277161543312E-7</v>
      </c>
      <c r="L5274" s="290"/>
      <c r="Q5274" s="288"/>
      <c r="R5274" s="291"/>
    </row>
    <row r="5275" spans="1:18" s="287" customFormat="1" ht="16.149999999999999" customHeight="1" x14ac:dyDescent="0.25">
      <c r="A5275" s="9" t="s">
        <v>192</v>
      </c>
      <c r="B5275" s="7">
        <v>2022</v>
      </c>
      <c r="C5275" s="296" t="s">
        <v>69</v>
      </c>
      <c r="D5275" s="307">
        <v>2023</v>
      </c>
      <c r="E5275" s="307" t="s">
        <v>194</v>
      </c>
      <c r="F5275" s="65">
        <f t="shared" si="331"/>
        <v>-1</v>
      </c>
      <c r="G5275" s="66" t="str">
        <f t="shared" si="332"/>
        <v>2013+</v>
      </c>
      <c r="H5275" s="67" t="str">
        <f t="shared" si="329"/>
        <v>2022-T6 OOS Heavy--1</v>
      </c>
      <c r="I5275" s="302">
        <v>1.59929094601457E-5</v>
      </c>
      <c r="J5275" s="305">
        <f>VLOOKUP(H5275,T6_ReductionFactor!$G$10:$H$2922,2,FALSE)</f>
        <v>1</v>
      </c>
      <c r="K5275" s="75">
        <f t="shared" si="330"/>
        <v>1.59929094601457E-5</v>
      </c>
      <c r="L5275" s="290"/>
      <c r="Q5275" s="288"/>
      <c r="R5275" s="291"/>
    </row>
    <row r="5276" spans="1:18" s="287" customFormat="1" ht="16.149999999999999" customHeight="1" x14ac:dyDescent="0.25">
      <c r="A5276" s="9" t="s">
        <v>192</v>
      </c>
      <c r="B5276" s="7">
        <v>2022</v>
      </c>
      <c r="C5276" s="296" t="s">
        <v>69</v>
      </c>
      <c r="D5276" s="307">
        <v>2022</v>
      </c>
      <c r="E5276" s="307" t="s">
        <v>194</v>
      </c>
      <c r="F5276" s="65">
        <f t="shared" si="331"/>
        <v>0</v>
      </c>
      <c r="G5276" s="66" t="str">
        <f t="shared" si="332"/>
        <v>2013+</v>
      </c>
      <c r="H5276" s="67" t="str">
        <f t="shared" si="329"/>
        <v>2022-T6 OOS Heavy-0</v>
      </c>
      <c r="I5276" s="302">
        <v>1.11069594226819E-4</v>
      </c>
      <c r="J5276" s="305">
        <f>VLOOKUP(H5276,T6_ReductionFactor!$G$10:$H$2922,2,FALSE)</f>
        <v>0.94335171380793559</v>
      </c>
      <c r="K5276" s="75">
        <f t="shared" si="330"/>
        <v>1.0477769206582169E-4</v>
      </c>
      <c r="L5276" s="290"/>
      <c r="Q5276" s="288"/>
      <c r="R5276" s="291"/>
    </row>
    <row r="5277" spans="1:18" s="287" customFormat="1" ht="16.149999999999999" customHeight="1" x14ac:dyDescent="0.25">
      <c r="A5277" s="9" t="s">
        <v>192</v>
      </c>
      <c r="B5277" s="7">
        <v>2022</v>
      </c>
      <c r="C5277" s="296" t="s">
        <v>69</v>
      </c>
      <c r="D5277" s="307">
        <v>2021</v>
      </c>
      <c r="E5277" s="307" t="s">
        <v>194</v>
      </c>
      <c r="F5277" s="65">
        <f t="shared" si="331"/>
        <v>1</v>
      </c>
      <c r="G5277" s="66" t="str">
        <f t="shared" si="332"/>
        <v>2013+</v>
      </c>
      <c r="H5277" s="67" t="str">
        <f t="shared" si="329"/>
        <v>2022-T6 OOS Heavy-1</v>
      </c>
      <c r="I5277" s="302">
        <v>1.9868968633669301E-4</v>
      </c>
      <c r="J5277" s="305">
        <f>VLOOKUP(H5277,T6_ReductionFactor!$G$10:$H$2922,2,FALSE)</f>
        <v>0.90264584417246152</v>
      </c>
      <c r="K5277" s="75">
        <f t="shared" si="330"/>
        <v>1.7934641965174585E-4</v>
      </c>
      <c r="L5277" s="290"/>
      <c r="Q5277" s="288"/>
      <c r="R5277" s="291"/>
    </row>
    <row r="5278" spans="1:18" s="287" customFormat="1" ht="16.149999999999999" customHeight="1" x14ac:dyDescent="0.25">
      <c r="A5278" s="9" t="s">
        <v>192</v>
      </c>
      <c r="B5278" s="7">
        <v>2022</v>
      </c>
      <c r="C5278" s="296" t="s">
        <v>69</v>
      </c>
      <c r="D5278" s="307">
        <v>2020</v>
      </c>
      <c r="E5278" s="307" t="s">
        <v>194</v>
      </c>
      <c r="F5278" s="65">
        <f t="shared" si="331"/>
        <v>2</v>
      </c>
      <c r="G5278" s="66" t="str">
        <f t="shared" si="332"/>
        <v>2013+</v>
      </c>
      <c r="H5278" s="67" t="str">
        <f t="shared" si="329"/>
        <v>2022-T6 OOS Heavy-2</v>
      </c>
      <c r="I5278" s="302">
        <v>2.3066894743626099E-4</v>
      </c>
      <c r="J5278" s="305">
        <f>VLOOKUP(H5278,T6_ReductionFactor!$G$10:$H$2922,2,FALSE)</f>
        <v>0.87186637629995578</v>
      </c>
      <c r="K5278" s="75">
        <f t="shared" si="330"/>
        <v>2.0111249932617785E-4</v>
      </c>
      <c r="L5278" s="290"/>
      <c r="Q5278" s="288"/>
      <c r="R5278" s="291"/>
    </row>
    <row r="5279" spans="1:18" s="287" customFormat="1" ht="16.149999999999999" customHeight="1" x14ac:dyDescent="0.25">
      <c r="A5279" s="9" t="s">
        <v>192</v>
      </c>
      <c r="B5279" s="7">
        <v>2022</v>
      </c>
      <c r="C5279" s="296" t="s">
        <v>69</v>
      </c>
      <c r="D5279" s="307">
        <v>2019</v>
      </c>
      <c r="E5279" s="307" t="s">
        <v>194</v>
      </c>
      <c r="F5279" s="65">
        <f t="shared" si="331"/>
        <v>3</v>
      </c>
      <c r="G5279" s="66" t="str">
        <f t="shared" si="332"/>
        <v>2013+</v>
      </c>
      <c r="H5279" s="67" t="str">
        <f t="shared" si="329"/>
        <v>2022-T6 OOS Heavy-3</v>
      </c>
      <c r="I5279" s="302">
        <v>2.47445922410553E-4</v>
      </c>
      <c r="J5279" s="305">
        <f>VLOOKUP(H5279,T6_ReductionFactor!$G$10:$H$2922,2,FALSE)</f>
        <v>0.84826362852098725</v>
      </c>
      <c r="K5279" s="75">
        <f t="shared" si="330"/>
        <v>2.0989937600669837E-4</v>
      </c>
      <c r="L5279" s="290"/>
      <c r="Q5279" s="288"/>
      <c r="R5279" s="291"/>
    </row>
    <row r="5280" spans="1:18" s="287" customFormat="1" ht="16.149999999999999" customHeight="1" x14ac:dyDescent="0.25">
      <c r="A5280" s="9" t="s">
        <v>192</v>
      </c>
      <c r="B5280" s="7">
        <v>2022</v>
      </c>
      <c r="C5280" s="296" t="s">
        <v>69</v>
      </c>
      <c r="D5280" s="307">
        <v>2018</v>
      </c>
      <c r="E5280" s="307" t="s">
        <v>194</v>
      </c>
      <c r="F5280" s="65">
        <f t="shared" si="331"/>
        <v>4</v>
      </c>
      <c r="G5280" s="66" t="str">
        <f t="shared" si="332"/>
        <v>2013+</v>
      </c>
      <c r="H5280" s="67" t="str">
        <f t="shared" si="329"/>
        <v>2022-T6 OOS Heavy-4</v>
      </c>
      <c r="I5280" s="302">
        <v>2.3543738622933E-4</v>
      </c>
      <c r="J5280" s="305">
        <f>VLOOKUP(H5280,T6_ReductionFactor!$G$10:$H$2922,2,FALSE)</f>
        <v>0.82987074829586305</v>
      </c>
      <c r="K5280" s="75">
        <f t="shared" si="330"/>
        <v>1.9538259988695621E-4</v>
      </c>
      <c r="L5280" s="290"/>
      <c r="Q5280" s="288"/>
      <c r="R5280" s="291"/>
    </row>
    <row r="5281" spans="1:18" s="287" customFormat="1" ht="16.149999999999999" customHeight="1" x14ac:dyDescent="0.25">
      <c r="A5281" s="9" t="s">
        <v>192</v>
      </c>
      <c r="B5281" s="7">
        <v>2022</v>
      </c>
      <c r="C5281" s="296" t="s">
        <v>69</v>
      </c>
      <c r="D5281" s="307">
        <v>2017</v>
      </c>
      <c r="E5281" s="307" t="s">
        <v>194</v>
      </c>
      <c r="F5281" s="65">
        <f t="shared" si="331"/>
        <v>5</v>
      </c>
      <c r="G5281" s="66" t="str">
        <f t="shared" si="332"/>
        <v>2013+</v>
      </c>
      <c r="H5281" s="67" t="str">
        <f t="shared" si="329"/>
        <v>2022-T6 OOS Heavy-5</v>
      </c>
      <c r="I5281" s="302">
        <v>3.4378685187080302E-4</v>
      </c>
      <c r="J5281" s="305">
        <f>VLOOKUP(H5281,T6_ReductionFactor!$G$10:$H$2922,2,FALSE)</f>
        <v>0.8153010801453775</v>
      </c>
      <c r="K5281" s="75">
        <f t="shared" si="330"/>
        <v>2.802897916700446E-4</v>
      </c>
      <c r="L5281" s="290"/>
      <c r="Q5281" s="288"/>
      <c r="R5281" s="291"/>
    </row>
    <row r="5282" spans="1:18" s="287" customFormat="1" ht="16.149999999999999" customHeight="1" x14ac:dyDescent="0.25">
      <c r="A5282" s="9" t="s">
        <v>192</v>
      </c>
      <c r="B5282" s="7">
        <v>2022</v>
      </c>
      <c r="C5282" s="296" t="s">
        <v>69</v>
      </c>
      <c r="D5282" s="307">
        <v>2016</v>
      </c>
      <c r="E5282" s="307" t="s">
        <v>194</v>
      </c>
      <c r="F5282" s="65">
        <f t="shared" si="331"/>
        <v>6</v>
      </c>
      <c r="G5282" s="66" t="str">
        <f t="shared" si="332"/>
        <v>2013+</v>
      </c>
      <c r="H5282" s="67" t="str">
        <f t="shared" si="329"/>
        <v>2022-T6 OOS Heavy-6</v>
      </c>
      <c r="I5282" s="302">
        <v>3.1227848901377401E-4</v>
      </c>
      <c r="J5282" s="305">
        <f>VLOOKUP(H5282,T6_ReductionFactor!$G$10:$H$2922,2,FALSE)</f>
        <v>0.80357204169326801</v>
      </c>
      <c r="K5282" s="75">
        <f t="shared" si="330"/>
        <v>2.5093826299368713E-4</v>
      </c>
      <c r="L5282" s="290"/>
      <c r="Q5282" s="288"/>
      <c r="R5282" s="291"/>
    </row>
    <row r="5283" spans="1:18" s="287" customFormat="1" ht="16.149999999999999" customHeight="1" x14ac:dyDescent="0.25">
      <c r="A5283" s="9" t="s">
        <v>192</v>
      </c>
      <c r="B5283" s="7">
        <v>2022</v>
      </c>
      <c r="C5283" s="296" t="s">
        <v>69</v>
      </c>
      <c r="D5283" s="307">
        <v>2015</v>
      </c>
      <c r="E5283" s="307" t="s">
        <v>194</v>
      </c>
      <c r="F5283" s="65">
        <f t="shared" si="331"/>
        <v>7</v>
      </c>
      <c r="G5283" s="66" t="str">
        <f t="shared" si="332"/>
        <v>2013+</v>
      </c>
      <c r="H5283" s="67" t="str">
        <f t="shared" si="329"/>
        <v>2022-T6 OOS Heavy-7</v>
      </c>
      <c r="I5283" s="302">
        <v>2.3493238820271599E-4</v>
      </c>
      <c r="J5283" s="305">
        <f>VLOOKUP(H5283,T6_ReductionFactor!$G$10:$H$2922,2,FALSE)</f>
        <v>0.7939803769823145</v>
      </c>
      <c r="K5283" s="75">
        <f t="shared" si="330"/>
        <v>1.865317061505479E-4</v>
      </c>
      <c r="L5283" s="290"/>
      <c r="Q5283" s="288"/>
      <c r="R5283" s="291"/>
    </row>
    <row r="5284" spans="1:18" s="287" customFormat="1" ht="16.149999999999999" customHeight="1" x14ac:dyDescent="0.25">
      <c r="A5284" s="9" t="s">
        <v>192</v>
      </c>
      <c r="B5284" s="7">
        <v>2022</v>
      </c>
      <c r="C5284" s="296" t="s">
        <v>69</v>
      </c>
      <c r="D5284" s="307">
        <v>2014</v>
      </c>
      <c r="E5284" s="307" t="s">
        <v>194</v>
      </c>
      <c r="F5284" s="65">
        <f t="shared" si="331"/>
        <v>8</v>
      </c>
      <c r="G5284" s="66" t="str">
        <f t="shared" si="332"/>
        <v>2013+</v>
      </c>
      <c r="H5284" s="67" t="str">
        <f t="shared" si="329"/>
        <v>2022-T6 OOS Heavy-8</v>
      </c>
      <c r="I5284" s="302">
        <v>1.18366127602988E-4</v>
      </c>
      <c r="J5284" s="305">
        <f>VLOOKUP(H5284,T6_ReductionFactor!$G$10:$H$2922,2,FALSE)</f>
        <v>0.78601729459679959</v>
      </c>
      <c r="K5284" s="75">
        <f t="shared" si="330"/>
        <v>9.3037823390400198E-5</v>
      </c>
      <c r="L5284" s="290"/>
      <c r="Q5284" s="288"/>
      <c r="R5284" s="291"/>
    </row>
    <row r="5285" spans="1:18" s="287" customFormat="1" ht="16.149999999999999" customHeight="1" x14ac:dyDescent="0.25">
      <c r="A5285" s="9" t="s">
        <v>192</v>
      </c>
      <c r="B5285" s="7">
        <v>2022</v>
      </c>
      <c r="C5285" s="296" t="s">
        <v>69</v>
      </c>
      <c r="D5285" s="307">
        <v>2013</v>
      </c>
      <c r="E5285" s="307" t="s">
        <v>194</v>
      </c>
      <c r="F5285" s="65">
        <f t="shared" si="331"/>
        <v>9</v>
      </c>
      <c r="G5285" s="66" t="str">
        <f t="shared" si="332"/>
        <v>2010-12</v>
      </c>
      <c r="H5285" s="67" t="str">
        <f t="shared" si="329"/>
        <v>2022-T6 OOS Heavy-9</v>
      </c>
      <c r="I5285" s="302">
        <v>2.33762267148507E-4</v>
      </c>
      <c r="J5285" s="305">
        <f>VLOOKUP(H5285,T6_ReductionFactor!$G$10:$H$2922,2,FALSE)</f>
        <v>0.75026314100882552</v>
      </c>
      <c r="K5285" s="75">
        <f t="shared" si="330"/>
        <v>1.7538321280018306E-4</v>
      </c>
      <c r="L5285" s="290"/>
      <c r="Q5285" s="288"/>
      <c r="R5285" s="291"/>
    </row>
    <row r="5286" spans="1:18" s="287" customFormat="1" ht="16.149999999999999" customHeight="1" x14ac:dyDescent="0.25">
      <c r="A5286" s="9" t="s">
        <v>192</v>
      </c>
      <c r="B5286" s="7">
        <v>2022</v>
      </c>
      <c r="C5286" s="296" t="s">
        <v>69</v>
      </c>
      <c r="D5286" s="307">
        <v>2012</v>
      </c>
      <c r="E5286" s="307" t="s">
        <v>194</v>
      </c>
      <c r="F5286" s="65">
        <f t="shared" si="331"/>
        <v>10</v>
      </c>
      <c r="G5286" s="66" t="str">
        <f t="shared" si="332"/>
        <v>2010-12</v>
      </c>
      <c r="H5286" s="67" t="str">
        <f t="shared" si="329"/>
        <v>2022-T6 OOS Heavy-10</v>
      </c>
      <c r="I5286" s="302">
        <v>1.04126352590747E-4</v>
      </c>
      <c r="J5286" s="305">
        <f>VLOOKUP(H5286,T6_ReductionFactor!$G$10:$H$2922,2,FALSE)</f>
        <v>0.74549457074296099</v>
      </c>
      <c r="K5286" s="75">
        <f t="shared" si="330"/>
        <v>7.7625630527669142E-5</v>
      </c>
      <c r="L5286" s="290"/>
      <c r="Q5286" s="288"/>
      <c r="R5286" s="291"/>
    </row>
    <row r="5287" spans="1:18" s="287" customFormat="1" ht="16.149999999999999" customHeight="1" x14ac:dyDescent="0.25">
      <c r="A5287" s="9" t="s">
        <v>192</v>
      </c>
      <c r="B5287" s="7">
        <v>2022</v>
      </c>
      <c r="C5287" s="296" t="s">
        <v>69</v>
      </c>
      <c r="D5287" s="307">
        <v>2011</v>
      </c>
      <c r="E5287" s="307" t="s">
        <v>194</v>
      </c>
      <c r="F5287" s="65">
        <f t="shared" si="331"/>
        <v>11</v>
      </c>
      <c r="G5287" s="66" t="str">
        <f t="shared" si="332"/>
        <v>2010-12</v>
      </c>
      <c r="H5287" s="67" t="str">
        <f t="shared" si="329"/>
        <v>2022-T6 OOS Heavy-11</v>
      </c>
      <c r="I5287" s="302">
        <v>6.0655174731203798E-5</v>
      </c>
      <c r="J5287" s="305">
        <f>VLOOKUP(H5287,T6_ReductionFactor!$G$10:$H$2922,2,FALSE)</f>
        <v>0.74144251427200714</v>
      </c>
      <c r="K5287" s="75">
        <f t="shared" si="330"/>
        <v>4.497232525631166E-5</v>
      </c>
      <c r="L5287" s="290"/>
      <c r="Q5287" s="288"/>
      <c r="R5287" s="291"/>
    </row>
    <row r="5288" spans="1:18" s="287" customFormat="1" ht="16.149999999999999" customHeight="1" x14ac:dyDescent="0.25">
      <c r="A5288" s="9" t="s">
        <v>192</v>
      </c>
      <c r="B5288" s="7">
        <v>2022</v>
      </c>
      <c r="C5288" s="296" t="s">
        <v>69</v>
      </c>
      <c r="D5288" s="307">
        <v>2010</v>
      </c>
      <c r="E5288" s="307" t="s">
        <v>194</v>
      </c>
      <c r="F5288" s="65">
        <f t="shared" si="331"/>
        <v>12</v>
      </c>
      <c r="G5288" s="66" t="str">
        <f t="shared" si="332"/>
        <v>2007-09</v>
      </c>
      <c r="H5288" s="67" t="str">
        <f t="shared" si="329"/>
        <v>2022-T6 OOS Heavy-12</v>
      </c>
      <c r="I5288" s="302">
        <v>3.7697393041596199E-5</v>
      </c>
      <c r="J5288" s="305">
        <f>VLOOKUP(H5288,T6_ReductionFactor!$G$10:$H$2922,2,FALSE)</f>
        <v>0.78130106015534906</v>
      </c>
      <c r="K5288" s="75">
        <f t="shared" si="330"/>
        <v>2.945301314849199E-5</v>
      </c>
      <c r="L5288" s="290"/>
      <c r="Q5288" s="288"/>
      <c r="R5288" s="291"/>
    </row>
    <row r="5289" spans="1:18" s="287" customFormat="1" ht="16.149999999999999" customHeight="1" x14ac:dyDescent="0.25">
      <c r="A5289" s="9" t="s">
        <v>192</v>
      </c>
      <c r="B5289" s="7">
        <v>2022</v>
      </c>
      <c r="C5289" s="296" t="s">
        <v>69</v>
      </c>
      <c r="D5289" s="307">
        <v>2009</v>
      </c>
      <c r="E5289" s="307" t="s">
        <v>194</v>
      </c>
      <c r="F5289" s="65">
        <f t="shared" si="331"/>
        <v>13</v>
      </c>
      <c r="G5289" s="66" t="str">
        <f t="shared" si="332"/>
        <v>2007-09</v>
      </c>
      <c r="H5289" s="67" t="str">
        <f t="shared" si="329"/>
        <v>2022-T6 OOS Heavy-13</v>
      </c>
      <c r="I5289" s="302">
        <v>6.6817778581696694E-5</v>
      </c>
      <c r="J5289" s="305">
        <f>VLOOKUP(H5289,T6_ReductionFactor!$G$10:$H$2922,2,FALSE)</f>
        <v>0.77706696141097353</v>
      </c>
      <c r="K5289" s="75">
        <f t="shared" si="330"/>
        <v>5.1921888170710277E-5</v>
      </c>
      <c r="L5289" s="290"/>
      <c r="Q5289" s="288"/>
      <c r="R5289" s="291"/>
    </row>
    <row r="5290" spans="1:18" s="287" customFormat="1" ht="16.149999999999999" customHeight="1" x14ac:dyDescent="0.25">
      <c r="A5290" s="9" t="s">
        <v>192</v>
      </c>
      <c r="B5290" s="7">
        <v>2022</v>
      </c>
      <c r="C5290" s="296" t="s">
        <v>69</v>
      </c>
      <c r="D5290" s="307">
        <v>2008</v>
      </c>
      <c r="E5290" s="307" t="s">
        <v>194</v>
      </c>
      <c r="F5290" s="65">
        <f t="shared" si="331"/>
        <v>14</v>
      </c>
      <c r="G5290" s="66" t="str">
        <f t="shared" si="332"/>
        <v>2007-09</v>
      </c>
      <c r="H5290" s="67" t="str">
        <f t="shared" si="329"/>
        <v>2022-T6 OOS Heavy-14</v>
      </c>
      <c r="I5290" s="302">
        <v>3.8923867110163098E-5</v>
      </c>
      <c r="J5290" s="305">
        <f>VLOOKUP(H5290,T6_ReductionFactor!$G$10:$H$2922,2,FALSE)</f>
        <v>0.77344503931335229</v>
      </c>
      <c r="K5290" s="75">
        <f t="shared" si="330"/>
        <v>3.0105471927247796E-5</v>
      </c>
      <c r="L5290" s="290"/>
      <c r="Q5290" s="288"/>
      <c r="R5290" s="291"/>
    </row>
    <row r="5291" spans="1:18" s="287" customFormat="1" ht="16.149999999999999" customHeight="1" x14ac:dyDescent="0.25">
      <c r="A5291" s="9" t="s">
        <v>192</v>
      </c>
      <c r="B5291" s="7">
        <v>2022</v>
      </c>
      <c r="C5291" s="296" t="s">
        <v>70</v>
      </c>
      <c r="D5291" s="307">
        <v>2023</v>
      </c>
      <c r="E5291" s="307" t="s">
        <v>194</v>
      </c>
      <c r="F5291" s="65">
        <f t="shared" si="331"/>
        <v>-1</v>
      </c>
      <c r="G5291" s="66" t="str">
        <f t="shared" si="332"/>
        <v>2013+</v>
      </c>
      <c r="H5291" s="67" t="str">
        <f t="shared" si="329"/>
        <v>2022-T6 OOS Small--1</v>
      </c>
      <c r="I5291" s="302">
        <v>1.7939751302514799E-6</v>
      </c>
      <c r="J5291" s="305">
        <f>VLOOKUP(H5291,T6_ReductionFactor!$G$10:$H$2922,2,FALSE)</f>
        <v>1</v>
      </c>
      <c r="K5291" s="75">
        <f t="shared" si="330"/>
        <v>1.7939751302514799E-6</v>
      </c>
      <c r="L5291" s="290"/>
      <c r="Q5291" s="288"/>
      <c r="R5291" s="291"/>
    </row>
    <row r="5292" spans="1:18" s="287" customFormat="1" ht="16.149999999999999" customHeight="1" x14ac:dyDescent="0.25">
      <c r="A5292" s="9" t="s">
        <v>192</v>
      </c>
      <c r="B5292" s="7">
        <v>2022</v>
      </c>
      <c r="C5292" s="296" t="s">
        <v>70</v>
      </c>
      <c r="D5292" s="307">
        <v>2022</v>
      </c>
      <c r="E5292" s="307" t="s">
        <v>194</v>
      </c>
      <c r="F5292" s="65">
        <f t="shared" si="331"/>
        <v>0</v>
      </c>
      <c r="G5292" s="66" t="str">
        <f t="shared" si="332"/>
        <v>2013+</v>
      </c>
      <c r="H5292" s="67" t="str">
        <f t="shared" si="329"/>
        <v>2022-T6 OOS Small-0</v>
      </c>
      <c r="I5292" s="302">
        <v>1.4057567372458101E-5</v>
      </c>
      <c r="J5292" s="305">
        <f>VLOOKUP(H5292,T6_ReductionFactor!$G$10:$H$2922,2,FALSE)</f>
        <v>0.94335171380793559</v>
      </c>
      <c r="K5292" s="75">
        <f t="shared" si="330"/>
        <v>1.3261230272778868E-5</v>
      </c>
      <c r="L5292" s="290"/>
      <c r="Q5292" s="288"/>
      <c r="R5292" s="291"/>
    </row>
    <row r="5293" spans="1:18" s="287" customFormat="1" ht="16.149999999999999" customHeight="1" x14ac:dyDescent="0.25">
      <c r="A5293" s="9" t="s">
        <v>192</v>
      </c>
      <c r="B5293" s="7">
        <v>2022</v>
      </c>
      <c r="C5293" s="296" t="s">
        <v>70</v>
      </c>
      <c r="D5293" s="307">
        <v>2021</v>
      </c>
      <c r="E5293" s="307" t="s">
        <v>194</v>
      </c>
      <c r="F5293" s="65">
        <f t="shared" si="331"/>
        <v>1</v>
      </c>
      <c r="G5293" s="66" t="str">
        <f t="shared" si="332"/>
        <v>2013+</v>
      </c>
      <c r="H5293" s="67" t="str">
        <f t="shared" si="329"/>
        <v>2022-T6 OOS Small-1</v>
      </c>
      <c r="I5293" s="302">
        <v>2.6392910399638601E-5</v>
      </c>
      <c r="J5293" s="305">
        <f>VLOOKUP(H5293,T6_ReductionFactor!$G$10:$H$2922,2,FALSE)</f>
        <v>0.90264584417246152</v>
      </c>
      <c r="K5293" s="75">
        <f t="shared" si="330"/>
        <v>2.3823450887849923E-5</v>
      </c>
      <c r="L5293" s="290"/>
      <c r="Q5293" s="288"/>
      <c r="R5293" s="291"/>
    </row>
    <row r="5294" spans="1:18" s="287" customFormat="1" ht="16.149999999999999" customHeight="1" x14ac:dyDescent="0.25">
      <c r="A5294" s="9" t="s">
        <v>192</v>
      </c>
      <c r="B5294" s="7">
        <v>2022</v>
      </c>
      <c r="C5294" s="296" t="s">
        <v>70</v>
      </c>
      <c r="D5294" s="307">
        <v>2020</v>
      </c>
      <c r="E5294" s="307" t="s">
        <v>194</v>
      </c>
      <c r="F5294" s="65">
        <f t="shared" si="331"/>
        <v>2</v>
      </c>
      <c r="G5294" s="66" t="str">
        <f t="shared" si="332"/>
        <v>2013+</v>
      </c>
      <c r="H5294" s="67" t="str">
        <f t="shared" si="329"/>
        <v>2022-T6 OOS Small-2</v>
      </c>
      <c r="I5294" s="302">
        <v>3.1364844510909703E-5</v>
      </c>
      <c r="J5294" s="305">
        <f>VLOOKUP(H5294,T6_ReductionFactor!$G$10:$H$2922,2,FALSE)</f>
        <v>0.87186637629995578</v>
      </c>
      <c r="K5294" s="75">
        <f t="shared" si="330"/>
        <v>2.7345953326938401E-5</v>
      </c>
      <c r="L5294" s="290"/>
      <c r="Q5294" s="288"/>
      <c r="R5294" s="291"/>
    </row>
    <row r="5295" spans="1:18" s="287" customFormat="1" ht="16.149999999999999" customHeight="1" x14ac:dyDescent="0.25">
      <c r="A5295" s="9" t="s">
        <v>192</v>
      </c>
      <c r="B5295" s="7">
        <v>2022</v>
      </c>
      <c r="C5295" s="296" t="s">
        <v>70</v>
      </c>
      <c r="D5295" s="307">
        <v>2019</v>
      </c>
      <c r="E5295" s="307" t="s">
        <v>194</v>
      </c>
      <c r="F5295" s="65">
        <f t="shared" si="331"/>
        <v>3</v>
      </c>
      <c r="G5295" s="66" t="str">
        <f t="shared" si="332"/>
        <v>2013+</v>
      </c>
      <c r="H5295" s="67" t="str">
        <f t="shared" si="329"/>
        <v>2022-T6 OOS Small-3</v>
      </c>
      <c r="I5295" s="302">
        <v>3.44258653842549E-5</v>
      </c>
      <c r="J5295" s="305">
        <f>VLOOKUP(H5295,T6_ReductionFactor!$G$10:$H$2922,2,FALSE)</f>
        <v>0.84826362852098725</v>
      </c>
      <c r="K5295" s="75">
        <f t="shared" si="330"/>
        <v>2.9202209485823114E-5</v>
      </c>
      <c r="L5295" s="290"/>
      <c r="Q5295" s="288"/>
      <c r="R5295" s="291"/>
    </row>
    <row r="5296" spans="1:18" s="287" customFormat="1" ht="16.149999999999999" customHeight="1" x14ac:dyDescent="0.25">
      <c r="A5296" s="9" t="s">
        <v>192</v>
      </c>
      <c r="B5296" s="7">
        <v>2022</v>
      </c>
      <c r="C5296" s="296" t="s">
        <v>70</v>
      </c>
      <c r="D5296" s="307">
        <v>2018</v>
      </c>
      <c r="E5296" s="307" t="s">
        <v>194</v>
      </c>
      <c r="F5296" s="65">
        <f t="shared" si="331"/>
        <v>4</v>
      </c>
      <c r="G5296" s="66" t="str">
        <f t="shared" si="332"/>
        <v>2013+</v>
      </c>
      <c r="H5296" s="67" t="str">
        <f t="shared" si="329"/>
        <v>2022-T6 OOS Small-4</v>
      </c>
      <c r="I5296" s="302">
        <v>3.4851023575289801E-5</v>
      </c>
      <c r="J5296" s="305">
        <f>VLOOKUP(H5296,T6_ReductionFactor!$G$10:$H$2922,2,FALSE)</f>
        <v>0.82987074829586305</v>
      </c>
      <c r="K5296" s="75">
        <f t="shared" si="330"/>
        <v>2.8921845013302511E-5</v>
      </c>
      <c r="L5296" s="290"/>
      <c r="Q5296" s="288"/>
      <c r="R5296" s="291"/>
    </row>
    <row r="5297" spans="1:18" s="287" customFormat="1" ht="16.149999999999999" customHeight="1" x14ac:dyDescent="0.25">
      <c r="A5297" s="9" t="s">
        <v>192</v>
      </c>
      <c r="B5297" s="7">
        <v>2022</v>
      </c>
      <c r="C5297" s="296" t="s">
        <v>70</v>
      </c>
      <c r="D5297" s="307">
        <v>2017</v>
      </c>
      <c r="E5297" s="307" t="s">
        <v>194</v>
      </c>
      <c r="F5297" s="65">
        <f t="shared" si="331"/>
        <v>5</v>
      </c>
      <c r="G5297" s="66" t="str">
        <f t="shared" si="332"/>
        <v>2013+</v>
      </c>
      <c r="H5297" s="67" t="str">
        <f t="shared" si="329"/>
        <v>2022-T6 OOS Small-5</v>
      </c>
      <c r="I5297" s="302">
        <v>3.4822708344081998E-5</v>
      </c>
      <c r="J5297" s="305">
        <f>VLOOKUP(H5297,T6_ReductionFactor!$G$10:$H$2922,2,FALSE)</f>
        <v>0.8153010801453775</v>
      </c>
      <c r="K5297" s="75">
        <f t="shared" si="330"/>
        <v>2.8390991726517501E-5</v>
      </c>
      <c r="L5297" s="290"/>
      <c r="Q5297" s="288"/>
      <c r="R5297" s="291"/>
    </row>
    <row r="5298" spans="1:18" s="287" customFormat="1" ht="16.149999999999999" customHeight="1" x14ac:dyDescent="0.25">
      <c r="A5298" s="9" t="s">
        <v>192</v>
      </c>
      <c r="B5298" s="7">
        <v>2022</v>
      </c>
      <c r="C5298" s="296" t="s">
        <v>70</v>
      </c>
      <c r="D5298" s="307">
        <v>2016</v>
      </c>
      <c r="E5298" s="307" t="s">
        <v>194</v>
      </c>
      <c r="F5298" s="65">
        <f t="shared" si="331"/>
        <v>6</v>
      </c>
      <c r="G5298" s="66" t="str">
        <f t="shared" si="332"/>
        <v>2013+</v>
      </c>
      <c r="H5298" s="67" t="str">
        <f t="shared" ref="H5298:H5361" si="333">CONCATENATE(B5298,"-",C5298,"-",F5298)</f>
        <v>2022-T6 OOS Small-6</v>
      </c>
      <c r="I5298" s="302">
        <v>4.6470209533064802E-5</v>
      </c>
      <c r="J5298" s="305">
        <f>VLOOKUP(H5298,T6_ReductionFactor!$G$10:$H$2922,2,FALSE)</f>
        <v>0.80357204169326801</v>
      </c>
      <c r="K5298" s="75">
        <f t="shared" si="330"/>
        <v>3.7342161152398849E-5</v>
      </c>
      <c r="L5298" s="290"/>
      <c r="Q5298" s="288"/>
      <c r="R5298" s="291"/>
    </row>
    <row r="5299" spans="1:18" s="287" customFormat="1" ht="16.149999999999999" customHeight="1" x14ac:dyDescent="0.25">
      <c r="A5299" s="9" t="s">
        <v>192</v>
      </c>
      <c r="B5299" s="7">
        <v>2022</v>
      </c>
      <c r="C5299" s="296" t="s">
        <v>70</v>
      </c>
      <c r="D5299" s="307">
        <v>2015</v>
      </c>
      <c r="E5299" s="307" t="s">
        <v>194</v>
      </c>
      <c r="F5299" s="65">
        <f t="shared" si="331"/>
        <v>7</v>
      </c>
      <c r="G5299" s="66" t="str">
        <f t="shared" si="332"/>
        <v>2013+</v>
      </c>
      <c r="H5299" s="67" t="str">
        <f t="shared" si="333"/>
        <v>2022-T6 OOS Small-7</v>
      </c>
      <c r="I5299" s="302">
        <v>2.8365983053561199E-5</v>
      </c>
      <c r="J5299" s="305">
        <f>VLOOKUP(H5299,T6_ReductionFactor!$G$10:$H$2922,2,FALSE)</f>
        <v>0.7939803769823145</v>
      </c>
      <c r="K5299" s="75">
        <f t="shared" si="330"/>
        <v>2.2522033918340466E-5</v>
      </c>
      <c r="L5299" s="290"/>
      <c r="Q5299" s="288"/>
      <c r="R5299" s="291"/>
    </row>
    <row r="5300" spans="1:18" s="287" customFormat="1" ht="16.149999999999999" customHeight="1" x14ac:dyDescent="0.25">
      <c r="A5300" s="9" t="s">
        <v>192</v>
      </c>
      <c r="B5300" s="7">
        <v>2022</v>
      </c>
      <c r="C5300" s="296" t="s">
        <v>70</v>
      </c>
      <c r="D5300" s="307">
        <v>2014</v>
      </c>
      <c r="E5300" s="307" t="s">
        <v>194</v>
      </c>
      <c r="F5300" s="65">
        <f t="shared" si="331"/>
        <v>8</v>
      </c>
      <c r="G5300" s="66" t="str">
        <f t="shared" si="332"/>
        <v>2013+</v>
      </c>
      <c r="H5300" s="67" t="str">
        <f t="shared" si="333"/>
        <v>2022-T6 OOS Small-8</v>
      </c>
      <c r="I5300" s="302">
        <v>1.8150240527337601E-5</v>
      </c>
      <c r="J5300" s="305">
        <f>VLOOKUP(H5300,T6_ReductionFactor!$G$10:$H$2922,2,FALSE)</f>
        <v>0.78601729459679959</v>
      </c>
      <c r="K5300" s="75">
        <f t="shared" si="330"/>
        <v>1.4266402955579089E-5</v>
      </c>
      <c r="L5300" s="290"/>
      <c r="Q5300" s="288"/>
      <c r="R5300" s="291"/>
    </row>
    <row r="5301" spans="1:18" s="287" customFormat="1" ht="16.149999999999999" customHeight="1" x14ac:dyDescent="0.25">
      <c r="A5301" s="9" t="s">
        <v>192</v>
      </c>
      <c r="B5301" s="7">
        <v>2022</v>
      </c>
      <c r="C5301" s="296" t="s">
        <v>70</v>
      </c>
      <c r="D5301" s="307">
        <v>2013</v>
      </c>
      <c r="E5301" s="307" t="s">
        <v>194</v>
      </c>
      <c r="F5301" s="65">
        <f t="shared" si="331"/>
        <v>9</v>
      </c>
      <c r="G5301" s="66" t="str">
        <f t="shared" si="332"/>
        <v>2010-12</v>
      </c>
      <c r="H5301" s="67" t="str">
        <f t="shared" si="333"/>
        <v>2022-T6 OOS Small-9</v>
      </c>
      <c r="I5301" s="302">
        <v>1.8751507636860201E-5</v>
      </c>
      <c r="J5301" s="305">
        <f>VLOOKUP(H5301,T6_ReductionFactor!$G$10:$H$2922,2,FALSE)</f>
        <v>0.75026314100882552</v>
      </c>
      <c r="K5301" s="75">
        <f t="shared" si="330"/>
        <v>1.4068565018281714E-5</v>
      </c>
      <c r="L5301" s="290"/>
      <c r="Q5301" s="288"/>
      <c r="R5301" s="291"/>
    </row>
    <row r="5302" spans="1:18" s="287" customFormat="1" ht="16.149999999999999" customHeight="1" x14ac:dyDescent="0.25">
      <c r="A5302" s="9" t="s">
        <v>192</v>
      </c>
      <c r="B5302" s="7">
        <v>2022</v>
      </c>
      <c r="C5302" s="296" t="s">
        <v>70</v>
      </c>
      <c r="D5302" s="307">
        <v>2012</v>
      </c>
      <c r="E5302" s="307" t="s">
        <v>194</v>
      </c>
      <c r="F5302" s="65">
        <f t="shared" si="331"/>
        <v>10</v>
      </c>
      <c r="G5302" s="66" t="str">
        <f t="shared" si="332"/>
        <v>2010-12</v>
      </c>
      <c r="H5302" s="67" t="str">
        <f t="shared" si="333"/>
        <v>2022-T6 OOS Small-10</v>
      </c>
      <c r="I5302" s="302">
        <v>2.79501722848121E-5</v>
      </c>
      <c r="J5302" s="305">
        <f>VLOOKUP(H5302,T6_ReductionFactor!$G$10:$H$2922,2,FALSE)</f>
        <v>0.74549457074296099</v>
      </c>
      <c r="K5302" s="75">
        <f t="shared" si="330"/>
        <v>2.0836701689657803E-5</v>
      </c>
      <c r="L5302" s="290"/>
      <c r="Q5302" s="288"/>
      <c r="R5302" s="291"/>
    </row>
    <row r="5303" spans="1:18" s="287" customFormat="1" ht="16.149999999999999" customHeight="1" x14ac:dyDescent="0.25">
      <c r="A5303" s="9" t="s">
        <v>192</v>
      </c>
      <c r="B5303" s="7">
        <v>2022</v>
      </c>
      <c r="C5303" s="296" t="s">
        <v>70</v>
      </c>
      <c r="D5303" s="307">
        <v>2011</v>
      </c>
      <c r="E5303" s="307" t="s">
        <v>194</v>
      </c>
      <c r="F5303" s="65">
        <f t="shared" si="331"/>
        <v>11</v>
      </c>
      <c r="G5303" s="66" t="str">
        <f t="shared" si="332"/>
        <v>2010-12</v>
      </c>
      <c r="H5303" s="67" t="str">
        <f t="shared" si="333"/>
        <v>2022-T6 OOS Small-11</v>
      </c>
      <c r="I5303" s="302">
        <v>1.7429400348421602E-5</v>
      </c>
      <c r="J5303" s="305">
        <f>VLOOKUP(H5303,T6_ReductionFactor!$G$10:$H$2922,2,FALSE)</f>
        <v>0.74144251427200714</v>
      </c>
      <c r="K5303" s="75">
        <f t="shared" si="330"/>
        <v>1.292289841658711E-5</v>
      </c>
      <c r="L5303" s="290"/>
      <c r="Q5303" s="288"/>
      <c r="R5303" s="291"/>
    </row>
    <row r="5304" spans="1:18" s="287" customFormat="1" ht="16.149999999999999" customHeight="1" x14ac:dyDescent="0.25">
      <c r="A5304" s="9" t="s">
        <v>192</v>
      </c>
      <c r="B5304" s="7">
        <v>2022</v>
      </c>
      <c r="C5304" s="296" t="s">
        <v>70</v>
      </c>
      <c r="D5304" s="307">
        <v>2010</v>
      </c>
      <c r="E5304" s="307" t="s">
        <v>194</v>
      </c>
      <c r="F5304" s="65">
        <f t="shared" si="331"/>
        <v>12</v>
      </c>
      <c r="G5304" s="66" t="str">
        <f t="shared" si="332"/>
        <v>2007-09</v>
      </c>
      <c r="H5304" s="67" t="str">
        <f t="shared" si="333"/>
        <v>2022-T6 OOS Small-12</v>
      </c>
      <c r="I5304" s="302">
        <v>7.1765708946179602E-6</v>
      </c>
      <c r="J5304" s="305">
        <f>VLOOKUP(H5304,T6_ReductionFactor!$G$10:$H$2922,2,FALSE)</f>
        <v>0.78130106015534906</v>
      </c>
      <c r="K5304" s="75">
        <f t="shared" si="330"/>
        <v>5.6070624482450341E-6</v>
      </c>
      <c r="L5304" s="290"/>
      <c r="Q5304" s="288"/>
      <c r="R5304" s="291"/>
    </row>
    <row r="5305" spans="1:18" s="287" customFormat="1" ht="16.149999999999999" customHeight="1" x14ac:dyDescent="0.25">
      <c r="A5305" s="9" t="s">
        <v>192</v>
      </c>
      <c r="B5305" s="7">
        <v>2022</v>
      </c>
      <c r="C5305" s="296" t="s">
        <v>70</v>
      </c>
      <c r="D5305" s="307">
        <v>2009</v>
      </c>
      <c r="E5305" s="307" t="s">
        <v>194</v>
      </c>
      <c r="F5305" s="65">
        <f t="shared" si="331"/>
        <v>13</v>
      </c>
      <c r="G5305" s="66" t="str">
        <f t="shared" si="332"/>
        <v>2007-09</v>
      </c>
      <c r="H5305" s="67" t="str">
        <f t="shared" si="333"/>
        <v>2022-T6 OOS Small-13</v>
      </c>
      <c r="I5305" s="302">
        <v>6.7403967779598098E-6</v>
      </c>
      <c r="J5305" s="305">
        <f>VLOOKUP(H5305,T6_ReductionFactor!$G$10:$H$2922,2,FALSE)</f>
        <v>0.77706696141097353</v>
      </c>
      <c r="K5305" s="75">
        <f t="shared" si="330"/>
        <v>5.2377396429535459E-6</v>
      </c>
      <c r="L5305" s="290"/>
      <c r="Q5305" s="288"/>
      <c r="R5305" s="291"/>
    </row>
    <row r="5306" spans="1:18" s="287" customFormat="1" ht="16.149999999999999" customHeight="1" x14ac:dyDescent="0.25">
      <c r="A5306" s="9" t="s">
        <v>192</v>
      </c>
      <c r="B5306" s="7">
        <v>2022</v>
      </c>
      <c r="C5306" s="296" t="s">
        <v>70</v>
      </c>
      <c r="D5306" s="307">
        <v>2008</v>
      </c>
      <c r="E5306" s="307" t="s">
        <v>194</v>
      </c>
      <c r="F5306" s="65">
        <f t="shared" si="331"/>
        <v>14</v>
      </c>
      <c r="G5306" s="66" t="str">
        <f t="shared" si="332"/>
        <v>2007-09</v>
      </c>
      <c r="H5306" s="67" t="str">
        <f t="shared" si="333"/>
        <v>2022-T6 OOS Small-14</v>
      </c>
      <c r="I5306" s="302">
        <v>2.0778391854651402E-5</v>
      </c>
      <c r="J5306" s="305">
        <f>VLOOKUP(H5306,T6_ReductionFactor!$G$10:$H$2922,2,FALSE)</f>
        <v>0.77344503931335229</v>
      </c>
      <c r="K5306" s="75">
        <f t="shared" si="330"/>
        <v>1.6070944104889092E-5</v>
      </c>
      <c r="L5306" s="290"/>
      <c r="Q5306" s="288"/>
      <c r="R5306" s="291"/>
    </row>
    <row r="5307" spans="1:18" s="287" customFormat="1" ht="16.149999999999999" customHeight="1" x14ac:dyDescent="0.25">
      <c r="A5307" s="9" t="s">
        <v>192</v>
      </c>
      <c r="B5307" s="7">
        <v>2022</v>
      </c>
      <c r="C5307" s="296" t="s">
        <v>70</v>
      </c>
      <c r="D5307" s="307">
        <v>2007</v>
      </c>
      <c r="E5307" s="307" t="s">
        <v>194</v>
      </c>
      <c r="F5307" s="65">
        <f t="shared" si="331"/>
        <v>15</v>
      </c>
      <c r="G5307" s="66" t="str">
        <f t="shared" si="332"/>
        <v>1997-06</v>
      </c>
      <c r="H5307" s="67" t="str">
        <f t="shared" si="333"/>
        <v>2022-T6 OOS Small-15</v>
      </c>
      <c r="I5307" s="302">
        <v>2.1443387304641599E-4</v>
      </c>
      <c r="J5307" s="305">
        <f>VLOOKUP(H5307,T6_ReductionFactor!$G$10:$H$2922,2,FALSE)</f>
        <v>0.86310473525356624</v>
      </c>
      <c r="K5307" s="75">
        <f t="shared" si="330"/>
        <v>1.8507889122512371E-4</v>
      </c>
      <c r="L5307" s="290"/>
      <c r="Q5307" s="288"/>
      <c r="R5307" s="291"/>
    </row>
    <row r="5308" spans="1:18" s="287" customFormat="1" ht="16.149999999999999" customHeight="1" x14ac:dyDescent="0.25">
      <c r="A5308" s="9" t="s">
        <v>192</v>
      </c>
      <c r="B5308" s="7">
        <v>2022</v>
      </c>
      <c r="C5308" s="296" t="s">
        <v>70</v>
      </c>
      <c r="D5308" s="307">
        <v>2006</v>
      </c>
      <c r="E5308" s="307" t="s">
        <v>194</v>
      </c>
      <c r="F5308" s="65">
        <f t="shared" si="331"/>
        <v>16</v>
      </c>
      <c r="G5308" s="66" t="str">
        <f t="shared" si="332"/>
        <v>1997-06</v>
      </c>
      <c r="H5308" s="67" t="str">
        <f t="shared" si="333"/>
        <v>2022-T6 OOS Small-16</v>
      </c>
      <c r="I5308" s="302">
        <v>2.30589493094339E-4</v>
      </c>
      <c r="J5308" s="305">
        <f>VLOOKUP(H5308,T6_ReductionFactor!$G$10:$H$2922,2,FALSE)</f>
        <v>0.86102544223654764</v>
      </c>
      <c r="K5308" s="75">
        <f t="shared" si="330"/>
        <v>1.9854342026665459E-4</v>
      </c>
      <c r="L5308" s="290"/>
      <c r="Q5308" s="288"/>
      <c r="R5308" s="291"/>
    </row>
    <row r="5309" spans="1:18" s="287" customFormat="1" ht="16.149999999999999" customHeight="1" x14ac:dyDescent="0.25">
      <c r="A5309" s="9" t="s">
        <v>192</v>
      </c>
      <c r="B5309" s="7">
        <v>2022</v>
      </c>
      <c r="C5309" s="296" t="s">
        <v>70</v>
      </c>
      <c r="D5309" s="307">
        <v>2005</v>
      </c>
      <c r="E5309" s="307" t="s">
        <v>194</v>
      </c>
      <c r="F5309" s="65">
        <f t="shared" si="331"/>
        <v>17</v>
      </c>
      <c r="G5309" s="66" t="str">
        <f t="shared" si="332"/>
        <v>1997-06</v>
      </c>
      <c r="H5309" s="67" t="str">
        <f t="shared" si="333"/>
        <v>2022-T6 OOS Small-17</v>
      </c>
      <c r="I5309" s="302">
        <v>1.0738987036834999E-4</v>
      </c>
      <c r="J5309" s="305">
        <f>VLOOKUP(H5309,T6_ReductionFactor!$G$10:$H$2922,2,FALSE)</f>
        <v>0.85903114736968011</v>
      </c>
      <c r="K5309" s="75">
        <f t="shared" si="330"/>
        <v>9.2251243558404912E-5</v>
      </c>
      <c r="L5309" s="290"/>
      <c r="Q5309" s="288"/>
      <c r="R5309" s="291"/>
    </row>
    <row r="5310" spans="1:18" s="287" customFormat="1" ht="16.149999999999999" customHeight="1" x14ac:dyDescent="0.25">
      <c r="A5310" s="9" t="s">
        <v>192</v>
      </c>
      <c r="B5310" s="7">
        <v>2022</v>
      </c>
      <c r="C5310" s="296" t="s">
        <v>70</v>
      </c>
      <c r="D5310" s="307">
        <v>2004</v>
      </c>
      <c r="E5310" s="307" t="s">
        <v>194</v>
      </c>
      <c r="F5310" s="65">
        <f t="shared" si="331"/>
        <v>18</v>
      </c>
      <c r="G5310" s="66" t="str">
        <f t="shared" si="332"/>
        <v>1997-06</v>
      </c>
      <c r="H5310" s="67" t="str">
        <f t="shared" si="333"/>
        <v>2022-T6 OOS Small-18</v>
      </c>
      <c r="I5310" s="302">
        <v>8.6997015415799002E-5</v>
      </c>
      <c r="J5310" s="305">
        <f>VLOOKUP(H5310,T6_ReductionFactor!$G$10:$H$2922,2,FALSE)</f>
        <v>0.8571178053472015</v>
      </c>
      <c r="K5310" s="75">
        <f t="shared" si="330"/>
        <v>7.4566690924946302E-5</v>
      </c>
      <c r="L5310" s="290"/>
      <c r="Q5310" s="288"/>
      <c r="R5310" s="291"/>
    </row>
    <row r="5311" spans="1:18" s="287" customFormat="1" ht="16.149999999999999" customHeight="1" x14ac:dyDescent="0.25">
      <c r="A5311" s="9" t="s">
        <v>192</v>
      </c>
      <c r="B5311" s="7">
        <v>2022</v>
      </c>
      <c r="C5311" s="296" t="s">
        <v>51</v>
      </c>
      <c r="D5311" s="307">
        <v>2023</v>
      </c>
      <c r="E5311" s="307" t="s">
        <v>194</v>
      </c>
      <c r="F5311" s="65">
        <f t="shared" si="331"/>
        <v>-1</v>
      </c>
      <c r="G5311" s="66" t="str">
        <f t="shared" si="332"/>
        <v>2013+</v>
      </c>
      <c r="H5311" s="67" t="str">
        <f t="shared" si="333"/>
        <v>2022-T6 Public--1</v>
      </c>
      <c r="I5311" s="302">
        <v>3.40668719847849E-6</v>
      </c>
      <c r="J5311" s="305">
        <f>VLOOKUP(H5311,T6_ReductionFactor!$G$10:$H$2922,2,FALSE)</f>
        <v>0.99246855193988381</v>
      </c>
      <c r="K5311" s="75">
        <f t="shared" si="330"/>
        <v>3.3810299107860866E-6</v>
      </c>
      <c r="L5311" s="290"/>
      <c r="Q5311" s="288"/>
      <c r="R5311" s="291"/>
    </row>
    <row r="5312" spans="1:18" s="287" customFormat="1" ht="16.149999999999999" customHeight="1" x14ac:dyDescent="0.25">
      <c r="A5312" s="9" t="s">
        <v>192</v>
      </c>
      <c r="B5312" s="7">
        <v>2022</v>
      </c>
      <c r="C5312" s="296" t="s">
        <v>51</v>
      </c>
      <c r="D5312" s="307">
        <v>2022</v>
      </c>
      <c r="E5312" s="307" t="s">
        <v>194</v>
      </c>
      <c r="F5312" s="65">
        <f t="shared" si="331"/>
        <v>0</v>
      </c>
      <c r="G5312" s="66" t="str">
        <f t="shared" si="332"/>
        <v>2013+</v>
      </c>
      <c r="H5312" s="67" t="str">
        <f t="shared" si="333"/>
        <v>2022-T6 Public-0</v>
      </c>
      <c r="I5312" s="302">
        <v>8.0565890055394294E-5</v>
      </c>
      <c r="J5312" s="305">
        <f>VLOOKUP(H5312,T6_ReductionFactor!$G$10:$H$2922,2,FALSE)</f>
        <v>0.97566464894045069</v>
      </c>
      <c r="K5312" s="75">
        <f t="shared" si="330"/>
        <v>7.8605290837471223E-5</v>
      </c>
      <c r="L5312" s="290"/>
      <c r="Q5312" s="288"/>
      <c r="R5312" s="291"/>
    </row>
    <row r="5313" spans="1:18" s="287" customFormat="1" ht="16.149999999999999" customHeight="1" x14ac:dyDescent="0.25">
      <c r="A5313" s="9" t="s">
        <v>192</v>
      </c>
      <c r="B5313" s="7">
        <v>2022</v>
      </c>
      <c r="C5313" s="296" t="s">
        <v>51</v>
      </c>
      <c r="D5313" s="307">
        <v>2021</v>
      </c>
      <c r="E5313" s="307" t="s">
        <v>194</v>
      </c>
      <c r="F5313" s="65">
        <f t="shared" si="331"/>
        <v>1</v>
      </c>
      <c r="G5313" s="66" t="str">
        <f t="shared" si="332"/>
        <v>2013+</v>
      </c>
      <c r="H5313" s="67" t="str">
        <f t="shared" si="333"/>
        <v>2022-T6 Public-1</v>
      </c>
      <c r="I5313" s="302">
        <v>9.3137835363252394E-5</v>
      </c>
      <c r="J5313" s="305">
        <f>VLOOKUP(H5313,T6_ReductionFactor!$G$10:$H$2922,2,FALSE)</f>
        <v>0.96069915749680301</v>
      </c>
      <c r="K5313" s="75">
        <f t="shared" si="330"/>
        <v>8.9477439964552526E-5</v>
      </c>
      <c r="L5313" s="290"/>
      <c r="Q5313" s="288"/>
      <c r="R5313" s="291"/>
    </row>
    <row r="5314" spans="1:18" s="287" customFormat="1" ht="16.149999999999999" customHeight="1" x14ac:dyDescent="0.25">
      <c r="A5314" s="9" t="s">
        <v>192</v>
      </c>
      <c r="B5314" s="7">
        <v>2022</v>
      </c>
      <c r="C5314" s="296" t="s">
        <v>51</v>
      </c>
      <c r="D5314" s="307">
        <v>2020</v>
      </c>
      <c r="E5314" s="307" t="s">
        <v>194</v>
      </c>
      <c r="F5314" s="65">
        <f t="shared" si="331"/>
        <v>2</v>
      </c>
      <c r="G5314" s="66" t="str">
        <f t="shared" si="332"/>
        <v>2013+</v>
      </c>
      <c r="H5314" s="67" t="str">
        <f t="shared" si="333"/>
        <v>2022-T6 Public-2</v>
      </c>
      <c r="I5314" s="302">
        <v>9.8899524266296096E-5</v>
      </c>
      <c r="J5314" s="305">
        <f>VLOOKUP(H5314,T6_ReductionFactor!$G$10:$H$2922,2,FALSE)</f>
        <v>0.94728996066143001</v>
      </c>
      <c r="K5314" s="75">
        <f t="shared" si="330"/>
        <v>9.3686526451653766E-5</v>
      </c>
      <c r="L5314" s="290"/>
      <c r="Q5314" s="288"/>
      <c r="R5314" s="291"/>
    </row>
    <row r="5315" spans="1:18" s="287" customFormat="1" ht="16.149999999999999" customHeight="1" x14ac:dyDescent="0.25">
      <c r="A5315" s="9" t="s">
        <v>192</v>
      </c>
      <c r="B5315" s="7">
        <v>2022</v>
      </c>
      <c r="C5315" s="296" t="s">
        <v>51</v>
      </c>
      <c r="D5315" s="307">
        <v>2019</v>
      </c>
      <c r="E5315" s="307" t="s">
        <v>194</v>
      </c>
      <c r="F5315" s="65">
        <f t="shared" si="331"/>
        <v>3</v>
      </c>
      <c r="G5315" s="66" t="str">
        <f t="shared" si="332"/>
        <v>2013+</v>
      </c>
      <c r="H5315" s="67" t="str">
        <f t="shared" si="333"/>
        <v>2022-T6 Public-3</v>
      </c>
      <c r="I5315" s="302">
        <v>1.02841275906608E-4</v>
      </c>
      <c r="J5315" s="305">
        <f>VLOOKUP(H5315,T6_ReductionFactor!$G$10:$H$2922,2,FALSE)</f>
        <v>0.93521333732137668</v>
      </c>
      <c r="K5315" s="75">
        <f t="shared" si="330"/>
        <v>9.6178532855007351E-5</v>
      </c>
      <c r="L5315" s="290"/>
      <c r="Q5315" s="288"/>
      <c r="R5315" s="291"/>
    </row>
    <row r="5316" spans="1:18" s="287" customFormat="1" ht="16.149999999999999" customHeight="1" x14ac:dyDescent="0.25">
      <c r="A5316" s="9" t="s">
        <v>192</v>
      </c>
      <c r="B5316" s="7">
        <v>2022</v>
      </c>
      <c r="C5316" s="296" t="s">
        <v>51</v>
      </c>
      <c r="D5316" s="307">
        <v>2018</v>
      </c>
      <c r="E5316" s="307" t="s">
        <v>194</v>
      </c>
      <c r="F5316" s="65">
        <f t="shared" si="331"/>
        <v>4</v>
      </c>
      <c r="G5316" s="66" t="str">
        <f t="shared" si="332"/>
        <v>2013+</v>
      </c>
      <c r="H5316" s="67" t="str">
        <f t="shared" si="333"/>
        <v>2022-T6 Public-4</v>
      </c>
      <c r="I5316" s="302">
        <v>1.04993337641416E-4</v>
      </c>
      <c r="J5316" s="305">
        <f>VLOOKUP(H5316,T6_ReductionFactor!$G$10:$H$2922,2,FALSE)</f>
        <v>0.92428355813396268</v>
      </c>
      <c r="K5316" s="75">
        <f t="shared" si="330"/>
        <v>9.7043615695568489E-5</v>
      </c>
      <c r="L5316" s="290"/>
      <c r="Q5316" s="288"/>
      <c r="R5316" s="291"/>
    </row>
    <row r="5317" spans="1:18" s="287" customFormat="1" ht="16.149999999999999" customHeight="1" x14ac:dyDescent="0.25">
      <c r="A5317" s="9" t="s">
        <v>192</v>
      </c>
      <c r="B5317" s="7">
        <v>2022</v>
      </c>
      <c r="C5317" s="296" t="s">
        <v>51</v>
      </c>
      <c r="D5317" s="307">
        <v>2017</v>
      </c>
      <c r="E5317" s="307" t="s">
        <v>194</v>
      </c>
      <c r="F5317" s="65">
        <f t="shared" si="331"/>
        <v>5</v>
      </c>
      <c r="G5317" s="66" t="str">
        <f t="shared" si="332"/>
        <v>2013+</v>
      </c>
      <c r="H5317" s="67" t="str">
        <f t="shared" si="333"/>
        <v>2022-T6 Public-5</v>
      </c>
      <c r="I5317" s="302">
        <v>1.7705116000756201E-4</v>
      </c>
      <c r="J5317" s="305">
        <f>VLOOKUP(H5317,T6_ReductionFactor!$G$10:$H$2922,2,FALSE)</f>
        <v>0.91435086502182217</v>
      </c>
      <c r="K5317" s="75">
        <f t="shared" si="330"/>
        <v>1.6188688130603136E-4</v>
      </c>
      <c r="L5317" s="290"/>
      <c r="Q5317" s="288"/>
      <c r="R5317" s="291"/>
    </row>
    <row r="5318" spans="1:18" s="287" customFormat="1" ht="16.149999999999999" customHeight="1" x14ac:dyDescent="0.25">
      <c r="A5318" s="9" t="s">
        <v>192</v>
      </c>
      <c r="B5318" s="7">
        <v>2022</v>
      </c>
      <c r="C5318" s="296" t="s">
        <v>51</v>
      </c>
      <c r="D5318" s="307">
        <v>2016</v>
      </c>
      <c r="E5318" s="307" t="s">
        <v>194</v>
      </c>
      <c r="F5318" s="65">
        <f t="shared" si="331"/>
        <v>6</v>
      </c>
      <c r="G5318" s="66" t="str">
        <f t="shared" si="332"/>
        <v>2013+</v>
      </c>
      <c r="H5318" s="67" t="str">
        <f t="shared" si="333"/>
        <v>2022-T6 Public-6</v>
      </c>
      <c r="I5318" s="302">
        <v>4.8486886172557999E-5</v>
      </c>
      <c r="J5318" s="305">
        <f>VLOOKUP(H5318,T6_ReductionFactor!$G$10:$H$2922,2,FALSE)</f>
        <v>0.90528933033341719</v>
      </c>
      <c r="K5318" s="75">
        <f t="shared" ref="K5318:K5381" si="334">I5318*J5318</f>
        <v>4.3894660713107656E-5</v>
      </c>
      <c r="L5318" s="290"/>
      <c r="Q5318" s="288"/>
      <c r="R5318" s="291"/>
    </row>
    <row r="5319" spans="1:18" s="287" customFormat="1" ht="16.149999999999999" customHeight="1" x14ac:dyDescent="0.25">
      <c r="A5319" s="9" t="s">
        <v>192</v>
      </c>
      <c r="B5319" s="7">
        <v>2022</v>
      </c>
      <c r="C5319" s="296" t="s">
        <v>51</v>
      </c>
      <c r="D5319" s="307">
        <v>2015</v>
      </c>
      <c r="E5319" s="307" t="s">
        <v>194</v>
      </c>
      <c r="F5319" s="65">
        <f t="shared" si="331"/>
        <v>7</v>
      </c>
      <c r="G5319" s="66" t="str">
        <f t="shared" si="332"/>
        <v>2013+</v>
      </c>
      <c r="H5319" s="67" t="str">
        <f t="shared" si="333"/>
        <v>2022-T6 Public-7</v>
      </c>
      <c r="I5319" s="302">
        <v>4.96793286743825E-5</v>
      </c>
      <c r="J5319" s="305">
        <f>VLOOKUP(H5319,T6_ReductionFactor!$G$10:$H$2922,2,FALSE)</f>
        <v>0.89699222479422491</v>
      </c>
      <c r="K5319" s="75">
        <f t="shared" si="334"/>
        <v>4.4561971553917892E-5</v>
      </c>
      <c r="L5319" s="290"/>
      <c r="Q5319" s="288"/>
      <c r="R5319" s="291"/>
    </row>
    <row r="5320" spans="1:18" s="287" customFormat="1" ht="16.149999999999999" customHeight="1" x14ac:dyDescent="0.25">
      <c r="A5320" s="9" t="s">
        <v>192</v>
      </c>
      <c r="B5320" s="7">
        <v>2022</v>
      </c>
      <c r="C5320" s="296" t="s">
        <v>51</v>
      </c>
      <c r="D5320" s="307">
        <v>2014</v>
      </c>
      <c r="E5320" s="307" t="s">
        <v>194</v>
      </c>
      <c r="F5320" s="65">
        <f t="shared" si="331"/>
        <v>8</v>
      </c>
      <c r="G5320" s="66" t="str">
        <f t="shared" si="332"/>
        <v>2013+</v>
      </c>
      <c r="H5320" s="67" t="str">
        <f t="shared" si="333"/>
        <v>2022-T6 Public-8</v>
      </c>
      <c r="I5320" s="302">
        <v>4.0034982252790101E-5</v>
      </c>
      <c r="J5320" s="305">
        <f>VLOOKUP(H5320,T6_ReductionFactor!$G$10:$H$2922,2,FALSE)</f>
        <v>0.8893720185911419</v>
      </c>
      <c r="K5320" s="75">
        <f t="shared" si="334"/>
        <v>3.5605992980424471E-5</v>
      </c>
      <c r="L5320" s="290"/>
      <c r="Q5320" s="288"/>
      <c r="R5320" s="291"/>
    </row>
    <row r="5321" spans="1:18" s="287" customFormat="1" ht="16.149999999999999" customHeight="1" x14ac:dyDescent="0.25">
      <c r="A5321" s="9" t="s">
        <v>192</v>
      </c>
      <c r="B5321" s="7">
        <v>2022</v>
      </c>
      <c r="C5321" s="296" t="s">
        <v>51</v>
      </c>
      <c r="D5321" s="307">
        <v>2013</v>
      </c>
      <c r="E5321" s="307" t="s">
        <v>194</v>
      </c>
      <c r="F5321" s="65">
        <f t="shared" ref="F5321:F5384" si="335">B5321-D5321</f>
        <v>9</v>
      </c>
      <c r="G5321" s="66" t="str">
        <f t="shared" ref="G5321:G5384" si="336">IF(D5321&lt;1998,"Pre1997",IF(D5321&lt;2008,"1997-06",IF(D5321&lt;2011,"2007-09",IF(D5321&lt;2014,"2010-12","2013+"))))</f>
        <v>2010-12</v>
      </c>
      <c r="H5321" s="67" t="str">
        <f t="shared" si="333"/>
        <v>2022-T6 Public-9</v>
      </c>
      <c r="I5321" s="302">
        <v>3.5121887279059603E-5</v>
      </c>
      <c r="J5321" s="305">
        <f>VLOOKUP(H5321,T6_ReductionFactor!$G$10:$H$2922,2,FALSE)</f>
        <v>0.84866076687078318</v>
      </c>
      <c r="K5321" s="75">
        <f t="shared" si="334"/>
        <v>2.9806567792195926E-5</v>
      </c>
      <c r="L5321" s="290"/>
      <c r="Q5321" s="288"/>
      <c r="R5321" s="291"/>
    </row>
    <row r="5322" spans="1:18" s="287" customFormat="1" ht="16.149999999999999" customHeight="1" x14ac:dyDescent="0.25">
      <c r="A5322" s="9" t="s">
        <v>192</v>
      </c>
      <c r="B5322" s="7">
        <v>2022</v>
      </c>
      <c r="C5322" s="296" t="s">
        <v>51</v>
      </c>
      <c r="D5322" s="307">
        <v>2012</v>
      </c>
      <c r="E5322" s="307" t="s">
        <v>194</v>
      </c>
      <c r="F5322" s="65">
        <f t="shared" si="335"/>
        <v>10</v>
      </c>
      <c r="G5322" s="66" t="str">
        <f t="shared" si="336"/>
        <v>2010-12</v>
      </c>
      <c r="H5322" s="67" t="str">
        <f t="shared" si="333"/>
        <v>2022-T6 Public-10</v>
      </c>
      <c r="I5322" s="302">
        <v>6.4683507902194102E-5</v>
      </c>
      <c r="J5322" s="305">
        <f>VLOOKUP(H5322,T6_ReductionFactor!$G$10:$H$2922,2,FALSE)</f>
        <v>0.8416829896346204</v>
      </c>
      <c r="K5322" s="75">
        <f t="shared" si="334"/>
        <v>5.4443008311173324E-5</v>
      </c>
      <c r="L5322" s="290"/>
      <c r="Q5322" s="288"/>
      <c r="R5322" s="291"/>
    </row>
    <row r="5323" spans="1:18" s="287" customFormat="1" ht="16.149999999999999" customHeight="1" x14ac:dyDescent="0.25">
      <c r="A5323" s="9" t="s">
        <v>192</v>
      </c>
      <c r="B5323" s="7">
        <v>2022</v>
      </c>
      <c r="C5323" s="296" t="s">
        <v>51</v>
      </c>
      <c r="D5323" s="307">
        <v>2011</v>
      </c>
      <c r="E5323" s="307" t="s">
        <v>194</v>
      </c>
      <c r="F5323" s="65">
        <f t="shared" si="335"/>
        <v>11</v>
      </c>
      <c r="G5323" s="66" t="str">
        <f t="shared" si="336"/>
        <v>2010-12</v>
      </c>
      <c r="H5323" s="67" t="str">
        <f t="shared" si="333"/>
        <v>2022-T6 Public-11</v>
      </c>
      <c r="I5323" s="302">
        <v>1.00429374082572E-4</v>
      </c>
      <c r="J5323" s="305">
        <f>VLOOKUP(H5323,T6_ReductionFactor!$G$10:$H$2922,2,FALSE)</f>
        <v>0.83532839143875448</v>
      </c>
      <c r="K5323" s="75">
        <f t="shared" si="334"/>
        <v>8.3891507505595817E-5</v>
      </c>
      <c r="L5323" s="290"/>
      <c r="Q5323" s="288"/>
      <c r="R5323" s="291"/>
    </row>
    <row r="5324" spans="1:18" s="287" customFormat="1" ht="16.149999999999999" customHeight="1" x14ac:dyDescent="0.25">
      <c r="A5324" s="9" t="s">
        <v>192</v>
      </c>
      <c r="B5324" s="7">
        <v>2022</v>
      </c>
      <c r="C5324" s="296" t="s">
        <v>51</v>
      </c>
      <c r="D5324" s="307">
        <v>2010</v>
      </c>
      <c r="E5324" s="307" t="s">
        <v>194</v>
      </c>
      <c r="F5324" s="65">
        <f t="shared" si="335"/>
        <v>12</v>
      </c>
      <c r="G5324" s="66" t="str">
        <f t="shared" si="336"/>
        <v>2007-09</v>
      </c>
      <c r="H5324" s="67" t="str">
        <f t="shared" si="333"/>
        <v>2022-T6 Public-12</v>
      </c>
      <c r="I5324" s="302">
        <v>1.12750666525548E-4</v>
      </c>
      <c r="J5324" s="305">
        <f>VLOOKUP(H5324,T6_ReductionFactor!$G$10:$H$2922,2,FALSE)</f>
        <v>0.88569817191766276</v>
      </c>
      <c r="K5324" s="75">
        <f t="shared" si="334"/>
        <v>9.9863059224175873E-5</v>
      </c>
      <c r="L5324" s="290"/>
      <c r="Q5324" s="288"/>
      <c r="R5324" s="291"/>
    </row>
    <row r="5325" spans="1:18" s="287" customFormat="1" ht="16.149999999999999" customHeight="1" x14ac:dyDescent="0.25">
      <c r="A5325" s="9" t="s">
        <v>192</v>
      </c>
      <c r="B5325" s="7">
        <v>2022</v>
      </c>
      <c r="C5325" s="296" t="s">
        <v>51</v>
      </c>
      <c r="D5325" s="307">
        <v>2009</v>
      </c>
      <c r="E5325" s="307" t="s">
        <v>194</v>
      </c>
      <c r="F5325" s="65">
        <f t="shared" si="335"/>
        <v>13</v>
      </c>
      <c r="G5325" s="66" t="str">
        <f t="shared" si="336"/>
        <v>2007-09</v>
      </c>
      <c r="H5325" s="67" t="str">
        <f t="shared" si="333"/>
        <v>2022-T6 Public-13</v>
      </c>
      <c r="I5325" s="302">
        <v>1.64733896852817E-4</v>
      </c>
      <c r="J5325" s="305">
        <f>VLOOKUP(H5325,T6_ReductionFactor!$G$10:$H$2922,2,FALSE)</f>
        <v>0.88076289406962172</v>
      </c>
      <c r="K5325" s="75">
        <f t="shared" si="334"/>
        <v>1.4509150374345366E-4</v>
      </c>
      <c r="L5325" s="290"/>
      <c r="Q5325" s="288"/>
      <c r="R5325" s="291"/>
    </row>
    <row r="5326" spans="1:18" s="287" customFormat="1" ht="16.149999999999999" customHeight="1" x14ac:dyDescent="0.25">
      <c r="A5326" s="9" t="s">
        <v>192</v>
      </c>
      <c r="B5326" s="7">
        <v>2022</v>
      </c>
      <c r="C5326" s="296" t="s">
        <v>51</v>
      </c>
      <c r="D5326" s="307">
        <v>2008</v>
      </c>
      <c r="E5326" s="307" t="s">
        <v>194</v>
      </c>
      <c r="F5326" s="65">
        <f t="shared" si="335"/>
        <v>14</v>
      </c>
      <c r="G5326" s="66" t="str">
        <f t="shared" si="336"/>
        <v>2007-09</v>
      </c>
      <c r="H5326" s="67" t="str">
        <f t="shared" si="333"/>
        <v>2022-T6 Public-14</v>
      </c>
      <c r="I5326" s="302">
        <v>4.1300853276358501E-4</v>
      </c>
      <c r="J5326" s="305">
        <f>VLOOKUP(H5326,T6_ReductionFactor!$G$10:$H$2922,2,FALSE)</f>
        <v>0.87612197182253115</v>
      </c>
      <c r="K5326" s="75">
        <f t="shared" si="334"/>
        <v>3.6184585010436257E-4</v>
      </c>
      <c r="L5326" s="290"/>
      <c r="Q5326" s="288"/>
      <c r="R5326" s="291"/>
    </row>
    <row r="5327" spans="1:18" s="287" customFormat="1" ht="16.149999999999999" customHeight="1" x14ac:dyDescent="0.25">
      <c r="A5327" s="9" t="s">
        <v>192</v>
      </c>
      <c r="B5327" s="7">
        <v>2022</v>
      </c>
      <c r="C5327" s="296" t="s">
        <v>51</v>
      </c>
      <c r="D5327" s="307">
        <v>2007</v>
      </c>
      <c r="E5327" s="307" t="s">
        <v>194</v>
      </c>
      <c r="F5327" s="65">
        <f t="shared" si="335"/>
        <v>15</v>
      </c>
      <c r="G5327" s="66" t="str">
        <f t="shared" si="336"/>
        <v>1997-06</v>
      </c>
      <c r="H5327" s="67" t="str">
        <f t="shared" si="333"/>
        <v>2022-T6 Public-15</v>
      </c>
      <c r="I5327" s="302">
        <v>3.9457324830025298E-4</v>
      </c>
      <c r="J5327" s="305">
        <f>VLOOKUP(H5327,T6_ReductionFactor!$G$10:$H$2922,2,FALSE)</f>
        <v>0.93026370837689032</v>
      </c>
      <c r="K5327" s="75">
        <f t="shared" si="334"/>
        <v>3.6705717319010885E-4</v>
      </c>
      <c r="L5327" s="290"/>
      <c r="Q5327" s="288"/>
      <c r="R5327" s="291"/>
    </row>
    <row r="5328" spans="1:18" s="287" customFormat="1" ht="16.149999999999999" customHeight="1" x14ac:dyDescent="0.25">
      <c r="A5328" s="9" t="s">
        <v>192</v>
      </c>
      <c r="B5328" s="7">
        <v>2022</v>
      </c>
      <c r="C5328" s="296" t="s">
        <v>51</v>
      </c>
      <c r="D5328" s="307">
        <v>2006</v>
      </c>
      <c r="E5328" s="307" t="s">
        <v>194</v>
      </c>
      <c r="F5328" s="65">
        <f t="shared" si="335"/>
        <v>16</v>
      </c>
      <c r="G5328" s="66" t="str">
        <f t="shared" si="336"/>
        <v>1997-06</v>
      </c>
      <c r="H5328" s="67" t="str">
        <f t="shared" si="333"/>
        <v>2022-T6 Public-16</v>
      </c>
      <c r="I5328" s="302">
        <v>5.5225073810683499E-4</v>
      </c>
      <c r="J5328" s="305">
        <f>VLOOKUP(H5328,T6_ReductionFactor!$G$10:$H$2922,2,FALSE)</f>
        <v>0.92776647775261412</v>
      </c>
      <c r="K5328" s="75">
        <f t="shared" si="334"/>
        <v>5.1235972212965966E-4</v>
      </c>
      <c r="L5328" s="290"/>
      <c r="Q5328" s="288"/>
      <c r="R5328" s="291"/>
    </row>
    <row r="5329" spans="1:18" s="287" customFormat="1" ht="16.149999999999999" customHeight="1" x14ac:dyDescent="0.25">
      <c r="A5329" s="9" t="s">
        <v>192</v>
      </c>
      <c r="B5329" s="7">
        <v>2022</v>
      </c>
      <c r="C5329" s="296" t="s">
        <v>51</v>
      </c>
      <c r="D5329" s="307">
        <v>2005</v>
      </c>
      <c r="E5329" s="307" t="s">
        <v>194</v>
      </c>
      <c r="F5329" s="65">
        <f t="shared" si="335"/>
        <v>17</v>
      </c>
      <c r="G5329" s="66" t="str">
        <f t="shared" si="336"/>
        <v>1997-06</v>
      </c>
      <c r="H5329" s="67" t="str">
        <f t="shared" si="333"/>
        <v>2022-T6 Public-17</v>
      </c>
      <c r="I5329" s="302">
        <v>4.6807985843398599E-4</v>
      </c>
      <c r="J5329" s="305">
        <f>VLOOKUP(H5329,T6_ReductionFactor!$G$10:$H$2922,2,FALSE)</f>
        <v>0.9253949893603719</v>
      </c>
      <c r="K5329" s="75">
        <f t="shared" si="334"/>
        <v>4.3315875561532286E-4</v>
      </c>
      <c r="L5329" s="290"/>
      <c r="Q5329" s="288"/>
      <c r="R5329" s="291"/>
    </row>
    <row r="5330" spans="1:18" s="287" customFormat="1" ht="16.149999999999999" customHeight="1" x14ac:dyDescent="0.25">
      <c r="A5330" s="9" t="s">
        <v>192</v>
      </c>
      <c r="B5330" s="7">
        <v>2022</v>
      </c>
      <c r="C5330" s="296" t="s">
        <v>51</v>
      </c>
      <c r="D5330" s="307">
        <v>2004</v>
      </c>
      <c r="E5330" s="307" t="s">
        <v>194</v>
      </c>
      <c r="F5330" s="65">
        <f t="shared" si="335"/>
        <v>18</v>
      </c>
      <c r="G5330" s="66" t="str">
        <f t="shared" si="336"/>
        <v>1997-06</v>
      </c>
      <c r="H5330" s="67" t="str">
        <f t="shared" si="333"/>
        <v>2022-T6 Public-18</v>
      </c>
      <c r="I5330" s="302">
        <v>4.23814912606394E-4</v>
      </c>
      <c r="J5330" s="305">
        <f>VLOOKUP(H5330,T6_ReductionFactor!$G$10:$H$2922,2,FALSE)</f>
        <v>0.92314190057409073</v>
      </c>
      <c r="K5330" s="75">
        <f t="shared" si="334"/>
        <v>3.912413039151087E-4</v>
      </c>
      <c r="L5330" s="290"/>
      <c r="Q5330" s="288"/>
      <c r="R5330" s="291"/>
    </row>
    <row r="5331" spans="1:18" s="287" customFormat="1" ht="16.149999999999999" customHeight="1" x14ac:dyDescent="0.25">
      <c r="A5331" s="9" t="s">
        <v>192</v>
      </c>
      <c r="B5331" s="7">
        <v>2022</v>
      </c>
      <c r="C5331" s="296" t="s">
        <v>51</v>
      </c>
      <c r="D5331" s="307">
        <v>2003</v>
      </c>
      <c r="E5331" s="307" t="s">
        <v>194</v>
      </c>
      <c r="F5331" s="65">
        <f t="shared" si="335"/>
        <v>19</v>
      </c>
      <c r="G5331" s="66" t="str">
        <f t="shared" si="336"/>
        <v>1997-06</v>
      </c>
      <c r="H5331" s="67" t="str">
        <f t="shared" si="333"/>
        <v>2022-T6 Public-19</v>
      </c>
      <c r="I5331" s="302">
        <v>6.3700079996655804E-4</v>
      </c>
      <c r="J5331" s="305">
        <f>VLOOKUP(H5331,T6_ReductionFactor!$G$10:$H$2922,2,FALSE)</f>
        <v>0.95049977292146959</v>
      </c>
      <c r="K5331" s="75">
        <f t="shared" si="334"/>
        <v>6.0546911571900792E-4</v>
      </c>
      <c r="L5331" s="290"/>
      <c r="Q5331" s="288"/>
      <c r="R5331" s="291"/>
    </row>
    <row r="5332" spans="1:18" s="287" customFormat="1" ht="16.149999999999999" customHeight="1" x14ac:dyDescent="0.25">
      <c r="A5332" s="9" t="s">
        <v>192</v>
      </c>
      <c r="B5332" s="7">
        <v>2022</v>
      </c>
      <c r="C5332" s="296" t="s">
        <v>51</v>
      </c>
      <c r="D5332" s="307">
        <v>2002</v>
      </c>
      <c r="E5332" s="307" t="s">
        <v>194</v>
      </c>
      <c r="F5332" s="65">
        <f t="shared" si="335"/>
        <v>20</v>
      </c>
      <c r="G5332" s="66" t="str">
        <f t="shared" si="336"/>
        <v>1997-06</v>
      </c>
      <c r="H5332" s="67" t="str">
        <f t="shared" si="333"/>
        <v>2022-T6 Public-20</v>
      </c>
      <c r="I5332" s="302">
        <v>5.4270101383570703E-4</v>
      </c>
      <c r="J5332" s="305">
        <f>VLOOKUP(H5332,T6_ReductionFactor!$G$10:$H$2922,2,FALSE)</f>
        <v>0.94929964059102345</v>
      </c>
      <c r="K5332" s="75">
        <f t="shared" si="334"/>
        <v>5.1518587738262069E-4</v>
      </c>
      <c r="L5332" s="290"/>
      <c r="Q5332" s="288"/>
      <c r="R5332" s="291"/>
    </row>
    <row r="5333" spans="1:18" s="287" customFormat="1" ht="16.149999999999999" customHeight="1" x14ac:dyDescent="0.25">
      <c r="A5333" s="9" t="s">
        <v>192</v>
      </c>
      <c r="B5333" s="7">
        <v>2022</v>
      </c>
      <c r="C5333" s="296" t="s">
        <v>51</v>
      </c>
      <c r="D5333" s="307">
        <v>2001</v>
      </c>
      <c r="E5333" s="307" t="s">
        <v>194</v>
      </c>
      <c r="F5333" s="65">
        <f t="shared" si="335"/>
        <v>21</v>
      </c>
      <c r="G5333" s="66" t="str">
        <f t="shared" si="336"/>
        <v>1997-06</v>
      </c>
      <c r="H5333" s="67" t="str">
        <f t="shared" si="333"/>
        <v>2022-T6 Public-21</v>
      </c>
      <c r="I5333" s="302">
        <v>6.3134081606560396E-4</v>
      </c>
      <c r="J5333" s="305">
        <f>VLOOKUP(H5333,T6_ReductionFactor!$G$10:$H$2922,2,FALSE)</f>
        <v>0.94814021852960007</v>
      </c>
      <c r="K5333" s="75">
        <f t="shared" si="334"/>
        <v>5.9859961931109775E-4</v>
      </c>
      <c r="L5333" s="290"/>
      <c r="Q5333" s="288"/>
      <c r="R5333" s="291"/>
    </row>
    <row r="5334" spans="1:18" s="287" customFormat="1" ht="16.149999999999999" customHeight="1" x14ac:dyDescent="0.25">
      <c r="A5334" s="9" t="s">
        <v>192</v>
      </c>
      <c r="B5334" s="7">
        <v>2022</v>
      </c>
      <c r="C5334" s="296" t="s">
        <v>51</v>
      </c>
      <c r="D5334" s="307">
        <v>2000</v>
      </c>
      <c r="E5334" s="307" t="s">
        <v>194</v>
      </c>
      <c r="F5334" s="65">
        <f t="shared" si="335"/>
        <v>22</v>
      </c>
      <c r="G5334" s="66" t="str">
        <f t="shared" si="336"/>
        <v>1997-06</v>
      </c>
      <c r="H5334" s="67" t="str">
        <f t="shared" si="333"/>
        <v>2022-T6 Public-22</v>
      </c>
      <c r="I5334" s="302">
        <v>5.3505560210622197E-4</v>
      </c>
      <c r="J5334" s="305">
        <f>VLOOKUP(H5334,T6_ReductionFactor!$G$10:$H$2922,2,FALSE)</f>
        <v>0.9470396387387211</v>
      </c>
      <c r="K5334" s="75">
        <f t="shared" si="334"/>
        <v>5.0671886412380536E-4</v>
      </c>
      <c r="L5334" s="290"/>
      <c r="Q5334" s="288"/>
      <c r="R5334" s="291"/>
    </row>
    <row r="5335" spans="1:18" s="287" customFormat="1" ht="16.149999999999999" customHeight="1" x14ac:dyDescent="0.25">
      <c r="A5335" s="9" t="s">
        <v>192</v>
      </c>
      <c r="B5335" s="7">
        <v>2022</v>
      </c>
      <c r="C5335" s="296" t="s">
        <v>51</v>
      </c>
      <c r="D5335" s="307">
        <v>1999</v>
      </c>
      <c r="E5335" s="307" t="s">
        <v>194</v>
      </c>
      <c r="F5335" s="65">
        <f t="shared" si="335"/>
        <v>23</v>
      </c>
      <c r="G5335" s="66" t="str">
        <f t="shared" si="336"/>
        <v>1997-06</v>
      </c>
      <c r="H5335" s="67" t="str">
        <f t="shared" si="333"/>
        <v>2022-T6 Public-23</v>
      </c>
      <c r="I5335" s="302">
        <v>5.0021850816699901E-4</v>
      </c>
      <c r="J5335" s="305">
        <f>VLOOKUP(H5335,T6_ReductionFactor!$G$10:$H$2922,2,FALSE)</f>
        <v>0.94599444518715836</v>
      </c>
      <c r="K5335" s="75">
        <f t="shared" si="334"/>
        <v>4.7320393010578829E-4</v>
      </c>
      <c r="L5335" s="290"/>
      <c r="Q5335" s="288"/>
      <c r="R5335" s="291"/>
    </row>
    <row r="5336" spans="1:18" s="287" customFormat="1" ht="16.149999999999999" customHeight="1" x14ac:dyDescent="0.25">
      <c r="A5336" s="9" t="s">
        <v>192</v>
      </c>
      <c r="B5336" s="7">
        <v>2022</v>
      </c>
      <c r="C5336" s="296" t="s">
        <v>51</v>
      </c>
      <c r="D5336" s="307">
        <v>1998</v>
      </c>
      <c r="E5336" s="307" t="s">
        <v>194</v>
      </c>
      <c r="F5336" s="65">
        <f t="shared" si="335"/>
        <v>24</v>
      </c>
      <c r="G5336" s="66" t="str">
        <f t="shared" si="336"/>
        <v>1997-06</v>
      </c>
      <c r="H5336" s="67" t="str">
        <f t="shared" si="333"/>
        <v>2022-T6 Public-24</v>
      </c>
      <c r="I5336" s="302">
        <v>2.3170987928983899E-4</v>
      </c>
      <c r="J5336" s="305">
        <f>VLOOKUP(H5336,T6_ReductionFactor!$G$10:$H$2922,2,FALSE)</f>
        <v>0.94500193028968227</v>
      </c>
      <c r="K5336" s="75">
        <f t="shared" si="334"/>
        <v>2.1896628319608712E-4</v>
      </c>
      <c r="L5336" s="290"/>
      <c r="Q5336" s="288"/>
      <c r="R5336" s="291"/>
    </row>
    <row r="5337" spans="1:18" s="287" customFormat="1" ht="16.149999999999999" customHeight="1" x14ac:dyDescent="0.25">
      <c r="A5337" s="9" t="s">
        <v>192</v>
      </c>
      <c r="B5337" s="7">
        <v>2022</v>
      </c>
      <c r="C5337" s="296" t="s">
        <v>51</v>
      </c>
      <c r="D5337" s="307">
        <v>1997</v>
      </c>
      <c r="E5337" s="307" t="s">
        <v>194</v>
      </c>
      <c r="F5337" s="65">
        <f t="shared" si="335"/>
        <v>25</v>
      </c>
      <c r="G5337" s="66" t="str">
        <f t="shared" si="336"/>
        <v>Pre1997</v>
      </c>
      <c r="H5337" s="67" t="str">
        <f t="shared" si="333"/>
        <v>2022-T6 Public-25</v>
      </c>
      <c r="I5337" s="302">
        <v>3.7484439737224897E-4</v>
      </c>
      <c r="J5337" s="305">
        <f>VLOOKUP(H5337,T6_ReductionFactor!$G$10:$H$2922,2,FALSE)</f>
        <v>0.94405937175520893</v>
      </c>
      <c r="K5337" s="75">
        <f t="shared" si="334"/>
        <v>3.5387536628920526E-4</v>
      </c>
      <c r="L5337" s="290"/>
      <c r="Q5337" s="288"/>
      <c r="R5337" s="291"/>
    </row>
    <row r="5338" spans="1:18" s="287" customFormat="1" ht="16.149999999999999" customHeight="1" x14ac:dyDescent="0.25">
      <c r="A5338" s="9" t="s">
        <v>192</v>
      </c>
      <c r="B5338" s="7">
        <v>2022</v>
      </c>
      <c r="C5338" s="296" t="s">
        <v>51</v>
      </c>
      <c r="D5338" s="307">
        <v>1996</v>
      </c>
      <c r="E5338" s="307" t="s">
        <v>194</v>
      </c>
      <c r="F5338" s="65">
        <f t="shared" si="335"/>
        <v>26</v>
      </c>
      <c r="G5338" s="66" t="str">
        <f t="shared" si="336"/>
        <v>Pre1997</v>
      </c>
      <c r="H5338" s="67" t="str">
        <f t="shared" si="333"/>
        <v>2022-T6 Public-26</v>
      </c>
      <c r="I5338" s="302">
        <v>2.6383207352032099E-4</v>
      </c>
      <c r="J5338" s="305">
        <f>VLOOKUP(H5338,T6_ReductionFactor!$G$10:$H$2922,2,FALSE)</f>
        <v>0.94316403773581636</v>
      </c>
      <c r="K5338" s="75">
        <f t="shared" si="334"/>
        <v>2.4883692374563868E-4</v>
      </c>
      <c r="L5338" s="290"/>
      <c r="Q5338" s="288"/>
      <c r="R5338" s="291"/>
    </row>
    <row r="5339" spans="1:18" s="287" customFormat="1" ht="16.149999999999999" customHeight="1" x14ac:dyDescent="0.25">
      <c r="A5339" s="9" t="s">
        <v>192</v>
      </c>
      <c r="B5339" s="7">
        <v>2022</v>
      </c>
      <c r="C5339" s="296" t="s">
        <v>51</v>
      </c>
      <c r="D5339" s="307">
        <v>1995</v>
      </c>
      <c r="E5339" s="307" t="s">
        <v>194</v>
      </c>
      <c r="F5339" s="65">
        <f t="shared" si="335"/>
        <v>27</v>
      </c>
      <c r="G5339" s="66" t="str">
        <f t="shared" si="336"/>
        <v>Pre1997</v>
      </c>
      <c r="H5339" s="67" t="str">
        <f t="shared" si="333"/>
        <v>2022-T6 Public-27</v>
      </c>
      <c r="I5339" s="302">
        <v>3.9705075969133098E-4</v>
      </c>
      <c r="J5339" s="305">
        <f>VLOOKUP(H5339,T6_ReductionFactor!$G$10:$H$2922,2,FALSE)</f>
        <v>0.94231384748360003</v>
      </c>
      <c r="K5339" s="75">
        <f t="shared" si="334"/>
        <v>3.7414642901102441E-4</v>
      </c>
      <c r="L5339" s="290"/>
      <c r="Q5339" s="288"/>
      <c r="R5339" s="291"/>
    </row>
    <row r="5340" spans="1:18" s="287" customFormat="1" ht="16.149999999999999" customHeight="1" x14ac:dyDescent="0.25">
      <c r="A5340" s="9" t="s">
        <v>192</v>
      </c>
      <c r="B5340" s="7">
        <v>2022</v>
      </c>
      <c r="C5340" s="296" t="s">
        <v>51</v>
      </c>
      <c r="D5340" s="307">
        <v>1994</v>
      </c>
      <c r="E5340" s="307" t="s">
        <v>194</v>
      </c>
      <c r="F5340" s="65">
        <f t="shared" si="335"/>
        <v>28</v>
      </c>
      <c r="G5340" s="66" t="str">
        <f t="shared" si="336"/>
        <v>Pre1997</v>
      </c>
      <c r="H5340" s="67" t="str">
        <f t="shared" si="333"/>
        <v>2022-T6 Public-28</v>
      </c>
      <c r="I5340" s="302">
        <v>2.5404361226929101E-4</v>
      </c>
      <c r="J5340" s="305">
        <f>VLOOKUP(H5340,T6_ReductionFactor!$G$10:$H$2922,2,FALSE)</f>
        <v>0.941506449485629</v>
      </c>
      <c r="K5340" s="75">
        <f t="shared" si="334"/>
        <v>2.3918369940216394E-4</v>
      </c>
      <c r="L5340" s="290"/>
      <c r="Q5340" s="288"/>
      <c r="R5340" s="291"/>
    </row>
    <row r="5341" spans="1:18" s="287" customFormat="1" ht="16.149999999999999" customHeight="1" x14ac:dyDescent="0.25">
      <c r="A5341" s="9" t="s">
        <v>192</v>
      </c>
      <c r="B5341" s="7">
        <v>2022</v>
      </c>
      <c r="C5341" s="296" t="s">
        <v>51</v>
      </c>
      <c r="D5341" s="307">
        <v>1993</v>
      </c>
      <c r="E5341" s="307" t="s">
        <v>194</v>
      </c>
      <c r="F5341" s="65">
        <f t="shared" si="335"/>
        <v>29</v>
      </c>
      <c r="G5341" s="66" t="str">
        <f t="shared" si="336"/>
        <v>Pre1997</v>
      </c>
      <c r="H5341" s="67" t="str">
        <f t="shared" si="333"/>
        <v>2022-T6 Public-29</v>
      </c>
      <c r="I5341" s="302">
        <v>4.6736726642752999E-4</v>
      </c>
      <c r="J5341" s="305">
        <f>VLOOKUP(H5341,T6_ReductionFactor!$G$10:$H$2922,2,FALSE)</f>
        <v>1</v>
      </c>
      <c r="K5341" s="75">
        <f t="shared" si="334"/>
        <v>4.6736726642752999E-4</v>
      </c>
      <c r="L5341" s="290"/>
      <c r="Q5341" s="288"/>
      <c r="R5341" s="291"/>
    </row>
    <row r="5342" spans="1:18" s="287" customFormat="1" ht="16.149999999999999" customHeight="1" x14ac:dyDescent="0.25">
      <c r="A5342" s="9" t="s">
        <v>192</v>
      </c>
      <c r="B5342" s="7">
        <v>2022</v>
      </c>
      <c r="C5342" s="296" t="s">
        <v>51</v>
      </c>
      <c r="D5342" s="307">
        <v>1992</v>
      </c>
      <c r="E5342" s="307" t="s">
        <v>194</v>
      </c>
      <c r="F5342" s="65">
        <f t="shared" si="335"/>
        <v>30</v>
      </c>
      <c r="G5342" s="66" t="str">
        <f t="shared" si="336"/>
        <v>Pre1997</v>
      </c>
      <c r="H5342" s="67" t="str">
        <f t="shared" si="333"/>
        <v>2022-T6 Public-30</v>
      </c>
      <c r="I5342" s="302">
        <v>4.3596791005793097E-4</v>
      </c>
      <c r="J5342" s="305">
        <f>VLOOKUP(H5342,T6_ReductionFactor!$G$10:$H$2922,2,FALSE)</f>
        <v>1</v>
      </c>
      <c r="K5342" s="75">
        <f t="shared" si="334"/>
        <v>4.3596791005793097E-4</v>
      </c>
      <c r="L5342" s="290"/>
      <c r="Q5342" s="288"/>
      <c r="R5342" s="291"/>
    </row>
    <row r="5343" spans="1:18" s="287" customFormat="1" ht="16.149999999999999" customHeight="1" x14ac:dyDescent="0.25">
      <c r="A5343" s="9" t="s">
        <v>192</v>
      </c>
      <c r="B5343" s="7">
        <v>2022</v>
      </c>
      <c r="C5343" s="296" t="s">
        <v>51</v>
      </c>
      <c r="D5343" s="307">
        <v>1991</v>
      </c>
      <c r="E5343" s="307" t="s">
        <v>194</v>
      </c>
      <c r="F5343" s="65">
        <f t="shared" si="335"/>
        <v>31</v>
      </c>
      <c r="G5343" s="66" t="str">
        <f t="shared" si="336"/>
        <v>Pre1997</v>
      </c>
      <c r="H5343" s="67" t="str">
        <f t="shared" si="333"/>
        <v>2022-T6 Public-31</v>
      </c>
      <c r="I5343" s="302">
        <v>4.6736482779822402E-4</v>
      </c>
      <c r="J5343" s="305">
        <f>VLOOKUP(H5343,T6_ReductionFactor!$G$10:$H$2922,2,FALSE)</f>
        <v>1</v>
      </c>
      <c r="K5343" s="75">
        <f t="shared" si="334"/>
        <v>4.6736482779822402E-4</v>
      </c>
      <c r="L5343" s="290"/>
      <c r="Q5343" s="288"/>
      <c r="R5343" s="291"/>
    </row>
    <row r="5344" spans="1:18" s="287" customFormat="1" ht="16.149999999999999" customHeight="1" x14ac:dyDescent="0.25">
      <c r="A5344" s="9" t="s">
        <v>192</v>
      </c>
      <c r="B5344" s="7">
        <v>2022</v>
      </c>
      <c r="C5344" s="296" t="s">
        <v>51</v>
      </c>
      <c r="D5344" s="307">
        <v>1990</v>
      </c>
      <c r="E5344" s="307" t="s">
        <v>194</v>
      </c>
      <c r="F5344" s="65">
        <f t="shared" si="335"/>
        <v>32</v>
      </c>
      <c r="G5344" s="66" t="str">
        <f t="shared" si="336"/>
        <v>Pre1997</v>
      </c>
      <c r="H5344" s="67" t="str">
        <f t="shared" si="333"/>
        <v>2022-T6 Public-32</v>
      </c>
      <c r="I5344" s="302">
        <v>7.1835659910896802E-4</v>
      </c>
      <c r="J5344" s="305">
        <f>VLOOKUP(H5344,T6_ReductionFactor!$G$10:$H$2922,2,FALSE)</f>
        <v>1</v>
      </c>
      <c r="K5344" s="75">
        <f t="shared" si="334"/>
        <v>7.1835659910896802E-4</v>
      </c>
      <c r="L5344" s="290"/>
      <c r="Q5344" s="288"/>
      <c r="R5344" s="291"/>
    </row>
    <row r="5345" spans="1:18" s="287" customFormat="1" ht="16.149999999999999" customHeight="1" x14ac:dyDescent="0.25">
      <c r="A5345" s="9" t="s">
        <v>192</v>
      </c>
      <c r="B5345" s="7">
        <v>2022</v>
      </c>
      <c r="C5345" s="296" t="s">
        <v>51</v>
      </c>
      <c r="D5345" s="307">
        <v>1989</v>
      </c>
      <c r="E5345" s="307" t="s">
        <v>194</v>
      </c>
      <c r="F5345" s="65">
        <f t="shared" si="335"/>
        <v>33</v>
      </c>
      <c r="G5345" s="66" t="str">
        <f t="shared" si="336"/>
        <v>Pre1997</v>
      </c>
      <c r="H5345" s="67" t="str">
        <f t="shared" si="333"/>
        <v>2022-T6 Public-33</v>
      </c>
      <c r="I5345" s="302">
        <v>5.2435807284884105E-4</v>
      </c>
      <c r="J5345" s="305">
        <f>VLOOKUP(H5345,T6_ReductionFactor!$G$10:$H$2922,2,FALSE)</f>
        <v>1</v>
      </c>
      <c r="K5345" s="75">
        <f t="shared" si="334"/>
        <v>5.2435807284884105E-4</v>
      </c>
      <c r="L5345" s="290"/>
      <c r="Q5345" s="288"/>
      <c r="R5345" s="291"/>
    </row>
    <row r="5346" spans="1:18" s="287" customFormat="1" ht="16.149999999999999" customHeight="1" x14ac:dyDescent="0.25">
      <c r="A5346" s="9" t="s">
        <v>192</v>
      </c>
      <c r="B5346" s="7">
        <v>2022</v>
      </c>
      <c r="C5346" s="296" t="s">
        <v>51</v>
      </c>
      <c r="D5346" s="307">
        <v>1988</v>
      </c>
      <c r="E5346" s="307" t="s">
        <v>194</v>
      </c>
      <c r="F5346" s="65">
        <f t="shared" si="335"/>
        <v>34</v>
      </c>
      <c r="G5346" s="66" t="str">
        <f t="shared" si="336"/>
        <v>Pre1997</v>
      </c>
      <c r="H5346" s="67" t="str">
        <f t="shared" si="333"/>
        <v>2022-T6 Public-34</v>
      </c>
      <c r="I5346" s="302">
        <v>5.4088997166563003E-4</v>
      </c>
      <c r="J5346" s="305">
        <f>VLOOKUP(H5346,T6_ReductionFactor!$G$10:$H$2922,2,FALSE)</f>
        <v>1</v>
      </c>
      <c r="K5346" s="75">
        <f t="shared" si="334"/>
        <v>5.4088997166563003E-4</v>
      </c>
      <c r="L5346" s="290"/>
      <c r="Q5346" s="288"/>
      <c r="R5346" s="291"/>
    </row>
    <row r="5347" spans="1:18" s="287" customFormat="1" ht="16.149999999999999" customHeight="1" x14ac:dyDescent="0.25">
      <c r="A5347" s="9" t="s">
        <v>192</v>
      </c>
      <c r="B5347" s="7">
        <v>2022</v>
      </c>
      <c r="C5347" s="296" t="s">
        <v>51</v>
      </c>
      <c r="D5347" s="307">
        <v>1987</v>
      </c>
      <c r="E5347" s="307" t="s">
        <v>194</v>
      </c>
      <c r="F5347" s="65">
        <f t="shared" si="335"/>
        <v>35</v>
      </c>
      <c r="G5347" s="66" t="str">
        <f t="shared" si="336"/>
        <v>Pre1997</v>
      </c>
      <c r="H5347" s="67" t="str">
        <f t="shared" si="333"/>
        <v>2022-T6 Public-35</v>
      </c>
      <c r="I5347" s="302">
        <v>5.5777206143615803E-4</v>
      </c>
      <c r="J5347" s="305">
        <f>VLOOKUP(H5347,T6_ReductionFactor!$G$10:$H$2922,2,FALSE)</f>
        <v>1</v>
      </c>
      <c r="K5347" s="75">
        <f t="shared" si="334"/>
        <v>5.5777206143615803E-4</v>
      </c>
      <c r="L5347" s="290"/>
      <c r="Q5347" s="288"/>
      <c r="R5347" s="291"/>
    </row>
    <row r="5348" spans="1:18" s="287" customFormat="1" ht="16.149999999999999" customHeight="1" x14ac:dyDescent="0.25">
      <c r="A5348" s="9" t="s">
        <v>192</v>
      </c>
      <c r="B5348" s="7">
        <v>2022</v>
      </c>
      <c r="C5348" s="296" t="s">
        <v>51</v>
      </c>
      <c r="D5348" s="307">
        <v>1986</v>
      </c>
      <c r="E5348" s="307" t="s">
        <v>194</v>
      </c>
      <c r="F5348" s="65">
        <f t="shared" si="335"/>
        <v>36</v>
      </c>
      <c r="G5348" s="66" t="str">
        <f t="shared" si="336"/>
        <v>Pre1997</v>
      </c>
      <c r="H5348" s="67" t="str">
        <f t="shared" si="333"/>
        <v>2022-T6 Public-36</v>
      </c>
      <c r="I5348" s="302">
        <v>5.8374365002853497E-4</v>
      </c>
      <c r="J5348" s="305">
        <f>VLOOKUP(H5348,T6_ReductionFactor!$G$10:$H$2922,2,FALSE)</f>
        <v>1</v>
      </c>
      <c r="K5348" s="75">
        <f t="shared" si="334"/>
        <v>5.8374365002853497E-4</v>
      </c>
      <c r="L5348" s="290"/>
      <c r="Q5348" s="288"/>
      <c r="R5348" s="291"/>
    </row>
    <row r="5349" spans="1:18" s="287" customFormat="1" ht="16.149999999999999" customHeight="1" x14ac:dyDescent="0.25">
      <c r="A5349" s="9" t="s">
        <v>192</v>
      </c>
      <c r="B5349" s="7">
        <v>2022</v>
      </c>
      <c r="C5349" s="296" t="s">
        <v>51</v>
      </c>
      <c r="D5349" s="307">
        <v>1985</v>
      </c>
      <c r="E5349" s="307" t="s">
        <v>194</v>
      </c>
      <c r="F5349" s="65">
        <f t="shared" si="335"/>
        <v>37</v>
      </c>
      <c r="G5349" s="66" t="str">
        <f t="shared" si="336"/>
        <v>Pre1997</v>
      </c>
      <c r="H5349" s="67" t="str">
        <f t="shared" si="333"/>
        <v>2022-T6 Public-37</v>
      </c>
      <c r="I5349" s="302">
        <v>5.0254382014286198E-4</v>
      </c>
      <c r="J5349" s="305">
        <f>VLOOKUP(H5349,T6_ReductionFactor!$G$10:$H$2922,2,FALSE)</f>
        <v>1</v>
      </c>
      <c r="K5349" s="75">
        <f t="shared" si="334"/>
        <v>5.0254382014286198E-4</v>
      </c>
      <c r="L5349" s="290"/>
      <c r="Q5349" s="288"/>
      <c r="R5349" s="291"/>
    </row>
    <row r="5350" spans="1:18" s="287" customFormat="1" ht="16.149999999999999" customHeight="1" x14ac:dyDescent="0.25">
      <c r="A5350" s="9" t="s">
        <v>192</v>
      </c>
      <c r="B5350" s="7">
        <v>2022</v>
      </c>
      <c r="C5350" s="296" t="s">
        <v>51</v>
      </c>
      <c r="D5350" s="307">
        <v>1984</v>
      </c>
      <c r="E5350" s="307" t="s">
        <v>194</v>
      </c>
      <c r="F5350" s="65">
        <f t="shared" si="335"/>
        <v>38</v>
      </c>
      <c r="G5350" s="66" t="str">
        <f t="shared" si="336"/>
        <v>Pre1997</v>
      </c>
      <c r="H5350" s="67" t="str">
        <f t="shared" si="333"/>
        <v>2022-T6 Public-38</v>
      </c>
      <c r="I5350" s="302">
        <v>3.79367436704814E-4</v>
      </c>
      <c r="J5350" s="305">
        <f>VLOOKUP(H5350,T6_ReductionFactor!$G$10:$H$2922,2,FALSE)</f>
        <v>1</v>
      </c>
      <c r="K5350" s="75">
        <f t="shared" si="334"/>
        <v>3.79367436704814E-4</v>
      </c>
      <c r="L5350" s="290"/>
      <c r="Q5350" s="288"/>
      <c r="R5350" s="291"/>
    </row>
    <row r="5351" spans="1:18" s="287" customFormat="1" ht="16.149999999999999" customHeight="1" x14ac:dyDescent="0.25">
      <c r="A5351" s="9" t="s">
        <v>192</v>
      </c>
      <c r="B5351" s="7">
        <v>2022</v>
      </c>
      <c r="C5351" s="296" t="s">
        <v>51</v>
      </c>
      <c r="D5351" s="307">
        <v>1983</v>
      </c>
      <c r="E5351" s="307" t="s">
        <v>194</v>
      </c>
      <c r="F5351" s="65">
        <f t="shared" si="335"/>
        <v>39</v>
      </c>
      <c r="G5351" s="66" t="str">
        <f t="shared" si="336"/>
        <v>Pre1997</v>
      </c>
      <c r="H5351" s="67" t="str">
        <f t="shared" si="333"/>
        <v>2022-T6 Public-39</v>
      </c>
      <c r="I5351" s="302">
        <v>3.6420802454461101E-4</v>
      </c>
      <c r="J5351" s="305">
        <f>VLOOKUP(H5351,T6_ReductionFactor!$G$10:$H$2922,2,FALSE)</f>
        <v>1</v>
      </c>
      <c r="K5351" s="75">
        <f t="shared" si="334"/>
        <v>3.6420802454461101E-4</v>
      </c>
      <c r="L5351" s="290"/>
      <c r="Q5351" s="288"/>
      <c r="R5351" s="291"/>
    </row>
    <row r="5352" spans="1:18" s="287" customFormat="1" ht="16.149999999999999" customHeight="1" x14ac:dyDescent="0.25">
      <c r="A5352" s="9" t="s">
        <v>192</v>
      </c>
      <c r="B5352" s="7">
        <v>2022</v>
      </c>
      <c r="C5352" s="296" t="s">
        <v>51</v>
      </c>
      <c r="D5352" s="307">
        <v>1982</v>
      </c>
      <c r="E5352" s="307" t="s">
        <v>194</v>
      </c>
      <c r="F5352" s="65">
        <f t="shared" si="335"/>
        <v>40</v>
      </c>
      <c r="G5352" s="66" t="str">
        <f t="shared" si="336"/>
        <v>Pre1997</v>
      </c>
      <c r="H5352" s="67" t="str">
        <f t="shared" si="333"/>
        <v>2022-T6 Public-40</v>
      </c>
      <c r="I5352" s="302">
        <v>3.0616129950130201E-4</v>
      </c>
      <c r="J5352" s="305">
        <f>VLOOKUP(H5352,T6_ReductionFactor!$G$10:$H$2922,2,FALSE)</f>
        <v>1</v>
      </c>
      <c r="K5352" s="75">
        <f t="shared" si="334"/>
        <v>3.0616129950130201E-4</v>
      </c>
      <c r="L5352" s="290"/>
      <c r="Q5352" s="288"/>
      <c r="R5352" s="291"/>
    </row>
    <row r="5353" spans="1:18" s="287" customFormat="1" ht="16.149999999999999" customHeight="1" x14ac:dyDescent="0.25">
      <c r="A5353" s="9" t="s">
        <v>192</v>
      </c>
      <c r="B5353" s="7">
        <v>2022</v>
      </c>
      <c r="C5353" s="296" t="s">
        <v>51</v>
      </c>
      <c r="D5353" s="307">
        <v>1981</v>
      </c>
      <c r="E5353" s="307" t="s">
        <v>194</v>
      </c>
      <c r="F5353" s="65">
        <f t="shared" si="335"/>
        <v>41</v>
      </c>
      <c r="G5353" s="66" t="str">
        <f t="shared" si="336"/>
        <v>Pre1997</v>
      </c>
      <c r="H5353" s="67" t="str">
        <f t="shared" si="333"/>
        <v>2022-T6 Public-41</v>
      </c>
      <c r="I5353" s="302">
        <v>4.0325654177740501E-4</v>
      </c>
      <c r="J5353" s="305">
        <f>VLOOKUP(H5353,T6_ReductionFactor!$G$10:$H$2922,2,FALSE)</f>
        <v>1</v>
      </c>
      <c r="K5353" s="75">
        <f t="shared" si="334"/>
        <v>4.0325654177740501E-4</v>
      </c>
      <c r="L5353" s="290"/>
      <c r="Q5353" s="288"/>
      <c r="R5353" s="291"/>
    </row>
    <row r="5354" spans="1:18" s="287" customFormat="1" ht="16.149999999999999" customHeight="1" x14ac:dyDescent="0.25">
      <c r="A5354" s="9" t="s">
        <v>192</v>
      </c>
      <c r="B5354" s="7">
        <v>2022</v>
      </c>
      <c r="C5354" s="296" t="s">
        <v>51</v>
      </c>
      <c r="D5354" s="307">
        <v>1980</v>
      </c>
      <c r="E5354" s="307" t="s">
        <v>194</v>
      </c>
      <c r="F5354" s="65">
        <f t="shared" si="335"/>
        <v>42</v>
      </c>
      <c r="G5354" s="66" t="str">
        <f t="shared" si="336"/>
        <v>Pre1997</v>
      </c>
      <c r="H5354" s="67" t="str">
        <f t="shared" si="333"/>
        <v>2022-T6 Public-42</v>
      </c>
      <c r="I5354" s="302">
        <v>1.5845322496128099E-4</v>
      </c>
      <c r="J5354" s="305">
        <f>VLOOKUP(H5354,T6_ReductionFactor!$G$10:$H$2922,2,FALSE)</f>
        <v>1</v>
      </c>
      <c r="K5354" s="75">
        <f t="shared" si="334"/>
        <v>1.5845322496128099E-4</v>
      </c>
      <c r="L5354" s="290"/>
      <c r="Q5354" s="288"/>
      <c r="R5354" s="291"/>
    </row>
    <row r="5355" spans="1:18" s="287" customFormat="1" ht="16.149999999999999" customHeight="1" x14ac:dyDescent="0.25">
      <c r="A5355" s="9" t="s">
        <v>192</v>
      </c>
      <c r="B5355" s="7">
        <v>2022</v>
      </c>
      <c r="C5355" s="296" t="s">
        <v>51</v>
      </c>
      <c r="D5355" s="307">
        <v>1979</v>
      </c>
      <c r="E5355" s="307" t="s">
        <v>194</v>
      </c>
      <c r="F5355" s="65">
        <f t="shared" si="335"/>
        <v>43</v>
      </c>
      <c r="G5355" s="66" t="str">
        <f t="shared" si="336"/>
        <v>Pre1997</v>
      </c>
      <c r="H5355" s="67" t="str">
        <f t="shared" si="333"/>
        <v>2022-T6 Public-43</v>
      </c>
      <c r="I5355" s="302">
        <v>1.01303285128186E-4</v>
      </c>
      <c r="J5355" s="305">
        <f>VLOOKUP(H5355,T6_ReductionFactor!$G$10:$H$2922,2,FALSE)</f>
        <v>1</v>
      </c>
      <c r="K5355" s="75">
        <f t="shared" si="334"/>
        <v>1.01303285128186E-4</v>
      </c>
      <c r="L5355" s="290"/>
      <c r="Q5355" s="288"/>
      <c r="R5355" s="291"/>
    </row>
    <row r="5356" spans="1:18" s="287" customFormat="1" ht="16.149999999999999" customHeight="1" x14ac:dyDescent="0.25">
      <c r="A5356" s="9" t="s">
        <v>192</v>
      </c>
      <c r="B5356" s="7">
        <v>2022</v>
      </c>
      <c r="C5356" s="296" t="s">
        <v>51</v>
      </c>
      <c r="D5356" s="307">
        <v>1978</v>
      </c>
      <c r="E5356" s="307" t="s">
        <v>194</v>
      </c>
      <c r="F5356" s="65">
        <f t="shared" si="335"/>
        <v>44</v>
      </c>
      <c r="G5356" s="66" t="str">
        <f t="shared" si="336"/>
        <v>Pre1997</v>
      </c>
      <c r="H5356" s="67" t="str">
        <f t="shared" si="333"/>
        <v>2022-T6 Public-44</v>
      </c>
      <c r="I5356" s="302">
        <v>9.1232279420016296E-5</v>
      </c>
      <c r="J5356" s="305">
        <f>VLOOKUP(H5356,T6_ReductionFactor!$G$10:$H$2922,2,FALSE)</f>
        <v>1</v>
      </c>
      <c r="K5356" s="75">
        <f t="shared" si="334"/>
        <v>9.1232279420016296E-5</v>
      </c>
      <c r="L5356" s="290"/>
      <c r="Q5356" s="288"/>
      <c r="R5356" s="291"/>
    </row>
    <row r="5357" spans="1:18" s="287" customFormat="1" ht="16.149999999999999" customHeight="1" x14ac:dyDescent="0.25">
      <c r="A5357" s="9" t="s">
        <v>192</v>
      </c>
      <c r="B5357" s="7">
        <v>2022</v>
      </c>
      <c r="C5357" s="296" t="s">
        <v>59</v>
      </c>
      <c r="D5357" s="307">
        <v>2023</v>
      </c>
      <c r="E5357" s="307" t="s">
        <v>194</v>
      </c>
      <c r="F5357" s="65">
        <f t="shared" si="335"/>
        <v>-1</v>
      </c>
      <c r="G5357" s="66" t="str">
        <f t="shared" si="336"/>
        <v>2013+</v>
      </c>
      <c r="H5357" s="67" t="str">
        <f t="shared" si="333"/>
        <v>2022-T6 SBUS--1</v>
      </c>
      <c r="I5357" s="302">
        <v>5.61970441586276E-6</v>
      </c>
      <c r="J5357" s="305">
        <f>VLOOKUP(H5357,T6_ReductionFactor!$G$10:$H$2922,2,FALSE)</f>
        <v>0.98523321214774884</v>
      </c>
      <c r="K5357" s="75">
        <f t="shared" si="334"/>
        <v>5.5367194329613553E-6</v>
      </c>
      <c r="L5357" s="290"/>
      <c r="Q5357" s="288"/>
      <c r="R5357" s="291"/>
    </row>
    <row r="5358" spans="1:18" s="287" customFormat="1" ht="16.149999999999999" customHeight="1" x14ac:dyDescent="0.25">
      <c r="A5358" s="9" t="s">
        <v>192</v>
      </c>
      <c r="B5358" s="7">
        <v>2022</v>
      </c>
      <c r="C5358" s="296" t="s">
        <v>59</v>
      </c>
      <c r="D5358" s="307">
        <v>2022</v>
      </c>
      <c r="E5358" s="307" t="s">
        <v>194</v>
      </c>
      <c r="F5358" s="65">
        <f t="shared" si="335"/>
        <v>0</v>
      </c>
      <c r="G5358" s="66" t="str">
        <f t="shared" si="336"/>
        <v>2013+</v>
      </c>
      <c r="H5358" s="67" t="str">
        <f t="shared" si="333"/>
        <v>2022-T6 SBUS-0</v>
      </c>
      <c r="I5358" s="302">
        <v>5.7901161024045097E-5</v>
      </c>
      <c r="J5358" s="305">
        <f>VLOOKUP(H5358,T6_ReductionFactor!$G$10:$H$2922,2,FALSE)</f>
        <v>0.95445862492694089</v>
      </c>
      <c r="K5358" s="75">
        <f t="shared" si="334"/>
        <v>5.526426253268347E-5</v>
      </c>
      <c r="L5358" s="290"/>
      <c r="Q5358" s="288"/>
      <c r="R5358" s="291"/>
    </row>
    <row r="5359" spans="1:18" s="287" customFormat="1" ht="16.149999999999999" customHeight="1" x14ac:dyDescent="0.25">
      <c r="A5359" s="9" t="s">
        <v>192</v>
      </c>
      <c r="B5359" s="7">
        <v>2022</v>
      </c>
      <c r="C5359" s="296" t="s">
        <v>59</v>
      </c>
      <c r="D5359" s="307">
        <v>2021</v>
      </c>
      <c r="E5359" s="307" t="s">
        <v>194</v>
      </c>
      <c r="F5359" s="65">
        <f t="shared" si="335"/>
        <v>1</v>
      </c>
      <c r="G5359" s="66" t="str">
        <f t="shared" si="336"/>
        <v>2013+</v>
      </c>
      <c r="H5359" s="67" t="str">
        <f t="shared" si="333"/>
        <v>2022-T6 SBUS-1</v>
      </c>
      <c r="I5359" s="302">
        <v>7.5320104836957695E-5</v>
      </c>
      <c r="J5359" s="305">
        <f>VLOOKUP(H5359,T6_ReductionFactor!$G$10:$H$2922,2,FALSE)</f>
        <v>0.92914588163462053</v>
      </c>
      <c r="K5359" s="75">
        <f t="shared" si="334"/>
        <v>6.9983365213547105E-5</v>
      </c>
      <c r="L5359" s="290"/>
      <c r="Q5359" s="288"/>
      <c r="R5359" s="291"/>
    </row>
    <row r="5360" spans="1:18" s="287" customFormat="1" ht="16.149999999999999" customHeight="1" x14ac:dyDescent="0.25">
      <c r="A5360" s="9" t="s">
        <v>192</v>
      </c>
      <c r="B5360" s="7">
        <v>2022</v>
      </c>
      <c r="C5360" s="296" t="s">
        <v>59</v>
      </c>
      <c r="D5360" s="307">
        <v>2020</v>
      </c>
      <c r="E5360" s="307" t="s">
        <v>194</v>
      </c>
      <c r="F5360" s="65">
        <f t="shared" si="335"/>
        <v>2</v>
      </c>
      <c r="G5360" s="66" t="str">
        <f t="shared" si="336"/>
        <v>2013+</v>
      </c>
      <c r="H5360" s="67" t="str">
        <f t="shared" si="333"/>
        <v>2022-T6 SBUS-2</v>
      </c>
      <c r="I5360" s="302">
        <v>7.5474425078695404E-5</v>
      </c>
      <c r="J5360" s="305">
        <f>VLOOKUP(H5360,T6_ReductionFactor!$G$10:$H$2922,2,FALSE)</f>
        <v>0.90796230653526622</v>
      </c>
      <c r="K5360" s="75">
        <f t="shared" si="334"/>
        <v>6.8527933078875425E-5</v>
      </c>
      <c r="L5360" s="290"/>
      <c r="Q5360" s="288"/>
      <c r="R5360" s="291"/>
    </row>
    <row r="5361" spans="1:18" s="287" customFormat="1" ht="16.149999999999999" customHeight="1" x14ac:dyDescent="0.25">
      <c r="A5361" s="9" t="s">
        <v>192</v>
      </c>
      <c r="B5361" s="7">
        <v>2022</v>
      </c>
      <c r="C5361" s="296" t="s">
        <v>59</v>
      </c>
      <c r="D5361" s="307">
        <v>2019</v>
      </c>
      <c r="E5361" s="307" t="s">
        <v>194</v>
      </c>
      <c r="F5361" s="65">
        <f t="shared" si="335"/>
        <v>3</v>
      </c>
      <c r="G5361" s="66" t="str">
        <f t="shared" si="336"/>
        <v>2013+</v>
      </c>
      <c r="H5361" s="67" t="str">
        <f t="shared" si="333"/>
        <v>2022-T6 SBUS-3</v>
      </c>
      <c r="I5361" s="302">
        <v>7.5331606228102197E-5</v>
      </c>
      <c r="J5361" s="305">
        <f>VLOOKUP(H5361,T6_ReductionFactor!$G$10:$H$2922,2,FALSE)</f>
        <v>0.88997619520944549</v>
      </c>
      <c r="K5361" s="75">
        <f t="shared" si="334"/>
        <v>6.7043336289902556E-5</v>
      </c>
      <c r="L5361" s="290"/>
      <c r="Q5361" s="288"/>
      <c r="R5361" s="291"/>
    </row>
    <row r="5362" spans="1:18" s="287" customFormat="1" ht="16.149999999999999" customHeight="1" x14ac:dyDescent="0.25">
      <c r="A5362" s="9" t="s">
        <v>192</v>
      </c>
      <c r="B5362" s="7">
        <v>2022</v>
      </c>
      <c r="C5362" s="296" t="s">
        <v>59</v>
      </c>
      <c r="D5362" s="307">
        <v>2018</v>
      </c>
      <c r="E5362" s="307" t="s">
        <v>194</v>
      </c>
      <c r="F5362" s="65">
        <f t="shared" si="335"/>
        <v>4</v>
      </c>
      <c r="G5362" s="66" t="str">
        <f t="shared" si="336"/>
        <v>2013+</v>
      </c>
      <c r="H5362" s="67" t="str">
        <f t="shared" ref="H5362:H5425" si="337">CONCATENATE(B5362,"-",C5362,"-",F5362)</f>
        <v>2022-T6 SBUS-4</v>
      </c>
      <c r="I5362" s="302">
        <v>6.3493086188592E-5</v>
      </c>
      <c r="J5362" s="305">
        <f>VLOOKUP(H5362,T6_ReductionFactor!$G$10:$H$2922,2,FALSE)</f>
        <v>0.87451660270764608</v>
      </c>
      <c r="K5362" s="75">
        <f t="shared" si="334"/>
        <v>5.5525758029071243E-5</v>
      </c>
      <c r="L5362" s="290"/>
      <c r="Q5362" s="288"/>
      <c r="R5362" s="291"/>
    </row>
    <row r="5363" spans="1:18" s="287" customFormat="1" ht="16.149999999999999" customHeight="1" x14ac:dyDescent="0.25">
      <c r="A5363" s="9" t="s">
        <v>192</v>
      </c>
      <c r="B5363" s="7">
        <v>2022</v>
      </c>
      <c r="C5363" s="296" t="s">
        <v>59</v>
      </c>
      <c r="D5363" s="307">
        <v>2017</v>
      </c>
      <c r="E5363" s="307" t="s">
        <v>194</v>
      </c>
      <c r="F5363" s="65">
        <f t="shared" si="335"/>
        <v>5</v>
      </c>
      <c r="G5363" s="66" t="str">
        <f t="shared" si="336"/>
        <v>2013+</v>
      </c>
      <c r="H5363" s="67" t="str">
        <f t="shared" si="337"/>
        <v>2022-T6 SBUS-5</v>
      </c>
      <c r="I5363" s="302">
        <v>1.36187099406199E-4</v>
      </c>
      <c r="J5363" s="305">
        <f>VLOOKUP(H5363,T6_ReductionFactor!$G$10:$H$2922,2,FALSE)</f>
        <v>0.86108803964721614</v>
      </c>
      <c r="K5363" s="75">
        <f t="shared" si="334"/>
        <v>1.1726908245292444E-4</v>
      </c>
      <c r="L5363" s="290"/>
      <c r="Q5363" s="288"/>
      <c r="R5363" s="291"/>
    </row>
    <row r="5364" spans="1:18" s="287" customFormat="1" ht="16.149999999999999" customHeight="1" x14ac:dyDescent="0.25">
      <c r="A5364" s="9" t="s">
        <v>192</v>
      </c>
      <c r="B5364" s="7">
        <v>2022</v>
      </c>
      <c r="C5364" s="296" t="s">
        <v>59</v>
      </c>
      <c r="D5364" s="307">
        <v>2016</v>
      </c>
      <c r="E5364" s="307" t="s">
        <v>194</v>
      </c>
      <c r="F5364" s="65">
        <f t="shared" si="335"/>
        <v>6</v>
      </c>
      <c r="G5364" s="66" t="str">
        <f t="shared" si="336"/>
        <v>2013+</v>
      </c>
      <c r="H5364" s="67" t="str">
        <f t="shared" si="337"/>
        <v>2022-T6 SBUS-6</v>
      </c>
      <c r="I5364" s="302">
        <v>2.2301535648474601E-4</v>
      </c>
      <c r="J5364" s="305">
        <f>VLOOKUP(H5364,T6_ReductionFactor!$G$10:$H$2922,2,FALSE)</f>
        <v>0.84931668767998569</v>
      </c>
      <c r="K5364" s="75">
        <f t="shared" si="334"/>
        <v>1.894106638713957E-4</v>
      </c>
      <c r="L5364" s="290"/>
      <c r="Q5364" s="288"/>
      <c r="R5364" s="291"/>
    </row>
    <row r="5365" spans="1:18" s="287" customFormat="1" ht="16.149999999999999" customHeight="1" x14ac:dyDescent="0.25">
      <c r="A5365" s="9" t="s">
        <v>192</v>
      </c>
      <c r="B5365" s="7">
        <v>2022</v>
      </c>
      <c r="C5365" s="296" t="s">
        <v>59</v>
      </c>
      <c r="D5365" s="307">
        <v>2015</v>
      </c>
      <c r="E5365" s="307" t="s">
        <v>194</v>
      </c>
      <c r="F5365" s="65">
        <f t="shared" si="335"/>
        <v>7</v>
      </c>
      <c r="G5365" s="66" t="str">
        <f t="shared" si="336"/>
        <v>2013+</v>
      </c>
      <c r="H5365" s="67" t="str">
        <f t="shared" si="337"/>
        <v>2022-T6 SBUS-7</v>
      </c>
      <c r="I5365" s="302">
        <v>1.3594462299721001E-4</v>
      </c>
      <c r="J5365" s="305">
        <f>VLOOKUP(H5365,T6_ReductionFactor!$G$10:$H$2922,2,FALSE)</f>
        <v>0.83891519257918323</v>
      </c>
      <c r="K5365" s="75">
        <f t="shared" si="334"/>
        <v>1.140460095818089E-4</v>
      </c>
      <c r="L5365" s="290"/>
      <c r="Q5365" s="288"/>
      <c r="R5365" s="291"/>
    </row>
    <row r="5366" spans="1:18" s="287" customFormat="1" ht="16.149999999999999" customHeight="1" x14ac:dyDescent="0.25">
      <c r="A5366" s="9" t="s">
        <v>192</v>
      </c>
      <c r="B5366" s="7">
        <v>2022</v>
      </c>
      <c r="C5366" s="296" t="s">
        <v>59</v>
      </c>
      <c r="D5366" s="307">
        <v>2014</v>
      </c>
      <c r="E5366" s="307" t="s">
        <v>194</v>
      </c>
      <c r="F5366" s="65">
        <f t="shared" si="335"/>
        <v>8</v>
      </c>
      <c r="G5366" s="66" t="str">
        <f t="shared" si="336"/>
        <v>2013+</v>
      </c>
      <c r="H5366" s="67" t="str">
        <f t="shared" si="337"/>
        <v>2022-T6 SBUS-8</v>
      </c>
      <c r="I5366" s="302">
        <v>1.2011552951267801E-4</v>
      </c>
      <c r="J5366" s="305">
        <f>VLOOKUP(H5366,T6_ReductionFactor!$G$10:$H$2922,2,FALSE)</f>
        <v>0.82965901914743356</v>
      </c>
      <c r="K5366" s="75">
        <f t="shared" si="334"/>
        <v>9.9654932399863039E-5</v>
      </c>
      <c r="L5366" s="290"/>
      <c r="Q5366" s="288"/>
      <c r="R5366" s="291"/>
    </row>
    <row r="5367" spans="1:18" s="287" customFormat="1" ht="16.149999999999999" customHeight="1" x14ac:dyDescent="0.25">
      <c r="A5367" s="9" t="s">
        <v>192</v>
      </c>
      <c r="B5367" s="7">
        <v>2022</v>
      </c>
      <c r="C5367" s="296" t="s">
        <v>59</v>
      </c>
      <c r="D5367" s="307">
        <v>2013</v>
      </c>
      <c r="E5367" s="307" t="s">
        <v>194</v>
      </c>
      <c r="F5367" s="65">
        <f t="shared" si="335"/>
        <v>9</v>
      </c>
      <c r="G5367" s="66" t="str">
        <f t="shared" si="336"/>
        <v>2010-12</v>
      </c>
      <c r="H5367" s="67" t="str">
        <f t="shared" si="337"/>
        <v>2022-T6 SBUS-9</v>
      </c>
      <c r="I5367" s="302">
        <v>1.8914019614502201E-4</v>
      </c>
      <c r="J5367" s="305">
        <f>VLOOKUP(H5367,T6_ReductionFactor!$G$10:$H$2922,2,FALSE)</f>
        <v>0.78741888197866461</v>
      </c>
      <c r="K5367" s="75">
        <f t="shared" si="334"/>
        <v>1.4893256178573856E-4</v>
      </c>
      <c r="L5367" s="290"/>
      <c r="Q5367" s="288"/>
      <c r="R5367" s="291"/>
    </row>
    <row r="5368" spans="1:18" s="287" customFormat="1" ht="16.149999999999999" customHeight="1" x14ac:dyDescent="0.25">
      <c r="A5368" s="9" t="s">
        <v>192</v>
      </c>
      <c r="B5368" s="7">
        <v>2022</v>
      </c>
      <c r="C5368" s="296" t="s">
        <v>59</v>
      </c>
      <c r="D5368" s="307">
        <v>2012</v>
      </c>
      <c r="E5368" s="307" t="s">
        <v>194</v>
      </c>
      <c r="F5368" s="65">
        <f t="shared" si="335"/>
        <v>10</v>
      </c>
      <c r="G5368" s="66" t="str">
        <f t="shared" si="336"/>
        <v>2010-12</v>
      </c>
      <c r="H5368" s="67" t="str">
        <f t="shared" si="337"/>
        <v>2022-T6 SBUS-10</v>
      </c>
      <c r="I5368" s="302">
        <v>2.0545845490182801E-4</v>
      </c>
      <c r="J5368" s="305">
        <f>VLOOKUP(H5368,T6_ReductionFactor!$G$10:$H$2922,2,FALSE)</f>
        <v>0.7805468719666806</v>
      </c>
      <c r="K5368" s="75">
        <f t="shared" si="334"/>
        <v>1.6036995429272917E-4</v>
      </c>
      <c r="L5368" s="290"/>
      <c r="Q5368" s="288"/>
      <c r="R5368" s="291"/>
    </row>
    <row r="5369" spans="1:18" s="287" customFormat="1" ht="16.149999999999999" customHeight="1" x14ac:dyDescent="0.25">
      <c r="A5369" s="9" t="s">
        <v>192</v>
      </c>
      <c r="B5369" s="7">
        <v>2022</v>
      </c>
      <c r="C5369" s="296" t="s">
        <v>59</v>
      </c>
      <c r="D5369" s="307">
        <v>2011</v>
      </c>
      <c r="E5369" s="307" t="s">
        <v>194</v>
      </c>
      <c r="F5369" s="65">
        <f t="shared" si="335"/>
        <v>11</v>
      </c>
      <c r="G5369" s="66" t="str">
        <f t="shared" si="336"/>
        <v>2010-12</v>
      </c>
      <c r="H5369" s="67" t="str">
        <f t="shared" si="337"/>
        <v>2022-T6 SBUS-11</v>
      </c>
      <c r="I5369" s="302">
        <v>4.7803905675518999E-4</v>
      </c>
      <c r="J5369" s="305">
        <f>VLOOKUP(H5369,T6_ReductionFactor!$G$10:$H$2922,2,FALSE)</f>
        <v>0.77443377473747599</v>
      </c>
      <c r="K5369" s="75">
        <f t="shared" si="334"/>
        <v>3.7020959119486431E-4</v>
      </c>
      <c r="L5369" s="290"/>
      <c r="Q5369" s="288"/>
      <c r="R5369" s="291"/>
    </row>
    <row r="5370" spans="1:18" s="287" customFormat="1" ht="16.149999999999999" customHeight="1" x14ac:dyDescent="0.25">
      <c r="A5370" s="9" t="s">
        <v>192</v>
      </c>
      <c r="B5370" s="7">
        <v>2022</v>
      </c>
      <c r="C5370" s="296" t="s">
        <v>59</v>
      </c>
      <c r="D5370" s="307">
        <v>2010</v>
      </c>
      <c r="E5370" s="307" t="s">
        <v>194</v>
      </c>
      <c r="F5370" s="65">
        <f t="shared" si="335"/>
        <v>12</v>
      </c>
      <c r="G5370" s="66" t="str">
        <f t="shared" si="336"/>
        <v>2007-09</v>
      </c>
      <c r="H5370" s="67" t="str">
        <f t="shared" si="337"/>
        <v>2022-T6 SBUS-12</v>
      </c>
      <c r="I5370" s="302">
        <v>5.8479254774005903E-4</v>
      </c>
      <c r="J5370" s="305">
        <f>VLOOKUP(H5370,T6_ReductionFactor!$G$10:$H$2922,2,FALSE)</f>
        <v>0.82192174701021714</v>
      </c>
      <c r="K5370" s="75">
        <f t="shared" si="334"/>
        <v>4.8065371247706513E-4</v>
      </c>
      <c r="L5370" s="290"/>
      <c r="Q5370" s="288"/>
      <c r="R5370" s="291"/>
    </row>
    <row r="5371" spans="1:18" s="287" customFormat="1" ht="16.149999999999999" customHeight="1" x14ac:dyDescent="0.25">
      <c r="A5371" s="9" t="s">
        <v>192</v>
      </c>
      <c r="B5371" s="7">
        <v>2022</v>
      </c>
      <c r="C5371" s="296" t="s">
        <v>59</v>
      </c>
      <c r="D5371" s="307">
        <v>2009</v>
      </c>
      <c r="E5371" s="307" t="s">
        <v>194</v>
      </c>
      <c r="F5371" s="65">
        <f t="shared" si="335"/>
        <v>13</v>
      </c>
      <c r="G5371" s="66" t="str">
        <f t="shared" si="336"/>
        <v>2007-09</v>
      </c>
      <c r="H5371" s="67" t="str">
        <f t="shared" si="337"/>
        <v>2022-T6 SBUS-13</v>
      </c>
      <c r="I5371" s="302">
        <v>6.5043767202363305E-4</v>
      </c>
      <c r="J5371" s="305">
        <f>VLOOKUP(H5371,T6_ReductionFactor!$G$10:$H$2922,2,FALSE)</f>
        <v>0.81588375889957776</v>
      </c>
      <c r="K5371" s="75">
        <f t="shared" si="334"/>
        <v>5.3068153278053244E-4</v>
      </c>
      <c r="L5371" s="290"/>
      <c r="Q5371" s="288"/>
      <c r="R5371" s="291"/>
    </row>
    <row r="5372" spans="1:18" s="287" customFormat="1" ht="16.149999999999999" customHeight="1" x14ac:dyDescent="0.25">
      <c r="A5372" s="9" t="s">
        <v>192</v>
      </c>
      <c r="B5372" s="7">
        <v>2022</v>
      </c>
      <c r="C5372" s="296" t="s">
        <v>59</v>
      </c>
      <c r="D5372" s="307">
        <v>2008</v>
      </c>
      <c r="E5372" s="307" t="s">
        <v>194</v>
      </c>
      <c r="F5372" s="65">
        <f t="shared" si="335"/>
        <v>14</v>
      </c>
      <c r="G5372" s="66" t="str">
        <f t="shared" si="336"/>
        <v>2007-09</v>
      </c>
      <c r="H5372" s="67" t="str">
        <f t="shared" si="337"/>
        <v>2022-T6 SBUS-14</v>
      </c>
      <c r="I5372" s="302">
        <v>8.7734161713513001E-4</v>
      </c>
      <c r="J5372" s="305">
        <f>VLOOKUP(H5372,T6_ReductionFactor!$G$10:$H$2922,2,FALSE)</f>
        <v>0.81029074959869107</v>
      </c>
      <c r="K5372" s="75">
        <f t="shared" si="334"/>
        <v>7.1090179660255237E-4</v>
      </c>
      <c r="L5372" s="290"/>
      <c r="Q5372" s="288"/>
      <c r="R5372" s="291"/>
    </row>
    <row r="5373" spans="1:18" s="287" customFormat="1" ht="16.149999999999999" customHeight="1" x14ac:dyDescent="0.25">
      <c r="A5373" s="9" t="s">
        <v>192</v>
      </c>
      <c r="B5373" s="7">
        <v>2022</v>
      </c>
      <c r="C5373" s="296" t="s">
        <v>59</v>
      </c>
      <c r="D5373" s="307">
        <v>2007</v>
      </c>
      <c r="E5373" s="307" t="s">
        <v>194</v>
      </c>
      <c r="F5373" s="65">
        <f t="shared" si="335"/>
        <v>15</v>
      </c>
      <c r="G5373" s="66" t="str">
        <f t="shared" si="336"/>
        <v>1997-06</v>
      </c>
      <c r="H5373" s="67" t="str">
        <f t="shared" si="337"/>
        <v>2022-T6 SBUS-15</v>
      </c>
      <c r="I5373" s="302">
        <v>1.26239336464538E-3</v>
      </c>
      <c r="J5373" s="305">
        <f>VLOOKUP(H5373,T6_ReductionFactor!$G$10:$H$2922,2,FALSE)</f>
        <v>0.88748743051147261</v>
      </c>
      <c r="K5373" s="75">
        <f t="shared" si="334"/>
        <v>1.1203582434838608E-3</v>
      </c>
      <c r="L5373" s="290"/>
      <c r="Q5373" s="288"/>
      <c r="R5373" s="291"/>
    </row>
    <row r="5374" spans="1:18" s="287" customFormat="1" ht="16.149999999999999" customHeight="1" x14ac:dyDescent="0.25">
      <c r="A5374" s="9" t="s">
        <v>192</v>
      </c>
      <c r="B5374" s="7">
        <v>2022</v>
      </c>
      <c r="C5374" s="296" t="s">
        <v>59</v>
      </c>
      <c r="D5374" s="307">
        <v>2006</v>
      </c>
      <c r="E5374" s="307" t="s">
        <v>194</v>
      </c>
      <c r="F5374" s="65">
        <f t="shared" si="335"/>
        <v>16</v>
      </c>
      <c r="G5374" s="66" t="str">
        <f t="shared" si="336"/>
        <v>1997-06</v>
      </c>
      <c r="H5374" s="67" t="str">
        <f t="shared" si="337"/>
        <v>2022-T6 SBUS-16</v>
      </c>
      <c r="I5374" s="302">
        <v>3.1970078148595999E-3</v>
      </c>
      <c r="J5374" s="305">
        <f>VLOOKUP(H5374,T6_ReductionFactor!$G$10:$H$2922,2,FALSE)</f>
        <v>0.88417786114367214</v>
      </c>
      <c r="K5374" s="75">
        <f t="shared" si="334"/>
        <v>2.8267235318021658E-3</v>
      </c>
      <c r="L5374" s="290"/>
      <c r="Q5374" s="288"/>
      <c r="R5374" s="291"/>
    </row>
    <row r="5375" spans="1:18" s="287" customFormat="1" ht="16.149999999999999" customHeight="1" x14ac:dyDescent="0.25">
      <c r="A5375" s="9" t="s">
        <v>192</v>
      </c>
      <c r="B5375" s="7">
        <v>2022</v>
      </c>
      <c r="C5375" s="296" t="s">
        <v>59</v>
      </c>
      <c r="D5375" s="307">
        <v>2005</v>
      </c>
      <c r="E5375" s="307" t="s">
        <v>194</v>
      </c>
      <c r="F5375" s="65">
        <f t="shared" si="335"/>
        <v>17</v>
      </c>
      <c r="G5375" s="66" t="str">
        <f t="shared" si="336"/>
        <v>1997-06</v>
      </c>
      <c r="H5375" s="67" t="str">
        <f t="shared" si="337"/>
        <v>2022-T6 SBUS-17</v>
      </c>
      <c r="I5375" s="302">
        <v>1.4008697204262201E-3</v>
      </c>
      <c r="J5375" s="305">
        <f>VLOOKUP(H5375,T6_ReductionFactor!$G$10:$H$2922,2,FALSE)</f>
        <v>0.88106264202542417</v>
      </c>
      <c r="K5375" s="75">
        <f t="shared" si="334"/>
        <v>1.2342539770121429E-3</v>
      </c>
      <c r="L5375" s="290"/>
      <c r="Q5375" s="288"/>
      <c r="R5375" s="291"/>
    </row>
    <row r="5376" spans="1:18" s="287" customFormat="1" ht="16.149999999999999" customHeight="1" x14ac:dyDescent="0.25">
      <c r="A5376" s="9" t="s">
        <v>192</v>
      </c>
      <c r="B5376" s="7">
        <v>2022</v>
      </c>
      <c r="C5376" s="296" t="s">
        <v>59</v>
      </c>
      <c r="D5376" s="307">
        <v>2004</v>
      </c>
      <c r="E5376" s="307" t="s">
        <v>194</v>
      </c>
      <c r="F5376" s="65">
        <f t="shared" si="335"/>
        <v>18</v>
      </c>
      <c r="G5376" s="66" t="str">
        <f t="shared" si="336"/>
        <v>1997-06</v>
      </c>
      <c r="H5376" s="67" t="str">
        <f t="shared" si="337"/>
        <v>2022-T6 SBUS-18</v>
      </c>
      <c r="I5376" s="302">
        <v>1.1338084457539501E-3</v>
      </c>
      <c r="J5376" s="305">
        <f>VLOOKUP(H5376,T6_ReductionFactor!$G$10:$H$2922,2,FALSE)</f>
        <v>0.87812572689971924</v>
      </c>
      <c r="K5376" s="75">
        <f t="shared" si="334"/>
        <v>9.9562636559272829E-4</v>
      </c>
      <c r="L5376" s="290"/>
      <c r="Q5376" s="288"/>
      <c r="R5376" s="291"/>
    </row>
    <row r="5377" spans="1:18" s="287" customFormat="1" ht="16.149999999999999" customHeight="1" x14ac:dyDescent="0.25">
      <c r="A5377" s="9" t="s">
        <v>192</v>
      </c>
      <c r="B5377" s="7">
        <v>2022</v>
      </c>
      <c r="C5377" s="296" t="s">
        <v>59</v>
      </c>
      <c r="D5377" s="307">
        <v>2003</v>
      </c>
      <c r="E5377" s="307" t="s">
        <v>194</v>
      </c>
      <c r="F5377" s="65">
        <f t="shared" si="335"/>
        <v>19</v>
      </c>
      <c r="G5377" s="66" t="str">
        <f t="shared" si="336"/>
        <v>1997-06</v>
      </c>
      <c r="H5377" s="67" t="str">
        <f t="shared" si="337"/>
        <v>2022-T6 SBUS-19</v>
      </c>
      <c r="I5377" s="302">
        <v>2.75486697970098E-3</v>
      </c>
      <c r="J5377" s="305">
        <f>VLOOKUP(H5377,T6_ReductionFactor!$G$10:$H$2922,2,FALSE)</f>
        <v>0.92375145706489403</v>
      </c>
      <c r="K5377" s="75">
        <f t="shared" si="334"/>
        <v>2.5448123865187441E-3</v>
      </c>
      <c r="L5377" s="290"/>
      <c r="Q5377" s="288"/>
      <c r="R5377" s="291"/>
    </row>
    <row r="5378" spans="1:18" s="287" customFormat="1" ht="16.149999999999999" customHeight="1" x14ac:dyDescent="0.25">
      <c r="A5378" s="9" t="s">
        <v>192</v>
      </c>
      <c r="B5378" s="7">
        <v>2022</v>
      </c>
      <c r="C5378" s="296" t="s">
        <v>59</v>
      </c>
      <c r="D5378" s="307">
        <v>2002</v>
      </c>
      <c r="E5378" s="307" t="s">
        <v>194</v>
      </c>
      <c r="F5378" s="65">
        <f t="shared" si="335"/>
        <v>20</v>
      </c>
      <c r="G5378" s="66" t="str">
        <f t="shared" si="336"/>
        <v>1997-06</v>
      </c>
      <c r="H5378" s="67" t="str">
        <f t="shared" si="337"/>
        <v>2022-T6 SBUS-20</v>
      </c>
      <c r="I5378" s="302">
        <v>2.7458924510394798E-3</v>
      </c>
      <c r="J5378" s="305">
        <f>VLOOKUP(H5378,T6_ReductionFactor!$G$10:$H$2922,2,FALSE)</f>
        <v>0.92225367059955665</v>
      </c>
      <c r="K5378" s="75">
        <f t="shared" si="334"/>
        <v>2.5324093920427739E-3</v>
      </c>
      <c r="L5378" s="290"/>
      <c r="Q5378" s="288"/>
      <c r="R5378" s="291"/>
    </row>
    <row r="5379" spans="1:18" s="287" customFormat="1" ht="16.149999999999999" customHeight="1" x14ac:dyDescent="0.25">
      <c r="A5379" s="9" t="s">
        <v>192</v>
      </c>
      <c r="B5379" s="7">
        <v>2022</v>
      </c>
      <c r="C5379" s="296" t="s">
        <v>59</v>
      </c>
      <c r="D5379" s="307">
        <v>2001</v>
      </c>
      <c r="E5379" s="307" t="s">
        <v>194</v>
      </c>
      <c r="F5379" s="65">
        <f t="shared" si="335"/>
        <v>21</v>
      </c>
      <c r="G5379" s="66" t="str">
        <f t="shared" si="336"/>
        <v>1997-06</v>
      </c>
      <c r="H5379" s="67" t="str">
        <f t="shared" si="337"/>
        <v>2022-T6 SBUS-21</v>
      </c>
      <c r="I5379" s="302">
        <v>1.93317034750516E-3</v>
      </c>
      <c r="J5379" s="305">
        <f>VLOOKUP(H5379,T6_ReductionFactor!$G$10:$H$2922,2,FALSE)</f>
        <v>0.9208394335189285</v>
      </c>
      <c r="K5379" s="75">
        <f t="shared" si="334"/>
        <v>1.7801394876922417E-3</v>
      </c>
      <c r="L5379" s="290"/>
      <c r="Q5379" s="288"/>
      <c r="R5379" s="291"/>
    </row>
    <row r="5380" spans="1:18" s="287" customFormat="1" ht="16.149999999999999" customHeight="1" x14ac:dyDescent="0.25">
      <c r="A5380" s="9" t="s">
        <v>192</v>
      </c>
      <c r="B5380" s="7">
        <v>2022</v>
      </c>
      <c r="C5380" s="296" t="s">
        <v>59</v>
      </c>
      <c r="D5380" s="307">
        <v>2000</v>
      </c>
      <c r="E5380" s="307" t="s">
        <v>194</v>
      </c>
      <c r="F5380" s="65">
        <f t="shared" si="335"/>
        <v>22</v>
      </c>
      <c r="G5380" s="66" t="str">
        <f t="shared" si="336"/>
        <v>1997-06</v>
      </c>
      <c r="H5380" s="67" t="str">
        <f t="shared" si="337"/>
        <v>2022-T6 SBUS-22</v>
      </c>
      <c r="I5380" s="302">
        <v>2.46746578316319E-3</v>
      </c>
      <c r="J5380" s="305">
        <f>VLOOKUP(H5380,T6_ReductionFactor!$G$10:$H$2922,2,FALSE)</f>
        <v>0.91950224059317265</v>
      </c>
      <c r="K5380" s="75">
        <f t="shared" si="334"/>
        <v>2.2688403162055408E-3</v>
      </c>
      <c r="L5380" s="290"/>
      <c r="Q5380" s="288"/>
      <c r="R5380" s="291"/>
    </row>
    <row r="5381" spans="1:18" s="287" customFormat="1" ht="16.149999999999999" customHeight="1" x14ac:dyDescent="0.25">
      <c r="A5381" s="9" t="s">
        <v>192</v>
      </c>
      <c r="B5381" s="7">
        <v>2022</v>
      </c>
      <c r="C5381" s="296" t="s">
        <v>59</v>
      </c>
      <c r="D5381" s="307">
        <v>1999</v>
      </c>
      <c r="E5381" s="307" t="s">
        <v>194</v>
      </c>
      <c r="F5381" s="65">
        <f t="shared" si="335"/>
        <v>23</v>
      </c>
      <c r="G5381" s="66" t="str">
        <f t="shared" si="336"/>
        <v>1997-06</v>
      </c>
      <c r="H5381" s="67" t="str">
        <f t="shared" si="337"/>
        <v>2022-T6 SBUS-23</v>
      </c>
      <c r="I5381" s="302">
        <v>2.5229795782067302E-3</v>
      </c>
      <c r="J5381" s="305">
        <f>VLOOKUP(H5381,T6_ReductionFactor!$G$10:$H$2922,2,FALSE)</f>
        <v>0.9182362481242311</v>
      </c>
      <c r="K5381" s="75">
        <f t="shared" si="334"/>
        <v>2.3166913019866029E-3</v>
      </c>
      <c r="L5381" s="290"/>
      <c r="Q5381" s="288"/>
      <c r="R5381" s="291"/>
    </row>
    <row r="5382" spans="1:18" s="287" customFormat="1" ht="16.149999999999999" customHeight="1" x14ac:dyDescent="0.25">
      <c r="A5382" s="9" t="s">
        <v>192</v>
      </c>
      <c r="B5382" s="7">
        <v>2022</v>
      </c>
      <c r="C5382" s="296" t="s">
        <v>59</v>
      </c>
      <c r="D5382" s="307">
        <v>1998</v>
      </c>
      <c r="E5382" s="307" t="s">
        <v>194</v>
      </c>
      <c r="F5382" s="65">
        <f t="shared" si="335"/>
        <v>24</v>
      </c>
      <c r="G5382" s="66" t="str">
        <f t="shared" si="336"/>
        <v>1997-06</v>
      </c>
      <c r="H5382" s="67" t="str">
        <f t="shared" si="337"/>
        <v>2022-T6 SBUS-24</v>
      </c>
      <c r="I5382" s="302">
        <v>2.01130855752891E-3</v>
      </c>
      <c r="J5382" s="305">
        <f>VLOOKUP(H5382,T6_ReductionFactor!$G$10:$H$2922,2,FALSE)</f>
        <v>0.91703619519657986</v>
      </c>
      <c r="K5382" s="75">
        <f t="shared" ref="K5382:K5445" si="338">I5382*J5382</f>
        <v>1.844442746962633E-3</v>
      </c>
      <c r="L5382" s="290"/>
      <c r="Q5382" s="288"/>
      <c r="R5382" s="291"/>
    </row>
    <row r="5383" spans="1:18" s="287" customFormat="1" ht="16.149999999999999" customHeight="1" x14ac:dyDescent="0.25">
      <c r="A5383" s="9" t="s">
        <v>192</v>
      </c>
      <c r="B5383" s="7">
        <v>2022</v>
      </c>
      <c r="C5383" s="296" t="s">
        <v>59</v>
      </c>
      <c r="D5383" s="307">
        <v>1997</v>
      </c>
      <c r="E5383" s="307" t="s">
        <v>194</v>
      </c>
      <c r="F5383" s="65">
        <f t="shared" si="335"/>
        <v>25</v>
      </c>
      <c r="G5383" s="66" t="str">
        <f t="shared" si="336"/>
        <v>Pre1997</v>
      </c>
      <c r="H5383" s="67" t="str">
        <f t="shared" si="337"/>
        <v>2022-T6 SBUS-25</v>
      </c>
      <c r="I5383" s="302">
        <v>2.02537382150631E-3</v>
      </c>
      <c r="J5383" s="305">
        <f>VLOOKUP(H5383,T6_ReductionFactor!$G$10:$H$2922,2,FALSE)</f>
        <v>0.91589733194195255</v>
      </c>
      <c r="K5383" s="75">
        <f t="shared" si="338"/>
        <v>1.8550344793027058E-3</v>
      </c>
      <c r="L5383" s="290"/>
      <c r="Q5383" s="288"/>
      <c r="R5383" s="291"/>
    </row>
    <row r="5384" spans="1:18" s="287" customFormat="1" ht="16.149999999999999" customHeight="1" x14ac:dyDescent="0.25">
      <c r="A5384" s="9" t="s">
        <v>192</v>
      </c>
      <c r="B5384" s="7">
        <v>2022</v>
      </c>
      <c r="C5384" s="296" t="s">
        <v>59</v>
      </c>
      <c r="D5384" s="307">
        <v>1996</v>
      </c>
      <c r="E5384" s="307" t="s">
        <v>194</v>
      </c>
      <c r="F5384" s="65">
        <f t="shared" si="335"/>
        <v>26</v>
      </c>
      <c r="G5384" s="66" t="str">
        <f t="shared" si="336"/>
        <v>Pre1997</v>
      </c>
      <c r="H5384" s="67" t="str">
        <f t="shared" si="337"/>
        <v>2022-T6 SBUS-26</v>
      </c>
      <c r="I5384" s="302">
        <v>1.5139579859338901E-3</v>
      </c>
      <c r="J5384" s="305">
        <f>VLOOKUP(H5384,T6_ReductionFactor!$G$10:$H$2922,2,FALSE)</f>
        <v>0.91481535908550582</v>
      </c>
      <c r="K5384" s="75">
        <f t="shared" si="338"/>
        <v>1.3849920185424807E-3</v>
      </c>
      <c r="L5384" s="290"/>
      <c r="Q5384" s="288"/>
      <c r="R5384" s="291"/>
    </row>
    <row r="5385" spans="1:18" s="287" customFormat="1" ht="16.149999999999999" customHeight="1" x14ac:dyDescent="0.25">
      <c r="A5385" s="9" t="s">
        <v>192</v>
      </c>
      <c r="B5385" s="7">
        <v>2022</v>
      </c>
      <c r="C5385" s="296" t="s">
        <v>59</v>
      </c>
      <c r="D5385" s="307">
        <v>1995</v>
      </c>
      <c r="E5385" s="307" t="s">
        <v>194</v>
      </c>
      <c r="F5385" s="65">
        <f t="shared" ref="F5385:F5448" si="339">B5385-D5385</f>
        <v>27</v>
      </c>
      <c r="G5385" s="66" t="str">
        <f t="shared" ref="G5385:G5448" si="340">IF(D5385&lt;1998,"Pre1997",IF(D5385&lt;2008,"1997-06",IF(D5385&lt;2011,"2007-09",IF(D5385&lt;2014,"2010-12","2013+"))))</f>
        <v>Pre1997</v>
      </c>
      <c r="H5385" s="67" t="str">
        <f t="shared" si="337"/>
        <v>2022-T6 SBUS-27</v>
      </c>
      <c r="I5385" s="302">
        <v>1.68369778118832E-3</v>
      </c>
      <c r="J5385" s="305">
        <f>VLOOKUP(H5385,T6_ReductionFactor!$G$10:$H$2922,2,FALSE)</f>
        <v>0.91378637684081931</v>
      </c>
      <c r="K5385" s="75">
        <f t="shared" si="338"/>
        <v>1.5385400951670016E-3</v>
      </c>
      <c r="L5385" s="290"/>
      <c r="Q5385" s="288"/>
      <c r="R5385" s="291"/>
    </row>
    <row r="5386" spans="1:18" s="287" customFormat="1" ht="16.149999999999999" customHeight="1" x14ac:dyDescent="0.25">
      <c r="A5386" s="9" t="s">
        <v>192</v>
      </c>
      <c r="B5386" s="7">
        <v>2022</v>
      </c>
      <c r="C5386" s="296" t="s">
        <v>59</v>
      </c>
      <c r="D5386" s="307">
        <v>1994</v>
      </c>
      <c r="E5386" s="307" t="s">
        <v>194</v>
      </c>
      <c r="F5386" s="65">
        <f t="shared" si="339"/>
        <v>28</v>
      </c>
      <c r="G5386" s="66" t="str">
        <f t="shared" si="340"/>
        <v>Pre1997</v>
      </c>
      <c r="H5386" s="67" t="str">
        <f t="shared" si="337"/>
        <v>2022-T6 SBUS-28</v>
      </c>
      <c r="I5386" s="302">
        <v>8.15805452985629E-4</v>
      </c>
      <c r="J5386" s="305">
        <f>VLOOKUP(H5386,T6_ReductionFactor!$G$10:$H$2922,2,FALSE)</f>
        <v>0.9128068369514768</v>
      </c>
      <c r="K5386" s="75">
        <f t="shared" si="338"/>
        <v>7.4467279510757867E-4</v>
      </c>
      <c r="L5386" s="290"/>
      <c r="Q5386" s="288"/>
      <c r="R5386" s="291"/>
    </row>
    <row r="5387" spans="1:18" s="287" customFormat="1" ht="16.149999999999999" customHeight="1" x14ac:dyDescent="0.25">
      <c r="A5387" s="9" t="s">
        <v>192</v>
      </c>
      <c r="B5387" s="7">
        <v>2022</v>
      </c>
      <c r="C5387" s="296" t="s">
        <v>59</v>
      </c>
      <c r="D5387" s="307">
        <v>1993</v>
      </c>
      <c r="E5387" s="307" t="s">
        <v>194</v>
      </c>
      <c r="F5387" s="65">
        <f t="shared" si="339"/>
        <v>29</v>
      </c>
      <c r="G5387" s="66" t="str">
        <f t="shared" si="340"/>
        <v>Pre1997</v>
      </c>
      <c r="H5387" s="67" t="str">
        <f t="shared" si="337"/>
        <v>2022-T6 SBUS-29</v>
      </c>
      <c r="I5387" s="302">
        <v>1.5014391947142001E-3</v>
      </c>
      <c r="J5387" s="305">
        <f>VLOOKUP(H5387,T6_ReductionFactor!$G$10:$H$2922,2,FALSE)</f>
        <v>1</v>
      </c>
      <c r="K5387" s="75">
        <f t="shared" si="338"/>
        <v>1.5014391947142001E-3</v>
      </c>
      <c r="L5387" s="290"/>
      <c r="Q5387" s="288"/>
      <c r="R5387" s="291"/>
    </row>
    <row r="5388" spans="1:18" s="287" customFormat="1" ht="16.149999999999999" customHeight="1" x14ac:dyDescent="0.25">
      <c r="A5388" s="9" t="s">
        <v>192</v>
      </c>
      <c r="B5388" s="7">
        <v>2022</v>
      </c>
      <c r="C5388" s="296" t="s">
        <v>59</v>
      </c>
      <c r="D5388" s="307">
        <v>1992</v>
      </c>
      <c r="E5388" s="307" t="s">
        <v>194</v>
      </c>
      <c r="F5388" s="65">
        <f t="shared" si="339"/>
        <v>30</v>
      </c>
      <c r="G5388" s="66" t="str">
        <f t="shared" si="340"/>
        <v>Pre1997</v>
      </c>
      <c r="H5388" s="67" t="str">
        <f t="shared" si="337"/>
        <v>2022-T6 SBUS-30</v>
      </c>
      <c r="I5388" s="302">
        <v>5.8530124382932499E-4</v>
      </c>
      <c r="J5388" s="305">
        <f>VLOOKUP(H5388,T6_ReductionFactor!$G$10:$H$2922,2,FALSE)</f>
        <v>1</v>
      </c>
      <c r="K5388" s="75">
        <f t="shared" si="338"/>
        <v>5.8530124382932499E-4</v>
      </c>
      <c r="L5388" s="290"/>
      <c r="Q5388" s="288"/>
      <c r="R5388" s="291"/>
    </row>
    <row r="5389" spans="1:18" s="287" customFormat="1" ht="16.149999999999999" customHeight="1" x14ac:dyDescent="0.25">
      <c r="A5389" s="9" t="s">
        <v>192</v>
      </c>
      <c r="B5389" s="7">
        <v>2022</v>
      </c>
      <c r="C5389" s="296" t="s">
        <v>59</v>
      </c>
      <c r="D5389" s="307">
        <v>1991</v>
      </c>
      <c r="E5389" s="307" t="s">
        <v>194</v>
      </c>
      <c r="F5389" s="65">
        <f t="shared" si="339"/>
        <v>31</v>
      </c>
      <c r="G5389" s="66" t="str">
        <f t="shared" si="340"/>
        <v>Pre1997</v>
      </c>
      <c r="H5389" s="67" t="str">
        <f t="shared" si="337"/>
        <v>2022-T6 SBUS-31</v>
      </c>
      <c r="I5389" s="302">
        <v>1.1442632752523599E-3</v>
      </c>
      <c r="J5389" s="305">
        <f>VLOOKUP(H5389,T6_ReductionFactor!$G$10:$H$2922,2,FALSE)</f>
        <v>1</v>
      </c>
      <c r="K5389" s="75">
        <f t="shared" si="338"/>
        <v>1.1442632752523599E-3</v>
      </c>
      <c r="L5389" s="290"/>
      <c r="Q5389" s="288"/>
      <c r="R5389" s="291"/>
    </row>
    <row r="5390" spans="1:18" s="287" customFormat="1" ht="16.149999999999999" customHeight="1" x14ac:dyDescent="0.25">
      <c r="A5390" s="9" t="s">
        <v>192</v>
      </c>
      <c r="B5390" s="7">
        <v>2022</v>
      </c>
      <c r="C5390" s="296" t="s">
        <v>59</v>
      </c>
      <c r="D5390" s="307">
        <v>1990</v>
      </c>
      <c r="E5390" s="307" t="s">
        <v>194</v>
      </c>
      <c r="F5390" s="65">
        <f t="shared" si="339"/>
        <v>32</v>
      </c>
      <c r="G5390" s="66" t="str">
        <f t="shared" si="340"/>
        <v>Pre1997</v>
      </c>
      <c r="H5390" s="67" t="str">
        <f t="shared" si="337"/>
        <v>2022-T6 SBUS-32</v>
      </c>
      <c r="I5390" s="302">
        <v>2.1059675819688202E-3</v>
      </c>
      <c r="J5390" s="305">
        <f>VLOOKUP(H5390,T6_ReductionFactor!$G$10:$H$2922,2,FALSE)</f>
        <v>1</v>
      </c>
      <c r="K5390" s="75">
        <f t="shared" si="338"/>
        <v>2.1059675819688202E-3</v>
      </c>
      <c r="L5390" s="290"/>
      <c r="Q5390" s="288"/>
      <c r="R5390" s="291"/>
    </row>
    <row r="5391" spans="1:18" s="287" customFormat="1" ht="16.149999999999999" customHeight="1" x14ac:dyDescent="0.25">
      <c r="A5391" s="9" t="s">
        <v>192</v>
      </c>
      <c r="B5391" s="7">
        <v>2022</v>
      </c>
      <c r="C5391" s="296" t="s">
        <v>59</v>
      </c>
      <c r="D5391" s="307">
        <v>1989</v>
      </c>
      <c r="E5391" s="307" t="s">
        <v>194</v>
      </c>
      <c r="F5391" s="65">
        <f t="shared" si="339"/>
        <v>33</v>
      </c>
      <c r="G5391" s="66" t="str">
        <f t="shared" si="340"/>
        <v>Pre1997</v>
      </c>
      <c r="H5391" s="67" t="str">
        <f t="shared" si="337"/>
        <v>2022-T6 SBUS-33</v>
      </c>
      <c r="I5391" s="302">
        <v>5.3323203125819495E-4</v>
      </c>
      <c r="J5391" s="305">
        <f>VLOOKUP(H5391,T6_ReductionFactor!$G$10:$H$2922,2,FALSE)</f>
        <v>1</v>
      </c>
      <c r="K5391" s="75">
        <f t="shared" si="338"/>
        <v>5.3323203125819495E-4</v>
      </c>
      <c r="L5391" s="290"/>
      <c r="Q5391" s="288"/>
      <c r="R5391" s="291"/>
    </row>
    <row r="5392" spans="1:18" s="287" customFormat="1" ht="16.149999999999999" customHeight="1" x14ac:dyDescent="0.25">
      <c r="A5392" s="9" t="s">
        <v>192</v>
      </c>
      <c r="B5392" s="7">
        <v>2022</v>
      </c>
      <c r="C5392" s="296" t="s">
        <v>59</v>
      </c>
      <c r="D5392" s="307">
        <v>1988</v>
      </c>
      <c r="E5392" s="307" t="s">
        <v>194</v>
      </c>
      <c r="F5392" s="65">
        <f t="shared" si="339"/>
        <v>34</v>
      </c>
      <c r="G5392" s="66" t="str">
        <f t="shared" si="340"/>
        <v>Pre1997</v>
      </c>
      <c r="H5392" s="67" t="str">
        <f t="shared" si="337"/>
        <v>2022-T6 SBUS-34</v>
      </c>
      <c r="I5392" s="302">
        <v>3.0678012929710898E-4</v>
      </c>
      <c r="J5392" s="305">
        <f>VLOOKUP(H5392,T6_ReductionFactor!$G$10:$H$2922,2,FALSE)</f>
        <v>1</v>
      </c>
      <c r="K5392" s="75">
        <f t="shared" si="338"/>
        <v>3.0678012929710898E-4</v>
      </c>
      <c r="L5392" s="290"/>
      <c r="Q5392" s="288"/>
      <c r="R5392" s="291"/>
    </row>
    <row r="5393" spans="1:18" s="287" customFormat="1" ht="16.149999999999999" customHeight="1" x14ac:dyDescent="0.25">
      <c r="A5393" s="9" t="s">
        <v>192</v>
      </c>
      <c r="B5393" s="7">
        <v>2022</v>
      </c>
      <c r="C5393" s="296" t="s">
        <v>59</v>
      </c>
      <c r="D5393" s="307">
        <v>1987</v>
      </c>
      <c r="E5393" s="307" t="s">
        <v>194</v>
      </c>
      <c r="F5393" s="65">
        <f t="shared" si="339"/>
        <v>35</v>
      </c>
      <c r="G5393" s="66" t="str">
        <f t="shared" si="340"/>
        <v>Pre1997</v>
      </c>
      <c r="H5393" s="67" t="str">
        <f t="shared" si="337"/>
        <v>2022-T6 SBUS-35</v>
      </c>
      <c r="I5393" s="302">
        <v>1.4753243674609401E-4</v>
      </c>
      <c r="J5393" s="305">
        <f>VLOOKUP(H5393,T6_ReductionFactor!$G$10:$H$2922,2,FALSE)</f>
        <v>1</v>
      </c>
      <c r="K5393" s="75">
        <f t="shared" si="338"/>
        <v>1.4753243674609401E-4</v>
      </c>
      <c r="L5393" s="290"/>
      <c r="Q5393" s="288"/>
      <c r="R5393" s="291"/>
    </row>
    <row r="5394" spans="1:18" s="287" customFormat="1" ht="16.149999999999999" customHeight="1" x14ac:dyDescent="0.25">
      <c r="A5394" s="9" t="s">
        <v>192</v>
      </c>
      <c r="B5394" s="7">
        <v>2022</v>
      </c>
      <c r="C5394" s="296" t="s">
        <v>59</v>
      </c>
      <c r="D5394" s="307">
        <v>1986</v>
      </c>
      <c r="E5394" s="307" t="s">
        <v>194</v>
      </c>
      <c r="F5394" s="65">
        <f t="shared" si="339"/>
        <v>36</v>
      </c>
      <c r="G5394" s="66" t="str">
        <f t="shared" si="340"/>
        <v>Pre1997</v>
      </c>
      <c r="H5394" s="67" t="str">
        <f t="shared" si="337"/>
        <v>2022-T6 SBUS-36</v>
      </c>
      <c r="I5394" s="302">
        <v>8.6788309931125899E-5</v>
      </c>
      <c r="J5394" s="305">
        <f>VLOOKUP(H5394,T6_ReductionFactor!$G$10:$H$2922,2,FALSE)</f>
        <v>1</v>
      </c>
      <c r="K5394" s="75">
        <f t="shared" si="338"/>
        <v>8.6788309931125899E-5</v>
      </c>
      <c r="L5394" s="290"/>
      <c r="Q5394" s="288"/>
      <c r="R5394" s="291"/>
    </row>
    <row r="5395" spans="1:18" s="287" customFormat="1" ht="16.149999999999999" customHeight="1" x14ac:dyDescent="0.25">
      <c r="A5395" s="9" t="s">
        <v>192</v>
      </c>
      <c r="B5395" s="7">
        <v>2022</v>
      </c>
      <c r="C5395" s="296" t="s">
        <v>59</v>
      </c>
      <c r="D5395" s="307">
        <v>1985</v>
      </c>
      <c r="E5395" s="307" t="s">
        <v>194</v>
      </c>
      <c r="F5395" s="65">
        <f t="shared" si="339"/>
        <v>37</v>
      </c>
      <c r="G5395" s="66" t="str">
        <f t="shared" si="340"/>
        <v>Pre1997</v>
      </c>
      <c r="H5395" s="67" t="str">
        <f t="shared" si="337"/>
        <v>2022-T6 SBUS-37</v>
      </c>
      <c r="I5395" s="302">
        <v>8.8534257333894902E-6</v>
      </c>
      <c r="J5395" s="305">
        <f>VLOOKUP(H5395,T6_ReductionFactor!$G$10:$H$2922,2,FALSE)</f>
        <v>1</v>
      </c>
      <c r="K5395" s="75">
        <f t="shared" si="338"/>
        <v>8.8534257333894902E-6</v>
      </c>
      <c r="L5395" s="290"/>
      <c r="Q5395" s="288"/>
      <c r="R5395" s="291"/>
    </row>
    <row r="5396" spans="1:18" s="287" customFormat="1" ht="16.149999999999999" customHeight="1" x14ac:dyDescent="0.25">
      <c r="A5396" s="9" t="s">
        <v>192</v>
      </c>
      <c r="B5396" s="7">
        <v>2022</v>
      </c>
      <c r="C5396" s="296" t="s">
        <v>59</v>
      </c>
      <c r="D5396" s="307">
        <v>1984</v>
      </c>
      <c r="E5396" s="307" t="s">
        <v>194</v>
      </c>
      <c r="F5396" s="65">
        <f t="shared" si="339"/>
        <v>38</v>
      </c>
      <c r="G5396" s="66" t="str">
        <f t="shared" si="340"/>
        <v>Pre1997</v>
      </c>
      <c r="H5396" s="67" t="str">
        <f t="shared" si="337"/>
        <v>2022-T6 SBUS-38</v>
      </c>
      <c r="I5396" s="302">
        <v>1.32154345573877E-6</v>
      </c>
      <c r="J5396" s="305">
        <f>VLOOKUP(H5396,T6_ReductionFactor!$G$10:$H$2922,2,FALSE)</f>
        <v>1</v>
      </c>
      <c r="K5396" s="75">
        <f t="shared" si="338"/>
        <v>1.32154345573877E-6</v>
      </c>
      <c r="L5396" s="290"/>
      <c r="Q5396" s="288"/>
      <c r="R5396" s="291"/>
    </row>
    <row r="5397" spans="1:18" s="287" customFormat="1" ht="16.149999999999999" customHeight="1" x14ac:dyDescent="0.25">
      <c r="A5397" s="9" t="s">
        <v>192</v>
      </c>
      <c r="B5397" s="7">
        <v>2022</v>
      </c>
      <c r="C5397" s="296" t="s">
        <v>59</v>
      </c>
      <c r="D5397" s="307">
        <v>1983</v>
      </c>
      <c r="E5397" s="307" t="s">
        <v>194</v>
      </c>
      <c r="F5397" s="65">
        <f t="shared" si="339"/>
        <v>39</v>
      </c>
      <c r="G5397" s="66" t="str">
        <f t="shared" si="340"/>
        <v>Pre1997</v>
      </c>
      <c r="H5397" s="67" t="str">
        <f t="shared" si="337"/>
        <v>2022-T6 SBUS-39</v>
      </c>
      <c r="I5397" s="302">
        <v>3.7360473739476102E-7</v>
      </c>
      <c r="J5397" s="305">
        <f>VLOOKUP(H5397,T6_ReductionFactor!$G$10:$H$2922,2,FALSE)</f>
        <v>1</v>
      </c>
      <c r="K5397" s="75">
        <f t="shared" si="338"/>
        <v>3.7360473739476102E-7</v>
      </c>
      <c r="L5397" s="290"/>
      <c r="Q5397" s="288"/>
      <c r="R5397" s="291"/>
    </row>
    <row r="5398" spans="1:18" s="287" customFormat="1" ht="16.149999999999999" customHeight="1" x14ac:dyDescent="0.25">
      <c r="A5398" s="9" t="s">
        <v>192</v>
      </c>
      <c r="B5398" s="7">
        <v>2022</v>
      </c>
      <c r="C5398" s="296" t="s">
        <v>59</v>
      </c>
      <c r="D5398" s="307">
        <v>1982</v>
      </c>
      <c r="E5398" s="307" t="s">
        <v>194</v>
      </c>
      <c r="F5398" s="65">
        <f t="shared" si="339"/>
        <v>40</v>
      </c>
      <c r="G5398" s="66" t="str">
        <f t="shared" si="340"/>
        <v>Pre1997</v>
      </c>
      <c r="H5398" s="67" t="str">
        <f t="shared" si="337"/>
        <v>2022-T6 SBUS-40</v>
      </c>
      <c r="I5398" s="302">
        <v>2.4437109926750298E-7</v>
      </c>
      <c r="J5398" s="305">
        <f>VLOOKUP(H5398,T6_ReductionFactor!$G$10:$H$2922,2,FALSE)</f>
        <v>1</v>
      </c>
      <c r="K5398" s="75">
        <f t="shared" si="338"/>
        <v>2.4437109926750298E-7</v>
      </c>
      <c r="L5398" s="290"/>
      <c r="Q5398" s="288"/>
      <c r="R5398" s="291"/>
    </row>
    <row r="5399" spans="1:18" s="287" customFormat="1" ht="16.149999999999999" customHeight="1" x14ac:dyDescent="0.25">
      <c r="A5399" s="9" t="s">
        <v>192</v>
      </c>
      <c r="B5399" s="7">
        <v>2022</v>
      </c>
      <c r="C5399" s="296" t="s">
        <v>59</v>
      </c>
      <c r="D5399" s="307">
        <v>1981</v>
      </c>
      <c r="E5399" s="307" t="s">
        <v>194</v>
      </c>
      <c r="F5399" s="65">
        <f t="shared" si="339"/>
        <v>41</v>
      </c>
      <c r="G5399" s="66" t="str">
        <f t="shared" si="340"/>
        <v>Pre1997</v>
      </c>
      <c r="H5399" s="67" t="str">
        <f t="shared" si="337"/>
        <v>2022-T6 SBUS-41</v>
      </c>
      <c r="I5399" s="302">
        <v>1.2588464435795101E-7</v>
      </c>
      <c r="J5399" s="305">
        <f>VLOOKUP(H5399,T6_ReductionFactor!$G$10:$H$2922,2,FALSE)</f>
        <v>1</v>
      </c>
      <c r="K5399" s="75">
        <f t="shared" si="338"/>
        <v>1.2588464435795101E-7</v>
      </c>
      <c r="L5399" s="290"/>
      <c r="Q5399" s="288"/>
      <c r="R5399" s="291"/>
    </row>
    <row r="5400" spans="1:18" s="287" customFormat="1" ht="16.149999999999999" customHeight="1" x14ac:dyDescent="0.25">
      <c r="A5400" s="9" t="s">
        <v>192</v>
      </c>
      <c r="B5400" s="7">
        <v>2022</v>
      </c>
      <c r="C5400" s="296" t="s">
        <v>59</v>
      </c>
      <c r="D5400" s="307">
        <v>1978</v>
      </c>
      <c r="E5400" s="307" t="s">
        <v>194</v>
      </c>
      <c r="F5400" s="65">
        <f t="shared" si="339"/>
        <v>44</v>
      </c>
      <c r="G5400" s="66" t="str">
        <f t="shared" si="340"/>
        <v>Pre1997</v>
      </c>
      <c r="H5400" s="67" t="str">
        <f t="shared" si="337"/>
        <v>2022-T6 SBUS-44</v>
      </c>
      <c r="I5400" s="302">
        <v>2.53843155888439E-9</v>
      </c>
      <c r="J5400" s="305">
        <f>VLOOKUP(H5400,T6_ReductionFactor!$G$10:$H$2922,2,FALSE)</f>
        <v>1</v>
      </c>
      <c r="K5400" s="75">
        <f t="shared" si="338"/>
        <v>2.53843155888439E-9</v>
      </c>
      <c r="L5400" s="290"/>
      <c r="Q5400" s="288"/>
      <c r="R5400" s="291"/>
    </row>
    <row r="5401" spans="1:18" s="287" customFormat="1" ht="16.149999999999999" customHeight="1" x14ac:dyDescent="0.25">
      <c r="A5401" s="9" t="s">
        <v>192</v>
      </c>
      <c r="B5401" s="7">
        <v>2022</v>
      </c>
      <c r="C5401" s="296" t="s">
        <v>71</v>
      </c>
      <c r="D5401" s="307">
        <v>2023</v>
      </c>
      <c r="E5401" s="307" t="s">
        <v>194</v>
      </c>
      <c r="F5401" s="65">
        <f t="shared" si="339"/>
        <v>-1</v>
      </c>
      <c r="G5401" s="66" t="str">
        <f t="shared" si="340"/>
        <v>2013+</v>
      </c>
      <c r="H5401" s="67" t="str">
        <f t="shared" si="337"/>
        <v>2022-T6 Utility--1</v>
      </c>
      <c r="I5401" s="302">
        <v>5.6629281941728398E-7</v>
      </c>
      <c r="J5401" s="305">
        <f>VLOOKUP(H5401,T6_ReductionFactor!$G$10:$H$2922,2,FALSE)</f>
        <v>1</v>
      </c>
      <c r="K5401" s="75">
        <f t="shared" si="338"/>
        <v>5.6629281941728398E-7</v>
      </c>
      <c r="L5401" s="290"/>
      <c r="Q5401" s="288"/>
      <c r="R5401" s="291"/>
    </row>
    <row r="5402" spans="1:18" s="287" customFormat="1" ht="16.149999999999999" customHeight="1" x14ac:dyDescent="0.25">
      <c r="A5402" s="9" t="s">
        <v>192</v>
      </c>
      <c r="B5402" s="7">
        <v>2022</v>
      </c>
      <c r="C5402" s="296" t="s">
        <v>71</v>
      </c>
      <c r="D5402" s="307">
        <v>2022</v>
      </c>
      <c r="E5402" s="307" t="s">
        <v>194</v>
      </c>
      <c r="F5402" s="65">
        <f t="shared" si="339"/>
        <v>0</v>
      </c>
      <c r="G5402" s="66" t="str">
        <f t="shared" si="340"/>
        <v>2013+</v>
      </c>
      <c r="H5402" s="67" t="str">
        <f t="shared" si="337"/>
        <v>2022-T6 Utility-0</v>
      </c>
      <c r="I5402" s="302">
        <v>1.6094880939236501E-5</v>
      </c>
      <c r="J5402" s="305">
        <f>VLOOKUP(H5402,T6_ReductionFactor!$G$10:$H$2922,2,FALSE)</f>
        <v>0.98245917549834583</v>
      </c>
      <c r="K5402" s="75">
        <f t="shared" si="338"/>
        <v>1.5812563457306336E-5</v>
      </c>
      <c r="L5402" s="290"/>
      <c r="Q5402" s="288"/>
      <c r="R5402" s="291"/>
    </row>
    <row r="5403" spans="1:18" s="287" customFormat="1" ht="16.149999999999999" customHeight="1" x14ac:dyDescent="0.25">
      <c r="A5403" s="9" t="s">
        <v>192</v>
      </c>
      <c r="B5403" s="7">
        <v>2022</v>
      </c>
      <c r="C5403" s="296" t="s">
        <v>71</v>
      </c>
      <c r="D5403" s="307">
        <v>2021</v>
      </c>
      <c r="E5403" s="307" t="s">
        <v>194</v>
      </c>
      <c r="F5403" s="65">
        <f t="shared" si="339"/>
        <v>1</v>
      </c>
      <c r="G5403" s="66" t="str">
        <f t="shared" si="340"/>
        <v>2013+</v>
      </c>
      <c r="H5403" s="67" t="str">
        <f t="shared" si="337"/>
        <v>2022-T6 Utility-1</v>
      </c>
      <c r="I5403" s="302">
        <v>2.39115190643358E-5</v>
      </c>
      <c r="J5403" s="305">
        <f>VLOOKUP(H5403,T6_ReductionFactor!$G$10:$H$2922,2,FALSE)</f>
        <v>0.96686995767135764</v>
      </c>
      <c r="K5403" s="75">
        <f t="shared" si="338"/>
        <v>2.3119329425592216E-5</v>
      </c>
      <c r="L5403" s="290"/>
      <c r="Q5403" s="288"/>
      <c r="R5403" s="291"/>
    </row>
    <row r="5404" spans="1:18" s="287" customFormat="1" ht="16.149999999999999" customHeight="1" x14ac:dyDescent="0.25">
      <c r="A5404" s="9" t="s">
        <v>192</v>
      </c>
      <c r="B5404" s="7">
        <v>2022</v>
      </c>
      <c r="C5404" s="296" t="s">
        <v>71</v>
      </c>
      <c r="D5404" s="307">
        <v>2020</v>
      </c>
      <c r="E5404" s="307" t="s">
        <v>194</v>
      </c>
      <c r="F5404" s="65">
        <f t="shared" si="339"/>
        <v>2</v>
      </c>
      <c r="G5404" s="66" t="str">
        <f t="shared" si="340"/>
        <v>2013+</v>
      </c>
      <c r="H5404" s="67" t="str">
        <f t="shared" si="337"/>
        <v>2022-T6 Utility-2</v>
      </c>
      <c r="I5404" s="302">
        <v>2.4083692126489401E-5</v>
      </c>
      <c r="J5404" s="305">
        <f>VLOOKUP(H5404,T6_ReductionFactor!$G$10:$H$2922,2,FALSE)</f>
        <v>0.95292788701436948</v>
      </c>
      <c r="K5404" s="75">
        <f t="shared" si="338"/>
        <v>2.2950021849600151E-5</v>
      </c>
      <c r="L5404" s="290"/>
      <c r="Q5404" s="288"/>
      <c r="R5404" s="291"/>
    </row>
    <row r="5405" spans="1:18" s="287" customFormat="1" ht="16.149999999999999" customHeight="1" x14ac:dyDescent="0.25">
      <c r="A5405" s="9" t="s">
        <v>192</v>
      </c>
      <c r="B5405" s="7">
        <v>2022</v>
      </c>
      <c r="C5405" s="296" t="s">
        <v>71</v>
      </c>
      <c r="D5405" s="307">
        <v>2019</v>
      </c>
      <c r="E5405" s="307" t="s">
        <v>194</v>
      </c>
      <c r="F5405" s="65">
        <f t="shared" si="339"/>
        <v>3</v>
      </c>
      <c r="G5405" s="66" t="str">
        <f t="shared" si="340"/>
        <v>2013+</v>
      </c>
      <c r="H5405" s="67" t="str">
        <f t="shared" si="337"/>
        <v>2022-T6 Utility-3</v>
      </c>
      <c r="I5405" s="302">
        <v>2.3204439669892799E-5</v>
      </c>
      <c r="J5405" s="305">
        <f>VLOOKUP(H5405,T6_ReductionFactor!$G$10:$H$2922,2,FALSE)</f>
        <v>0.94039231379415444</v>
      </c>
      <c r="K5405" s="75">
        <f t="shared" si="338"/>
        <v>2.1821276711467355E-5</v>
      </c>
      <c r="L5405" s="290"/>
      <c r="Q5405" s="288"/>
      <c r="R5405" s="291"/>
    </row>
    <row r="5406" spans="1:18" s="287" customFormat="1" ht="16.149999999999999" customHeight="1" x14ac:dyDescent="0.25">
      <c r="A5406" s="9" t="s">
        <v>192</v>
      </c>
      <c r="B5406" s="7">
        <v>2022</v>
      </c>
      <c r="C5406" s="296" t="s">
        <v>71</v>
      </c>
      <c r="D5406" s="307">
        <v>2018</v>
      </c>
      <c r="E5406" s="307" t="s">
        <v>194</v>
      </c>
      <c r="F5406" s="65">
        <f t="shared" si="339"/>
        <v>4</v>
      </c>
      <c r="G5406" s="66" t="str">
        <f t="shared" si="340"/>
        <v>2013+</v>
      </c>
      <c r="H5406" s="67" t="str">
        <f t="shared" si="337"/>
        <v>2022-T6 Utility-4</v>
      </c>
      <c r="I5406" s="302">
        <v>2.18428058071771E-5</v>
      </c>
      <c r="J5406" s="305">
        <f>VLOOKUP(H5406,T6_ReductionFactor!$G$10:$H$2922,2,FALSE)</f>
        <v>0.92906425839090623</v>
      </c>
      <c r="K5406" s="75">
        <f t="shared" si="338"/>
        <v>2.0293370178421574E-5</v>
      </c>
      <c r="L5406" s="290"/>
      <c r="Q5406" s="288"/>
      <c r="R5406" s="291"/>
    </row>
    <row r="5407" spans="1:18" s="287" customFormat="1" ht="16.149999999999999" customHeight="1" x14ac:dyDescent="0.25">
      <c r="A5407" s="9" t="s">
        <v>192</v>
      </c>
      <c r="B5407" s="7">
        <v>2022</v>
      </c>
      <c r="C5407" s="296" t="s">
        <v>71</v>
      </c>
      <c r="D5407" s="307">
        <v>2017</v>
      </c>
      <c r="E5407" s="307" t="s">
        <v>194</v>
      </c>
      <c r="F5407" s="65">
        <f t="shared" si="339"/>
        <v>5</v>
      </c>
      <c r="G5407" s="66" t="str">
        <f t="shared" si="340"/>
        <v>2013+</v>
      </c>
      <c r="H5407" s="67" t="str">
        <f t="shared" si="337"/>
        <v>2022-T6 Utility-5</v>
      </c>
      <c r="I5407" s="302">
        <v>2.1117357497215798E-5</v>
      </c>
      <c r="J5407" s="305">
        <f>VLOOKUP(H5407,T6_ReductionFactor!$G$10:$H$2922,2,FALSE)</f>
        <v>0.91878367567573971</v>
      </c>
      <c r="K5407" s="75">
        <f t="shared" si="338"/>
        <v>1.940228334185057E-5</v>
      </c>
      <c r="L5407" s="290"/>
      <c r="Q5407" s="288"/>
      <c r="R5407" s="291"/>
    </row>
    <row r="5408" spans="1:18" s="287" customFormat="1" ht="16.149999999999999" customHeight="1" x14ac:dyDescent="0.25">
      <c r="A5408" s="9" t="s">
        <v>192</v>
      </c>
      <c r="B5408" s="7">
        <v>2022</v>
      </c>
      <c r="C5408" s="296" t="s">
        <v>71</v>
      </c>
      <c r="D5408" s="307">
        <v>2016</v>
      </c>
      <c r="E5408" s="307" t="s">
        <v>194</v>
      </c>
      <c r="F5408" s="65">
        <f t="shared" si="339"/>
        <v>6</v>
      </c>
      <c r="G5408" s="66" t="str">
        <f t="shared" si="340"/>
        <v>2013+</v>
      </c>
      <c r="H5408" s="67" t="str">
        <f t="shared" si="337"/>
        <v>2022-T6 Utility-6</v>
      </c>
      <c r="I5408" s="302">
        <v>2.0272654566498201E-5</v>
      </c>
      <c r="J5408" s="305">
        <f>VLOOKUP(H5408,T6_ReductionFactor!$G$10:$H$2922,2,FALSE)</f>
        <v>0.90941641319685118</v>
      </c>
      <c r="K5408" s="75">
        <f t="shared" si="338"/>
        <v>1.8436284801843561E-5</v>
      </c>
      <c r="L5408" s="290"/>
      <c r="Q5408" s="288"/>
      <c r="R5408" s="291"/>
    </row>
    <row r="5409" spans="1:18" s="287" customFormat="1" ht="16.149999999999999" customHeight="1" x14ac:dyDescent="0.25">
      <c r="A5409" s="9" t="s">
        <v>192</v>
      </c>
      <c r="B5409" s="7">
        <v>2022</v>
      </c>
      <c r="C5409" s="296" t="s">
        <v>71</v>
      </c>
      <c r="D5409" s="307">
        <v>2015</v>
      </c>
      <c r="E5409" s="307" t="s">
        <v>194</v>
      </c>
      <c r="F5409" s="65">
        <f t="shared" si="339"/>
        <v>7</v>
      </c>
      <c r="G5409" s="66" t="str">
        <f t="shared" si="340"/>
        <v>2013+</v>
      </c>
      <c r="H5409" s="67" t="str">
        <f t="shared" si="337"/>
        <v>2022-T6 Utility-7</v>
      </c>
      <c r="I5409" s="302">
        <v>1.66443425063402E-5</v>
      </c>
      <c r="J5409" s="305">
        <f>VLOOKUP(H5409,T6_ReductionFactor!$G$10:$H$2922,2,FALSE)</f>
        <v>0.90084910205876534</v>
      </c>
      <c r="K5409" s="75">
        <f t="shared" si="338"/>
        <v>1.4994041001195109E-5</v>
      </c>
      <c r="L5409" s="290"/>
      <c r="Q5409" s="288"/>
      <c r="R5409" s="291"/>
    </row>
    <row r="5410" spans="1:18" s="287" customFormat="1" ht="16.149999999999999" customHeight="1" x14ac:dyDescent="0.25">
      <c r="A5410" s="9" t="s">
        <v>192</v>
      </c>
      <c r="B5410" s="7">
        <v>2022</v>
      </c>
      <c r="C5410" s="296" t="s">
        <v>71</v>
      </c>
      <c r="D5410" s="307">
        <v>2014</v>
      </c>
      <c r="E5410" s="307" t="s">
        <v>194</v>
      </c>
      <c r="F5410" s="65">
        <f t="shared" si="339"/>
        <v>8</v>
      </c>
      <c r="G5410" s="66" t="str">
        <f t="shared" si="340"/>
        <v>2013+</v>
      </c>
      <c r="H5410" s="67" t="str">
        <f t="shared" si="337"/>
        <v>2022-T6 Utility-8</v>
      </c>
      <c r="I5410" s="302">
        <v>1.37466995490052E-5</v>
      </c>
      <c r="J5410" s="305">
        <f>VLOOKUP(H5410,T6_ReductionFactor!$G$10:$H$2922,2,FALSE)</f>
        <v>0.89298891605627984</v>
      </c>
      <c r="K5410" s="75">
        <f t="shared" si="338"/>
        <v>1.2275650329617505E-5</v>
      </c>
      <c r="L5410" s="290"/>
      <c r="Q5410" s="288"/>
      <c r="R5410" s="291"/>
    </row>
    <row r="5411" spans="1:18" s="287" customFormat="1" ht="16.149999999999999" customHeight="1" x14ac:dyDescent="0.25">
      <c r="A5411" s="9" t="s">
        <v>192</v>
      </c>
      <c r="B5411" s="7">
        <v>2022</v>
      </c>
      <c r="C5411" s="296" t="s">
        <v>71</v>
      </c>
      <c r="D5411" s="307">
        <v>2013</v>
      </c>
      <c r="E5411" s="307" t="s">
        <v>194</v>
      </c>
      <c r="F5411" s="65">
        <f t="shared" si="339"/>
        <v>9</v>
      </c>
      <c r="G5411" s="66" t="str">
        <f t="shared" si="340"/>
        <v>2010-12</v>
      </c>
      <c r="H5411" s="67" t="str">
        <f t="shared" si="337"/>
        <v>2022-T6 Utility-9</v>
      </c>
      <c r="I5411" s="302">
        <v>8.8359276672159303E-5</v>
      </c>
      <c r="J5411" s="305">
        <f>VLOOKUP(H5411,T6_ReductionFactor!$G$10:$H$2922,2,FALSE)</f>
        <v>0.85237132263311866</v>
      </c>
      <c r="K5411" s="75">
        <f t="shared" si="338"/>
        <v>7.5314913523954092E-5</v>
      </c>
      <c r="L5411" s="290"/>
      <c r="Q5411" s="288"/>
      <c r="R5411" s="291"/>
    </row>
    <row r="5412" spans="1:18" s="287" customFormat="1" ht="16.149999999999999" customHeight="1" x14ac:dyDescent="0.25">
      <c r="A5412" s="9" t="s">
        <v>192</v>
      </c>
      <c r="B5412" s="7">
        <v>2022</v>
      </c>
      <c r="C5412" s="296" t="s">
        <v>71</v>
      </c>
      <c r="D5412" s="307">
        <v>2012</v>
      </c>
      <c r="E5412" s="307" t="s">
        <v>194</v>
      </c>
      <c r="F5412" s="65">
        <f t="shared" si="339"/>
        <v>10</v>
      </c>
      <c r="G5412" s="66" t="str">
        <f t="shared" si="340"/>
        <v>2010-12</v>
      </c>
      <c r="H5412" s="67" t="str">
        <f t="shared" si="337"/>
        <v>2022-T6 Utility-10</v>
      </c>
      <c r="I5412" s="302">
        <v>1.4938370542242501E-5</v>
      </c>
      <c r="J5412" s="305">
        <f>VLOOKUP(H5412,T6_ReductionFactor!$G$10:$H$2922,2,FALSE)</f>
        <v>0.84512380832937684</v>
      </c>
      <c r="K5412" s="75">
        <f t="shared" si="338"/>
        <v>1.262477260289536E-5</v>
      </c>
      <c r="L5412" s="290"/>
      <c r="Q5412" s="288"/>
      <c r="R5412" s="291"/>
    </row>
    <row r="5413" spans="1:18" s="287" customFormat="1" ht="16.149999999999999" customHeight="1" x14ac:dyDescent="0.25">
      <c r="A5413" s="9" t="s">
        <v>192</v>
      </c>
      <c r="B5413" s="7">
        <v>2023</v>
      </c>
      <c r="C5413" s="296" t="s">
        <v>42</v>
      </c>
      <c r="D5413" s="307">
        <v>2018</v>
      </c>
      <c r="E5413" s="307" t="s">
        <v>194</v>
      </c>
      <c r="F5413" s="65">
        <f t="shared" si="339"/>
        <v>5</v>
      </c>
      <c r="G5413" s="66" t="str">
        <f t="shared" si="340"/>
        <v>2013+</v>
      </c>
      <c r="H5413" s="67" t="str">
        <f t="shared" si="337"/>
        <v>2023-T6 Ag-5</v>
      </c>
      <c r="I5413" s="302">
        <v>5.2799831783438802E-7</v>
      </c>
      <c r="J5413" s="305">
        <f>VLOOKUP(H5413,T6_ReductionFactor!$G$10:$H$2922,2,FALSE)</f>
        <v>0.80921602172110085</v>
      </c>
      <c r="K5413" s="75">
        <f t="shared" si="338"/>
        <v>4.2726469823337682E-7</v>
      </c>
      <c r="L5413" s="290"/>
      <c r="Q5413" s="288"/>
      <c r="R5413" s="291"/>
    </row>
    <row r="5414" spans="1:18" s="287" customFormat="1" ht="16.149999999999999" customHeight="1" x14ac:dyDescent="0.25">
      <c r="A5414" s="9" t="s">
        <v>192</v>
      </c>
      <c r="B5414" s="7">
        <v>2023</v>
      </c>
      <c r="C5414" s="296" t="s">
        <v>42</v>
      </c>
      <c r="D5414" s="307">
        <v>2017</v>
      </c>
      <c r="E5414" s="307" t="s">
        <v>194</v>
      </c>
      <c r="F5414" s="65">
        <f t="shared" si="339"/>
        <v>6</v>
      </c>
      <c r="G5414" s="66" t="str">
        <f t="shared" si="340"/>
        <v>2013+</v>
      </c>
      <c r="H5414" s="67" t="str">
        <f t="shared" si="337"/>
        <v>2023-T6 Ag-6</v>
      </c>
      <c r="I5414" s="302">
        <v>5.6419219220561596E-7</v>
      </c>
      <c r="J5414" s="305">
        <f>VLOOKUP(H5414,T6_ReductionFactor!$G$10:$H$2922,2,FALSE)</f>
        <v>0.79770864441678679</v>
      </c>
      <c r="K5414" s="75">
        <f t="shared" si="338"/>
        <v>4.5006098883487716E-7</v>
      </c>
      <c r="L5414" s="290"/>
      <c r="Q5414" s="288"/>
      <c r="R5414" s="291"/>
    </row>
    <row r="5415" spans="1:18" s="287" customFormat="1" ht="16.149999999999999" customHeight="1" x14ac:dyDescent="0.25">
      <c r="A5415" s="9" t="s">
        <v>192</v>
      </c>
      <c r="B5415" s="7">
        <v>2023</v>
      </c>
      <c r="C5415" s="296" t="s">
        <v>42</v>
      </c>
      <c r="D5415" s="307">
        <v>2015</v>
      </c>
      <c r="E5415" s="307" t="s">
        <v>194</v>
      </c>
      <c r="F5415" s="65">
        <f t="shared" si="339"/>
        <v>8</v>
      </c>
      <c r="G5415" s="66" t="str">
        <f t="shared" si="340"/>
        <v>2013+</v>
      </c>
      <c r="H5415" s="67" t="str">
        <f t="shared" si="337"/>
        <v>2023-T6 Ag-8</v>
      </c>
      <c r="I5415" s="302">
        <v>5.1339281420552599E-7</v>
      </c>
      <c r="J5415" s="305">
        <f>VLOOKUP(H5415,T6_ReductionFactor!$G$10:$H$2922,2,FALSE)</f>
        <v>0.78036214683884653</v>
      </c>
      <c r="K5415" s="75">
        <f t="shared" si="338"/>
        <v>4.0063231866506131E-7</v>
      </c>
      <c r="L5415" s="290"/>
      <c r="Q5415" s="288"/>
      <c r="R5415" s="291"/>
    </row>
    <row r="5416" spans="1:18" s="287" customFormat="1" ht="16.149999999999999" customHeight="1" x14ac:dyDescent="0.25">
      <c r="A5416" s="9" t="s">
        <v>192</v>
      </c>
      <c r="B5416" s="7">
        <v>2023</v>
      </c>
      <c r="C5416" s="296" t="s">
        <v>42</v>
      </c>
      <c r="D5416" s="307">
        <v>2014</v>
      </c>
      <c r="E5416" s="307" t="s">
        <v>194</v>
      </c>
      <c r="F5416" s="65">
        <f t="shared" si="339"/>
        <v>9</v>
      </c>
      <c r="G5416" s="66" t="str">
        <f t="shared" si="340"/>
        <v>2013+</v>
      </c>
      <c r="H5416" s="67" t="str">
        <f t="shared" si="337"/>
        <v>2023-T6 Ag-9</v>
      </c>
      <c r="I5416" s="302">
        <v>5.5238826082623805E-7</v>
      </c>
      <c r="J5416" s="305">
        <f>VLOOKUP(H5416,T6_ReductionFactor!$G$10:$H$2922,2,FALSE)</f>
        <v>0.77374906242699693</v>
      </c>
      <c r="K5416" s="75">
        <f t="shared" si="338"/>
        <v>4.2740989890998114E-7</v>
      </c>
      <c r="L5416" s="290"/>
      <c r="Q5416" s="288"/>
      <c r="R5416" s="291"/>
    </row>
    <row r="5417" spans="1:18" s="287" customFormat="1" ht="16.149999999999999" customHeight="1" x14ac:dyDescent="0.25">
      <c r="A5417" s="9" t="s">
        <v>192</v>
      </c>
      <c r="B5417" s="7">
        <v>2023</v>
      </c>
      <c r="C5417" s="296" t="s">
        <v>42</v>
      </c>
      <c r="D5417" s="307">
        <v>2013</v>
      </c>
      <c r="E5417" s="307" t="s">
        <v>194</v>
      </c>
      <c r="F5417" s="65">
        <f t="shared" si="339"/>
        <v>10</v>
      </c>
      <c r="G5417" s="66" t="str">
        <f t="shared" si="340"/>
        <v>2010-12</v>
      </c>
      <c r="H5417" s="67" t="str">
        <f t="shared" si="337"/>
        <v>2023-T6 Ag-10</v>
      </c>
      <c r="I5417" s="302">
        <v>2.8392658865972001E-7</v>
      </c>
      <c r="J5417" s="305">
        <f>VLOOKUP(H5417,T6_ReductionFactor!$G$10:$H$2922,2,FALSE)</f>
        <v>0.7377743506176494</v>
      </c>
      <c r="K5417" s="75">
        <f t="shared" si="338"/>
        <v>2.094737545715094E-7</v>
      </c>
      <c r="L5417" s="290"/>
      <c r="Q5417" s="288"/>
      <c r="R5417" s="291"/>
    </row>
    <row r="5418" spans="1:18" s="287" customFormat="1" ht="16.149999999999999" customHeight="1" x14ac:dyDescent="0.25">
      <c r="A5418" s="9" t="s">
        <v>192</v>
      </c>
      <c r="B5418" s="7">
        <v>2023</v>
      </c>
      <c r="C5418" s="296" t="s">
        <v>42</v>
      </c>
      <c r="D5418" s="307">
        <v>2012</v>
      </c>
      <c r="E5418" s="307" t="s">
        <v>194</v>
      </c>
      <c r="F5418" s="65">
        <f t="shared" si="339"/>
        <v>11</v>
      </c>
      <c r="G5418" s="66" t="str">
        <f t="shared" si="340"/>
        <v>2010-12</v>
      </c>
      <c r="H5418" s="67" t="str">
        <f t="shared" si="337"/>
        <v>2023-T6 Ag-11</v>
      </c>
      <c r="I5418" s="302">
        <v>2.2563567812505599E-4</v>
      </c>
      <c r="J5418" s="305">
        <f>VLOOKUP(H5418,T6_ReductionFactor!$G$10:$H$2922,2,FALSE)</f>
        <v>0.73377556196648241</v>
      </c>
      <c r="K5418" s="75">
        <f t="shared" si="338"/>
        <v>1.6556594651590131E-4</v>
      </c>
      <c r="L5418" s="290"/>
      <c r="Q5418" s="288"/>
      <c r="R5418" s="291"/>
    </row>
    <row r="5419" spans="1:18" s="287" customFormat="1" ht="16.149999999999999" customHeight="1" x14ac:dyDescent="0.25">
      <c r="A5419" s="9" t="s">
        <v>192</v>
      </c>
      <c r="B5419" s="7">
        <v>2023</v>
      </c>
      <c r="C5419" s="296" t="s">
        <v>58</v>
      </c>
      <c r="D5419" s="307">
        <v>2024</v>
      </c>
      <c r="E5419" s="307" t="s">
        <v>194</v>
      </c>
      <c r="F5419" s="65">
        <f t="shared" si="339"/>
        <v>-1</v>
      </c>
      <c r="G5419" s="66" t="str">
        <f t="shared" si="340"/>
        <v>2013+</v>
      </c>
      <c r="H5419" s="67" t="str">
        <f t="shared" si="337"/>
        <v>2023-T6 All Other Buses--1</v>
      </c>
      <c r="I5419" s="302">
        <v>8.0707996847193504E-7</v>
      </c>
      <c r="J5419" s="305">
        <f>VLOOKUP(H5419,T6_ReductionFactor!$G$10:$H$2922,2,FALSE)</f>
        <v>0.97197238846640865</v>
      </c>
      <c r="K5419" s="75">
        <f t="shared" si="338"/>
        <v>7.8445944463906044E-7</v>
      </c>
      <c r="L5419" s="290"/>
      <c r="Q5419" s="288"/>
      <c r="R5419" s="291"/>
    </row>
    <row r="5420" spans="1:18" s="287" customFormat="1" ht="16.149999999999999" customHeight="1" x14ac:dyDescent="0.25">
      <c r="A5420" s="9" t="s">
        <v>192</v>
      </c>
      <c r="B5420" s="7">
        <v>2023</v>
      </c>
      <c r="C5420" s="296" t="s">
        <v>58</v>
      </c>
      <c r="D5420" s="307">
        <v>2023</v>
      </c>
      <c r="E5420" s="307" t="s">
        <v>194</v>
      </c>
      <c r="F5420" s="65">
        <f t="shared" si="339"/>
        <v>0</v>
      </c>
      <c r="G5420" s="66" t="str">
        <f t="shared" si="340"/>
        <v>2013+</v>
      </c>
      <c r="H5420" s="67" t="str">
        <f t="shared" si="337"/>
        <v>2023-T6 All Other Buses-0</v>
      </c>
      <c r="I5420" s="302">
        <v>3.0769920976782402E-5</v>
      </c>
      <c r="J5420" s="305">
        <f>VLOOKUP(H5420,T6_ReductionFactor!$G$10:$H$2922,2,FALSE)</f>
        <v>0.91965702226630974</v>
      </c>
      <c r="K5420" s="75">
        <f t="shared" si="338"/>
        <v>2.8297773900877366E-5</v>
      </c>
      <c r="L5420" s="290"/>
      <c r="Q5420" s="288"/>
      <c r="R5420" s="291"/>
    </row>
    <row r="5421" spans="1:18" s="287" customFormat="1" ht="16.149999999999999" customHeight="1" x14ac:dyDescent="0.25">
      <c r="A5421" s="9" t="s">
        <v>192</v>
      </c>
      <c r="B5421" s="7">
        <v>2023</v>
      </c>
      <c r="C5421" s="296" t="s">
        <v>58</v>
      </c>
      <c r="D5421" s="307">
        <v>2022</v>
      </c>
      <c r="E5421" s="307" t="s">
        <v>194</v>
      </c>
      <c r="F5421" s="65">
        <f t="shared" si="339"/>
        <v>1</v>
      </c>
      <c r="G5421" s="66" t="str">
        <f t="shared" si="340"/>
        <v>2013+</v>
      </c>
      <c r="H5421" s="67" t="str">
        <f t="shared" si="337"/>
        <v>2023-T6 All Other Buses-1</v>
      </c>
      <c r="I5421" s="302">
        <v>1.11983644575422E-4</v>
      </c>
      <c r="J5421" s="305">
        <f>VLOOKUP(H5421,T6_ReductionFactor!$G$10:$H$2922,2,FALSE)</f>
        <v>0.88152411169496192</v>
      </c>
      <c r="K5421" s="75">
        <f t="shared" si="338"/>
        <v>9.8716282808713224E-5</v>
      </c>
      <c r="L5421" s="290"/>
      <c r="Q5421" s="288"/>
      <c r="R5421" s="291"/>
    </row>
    <row r="5422" spans="1:18" s="287" customFormat="1" ht="16.149999999999999" customHeight="1" x14ac:dyDescent="0.25">
      <c r="A5422" s="9" t="s">
        <v>192</v>
      </c>
      <c r="B5422" s="7">
        <v>2023</v>
      </c>
      <c r="C5422" s="296" t="s">
        <v>58</v>
      </c>
      <c r="D5422" s="307">
        <v>2021</v>
      </c>
      <c r="E5422" s="307" t="s">
        <v>194</v>
      </c>
      <c r="F5422" s="65">
        <f t="shared" si="339"/>
        <v>2</v>
      </c>
      <c r="G5422" s="66" t="str">
        <f t="shared" si="340"/>
        <v>2013+</v>
      </c>
      <c r="H5422" s="67" t="str">
        <f t="shared" si="337"/>
        <v>2023-T6 All Other Buses-2</v>
      </c>
      <c r="I5422" s="302">
        <v>1.09260248465541E-4</v>
      </c>
      <c r="J5422" s="305">
        <f>VLOOKUP(H5422,T6_ReductionFactor!$G$10:$H$2922,2,FALSE)</f>
        <v>0.8527309080800658</v>
      </c>
      <c r="K5422" s="75">
        <f t="shared" si="338"/>
        <v>9.3169590891074394E-5</v>
      </c>
      <c r="L5422" s="290"/>
      <c r="Q5422" s="288"/>
      <c r="R5422" s="291"/>
    </row>
    <row r="5423" spans="1:18" s="287" customFormat="1" ht="16.149999999999999" customHeight="1" x14ac:dyDescent="0.25">
      <c r="A5423" s="9" t="s">
        <v>192</v>
      </c>
      <c r="B5423" s="7">
        <v>2023</v>
      </c>
      <c r="C5423" s="296" t="s">
        <v>58</v>
      </c>
      <c r="D5423" s="307">
        <v>2020</v>
      </c>
      <c r="E5423" s="307" t="s">
        <v>194</v>
      </c>
      <c r="F5423" s="65">
        <f t="shared" si="339"/>
        <v>3</v>
      </c>
      <c r="G5423" s="66" t="str">
        <f t="shared" si="340"/>
        <v>2013+</v>
      </c>
      <c r="H5423" s="67" t="str">
        <f t="shared" si="337"/>
        <v>2023-T6 All Other Buses-3</v>
      </c>
      <c r="I5423" s="302">
        <v>1.2914413457928501E-4</v>
      </c>
      <c r="J5423" s="305">
        <f>VLOOKUP(H5423,T6_ReductionFactor!$G$10:$H$2922,2,FALSE)</f>
        <v>0.83038384176120239</v>
      </c>
      <c r="K5423" s="75">
        <f t="shared" si="338"/>
        <v>1.0723920261287242E-4</v>
      </c>
      <c r="L5423" s="290"/>
      <c r="Q5423" s="288"/>
      <c r="R5423" s="291"/>
    </row>
    <row r="5424" spans="1:18" s="287" customFormat="1" ht="16.149999999999999" customHeight="1" x14ac:dyDescent="0.25">
      <c r="A5424" s="9" t="s">
        <v>192</v>
      </c>
      <c r="B5424" s="7">
        <v>2023</v>
      </c>
      <c r="C5424" s="296" t="s">
        <v>58</v>
      </c>
      <c r="D5424" s="307">
        <v>2019</v>
      </c>
      <c r="E5424" s="307" t="s">
        <v>194</v>
      </c>
      <c r="F5424" s="65">
        <f t="shared" si="339"/>
        <v>4</v>
      </c>
      <c r="G5424" s="66" t="str">
        <f t="shared" si="340"/>
        <v>2013+</v>
      </c>
      <c r="H5424" s="67" t="str">
        <f t="shared" si="337"/>
        <v>2023-T6 All Other Buses-4</v>
      </c>
      <c r="I5424" s="302">
        <v>1.2950251718282199E-4</v>
      </c>
      <c r="J5424" s="305">
        <f>VLOOKUP(H5424,T6_ReductionFactor!$G$10:$H$2922,2,FALSE)</f>
        <v>0.81265492283129481</v>
      </c>
      <c r="K5424" s="75">
        <f t="shared" si="338"/>
        <v>1.0524085810766464E-4</v>
      </c>
      <c r="L5424" s="290"/>
      <c r="Q5424" s="288"/>
      <c r="R5424" s="291"/>
    </row>
    <row r="5425" spans="1:18" s="287" customFormat="1" ht="16.149999999999999" customHeight="1" x14ac:dyDescent="0.25">
      <c r="A5425" s="9" t="s">
        <v>192</v>
      </c>
      <c r="B5425" s="7">
        <v>2023</v>
      </c>
      <c r="C5425" s="296" t="s">
        <v>58</v>
      </c>
      <c r="D5425" s="307">
        <v>2017</v>
      </c>
      <c r="E5425" s="307" t="s">
        <v>194</v>
      </c>
      <c r="F5425" s="65">
        <f t="shared" si="339"/>
        <v>6</v>
      </c>
      <c r="G5425" s="66" t="str">
        <f t="shared" si="340"/>
        <v>2013+</v>
      </c>
      <c r="H5425" s="67" t="str">
        <f t="shared" si="337"/>
        <v>2023-T6 All Other Buses-6</v>
      </c>
      <c r="I5425" s="302">
        <v>4.1891113864023401E-4</v>
      </c>
      <c r="J5425" s="305">
        <f>VLOOKUP(H5425,T6_ReductionFactor!$G$10:$H$2922,2,FALSE)</f>
        <v>0.78659887997219269</v>
      </c>
      <c r="K5425" s="75">
        <f t="shared" si="338"/>
        <v>3.2951503246228401E-4</v>
      </c>
      <c r="L5425" s="290"/>
      <c r="Q5425" s="288"/>
      <c r="R5425" s="291"/>
    </row>
    <row r="5426" spans="1:18" s="287" customFormat="1" ht="16.149999999999999" customHeight="1" x14ac:dyDescent="0.25">
      <c r="A5426" s="9" t="s">
        <v>192</v>
      </c>
      <c r="B5426" s="7">
        <v>2023</v>
      </c>
      <c r="C5426" s="296" t="s">
        <v>58</v>
      </c>
      <c r="D5426" s="307">
        <v>2016</v>
      </c>
      <c r="E5426" s="307" t="s">
        <v>194</v>
      </c>
      <c r="F5426" s="65">
        <f t="shared" si="339"/>
        <v>7</v>
      </c>
      <c r="G5426" s="66" t="str">
        <f t="shared" si="340"/>
        <v>2013+</v>
      </c>
      <c r="H5426" s="67" t="str">
        <f t="shared" ref="H5426:H5489" si="341">CONCATENATE(B5426,"-",C5426,"-",F5426)</f>
        <v>2023-T6 All Other Buses-7</v>
      </c>
      <c r="I5426" s="302">
        <v>2.2544309687551599E-4</v>
      </c>
      <c r="J5426" s="305">
        <f>VLOOKUP(H5426,T6_ReductionFactor!$G$10:$H$2922,2,FALSE)</f>
        <v>0.77685767839022801</v>
      </c>
      <c r="K5426" s="75">
        <f t="shared" si="338"/>
        <v>1.7513720084781661E-4</v>
      </c>
      <c r="L5426" s="290"/>
      <c r="Q5426" s="288"/>
      <c r="R5426" s="291"/>
    </row>
    <row r="5427" spans="1:18" s="287" customFormat="1" ht="16.149999999999999" customHeight="1" x14ac:dyDescent="0.25">
      <c r="A5427" s="9" t="s">
        <v>192</v>
      </c>
      <c r="B5427" s="7">
        <v>2023</v>
      </c>
      <c r="C5427" s="296" t="s">
        <v>58</v>
      </c>
      <c r="D5427" s="307">
        <v>2015</v>
      </c>
      <c r="E5427" s="307" t="s">
        <v>194</v>
      </c>
      <c r="F5427" s="65">
        <f t="shared" si="339"/>
        <v>8</v>
      </c>
      <c r="G5427" s="66" t="str">
        <f t="shared" si="340"/>
        <v>2013+</v>
      </c>
      <c r="H5427" s="67" t="str">
        <f t="shared" si="341"/>
        <v>2023-T6 All Other Buses-8</v>
      </c>
      <c r="I5427" s="302">
        <v>6.6274525422423201E-4</v>
      </c>
      <c r="J5427" s="305">
        <f>VLOOKUP(H5427,T6_ReductionFactor!$G$10:$H$2922,2,FALSE)</f>
        <v>0.76868728808602871</v>
      </c>
      <c r="K5427" s="75">
        <f t="shared" si="338"/>
        <v>5.0944385216151057E-4</v>
      </c>
      <c r="L5427" s="290"/>
      <c r="Q5427" s="288"/>
      <c r="R5427" s="291"/>
    </row>
    <row r="5428" spans="1:18" s="287" customFormat="1" ht="16.149999999999999" customHeight="1" x14ac:dyDescent="0.25">
      <c r="A5428" s="9" t="s">
        <v>192</v>
      </c>
      <c r="B5428" s="7">
        <v>2023</v>
      </c>
      <c r="C5428" s="296" t="s">
        <v>58</v>
      </c>
      <c r="D5428" s="307">
        <v>2014</v>
      </c>
      <c r="E5428" s="307" t="s">
        <v>194</v>
      </c>
      <c r="F5428" s="65">
        <f t="shared" si="339"/>
        <v>9</v>
      </c>
      <c r="G5428" s="66" t="str">
        <f t="shared" si="340"/>
        <v>2013+</v>
      </c>
      <c r="H5428" s="67" t="str">
        <f t="shared" si="341"/>
        <v>2023-T6 All Other Buses-9</v>
      </c>
      <c r="I5428" s="302">
        <v>5.9186641856526299E-4</v>
      </c>
      <c r="J5428" s="305">
        <f>VLOOKUP(H5428,T6_ReductionFactor!$G$10:$H$2922,2,FALSE)</f>
        <v>0.76177205373438506</v>
      </c>
      <c r="K5428" s="75">
        <f t="shared" si="338"/>
        <v>4.5086729720687557E-4</v>
      </c>
      <c r="L5428" s="290"/>
      <c r="Q5428" s="288"/>
      <c r="R5428" s="291"/>
    </row>
    <row r="5429" spans="1:18" s="287" customFormat="1" ht="16.149999999999999" customHeight="1" x14ac:dyDescent="0.25">
      <c r="A5429" s="9" t="s">
        <v>192</v>
      </c>
      <c r="B5429" s="7">
        <v>2023</v>
      </c>
      <c r="C5429" s="296" t="s">
        <v>58</v>
      </c>
      <c r="D5429" s="307">
        <v>2013</v>
      </c>
      <c r="E5429" s="307" t="s">
        <v>194</v>
      </c>
      <c r="F5429" s="65">
        <f t="shared" si="339"/>
        <v>10</v>
      </c>
      <c r="G5429" s="66" t="str">
        <f t="shared" si="340"/>
        <v>2010-12</v>
      </c>
      <c r="H5429" s="67" t="str">
        <f t="shared" si="341"/>
        <v>2023-T6 All Other Buses-10</v>
      </c>
      <c r="I5429" s="302">
        <v>5.7492082940350999E-4</v>
      </c>
      <c r="J5429" s="305">
        <f>VLOOKUP(H5429,T6_ReductionFactor!$G$10:$H$2922,2,FALSE)</f>
        <v>0.72760675565046351</v>
      </c>
      <c r="K5429" s="75">
        <f t="shared" si="338"/>
        <v>4.1831627943816153E-4</v>
      </c>
      <c r="L5429" s="290"/>
      <c r="Q5429" s="288"/>
      <c r="R5429" s="291"/>
    </row>
    <row r="5430" spans="1:18" s="287" customFormat="1" ht="16.149999999999999" customHeight="1" x14ac:dyDescent="0.25">
      <c r="A5430" s="9" t="s">
        <v>192</v>
      </c>
      <c r="B5430" s="7">
        <v>2023</v>
      </c>
      <c r="C5430" s="296" t="s">
        <v>58</v>
      </c>
      <c r="D5430" s="307">
        <v>2012</v>
      </c>
      <c r="E5430" s="307" t="s">
        <v>194</v>
      </c>
      <c r="F5430" s="65">
        <f t="shared" si="339"/>
        <v>11</v>
      </c>
      <c r="G5430" s="66" t="str">
        <f t="shared" si="340"/>
        <v>2010-12</v>
      </c>
      <c r="H5430" s="67" t="str">
        <f t="shared" si="341"/>
        <v>2023-T6 All Other Buses-11</v>
      </c>
      <c r="I5430" s="302">
        <v>8.4090875947320505E-4</v>
      </c>
      <c r="J5430" s="305">
        <f>VLOOKUP(H5430,T6_ReductionFactor!$G$10:$H$2922,2,FALSE)</f>
        <v>0.72349467370266218</v>
      </c>
      <c r="K5430" s="75">
        <f t="shared" si="338"/>
        <v>6.0839300854877696E-4</v>
      </c>
      <c r="L5430" s="290"/>
      <c r="Q5430" s="288"/>
      <c r="R5430" s="291"/>
    </row>
    <row r="5431" spans="1:18" s="287" customFormat="1" ht="16.149999999999999" customHeight="1" x14ac:dyDescent="0.25">
      <c r="A5431" s="9" t="s">
        <v>192</v>
      </c>
      <c r="B5431" s="7">
        <v>2023</v>
      </c>
      <c r="C5431" s="296" t="s">
        <v>63</v>
      </c>
      <c r="D5431" s="307">
        <v>2024</v>
      </c>
      <c r="E5431" s="307" t="s">
        <v>194</v>
      </c>
      <c r="F5431" s="65">
        <f t="shared" si="339"/>
        <v>-1</v>
      </c>
      <c r="G5431" s="66" t="str">
        <f t="shared" si="340"/>
        <v>2013+</v>
      </c>
      <c r="H5431" s="67" t="str">
        <f t="shared" si="341"/>
        <v>2023-T6 CAIRP Heavy--1</v>
      </c>
      <c r="I5431" s="302">
        <v>2.9276338020082501E-5</v>
      </c>
      <c r="J5431" s="305">
        <f>VLOOKUP(H5431,T6_ReductionFactor!$G$10:$H$2922,2,FALSE)</f>
        <v>1</v>
      </c>
      <c r="K5431" s="75">
        <f t="shared" si="338"/>
        <v>2.9276338020082501E-5</v>
      </c>
      <c r="L5431" s="290"/>
      <c r="Q5431" s="288"/>
      <c r="R5431" s="291"/>
    </row>
    <row r="5432" spans="1:18" s="287" customFormat="1" ht="16.149999999999999" customHeight="1" x14ac:dyDescent="0.25">
      <c r="A5432" s="9" t="s">
        <v>192</v>
      </c>
      <c r="B5432" s="7">
        <v>2023</v>
      </c>
      <c r="C5432" s="296" t="s">
        <v>63</v>
      </c>
      <c r="D5432" s="307">
        <v>2023</v>
      </c>
      <c r="E5432" s="307" t="s">
        <v>194</v>
      </c>
      <c r="F5432" s="65">
        <f t="shared" si="339"/>
        <v>0</v>
      </c>
      <c r="G5432" s="66" t="str">
        <f t="shared" si="340"/>
        <v>2013+</v>
      </c>
      <c r="H5432" s="67" t="str">
        <f t="shared" si="341"/>
        <v>2023-T6 CAIRP Heavy-0</v>
      </c>
      <c r="I5432" s="302">
        <v>2.0290986226589199E-4</v>
      </c>
      <c r="J5432" s="305">
        <f>VLOOKUP(H5432,T6_ReductionFactor!$G$10:$H$2922,2,FALSE)</f>
        <v>0.94080590543063491</v>
      </c>
      <c r="K5432" s="75">
        <f t="shared" si="338"/>
        <v>1.9089879668986794E-4</v>
      </c>
      <c r="L5432" s="290"/>
      <c r="Q5432" s="288"/>
      <c r="R5432" s="291"/>
    </row>
    <row r="5433" spans="1:18" s="287" customFormat="1" ht="16.149999999999999" customHeight="1" x14ac:dyDescent="0.25">
      <c r="A5433" s="9" t="s">
        <v>192</v>
      </c>
      <c r="B5433" s="7">
        <v>2023</v>
      </c>
      <c r="C5433" s="296" t="s">
        <v>63</v>
      </c>
      <c r="D5433" s="307">
        <v>2022</v>
      </c>
      <c r="E5433" s="307" t="s">
        <v>194</v>
      </c>
      <c r="F5433" s="65">
        <f t="shared" si="339"/>
        <v>1</v>
      </c>
      <c r="G5433" s="66" t="str">
        <f t="shared" si="340"/>
        <v>2013+</v>
      </c>
      <c r="H5433" s="67" t="str">
        <f t="shared" si="341"/>
        <v>2023-T6 CAIRP Heavy-1</v>
      </c>
      <c r="I5433" s="302">
        <v>3.5536813088100401E-4</v>
      </c>
      <c r="J5433" s="305">
        <f>VLOOKUP(H5433,T6_ReductionFactor!$G$10:$H$2922,2,FALSE)</f>
        <v>0.89827068929786458</v>
      </c>
      <c r="K5433" s="75">
        <f t="shared" si="338"/>
        <v>3.1921677588097323E-4</v>
      </c>
      <c r="L5433" s="290"/>
      <c r="Q5433" s="288"/>
      <c r="R5433" s="291"/>
    </row>
    <row r="5434" spans="1:18" s="287" customFormat="1" ht="16.149999999999999" customHeight="1" x14ac:dyDescent="0.25">
      <c r="A5434" s="9" t="s">
        <v>192</v>
      </c>
      <c r="B5434" s="7">
        <v>2023</v>
      </c>
      <c r="C5434" s="296" t="s">
        <v>63</v>
      </c>
      <c r="D5434" s="307">
        <v>2021</v>
      </c>
      <c r="E5434" s="307" t="s">
        <v>194</v>
      </c>
      <c r="F5434" s="65">
        <f t="shared" si="339"/>
        <v>2</v>
      </c>
      <c r="G5434" s="66" t="str">
        <f t="shared" si="340"/>
        <v>2013+</v>
      </c>
      <c r="H5434" s="67" t="str">
        <f t="shared" si="341"/>
        <v>2023-T6 CAIRP Heavy-2</v>
      </c>
      <c r="I5434" s="302">
        <v>4.0159354881929698E-4</v>
      </c>
      <c r="J5434" s="305">
        <f>VLOOKUP(H5434,T6_ReductionFactor!$G$10:$H$2922,2,FALSE)</f>
        <v>0.86610797345042434</v>
      </c>
      <c r="K5434" s="75">
        <f t="shared" si="338"/>
        <v>3.4782337471864536E-4</v>
      </c>
      <c r="L5434" s="290"/>
      <c r="Q5434" s="288"/>
      <c r="R5434" s="291"/>
    </row>
    <row r="5435" spans="1:18" s="287" customFormat="1" ht="16.149999999999999" customHeight="1" x14ac:dyDescent="0.25">
      <c r="A5435" s="9" t="s">
        <v>192</v>
      </c>
      <c r="B5435" s="7">
        <v>2023</v>
      </c>
      <c r="C5435" s="296" t="s">
        <v>63</v>
      </c>
      <c r="D5435" s="307">
        <v>2020</v>
      </c>
      <c r="E5435" s="307" t="s">
        <v>194</v>
      </c>
      <c r="F5435" s="65">
        <f t="shared" si="339"/>
        <v>3</v>
      </c>
      <c r="G5435" s="66" t="str">
        <f t="shared" si="340"/>
        <v>2013+</v>
      </c>
      <c r="H5435" s="67" t="str">
        <f t="shared" si="341"/>
        <v>2023-T6 CAIRP Heavy-3</v>
      </c>
      <c r="I5435" s="302">
        <v>4.3225520518561702E-4</v>
      </c>
      <c r="J5435" s="305">
        <f>VLOOKUP(H5435,T6_ReductionFactor!$G$10:$H$2922,2,FALSE)</f>
        <v>0.84144450385510128</v>
      </c>
      <c r="K5435" s="75">
        <f t="shared" si="338"/>
        <v>3.6371876666619653E-4</v>
      </c>
      <c r="L5435" s="290"/>
      <c r="Q5435" s="288"/>
      <c r="R5435" s="291"/>
    </row>
    <row r="5436" spans="1:18" s="287" customFormat="1" ht="16.149999999999999" customHeight="1" x14ac:dyDescent="0.25">
      <c r="A5436" s="9" t="s">
        <v>192</v>
      </c>
      <c r="B5436" s="7">
        <v>2023</v>
      </c>
      <c r="C5436" s="296" t="s">
        <v>63</v>
      </c>
      <c r="D5436" s="307">
        <v>2019</v>
      </c>
      <c r="E5436" s="307" t="s">
        <v>194</v>
      </c>
      <c r="F5436" s="65">
        <f t="shared" si="339"/>
        <v>4</v>
      </c>
      <c r="G5436" s="66" t="str">
        <f t="shared" si="340"/>
        <v>2013+</v>
      </c>
      <c r="H5436" s="67" t="str">
        <f t="shared" si="341"/>
        <v>2023-T6 CAIRP Heavy-4</v>
      </c>
      <c r="I5436" s="302">
        <v>4.1387326691485701E-4</v>
      </c>
      <c r="J5436" s="305">
        <f>VLOOKUP(H5436,T6_ReductionFactor!$G$10:$H$2922,2,FALSE)</f>
        <v>0.82222503642483113</v>
      </c>
      <c r="K5436" s="75">
        <f t="shared" si="338"/>
        <v>3.4029696196433216E-4</v>
      </c>
      <c r="L5436" s="290"/>
      <c r="Q5436" s="288"/>
      <c r="R5436" s="291"/>
    </row>
    <row r="5437" spans="1:18" s="287" customFormat="1" ht="16.149999999999999" customHeight="1" x14ac:dyDescent="0.25">
      <c r="A5437" s="9" t="s">
        <v>192</v>
      </c>
      <c r="B5437" s="7">
        <v>2023</v>
      </c>
      <c r="C5437" s="296" t="s">
        <v>63</v>
      </c>
      <c r="D5437" s="307">
        <v>2018</v>
      </c>
      <c r="E5437" s="307" t="s">
        <v>194</v>
      </c>
      <c r="F5437" s="65">
        <f t="shared" si="339"/>
        <v>5</v>
      </c>
      <c r="G5437" s="66" t="str">
        <f t="shared" si="340"/>
        <v>2013+</v>
      </c>
      <c r="H5437" s="67" t="str">
        <f t="shared" si="341"/>
        <v>2023-T6 CAIRP Heavy-5</v>
      </c>
      <c r="I5437" s="302">
        <v>3.7292743134066702E-4</v>
      </c>
      <c r="J5437" s="305">
        <f>VLOOKUP(H5437,T6_ReductionFactor!$G$10:$H$2922,2,FALSE)</f>
        <v>0.80700059854122008</v>
      </c>
      <c r="K5437" s="75">
        <f t="shared" si="338"/>
        <v>3.0095266030435801E-4</v>
      </c>
      <c r="L5437" s="290"/>
      <c r="Q5437" s="288"/>
      <c r="R5437" s="291"/>
    </row>
    <row r="5438" spans="1:18" s="287" customFormat="1" ht="16.149999999999999" customHeight="1" x14ac:dyDescent="0.25">
      <c r="A5438" s="9" t="s">
        <v>192</v>
      </c>
      <c r="B5438" s="7">
        <v>2023</v>
      </c>
      <c r="C5438" s="296" t="s">
        <v>63</v>
      </c>
      <c r="D5438" s="307">
        <v>2017</v>
      </c>
      <c r="E5438" s="307" t="s">
        <v>194</v>
      </c>
      <c r="F5438" s="65">
        <f t="shared" si="339"/>
        <v>6</v>
      </c>
      <c r="G5438" s="66" t="str">
        <f t="shared" si="340"/>
        <v>2013+</v>
      </c>
      <c r="H5438" s="67" t="str">
        <f t="shared" si="341"/>
        <v>2023-T6 CAIRP Heavy-6</v>
      </c>
      <c r="I5438" s="302">
        <v>6.8506717994792096E-4</v>
      </c>
      <c r="J5438" s="305">
        <f>VLOOKUP(H5438,T6_ReductionFactor!$G$10:$H$2922,2,FALSE)</f>
        <v>0.79474444997940974</v>
      </c>
      <c r="K5438" s="75">
        <f t="shared" si="338"/>
        <v>5.4445333912665577E-4</v>
      </c>
      <c r="L5438" s="290"/>
      <c r="Q5438" s="288"/>
      <c r="R5438" s="291"/>
    </row>
    <row r="5439" spans="1:18" s="287" customFormat="1" ht="16.149999999999999" customHeight="1" x14ac:dyDescent="0.25">
      <c r="A5439" s="9" t="s">
        <v>192</v>
      </c>
      <c r="B5439" s="7">
        <v>2023</v>
      </c>
      <c r="C5439" s="296" t="s">
        <v>63</v>
      </c>
      <c r="D5439" s="307">
        <v>2016</v>
      </c>
      <c r="E5439" s="307" t="s">
        <v>194</v>
      </c>
      <c r="F5439" s="65">
        <f t="shared" si="339"/>
        <v>7</v>
      </c>
      <c r="G5439" s="66" t="str">
        <f t="shared" si="340"/>
        <v>2013+</v>
      </c>
      <c r="H5439" s="67" t="str">
        <f t="shared" si="341"/>
        <v>2023-T6 CAIRP Heavy-7</v>
      </c>
      <c r="I5439" s="302">
        <v>4.7236716078651302E-4</v>
      </c>
      <c r="J5439" s="305">
        <f>VLOOKUP(H5439,T6_ReductionFactor!$G$10:$H$2922,2,FALSE)</f>
        <v>0.78472173003245815</v>
      </c>
      <c r="K5439" s="75">
        <f t="shared" si="338"/>
        <v>3.7067677562291281E-4</v>
      </c>
      <c r="L5439" s="290"/>
      <c r="Q5439" s="288"/>
      <c r="R5439" s="291"/>
    </row>
    <row r="5440" spans="1:18" s="287" customFormat="1" ht="16.149999999999999" customHeight="1" x14ac:dyDescent="0.25">
      <c r="A5440" s="9" t="s">
        <v>192</v>
      </c>
      <c r="B5440" s="7">
        <v>2023</v>
      </c>
      <c r="C5440" s="296" t="s">
        <v>63</v>
      </c>
      <c r="D5440" s="307">
        <v>2015</v>
      </c>
      <c r="E5440" s="307" t="s">
        <v>194</v>
      </c>
      <c r="F5440" s="65">
        <f t="shared" si="339"/>
        <v>8</v>
      </c>
      <c r="G5440" s="66" t="str">
        <f t="shared" si="340"/>
        <v>2013+</v>
      </c>
      <c r="H5440" s="67" t="str">
        <f t="shared" si="341"/>
        <v>2023-T6 CAIRP Heavy-8</v>
      </c>
      <c r="I5440" s="302">
        <v>3.5851263315496001E-4</v>
      </c>
      <c r="J5440" s="305">
        <f>VLOOKUP(H5440,T6_ReductionFactor!$G$10:$H$2922,2,FALSE)</f>
        <v>0.77640078188949657</v>
      </c>
      <c r="K5440" s="75">
        <f t="shared" si="338"/>
        <v>2.7834948869877318E-4</v>
      </c>
      <c r="L5440" s="290"/>
      <c r="Q5440" s="288"/>
      <c r="R5440" s="291"/>
    </row>
    <row r="5441" spans="1:18" s="287" customFormat="1" ht="16.149999999999999" customHeight="1" x14ac:dyDescent="0.25">
      <c r="A5441" s="9" t="s">
        <v>192</v>
      </c>
      <c r="B5441" s="7">
        <v>2023</v>
      </c>
      <c r="C5441" s="296" t="s">
        <v>63</v>
      </c>
      <c r="D5441" s="307">
        <v>2014</v>
      </c>
      <c r="E5441" s="307" t="s">
        <v>194</v>
      </c>
      <c r="F5441" s="65">
        <f t="shared" si="339"/>
        <v>9</v>
      </c>
      <c r="G5441" s="66" t="str">
        <f t="shared" si="340"/>
        <v>2013+</v>
      </c>
      <c r="H5441" s="67" t="str">
        <f t="shared" si="341"/>
        <v>2023-T6 CAIRP Heavy-9</v>
      </c>
      <c r="I5441" s="302">
        <v>1.94128740184814E-4</v>
      </c>
      <c r="J5441" s="305">
        <f>VLOOKUP(H5441,T6_ReductionFactor!$G$10:$H$2922,2,FALSE)</f>
        <v>0.76939541386575383</v>
      </c>
      <c r="K5441" s="75">
        <f t="shared" si="338"/>
        <v>1.4936176239773236E-4</v>
      </c>
      <c r="L5441" s="290"/>
      <c r="Q5441" s="288"/>
      <c r="R5441" s="291"/>
    </row>
    <row r="5442" spans="1:18" s="287" customFormat="1" ht="16.149999999999999" customHeight="1" x14ac:dyDescent="0.25">
      <c r="A5442" s="9" t="s">
        <v>192</v>
      </c>
      <c r="B5442" s="7">
        <v>2023</v>
      </c>
      <c r="C5442" s="296" t="s">
        <v>63</v>
      </c>
      <c r="D5442" s="307">
        <v>2013</v>
      </c>
      <c r="E5442" s="307" t="s">
        <v>194</v>
      </c>
      <c r="F5442" s="65">
        <f t="shared" si="339"/>
        <v>10</v>
      </c>
      <c r="G5442" s="66" t="str">
        <f t="shared" si="340"/>
        <v>2010-12</v>
      </c>
      <c r="H5442" s="67" t="str">
        <f t="shared" si="341"/>
        <v>2023-T6 CAIRP Heavy-10</v>
      </c>
      <c r="I5442" s="302">
        <v>3.2343169187307999E-4</v>
      </c>
      <c r="J5442" s="305">
        <f>VLOOKUP(H5442,T6_ReductionFactor!$G$10:$H$2922,2,FALSE)</f>
        <v>0.73382037551229906</v>
      </c>
      <c r="K5442" s="75">
        <f t="shared" si="338"/>
        <v>2.3734076558288176E-4</v>
      </c>
      <c r="L5442" s="290"/>
      <c r="Q5442" s="288"/>
      <c r="R5442" s="291"/>
    </row>
    <row r="5443" spans="1:18" s="287" customFormat="1" ht="16.149999999999999" customHeight="1" x14ac:dyDescent="0.25">
      <c r="A5443" s="9" t="s">
        <v>192</v>
      </c>
      <c r="B5443" s="7">
        <v>2023</v>
      </c>
      <c r="C5443" s="296" t="s">
        <v>63</v>
      </c>
      <c r="D5443" s="307">
        <v>2012</v>
      </c>
      <c r="E5443" s="307" t="s">
        <v>194</v>
      </c>
      <c r="F5443" s="65">
        <f t="shared" si="339"/>
        <v>11</v>
      </c>
      <c r="G5443" s="66" t="str">
        <f t="shared" si="340"/>
        <v>2010-12</v>
      </c>
      <c r="H5443" s="67" t="str">
        <f t="shared" si="341"/>
        <v>2023-T6 CAIRP Heavy-11</v>
      </c>
      <c r="I5443" s="302">
        <v>1.43570166533933E-4</v>
      </c>
      <c r="J5443" s="305">
        <f>VLOOKUP(H5443,T6_ReductionFactor!$G$10:$H$2922,2,FALSE)</f>
        <v>0.72958245071442673</v>
      </c>
      <c r="K5443" s="75">
        <f t="shared" si="338"/>
        <v>1.0474627394930521E-4</v>
      </c>
      <c r="L5443" s="290"/>
      <c r="Q5443" s="288"/>
      <c r="R5443" s="291"/>
    </row>
    <row r="5444" spans="1:18" s="287" customFormat="1" ht="16.149999999999999" customHeight="1" x14ac:dyDescent="0.25">
      <c r="A5444" s="9" t="s">
        <v>192</v>
      </c>
      <c r="B5444" s="7">
        <v>2023</v>
      </c>
      <c r="C5444" s="296" t="s">
        <v>64</v>
      </c>
      <c r="D5444" s="307">
        <v>2024</v>
      </c>
      <c r="E5444" s="307" t="s">
        <v>194</v>
      </c>
      <c r="F5444" s="65">
        <f t="shared" si="339"/>
        <v>-1</v>
      </c>
      <c r="G5444" s="66" t="str">
        <f t="shared" si="340"/>
        <v>2013+</v>
      </c>
      <c r="H5444" s="67" t="str">
        <f t="shared" si="341"/>
        <v>2023-T6 CAIRP Small--1</v>
      </c>
      <c r="I5444" s="302">
        <v>3.1602750748282098E-6</v>
      </c>
      <c r="J5444" s="305">
        <f>VLOOKUP(H5444,T6_ReductionFactor!$G$10:$H$2922,2,FALSE)</f>
        <v>1</v>
      </c>
      <c r="K5444" s="75">
        <f t="shared" si="338"/>
        <v>3.1602750748282098E-6</v>
      </c>
      <c r="L5444" s="290"/>
      <c r="Q5444" s="288"/>
      <c r="R5444" s="291"/>
    </row>
    <row r="5445" spans="1:18" s="287" customFormat="1" ht="16.149999999999999" customHeight="1" x14ac:dyDescent="0.25">
      <c r="A5445" s="9" t="s">
        <v>192</v>
      </c>
      <c r="B5445" s="7">
        <v>2023</v>
      </c>
      <c r="C5445" s="296" t="s">
        <v>64</v>
      </c>
      <c r="D5445" s="307">
        <v>2023</v>
      </c>
      <c r="E5445" s="307" t="s">
        <v>194</v>
      </c>
      <c r="F5445" s="65">
        <f t="shared" si="339"/>
        <v>0</v>
      </c>
      <c r="G5445" s="66" t="str">
        <f t="shared" si="340"/>
        <v>2013+</v>
      </c>
      <c r="H5445" s="67" t="str">
        <f t="shared" si="341"/>
        <v>2023-T6 CAIRP Small-0</v>
      </c>
      <c r="I5445" s="302">
        <v>2.4845209921817098E-5</v>
      </c>
      <c r="J5445" s="305">
        <f>VLOOKUP(H5445,T6_ReductionFactor!$G$10:$H$2922,2,FALSE)</f>
        <v>0.94080590543063491</v>
      </c>
      <c r="K5445" s="75">
        <f t="shared" si="338"/>
        <v>2.3374520216109329E-5</v>
      </c>
      <c r="L5445" s="290"/>
      <c r="Q5445" s="288"/>
      <c r="R5445" s="291"/>
    </row>
    <row r="5446" spans="1:18" s="287" customFormat="1" ht="16.149999999999999" customHeight="1" x14ac:dyDescent="0.25">
      <c r="A5446" s="9" t="s">
        <v>192</v>
      </c>
      <c r="B5446" s="7">
        <v>2023</v>
      </c>
      <c r="C5446" s="296" t="s">
        <v>64</v>
      </c>
      <c r="D5446" s="307">
        <v>2022</v>
      </c>
      <c r="E5446" s="307" t="s">
        <v>194</v>
      </c>
      <c r="F5446" s="65">
        <f t="shared" si="339"/>
        <v>1</v>
      </c>
      <c r="G5446" s="66" t="str">
        <f t="shared" si="340"/>
        <v>2013+</v>
      </c>
      <c r="H5446" s="67" t="str">
        <f t="shared" si="341"/>
        <v>2023-T6 CAIRP Small-1</v>
      </c>
      <c r="I5446" s="302">
        <v>4.5566545382026999E-5</v>
      </c>
      <c r="J5446" s="305">
        <f>VLOOKUP(H5446,T6_ReductionFactor!$G$10:$H$2922,2,FALSE)</f>
        <v>0.89827068929786458</v>
      </c>
      <c r="K5446" s="75">
        <f t="shared" ref="K5446:K5509" si="342">I5446*J5446</f>
        <v>4.0931092129235818E-5</v>
      </c>
      <c r="L5446" s="290"/>
      <c r="Q5446" s="288"/>
      <c r="R5446" s="291"/>
    </row>
    <row r="5447" spans="1:18" s="287" customFormat="1" ht="16.149999999999999" customHeight="1" x14ac:dyDescent="0.25">
      <c r="A5447" s="9" t="s">
        <v>192</v>
      </c>
      <c r="B5447" s="7">
        <v>2023</v>
      </c>
      <c r="C5447" s="296" t="s">
        <v>64</v>
      </c>
      <c r="D5447" s="307">
        <v>2021</v>
      </c>
      <c r="E5447" s="307" t="s">
        <v>194</v>
      </c>
      <c r="F5447" s="65">
        <f t="shared" si="339"/>
        <v>2</v>
      </c>
      <c r="G5447" s="66" t="str">
        <f t="shared" si="340"/>
        <v>2013+</v>
      </c>
      <c r="H5447" s="67" t="str">
        <f t="shared" si="341"/>
        <v>2023-T6 CAIRP Small-2</v>
      </c>
      <c r="I5447" s="302">
        <v>5.2756324050294201E-5</v>
      </c>
      <c r="J5447" s="305">
        <f>VLOOKUP(H5447,T6_ReductionFactor!$G$10:$H$2922,2,FALSE)</f>
        <v>0.86610797345042434</v>
      </c>
      <c r="K5447" s="75">
        <f t="shared" si="342"/>
        <v>4.569267290989419E-5</v>
      </c>
      <c r="L5447" s="290"/>
      <c r="Q5447" s="288"/>
      <c r="R5447" s="291"/>
    </row>
    <row r="5448" spans="1:18" s="287" customFormat="1" ht="16.149999999999999" customHeight="1" x14ac:dyDescent="0.25">
      <c r="A5448" s="9" t="s">
        <v>192</v>
      </c>
      <c r="B5448" s="7">
        <v>2023</v>
      </c>
      <c r="C5448" s="296" t="s">
        <v>64</v>
      </c>
      <c r="D5448" s="307">
        <v>2020</v>
      </c>
      <c r="E5448" s="307" t="s">
        <v>194</v>
      </c>
      <c r="F5448" s="65">
        <f t="shared" si="339"/>
        <v>3</v>
      </c>
      <c r="G5448" s="66" t="str">
        <f t="shared" si="340"/>
        <v>2013+</v>
      </c>
      <c r="H5448" s="67" t="str">
        <f t="shared" si="341"/>
        <v>2023-T6 CAIRP Small-3</v>
      </c>
      <c r="I5448" s="302">
        <v>5.8129790666065198E-5</v>
      </c>
      <c r="J5448" s="305">
        <f>VLOOKUP(H5448,T6_ReductionFactor!$G$10:$H$2922,2,FALSE)</f>
        <v>0.84144450385510128</v>
      </c>
      <c r="K5448" s="75">
        <f t="shared" si="342"/>
        <v>4.8912992866208129E-5</v>
      </c>
      <c r="L5448" s="290"/>
      <c r="Q5448" s="288"/>
      <c r="R5448" s="291"/>
    </row>
    <row r="5449" spans="1:18" s="287" customFormat="1" ht="16.149999999999999" customHeight="1" x14ac:dyDescent="0.25">
      <c r="A5449" s="9" t="s">
        <v>192</v>
      </c>
      <c r="B5449" s="7">
        <v>2023</v>
      </c>
      <c r="C5449" s="296" t="s">
        <v>64</v>
      </c>
      <c r="D5449" s="307">
        <v>2019</v>
      </c>
      <c r="E5449" s="307" t="s">
        <v>194</v>
      </c>
      <c r="F5449" s="65">
        <f t="shared" ref="F5449:F5512" si="343">B5449-D5449</f>
        <v>4</v>
      </c>
      <c r="G5449" s="66" t="str">
        <f t="shared" ref="G5449:G5512" si="344">IF(D5449&lt;1998,"Pre1997",IF(D5449&lt;2008,"1997-06",IF(D5449&lt;2011,"2007-09",IF(D5449&lt;2014,"2010-12","2013+"))))</f>
        <v>2013+</v>
      </c>
      <c r="H5449" s="67" t="str">
        <f t="shared" si="341"/>
        <v>2023-T6 CAIRP Small-4</v>
      </c>
      <c r="I5449" s="302">
        <v>5.9246282741576403E-5</v>
      </c>
      <c r="J5449" s="305">
        <f>VLOOKUP(H5449,T6_ReductionFactor!$G$10:$H$2922,2,FALSE)</f>
        <v>0.82222503642483113</v>
      </c>
      <c r="K5449" s="75">
        <f t="shared" si="342"/>
        <v>4.8713776985228502E-5</v>
      </c>
      <c r="L5449" s="290"/>
      <c r="Q5449" s="288"/>
      <c r="R5449" s="291"/>
    </row>
    <row r="5450" spans="1:18" s="287" customFormat="1" ht="16.149999999999999" customHeight="1" x14ac:dyDescent="0.25">
      <c r="A5450" s="9" t="s">
        <v>192</v>
      </c>
      <c r="B5450" s="7">
        <v>2023</v>
      </c>
      <c r="C5450" s="296" t="s">
        <v>64</v>
      </c>
      <c r="D5450" s="307">
        <v>2018</v>
      </c>
      <c r="E5450" s="307" t="s">
        <v>194</v>
      </c>
      <c r="F5450" s="65">
        <f t="shared" si="343"/>
        <v>5</v>
      </c>
      <c r="G5450" s="66" t="str">
        <f t="shared" si="344"/>
        <v>2013+</v>
      </c>
      <c r="H5450" s="67" t="str">
        <f t="shared" si="341"/>
        <v>2023-T6 CAIRP Small-5</v>
      </c>
      <c r="I5450" s="302">
        <v>5.8476411376849598E-5</v>
      </c>
      <c r="J5450" s="305">
        <f>VLOOKUP(H5450,T6_ReductionFactor!$G$10:$H$2922,2,FALSE)</f>
        <v>0.80700059854122008</v>
      </c>
      <c r="K5450" s="75">
        <f t="shared" si="342"/>
        <v>4.7190498981660238E-5</v>
      </c>
      <c r="L5450" s="290"/>
      <c r="Q5450" s="288"/>
      <c r="R5450" s="291"/>
    </row>
    <row r="5451" spans="1:18" s="287" customFormat="1" ht="16.149999999999999" customHeight="1" x14ac:dyDescent="0.25">
      <c r="A5451" s="9" t="s">
        <v>192</v>
      </c>
      <c r="B5451" s="7">
        <v>2023</v>
      </c>
      <c r="C5451" s="296" t="s">
        <v>64</v>
      </c>
      <c r="D5451" s="307">
        <v>2017</v>
      </c>
      <c r="E5451" s="307" t="s">
        <v>194</v>
      </c>
      <c r="F5451" s="65">
        <f t="shared" si="343"/>
        <v>6</v>
      </c>
      <c r="G5451" s="66" t="str">
        <f t="shared" si="344"/>
        <v>2013+</v>
      </c>
      <c r="H5451" s="67" t="str">
        <f t="shared" si="341"/>
        <v>2023-T6 CAIRP Small-6</v>
      </c>
      <c r="I5451" s="302">
        <v>8.7005912447875297E-5</v>
      </c>
      <c r="J5451" s="305">
        <f>VLOOKUP(H5451,T6_ReductionFactor!$G$10:$H$2922,2,FALSE)</f>
        <v>0.79474444997940974</v>
      </c>
      <c r="K5451" s="75">
        <f t="shared" si="342"/>
        <v>6.9147466033343339E-5</v>
      </c>
      <c r="L5451" s="290"/>
      <c r="Q5451" s="288"/>
      <c r="R5451" s="291"/>
    </row>
    <row r="5452" spans="1:18" s="287" customFormat="1" ht="16.149999999999999" customHeight="1" x14ac:dyDescent="0.25">
      <c r="A5452" s="9" t="s">
        <v>192</v>
      </c>
      <c r="B5452" s="7">
        <v>2023</v>
      </c>
      <c r="C5452" s="296" t="s">
        <v>64</v>
      </c>
      <c r="D5452" s="307">
        <v>2016</v>
      </c>
      <c r="E5452" s="307" t="s">
        <v>194</v>
      </c>
      <c r="F5452" s="65">
        <f t="shared" si="343"/>
        <v>7</v>
      </c>
      <c r="G5452" s="66" t="str">
        <f t="shared" si="344"/>
        <v>2013+</v>
      </c>
      <c r="H5452" s="67" t="str">
        <f t="shared" si="341"/>
        <v>2023-T6 CAIRP Small-7</v>
      </c>
      <c r="I5452" s="302">
        <v>9.6435329263388101E-5</v>
      </c>
      <c r="J5452" s="305">
        <f>VLOOKUP(H5452,T6_ReductionFactor!$G$10:$H$2922,2,FALSE)</f>
        <v>0.78472173003245815</v>
      </c>
      <c r="K5452" s="75">
        <f t="shared" si="342"/>
        <v>7.5674898415815654E-5</v>
      </c>
      <c r="L5452" s="290"/>
      <c r="Q5452" s="288"/>
      <c r="R5452" s="291"/>
    </row>
    <row r="5453" spans="1:18" s="287" customFormat="1" ht="16.149999999999999" customHeight="1" x14ac:dyDescent="0.25">
      <c r="A5453" s="9" t="s">
        <v>192</v>
      </c>
      <c r="B5453" s="7">
        <v>2023</v>
      </c>
      <c r="C5453" s="296" t="s">
        <v>64</v>
      </c>
      <c r="D5453" s="307">
        <v>2015</v>
      </c>
      <c r="E5453" s="307" t="s">
        <v>194</v>
      </c>
      <c r="F5453" s="65">
        <f t="shared" si="343"/>
        <v>8</v>
      </c>
      <c r="G5453" s="66" t="str">
        <f t="shared" si="344"/>
        <v>2013+</v>
      </c>
      <c r="H5453" s="67" t="str">
        <f t="shared" si="341"/>
        <v>2023-T6 CAIRP Small-8</v>
      </c>
      <c r="I5453" s="302">
        <v>4.0738913702652203E-5</v>
      </c>
      <c r="J5453" s="305">
        <f>VLOOKUP(H5453,T6_ReductionFactor!$G$10:$H$2922,2,FALSE)</f>
        <v>0.77640078188949657</v>
      </c>
      <c r="K5453" s="75">
        <f t="shared" si="342"/>
        <v>3.1629724452067893E-5</v>
      </c>
      <c r="L5453" s="290"/>
      <c r="Q5453" s="288"/>
      <c r="R5453" s="291"/>
    </row>
    <row r="5454" spans="1:18" s="287" customFormat="1" ht="16.149999999999999" customHeight="1" x14ac:dyDescent="0.25">
      <c r="A5454" s="9" t="s">
        <v>192</v>
      </c>
      <c r="B5454" s="7">
        <v>2023</v>
      </c>
      <c r="C5454" s="296" t="s">
        <v>64</v>
      </c>
      <c r="D5454" s="307">
        <v>2014</v>
      </c>
      <c r="E5454" s="307" t="s">
        <v>194</v>
      </c>
      <c r="F5454" s="65">
        <f t="shared" si="343"/>
        <v>9</v>
      </c>
      <c r="G5454" s="66" t="str">
        <f t="shared" si="344"/>
        <v>2013+</v>
      </c>
      <c r="H5454" s="67" t="str">
        <f t="shared" si="341"/>
        <v>2023-T6 CAIRP Small-9</v>
      </c>
      <c r="I5454" s="302">
        <v>2.5612082570952999E-5</v>
      </c>
      <c r="J5454" s="305">
        <f>VLOOKUP(H5454,T6_ReductionFactor!$G$10:$H$2922,2,FALSE)</f>
        <v>0.76939541386575383</v>
      </c>
      <c r="K5454" s="75">
        <f t="shared" si="342"/>
        <v>1.9705818869642245E-5</v>
      </c>
      <c r="L5454" s="290"/>
      <c r="Q5454" s="288"/>
      <c r="R5454" s="291"/>
    </row>
    <row r="5455" spans="1:18" s="287" customFormat="1" ht="16.149999999999999" customHeight="1" x14ac:dyDescent="0.25">
      <c r="A5455" s="9" t="s">
        <v>192</v>
      </c>
      <c r="B5455" s="7">
        <v>2023</v>
      </c>
      <c r="C5455" s="296" t="s">
        <v>64</v>
      </c>
      <c r="D5455" s="307">
        <v>2013</v>
      </c>
      <c r="E5455" s="307" t="s">
        <v>194</v>
      </c>
      <c r="F5455" s="65">
        <f t="shared" si="343"/>
        <v>10</v>
      </c>
      <c r="G5455" s="66" t="str">
        <f t="shared" si="344"/>
        <v>2010-12</v>
      </c>
      <c r="H5455" s="67" t="str">
        <f t="shared" si="341"/>
        <v>2023-T6 CAIRP Small-10</v>
      </c>
      <c r="I5455" s="302">
        <v>2.65327658032138E-5</v>
      </c>
      <c r="J5455" s="305">
        <f>VLOOKUP(H5455,T6_ReductionFactor!$G$10:$H$2922,2,FALSE)</f>
        <v>0.73382037551229906</v>
      </c>
      <c r="K5455" s="75">
        <f t="shared" si="342"/>
        <v>1.9470284165094238E-5</v>
      </c>
      <c r="L5455" s="290"/>
      <c r="Q5455" s="288"/>
      <c r="R5455" s="291"/>
    </row>
    <row r="5456" spans="1:18" s="287" customFormat="1" ht="16.149999999999999" customHeight="1" x14ac:dyDescent="0.25">
      <c r="A5456" s="9" t="s">
        <v>192</v>
      </c>
      <c r="B5456" s="7">
        <v>2023</v>
      </c>
      <c r="C5456" s="296" t="s">
        <v>64</v>
      </c>
      <c r="D5456" s="307">
        <v>2012</v>
      </c>
      <c r="E5456" s="307" t="s">
        <v>194</v>
      </c>
      <c r="F5456" s="65">
        <f t="shared" si="343"/>
        <v>11</v>
      </c>
      <c r="G5456" s="66" t="str">
        <f t="shared" si="344"/>
        <v>2010-12</v>
      </c>
      <c r="H5456" s="67" t="str">
        <f t="shared" si="341"/>
        <v>2023-T6 CAIRP Small-11</v>
      </c>
      <c r="I5456" s="302">
        <v>3.9807248361548497E-5</v>
      </c>
      <c r="J5456" s="305">
        <f>VLOOKUP(H5456,T6_ReductionFactor!$G$10:$H$2922,2,FALSE)</f>
        <v>0.72958245071442673</v>
      </c>
      <c r="K5456" s="75">
        <f t="shared" si="342"/>
        <v>2.9042669815816399E-5</v>
      </c>
      <c r="L5456" s="290"/>
      <c r="Q5456" s="288"/>
      <c r="R5456" s="291"/>
    </row>
    <row r="5457" spans="1:18" s="287" customFormat="1" ht="16.149999999999999" customHeight="1" x14ac:dyDescent="0.25">
      <c r="A5457" s="9" t="s">
        <v>192</v>
      </c>
      <c r="B5457" s="7">
        <v>2023</v>
      </c>
      <c r="C5457" s="296" t="s">
        <v>65</v>
      </c>
      <c r="D5457" s="307">
        <v>2024</v>
      </c>
      <c r="E5457" s="307" t="s">
        <v>194</v>
      </c>
      <c r="F5457" s="65">
        <f t="shared" si="343"/>
        <v>-1</v>
      </c>
      <c r="G5457" s="66" t="str">
        <f t="shared" si="344"/>
        <v>2013+</v>
      </c>
      <c r="H5457" s="67" t="str">
        <f t="shared" si="341"/>
        <v>2023-T6 Instate Construction Heavy--1</v>
      </c>
      <c r="I5457" s="302">
        <v>2.20895527811817E-5</v>
      </c>
      <c r="J5457" s="305">
        <f>VLOOKUP(H5457,T6_ReductionFactor!$G$10:$H$2922,2,FALSE)</f>
        <v>1</v>
      </c>
      <c r="K5457" s="75">
        <f t="shared" si="342"/>
        <v>2.20895527811817E-5</v>
      </c>
      <c r="L5457" s="290"/>
      <c r="Q5457" s="288"/>
      <c r="R5457" s="291"/>
    </row>
    <row r="5458" spans="1:18" s="287" customFormat="1" ht="16.149999999999999" customHeight="1" x14ac:dyDescent="0.25">
      <c r="A5458" s="9" t="s">
        <v>192</v>
      </c>
      <c r="B5458" s="7">
        <v>2023</v>
      </c>
      <c r="C5458" s="296" t="s">
        <v>65</v>
      </c>
      <c r="D5458" s="307">
        <v>2023</v>
      </c>
      <c r="E5458" s="307" t="s">
        <v>194</v>
      </c>
      <c r="F5458" s="65">
        <f t="shared" si="343"/>
        <v>0</v>
      </c>
      <c r="G5458" s="66" t="str">
        <f t="shared" si="344"/>
        <v>2013+</v>
      </c>
      <c r="H5458" s="67" t="str">
        <f t="shared" si="341"/>
        <v>2023-T6 Instate Construction Heavy-0</v>
      </c>
      <c r="I5458" s="302">
        <v>2.38159396829079E-4</v>
      </c>
      <c r="J5458" s="305">
        <f>VLOOKUP(H5458,T6_ReductionFactor!$G$10:$H$2922,2,FALSE)</f>
        <v>0.94080590543063491</v>
      </c>
      <c r="K5458" s="75">
        <f t="shared" si="342"/>
        <v>2.2406176697059555E-4</v>
      </c>
      <c r="L5458" s="290"/>
      <c r="Q5458" s="288"/>
      <c r="R5458" s="291"/>
    </row>
    <row r="5459" spans="1:18" s="287" customFormat="1" ht="16.149999999999999" customHeight="1" x14ac:dyDescent="0.25">
      <c r="A5459" s="9" t="s">
        <v>192</v>
      </c>
      <c r="B5459" s="7">
        <v>2023</v>
      </c>
      <c r="C5459" s="296" t="s">
        <v>65</v>
      </c>
      <c r="D5459" s="307">
        <v>2022</v>
      </c>
      <c r="E5459" s="307" t="s">
        <v>194</v>
      </c>
      <c r="F5459" s="65">
        <f t="shared" si="343"/>
        <v>1</v>
      </c>
      <c r="G5459" s="66" t="str">
        <f t="shared" si="344"/>
        <v>2013+</v>
      </c>
      <c r="H5459" s="67" t="str">
        <f t="shared" si="341"/>
        <v>2023-T6 Instate Construction Heavy-1</v>
      </c>
      <c r="I5459" s="302">
        <v>3.4142644912097298E-4</v>
      </c>
      <c r="J5459" s="305">
        <f>VLOOKUP(H5459,T6_ReductionFactor!$G$10:$H$2922,2,FALSE)</f>
        <v>0.89827068929786458</v>
      </c>
      <c r="K5459" s="75">
        <f t="shared" si="342"/>
        <v>3.0669337179641871E-4</v>
      </c>
      <c r="L5459" s="290"/>
      <c r="Q5459" s="288"/>
      <c r="R5459" s="291"/>
    </row>
    <row r="5460" spans="1:18" s="287" customFormat="1" ht="16.149999999999999" customHeight="1" x14ac:dyDescent="0.25">
      <c r="A5460" s="9" t="s">
        <v>192</v>
      </c>
      <c r="B5460" s="7">
        <v>2023</v>
      </c>
      <c r="C5460" s="296" t="s">
        <v>65</v>
      </c>
      <c r="D5460" s="307">
        <v>2021</v>
      </c>
      <c r="E5460" s="307" t="s">
        <v>194</v>
      </c>
      <c r="F5460" s="65">
        <f t="shared" si="343"/>
        <v>2</v>
      </c>
      <c r="G5460" s="66" t="str">
        <f t="shared" si="344"/>
        <v>2013+</v>
      </c>
      <c r="H5460" s="67" t="str">
        <f t="shared" si="341"/>
        <v>2023-T6 Instate Construction Heavy-2</v>
      </c>
      <c r="I5460" s="302">
        <v>3.3784213825897798E-4</v>
      </c>
      <c r="J5460" s="305">
        <f>VLOOKUP(H5460,T6_ReductionFactor!$G$10:$H$2922,2,FALSE)</f>
        <v>0.86610797345042434</v>
      </c>
      <c r="K5460" s="75">
        <f t="shared" si="342"/>
        <v>2.9260776971364147E-4</v>
      </c>
      <c r="L5460" s="290"/>
      <c r="Q5460" s="288"/>
      <c r="R5460" s="291"/>
    </row>
    <row r="5461" spans="1:18" s="287" customFormat="1" ht="16.149999999999999" customHeight="1" x14ac:dyDescent="0.25">
      <c r="A5461" s="9" t="s">
        <v>192</v>
      </c>
      <c r="B5461" s="7">
        <v>2023</v>
      </c>
      <c r="C5461" s="296" t="s">
        <v>65</v>
      </c>
      <c r="D5461" s="307">
        <v>2020</v>
      </c>
      <c r="E5461" s="307" t="s">
        <v>194</v>
      </c>
      <c r="F5461" s="65">
        <f t="shared" si="343"/>
        <v>3</v>
      </c>
      <c r="G5461" s="66" t="str">
        <f t="shared" si="344"/>
        <v>2013+</v>
      </c>
      <c r="H5461" s="67" t="str">
        <f t="shared" si="341"/>
        <v>2023-T6 Instate Construction Heavy-3</v>
      </c>
      <c r="I5461" s="302">
        <v>3.3697668662414698E-4</v>
      </c>
      <c r="J5461" s="305">
        <f>VLOOKUP(H5461,T6_ReductionFactor!$G$10:$H$2922,2,FALSE)</f>
        <v>0.84144450385510128</v>
      </c>
      <c r="K5461" s="75">
        <f t="shared" si="342"/>
        <v>2.8354718088719128E-4</v>
      </c>
      <c r="L5461" s="290"/>
      <c r="Q5461" s="288"/>
      <c r="R5461" s="291"/>
    </row>
    <row r="5462" spans="1:18" s="287" customFormat="1" ht="16.149999999999999" customHeight="1" x14ac:dyDescent="0.25">
      <c r="A5462" s="9" t="s">
        <v>192</v>
      </c>
      <c r="B5462" s="7">
        <v>2023</v>
      </c>
      <c r="C5462" s="296" t="s">
        <v>65</v>
      </c>
      <c r="D5462" s="307">
        <v>2019</v>
      </c>
      <c r="E5462" s="307" t="s">
        <v>194</v>
      </c>
      <c r="F5462" s="65">
        <f t="shared" si="343"/>
        <v>4</v>
      </c>
      <c r="G5462" s="66" t="str">
        <f t="shared" si="344"/>
        <v>2013+</v>
      </c>
      <c r="H5462" s="67" t="str">
        <f t="shared" si="341"/>
        <v>2023-T6 Instate Construction Heavy-4</v>
      </c>
      <c r="I5462" s="302">
        <v>3.2725426800965301E-4</v>
      </c>
      <c r="J5462" s="305">
        <f>VLOOKUP(H5462,T6_ReductionFactor!$G$10:$H$2922,2,FALSE)</f>
        <v>0.82222503642483113</v>
      </c>
      <c r="K5462" s="75">
        <f t="shared" si="342"/>
        <v>2.6907665243441838E-4</v>
      </c>
      <c r="L5462" s="290"/>
      <c r="Q5462" s="288"/>
      <c r="R5462" s="291"/>
    </row>
    <row r="5463" spans="1:18" s="287" customFormat="1" ht="16.149999999999999" customHeight="1" x14ac:dyDescent="0.25">
      <c r="A5463" s="9" t="s">
        <v>192</v>
      </c>
      <c r="B5463" s="7">
        <v>2023</v>
      </c>
      <c r="C5463" s="296" t="s">
        <v>65</v>
      </c>
      <c r="D5463" s="307">
        <v>2018</v>
      </c>
      <c r="E5463" s="307" t="s">
        <v>194</v>
      </c>
      <c r="F5463" s="65">
        <f t="shared" si="343"/>
        <v>5</v>
      </c>
      <c r="G5463" s="66" t="str">
        <f t="shared" si="344"/>
        <v>2013+</v>
      </c>
      <c r="H5463" s="67" t="str">
        <f t="shared" si="341"/>
        <v>2023-T6 Instate Construction Heavy-5</v>
      </c>
      <c r="I5463" s="302">
        <v>2.9568624342388801E-4</v>
      </c>
      <c r="J5463" s="305">
        <f>VLOOKUP(H5463,T6_ReductionFactor!$G$10:$H$2922,2,FALSE)</f>
        <v>0.80700059854122008</v>
      </c>
      <c r="K5463" s="75">
        <f t="shared" si="342"/>
        <v>2.3861897542348253E-4</v>
      </c>
      <c r="L5463" s="290"/>
      <c r="Q5463" s="288"/>
      <c r="R5463" s="291"/>
    </row>
    <row r="5464" spans="1:18" s="287" customFormat="1" ht="16.149999999999999" customHeight="1" x14ac:dyDescent="0.25">
      <c r="A5464" s="9" t="s">
        <v>192</v>
      </c>
      <c r="B5464" s="7">
        <v>2023</v>
      </c>
      <c r="C5464" s="296" t="s">
        <v>65</v>
      </c>
      <c r="D5464" s="307">
        <v>2017</v>
      </c>
      <c r="E5464" s="307" t="s">
        <v>194</v>
      </c>
      <c r="F5464" s="65">
        <f t="shared" si="343"/>
        <v>6</v>
      </c>
      <c r="G5464" s="66" t="str">
        <f t="shared" si="344"/>
        <v>2013+</v>
      </c>
      <c r="H5464" s="67" t="str">
        <f t="shared" si="341"/>
        <v>2023-T6 Instate Construction Heavy-6</v>
      </c>
      <c r="I5464" s="302">
        <v>2.8197452969351398E-4</v>
      </c>
      <c r="J5464" s="305">
        <f>VLOOKUP(H5464,T6_ReductionFactor!$G$10:$H$2922,2,FALSE)</f>
        <v>0.79474444997940974</v>
      </c>
      <c r="K5464" s="75">
        <f t="shared" si="342"/>
        <v>2.2409769250947449E-4</v>
      </c>
      <c r="L5464" s="290"/>
      <c r="Q5464" s="288"/>
      <c r="R5464" s="291"/>
    </row>
    <row r="5465" spans="1:18" s="287" customFormat="1" ht="16.149999999999999" customHeight="1" x14ac:dyDescent="0.25">
      <c r="A5465" s="9" t="s">
        <v>192</v>
      </c>
      <c r="B5465" s="7">
        <v>2023</v>
      </c>
      <c r="C5465" s="296" t="s">
        <v>65</v>
      </c>
      <c r="D5465" s="307">
        <v>2016</v>
      </c>
      <c r="E5465" s="307" t="s">
        <v>194</v>
      </c>
      <c r="F5465" s="65">
        <f t="shared" si="343"/>
        <v>7</v>
      </c>
      <c r="G5465" s="66" t="str">
        <f t="shared" si="344"/>
        <v>2013+</v>
      </c>
      <c r="H5465" s="67" t="str">
        <f t="shared" si="341"/>
        <v>2023-T6 Instate Construction Heavy-7</v>
      </c>
      <c r="I5465" s="302">
        <v>2.7600051622247898E-4</v>
      </c>
      <c r="J5465" s="305">
        <f>VLOOKUP(H5465,T6_ReductionFactor!$G$10:$H$2922,2,FALSE)</f>
        <v>0.78472173003245815</v>
      </c>
      <c r="K5465" s="75">
        <f t="shared" si="342"/>
        <v>2.1658360257995524E-4</v>
      </c>
      <c r="L5465" s="290"/>
      <c r="Q5465" s="288"/>
      <c r="R5465" s="291"/>
    </row>
    <row r="5466" spans="1:18" s="287" customFormat="1" ht="16.149999999999999" customHeight="1" x14ac:dyDescent="0.25">
      <c r="A5466" s="9" t="s">
        <v>192</v>
      </c>
      <c r="B5466" s="7">
        <v>2023</v>
      </c>
      <c r="C5466" s="296" t="s">
        <v>65</v>
      </c>
      <c r="D5466" s="307">
        <v>2015</v>
      </c>
      <c r="E5466" s="307" t="s">
        <v>194</v>
      </c>
      <c r="F5466" s="65">
        <f t="shared" si="343"/>
        <v>8</v>
      </c>
      <c r="G5466" s="66" t="str">
        <f t="shared" si="344"/>
        <v>2013+</v>
      </c>
      <c r="H5466" s="67" t="str">
        <f t="shared" si="341"/>
        <v>2023-T6 Instate Construction Heavy-8</v>
      </c>
      <c r="I5466" s="302">
        <v>1.6850436034137699E-3</v>
      </c>
      <c r="J5466" s="305">
        <f>VLOOKUP(H5466,T6_ReductionFactor!$G$10:$H$2922,2,FALSE)</f>
        <v>0.77640078188949657</v>
      </c>
      <c r="K5466" s="75">
        <f t="shared" si="342"/>
        <v>1.3082691712083458E-3</v>
      </c>
      <c r="L5466" s="290"/>
      <c r="Q5466" s="288"/>
      <c r="R5466" s="291"/>
    </row>
    <row r="5467" spans="1:18" s="287" customFormat="1" ht="16.149999999999999" customHeight="1" x14ac:dyDescent="0.25">
      <c r="A5467" s="9" t="s">
        <v>192</v>
      </c>
      <c r="B5467" s="7">
        <v>2023</v>
      </c>
      <c r="C5467" s="296" t="s">
        <v>65</v>
      </c>
      <c r="D5467" s="307">
        <v>2014</v>
      </c>
      <c r="E5467" s="307" t="s">
        <v>194</v>
      </c>
      <c r="F5467" s="65">
        <f t="shared" si="343"/>
        <v>9</v>
      </c>
      <c r="G5467" s="66" t="str">
        <f t="shared" si="344"/>
        <v>2013+</v>
      </c>
      <c r="H5467" s="67" t="str">
        <f t="shared" si="341"/>
        <v>2023-T6 Instate Construction Heavy-9</v>
      </c>
      <c r="I5467" s="302">
        <v>8.6133068398200796E-4</v>
      </c>
      <c r="J5467" s="305">
        <f>VLOOKUP(H5467,T6_ReductionFactor!$G$10:$H$2922,2,FALSE)</f>
        <v>0.76939541386575383</v>
      </c>
      <c r="K5467" s="75">
        <f t="shared" si="342"/>
        <v>6.6270387807760981E-4</v>
      </c>
      <c r="L5467" s="290"/>
      <c r="Q5467" s="288"/>
      <c r="R5467" s="291"/>
    </row>
    <row r="5468" spans="1:18" s="287" customFormat="1" ht="16.149999999999999" customHeight="1" x14ac:dyDescent="0.25">
      <c r="A5468" s="9" t="s">
        <v>192</v>
      </c>
      <c r="B5468" s="7">
        <v>2023</v>
      </c>
      <c r="C5468" s="296" t="s">
        <v>65</v>
      </c>
      <c r="D5468" s="307">
        <v>2013</v>
      </c>
      <c r="E5468" s="307" t="s">
        <v>194</v>
      </c>
      <c r="F5468" s="65">
        <f t="shared" si="343"/>
        <v>10</v>
      </c>
      <c r="G5468" s="66" t="str">
        <f t="shared" si="344"/>
        <v>2010-12</v>
      </c>
      <c r="H5468" s="67" t="str">
        <f t="shared" si="341"/>
        <v>2023-T6 Instate Construction Heavy-10</v>
      </c>
      <c r="I5468" s="302">
        <v>9.9120487484110893E-4</v>
      </c>
      <c r="J5468" s="305">
        <f>VLOOKUP(H5468,T6_ReductionFactor!$G$10:$H$2922,2,FALSE)</f>
        <v>0.73382037551229906</v>
      </c>
      <c r="K5468" s="75">
        <f t="shared" si="342"/>
        <v>7.2736633346552398E-4</v>
      </c>
      <c r="L5468" s="290"/>
      <c r="Q5468" s="288"/>
      <c r="R5468" s="291"/>
    </row>
    <row r="5469" spans="1:18" s="287" customFormat="1" ht="16.149999999999999" customHeight="1" x14ac:dyDescent="0.25">
      <c r="A5469" s="9" t="s">
        <v>192</v>
      </c>
      <c r="B5469" s="7">
        <v>2023</v>
      </c>
      <c r="C5469" s="296" t="s">
        <v>65</v>
      </c>
      <c r="D5469" s="307">
        <v>2012</v>
      </c>
      <c r="E5469" s="307" t="s">
        <v>194</v>
      </c>
      <c r="F5469" s="65">
        <f t="shared" si="343"/>
        <v>11</v>
      </c>
      <c r="G5469" s="66" t="str">
        <f t="shared" si="344"/>
        <v>2010-12</v>
      </c>
      <c r="H5469" s="67" t="str">
        <f t="shared" si="341"/>
        <v>2023-T6 Instate Construction Heavy-11</v>
      </c>
      <c r="I5469" s="302">
        <v>1.0369897482112699E-3</v>
      </c>
      <c r="J5469" s="305">
        <f>VLOOKUP(H5469,T6_ReductionFactor!$G$10:$H$2922,2,FALSE)</f>
        <v>0.72958245071442673</v>
      </c>
      <c r="K5469" s="75">
        <f t="shared" si="342"/>
        <v>7.5656952186571461E-4</v>
      </c>
      <c r="L5469" s="290"/>
      <c r="Q5469" s="288"/>
      <c r="R5469" s="291"/>
    </row>
    <row r="5470" spans="1:18" s="287" customFormat="1" ht="16.149999999999999" customHeight="1" x14ac:dyDescent="0.25">
      <c r="A5470" s="9" t="s">
        <v>192</v>
      </c>
      <c r="B5470" s="7">
        <v>2023</v>
      </c>
      <c r="C5470" s="296" t="s">
        <v>65</v>
      </c>
      <c r="D5470" s="307">
        <v>2011</v>
      </c>
      <c r="E5470" s="307" t="s">
        <v>194</v>
      </c>
      <c r="F5470" s="65">
        <f t="shared" si="343"/>
        <v>12</v>
      </c>
      <c r="G5470" s="66" t="str">
        <f t="shared" si="344"/>
        <v>2010-12</v>
      </c>
      <c r="H5470" s="67" t="str">
        <f t="shared" si="341"/>
        <v>2023-T6 Instate Construction Heavy-12</v>
      </c>
      <c r="I5470" s="302">
        <v>7.4517991843887102E-6</v>
      </c>
      <c r="J5470" s="305">
        <f>VLOOKUP(H5470,T6_ReductionFactor!$G$10:$H$2922,2,FALSE)</f>
        <v>0.72595878680211723</v>
      </c>
      <c r="K5470" s="75">
        <f t="shared" si="342"/>
        <v>5.4096990953918347E-6</v>
      </c>
      <c r="L5470" s="290"/>
      <c r="Q5470" s="288"/>
      <c r="R5470" s="291"/>
    </row>
    <row r="5471" spans="1:18" s="287" customFormat="1" ht="16.149999999999999" customHeight="1" x14ac:dyDescent="0.25">
      <c r="A5471" s="9" t="s">
        <v>192</v>
      </c>
      <c r="B5471" s="7">
        <v>2023</v>
      </c>
      <c r="C5471" s="296" t="s">
        <v>65</v>
      </c>
      <c r="D5471" s="307">
        <v>2010</v>
      </c>
      <c r="E5471" s="307" t="s">
        <v>194</v>
      </c>
      <c r="F5471" s="65">
        <f t="shared" si="343"/>
        <v>13</v>
      </c>
      <c r="G5471" s="66" t="str">
        <f t="shared" si="344"/>
        <v>2007-09</v>
      </c>
      <c r="H5471" s="67" t="str">
        <f t="shared" si="341"/>
        <v>2023-T6 Instate Construction Heavy-13</v>
      </c>
      <c r="I5471" s="302">
        <v>6.6100460381298101E-6</v>
      </c>
      <c r="J5471" s="305">
        <f>VLOOKUP(H5471,T6_ReductionFactor!$G$10:$H$2922,2,FALSE)</f>
        <v>0.76568751047471462</v>
      </c>
      <c r="K5471" s="75">
        <f t="shared" si="342"/>
        <v>5.0612296950588652E-6</v>
      </c>
      <c r="L5471" s="290"/>
      <c r="Q5471" s="288"/>
      <c r="R5471" s="291"/>
    </row>
    <row r="5472" spans="1:18" s="287" customFormat="1" ht="16.149999999999999" customHeight="1" x14ac:dyDescent="0.25">
      <c r="A5472" s="9" t="s">
        <v>192</v>
      </c>
      <c r="B5472" s="7">
        <v>2023</v>
      </c>
      <c r="C5472" s="296" t="s">
        <v>65</v>
      </c>
      <c r="D5472" s="307">
        <v>2009</v>
      </c>
      <c r="E5472" s="307" t="s">
        <v>194</v>
      </c>
      <c r="F5472" s="65">
        <f t="shared" si="343"/>
        <v>14</v>
      </c>
      <c r="G5472" s="66" t="str">
        <f t="shared" si="344"/>
        <v>2007-09</v>
      </c>
      <c r="H5472" s="67" t="str">
        <f t="shared" si="341"/>
        <v>2023-T6 Instate Construction Heavy-14</v>
      </c>
      <c r="I5472" s="302">
        <v>8.0538406368948999E-6</v>
      </c>
      <c r="J5472" s="305">
        <f>VLOOKUP(H5472,T6_ReductionFactor!$G$10:$H$2922,2,FALSE)</f>
        <v>0.7618807100608701</v>
      </c>
      <c r="K5472" s="75">
        <f t="shared" si="342"/>
        <v>6.1360658231545765E-6</v>
      </c>
      <c r="L5472" s="290"/>
      <c r="Q5472" s="288"/>
      <c r="R5472" s="291"/>
    </row>
    <row r="5473" spans="1:18" s="287" customFormat="1" ht="16.149999999999999" customHeight="1" x14ac:dyDescent="0.25">
      <c r="A5473" s="9" t="s">
        <v>192</v>
      </c>
      <c r="B5473" s="7">
        <v>2023</v>
      </c>
      <c r="C5473" s="296" t="s">
        <v>65</v>
      </c>
      <c r="D5473" s="307">
        <v>2008</v>
      </c>
      <c r="E5473" s="307" t="s">
        <v>194</v>
      </c>
      <c r="F5473" s="65">
        <f t="shared" si="343"/>
        <v>15</v>
      </c>
      <c r="G5473" s="66" t="str">
        <f t="shared" si="344"/>
        <v>2007-09</v>
      </c>
      <c r="H5473" s="67" t="str">
        <f t="shared" si="341"/>
        <v>2023-T6 Instate Construction Heavy-15</v>
      </c>
      <c r="I5473" s="302">
        <v>1.13166503080478E-5</v>
      </c>
      <c r="J5473" s="305">
        <f>VLOOKUP(H5473,T6_ReductionFactor!$G$10:$H$2922,2,FALSE)</f>
        <v>0.75873522011184957</v>
      </c>
      <c r="K5473" s="75">
        <f t="shared" si="342"/>
        <v>8.5863411624054775E-6</v>
      </c>
      <c r="L5473" s="290"/>
      <c r="Q5473" s="288"/>
      <c r="R5473" s="291"/>
    </row>
    <row r="5474" spans="1:18" s="287" customFormat="1" ht="16.149999999999999" customHeight="1" x14ac:dyDescent="0.25">
      <c r="A5474" s="9" t="s">
        <v>192</v>
      </c>
      <c r="B5474" s="7">
        <v>2023</v>
      </c>
      <c r="C5474" s="296" t="s">
        <v>65</v>
      </c>
      <c r="D5474" s="307">
        <v>2007</v>
      </c>
      <c r="E5474" s="307" t="s">
        <v>194</v>
      </c>
      <c r="F5474" s="65">
        <f t="shared" si="343"/>
        <v>16</v>
      </c>
      <c r="G5474" s="66" t="str">
        <f t="shared" si="344"/>
        <v>1997-06</v>
      </c>
      <c r="H5474" s="67" t="str">
        <f t="shared" si="341"/>
        <v>2023-T6 Instate Construction Heavy-16</v>
      </c>
      <c r="I5474" s="302">
        <v>1.26956335276241E-4</v>
      </c>
      <c r="J5474" s="305">
        <f>VLOOKUP(H5474,T6_ReductionFactor!$G$10:$H$2922,2,FALSE)</f>
        <v>0.85532038482927886</v>
      </c>
      <c r="K5474" s="75">
        <f t="shared" si="342"/>
        <v>1.085883415449894E-4</v>
      </c>
      <c r="L5474" s="290"/>
      <c r="Q5474" s="288"/>
      <c r="R5474" s="291"/>
    </row>
    <row r="5475" spans="1:18" s="287" customFormat="1" ht="16.149999999999999" customHeight="1" x14ac:dyDescent="0.25">
      <c r="A5475" s="9" t="s">
        <v>192</v>
      </c>
      <c r="B5475" s="7">
        <v>2023</v>
      </c>
      <c r="C5475" s="296" t="s">
        <v>65</v>
      </c>
      <c r="D5475" s="307">
        <v>2006</v>
      </c>
      <c r="E5475" s="307" t="s">
        <v>194</v>
      </c>
      <c r="F5475" s="65">
        <f t="shared" si="343"/>
        <v>17</v>
      </c>
      <c r="G5475" s="66" t="str">
        <f t="shared" si="344"/>
        <v>1997-06</v>
      </c>
      <c r="H5475" s="67" t="str">
        <f t="shared" si="341"/>
        <v>2023-T6 Instate Construction Heavy-17</v>
      </c>
      <c r="I5475" s="302">
        <v>1.74937941990495E-4</v>
      </c>
      <c r="J5475" s="305">
        <f>VLOOKUP(H5475,T6_ReductionFactor!$G$10:$H$2922,2,FALSE)</f>
        <v>0.85324422197962657</v>
      </c>
      <c r="K5475" s="75">
        <f t="shared" si="342"/>
        <v>1.4926478820839696E-4</v>
      </c>
      <c r="L5475" s="290"/>
      <c r="Q5475" s="288"/>
      <c r="R5475" s="291"/>
    </row>
    <row r="5476" spans="1:18" s="287" customFormat="1" ht="16.149999999999999" customHeight="1" x14ac:dyDescent="0.25">
      <c r="A5476" s="9" t="s">
        <v>192</v>
      </c>
      <c r="B5476" s="7">
        <v>2023</v>
      </c>
      <c r="C5476" s="296" t="s">
        <v>65</v>
      </c>
      <c r="D5476" s="307">
        <v>2005</v>
      </c>
      <c r="E5476" s="307" t="s">
        <v>194</v>
      </c>
      <c r="F5476" s="65">
        <f t="shared" si="343"/>
        <v>18</v>
      </c>
      <c r="G5476" s="66" t="str">
        <f t="shared" si="344"/>
        <v>1997-06</v>
      </c>
      <c r="H5476" s="67" t="str">
        <f t="shared" si="341"/>
        <v>2023-T6 Instate Construction Heavy-18</v>
      </c>
      <c r="I5476" s="302">
        <v>1.8230382154171501E-4</v>
      </c>
      <c r="J5476" s="305">
        <f>VLOOKUP(H5476,T6_ReductionFactor!$G$10:$H$2922,2,FALSE)</f>
        <v>0.85125233517705556</v>
      </c>
      <c r="K5476" s="75">
        <f t="shared" si="342"/>
        <v>1.551865537990861E-4</v>
      </c>
      <c r="L5476" s="290"/>
      <c r="Q5476" s="288"/>
      <c r="R5476" s="291"/>
    </row>
    <row r="5477" spans="1:18" s="287" customFormat="1" ht="16.149999999999999" customHeight="1" x14ac:dyDescent="0.25">
      <c r="A5477" s="9" t="s">
        <v>192</v>
      </c>
      <c r="B5477" s="7">
        <v>2023</v>
      </c>
      <c r="C5477" s="296" t="s">
        <v>65</v>
      </c>
      <c r="D5477" s="307">
        <v>2004</v>
      </c>
      <c r="E5477" s="307" t="s">
        <v>194</v>
      </c>
      <c r="F5477" s="65">
        <f t="shared" si="343"/>
        <v>19</v>
      </c>
      <c r="G5477" s="66" t="str">
        <f t="shared" si="344"/>
        <v>1997-06</v>
      </c>
      <c r="H5477" s="67" t="str">
        <f t="shared" si="341"/>
        <v>2023-T6 Instate Construction Heavy-19</v>
      </c>
      <c r="I5477" s="302">
        <v>1.30098380964845E-4</v>
      </c>
      <c r="J5477" s="305">
        <f>VLOOKUP(H5477,T6_ReductionFactor!$G$10:$H$2922,2,FALSE)</f>
        <v>0.84934145533361638</v>
      </c>
      <c r="K5477" s="75">
        <f t="shared" si="342"/>
        <v>1.1049794822522871E-4</v>
      </c>
      <c r="L5477" s="290"/>
      <c r="Q5477" s="288"/>
      <c r="R5477" s="291"/>
    </row>
    <row r="5478" spans="1:18" s="287" customFormat="1" ht="16.149999999999999" customHeight="1" x14ac:dyDescent="0.25">
      <c r="A5478" s="9" t="s">
        <v>192</v>
      </c>
      <c r="B5478" s="7">
        <v>2023</v>
      </c>
      <c r="C5478" s="296" t="s">
        <v>65</v>
      </c>
      <c r="D5478" s="307">
        <v>2003</v>
      </c>
      <c r="E5478" s="307" t="s">
        <v>194</v>
      </c>
      <c r="F5478" s="65">
        <f t="shared" si="343"/>
        <v>20</v>
      </c>
      <c r="G5478" s="66" t="str">
        <f t="shared" si="344"/>
        <v>1997-06</v>
      </c>
      <c r="H5478" s="67" t="str">
        <f t="shared" si="341"/>
        <v>2023-T6 Instate Construction Heavy-20</v>
      </c>
      <c r="I5478" s="302">
        <v>1.3365444952110901E-4</v>
      </c>
      <c r="J5478" s="305">
        <f>VLOOKUP(H5478,T6_ReductionFactor!$G$10:$H$2922,2,FALSE)</f>
        <v>0.90689595117428967</v>
      </c>
      <c r="K5478" s="75">
        <f t="shared" si="342"/>
        <v>1.2121067912712224E-4</v>
      </c>
      <c r="L5478" s="290"/>
      <c r="Q5478" s="288"/>
      <c r="R5478" s="291"/>
    </row>
    <row r="5479" spans="1:18" s="287" customFormat="1" ht="16.149999999999999" customHeight="1" x14ac:dyDescent="0.25">
      <c r="A5479" s="9" t="s">
        <v>192</v>
      </c>
      <c r="B5479" s="7">
        <v>2023</v>
      </c>
      <c r="C5479" s="296" t="s">
        <v>65</v>
      </c>
      <c r="D5479" s="307">
        <v>2002</v>
      </c>
      <c r="E5479" s="307" t="s">
        <v>194</v>
      </c>
      <c r="F5479" s="65">
        <f t="shared" si="343"/>
        <v>21</v>
      </c>
      <c r="G5479" s="66" t="str">
        <f t="shared" si="344"/>
        <v>1997-06</v>
      </c>
      <c r="H5479" s="67" t="str">
        <f t="shared" si="341"/>
        <v>2023-T6 Instate Construction Heavy-21</v>
      </c>
      <c r="I5479" s="302">
        <v>9.3908277398071794E-5</v>
      </c>
      <c r="J5479" s="305">
        <f>VLOOKUP(H5479,T6_ReductionFactor!$G$10:$H$2922,2,FALSE)</f>
        <v>0.9059062779599687</v>
      </c>
      <c r="K5479" s="75">
        <f t="shared" si="342"/>
        <v>8.5072098047319478E-5</v>
      </c>
      <c r="L5479" s="290"/>
      <c r="Q5479" s="288"/>
      <c r="R5479" s="291"/>
    </row>
    <row r="5480" spans="1:18" s="287" customFormat="1" ht="16.149999999999999" customHeight="1" x14ac:dyDescent="0.25">
      <c r="A5480" s="9" t="s">
        <v>192</v>
      </c>
      <c r="B5480" s="7">
        <v>2023</v>
      </c>
      <c r="C5480" s="296" t="s">
        <v>65</v>
      </c>
      <c r="D5480" s="307">
        <v>2001</v>
      </c>
      <c r="E5480" s="307" t="s">
        <v>194</v>
      </c>
      <c r="F5480" s="65">
        <f t="shared" si="343"/>
        <v>22</v>
      </c>
      <c r="G5480" s="66" t="str">
        <f t="shared" si="344"/>
        <v>1997-06</v>
      </c>
      <c r="H5480" s="67" t="str">
        <f t="shared" si="341"/>
        <v>2023-T6 Instate Construction Heavy-22</v>
      </c>
      <c r="I5480" s="302">
        <v>1.28252078913123E-4</v>
      </c>
      <c r="J5480" s="305">
        <f>VLOOKUP(H5480,T6_ReductionFactor!$G$10:$H$2922,2,FALSE)</f>
        <v>0.90498744325929192</v>
      </c>
      <c r="K5480" s="75">
        <f t="shared" si="342"/>
        <v>1.1606652098827613E-4</v>
      </c>
      <c r="L5480" s="290"/>
      <c r="Q5480" s="288"/>
      <c r="R5480" s="291"/>
    </row>
    <row r="5481" spans="1:18" s="287" customFormat="1" ht="16.149999999999999" customHeight="1" x14ac:dyDescent="0.25">
      <c r="A5481" s="9" t="s">
        <v>192</v>
      </c>
      <c r="B5481" s="7">
        <v>2023</v>
      </c>
      <c r="C5481" s="296" t="s">
        <v>65</v>
      </c>
      <c r="D5481" s="307">
        <v>2000</v>
      </c>
      <c r="E5481" s="307" t="s">
        <v>194</v>
      </c>
      <c r="F5481" s="65">
        <f t="shared" si="343"/>
        <v>23</v>
      </c>
      <c r="G5481" s="66" t="str">
        <f t="shared" si="344"/>
        <v>1997-06</v>
      </c>
      <c r="H5481" s="67" t="str">
        <f t="shared" si="341"/>
        <v>2023-T6 Instate Construction Heavy-23</v>
      </c>
      <c r="I5481" s="302">
        <v>1.9549357210457301E-4</v>
      </c>
      <c r="J5481" s="305">
        <f>VLOOKUP(H5481,T6_ReductionFactor!$G$10:$H$2922,2,FALSE)</f>
        <v>0.90498744325929192</v>
      </c>
      <c r="K5481" s="75">
        <f t="shared" si="342"/>
        <v>1.7691922799254356E-4</v>
      </c>
      <c r="L5481" s="290"/>
      <c r="Q5481" s="288"/>
      <c r="R5481" s="291"/>
    </row>
    <row r="5482" spans="1:18" s="287" customFormat="1" ht="16.149999999999999" customHeight="1" x14ac:dyDescent="0.25">
      <c r="A5482" s="9" t="s">
        <v>192</v>
      </c>
      <c r="B5482" s="7">
        <v>2023</v>
      </c>
      <c r="C5482" s="296" t="s">
        <v>65</v>
      </c>
      <c r="D5482" s="307">
        <v>1999</v>
      </c>
      <c r="E5482" s="307" t="s">
        <v>194</v>
      </c>
      <c r="F5482" s="65">
        <f t="shared" si="343"/>
        <v>24</v>
      </c>
      <c r="G5482" s="66" t="str">
        <f t="shared" si="344"/>
        <v>1997-06</v>
      </c>
      <c r="H5482" s="67" t="str">
        <f t="shared" si="341"/>
        <v>2023-T6 Instate Construction Heavy-24</v>
      </c>
      <c r="I5482" s="302">
        <v>1.47304109150993E-4</v>
      </c>
      <c r="J5482" s="305">
        <f>VLOOKUP(H5482,T6_ReductionFactor!$G$10:$H$2922,2,FALSE)</f>
        <v>0.90498744325929192</v>
      </c>
      <c r="K5482" s="75">
        <f t="shared" si="342"/>
        <v>1.3330836912214483E-4</v>
      </c>
      <c r="L5482" s="290"/>
      <c r="Q5482" s="288"/>
      <c r="R5482" s="291"/>
    </row>
    <row r="5483" spans="1:18" s="287" customFormat="1" ht="16.149999999999999" customHeight="1" x14ac:dyDescent="0.25">
      <c r="A5483" s="9" t="s">
        <v>192</v>
      </c>
      <c r="B5483" s="7">
        <v>2023</v>
      </c>
      <c r="C5483" s="296" t="s">
        <v>65</v>
      </c>
      <c r="D5483" s="307">
        <v>1998</v>
      </c>
      <c r="E5483" s="307" t="s">
        <v>194</v>
      </c>
      <c r="F5483" s="65">
        <f t="shared" si="343"/>
        <v>25</v>
      </c>
      <c r="G5483" s="66" t="str">
        <f t="shared" si="344"/>
        <v>1997-06</v>
      </c>
      <c r="H5483" s="67" t="str">
        <f t="shared" si="341"/>
        <v>2023-T6 Instate Construction Heavy-25</v>
      </c>
      <c r="I5483" s="302">
        <v>1.0910872502712001E-4</v>
      </c>
      <c r="J5483" s="305">
        <f>VLOOKUP(H5483,T6_ReductionFactor!$G$10:$H$2922,2,FALSE)</f>
        <v>0.90498744325929192</v>
      </c>
      <c r="K5483" s="75">
        <f t="shared" si="342"/>
        <v>9.8742026099574444E-5</v>
      </c>
      <c r="L5483" s="290"/>
      <c r="Q5483" s="288"/>
      <c r="R5483" s="291"/>
    </row>
    <row r="5484" spans="1:18" s="287" customFormat="1" ht="16.149999999999999" customHeight="1" x14ac:dyDescent="0.25">
      <c r="A5484" s="9" t="s">
        <v>192</v>
      </c>
      <c r="B5484" s="7">
        <v>2023</v>
      </c>
      <c r="C5484" s="296" t="s">
        <v>65</v>
      </c>
      <c r="D5484" s="307">
        <v>1997</v>
      </c>
      <c r="E5484" s="307" t="s">
        <v>194</v>
      </c>
      <c r="F5484" s="65">
        <f t="shared" si="343"/>
        <v>26</v>
      </c>
      <c r="G5484" s="66" t="str">
        <f t="shared" si="344"/>
        <v>Pre1997</v>
      </c>
      <c r="H5484" s="67" t="str">
        <f t="shared" si="341"/>
        <v>2023-T6 Instate Construction Heavy-26</v>
      </c>
      <c r="I5484" s="302">
        <v>8.6802388051094906E-5</v>
      </c>
      <c r="J5484" s="305">
        <f>VLOOKUP(H5484,T6_ReductionFactor!$G$10:$H$2922,2,FALSE)</f>
        <v>0.90498744325929192</v>
      </c>
      <c r="K5484" s="75">
        <f t="shared" si="342"/>
        <v>7.8555071231161292E-5</v>
      </c>
      <c r="L5484" s="290"/>
      <c r="Q5484" s="288"/>
      <c r="R5484" s="291"/>
    </row>
    <row r="5485" spans="1:18" s="287" customFormat="1" ht="16.149999999999999" customHeight="1" x14ac:dyDescent="0.25">
      <c r="A5485" s="9" t="s">
        <v>192</v>
      </c>
      <c r="B5485" s="7">
        <v>2023</v>
      </c>
      <c r="C5485" s="296" t="s">
        <v>65</v>
      </c>
      <c r="D5485" s="307">
        <v>1996</v>
      </c>
      <c r="E5485" s="307" t="s">
        <v>194</v>
      </c>
      <c r="F5485" s="65">
        <f t="shared" si="343"/>
        <v>27</v>
      </c>
      <c r="G5485" s="66" t="str">
        <f t="shared" si="344"/>
        <v>Pre1997</v>
      </c>
      <c r="H5485" s="67" t="str">
        <f t="shared" si="341"/>
        <v>2023-T6 Instate Construction Heavy-27</v>
      </c>
      <c r="I5485" s="302">
        <v>7.7498137323710396E-5</v>
      </c>
      <c r="J5485" s="305">
        <f>VLOOKUP(H5485,T6_ReductionFactor!$G$10:$H$2922,2,FALSE)</f>
        <v>0.90498744325929192</v>
      </c>
      <c r="K5485" s="75">
        <f t="shared" si="342"/>
        <v>7.013484115394217E-5</v>
      </c>
      <c r="L5485" s="290"/>
      <c r="Q5485" s="288"/>
      <c r="R5485" s="291"/>
    </row>
    <row r="5486" spans="1:18" s="287" customFormat="1" ht="16.149999999999999" customHeight="1" x14ac:dyDescent="0.25">
      <c r="A5486" s="9" t="s">
        <v>192</v>
      </c>
      <c r="B5486" s="7">
        <v>2023</v>
      </c>
      <c r="C5486" s="296" t="s">
        <v>65</v>
      </c>
      <c r="D5486" s="307">
        <v>1995</v>
      </c>
      <c r="E5486" s="307" t="s">
        <v>194</v>
      </c>
      <c r="F5486" s="65">
        <f t="shared" si="343"/>
        <v>28</v>
      </c>
      <c r="G5486" s="66" t="str">
        <f t="shared" si="344"/>
        <v>Pre1997</v>
      </c>
      <c r="H5486" s="67" t="str">
        <f t="shared" si="341"/>
        <v>2023-T6 Instate Construction Heavy-28</v>
      </c>
      <c r="I5486" s="302">
        <v>1.09432375508624E-4</v>
      </c>
      <c r="J5486" s="305">
        <f>VLOOKUP(H5486,T6_ReductionFactor!$G$10:$H$2922,2,FALSE)</f>
        <v>0.90498744325929192</v>
      </c>
      <c r="K5486" s="75">
        <f t="shared" si="342"/>
        <v>9.9034925721340391E-5</v>
      </c>
      <c r="L5486" s="290"/>
      <c r="Q5486" s="288"/>
      <c r="R5486" s="291"/>
    </row>
    <row r="5487" spans="1:18" s="287" customFormat="1" ht="16.149999999999999" customHeight="1" x14ac:dyDescent="0.25">
      <c r="A5487" s="9" t="s">
        <v>192</v>
      </c>
      <c r="B5487" s="7">
        <v>2023</v>
      </c>
      <c r="C5487" s="296" t="s">
        <v>65</v>
      </c>
      <c r="D5487" s="307">
        <v>1994</v>
      </c>
      <c r="E5487" s="307" t="s">
        <v>194</v>
      </c>
      <c r="F5487" s="65">
        <f t="shared" si="343"/>
        <v>29</v>
      </c>
      <c r="G5487" s="66" t="str">
        <f t="shared" si="344"/>
        <v>Pre1997</v>
      </c>
      <c r="H5487" s="67" t="str">
        <f t="shared" si="341"/>
        <v>2023-T6 Instate Construction Heavy-29</v>
      </c>
      <c r="I5487" s="302">
        <v>6.9297522535390199E-5</v>
      </c>
      <c r="J5487" s="305">
        <f>VLOOKUP(H5487,T6_ReductionFactor!$G$10:$H$2922,2,FALSE)</f>
        <v>0.90498744325929192</v>
      </c>
      <c r="K5487" s="75">
        <f t="shared" si="342"/>
        <v>6.2713387743505944E-5</v>
      </c>
      <c r="L5487" s="290"/>
      <c r="Q5487" s="288"/>
      <c r="R5487" s="291"/>
    </row>
    <row r="5488" spans="1:18" s="287" customFormat="1" ht="16.149999999999999" customHeight="1" x14ac:dyDescent="0.25">
      <c r="A5488" s="9" t="s">
        <v>192</v>
      </c>
      <c r="B5488" s="7">
        <v>2023</v>
      </c>
      <c r="C5488" s="296" t="s">
        <v>65</v>
      </c>
      <c r="D5488" s="307">
        <v>1993</v>
      </c>
      <c r="E5488" s="307" t="s">
        <v>194</v>
      </c>
      <c r="F5488" s="65">
        <f t="shared" si="343"/>
        <v>30</v>
      </c>
      <c r="G5488" s="66" t="str">
        <f t="shared" si="344"/>
        <v>Pre1997</v>
      </c>
      <c r="H5488" s="67" t="str">
        <f t="shared" si="341"/>
        <v>2023-T6 Instate Construction Heavy-30</v>
      </c>
      <c r="I5488" s="302">
        <v>8.6992228482114898E-5</v>
      </c>
      <c r="J5488" s="305">
        <f>VLOOKUP(H5488,T6_ReductionFactor!$G$10:$H$2922,2,FALSE)</f>
        <v>1</v>
      </c>
      <c r="K5488" s="75">
        <f t="shared" si="342"/>
        <v>8.6992228482114898E-5</v>
      </c>
      <c r="L5488" s="290"/>
      <c r="Q5488" s="288"/>
      <c r="R5488" s="291"/>
    </row>
    <row r="5489" spans="1:18" s="287" customFormat="1" ht="16.149999999999999" customHeight="1" x14ac:dyDescent="0.25">
      <c r="A5489" s="9" t="s">
        <v>192</v>
      </c>
      <c r="B5489" s="7">
        <v>2023</v>
      </c>
      <c r="C5489" s="296" t="s">
        <v>65</v>
      </c>
      <c r="D5489" s="307">
        <v>1992</v>
      </c>
      <c r="E5489" s="307" t="s">
        <v>194</v>
      </c>
      <c r="F5489" s="65">
        <f t="shared" si="343"/>
        <v>31</v>
      </c>
      <c r="G5489" s="66" t="str">
        <f t="shared" si="344"/>
        <v>Pre1997</v>
      </c>
      <c r="H5489" s="67" t="str">
        <f t="shared" si="341"/>
        <v>2023-T6 Instate Construction Heavy-31</v>
      </c>
      <c r="I5489" s="302">
        <v>8.5716445233347902E-5</v>
      </c>
      <c r="J5489" s="305">
        <f>VLOOKUP(H5489,T6_ReductionFactor!$G$10:$H$2922,2,FALSE)</f>
        <v>1</v>
      </c>
      <c r="K5489" s="75">
        <f t="shared" si="342"/>
        <v>8.5716445233347902E-5</v>
      </c>
      <c r="L5489" s="290"/>
      <c r="Q5489" s="288"/>
      <c r="R5489" s="291"/>
    </row>
    <row r="5490" spans="1:18" s="287" customFormat="1" ht="16.149999999999999" customHeight="1" x14ac:dyDescent="0.25">
      <c r="A5490" s="9" t="s">
        <v>192</v>
      </c>
      <c r="B5490" s="7">
        <v>2023</v>
      </c>
      <c r="C5490" s="296" t="s">
        <v>65</v>
      </c>
      <c r="D5490" s="307">
        <v>1991</v>
      </c>
      <c r="E5490" s="307" t="s">
        <v>194</v>
      </c>
      <c r="F5490" s="65">
        <f t="shared" si="343"/>
        <v>32</v>
      </c>
      <c r="G5490" s="66" t="str">
        <f t="shared" si="344"/>
        <v>Pre1997</v>
      </c>
      <c r="H5490" s="67" t="str">
        <f t="shared" ref="H5490:H5553" si="345">CONCATENATE(B5490,"-",C5490,"-",F5490)</f>
        <v>2023-T6 Instate Construction Heavy-32</v>
      </c>
      <c r="I5490" s="302">
        <v>1.13770990835611E-4</v>
      </c>
      <c r="J5490" s="305">
        <f>VLOOKUP(H5490,T6_ReductionFactor!$G$10:$H$2922,2,FALSE)</f>
        <v>1</v>
      </c>
      <c r="K5490" s="75">
        <f t="shared" si="342"/>
        <v>1.13770990835611E-4</v>
      </c>
      <c r="L5490" s="290"/>
      <c r="P5490" s="292"/>
      <c r="Q5490" s="288"/>
      <c r="R5490" s="291"/>
    </row>
    <row r="5491" spans="1:18" s="287" customFormat="1" ht="16.149999999999999" customHeight="1" x14ac:dyDescent="0.25">
      <c r="A5491" s="9" t="s">
        <v>192</v>
      </c>
      <c r="B5491" s="7">
        <v>2023</v>
      </c>
      <c r="C5491" s="296" t="s">
        <v>65</v>
      </c>
      <c r="D5491" s="307">
        <v>1990</v>
      </c>
      <c r="E5491" s="307" t="s">
        <v>194</v>
      </c>
      <c r="F5491" s="65">
        <f t="shared" si="343"/>
        <v>33</v>
      </c>
      <c r="G5491" s="66" t="str">
        <f t="shared" si="344"/>
        <v>Pre1997</v>
      </c>
      <c r="H5491" s="67" t="str">
        <f t="shared" si="345"/>
        <v>2023-T6 Instate Construction Heavy-33</v>
      </c>
      <c r="I5491" s="302">
        <v>2.2827574193883999E-4</v>
      </c>
      <c r="J5491" s="305">
        <f>VLOOKUP(H5491,T6_ReductionFactor!$G$10:$H$2922,2,FALSE)</f>
        <v>1</v>
      </c>
      <c r="K5491" s="75">
        <f t="shared" si="342"/>
        <v>2.2827574193883999E-4</v>
      </c>
      <c r="L5491" s="290"/>
      <c r="P5491" s="292"/>
      <c r="Q5491" s="288"/>
      <c r="R5491" s="291"/>
    </row>
    <row r="5492" spans="1:18" s="287" customFormat="1" ht="16.149999999999999" customHeight="1" x14ac:dyDescent="0.25">
      <c r="A5492" s="9" t="s">
        <v>192</v>
      </c>
      <c r="B5492" s="7">
        <v>2023</v>
      </c>
      <c r="C5492" s="296" t="s">
        <v>65</v>
      </c>
      <c r="D5492" s="307">
        <v>1989</v>
      </c>
      <c r="E5492" s="307" t="s">
        <v>194</v>
      </c>
      <c r="F5492" s="65">
        <f t="shared" si="343"/>
        <v>34</v>
      </c>
      <c r="G5492" s="66" t="str">
        <f t="shared" si="344"/>
        <v>Pre1997</v>
      </c>
      <c r="H5492" s="67" t="str">
        <f t="shared" si="345"/>
        <v>2023-T6 Instate Construction Heavy-34</v>
      </c>
      <c r="I5492" s="302">
        <v>1.15164808311267E-4</v>
      </c>
      <c r="J5492" s="305">
        <f>VLOOKUP(H5492,T6_ReductionFactor!$G$10:$H$2922,2,FALSE)</f>
        <v>1</v>
      </c>
      <c r="K5492" s="75">
        <f t="shared" si="342"/>
        <v>1.15164808311267E-4</v>
      </c>
      <c r="L5492" s="290"/>
      <c r="N5492" s="292"/>
      <c r="O5492" s="292"/>
      <c r="P5492" s="292"/>
      <c r="Q5492" s="288"/>
      <c r="R5492" s="291"/>
    </row>
    <row r="5493" spans="1:18" s="287" customFormat="1" ht="16.149999999999999" customHeight="1" x14ac:dyDescent="0.25">
      <c r="A5493" s="9" t="s">
        <v>192</v>
      </c>
      <c r="B5493" s="7">
        <v>2023</v>
      </c>
      <c r="C5493" s="296" t="s">
        <v>65</v>
      </c>
      <c r="D5493" s="307">
        <v>1988</v>
      </c>
      <c r="E5493" s="307" t="s">
        <v>194</v>
      </c>
      <c r="F5493" s="65">
        <f t="shared" si="343"/>
        <v>35</v>
      </c>
      <c r="G5493" s="66" t="str">
        <f t="shared" si="344"/>
        <v>Pre1997</v>
      </c>
      <c r="H5493" s="67" t="str">
        <f t="shared" si="345"/>
        <v>2023-T6 Instate Construction Heavy-35</v>
      </c>
      <c r="I5493" s="302">
        <v>1.3788633614391E-4</v>
      </c>
      <c r="J5493" s="305">
        <f>VLOOKUP(H5493,T6_ReductionFactor!$G$10:$H$2922,2,FALSE)</f>
        <v>1</v>
      </c>
      <c r="K5493" s="75">
        <f t="shared" si="342"/>
        <v>1.3788633614391E-4</v>
      </c>
      <c r="L5493" s="290"/>
      <c r="N5493" s="292"/>
      <c r="O5493" s="292"/>
      <c r="P5493" s="292"/>
      <c r="Q5493" s="288"/>
      <c r="R5493" s="291"/>
    </row>
    <row r="5494" spans="1:18" s="287" customFormat="1" ht="16.149999999999999" customHeight="1" x14ac:dyDescent="0.25">
      <c r="A5494" s="9" t="s">
        <v>192</v>
      </c>
      <c r="B5494" s="7">
        <v>2023</v>
      </c>
      <c r="C5494" s="296" t="s">
        <v>65</v>
      </c>
      <c r="D5494" s="307">
        <v>1987</v>
      </c>
      <c r="E5494" s="307" t="s">
        <v>194</v>
      </c>
      <c r="F5494" s="65">
        <f t="shared" si="343"/>
        <v>36</v>
      </c>
      <c r="G5494" s="66" t="str">
        <f t="shared" si="344"/>
        <v>Pre1997</v>
      </c>
      <c r="H5494" s="67" t="str">
        <f t="shared" si="345"/>
        <v>2023-T6 Instate Construction Heavy-36</v>
      </c>
      <c r="I5494" s="302">
        <v>1.2595816434388701E-4</v>
      </c>
      <c r="J5494" s="305">
        <f>VLOOKUP(H5494,T6_ReductionFactor!$G$10:$H$2922,2,FALSE)</f>
        <v>1</v>
      </c>
      <c r="K5494" s="75">
        <f t="shared" si="342"/>
        <v>1.2595816434388701E-4</v>
      </c>
      <c r="L5494" s="290"/>
      <c r="N5494" s="292"/>
      <c r="O5494" s="292"/>
      <c r="P5494" s="292"/>
      <c r="Q5494" s="288"/>
      <c r="R5494" s="291"/>
    </row>
    <row r="5495" spans="1:18" s="287" customFormat="1" ht="16.149999999999999" customHeight="1" x14ac:dyDescent="0.25">
      <c r="A5495" s="9" t="s">
        <v>192</v>
      </c>
      <c r="B5495" s="7">
        <v>2023</v>
      </c>
      <c r="C5495" s="296" t="s">
        <v>65</v>
      </c>
      <c r="D5495" s="307">
        <v>1986</v>
      </c>
      <c r="E5495" s="307" t="s">
        <v>194</v>
      </c>
      <c r="F5495" s="65">
        <f t="shared" si="343"/>
        <v>37</v>
      </c>
      <c r="G5495" s="66" t="str">
        <f t="shared" si="344"/>
        <v>Pre1997</v>
      </c>
      <c r="H5495" s="67" t="str">
        <f t="shared" si="345"/>
        <v>2023-T6 Instate Construction Heavy-37</v>
      </c>
      <c r="I5495" s="302">
        <v>1.07058022061502E-4</v>
      </c>
      <c r="J5495" s="305">
        <f>VLOOKUP(H5495,T6_ReductionFactor!$G$10:$H$2922,2,FALSE)</f>
        <v>1</v>
      </c>
      <c r="K5495" s="75">
        <f t="shared" si="342"/>
        <v>1.07058022061502E-4</v>
      </c>
      <c r="L5495" s="290"/>
      <c r="N5495" s="292"/>
      <c r="O5495" s="292"/>
      <c r="P5495" s="292"/>
      <c r="Q5495" s="288"/>
      <c r="R5495" s="291"/>
    </row>
    <row r="5496" spans="1:18" s="287" customFormat="1" ht="16.149999999999999" customHeight="1" x14ac:dyDescent="0.25">
      <c r="A5496" s="9" t="s">
        <v>192</v>
      </c>
      <c r="B5496" s="7">
        <v>2023</v>
      </c>
      <c r="C5496" s="296" t="s">
        <v>65</v>
      </c>
      <c r="D5496" s="307">
        <v>1985</v>
      </c>
      <c r="E5496" s="307" t="s">
        <v>194</v>
      </c>
      <c r="F5496" s="65">
        <f t="shared" si="343"/>
        <v>38</v>
      </c>
      <c r="G5496" s="66" t="str">
        <f t="shared" si="344"/>
        <v>Pre1997</v>
      </c>
      <c r="H5496" s="67" t="str">
        <f t="shared" si="345"/>
        <v>2023-T6 Instate Construction Heavy-38</v>
      </c>
      <c r="I5496" s="302">
        <v>1.17878375132844E-4</v>
      </c>
      <c r="J5496" s="305">
        <f>VLOOKUP(H5496,T6_ReductionFactor!$G$10:$H$2922,2,FALSE)</f>
        <v>1</v>
      </c>
      <c r="K5496" s="75">
        <f t="shared" si="342"/>
        <v>1.17878375132844E-4</v>
      </c>
      <c r="L5496" s="290"/>
      <c r="N5496" s="292"/>
      <c r="O5496" s="292"/>
      <c r="P5496" s="292"/>
      <c r="Q5496" s="288"/>
      <c r="R5496" s="291"/>
    </row>
    <row r="5497" spans="1:18" s="287" customFormat="1" ht="16.149999999999999" customHeight="1" x14ac:dyDescent="0.25">
      <c r="A5497" s="9" t="s">
        <v>192</v>
      </c>
      <c r="B5497" s="7">
        <v>2023</v>
      </c>
      <c r="C5497" s="296" t="s">
        <v>65</v>
      </c>
      <c r="D5497" s="307">
        <v>1984</v>
      </c>
      <c r="E5497" s="307" t="s">
        <v>194</v>
      </c>
      <c r="F5497" s="65">
        <f t="shared" si="343"/>
        <v>39</v>
      </c>
      <c r="G5497" s="66" t="str">
        <f t="shared" si="344"/>
        <v>Pre1997</v>
      </c>
      <c r="H5497" s="67" t="str">
        <f t="shared" si="345"/>
        <v>2023-T6 Instate Construction Heavy-39</v>
      </c>
      <c r="I5497" s="302">
        <v>9.1275401218931596E-5</v>
      </c>
      <c r="J5497" s="305">
        <f>VLOOKUP(H5497,T6_ReductionFactor!$G$10:$H$2922,2,FALSE)</f>
        <v>1</v>
      </c>
      <c r="K5497" s="75">
        <f t="shared" si="342"/>
        <v>9.1275401218931596E-5</v>
      </c>
      <c r="L5497" s="290"/>
      <c r="N5497" s="292"/>
      <c r="O5497" s="292"/>
      <c r="P5497" s="292"/>
      <c r="Q5497" s="288"/>
      <c r="R5497" s="291"/>
    </row>
    <row r="5498" spans="1:18" s="287" customFormat="1" ht="16.149999999999999" customHeight="1" x14ac:dyDescent="0.25">
      <c r="A5498" s="9" t="s">
        <v>192</v>
      </c>
      <c r="B5498" s="7">
        <v>2023</v>
      </c>
      <c r="C5498" s="296" t="s">
        <v>65</v>
      </c>
      <c r="D5498" s="307">
        <v>1983</v>
      </c>
      <c r="E5498" s="307" t="s">
        <v>194</v>
      </c>
      <c r="F5498" s="65">
        <f t="shared" si="343"/>
        <v>40</v>
      </c>
      <c r="G5498" s="66" t="str">
        <f t="shared" si="344"/>
        <v>Pre1997</v>
      </c>
      <c r="H5498" s="67" t="str">
        <f t="shared" si="345"/>
        <v>2023-T6 Instate Construction Heavy-40</v>
      </c>
      <c r="I5498" s="302">
        <v>3.4182870198692502E-5</v>
      </c>
      <c r="J5498" s="305">
        <f>VLOOKUP(H5498,T6_ReductionFactor!$G$10:$H$2922,2,FALSE)</f>
        <v>1</v>
      </c>
      <c r="K5498" s="75">
        <f t="shared" si="342"/>
        <v>3.4182870198692502E-5</v>
      </c>
      <c r="L5498" s="290"/>
      <c r="N5498" s="292"/>
      <c r="O5498" s="292"/>
      <c r="P5498" s="289"/>
      <c r="Q5498" s="288"/>
      <c r="R5498" s="291"/>
    </row>
    <row r="5499" spans="1:18" s="287" customFormat="1" ht="16.149999999999999" customHeight="1" x14ac:dyDescent="0.25">
      <c r="A5499" s="9" t="s">
        <v>192</v>
      </c>
      <c r="B5499" s="7">
        <v>2023</v>
      </c>
      <c r="C5499" s="296" t="s">
        <v>65</v>
      </c>
      <c r="D5499" s="307">
        <v>1982</v>
      </c>
      <c r="E5499" s="307" t="s">
        <v>194</v>
      </c>
      <c r="F5499" s="65">
        <f t="shared" si="343"/>
        <v>41</v>
      </c>
      <c r="G5499" s="66" t="str">
        <f t="shared" si="344"/>
        <v>Pre1997</v>
      </c>
      <c r="H5499" s="67" t="str">
        <f t="shared" si="345"/>
        <v>2023-T6 Instate Construction Heavy-41</v>
      </c>
      <c r="I5499" s="302">
        <v>2.6283259830440501E-5</v>
      </c>
      <c r="J5499" s="305">
        <f>VLOOKUP(H5499,T6_ReductionFactor!$G$10:$H$2922,2,FALSE)</f>
        <v>1</v>
      </c>
      <c r="K5499" s="75">
        <f t="shared" si="342"/>
        <v>2.6283259830440501E-5</v>
      </c>
      <c r="L5499" s="290"/>
      <c r="N5499" s="292"/>
      <c r="O5499" s="292"/>
      <c r="P5499" s="289"/>
      <c r="Q5499" s="288"/>
      <c r="R5499" s="291"/>
    </row>
    <row r="5500" spans="1:18" s="287" customFormat="1" ht="16.149999999999999" customHeight="1" x14ac:dyDescent="0.25">
      <c r="A5500" s="9" t="s">
        <v>192</v>
      </c>
      <c r="B5500" s="7">
        <v>2023</v>
      </c>
      <c r="C5500" s="296" t="s">
        <v>65</v>
      </c>
      <c r="D5500" s="307">
        <v>1981</v>
      </c>
      <c r="E5500" s="307" t="s">
        <v>194</v>
      </c>
      <c r="F5500" s="65">
        <f t="shared" si="343"/>
        <v>42</v>
      </c>
      <c r="G5500" s="66" t="str">
        <f t="shared" si="344"/>
        <v>Pre1997</v>
      </c>
      <c r="H5500" s="67" t="str">
        <f t="shared" si="345"/>
        <v>2023-T6 Instate Construction Heavy-42</v>
      </c>
      <c r="I5500" s="302">
        <v>5.2511167883629103E-5</v>
      </c>
      <c r="J5500" s="305">
        <f>VLOOKUP(H5500,T6_ReductionFactor!$G$10:$H$2922,2,FALSE)</f>
        <v>1</v>
      </c>
      <c r="K5500" s="75">
        <f t="shared" si="342"/>
        <v>5.2511167883629103E-5</v>
      </c>
      <c r="L5500" s="290"/>
      <c r="O5500" s="289"/>
      <c r="P5500" s="289"/>
      <c r="Q5500" s="288"/>
      <c r="R5500" s="291"/>
    </row>
    <row r="5501" spans="1:18" s="287" customFormat="1" ht="16.149999999999999" customHeight="1" x14ac:dyDescent="0.25">
      <c r="A5501" s="9" t="s">
        <v>192</v>
      </c>
      <c r="B5501" s="7">
        <v>2023</v>
      </c>
      <c r="C5501" s="296" t="s">
        <v>65</v>
      </c>
      <c r="D5501" s="307">
        <v>1980</v>
      </c>
      <c r="E5501" s="307" t="s">
        <v>194</v>
      </c>
      <c r="F5501" s="65">
        <f t="shared" si="343"/>
        <v>43</v>
      </c>
      <c r="G5501" s="66" t="str">
        <f t="shared" si="344"/>
        <v>Pre1997</v>
      </c>
      <c r="H5501" s="67" t="str">
        <f t="shared" si="345"/>
        <v>2023-T6 Instate Construction Heavy-43</v>
      </c>
      <c r="I5501" s="302">
        <v>2.6559238326845198E-5</v>
      </c>
      <c r="J5501" s="305">
        <f>VLOOKUP(H5501,T6_ReductionFactor!$G$10:$H$2922,2,FALSE)</f>
        <v>1</v>
      </c>
      <c r="K5501" s="75">
        <f t="shared" si="342"/>
        <v>2.6559238326845198E-5</v>
      </c>
      <c r="L5501" s="290"/>
      <c r="O5501" s="289"/>
      <c r="Q5501" s="288"/>
      <c r="R5501" s="291"/>
    </row>
    <row r="5502" spans="1:18" s="287" customFormat="1" ht="16.149999999999999" customHeight="1" x14ac:dyDescent="0.25">
      <c r="A5502" s="9" t="s">
        <v>192</v>
      </c>
      <c r="B5502" s="7">
        <v>2023</v>
      </c>
      <c r="C5502" s="296" t="s">
        <v>65</v>
      </c>
      <c r="D5502" s="307">
        <v>1979</v>
      </c>
      <c r="E5502" s="307" t="s">
        <v>194</v>
      </c>
      <c r="F5502" s="65">
        <f t="shared" si="343"/>
        <v>44</v>
      </c>
      <c r="G5502" s="66" t="str">
        <f t="shared" si="344"/>
        <v>Pre1997</v>
      </c>
      <c r="H5502" s="67" t="str">
        <f t="shared" si="345"/>
        <v>2023-T6 Instate Construction Heavy-44</v>
      </c>
      <c r="I5502" s="302">
        <v>1.95085309528907E-5</v>
      </c>
      <c r="J5502" s="305">
        <f>VLOOKUP(H5502,T6_ReductionFactor!$G$10:$H$2922,2,FALSE)</f>
        <v>1</v>
      </c>
      <c r="K5502" s="75">
        <f t="shared" si="342"/>
        <v>1.95085309528907E-5</v>
      </c>
      <c r="L5502" s="290"/>
      <c r="O5502" s="289"/>
      <c r="Q5502" s="288"/>
      <c r="R5502" s="291"/>
    </row>
    <row r="5503" spans="1:18" s="287" customFormat="1" ht="16.149999999999999" customHeight="1" x14ac:dyDescent="0.25">
      <c r="A5503" s="9" t="s">
        <v>192</v>
      </c>
      <c r="B5503" s="7">
        <v>2023</v>
      </c>
      <c r="C5503" s="296" t="s">
        <v>66</v>
      </c>
      <c r="D5503" s="307">
        <v>2024</v>
      </c>
      <c r="E5503" s="307" t="s">
        <v>194</v>
      </c>
      <c r="F5503" s="65">
        <f t="shared" si="343"/>
        <v>-1</v>
      </c>
      <c r="G5503" s="66" t="str">
        <f t="shared" si="344"/>
        <v>2013+</v>
      </c>
      <c r="H5503" s="67" t="str">
        <f t="shared" si="345"/>
        <v>2023-T6 Instate Construction Small--1</v>
      </c>
      <c r="I5503" s="302">
        <v>3.2989318991690598E-5</v>
      </c>
      <c r="J5503" s="305">
        <f>VLOOKUP(H5503,T6_ReductionFactor!$G$10:$H$2922,2,FALSE)</f>
        <v>1</v>
      </c>
      <c r="K5503" s="75">
        <f t="shared" si="342"/>
        <v>3.2989318991690598E-5</v>
      </c>
      <c r="L5503" s="290"/>
      <c r="Q5503" s="288"/>
      <c r="R5503" s="291"/>
    </row>
    <row r="5504" spans="1:18" s="287" customFormat="1" ht="16.149999999999999" customHeight="1" x14ac:dyDescent="0.25">
      <c r="A5504" s="9" t="s">
        <v>192</v>
      </c>
      <c r="B5504" s="7">
        <v>2023</v>
      </c>
      <c r="C5504" s="296" t="s">
        <v>66</v>
      </c>
      <c r="D5504" s="307">
        <v>2023</v>
      </c>
      <c r="E5504" s="307" t="s">
        <v>194</v>
      </c>
      <c r="F5504" s="65">
        <f t="shared" si="343"/>
        <v>0</v>
      </c>
      <c r="G5504" s="66" t="str">
        <f t="shared" si="344"/>
        <v>2013+</v>
      </c>
      <c r="H5504" s="67" t="str">
        <f t="shared" si="345"/>
        <v>2023-T6 Instate Construction Small-0</v>
      </c>
      <c r="I5504" s="302">
        <v>3.9591386803474799E-4</v>
      </c>
      <c r="J5504" s="305">
        <f>VLOOKUP(H5504,T6_ReductionFactor!$G$10:$H$2922,2,FALSE)</f>
        <v>0.94080590543063491</v>
      </c>
      <c r="K5504" s="75">
        <f t="shared" si="342"/>
        <v>3.7247810508897597E-4</v>
      </c>
      <c r="L5504" s="290"/>
      <c r="Q5504" s="288"/>
      <c r="R5504" s="291"/>
    </row>
    <row r="5505" spans="1:18" s="287" customFormat="1" ht="16.149999999999999" customHeight="1" x14ac:dyDescent="0.25">
      <c r="A5505" s="9" t="s">
        <v>192</v>
      </c>
      <c r="B5505" s="7">
        <v>2023</v>
      </c>
      <c r="C5505" s="296" t="s">
        <v>66</v>
      </c>
      <c r="D5505" s="307">
        <v>2022</v>
      </c>
      <c r="E5505" s="307" t="s">
        <v>194</v>
      </c>
      <c r="F5505" s="65">
        <f t="shared" si="343"/>
        <v>1</v>
      </c>
      <c r="G5505" s="66" t="str">
        <f t="shared" si="344"/>
        <v>2013+</v>
      </c>
      <c r="H5505" s="67" t="str">
        <f t="shared" si="345"/>
        <v>2023-T6 Instate Construction Small-1</v>
      </c>
      <c r="I5505" s="302">
        <v>6.5192825002818703E-4</v>
      </c>
      <c r="J5505" s="305">
        <f>VLOOKUP(H5505,T6_ReductionFactor!$G$10:$H$2922,2,FALSE)</f>
        <v>0.89827068929786458</v>
      </c>
      <c r="K5505" s="75">
        <f t="shared" si="342"/>
        <v>5.8560803852557015E-4</v>
      </c>
      <c r="L5505" s="290"/>
      <c r="Q5505" s="288"/>
      <c r="R5505" s="291"/>
    </row>
    <row r="5506" spans="1:18" s="287" customFormat="1" ht="16.149999999999999" customHeight="1" x14ac:dyDescent="0.25">
      <c r="A5506" s="9" t="s">
        <v>192</v>
      </c>
      <c r="B5506" s="7">
        <v>2023</v>
      </c>
      <c r="C5506" s="296" t="s">
        <v>66</v>
      </c>
      <c r="D5506" s="307">
        <v>2021</v>
      </c>
      <c r="E5506" s="307" t="s">
        <v>194</v>
      </c>
      <c r="F5506" s="65">
        <f t="shared" si="343"/>
        <v>2</v>
      </c>
      <c r="G5506" s="66" t="str">
        <f t="shared" si="344"/>
        <v>2013+</v>
      </c>
      <c r="H5506" s="67" t="str">
        <f t="shared" si="345"/>
        <v>2023-T6 Instate Construction Small-2</v>
      </c>
      <c r="I5506" s="302">
        <v>7.4169266238180995E-4</v>
      </c>
      <c r="J5506" s="305">
        <f>VLOOKUP(H5506,T6_ReductionFactor!$G$10:$H$2922,2,FALSE)</f>
        <v>0.86610797345042434</v>
      </c>
      <c r="K5506" s="75">
        <f t="shared" si="342"/>
        <v>6.4238592873855924E-4</v>
      </c>
      <c r="L5506" s="290"/>
      <c r="Q5506" s="288"/>
      <c r="R5506" s="291"/>
    </row>
    <row r="5507" spans="1:18" s="287" customFormat="1" ht="16.149999999999999" customHeight="1" x14ac:dyDescent="0.25">
      <c r="A5507" s="9" t="s">
        <v>192</v>
      </c>
      <c r="B5507" s="7">
        <v>2023</v>
      </c>
      <c r="C5507" s="296" t="s">
        <v>66</v>
      </c>
      <c r="D5507" s="307">
        <v>2020</v>
      </c>
      <c r="E5507" s="307" t="s">
        <v>194</v>
      </c>
      <c r="F5507" s="65">
        <f t="shared" si="343"/>
        <v>3</v>
      </c>
      <c r="G5507" s="66" t="str">
        <f t="shared" si="344"/>
        <v>2013+</v>
      </c>
      <c r="H5507" s="67" t="str">
        <f t="shared" si="345"/>
        <v>2023-T6 Instate Construction Small-3</v>
      </c>
      <c r="I5507" s="302">
        <v>7.9328411798065205E-4</v>
      </c>
      <c r="J5507" s="305">
        <f>VLOOKUP(H5507,T6_ReductionFactor!$G$10:$H$2922,2,FALSE)</f>
        <v>0.84144450385510128</v>
      </c>
      <c r="K5507" s="75">
        <f t="shared" si="342"/>
        <v>6.6750456107036137E-4</v>
      </c>
      <c r="L5507" s="290"/>
      <c r="Q5507" s="288"/>
      <c r="R5507" s="291"/>
    </row>
    <row r="5508" spans="1:18" s="287" customFormat="1" ht="16.149999999999999" customHeight="1" x14ac:dyDescent="0.25">
      <c r="A5508" s="9" t="s">
        <v>192</v>
      </c>
      <c r="B5508" s="7">
        <v>2023</v>
      </c>
      <c r="C5508" s="296" t="s">
        <v>66</v>
      </c>
      <c r="D5508" s="307">
        <v>2019</v>
      </c>
      <c r="E5508" s="307" t="s">
        <v>194</v>
      </c>
      <c r="F5508" s="65">
        <f t="shared" si="343"/>
        <v>4</v>
      </c>
      <c r="G5508" s="66" t="str">
        <f t="shared" si="344"/>
        <v>2013+</v>
      </c>
      <c r="H5508" s="67" t="str">
        <f t="shared" si="345"/>
        <v>2023-T6 Instate Construction Small-4</v>
      </c>
      <c r="I5508" s="302">
        <v>8.2134496614609304E-4</v>
      </c>
      <c r="J5508" s="305">
        <f>VLOOKUP(H5508,T6_ReductionFactor!$G$10:$H$2922,2,FALSE)</f>
        <v>0.82222503642483113</v>
      </c>
      <c r="K5508" s="75">
        <f t="shared" si="342"/>
        <v>6.7533039470682303E-4</v>
      </c>
      <c r="L5508" s="290"/>
      <c r="Q5508" s="288"/>
      <c r="R5508" s="291"/>
    </row>
    <row r="5509" spans="1:18" s="287" customFormat="1" ht="16.149999999999999" customHeight="1" x14ac:dyDescent="0.25">
      <c r="A5509" s="9" t="s">
        <v>192</v>
      </c>
      <c r="B5509" s="7">
        <v>2023</v>
      </c>
      <c r="C5509" s="296" t="s">
        <v>66</v>
      </c>
      <c r="D5509" s="307">
        <v>2018</v>
      </c>
      <c r="E5509" s="307" t="s">
        <v>194</v>
      </c>
      <c r="F5509" s="65">
        <f t="shared" si="343"/>
        <v>5</v>
      </c>
      <c r="G5509" s="66" t="str">
        <f t="shared" si="344"/>
        <v>2013+</v>
      </c>
      <c r="H5509" s="67" t="str">
        <f t="shared" si="345"/>
        <v>2023-T6 Instate Construction Small-5</v>
      </c>
      <c r="I5509" s="302">
        <v>8.25368955916848E-4</v>
      </c>
      <c r="J5509" s="305">
        <f>VLOOKUP(H5509,T6_ReductionFactor!$G$10:$H$2922,2,FALSE)</f>
        <v>0.80700059854122008</v>
      </c>
      <c r="K5509" s="75">
        <f t="shared" si="342"/>
        <v>6.6607324144223826E-4</v>
      </c>
      <c r="L5509" s="293"/>
      <c r="Q5509" s="288"/>
      <c r="R5509" s="291"/>
    </row>
    <row r="5510" spans="1:18" s="287" customFormat="1" ht="16.149999999999999" customHeight="1" x14ac:dyDescent="0.25">
      <c r="A5510" s="9" t="s">
        <v>192</v>
      </c>
      <c r="B5510" s="7">
        <v>2023</v>
      </c>
      <c r="C5510" s="296" t="s">
        <v>66</v>
      </c>
      <c r="D5510" s="307">
        <v>2017</v>
      </c>
      <c r="E5510" s="307" t="s">
        <v>194</v>
      </c>
      <c r="F5510" s="65">
        <f t="shared" si="343"/>
        <v>6</v>
      </c>
      <c r="G5510" s="66" t="str">
        <f t="shared" si="344"/>
        <v>2013+</v>
      </c>
      <c r="H5510" s="67" t="str">
        <f t="shared" si="345"/>
        <v>2023-T6 Instate Construction Small-6</v>
      </c>
      <c r="I5510" s="302">
        <v>2.3902356381494501E-3</v>
      </c>
      <c r="J5510" s="305">
        <f>VLOOKUP(H5510,T6_ReductionFactor!$G$10:$H$2922,2,FALSE)</f>
        <v>0.79474444997940974</v>
      </c>
      <c r="K5510" s="75">
        <f t="shared" ref="K5510:K5573" si="346">I5510*J5510</f>
        <v>1.8996265075622682E-3</v>
      </c>
      <c r="L5510" s="293"/>
      <c r="Q5510" s="288"/>
      <c r="R5510" s="291"/>
    </row>
    <row r="5511" spans="1:18" s="287" customFormat="1" ht="16.149999999999999" customHeight="1" x14ac:dyDescent="0.25">
      <c r="A5511" s="9" t="s">
        <v>192</v>
      </c>
      <c r="B5511" s="7">
        <v>2023</v>
      </c>
      <c r="C5511" s="296" t="s">
        <v>66</v>
      </c>
      <c r="D5511" s="307">
        <v>2016</v>
      </c>
      <c r="E5511" s="307" t="s">
        <v>194</v>
      </c>
      <c r="F5511" s="65">
        <f t="shared" si="343"/>
        <v>7</v>
      </c>
      <c r="G5511" s="66" t="str">
        <f t="shared" si="344"/>
        <v>2013+</v>
      </c>
      <c r="H5511" s="67" t="str">
        <f t="shared" si="345"/>
        <v>2023-T6 Instate Construction Small-7</v>
      </c>
      <c r="I5511" s="302">
        <v>4.2754209388209804E-3</v>
      </c>
      <c r="J5511" s="305">
        <f>VLOOKUP(H5511,T6_ReductionFactor!$G$10:$H$2922,2,FALSE)</f>
        <v>0.78472173003245815</v>
      </c>
      <c r="K5511" s="75">
        <f t="shared" si="346"/>
        <v>3.355015715728596E-3</v>
      </c>
      <c r="L5511" s="293"/>
      <c r="Q5511" s="288"/>
      <c r="R5511" s="291"/>
    </row>
    <row r="5512" spans="1:18" s="287" customFormat="1" ht="16.149999999999999" customHeight="1" x14ac:dyDescent="0.25">
      <c r="A5512" s="9" t="s">
        <v>192</v>
      </c>
      <c r="B5512" s="7">
        <v>2023</v>
      </c>
      <c r="C5512" s="296" t="s">
        <v>66</v>
      </c>
      <c r="D5512" s="307">
        <v>2015</v>
      </c>
      <c r="E5512" s="307" t="s">
        <v>194</v>
      </c>
      <c r="F5512" s="65">
        <f t="shared" si="343"/>
        <v>8</v>
      </c>
      <c r="G5512" s="66" t="str">
        <f t="shared" si="344"/>
        <v>2013+</v>
      </c>
      <c r="H5512" s="67" t="str">
        <f t="shared" si="345"/>
        <v>2023-T6 Instate Construction Small-8</v>
      </c>
      <c r="I5512" s="302">
        <v>2.5102415831488702E-3</v>
      </c>
      <c r="J5512" s="305">
        <f>VLOOKUP(H5512,T6_ReductionFactor!$G$10:$H$2922,2,FALSE)</f>
        <v>0.77640078188949657</v>
      </c>
      <c r="K5512" s="75">
        <f t="shared" si="346"/>
        <v>1.9489535278883106E-3</v>
      </c>
      <c r="L5512" s="293"/>
      <c r="Q5512" s="288"/>
      <c r="R5512" s="291"/>
    </row>
    <row r="5513" spans="1:18" s="287" customFormat="1" ht="16.149999999999999" customHeight="1" x14ac:dyDescent="0.25">
      <c r="A5513" s="9" t="s">
        <v>192</v>
      </c>
      <c r="B5513" s="7">
        <v>2023</v>
      </c>
      <c r="C5513" s="296" t="s">
        <v>66</v>
      </c>
      <c r="D5513" s="307">
        <v>2014</v>
      </c>
      <c r="E5513" s="307" t="s">
        <v>194</v>
      </c>
      <c r="F5513" s="65">
        <f t="shared" ref="F5513:F5576" si="347">B5513-D5513</f>
        <v>9</v>
      </c>
      <c r="G5513" s="66" t="str">
        <f t="shared" ref="G5513:G5576" si="348">IF(D5513&lt;1998,"Pre1997",IF(D5513&lt;2008,"1997-06",IF(D5513&lt;2011,"2007-09",IF(D5513&lt;2014,"2010-12","2013+"))))</f>
        <v>2013+</v>
      </c>
      <c r="H5513" s="67" t="str">
        <f t="shared" si="345"/>
        <v>2023-T6 Instate Construction Small-9</v>
      </c>
      <c r="I5513" s="302">
        <v>1.15026445635423E-3</v>
      </c>
      <c r="J5513" s="305">
        <f>VLOOKUP(H5513,T6_ReductionFactor!$G$10:$H$2922,2,FALSE)</f>
        <v>0.76939541386575383</v>
      </c>
      <c r="K5513" s="75">
        <f t="shared" si="346"/>
        <v>8.8500819745172918E-4</v>
      </c>
      <c r="L5513" s="293"/>
      <c r="Q5513" s="288"/>
      <c r="R5513" s="291"/>
    </row>
    <row r="5514" spans="1:18" s="287" customFormat="1" ht="16.149999999999999" customHeight="1" x14ac:dyDescent="0.25">
      <c r="A5514" s="9" t="s">
        <v>192</v>
      </c>
      <c r="B5514" s="7">
        <v>2023</v>
      </c>
      <c r="C5514" s="296" t="s">
        <v>66</v>
      </c>
      <c r="D5514" s="307">
        <v>2013</v>
      </c>
      <c r="E5514" s="307" t="s">
        <v>194</v>
      </c>
      <c r="F5514" s="65">
        <f t="shared" si="347"/>
        <v>10</v>
      </c>
      <c r="G5514" s="66" t="str">
        <f t="shared" si="348"/>
        <v>2010-12</v>
      </c>
      <c r="H5514" s="67" t="str">
        <f t="shared" si="345"/>
        <v>2023-T6 Instate Construction Small-10</v>
      </c>
      <c r="I5514" s="302">
        <v>1.0871779480839401E-3</v>
      </c>
      <c r="J5514" s="305">
        <f>VLOOKUP(H5514,T6_ReductionFactor!$G$10:$H$2922,2,FALSE)</f>
        <v>0.73382037551229906</v>
      </c>
      <c r="K5514" s="75">
        <f t="shared" si="346"/>
        <v>7.9779333011164764E-4</v>
      </c>
      <c r="L5514" s="293"/>
      <c r="Q5514" s="288"/>
      <c r="R5514" s="291"/>
    </row>
    <row r="5515" spans="1:18" s="287" customFormat="1" ht="16.149999999999999" customHeight="1" x14ac:dyDescent="0.25">
      <c r="A5515" s="9" t="s">
        <v>192</v>
      </c>
      <c r="B5515" s="7">
        <v>2023</v>
      </c>
      <c r="C5515" s="296" t="s">
        <v>66</v>
      </c>
      <c r="D5515" s="307">
        <v>2012</v>
      </c>
      <c r="E5515" s="307" t="s">
        <v>194</v>
      </c>
      <c r="F5515" s="65">
        <f t="shared" si="347"/>
        <v>11</v>
      </c>
      <c r="G5515" s="66" t="str">
        <f t="shared" si="348"/>
        <v>2010-12</v>
      </c>
      <c r="H5515" s="67" t="str">
        <f t="shared" si="345"/>
        <v>2023-T6 Instate Construction Small-11</v>
      </c>
      <c r="I5515" s="302">
        <v>2.5900357109372202E-3</v>
      </c>
      <c r="J5515" s="305">
        <f>VLOOKUP(H5515,T6_ReductionFactor!$G$10:$H$2922,2,FALSE)</f>
        <v>0.72958245071442673</v>
      </c>
      <c r="K5515" s="75">
        <f t="shared" si="346"/>
        <v>1.8896446014234596E-3</v>
      </c>
      <c r="L5515" s="293"/>
      <c r="Q5515" s="288"/>
      <c r="R5515" s="291"/>
    </row>
    <row r="5516" spans="1:18" s="287" customFormat="1" ht="16.149999999999999" customHeight="1" x14ac:dyDescent="0.25">
      <c r="A5516" s="9" t="s">
        <v>192</v>
      </c>
      <c r="B5516" s="7">
        <v>2023</v>
      </c>
      <c r="C5516" s="296" t="s">
        <v>66</v>
      </c>
      <c r="D5516" s="307">
        <v>2011</v>
      </c>
      <c r="E5516" s="307" t="s">
        <v>194</v>
      </c>
      <c r="F5516" s="65">
        <f t="shared" si="347"/>
        <v>12</v>
      </c>
      <c r="G5516" s="66" t="str">
        <f t="shared" si="348"/>
        <v>2010-12</v>
      </c>
      <c r="H5516" s="67" t="str">
        <f t="shared" si="345"/>
        <v>2023-T6 Instate Construction Small-12</v>
      </c>
      <c r="I5516" s="302">
        <v>8.2554719327416699E-6</v>
      </c>
      <c r="J5516" s="305">
        <f>VLOOKUP(H5516,T6_ReductionFactor!$G$10:$H$2922,2,FALSE)</f>
        <v>0.72595878680211723</v>
      </c>
      <c r="K5516" s="75">
        <f t="shared" si="346"/>
        <v>5.9931323887720727E-6</v>
      </c>
      <c r="L5516" s="293"/>
      <c r="Q5516" s="288"/>
      <c r="R5516" s="291"/>
    </row>
    <row r="5517" spans="1:18" s="287" customFormat="1" ht="16.149999999999999" customHeight="1" x14ac:dyDescent="0.25">
      <c r="A5517" s="9" t="s">
        <v>192</v>
      </c>
      <c r="B5517" s="7">
        <v>2023</v>
      </c>
      <c r="C5517" s="296" t="s">
        <v>66</v>
      </c>
      <c r="D5517" s="307">
        <v>2010</v>
      </c>
      <c r="E5517" s="307" t="s">
        <v>194</v>
      </c>
      <c r="F5517" s="65">
        <f t="shared" si="347"/>
        <v>13</v>
      </c>
      <c r="G5517" s="66" t="str">
        <f t="shared" si="348"/>
        <v>2007-09</v>
      </c>
      <c r="H5517" s="67" t="str">
        <f t="shared" si="345"/>
        <v>2023-T6 Instate Construction Small-13</v>
      </c>
      <c r="I5517" s="302">
        <v>3.9173412688442902E-6</v>
      </c>
      <c r="J5517" s="305">
        <f>VLOOKUP(H5517,T6_ReductionFactor!$G$10:$H$2922,2,FALSE)</f>
        <v>0.76568751047471462</v>
      </c>
      <c r="K5517" s="75">
        <f t="shared" si="346"/>
        <v>2.9994592838212442E-6</v>
      </c>
      <c r="L5517" s="293"/>
      <c r="Q5517" s="288"/>
      <c r="R5517" s="291"/>
    </row>
    <row r="5518" spans="1:18" s="287" customFormat="1" ht="16.149999999999999" customHeight="1" x14ac:dyDescent="0.25">
      <c r="A5518" s="9" t="s">
        <v>192</v>
      </c>
      <c r="B5518" s="7">
        <v>2023</v>
      </c>
      <c r="C5518" s="296" t="s">
        <v>66</v>
      </c>
      <c r="D5518" s="307">
        <v>2009</v>
      </c>
      <c r="E5518" s="307" t="s">
        <v>194</v>
      </c>
      <c r="F5518" s="65">
        <f t="shared" si="347"/>
        <v>14</v>
      </c>
      <c r="G5518" s="66" t="str">
        <f t="shared" si="348"/>
        <v>2007-09</v>
      </c>
      <c r="H5518" s="67" t="str">
        <f t="shared" si="345"/>
        <v>2023-T6 Instate Construction Small-14</v>
      </c>
      <c r="I5518" s="302">
        <v>4.46643169490754E-6</v>
      </c>
      <c r="J5518" s="305">
        <f>VLOOKUP(H5518,T6_ReductionFactor!$G$10:$H$2922,2,FALSE)</f>
        <v>0.7618807100608701</v>
      </c>
      <c r="K5518" s="75">
        <f t="shared" si="346"/>
        <v>3.4028881511545322E-6</v>
      </c>
      <c r="L5518" s="293"/>
      <c r="Q5518" s="288"/>
      <c r="R5518" s="291"/>
    </row>
    <row r="5519" spans="1:18" s="287" customFormat="1" ht="16.149999999999999" customHeight="1" x14ac:dyDescent="0.25">
      <c r="A5519" s="9" t="s">
        <v>192</v>
      </c>
      <c r="B5519" s="7">
        <v>2023</v>
      </c>
      <c r="C5519" s="296" t="s">
        <v>66</v>
      </c>
      <c r="D5519" s="307">
        <v>2008</v>
      </c>
      <c r="E5519" s="307" t="s">
        <v>194</v>
      </c>
      <c r="F5519" s="65">
        <f t="shared" si="347"/>
        <v>15</v>
      </c>
      <c r="G5519" s="66" t="str">
        <f t="shared" si="348"/>
        <v>2007-09</v>
      </c>
      <c r="H5519" s="67" t="str">
        <f t="shared" si="345"/>
        <v>2023-T6 Instate Construction Small-15</v>
      </c>
      <c r="I5519" s="302">
        <v>1.7091713825658599E-5</v>
      </c>
      <c r="J5519" s="305">
        <f>VLOOKUP(H5519,T6_ReductionFactor!$G$10:$H$2922,2,FALSE)</f>
        <v>0.75873522011184957</v>
      </c>
      <c r="K5519" s="75">
        <f t="shared" si="346"/>
        <v>1.296808525159982E-5</v>
      </c>
      <c r="L5519" s="293"/>
      <c r="Q5519" s="288"/>
      <c r="R5519" s="291"/>
    </row>
    <row r="5520" spans="1:18" s="287" customFormat="1" ht="16.149999999999999" customHeight="1" x14ac:dyDescent="0.25">
      <c r="A5520" s="9" t="s">
        <v>192</v>
      </c>
      <c r="B5520" s="7">
        <v>2023</v>
      </c>
      <c r="C5520" s="296" t="s">
        <v>66</v>
      </c>
      <c r="D5520" s="307">
        <v>2007</v>
      </c>
      <c r="E5520" s="307" t="s">
        <v>194</v>
      </c>
      <c r="F5520" s="65">
        <f t="shared" si="347"/>
        <v>16</v>
      </c>
      <c r="G5520" s="66" t="str">
        <f t="shared" si="348"/>
        <v>1997-06</v>
      </c>
      <c r="H5520" s="67" t="str">
        <f t="shared" si="345"/>
        <v>2023-T6 Instate Construction Small-16</v>
      </c>
      <c r="I5520" s="302">
        <v>1.82529720417653E-5</v>
      </c>
      <c r="J5520" s="305">
        <f>VLOOKUP(H5520,T6_ReductionFactor!$G$10:$H$2922,2,FALSE)</f>
        <v>0.85532038482927886</v>
      </c>
      <c r="K5520" s="75">
        <f t="shared" si="346"/>
        <v>1.5612139071040764E-5</v>
      </c>
      <c r="L5520" s="293"/>
      <c r="Q5520" s="288"/>
      <c r="R5520" s="291"/>
    </row>
    <row r="5521" spans="1:18" s="287" customFormat="1" ht="16.149999999999999" customHeight="1" x14ac:dyDescent="0.25">
      <c r="A5521" s="9" t="s">
        <v>192</v>
      </c>
      <c r="B5521" s="7">
        <v>2023</v>
      </c>
      <c r="C5521" s="296" t="s">
        <v>66</v>
      </c>
      <c r="D5521" s="307">
        <v>2006</v>
      </c>
      <c r="E5521" s="307" t="s">
        <v>194</v>
      </c>
      <c r="F5521" s="65">
        <f t="shared" si="347"/>
        <v>17</v>
      </c>
      <c r="G5521" s="66" t="str">
        <f t="shared" si="348"/>
        <v>1997-06</v>
      </c>
      <c r="H5521" s="67" t="str">
        <f t="shared" si="345"/>
        <v>2023-T6 Instate Construction Small-17</v>
      </c>
      <c r="I5521" s="302">
        <v>2.4639507642679099E-5</v>
      </c>
      <c r="J5521" s="305">
        <f>VLOOKUP(H5521,T6_ReductionFactor!$G$10:$H$2922,2,FALSE)</f>
        <v>0.85324422197962657</v>
      </c>
      <c r="K5521" s="75">
        <f t="shared" si="346"/>
        <v>2.102351752853879E-5</v>
      </c>
      <c r="L5521" s="293"/>
      <c r="Q5521" s="288"/>
      <c r="R5521" s="291"/>
    </row>
    <row r="5522" spans="1:18" s="287" customFormat="1" ht="16.149999999999999" customHeight="1" x14ac:dyDescent="0.25">
      <c r="A5522" s="9" t="s">
        <v>192</v>
      </c>
      <c r="B5522" s="7">
        <v>2023</v>
      </c>
      <c r="C5522" s="296" t="s">
        <v>66</v>
      </c>
      <c r="D5522" s="307">
        <v>2005</v>
      </c>
      <c r="E5522" s="307" t="s">
        <v>194</v>
      </c>
      <c r="F5522" s="65">
        <f t="shared" si="347"/>
        <v>18</v>
      </c>
      <c r="G5522" s="66" t="str">
        <f t="shared" si="348"/>
        <v>1997-06</v>
      </c>
      <c r="H5522" s="67" t="str">
        <f t="shared" si="345"/>
        <v>2023-T6 Instate Construction Small-18</v>
      </c>
      <c r="I5522" s="302">
        <v>1.98718710099273E-5</v>
      </c>
      <c r="J5522" s="305">
        <f>VLOOKUP(H5522,T6_ReductionFactor!$G$10:$H$2922,2,FALSE)</f>
        <v>0.85125233517705556</v>
      </c>
      <c r="K5522" s="75">
        <f t="shared" si="346"/>
        <v>1.6915976601537849E-5</v>
      </c>
      <c r="L5522" s="293"/>
      <c r="Q5522" s="288"/>
      <c r="R5522" s="291"/>
    </row>
    <row r="5523" spans="1:18" s="287" customFormat="1" ht="16.149999999999999" customHeight="1" x14ac:dyDescent="0.25">
      <c r="A5523" s="9" t="s">
        <v>192</v>
      </c>
      <c r="B5523" s="7">
        <v>2023</v>
      </c>
      <c r="C5523" s="296" t="s">
        <v>66</v>
      </c>
      <c r="D5523" s="307">
        <v>2004</v>
      </c>
      <c r="E5523" s="307" t="s">
        <v>194</v>
      </c>
      <c r="F5523" s="65">
        <f t="shared" si="347"/>
        <v>19</v>
      </c>
      <c r="G5523" s="66" t="str">
        <f t="shared" si="348"/>
        <v>1997-06</v>
      </c>
      <c r="H5523" s="67" t="str">
        <f t="shared" si="345"/>
        <v>2023-T6 Instate Construction Small-19</v>
      </c>
      <c r="I5523" s="302">
        <v>1.64155509901196E-5</v>
      </c>
      <c r="J5523" s="305">
        <f>VLOOKUP(H5523,T6_ReductionFactor!$G$10:$H$2922,2,FALSE)</f>
        <v>0.84934145533361638</v>
      </c>
      <c r="K5523" s="75">
        <f t="shared" si="346"/>
        <v>1.3942407968051368E-5</v>
      </c>
      <c r="L5523" s="293"/>
      <c r="Q5523" s="288"/>
      <c r="R5523" s="291"/>
    </row>
    <row r="5524" spans="1:18" s="287" customFormat="1" ht="16.149999999999999" customHeight="1" x14ac:dyDescent="0.25">
      <c r="A5524" s="9" t="s">
        <v>192</v>
      </c>
      <c r="B5524" s="7">
        <v>2023</v>
      </c>
      <c r="C5524" s="296" t="s">
        <v>66</v>
      </c>
      <c r="D5524" s="307">
        <v>2003</v>
      </c>
      <c r="E5524" s="307" t="s">
        <v>194</v>
      </c>
      <c r="F5524" s="65">
        <f t="shared" si="347"/>
        <v>20</v>
      </c>
      <c r="G5524" s="66" t="str">
        <f t="shared" si="348"/>
        <v>1997-06</v>
      </c>
      <c r="H5524" s="67" t="str">
        <f t="shared" si="345"/>
        <v>2023-T6 Instate Construction Small-20</v>
      </c>
      <c r="I5524" s="302">
        <v>1.29413673581155E-5</v>
      </c>
      <c r="J5524" s="305">
        <f>VLOOKUP(H5524,T6_ReductionFactor!$G$10:$H$2922,2,FALSE)</f>
        <v>0.90689595117428967</v>
      </c>
      <c r="K5524" s="75">
        <f t="shared" si="346"/>
        <v>1.173647365973406E-5</v>
      </c>
      <c r="L5524" s="293"/>
      <c r="Q5524" s="288"/>
      <c r="R5524" s="291"/>
    </row>
    <row r="5525" spans="1:18" s="287" customFormat="1" ht="16.149999999999999" customHeight="1" x14ac:dyDescent="0.25">
      <c r="A5525" s="9" t="s">
        <v>192</v>
      </c>
      <c r="B5525" s="7">
        <v>2023</v>
      </c>
      <c r="C5525" s="296" t="s">
        <v>66</v>
      </c>
      <c r="D5525" s="307">
        <v>2002</v>
      </c>
      <c r="E5525" s="307" t="s">
        <v>194</v>
      </c>
      <c r="F5525" s="65">
        <f t="shared" si="347"/>
        <v>21</v>
      </c>
      <c r="G5525" s="66" t="str">
        <f t="shared" si="348"/>
        <v>1997-06</v>
      </c>
      <c r="H5525" s="67" t="str">
        <f t="shared" si="345"/>
        <v>2023-T6 Instate Construction Small-21</v>
      </c>
      <c r="I5525" s="302">
        <v>1.22206935098688E-5</v>
      </c>
      <c r="J5525" s="305">
        <f>VLOOKUP(H5525,T6_ReductionFactor!$G$10:$H$2922,2,FALSE)</f>
        <v>0.9059062779599687</v>
      </c>
      <c r="K5525" s="75">
        <f t="shared" si="346"/>
        <v>1.107080297161479E-5</v>
      </c>
      <c r="L5525" s="293"/>
      <c r="Q5525" s="288"/>
      <c r="R5525" s="291"/>
    </row>
    <row r="5526" spans="1:18" s="287" customFormat="1" ht="16.149999999999999" customHeight="1" x14ac:dyDescent="0.25">
      <c r="A5526" s="9" t="s">
        <v>192</v>
      </c>
      <c r="B5526" s="7">
        <v>2023</v>
      </c>
      <c r="C5526" s="296" t="s">
        <v>66</v>
      </c>
      <c r="D5526" s="307">
        <v>2001</v>
      </c>
      <c r="E5526" s="307" t="s">
        <v>194</v>
      </c>
      <c r="F5526" s="65">
        <f t="shared" si="347"/>
        <v>22</v>
      </c>
      <c r="G5526" s="66" t="str">
        <f t="shared" si="348"/>
        <v>1997-06</v>
      </c>
      <c r="H5526" s="67" t="str">
        <f t="shared" si="345"/>
        <v>2023-T6 Instate Construction Small-22</v>
      </c>
      <c r="I5526" s="302">
        <v>1.5652514682964801E-5</v>
      </c>
      <c r="J5526" s="305">
        <f>VLOOKUP(H5526,T6_ReductionFactor!$G$10:$H$2922,2,FALSE)</f>
        <v>0.90498744325929192</v>
      </c>
      <c r="K5526" s="75">
        <f t="shared" si="346"/>
        <v>1.4165329243514841E-5</v>
      </c>
      <c r="L5526" s="293"/>
      <c r="Q5526" s="288"/>
      <c r="R5526" s="291"/>
    </row>
    <row r="5527" spans="1:18" s="287" customFormat="1" ht="16.149999999999999" customHeight="1" x14ac:dyDescent="0.25">
      <c r="A5527" s="9" t="s">
        <v>192</v>
      </c>
      <c r="B5527" s="7">
        <v>2023</v>
      </c>
      <c r="C5527" s="296" t="s">
        <v>66</v>
      </c>
      <c r="D5527" s="307">
        <v>2000</v>
      </c>
      <c r="E5527" s="307" t="s">
        <v>194</v>
      </c>
      <c r="F5527" s="65">
        <f t="shared" si="347"/>
        <v>23</v>
      </c>
      <c r="G5527" s="66" t="str">
        <f t="shared" si="348"/>
        <v>1997-06</v>
      </c>
      <c r="H5527" s="67" t="str">
        <f t="shared" si="345"/>
        <v>2023-T6 Instate Construction Small-23</v>
      </c>
      <c r="I5527" s="302">
        <v>1.7812754881928202E-5</v>
      </c>
      <c r="J5527" s="305">
        <f>VLOOKUP(H5527,T6_ReductionFactor!$G$10:$H$2922,2,FALSE)</f>
        <v>0.90498744325929192</v>
      </c>
      <c r="K5527" s="75">
        <f t="shared" si="346"/>
        <v>1.6120319498000672E-5</v>
      </c>
      <c r="L5527" s="293"/>
      <c r="Q5527" s="288"/>
      <c r="R5527" s="291"/>
    </row>
    <row r="5528" spans="1:18" s="287" customFormat="1" ht="16.149999999999999" customHeight="1" x14ac:dyDescent="0.25">
      <c r="A5528" s="9" t="s">
        <v>192</v>
      </c>
      <c r="B5528" s="7">
        <v>2023</v>
      </c>
      <c r="C5528" s="296" t="s">
        <v>66</v>
      </c>
      <c r="D5528" s="307">
        <v>1999</v>
      </c>
      <c r="E5528" s="307" t="s">
        <v>194</v>
      </c>
      <c r="F5528" s="65">
        <f t="shared" si="347"/>
        <v>24</v>
      </c>
      <c r="G5528" s="66" t="str">
        <f t="shared" si="348"/>
        <v>1997-06</v>
      </c>
      <c r="H5528" s="67" t="str">
        <f t="shared" si="345"/>
        <v>2023-T6 Instate Construction Small-24</v>
      </c>
      <c r="I5528" s="302">
        <v>1.4262403822556899E-5</v>
      </c>
      <c r="J5528" s="305">
        <f>VLOOKUP(H5528,T6_ReductionFactor!$G$10:$H$2922,2,FALSE)</f>
        <v>0.90498744325929192</v>
      </c>
      <c r="K5528" s="75">
        <f t="shared" si="346"/>
        <v>1.2907296370107319E-5</v>
      </c>
      <c r="L5528" s="293"/>
      <c r="Q5528" s="288"/>
      <c r="R5528" s="291"/>
    </row>
    <row r="5529" spans="1:18" s="287" customFormat="1" ht="16.149999999999999" customHeight="1" x14ac:dyDescent="0.25">
      <c r="A5529" s="9" t="s">
        <v>192</v>
      </c>
      <c r="B5529" s="7">
        <v>2023</v>
      </c>
      <c r="C5529" s="296" t="s">
        <v>66</v>
      </c>
      <c r="D5529" s="307">
        <v>1998</v>
      </c>
      <c r="E5529" s="307" t="s">
        <v>194</v>
      </c>
      <c r="F5529" s="65">
        <f t="shared" si="347"/>
        <v>25</v>
      </c>
      <c r="G5529" s="66" t="str">
        <f t="shared" si="348"/>
        <v>1997-06</v>
      </c>
      <c r="H5529" s="67" t="str">
        <f t="shared" si="345"/>
        <v>2023-T6 Instate Construction Small-25</v>
      </c>
      <c r="I5529" s="302">
        <v>6.6252513171243201E-6</v>
      </c>
      <c r="J5529" s="305">
        <f>VLOOKUP(H5529,T6_ReductionFactor!$G$10:$H$2922,2,FALSE)</f>
        <v>0.90498744325929192</v>
      </c>
      <c r="K5529" s="75">
        <f t="shared" si="346"/>
        <v>5.9957692504345951E-6</v>
      </c>
      <c r="L5529" s="293"/>
      <c r="Q5529" s="288"/>
      <c r="R5529" s="291"/>
    </row>
    <row r="5530" spans="1:18" s="287" customFormat="1" ht="16.149999999999999" customHeight="1" x14ac:dyDescent="0.25">
      <c r="A5530" s="9" t="s">
        <v>192</v>
      </c>
      <c r="B5530" s="7">
        <v>2023</v>
      </c>
      <c r="C5530" s="296" t="s">
        <v>66</v>
      </c>
      <c r="D5530" s="307">
        <v>1997</v>
      </c>
      <c r="E5530" s="307" t="s">
        <v>194</v>
      </c>
      <c r="F5530" s="65">
        <f t="shared" si="347"/>
        <v>26</v>
      </c>
      <c r="G5530" s="66" t="str">
        <f t="shared" si="348"/>
        <v>Pre1997</v>
      </c>
      <c r="H5530" s="67" t="str">
        <f t="shared" si="345"/>
        <v>2023-T6 Instate Construction Small-26</v>
      </c>
      <c r="I5530" s="302">
        <v>7.3810753007901997E-6</v>
      </c>
      <c r="J5530" s="305">
        <f>VLOOKUP(H5530,T6_ReductionFactor!$G$10:$H$2922,2,FALSE)</f>
        <v>0.90498744325929192</v>
      </c>
      <c r="K5530" s="75">
        <f t="shared" si="346"/>
        <v>6.6797804649664318E-6</v>
      </c>
      <c r="L5530" s="293"/>
      <c r="Q5530" s="288"/>
      <c r="R5530" s="291"/>
    </row>
    <row r="5531" spans="1:18" s="287" customFormat="1" ht="16.149999999999999" customHeight="1" x14ac:dyDescent="0.25">
      <c r="A5531" s="9" t="s">
        <v>192</v>
      </c>
      <c r="B5531" s="7">
        <v>2023</v>
      </c>
      <c r="C5531" s="296" t="s">
        <v>66</v>
      </c>
      <c r="D5531" s="307">
        <v>1996</v>
      </c>
      <c r="E5531" s="307" t="s">
        <v>194</v>
      </c>
      <c r="F5531" s="65">
        <f t="shared" si="347"/>
        <v>27</v>
      </c>
      <c r="G5531" s="66" t="str">
        <f t="shared" si="348"/>
        <v>Pre1997</v>
      </c>
      <c r="H5531" s="67" t="str">
        <f t="shared" si="345"/>
        <v>2023-T6 Instate Construction Small-27</v>
      </c>
      <c r="I5531" s="302">
        <v>4.2801606273079504E-6</v>
      </c>
      <c r="J5531" s="305">
        <f>VLOOKUP(H5531,T6_ReductionFactor!$G$10:$H$2922,2,FALSE)</f>
        <v>0.90498744325929192</v>
      </c>
      <c r="K5531" s="75">
        <f t="shared" si="346"/>
        <v>3.8734916228465092E-6</v>
      </c>
      <c r="L5531" s="293"/>
      <c r="Q5531" s="288"/>
      <c r="R5531" s="291"/>
    </row>
    <row r="5532" spans="1:18" s="287" customFormat="1" ht="16.149999999999999" customHeight="1" x14ac:dyDescent="0.25">
      <c r="A5532" s="9" t="s">
        <v>192</v>
      </c>
      <c r="B5532" s="7">
        <v>2023</v>
      </c>
      <c r="C5532" s="296" t="s">
        <v>66</v>
      </c>
      <c r="D5532" s="307">
        <v>1995</v>
      </c>
      <c r="E5532" s="307" t="s">
        <v>194</v>
      </c>
      <c r="F5532" s="65">
        <f t="shared" si="347"/>
        <v>28</v>
      </c>
      <c r="G5532" s="66" t="str">
        <f t="shared" si="348"/>
        <v>Pre1997</v>
      </c>
      <c r="H5532" s="67" t="str">
        <f t="shared" si="345"/>
        <v>2023-T6 Instate Construction Small-28</v>
      </c>
      <c r="I5532" s="302">
        <v>5.5128247410560497E-6</v>
      </c>
      <c r="J5532" s="305">
        <f>VLOOKUP(H5532,T6_ReductionFactor!$G$10:$H$2922,2,FALSE)</f>
        <v>0.90498744325929192</v>
      </c>
      <c r="K5532" s="75">
        <f t="shared" si="346"/>
        <v>4.9890371675448826E-6</v>
      </c>
      <c r="L5532" s="293"/>
      <c r="Q5532" s="288"/>
      <c r="R5532" s="291"/>
    </row>
    <row r="5533" spans="1:18" s="287" customFormat="1" ht="16.149999999999999" customHeight="1" x14ac:dyDescent="0.25">
      <c r="A5533" s="9" t="s">
        <v>192</v>
      </c>
      <c r="B5533" s="7">
        <v>2023</v>
      </c>
      <c r="C5533" s="296" t="s">
        <v>66</v>
      </c>
      <c r="D5533" s="307">
        <v>1994</v>
      </c>
      <c r="E5533" s="307" t="s">
        <v>194</v>
      </c>
      <c r="F5533" s="65">
        <f t="shared" si="347"/>
        <v>29</v>
      </c>
      <c r="G5533" s="66" t="str">
        <f t="shared" si="348"/>
        <v>Pre1997</v>
      </c>
      <c r="H5533" s="67" t="str">
        <f t="shared" si="345"/>
        <v>2023-T6 Instate Construction Small-29</v>
      </c>
      <c r="I5533" s="302">
        <v>2.6427463875039498E-6</v>
      </c>
      <c r="J5533" s="305">
        <f>VLOOKUP(H5533,T6_ReductionFactor!$G$10:$H$2922,2,FALSE)</f>
        <v>0.90498744325929192</v>
      </c>
      <c r="K5533" s="75">
        <f t="shared" si="346"/>
        <v>2.3916522964099293E-6</v>
      </c>
      <c r="L5533" s="293"/>
      <c r="Q5533" s="288"/>
      <c r="R5533" s="291"/>
    </row>
    <row r="5534" spans="1:18" s="287" customFormat="1" ht="16.149999999999999" customHeight="1" x14ac:dyDescent="0.25">
      <c r="A5534" s="9" t="s">
        <v>192</v>
      </c>
      <c r="B5534" s="7">
        <v>2023</v>
      </c>
      <c r="C5534" s="296" t="s">
        <v>66</v>
      </c>
      <c r="D5534" s="307">
        <v>1993</v>
      </c>
      <c r="E5534" s="307" t="s">
        <v>194</v>
      </c>
      <c r="F5534" s="65">
        <f t="shared" si="347"/>
        <v>30</v>
      </c>
      <c r="G5534" s="66" t="str">
        <f t="shared" si="348"/>
        <v>Pre1997</v>
      </c>
      <c r="H5534" s="67" t="str">
        <f t="shared" si="345"/>
        <v>2023-T6 Instate Construction Small-30</v>
      </c>
      <c r="I5534" s="302">
        <v>2.95398243716327E-6</v>
      </c>
      <c r="J5534" s="305">
        <f>VLOOKUP(H5534,T6_ReductionFactor!$G$10:$H$2922,2,FALSE)</f>
        <v>1</v>
      </c>
      <c r="K5534" s="75">
        <f t="shared" si="346"/>
        <v>2.95398243716327E-6</v>
      </c>
      <c r="L5534" s="293"/>
      <c r="Q5534" s="288"/>
      <c r="R5534" s="291"/>
    </row>
    <row r="5535" spans="1:18" s="287" customFormat="1" ht="16.149999999999999" customHeight="1" x14ac:dyDescent="0.25">
      <c r="A5535" s="9" t="s">
        <v>192</v>
      </c>
      <c r="B5535" s="7">
        <v>2023</v>
      </c>
      <c r="C5535" s="296" t="s">
        <v>66</v>
      </c>
      <c r="D5535" s="307">
        <v>1992</v>
      </c>
      <c r="E5535" s="307" t="s">
        <v>194</v>
      </c>
      <c r="F5535" s="65">
        <f t="shared" si="347"/>
        <v>31</v>
      </c>
      <c r="G5535" s="66" t="str">
        <f t="shared" si="348"/>
        <v>Pre1997</v>
      </c>
      <c r="H5535" s="67" t="str">
        <f t="shared" si="345"/>
        <v>2023-T6 Instate Construction Small-31</v>
      </c>
      <c r="I5535" s="302">
        <v>2.5262344588123701E-6</v>
      </c>
      <c r="J5535" s="305">
        <f>VLOOKUP(H5535,T6_ReductionFactor!$G$10:$H$2922,2,FALSE)</f>
        <v>1</v>
      </c>
      <c r="K5535" s="75">
        <f t="shared" si="346"/>
        <v>2.5262344588123701E-6</v>
      </c>
      <c r="L5535" s="293"/>
      <c r="Q5535" s="288"/>
      <c r="R5535" s="291"/>
    </row>
    <row r="5536" spans="1:18" s="287" customFormat="1" ht="16.149999999999999" customHeight="1" x14ac:dyDescent="0.25">
      <c r="A5536" s="9" t="s">
        <v>192</v>
      </c>
      <c r="B5536" s="7">
        <v>2023</v>
      </c>
      <c r="C5536" s="296" t="s">
        <v>66</v>
      </c>
      <c r="D5536" s="307">
        <v>1991</v>
      </c>
      <c r="E5536" s="307" t="s">
        <v>194</v>
      </c>
      <c r="F5536" s="65">
        <f t="shared" si="347"/>
        <v>32</v>
      </c>
      <c r="G5536" s="66" t="str">
        <f t="shared" si="348"/>
        <v>Pre1997</v>
      </c>
      <c r="H5536" s="67" t="str">
        <f t="shared" si="345"/>
        <v>2023-T6 Instate Construction Small-32</v>
      </c>
      <c r="I5536" s="302">
        <v>2.2561764923242501E-6</v>
      </c>
      <c r="J5536" s="305">
        <f>VLOOKUP(H5536,T6_ReductionFactor!$G$10:$H$2922,2,FALSE)</f>
        <v>1</v>
      </c>
      <c r="K5536" s="75">
        <f t="shared" si="346"/>
        <v>2.2561764923242501E-6</v>
      </c>
      <c r="L5536" s="293"/>
      <c r="Q5536" s="288"/>
      <c r="R5536" s="291"/>
    </row>
    <row r="5537" spans="1:18" s="287" customFormat="1" ht="16.149999999999999" customHeight="1" x14ac:dyDescent="0.25">
      <c r="A5537" s="9" t="s">
        <v>192</v>
      </c>
      <c r="B5537" s="7">
        <v>2023</v>
      </c>
      <c r="C5537" s="296" t="s">
        <v>66</v>
      </c>
      <c r="D5537" s="307">
        <v>1990</v>
      </c>
      <c r="E5537" s="307" t="s">
        <v>194</v>
      </c>
      <c r="F5537" s="65">
        <f t="shared" si="347"/>
        <v>33</v>
      </c>
      <c r="G5537" s="66" t="str">
        <f t="shared" si="348"/>
        <v>Pre1997</v>
      </c>
      <c r="H5537" s="67" t="str">
        <f t="shared" si="345"/>
        <v>2023-T6 Instate Construction Small-33</v>
      </c>
      <c r="I5537" s="302">
        <v>2.90662572361079E-6</v>
      </c>
      <c r="J5537" s="305">
        <f>VLOOKUP(H5537,T6_ReductionFactor!$G$10:$H$2922,2,FALSE)</f>
        <v>1</v>
      </c>
      <c r="K5537" s="75">
        <f t="shared" si="346"/>
        <v>2.90662572361079E-6</v>
      </c>
      <c r="L5537" s="293"/>
      <c r="Q5537" s="288"/>
      <c r="R5537" s="291"/>
    </row>
    <row r="5538" spans="1:18" s="287" customFormat="1" ht="16.149999999999999" customHeight="1" x14ac:dyDescent="0.25">
      <c r="A5538" s="9" t="s">
        <v>192</v>
      </c>
      <c r="B5538" s="7">
        <v>2023</v>
      </c>
      <c r="C5538" s="296" t="s">
        <v>66</v>
      </c>
      <c r="D5538" s="307">
        <v>1989</v>
      </c>
      <c r="E5538" s="307" t="s">
        <v>194</v>
      </c>
      <c r="F5538" s="65">
        <f t="shared" si="347"/>
        <v>34</v>
      </c>
      <c r="G5538" s="66" t="str">
        <f t="shared" si="348"/>
        <v>Pre1997</v>
      </c>
      <c r="H5538" s="67" t="str">
        <f t="shared" si="345"/>
        <v>2023-T6 Instate Construction Small-34</v>
      </c>
      <c r="I5538" s="302">
        <v>2.2731241721194798E-6</v>
      </c>
      <c r="J5538" s="305">
        <f>VLOOKUP(H5538,T6_ReductionFactor!$G$10:$H$2922,2,FALSE)</f>
        <v>1</v>
      </c>
      <c r="K5538" s="75">
        <f t="shared" si="346"/>
        <v>2.2731241721194798E-6</v>
      </c>
      <c r="L5538" s="293"/>
      <c r="Q5538" s="288"/>
      <c r="R5538" s="291"/>
    </row>
    <row r="5539" spans="1:18" s="287" customFormat="1" ht="16.149999999999999" customHeight="1" x14ac:dyDescent="0.25">
      <c r="A5539" s="9" t="s">
        <v>192</v>
      </c>
      <c r="B5539" s="7">
        <v>2023</v>
      </c>
      <c r="C5539" s="296" t="s">
        <v>66</v>
      </c>
      <c r="D5539" s="307">
        <v>1988</v>
      </c>
      <c r="E5539" s="307" t="s">
        <v>194</v>
      </c>
      <c r="F5539" s="65">
        <f t="shared" si="347"/>
        <v>35</v>
      </c>
      <c r="G5539" s="66" t="str">
        <f t="shared" si="348"/>
        <v>Pre1997</v>
      </c>
      <c r="H5539" s="67" t="str">
        <f t="shared" si="345"/>
        <v>2023-T6 Instate Construction Small-35</v>
      </c>
      <c r="I5539" s="302">
        <v>1.55980464753708E-6</v>
      </c>
      <c r="J5539" s="305">
        <f>VLOOKUP(H5539,T6_ReductionFactor!$G$10:$H$2922,2,FALSE)</f>
        <v>1</v>
      </c>
      <c r="K5539" s="75">
        <f t="shared" si="346"/>
        <v>1.55980464753708E-6</v>
      </c>
      <c r="L5539" s="293"/>
      <c r="Q5539" s="288"/>
      <c r="R5539" s="291"/>
    </row>
    <row r="5540" spans="1:18" s="287" customFormat="1" ht="16.149999999999999" customHeight="1" x14ac:dyDescent="0.25">
      <c r="A5540" s="9" t="s">
        <v>192</v>
      </c>
      <c r="B5540" s="7">
        <v>2023</v>
      </c>
      <c r="C5540" s="296" t="s">
        <v>66</v>
      </c>
      <c r="D5540" s="307">
        <v>1987</v>
      </c>
      <c r="E5540" s="307" t="s">
        <v>194</v>
      </c>
      <c r="F5540" s="65">
        <f t="shared" si="347"/>
        <v>36</v>
      </c>
      <c r="G5540" s="66" t="str">
        <f t="shared" si="348"/>
        <v>Pre1997</v>
      </c>
      <c r="H5540" s="67" t="str">
        <f t="shared" si="345"/>
        <v>2023-T6 Instate Construction Small-36</v>
      </c>
      <c r="I5540" s="302">
        <v>6.4449213632859096E-7</v>
      </c>
      <c r="J5540" s="305">
        <f>VLOOKUP(H5540,T6_ReductionFactor!$G$10:$H$2922,2,FALSE)</f>
        <v>1</v>
      </c>
      <c r="K5540" s="75">
        <f t="shared" si="346"/>
        <v>6.4449213632859096E-7</v>
      </c>
      <c r="L5540" s="293"/>
      <c r="Q5540" s="288"/>
      <c r="R5540" s="291"/>
    </row>
    <row r="5541" spans="1:18" s="287" customFormat="1" ht="16.149999999999999" customHeight="1" x14ac:dyDescent="0.25">
      <c r="A5541" s="9" t="s">
        <v>192</v>
      </c>
      <c r="B5541" s="7">
        <v>2023</v>
      </c>
      <c r="C5541" s="296" t="s">
        <v>66</v>
      </c>
      <c r="D5541" s="307">
        <v>1986</v>
      </c>
      <c r="E5541" s="307" t="s">
        <v>194</v>
      </c>
      <c r="F5541" s="65">
        <f t="shared" si="347"/>
        <v>37</v>
      </c>
      <c r="G5541" s="66" t="str">
        <f t="shared" si="348"/>
        <v>Pre1997</v>
      </c>
      <c r="H5541" s="67" t="str">
        <f t="shared" si="345"/>
        <v>2023-T6 Instate Construction Small-37</v>
      </c>
      <c r="I5541" s="302">
        <v>6.0502473989063597E-7</v>
      </c>
      <c r="J5541" s="305">
        <f>VLOOKUP(H5541,T6_ReductionFactor!$G$10:$H$2922,2,FALSE)</f>
        <v>1</v>
      </c>
      <c r="K5541" s="75">
        <f t="shared" si="346"/>
        <v>6.0502473989063597E-7</v>
      </c>
      <c r="L5541" s="293"/>
      <c r="Q5541" s="288"/>
      <c r="R5541" s="291"/>
    </row>
    <row r="5542" spans="1:18" s="287" customFormat="1" ht="16.149999999999999" customHeight="1" x14ac:dyDescent="0.25">
      <c r="A5542" s="9" t="s">
        <v>192</v>
      </c>
      <c r="B5542" s="7">
        <v>2023</v>
      </c>
      <c r="C5542" s="296" t="s">
        <v>66</v>
      </c>
      <c r="D5542" s="307">
        <v>1985</v>
      </c>
      <c r="E5542" s="307" t="s">
        <v>194</v>
      </c>
      <c r="F5542" s="65">
        <f t="shared" si="347"/>
        <v>38</v>
      </c>
      <c r="G5542" s="66" t="str">
        <f t="shared" si="348"/>
        <v>Pre1997</v>
      </c>
      <c r="H5542" s="67" t="str">
        <f t="shared" si="345"/>
        <v>2023-T6 Instate Construction Small-38</v>
      </c>
      <c r="I5542" s="302">
        <v>7.5559241118276696E-7</v>
      </c>
      <c r="J5542" s="305">
        <f>VLOOKUP(H5542,T6_ReductionFactor!$G$10:$H$2922,2,FALSE)</f>
        <v>1</v>
      </c>
      <c r="K5542" s="75">
        <f t="shared" si="346"/>
        <v>7.5559241118276696E-7</v>
      </c>
      <c r="L5542" s="293"/>
      <c r="Q5542" s="288"/>
      <c r="R5542" s="291"/>
    </row>
    <row r="5543" spans="1:18" s="287" customFormat="1" ht="16.149999999999999" customHeight="1" x14ac:dyDescent="0.25">
      <c r="A5543" s="9" t="s">
        <v>192</v>
      </c>
      <c r="B5543" s="7">
        <v>2023</v>
      </c>
      <c r="C5543" s="296" t="s">
        <v>66</v>
      </c>
      <c r="D5543" s="307">
        <v>1984</v>
      </c>
      <c r="E5543" s="307" t="s">
        <v>194</v>
      </c>
      <c r="F5543" s="65">
        <f t="shared" si="347"/>
        <v>39</v>
      </c>
      <c r="G5543" s="66" t="str">
        <f t="shared" si="348"/>
        <v>Pre1997</v>
      </c>
      <c r="H5543" s="67" t="str">
        <f t="shared" si="345"/>
        <v>2023-T6 Instate Construction Small-39</v>
      </c>
      <c r="I5543" s="302">
        <v>6.3725813162449502E-7</v>
      </c>
      <c r="J5543" s="305">
        <f>VLOOKUP(H5543,T6_ReductionFactor!$G$10:$H$2922,2,FALSE)</f>
        <v>1</v>
      </c>
      <c r="K5543" s="75">
        <f t="shared" si="346"/>
        <v>6.3725813162449502E-7</v>
      </c>
      <c r="L5543" s="293"/>
      <c r="Q5543" s="288"/>
      <c r="R5543" s="291"/>
    </row>
    <row r="5544" spans="1:18" s="287" customFormat="1" ht="16.149999999999999" customHeight="1" x14ac:dyDescent="0.25">
      <c r="A5544" s="9" t="s">
        <v>192</v>
      </c>
      <c r="B5544" s="7">
        <v>2023</v>
      </c>
      <c r="C5544" s="296" t="s">
        <v>66</v>
      </c>
      <c r="D5544" s="307">
        <v>1983</v>
      </c>
      <c r="E5544" s="307" t="s">
        <v>194</v>
      </c>
      <c r="F5544" s="65">
        <f t="shared" si="347"/>
        <v>40</v>
      </c>
      <c r="G5544" s="66" t="str">
        <f t="shared" si="348"/>
        <v>Pre1997</v>
      </c>
      <c r="H5544" s="67" t="str">
        <f t="shared" si="345"/>
        <v>2023-T6 Instate Construction Small-40</v>
      </c>
      <c r="I5544" s="302">
        <v>3.05055239022592E-7</v>
      </c>
      <c r="J5544" s="305">
        <f>VLOOKUP(H5544,T6_ReductionFactor!$G$10:$H$2922,2,FALSE)</f>
        <v>1</v>
      </c>
      <c r="K5544" s="75">
        <f t="shared" si="346"/>
        <v>3.05055239022592E-7</v>
      </c>
      <c r="L5544" s="293"/>
      <c r="Q5544" s="288"/>
      <c r="R5544" s="291"/>
    </row>
    <row r="5545" spans="1:18" s="287" customFormat="1" ht="16.149999999999999" customHeight="1" x14ac:dyDescent="0.25">
      <c r="A5545" s="9" t="s">
        <v>192</v>
      </c>
      <c r="B5545" s="7">
        <v>2023</v>
      </c>
      <c r="C5545" s="296" t="s">
        <v>66</v>
      </c>
      <c r="D5545" s="307">
        <v>1982</v>
      </c>
      <c r="E5545" s="307" t="s">
        <v>194</v>
      </c>
      <c r="F5545" s="65">
        <f t="shared" si="347"/>
        <v>41</v>
      </c>
      <c r="G5545" s="66" t="str">
        <f t="shared" si="348"/>
        <v>Pre1997</v>
      </c>
      <c r="H5545" s="67" t="str">
        <f t="shared" si="345"/>
        <v>2023-T6 Instate Construction Small-41</v>
      </c>
      <c r="I5545" s="302">
        <v>3.1938818684145501E-7</v>
      </c>
      <c r="J5545" s="305">
        <f>VLOOKUP(H5545,T6_ReductionFactor!$G$10:$H$2922,2,FALSE)</f>
        <v>1</v>
      </c>
      <c r="K5545" s="75">
        <f t="shared" si="346"/>
        <v>3.1938818684145501E-7</v>
      </c>
      <c r="L5545" s="293"/>
      <c r="Q5545" s="288"/>
      <c r="R5545" s="291"/>
    </row>
    <row r="5546" spans="1:18" s="287" customFormat="1" ht="16.149999999999999" customHeight="1" x14ac:dyDescent="0.25">
      <c r="A5546" s="9" t="s">
        <v>192</v>
      </c>
      <c r="B5546" s="7">
        <v>2023</v>
      </c>
      <c r="C5546" s="296" t="s">
        <v>66</v>
      </c>
      <c r="D5546" s="307">
        <v>1981</v>
      </c>
      <c r="E5546" s="307" t="s">
        <v>194</v>
      </c>
      <c r="F5546" s="65">
        <f t="shared" si="347"/>
        <v>42</v>
      </c>
      <c r="G5546" s="66" t="str">
        <f t="shared" si="348"/>
        <v>Pre1997</v>
      </c>
      <c r="H5546" s="67" t="str">
        <f t="shared" si="345"/>
        <v>2023-T6 Instate Construction Small-42</v>
      </c>
      <c r="I5546" s="302">
        <v>2.6832612562228799E-7</v>
      </c>
      <c r="J5546" s="305">
        <f>VLOOKUP(H5546,T6_ReductionFactor!$G$10:$H$2922,2,FALSE)</f>
        <v>1</v>
      </c>
      <c r="K5546" s="75">
        <f t="shared" si="346"/>
        <v>2.6832612562228799E-7</v>
      </c>
      <c r="L5546" s="293"/>
      <c r="Q5546" s="288"/>
      <c r="R5546" s="291"/>
    </row>
    <row r="5547" spans="1:18" s="287" customFormat="1" ht="16.149999999999999" customHeight="1" x14ac:dyDescent="0.25">
      <c r="A5547" s="9" t="s">
        <v>192</v>
      </c>
      <c r="B5547" s="7">
        <v>2023</v>
      </c>
      <c r="C5547" s="296" t="s">
        <v>66</v>
      </c>
      <c r="D5547" s="307">
        <v>1979</v>
      </c>
      <c r="E5547" s="307" t="s">
        <v>194</v>
      </c>
      <c r="F5547" s="65">
        <f t="shared" si="347"/>
        <v>44</v>
      </c>
      <c r="G5547" s="66" t="str">
        <f t="shared" si="348"/>
        <v>Pre1997</v>
      </c>
      <c r="H5547" s="67" t="str">
        <f t="shared" si="345"/>
        <v>2023-T6 Instate Construction Small-44</v>
      </c>
      <c r="I5547" s="302">
        <v>1.4517644856429699E-7</v>
      </c>
      <c r="J5547" s="305">
        <f>VLOOKUP(H5547,T6_ReductionFactor!$G$10:$H$2922,2,FALSE)</f>
        <v>1</v>
      </c>
      <c r="K5547" s="75">
        <f t="shared" si="346"/>
        <v>1.4517644856429699E-7</v>
      </c>
      <c r="L5547" s="293"/>
      <c r="Q5547" s="288"/>
      <c r="R5547" s="291"/>
    </row>
    <row r="5548" spans="1:18" s="287" customFormat="1" ht="16.149999999999999" customHeight="1" x14ac:dyDescent="0.25">
      <c r="A5548" s="9" t="s">
        <v>192</v>
      </c>
      <c r="B5548" s="7">
        <v>2023</v>
      </c>
      <c r="C5548" s="296" t="s">
        <v>67</v>
      </c>
      <c r="D5548" s="307">
        <v>2024</v>
      </c>
      <c r="E5548" s="307" t="s">
        <v>194</v>
      </c>
      <c r="F5548" s="65">
        <f t="shared" si="347"/>
        <v>-1</v>
      </c>
      <c r="G5548" s="66" t="str">
        <f t="shared" si="348"/>
        <v>2013+</v>
      </c>
      <c r="H5548" s="67" t="str">
        <f t="shared" si="345"/>
        <v>2023-T6 Instate Heavy--1</v>
      </c>
      <c r="I5548" s="302">
        <v>1.09655053668002E-4</v>
      </c>
      <c r="J5548" s="305">
        <f>VLOOKUP(H5548,T6_ReductionFactor!$G$10:$H$2922,2,FALSE)</f>
        <v>1</v>
      </c>
      <c r="K5548" s="75">
        <f t="shared" si="346"/>
        <v>1.09655053668002E-4</v>
      </c>
      <c r="L5548" s="293"/>
      <c r="Q5548" s="288"/>
      <c r="R5548" s="291"/>
    </row>
    <row r="5549" spans="1:18" s="287" customFormat="1" ht="16.149999999999999" customHeight="1" x14ac:dyDescent="0.25">
      <c r="A5549" s="9" t="s">
        <v>192</v>
      </c>
      <c r="B5549" s="7">
        <v>2023</v>
      </c>
      <c r="C5549" s="296" t="s">
        <v>67</v>
      </c>
      <c r="D5549" s="307">
        <v>2023</v>
      </c>
      <c r="E5549" s="307" t="s">
        <v>194</v>
      </c>
      <c r="F5549" s="65">
        <f t="shared" si="347"/>
        <v>0</v>
      </c>
      <c r="G5549" s="66" t="str">
        <f t="shared" si="348"/>
        <v>2013+</v>
      </c>
      <c r="H5549" s="67" t="str">
        <f t="shared" si="345"/>
        <v>2023-T6 Instate Heavy-0</v>
      </c>
      <c r="I5549" s="302">
        <v>1.42531026616926E-3</v>
      </c>
      <c r="J5549" s="305">
        <f>VLOOKUP(H5549,T6_ReductionFactor!$G$10:$H$2922,2,FALSE)</f>
        <v>0.94080590543063491</v>
      </c>
      <c r="K5549" s="75">
        <f t="shared" si="346"/>
        <v>1.34094031548295E-3</v>
      </c>
      <c r="L5549" s="293"/>
      <c r="Q5549" s="288"/>
      <c r="R5549" s="291"/>
    </row>
    <row r="5550" spans="1:18" s="287" customFormat="1" ht="16.149999999999999" customHeight="1" x14ac:dyDescent="0.25">
      <c r="A5550" s="9" t="s">
        <v>192</v>
      </c>
      <c r="B5550" s="7">
        <v>2023</v>
      </c>
      <c r="C5550" s="296" t="s">
        <v>67</v>
      </c>
      <c r="D5550" s="307">
        <v>2022</v>
      </c>
      <c r="E5550" s="307" t="s">
        <v>194</v>
      </c>
      <c r="F5550" s="65">
        <f t="shared" si="347"/>
        <v>1</v>
      </c>
      <c r="G5550" s="66" t="str">
        <f t="shared" si="348"/>
        <v>2013+</v>
      </c>
      <c r="H5550" s="67" t="str">
        <f t="shared" si="345"/>
        <v>2023-T6 Instate Heavy-1</v>
      </c>
      <c r="I5550" s="302">
        <v>2.02100545320338E-3</v>
      </c>
      <c r="J5550" s="305">
        <f>VLOOKUP(H5550,T6_ReductionFactor!$G$10:$H$2922,2,FALSE)</f>
        <v>0.89827068929786458</v>
      </c>
      <c r="K5550" s="75">
        <f t="shared" si="346"/>
        <v>1.8154099615237433E-3</v>
      </c>
      <c r="L5550" s="293"/>
      <c r="Q5550" s="288"/>
      <c r="R5550" s="291"/>
    </row>
    <row r="5551" spans="1:18" s="287" customFormat="1" ht="16.149999999999999" customHeight="1" x14ac:dyDescent="0.25">
      <c r="A5551" s="9" t="s">
        <v>192</v>
      </c>
      <c r="B5551" s="7">
        <v>2023</v>
      </c>
      <c r="C5551" s="296" t="s">
        <v>67</v>
      </c>
      <c r="D5551" s="307">
        <v>2021</v>
      </c>
      <c r="E5551" s="307" t="s">
        <v>194</v>
      </c>
      <c r="F5551" s="65">
        <f t="shared" si="347"/>
        <v>2</v>
      </c>
      <c r="G5551" s="66" t="str">
        <f t="shared" si="348"/>
        <v>2013+</v>
      </c>
      <c r="H5551" s="67" t="str">
        <f t="shared" si="345"/>
        <v>2023-T6 Instate Heavy-2</v>
      </c>
      <c r="I5551" s="302">
        <v>2.10071515677726E-3</v>
      </c>
      <c r="J5551" s="305">
        <f>VLOOKUP(H5551,T6_ReductionFactor!$G$10:$H$2922,2,FALSE)</f>
        <v>0.86610797345042434</v>
      </c>
      <c r="K5551" s="75">
        <f t="shared" si="346"/>
        <v>1.819446147232943E-3</v>
      </c>
      <c r="L5551" s="293"/>
      <c r="Q5551" s="288"/>
      <c r="R5551" s="291"/>
    </row>
    <row r="5552" spans="1:18" s="287" customFormat="1" ht="16.149999999999999" customHeight="1" x14ac:dyDescent="0.25">
      <c r="A5552" s="9" t="s">
        <v>192</v>
      </c>
      <c r="B5552" s="7">
        <v>2023</v>
      </c>
      <c r="C5552" s="296" t="s">
        <v>67</v>
      </c>
      <c r="D5552" s="307">
        <v>2020</v>
      </c>
      <c r="E5552" s="307" t="s">
        <v>194</v>
      </c>
      <c r="F5552" s="65">
        <f t="shared" si="347"/>
        <v>3</v>
      </c>
      <c r="G5552" s="66" t="str">
        <f t="shared" si="348"/>
        <v>2013+</v>
      </c>
      <c r="H5552" s="67" t="str">
        <f t="shared" si="345"/>
        <v>2023-T6 Instate Heavy-3</v>
      </c>
      <c r="I5552" s="302">
        <v>2.1803650601402501E-3</v>
      </c>
      <c r="J5552" s="305">
        <f>VLOOKUP(H5552,T6_ReductionFactor!$G$10:$H$2922,2,FALSE)</f>
        <v>0.84144450385510128</v>
      </c>
      <c r="K5552" s="75">
        <f t="shared" si="346"/>
        <v>1.8346561962527107E-3</v>
      </c>
      <c r="L5552" s="293"/>
      <c r="Q5552" s="288"/>
      <c r="R5552" s="291"/>
    </row>
    <row r="5553" spans="1:18" s="287" customFormat="1" ht="16.149999999999999" customHeight="1" x14ac:dyDescent="0.25">
      <c r="A5553" s="9" t="s">
        <v>192</v>
      </c>
      <c r="B5553" s="7">
        <v>2023</v>
      </c>
      <c r="C5553" s="296" t="s">
        <v>67</v>
      </c>
      <c r="D5553" s="307">
        <v>2019</v>
      </c>
      <c r="E5553" s="307" t="s">
        <v>194</v>
      </c>
      <c r="F5553" s="65">
        <f t="shared" si="347"/>
        <v>4</v>
      </c>
      <c r="G5553" s="66" t="str">
        <f t="shared" si="348"/>
        <v>2013+</v>
      </c>
      <c r="H5553" s="67" t="str">
        <f t="shared" si="345"/>
        <v>2023-T6 Instate Heavy-4</v>
      </c>
      <c r="I5553" s="302">
        <v>2.1867529003206801E-3</v>
      </c>
      <c r="J5553" s="305">
        <f>VLOOKUP(H5553,T6_ReductionFactor!$G$10:$H$2922,2,FALSE)</f>
        <v>0.82222503642483113</v>
      </c>
      <c r="K5553" s="75">
        <f t="shared" si="346"/>
        <v>1.7980029831182764E-3</v>
      </c>
      <c r="L5553" s="293"/>
      <c r="Q5553" s="288"/>
      <c r="R5553" s="291"/>
    </row>
    <row r="5554" spans="1:18" s="287" customFormat="1" ht="16.149999999999999" customHeight="1" x14ac:dyDescent="0.25">
      <c r="A5554" s="9" t="s">
        <v>192</v>
      </c>
      <c r="B5554" s="7">
        <v>2023</v>
      </c>
      <c r="C5554" s="296" t="s">
        <v>67</v>
      </c>
      <c r="D5554" s="307">
        <v>2018</v>
      </c>
      <c r="E5554" s="307" t="s">
        <v>194</v>
      </c>
      <c r="F5554" s="65">
        <f t="shared" si="347"/>
        <v>5</v>
      </c>
      <c r="G5554" s="66" t="str">
        <f t="shared" si="348"/>
        <v>2013+</v>
      </c>
      <c r="H5554" s="67" t="str">
        <f t="shared" ref="H5554:H5617" si="349">CONCATENATE(B5554,"-",C5554,"-",F5554)</f>
        <v>2023-T6 Instate Heavy-5</v>
      </c>
      <c r="I5554" s="302">
        <v>2.0056203272966898E-3</v>
      </c>
      <c r="J5554" s="305">
        <f>VLOOKUP(H5554,T6_ReductionFactor!$G$10:$H$2922,2,FALSE)</f>
        <v>0.80700059854122008</v>
      </c>
      <c r="K5554" s="75">
        <f t="shared" si="346"/>
        <v>1.6185368045748664E-3</v>
      </c>
      <c r="L5554" s="293"/>
      <c r="Q5554" s="288"/>
      <c r="R5554" s="291"/>
    </row>
    <row r="5555" spans="1:18" s="287" customFormat="1" ht="16.149999999999999" customHeight="1" x14ac:dyDescent="0.25">
      <c r="A5555" s="9" t="s">
        <v>192</v>
      </c>
      <c r="B5555" s="7">
        <v>2023</v>
      </c>
      <c r="C5555" s="296" t="s">
        <v>67</v>
      </c>
      <c r="D5555" s="307">
        <v>2017</v>
      </c>
      <c r="E5555" s="307" t="s">
        <v>194</v>
      </c>
      <c r="F5555" s="65">
        <f t="shared" si="347"/>
        <v>6</v>
      </c>
      <c r="G5555" s="66" t="str">
        <f t="shared" si="348"/>
        <v>2013+</v>
      </c>
      <c r="H5555" s="67" t="str">
        <f t="shared" si="349"/>
        <v>2023-T6 Instate Heavy-6</v>
      </c>
      <c r="I5555" s="302">
        <v>1.08758608810995E-2</v>
      </c>
      <c r="J5555" s="305">
        <f>VLOOKUP(H5555,T6_ReductionFactor!$G$10:$H$2922,2,FALSE)</f>
        <v>0.79474444997940974</v>
      </c>
      <c r="K5555" s="75">
        <f t="shared" si="346"/>
        <v>8.6435300740020007E-3</v>
      </c>
      <c r="L5555" s="293"/>
      <c r="Q5555" s="288"/>
      <c r="R5555" s="291"/>
    </row>
    <row r="5556" spans="1:18" s="287" customFormat="1" ht="16.149999999999999" customHeight="1" x14ac:dyDescent="0.25">
      <c r="A5556" s="9" t="s">
        <v>192</v>
      </c>
      <c r="B5556" s="7">
        <v>2023</v>
      </c>
      <c r="C5556" s="296" t="s">
        <v>67</v>
      </c>
      <c r="D5556" s="307">
        <v>2016</v>
      </c>
      <c r="E5556" s="307" t="s">
        <v>194</v>
      </c>
      <c r="F5556" s="65">
        <f t="shared" si="347"/>
        <v>7</v>
      </c>
      <c r="G5556" s="66" t="str">
        <f t="shared" si="348"/>
        <v>2013+</v>
      </c>
      <c r="H5556" s="67" t="str">
        <f t="shared" si="349"/>
        <v>2023-T6 Instate Heavy-7</v>
      </c>
      <c r="I5556" s="302">
        <v>5.62639495797123E-3</v>
      </c>
      <c r="J5556" s="305">
        <f>VLOOKUP(H5556,T6_ReductionFactor!$G$10:$H$2922,2,FALSE)</f>
        <v>0.78472173003245815</v>
      </c>
      <c r="K5556" s="75">
        <f t="shared" si="346"/>
        <v>4.415154385265083E-3</v>
      </c>
      <c r="L5556" s="293"/>
      <c r="Q5556" s="288"/>
      <c r="R5556" s="291"/>
    </row>
    <row r="5557" spans="1:18" s="287" customFormat="1" ht="16.149999999999999" customHeight="1" x14ac:dyDescent="0.25">
      <c r="A5557" s="9" t="s">
        <v>192</v>
      </c>
      <c r="B5557" s="7">
        <v>2023</v>
      </c>
      <c r="C5557" s="296" t="s">
        <v>67</v>
      </c>
      <c r="D5557" s="307">
        <v>2015</v>
      </c>
      <c r="E5557" s="307" t="s">
        <v>194</v>
      </c>
      <c r="F5557" s="65">
        <f t="shared" si="347"/>
        <v>8</v>
      </c>
      <c r="G5557" s="66" t="str">
        <f t="shared" si="348"/>
        <v>2013+</v>
      </c>
      <c r="H5557" s="67" t="str">
        <f t="shared" si="349"/>
        <v>2023-T6 Instate Heavy-8</v>
      </c>
      <c r="I5557" s="302">
        <v>4.0304875118031503E-3</v>
      </c>
      <c r="J5557" s="305">
        <f>VLOOKUP(H5557,T6_ReductionFactor!$G$10:$H$2922,2,FALSE)</f>
        <v>0.77640078188949657</v>
      </c>
      <c r="K5557" s="75">
        <f t="shared" si="346"/>
        <v>3.1292736555598175E-3</v>
      </c>
      <c r="L5557" s="293"/>
      <c r="Q5557" s="288"/>
      <c r="R5557" s="291"/>
    </row>
    <row r="5558" spans="1:18" s="287" customFormat="1" ht="16.149999999999999" customHeight="1" x14ac:dyDescent="0.25">
      <c r="A5558" s="9" t="s">
        <v>192</v>
      </c>
      <c r="B5558" s="7">
        <v>2023</v>
      </c>
      <c r="C5558" s="296" t="s">
        <v>67</v>
      </c>
      <c r="D5558" s="307">
        <v>2014</v>
      </c>
      <c r="E5558" s="307" t="s">
        <v>194</v>
      </c>
      <c r="F5558" s="65">
        <f t="shared" si="347"/>
        <v>9</v>
      </c>
      <c r="G5558" s="66" t="str">
        <f t="shared" si="348"/>
        <v>2013+</v>
      </c>
      <c r="H5558" s="67" t="str">
        <f t="shared" si="349"/>
        <v>2023-T6 Instate Heavy-9</v>
      </c>
      <c r="I5558" s="302">
        <v>2.3872749652751402E-3</v>
      </c>
      <c r="J5558" s="305">
        <f>VLOOKUP(H5558,T6_ReductionFactor!$G$10:$H$2922,2,FALSE)</f>
        <v>0.76939541386575383</v>
      </c>
      <c r="K5558" s="75">
        <f t="shared" si="346"/>
        <v>1.8367584099192196E-3</v>
      </c>
      <c r="L5558" s="293"/>
      <c r="Q5558" s="288"/>
      <c r="R5558" s="291"/>
    </row>
    <row r="5559" spans="1:18" s="287" customFormat="1" ht="16.149999999999999" customHeight="1" x14ac:dyDescent="0.25">
      <c r="A5559" s="9" t="s">
        <v>192</v>
      </c>
      <c r="B5559" s="7">
        <v>2023</v>
      </c>
      <c r="C5559" s="296" t="s">
        <v>67</v>
      </c>
      <c r="D5559" s="307">
        <v>2013</v>
      </c>
      <c r="E5559" s="307" t="s">
        <v>194</v>
      </c>
      <c r="F5559" s="65">
        <f t="shared" si="347"/>
        <v>10</v>
      </c>
      <c r="G5559" s="66" t="str">
        <f t="shared" si="348"/>
        <v>2010-12</v>
      </c>
      <c r="H5559" s="67" t="str">
        <f t="shared" si="349"/>
        <v>2023-T6 Instate Heavy-10</v>
      </c>
      <c r="I5559" s="302">
        <v>2.9077649097080101E-3</v>
      </c>
      <c r="J5559" s="305">
        <f>VLOOKUP(H5559,T6_ReductionFactor!$G$10:$H$2922,2,FALSE)</f>
        <v>0.73382037551229906</v>
      </c>
      <c r="K5559" s="75">
        <f t="shared" si="346"/>
        <v>2.1337771379434183E-3</v>
      </c>
      <c r="L5559" s="293"/>
      <c r="Q5559" s="288"/>
      <c r="R5559" s="291"/>
    </row>
    <row r="5560" spans="1:18" s="287" customFormat="1" ht="16.149999999999999" customHeight="1" x14ac:dyDescent="0.25">
      <c r="A5560" s="9" t="s">
        <v>192</v>
      </c>
      <c r="B5560" s="7">
        <v>2023</v>
      </c>
      <c r="C5560" s="296" t="s">
        <v>67</v>
      </c>
      <c r="D5560" s="307">
        <v>2012</v>
      </c>
      <c r="E5560" s="307" t="s">
        <v>194</v>
      </c>
      <c r="F5560" s="65">
        <f t="shared" si="347"/>
        <v>11</v>
      </c>
      <c r="G5560" s="66" t="str">
        <f t="shared" si="348"/>
        <v>2010-12</v>
      </c>
      <c r="H5560" s="67" t="str">
        <f t="shared" si="349"/>
        <v>2023-T6 Instate Heavy-11</v>
      </c>
      <c r="I5560" s="302">
        <v>8.0792579182490405E-3</v>
      </c>
      <c r="J5560" s="305">
        <f>VLOOKUP(H5560,T6_ReductionFactor!$G$10:$H$2922,2,FALSE)</f>
        <v>0.72958245071442673</v>
      </c>
      <c r="K5560" s="75">
        <f t="shared" si="346"/>
        <v>5.8944847919500725E-3</v>
      </c>
      <c r="L5560" s="293"/>
      <c r="Q5560" s="288"/>
      <c r="R5560" s="291"/>
    </row>
    <row r="5561" spans="1:18" s="287" customFormat="1" ht="16.149999999999999" customHeight="1" x14ac:dyDescent="0.25">
      <c r="A5561" s="9" t="s">
        <v>192</v>
      </c>
      <c r="B5561" s="7">
        <v>2023</v>
      </c>
      <c r="C5561" s="296" t="s">
        <v>67</v>
      </c>
      <c r="D5561" s="307">
        <v>2011</v>
      </c>
      <c r="E5561" s="307" t="s">
        <v>194</v>
      </c>
      <c r="F5561" s="65">
        <f t="shared" si="347"/>
        <v>12</v>
      </c>
      <c r="G5561" s="66" t="str">
        <f t="shared" si="348"/>
        <v>2010-12</v>
      </c>
      <c r="H5561" s="67" t="str">
        <f t="shared" si="349"/>
        <v>2023-T6 Instate Heavy-12</v>
      </c>
      <c r="I5561" s="302">
        <v>2.3500653815411E-5</v>
      </c>
      <c r="J5561" s="305">
        <f>VLOOKUP(H5561,T6_ReductionFactor!$G$10:$H$2922,2,FALSE)</f>
        <v>0.72595878680211723</v>
      </c>
      <c r="K5561" s="75">
        <f t="shared" si="346"/>
        <v>1.7060506132892317E-5</v>
      </c>
      <c r="L5561" s="293"/>
      <c r="Q5561" s="288"/>
      <c r="R5561" s="291"/>
    </row>
    <row r="5562" spans="1:18" s="287" customFormat="1" ht="16.149999999999999" customHeight="1" x14ac:dyDescent="0.25">
      <c r="A5562" s="9" t="s">
        <v>192</v>
      </c>
      <c r="B5562" s="7">
        <v>2023</v>
      </c>
      <c r="C5562" s="296" t="s">
        <v>67</v>
      </c>
      <c r="D5562" s="307">
        <v>2010</v>
      </c>
      <c r="E5562" s="307" t="s">
        <v>194</v>
      </c>
      <c r="F5562" s="65">
        <f t="shared" si="347"/>
        <v>13</v>
      </c>
      <c r="G5562" s="66" t="str">
        <f t="shared" si="348"/>
        <v>2007-09</v>
      </c>
      <c r="H5562" s="67" t="str">
        <f t="shared" si="349"/>
        <v>2023-T6 Instate Heavy-13</v>
      </c>
      <c r="I5562" s="302">
        <v>2.04954507473609E-5</v>
      </c>
      <c r="J5562" s="305">
        <f>VLOOKUP(H5562,T6_ReductionFactor!$G$10:$H$2922,2,FALSE)</f>
        <v>0.76568751047471462</v>
      </c>
      <c r="K5562" s="75">
        <f t="shared" si="346"/>
        <v>1.5693110658803898E-5</v>
      </c>
      <c r="L5562" s="293"/>
      <c r="Q5562" s="288"/>
      <c r="R5562" s="291"/>
    </row>
    <row r="5563" spans="1:18" s="287" customFormat="1" ht="16.149999999999999" customHeight="1" x14ac:dyDescent="0.25">
      <c r="A5563" s="9" t="s">
        <v>192</v>
      </c>
      <c r="B5563" s="7">
        <v>2023</v>
      </c>
      <c r="C5563" s="296" t="s">
        <v>67</v>
      </c>
      <c r="D5563" s="307">
        <v>2009</v>
      </c>
      <c r="E5563" s="307" t="s">
        <v>194</v>
      </c>
      <c r="F5563" s="65">
        <f t="shared" si="347"/>
        <v>14</v>
      </c>
      <c r="G5563" s="66" t="str">
        <f t="shared" si="348"/>
        <v>2007-09</v>
      </c>
      <c r="H5563" s="67" t="str">
        <f t="shared" si="349"/>
        <v>2023-T6 Instate Heavy-14</v>
      </c>
      <c r="I5563" s="302">
        <v>2.3850371743066699E-5</v>
      </c>
      <c r="J5563" s="305">
        <f>VLOOKUP(H5563,T6_ReductionFactor!$G$10:$H$2922,2,FALSE)</f>
        <v>0.7618807100608701</v>
      </c>
      <c r="K5563" s="75">
        <f t="shared" si="346"/>
        <v>1.817113815882337E-5</v>
      </c>
      <c r="L5563" s="293"/>
      <c r="Q5563" s="288"/>
      <c r="R5563" s="291"/>
    </row>
    <row r="5564" spans="1:18" s="287" customFormat="1" ht="16.149999999999999" customHeight="1" x14ac:dyDescent="0.25">
      <c r="A5564" s="9" t="s">
        <v>192</v>
      </c>
      <c r="B5564" s="7">
        <v>2023</v>
      </c>
      <c r="C5564" s="296" t="s">
        <v>67</v>
      </c>
      <c r="D5564" s="307">
        <v>2008</v>
      </c>
      <c r="E5564" s="307" t="s">
        <v>194</v>
      </c>
      <c r="F5564" s="65">
        <f t="shared" si="347"/>
        <v>15</v>
      </c>
      <c r="G5564" s="66" t="str">
        <f t="shared" si="348"/>
        <v>2007-09</v>
      </c>
      <c r="H5564" s="67" t="str">
        <f t="shared" si="349"/>
        <v>2023-T6 Instate Heavy-15</v>
      </c>
      <c r="I5564" s="302">
        <v>3.0741448854449698E-5</v>
      </c>
      <c r="J5564" s="305">
        <f>VLOOKUP(H5564,T6_ReductionFactor!$G$10:$H$2922,2,FALSE)</f>
        <v>0.75873522011184957</v>
      </c>
      <c r="K5564" s="75">
        <f t="shared" si="346"/>
        <v>2.3324619963138056E-5</v>
      </c>
      <c r="L5564" s="293"/>
      <c r="Q5564" s="288"/>
      <c r="R5564" s="291"/>
    </row>
    <row r="5565" spans="1:18" s="287" customFormat="1" ht="16.149999999999999" customHeight="1" x14ac:dyDescent="0.25">
      <c r="A5565" s="9" t="s">
        <v>192</v>
      </c>
      <c r="B5565" s="7">
        <v>2023</v>
      </c>
      <c r="C5565" s="296" t="s">
        <v>67</v>
      </c>
      <c r="D5565" s="307">
        <v>2007</v>
      </c>
      <c r="E5565" s="307" t="s">
        <v>194</v>
      </c>
      <c r="F5565" s="65">
        <f t="shared" si="347"/>
        <v>16</v>
      </c>
      <c r="G5565" s="66" t="str">
        <f t="shared" si="348"/>
        <v>1997-06</v>
      </c>
      <c r="H5565" s="67" t="str">
        <f t="shared" si="349"/>
        <v>2023-T6 Instate Heavy-16</v>
      </c>
      <c r="I5565" s="302">
        <v>2.8904763104214899E-4</v>
      </c>
      <c r="J5565" s="305">
        <f>VLOOKUP(H5565,T6_ReductionFactor!$G$10:$H$2922,2,FALSE)</f>
        <v>0.85532038482927886</v>
      </c>
      <c r="K5565" s="75">
        <f t="shared" si="346"/>
        <v>2.4722833101696227E-4</v>
      </c>
      <c r="L5565" s="293"/>
      <c r="Q5565" s="288"/>
      <c r="R5565" s="291"/>
    </row>
    <row r="5566" spans="1:18" s="287" customFormat="1" ht="16.149999999999999" customHeight="1" x14ac:dyDescent="0.25">
      <c r="A5566" s="9" t="s">
        <v>192</v>
      </c>
      <c r="B5566" s="7">
        <v>2023</v>
      </c>
      <c r="C5566" s="296" t="s">
        <v>67</v>
      </c>
      <c r="D5566" s="307">
        <v>2006</v>
      </c>
      <c r="E5566" s="307" t="s">
        <v>194</v>
      </c>
      <c r="F5566" s="65">
        <f t="shared" si="347"/>
        <v>17</v>
      </c>
      <c r="G5566" s="66" t="str">
        <f t="shared" si="348"/>
        <v>1997-06</v>
      </c>
      <c r="H5566" s="67" t="str">
        <f t="shared" si="349"/>
        <v>2023-T6 Instate Heavy-17</v>
      </c>
      <c r="I5566" s="302">
        <v>3.3505981669976301E-4</v>
      </c>
      <c r="J5566" s="305">
        <f>VLOOKUP(H5566,T6_ReductionFactor!$G$10:$H$2922,2,FALSE)</f>
        <v>0.85324422197962657</v>
      </c>
      <c r="K5566" s="75">
        <f t="shared" si="346"/>
        <v>2.858878526166256E-4</v>
      </c>
      <c r="L5566" s="293"/>
      <c r="Q5566" s="288"/>
      <c r="R5566" s="291"/>
    </row>
    <row r="5567" spans="1:18" s="287" customFormat="1" ht="16.149999999999999" customHeight="1" x14ac:dyDescent="0.25">
      <c r="A5567" s="9" t="s">
        <v>192</v>
      </c>
      <c r="B5567" s="7">
        <v>2023</v>
      </c>
      <c r="C5567" s="296" t="s">
        <v>67</v>
      </c>
      <c r="D5567" s="307">
        <v>2005</v>
      </c>
      <c r="E5567" s="307" t="s">
        <v>194</v>
      </c>
      <c r="F5567" s="65">
        <f t="shared" si="347"/>
        <v>18</v>
      </c>
      <c r="G5567" s="66" t="str">
        <f t="shared" si="348"/>
        <v>1997-06</v>
      </c>
      <c r="H5567" s="67" t="str">
        <f t="shared" si="349"/>
        <v>2023-T6 Instate Heavy-18</v>
      </c>
      <c r="I5567" s="302">
        <v>3.4741430696361701E-4</v>
      </c>
      <c r="J5567" s="305">
        <f>VLOOKUP(H5567,T6_ReductionFactor!$G$10:$H$2922,2,FALSE)</f>
        <v>0.85125233517705556</v>
      </c>
      <c r="K5567" s="75">
        <f t="shared" si="346"/>
        <v>2.9573724007669736E-4</v>
      </c>
      <c r="L5567" s="293"/>
      <c r="Q5567" s="288"/>
      <c r="R5567" s="291"/>
    </row>
    <row r="5568" spans="1:18" s="287" customFormat="1" ht="16.149999999999999" customHeight="1" x14ac:dyDescent="0.25">
      <c r="A5568" s="9" t="s">
        <v>192</v>
      </c>
      <c r="B5568" s="7">
        <v>2023</v>
      </c>
      <c r="C5568" s="296" t="s">
        <v>67</v>
      </c>
      <c r="D5568" s="307">
        <v>2004</v>
      </c>
      <c r="E5568" s="307" t="s">
        <v>194</v>
      </c>
      <c r="F5568" s="65">
        <f t="shared" si="347"/>
        <v>19</v>
      </c>
      <c r="G5568" s="66" t="str">
        <f t="shared" si="348"/>
        <v>1997-06</v>
      </c>
      <c r="H5568" s="67" t="str">
        <f t="shared" si="349"/>
        <v>2023-T6 Instate Heavy-19</v>
      </c>
      <c r="I5568" s="302">
        <v>2.4699554339911001E-4</v>
      </c>
      <c r="J5568" s="305">
        <f>VLOOKUP(H5568,T6_ReductionFactor!$G$10:$H$2922,2,FALSE)</f>
        <v>0.84934145533361638</v>
      </c>
      <c r="K5568" s="75">
        <f t="shared" si="346"/>
        <v>2.097835542915175E-4</v>
      </c>
      <c r="L5568" s="293"/>
      <c r="Q5568" s="288"/>
      <c r="R5568" s="291"/>
    </row>
    <row r="5569" spans="1:18" s="287" customFormat="1" ht="16.149999999999999" customHeight="1" x14ac:dyDescent="0.25">
      <c r="A5569" s="9" t="s">
        <v>192</v>
      </c>
      <c r="B5569" s="7">
        <v>2023</v>
      </c>
      <c r="C5569" s="296" t="s">
        <v>67</v>
      </c>
      <c r="D5569" s="307">
        <v>2003</v>
      </c>
      <c r="E5569" s="307" t="s">
        <v>194</v>
      </c>
      <c r="F5569" s="65">
        <f t="shared" si="347"/>
        <v>20</v>
      </c>
      <c r="G5569" s="66" t="str">
        <f t="shared" si="348"/>
        <v>1997-06</v>
      </c>
      <c r="H5569" s="67" t="str">
        <f t="shared" si="349"/>
        <v>2023-T6 Instate Heavy-20</v>
      </c>
      <c r="I5569" s="302">
        <v>2.5172590954659202E-4</v>
      </c>
      <c r="J5569" s="305">
        <f>VLOOKUP(H5569,T6_ReductionFactor!$G$10:$H$2922,2,FALSE)</f>
        <v>0.90689595117428967</v>
      </c>
      <c r="K5569" s="75">
        <f t="shared" si="346"/>
        <v>2.2828920817346976E-4</v>
      </c>
      <c r="L5569" s="293"/>
      <c r="Q5569" s="288"/>
      <c r="R5569" s="291"/>
    </row>
    <row r="5570" spans="1:18" s="287" customFormat="1" ht="16.149999999999999" customHeight="1" x14ac:dyDescent="0.25">
      <c r="A5570" s="9" t="s">
        <v>192</v>
      </c>
      <c r="B5570" s="7">
        <v>2023</v>
      </c>
      <c r="C5570" s="296" t="s">
        <v>67</v>
      </c>
      <c r="D5570" s="307">
        <v>2002</v>
      </c>
      <c r="E5570" s="307" t="s">
        <v>194</v>
      </c>
      <c r="F5570" s="65">
        <f t="shared" si="347"/>
        <v>21</v>
      </c>
      <c r="G5570" s="66" t="str">
        <f t="shared" si="348"/>
        <v>1997-06</v>
      </c>
      <c r="H5570" s="67" t="str">
        <f t="shared" si="349"/>
        <v>2023-T6 Instate Heavy-21</v>
      </c>
      <c r="I5570" s="302">
        <v>1.56897498727153E-4</v>
      </c>
      <c r="J5570" s="305">
        <f>VLOOKUP(H5570,T6_ReductionFactor!$G$10:$H$2922,2,FALSE)</f>
        <v>0.9059062779599687</v>
      </c>
      <c r="K5570" s="75">
        <f t="shared" si="346"/>
        <v>1.4213442909314411E-4</v>
      </c>
      <c r="L5570" s="293"/>
      <c r="Q5570" s="288"/>
      <c r="R5570" s="291"/>
    </row>
    <row r="5571" spans="1:18" s="287" customFormat="1" ht="16.149999999999999" customHeight="1" x14ac:dyDescent="0.25">
      <c r="A5571" s="9" t="s">
        <v>192</v>
      </c>
      <c r="B5571" s="7">
        <v>2023</v>
      </c>
      <c r="C5571" s="296" t="s">
        <v>67</v>
      </c>
      <c r="D5571" s="307">
        <v>2001</v>
      </c>
      <c r="E5571" s="307" t="s">
        <v>194</v>
      </c>
      <c r="F5571" s="65">
        <f t="shared" si="347"/>
        <v>22</v>
      </c>
      <c r="G5571" s="66" t="str">
        <f t="shared" si="348"/>
        <v>1997-06</v>
      </c>
      <c r="H5571" s="67" t="str">
        <f t="shared" si="349"/>
        <v>2023-T6 Instate Heavy-22</v>
      </c>
      <c r="I5571" s="302">
        <v>2.1164664281989601E-4</v>
      </c>
      <c r="J5571" s="305">
        <f>VLOOKUP(H5571,T6_ReductionFactor!$G$10:$H$2922,2,FALSE)</f>
        <v>0.90498744325929192</v>
      </c>
      <c r="K5571" s="75">
        <f t="shared" si="346"/>
        <v>1.9153755415999025E-4</v>
      </c>
      <c r="L5571" s="293"/>
      <c r="Q5571" s="288"/>
      <c r="R5571" s="291"/>
    </row>
    <row r="5572" spans="1:18" s="287" customFormat="1" ht="16.149999999999999" customHeight="1" x14ac:dyDescent="0.25">
      <c r="A5572" s="9" t="s">
        <v>192</v>
      </c>
      <c r="B5572" s="7">
        <v>2023</v>
      </c>
      <c r="C5572" s="296" t="s">
        <v>67</v>
      </c>
      <c r="D5572" s="307">
        <v>2000</v>
      </c>
      <c r="E5572" s="307" t="s">
        <v>194</v>
      </c>
      <c r="F5572" s="65">
        <f t="shared" si="347"/>
        <v>23</v>
      </c>
      <c r="G5572" s="66" t="str">
        <f t="shared" si="348"/>
        <v>1997-06</v>
      </c>
      <c r="H5572" s="67" t="str">
        <f t="shared" si="349"/>
        <v>2023-T6 Instate Heavy-23</v>
      </c>
      <c r="I5572" s="302">
        <v>3.16655373695791E-4</v>
      </c>
      <c r="J5572" s="305">
        <f>VLOOKUP(H5572,T6_ReductionFactor!$G$10:$H$2922,2,FALSE)</f>
        <v>0.90498744325929192</v>
      </c>
      <c r="K5572" s="75">
        <f t="shared" si="346"/>
        <v>2.8656913703526955E-4</v>
      </c>
      <c r="L5572" s="293"/>
      <c r="Q5572" s="288"/>
      <c r="R5572" s="291"/>
    </row>
    <row r="5573" spans="1:18" s="287" customFormat="1" ht="16.149999999999999" customHeight="1" x14ac:dyDescent="0.25">
      <c r="A5573" s="9" t="s">
        <v>192</v>
      </c>
      <c r="B5573" s="7">
        <v>2023</v>
      </c>
      <c r="C5573" s="296" t="s">
        <v>67</v>
      </c>
      <c r="D5573" s="307">
        <v>1999</v>
      </c>
      <c r="E5573" s="307" t="s">
        <v>194</v>
      </c>
      <c r="F5573" s="65">
        <f t="shared" si="347"/>
        <v>24</v>
      </c>
      <c r="G5573" s="66" t="str">
        <f t="shared" si="348"/>
        <v>1997-06</v>
      </c>
      <c r="H5573" s="67" t="str">
        <f t="shared" si="349"/>
        <v>2023-T6 Instate Heavy-24</v>
      </c>
      <c r="I5573" s="302">
        <v>2.37247175106417E-4</v>
      </c>
      <c r="J5573" s="305">
        <f>VLOOKUP(H5573,T6_ReductionFactor!$G$10:$H$2922,2,FALSE)</f>
        <v>0.90498744325929192</v>
      </c>
      <c r="K5573" s="75">
        <f t="shared" si="346"/>
        <v>2.1470571442004584E-4</v>
      </c>
      <c r="L5573" s="293"/>
      <c r="Q5573" s="288"/>
      <c r="R5573" s="291"/>
    </row>
    <row r="5574" spans="1:18" s="287" customFormat="1" ht="16.149999999999999" customHeight="1" x14ac:dyDescent="0.25">
      <c r="A5574" s="9" t="s">
        <v>192</v>
      </c>
      <c r="B5574" s="7">
        <v>2023</v>
      </c>
      <c r="C5574" s="296" t="s">
        <v>67</v>
      </c>
      <c r="D5574" s="307">
        <v>1998</v>
      </c>
      <c r="E5574" s="307" t="s">
        <v>194</v>
      </c>
      <c r="F5574" s="65">
        <f t="shared" si="347"/>
        <v>25</v>
      </c>
      <c r="G5574" s="66" t="str">
        <f t="shared" si="348"/>
        <v>1997-06</v>
      </c>
      <c r="H5574" s="67" t="str">
        <f t="shared" si="349"/>
        <v>2023-T6 Instate Heavy-25</v>
      </c>
      <c r="I5574" s="302">
        <v>1.7546437286647699E-4</v>
      </c>
      <c r="J5574" s="305">
        <f>VLOOKUP(H5574,T6_ReductionFactor!$G$10:$H$2922,2,FALSE)</f>
        <v>0.90498744325929192</v>
      </c>
      <c r="K5574" s="75">
        <f t="shared" ref="K5574:K5637" si="350">I5574*J5574</f>
        <v>1.5879305418352809E-4</v>
      </c>
      <c r="L5574" s="293"/>
      <c r="Q5574" s="288"/>
      <c r="R5574" s="291"/>
    </row>
    <row r="5575" spans="1:18" s="287" customFormat="1" ht="16.149999999999999" customHeight="1" x14ac:dyDescent="0.25">
      <c r="A5575" s="9" t="s">
        <v>192</v>
      </c>
      <c r="B5575" s="7">
        <v>2023</v>
      </c>
      <c r="C5575" s="296" t="s">
        <v>67</v>
      </c>
      <c r="D5575" s="307">
        <v>1997</v>
      </c>
      <c r="E5575" s="307" t="s">
        <v>194</v>
      </c>
      <c r="F5575" s="65">
        <f t="shared" si="347"/>
        <v>26</v>
      </c>
      <c r="G5575" s="66" t="str">
        <f t="shared" si="348"/>
        <v>Pre1997</v>
      </c>
      <c r="H5575" s="67" t="str">
        <f t="shared" si="349"/>
        <v>2023-T6 Instate Heavy-26</v>
      </c>
      <c r="I5575" s="302">
        <v>1.3883770497912599E-4</v>
      </c>
      <c r="J5575" s="305">
        <f>VLOOKUP(H5575,T6_ReductionFactor!$G$10:$H$2922,2,FALSE)</f>
        <v>0.90498744325929192</v>
      </c>
      <c r="K5575" s="75">
        <f t="shared" si="350"/>
        <v>1.256463796570471E-4</v>
      </c>
      <c r="L5575" s="293"/>
      <c r="Q5575" s="288"/>
      <c r="R5575" s="291"/>
    </row>
    <row r="5576" spans="1:18" s="287" customFormat="1" ht="16.149999999999999" customHeight="1" x14ac:dyDescent="0.25">
      <c r="A5576" s="9" t="s">
        <v>192</v>
      </c>
      <c r="B5576" s="7">
        <v>2023</v>
      </c>
      <c r="C5576" s="296" t="s">
        <v>67</v>
      </c>
      <c r="D5576" s="307">
        <v>1996</v>
      </c>
      <c r="E5576" s="307" t="s">
        <v>194</v>
      </c>
      <c r="F5576" s="65">
        <f t="shared" si="347"/>
        <v>27</v>
      </c>
      <c r="G5576" s="66" t="str">
        <f t="shared" si="348"/>
        <v>Pre1997</v>
      </c>
      <c r="H5576" s="67" t="str">
        <f t="shared" si="349"/>
        <v>2023-T6 Instate Heavy-27</v>
      </c>
      <c r="I5576" s="302">
        <v>1.2501382078628599E-4</v>
      </c>
      <c r="J5576" s="305">
        <f>VLOOKUP(H5576,T6_ReductionFactor!$G$10:$H$2922,2,FALSE)</f>
        <v>0.90498744325929192</v>
      </c>
      <c r="K5576" s="75">
        <f t="shared" si="350"/>
        <v>1.1313593804545627E-4</v>
      </c>
      <c r="L5576" s="293"/>
      <c r="Q5576" s="288"/>
      <c r="R5576" s="291"/>
    </row>
    <row r="5577" spans="1:18" s="287" customFormat="1" ht="16.149999999999999" customHeight="1" x14ac:dyDescent="0.25">
      <c r="A5577" s="9" t="s">
        <v>192</v>
      </c>
      <c r="B5577" s="7">
        <v>2023</v>
      </c>
      <c r="C5577" s="296" t="s">
        <v>67</v>
      </c>
      <c r="D5577" s="307">
        <v>1995</v>
      </c>
      <c r="E5577" s="307" t="s">
        <v>194</v>
      </c>
      <c r="F5577" s="65">
        <f t="shared" ref="F5577:F5640" si="351">B5577-D5577</f>
        <v>28</v>
      </c>
      <c r="G5577" s="66" t="str">
        <f t="shared" ref="G5577:G5640" si="352">IF(D5577&lt;1998,"Pre1997",IF(D5577&lt;2008,"1997-06",IF(D5577&lt;2011,"2007-09",IF(D5577&lt;2014,"2010-12","2013+"))))</f>
        <v>Pre1997</v>
      </c>
      <c r="H5577" s="67" t="str">
        <f t="shared" si="349"/>
        <v>2023-T6 Instate Heavy-28</v>
      </c>
      <c r="I5577" s="302">
        <v>1.7607975240338999E-4</v>
      </c>
      <c r="J5577" s="305">
        <f>VLOOKUP(H5577,T6_ReductionFactor!$G$10:$H$2922,2,FALSE)</f>
        <v>0.90498744325929192</v>
      </c>
      <c r="K5577" s="75">
        <f t="shared" si="350"/>
        <v>1.5934996493727308E-4</v>
      </c>
      <c r="L5577" s="293"/>
      <c r="Q5577" s="288"/>
      <c r="R5577" s="291"/>
    </row>
    <row r="5578" spans="1:18" s="287" customFormat="1" ht="16.149999999999999" customHeight="1" x14ac:dyDescent="0.25">
      <c r="A5578" s="9" t="s">
        <v>192</v>
      </c>
      <c r="B5578" s="7">
        <v>2023</v>
      </c>
      <c r="C5578" s="296" t="s">
        <v>67</v>
      </c>
      <c r="D5578" s="307">
        <v>1994</v>
      </c>
      <c r="E5578" s="307" t="s">
        <v>194</v>
      </c>
      <c r="F5578" s="65">
        <f t="shared" si="351"/>
        <v>29</v>
      </c>
      <c r="G5578" s="66" t="str">
        <f t="shared" si="352"/>
        <v>Pre1997</v>
      </c>
      <c r="H5578" s="67" t="str">
        <f t="shared" si="349"/>
        <v>2023-T6 Instate Heavy-29</v>
      </c>
      <c r="I5578" s="302">
        <v>1.1057133215508901E-4</v>
      </c>
      <c r="J5578" s="305">
        <f>VLOOKUP(H5578,T6_ReductionFactor!$G$10:$H$2922,2,FALSE)</f>
        <v>0.90498744325929192</v>
      </c>
      <c r="K5578" s="75">
        <f t="shared" si="350"/>
        <v>1.0006566718480793E-4</v>
      </c>
      <c r="L5578" s="293"/>
      <c r="Q5578" s="288"/>
      <c r="R5578" s="291"/>
    </row>
    <row r="5579" spans="1:18" s="287" customFormat="1" ht="16.149999999999999" customHeight="1" x14ac:dyDescent="0.25">
      <c r="A5579" s="9" t="s">
        <v>192</v>
      </c>
      <c r="B5579" s="7">
        <v>2023</v>
      </c>
      <c r="C5579" s="296" t="s">
        <v>67</v>
      </c>
      <c r="D5579" s="307">
        <v>1993</v>
      </c>
      <c r="E5579" s="307" t="s">
        <v>194</v>
      </c>
      <c r="F5579" s="65">
        <f t="shared" si="351"/>
        <v>30</v>
      </c>
      <c r="G5579" s="66" t="str">
        <f t="shared" si="352"/>
        <v>Pre1997</v>
      </c>
      <c r="H5579" s="67" t="str">
        <f t="shared" si="349"/>
        <v>2023-T6 Instate Heavy-30</v>
      </c>
      <c r="I5579" s="302">
        <v>1.3966616275382001E-4</v>
      </c>
      <c r="J5579" s="305">
        <f>VLOOKUP(H5579,T6_ReductionFactor!$G$10:$H$2922,2,FALSE)</f>
        <v>1</v>
      </c>
      <c r="K5579" s="75">
        <f t="shared" si="350"/>
        <v>1.3966616275382001E-4</v>
      </c>
      <c r="L5579" s="293"/>
      <c r="Q5579" s="288"/>
      <c r="R5579" s="291"/>
    </row>
    <row r="5580" spans="1:18" s="287" customFormat="1" ht="16.149999999999999" customHeight="1" x14ac:dyDescent="0.25">
      <c r="A5580" s="9" t="s">
        <v>192</v>
      </c>
      <c r="B5580" s="7">
        <v>2023</v>
      </c>
      <c r="C5580" s="296" t="s">
        <v>67</v>
      </c>
      <c r="D5580" s="307">
        <v>1992</v>
      </c>
      <c r="E5580" s="307" t="s">
        <v>194</v>
      </c>
      <c r="F5580" s="65">
        <f t="shared" si="351"/>
        <v>31</v>
      </c>
      <c r="G5580" s="66" t="str">
        <f t="shared" si="352"/>
        <v>Pre1997</v>
      </c>
      <c r="H5580" s="67" t="str">
        <f t="shared" si="349"/>
        <v>2023-T6 Instate Heavy-31</v>
      </c>
      <c r="I5580" s="302">
        <v>1.36568183914885E-4</v>
      </c>
      <c r="J5580" s="305">
        <f>VLOOKUP(H5580,T6_ReductionFactor!$G$10:$H$2922,2,FALSE)</f>
        <v>1</v>
      </c>
      <c r="K5580" s="75">
        <f t="shared" si="350"/>
        <v>1.36568183914885E-4</v>
      </c>
      <c r="L5580" s="293"/>
      <c r="Q5580" s="288"/>
      <c r="R5580" s="291"/>
    </row>
    <row r="5581" spans="1:18" s="287" customFormat="1" ht="16.149999999999999" customHeight="1" x14ac:dyDescent="0.25">
      <c r="A5581" s="9" t="s">
        <v>192</v>
      </c>
      <c r="B5581" s="7">
        <v>2023</v>
      </c>
      <c r="C5581" s="296" t="s">
        <v>67</v>
      </c>
      <c r="D5581" s="307">
        <v>1991</v>
      </c>
      <c r="E5581" s="307" t="s">
        <v>194</v>
      </c>
      <c r="F5581" s="65">
        <f t="shared" si="351"/>
        <v>32</v>
      </c>
      <c r="G5581" s="66" t="str">
        <f t="shared" si="352"/>
        <v>Pre1997</v>
      </c>
      <c r="H5581" s="67" t="str">
        <f t="shared" si="349"/>
        <v>2023-T6 Instate Heavy-32</v>
      </c>
      <c r="I5581" s="302">
        <v>1.8527593605702301E-4</v>
      </c>
      <c r="J5581" s="305">
        <f>VLOOKUP(H5581,T6_ReductionFactor!$G$10:$H$2922,2,FALSE)</f>
        <v>1</v>
      </c>
      <c r="K5581" s="75">
        <f t="shared" si="350"/>
        <v>1.8527593605702301E-4</v>
      </c>
      <c r="L5581" s="293"/>
      <c r="Q5581" s="288"/>
      <c r="R5581" s="291"/>
    </row>
    <row r="5582" spans="1:18" s="287" customFormat="1" ht="16.149999999999999" customHeight="1" x14ac:dyDescent="0.25">
      <c r="A5582" s="9" t="s">
        <v>192</v>
      </c>
      <c r="B5582" s="7">
        <v>2023</v>
      </c>
      <c r="C5582" s="296" t="s">
        <v>67</v>
      </c>
      <c r="D5582" s="307">
        <v>1990</v>
      </c>
      <c r="E5582" s="307" t="s">
        <v>194</v>
      </c>
      <c r="F5582" s="65">
        <f t="shared" si="351"/>
        <v>33</v>
      </c>
      <c r="G5582" s="66" t="str">
        <f t="shared" si="352"/>
        <v>Pre1997</v>
      </c>
      <c r="H5582" s="67" t="str">
        <f t="shared" si="349"/>
        <v>2023-T6 Instate Heavy-33</v>
      </c>
      <c r="I5582" s="302">
        <v>4.1693397555761698E-4</v>
      </c>
      <c r="J5582" s="305">
        <f>VLOOKUP(H5582,T6_ReductionFactor!$G$10:$H$2922,2,FALSE)</f>
        <v>1</v>
      </c>
      <c r="K5582" s="75">
        <f t="shared" si="350"/>
        <v>4.1693397555761698E-4</v>
      </c>
      <c r="L5582" s="293"/>
      <c r="Q5582" s="288"/>
      <c r="R5582" s="291"/>
    </row>
    <row r="5583" spans="1:18" s="287" customFormat="1" ht="16.149999999999999" customHeight="1" x14ac:dyDescent="0.25">
      <c r="A5583" s="9" t="s">
        <v>192</v>
      </c>
      <c r="B5583" s="7">
        <v>2023</v>
      </c>
      <c r="C5583" s="296" t="s">
        <v>67</v>
      </c>
      <c r="D5583" s="307">
        <v>1989</v>
      </c>
      <c r="E5583" s="307" t="s">
        <v>194</v>
      </c>
      <c r="F5583" s="65">
        <f t="shared" si="351"/>
        <v>34</v>
      </c>
      <c r="G5583" s="66" t="str">
        <f t="shared" si="352"/>
        <v>Pre1997</v>
      </c>
      <c r="H5583" s="67" t="str">
        <f t="shared" si="349"/>
        <v>2023-T6 Instate Heavy-34</v>
      </c>
      <c r="I5583" s="302">
        <v>2.1042317093993899E-4</v>
      </c>
      <c r="J5583" s="305">
        <f>VLOOKUP(H5583,T6_ReductionFactor!$G$10:$H$2922,2,FALSE)</f>
        <v>1</v>
      </c>
      <c r="K5583" s="75">
        <f t="shared" si="350"/>
        <v>2.1042317093993899E-4</v>
      </c>
      <c r="L5583" s="293"/>
      <c r="Q5583" s="288"/>
      <c r="R5583" s="291"/>
    </row>
    <row r="5584" spans="1:18" s="287" customFormat="1" ht="16.149999999999999" customHeight="1" x14ac:dyDescent="0.25">
      <c r="A5584" s="9" t="s">
        <v>192</v>
      </c>
      <c r="B5584" s="7">
        <v>2023</v>
      </c>
      <c r="C5584" s="296" t="s">
        <v>67</v>
      </c>
      <c r="D5584" s="307">
        <v>1988</v>
      </c>
      <c r="E5584" s="307" t="s">
        <v>194</v>
      </c>
      <c r="F5584" s="65">
        <f t="shared" si="351"/>
        <v>35</v>
      </c>
      <c r="G5584" s="66" t="str">
        <f t="shared" si="352"/>
        <v>Pre1997</v>
      </c>
      <c r="H5584" s="67" t="str">
        <f t="shared" si="349"/>
        <v>2023-T6 Instate Heavy-35</v>
      </c>
      <c r="I5584" s="302">
        <v>2.50090302308756E-4</v>
      </c>
      <c r="J5584" s="305">
        <f>VLOOKUP(H5584,T6_ReductionFactor!$G$10:$H$2922,2,FALSE)</f>
        <v>1</v>
      </c>
      <c r="K5584" s="75">
        <f t="shared" si="350"/>
        <v>2.50090302308756E-4</v>
      </c>
      <c r="L5584" s="293"/>
      <c r="Q5584" s="288"/>
      <c r="R5584" s="291"/>
    </row>
    <row r="5585" spans="1:18" s="287" customFormat="1" ht="16.149999999999999" customHeight="1" x14ac:dyDescent="0.25">
      <c r="A5585" s="9" t="s">
        <v>192</v>
      </c>
      <c r="B5585" s="7">
        <v>2023</v>
      </c>
      <c r="C5585" s="296" t="s">
        <v>67</v>
      </c>
      <c r="D5585" s="307">
        <v>1987</v>
      </c>
      <c r="E5585" s="307" t="s">
        <v>194</v>
      </c>
      <c r="F5585" s="65">
        <f t="shared" si="351"/>
        <v>36</v>
      </c>
      <c r="G5585" s="66" t="str">
        <f t="shared" si="352"/>
        <v>Pre1997</v>
      </c>
      <c r="H5585" s="67" t="str">
        <f t="shared" si="349"/>
        <v>2023-T6 Instate Heavy-36</v>
      </c>
      <c r="I5585" s="302">
        <v>2.3091393137773599E-4</v>
      </c>
      <c r="J5585" s="305">
        <f>VLOOKUP(H5585,T6_ReductionFactor!$G$10:$H$2922,2,FALSE)</f>
        <v>1</v>
      </c>
      <c r="K5585" s="75">
        <f t="shared" si="350"/>
        <v>2.3091393137773599E-4</v>
      </c>
      <c r="L5585" s="293"/>
      <c r="Q5585" s="288"/>
      <c r="R5585" s="291"/>
    </row>
    <row r="5586" spans="1:18" s="287" customFormat="1" ht="16.149999999999999" customHeight="1" x14ac:dyDescent="0.25">
      <c r="A5586" s="9" t="s">
        <v>192</v>
      </c>
      <c r="B5586" s="7">
        <v>2023</v>
      </c>
      <c r="C5586" s="296" t="s">
        <v>67</v>
      </c>
      <c r="D5586" s="307">
        <v>1986</v>
      </c>
      <c r="E5586" s="307" t="s">
        <v>194</v>
      </c>
      <c r="F5586" s="65">
        <f t="shared" si="351"/>
        <v>37</v>
      </c>
      <c r="G5586" s="66" t="str">
        <f t="shared" si="352"/>
        <v>Pre1997</v>
      </c>
      <c r="H5586" s="67" t="str">
        <f t="shared" si="349"/>
        <v>2023-T6 Instate Heavy-37</v>
      </c>
      <c r="I5586" s="302">
        <v>1.95795877465936E-4</v>
      </c>
      <c r="J5586" s="305">
        <f>VLOOKUP(H5586,T6_ReductionFactor!$G$10:$H$2922,2,FALSE)</f>
        <v>1</v>
      </c>
      <c r="K5586" s="75">
        <f t="shared" si="350"/>
        <v>1.95795877465936E-4</v>
      </c>
      <c r="L5586" s="293"/>
      <c r="Q5586" s="288"/>
      <c r="R5586" s="291"/>
    </row>
    <row r="5587" spans="1:18" s="287" customFormat="1" ht="16.149999999999999" customHeight="1" x14ac:dyDescent="0.25">
      <c r="A5587" s="9" t="s">
        <v>192</v>
      </c>
      <c r="B5587" s="7">
        <v>2023</v>
      </c>
      <c r="C5587" s="296" t="s">
        <v>67</v>
      </c>
      <c r="D5587" s="307">
        <v>1985</v>
      </c>
      <c r="E5587" s="307" t="s">
        <v>194</v>
      </c>
      <c r="F5587" s="65">
        <f t="shared" si="351"/>
        <v>38</v>
      </c>
      <c r="G5587" s="66" t="str">
        <f t="shared" si="352"/>
        <v>Pre1997</v>
      </c>
      <c r="H5587" s="67" t="str">
        <f t="shared" si="349"/>
        <v>2023-T6 Instate Heavy-38</v>
      </c>
      <c r="I5587" s="302">
        <v>2.1608402131236299E-4</v>
      </c>
      <c r="J5587" s="305">
        <f>VLOOKUP(H5587,T6_ReductionFactor!$G$10:$H$2922,2,FALSE)</f>
        <v>1</v>
      </c>
      <c r="K5587" s="75">
        <f t="shared" si="350"/>
        <v>2.1608402131236299E-4</v>
      </c>
      <c r="L5587" s="293"/>
      <c r="Q5587" s="288"/>
      <c r="R5587" s="291"/>
    </row>
    <row r="5588" spans="1:18" s="287" customFormat="1" ht="16.149999999999999" customHeight="1" x14ac:dyDescent="0.25">
      <c r="A5588" s="9" t="s">
        <v>192</v>
      </c>
      <c r="B5588" s="7">
        <v>2023</v>
      </c>
      <c r="C5588" s="296" t="s">
        <v>67</v>
      </c>
      <c r="D5588" s="307">
        <v>1984</v>
      </c>
      <c r="E5588" s="307" t="s">
        <v>194</v>
      </c>
      <c r="F5588" s="65">
        <f t="shared" si="351"/>
        <v>39</v>
      </c>
      <c r="G5588" s="66" t="str">
        <f t="shared" si="352"/>
        <v>Pre1997</v>
      </c>
      <c r="H5588" s="67" t="str">
        <f t="shared" si="349"/>
        <v>2023-T6 Instate Heavy-39</v>
      </c>
      <c r="I5588" s="302">
        <v>1.65885431272595E-4</v>
      </c>
      <c r="J5588" s="305">
        <f>VLOOKUP(H5588,T6_ReductionFactor!$G$10:$H$2922,2,FALSE)</f>
        <v>1</v>
      </c>
      <c r="K5588" s="75">
        <f t="shared" si="350"/>
        <v>1.65885431272595E-4</v>
      </c>
      <c r="L5588" s="293"/>
      <c r="Q5588" s="288"/>
      <c r="R5588" s="291"/>
    </row>
    <row r="5589" spans="1:18" s="287" customFormat="1" ht="16.149999999999999" customHeight="1" x14ac:dyDescent="0.25">
      <c r="A5589" s="9" t="s">
        <v>192</v>
      </c>
      <c r="B5589" s="7">
        <v>2023</v>
      </c>
      <c r="C5589" s="296" t="s">
        <v>67</v>
      </c>
      <c r="D5589" s="307">
        <v>1983</v>
      </c>
      <c r="E5589" s="307" t="s">
        <v>194</v>
      </c>
      <c r="F5589" s="65">
        <f t="shared" si="351"/>
        <v>40</v>
      </c>
      <c r="G5589" s="66" t="str">
        <f t="shared" si="352"/>
        <v>Pre1997</v>
      </c>
      <c r="H5589" s="67" t="str">
        <f t="shared" si="349"/>
        <v>2023-T6 Instate Heavy-40</v>
      </c>
      <c r="I5589" s="302">
        <v>6.3034614931739704E-5</v>
      </c>
      <c r="J5589" s="305">
        <f>VLOOKUP(H5589,T6_ReductionFactor!$G$10:$H$2922,2,FALSE)</f>
        <v>1</v>
      </c>
      <c r="K5589" s="75">
        <f t="shared" si="350"/>
        <v>6.3034614931739704E-5</v>
      </c>
      <c r="L5589" s="293"/>
      <c r="Q5589" s="288"/>
      <c r="R5589" s="291"/>
    </row>
    <row r="5590" spans="1:18" s="287" customFormat="1" ht="16.149999999999999" customHeight="1" x14ac:dyDescent="0.25">
      <c r="A5590" s="9" t="s">
        <v>192</v>
      </c>
      <c r="B5590" s="7">
        <v>2023</v>
      </c>
      <c r="C5590" s="296" t="s">
        <v>67</v>
      </c>
      <c r="D5590" s="307">
        <v>1982</v>
      </c>
      <c r="E5590" s="307" t="s">
        <v>194</v>
      </c>
      <c r="F5590" s="65">
        <f t="shared" si="351"/>
        <v>41</v>
      </c>
      <c r="G5590" s="66" t="str">
        <f t="shared" si="352"/>
        <v>Pre1997</v>
      </c>
      <c r="H5590" s="67" t="str">
        <f t="shared" si="349"/>
        <v>2023-T6 Instate Heavy-41</v>
      </c>
      <c r="I5590" s="302">
        <v>4.9030162306633502E-5</v>
      </c>
      <c r="J5590" s="305">
        <f>VLOOKUP(H5590,T6_ReductionFactor!$G$10:$H$2922,2,FALSE)</f>
        <v>1</v>
      </c>
      <c r="K5590" s="75">
        <f t="shared" si="350"/>
        <v>4.9030162306633502E-5</v>
      </c>
      <c r="L5590" s="293"/>
      <c r="Q5590" s="288"/>
      <c r="R5590" s="291"/>
    </row>
    <row r="5591" spans="1:18" s="287" customFormat="1" ht="16.149999999999999" customHeight="1" x14ac:dyDescent="0.25">
      <c r="A5591" s="9" t="s">
        <v>192</v>
      </c>
      <c r="B5591" s="7">
        <v>2023</v>
      </c>
      <c r="C5591" s="296" t="s">
        <v>67</v>
      </c>
      <c r="D5591" s="307">
        <v>1981</v>
      </c>
      <c r="E5591" s="307" t="s">
        <v>194</v>
      </c>
      <c r="F5591" s="65">
        <f t="shared" si="351"/>
        <v>42</v>
      </c>
      <c r="G5591" s="66" t="str">
        <f t="shared" si="352"/>
        <v>Pre1997</v>
      </c>
      <c r="H5591" s="67" t="str">
        <f t="shared" si="349"/>
        <v>2023-T6 Instate Heavy-42</v>
      </c>
      <c r="I5591" s="302">
        <v>9.4618831586090903E-5</v>
      </c>
      <c r="J5591" s="305">
        <f>VLOOKUP(H5591,T6_ReductionFactor!$G$10:$H$2922,2,FALSE)</f>
        <v>1</v>
      </c>
      <c r="K5591" s="75">
        <f t="shared" si="350"/>
        <v>9.4618831586090903E-5</v>
      </c>
      <c r="L5591" s="293"/>
      <c r="Q5591" s="288"/>
      <c r="R5591" s="291"/>
    </row>
    <row r="5592" spans="1:18" s="287" customFormat="1" ht="16.149999999999999" customHeight="1" x14ac:dyDescent="0.25">
      <c r="A5592" s="9" t="s">
        <v>192</v>
      </c>
      <c r="B5592" s="7">
        <v>2023</v>
      </c>
      <c r="C5592" s="296" t="s">
        <v>67</v>
      </c>
      <c r="D5592" s="307">
        <v>1980</v>
      </c>
      <c r="E5592" s="307" t="s">
        <v>194</v>
      </c>
      <c r="F5592" s="65">
        <f t="shared" si="351"/>
        <v>43</v>
      </c>
      <c r="G5592" s="66" t="str">
        <f t="shared" si="352"/>
        <v>Pre1997</v>
      </c>
      <c r="H5592" s="67" t="str">
        <f t="shared" si="349"/>
        <v>2023-T6 Instate Heavy-43</v>
      </c>
      <c r="I5592" s="302">
        <v>4.8879700787068401E-5</v>
      </c>
      <c r="J5592" s="305">
        <f>VLOOKUP(H5592,T6_ReductionFactor!$G$10:$H$2922,2,FALSE)</f>
        <v>1</v>
      </c>
      <c r="K5592" s="75">
        <f t="shared" si="350"/>
        <v>4.8879700787068401E-5</v>
      </c>
      <c r="L5592" s="293"/>
      <c r="Q5592" s="288"/>
      <c r="R5592" s="291"/>
    </row>
    <row r="5593" spans="1:18" s="287" customFormat="1" ht="16.149999999999999" customHeight="1" x14ac:dyDescent="0.25">
      <c r="A5593" s="9" t="s">
        <v>192</v>
      </c>
      <c r="B5593" s="7">
        <v>2023</v>
      </c>
      <c r="C5593" s="296" t="s">
        <v>67</v>
      </c>
      <c r="D5593" s="307">
        <v>1979</v>
      </c>
      <c r="E5593" s="307" t="s">
        <v>194</v>
      </c>
      <c r="F5593" s="65">
        <f t="shared" si="351"/>
        <v>44</v>
      </c>
      <c r="G5593" s="66" t="str">
        <f t="shared" si="352"/>
        <v>Pre1997</v>
      </c>
      <c r="H5593" s="67" t="str">
        <f t="shared" si="349"/>
        <v>2023-T6 Instate Heavy-44</v>
      </c>
      <c r="I5593" s="302">
        <v>3.5447905506752101E-5</v>
      </c>
      <c r="J5593" s="305">
        <f>VLOOKUP(H5593,T6_ReductionFactor!$G$10:$H$2922,2,FALSE)</f>
        <v>1</v>
      </c>
      <c r="K5593" s="75">
        <f t="shared" si="350"/>
        <v>3.5447905506752101E-5</v>
      </c>
      <c r="L5593" s="293"/>
      <c r="Q5593" s="288"/>
      <c r="R5593" s="291"/>
    </row>
    <row r="5594" spans="1:18" s="287" customFormat="1" ht="16.149999999999999" customHeight="1" x14ac:dyDescent="0.25">
      <c r="A5594" s="9" t="s">
        <v>192</v>
      </c>
      <c r="B5594" s="7">
        <v>2023</v>
      </c>
      <c r="C5594" s="296" t="s">
        <v>68</v>
      </c>
      <c r="D5594" s="307">
        <v>2024</v>
      </c>
      <c r="E5594" s="307" t="s">
        <v>194</v>
      </c>
      <c r="F5594" s="65">
        <f t="shared" si="351"/>
        <v>-1</v>
      </c>
      <c r="G5594" s="66" t="str">
        <f t="shared" si="352"/>
        <v>2013+</v>
      </c>
      <c r="H5594" s="67" t="str">
        <f t="shared" si="349"/>
        <v>2023-T6 Instate Small--1</v>
      </c>
      <c r="I5594" s="302">
        <v>9.2418669291448999E-5</v>
      </c>
      <c r="J5594" s="305">
        <f>VLOOKUP(H5594,T6_ReductionFactor!$G$10:$H$2922,2,FALSE)</f>
        <v>1</v>
      </c>
      <c r="K5594" s="75">
        <f t="shared" si="350"/>
        <v>9.2418669291448999E-5</v>
      </c>
      <c r="L5594" s="293"/>
      <c r="Q5594" s="288"/>
      <c r="R5594" s="291"/>
    </row>
    <row r="5595" spans="1:18" s="287" customFormat="1" ht="16.149999999999999" customHeight="1" x14ac:dyDescent="0.25">
      <c r="A5595" s="9" t="s">
        <v>192</v>
      </c>
      <c r="B5595" s="7">
        <v>2023</v>
      </c>
      <c r="C5595" s="296" t="s">
        <v>68</v>
      </c>
      <c r="D5595" s="307">
        <v>2023</v>
      </c>
      <c r="E5595" s="307" t="s">
        <v>194</v>
      </c>
      <c r="F5595" s="65">
        <f t="shared" si="351"/>
        <v>0</v>
      </c>
      <c r="G5595" s="66" t="str">
        <f t="shared" si="352"/>
        <v>2013+</v>
      </c>
      <c r="H5595" s="67" t="str">
        <f t="shared" si="349"/>
        <v>2023-T6 Instate Small-0</v>
      </c>
      <c r="I5595" s="302">
        <v>1.4780073055087101E-3</v>
      </c>
      <c r="J5595" s="305">
        <f>VLOOKUP(H5595,T6_ReductionFactor!$G$10:$H$2922,2,FALSE)</f>
        <v>0.94080590543063491</v>
      </c>
      <c r="K5595" s="75">
        <f t="shared" si="350"/>
        <v>1.3905180012922149E-3</v>
      </c>
      <c r="L5595" s="293"/>
      <c r="Q5595" s="288"/>
      <c r="R5595" s="291"/>
    </row>
    <row r="5596" spans="1:18" s="287" customFormat="1" ht="16.149999999999999" customHeight="1" x14ac:dyDescent="0.25">
      <c r="A5596" s="9" t="s">
        <v>192</v>
      </c>
      <c r="B5596" s="7">
        <v>2023</v>
      </c>
      <c r="C5596" s="296" t="s">
        <v>68</v>
      </c>
      <c r="D5596" s="307">
        <v>2022</v>
      </c>
      <c r="E5596" s="307" t="s">
        <v>194</v>
      </c>
      <c r="F5596" s="65">
        <f t="shared" si="351"/>
        <v>1</v>
      </c>
      <c r="G5596" s="66" t="str">
        <f t="shared" si="352"/>
        <v>2013+</v>
      </c>
      <c r="H5596" s="67" t="str">
        <f t="shared" si="349"/>
        <v>2023-T6 Instate Small-1</v>
      </c>
      <c r="I5596" s="302">
        <v>2.3499027677407898E-3</v>
      </c>
      <c r="J5596" s="305">
        <f>VLOOKUP(H5596,T6_ReductionFactor!$G$10:$H$2922,2,FALSE)</f>
        <v>0.89827068929786458</v>
      </c>
      <c r="K5596" s="75">
        <f t="shared" si="350"/>
        <v>2.1108487789614789E-3</v>
      </c>
      <c r="L5596" s="293"/>
      <c r="Q5596" s="288"/>
      <c r="R5596" s="291"/>
    </row>
    <row r="5597" spans="1:18" s="287" customFormat="1" ht="16.149999999999999" customHeight="1" x14ac:dyDescent="0.25">
      <c r="A5597" s="9" t="s">
        <v>192</v>
      </c>
      <c r="B5597" s="7">
        <v>2023</v>
      </c>
      <c r="C5597" s="296" t="s">
        <v>68</v>
      </c>
      <c r="D5597" s="307">
        <v>2021</v>
      </c>
      <c r="E5597" s="307" t="s">
        <v>194</v>
      </c>
      <c r="F5597" s="65">
        <f t="shared" si="351"/>
        <v>2</v>
      </c>
      <c r="G5597" s="66" t="str">
        <f t="shared" si="352"/>
        <v>2013+</v>
      </c>
      <c r="H5597" s="67" t="str">
        <f t="shared" si="349"/>
        <v>2023-T6 Instate Small-2</v>
      </c>
      <c r="I5597" s="302">
        <v>2.71478430962814E-3</v>
      </c>
      <c r="J5597" s="305">
        <f>VLOOKUP(H5597,T6_ReductionFactor!$G$10:$H$2922,2,FALSE)</f>
        <v>0.86610797345042434</v>
      </c>
      <c r="K5597" s="75">
        <f t="shared" si="350"/>
        <v>2.3512963367670375E-3</v>
      </c>
      <c r="L5597" s="293"/>
      <c r="Q5597" s="288"/>
      <c r="R5597" s="291"/>
    </row>
    <row r="5598" spans="1:18" s="287" customFormat="1" ht="16.149999999999999" customHeight="1" x14ac:dyDescent="0.25">
      <c r="A5598" s="9" t="s">
        <v>192</v>
      </c>
      <c r="B5598" s="7">
        <v>2023</v>
      </c>
      <c r="C5598" s="296" t="s">
        <v>68</v>
      </c>
      <c r="D5598" s="307">
        <v>2020</v>
      </c>
      <c r="E5598" s="307" t="s">
        <v>194</v>
      </c>
      <c r="F5598" s="65">
        <f t="shared" si="351"/>
        <v>3</v>
      </c>
      <c r="G5598" s="66" t="str">
        <f t="shared" si="352"/>
        <v>2013+</v>
      </c>
      <c r="H5598" s="67" t="str">
        <f t="shared" si="349"/>
        <v>2023-T6 Instate Small-3</v>
      </c>
      <c r="I5598" s="302">
        <v>2.94632080559143E-3</v>
      </c>
      <c r="J5598" s="305">
        <f>VLOOKUP(H5598,T6_ReductionFactor!$G$10:$H$2922,2,FALSE)</f>
        <v>0.84144450385510128</v>
      </c>
      <c r="K5598" s="75">
        <f t="shared" si="350"/>
        <v>2.4791654484588432E-3</v>
      </c>
      <c r="L5598" s="293"/>
      <c r="Q5598" s="288"/>
      <c r="R5598" s="291"/>
    </row>
    <row r="5599" spans="1:18" s="287" customFormat="1" ht="16.149999999999999" customHeight="1" x14ac:dyDescent="0.25">
      <c r="A5599" s="9" t="s">
        <v>192</v>
      </c>
      <c r="B5599" s="7">
        <v>2023</v>
      </c>
      <c r="C5599" s="296" t="s">
        <v>68</v>
      </c>
      <c r="D5599" s="307">
        <v>2019</v>
      </c>
      <c r="E5599" s="307" t="s">
        <v>194</v>
      </c>
      <c r="F5599" s="65">
        <f t="shared" si="351"/>
        <v>4</v>
      </c>
      <c r="G5599" s="66" t="str">
        <f t="shared" si="352"/>
        <v>2013+</v>
      </c>
      <c r="H5599" s="67" t="str">
        <f t="shared" si="349"/>
        <v>2023-T6 Instate Small-4</v>
      </c>
      <c r="I5599" s="302">
        <v>3.1006552593597801E-3</v>
      </c>
      <c r="J5599" s="305">
        <f>VLOOKUP(H5599,T6_ReductionFactor!$G$10:$H$2922,2,FALSE)</f>
        <v>0.82222503642483113</v>
      </c>
      <c r="K5599" s="75">
        <f t="shared" si="350"/>
        <v>2.5494363835679395E-3</v>
      </c>
      <c r="L5599" s="293"/>
      <c r="Q5599" s="288"/>
      <c r="R5599" s="291"/>
    </row>
    <row r="5600" spans="1:18" s="287" customFormat="1" ht="16.149999999999999" customHeight="1" x14ac:dyDescent="0.25">
      <c r="A5600" s="9" t="s">
        <v>192</v>
      </c>
      <c r="B5600" s="7">
        <v>2023</v>
      </c>
      <c r="C5600" s="296" t="s">
        <v>68</v>
      </c>
      <c r="D5600" s="307">
        <v>2018</v>
      </c>
      <c r="E5600" s="307" t="s">
        <v>194</v>
      </c>
      <c r="F5600" s="65">
        <f t="shared" si="351"/>
        <v>5</v>
      </c>
      <c r="G5600" s="66" t="str">
        <f t="shared" si="352"/>
        <v>2013+</v>
      </c>
      <c r="H5600" s="67" t="str">
        <f t="shared" si="349"/>
        <v>2023-T6 Instate Small-5</v>
      </c>
      <c r="I5600" s="302">
        <v>3.1467764742691799E-3</v>
      </c>
      <c r="J5600" s="305">
        <f>VLOOKUP(H5600,T6_ReductionFactor!$G$10:$H$2922,2,FALSE)</f>
        <v>0.80700059854122008</v>
      </c>
      <c r="K5600" s="75">
        <f t="shared" si="350"/>
        <v>2.5394504982106584E-3</v>
      </c>
      <c r="L5600" s="293"/>
      <c r="Q5600" s="288"/>
      <c r="R5600" s="291"/>
    </row>
    <row r="5601" spans="1:18" s="287" customFormat="1" ht="16.149999999999999" customHeight="1" x14ac:dyDescent="0.25">
      <c r="A5601" s="9" t="s">
        <v>192</v>
      </c>
      <c r="B5601" s="7">
        <v>2023</v>
      </c>
      <c r="C5601" s="296" t="s">
        <v>68</v>
      </c>
      <c r="D5601" s="307">
        <v>2017</v>
      </c>
      <c r="E5601" s="307" t="s">
        <v>194</v>
      </c>
      <c r="F5601" s="65">
        <f t="shared" si="351"/>
        <v>6</v>
      </c>
      <c r="G5601" s="66" t="str">
        <f t="shared" si="352"/>
        <v>2013+</v>
      </c>
      <c r="H5601" s="67" t="str">
        <f t="shared" si="349"/>
        <v>2023-T6 Instate Small-6</v>
      </c>
      <c r="I5601" s="302">
        <v>8.0201422509002494E-3</v>
      </c>
      <c r="J5601" s="305">
        <f>VLOOKUP(H5601,T6_ReductionFactor!$G$10:$H$2922,2,FALSE)</f>
        <v>0.79474444997940974</v>
      </c>
      <c r="K5601" s="75">
        <f t="shared" si="350"/>
        <v>6.3739635419483437E-3</v>
      </c>
      <c r="L5601" s="293"/>
      <c r="Q5601" s="288"/>
      <c r="R5601" s="291"/>
    </row>
    <row r="5602" spans="1:18" s="287" customFormat="1" ht="16.149999999999999" customHeight="1" x14ac:dyDescent="0.25">
      <c r="A5602" s="9" t="s">
        <v>192</v>
      </c>
      <c r="B5602" s="7">
        <v>2023</v>
      </c>
      <c r="C5602" s="296" t="s">
        <v>68</v>
      </c>
      <c r="D5602" s="307">
        <v>2016</v>
      </c>
      <c r="E5602" s="307" t="s">
        <v>194</v>
      </c>
      <c r="F5602" s="65">
        <f t="shared" si="351"/>
        <v>7</v>
      </c>
      <c r="G5602" s="66" t="str">
        <f t="shared" si="352"/>
        <v>2013+</v>
      </c>
      <c r="H5602" s="67" t="str">
        <f t="shared" si="349"/>
        <v>2023-T6 Instate Small-7</v>
      </c>
      <c r="I5602" s="302">
        <v>1.3349613130464E-2</v>
      </c>
      <c r="J5602" s="305">
        <f>VLOOKUP(H5602,T6_ReductionFactor!$G$10:$H$2922,2,FALSE)</f>
        <v>0.78472173003245815</v>
      </c>
      <c r="K5602" s="75">
        <f t="shared" si="350"/>
        <v>1.0475731511001731E-2</v>
      </c>
      <c r="L5602" s="293"/>
      <c r="Q5602" s="288"/>
      <c r="R5602" s="291"/>
    </row>
    <row r="5603" spans="1:18" s="287" customFormat="1" ht="16.149999999999999" customHeight="1" x14ac:dyDescent="0.25">
      <c r="A5603" s="9" t="s">
        <v>192</v>
      </c>
      <c r="B5603" s="7">
        <v>2023</v>
      </c>
      <c r="C5603" s="296" t="s">
        <v>68</v>
      </c>
      <c r="D5603" s="307">
        <v>2015</v>
      </c>
      <c r="E5603" s="307" t="s">
        <v>194</v>
      </c>
      <c r="F5603" s="65">
        <f t="shared" si="351"/>
        <v>8</v>
      </c>
      <c r="G5603" s="66" t="str">
        <f t="shared" si="352"/>
        <v>2013+</v>
      </c>
      <c r="H5603" s="67" t="str">
        <f t="shared" si="349"/>
        <v>2023-T6 Instate Small-8</v>
      </c>
      <c r="I5603" s="302">
        <v>7.8024248480241497E-3</v>
      </c>
      <c r="J5603" s="305">
        <f>VLOOKUP(H5603,T6_ReductionFactor!$G$10:$H$2922,2,FALSE)</f>
        <v>0.77640078188949657</v>
      </c>
      <c r="K5603" s="75">
        <f t="shared" si="350"/>
        <v>6.0578087526399864E-3</v>
      </c>
      <c r="L5603" s="293"/>
      <c r="Q5603" s="288"/>
      <c r="R5603" s="291"/>
    </row>
    <row r="5604" spans="1:18" s="287" customFormat="1" ht="16.149999999999999" customHeight="1" x14ac:dyDescent="0.25">
      <c r="A5604" s="9" t="s">
        <v>192</v>
      </c>
      <c r="B5604" s="7">
        <v>2023</v>
      </c>
      <c r="C5604" s="296" t="s">
        <v>68</v>
      </c>
      <c r="D5604" s="307">
        <v>2014</v>
      </c>
      <c r="E5604" s="307" t="s">
        <v>194</v>
      </c>
      <c r="F5604" s="65">
        <f t="shared" si="351"/>
        <v>9</v>
      </c>
      <c r="G5604" s="66" t="str">
        <f t="shared" si="352"/>
        <v>2013+</v>
      </c>
      <c r="H5604" s="67" t="str">
        <f t="shared" si="349"/>
        <v>2023-T6 Instate Small-9</v>
      </c>
      <c r="I5604" s="302">
        <v>3.5679990335760999E-3</v>
      </c>
      <c r="J5604" s="305">
        <f>VLOOKUP(H5604,T6_ReductionFactor!$G$10:$H$2922,2,FALSE)</f>
        <v>0.76939541386575383</v>
      </c>
      <c r="K5604" s="75">
        <f t="shared" si="350"/>
        <v>2.7452020931108931E-3</v>
      </c>
      <c r="L5604" s="293"/>
      <c r="Q5604" s="288"/>
      <c r="R5604" s="291"/>
    </row>
    <row r="5605" spans="1:18" s="287" customFormat="1" ht="16.149999999999999" customHeight="1" x14ac:dyDescent="0.25">
      <c r="A5605" s="9" t="s">
        <v>192</v>
      </c>
      <c r="B5605" s="7">
        <v>2023</v>
      </c>
      <c r="C5605" s="296" t="s">
        <v>68</v>
      </c>
      <c r="D5605" s="307">
        <v>2013</v>
      </c>
      <c r="E5605" s="307" t="s">
        <v>194</v>
      </c>
      <c r="F5605" s="65">
        <f t="shared" si="351"/>
        <v>10</v>
      </c>
      <c r="G5605" s="66" t="str">
        <f t="shared" si="352"/>
        <v>2010-12</v>
      </c>
      <c r="H5605" s="67" t="str">
        <f t="shared" si="349"/>
        <v>2023-T6 Instate Small-10</v>
      </c>
      <c r="I5605" s="302">
        <v>3.3741401491644602E-3</v>
      </c>
      <c r="J5605" s="305">
        <f>VLOOKUP(H5605,T6_ReductionFactor!$G$10:$H$2922,2,FALSE)</f>
        <v>0.73382037551229906</v>
      </c>
      <c r="K5605" s="75">
        <f t="shared" si="350"/>
        <v>2.476012791290989E-3</v>
      </c>
      <c r="L5605" s="293"/>
      <c r="Q5605" s="288"/>
      <c r="R5605" s="291"/>
    </row>
    <row r="5606" spans="1:18" s="287" customFormat="1" ht="16.149999999999999" customHeight="1" x14ac:dyDescent="0.25">
      <c r="A5606" s="9" t="s">
        <v>192</v>
      </c>
      <c r="B5606" s="7">
        <v>2023</v>
      </c>
      <c r="C5606" s="296" t="s">
        <v>68</v>
      </c>
      <c r="D5606" s="307">
        <v>2012</v>
      </c>
      <c r="E5606" s="307" t="s">
        <v>194</v>
      </c>
      <c r="F5606" s="65">
        <f t="shared" si="351"/>
        <v>11</v>
      </c>
      <c r="G5606" s="66" t="str">
        <f t="shared" si="352"/>
        <v>2010-12</v>
      </c>
      <c r="H5606" s="67" t="str">
        <f t="shared" si="349"/>
        <v>2023-T6 Instate Small-11</v>
      </c>
      <c r="I5606" s="302">
        <v>7.9991821918205495E-3</v>
      </c>
      <c r="J5606" s="305">
        <f>VLOOKUP(H5606,T6_ReductionFactor!$G$10:$H$2922,2,FALSE)</f>
        <v>0.72958245071442673</v>
      </c>
      <c r="K5606" s="75">
        <f t="shared" si="350"/>
        <v>5.8360629472196364E-3</v>
      </c>
      <c r="L5606" s="293"/>
      <c r="Q5606" s="288"/>
      <c r="R5606" s="291"/>
    </row>
    <row r="5607" spans="1:18" s="287" customFormat="1" ht="16.149999999999999" customHeight="1" x14ac:dyDescent="0.25">
      <c r="A5607" s="9" t="s">
        <v>192</v>
      </c>
      <c r="B5607" s="7">
        <v>2023</v>
      </c>
      <c r="C5607" s="296" t="s">
        <v>68</v>
      </c>
      <c r="D5607" s="307">
        <v>2011</v>
      </c>
      <c r="E5607" s="307" t="s">
        <v>194</v>
      </c>
      <c r="F5607" s="65">
        <f t="shared" si="351"/>
        <v>12</v>
      </c>
      <c r="G5607" s="66" t="str">
        <f t="shared" si="352"/>
        <v>2010-12</v>
      </c>
      <c r="H5607" s="67" t="str">
        <f t="shared" si="349"/>
        <v>2023-T6 Instate Small-12</v>
      </c>
      <c r="I5607" s="302">
        <v>2.3758125059726099E-5</v>
      </c>
      <c r="J5607" s="305">
        <f>VLOOKUP(H5607,T6_ReductionFactor!$G$10:$H$2922,2,FALSE)</f>
        <v>0.72595878680211723</v>
      </c>
      <c r="K5607" s="75">
        <f t="shared" si="350"/>
        <v>1.724741964505174E-5</v>
      </c>
      <c r="L5607" s="293"/>
      <c r="Q5607" s="288"/>
      <c r="R5607" s="291"/>
    </row>
    <row r="5608" spans="1:18" s="287" customFormat="1" ht="16.149999999999999" customHeight="1" x14ac:dyDescent="0.25">
      <c r="A5608" s="9" t="s">
        <v>192</v>
      </c>
      <c r="B5608" s="7">
        <v>2023</v>
      </c>
      <c r="C5608" s="296" t="s">
        <v>68</v>
      </c>
      <c r="D5608" s="307">
        <v>2010</v>
      </c>
      <c r="E5608" s="307" t="s">
        <v>194</v>
      </c>
      <c r="F5608" s="65">
        <f t="shared" si="351"/>
        <v>13</v>
      </c>
      <c r="G5608" s="66" t="str">
        <f t="shared" si="352"/>
        <v>2007-09</v>
      </c>
      <c r="H5608" s="67" t="str">
        <f t="shared" si="349"/>
        <v>2023-T6 Instate Small-13</v>
      </c>
      <c r="I5608" s="302">
        <v>1.2476646318656E-5</v>
      </c>
      <c r="J5608" s="305">
        <f>VLOOKUP(H5608,T6_ReductionFactor!$G$10:$H$2922,2,FALSE)</f>
        <v>0.76568751047471462</v>
      </c>
      <c r="K5608" s="75">
        <f t="shared" si="350"/>
        <v>9.5532122588052247E-6</v>
      </c>
      <c r="L5608" s="293"/>
      <c r="Q5608" s="288"/>
      <c r="R5608" s="291"/>
    </row>
    <row r="5609" spans="1:18" s="287" customFormat="1" ht="16.149999999999999" customHeight="1" x14ac:dyDescent="0.25">
      <c r="A5609" s="9" t="s">
        <v>192</v>
      </c>
      <c r="B5609" s="7">
        <v>2023</v>
      </c>
      <c r="C5609" s="296" t="s">
        <v>68</v>
      </c>
      <c r="D5609" s="307">
        <v>2009</v>
      </c>
      <c r="E5609" s="307" t="s">
        <v>194</v>
      </c>
      <c r="F5609" s="65">
        <f t="shared" si="351"/>
        <v>14</v>
      </c>
      <c r="G5609" s="66" t="str">
        <f t="shared" si="352"/>
        <v>2007-09</v>
      </c>
      <c r="H5609" s="67" t="str">
        <f t="shared" si="349"/>
        <v>2023-T6 Instate Small-14</v>
      </c>
      <c r="I5609" s="302">
        <v>1.5246700746214599E-5</v>
      </c>
      <c r="J5609" s="305">
        <f>VLOOKUP(H5609,T6_ReductionFactor!$G$10:$H$2922,2,FALSE)</f>
        <v>0.7618807100608701</v>
      </c>
      <c r="K5609" s="75">
        <f t="shared" si="350"/>
        <v>1.1616167190611577E-5</v>
      </c>
      <c r="L5609" s="293"/>
      <c r="Q5609" s="288"/>
      <c r="R5609" s="291"/>
    </row>
    <row r="5610" spans="1:18" s="287" customFormat="1" ht="16.149999999999999" customHeight="1" x14ac:dyDescent="0.25">
      <c r="A5610" s="9" t="s">
        <v>192</v>
      </c>
      <c r="B5610" s="7">
        <v>2023</v>
      </c>
      <c r="C5610" s="296" t="s">
        <v>68</v>
      </c>
      <c r="D5610" s="307">
        <v>2008</v>
      </c>
      <c r="E5610" s="307" t="s">
        <v>194</v>
      </c>
      <c r="F5610" s="65">
        <f t="shared" si="351"/>
        <v>15</v>
      </c>
      <c r="G5610" s="66" t="str">
        <f t="shared" si="352"/>
        <v>2007-09</v>
      </c>
      <c r="H5610" s="67" t="str">
        <f t="shared" si="349"/>
        <v>2023-T6 Instate Small-15</v>
      </c>
      <c r="I5610" s="302">
        <v>5.7765269108053001E-5</v>
      </c>
      <c r="J5610" s="305">
        <f>VLOOKUP(H5610,T6_ReductionFactor!$G$10:$H$2922,2,FALSE)</f>
        <v>0.75873522011184957</v>
      </c>
      <c r="K5610" s="75">
        <f t="shared" si="350"/>
        <v>4.3828544171518821E-5</v>
      </c>
      <c r="L5610" s="293"/>
      <c r="Q5610" s="288"/>
      <c r="R5610" s="291"/>
    </row>
    <row r="5611" spans="1:18" s="287" customFormat="1" ht="16.149999999999999" customHeight="1" x14ac:dyDescent="0.25">
      <c r="A5611" s="9" t="s">
        <v>192</v>
      </c>
      <c r="B5611" s="7">
        <v>2023</v>
      </c>
      <c r="C5611" s="296" t="s">
        <v>68</v>
      </c>
      <c r="D5611" s="307">
        <v>2007</v>
      </c>
      <c r="E5611" s="307" t="s">
        <v>194</v>
      </c>
      <c r="F5611" s="65">
        <f t="shared" si="351"/>
        <v>16</v>
      </c>
      <c r="G5611" s="66" t="str">
        <f t="shared" si="352"/>
        <v>1997-06</v>
      </c>
      <c r="H5611" s="67" t="str">
        <f t="shared" si="349"/>
        <v>2023-T6 Instate Small-16</v>
      </c>
      <c r="I5611" s="302">
        <v>5.9279577148430697E-5</v>
      </c>
      <c r="J5611" s="305">
        <f>VLOOKUP(H5611,T6_ReductionFactor!$G$10:$H$2922,2,FALSE)</f>
        <v>0.85532038482927886</v>
      </c>
      <c r="K5611" s="75">
        <f t="shared" si="350"/>
        <v>5.070303073911267E-5</v>
      </c>
      <c r="L5611" s="293"/>
      <c r="Q5611" s="288"/>
      <c r="R5611" s="291"/>
    </row>
    <row r="5612" spans="1:18" s="287" customFormat="1" ht="16.149999999999999" customHeight="1" x14ac:dyDescent="0.25">
      <c r="A5612" s="9" t="s">
        <v>192</v>
      </c>
      <c r="B5612" s="7">
        <v>2023</v>
      </c>
      <c r="C5612" s="296" t="s">
        <v>68</v>
      </c>
      <c r="D5612" s="307">
        <v>2006</v>
      </c>
      <c r="E5612" s="307" t="s">
        <v>194</v>
      </c>
      <c r="F5612" s="65">
        <f t="shared" si="351"/>
        <v>17</v>
      </c>
      <c r="G5612" s="66" t="str">
        <f t="shared" si="352"/>
        <v>1997-06</v>
      </c>
      <c r="H5612" s="67" t="str">
        <f t="shared" si="349"/>
        <v>2023-T6 Instate Small-17</v>
      </c>
      <c r="I5612" s="302">
        <v>7.9533017811718096E-5</v>
      </c>
      <c r="J5612" s="305">
        <f>VLOOKUP(H5612,T6_ReductionFactor!$G$10:$H$2922,2,FALSE)</f>
        <v>0.85324422197962657</v>
      </c>
      <c r="K5612" s="75">
        <f t="shared" si="350"/>
        <v>6.7861087904451194E-5</v>
      </c>
      <c r="L5612" s="293"/>
      <c r="Q5612" s="288"/>
      <c r="R5612" s="291"/>
    </row>
    <row r="5613" spans="1:18" s="287" customFormat="1" ht="16.149999999999999" customHeight="1" x14ac:dyDescent="0.25">
      <c r="A5613" s="9" t="s">
        <v>192</v>
      </c>
      <c r="B5613" s="7">
        <v>2023</v>
      </c>
      <c r="C5613" s="296" t="s">
        <v>68</v>
      </c>
      <c r="D5613" s="307">
        <v>2005</v>
      </c>
      <c r="E5613" s="307" t="s">
        <v>194</v>
      </c>
      <c r="F5613" s="65">
        <f t="shared" si="351"/>
        <v>18</v>
      </c>
      <c r="G5613" s="66" t="str">
        <f t="shared" si="352"/>
        <v>1997-06</v>
      </c>
      <c r="H5613" s="67" t="str">
        <f t="shared" si="349"/>
        <v>2023-T6 Instate Small-18</v>
      </c>
      <c r="I5613" s="302">
        <v>6.4056546027572195E-5</v>
      </c>
      <c r="J5613" s="305">
        <f>VLOOKUP(H5613,T6_ReductionFactor!$G$10:$H$2922,2,FALSE)</f>
        <v>0.85125233517705556</v>
      </c>
      <c r="K5613" s="75">
        <f t="shared" si="350"/>
        <v>5.4528284389347375E-5</v>
      </c>
      <c r="L5613" s="293"/>
      <c r="Q5613" s="288"/>
      <c r="R5613" s="291"/>
    </row>
    <row r="5614" spans="1:18" s="287" customFormat="1" ht="16.149999999999999" customHeight="1" x14ac:dyDescent="0.25">
      <c r="A5614" s="9" t="s">
        <v>192</v>
      </c>
      <c r="B5614" s="7">
        <v>2023</v>
      </c>
      <c r="C5614" s="296" t="s">
        <v>68</v>
      </c>
      <c r="D5614" s="307">
        <v>2004</v>
      </c>
      <c r="E5614" s="307" t="s">
        <v>194</v>
      </c>
      <c r="F5614" s="65">
        <f t="shared" si="351"/>
        <v>19</v>
      </c>
      <c r="G5614" s="66" t="str">
        <f t="shared" si="352"/>
        <v>1997-06</v>
      </c>
      <c r="H5614" s="67" t="str">
        <f t="shared" si="349"/>
        <v>2023-T6 Instate Small-19</v>
      </c>
      <c r="I5614" s="302">
        <v>5.2823063813312801E-5</v>
      </c>
      <c r="J5614" s="305">
        <f>VLOOKUP(H5614,T6_ReductionFactor!$G$10:$H$2922,2,FALSE)</f>
        <v>0.84934145533361638</v>
      </c>
      <c r="K5614" s="75">
        <f t="shared" si="350"/>
        <v>4.4864817894379579E-5</v>
      </c>
      <c r="L5614" s="293"/>
      <c r="Q5614" s="288"/>
      <c r="R5614" s="291"/>
    </row>
    <row r="5615" spans="1:18" s="287" customFormat="1" ht="16.149999999999999" customHeight="1" x14ac:dyDescent="0.25">
      <c r="A5615" s="9" t="s">
        <v>192</v>
      </c>
      <c r="B5615" s="7">
        <v>2023</v>
      </c>
      <c r="C5615" s="296" t="s">
        <v>68</v>
      </c>
      <c r="D5615" s="307">
        <v>2003</v>
      </c>
      <c r="E5615" s="307" t="s">
        <v>194</v>
      </c>
      <c r="F5615" s="65">
        <f t="shared" si="351"/>
        <v>20</v>
      </c>
      <c r="G5615" s="66" t="str">
        <f t="shared" si="352"/>
        <v>1997-06</v>
      </c>
      <c r="H5615" s="67" t="str">
        <f t="shared" si="349"/>
        <v>2023-T6 Instate Small-20</v>
      </c>
      <c r="I5615" s="302">
        <v>4.1516941607086099E-5</v>
      </c>
      <c r="J5615" s="305">
        <f>VLOOKUP(H5615,T6_ReductionFactor!$G$10:$H$2922,2,FALSE)</f>
        <v>0.90689595117428967</v>
      </c>
      <c r="K5615" s="75">
        <f t="shared" si="350"/>
        <v>3.7651546248605792E-5</v>
      </c>
      <c r="L5615" s="293"/>
      <c r="Q5615" s="288"/>
      <c r="R5615" s="291"/>
    </row>
    <row r="5616" spans="1:18" s="287" customFormat="1" ht="16.149999999999999" customHeight="1" x14ac:dyDescent="0.25">
      <c r="A5616" s="9" t="s">
        <v>192</v>
      </c>
      <c r="B5616" s="7">
        <v>2023</v>
      </c>
      <c r="C5616" s="296" t="s">
        <v>68</v>
      </c>
      <c r="D5616" s="307">
        <v>2002</v>
      </c>
      <c r="E5616" s="307" t="s">
        <v>194</v>
      </c>
      <c r="F5616" s="65">
        <f t="shared" si="351"/>
        <v>21</v>
      </c>
      <c r="G5616" s="66" t="str">
        <f t="shared" si="352"/>
        <v>1997-06</v>
      </c>
      <c r="H5616" s="67" t="str">
        <f t="shared" si="349"/>
        <v>2023-T6 Instate Small-21</v>
      </c>
      <c r="I5616" s="302">
        <v>3.4989518752620199E-5</v>
      </c>
      <c r="J5616" s="305">
        <f>VLOOKUP(H5616,T6_ReductionFactor!$G$10:$H$2922,2,FALSE)</f>
        <v>0.9059062779599687</v>
      </c>
      <c r="K5616" s="75">
        <f t="shared" si="350"/>
        <v>3.1697224700796691E-5</v>
      </c>
      <c r="L5616" s="293"/>
      <c r="Q5616" s="288"/>
      <c r="R5616" s="291"/>
    </row>
    <row r="5617" spans="1:18" s="287" customFormat="1" ht="16.149999999999999" customHeight="1" x14ac:dyDescent="0.25">
      <c r="A5617" s="9" t="s">
        <v>192</v>
      </c>
      <c r="B5617" s="7">
        <v>2023</v>
      </c>
      <c r="C5617" s="296" t="s">
        <v>68</v>
      </c>
      <c r="D5617" s="307">
        <v>2001</v>
      </c>
      <c r="E5617" s="307" t="s">
        <v>194</v>
      </c>
      <c r="F5617" s="65">
        <f t="shared" si="351"/>
        <v>22</v>
      </c>
      <c r="G5617" s="66" t="str">
        <f t="shared" si="352"/>
        <v>1997-06</v>
      </c>
      <c r="H5617" s="67" t="str">
        <f t="shared" si="349"/>
        <v>2023-T6 Instate Small-22</v>
      </c>
      <c r="I5617" s="302">
        <v>4.4786575478312499E-5</v>
      </c>
      <c r="J5617" s="305">
        <f>VLOOKUP(H5617,T6_ReductionFactor!$G$10:$H$2922,2,FALSE)</f>
        <v>0.90498744325929192</v>
      </c>
      <c r="K5617" s="75">
        <f t="shared" si="350"/>
        <v>4.053128843445733E-5</v>
      </c>
      <c r="L5617" s="293"/>
      <c r="Q5617" s="288"/>
      <c r="R5617" s="291"/>
    </row>
    <row r="5618" spans="1:18" s="287" customFormat="1" ht="16.149999999999999" customHeight="1" x14ac:dyDescent="0.25">
      <c r="A5618" s="9" t="s">
        <v>192</v>
      </c>
      <c r="B5618" s="7">
        <v>2023</v>
      </c>
      <c r="C5618" s="296" t="s">
        <v>68</v>
      </c>
      <c r="D5618" s="307">
        <v>2000</v>
      </c>
      <c r="E5618" s="307" t="s">
        <v>194</v>
      </c>
      <c r="F5618" s="65">
        <f t="shared" si="351"/>
        <v>23</v>
      </c>
      <c r="G5618" s="66" t="str">
        <f t="shared" si="352"/>
        <v>1997-06</v>
      </c>
      <c r="H5618" s="67" t="str">
        <f t="shared" ref="H5618:H5681" si="353">CONCATENATE(B5618,"-",C5618,"-",F5618)</f>
        <v>2023-T6 Instate Small-23</v>
      </c>
      <c r="I5618" s="302">
        <v>5.0609464858421697E-5</v>
      </c>
      <c r="J5618" s="305">
        <f>VLOOKUP(H5618,T6_ReductionFactor!$G$10:$H$2922,2,FALSE)</f>
        <v>0.90498744325929192</v>
      </c>
      <c r="K5618" s="75">
        <f t="shared" si="350"/>
        <v>4.5800930206944033E-5</v>
      </c>
      <c r="L5618" s="293"/>
      <c r="Q5618" s="288"/>
      <c r="R5618" s="291"/>
    </row>
    <row r="5619" spans="1:18" s="287" customFormat="1" ht="16.149999999999999" customHeight="1" x14ac:dyDescent="0.25">
      <c r="A5619" s="9" t="s">
        <v>192</v>
      </c>
      <c r="B5619" s="7">
        <v>2023</v>
      </c>
      <c r="C5619" s="296" t="s">
        <v>68</v>
      </c>
      <c r="D5619" s="307">
        <v>1999</v>
      </c>
      <c r="E5619" s="307" t="s">
        <v>194</v>
      </c>
      <c r="F5619" s="65">
        <f t="shared" si="351"/>
        <v>24</v>
      </c>
      <c r="G5619" s="66" t="str">
        <f t="shared" si="352"/>
        <v>1997-06</v>
      </c>
      <c r="H5619" s="67" t="str">
        <f t="shared" si="353"/>
        <v>2023-T6 Instate Small-24</v>
      </c>
      <c r="I5619" s="302">
        <v>4.0645448655569403E-5</v>
      </c>
      <c r="J5619" s="305">
        <f>VLOOKUP(H5619,T6_ReductionFactor!$G$10:$H$2922,2,FALSE)</f>
        <v>0.90498744325929192</v>
      </c>
      <c r="K5619" s="75">
        <f t="shared" si="350"/>
        <v>3.6783620658930578E-5</v>
      </c>
      <c r="L5619" s="293"/>
      <c r="Q5619" s="288"/>
      <c r="R5619" s="291"/>
    </row>
    <row r="5620" spans="1:18" s="287" customFormat="1" ht="16.149999999999999" customHeight="1" x14ac:dyDescent="0.25">
      <c r="A5620" s="9" t="s">
        <v>192</v>
      </c>
      <c r="B5620" s="7">
        <v>2023</v>
      </c>
      <c r="C5620" s="296" t="s">
        <v>68</v>
      </c>
      <c r="D5620" s="307">
        <v>1998</v>
      </c>
      <c r="E5620" s="307" t="s">
        <v>194</v>
      </c>
      <c r="F5620" s="65">
        <f t="shared" si="351"/>
        <v>25</v>
      </c>
      <c r="G5620" s="66" t="str">
        <f t="shared" si="352"/>
        <v>1997-06</v>
      </c>
      <c r="H5620" s="67" t="str">
        <f t="shared" si="353"/>
        <v>2023-T6 Instate Small-25</v>
      </c>
      <c r="I5620" s="302">
        <v>1.8909136991799901E-5</v>
      </c>
      <c r="J5620" s="305">
        <f>VLOOKUP(H5620,T6_ReductionFactor!$G$10:$H$2922,2,FALSE)</f>
        <v>0.90498744325929192</v>
      </c>
      <c r="K5620" s="75">
        <f t="shared" si="350"/>
        <v>1.7112531540448692E-5</v>
      </c>
      <c r="L5620" s="293"/>
      <c r="Q5620" s="288"/>
      <c r="R5620" s="291"/>
    </row>
    <row r="5621" spans="1:18" s="287" customFormat="1" ht="16.149999999999999" customHeight="1" x14ac:dyDescent="0.25">
      <c r="A5621" s="9" t="s">
        <v>192</v>
      </c>
      <c r="B5621" s="7">
        <v>2023</v>
      </c>
      <c r="C5621" s="296" t="s">
        <v>68</v>
      </c>
      <c r="D5621" s="307">
        <v>1997</v>
      </c>
      <c r="E5621" s="307" t="s">
        <v>194</v>
      </c>
      <c r="F5621" s="65">
        <f t="shared" si="351"/>
        <v>26</v>
      </c>
      <c r="G5621" s="66" t="str">
        <f t="shared" si="352"/>
        <v>Pre1997</v>
      </c>
      <c r="H5621" s="67" t="str">
        <f t="shared" si="353"/>
        <v>2023-T6 Instate Small-26</v>
      </c>
      <c r="I5621" s="302">
        <v>2.10103494576354E-5</v>
      </c>
      <c r="J5621" s="305">
        <f>VLOOKUP(H5621,T6_ReductionFactor!$G$10:$H$2922,2,FALSE)</f>
        <v>0.90498744325929192</v>
      </c>
      <c r="K5621" s="75">
        <f t="shared" si="350"/>
        <v>1.901410243764971E-5</v>
      </c>
      <c r="L5621" s="293"/>
      <c r="Q5621" s="288"/>
      <c r="R5621" s="291"/>
    </row>
    <row r="5622" spans="1:18" s="287" customFormat="1" ht="16.149999999999999" customHeight="1" x14ac:dyDescent="0.25">
      <c r="A5622" s="9" t="s">
        <v>192</v>
      </c>
      <c r="B5622" s="7">
        <v>2023</v>
      </c>
      <c r="C5622" s="296" t="s">
        <v>68</v>
      </c>
      <c r="D5622" s="307">
        <v>1996</v>
      </c>
      <c r="E5622" s="307" t="s">
        <v>194</v>
      </c>
      <c r="F5622" s="65">
        <f t="shared" si="351"/>
        <v>27</v>
      </c>
      <c r="G5622" s="66" t="str">
        <f t="shared" si="352"/>
        <v>Pre1997</v>
      </c>
      <c r="H5622" s="67" t="str">
        <f t="shared" si="353"/>
        <v>2023-T6 Instate Small-27</v>
      </c>
      <c r="I5622" s="302">
        <v>1.21911196787859E-5</v>
      </c>
      <c r="J5622" s="305">
        <f>VLOOKUP(H5622,T6_ReductionFactor!$G$10:$H$2922,2,FALSE)</f>
        <v>0.90498744325929192</v>
      </c>
      <c r="K5622" s="75">
        <f t="shared" si="350"/>
        <v>1.1032810228572491E-5</v>
      </c>
      <c r="L5622" s="293"/>
      <c r="Q5622" s="288"/>
      <c r="R5622" s="291"/>
    </row>
    <row r="5623" spans="1:18" s="287" customFormat="1" ht="16.149999999999999" customHeight="1" x14ac:dyDescent="0.25">
      <c r="A5623" s="9" t="s">
        <v>192</v>
      </c>
      <c r="B5623" s="7">
        <v>2023</v>
      </c>
      <c r="C5623" s="296" t="s">
        <v>68</v>
      </c>
      <c r="D5623" s="307">
        <v>1995</v>
      </c>
      <c r="E5623" s="307" t="s">
        <v>194</v>
      </c>
      <c r="F5623" s="65">
        <f t="shared" si="351"/>
        <v>28</v>
      </c>
      <c r="G5623" s="66" t="str">
        <f t="shared" si="352"/>
        <v>Pre1997</v>
      </c>
      <c r="H5623" s="67" t="str">
        <f t="shared" si="353"/>
        <v>2023-T6 Instate Small-28</v>
      </c>
      <c r="I5623" s="302">
        <v>1.56809826060113E-5</v>
      </c>
      <c r="J5623" s="305">
        <f>VLOOKUP(H5623,T6_ReductionFactor!$G$10:$H$2922,2,FALSE)</f>
        <v>0.90498744325929192</v>
      </c>
      <c r="K5623" s="75">
        <f t="shared" si="350"/>
        <v>1.4191092356407595E-5</v>
      </c>
      <c r="L5623" s="293"/>
      <c r="Q5623" s="288"/>
      <c r="R5623" s="291"/>
    </row>
    <row r="5624" spans="1:18" s="287" customFormat="1" ht="16.149999999999999" customHeight="1" x14ac:dyDescent="0.25">
      <c r="A5624" s="9" t="s">
        <v>192</v>
      </c>
      <c r="B5624" s="7">
        <v>2023</v>
      </c>
      <c r="C5624" s="296" t="s">
        <v>68</v>
      </c>
      <c r="D5624" s="307">
        <v>1994</v>
      </c>
      <c r="E5624" s="307" t="s">
        <v>194</v>
      </c>
      <c r="F5624" s="65">
        <f t="shared" si="351"/>
        <v>29</v>
      </c>
      <c r="G5624" s="66" t="str">
        <f t="shared" si="352"/>
        <v>Pre1997</v>
      </c>
      <c r="H5624" s="67" t="str">
        <f t="shared" si="353"/>
        <v>2023-T6 Instate Small-29</v>
      </c>
      <c r="I5624" s="302">
        <v>7.5214950691749399E-6</v>
      </c>
      <c r="J5624" s="305">
        <f>VLOOKUP(H5624,T6_ReductionFactor!$G$10:$H$2922,2,FALSE)</f>
        <v>0.90498744325929192</v>
      </c>
      <c r="K5624" s="75">
        <f t="shared" si="350"/>
        <v>6.8068585921399999E-6</v>
      </c>
      <c r="L5624" s="293"/>
      <c r="Q5624" s="288"/>
      <c r="R5624" s="291"/>
    </row>
    <row r="5625" spans="1:18" s="287" customFormat="1" ht="16.149999999999999" customHeight="1" x14ac:dyDescent="0.25">
      <c r="A5625" s="9" t="s">
        <v>192</v>
      </c>
      <c r="B5625" s="7">
        <v>2023</v>
      </c>
      <c r="C5625" s="296" t="s">
        <v>68</v>
      </c>
      <c r="D5625" s="307">
        <v>1993</v>
      </c>
      <c r="E5625" s="307" t="s">
        <v>194</v>
      </c>
      <c r="F5625" s="65">
        <f t="shared" si="351"/>
        <v>30</v>
      </c>
      <c r="G5625" s="66" t="str">
        <f t="shared" si="352"/>
        <v>Pre1997</v>
      </c>
      <c r="H5625" s="67" t="str">
        <f t="shared" si="353"/>
        <v>2023-T6 Instate Small-30</v>
      </c>
      <c r="I5625" s="302">
        <v>8.3638346231946492E-6</v>
      </c>
      <c r="J5625" s="305">
        <f>VLOOKUP(H5625,T6_ReductionFactor!$G$10:$H$2922,2,FALSE)</f>
        <v>1</v>
      </c>
      <c r="K5625" s="75">
        <f t="shared" si="350"/>
        <v>8.3638346231946492E-6</v>
      </c>
      <c r="L5625" s="293"/>
      <c r="Q5625" s="288"/>
      <c r="R5625" s="291"/>
    </row>
    <row r="5626" spans="1:18" s="287" customFormat="1" ht="16.149999999999999" customHeight="1" x14ac:dyDescent="0.25">
      <c r="A5626" s="9" t="s">
        <v>192</v>
      </c>
      <c r="B5626" s="7">
        <v>2023</v>
      </c>
      <c r="C5626" s="296" t="s">
        <v>68</v>
      </c>
      <c r="D5626" s="307">
        <v>1992</v>
      </c>
      <c r="E5626" s="307" t="s">
        <v>194</v>
      </c>
      <c r="F5626" s="65">
        <f t="shared" si="351"/>
        <v>31</v>
      </c>
      <c r="G5626" s="66" t="str">
        <f t="shared" si="352"/>
        <v>Pre1997</v>
      </c>
      <c r="H5626" s="67" t="str">
        <f t="shared" si="353"/>
        <v>2023-T6 Instate Small-31</v>
      </c>
      <c r="I5626" s="302">
        <v>7.2143592260888004E-6</v>
      </c>
      <c r="J5626" s="305">
        <f>VLOOKUP(H5626,T6_ReductionFactor!$G$10:$H$2922,2,FALSE)</f>
        <v>1</v>
      </c>
      <c r="K5626" s="75">
        <f t="shared" si="350"/>
        <v>7.2143592260888004E-6</v>
      </c>
      <c r="L5626" s="293"/>
      <c r="Q5626" s="288"/>
      <c r="R5626" s="291"/>
    </row>
    <row r="5627" spans="1:18" s="287" customFormat="1" ht="16.149999999999999" customHeight="1" x14ac:dyDescent="0.25">
      <c r="A5627" s="9" t="s">
        <v>192</v>
      </c>
      <c r="B5627" s="7">
        <v>2023</v>
      </c>
      <c r="C5627" s="296" t="s">
        <v>68</v>
      </c>
      <c r="D5627" s="307">
        <v>1991</v>
      </c>
      <c r="E5627" s="307" t="s">
        <v>194</v>
      </c>
      <c r="F5627" s="65">
        <f t="shared" si="351"/>
        <v>32</v>
      </c>
      <c r="G5627" s="66" t="str">
        <f t="shared" si="352"/>
        <v>Pre1997</v>
      </c>
      <c r="H5627" s="67" t="str">
        <f t="shared" si="353"/>
        <v>2023-T6 Instate Small-32</v>
      </c>
      <c r="I5627" s="302">
        <v>6.42972196926674E-6</v>
      </c>
      <c r="J5627" s="305">
        <f>VLOOKUP(H5627,T6_ReductionFactor!$G$10:$H$2922,2,FALSE)</f>
        <v>1</v>
      </c>
      <c r="K5627" s="75">
        <f t="shared" si="350"/>
        <v>6.42972196926674E-6</v>
      </c>
      <c r="L5627" s="293"/>
      <c r="Q5627" s="288"/>
      <c r="R5627" s="291"/>
    </row>
    <row r="5628" spans="1:18" s="287" customFormat="1" ht="16.149999999999999" customHeight="1" x14ac:dyDescent="0.25">
      <c r="A5628" s="9" t="s">
        <v>192</v>
      </c>
      <c r="B5628" s="7">
        <v>2023</v>
      </c>
      <c r="C5628" s="296" t="s">
        <v>68</v>
      </c>
      <c r="D5628" s="307">
        <v>1990</v>
      </c>
      <c r="E5628" s="307" t="s">
        <v>194</v>
      </c>
      <c r="F5628" s="65">
        <f t="shared" si="351"/>
        <v>33</v>
      </c>
      <c r="G5628" s="66" t="str">
        <f t="shared" si="352"/>
        <v>Pre1997</v>
      </c>
      <c r="H5628" s="67" t="str">
        <f t="shared" si="353"/>
        <v>2023-T6 Instate Small-33</v>
      </c>
      <c r="I5628" s="302">
        <v>9.4456756041983201E-6</v>
      </c>
      <c r="J5628" s="305">
        <f>VLOOKUP(H5628,T6_ReductionFactor!$G$10:$H$2922,2,FALSE)</f>
        <v>1</v>
      </c>
      <c r="K5628" s="75">
        <f t="shared" si="350"/>
        <v>9.4456756041983201E-6</v>
      </c>
      <c r="L5628" s="293"/>
      <c r="Q5628" s="288"/>
      <c r="R5628" s="291"/>
    </row>
    <row r="5629" spans="1:18" s="287" customFormat="1" ht="16.149999999999999" customHeight="1" x14ac:dyDescent="0.25">
      <c r="A5629" s="9" t="s">
        <v>192</v>
      </c>
      <c r="B5629" s="7">
        <v>2023</v>
      </c>
      <c r="C5629" s="296" t="s">
        <v>68</v>
      </c>
      <c r="D5629" s="307">
        <v>1989</v>
      </c>
      <c r="E5629" s="307" t="s">
        <v>194</v>
      </c>
      <c r="F5629" s="65">
        <f t="shared" si="351"/>
        <v>34</v>
      </c>
      <c r="G5629" s="66" t="str">
        <f t="shared" si="352"/>
        <v>Pre1997</v>
      </c>
      <c r="H5629" s="67" t="str">
        <f t="shared" si="353"/>
        <v>2023-T6 Instate Small-34</v>
      </c>
      <c r="I5629" s="302">
        <v>7.3514109622507296E-6</v>
      </c>
      <c r="J5629" s="305">
        <f>VLOOKUP(H5629,T6_ReductionFactor!$G$10:$H$2922,2,FALSE)</f>
        <v>1</v>
      </c>
      <c r="K5629" s="75">
        <f t="shared" si="350"/>
        <v>7.3514109622507296E-6</v>
      </c>
      <c r="L5629" s="293"/>
      <c r="Q5629" s="288"/>
      <c r="R5629" s="291"/>
    </row>
    <row r="5630" spans="1:18" s="287" customFormat="1" ht="16.149999999999999" customHeight="1" x14ac:dyDescent="0.25">
      <c r="A5630" s="9" t="s">
        <v>192</v>
      </c>
      <c r="B5630" s="7">
        <v>2023</v>
      </c>
      <c r="C5630" s="296" t="s">
        <v>68</v>
      </c>
      <c r="D5630" s="307">
        <v>1988</v>
      </c>
      <c r="E5630" s="307" t="s">
        <v>194</v>
      </c>
      <c r="F5630" s="65">
        <f t="shared" si="351"/>
        <v>35</v>
      </c>
      <c r="G5630" s="66" t="str">
        <f t="shared" si="352"/>
        <v>Pre1997</v>
      </c>
      <c r="H5630" s="67" t="str">
        <f t="shared" si="353"/>
        <v>2023-T6 Instate Small-35</v>
      </c>
      <c r="I5630" s="302">
        <v>5.0850897654393296E-6</v>
      </c>
      <c r="J5630" s="305">
        <f>VLOOKUP(H5630,T6_ReductionFactor!$G$10:$H$2922,2,FALSE)</f>
        <v>1</v>
      </c>
      <c r="K5630" s="75">
        <f t="shared" si="350"/>
        <v>5.0850897654393296E-6</v>
      </c>
      <c r="L5630" s="293"/>
      <c r="Q5630" s="288"/>
      <c r="R5630" s="291"/>
    </row>
    <row r="5631" spans="1:18" s="287" customFormat="1" ht="16.149999999999999" customHeight="1" x14ac:dyDescent="0.25">
      <c r="A5631" s="9" t="s">
        <v>192</v>
      </c>
      <c r="B5631" s="7">
        <v>2023</v>
      </c>
      <c r="C5631" s="296" t="s">
        <v>68</v>
      </c>
      <c r="D5631" s="307">
        <v>1987</v>
      </c>
      <c r="E5631" s="307" t="s">
        <v>194</v>
      </c>
      <c r="F5631" s="65">
        <f t="shared" si="351"/>
        <v>36</v>
      </c>
      <c r="G5631" s="66" t="str">
        <f t="shared" si="352"/>
        <v>Pre1997</v>
      </c>
      <c r="H5631" s="67" t="str">
        <f t="shared" si="353"/>
        <v>2023-T6 Instate Small-36</v>
      </c>
      <c r="I5631" s="302">
        <v>2.1051809388650899E-6</v>
      </c>
      <c r="J5631" s="305">
        <f>VLOOKUP(H5631,T6_ReductionFactor!$G$10:$H$2922,2,FALSE)</f>
        <v>1</v>
      </c>
      <c r="K5631" s="75">
        <f t="shared" si="350"/>
        <v>2.1051809388650899E-6</v>
      </c>
      <c r="L5631" s="293"/>
      <c r="Q5631" s="288"/>
      <c r="R5631" s="291"/>
    </row>
    <row r="5632" spans="1:18" s="287" customFormat="1" ht="16.149999999999999" customHeight="1" x14ac:dyDescent="0.25">
      <c r="A5632" s="9" t="s">
        <v>192</v>
      </c>
      <c r="B5632" s="7">
        <v>2023</v>
      </c>
      <c r="C5632" s="296" t="s">
        <v>68</v>
      </c>
      <c r="D5632" s="307">
        <v>1986</v>
      </c>
      <c r="E5632" s="307" t="s">
        <v>194</v>
      </c>
      <c r="F5632" s="65">
        <f t="shared" si="351"/>
        <v>37</v>
      </c>
      <c r="G5632" s="66" t="str">
        <f t="shared" si="352"/>
        <v>Pre1997</v>
      </c>
      <c r="H5632" s="67" t="str">
        <f t="shared" si="353"/>
        <v>2023-T6 Instate Small-37</v>
      </c>
      <c r="I5632" s="302">
        <v>1.9852580791553102E-6</v>
      </c>
      <c r="J5632" s="305">
        <f>VLOOKUP(H5632,T6_ReductionFactor!$G$10:$H$2922,2,FALSE)</f>
        <v>1</v>
      </c>
      <c r="K5632" s="75">
        <f t="shared" si="350"/>
        <v>1.9852580791553102E-6</v>
      </c>
      <c r="L5632" s="293"/>
      <c r="Q5632" s="288"/>
      <c r="R5632" s="291"/>
    </row>
    <row r="5633" spans="1:18" s="287" customFormat="1" ht="16.149999999999999" customHeight="1" x14ac:dyDescent="0.25">
      <c r="A5633" s="9" t="s">
        <v>192</v>
      </c>
      <c r="B5633" s="7">
        <v>2023</v>
      </c>
      <c r="C5633" s="296" t="s">
        <v>68</v>
      </c>
      <c r="D5633" s="307">
        <v>1985</v>
      </c>
      <c r="E5633" s="307" t="s">
        <v>194</v>
      </c>
      <c r="F5633" s="65">
        <f t="shared" si="351"/>
        <v>38</v>
      </c>
      <c r="G5633" s="66" t="str">
        <f t="shared" si="352"/>
        <v>Pre1997</v>
      </c>
      <c r="H5633" s="67" t="str">
        <f t="shared" si="353"/>
        <v>2023-T6 Instate Small-38</v>
      </c>
      <c r="I5633" s="302">
        <v>2.4599124059465999E-6</v>
      </c>
      <c r="J5633" s="305">
        <f>VLOOKUP(H5633,T6_ReductionFactor!$G$10:$H$2922,2,FALSE)</f>
        <v>1</v>
      </c>
      <c r="K5633" s="75">
        <f t="shared" si="350"/>
        <v>2.4599124059465999E-6</v>
      </c>
      <c r="L5633" s="293"/>
      <c r="Q5633" s="288"/>
      <c r="R5633" s="291"/>
    </row>
    <row r="5634" spans="1:18" s="287" customFormat="1" ht="16.149999999999999" customHeight="1" x14ac:dyDescent="0.25">
      <c r="A5634" s="9" t="s">
        <v>192</v>
      </c>
      <c r="B5634" s="7">
        <v>2023</v>
      </c>
      <c r="C5634" s="296" t="s">
        <v>68</v>
      </c>
      <c r="D5634" s="307">
        <v>1984</v>
      </c>
      <c r="E5634" s="307" t="s">
        <v>194</v>
      </c>
      <c r="F5634" s="65">
        <f t="shared" si="351"/>
        <v>39</v>
      </c>
      <c r="G5634" s="66" t="str">
        <f t="shared" si="352"/>
        <v>Pre1997</v>
      </c>
      <c r="H5634" s="67" t="str">
        <f t="shared" si="353"/>
        <v>2023-T6 Instate Small-39</v>
      </c>
      <c r="I5634" s="302">
        <v>2.1153455096279802E-6</v>
      </c>
      <c r="J5634" s="305">
        <f>VLOOKUP(H5634,T6_ReductionFactor!$G$10:$H$2922,2,FALSE)</f>
        <v>1</v>
      </c>
      <c r="K5634" s="75">
        <f t="shared" si="350"/>
        <v>2.1153455096279802E-6</v>
      </c>
      <c r="L5634" s="293"/>
      <c r="Q5634" s="288"/>
      <c r="R5634" s="291"/>
    </row>
    <row r="5635" spans="1:18" s="287" customFormat="1" ht="16.149999999999999" customHeight="1" x14ac:dyDescent="0.25">
      <c r="A5635" s="9" t="s">
        <v>192</v>
      </c>
      <c r="B5635" s="7">
        <v>2023</v>
      </c>
      <c r="C5635" s="296" t="s">
        <v>68</v>
      </c>
      <c r="D5635" s="307">
        <v>1983</v>
      </c>
      <c r="E5635" s="307" t="s">
        <v>194</v>
      </c>
      <c r="F5635" s="65">
        <f t="shared" si="351"/>
        <v>40</v>
      </c>
      <c r="G5635" s="66" t="str">
        <f t="shared" si="352"/>
        <v>Pre1997</v>
      </c>
      <c r="H5635" s="67" t="str">
        <f t="shared" si="353"/>
        <v>2023-T6 Instate Small-40</v>
      </c>
      <c r="I5635" s="302">
        <v>9.9591791010370397E-7</v>
      </c>
      <c r="J5635" s="305">
        <f>VLOOKUP(H5635,T6_ReductionFactor!$G$10:$H$2922,2,FALSE)</f>
        <v>1</v>
      </c>
      <c r="K5635" s="75">
        <f t="shared" si="350"/>
        <v>9.9591791010370397E-7</v>
      </c>
      <c r="L5635" s="293"/>
      <c r="Q5635" s="288"/>
      <c r="R5635" s="291"/>
    </row>
    <row r="5636" spans="1:18" s="287" customFormat="1" ht="16.149999999999999" customHeight="1" x14ac:dyDescent="0.25">
      <c r="A5636" s="9" t="s">
        <v>192</v>
      </c>
      <c r="B5636" s="7">
        <v>2023</v>
      </c>
      <c r="C5636" s="296" t="s">
        <v>68</v>
      </c>
      <c r="D5636" s="307">
        <v>1982</v>
      </c>
      <c r="E5636" s="307" t="s">
        <v>194</v>
      </c>
      <c r="F5636" s="65">
        <f t="shared" si="351"/>
        <v>41</v>
      </c>
      <c r="G5636" s="66" t="str">
        <f t="shared" si="352"/>
        <v>Pre1997</v>
      </c>
      <c r="H5636" s="67" t="str">
        <f t="shared" si="353"/>
        <v>2023-T6 Instate Small-41</v>
      </c>
      <c r="I5636" s="302">
        <v>1.0279164004780799E-6</v>
      </c>
      <c r="J5636" s="305">
        <f>VLOOKUP(H5636,T6_ReductionFactor!$G$10:$H$2922,2,FALSE)</f>
        <v>1</v>
      </c>
      <c r="K5636" s="75">
        <f t="shared" si="350"/>
        <v>1.0279164004780799E-6</v>
      </c>
      <c r="L5636" s="293"/>
      <c r="Q5636" s="288"/>
      <c r="R5636" s="291"/>
    </row>
    <row r="5637" spans="1:18" s="287" customFormat="1" ht="16.149999999999999" customHeight="1" x14ac:dyDescent="0.25">
      <c r="A5637" s="9" t="s">
        <v>192</v>
      </c>
      <c r="B5637" s="7">
        <v>2023</v>
      </c>
      <c r="C5637" s="296" t="s">
        <v>68</v>
      </c>
      <c r="D5637" s="307">
        <v>1981</v>
      </c>
      <c r="E5637" s="307" t="s">
        <v>194</v>
      </c>
      <c r="F5637" s="65">
        <f t="shared" si="351"/>
        <v>42</v>
      </c>
      <c r="G5637" s="66" t="str">
        <f t="shared" si="352"/>
        <v>Pre1997</v>
      </c>
      <c r="H5637" s="67" t="str">
        <f t="shared" si="353"/>
        <v>2023-T6 Instate Small-42</v>
      </c>
      <c r="I5637" s="302">
        <v>8.4832141636928399E-7</v>
      </c>
      <c r="J5637" s="305">
        <f>VLOOKUP(H5637,T6_ReductionFactor!$G$10:$H$2922,2,FALSE)</f>
        <v>1</v>
      </c>
      <c r="K5637" s="75">
        <f t="shared" si="350"/>
        <v>8.4832141636928399E-7</v>
      </c>
      <c r="L5637" s="293"/>
      <c r="Q5637" s="288"/>
      <c r="R5637" s="291"/>
    </row>
    <row r="5638" spans="1:18" s="287" customFormat="1" ht="16.149999999999999" customHeight="1" x14ac:dyDescent="0.25">
      <c r="A5638" s="9" t="s">
        <v>192</v>
      </c>
      <c r="B5638" s="7">
        <v>2023</v>
      </c>
      <c r="C5638" s="296" t="s">
        <v>68</v>
      </c>
      <c r="D5638" s="307">
        <v>1979</v>
      </c>
      <c r="E5638" s="307" t="s">
        <v>194</v>
      </c>
      <c r="F5638" s="65">
        <f t="shared" si="351"/>
        <v>44</v>
      </c>
      <c r="G5638" s="66" t="str">
        <f t="shared" si="352"/>
        <v>Pre1997</v>
      </c>
      <c r="H5638" s="67" t="str">
        <f t="shared" si="353"/>
        <v>2023-T6 Instate Small-44</v>
      </c>
      <c r="I5638" s="302">
        <v>4.7323748448137099E-7</v>
      </c>
      <c r="J5638" s="305">
        <f>VLOOKUP(H5638,T6_ReductionFactor!$G$10:$H$2922,2,FALSE)</f>
        <v>1</v>
      </c>
      <c r="K5638" s="75">
        <f t="shared" ref="K5638:K5701" si="354">I5638*J5638</f>
        <v>4.7323748448137099E-7</v>
      </c>
      <c r="L5638" s="293"/>
      <c r="Q5638" s="288"/>
      <c r="R5638" s="291"/>
    </row>
    <row r="5639" spans="1:18" s="287" customFormat="1" ht="16.149999999999999" customHeight="1" x14ac:dyDescent="0.25">
      <c r="A5639" s="9" t="s">
        <v>192</v>
      </c>
      <c r="B5639" s="7">
        <v>2023</v>
      </c>
      <c r="C5639" s="296" t="s">
        <v>69</v>
      </c>
      <c r="D5639" s="307">
        <v>2024</v>
      </c>
      <c r="E5639" s="307" t="s">
        <v>194</v>
      </c>
      <c r="F5639" s="65">
        <f t="shared" si="351"/>
        <v>-1</v>
      </c>
      <c r="G5639" s="66" t="str">
        <f t="shared" si="352"/>
        <v>2013+</v>
      </c>
      <c r="H5639" s="67" t="str">
        <f t="shared" si="353"/>
        <v>2023-T6 OOS Heavy--1</v>
      </c>
      <c r="I5639" s="302">
        <v>1.6712355909317499E-5</v>
      </c>
      <c r="J5639" s="305">
        <f>VLOOKUP(H5639,T6_ReductionFactor!$G$10:$H$2922,2,FALSE)</f>
        <v>1</v>
      </c>
      <c r="K5639" s="75">
        <f t="shared" si="354"/>
        <v>1.6712355909317499E-5</v>
      </c>
      <c r="L5639" s="293"/>
      <c r="Q5639" s="288"/>
      <c r="R5639" s="291"/>
    </row>
    <row r="5640" spans="1:18" s="287" customFormat="1" ht="16.149999999999999" customHeight="1" x14ac:dyDescent="0.25">
      <c r="A5640" s="9" t="s">
        <v>192</v>
      </c>
      <c r="B5640" s="7">
        <v>2023</v>
      </c>
      <c r="C5640" s="296" t="s">
        <v>69</v>
      </c>
      <c r="D5640" s="307">
        <v>2023</v>
      </c>
      <c r="E5640" s="307" t="s">
        <v>194</v>
      </c>
      <c r="F5640" s="65">
        <f t="shared" si="351"/>
        <v>0</v>
      </c>
      <c r="G5640" s="66" t="str">
        <f t="shared" si="352"/>
        <v>2013+</v>
      </c>
      <c r="H5640" s="67" t="str">
        <f t="shared" si="353"/>
        <v>2023-T6 OOS Heavy-0</v>
      </c>
      <c r="I5640" s="302">
        <v>1.160646017463E-4</v>
      </c>
      <c r="J5640" s="305">
        <f>VLOOKUP(H5640,T6_ReductionFactor!$G$10:$H$2922,2,FALSE)</f>
        <v>0.94080590543063491</v>
      </c>
      <c r="K5640" s="75">
        <f t="shared" si="354"/>
        <v>1.0919426273437382E-4</v>
      </c>
      <c r="L5640" s="293"/>
      <c r="Q5640" s="288"/>
      <c r="R5640" s="291"/>
    </row>
    <row r="5641" spans="1:18" s="287" customFormat="1" ht="16.149999999999999" customHeight="1" x14ac:dyDescent="0.25">
      <c r="A5641" s="9" t="s">
        <v>192</v>
      </c>
      <c r="B5641" s="7">
        <v>2023</v>
      </c>
      <c r="C5641" s="296" t="s">
        <v>69</v>
      </c>
      <c r="D5641" s="307">
        <v>2022</v>
      </c>
      <c r="E5641" s="307" t="s">
        <v>194</v>
      </c>
      <c r="F5641" s="65">
        <f t="shared" ref="F5641:F5704" si="355">B5641-D5641</f>
        <v>1</v>
      </c>
      <c r="G5641" s="66" t="str">
        <f t="shared" ref="G5641:G5704" si="356">IF(D5641&lt;1998,"Pre1997",IF(D5641&lt;2008,"1997-06",IF(D5641&lt;2011,"2007-09",IF(D5641&lt;2014,"2010-12","2013+"))))</f>
        <v>2013+</v>
      </c>
      <c r="H5641" s="67" t="str">
        <f t="shared" si="353"/>
        <v>2023-T6 OOS Heavy-1</v>
      </c>
      <c r="I5641" s="302">
        <v>2.03436864415513E-4</v>
      </c>
      <c r="J5641" s="305">
        <f>VLOOKUP(H5641,T6_ReductionFactor!$G$10:$H$2922,2,FALSE)</f>
        <v>0.89827068929786458</v>
      </c>
      <c r="K5641" s="75">
        <f t="shared" si="354"/>
        <v>1.8274137242711908E-4</v>
      </c>
      <c r="L5641" s="293"/>
      <c r="Q5641" s="288"/>
      <c r="R5641" s="291"/>
    </row>
    <row r="5642" spans="1:18" s="287" customFormat="1" ht="16.149999999999999" customHeight="1" x14ac:dyDescent="0.25">
      <c r="A5642" s="9" t="s">
        <v>192</v>
      </c>
      <c r="B5642" s="7">
        <v>2023</v>
      </c>
      <c r="C5642" s="296" t="s">
        <v>69</v>
      </c>
      <c r="D5642" s="307">
        <v>2021</v>
      </c>
      <c r="E5642" s="307" t="s">
        <v>194</v>
      </c>
      <c r="F5642" s="65">
        <f t="shared" si="355"/>
        <v>2</v>
      </c>
      <c r="G5642" s="66" t="str">
        <f t="shared" si="356"/>
        <v>2013+</v>
      </c>
      <c r="H5642" s="67" t="str">
        <f t="shared" si="353"/>
        <v>2023-T6 OOS Heavy-2</v>
      </c>
      <c r="I5642" s="302">
        <v>2.2990364577872501E-4</v>
      </c>
      <c r="J5642" s="305">
        <f>VLOOKUP(H5642,T6_ReductionFactor!$G$10:$H$2922,2,FALSE)</f>
        <v>0.86610797345042434</v>
      </c>
      <c r="K5642" s="75">
        <f t="shared" si="354"/>
        <v>1.9912138073427572E-4</v>
      </c>
      <c r="L5642" s="293"/>
      <c r="Q5642" s="288"/>
      <c r="R5642" s="291"/>
    </row>
    <row r="5643" spans="1:18" s="287" customFormat="1" ht="16.149999999999999" customHeight="1" x14ac:dyDescent="0.25">
      <c r="A5643" s="9" t="s">
        <v>192</v>
      </c>
      <c r="B5643" s="7">
        <v>2023</v>
      </c>
      <c r="C5643" s="296" t="s">
        <v>69</v>
      </c>
      <c r="D5643" s="307">
        <v>2020</v>
      </c>
      <c r="E5643" s="307" t="s">
        <v>194</v>
      </c>
      <c r="F5643" s="65">
        <f t="shared" si="355"/>
        <v>3</v>
      </c>
      <c r="G5643" s="66" t="str">
        <f t="shared" si="356"/>
        <v>2013+</v>
      </c>
      <c r="H5643" s="67" t="str">
        <f t="shared" si="353"/>
        <v>2023-T6 OOS Heavy-3</v>
      </c>
      <c r="I5643" s="302">
        <v>2.47304914638244E-4</v>
      </c>
      <c r="J5643" s="305">
        <f>VLOOKUP(H5643,T6_ReductionFactor!$G$10:$H$2922,2,FALSE)</f>
        <v>0.84144450385510128</v>
      </c>
      <c r="K5643" s="75">
        <f t="shared" si="354"/>
        <v>2.080933611987054E-4</v>
      </c>
      <c r="L5643" s="293"/>
      <c r="Q5643" s="288"/>
      <c r="R5643" s="291"/>
    </row>
    <row r="5644" spans="1:18" s="287" customFormat="1" ht="16.149999999999999" customHeight="1" x14ac:dyDescent="0.25">
      <c r="A5644" s="9" t="s">
        <v>192</v>
      </c>
      <c r="B5644" s="7">
        <v>2023</v>
      </c>
      <c r="C5644" s="296" t="s">
        <v>69</v>
      </c>
      <c r="D5644" s="307">
        <v>2019</v>
      </c>
      <c r="E5644" s="307" t="s">
        <v>194</v>
      </c>
      <c r="F5644" s="65">
        <f t="shared" si="355"/>
        <v>4</v>
      </c>
      <c r="G5644" s="66" t="str">
        <f t="shared" si="356"/>
        <v>2013+</v>
      </c>
      <c r="H5644" s="67" t="str">
        <f t="shared" si="353"/>
        <v>2023-T6 OOS Heavy-4</v>
      </c>
      <c r="I5644" s="302">
        <v>2.3688173484435701E-4</v>
      </c>
      <c r="J5644" s="305">
        <f>VLOOKUP(H5644,T6_ReductionFactor!$G$10:$H$2922,2,FALSE)</f>
        <v>0.82222503642483113</v>
      </c>
      <c r="K5644" s="75">
        <f t="shared" si="354"/>
        <v>1.9477009306077863E-4</v>
      </c>
      <c r="L5644" s="293"/>
      <c r="Q5644" s="288"/>
      <c r="R5644" s="291"/>
    </row>
    <row r="5645" spans="1:18" s="287" customFormat="1" ht="16.149999999999999" customHeight="1" x14ac:dyDescent="0.25">
      <c r="A5645" s="9" t="s">
        <v>192</v>
      </c>
      <c r="B5645" s="7">
        <v>2023</v>
      </c>
      <c r="C5645" s="296" t="s">
        <v>69</v>
      </c>
      <c r="D5645" s="307">
        <v>2018</v>
      </c>
      <c r="E5645" s="307" t="s">
        <v>194</v>
      </c>
      <c r="F5645" s="65">
        <f t="shared" si="355"/>
        <v>5</v>
      </c>
      <c r="G5645" s="66" t="str">
        <f t="shared" si="356"/>
        <v>2013+</v>
      </c>
      <c r="H5645" s="67" t="str">
        <f t="shared" si="353"/>
        <v>2023-T6 OOS Heavy-5</v>
      </c>
      <c r="I5645" s="302">
        <v>2.1335694184549501E-4</v>
      </c>
      <c r="J5645" s="305">
        <f>VLOOKUP(H5645,T6_ReductionFactor!$G$10:$H$2922,2,FALSE)</f>
        <v>0.80700059854122008</v>
      </c>
      <c r="K5645" s="75">
        <f t="shared" si="354"/>
        <v>1.7217917977223877E-4</v>
      </c>
      <c r="L5645" s="293"/>
      <c r="Q5645" s="288"/>
      <c r="R5645" s="291"/>
    </row>
    <row r="5646" spans="1:18" s="287" customFormat="1" ht="16.149999999999999" customHeight="1" x14ac:dyDescent="0.25">
      <c r="A5646" s="9" t="s">
        <v>192</v>
      </c>
      <c r="B5646" s="7">
        <v>2023</v>
      </c>
      <c r="C5646" s="296" t="s">
        <v>69</v>
      </c>
      <c r="D5646" s="307">
        <v>2017</v>
      </c>
      <c r="E5646" s="307" t="s">
        <v>194</v>
      </c>
      <c r="F5646" s="65">
        <f t="shared" si="355"/>
        <v>6</v>
      </c>
      <c r="G5646" s="66" t="str">
        <f t="shared" si="356"/>
        <v>2013+</v>
      </c>
      <c r="H5646" s="67" t="str">
        <f t="shared" si="353"/>
        <v>2023-T6 OOS Heavy-6</v>
      </c>
      <c r="I5646" s="302">
        <v>4.0543339684556001E-4</v>
      </c>
      <c r="J5646" s="305">
        <f>VLOOKUP(H5646,T6_ReductionFactor!$G$10:$H$2922,2,FALSE)</f>
        <v>0.79474444997940974</v>
      </c>
      <c r="K5646" s="75">
        <f t="shared" si="354"/>
        <v>3.2221594197930835E-4</v>
      </c>
      <c r="L5646" s="293"/>
      <c r="Q5646" s="288"/>
      <c r="R5646" s="291"/>
    </row>
    <row r="5647" spans="1:18" s="287" customFormat="1" ht="16.149999999999999" customHeight="1" x14ac:dyDescent="0.25">
      <c r="A5647" s="9" t="s">
        <v>192</v>
      </c>
      <c r="B5647" s="7">
        <v>2023</v>
      </c>
      <c r="C5647" s="296" t="s">
        <v>69</v>
      </c>
      <c r="D5647" s="307">
        <v>2016</v>
      </c>
      <c r="E5647" s="307" t="s">
        <v>194</v>
      </c>
      <c r="F5647" s="65">
        <f t="shared" si="355"/>
        <v>7</v>
      </c>
      <c r="G5647" s="66" t="str">
        <f t="shared" si="356"/>
        <v>2013+</v>
      </c>
      <c r="H5647" s="67" t="str">
        <f t="shared" si="353"/>
        <v>2023-T6 OOS Heavy-7</v>
      </c>
      <c r="I5647" s="302">
        <v>2.7778081452186699E-4</v>
      </c>
      <c r="J5647" s="305">
        <f>VLOOKUP(H5647,T6_ReductionFactor!$G$10:$H$2922,2,FALSE)</f>
        <v>0.78472173003245815</v>
      </c>
      <c r="K5647" s="75">
        <f t="shared" si="354"/>
        <v>2.1798064134142484E-4</v>
      </c>
      <c r="L5647" s="293"/>
      <c r="Q5647" s="288"/>
      <c r="R5647" s="291"/>
    </row>
    <row r="5648" spans="1:18" s="287" customFormat="1" ht="16.149999999999999" customHeight="1" x14ac:dyDescent="0.25">
      <c r="A5648" s="9" t="s">
        <v>192</v>
      </c>
      <c r="B5648" s="7">
        <v>2023</v>
      </c>
      <c r="C5648" s="296" t="s">
        <v>69</v>
      </c>
      <c r="D5648" s="307">
        <v>2015</v>
      </c>
      <c r="E5648" s="307" t="s">
        <v>194</v>
      </c>
      <c r="F5648" s="65">
        <f t="shared" si="355"/>
        <v>8</v>
      </c>
      <c r="G5648" s="66" t="str">
        <f t="shared" si="356"/>
        <v>2013+</v>
      </c>
      <c r="H5648" s="67" t="str">
        <f t="shared" si="353"/>
        <v>2023-T6 OOS Heavy-8</v>
      </c>
      <c r="I5648" s="302">
        <v>2.01830039823263E-4</v>
      </c>
      <c r="J5648" s="305">
        <f>VLOOKUP(H5648,T6_ReductionFactor!$G$10:$H$2922,2,FALSE)</f>
        <v>0.77640078188949657</v>
      </c>
      <c r="K5648" s="75">
        <f t="shared" si="354"/>
        <v>1.5670100072756962E-4</v>
      </c>
      <c r="L5648" s="293"/>
      <c r="Q5648" s="288"/>
      <c r="R5648" s="291"/>
    </row>
    <row r="5649" spans="1:18" s="287" customFormat="1" ht="16.149999999999999" customHeight="1" x14ac:dyDescent="0.25">
      <c r="A5649" s="9" t="s">
        <v>192</v>
      </c>
      <c r="B5649" s="7">
        <v>2023</v>
      </c>
      <c r="C5649" s="296" t="s">
        <v>69</v>
      </c>
      <c r="D5649" s="307">
        <v>2014</v>
      </c>
      <c r="E5649" s="307" t="s">
        <v>194</v>
      </c>
      <c r="F5649" s="65">
        <f t="shared" si="355"/>
        <v>9</v>
      </c>
      <c r="G5649" s="66" t="str">
        <f t="shared" si="356"/>
        <v>2013+</v>
      </c>
      <c r="H5649" s="67" t="str">
        <f t="shared" si="353"/>
        <v>2023-T6 OOS Heavy-9</v>
      </c>
      <c r="I5649" s="302">
        <v>9.8290893643223598E-5</v>
      </c>
      <c r="J5649" s="305">
        <f>VLOOKUP(H5649,T6_ReductionFactor!$G$10:$H$2922,2,FALSE)</f>
        <v>0.76939541386575383</v>
      </c>
      <c r="K5649" s="75">
        <f t="shared" si="354"/>
        <v>7.5624562793862816E-5</v>
      </c>
      <c r="L5649" s="293"/>
      <c r="Q5649" s="288"/>
      <c r="R5649" s="291"/>
    </row>
    <row r="5650" spans="1:18" s="287" customFormat="1" ht="16.149999999999999" customHeight="1" x14ac:dyDescent="0.25">
      <c r="A5650" s="9" t="s">
        <v>192</v>
      </c>
      <c r="B5650" s="7">
        <v>2023</v>
      </c>
      <c r="C5650" s="296" t="s">
        <v>69</v>
      </c>
      <c r="D5650" s="307">
        <v>2013</v>
      </c>
      <c r="E5650" s="307" t="s">
        <v>194</v>
      </c>
      <c r="F5650" s="65">
        <f t="shared" si="355"/>
        <v>10</v>
      </c>
      <c r="G5650" s="66" t="str">
        <f t="shared" si="356"/>
        <v>2010-12</v>
      </c>
      <c r="H5650" s="67" t="str">
        <f t="shared" si="353"/>
        <v>2023-T6 OOS Heavy-10</v>
      </c>
      <c r="I5650" s="302">
        <v>1.8128676962339701E-4</v>
      </c>
      <c r="J5650" s="305">
        <f>VLOOKUP(H5650,T6_ReductionFactor!$G$10:$H$2922,2,FALSE)</f>
        <v>0.73382037551229906</v>
      </c>
      <c r="K5650" s="75">
        <f t="shared" si="354"/>
        <v>1.3303192536045285E-4</v>
      </c>
      <c r="L5650" s="293"/>
      <c r="Q5650" s="288"/>
      <c r="R5650" s="291"/>
    </row>
    <row r="5651" spans="1:18" s="287" customFormat="1" ht="16.149999999999999" customHeight="1" x14ac:dyDescent="0.25">
      <c r="A5651" s="9" t="s">
        <v>192</v>
      </c>
      <c r="B5651" s="7">
        <v>2023</v>
      </c>
      <c r="C5651" s="296" t="s">
        <v>69</v>
      </c>
      <c r="D5651" s="307">
        <v>2012</v>
      </c>
      <c r="E5651" s="307" t="s">
        <v>194</v>
      </c>
      <c r="F5651" s="65">
        <f t="shared" si="355"/>
        <v>11</v>
      </c>
      <c r="G5651" s="66" t="str">
        <f t="shared" si="356"/>
        <v>2010-12</v>
      </c>
      <c r="H5651" s="67" t="str">
        <f t="shared" si="353"/>
        <v>2023-T6 OOS Heavy-11</v>
      </c>
      <c r="I5651" s="302">
        <v>8.4957659557895204E-5</v>
      </c>
      <c r="J5651" s="305">
        <f>VLOOKUP(H5651,T6_ReductionFactor!$G$10:$H$2922,2,FALSE)</f>
        <v>0.72958245071442673</v>
      </c>
      <c r="K5651" s="75">
        <f t="shared" si="354"/>
        <v>6.1983617467211129E-5</v>
      </c>
      <c r="L5651" s="293"/>
      <c r="Q5651" s="288"/>
      <c r="R5651" s="291"/>
    </row>
    <row r="5652" spans="1:18" s="287" customFormat="1" ht="16.149999999999999" customHeight="1" x14ac:dyDescent="0.25">
      <c r="A5652" s="9" t="s">
        <v>192</v>
      </c>
      <c r="B5652" s="7">
        <v>2023</v>
      </c>
      <c r="C5652" s="296" t="s">
        <v>70</v>
      </c>
      <c r="D5652" s="307">
        <v>2024</v>
      </c>
      <c r="E5652" s="307" t="s">
        <v>194</v>
      </c>
      <c r="F5652" s="65">
        <f t="shared" si="355"/>
        <v>-1</v>
      </c>
      <c r="G5652" s="66" t="str">
        <f t="shared" si="356"/>
        <v>2013+</v>
      </c>
      <c r="H5652" s="67" t="str">
        <f t="shared" si="353"/>
        <v>2023-T6 OOS Small--1</v>
      </c>
      <c r="I5652" s="302">
        <v>1.8047311534383401E-6</v>
      </c>
      <c r="J5652" s="305">
        <f>VLOOKUP(H5652,T6_ReductionFactor!$G$10:$H$2922,2,FALSE)</f>
        <v>1</v>
      </c>
      <c r="K5652" s="75">
        <f t="shared" si="354"/>
        <v>1.8047311534383401E-6</v>
      </c>
      <c r="L5652" s="293"/>
      <c r="Q5652" s="288"/>
      <c r="R5652" s="291"/>
    </row>
    <row r="5653" spans="1:18" s="287" customFormat="1" ht="16.149999999999999" customHeight="1" x14ac:dyDescent="0.25">
      <c r="A5653" s="9" t="s">
        <v>192</v>
      </c>
      <c r="B5653" s="7">
        <v>2023</v>
      </c>
      <c r="C5653" s="296" t="s">
        <v>70</v>
      </c>
      <c r="D5653" s="307">
        <v>2023</v>
      </c>
      <c r="E5653" s="307" t="s">
        <v>194</v>
      </c>
      <c r="F5653" s="65">
        <f t="shared" si="355"/>
        <v>0</v>
      </c>
      <c r="G5653" s="66" t="str">
        <f t="shared" si="356"/>
        <v>2013+</v>
      </c>
      <c r="H5653" s="67" t="str">
        <f t="shared" si="353"/>
        <v>2023-T6 OOS Small-0</v>
      </c>
      <c r="I5653" s="302">
        <v>1.4139944624357899E-5</v>
      </c>
      <c r="J5653" s="305">
        <f>VLOOKUP(H5653,T6_ReductionFactor!$G$10:$H$2922,2,FALSE)</f>
        <v>0.94080590543063491</v>
      </c>
      <c r="K5653" s="75">
        <f t="shared" si="354"/>
        <v>1.3302943405058073E-5</v>
      </c>
      <c r="L5653" s="293"/>
      <c r="Q5653" s="288"/>
      <c r="R5653" s="291"/>
    </row>
    <row r="5654" spans="1:18" s="287" customFormat="1" ht="16.149999999999999" customHeight="1" x14ac:dyDescent="0.25">
      <c r="A5654" s="9" t="s">
        <v>192</v>
      </c>
      <c r="B5654" s="7">
        <v>2023</v>
      </c>
      <c r="C5654" s="296" t="s">
        <v>70</v>
      </c>
      <c r="D5654" s="307">
        <v>2022</v>
      </c>
      <c r="E5654" s="307" t="s">
        <v>194</v>
      </c>
      <c r="F5654" s="65">
        <f t="shared" si="355"/>
        <v>1</v>
      </c>
      <c r="G5654" s="66" t="str">
        <f t="shared" si="356"/>
        <v>2013+</v>
      </c>
      <c r="H5654" s="67" t="str">
        <f t="shared" si="353"/>
        <v>2023-T6 OOS Small-1</v>
      </c>
      <c r="I5654" s="302">
        <v>2.60118059437791E-5</v>
      </c>
      <c r="J5654" s="305">
        <f>VLOOKUP(H5654,T6_ReductionFactor!$G$10:$H$2922,2,FALSE)</f>
        <v>0.89827068929786458</v>
      </c>
      <c r="K5654" s="75">
        <f t="shared" si="354"/>
        <v>2.3365642855000743E-5</v>
      </c>
      <c r="L5654" s="293"/>
      <c r="Q5654" s="288"/>
      <c r="R5654" s="291"/>
    </row>
    <row r="5655" spans="1:18" s="287" customFormat="1" ht="16.149999999999999" customHeight="1" x14ac:dyDescent="0.25">
      <c r="A5655" s="9" t="s">
        <v>192</v>
      </c>
      <c r="B5655" s="7">
        <v>2023</v>
      </c>
      <c r="C5655" s="296" t="s">
        <v>70</v>
      </c>
      <c r="D5655" s="307">
        <v>2021</v>
      </c>
      <c r="E5655" s="307" t="s">
        <v>194</v>
      </c>
      <c r="F5655" s="65">
        <f t="shared" si="355"/>
        <v>2</v>
      </c>
      <c r="G5655" s="66" t="str">
        <f t="shared" si="356"/>
        <v>2013+</v>
      </c>
      <c r="H5655" s="67" t="str">
        <f t="shared" si="353"/>
        <v>2023-T6 OOS Small-2</v>
      </c>
      <c r="I5655" s="302">
        <v>3.00902327183741E-5</v>
      </c>
      <c r="J5655" s="305">
        <f>VLOOKUP(H5655,T6_ReductionFactor!$G$10:$H$2922,2,FALSE)</f>
        <v>0.86610797345042434</v>
      </c>
      <c r="K5655" s="75">
        <f t="shared" si="354"/>
        <v>2.6061390480362644E-5</v>
      </c>
      <c r="L5655" s="293"/>
      <c r="Q5655" s="288"/>
      <c r="R5655" s="291"/>
    </row>
    <row r="5656" spans="1:18" s="287" customFormat="1" ht="16.149999999999999" customHeight="1" x14ac:dyDescent="0.25">
      <c r="A5656" s="9" t="s">
        <v>192</v>
      </c>
      <c r="B5656" s="7">
        <v>2023</v>
      </c>
      <c r="C5656" s="296" t="s">
        <v>70</v>
      </c>
      <c r="D5656" s="307">
        <v>2020</v>
      </c>
      <c r="E5656" s="307" t="s">
        <v>194</v>
      </c>
      <c r="F5656" s="65">
        <f t="shared" si="355"/>
        <v>3</v>
      </c>
      <c r="G5656" s="66" t="str">
        <f t="shared" si="356"/>
        <v>2013+</v>
      </c>
      <c r="H5656" s="67" t="str">
        <f t="shared" si="353"/>
        <v>2023-T6 OOS Small-3</v>
      </c>
      <c r="I5656" s="302">
        <v>3.3117761233320202E-5</v>
      </c>
      <c r="J5656" s="305">
        <f>VLOOKUP(H5656,T6_ReductionFactor!$G$10:$H$2922,2,FALSE)</f>
        <v>0.84144450385510128</v>
      </c>
      <c r="K5656" s="75">
        <f t="shared" si="354"/>
        <v>2.7866758169762825E-5</v>
      </c>
      <c r="L5656" s="293"/>
      <c r="Q5656" s="288"/>
      <c r="R5656" s="291"/>
    </row>
    <row r="5657" spans="1:18" s="287" customFormat="1" ht="16.149999999999999" customHeight="1" x14ac:dyDescent="0.25">
      <c r="A5657" s="9" t="s">
        <v>192</v>
      </c>
      <c r="B5657" s="7">
        <v>2023</v>
      </c>
      <c r="C5657" s="296" t="s">
        <v>70</v>
      </c>
      <c r="D5657" s="307">
        <v>2019</v>
      </c>
      <c r="E5657" s="307" t="s">
        <v>194</v>
      </c>
      <c r="F5657" s="65">
        <f t="shared" si="355"/>
        <v>4</v>
      </c>
      <c r="G5657" s="66" t="str">
        <f t="shared" si="356"/>
        <v>2013+</v>
      </c>
      <c r="H5657" s="67" t="str">
        <f t="shared" si="353"/>
        <v>2023-T6 OOS Small-4</v>
      </c>
      <c r="I5657" s="302">
        <v>3.3751577311615298E-5</v>
      </c>
      <c r="J5657" s="305">
        <f>VLOOKUP(H5657,T6_ReductionFactor!$G$10:$H$2922,2,FALSE)</f>
        <v>0.82222503642483113</v>
      </c>
      <c r="K5657" s="75">
        <f t="shared" si="354"/>
        <v>2.7751391884438392E-5</v>
      </c>
      <c r="L5657" s="293"/>
      <c r="Q5657" s="288"/>
      <c r="R5657" s="291"/>
    </row>
    <row r="5658" spans="1:18" s="287" customFormat="1" ht="16.149999999999999" customHeight="1" x14ac:dyDescent="0.25">
      <c r="A5658" s="9" t="s">
        <v>192</v>
      </c>
      <c r="B5658" s="7">
        <v>2023</v>
      </c>
      <c r="C5658" s="296" t="s">
        <v>70</v>
      </c>
      <c r="D5658" s="307">
        <v>2018</v>
      </c>
      <c r="E5658" s="307" t="s">
        <v>194</v>
      </c>
      <c r="F5658" s="65">
        <f t="shared" si="355"/>
        <v>5</v>
      </c>
      <c r="G5658" s="66" t="str">
        <f t="shared" si="356"/>
        <v>2013+</v>
      </c>
      <c r="H5658" s="67" t="str">
        <f t="shared" si="353"/>
        <v>2023-T6 OOS Small-5</v>
      </c>
      <c r="I5658" s="302">
        <v>3.3310659559985903E-5</v>
      </c>
      <c r="J5658" s="305">
        <f>VLOOKUP(H5658,T6_ReductionFactor!$G$10:$H$2922,2,FALSE)</f>
        <v>0.80700059854122008</v>
      </c>
      <c r="K5658" s="75">
        <f t="shared" si="354"/>
        <v>2.6881722202711438E-5</v>
      </c>
      <c r="L5658" s="293"/>
      <c r="Q5658" s="288"/>
      <c r="R5658" s="291"/>
    </row>
    <row r="5659" spans="1:18" s="287" customFormat="1" ht="16.149999999999999" customHeight="1" x14ac:dyDescent="0.25">
      <c r="A5659" s="9" t="s">
        <v>192</v>
      </c>
      <c r="B5659" s="7">
        <v>2023</v>
      </c>
      <c r="C5659" s="296" t="s">
        <v>70</v>
      </c>
      <c r="D5659" s="307">
        <v>2017</v>
      </c>
      <c r="E5659" s="307" t="s">
        <v>194</v>
      </c>
      <c r="F5659" s="65">
        <f t="shared" si="355"/>
        <v>6</v>
      </c>
      <c r="G5659" s="66" t="str">
        <f t="shared" si="356"/>
        <v>2013+</v>
      </c>
      <c r="H5659" s="67" t="str">
        <f t="shared" si="353"/>
        <v>2023-T6 OOS Small-6</v>
      </c>
      <c r="I5659" s="302">
        <v>5.0744215426724901E-5</v>
      </c>
      <c r="J5659" s="305">
        <f>VLOOKUP(H5659,T6_ReductionFactor!$G$10:$H$2922,2,FALSE)</f>
        <v>0.79474444997940974</v>
      </c>
      <c r="K5659" s="75">
        <f t="shared" si="354"/>
        <v>4.032868357894916E-5</v>
      </c>
      <c r="L5659" s="293"/>
      <c r="Q5659" s="288"/>
      <c r="R5659" s="291"/>
    </row>
    <row r="5660" spans="1:18" s="287" customFormat="1" ht="16.149999999999999" customHeight="1" x14ac:dyDescent="0.25">
      <c r="A5660" s="9" t="s">
        <v>192</v>
      </c>
      <c r="B5660" s="7">
        <v>2023</v>
      </c>
      <c r="C5660" s="296" t="s">
        <v>70</v>
      </c>
      <c r="D5660" s="307">
        <v>2016</v>
      </c>
      <c r="E5660" s="307" t="s">
        <v>194</v>
      </c>
      <c r="F5660" s="65">
        <f t="shared" si="355"/>
        <v>7</v>
      </c>
      <c r="G5660" s="66" t="str">
        <f t="shared" si="356"/>
        <v>2013+</v>
      </c>
      <c r="H5660" s="67" t="str">
        <f t="shared" si="353"/>
        <v>2023-T6 OOS Small-7</v>
      </c>
      <c r="I5660" s="302">
        <v>5.4933464533066897E-5</v>
      </c>
      <c r="J5660" s="305">
        <f>VLOOKUP(H5660,T6_ReductionFactor!$G$10:$H$2922,2,FALSE)</f>
        <v>0.78472173003245815</v>
      </c>
      <c r="K5660" s="75">
        <f t="shared" si="354"/>
        <v>4.3107483325064933E-5</v>
      </c>
      <c r="L5660" s="293"/>
      <c r="Q5660" s="288"/>
      <c r="R5660" s="291"/>
    </row>
    <row r="5661" spans="1:18" s="287" customFormat="1" ht="16.149999999999999" customHeight="1" x14ac:dyDescent="0.25">
      <c r="A5661" s="9" t="s">
        <v>192</v>
      </c>
      <c r="B5661" s="7">
        <v>2023</v>
      </c>
      <c r="C5661" s="296" t="s">
        <v>70</v>
      </c>
      <c r="D5661" s="307">
        <v>2015</v>
      </c>
      <c r="E5661" s="307" t="s">
        <v>194</v>
      </c>
      <c r="F5661" s="65">
        <f t="shared" si="355"/>
        <v>8</v>
      </c>
      <c r="G5661" s="66" t="str">
        <f t="shared" si="356"/>
        <v>2013+</v>
      </c>
      <c r="H5661" s="67" t="str">
        <f t="shared" si="353"/>
        <v>2023-T6 OOS Small-8</v>
      </c>
      <c r="I5661" s="302">
        <v>2.4354362344953701E-5</v>
      </c>
      <c r="J5661" s="305">
        <f>VLOOKUP(H5661,T6_ReductionFactor!$G$10:$H$2922,2,FALSE)</f>
        <v>0.77640078188949657</v>
      </c>
      <c r="K5661" s="75">
        <f t="shared" si="354"/>
        <v>1.8908745967042168E-5</v>
      </c>
      <c r="L5661" s="293"/>
      <c r="Q5661" s="288"/>
      <c r="R5661" s="291"/>
    </row>
    <row r="5662" spans="1:18" s="287" customFormat="1" ht="16.149999999999999" customHeight="1" x14ac:dyDescent="0.25">
      <c r="A5662" s="9" t="s">
        <v>192</v>
      </c>
      <c r="B5662" s="7">
        <v>2023</v>
      </c>
      <c r="C5662" s="296" t="s">
        <v>70</v>
      </c>
      <c r="D5662" s="307">
        <v>2014</v>
      </c>
      <c r="E5662" s="307" t="s">
        <v>194</v>
      </c>
      <c r="F5662" s="65">
        <f t="shared" si="355"/>
        <v>9</v>
      </c>
      <c r="G5662" s="66" t="str">
        <f t="shared" si="356"/>
        <v>2013+</v>
      </c>
      <c r="H5662" s="67" t="str">
        <f t="shared" si="353"/>
        <v>2023-T6 OOS Small-9</v>
      </c>
      <c r="I5662" s="302">
        <v>1.5499745442559499E-5</v>
      </c>
      <c r="J5662" s="305">
        <f>VLOOKUP(H5662,T6_ReductionFactor!$G$10:$H$2922,2,FALSE)</f>
        <v>0.76939541386575383</v>
      </c>
      <c r="K5662" s="75">
        <f t="shared" si="354"/>
        <v>1.1925433059591896E-5</v>
      </c>
      <c r="L5662" s="293"/>
      <c r="Q5662" s="288"/>
      <c r="R5662" s="291"/>
    </row>
    <row r="5663" spans="1:18" s="287" customFormat="1" ht="16.149999999999999" customHeight="1" x14ac:dyDescent="0.25">
      <c r="A5663" s="9" t="s">
        <v>192</v>
      </c>
      <c r="B5663" s="7">
        <v>2023</v>
      </c>
      <c r="C5663" s="296" t="s">
        <v>70</v>
      </c>
      <c r="D5663" s="307">
        <v>2013</v>
      </c>
      <c r="E5663" s="307" t="s">
        <v>194</v>
      </c>
      <c r="F5663" s="65">
        <f t="shared" si="355"/>
        <v>10</v>
      </c>
      <c r="G5663" s="66" t="str">
        <f t="shared" si="356"/>
        <v>2010-12</v>
      </c>
      <c r="H5663" s="67" t="str">
        <f t="shared" si="353"/>
        <v>2023-T6 OOS Small-10</v>
      </c>
      <c r="I5663" s="302">
        <v>1.5587459352546301E-5</v>
      </c>
      <c r="J5663" s="305">
        <f>VLOOKUP(H5663,T6_ReductionFactor!$G$10:$H$2922,2,FALSE)</f>
        <v>0.73382037551229906</v>
      </c>
      <c r="K5663" s="75">
        <f t="shared" si="354"/>
        <v>1.1438395275368224E-5</v>
      </c>
      <c r="L5663" s="293"/>
      <c r="Q5663" s="288"/>
      <c r="R5663" s="291"/>
    </row>
    <row r="5664" spans="1:18" s="287" customFormat="1" ht="16.149999999999999" customHeight="1" x14ac:dyDescent="0.25">
      <c r="A5664" s="9" t="s">
        <v>192</v>
      </c>
      <c r="B5664" s="7">
        <v>2023</v>
      </c>
      <c r="C5664" s="296" t="s">
        <v>70</v>
      </c>
      <c r="D5664" s="307">
        <v>2012</v>
      </c>
      <c r="E5664" s="307" t="s">
        <v>194</v>
      </c>
      <c r="F5664" s="65">
        <f t="shared" si="355"/>
        <v>11</v>
      </c>
      <c r="G5664" s="66" t="str">
        <f t="shared" si="356"/>
        <v>2010-12</v>
      </c>
      <c r="H5664" s="67" t="str">
        <f t="shared" si="353"/>
        <v>2023-T6 OOS Small-11</v>
      </c>
      <c r="I5664" s="302">
        <v>2.36789784613786E-5</v>
      </c>
      <c r="J5664" s="305">
        <f>VLOOKUP(H5664,T6_ReductionFactor!$G$10:$H$2922,2,FALSE)</f>
        <v>0.72958245071442673</v>
      </c>
      <c r="K5664" s="75">
        <f t="shared" si="354"/>
        <v>1.7275767136266725E-5</v>
      </c>
      <c r="L5664" s="293"/>
      <c r="Q5664" s="288"/>
      <c r="R5664" s="291"/>
    </row>
    <row r="5665" spans="1:18" s="287" customFormat="1" ht="16.149999999999999" customHeight="1" x14ac:dyDescent="0.25">
      <c r="A5665" s="9" t="s">
        <v>192</v>
      </c>
      <c r="B5665" s="7">
        <v>2023</v>
      </c>
      <c r="C5665" s="296" t="s">
        <v>51</v>
      </c>
      <c r="D5665" s="307">
        <v>2024</v>
      </c>
      <c r="E5665" s="307" t="s">
        <v>194</v>
      </c>
      <c r="F5665" s="65">
        <f t="shared" si="355"/>
        <v>-1</v>
      </c>
      <c r="G5665" s="66" t="str">
        <f t="shared" si="356"/>
        <v>2013+</v>
      </c>
      <c r="H5665" s="67" t="str">
        <f t="shared" si="353"/>
        <v>2023-T6 Public--1</v>
      </c>
      <c r="I5665" s="302">
        <v>3.34255559866533E-6</v>
      </c>
      <c r="J5665" s="305">
        <f>VLOOKUP(H5665,T6_ReductionFactor!$G$10:$H$2922,2,FALSE)</f>
        <v>0.99213008409110126</v>
      </c>
      <c r="K5665" s="75">
        <f t="shared" si="354"/>
        <v>3.3162499671830152E-6</v>
      </c>
      <c r="L5665" s="293"/>
      <c r="Q5665" s="288"/>
      <c r="R5665" s="291"/>
    </row>
    <row r="5666" spans="1:18" s="287" customFormat="1" ht="16.149999999999999" customHeight="1" x14ac:dyDescent="0.25">
      <c r="A5666" s="9" t="s">
        <v>192</v>
      </c>
      <c r="B5666" s="7">
        <v>2023</v>
      </c>
      <c r="C5666" s="296" t="s">
        <v>51</v>
      </c>
      <c r="D5666" s="307">
        <v>2023</v>
      </c>
      <c r="E5666" s="307" t="s">
        <v>194</v>
      </c>
      <c r="F5666" s="65">
        <f t="shared" si="355"/>
        <v>0</v>
      </c>
      <c r="G5666" s="66" t="str">
        <f t="shared" si="356"/>
        <v>2013+</v>
      </c>
      <c r="H5666" s="67" t="str">
        <f t="shared" si="353"/>
        <v>2023-T6 Public-0</v>
      </c>
      <c r="I5666" s="302">
        <v>7.9049220305987505E-5</v>
      </c>
      <c r="J5666" s="305">
        <f>VLOOKUP(H5666,T6_ReductionFactor!$G$10:$H$2922,2,FALSE)</f>
        <v>0.97457100348784342</v>
      </c>
      <c r="K5666" s="75">
        <f t="shared" si="354"/>
        <v>7.7039077958537851E-5</v>
      </c>
      <c r="L5666" s="293"/>
      <c r="Q5666" s="288"/>
      <c r="R5666" s="291"/>
    </row>
    <row r="5667" spans="1:18" s="287" customFormat="1" ht="16.149999999999999" customHeight="1" x14ac:dyDescent="0.25">
      <c r="A5667" s="9" t="s">
        <v>192</v>
      </c>
      <c r="B5667" s="7">
        <v>2023</v>
      </c>
      <c r="C5667" s="296" t="s">
        <v>51</v>
      </c>
      <c r="D5667" s="307">
        <v>2022</v>
      </c>
      <c r="E5667" s="307" t="s">
        <v>194</v>
      </c>
      <c r="F5667" s="65">
        <f t="shared" si="355"/>
        <v>1</v>
      </c>
      <c r="G5667" s="66" t="str">
        <f t="shared" si="356"/>
        <v>2013+</v>
      </c>
      <c r="H5667" s="67" t="str">
        <f t="shared" si="353"/>
        <v>2023-T6 Public-1</v>
      </c>
      <c r="I5667" s="302">
        <v>9.1045597391727699E-5</v>
      </c>
      <c r="J5667" s="305">
        <f>VLOOKUP(H5667,T6_ReductionFactor!$G$10:$H$2922,2,FALSE)</f>
        <v>0.95893295377193855</v>
      </c>
      <c r="K5667" s="75">
        <f t="shared" si="354"/>
        <v>8.730662363478015E-5</v>
      </c>
      <c r="L5667" s="293"/>
      <c r="Q5667" s="288"/>
      <c r="R5667" s="291"/>
    </row>
    <row r="5668" spans="1:18" s="287" customFormat="1" ht="16.149999999999999" customHeight="1" x14ac:dyDescent="0.25">
      <c r="A5668" s="9" t="s">
        <v>192</v>
      </c>
      <c r="B5668" s="7">
        <v>2023</v>
      </c>
      <c r="C5668" s="296" t="s">
        <v>51</v>
      </c>
      <c r="D5668" s="307">
        <v>2021</v>
      </c>
      <c r="E5668" s="307" t="s">
        <v>194</v>
      </c>
      <c r="F5668" s="65">
        <f t="shared" si="355"/>
        <v>2</v>
      </c>
      <c r="G5668" s="66" t="str">
        <f t="shared" si="356"/>
        <v>2013+</v>
      </c>
      <c r="H5668" s="67" t="str">
        <f t="shared" si="353"/>
        <v>2023-T6 Public-2</v>
      </c>
      <c r="I5668" s="302">
        <v>9.5620950067325805E-5</v>
      </c>
      <c r="J5668" s="305">
        <f>VLOOKUP(H5668,T6_ReductionFactor!$G$10:$H$2922,2,FALSE)</f>
        <v>0.94492113948895873</v>
      </c>
      <c r="K5668" s="75">
        <f t="shared" si="354"/>
        <v>9.0354257096634329E-5</v>
      </c>
      <c r="L5668" s="293"/>
      <c r="Q5668" s="288"/>
      <c r="R5668" s="291"/>
    </row>
    <row r="5669" spans="1:18" s="287" customFormat="1" ht="16.149999999999999" customHeight="1" x14ac:dyDescent="0.25">
      <c r="A5669" s="9" t="s">
        <v>192</v>
      </c>
      <c r="B5669" s="7">
        <v>2023</v>
      </c>
      <c r="C5669" s="296" t="s">
        <v>51</v>
      </c>
      <c r="D5669" s="307">
        <v>2020</v>
      </c>
      <c r="E5669" s="307" t="s">
        <v>194</v>
      </c>
      <c r="F5669" s="65">
        <f t="shared" si="355"/>
        <v>3</v>
      </c>
      <c r="G5669" s="66" t="str">
        <f t="shared" si="356"/>
        <v>2013+</v>
      </c>
      <c r="H5669" s="67" t="str">
        <f t="shared" si="353"/>
        <v>2023-T6 Public-3</v>
      </c>
      <c r="I5669" s="302">
        <v>1.01236333994396E-4</v>
      </c>
      <c r="J5669" s="305">
        <f>VLOOKUP(H5669,T6_ReductionFactor!$G$10:$H$2922,2,FALSE)</f>
        <v>0.932301785363293</v>
      </c>
      <c r="K5669" s="75">
        <f t="shared" si="354"/>
        <v>9.4382814926610018E-5</v>
      </c>
      <c r="L5669" s="293"/>
      <c r="Q5669" s="288"/>
      <c r="R5669" s="291"/>
    </row>
    <row r="5670" spans="1:18" s="287" customFormat="1" ht="16.149999999999999" customHeight="1" x14ac:dyDescent="0.25">
      <c r="A5670" s="9" t="s">
        <v>192</v>
      </c>
      <c r="B5670" s="7">
        <v>2023</v>
      </c>
      <c r="C5670" s="296" t="s">
        <v>51</v>
      </c>
      <c r="D5670" s="307">
        <v>2019</v>
      </c>
      <c r="E5670" s="307" t="s">
        <v>194</v>
      </c>
      <c r="F5670" s="65">
        <f t="shared" si="355"/>
        <v>4</v>
      </c>
      <c r="G5670" s="66" t="str">
        <f t="shared" si="356"/>
        <v>2013+</v>
      </c>
      <c r="H5670" s="67" t="str">
        <f t="shared" si="353"/>
        <v>2023-T6 Public-4</v>
      </c>
      <c r="I5670" s="302">
        <v>1.05012615835001E-4</v>
      </c>
      <c r="J5670" s="305">
        <f>VLOOKUP(H5670,T6_ReductionFactor!$G$10:$H$2922,2,FALSE)</f>
        <v>0.92088081526282972</v>
      </c>
      <c r="K5670" s="75">
        <f t="shared" si="354"/>
        <v>9.6704103283018058E-5</v>
      </c>
      <c r="L5670" s="293"/>
      <c r="Q5670" s="288"/>
      <c r="R5670" s="291"/>
    </row>
    <row r="5671" spans="1:18" s="287" customFormat="1" ht="16.149999999999999" customHeight="1" x14ac:dyDescent="0.25">
      <c r="A5671" s="9" t="s">
        <v>192</v>
      </c>
      <c r="B5671" s="7">
        <v>2023</v>
      </c>
      <c r="C5671" s="296" t="s">
        <v>51</v>
      </c>
      <c r="D5671" s="307">
        <v>2018</v>
      </c>
      <c r="E5671" s="307" t="s">
        <v>194</v>
      </c>
      <c r="F5671" s="65">
        <f t="shared" si="355"/>
        <v>5</v>
      </c>
      <c r="G5671" s="66" t="str">
        <f t="shared" si="356"/>
        <v>2013+</v>
      </c>
      <c r="H5671" s="67" t="str">
        <f t="shared" si="353"/>
        <v>2023-T6 Public-5</v>
      </c>
      <c r="I5671" s="302">
        <v>1.06935886598497E-4</v>
      </c>
      <c r="J5671" s="305">
        <f>VLOOKUP(H5671,T6_ReductionFactor!$G$10:$H$2922,2,FALSE)</f>
        <v>0.91050174089127545</v>
      </c>
      <c r="K5671" s="75">
        <f t="shared" si="354"/>
        <v>9.7365310911683538E-5</v>
      </c>
      <c r="L5671" s="293"/>
      <c r="Q5671" s="288"/>
      <c r="R5671" s="291"/>
    </row>
    <row r="5672" spans="1:18" s="287" customFormat="1" ht="16.149999999999999" customHeight="1" x14ac:dyDescent="0.25">
      <c r="A5672" s="9" t="s">
        <v>192</v>
      </c>
      <c r="B5672" s="7">
        <v>2023</v>
      </c>
      <c r="C5672" s="296" t="s">
        <v>51</v>
      </c>
      <c r="D5672" s="307">
        <v>2017</v>
      </c>
      <c r="E5672" s="307" t="s">
        <v>194</v>
      </c>
      <c r="F5672" s="65">
        <f t="shared" si="355"/>
        <v>6</v>
      </c>
      <c r="G5672" s="66" t="str">
        <f t="shared" si="356"/>
        <v>2013+</v>
      </c>
      <c r="H5672" s="67" t="str">
        <f t="shared" si="353"/>
        <v>2023-T6 Public-6</v>
      </c>
      <c r="I5672" s="302">
        <v>1.7991953243477301E-4</v>
      </c>
      <c r="J5672" s="305">
        <f>VLOOKUP(H5672,T6_ReductionFactor!$G$10:$H$2922,2,FALSE)</f>
        <v>0.90103297533197113</v>
      </c>
      <c r="K5672" s="75">
        <f t="shared" si="354"/>
        <v>1.621134316300406E-4</v>
      </c>
      <c r="L5672" s="293"/>
      <c r="Q5672" s="288"/>
      <c r="R5672" s="291"/>
    </row>
    <row r="5673" spans="1:18" s="287" customFormat="1" ht="16.149999999999999" customHeight="1" x14ac:dyDescent="0.25">
      <c r="A5673" s="9" t="s">
        <v>192</v>
      </c>
      <c r="B5673" s="7">
        <v>2023</v>
      </c>
      <c r="C5673" s="296" t="s">
        <v>51</v>
      </c>
      <c r="D5673" s="307">
        <v>2016</v>
      </c>
      <c r="E5673" s="307" t="s">
        <v>194</v>
      </c>
      <c r="F5673" s="65">
        <f t="shared" si="355"/>
        <v>7</v>
      </c>
      <c r="G5673" s="66" t="str">
        <f t="shared" si="356"/>
        <v>2013+</v>
      </c>
      <c r="H5673" s="67" t="str">
        <f t="shared" si="353"/>
        <v>2023-T6 Public-7</v>
      </c>
      <c r="I5673" s="302">
        <v>4.9176068486203801E-5</v>
      </c>
      <c r="J5673" s="305">
        <f>VLOOKUP(H5673,T6_ReductionFactor!$G$10:$H$2922,2,FALSE)</f>
        <v>0.89236299283199305</v>
      </c>
      <c r="K5673" s="75">
        <f t="shared" si="354"/>
        <v>4.3882903650059882E-5</v>
      </c>
      <c r="L5673" s="293"/>
      <c r="Q5673" s="288"/>
      <c r="R5673" s="291"/>
    </row>
    <row r="5674" spans="1:18" s="287" customFormat="1" ht="16.149999999999999" customHeight="1" x14ac:dyDescent="0.25">
      <c r="A5674" s="9" t="s">
        <v>192</v>
      </c>
      <c r="B5674" s="7">
        <v>2023</v>
      </c>
      <c r="C5674" s="296" t="s">
        <v>51</v>
      </c>
      <c r="D5674" s="307">
        <v>2015</v>
      </c>
      <c r="E5674" s="307" t="s">
        <v>194</v>
      </c>
      <c r="F5674" s="65">
        <f t="shared" si="355"/>
        <v>8</v>
      </c>
      <c r="G5674" s="66" t="str">
        <f t="shared" si="356"/>
        <v>2013+</v>
      </c>
      <c r="H5674" s="67" t="str">
        <f t="shared" si="353"/>
        <v>2023-T6 Public-8</v>
      </c>
      <c r="I5674" s="302">
        <v>5.0276893512654501E-5</v>
      </c>
      <c r="J5674" s="305">
        <f>VLOOKUP(H5674,T6_ReductionFactor!$G$10:$H$2922,2,FALSE)</f>
        <v>0.88440032993529027</v>
      </c>
      <c r="K5674" s="75">
        <f t="shared" si="354"/>
        <v>4.4464901210713098E-5</v>
      </c>
      <c r="L5674" s="293"/>
      <c r="Q5674" s="288"/>
      <c r="R5674" s="291"/>
    </row>
    <row r="5675" spans="1:18" s="287" customFormat="1" ht="16.149999999999999" customHeight="1" x14ac:dyDescent="0.25">
      <c r="A5675" s="9" t="s">
        <v>192</v>
      </c>
      <c r="B5675" s="7">
        <v>2023</v>
      </c>
      <c r="C5675" s="296" t="s">
        <v>51</v>
      </c>
      <c r="D5675" s="307">
        <v>2014</v>
      </c>
      <c r="E5675" s="307" t="s">
        <v>194</v>
      </c>
      <c r="F5675" s="65">
        <f t="shared" si="355"/>
        <v>9</v>
      </c>
      <c r="G5675" s="66" t="str">
        <f t="shared" si="356"/>
        <v>2013+</v>
      </c>
      <c r="H5675" s="67" t="str">
        <f t="shared" si="353"/>
        <v>2023-T6 Public-9</v>
      </c>
      <c r="I5675" s="302">
        <v>4.0307294024906797E-5</v>
      </c>
      <c r="J5675" s="305">
        <f>VLOOKUP(H5675,T6_ReductionFactor!$G$10:$H$2922,2,FALSE)</f>
        <v>0.87706480365473161</v>
      </c>
      <c r="K5675" s="75">
        <f t="shared" si="354"/>
        <v>3.5352108919808417E-5</v>
      </c>
      <c r="L5675" s="293"/>
      <c r="Q5675" s="288"/>
      <c r="R5675" s="291"/>
    </row>
    <row r="5676" spans="1:18" s="287" customFormat="1" ht="16.149999999999999" customHeight="1" x14ac:dyDescent="0.25">
      <c r="A5676" s="9" t="s">
        <v>192</v>
      </c>
      <c r="B5676" s="7">
        <v>2023</v>
      </c>
      <c r="C5676" s="296" t="s">
        <v>51</v>
      </c>
      <c r="D5676" s="307">
        <v>2013</v>
      </c>
      <c r="E5676" s="307" t="s">
        <v>194</v>
      </c>
      <c r="F5676" s="65">
        <f t="shared" si="355"/>
        <v>10</v>
      </c>
      <c r="G5676" s="66" t="str">
        <f t="shared" si="356"/>
        <v>2010-12</v>
      </c>
      <c r="H5676" s="67" t="str">
        <f t="shared" si="353"/>
        <v>2023-T6 Public-10</v>
      </c>
      <c r="I5676" s="302">
        <v>3.5036187522718499E-5</v>
      </c>
      <c r="J5676" s="305">
        <f>VLOOKUP(H5676,T6_ReductionFactor!$G$10:$H$2922,2,FALSE)</f>
        <v>0.83442096896678797</v>
      </c>
      <c r="K5676" s="75">
        <f t="shared" si="354"/>
        <v>2.9234929541608855E-5</v>
      </c>
      <c r="L5676" s="293"/>
      <c r="Q5676" s="288"/>
      <c r="R5676" s="291"/>
    </row>
    <row r="5677" spans="1:18" s="287" customFormat="1" ht="16.149999999999999" customHeight="1" x14ac:dyDescent="0.25">
      <c r="A5677" s="9" t="s">
        <v>192</v>
      </c>
      <c r="B5677" s="7">
        <v>2023</v>
      </c>
      <c r="C5677" s="296" t="s">
        <v>51</v>
      </c>
      <c r="D5677" s="307">
        <v>2012</v>
      </c>
      <c r="E5677" s="307" t="s">
        <v>194</v>
      </c>
      <c r="F5677" s="65">
        <f t="shared" si="355"/>
        <v>11</v>
      </c>
      <c r="G5677" s="66" t="str">
        <f t="shared" si="356"/>
        <v>2010-12</v>
      </c>
      <c r="H5677" s="67" t="str">
        <f t="shared" si="353"/>
        <v>2023-T6 Public-11</v>
      </c>
      <c r="I5677" s="302">
        <v>6.3985851393836499E-5</v>
      </c>
      <c r="J5677" s="305">
        <f>VLOOKUP(H5677,T6_ReductionFactor!$G$10:$H$2922,2,FALSE)</f>
        <v>0.82777488457289661</v>
      </c>
      <c r="K5677" s="75">
        <f t="shared" si="354"/>
        <v>5.2965880751831525E-5</v>
      </c>
      <c r="L5677" s="293"/>
      <c r="Q5677" s="288"/>
      <c r="R5677" s="291"/>
    </row>
    <row r="5678" spans="1:18" s="287" customFormat="1" ht="16.149999999999999" customHeight="1" x14ac:dyDescent="0.25">
      <c r="A5678" s="9" t="s">
        <v>192</v>
      </c>
      <c r="B5678" s="7">
        <v>2023</v>
      </c>
      <c r="C5678" s="296" t="s">
        <v>51</v>
      </c>
      <c r="D5678" s="307">
        <v>2011</v>
      </c>
      <c r="E5678" s="307" t="s">
        <v>194</v>
      </c>
      <c r="F5678" s="65">
        <f t="shared" si="355"/>
        <v>12</v>
      </c>
      <c r="G5678" s="66" t="str">
        <f t="shared" si="356"/>
        <v>2010-12</v>
      </c>
      <c r="H5678" s="67" t="str">
        <f t="shared" si="353"/>
        <v>2023-T6 Public-12</v>
      </c>
      <c r="I5678" s="302">
        <v>9.7645713264601195E-5</v>
      </c>
      <c r="J5678" s="305">
        <f>VLOOKUP(H5678,T6_ReductionFactor!$G$10:$H$2922,2,FALSE)</f>
        <v>0.82169982845670397</v>
      </c>
      <c r="K5678" s="75">
        <f t="shared" si="354"/>
        <v>8.0235465839055312E-5</v>
      </c>
      <c r="L5678" s="293"/>
      <c r="Q5678" s="288"/>
      <c r="R5678" s="291"/>
    </row>
    <row r="5679" spans="1:18" s="287" customFormat="1" ht="16.149999999999999" customHeight="1" x14ac:dyDescent="0.25">
      <c r="A5679" s="9" t="s">
        <v>192</v>
      </c>
      <c r="B5679" s="7">
        <v>2023</v>
      </c>
      <c r="C5679" s="296" t="s">
        <v>51</v>
      </c>
      <c r="D5679" s="307">
        <v>2010</v>
      </c>
      <c r="E5679" s="307" t="s">
        <v>194</v>
      </c>
      <c r="F5679" s="65">
        <f t="shared" si="355"/>
        <v>13</v>
      </c>
      <c r="G5679" s="66" t="str">
        <f t="shared" si="356"/>
        <v>2007-09</v>
      </c>
      <c r="H5679" s="67" t="str">
        <f t="shared" si="353"/>
        <v>2023-T6 Public-13</v>
      </c>
      <c r="I5679" s="302">
        <v>1.08278371014504E-4</v>
      </c>
      <c r="J5679" s="305">
        <f>VLOOKUP(H5679,T6_ReductionFactor!$G$10:$H$2922,2,FALSE)</f>
        <v>0.87467652479343028</v>
      </c>
      <c r="K5679" s="75">
        <f t="shared" si="354"/>
        <v>9.4708549269260055E-5</v>
      </c>
      <c r="L5679" s="293"/>
      <c r="Q5679" s="288"/>
      <c r="R5679" s="291"/>
    </row>
    <row r="5680" spans="1:18" s="287" customFormat="1" ht="16.149999999999999" customHeight="1" x14ac:dyDescent="0.25">
      <c r="A5680" s="9" t="s">
        <v>192</v>
      </c>
      <c r="B5680" s="7">
        <v>2023</v>
      </c>
      <c r="C5680" s="296" t="s">
        <v>51</v>
      </c>
      <c r="D5680" s="307">
        <v>2009</v>
      </c>
      <c r="E5680" s="307" t="s">
        <v>194</v>
      </c>
      <c r="F5680" s="65">
        <f t="shared" si="355"/>
        <v>14</v>
      </c>
      <c r="G5680" s="66" t="str">
        <f t="shared" si="356"/>
        <v>2007-09</v>
      </c>
      <c r="H5680" s="67" t="str">
        <f t="shared" si="353"/>
        <v>2023-T6 Public-14</v>
      </c>
      <c r="I5680" s="302">
        <v>1.56869934792147E-4</v>
      </c>
      <c r="J5680" s="305">
        <f>VLOOKUP(H5680,T6_ReductionFactor!$G$10:$H$2922,2,FALSE)</f>
        <v>0.86979871012633769</v>
      </c>
      <c r="K5680" s="75">
        <f t="shared" si="354"/>
        <v>1.3644526693981217E-4</v>
      </c>
      <c r="L5680" s="293"/>
      <c r="Q5680" s="288"/>
      <c r="R5680" s="291"/>
    </row>
    <row r="5681" spans="1:18" s="287" customFormat="1" ht="16.149999999999999" customHeight="1" x14ac:dyDescent="0.25">
      <c r="A5681" s="9" t="s">
        <v>192</v>
      </c>
      <c r="B5681" s="7">
        <v>2023</v>
      </c>
      <c r="C5681" s="296" t="s">
        <v>51</v>
      </c>
      <c r="D5681" s="307">
        <v>2008</v>
      </c>
      <c r="E5681" s="307" t="s">
        <v>194</v>
      </c>
      <c r="F5681" s="65">
        <f t="shared" si="355"/>
        <v>15</v>
      </c>
      <c r="G5681" s="66" t="str">
        <f t="shared" si="356"/>
        <v>2007-09</v>
      </c>
      <c r="H5681" s="67" t="str">
        <f t="shared" si="353"/>
        <v>2023-T6 Public-15</v>
      </c>
      <c r="I5681" s="302">
        <v>3.8961258478883201E-4</v>
      </c>
      <c r="J5681" s="305">
        <f>VLOOKUP(H5681,T6_ReductionFactor!$G$10:$H$2922,2,FALSE)</f>
        <v>0.86520758491782168</v>
      </c>
      <c r="K5681" s="75">
        <f t="shared" si="354"/>
        <v>3.3709576353873537E-4</v>
      </c>
      <c r="L5681" s="293"/>
      <c r="Q5681" s="288"/>
      <c r="R5681" s="291"/>
    </row>
    <row r="5682" spans="1:18" s="287" customFormat="1" ht="16.149999999999999" customHeight="1" x14ac:dyDescent="0.25">
      <c r="A5682" s="9" t="s">
        <v>192</v>
      </c>
      <c r="B5682" s="7">
        <v>2023</v>
      </c>
      <c r="C5682" s="296" t="s">
        <v>51</v>
      </c>
      <c r="D5682" s="307">
        <v>2007</v>
      </c>
      <c r="E5682" s="307" t="s">
        <v>194</v>
      </c>
      <c r="F5682" s="65">
        <f t="shared" si="355"/>
        <v>16</v>
      </c>
      <c r="G5682" s="66" t="str">
        <f t="shared" si="356"/>
        <v>1997-06</v>
      </c>
      <c r="H5682" s="67" t="str">
        <f t="shared" ref="H5682:H5745" si="357">CONCATENATE(B5682,"-",C5682,"-",F5682)</f>
        <v>2023-T6 Public-16</v>
      </c>
      <c r="I5682" s="302">
        <v>3.7618895299589402E-4</v>
      </c>
      <c r="J5682" s="305">
        <f>VLOOKUP(H5682,T6_ReductionFactor!$G$10:$H$2922,2,FALSE)</f>
        <v>0.92480121275891658</v>
      </c>
      <c r="K5682" s="75">
        <f t="shared" si="354"/>
        <v>3.4789999995710983E-4</v>
      </c>
      <c r="L5682" s="293"/>
      <c r="Q5682" s="288"/>
      <c r="R5682" s="291"/>
    </row>
    <row r="5683" spans="1:18" s="287" customFormat="1" ht="16.149999999999999" customHeight="1" x14ac:dyDescent="0.25">
      <c r="A5683" s="9" t="s">
        <v>192</v>
      </c>
      <c r="B5683" s="7">
        <v>2023</v>
      </c>
      <c r="C5683" s="296" t="s">
        <v>51</v>
      </c>
      <c r="D5683" s="307">
        <v>2006</v>
      </c>
      <c r="E5683" s="307" t="s">
        <v>194</v>
      </c>
      <c r="F5683" s="65">
        <f t="shared" si="355"/>
        <v>17</v>
      </c>
      <c r="G5683" s="66" t="str">
        <f t="shared" si="356"/>
        <v>1997-06</v>
      </c>
      <c r="H5683" s="67" t="str">
        <f t="shared" si="357"/>
        <v>2023-T6 Public-17</v>
      </c>
      <c r="I5683" s="302">
        <v>5.2262152928501504E-4</v>
      </c>
      <c r="J5683" s="305">
        <f>VLOOKUP(H5683,T6_ReductionFactor!$G$10:$H$2922,2,FALSE)</f>
        <v>0.92233237217763953</v>
      </c>
      <c r="K5683" s="75">
        <f t="shared" si="354"/>
        <v>4.8203075485655361E-4</v>
      </c>
      <c r="L5683" s="293"/>
      <c r="Q5683" s="288"/>
      <c r="R5683" s="291"/>
    </row>
    <row r="5684" spans="1:18" s="287" customFormat="1" ht="16.149999999999999" customHeight="1" x14ac:dyDescent="0.25">
      <c r="A5684" s="9" t="s">
        <v>192</v>
      </c>
      <c r="B5684" s="7">
        <v>2023</v>
      </c>
      <c r="C5684" s="296" t="s">
        <v>51</v>
      </c>
      <c r="D5684" s="307">
        <v>2005</v>
      </c>
      <c r="E5684" s="307" t="s">
        <v>194</v>
      </c>
      <c r="F5684" s="65">
        <f t="shared" si="355"/>
        <v>18</v>
      </c>
      <c r="G5684" s="66" t="str">
        <f t="shared" si="356"/>
        <v>1997-06</v>
      </c>
      <c r="H5684" s="67" t="str">
        <f t="shared" si="357"/>
        <v>2023-T6 Public-18</v>
      </c>
      <c r="I5684" s="302">
        <v>4.3962531352868898E-4</v>
      </c>
      <c r="J5684" s="305">
        <f>VLOOKUP(H5684,T6_ReductionFactor!$G$10:$H$2922,2,FALSE)</f>
        <v>0.91998679163548391</v>
      </c>
      <c r="K5684" s="75">
        <f t="shared" si="354"/>
        <v>4.0444948171500228E-4</v>
      </c>
      <c r="L5684" s="293"/>
      <c r="Q5684" s="288"/>
      <c r="R5684" s="291"/>
    </row>
    <row r="5685" spans="1:18" s="287" customFormat="1" ht="16.149999999999999" customHeight="1" x14ac:dyDescent="0.25">
      <c r="A5685" s="9" t="s">
        <v>192</v>
      </c>
      <c r="B5685" s="7">
        <v>2023</v>
      </c>
      <c r="C5685" s="296" t="s">
        <v>51</v>
      </c>
      <c r="D5685" s="307">
        <v>2004</v>
      </c>
      <c r="E5685" s="307" t="s">
        <v>194</v>
      </c>
      <c r="F5685" s="65">
        <f t="shared" si="355"/>
        <v>19</v>
      </c>
      <c r="G5685" s="66" t="str">
        <f t="shared" si="356"/>
        <v>1997-06</v>
      </c>
      <c r="H5685" s="67" t="str">
        <f t="shared" si="357"/>
        <v>2023-T6 Public-19</v>
      </c>
      <c r="I5685" s="302">
        <v>3.9508155488288799E-4</v>
      </c>
      <c r="J5685" s="305">
        <f>VLOOKUP(H5685,T6_ReductionFactor!$G$10:$H$2922,2,FALSE)</f>
        <v>0.91775700425764883</v>
      </c>
      <c r="K5685" s="75">
        <f t="shared" si="354"/>
        <v>3.6258886424677316E-4</v>
      </c>
      <c r="L5685" s="293"/>
      <c r="Q5685" s="288"/>
      <c r="R5685" s="291"/>
    </row>
    <row r="5686" spans="1:18" s="287" customFormat="1" ht="16.149999999999999" customHeight="1" x14ac:dyDescent="0.25">
      <c r="A5686" s="9" t="s">
        <v>192</v>
      </c>
      <c r="B5686" s="7">
        <v>2023</v>
      </c>
      <c r="C5686" s="296" t="s">
        <v>51</v>
      </c>
      <c r="D5686" s="307">
        <v>2003</v>
      </c>
      <c r="E5686" s="307" t="s">
        <v>194</v>
      </c>
      <c r="F5686" s="65">
        <f t="shared" si="355"/>
        <v>20</v>
      </c>
      <c r="G5686" s="66" t="str">
        <f t="shared" si="356"/>
        <v>1997-06</v>
      </c>
      <c r="H5686" s="67" t="str">
        <f t="shared" si="357"/>
        <v>2023-T6 Public-20</v>
      </c>
      <c r="I5686" s="302">
        <v>5.8935572270968199E-4</v>
      </c>
      <c r="J5686" s="305">
        <f>VLOOKUP(H5686,T6_ReductionFactor!$G$10:$H$2922,2,FALSE)</f>
        <v>0.94672037716126189</v>
      </c>
      <c r="K5686" s="75">
        <f t="shared" si="354"/>
        <v>5.5795507208585818E-4</v>
      </c>
      <c r="L5686" s="293"/>
      <c r="Q5686" s="288"/>
      <c r="R5686" s="291"/>
    </row>
    <row r="5687" spans="1:18" s="287" customFormat="1" ht="16.149999999999999" customHeight="1" x14ac:dyDescent="0.25">
      <c r="A5687" s="9" t="s">
        <v>192</v>
      </c>
      <c r="B5687" s="7">
        <v>2023</v>
      </c>
      <c r="C5687" s="296" t="s">
        <v>51</v>
      </c>
      <c r="D5687" s="307">
        <v>2002</v>
      </c>
      <c r="E5687" s="307" t="s">
        <v>194</v>
      </c>
      <c r="F5687" s="65">
        <f t="shared" si="355"/>
        <v>21</v>
      </c>
      <c r="G5687" s="66" t="str">
        <f t="shared" si="356"/>
        <v>1997-06</v>
      </c>
      <c r="H5687" s="67" t="str">
        <f t="shared" si="357"/>
        <v>2023-T6 Public-21</v>
      </c>
      <c r="I5687" s="302">
        <v>4.9893762962171801E-4</v>
      </c>
      <c r="J5687" s="305">
        <f>VLOOKUP(H5687,T6_ReductionFactor!$G$10:$H$2922,2,FALSE)</f>
        <v>0.94550197218615628</v>
      </c>
      <c r="K5687" s="75">
        <f t="shared" si="354"/>
        <v>4.7174651280522037E-4</v>
      </c>
      <c r="L5687" s="293"/>
      <c r="Q5687" s="288"/>
      <c r="R5687" s="291"/>
    </row>
    <row r="5688" spans="1:18" s="287" customFormat="1" ht="16.149999999999999" customHeight="1" x14ac:dyDescent="0.25">
      <c r="A5688" s="9" t="s">
        <v>192</v>
      </c>
      <c r="B5688" s="7">
        <v>2023</v>
      </c>
      <c r="C5688" s="296" t="s">
        <v>51</v>
      </c>
      <c r="D5688" s="307">
        <v>2001</v>
      </c>
      <c r="E5688" s="307" t="s">
        <v>194</v>
      </c>
      <c r="F5688" s="65">
        <f t="shared" si="355"/>
        <v>22</v>
      </c>
      <c r="G5688" s="66" t="str">
        <f t="shared" si="356"/>
        <v>1997-06</v>
      </c>
      <c r="H5688" s="67" t="str">
        <f t="shared" si="357"/>
        <v>2023-T6 Public-22</v>
      </c>
      <c r="I5688" s="302">
        <v>5.7647139176416696E-4</v>
      </c>
      <c r="J5688" s="305">
        <f>VLOOKUP(H5688,T6_ReductionFactor!$G$10:$H$2922,2,FALSE)</f>
        <v>0.94434540294590752</v>
      </c>
      <c r="K5688" s="75">
        <f t="shared" si="354"/>
        <v>5.443881087423203E-4</v>
      </c>
      <c r="L5688" s="293"/>
      <c r="Q5688" s="288"/>
      <c r="R5688" s="291"/>
    </row>
    <row r="5689" spans="1:18" s="287" customFormat="1" ht="16.149999999999999" customHeight="1" x14ac:dyDescent="0.25">
      <c r="A5689" s="9" t="s">
        <v>192</v>
      </c>
      <c r="B5689" s="7">
        <v>2023</v>
      </c>
      <c r="C5689" s="296" t="s">
        <v>51</v>
      </c>
      <c r="D5689" s="307">
        <v>2000</v>
      </c>
      <c r="E5689" s="307" t="s">
        <v>194</v>
      </c>
      <c r="F5689" s="65">
        <f t="shared" si="355"/>
        <v>23</v>
      </c>
      <c r="G5689" s="66" t="str">
        <f t="shared" si="356"/>
        <v>1997-06</v>
      </c>
      <c r="H5689" s="67" t="str">
        <f t="shared" si="357"/>
        <v>2023-T6 Public-23</v>
      </c>
      <c r="I5689" s="302">
        <v>4.85379234363173E-4</v>
      </c>
      <c r="J5689" s="305">
        <f>VLOOKUP(H5689,T6_ReductionFactor!$G$10:$H$2922,2,FALSE)</f>
        <v>0.94324703759169914</v>
      </c>
      <c r="K5689" s="75">
        <f t="shared" si="354"/>
        <v>4.5783252492159E-4</v>
      </c>
      <c r="L5689" s="293"/>
      <c r="Q5689" s="288"/>
      <c r="R5689" s="291"/>
    </row>
    <row r="5690" spans="1:18" s="287" customFormat="1" ht="16.149999999999999" customHeight="1" x14ac:dyDescent="0.25">
      <c r="A5690" s="9" t="s">
        <v>192</v>
      </c>
      <c r="B5690" s="7">
        <v>2023</v>
      </c>
      <c r="C5690" s="296" t="s">
        <v>51</v>
      </c>
      <c r="D5690" s="307">
        <v>1999</v>
      </c>
      <c r="E5690" s="307" t="s">
        <v>194</v>
      </c>
      <c r="F5690" s="65">
        <f t="shared" si="355"/>
        <v>24</v>
      </c>
      <c r="G5690" s="66" t="str">
        <f t="shared" si="356"/>
        <v>1997-06</v>
      </c>
      <c r="H5690" s="67" t="str">
        <f t="shared" si="357"/>
        <v>2023-T6 Public-24</v>
      </c>
      <c r="I5690" s="302">
        <v>4.5107934926645198E-4</v>
      </c>
      <c r="J5690" s="305">
        <f>VLOOKUP(H5690,T6_ReductionFactor!$G$10:$H$2922,2,FALSE)</f>
        <v>0.94220403079616932</v>
      </c>
      <c r="K5690" s="75">
        <f t="shared" si="354"/>
        <v>4.2500878108776412E-4</v>
      </c>
      <c r="L5690" s="293"/>
      <c r="Q5690" s="288"/>
      <c r="R5690" s="291"/>
    </row>
    <row r="5691" spans="1:18" s="287" customFormat="1" ht="16.149999999999999" customHeight="1" x14ac:dyDescent="0.25">
      <c r="A5691" s="9" t="s">
        <v>192</v>
      </c>
      <c r="B5691" s="7">
        <v>2023</v>
      </c>
      <c r="C5691" s="296" t="s">
        <v>51</v>
      </c>
      <c r="D5691" s="307">
        <v>1998</v>
      </c>
      <c r="E5691" s="307" t="s">
        <v>194</v>
      </c>
      <c r="F5691" s="65">
        <f t="shared" si="355"/>
        <v>25</v>
      </c>
      <c r="G5691" s="66" t="str">
        <f t="shared" si="356"/>
        <v>1997-06</v>
      </c>
      <c r="H5691" s="67" t="str">
        <f t="shared" si="357"/>
        <v>2023-T6 Public-25</v>
      </c>
      <c r="I5691" s="302">
        <v>2.0784551023893201E-4</v>
      </c>
      <c r="J5691" s="305">
        <f>VLOOKUP(H5691,T6_ReductionFactor!$G$10:$H$2922,2,FALSE)</f>
        <v>0.94121352177797735</v>
      </c>
      <c r="K5691" s="75">
        <f t="shared" si="354"/>
        <v>1.9562700467772585E-4</v>
      </c>
      <c r="L5691" s="293"/>
      <c r="Q5691" s="288"/>
      <c r="R5691" s="291"/>
    </row>
    <row r="5692" spans="1:18" s="287" customFormat="1" ht="16.149999999999999" customHeight="1" x14ac:dyDescent="0.25">
      <c r="A5692" s="9" t="s">
        <v>192</v>
      </c>
      <c r="B5692" s="7">
        <v>2023</v>
      </c>
      <c r="C5692" s="296" t="s">
        <v>51</v>
      </c>
      <c r="D5692" s="307">
        <v>1997</v>
      </c>
      <c r="E5692" s="307" t="s">
        <v>194</v>
      </c>
      <c r="F5692" s="65">
        <f t="shared" si="355"/>
        <v>26</v>
      </c>
      <c r="G5692" s="66" t="str">
        <f t="shared" si="356"/>
        <v>Pre1997</v>
      </c>
      <c r="H5692" s="67" t="str">
        <f t="shared" si="357"/>
        <v>2023-T6 Public-26</v>
      </c>
      <c r="I5692" s="302">
        <v>3.34922116963171E-4</v>
      </c>
      <c r="J5692" s="305">
        <f>VLOOKUP(H5692,T6_ReductionFactor!$G$10:$H$2922,2,FALSE)</f>
        <v>0.94027263971276109</v>
      </c>
      <c r="K5692" s="75">
        <f t="shared" si="354"/>
        <v>3.1491810301514695E-4</v>
      </c>
      <c r="L5692" s="293"/>
      <c r="Q5692" s="288"/>
      <c r="R5692" s="291"/>
    </row>
    <row r="5693" spans="1:18" s="287" customFormat="1" ht="16.149999999999999" customHeight="1" x14ac:dyDescent="0.25">
      <c r="A5693" s="9" t="s">
        <v>192</v>
      </c>
      <c r="B5693" s="7">
        <v>2023</v>
      </c>
      <c r="C5693" s="296" t="s">
        <v>51</v>
      </c>
      <c r="D5693" s="307">
        <v>1996</v>
      </c>
      <c r="E5693" s="307" t="s">
        <v>194</v>
      </c>
      <c r="F5693" s="65">
        <f t="shared" si="355"/>
        <v>27</v>
      </c>
      <c r="G5693" s="66" t="str">
        <f t="shared" si="356"/>
        <v>Pre1997</v>
      </c>
      <c r="H5693" s="67" t="str">
        <f t="shared" si="357"/>
        <v>2023-T6 Public-27</v>
      </c>
      <c r="I5693" s="302">
        <v>2.3493809575070599E-4</v>
      </c>
      <c r="J5693" s="305">
        <f>VLOOKUP(H5693,T6_ReductionFactor!$G$10:$H$2922,2,FALSE)</f>
        <v>0.93937919799938274</v>
      </c>
      <c r="K5693" s="75">
        <f t="shared" si="354"/>
        <v>2.206959599658004E-4</v>
      </c>
      <c r="L5693" s="293"/>
      <c r="Q5693" s="288"/>
      <c r="R5693" s="291"/>
    </row>
    <row r="5694" spans="1:18" s="287" customFormat="1" ht="16.149999999999999" customHeight="1" x14ac:dyDescent="0.25">
      <c r="A5694" s="9" t="s">
        <v>192</v>
      </c>
      <c r="B5694" s="7">
        <v>2023</v>
      </c>
      <c r="C5694" s="296" t="s">
        <v>51</v>
      </c>
      <c r="D5694" s="307">
        <v>1995</v>
      </c>
      <c r="E5694" s="307" t="s">
        <v>194</v>
      </c>
      <c r="F5694" s="65">
        <f t="shared" si="355"/>
        <v>28</v>
      </c>
      <c r="G5694" s="66" t="str">
        <f t="shared" si="356"/>
        <v>Pre1997</v>
      </c>
      <c r="H5694" s="67" t="str">
        <f t="shared" si="357"/>
        <v>2023-T6 Public-28</v>
      </c>
      <c r="I5694" s="302">
        <v>3.5282008794432299E-4</v>
      </c>
      <c r="J5694" s="305">
        <f>VLOOKUP(H5694,T6_ReductionFactor!$G$10:$H$2922,2,FALSE)</f>
        <v>0.93853072549713379</v>
      </c>
      <c r="K5694" s="75">
        <f t="shared" si="354"/>
        <v>3.3113249310834803E-4</v>
      </c>
      <c r="L5694" s="293"/>
      <c r="Q5694" s="288"/>
      <c r="R5694" s="291"/>
    </row>
    <row r="5695" spans="1:18" s="287" customFormat="1" ht="16.149999999999999" customHeight="1" x14ac:dyDescent="0.25">
      <c r="A5695" s="9" t="s">
        <v>192</v>
      </c>
      <c r="B5695" s="7">
        <v>2023</v>
      </c>
      <c r="C5695" s="296" t="s">
        <v>51</v>
      </c>
      <c r="D5695" s="307">
        <v>1994</v>
      </c>
      <c r="E5695" s="307" t="s">
        <v>194</v>
      </c>
      <c r="F5695" s="65">
        <f t="shared" si="355"/>
        <v>29</v>
      </c>
      <c r="G5695" s="66" t="str">
        <f t="shared" si="356"/>
        <v>Pre1997</v>
      </c>
      <c r="H5695" s="67" t="str">
        <f t="shared" si="357"/>
        <v>2023-T6 Public-29</v>
      </c>
      <c r="I5695" s="302">
        <v>2.2557529636426E-4</v>
      </c>
      <c r="J5695" s="305">
        <f>VLOOKUP(H5695,T6_ReductionFactor!$G$10:$H$2922,2,FALSE)</f>
        <v>0.93772538204314593</v>
      </c>
      <c r="K5695" s="75">
        <f t="shared" si="354"/>
        <v>2.1152768096267157E-4</v>
      </c>
      <c r="L5695" s="293"/>
      <c r="Q5695" s="288"/>
      <c r="R5695" s="291"/>
    </row>
    <row r="5696" spans="1:18" s="287" customFormat="1" ht="16.149999999999999" customHeight="1" x14ac:dyDescent="0.25">
      <c r="A5696" s="9" t="s">
        <v>192</v>
      </c>
      <c r="B5696" s="7">
        <v>2023</v>
      </c>
      <c r="C5696" s="296" t="s">
        <v>51</v>
      </c>
      <c r="D5696" s="307">
        <v>1993</v>
      </c>
      <c r="E5696" s="307" t="s">
        <v>194</v>
      </c>
      <c r="F5696" s="65">
        <f t="shared" si="355"/>
        <v>30</v>
      </c>
      <c r="G5696" s="66" t="str">
        <f t="shared" si="356"/>
        <v>Pre1997</v>
      </c>
      <c r="H5696" s="67" t="str">
        <f t="shared" si="357"/>
        <v>2023-T6 Public-30</v>
      </c>
      <c r="I5696" s="302">
        <v>4.1505766919765999E-4</v>
      </c>
      <c r="J5696" s="305">
        <f>VLOOKUP(H5696,T6_ReductionFactor!$G$10:$H$2922,2,FALSE)</f>
        <v>1</v>
      </c>
      <c r="K5696" s="75">
        <f t="shared" si="354"/>
        <v>4.1505766919765999E-4</v>
      </c>
      <c r="L5696" s="293"/>
      <c r="Q5696" s="288"/>
      <c r="R5696" s="291"/>
    </row>
    <row r="5697" spans="1:18" s="287" customFormat="1" ht="16.149999999999999" customHeight="1" x14ac:dyDescent="0.25">
      <c r="A5697" s="9" t="s">
        <v>192</v>
      </c>
      <c r="B5697" s="7">
        <v>2023</v>
      </c>
      <c r="C5697" s="296" t="s">
        <v>51</v>
      </c>
      <c r="D5697" s="307">
        <v>1992</v>
      </c>
      <c r="E5697" s="307" t="s">
        <v>194</v>
      </c>
      <c r="F5697" s="65">
        <f t="shared" si="355"/>
        <v>31</v>
      </c>
      <c r="G5697" s="66" t="str">
        <f t="shared" si="356"/>
        <v>Pre1997</v>
      </c>
      <c r="H5697" s="67" t="str">
        <f t="shared" si="357"/>
        <v>2023-T6 Public-31</v>
      </c>
      <c r="I5697" s="302">
        <v>3.8792835280491202E-4</v>
      </c>
      <c r="J5697" s="305">
        <f>VLOOKUP(H5697,T6_ReductionFactor!$G$10:$H$2922,2,FALSE)</f>
        <v>1</v>
      </c>
      <c r="K5697" s="75">
        <f t="shared" si="354"/>
        <v>3.8792835280491202E-4</v>
      </c>
      <c r="L5697" s="293"/>
      <c r="Q5697" s="288"/>
      <c r="R5697" s="291"/>
    </row>
    <row r="5698" spans="1:18" s="287" customFormat="1" ht="16.149999999999999" customHeight="1" x14ac:dyDescent="0.25">
      <c r="A5698" s="9" t="s">
        <v>192</v>
      </c>
      <c r="B5698" s="7">
        <v>2023</v>
      </c>
      <c r="C5698" s="296" t="s">
        <v>51</v>
      </c>
      <c r="D5698" s="307">
        <v>1991</v>
      </c>
      <c r="E5698" s="307" t="s">
        <v>194</v>
      </c>
      <c r="F5698" s="65">
        <f t="shared" si="355"/>
        <v>32</v>
      </c>
      <c r="G5698" s="66" t="str">
        <f t="shared" si="356"/>
        <v>Pre1997</v>
      </c>
      <c r="H5698" s="67" t="str">
        <f t="shared" si="357"/>
        <v>2023-T6 Public-32</v>
      </c>
      <c r="I5698" s="302">
        <v>4.1703413453245201E-4</v>
      </c>
      <c r="J5698" s="305">
        <f>VLOOKUP(H5698,T6_ReductionFactor!$G$10:$H$2922,2,FALSE)</f>
        <v>1</v>
      </c>
      <c r="K5698" s="75">
        <f t="shared" si="354"/>
        <v>4.1703413453245201E-4</v>
      </c>
      <c r="L5698" s="293"/>
      <c r="Q5698" s="288"/>
      <c r="R5698" s="291"/>
    </row>
    <row r="5699" spans="1:18" s="287" customFormat="1" ht="16.149999999999999" customHeight="1" x14ac:dyDescent="0.25">
      <c r="A5699" s="9" t="s">
        <v>192</v>
      </c>
      <c r="B5699" s="7">
        <v>2023</v>
      </c>
      <c r="C5699" s="296" t="s">
        <v>51</v>
      </c>
      <c r="D5699" s="307">
        <v>1990</v>
      </c>
      <c r="E5699" s="307" t="s">
        <v>194</v>
      </c>
      <c r="F5699" s="65">
        <f t="shared" si="355"/>
        <v>33</v>
      </c>
      <c r="G5699" s="66" t="str">
        <f t="shared" si="356"/>
        <v>Pre1997</v>
      </c>
      <c r="H5699" s="67" t="str">
        <f t="shared" si="357"/>
        <v>2023-T6 Public-33</v>
      </c>
      <c r="I5699" s="302">
        <v>6.4229723104305503E-4</v>
      </c>
      <c r="J5699" s="305">
        <f>VLOOKUP(H5699,T6_ReductionFactor!$G$10:$H$2922,2,FALSE)</f>
        <v>1</v>
      </c>
      <c r="K5699" s="75">
        <f t="shared" si="354"/>
        <v>6.4229723104305503E-4</v>
      </c>
      <c r="L5699" s="293"/>
      <c r="Q5699" s="288"/>
      <c r="R5699" s="291"/>
    </row>
    <row r="5700" spans="1:18" s="287" customFormat="1" ht="16.149999999999999" customHeight="1" x14ac:dyDescent="0.25">
      <c r="A5700" s="9" t="s">
        <v>192</v>
      </c>
      <c r="B5700" s="7">
        <v>2023</v>
      </c>
      <c r="C5700" s="296" t="s">
        <v>51</v>
      </c>
      <c r="D5700" s="307">
        <v>1989</v>
      </c>
      <c r="E5700" s="307" t="s">
        <v>194</v>
      </c>
      <c r="F5700" s="65">
        <f t="shared" si="355"/>
        <v>34</v>
      </c>
      <c r="G5700" s="66" t="str">
        <f t="shared" si="356"/>
        <v>Pre1997</v>
      </c>
      <c r="H5700" s="67" t="str">
        <f t="shared" si="357"/>
        <v>2023-T6 Public-34</v>
      </c>
      <c r="I5700" s="302">
        <v>4.70056473520361E-4</v>
      </c>
      <c r="J5700" s="305">
        <f>VLOOKUP(H5700,T6_ReductionFactor!$G$10:$H$2922,2,FALSE)</f>
        <v>1</v>
      </c>
      <c r="K5700" s="75">
        <f t="shared" si="354"/>
        <v>4.70056473520361E-4</v>
      </c>
      <c r="L5700" s="293"/>
      <c r="Q5700" s="288"/>
      <c r="R5700" s="291"/>
    </row>
    <row r="5701" spans="1:18" s="287" customFormat="1" ht="16.149999999999999" customHeight="1" x14ac:dyDescent="0.25">
      <c r="A5701" s="9" t="s">
        <v>192</v>
      </c>
      <c r="B5701" s="7">
        <v>2023</v>
      </c>
      <c r="C5701" s="296" t="s">
        <v>51</v>
      </c>
      <c r="D5701" s="307">
        <v>1988</v>
      </c>
      <c r="E5701" s="307" t="s">
        <v>194</v>
      </c>
      <c r="F5701" s="65">
        <f t="shared" si="355"/>
        <v>35</v>
      </c>
      <c r="G5701" s="66" t="str">
        <f t="shared" si="356"/>
        <v>Pre1997</v>
      </c>
      <c r="H5701" s="67" t="str">
        <f t="shared" si="357"/>
        <v>2023-T6 Public-35</v>
      </c>
      <c r="I5701" s="302">
        <v>4.8529228323246701E-4</v>
      </c>
      <c r="J5701" s="305">
        <f>VLOOKUP(H5701,T6_ReductionFactor!$G$10:$H$2922,2,FALSE)</f>
        <v>1</v>
      </c>
      <c r="K5701" s="75">
        <f t="shared" si="354"/>
        <v>4.8529228323246701E-4</v>
      </c>
      <c r="L5701" s="293"/>
      <c r="Q5701" s="288"/>
      <c r="R5701" s="291"/>
    </row>
    <row r="5702" spans="1:18" s="287" customFormat="1" ht="16.149999999999999" customHeight="1" x14ac:dyDescent="0.25">
      <c r="A5702" s="9" t="s">
        <v>192</v>
      </c>
      <c r="B5702" s="7">
        <v>2023</v>
      </c>
      <c r="C5702" s="296" t="s">
        <v>51</v>
      </c>
      <c r="D5702" s="307">
        <v>1987</v>
      </c>
      <c r="E5702" s="307" t="s">
        <v>194</v>
      </c>
      <c r="F5702" s="65">
        <f t="shared" si="355"/>
        <v>36</v>
      </c>
      <c r="G5702" s="66" t="str">
        <f t="shared" si="356"/>
        <v>Pre1997</v>
      </c>
      <c r="H5702" s="67" t="str">
        <f t="shared" si="357"/>
        <v>2023-T6 Public-36</v>
      </c>
      <c r="I5702" s="302">
        <v>4.9937595936517198E-4</v>
      </c>
      <c r="J5702" s="305">
        <f>VLOOKUP(H5702,T6_ReductionFactor!$G$10:$H$2922,2,FALSE)</f>
        <v>1</v>
      </c>
      <c r="K5702" s="75">
        <f t="shared" ref="K5702:K5765" si="358">I5702*J5702</f>
        <v>4.9937595936517198E-4</v>
      </c>
      <c r="L5702" s="293"/>
      <c r="Q5702" s="288"/>
      <c r="R5702" s="291"/>
    </row>
    <row r="5703" spans="1:18" s="287" customFormat="1" ht="16.149999999999999" customHeight="1" x14ac:dyDescent="0.25">
      <c r="A5703" s="9" t="s">
        <v>192</v>
      </c>
      <c r="B5703" s="7">
        <v>2023</v>
      </c>
      <c r="C5703" s="296" t="s">
        <v>51</v>
      </c>
      <c r="D5703" s="307">
        <v>1986</v>
      </c>
      <c r="E5703" s="307" t="s">
        <v>194</v>
      </c>
      <c r="F5703" s="65">
        <f t="shared" si="355"/>
        <v>37</v>
      </c>
      <c r="G5703" s="66" t="str">
        <f t="shared" si="356"/>
        <v>Pre1997</v>
      </c>
      <c r="H5703" s="67" t="str">
        <f t="shared" si="357"/>
        <v>2023-T6 Public-37</v>
      </c>
      <c r="I5703" s="302">
        <v>5.1926000014918298E-4</v>
      </c>
      <c r="J5703" s="305">
        <f>VLOOKUP(H5703,T6_ReductionFactor!$G$10:$H$2922,2,FALSE)</f>
        <v>1</v>
      </c>
      <c r="K5703" s="75">
        <f t="shared" si="358"/>
        <v>5.1926000014918298E-4</v>
      </c>
      <c r="L5703" s="293"/>
      <c r="Q5703" s="288"/>
      <c r="R5703" s="291"/>
    </row>
    <row r="5704" spans="1:18" s="287" customFormat="1" ht="16.149999999999999" customHeight="1" x14ac:dyDescent="0.25">
      <c r="A5704" s="9" t="s">
        <v>192</v>
      </c>
      <c r="B5704" s="7">
        <v>2023</v>
      </c>
      <c r="C5704" s="296" t="s">
        <v>51</v>
      </c>
      <c r="D5704" s="307">
        <v>1985</v>
      </c>
      <c r="E5704" s="307" t="s">
        <v>194</v>
      </c>
      <c r="F5704" s="65">
        <f t="shared" si="355"/>
        <v>38</v>
      </c>
      <c r="G5704" s="66" t="str">
        <f t="shared" si="356"/>
        <v>Pre1997</v>
      </c>
      <c r="H5704" s="67" t="str">
        <f t="shared" si="357"/>
        <v>2023-T6 Public-38</v>
      </c>
      <c r="I5704" s="302">
        <v>4.4178942950820298E-4</v>
      </c>
      <c r="J5704" s="305">
        <f>VLOOKUP(H5704,T6_ReductionFactor!$G$10:$H$2922,2,FALSE)</f>
        <v>1</v>
      </c>
      <c r="K5704" s="75">
        <f t="shared" si="358"/>
        <v>4.4178942950820298E-4</v>
      </c>
      <c r="L5704" s="293"/>
      <c r="Q5704" s="288"/>
      <c r="R5704" s="291"/>
    </row>
    <row r="5705" spans="1:18" s="287" customFormat="1" ht="16.149999999999999" customHeight="1" x14ac:dyDescent="0.25">
      <c r="A5705" s="9" t="s">
        <v>192</v>
      </c>
      <c r="B5705" s="7">
        <v>2023</v>
      </c>
      <c r="C5705" s="296" t="s">
        <v>51</v>
      </c>
      <c r="D5705" s="307">
        <v>1984</v>
      </c>
      <c r="E5705" s="307" t="s">
        <v>194</v>
      </c>
      <c r="F5705" s="65">
        <f t="shared" ref="F5705:F5768" si="359">B5705-D5705</f>
        <v>39</v>
      </c>
      <c r="G5705" s="66" t="str">
        <f t="shared" ref="G5705:G5768" si="360">IF(D5705&lt;1998,"Pre1997",IF(D5705&lt;2008,"1997-06",IF(D5705&lt;2011,"2007-09",IF(D5705&lt;2014,"2010-12","2013+"))))</f>
        <v>Pre1997</v>
      </c>
      <c r="H5705" s="67" t="str">
        <f t="shared" si="357"/>
        <v>2023-T6 Public-39</v>
      </c>
      <c r="I5705" s="302">
        <v>3.27310412850933E-4</v>
      </c>
      <c r="J5705" s="305">
        <f>VLOOKUP(H5705,T6_ReductionFactor!$G$10:$H$2922,2,FALSE)</f>
        <v>1</v>
      </c>
      <c r="K5705" s="75">
        <f t="shared" si="358"/>
        <v>3.27310412850933E-4</v>
      </c>
      <c r="L5705" s="293"/>
      <c r="Q5705" s="288"/>
      <c r="R5705" s="291"/>
    </row>
    <row r="5706" spans="1:18" s="287" customFormat="1" ht="16.149999999999999" customHeight="1" x14ac:dyDescent="0.25">
      <c r="A5706" s="9" t="s">
        <v>192</v>
      </c>
      <c r="B5706" s="7">
        <v>2023</v>
      </c>
      <c r="C5706" s="296" t="s">
        <v>51</v>
      </c>
      <c r="D5706" s="307">
        <v>1983</v>
      </c>
      <c r="E5706" s="307" t="s">
        <v>194</v>
      </c>
      <c r="F5706" s="65">
        <f t="shared" si="359"/>
        <v>40</v>
      </c>
      <c r="G5706" s="66" t="str">
        <f t="shared" si="360"/>
        <v>Pre1997</v>
      </c>
      <c r="H5706" s="67" t="str">
        <f t="shared" si="357"/>
        <v>2023-T6 Public-40</v>
      </c>
      <c r="I5706" s="302">
        <v>3.0585215902430502E-4</v>
      </c>
      <c r="J5706" s="305">
        <f>VLOOKUP(H5706,T6_ReductionFactor!$G$10:$H$2922,2,FALSE)</f>
        <v>1</v>
      </c>
      <c r="K5706" s="75">
        <f t="shared" si="358"/>
        <v>3.0585215902430502E-4</v>
      </c>
      <c r="L5706" s="293"/>
      <c r="Q5706" s="288"/>
      <c r="R5706" s="291"/>
    </row>
    <row r="5707" spans="1:18" s="287" customFormat="1" ht="16.149999999999999" customHeight="1" x14ac:dyDescent="0.25">
      <c r="A5707" s="9" t="s">
        <v>192</v>
      </c>
      <c r="B5707" s="7">
        <v>2023</v>
      </c>
      <c r="C5707" s="296" t="s">
        <v>51</v>
      </c>
      <c r="D5707" s="307">
        <v>1982</v>
      </c>
      <c r="E5707" s="307" t="s">
        <v>194</v>
      </c>
      <c r="F5707" s="65">
        <f t="shared" si="359"/>
        <v>41</v>
      </c>
      <c r="G5707" s="66" t="str">
        <f t="shared" si="360"/>
        <v>Pre1997</v>
      </c>
      <c r="H5707" s="67" t="str">
        <f t="shared" si="357"/>
        <v>2023-T6 Public-41</v>
      </c>
      <c r="I5707" s="302">
        <v>2.4793630200115198E-4</v>
      </c>
      <c r="J5707" s="305">
        <f>VLOOKUP(H5707,T6_ReductionFactor!$G$10:$H$2922,2,FALSE)</f>
        <v>1</v>
      </c>
      <c r="K5707" s="75">
        <f t="shared" si="358"/>
        <v>2.4793630200115198E-4</v>
      </c>
      <c r="L5707" s="293"/>
      <c r="Q5707" s="288"/>
      <c r="R5707" s="291"/>
    </row>
    <row r="5708" spans="1:18" s="287" customFormat="1" ht="16.149999999999999" customHeight="1" x14ac:dyDescent="0.25">
      <c r="A5708" s="9" t="s">
        <v>192</v>
      </c>
      <c r="B5708" s="7">
        <v>2023</v>
      </c>
      <c r="C5708" s="296" t="s">
        <v>51</v>
      </c>
      <c r="D5708" s="307">
        <v>1981</v>
      </c>
      <c r="E5708" s="307" t="s">
        <v>194</v>
      </c>
      <c r="F5708" s="65">
        <f t="shared" si="359"/>
        <v>42</v>
      </c>
      <c r="G5708" s="66" t="str">
        <f t="shared" si="360"/>
        <v>Pre1997</v>
      </c>
      <c r="H5708" s="67" t="str">
        <f t="shared" si="357"/>
        <v>2023-T6 Public-42</v>
      </c>
      <c r="I5708" s="302">
        <v>3.1234056757389298E-4</v>
      </c>
      <c r="J5708" s="305">
        <f>VLOOKUP(H5708,T6_ReductionFactor!$G$10:$H$2922,2,FALSE)</f>
        <v>1</v>
      </c>
      <c r="K5708" s="75">
        <f t="shared" si="358"/>
        <v>3.1234056757389298E-4</v>
      </c>
      <c r="L5708" s="293"/>
      <c r="Q5708" s="288"/>
      <c r="R5708" s="291"/>
    </row>
    <row r="5709" spans="1:18" s="287" customFormat="1" ht="16.149999999999999" customHeight="1" x14ac:dyDescent="0.25">
      <c r="A5709" s="9" t="s">
        <v>192</v>
      </c>
      <c r="B5709" s="7">
        <v>2023</v>
      </c>
      <c r="C5709" s="296" t="s">
        <v>51</v>
      </c>
      <c r="D5709" s="307">
        <v>1980</v>
      </c>
      <c r="E5709" s="307" t="s">
        <v>194</v>
      </c>
      <c r="F5709" s="65">
        <f t="shared" si="359"/>
        <v>43</v>
      </c>
      <c r="G5709" s="66" t="str">
        <f t="shared" si="360"/>
        <v>Pre1997</v>
      </c>
      <c r="H5709" s="67" t="str">
        <f t="shared" si="357"/>
        <v>2023-T6 Public-43</v>
      </c>
      <c r="I5709" s="302">
        <v>1.17525282719555E-4</v>
      </c>
      <c r="J5709" s="305">
        <f>VLOOKUP(H5709,T6_ReductionFactor!$G$10:$H$2922,2,FALSE)</f>
        <v>1</v>
      </c>
      <c r="K5709" s="75">
        <f t="shared" si="358"/>
        <v>1.17525282719555E-4</v>
      </c>
      <c r="L5709" s="293"/>
      <c r="Q5709" s="288"/>
      <c r="R5709" s="291"/>
    </row>
    <row r="5710" spans="1:18" s="287" customFormat="1" ht="16.149999999999999" customHeight="1" x14ac:dyDescent="0.25">
      <c r="A5710" s="9" t="s">
        <v>192</v>
      </c>
      <c r="B5710" s="7">
        <v>2023</v>
      </c>
      <c r="C5710" s="296" t="s">
        <v>51</v>
      </c>
      <c r="D5710" s="307">
        <v>1979</v>
      </c>
      <c r="E5710" s="307" t="s">
        <v>194</v>
      </c>
      <c r="F5710" s="65">
        <f t="shared" si="359"/>
        <v>44</v>
      </c>
      <c r="G5710" s="66" t="str">
        <f t="shared" si="360"/>
        <v>Pre1997</v>
      </c>
      <c r="H5710" s="67" t="str">
        <f t="shared" si="357"/>
        <v>2023-T6 Public-44</v>
      </c>
      <c r="I5710" s="302">
        <v>7.4918020598306796E-5</v>
      </c>
      <c r="J5710" s="305">
        <f>VLOOKUP(H5710,T6_ReductionFactor!$G$10:$H$2922,2,FALSE)</f>
        <v>1</v>
      </c>
      <c r="K5710" s="75">
        <f t="shared" si="358"/>
        <v>7.4918020598306796E-5</v>
      </c>
      <c r="L5710" s="293"/>
      <c r="Q5710" s="288"/>
      <c r="R5710" s="291"/>
    </row>
    <row r="5711" spans="1:18" s="287" customFormat="1" ht="16.149999999999999" customHeight="1" x14ac:dyDescent="0.25">
      <c r="A5711" s="9" t="s">
        <v>192</v>
      </c>
      <c r="B5711" s="7">
        <v>2023</v>
      </c>
      <c r="C5711" s="296" t="s">
        <v>59</v>
      </c>
      <c r="D5711" s="307">
        <v>2024</v>
      </c>
      <c r="E5711" s="307" t="s">
        <v>194</v>
      </c>
      <c r="F5711" s="65">
        <f t="shared" si="359"/>
        <v>-1</v>
      </c>
      <c r="G5711" s="66" t="str">
        <f t="shared" si="360"/>
        <v>2013+</v>
      </c>
      <c r="H5711" s="67" t="str">
        <f t="shared" si="357"/>
        <v>2023-T6 SBUS--1</v>
      </c>
      <c r="I5711" s="302">
        <v>5.7523458873968003E-6</v>
      </c>
      <c r="J5711" s="305">
        <f>VLOOKUP(H5711,T6_ReductionFactor!$G$10:$H$2922,2,FALSE)</f>
        <v>0.98456958373553838</v>
      </c>
      <c r="K5711" s="75">
        <f t="shared" si="358"/>
        <v>5.6635847958571036E-6</v>
      </c>
      <c r="L5711" s="293"/>
      <c r="Q5711" s="288"/>
      <c r="R5711" s="291"/>
    </row>
    <row r="5712" spans="1:18" s="287" customFormat="1" ht="16.149999999999999" customHeight="1" x14ac:dyDescent="0.25">
      <c r="A5712" s="9" t="s">
        <v>192</v>
      </c>
      <c r="B5712" s="7">
        <v>2023</v>
      </c>
      <c r="C5712" s="296" t="s">
        <v>59</v>
      </c>
      <c r="D5712" s="307">
        <v>2023</v>
      </c>
      <c r="E5712" s="307" t="s">
        <v>194</v>
      </c>
      <c r="F5712" s="65">
        <f t="shared" si="359"/>
        <v>0</v>
      </c>
      <c r="G5712" s="66" t="str">
        <f t="shared" si="360"/>
        <v>2013+</v>
      </c>
      <c r="H5712" s="67" t="str">
        <f t="shared" si="357"/>
        <v>2023-T6 SBUS-0</v>
      </c>
      <c r="I5712" s="302">
        <v>5.9267487319332403E-5</v>
      </c>
      <c r="J5712" s="305">
        <f>VLOOKUP(H5712,T6_ReductionFactor!$G$10:$H$2922,2,FALSE)</f>
        <v>0.95241196787924665</v>
      </c>
      <c r="K5712" s="75">
        <f t="shared" si="358"/>
        <v>5.6447064229063667E-5</v>
      </c>
      <c r="L5712" s="293"/>
      <c r="Q5712" s="288"/>
      <c r="R5712" s="291"/>
    </row>
    <row r="5713" spans="1:18" s="287" customFormat="1" ht="16.149999999999999" customHeight="1" x14ac:dyDescent="0.25">
      <c r="A5713" s="9" t="s">
        <v>192</v>
      </c>
      <c r="B5713" s="7">
        <v>2023</v>
      </c>
      <c r="C5713" s="296" t="s">
        <v>59</v>
      </c>
      <c r="D5713" s="307">
        <v>2022</v>
      </c>
      <c r="E5713" s="307" t="s">
        <v>194</v>
      </c>
      <c r="F5713" s="65">
        <f t="shared" si="359"/>
        <v>1</v>
      </c>
      <c r="G5713" s="66" t="str">
        <f t="shared" si="360"/>
        <v>2013+</v>
      </c>
      <c r="H5713" s="67" t="str">
        <f t="shared" si="357"/>
        <v>2023-T6 SBUS-1</v>
      </c>
      <c r="I5713" s="302">
        <v>7.7679504667186905E-5</v>
      </c>
      <c r="J5713" s="305">
        <f>VLOOKUP(H5713,T6_ReductionFactor!$G$10:$H$2922,2,FALSE)</f>
        <v>0.9259616545339231</v>
      </c>
      <c r="K5713" s="75">
        <f t="shared" si="358"/>
        <v>7.1928242665003983E-5</v>
      </c>
      <c r="L5713" s="293"/>
      <c r="Q5713" s="288"/>
      <c r="R5713" s="291"/>
    </row>
    <row r="5714" spans="1:18" s="287" customFormat="1" ht="16.149999999999999" customHeight="1" x14ac:dyDescent="0.25">
      <c r="A5714" s="9" t="s">
        <v>192</v>
      </c>
      <c r="B5714" s="7">
        <v>2023</v>
      </c>
      <c r="C5714" s="296" t="s">
        <v>59</v>
      </c>
      <c r="D5714" s="307">
        <v>2021</v>
      </c>
      <c r="E5714" s="307" t="s">
        <v>194</v>
      </c>
      <c r="F5714" s="65">
        <f t="shared" si="359"/>
        <v>2</v>
      </c>
      <c r="G5714" s="66" t="str">
        <f t="shared" si="360"/>
        <v>2013+</v>
      </c>
      <c r="H5714" s="67" t="str">
        <f t="shared" si="357"/>
        <v>2023-T6 SBUS-2</v>
      </c>
      <c r="I5714" s="302">
        <v>8.0690005649118395E-5</v>
      </c>
      <c r="J5714" s="305">
        <f>VLOOKUP(H5714,T6_ReductionFactor!$G$10:$H$2922,2,FALSE)</f>
        <v>0.90382607670731474</v>
      </c>
      <c r="K5714" s="75">
        <f t="shared" si="358"/>
        <v>7.2929731235333738E-5</v>
      </c>
      <c r="L5714" s="293"/>
      <c r="Q5714" s="288"/>
      <c r="R5714" s="291"/>
    </row>
    <row r="5715" spans="1:18" s="287" customFormat="1" ht="16.149999999999999" customHeight="1" x14ac:dyDescent="0.25">
      <c r="A5715" s="9" t="s">
        <v>192</v>
      </c>
      <c r="B5715" s="7">
        <v>2023</v>
      </c>
      <c r="C5715" s="296" t="s">
        <v>59</v>
      </c>
      <c r="D5715" s="307">
        <v>2020</v>
      </c>
      <c r="E5715" s="307" t="s">
        <v>194</v>
      </c>
      <c r="F5715" s="65">
        <f t="shared" si="359"/>
        <v>3</v>
      </c>
      <c r="G5715" s="66" t="str">
        <f t="shared" si="360"/>
        <v>2013+</v>
      </c>
      <c r="H5715" s="67" t="str">
        <f t="shared" si="357"/>
        <v>2023-T6 SBUS-3</v>
      </c>
      <c r="I5715" s="302">
        <v>8.0325639888519004E-5</v>
      </c>
      <c r="J5715" s="305">
        <f>VLOOKUP(H5715,T6_ReductionFactor!$G$10:$H$2922,2,FALSE)</f>
        <v>0.88503165861766553</v>
      </c>
      <c r="K5715" s="75">
        <f t="shared" si="358"/>
        <v>7.1090734300061293E-5</v>
      </c>
      <c r="L5715" s="293"/>
      <c r="Q5715" s="288"/>
      <c r="R5715" s="291"/>
    </row>
    <row r="5716" spans="1:18" s="287" customFormat="1" ht="16.149999999999999" customHeight="1" x14ac:dyDescent="0.25">
      <c r="A5716" s="9" t="s">
        <v>192</v>
      </c>
      <c r="B5716" s="7">
        <v>2023</v>
      </c>
      <c r="C5716" s="296" t="s">
        <v>59</v>
      </c>
      <c r="D5716" s="307">
        <v>2019</v>
      </c>
      <c r="E5716" s="307" t="s">
        <v>194</v>
      </c>
      <c r="F5716" s="65">
        <f t="shared" si="359"/>
        <v>4</v>
      </c>
      <c r="G5716" s="66" t="str">
        <f t="shared" si="360"/>
        <v>2013+</v>
      </c>
      <c r="H5716" s="67" t="str">
        <f t="shared" si="357"/>
        <v>2023-T6 SBUS-4</v>
      </c>
      <c r="I5716" s="302">
        <v>7.9721854727554295E-5</v>
      </c>
      <c r="J5716" s="305">
        <f>VLOOKUP(H5716,T6_ReductionFactor!$G$10:$H$2922,2,FALSE)</f>
        <v>0.86887730264204655</v>
      </c>
      <c r="K5716" s="75">
        <f t="shared" si="358"/>
        <v>6.9268510097298468E-5</v>
      </c>
      <c r="L5716" s="293"/>
      <c r="Q5716" s="288"/>
      <c r="R5716" s="291"/>
    </row>
    <row r="5717" spans="1:18" s="287" customFormat="1" ht="16.149999999999999" customHeight="1" x14ac:dyDescent="0.25">
      <c r="A5717" s="9" t="s">
        <v>192</v>
      </c>
      <c r="B5717" s="7">
        <v>2023</v>
      </c>
      <c r="C5717" s="296" t="s">
        <v>59</v>
      </c>
      <c r="D5717" s="307">
        <v>2018</v>
      </c>
      <c r="E5717" s="307" t="s">
        <v>194</v>
      </c>
      <c r="F5717" s="65">
        <f t="shared" si="359"/>
        <v>5</v>
      </c>
      <c r="G5717" s="66" t="str">
        <f t="shared" si="360"/>
        <v>2013+</v>
      </c>
      <c r="H5717" s="67" t="str">
        <f t="shared" si="357"/>
        <v>2023-T6 SBUS-5</v>
      </c>
      <c r="I5717" s="302">
        <v>6.68641804320904E-5</v>
      </c>
      <c r="J5717" s="305">
        <f>VLOOKUP(H5717,T6_ReductionFactor!$G$10:$H$2922,2,FALSE)</f>
        <v>0.85484525180409676</v>
      </c>
      <c r="K5717" s="75">
        <f t="shared" si="358"/>
        <v>5.7158527158144879E-5</v>
      </c>
      <c r="L5717" s="293"/>
      <c r="Q5717" s="288"/>
      <c r="R5717" s="291"/>
    </row>
    <row r="5718" spans="1:18" s="287" customFormat="1" ht="16.149999999999999" customHeight="1" x14ac:dyDescent="0.25">
      <c r="A5718" s="9" t="s">
        <v>192</v>
      </c>
      <c r="B5718" s="7">
        <v>2023</v>
      </c>
      <c r="C5718" s="296" t="s">
        <v>59</v>
      </c>
      <c r="D5718" s="307">
        <v>2017</v>
      </c>
      <c r="E5718" s="307" t="s">
        <v>194</v>
      </c>
      <c r="F5718" s="65">
        <f t="shared" si="359"/>
        <v>6</v>
      </c>
      <c r="G5718" s="66" t="str">
        <f t="shared" si="360"/>
        <v>2013+</v>
      </c>
      <c r="H5718" s="67" t="str">
        <f t="shared" si="357"/>
        <v>2023-T6 SBUS-6</v>
      </c>
      <c r="I5718" s="302">
        <v>1.4280018087442601E-4</v>
      </c>
      <c r="J5718" s="305">
        <f>VLOOKUP(H5718,T6_ReductionFactor!$G$10:$H$2922,2,FALSE)</f>
        <v>0.84254488813210382</v>
      </c>
      <c r="K5718" s="75">
        <f t="shared" si="358"/>
        <v>1.2031556242008745E-4</v>
      </c>
      <c r="L5718" s="293"/>
      <c r="Q5718" s="288"/>
      <c r="R5718" s="291"/>
    </row>
    <row r="5719" spans="1:18" s="287" customFormat="1" ht="16.149999999999999" customHeight="1" x14ac:dyDescent="0.25">
      <c r="A5719" s="9" t="s">
        <v>192</v>
      </c>
      <c r="B5719" s="7">
        <v>2023</v>
      </c>
      <c r="C5719" s="296" t="s">
        <v>59</v>
      </c>
      <c r="D5719" s="307">
        <v>2016</v>
      </c>
      <c r="E5719" s="307" t="s">
        <v>194</v>
      </c>
      <c r="F5719" s="65">
        <f t="shared" si="359"/>
        <v>7</v>
      </c>
      <c r="G5719" s="66" t="str">
        <f t="shared" si="360"/>
        <v>2013+</v>
      </c>
      <c r="H5719" s="67" t="str">
        <f t="shared" si="357"/>
        <v>2023-T6 SBUS-7</v>
      </c>
      <c r="I5719" s="302">
        <v>2.32999063070828E-4</v>
      </c>
      <c r="J5719" s="305">
        <f>VLOOKUP(H5719,T6_ReductionFactor!$G$10:$H$2922,2,FALSE)</f>
        <v>0.83167594352586915</v>
      </c>
      <c r="K5719" s="75">
        <f t="shared" si="358"/>
        <v>1.9377971562007436E-4</v>
      </c>
      <c r="L5719" s="293"/>
      <c r="Q5719" s="288"/>
      <c r="R5719" s="291"/>
    </row>
    <row r="5720" spans="1:18" s="287" customFormat="1" ht="16.149999999999999" customHeight="1" x14ac:dyDescent="0.25">
      <c r="A5720" s="9" t="s">
        <v>192</v>
      </c>
      <c r="B5720" s="7">
        <v>2023</v>
      </c>
      <c r="C5720" s="296" t="s">
        <v>59</v>
      </c>
      <c r="D5720" s="307">
        <v>2015</v>
      </c>
      <c r="E5720" s="307" t="s">
        <v>194</v>
      </c>
      <c r="F5720" s="65">
        <f t="shared" si="359"/>
        <v>8</v>
      </c>
      <c r="G5720" s="66" t="str">
        <f t="shared" si="360"/>
        <v>2013+</v>
      </c>
      <c r="H5720" s="67" t="str">
        <f t="shared" si="357"/>
        <v>2023-T6 SBUS-8</v>
      </c>
      <c r="I5720" s="302">
        <v>1.41532537776351E-4</v>
      </c>
      <c r="J5720" s="305">
        <f>VLOOKUP(H5720,T6_ReductionFactor!$G$10:$H$2922,2,FALSE)</f>
        <v>0.82200379203991303</v>
      </c>
      <c r="K5720" s="75">
        <f t="shared" si="358"/>
        <v>1.1634028274919275E-4</v>
      </c>
      <c r="L5720" s="293"/>
      <c r="Q5720" s="288"/>
      <c r="R5720" s="291"/>
    </row>
    <row r="5721" spans="1:18" s="287" customFormat="1" ht="16.149999999999999" customHeight="1" x14ac:dyDescent="0.25">
      <c r="A5721" s="9" t="s">
        <v>192</v>
      </c>
      <c r="B5721" s="7">
        <v>2023</v>
      </c>
      <c r="C5721" s="296" t="s">
        <v>59</v>
      </c>
      <c r="D5721" s="307">
        <v>2014</v>
      </c>
      <c r="E5721" s="307" t="s">
        <v>194</v>
      </c>
      <c r="F5721" s="65">
        <f t="shared" si="359"/>
        <v>9</v>
      </c>
      <c r="G5721" s="66" t="str">
        <f t="shared" si="360"/>
        <v>2013+</v>
      </c>
      <c r="H5721" s="67" t="str">
        <f t="shared" si="357"/>
        <v>2023-T6 SBUS-9</v>
      </c>
      <c r="I5721" s="302">
        <v>1.2493873972993001E-4</v>
      </c>
      <c r="J5721" s="305">
        <f>VLOOKUP(H5721,T6_ReductionFactor!$G$10:$H$2922,2,FALSE)</f>
        <v>0.81334246078453387</v>
      </c>
      <c r="K5721" s="75">
        <f t="shared" si="358"/>
        <v>1.0161798201925968E-4</v>
      </c>
      <c r="L5721" s="293"/>
      <c r="Q5721" s="288"/>
      <c r="R5721" s="291"/>
    </row>
    <row r="5722" spans="1:18" s="287" customFormat="1" ht="16.149999999999999" customHeight="1" x14ac:dyDescent="0.25">
      <c r="A5722" s="9" t="s">
        <v>192</v>
      </c>
      <c r="B5722" s="7">
        <v>2023</v>
      </c>
      <c r="C5722" s="296" t="s">
        <v>59</v>
      </c>
      <c r="D5722" s="307">
        <v>2013</v>
      </c>
      <c r="E5722" s="307" t="s">
        <v>194</v>
      </c>
      <c r="F5722" s="65">
        <f t="shared" si="359"/>
        <v>10</v>
      </c>
      <c r="G5722" s="66" t="str">
        <f t="shared" si="360"/>
        <v>2010-12</v>
      </c>
      <c r="H5722" s="67" t="str">
        <f t="shared" si="357"/>
        <v>2023-T6 SBUS-10</v>
      </c>
      <c r="I5722" s="302">
        <v>1.9746070255847E-4</v>
      </c>
      <c r="J5722" s="305">
        <f>VLOOKUP(H5722,T6_ReductionFactor!$G$10:$H$2922,2,FALSE)</f>
        <v>0.7704805300889479</v>
      </c>
      <c r="K5722" s="75">
        <f t="shared" si="358"/>
        <v>1.5213962677898603E-4</v>
      </c>
      <c r="L5722" s="293"/>
      <c r="Q5722" s="288"/>
      <c r="R5722" s="291"/>
    </row>
    <row r="5723" spans="1:18" s="287" customFormat="1" ht="16.149999999999999" customHeight="1" x14ac:dyDescent="0.25">
      <c r="A5723" s="9" t="s">
        <v>192</v>
      </c>
      <c r="B5723" s="7">
        <v>2023</v>
      </c>
      <c r="C5723" s="296" t="s">
        <v>59</v>
      </c>
      <c r="D5723" s="307">
        <v>2012</v>
      </c>
      <c r="E5723" s="307" t="s">
        <v>194</v>
      </c>
      <c r="F5723" s="65">
        <f t="shared" si="359"/>
        <v>11</v>
      </c>
      <c r="G5723" s="66" t="str">
        <f t="shared" si="360"/>
        <v>2010-12</v>
      </c>
      <c r="H5723" s="67" t="str">
        <f t="shared" si="357"/>
        <v>2023-T6 SBUS-11</v>
      </c>
      <c r="I5723" s="302">
        <v>2.13902919152176E-4</v>
      </c>
      <c r="J5723" s="305">
        <f>VLOOKUP(H5723,T6_ReductionFactor!$G$10:$H$2922,2,FALSE)</f>
        <v>0.76408702434065545</v>
      </c>
      <c r="K5723" s="75">
        <f t="shared" si="358"/>
        <v>1.6344044499276596E-4</v>
      </c>
      <c r="L5723" s="293"/>
      <c r="Q5723" s="288"/>
      <c r="R5723" s="291"/>
    </row>
    <row r="5724" spans="1:18" s="287" customFormat="1" ht="16.149999999999999" customHeight="1" x14ac:dyDescent="0.25">
      <c r="A5724" s="9" t="s">
        <v>192</v>
      </c>
      <c r="B5724" s="7">
        <v>2023</v>
      </c>
      <c r="C5724" s="296" t="s">
        <v>59</v>
      </c>
      <c r="D5724" s="307">
        <v>2011</v>
      </c>
      <c r="E5724" s="307" t="s">
        <v>194</v>
      </c>
      <c r="F5724" s="65">
        <f t="shared" si="359"/>
        <v>12</v>
      </c>
      <c r="G5724" s="66" t="str">
        <f t="shared" si="360"/>
        <v>2010-12</v>
      </c>
      <c r="H5724" s="67" t="str">
        <f t="shared" si="357"/>
        <v>2023-T6 SBUS-12</v>
      </c>
      <c r="I5724" s="302">
        <v>4.9187774049007696E-4</v>
      </c>
      <c r="J5724" s="305">
        <f>VLOOKUP(H5724,T6_ReductionFactor!$G$10:$H$2922,2,FALSE)</f>
        <v>0.75836361912046402</v>
      </c>
      <c r="K5724" s="75">
        <f t="shared" si="358"/>
        <v>3.7302218344285117E-4</v>
      </c>
      <c r="L5724" s="293"/>
      <c r="Q5724" s="288"/>
      <c r="R5724" s="291"/>
    </row>
    <row r="5725" spans="1:18" s="287" customFormat="1" ht="16.149999999999999" customHeight="1" x14ac:dyDescent="0.25">
      <c r="A5725" s="9" t="s">
        <v>192</v>
      </c>
      <c r="B5725" s="7">
        <v>2023</v>
      </c>
      <c r="C5725" s="296" t="s">
        <v>59</v>
      </c>
      <c r="D5725" s="307">
        <v>2010</v>
      </c>
      <c r="E5725" s="307" t="s">
        <v>194</v>
      </c>
      <c r="F5725" s="65">
        <f t="shared" si="359"/>
        <v>13</v>
      </c>
      <c r="G5725" s="66" t="str">
        <f t="shared" si="360"/>
        <v>2007-09</v>
      </c>
      <c r="H5725" s="67" t="str">
        <f t="shared" si="357"/>
        <v>2023-T6 SBUS-13</v>
      </c>
      <c r="I5725" s="302">
        <v>5.9796572138269696E-4</v>
      </c>
      <c r="J5725" s="305">
        <f>VLOOKUP(H5725,T6_ReductionFactor!$G$10:$H$2922,2,FALSE)</f>
        <v>0.80648568248420593</v>
      </c>
      <c r="K5725" s="75">
        <f t="shared" si="358"/>
        <v>4.8225079291148488E-4</v>
      </c>
      <c r="L5725" s="293"/>
      <c r="Q5725" s="288"/>
      <c r="R5725" s="291"/>
    </row>
    <row r="5726" spans="1:18" s="287" customFormat="1" ht="16.149999999999999" customHeight="1" x14ac:dyDescent="0.25">
      <c r="A5726" s="9" t="s">
        <v>192</v>
      </c>
      <c r="B5726" s="7">
        <v>2023</v>
      </c>
      <c r="C5726" s="296" t="s">
        <v>59</v>
      </c>
      <c r="D5726" s="307">
        <v>2009</v>
      </c>
      <c r="E5726" s="307" t="s">
        <v>194</v>
      </c>
      <c r="F5726" s="65">
        <f t="shared" si="359"/>
        <v>14</v>
      </c>
      <c r="G5726" s="66" t="str">
        <f t="shared" si="360"/>
        <v>2007-09</v>
      </c>
      <c r="H5726" s="67" t="str">
        <f t="shared" si="357"/>
        <v>2023-T6 SBUS-14</v>
      </c>
      <c r="I5726" s="302">
        <v>6.6392829040894899E-4</v>
      </c>
      <c r="J5726" s="305">
        <f>VLOOKUP(H5726,T6_ReductionFactor!$G$10:$H$2922,2,FALSE)</f>
        <v>0.80060718218867677</v>
      </c>
      <c r="K5726" s="75">
        <f t="shared" si="358"/>
        <v>5.3154575775965409E-4</v>
      </c>
      <c r="L5726" s="293"/>
      <c r="Q5726" s="288"/>
      <c r="R5726" s="291"/>
    </row>
    <row r="5727" spans="1:18" s="287" customFormat="1" ht="16.149999999999999" customHeight="1" x14ac:dyDescent="0.25">
      <c r="A5727" s="9" t="s">
        <v>192</v>
      </c>
      <c r="B5727" s="7">
        <v>2023</v>
      </c>
      <c r="C5727" s="296" t="s">
        <v>59</v>
      </c>
      <c r="D5727" s="307">
        <v>2008</v>
      </c>
      <c r="E5727" s="307" t="s">
        <v>194</v>
      </c>
      <c r="F5727" s="65">
        <f t="shared" si="359"/>
        <v>15</v>
      </c>
      <c r="G5727" s="66" t="str">
        <f t="shared" si="360"/>
        <v>2007-09</v>
      </c>
      <c r="H5727" s="67" t="str">
        <f t="shared" si="357"/>
        <v>2023-T6 SBUS-15</v>
      </c>
      <c r="I5727" s="302">
        <v>8.9294732321455999E-4</v>
      </c>
      <c r="J5727" s="305">
        <f>VLOOKUP(H5727,T6_ReductionFactor!$G$10:$H$2922,2,FALSE)</f>
        <v>0.79514752216648998</v>
      </c>
      <c r="K5727" s="75">
        <f t="shared" si="358"/>
        <v>7.1002485147925718E-4</v>
      </c>
      <c r="L5727" s="293"/>
      <c r="Q5727" s="288"/>
      <c r="R5727" s="291"/>
    </row>
    <row r="5728" spans="1:18" s="287" customFormat="1" ht="16.149999999999999" customHeight="1" x14ac:dyDescent="0.25">
      <c r="A5728" s="9" t="s">
        <v>192</v>
      </c>
      <c r="B5728" s="7">
        <v>2023</v>
      </c>
      <c r="C5728" s="296" t="s">
        <v>59</v>
      </c>
      <c r="D5728" s="307">
        <v>2007</v>
      </c>
      <c r="E5728" s="307" t="s">
        <v>194</v>
      </c>
      <c r="F5728" s="65">
        <f t="shared" si="359"/>
        <v>16</v>
      </c>
      <c r="G5728" s="66" t="str">
        <f t="shared" si="360"/>
        <v>1997-06</v>
      </c>
      <c r="H5728" s="67" t="str">
        <f t="shared" si="357"/>
        <v>2023-T6 SBUS-16</v>
      </c>
      <c r="I5728" s="302">
        <v>1.29300752199896E-3</v>
      </c>
      <c r="J5728" s="305">
        <f>VLOOKUP(H5728,T6_ReductionFactor!$G$10:$H$2922,2,FALSE)</f>
        <v>0.87942323582345561</v>
      </c>
      <c r="K5728" s="75">
        <f t="shared" si="358"/>
        <v>1.1371008589403935E-3</v>
      </c>
      <c r="L5728" s="293"/>
      <c r="Q5728" s="288"/>
      <c r="R5728" s="291"/>
    </row>
    <row r="5729" spans="1:18" s="287" customFormat="1" ht="16.149999999999999" customHeight="1" x14ac:dyDescent="0.25">
      <c r="A5729" s="9" t="s">
        <v>192</v>
      </c>
      <c r="B5729" s="7">
        <v>2023</v>
      </c>
      <c r="C5729" s="296" t="s">
        <v>59</v>
      </c>
      <c r="D5729" s="307">
        <v>2006</v>
      </c>
      <c r="E5729" s="307" t="s">
        <v>194</v>
      </c>
      <c r="F5729" s="65">
        <f t="shared" si="359"/>
        <v>17</v>
      </c>
      <c r="G5729" s="66" t="str">
        <f t="shared" si="360"/>
        <v>1997-06</v>
      </c>
      <c r="H5729" s="67" t="str">
        <f t="shared" si="357"/>
        <v>2023-T6 SBUS-17</v>
      </c>
      <c r="I5729" s="302">
        <v>3.2723414289862899E-3</v>
      </c>
      <c r="J5729" s="305">
        <f>VLOOKUP(H5729,T6_ReductionFactor!$G$10:$H$2922,2,FALSE)</f>
        <v>0.87618013355744417</v>
      </c>
      <c r="K5729" s="75">
        <f t="shared" si="358"/>
        <v>2.8671605502947652E-3</v>
      </c>
      <c r="L5729" s="293"/>
      <c r="Q5729" s="288"/>
      <c r="R5729" s="291"/>
    </row>
    <row r="5730" spans="1:18" s="287" customFormat="1" ht="16.149999999999999" customHeight="1" x14ac:dyDescent="0.25">
      <c r="A5730" s="9" t="s">
        <v>192</v>
      </c>
      <c r="B5730" s="7">
        <v>2023</v>
      </c>
      <c r="C5730" s="296" t="s">
        <v>59</v>
      </c>
      <c r="D5730" s="307">
        <v>2005</v>
      </c>
      <c r="E5730" s="307" t="s">
        <v>194</v>
      </c>
      <c r="F5730" s="65">
        <f t="shared" si="359"/>
        <v>18</v>
      </c>
      <c r="G5730" s="66" t="str">
        <f t="shared" si="360"/>
        <v>1997-06</v>
      </c>
      <c r="H5730" s="67" t="str">
        <f t="shared" si="357"/>
        <v>2023-T6 SBUS-18</v>
      </c>
      <c r="I5730" s="302">
        <v>1.43277360376161E-3</v>
      </c>
      <c r="J5730" s="305">
        <f>VLOOKUP(H5730,T6_ReductionFactor!$G$10:$H$2922,2,FALSE)</f>
        <v>0.87312265485764284</v>
      </c>
      <c r="K5730" s="75">
        <f t="shared" si="358"/>
        <v>1.2509870927262894E-3</v>
      </c>
      <c r="L5730" s="293"/>
      <c r="Q5730" s="288"/>
      <c r="R5730" s="291"/>
    </row>
    <row r="5731" spans="1:18" s="287" customFormat="1" ht="16.149999999999999" customHeight="1" x14ac:dyDescent="0.25">
      <c r="A5731" s="9" t="s">
        <v>192</v>
      </c>
      <c r="B5731" s="7">
        <v>2023</v>
      </c>
      <c r="C5731" s="296" t="s">
        <v>59</v>
      </c>
      <c r="D5731" s="307">
        <v>2004</v>
      </c>
      <c r="E5731" s="307" t="s">
        <v>194</v>
      </c>
      <c r="F5731" s="65">
        <f t="shared" si="359"/>
        <v>19</v>
      </c>
      <c r="G5731" s="66" t="str">
        <f t="shared" si="360"/>
        <v>1997-06</v>
      </c>
      <c r="H5731" s="67" t="str">
        <f t="shared" si="357"/>
        <v>2023-T6 SBUS-19</v>
      </c>
      <c r="I5731" s="302">
        <v>1.1529046643148999E-3</v>
      </c>
      <c r="J5731" s="305">
        <f>VLOOKUP(H5731,T6_ReductionFactor!$G$10:$H$2922,2,FALSE)</f>
        <v>0.87023589786832289</v>
      </c>
      <c r="K5731" s="75">
        <f t="shared" si="358"/>
        <v>1.0032990257066543E-3</v>
      </c>
      <c r="L5731" s="293"/>
      <c r="Q5731" s="288"/>
      <c r="R5731" s="291"/>
    </row>
    <row r="5732" spans="1:18" s="287" customFormat="1" ht="16.149999999999999" customHeight="1" x14ac:dyDescent="0.25">
      <c r="A5732" s="9" t="s">
        <v>192</v>
      </c>
      <c r="B5732" s="7">
        <v>2023</v>
      </c>
      <c r="C5732" s="296" t="s">
        <v>59</v>
      </c>
      <c r="D5732" s="307">
        <v>2003</v>
      </c>
      <c r="E5732" s="307" t="s">
        <v>194</v>
      </c>
      <c r="F5732" s="65">
        <f t="shared" si="359"/>
        <v>20</v>
      </c>
      <c r="G5732" s="66" t="str">
        <f t="shared" si="360"/>
        <v>1997-06</v>
      </c>
      <c r="H5732" s="67" t="str">
        <f t="shared" si="357"/>
        <v>2023-T6 SBUS-20</v>
      </c>
      <c r="I5732" s="302">
        <v>2.7852920054722602E-3</v>
      </c>
      <c r="J5732" s="305">
        <f>VLOOKUP(H5732,T6_ReductionFactor!$G$10:$H$2922,2,FALSE)</f>
        <v>0.91829850604927832</v>
      </c>
      <c r="K5732" s="75">
        <f t="shared" si="358"/>
        <v>2.557729487536175E-3</v>
      </c>
      <c r="L5732" s="293"/>
      <c r="Q5732" s="288"/>
      <c r="R5732" s="291"/>
    </row>
    <row r="5733" spans="1:18" s="287" customFormat="1" ht="16.149999999999999" customHeight="1" x14ac:dyDescent="0.25">
      <c r="A5733" s="9" t="s">
        <v>192</v>
      </c>
      <c r="B5733" s="7">
        <v>2023</v>
      </c>
      <c r="C5733" s="296" t="s">
        <v>59</v>
      </c>
      <c r="D5733" s="307">
        <v>2002</v>
      </c>
      <c r="E5733" s="307" t="s">
        <v>194</v>
      </c>
      <c r="F5733" s="65">
        <f t="shared" si="359"/>
        <v>21</v>
      </c>
      <c r="G5733" s="66" t="str">
        <f t="shared" si="360"/>
        <v>1997-06</v>
      </c>
      <c r="H5733" s="67" t="str">
        <f t="shared" si="357"/>
        <v>2023-T6 SBUS-21</v>
      </c>
      <c r="I5733" s="302">
        <v>2.75481407633136E-3</v>
      </c>
      <c r="J5733" s="305">
        <f>VLOOKUP(H5733,T6_ReductionFactor!$G$10:$H$2922,2,FALSE)</f>
        <v>0.91681232293068127</v>
      </c>
      <c r="K5733" s="75">
        <f t="shared" si="358"/>
        <v>2.5256474925634933E-3</v>
      </c>
      <c r="L5733" s="293"/>
      <c r="Q5733" s="288"/>
      <c r="R5733" s="291"/>
    </row>
    <row r="5734" spans="1:18" s="287" customFormat="1" ht="16.149999999999999" customHeight="1" x14ac:dyDescent="0.25">
      <c r="A5734" s="9" t="s">
        <v>192</v>
      </c>
      <c r="B5734" s="7">
        <v>2023</v>
      </c>
      <c r="C5734" s="296" t="s">
        <v>59</v>
      </c>
      <c r="D5734" s="307">
        <v>2001</v>
      </c>
      <c r="E5734" s="307" t="s">
        <v>194</v>
      </c>
      <c r="F5734" s="65">
        <f t="shared" si="359"/>
        <v>22</v>
      </c>
      <c r="G5734" s="66" t="str">
        <f t="shared" si="360"/>
        <v>1997-06</v>
      </c>
      <c r="H5734" s="67" t="str">
        <f t="shared" si="357"/>
        <v>2023-T6 SBUS-22</v>
      </c>
      <c r="I5734" s="302">
        <v>1.9206947504098501E-3</v>
      </c>
      <c r="J5734" s="305">
        <f>VLOOKUP(H5734,T6_ReductionFactor!$G$10:$H$2922,2,FALSE)</f>
        <v>0.91540710341000286</v>
      </c>
      <c r="K5734" s="75">
        <f t="shared" si="358"/>
        <v>1.7582176180074792E-3</v>
      </c>
      <c r="L5734" s="293"/>
      <c r="Q5734" s="288"/>
      <c r="R5734" s="291"/>
    </row>
    <row r="5735" spans="1:18" s="287" customFormat="1" ht="16.149999999999999" customHeight="1" x14ac:dyDescent="0.25">
      <c r="A5735" s="9" t="s">
        <v>192</v>
      </c>
      <c r="B5735" s="7">
        <v>2023</v>
      </c>
      <c r="C5735" s="296" t="s">
        <v>59</v>
      </c>
      <c r="D5735" s="307">
        <v>2000</v>
      </c>
      <c r="E5735" s="307" t="s">
        <v>194</v>
      </c>
      <c r="F5735" s="65">
        <f t="shared" si="359"/>
        <v>23</v>
      </c>
      <c r="G5735" s="66" t="str">
        <f t="shared" si="360"/>
        <v>1997-06</v>
      </c>
      <c r="H5735" s="67" t="str">
        <f t="shared" si="357"/>
        <v>2023-T6 SBUS-23</v>
      </c>
      <c r="I5735" s="302">
        <v>2.44181718993031E-3</v>
      </c>
      <c r="J5735" s="305">
        <f>VLOOKUP(H5735,T6_ReductionFactor!$G$10:$H$2922,2,FALSE)</f>
        <v>0.91407670650457296</v>
      </c>
      <c r="K5735" s="75">
        <f t="shared" si="358"/>
        <v>2.2320082148577489E-3</v>
      </c>
      <c r="L5735" s="293"/>
      <c r="Q5735" s="288"/>
      <c r="R5735" s="291"/>
    </row>
    <row r="5736" spans="1:18" s="287" customFormat="1" ht="16.149999999999999" customHeight="1" x14ac:dyDescent="0.25">
      <c r="A5736" s="9" t="s">
        <v>192</v>
      </c>
      <c r="B5736" s="7">
        <v>2023</v>
      </c>
      <c r="C5736" s="296" t="s">
        <v>59</v>
      </c>
      <c r="D5736" s="307">
        <v>1999</v>
      </c>
      <c r="E5736" s="307" t="s">
        <v>194</v>
      </c>
      <c r="F5736" s="65">
        <f t="shared" si="359"/>
        <v>24</v>
      </c>
      <c r="G5736" s="66" t="str">
        <f t="shared" si="360"/>
        <v>1997-06</v>
      </c>
      <c r="H5736" s="67" t="str">
        <f t="shared" si="357"/>
        <v>2023-T6 SBUS-24</v>
      </c>
      <c r="I5736" s="302">
        <v>2.4822554325260901E-3</v>
      </c>
      <c r="J5736" s="305">
        <f>VLOOKUP(H5736,T6_ReductionFactor!$G$10:$H$2922,2,FALSE)</f>
        <v>0.91281560366196746</v>
      </c>
      <c r="K5736" s="75">
        <f t="shared" si="358"/>
        <v>2.265841491084501E-3</v>
      </c>
      <c r="L5736" s="293"/>
      <c r="Q5736" s="288"/>
      <c r="R5736" s="291"/>
    </row>
    <row r="5737" spans="1:18" s="287" customFormat="1" ht="16.149999999999999" customHeight="1" x14ac:dyDescent="0.25">
      <c r="A5737" s="9" t="s">
        <v>192</v>
      </c>
      <c r="B5737" s="7">
        <v>2023</v>
      </c>
      <c r="C5737" s="296" t="s">
        <v>59</v>
      </c>
      <c r="D5737" s="307">
        <v>1998</v>
      </c>
      <c r="E5737" s="307" t="s">
        <v>194</v>
      </c>
      <c r="F5737" s="65">
        <f t="shared" si="359"/>
        <v>25</v>
      </c>
      <c r="G5737" s="66" t="str">
        <f t="shared" si="360"/>
        <v>1997-06</v>
      </c>
      <c r="H5737" s="67" t="str">
        <f t="shared" si="357"/>
        <v>2023-T6 SBUS-25</v>
      </c>
      <c r="I5737" s="302">
        <v>1.9708979620720901E-3</v>
      </c>
      <c r="J5737" s="305">
        <f>VLOOKUP(H5737,T6_ReductionFactor!$G$10:$H$2922,2,FALSE)</f>
        <v>0.91161880337536638</v>
      </c>
      <c r="K5737" s="75">
        <f t="shared" si="358"/>
        <v>1.796707641759107E-3</v>
      </c>
      <c r="L5737" s="293"/>
      <c r="Q5737" s="288"/>
      <c r="R5737" s="291"/>
    </row>
    <row r="5738" spans="1:18" s="287" customFormat="1" ht="16.149999999999999" customHeight="1" x14ac:dyDescent="0.25">
      <c r="A5738" s="9" t="s">
        <v>192</v>
      </c>
      <c r="B5738" s="7">
        <v>2023</v>
      </c>
      <c r="C5738" s="296" t="s">
        <v>59</v>
      </c>
      <c r="D5738" s="307">
        <v>1997</v>
      </c>
      <c r="E5738" s="307" t="s">
        <v>194</v>
      </c>
      <c r="F5738" s="65">
        <f t="shared" si="359"/>
        <v>26</v>
      </c>
      <c r="G5738" s="66" t="str">
        <f t="shared" si="360"/>
        <v>Pre1997</v>
      </c>
      <c r="H5738" s="67" t="str">
        <f t="shared" si="357"/>
        <v>2023-T6 SBUS-26</v>
      </c>
      <c r="I5738" s="302">
        <v>1.9808099947039E-3</v>
      </c>
      <c r="J5738" s="305">
        <f>VLOOKUP(H5738,T6_ReductionFactor!$G$10:$H$2922,2,FALSE)</f>
        <v>0.91048178765427024</v>
      </c>
      <c r="K5738" s="75">
        <f t="shared" si="358"/>
        <v>1.8034914249814525E-3</v>
      </c>
      <c r="L5738" s="293"/>
      <c r="Q5738" s="288"/>
      <c r="R5738" s="291"/>
    </row>
    <row r="5739" spans="1:18" s="287" customFormat="1" ht="16.149999999999999" customHeight="1" x14ac:dyDescent="0.25">
      <c r="A5739" s="9" t="s">
        <v>192</v>
      </c>
      <c r="B5739" s="7">
        <v>2023</v>
      </c>
      <c r="C5739" s="296" t="s">
        <v>59</v>
      </c>
      <c r="D5739" s="307">
        <v>1996</v>
      </c>
      <c r="E5739" s="307" t="s">
        <v>194</v>
      </c>
      <c r="F5739" s="65">
        <f t="shared" si="359"/>
        <v>27</v>
      </c>
      <c r="G5739" s="66" t="str">
        <f t="shared" si="360"/>
        <v>Pre1997</v>
      </c>
      <c r="H5739" s="67" t="str">
        <f t="shared" si="357"/>
        <v>2023-T6 SBUS-27</v>
      </c>
      <c r="I5739" s="302">
        <v>1.4575152418552699E-3</v>
      </c>
      <c r="J5739" s="305">
        <f>VLOOKUP(H5739,T6_ReductionFactor!$G$10:$H$2922,2,FALSE)</f>
        <v>0.90940045831965099</v>
      </c>
      <c r="K5739" s="75">
        <f t="shared" si="358"/>
        <v>1.3254650289510595E-3</v>
      </c>
      <c r="L5739" s="293"/>
      <c r="Q5739" s="288"/>
      <c r="R5739" s="291"/>
    </row>
    <row r="5740" spans="1:18" s="287" customFormat="1" ht="16.149999999999999" customHeight="1" x14ac:dyDescent="0.25">
      <c r="A5740" s="9" t="s">
        <v>192</v>
      </c>
      <c r="B5740" s="7">
        <v>2023</v>
      </c>
      <c r="C5740" s="296" t="s">
        <v>59</v>
      </c>
      <c r="D5740" s="307">
        <v>1995</v>
      </c>
      <c r="E5740" s="307" t="s">
        <v>194</v>
      </c>
      <c r="F5740" s="65">
        <f t="shared" si="359"/>
        <v>28</v>
      </c>
      <c r="G5740" s="66" t="str">
        <f t="shared" si="360"/>
        <v>Pre1997</v>
      </c>
      <c r="H5740" s="67" t="str">
        <f t="shared" si="357"/>
        <v>2023-T6 SBUS-28</v>
      </c>
      <c r="I5740" s="302">
        <v>1.57313917028935E-3</v>
      </c>
      <c r="J5740" s="305">
        <f>VLOOKUP(H5740,T6_ReductionFactor!$G$10:$H$2922,2,FALSE)</f>
        <v>0.90837108660576094</v>
      </c>
      <c r="K5740" s="75">
        <f t="shared" si="358"/>
        <v>1.428994137497822E-3</v>
      </c>
      <c r="L5740" s="293"/>
      <c r="Q5740" s="288"/>
      <c r="R5740" s="291"/>
    </row>
    <row r="5741" spans="1:18" s="287" customFormat="1" ht="16.149999999999999" customHeight="1" x14ac:dyDescent="0.25">
      <c r="A5741" s="9" t="s">
        <v>192</v>
      </c>
      <c r="B5741" s="7">
        <v>2023</v>
      </c>
      <c r="C5741" s="296" t="s">
        <v>59</v>
      </c>
      <c r="D5741" s="307">
        <v>1994</v>
      </c>
      <c r="E5741" s="307" t="s">
        <v>194</v>
      </c>
      <c r="F5741" s="65">
        <f t="shared" si="359"/>
        <v>29</v>
      </c>
      <c r="G5741" s="66" t="str">
        <f t="shared" si="360"/>
        <v>Pre1997</v>
      </c>
      <c r="H5741" s="67" t="str">
        <f t="shared" si="357"/>
        <v>2023-T6 SBUS-29</v>
      </c>
      <c r="I5741" s="302">
        <v>7.2791990018611797E-4</v>
      </c>
      <c r="J5741" s="305">
        <f>VLOOKUP(H5741,T6_ReductionFactor!$G$10:$H$2922,2,FALSE)</f>
        <v>0.90739027531506444</v>
      </c>
      <c r="K5741" s="75">
        <f t="shared" si="358"/>
        <v>6.6050743863719586E-4</v>
      </c>
      <c r="L5741" s="293"/>
      <c r="Q5741" s="288"/>
      <c r="R5741" s="291"/>
    </row>
    <row r="5742" spans="1:18" s="287" customFormat="1" ht="16.149999999999999" customHeight="1" x14ac:dyDescent="0.25">
      <c r="A5742" s="9" t="s">
        <v>192</v>
      </c>
      <c r="B5742" s="7">
        <v>2023</v>
      </c>
      <c r="C5742" s="296" t="s">
        <v>59</v>
      </c>
      <c r="D5742" s="307">
        <v>1993</v>
      </c>
      <c r="E5742" s="307" t="s">
        <v>194</v>
      </c>
      <c r="F5742" s="65">
        <f t="shared" si="359"/>
        <v>30</v>
      </c>
      <c r="G5742" s="66" t="str">
        <f t="shared" si="360"/>
        <v>Pre1997</v>
      </c>
      <c r="H5742" s="67" t="str">
        <f t="shared" si="357"/>
        <v>2023-T6 SBUS-30</v>
      </c>
      <c r="I5742" s="302">
        <v>1.27562408650609E-3</v>
      </c>
      <c r="J5742" s="305">
        <f>VLOOKUP(H5742,T6_ReductionFactor!$G$10:$H$2922,2,FALSE)</f>
        <v>1</v>
      </c>
      <c r="K5742" s="75">
        <f t="shared" si="358"/>
        <v>1.27562408650609E-3</v>
      </c>
      <c r="L5742" s="293"/>
      <c r="Q5742" s="288"/>
      <c r="R5742" s="291"/>
    </row>
    <row r="5743" spans="1:18" s="287" customFormat="1" ht="16.149999999999999" customHeight="1" x14ac:dyDescent="0.25">
      <c r="A5743" s="9" t="s">
        <v>192</v>
      </c>
      <c r="B5743" s="7">
        <v>2023</v>
      </c>
      <c r="C5743" s="296" t="s">
        <v>59</v>
      </c>
      <c r="D5743" s="307">
        <v>1992</v>
      </c>
      <c r="E5743" s="307" t="s">
        <v>194</v>
      </c>
      <c r="F5743" s="65">
        <f t="shared" si="359"/>
        <v>31</v>
      </c>
      <c r="G5743" s="66" t="str">
        <f t="shared" si="360"/>
        <v>Pre1997</v>
      </c>
      <c r="H5743" s="67" t="str">
        <f t="shared" si="357"/>
        <v>2023-T6 SBUS-31</v>
      </c>
      <c r="I5743" s="302">
        <v>4.5704299096024198E-4</v>
      </c>
      <c r="J5743" s="305">
        <f>VLOOKUP(H5743,T6_ReductionFactor!$G$10:$H$2922,2,FALSE)</f>
        <v>1</v>
      </c>
      <c r="K5743" s="75">
        <f t="shared" si="358"/>
        <v>4.5704299096024198E-4</v>
      </c>
      <c r="L5743" s="293"/>
      <c r="Q5743" s="288"/>
      <c r="R5743" s="291"/>
    </row>
    <row r="5744" spans="1:18" s="287" customFormat="1" ht="16.149999999999999" customHeight="1" x14ac:dyDescent="0.25">
      <c r="A5744" s="9" t="s">
        <v>192</v>
      </c>
      <c r="B5744" s="7">
        <v>2023</v>
      </c>
      <c r="C5744" s="296" t="s">
        <v>59</v>
      </c>
      <c r="D5744" s="307">
        <v>1991</v>
      </c>
      <c r="E5744" s="307" t="s">
        <v>194</v>
      </c>
      <c r="F5744" s="65">
        <f t="shared" si="359"/>
        <v>32</v>
      </c>
      <c r="G5744" s="66" t="str">
        <f t="shared" si="360"/>
        <v>Pre1997</v>
      </c>
      <c r="H5744" s="67" t="str">
        <f t="shared" si="357"/>
        <v>2023-T6 SBUS-32</v>
      </c>
      <c r="I5744" s="302">
        <v>8.1089009773103798E-4</v>
      </c>
      <c r="J5744" s="305">
        <f>VLOOKUP(H5744,T6_ReductionFactor!$G$10:$H$2922,2,FALSE)</f>
        <v>1</v>
      </c>
      <c r="K5744" s="75">
        <f t="shared" si="358"/>
        <v>8.1089009773103798E-4</v>
      </c>
      <c r="L5744" s="293"/>
      <c r="Q5744" s="288"/>
      <c r="R5744" s="291"/>
    </row>
    <row r="5745" spans="1:18" s="287" customFormat="1" ht="16.149999999999999" customHeight="1" x14ac:dyDescent="0.25">
      <c r="A5745" s="9" t="s">
        <v>192</v>
      </c>
      <c r="B5745" s="7">
        <v>2023</v>
      </c>
      <c r="C5745" s="296" t="s">
        <v>59</v>
      </c>
      <c r="D5745" s="307">
        <v>1990</v>
      </c>
      <c r="E5745" s="307" t="s">
        <v>194</v>
      </c>
      <c r="F5745" s="65">
        <f t="shared" si="359"/>
        <v>33</v>
      </c>
      <c r="G5745" s="66" t="str">
        <f t="shared" si="360"/>
        <v>Pre1997</v>
      </c>
      <c r="H5745" s="67" t="str">
        <f t="shared" si="357"/>
        <v>2023-T6 SBUS-33</v>
      </c>
      <c r="I5745" s="302">
        <v>1.33553022826917E-3</v>
      </c>
      <c r="J5745" s="305">
        <f>VLOOKUP(H5745,T6_ReductionFactor!$G$10:$H$2922,2,FALSE)</f>
        <v>1</v>
      </c>
      <c r="K5745" s="75">
        <f t="shared" si="358"/>
        <v>1.33553022826917E-3</v>
      </c>
      <c r="L5745" s="293"/>
      <c r="Q5745" s="288"/>
      <c r="R5745" s="291"/>
    </row>
    <row r="5746" spans="1:18" s="287" customFormat="1" ht="16.149999999999999" customHeight="1" x14ac:dyDescent="0.25">
      <c r="A5746" s="9" t="s">
        <v>192</v>
      </c>
      <c r="B5746" s="7">
        <v>2023</v>
      </c>
      <c r="C5746" s="296" t="s">
        <v>59</v>
      </c>
      <c r="D5746" s="307">
        <v>1989</v>
      </c>
      <c r="E5746" s="307" t="s">
        <v>194</v>
      </c>
      <c r="F5746" s="65">
        <f t="shared" si="359"/>
        <v>34</v>
      </c>
      <c r="G5746" s="66" t="str">
        <f t="shared" si="360"/>
        <v>Pre1997</v>
      </c>
      <c r="H5746" s="67" t="str">
        <f t="shared" ref="H5746:H5809" si="361">CONCATENATE(B5746,"-",C5746,"-",F5746)</f>
        <v>2023-T6 SBUS-34</v>
      </c>
      <c r="I5746" s="302">
        <v>3.0228523369469799E-4</v>
      </c>
      <c r="J5746" s="305">
        <f>VLOOKUP(H5746,T6_ReductionFactor!$G$10:$H$2922,2,FALSE)</f>
        <v>1</v>
      </c>
      <c r="K5746" s="75">
        <f t="shared" si="358"/>
        <v>3.0228523369469799E-4</v>
      </c>
      <c r="L5746" s="293"/>
      <c r="Q5746" s="288"/>
      <c r="R5746" s="291"/>
    </row>
    <row r="5747" spans="1:18" s="287" customFormat="1" ht="16.149999999999999" customHeight="1" x14ac:dyDescent="0.25">
      <c r="A5747" s="9" t="s">
        <v>192</v>
      </c>
      <c r="B5747" s="7">
        <v>2023</v>
      </c>
      <c r="C5747" s="296" t="s">
        <v>59</v>
      </c>
      <c r="D5747" s="307">
        <v>1988</v>
      </c>
      <c r="E5747" s="307" t="s">
        <v>194</v>
      </c>
      <c r="F5747" s="65">
        <f t="shared" si="359"/>
        <v>35</v>
      </c>
      <c r="G5747" s="66" t="str">
        <f t="shared" si="360"/>
        <v>Pre1997</v>
      </c>
      <c r="H5747" s="67" t="str">
        <f t="shared" si="361"/>
        <v>2023-T6 SBUS-35</v>
      </c>
      <c r="I5747" s="302">
        <v>1.5326816798888799E-4</v>
      </c>
      <c r="J5747" s="305">
        <f>VLOOKUP(H5747,T6_ReductionFactor!$G$10:$H$2922,2,FALSE)</f>
        <v>1</v>
      </c>
      <c r="K5747" s="75">
        <f t="shared" si="358"/>
        <v>1.5326816798888799E-4</v>
      </c>
      <c r="L5747" s="293"/>
      <c r="Q5747" s="288"/>
      <c r="R5747" s="291"/>
    </row>
    <row r="5748" spans="1:18" s="287" customFormat="1" ht="16.149999999999999" customHeight="1" x14ac:dyDescent="0.25">
      <c r="A5748" s="9" t="s">
        <v>192</v>
      </c>
      <c r="B5748" s="7">
        <v>2023</v>
      </c>
      <c r="C5748" s="296" t="s">
        <v>59</v>
      </c>
      <c r="D5748" s="307">
        <v>1987</v>
      </c>
      <c r="E5748" s="307" t="s">
        <v>194</v>
      </c>
      <c r="F5748" s="65">
        <f t="shared" si="359"/>
        <v>36</v>
      </c>
      <c r="G5748" s="66" t="str">
        <f t="shared" si="360"/>
        <v>Pre1997</v>
      </c>
      <c r="H5748" s="67" t="str">
        <f t="shared" si="361"/>
        <v>2023-T6 SBUS-36</v>
      </c>
      <c r="I5748" s="302">
        <v>6.3779180139436598E-5</v>
      </c>
      <c r="J5748" s="305">
        <f>VLOOKUP(H5748,T6_ReductionFactor!$G$10:$H$2922,2,FALSE)</f>
        <v>1</v>
      </c>
      <c r="K5748" s="75">
        <f t="shared" si="358"/>
        <v>6.3779180139436598E-5</v>
      </c>
      <c r="L5748" s="293"/>
      <c r="Q5748" s="288"/>
      <c r="R5748" s="291"/>
    </row>
    <row r="5749" spans="1:18" s="287" customFormat="1" ht="16.149999999999999" customHeight="1" x14ac:dyDescent="0.25">
      <c r="A5749" s="9" t="s">
        <v>192</v>
      </c>
      <c r="B5749" s="7">
        <v>2023</v>
      </c>
      <c r="C5749" s="296" t="s">
        <v>59</v>
      </c>
      <c r="D5749" s="307">
        <v>1986</v>
      </c>
      <c r="E5749" s="307" t="s">
        <v>194</v>
      </c>
      <c r="F5749" s="65">
        <f t="shared" si="359"/>
        <v>37</v>
      </c>
      <c r="G5749" s="66" t="str">
        <f t="shared" si="360"/>
        <v>Pre1997</v>
      </c>
      <c r="H5749" s="67" t="str">
        <f t="shared" si="361"/>
        <v>2023-T6 SBUS-37</v>
      </c>
      <c r="I5749" s="302">
        <v>3.37681687252324E-5</v>
      </c>
      <c r="J5749" s="305">
        <f>VLOOKUP(H5749,T6_ReductionFactor!$G$10:$H$2922,2,FALSE)</f>
        <v>1</v>
      </c>
      <c r="K5749" s="75">
        <f t="shared" si="358"/>
        <v>3.37681687252324E-5</v>
      </c>
      <c r="L5749" s="293"/>
      <c r="Q5749" s="288"/>
      <c r="R5749" s="291"/>
    </row>
    <row r="5750" spans="1:18" s="287" customFormat="1" ht="16.149999999999999" customHeight="1" x14ac:dyDescent="0.25">
      <c r="A5750" s="9" t="s">
        <v>192</v>
      </c>
      <c r="B5750" s="7">
        <v>2023</v>
      </c>
      <c r="C5750" s="296" t="s">
        <v>59</v>
      </c>
      <c r="D5750" s="307">
        <v>1985</v>
      </c>
      <c r="E5750" s="307" t="s">
        <v>194</v>
      </c>
      <c r="F5750" s="65">
        <f t="shared" si="359"/>
        <v>38</v>
      </c>
      <c r="G5750" s="66" t="str">
        <f t="shared" si="360"/>
        <v>Pre1997</v>
      </c>
      <c r="H5750" s="67" t="str">
        <f t="shared" si="361"/>
        <v>2023-T6 SBUS-38</v>
      </c>
      <c r="I5750" s="302">
        <v>3.1002972079042601E-6</v>
      </c>
      <c r="J5750" s="305">
        <f>VLOOKUP(H5750,T6_ReductionFactor!$G$10:$H$2922,2,FALSE)</f>
        <v>1</v>
      </c>
      <c r="K5750" s="75">
        <f t="shared" si="358"/>
        <v>3.1002972079042601E-6</v>
      </c>
      <c r="L5750" s="293"/>
      <c r="Q5750" s="288"/>
      <c r="R5750" s="291"/>
    </row>
    <row r="5751" spans="1:18" s="287" customFormat="1" ht="16.149999999999999" customHeight="1" x14ac:dyDescent="0.25">
      <c r="A5751" s="9" t="s">
        <v>192</v>
      </c>
      <c r="B5751" s="7">
        <v>2023</v>
      </c>
      <c r="C5751" s="296" t="s">
        <v>59</v>
      </c>
      <c r="D5751" s="307">
        <v>1984</v>
      </c>
      <c r="E5751" s="307" t="s">
        <v>194</v>
      </c>
      <c r="F5751" s="65">
        <f t="shared" si="359"/>
        <v>39</v>
      </c>
      <c r="G5751" s="66" t="str">
        <f t="shared" si="360"/>
        <v>Pre1997</v>
      </c>
      <c r="H5751" s="67" t="str">
        <f t="shared" si="361"/>
        <v>2023-T6 SBUS-39</v>
      </c>
      <c r="I5751" s="302">
        <v>4.1650352976636401E-7</v>
      </c>
      <c r="J5751" s="305">
        <f>VLOOKUP(H5751,T6_ReductionFactor!$G$10:$H$2922,2,FALSE)</f>
        <v>1</v>
      </c>
      <c r="K5751" s="75">
        <f t="shared" si="358"/>
        <v>4.1650352976636401E-7</v>
      </c>
      <c r="L5751" s="293"/>
      <c r="Q5751" s="288"/>
      <c r="R5751" s="291"/>
    </row>
    <row r="5752" spans="1:18" s="287" customFormat="1" ht="16.149999999999999" customHeight="1" x14ac:dyDescent="0.25">
      <c r="A5752" s="9" t="s">
        <v>192</v>
      </c>
      <c r="B5752" s="7">
        <v>2023</v>
      </c>
      <c r="C5752" s="296" t="s">
        <v>59</v>
      </c>
      <c r="D5752" s="307">
        <v>1983</v>
      </c>
      <c r="E5752" s="307" t="s">
        <v>194</v>
      </c>
      <c r="F5752" s="65">
        <f t="shared" si="359"/>
        <v>40</v>
      </c>
      <c r="G5752" s="66" t="str">
        <f t="shared" si="360"/>
        <v>Pre1997</v>
      </c>
      <c r="H5752" s="67" t="str">
        <f t="shared" si="361"/>
        <v>2023-T6 SBUS-40</v>
      </c>
      <c r="I5752" s="302">
        <v>1.05973407299304E-7</v>
      </c>
      <c r="J5752" s="305">
        <f>VLOOKUP(H5752,T6_ReductionFactor!$G$10:$H$2922,2,FALSE)</f>
        <v>1</v>
      </c>
      <c r="K5752" s="75">
        <f t="shared" si="358"/>
        <v>1.05973407299304E-7</v>
      </c>
      <c r="L5752" s="293"/>
      <c r="Q5752" s="288"/>
      <c r="R5752" s="291"/>
    </row>
    <row r="5753" spans="1:18" s="287" customFormat="1" ht="16.149999999999999" customHeight="1" x14ac:dyDescent="0.25">
      <c r="A5753" s="9" t="s">
        <v>192</v>
      </c>
      <c r="B5753" s="7">
        <v>2023</v>
      </c>
      <c r="C5753" s="296" t="s">
        <v>59</v>
      </c>
      <c r="D5753" s="307">
        <v>1982</v>
      </c>
      <c r="E5753" s="307" t="s">
        <v>194</v>
      </c>
      <c r="F5753" s="65">
        <f t="shared" si="359"/>
        <v>41</v>
      </c>
      <c r="G5753" s="66" t="str">
        <f t="shared" si="360"/>
        <v>Pre1997</v>
      </c>
      <c r="H5753" s="67" t="str">
        <f t="shared" si="361"/>
        <v>2023-T6 SBUS-41</v>
      </c>
      <c r="I5753" s="302">
        <v>6.2382364184325797E-8</v>
      </c>
      <c r="J5753" s="305">
        <f>VLOOKUP(H5753,T6_ReductionFactor!$G$10:$H$2922,2,FALSE)</f>
        <v>1</v>
      </c>
      <c r="K5753" s="75">
        <f t="shared" si="358"/>
        <v>6.2382364184325797E-8</v>
      </c>
      <c r="L5753" s="293"/>
      <c r="Q5753" s="288"/>
      <c r="R5753" s="291"/>
    </row>
    <row r="5754" spans="1:18" s="287" customFormat="1" ht="16.149999999999999" customHeight="1" x14ac:dyDescent="0.25">
      <c r="A5754" s="9" t="s">
        <v>192</v>
      </c>
      <c r="B5754" s="7">
        <v>2023</v>
      </c>
      <c r="C5754" s="296" t="s">
        <v>59</v>
      </c>
      <c r="D5754" s="307">
        <v>1981</v>
      </c>
      <c r="E5754" s="307" t="s">
        <v>194</v>
      </c>
      <c r="F5754" s="65">
        <f t="shared" si="359"/>
        <v>42</v>
      </c>
      <c r="G5754" s="66" t="str">
        <f t="shared" si="360"/>
        <v>Pre1997</v>
      </c>
      <c r="H5754" s="67" t="str">
        <f t="shared" si="361"/>
        <v>2023-T6 SBUS-42</v>
      </c>
      <c r="I5754" s="302">
        <v>2.8920222594583798E-8</v>
      </c>
      <c r="J5754" s="305">
        <f>VLOOKUP(H5754,T6_ReductionFactor!$G$10:$H$2922,2,FALSE)</f>
        <v>1</v>
      </c>
      <c r="K5754" s="75">
        <f t="shared" si="358"/>
        <v>2.8920222594583798E-8</v>
      </c>
      <c r="L5754" s="293"/>
      <c r="Q5754" s="288"/>
      <c r="R5754" s="291"/>
    </row>
    <row r="5755" spans="1:18" s="287" customFormat="1" ht="16.149999999999999" customHeight="1" x14ac:dyDescent="0.25">
      <c r="A5755" s="9" t="s">
        <v>192</v>
      </c>
      <c r="B5755" s="7">
        <v>2023</v>
      </c>
      <c r="C5755" s="296" t="s">
        <v>71</v>
      </c>
      <c r="D5755" s="307">
        <v>2024</v>
      </c>
      <c r="E5755" s="307" t="s">
        <v>194</v>
      </c>
      <c r="F5755" s="65">
        <f t="shared" si="359"/>
        <v>-1</v>
      </c>
      <c r="G5755" s="66" t="str">
        <f t="shared" si="360"/>
        <v>2013+</v>
      </c>
      <c r="H5755" s="67" t="str">
        <f t="shared" si="361"/>
        <v>2023-T6 Utility--1</v>
      </c>
      <c r="I5755" s="302">
        <v>7.4121109797476299E-7</v>
      </c>
      <c r="J5755" s="305">
        <f>VLOOKUP(H5755,T6_ReductionFactor!$G$10:$H$2922,2,FALSE)</f>
        <v>1</v>
      </c>
      <c r="K5755" s="75">
        <f t="shared" si="358"/>
        <v>7.4121109797476299E-7</v>
      </c>
      <c r="L5755" s="293"/>
      <c r="Q5755" s="288"/>
      <c r="R5755" s="291"/>
    </row>
    <row r="5756" spans="1:18" s="287" customFormat="1" ht="16.149999999999999" customHeight="1" x14ac:dyDescent="0.25">
      <c r="A5756" s="9" t="s">
        <v>192</v>
      </c>
      <c r="B5756" s="7">
        <v>2023</v>
      </c>
      <c r="C5756" s="296" t="s">
        <v>71</v>
      </c>
      <c r="D5756" s="307">
        <v>2023</v>
      </c>
      <c r="E5756" s="307" t="s">
        <v>194</v>
      </c>
      <c r="F5756" s="65">
        <f t="shared" si="359"/>
        <v>0</v>
      </c>
      <c r="G5756" s="66" t="str">
        <f t="shared" si="360"/>
        <v>2013+</v>
      </c>
      <c r="H5756" s="67" t="str">
        <f t="shared" si="361"/>
        <v>2023-T6 Utility-0</v>
      </c>
      <c r="I5756" s="302">
        <v>2.10663177084613E-5</v>
      </c>
      <c r="J5756" s="305">
        <f>VLOOKUP(H5756,T6_ReductionFactor!$G$10:$H$2922,2,FALSE)</f>
        <v>0.98167088019476567</v>
      </c>
      <c r="K5756" s="75">
        <f t="shared" si="358"/>
        <v>2.0680190647327784E-5</v>
      </c>
      <c r="L5756" s="293"/>
      <c r="Q5756" s="288"/>
      <c r="R5756" s="291"/>
    </row>
    <row r="5757" spans="1:18" s="287" customFormat="1" ht="16.149999999999999" customHeight="1" x14ac:dyDescent="0.25">
      <c r="A5757" s="9" t="s">
        <v>192</v>
      </c>
      <c r="B5757" s="7">
        <v>2023</v>
      </c>
      <c r="C5757" s="296" t="s">
        <v>71</v>
      </c>
      <c r="D5757" s="307">
        <v>2022</v>
      </c>
      <c r="E5757" s="307" t="s">
        <v>194</v>
      </c>
      <c r="F5757" s="65">
        <f t="shared" si="359"/>
        <v>1</v>
      </c>
      <c r="G5757" s="66" t="str">
        <f t="shared" si="360"/>
        <v>2013+</v>
      </c>
      <c r="H5757" s="67" t="str">
        <f t="shared" si="361"/>
        <v>2023-T6 Utility-1</v>
      </c>
      <c r="I5757" s="302">
        <v>1.8007406907679001E-5</v>
      </c>
      <c r="J5757" s="305">
        <f>VLOOKUP(H5757,T6_ReductionFactor!$G$10:$H$2922,2,FALSE)</f>
        <v>0.96538107345313739</v>
      </c>
      <c r="K5757" s="75">
        <f t="shared" si="358"/>
        <v>1.7384009810642595E-5</v>
      </c>
      <c r="L5757" s="293"/>
      <c r="Q5757" s="288"/>
      <c r="R5757" s="291"/>
    </row>
    <row r="5758" spans="1:18" s="287" customFormat="1" ht="16.149999999999999" customHeight="1" x14ac:dyDescent="0.25">
      <c r="A5758" s="9" t="s">
        <v>192</v>
      </c>
      <c r="B5758" s="7">
        <v>2023</v>
      </c>
      <c r="C5758" s="296" t="s">
        <v>71</v>
      </c>
      <c r="D5758" s="307">
        <v>2021</v>
      </c>
      <c r="E5758" s="307" t="s">
        <v>194</v>
      </c>
      <c r="F5758" s="65">
        <f t="shared" si="359"/>
        <v>2</v>
      </c>
      <c r="G5758" s="66" t="str">
        <f t="shared" si="360"/>
        <v>2013+</v>
      </c>
      <c r="H5758" s="67" t="str">
        <f t="shared" si="361"/>
        <v>2023-T6 Utility-2</v>
      </c>
      <c r="I5758" s="302">
        <v>2.4440849499391099E-5</v>
      </c>
      <c r="J5758" s="305">
        <f>VLOOKUP(H5758,T6_ReductionFactor!$G$10:$H$2922,2,FALSE)</f>
        <v>0.95081243767544765</v>
      </c>
      <c r="K5758" s="75">
        <f t="shared" si="358"/>
        <v>2.3238663691374794E-5</v>
      </c>
      <c r="L5758" s="293"/>
      <c r="Q5758" s="288"/>
      <c r="R5758" s="291"/>
    </row>
    <row r="5759" spans="1:18" s="287" customFormat="1" ht="16.149999999999999" customHeight="1" x14ac:dyDescent="0.25">
      <c r="A5759" s="9" t="s">
        <v>192</v>
      </c>
      <c r="B5759" s="7">
        <v>2023</v>
      </c>
      <c r="C5759" s="296" t="s">
        <v>71</v>
      </c>
      <c r="D5759" s="307">
        <v>2020</v>
      </c>
      <c r="E5759" s="307" t="s">
        <v>194</v>
      </c>
      <c r="F5759" s="65">
        <f t="shared" si="359"/>
        <v>3</v>
      </c>
      <c r="G5759" s="66" t="str">
        <f t="shared" si="360"/>
        <v>2013+</v>
      </c>
      <c r="H5759" s="67" t="str">
        <f t="shared" si="361"/>
        <v>2023-T6 Utility-3</v>
      </c>
      <c r="I5759" s="302">
        <v>2.3666263336875699E-5</v>
      </c>
      <c r="J5759" s="305">
        <f>VLOOKUP(H5759,T6_ReductionFactor!$G$10:$H$2922,2,FALSE)</f>
        <v>0.93771350818333965</v>
      </c>
      <c r="K5759" s="75">
        <f t="shared" si="358"/>
        <v>2.2192174819212461E-5</v>
      </c>
      <c r="L5759" s="293"/>
      <c r="Q5759" s="288"/>
      <c r="R5759" s="291"/>
    </row>
    <row r="5760" spans="1:18" s="287" customFormat="1" ht="16.149999999999999" customHeight="1" x14ac:dyDescent="0.25">
      <c r="A5760" s="9" t="s">
        <v>192</v>
      </c>
      <c r="B5760" s="7">
        <v>2023</v>
      </c>
      <c r="C5760" s="296" t="s">
        <v>71</v>
      </c>
      <c r="D5760" s="307">
        <v>2019</v>
      </c>
      <c r="E5760" s="307" t="s">
        <v>194</v>
      </c>
      <c r="F5760" s="65">
        <f t="shared" si="359"/>
        <v>4</v>
      </c>
      <c r="G5760" s="66" t="str">
        <f t="shared" si="360"/>
        <v>2013+</v>
      </c>
      <c r="H5760" s="67" t="str">
        <f t="shared" si="361"/>
        <v>2023-T6 Utility-4</v>
      </c>
      <c r="I5760" s="302">
        <v>2.23722643777605E-5</v>
      </c>
      <c r="J5760" s="305">
        <f>VLOOKUP(H5760,T6_ReductionFactor!$G$10:$H$2922,2,FALSE)</f>
        <v>0.9258763630920761</v>
      </c>
      <c r="K5760" s="75">
        <f t="shared" si="358"/>
        <v>2.0713950776215299E-5</v>
      </c>
      <c r="L5760" s="293"/>
      <c r="Q5760" s="288"/>
      <c r="R5760" s="291"/>
    </row>
    <row r="5761" spans="1:18" s="287" customFormat="1" ht="16.149999999999999" customHeight="1" x14ac:dyDescent="0.25">
      <c r="A5761" s="9" t="s">
        <v>192</v>
      </c>
      <c r="B5761" s="7">
        <v>2023</v>
      </c>
      <c r="C5761" s="296" t="s">
        <v>71</v>
      </c>
      <c r="D5761" s="307">
        <v>2018</v>
      </c>
      <c r="E5761" s="307" t="s">
        <v>194</v>
      </c>
      <c r="F5761" s="65">
        <f t="shared" si="359"/>
        <v>5</v>
      </c>
      <c r="G5761" s="66" t="str">
        <f t="shared" si="360"/>
        <v>2013+</v>
      </c>
      <c r="H5761" s="67" t="str">
        <f t="shared" si="361"/>
        <v>2023-T6 Utility-5</v>
      </c>
      <c r="I5761" s="302">
        <v>2.0695166440648601E-5</v>
      </c>
      <c r="J5761" s="305">
        <f>VLOOKUP(H5761,T6_ReductionFactor!$G$10:$H$2922,2,FALSE)</f>
        <v>0.91513376474750352</v>
      </c>
      <c r="K5761" s="75">
        <f t="shared" si="358"/>
        <v>1.8938845576906946E-5</v>
      </c>
      <c r="L5761" s="293"/>
      <c r="Q5761" s="288"/>
      <c r="R5761" s="291"/>
    </row>
    <row r="5762" spans="1:18" s="287" customFormat="1" ht="16.149999999999999" customHeight="1" x14ac:dyDescent="0.25">
      <c r="A5762" s="9" t="s">
        <v>192</v>
      </c>
      <c r="B5762" s="7">
        <v>2023</v>
      </c>
      <c r="C5762" s="296" t="s">
        <v>71</v>
      </c>
      <c r="D5762" s="307">
        <v>2017</v>
      </c>
      <c r="E5762" s="307" t="s">
        <v>194</v>
      </c>
      <c r="F5762" s="65">
        <f t="shared" si="359"/>
        <v>6</v>
      </c>
      <c r="G5762" s="66" t="str">
        <f t="shared" si="360"/>
        <v>2013+</v>
      </c>
      <c r="H5762" s="67" t="str">
        <f t="shared" si="361"/>
        <v>2023-T6 Utility-6</v>
      </c>
      <c r="I5762" s="302">
        <v>1.96899402393223E-5</v>
      </c>
      <c r="J5762" s="305">
        <f>VLOOKUP(H5762,T6_ReductionFactor!$G$10:$H$2922,2,FALSE)</f>
        <v>0.90534553180517896</v>
      </c>
      <c r="K5762" s="75">
        <f t="shared" si="358"/>
        <v>1.7826199417181439E-5</v>
      </c>
      <c r="L5762" s="293"/>
      <c r="Q5762" s="288"/>
      <c r="R5762" s="291"/>
    </row>
    <row r="5763" spans="1:18" s="287" customFormat="1" ht="16.149999999999999" customHeight="1" x14ac:dyDescent="0.25">
      <c r="A5763" s="9" t="s">
        <v>192</v>
      </c>
      <c r="B5763" s="7">
        <v>2023</v>
      </c>
      <c r="C5763" s="296" t="s">
        <v>71</v>
      </c>
      <c r="D5763" s="307">
        <v>2016</v>
      </c>
      <c r="E5763" s="307" t="s">
        <v>194</v>
      </c>
      <c r="F5763" s="65">
        <f t="shared" si="359"/>
        <v>7</v>
      </c>
      <c r="G5763" s="66" t="str">
        <f t="shared" si="360"/>
        <v>2013+</v>
      </c>
      <c r="H5763" s="67" t="str">
        <f t="shared" si="361"/>
        <v>2023-T6 Utility-7</v>
      </c>
      <c r="I5763" s="302">
        <v>1.8620892604635599E-5</v>
      </c>
      <c r="J5763" s="305">
        <f>VLOOKUP(H5763,T6_ReductionFactor!$G$10:$H$2922,2,FALSE)</f>
        <v>0.89639320050262905</v>
      </c>
      <c r="K5763" s="75">
        <f t="shared" si="358"/>
        <v>1.6691641518085039E-5</v>
      </c>
      <c r="L5763" s="293"/>
      <c r="Q5763" s="288"/>
      <c r="R5763" s="291"/>
    </row>
    <row r="5764" spans="1:18" s="287" customFormat="1" ht="16.149999999999999" customHeight="1" x14ac:dyDescent="0.25">
      <c r="A5764" s="9" t="s">
        <v>192</v>
      </c>
      <c r="B5764" s="7">
        <v>2023</v>
      </c>
      <c r="C5764" s="296" t="s">
        <v>71</v>
      </c>
      <c r="D5764" s="307">
        <v>2015</v>
      </c>
      <c r="E5764" s="307" t="s">
        <v>194</v>
      </c>
      <c r="F5764" s="65">
        <f t="shared" si="359"/>
        <v>8</v>
      </c>
      <c r="G5764" s="66" t="str">
        <f t="shared" si="360"/>
        <v>2013+</v>
      </c>
      <c r="H5764" s="67" t="str">
        <f t="shared" si="361"/>
        <v>2023-T6 Utility-8</v>
      </c>
      <c r="I5764" s="302">
        <v>1.50636586886231E-5</v>
      </c>
      <c r="J5764" s="305">
        <f>VLOOKUP(H5764,T6_ReductionFactor!$G$10:$H$2922,2,FALSE)</f>
        <v>0.88817977296862705</v>
      </c>
      <c r="K5764" s="75">
        <f t="shared" si="358"/>
        <v>1.3379236954138152E-5</v>
      </c>
      <c r="L5764" s="293"/>
      <c r="Q5764" s="288"/>
      <c r="R5764" s="291"/>
    </row>
    <row r="5765" spans="1:18" s="287" customFormat="1" ht="16.149999999999999" customHeight="1" x14ac:dyDescent="0.25">
      <c r="A5765" s="9" t="s">
        <v>192</v>
      </c>
      <c r="B5765" s="7">
        <v>2023</v>
      </c>
      <c r="C5765" s="296" t="s">
        <v>71</v>
      </c>
      <c r="D5765" s="307">
        <v>2014</v>
      </c>
      <c r="E5765" s="307" t="s">
        <v>194</v>
      </c>
      <c r="F5765" s="65">
        <f t="shared" si="359"/>
        <v>9</v>
      </c>
      <c r="G5765" s="66" t="str">
        <f t="shared" si="360"/>
        <v>2013+</v>
      </c>
      <c r="H5765" s="67" t="str">
        <f t="shared" si="361"/>
        <v>2023-T6 Utility-9</v>
      </c>
      <c r="I5765" s="302">
        <v>1.2289467749292001E-5</v>
      </c>
      <c r="J5765" s="305">
        <f>VLOOKUP(H5765,T6_ReductionFactor!$G$10:$H$2922,2,FALSE)</f>
        <v>0.88062046550227591</v>
      </c>
      <c r="K5765" s="75">
        <f t="shared" si="358"/>
        <v>1.0822356810156729E-5</v>
      </c>
      <c r="L5765" s="293"/>
      <c r="Q5765" s="288"/>
      <c r="R5765" s="291"/>
    </row>
    <row r="5766" spans="1:18" s="287" customFormat="1" ht="16.149999999999999" customHeight="1" x14ac:dyDescent="0.25">
      <c r="A5766" s="9" t="s">
        <v>192</v>
      </c>
      <c r="B5766" s="7">
        <v>2023</v>
      </c>
      <c r="C5766" s="296" t="s">
        <v>71</v>
      </c>
      <c r="D5766" s="307">
        <v>2013</v>
      </c>
      <c r="E5766" s="307" t="s">
        <v>194</v>
      </c>
      <c r="F5766" s="65">
        <f t="shared" si="359"/>
        <v>10</v>
      </c>
      <c r="G5766" s="66" t="str">
        <f t="shared" si="360"/>
        <v>2010-12</v>
      </c>
      <c r="H5766" s="67" t="str">
        <f t="shared" si="361"/>
        <v>2023-T6 Utility-10</v>
      </c>
      <c r="I5766" s="302">
        <v>7.8329626183166098E-5</v>
      </c>
      <c r="J5766" s="305">
        <f>VLOOKUP(H5766,T6_ReductionFactor!$G$10:$H$2922,2,FALSE)</f>
        <v>0.83801961843675865</v>
      </c>
      <c r="K5766" s="75">
        <f t="shared" ref="K5766:K5829" si="362">I5766*J5766</f>
        <v>6.5641763446310799E-5</v>
      </c>
      <c r="L5766" s="293"/>
      <c r="Q5766" s="288"/>
      <c r="R5766" s="291"/>
    </row>
    <row r="5767" spans="1:18" s="287" customFormat="1" ht="16.149999999999999" customHeight="1" x14ac:dyDescent="0.25">
      <c r="A5767" s="9" t="s">
        <v>192</v>
      </c>
      <c r="B5767" s="7">
        <v>2023</v>
      </c>
      <c r="C5767" s="296" t="s">
        <v>71</v>
      </c>
      <c r="D5767" s="307">
        <v>2012</v>
      </c>
      <c r="E5767" s="307" t="s">
        <v>194</v>
      </c>
      <c r="F5767" s="65">
        <f t="shared" si="359"/>
        <v>11</v>
      </c>
      <c r="G5767" s="66" t="str">
        <f t="shared" si="360"/>
        <v>2010-12</v>
      </c>
      <c r="H5767" s="67" t="str">
        <f t="shared" si="361"/>
        <v>2023-T6 Utility-11</v>
      </c>
      <c r="I5767" s="302">
        <v>1.3050474216140499E-5</v>
      </c>
      <c r="J5767" s="305">
        <f>VLOOKUP(H5767,T6_ReductionFactor!$G$10:$H$2922,2,FALSE)</f>
        <v>0.83112604697389258</v>
      </c>
      <c r="K5767" s="75">
        <f t="shared" si="362"/>
        <v>1.0846589046395563E-5</v>
      </c>
      <c r="L5767" s="293"/>
      <c r="Q5767" s="288"/>
      <c r="R5767" s="291"/>
    </row>
    <row r="5768" spans="1:18" s="287" customFormat="1" ht="16.149999999999999" customHeight="1" x14ac:dyDescent="0.25">
      <c r="A5768" s="9" t="s">
        <v>192</v>
      </c>
      <c r="B5768" s="7">
        <v>2024</v>
      </c>
      <c r="C5768" s="296" t="s">
        <v>42</v>
      </c>
      <c r="D5768" s="307">
        <v>2019</v>
      </c>
      <c r="E5768" s="307" t="s">
        <v>194</v>
      </c>
      <c r="F5768" s="65">
        <f t="shared" si="359"/>
        <v>5</v>
      </c>
      <c r="G5768" s="66" t="str">
        <f t="shared" si="360"/>
        <v>2013+</v>
      </c>
      <c r="H5768" s="67" t="str">
        <f t="shared" si="361"/>
        <v>2024-T6 Ag-5</v>
      </c>
      <c r="I5768" s="302">
        <v>5.0213984552632397E-7</v>
      </c>
      <c r="J5768" s="305">
        <f>VLOOKUP(H5768,T6_ReductionFactor!$G$10:$H$2922,2,FALSE)</f>
        <v>0.8010017385728504</v>
      </c>
      <c r="K5768" s="75">
        <f t="shared" si="362"/>
        <v>4.0221488927328803E-7</v>
      </c>
      <c r="L5768" s="293"/>
      <c r="Q5768" s="288"/>
      <c r="R5768" s="291"/>
    </row>
    <row r="5769" spans="1:18" s="287" customFormat="1" ht="16.149999999999999" customHeight="1" x14ac:dyDescent="0.25">
      <c r="A5769" s="9" t="s">
        <v>192</v>
      </c>
      <c r="B5769" s="7">
        <v>2024</v>
      </c>
      <c r="C5769" s="296" t="s">
        <v>42</v>
      </c>
      <c r="D5769" s="307">
        <v>2018</v>
      </c>
      <c r="E5769" s="307" t="s">
        <v>194</v>
      </c>
      <c r="F5769" s="65">
        <f t="shared" ref="F5769:F5832" si="363">B5769-D5769</f>
        <v>6</v>
      </c>
      <c r="G5769" s="66" t="str">
        <f t="shared" ref="G5769:G5832" si="364">IF(D5769&lt;1998,"Pre1997",IF(D5769&lt;2008,"1997-06",IF(D5769&lt;2011,"2007-09",IF(D5769&lt;2014,"2010-12","2013+"))))</f>
        <v>2013+</v>
      </c>
      <c r="H5769" s="67" t="str">
        <f t="shared" si="361"/>
        <v>2024-T6 Ag-6</v>
      </c>
      <c r="I5769" s="302">
        <v>5.3655472820131101E-7</v>
      </c>
      <c r="J5769" s="305">
        <f>VLOOKUP(H5769,T6_ReductionFactor!$G$10:$H$2922,2,FALSE)</f>
        <v>0.78899890637591841</v>
      </c>
      <c r="K5769" s="75">
        <f t="shared" si="362"/>
        <v>4.2334109376166253E-7</v>
      </c>
      <c r="L5769" s="293"/>
      <c r="Q5769" s="288"/>
      <c r="R5769" s="291"/>
    </row>
    <row r="5770" spans="1:18" s="287" customFormat="1" ht="16.149999999999999" customHeight="1" x14ac:dyDescent="0.25">
      <c r="A5770" s="9" t="s">
        <v>192</v>
      </c>
      <c r="B5770" s="7">
        <v>2024</v>
      </c>
      <c r="C5770" s="296" t="s">
        <v>42</v>
      </c>
      <c r="D5770" s="307">
        <v>2017</v>
      </c>
      <c r="E5770" s="307" t="s">
        <v>194</v>
      </c>
      <c r="F5770" s="65">
        <f t="shared" si="363"/>
        <v>7</v>
      </c>
      <c r="G5770" s="66" t="str">
        <f t="shared" si="364"/>
        <v>2013+</v>
      </c>
      <c r="H5770" s="67" t="str">
        <f t="shared" si="361"/>
        <v>2024-T6 Ag-7</v>
      </c>
      <c r="I5770" s="302">
        <v>7.2634044652652204E-7</v>
      </c>
      <c r="J5770" s="305">
        <f>VLOOKUP(H5770,T6_ReductionFactor!$G$10:$H$2922,2,FALSE)</f>
        <v>0.77912348346565363</v>
      </c>
      <c r="K5770" s="75">
        <f t="shared" si="362"/>
        <v>5.6590889887974212E-7</v>
      </c>
      <c r="L5770" s="293"/>
      <c r="Q5770" s="288"/>
      <c r="R5770" s="291"/>
    </row>
    <row r="5771" spans="1:18" s="287" customFormat="1" ht="16.149999999999999" customHeight="1" x14ac:dyDescent="0.25">
      <c r="A5771" s="9" t="s">
        <v>192</v>
      </c>
      <c r="B5771" s="7">
        <v>2024</v>
      </c>
      <c r="C5771" s="296" t="s">
        <v>42</v>
      </c>
      <c r="D5771" s="307">
        <v>2015</v>
      </c>
      <c r="E5771" s="307" t="s">
        <v>194</v>
      </c>
      <c r="F5771" s="65">
        <f t="shared" si="363"/>
        <v>9</v>
      </c>
      <c r="G5771" s="66" t="str">
        <f t="shared" si="364"/>
        <v>2013+</v>
      </c>
      <c r="H5771" s="67" t="str">
        <f t="shared" si="361"/>
        <v>2024-T6 Ag-9</v>
      </c>
      <c r="I5771" s="302">
        <v>5.4572805974139201E-7</v>
      </c>
      <c r="J5771" s="305">
        <f>VLOOKUP(H5771,T6_ReductionFactor!$G$10:$H$2922,2,FALSE)</f>
        <v>0.76400773466694294</v>
      </c>
      <c r="K5771" s="75">
        <f t="shared" si="362"/>
        <v>4.16940458667207E-7</v>
      </c>
      <c r="L5771" s="293"/>
      <c r="Q5771" s="288"/>
      <c r="R5771" s="291"/>
    </row>
    <row r="5772" spans="1:18" s="287" customFormat="1" ht="16.149999999999999" customHeight="1" x14ac:dyDescent="0.25">
      <c r="A5772" s="9" t="s">
        <v>192</v>
      </c>
      <c r="B5772" s="7">
        <v>2024</v>
      </c>
      <c r="C5772" s="296" t="s">
        <v>42</v>
      </c>
      <c r="D5772" s="307">
        <v>2014</v>
      </c>
      <c r="E5772" s="307" t="s">
        <v>194</v>
      </c>
      <c r="F5772" s="65">
        <f t="shared" si="363"/>
        <v>10</v>
      </c>
      <c r="G5772" s="66" t="str">
        <f t="shared" si="364"/>
        <v>2013+</v>
      </c>
      <c r="H5772" s="67" t="str">
        <f t="shared" si="361"/>
        <v>2024-T6 Ag-10</v>
      </c>
      <c r="I5772" s="302">
        <v>5.4698364662005203E-7</v>
      </c>
      <c r="J5772" s="305">
        <f>VLOOKUP(H5772,T6_ReductionFactor!$G$10:$H$2922,2,FALSE)</f>
        <v>0.75818302646861357</v>
      </c>
      <c r="K5772" s="75">
        <f t="shared" si="362"/>
        <v>4.1471371662322966E-7</v>
      </c>
      <c r="L5772" s="293"/>
      <c r="Q5772" s="288"/>
      <c r="R5772" s="291"/>
    </row>
    <row r="5773" spans="1:18" s="287" customFormat="1" ht="16.149999999999999" customHeight="1" x14ac:dyDescent="0.25">
      <c r="A5773" s="9" t="s">
        <v>192</v>
      </c>
      <c r="B5773" s="7">
        <v>2024</v>
      </c>
      <c r="C5773" s="296" t="s">
        <v>42</v>
      </c>
      <c r="D5773" s="307">
        <v>2013</v>
      </c>
      <c r="E5773" s="307" t="s">
        <v>194</v>
      </c>
      <c r="F5773" s="65">
        <f t="shared" si="363"/>
        <v>11</v>
      </c>
      <c r="G5773" s="66" t="str">
        <f t="shared" si="364"/>
        <v>2010-12</v>
      </c>
      <c r="H5773" s="67" t="str">
        <f t="shared" si="361"/>
        <v>2024-T6 Ag-11</v>
      </c>
      <c r="I5773" s="302">
        <v>2.9714578016575898E-7</v>
      </c>
      <c r="J5773" s="305">
        <f>VLOOKUP(H5773,T6_ReductionFactor!$G$10:$H$2922,2,FALSE)</f>
        <v>0.72208647736389353</v>
      </c>
      <c r="K5773" s="75">
        <f t="shared" si="362"/>
        <v>2.1456494966343881E-7</v>
      </c>
      <c r="L5773" s="293"/>
      <c r="Q5773" s="288"/>
      <c r="R5773" s="291"/>
    </row>
    <row r="5774" spans="1:18" s="287" customFormat="1" ht="16.149999999999999" customHeight="1" x14ac:dyDescent="0.25">
      <c r="A5774" s="9" t="s">
        <v>192</v>
      </c>
      <c r="B5774" s="7">
        <v>2024</v>
      </c>
      <c r="C5774" s="296" t="s">
        <v>42</v>
      </c>
      <c r="D5774" s="307">
        <v>2012</v>
      </c>
      <c r="E5774" s="307" t="s">
        <v>194</v>
      </c>
      <c r="F5774" s="65">
        <f t="shared" si="363"/>
        <v>12</v>
      </c>
      <c r="G5774" s="66" t="str">
        <f t="shared" si="364"/>
        <v>2010-12</v>
      </c>
      <c r="H5774" s="67" t="str">
        <f t="shared" si="361"/>
        <v>2024-T6 Ag-12</v>
      </c>
      <c r="I5774" s="302">
        <v>2.1169077055865901E-4</v>
      </c>
      <c r="J5774" s="305">
        <f>VLOOKUP(H5774,T6_ReductionFactor!$G$10:$H$2922,2,FALSE)</f>
        <v>0.71836693602606205</v>
      </c>
      <c r="K5774" s="75">
        <f t="shared" si="362"/>
        <v>1.5207165023121998E-4</v>
      </c>
      <c r="L5774" s="293"/>
      <c r="Q5774" s="288"/>
      <c r="R5774" s="291"/>
    </row>
    <row r="5775" spans="1:18" s="287" customFormat="1" ht="16.149999999999999" customHeight="1" x14ac:dyDescent="0.25">
      <c r="A5775" s="9" t="s">
        <v>192</v>
      </c>
      <c r="B5775" s="7">
        <v>2024</v>
      </c>
      <c r="C5775" s="296" t="s">
        <v>58</v>
      </c>
      <c r="D5775" s="307">
        <v>2025</v>
      </c>
      <c r="E5775" s="307" t="s">
        <v>194</v>
      </c>
      <c r="F5775" s="65">
        <f t="shared" si="363"/>
        <v>-1</v>
      </c>
      <c r="G5775" s="66" t="str">
        <f t="shared" si="364"/>
        <v>2013+</v>
      </c>
      <c r="H5775" s="67" t="str">
        <f t="shared" si="361"/>
        <v>2024-T6 All Other Buses--1</v>
      </c>
      <c r="I5775" s="302">
        <v>1.5873961868890701E-6</v>
      </c>
      <c r="J5775" s="305">
        <f>VLOOKUP(H5775,T6_ReductionFactor!$G$10:$H$2922,2,FALSE)</f>
        <v>0.97076564805150056</v>
      </c>
      <c r="K5775" s="75">
        <f t="shared" si="362"/>
        <v>1.540989688079849E-6</v>
      </c>
      <c r="L5775" s="293"/>
      <c r="Q5775" s="288"/>
      <c r="R5775" s="291"/>
    </row>
    <row r="5776" spans="1:18" s="287" customFormat="1" ht="16.149999999999999" customHeight="1" x14ac:dyDescent="0.25">
      <c r="A5776" s="9" t="s">
        <v>192</v>
      </c>
      <c r="B5776" s="7">
        <v>2024</v>
      </c>
      <c r="C5776" s="296" t="s">
        <v>58</v>
      </c>
      <c r="D5776" s="307">
        <v>2024</v>
      </c>
      <c r="E5776" s="307" t="s">
        <v>194</v>
      </c>
      <c r="F5776" s="65">
        <f t="shared" si="363"/>
        <v>0</v>
      </c>
      <c r="G5776" s="66" t="str">
        <f t="shared" si="364"/>
        <v>2013+</v>
      </c>
      <c r="H5776" s="67" t="str">
        <f t="shared" si="361"/>
        <v>2024-T6 All Other Buses-0</v>
      </c>
      <c r="I5776" s="302">
        <v>6.0525029313877498E-5</v>
      </c>
      <c r="J5776" s="305">
        <f>VLOOKUP(H5776,T6_ReductionFactor!$G$10:$H$2922,2,FALSE)</f>
        <v>0.91619782210688461</v>
      </c>
      <c r="K5776" s="75">
        <f t="shared" si="362"/>
        <v>5.5452900040329914E-5</v>
      </c>
      <c r="L5776" s="293"/>
      <c r="Q5776" s="288"/>
      <c r="R5776" s="291"/>
    </row>
    <row r="5777" spans="1:18" s="287" customFormat="1" ht="16.149999999999999" customHeight="1" x14ac:dyDescent="0.25">
      <c r="A5777" s="9" t="s">
        <v>192</v>
      </c>
      <c r="B5777" s="7">
        <v>2024</v>
      </c>
      <c r="C5777" s="296" t="s">
        <v>58</v>
      </c>
      <c r="D5777" s="307">
        <v>2023</v>
      </c>
      <c r="E5777" s="307" t="s">
        <v>194</v>
      </c>
      <c r="F5777" s="65">
        <f t="shared" si="363"/>
        <v>1</v>
      </c>
      <c r="G5777" s="66" t="str">
        <f t="shared" si="364"/>
        <v>2013+</v>
      </c>
      <c r="H5777" s="67" t="str">
        <f t="shared" si="361"/>
        <v>2024-T6 All Other Buses-1</v>
      </c>
      <c r="I5777" s="302">
        <v>5.8844257486804198E-5</v>
      </c>
      <c r="J5777" s="305">
        <f>VLOOKUP(H5777,T6_ReductionFactor!$G$10:$H$2922,2,FALSE)</f>
        <v>0.87642308328808283</v>
      </c>
      <c r="K5777" s="75">
        <f t="shared" si="362"/>
        <v>5.1572465580382787E-5</v>
      </c>
      <c r="L5777" s="293"/>
      <c r="Q5777" s="288"/>
      <c r="R5777" s="291"/>
    </row>
    <row r="5778" spans="1:18" s="287" customFormat="1" ht="16.149999999999999" customHeight="1" x14ac:dyDescent="0.25">
      <c r="A5778" s="9" t="s">
        <v>192</v>
      </c>
      <c r="B5778" s="7">
        <v>2024</v>
      </c>
      <c r="C5778" s="296" t="s">
        <v>58</v>
      </c>
      <c r="D5778" s="307">
        <v>2022</v>
      </c>
      <c r="E5778" s="307" t="s">
        <v>194</v>
      </c>
      <c r="F5778" s="65">
        <f t="shared" si="363"/>
        <v>2</v>
      </c>
      <c r="G5778" s="66" t="str">
        <f t="shared" si="364"/>
        <v>2013+</v>
      </c>
      <c r="H5778" s="67" t="str">
        <f t="shared" si="361"/>
        <v>2024-T6 All Other Buses-2</v>
      </c>
      <c r="I5778" s="302">
        <v>1.38746048452523E-4</v>
      </c>
      <c r="J5778" s="305">
        <f>VLOOKUP(H5778,T6_ReductionFactor!$G$10:$H$2922,2,FALSE)</f>
        <v>0.84639017637434766</v>
      </c>
      <c r="K5778" s="75">
        <f t="shared" si="362"/>
        <v>1.1743329242097474E-4</v>
      </c>
      <c r="L5778" s="293"/>
      <c r="Q5778" s="288"/>
      <c r="R5778" s="291"/>
    </row>
    <row r="5779" spans="1:18" s="287" customFormat="1" ht="16.149999999999999" customHeight="1" x14ac:dyDescent="0.25">
      <c r="A5779" s="9" t="s">
        <v>192</v>
      </c>
      <c r="B5779" s="7">
        <v>2024</v>
      </c>
      <c r="C5779" s="296" t="s">
        <v>58</v>
      </c>
      <c r="D5779" s="307">
        <v>2021</v>
      </c>
      <c r="E5779" s="307" t="s">
        <v>194</v>
      </c>
      <c r="F5779" s="65">
        <f t="shared" si="363"/>
        <v>3</v>
      </c>
      <c r="G5779" s="66" t="str">
        <f t="shared" si="364"/>
        <v>2013+</v>
      </c>
      <c r="H5779" s="67" t="str">
        <f t="shared" si="361"/>
        <v>2024-T6 All Other Buses-3</v>
      </c>
      <c r="I5779" s="302">
        <v>1.2693058406510499E-4</v>
      </c>
      <c r="J5779" s="305">
        <f>VLOOKUP(H5779,T6_ReductionFactor!$G$10:$H$2922,2,FALSE)</f>
        <v>0.82308094786591335</v>
      </c>
      <c r="K5779" s="75">
        <f t="shared" si="362"/>
        <v>1.0447414544548061E-4</v>
      </c>
      <c r="L5779" s="293"/>
      <c r="Q5779" s="288"/>
      <c r="R5779" s="291"/>
    </row>
    <row r="5780" spans="1:18" s="287" customFormat="1" ht="16.149999999999999" customHeight="1" x14ac:dyDescent="0.25">
      <c r="A5780" s="9" t="s">
        <v>192</v>
      </c>
      <c r="B5780" s="7">
        <v>2024</v>
      </c>
      <c r="C5780" s="296" t="s">
        <v>58</v>
      </c>
      <c r="D5780" s="307">
        <v>2020</v>
      </c>
      <c r="E5780" s="307" t="s">
        <v>194</v>
      </c>
      <c r="F5780" s="65">
        <f t="shared" si="363"/>
        <v>4</v>
      </c>
      <c r="G5780" s="66" t="str">
        <f t="shared" si="364"/>
        <v>2013+</v>
      </c>
      <c r="H5780" s="67" t="str">
        <f t="shared" si="361"/>
        <v>2024-T6 All Other Buses-4</v>
      </c>
      <c r="I5780" s="302">
        <v>1.4454009933811301E-4</v>
      </c>
      <c r="J5780" s="305">
        <f>VLOOKUP(H5780,T6_ReductionFactor!$G$10:$H$2922,2,FALSE)</f>
        <v>0.80458870299366814</v>
      </c>
      <c r="K5780" s="75">
        <f t="shared" si="362"/>
        <v>1.1629533105702829E-4</v>
      </c>
      <c r="L5780" s="293"/>
      <c r="Q5780" s="288"/>
      <c r="R5780" s="291"/>
    </row>
    <row r="5781" spans="1:18" s="287" customFormat="1" ht="16.149999999999999" customHeight="1" x14ac:dyDescent="0.25">
      <c r="A5781" s="9" t="s">
        <v>192</v>
      </c>
      <c r="B5781" s="7">
        <v>2024</v>
      </c>
      <c r="C5781" s="296" t="s">
        <v>58</v>
      </c>
      <c r="D5781" s="307">
        <v>2019</v>
      </c>
      <c r="E5781" s="307" t="s">
        <v>194</v>
      </c>
      <c r="F5781" s="65">
        <f t="shared" si="363"/>
        <v>5</v>
      </c>
      <c r="G5781" s="66" t="str">
        <f t="shared" si="364"/>
        <v>2013+</v>
      </c>
      <c r="H5781" s="67" t="str">
        <f t="shared" si="361"/>
        <v>2024-T6 All Other Buses-5</v>
      </c>
      <c r="I5781" s="302">
        <v>1.3692193118981601E-4</v>
      </c>
      <c r="J5781" s="305">
        <f>VLOOKUP(H5781,T6_ReductionFactor!$G$10:$H$2922,2,FALSE)</f>
        <v>0.78965330227435415</v>
      </c>
      <c r="K5781" s="75">
        <f t="shared" si="362"/>
        <v>1.081208551178201E-4</v>
      </c>
      <c r="L5781" s="293"/>
      <c r="Q5781" s="288"/>
      <c r="R5781" s="291"/>
    </row>
    <row r="5782" spans="1:18" s="287" customFormat="1" ht="16.149999999999999" customHeight="1" x14ac:dyDescent="0.25">
      <c r="A5782" s="9" t="s">
        <v>192</v>
      </c>
      <c r="B5782" s="7">
        <v>2024</v>
      </c>
      <c r="C5782" s="296" t="s">
        <v>58</v>
      </c>
      <c r="D5782" s="307">
        <v>2017</v>
      </c>
      <c r="E5782" s="307" t="s">
        <v>194</v>
      </c>
      <c r="F5782" s="65">
        <f t="shared" si="363"/>
        <v>7</v>
      </c>
      <c r="G5782" s="66" t="str">
        <f t="shared" si="364"/>
        <v>2013+</v>
      </c>
      <c r="H5782" s="67" t="str">
        <f t="shared" si="361"/>
        <v>2024-T6 All Other Buses-7</v>
      </c>
      <c r="I5782" s="302">
        <v>4.2813868557451502E-4</v>
      </c>
      <c r="J5782" s="305">
        <f>VLOOKUP(H5782,T6_ReductionFactor!$G$10:$H$2922,2,FALSE)</f>
        <v>0.76725019337709388</v>
      </c>
      <c r="K5782" s="75">
        <f t="shared" si="362"/>
        <v>3.2848948929926143E-4</v>
      </c>
      <c r="L5782" s="293"/>
      <c r="Q5782" s="288"/>
      <c r="R5782" s="291"/>
    </row>
    <row r="5783" spans="1:18" s="287" customFormat="1" ht="16.149999999999999" customHeight="1" x14ac:dyDescent="0.25">
      <c r="A5783" s="9" t="s">
        <v>192</v>
      </c>
      <c r="B5783" s="7">
        <v>2024</v>
      </c>
      <c r="C5783" s="296" t="s">
        <v>58</v>
      </c>
      <c r="D5783" s="307">
        <v>2016</v>
      </c>
      <c r="E5783" s="307" t="s">
        <v>194</v>
      </c>
      <c r="F5783" s="65">
        <f t="shared" si="363"/>
        <v>8</v>
      </c>
      <c r="G5783" s="66" t="str">
        <f t="shared" si="364"/>
        <v>2013+</v>
      </c>
      <c r="H5783" s="67" t="str">
        <f t="shared" si="361"/>
        <v>2024-T6 All Other Buses-8</v>
      </c>
      <c r="I5783" s="302">
        <v>2.3109027003079201E-4</v>
      </c>
      <c r="J5783" s="305">
        <f>VLOOKUP(H5783,T6_ReductionFactor!$G$10:$H$2922,2,FALSE)</f>
        <v>0.75872802353670987</v>
      </c>
      <c r="K5783" s="75">
        <f t="shared" si="362"/>
        <v>1.7533466383902739E-4</v>
      </c>
      <c r="L5783" s="293"/>
      <c r="Q5783" s="288"/>
      <c r="R5783" s="291"/>
    </row>
    <row r="5784" spans="1:18" s="287" customFormat="1" ht="16.149999999999999" customHeight="1" x14ac:dyDescent="0.25">
      <c r="A5784" s="9" t="s">
        <v>192</v>
      </c>
      <c r="B5784" s="7">
        <v>2024</v>
      </c>
      <c r="C5784" s="296" t="s">
        <v>58</v>
      </c>
      <c r="D5784" s="307">
        <v>2015</v>
      </c>
      <c r="E5784" s="307" t="s">
        <v>194</v>
      </c>
      <c r="F5784" s="65">
        <f t="shared" si="363"/>
        <v>9</v>
      </c>
      <c r="G5784" s="66" t="str">
        <f t="shared" si="364"/>
        <v>2013+</v>
      </c>
      <c r="H5784" s="67" t="str">
        <f t="shared" si="361"/>
        <v>2024-T6 All Other Buses-9</v>
      </c>
      <c r="I5784" s="302">
        <v>6.7590867601268097E-4</v>
      </c>
      <c r="J5784" s="305">
        <f>VLOOKUP(H5784,T6_ReductionFactor!$G$10:$H$2922,2,FALSE)</f>
        <v>0.75151505090791459</v>
      </c>
      <c r="K5784" s="75">
        <f t="shared" si="362"/>
        <v>5.0795554306277111E-4</v>
      </c>
      <c r="L5784" s="293"/>
      <c r="Q5784" s="288"/>
      <c r="R5784" s="291"/>
    </row>
    <row r="5785" spans="1:18" s="287" customFormat="1" ht="16.149999999999999" customHeight="1" x14ac:dyDescent="0.25">
      <c r="A5785" s="9" t="s">
        <v>192</v>
      </c>
      <c r="B5785" s="7">
        <v>2024</v>
      </c>
      <c r="C5785" s="296" t="s">
        <v>58</v>
      </c>
      <c r="D5785" s="307">
        <v>2014</v>
      </c>
      <c r="E5785" s="307" t="s">
        <v>194</v>
      </c>
      <c r="F5785" s="65">
        <f t="shared" si="363"/>
        <v>10</v>
      </c>
      <c r="G5785" s="66" t="str">
        <f t="shared" si="364"/>
        <v>2013+</v>
      </c>
      <c r="H5785" s="67" t="str">
        <f t="shared" si="361"/>
        <v>2024-T6 All Other Buses-10</v>
      </c>
      <c r="I5785" s="302">
        <v>5.8894201173905804E-4</v>
      </c>
      <c r="J5785" s="305">
        <f>VLOOKUP(H5785,T6_ReductionFactor!$G$10:$H$2922,2,FALSE)</f>
        <v>0.74536193980025145</v>
      </c>
      <c r="K5785" s="75">
        <f t="shared" si="362"/>
        <v>4.3897496029968674E-4</v>
      </c>
      <c r="L5785" s="293"/>
      <c r="Q5785" s="288"/>
      <c r="R5785" s="291"/>
    </row>
    <row r="5786" spans="1:18" s="287" customFormat="1" ht="16.149999999999999" customHeight="1" x14ac:dyDescent="0.25">
      <c r="A5786" s="9" t="s">
        <v>192</v>
      </c>
      <c r="B5786" s="7">
        <v>2024</v>
      </c>
      <c r="C5786" s="296" t="s">
        <v>58</v>
      </c>
      <c r="D5786" s="307">
        <v>2013</v>
      </c>
      <c r="E5786" s="307" t="s">
        <v>194</v>
      </c>
      <c r="F5786" s="65">
        <f t="shared" si="363"/>
        <v>11</v>
      </c>
      <c r="G5786" s="66" t="str">
        <f t="shared" si="364"/>
        <v>2010-12</v>
      </c>
      <c r="H5786" s="67" t="str">
        <f t="shared" si="361"/>
        <v>2024-T6 All Other Buses-11</v>
      </c>
      <c r="I5786" s="302">
        <v>5.6930079184605402E-4</v>
      </c>
      <c r="J5786" s="305">
        <f>VLOOKUP(H5786,T6_ReductionFactor!$G$10:$H$2922,2,FALSE)</f>
        <v>0.7113541873670346</v>
      </c>
      <c r="K5786" s="75">
        <f t="shared" si="362"/>
        <v>4.0497450215105907E-4</v>
      </c>
      <c r="L5786" s="293"/>
      <c r="Q5786" s="288"/>
      <c r="R5786" s="291"/>
    </row>
    <row r="5787" spans="1:18" s="287" customFormat="1" ht="16.149999999999999" customHeight="1" x14ac:dyDescent="0.25">
      <c r="A5787" s="9" t="s">
        <v>192</v>
      </c>
      <c r="B5787" s="7">
        <v>2024</v>
      </c>
      <c r="C5787" s="296" t="s">
        <v>58</v>
      </c>
      <c r="D5787" s="307">
        <v>2012</v>
      </c>
      <c r="E5787" s="307" t="s">
        <v>194</v>
      </c>
      <c r="F5787" s="65">
        <f t="shared" si="363"/>
        <v>12</v>
      </c>
      <c r="G5787" s="66" t="str">
        <f t="shared" si="364"/>
        <v>2010-12</v>
      </c>
      <c r="H5787" s="67" t="str">
        <f t="shared" si="361"/>
        <v>2024-T6 All Other Buses-12</v>
      </c>
      <c r="I5787" s="302">
        <v>8.1755734905518895E-4</v>
      </c>
      <c r="J5787" s="305">
        <f>VLOOKUP(H5787,T6_ReductionFactor!$G$10:$H$2922,2,FALSE)</f>
        <v>0.70768206831683866</v>
      </c>
      <c r="K5787" s="75">
        <f t="shared" si="362"/>
        <v>5.7857067574700776E-4</v>
      </c>
      <c r="L5787" s="293"/>
      <c r="Q5787" s="288"/>
      <c r="R5787" s="291"/>
    </row>
    <row r="5788" spans="1:18" s="287" customFormat="1" ht="16.149999999999999" customHeight="1" x14ac:dyDescent="0.25">
      <c r="A5788" s="9" t="s">
        <v>192</v>
      </c>
      <c r="B5788" s="7">
        <v>2024</v>
      </c>
      <c r="C5788" s="296" t="s">
        <v>63</v>
      </c>
      <c r="D5788" s="307">
        <v>2025</v>
      </c>
      <c r="E5788" s="307" t="s">
        <v>194</v>
      </c>
      <c r="F5788" s="65">
        <f t="shared" si="363"/>
        <v>-1</v>
      </c>
      <c r="G5788" s="66" t="str">
        <f t="shared" si="364"/>
        <v>2013+</v>
      </c>
      <c r="H5788" s="67" t="str">
        <f t="shared" si="361"/>
        <v>2024-T6 CAIRP Heavy--1</v>
      </c>
      <c r="I5788" s="302">
        <v>2.9727210206673599E-5</v>
      </c>
      <c r="J5788" s="305">
        <f>VLOOKUP(H5788,T6_ReductionFactor!$G$10:$H$2922,2,FALSE)</f>
        <v>1</v>
      </c>
      <c r="K5788" s="75">
        <f t="shared" si="362"/>
        <v>2.9727210206673599E-5</v>
      </c>
      <c r="L5788" s="293"/>
      <c r="Q5788" s="288"/>
      <c r="R5788" s="291"/>
    </row>
    <row r="5789" spans="1:18" s="287" customFormat="1" ht="16.149999999999999" customHeight="1" x14ac:dyDescent="0.25">
      <c r="A5789" s="9" t="s">
        <v>192</v>
      </c>
      <c r="B5789" s="7">
        <v>2024</v>
      </c>
      <c r="C5789" s="296" t="s">
        <v>63</v>
      </c>
      <c r="D5789" s="307">
        <v>2024</v>
      </c>
      <c r="E5789" s="307" t="s">
        <v>194</v>
      </c>
      <c r="F5789" s="65">
        <f t="shared" si="363"/>
        <v>0</v>
      </c>
      <c r="G5789" s="66" t="str">
        <f t="shared" si="364"/>
        <v>2013+</v>
      </c>
      <c r="H5789" s="67" t="str">
        <f t="shared" si="361"/>
        <v>2024-T6 CAIRP Heavy-0</v>
      </c>
      <c r="I5789" s="302">
        <v>2.0603339935772199E-4</v>
      </c>
      <c r="J5789" s="305">
        <f>VLOOKUP(H5789,T6_ReductionFactor!$G$10:$H$2922,2,FALSE)</f>
        <v>0.93825727918914692</v>
      </c>
      <c r="K5789" s="75">
        <f t="shared" si="362"/>
        <v>1.9331233670346717E-4</v>
      </c>
      <c r="L5789" s="293"/>
      <c r="Q5789" s="288"/>
      <c r="R5789" s="291"/>
    </row>
    <row r="5790" spans="1:18" s="287" customFormat="1" ht="16.149999999999999" customHeight="1" x14ac:dyDescent="0.25">
      <c r="A5790" s="9" t="s">
        <v>192</v>
      </c>
      <c r="B5790" s="7">
        <v>2024</v>
      </c>
      <c r="C5790" s="296" t="s">
        <v>63</v>
      </c>
      <c r="D5790" s="307">
        <v>2023</v>
      </c>
      <c r="E5790" s="307" t="s">
        <v>194</v>
      </c>
      <c r="F5790" s="65">
        <f t="shared" si="363"/>
        <v>1</v>
      </c>
      <c r="G5790" s="66" t="str">
        <f t="shared" si="364"/>
        <v>2013+</v>
      </c>
      <c r="H5790" s="67" t="str">
        <f t="shared" si="361"/>
        <v>2024-T6 CAIRP Heavy-1</v>
      </c>
      <c r="I5790" s="302">
        <v>3.7705587593253999E-4</v>
      </c>
      <c r="J5790" s="305">
        <f>VLOOKUP(H5790,T6_ReductionFactor!$G$10:$H$2922,2,FALSE)</f>
        <v>0.89389069172090818</v>
      </c>
      <c r="K5790" s="75">
        <f t="shared" si="362"/>
        <v>3.3704673775477109E-4</v>
      </c>
      <c r="L5790" s="293"/>
      <c r="Q5790" s="288"/>
      <c r="R5790" s="291"/>
    </row>
    <row r="5791" spans="1:18" s="287" customFormat="1" ht="16.149999999999999" customHeight="1" x14ac:dyDescent="0.25">
      <c r="A5791" s="9" t="s">
        <v>192</v>
      </c>
      <c r="B5791" s="7">
        <v>2024</v>
      </c>
      <c r="C5791" s="296" t="s">
        <v>63</v>
      </c>
      <c r="D5791" s="307">
        <v>2022</v>
      </c>
      <c r="E5791" s="307" t="s">
        <v>194</v>
      </c>
      <c r="F5791" s="65">
        <f t="shared" si="363"/>
        <v>2</v>
      </c>
      <c r="G5791" s="66" t="str">
        <f t="shared" si="364"/>
        <v>2013+</v>
      </c>
      <c r="H5791" s="67" t="str">
        <f t="shared" si="361"/>
        <v>2024-T6 CAIRP Heavy-2</v>
      </c>
      <c r="I5791" s="302">
        <v>4.1750721047394802E-4</v>
      </c>
      <c r="J5791" s="305">
        <f>VLOOKUP(H5791,T6_ReductionFactor!$G$10:$H$2922,2,FALSE)</f>
        <v>0.86034319683085159</v>
      </c>
      <c r="K5791" s="75">
        <f t="shared" si="362"/>
        <v>3.5919948815908763E-4</v>
      </c>
      <c r="L5791" s="293"/>
      <c r="Q5791" s="288"/>
      <c r="R5791" s="291"/>
    </row>
    <row r="5792" spans="1:18" s="287" customFormat="1" ht="16.149999999999999" customHeight="1" x14ac:dyDescent="0.25">
      <c r="A5792" s="9" t="s">
        <v>192</v>
      </c>
      <c r="B5792" s="7">
        <v>2024</v>
      </c>
      <c r="C5792" s="296" t="s">
        <v>63</v>
      </c>
      <c r="D5792" s="307">
        <v>2021</v>
      </c>
      <c r="E5792" s="307" t="s">
        <v>194</v>
      </c>
      <c r="F5792" s="65">
        <f t="shared" si="363"/>
        <v>3</v>
      </c>
      <c r="G5792" s="66" t="str">
        <f t="shared" si="364"/>
        <v>2013+</v>
      </c>
      <c r="H5792" s="67" t="str">
        <f t="shared" si="361"/>
        <v>2024-T6 CAIRP Heavy-3</v>
      </c>
      <c r="I5792" s="302">
        <v>4.37441577235353E-4</v>
      </c>
      <c r="J5792" s="305">
        <f>VLOOKUP(H5792,T6_ReductionFactor!$G$10:$H$2922,2,FALSE)</f>
        <v>0.83461783134415513</v>
      </c>
      <c r="K5792" s="75">
        <f t="shared" si="362"/>
        <v>3.6509654053193706E-4</v>
      </c>
      <c r="L5792" s="293"/>
      <c r="Q5792" s="288"/>
      <c r="R5792" s="291"/>
    </row>
    <row r="5793" spans="1:18" s="287" customFormat="1" ht="16.149999999999999" customHeight="1" x14ac:dyDescent="0.25">
      <c r="A5793" s="9" t="s">
        <v>192</v>
      </c>
      <c r="B5793" s="7">
        <v>2024</v>
      </c>
      <c r="C5793" s="296" t="s">
        <v>63</v>
      </c>
      <c r="D5793" s="307">
        <v>2020</v>
      </c>
      <c r="E5793" s="307" t="s">
        <v>194</v>
      </c>
      <c r="F5793" s="65">
        <f t="shared" si="363"/>
        <v>4</v>
      </c>
      <c r="G5793" s="66" t="str">
        <f t="shared" si="364"/>
        <v>2013+</v>
      </c>
      <c r="H5793" s="67" t="str">
        <f t="shared" si="361"/>
        <v>2024-T6 CAIRP Heavy-4</v>
      </c>
      <c r="I5793" s="302">
        <v>4.1999394938967198E-4</v>
      </c>
      <c r="J5793" s="305">
        <f>VLOOKUP(H5793,T6_ReductionFactor!$G$10:$H$2922,2,FALSE)</f>
        <v>0.814570861788942</v>
      </c>
      <c r="K5793" s="75">
        <f t="shared" si="362"/>
        <v>3.4211483330048642E-4</v>
      </c>
      <c r="L5793" s="293"/>
      <c r="Q5793" s="288"/>
      <c r="R5793" s="291"/>
    </row>
    <row r="5794" spans="1:18" s="287" customFormat="1" ht="16.149999999999999" customHeight="1" x14ac:dyDescent="0.25">
      <c r="A5794" s="9" t="s">
        <v>192</v>
      </c>
      <c r="B5794" s="7">
        <v>2024</v>
      </c>
      <c r="C5794" s="296" t="s">
        <v>63</v>
      </c>
      <c r="D5794" s="307">
        <v>2019</v>
      </c>
      <c r="E5794" s="307" t="s">
        <v>194</v>
      </c>
      <c r="F5794" s="65">
        <f t="shared" si="363"/>
        <v>5</v>
      </c>
      <c r="G5794" s="66" t="str">
        <f t="shared" si="364"/>
        <v>2013+</v>
      </c>
      <c r="H5794" s="67" t="str">
        <f t="shared" si="361"/>
        <v>2024-T6 CAIRP Heavy-5</v>
      </c>
      <c r="I5794" s="302">
        <v>3.8098138326912598E-4</v>
      </c>
      <c r="J5794" s="305">
        <f>VLOOKUP(H5794,T6_ReductionFactor!$G$10:$H$2922,2,FALSE)</f>
        <v>0.79869092943101982</v>
      </c>
      <c r="K5794" s="75">
        <f t="shared" si="362"/>
        <v>3.0428637509913379E-4</v>
      </c>
      <c r="L5794" s="293"/>
      <c r="Q5794" s="288"/>
      <c r="R5794" s="291"/>
    </row>
    <row r="5795" spans="1:18" s="287" customFormat="1" ht="16.149999999999999" customHeight="1" x14ac:dyDescent="0.25">
      <c r="A5795" s="9" t="s">
        <v>192</v>
      </c>
      <c r="B5795" s="7">
        <v>2024</v>
      </c>
      <c r="C5795" s="296" t="s">
        <v>63</v>
      </c>
      <c r="D5795" s="307">
        <v>2018</v>
      </c>
      <c r="E5795" s="307" t="s">
        <v>194</v>
      </c>
      <c r="F5795" s="65">
        <f t="shared" si="363"/>
        <v>6</v>
      </c>
      <c r="G5795" s="66" t="str">
        <f t="shared" si="364"/>
        <v>2013+</v>
      </c>
      <c r="H5795" s="67" t="str">
        <f t="shared" si="361"/>
        <v>2024-T6 CAIRP Heavy-6</v>
      </c>
      <c r="I5795" s="302">
        <v>3.34781547564344E-4</v>
      </c>
      <c r="J5795" s="305">
        <f>VLOOKUP(H5795,T6_ReductionFactor!$G$10:$H$2922,2,FALSE)</f>
        <v>0.78590708732019166</v>
      </c>
      <c r="K5795" s="75">
        <f t="shared" si="362"/>
        <v>2.6310719093483977E-4</v>
      </c>
      <c r="L5795" s="293"/>
      <c r="Q5795" s="288"/>
      <c r="R5795" s="291"/>
    </row>
    <row r="5796" spans="1:18" s="287" customFormat="1" ht="16.149999999999999" customHeight="1" x14ac:dyDescent="0.25">
      <c r="A5796" s="9" t="s">
        <v>192</v>
      </c>
      <c r="B5796" s="7">
        <v>2024</v>
      </c>
      <c r="C5796" s="296" t="s">
        <v>63</v>
      </c>
      <c r="D5796" s="307">
        <v>2017</v>
      </c>
      <c r="E5796" s="307" t="s">
        <v>194</v>
      </c>
      <c r="F5796" s="65">
        <f t="shared" si="363"/>
        <v>7</v>
      </c>
      <c r="G5796" s="66" t="str">
        <f t="shared" si="364"/>
        <v>2013+</v>
      </c>
      <c r="H5796" s="67" t="str">
        <f t="shared" si="361"/>
        <v>2024-T6 CAIRP Heavy-7</v>
      </c>
      <c r="I5796" s="302">
        <v>6.1851992208161505E-4</v>
      </c>
      <c r="J5796" s="305">
        <f>VLOOKUP(H5796,T6_ReductionFactor!$G$10:$H$2922,2,FALSE)</f>
        <v>0.7754528350176273</v>
      </c>
      <c r="K5796" s="75">
        <f t="shared" si="362"/>
        <v>4.7963302709307033E-4</v>
      </c>
      <c r="L5796" s="293"/>
      <c r="Q5796" s="288"/>
      <c r="R5796" s="291"/>
    </row>
    <row r="5797" spans="1:18" s="287" customFormat="1" ht="16.149999999999999" customHeight="1" x14ac:dyDescent="0.25">
      <c r="A5797" s="9" t="s">
        <v>192</v>
      </c>
      <c r="B5797" s="7">
        <v>2024</v>
      </c>
      <c r="C5797" s="296" t="s">
        <v>63</v>
      </c>
      <c r="D5797" s="307">
        <v>2016</v>
      </c>
      <c r="E5797" s="307" t="s">
        <v>194</v>
      </c>
      <c r="F5797" s="65">
        <f t="shared" si="363"/>
        <v>8</v>
      </c>
      <c r="G5797" s="66" t="str">
        <f t="shared" si="364"/>
        <v>2013+</v>
      </c>
      <c r="H5797" s="67" t="str">
        <f t="shared" si="361"/>
        <v>2024-T6 CAIRP Heavy-8</v>
      </c>
      <c r="I5797" s="302">
        <v>4.0897944723253298E-4</v>
      </c>
      <c r="J5797" s="305">
        <f>VLOOKUP(H5797,T6_ReductionFactor!$G$10:$H$2922,2,FALSE)</f>
        <v>0.76677362500841895</v>
      </c>
      <c r="K5797" s="75">
        <f t="shared" si="362"/>
        <v>3.1359465330842872E-4</v>
      </c>
      <c r="L5797" s="293"/>
      <c r="Q5797" s="288"/>
      <c r="R5797" s="291"/>
    </row>
    <row r="5798" spans="1:18" s="287" customFormat="1" ht="16.149999999999999" customHeight="1" x14ac:dyDescent="0.25">
      <c r="A5798" s="9" t="s">
        <v>192</v>
      </c>
      <c r="B5798" s="7">
        <v>2024</v>
      </c>
      <c r="C5798" s="296" t="s">
        <v>63</v>
      </c>
      <c r="D5798" s="307">
        <v>2015</v>
      </c>
      <c r="E5798" s="307" t="s">
        <v>194</v>
      </c>
      <c r="F5798" s="65">
        <f t="shared" si="363"/>
        <v>9</v>
      </c>
      <c r="G5798" s="66" t="str">
        <f t="shared" si="364"/>
        <v>2013+</v>
      </c>
      <c r="H5798" s="67" t="str">
        <f t="shared" si="361"/>
        <v>2024-T6 CAIRP Heavy-9</v>
      </c>
      <c r="I5798" s="302">
        <v>3.0160788784059202E-4</v>
      </c>
      <c r="J5798" s="305">
        <f>VLOOKUP(H5798,T6_ReductionFactor!$G$10:$H$2922,2,FALSE)</f>
        <v>0.75946663796496683</v>
      </c>
      <c r="K5798" s="75">
        <f t="shared" si="362"/>
        <v>2.2906112856200923E-4</v>
      </c>
      <c r="L5798" s="293"/>
      <c r="Q5798" s="288"/>
      <c r="R5798" s="291"/>
    </row>
    <row r="5799" spans="1:18" s="287" customFormat="1" ht="16.149999999999999" customHeight="1" x14ac:dyDescent="0.25">
      <c r="A5799" s="9" t="s">
        <v>192</v>
      </c>
      <c r="B5799" s="7">
        <v>2024</v>
      </c>
      <c r="C5799" s="296" t="s">
        <v>63</v>
      </c>
      <c r="D5799" s="307">
        <v>2014</v>
      </c>
      <c r="E5799" s="307" t="s">
        <v>194</v>
      </c>
      <c r="F5799" s="65">
        <f t="shared" si="363"/>
        <v>10</v>
      </c>
      <c r="G5799" s="66" t="str">
        <f t="shared" si="364"/>
        <v>2013+</v>
      </c>
      <c r="H5799" s="67" t="str">
        <f t="shared" si="361"/>
        <v>2024-T6 CAIRP Heavy-10</v>
      </c>
      <c r="I5799" s="302">
        <v>1.5236571937664501E-4</v>
      </c>
      <c r="J5799" s="305">
        <f>VLOOKUP(H5799,T6_ReductionFactor!$G$10:$H$2922,2,FALSE)</f>
        <v>0.75323859954543448</v>
      </c>
      <c r="K5799" s="75">
        <f t="shared" si="362"/>
        <v>1.1476774108199676E-4</v>
      </c>
      <c r="L5799" s="293"/>
      <c r="Q5799" s="288"/>
      <c r="R5799" s="291"/>
    </row>
    <row r="5800" spans="1:18" s="287" customFormat="1" ht="16.149999999999999" customHeight="1" x14ac:dyDescent="0.25">
      <c r="A5800" s="9" t="s">
        <v>192</v>
      </c>
      <c r="B5800" s="7">
        <v>2024</v>
      </c>
      <c r="C5800" s="296" t="s">
        <v>63</v>
      </c>
      <c r="D5800" s="307">
        <v>2013</v>
      </c>
      <c r="E5800" s="307" t="s">
        <v>194</v>
      </c>
      <c r="F5800" s="65">
        <f t="shared" si="363"/>
        <v>11</v>
      </c>
      <c r="G5800" s="66" t="str">
        <f t="shared" si="364"/>
        <v>2010-12</v>
      </c>
      <c r="H5800" s="67" t="str">
        <f t="shared" si="361"/>
        <v>2024-T6 CAIRP Heavy-11</v>
      </c>
      <c r="I5800" s="302">
        <v>2.6797599220747199E-4</v>
      </c>
      <c r="J5800" s="305">
        <f>VLOOKUP(H5800,T6_ReductionFactor!$G$10:$H$2922,2,FALSE)</f>
        <v>0.71770925967692378</v>
      </c>
      <c r="K5800" s="75">
        <f t="shared" si="362"/>
        <v>1.9232885097841381E-4</v>
      </c>
      <c r="L5800" s="293"/>
      <c r="Q5800" s="288"/>
      <c r="R5800" s="291"/>
    </row>
    <row r="5801" spans="1:18" s="287" customFormat="1" ht="16.149999999999999" customHeight="1" x14ac:dyDescent="0.25">
      <c r="A5801" s="9" t="s">
        <v>192</v>
      </c>
      <c r="B5801" s="7">
        <v>2024</v>
      </c>
      <c r="C5801" s="296" t="s">
        <v>63</v>
      </c>
      <c r="D5801" s="307">
        <v>2012</v>
      </c>
      <c r="E5801" s="307" t="s">
        <v>194</v>
      </c>
      <c r="F5801" s="65">
        <f t="shared" si="363"/>
        <v>12</v>
      </c>
      <c r="G5801" s="66" t="str">
        <f t="shared" si="364"/>
        <v>2010-12</v>
      </c>
      <c r="H5801" s="67" t="str">
        <f t="shared" si="361"/>
        <v>2024-T6 CAIRP Heavy-12</v>
      </c>
      <c r="I5801" s="302">
        <v>1.1590363055211699E-4</v>
      </c>
      <c r="J5801" s="305">
        <f>VLOOKUP(H5801,T6_ReductionFactor!$G$10:$H$2922,2,FALSE)</f>
        <v>0.71392649198603098</v>
      </c>
      <c r="K5801" s="75">
        <f t="shared" si="362"/>
        <v>8.2746672368517847E-5</v>
      </c>
      <c r="L5801" s="293"/>
      <c r="Q5801" s="288"/>
      <c r="R5801" s="291"/>
    </row>
    <row r="5802" spans="1:18" s="287" customFormat="1" ht="16.149999999999999" customHeight="1" x14ac:dyDescent="0.25">
      <c r="A5802" s="9" t="s">
        <v>192</v>
      </c>
      <c r="B5802" s="7">
        <v>2024</v>
      </c>
      <c r="C5802" s="296" t="s">
        <v>64</v>
      </c>
      <c r="D5802" s="307">
        <v>2025</v>
      </c>
      <c r="E5802" s="307" t="s">
        <v>194</v>
      </c>
      <c r="F5802" s="65">
        <f t="shared" si="363"/>
        <v>-1</v>
      </c>
      <c r="G5802" s="66" t="str">
        <f t="shared" si="364"/>
        <v>2013+</v>
      </c>
      <c r="H5802" s="67" t="str">
        <f t="shared" si="361"/>
        <v>2024-T6 CAIRP Small--1</v>
      </c>
      <c r="I5802" s="302">
        <v>3.15498901071863E-6</v>
      </c>
      <c r="J5802" s="305">
        <f>VLOOKUP(H5802,T6_ReductionFactor!$G$10:$H$2922,2,FALSE)</f>
        <v>1</v>
      </c>
      <c r="K5802" s="75">
        <f t="shared" si="362"/>
        <v>3.15498901071863E-6</v>
      </c>
      <c r="L5802" s="293"/>
      <c r="Q5802" s="288"/>
      <c r="R5802" s="291"/>
    </row>
    <row r="5803" spans="1:18" s="287" customFormat="1" ht="16.149999999999999" customHeight="1" x14ac:dyDescent="0.25">
      <c r="A5803" s="9" t="s">
        <v>192</v>
      </c>
      <c r="B5803" s="7">
        <v>2024</v>
      </c>
      <c r="C5803" s="296" t="s">
        <v>64</v>
      </c>
      <c r="D5803" s="307">
        <v>2024</v>
      </c>
      <c r="E5803" s="307" t="s">
        <v>194</v>
      </c>
      <c r="F5803" s="65">
        <f t="shared" si="363"/>
        <v>0</v>
      </c>
      <c r="G5803" s="66" t="str">
        <f t="shared" si="364"/>
        <v>2013+</v>
      </c>
      <c r="H5803" s="67" t="str">
        <f t="shared" si="361"/>
        <v>2024-T6 CAIRP Small-0</v>
      </c>
      <c r="I5803" s="302">
        <v>2.48020290946515E-5</v>
      </c>
      <c r="J5803" s="305">
        <f>VLOOKUP(H5803,T6_ReductionFactor!$G$10:$H$2922,2,FALSE)</f>
        <v>0.93825727918914692</v>
      </c>
      <c r="K5803" s="75">
        <f t="shared" si="362"/>
        <v>2.3270684336717779E-5</v>
      </c>
      <c r="L5803" s="293"/>
      <c r="Q5803" s="288"/>
      <c r="R5803" s="291"/>
    </row>
    <row r="5804" spans="1:18" s="287" customFormat="1" ht="16.149999999999999" customHeight="1" x14ac:dyDescent="0.25">
      <c r="A5804" s="9" t="s">
        <v>192</v>
      </c>
      <c r="B5804" s="7">
        <v>2024</v>
      </c>
      <c r="C5804" s="296" t="s">
        <v>64</v>
      </c>
      <c r="D5804" s="307">
        <v>2023</v>
      </c>
      <c r="E5804" s="307" t="s">
        <v>194</v>
      </c>
      <c r="F5804" s="65">
        <f t="shared" si="363"/>
        <v>1</v>
      </c>
      <c r="G5804" s="66" t="str">
        <f t="shared" si="364"/>
        <v>2013+</v>
      </c>
      <c r="H5804" s="67" t="str">
        <f t="shared" si="361"/>
        <v>2024-T6 CAIRP Small-1</v>
      </c>
      <c r="I5804" s="302">
        <v>4.75314937806102E-5</v>
      </c>
      <c r="J5804" s="305">
        <f>VLOOKUP(H5804,T6_ReductionFactor!$G$10:$H$2922,2,FALSE)</f>
        <v>0.89389069172090818</v>
      </c>
      <c r="K5804" s="75">
        <f t="shared" si="362"/>
        <v>4.2487959854077698E-5</v>
      </c>
      <c r="L5804" s="293"/>
      <c r="Q5804" s="288"/>
      <c r="R5804" s="291"/>
    </row>
    <row r="5805" spans="1:18" s="287" customFormat="1" ht="16.149999999999999" customHeight="1" x14ac:dyDescent="0.25">
      <c r="A5805" s="9" t="s">
        <v>192</v>
      </c>
      <c r="B5805" s="7">
        <v>2024</v>
      </c>
      <c r="C5805" s="296" t="s">
        <v>64</v>
      </c>
      <c r="D5805" s="307">
        <v>2022</v>
      </c>
      <c r="E5805" s="307" t="s">
        <v>194</v>
      </c>
      <c r="F5805" s="65">
        <f t="shared" si="363"/>
        <v>2</v>
      </c>
      <c r="G5805" s="66" t="str">
        <f t="shared" si="364"/>
        <v>2013+</v>
      </c>
      <c r="H5805" s="67" t="str">
        <f t="shared" si="361"/>
        <v>2024-T6 CAIRP Small-2</v>
      </c>
      <c r="I5805" s="302">
        <v>5.3921051901691997E-5</v>
      </c>
      <c r="J5805" s="305">
        <f>VLOOKUP(H5805,T6_ReductionFactor!$G$10:$H$2922,2,FALSE)</f>
        <v>0.86034319683085159</v>
      </c>
      <c r="K5805" s="75">
        <f t="shared" si="362"/>
        <v>4.6390610169583962E-5</v>
      </c>
      <c r="L5805" s="293"/>
      <c r="Q5805" s="288"/>
      <c r="R5805" s="291"/>
    </row>
    <row r="5806" spans="1:18" s="287" customFormat="1" ht="16.149999999999999" customHeight="1" x14ac:dyDescent="0.25">
      <c r="A5806" s="9" t="s">
        <v>192</v>
      </c>
      <c r="B5806" s="7">
        <v>2024</v>
      </c>
      <c r="C5806" s="296" t="s">
        <v>64</v>
      </c>
      <c r="D5806" s="307">
        <v>2021</v>
      </c>
      <c r="E5806" s="307" t="s">
        <v>194</v>
      </c>
      <c r="F5806" s="65">
        <f t="shared" si="363"/>
        <v>3</v>
      </c>
      <c r="G5806" s="66" t="str">
        <f t="shared" si="364"/>
        <v>2013+</v>
      </c>
      <c r="H5806" s="67" t="str">
        <f t="shared" si="361"/>
        <v>2024-T6 CAIRP Small-3</v>
      </c>
      <c r="I5806" s="302">
        <v>5.7834127119347799E-5</v>
      </c>
      <c r="J5806" s="305">
        <f>VLOOKUP(H5806,T6_ReductionFactor!$G$10:$H$2922,2,FALSE)</f>
        <v>0.83461783134415513</v>
      </c>
      <c r="K5806" s="75">
        <f t="shared" si="362"/>
        <v>4.826939375403225E-5</v>
      </c>
      <c r="L5806" s="293"/>
      <c r="Q5806" s="288"/>
      <c r="R5806" s="291"/>
    </row>
    <row r="5807" spans="1:18" s="287" customFormat="1" ht="16.149999999999999" customHeight="1" x14ac:dyDescent="0.25">
      <c r="A5807" s="9" t="s">
        <v>192</v>
      </c>
      <c r="B5807" s="7">
        <v>2024</v>
      </c>
      <c r="C5807" s="296" t="s">
        <v>64</v>
      </c>
      <c r="D5807" s="307">
        <v>2020</v>
      </c>
      <c r="E5807" s="307" t="s">
        <v>194</v>
      </c>
      <c r="F5807" s="65">
        <f t="shared" si="363"/>
        <v>4</v>
      </c>
      <c r="G5807" s="66" t="str">
        <f t="shared" si="364"/>
        <v>2013+</v>
      </c>
      <c r="H5807" s="67" t="str">
        <f t="shared" si="361"/>
        <v>2024-T6 CAIRP Small-4</v>
      </c>
      <c r="I5807" s="302">
        <v>5.9107385631819197E-5</v>
      </c>
      <c r="J5807" s="305">
        <f>VLOOKUP(H5807,T6_ReductionFactor!$G$10:$H$2922,2,FALSE)</f>
        <v>0.814570861788942</v>
      </c>
      <c r="K5807" s="75">
        <f t="shared" si="362"/>
        <v>4.8147154052202295E-5</v>
      </c>
      <c r="L5807" s="293"/>
      <c r="Q5807" s="288"/>
      <c r="R5807" s="291"/>
    </row>
    <row r="5808" spans="1:18" s="287" customFormat="1" ht="16.149999999999999" customHeight="1" x14ac:dyDescent="0.25">
      <c r="A5808" s="9" t="s">
        <v>192</v>
      </c>
      <c r="B5808" s="7">
        <v>2024</v>
      </c>
      <c r="C5808" s="296" t="s">
        <v>64</v>
      </c>
      <c r="D5808" s="307">
        <v>2019</v>
      </c>
      <c r="E5808" s="307" t="s">
        <v>194</v>
      </c>
      <c r="F5808" s="65">
        <f t="shared" si="363"/>
        <v>5</v>
      </c>
      <c r="G5808" s="66" t="str">
        <f t="shared" si="364"/>
        <v>2013+</v>
      </c>
      <c r="H5808" s="67" t="str">
        <f t="shared" si="361"/>
        <v>2024-T6 CAIRP Small-5</v>
      </c>
      <c r="I5808" s="302">
        <v>5.8730642050141299E-5</v>
      </c>
      <c r="J5808" s="305">
        <f>VLOOKUP(H5808,T6_ReductionFactor!$G$10:$H$2922,2,FALSE)</f>
        <v>0.79869092943101982</v>
      </c>
      <c r="K5808" s="75">
        <f t="shared" si="362"/>
        <v>4.6907631085107888E-5</v>
      </c>
      <c r="L5808" s="293"/>
      <c r="Q5808" s="288"/>
      <c r="R5808" s="291"/>
    </row>
    <row r="5809" spans="1:18" s="287" customFormat="1" ht="16.149999999999999" customHeight="1" x14ac:dyDescent="0.25">
      <c r="A5809" s="9" t="s">
        <v>192</v>
      </c>
      <c r="B5809" s="7">
        <v>2024</v>
      </c>
      <c r="C5809" s="296" t="s">
        <v>64</v>
      </c>
      <c r="D5809" s="307">
        <v>2018</v>
      </c>
      <c r="E5809" s="307" t="s">
        <v>194</v>
      </c>
      <c r="F5809" s="65">
        <f t="shared" si="363"/>
        <v>6</v>
      </c>
      <c r="G5809" s="66" t="str">
        <f t="shared" si="364"/>
        <v>2013+</v>
      </c>
      <c r="H5809" s="67" t="str">
        <f t="shared" si="361"/>
        <v>2024-T6 CAIRP Small-6</v>
      </c>
      <c r="I5809" s="302">
        <v>5.3590123053582501E-5</v>
      </c>
      <c r="J5809" s="305">
        <f>VLOOKUP(H5809,T6_ReductionFactor!$G$10:$H$2922,2,FALSE)</f>
        <v>0.78590708732019166</v>
      </c>
      <c r="K5809" s="75">
        <f t="shared" si="362"/>
        <v>4.2116857518171679E-5</v>
      </c>
      <c r="L5809" s="293"/>
      <c r="Q5809" s="288"/>
      <c r="R5809" s="291"/>
    </row>
    <row r="5810" spans="1:18" s="287" customFormat="1" ht="16.149999999999999" customHeight="1" x14ac:dyDescent="0.25">
      <c r="A5810" s="9" t="s">
        <v>192</v>
      </c>
      <c r="B5810" s="7">
        <v>2024</v>
      </c>
      <c r="C5810" s="296" t="s">
        <v>64</v>
      </c>
      <c r="D5810" s="307">
        <v>2017</v>
      </c>
      <c r="E5810" s="307" t="s">
        <v>194</v>
      </c>
      <c r="F5810" s="65">
        <f t="shared" si="363"/>
        <v>7</v>
      </c>
      <c r="G5810" s="66" t="str">
        <f t="shared" si="364"/>
        <v>2013+</v>
      </c>
      <c r="H5810" s="67" t="str">
        <f t="shared" ref="H5810:H5873" si="365">CONCATENATE(B5810,"-",C5810,"-",F5810)</f>
        <v>2024-T6 CAIRP Small-7</v>
      </c>
      <c r="I5810" s="302">
        <v>7.4646309368569502E-5</v>
      </c>
      <c r="J5810" s="305">
        <f>VLOOKUP(H5810,T6_ReductionFactor!$G$10:$H$2922,2,FALSE)</f>
        <v>0.7754528350176273</v>
      </c>
      <c r="K5810" s="75">
        <f t="shared" si="362"/>
        <v>5.7884692223460095E-5</v>
      </c>
      <c r="L5810" s="293"/>
      <c r="Q5810" s="288"/>
      <c r="R5810" s="291"/>
    </row>
    <row r="5811" spans="1:18" s="287" customFormat="1" ht="16.149999999999999" customHeight="1" x14ac:dyDescent="0.25">
      <c r="A5811" s="9" t="s">
        <v>192</v>
      </c>
      <c r="B5811" s="7">
        <v>2024</v>
      </c>
      <c r="C5811" s="296" t="s">
        <v>64</v>
      </c>
      <c r="D5811" s="307">
        <v>2016</v>
      </c>
      <c r="E5811" s="307" t="s">
        <v>194</v>
      </c>
      <c r="F5811" s="65">
        <f t="shared" si="363"/>
        <v>8</v>
      </c>
      <c r="G5811" s="66" t="str">
        <f t="shared" si="364"/>
        <v>2013+</v>
      </c>
      <c r="H5811" s="67" t="str">
        <f t="shared" si="365"/>
        <v>2024-T6 CAIRP Small-8</v>
      </c>
      <c r="I5811" s="302">
        <v>8.5640739894887695E-5</v>
      </c>
      <c r="J5811" s="305">
        <f>VLOOKUP(H5811,T6_ReductionFactor!$G$10:$H$2922,2,FALSE)</f>
        <v>0.76677362500841895</v>
      </c>
      <c r="K5811" s="75">
        <f t="shared" si="362"/>
        <v>6.5667060577606157E-5</v>
      </c>
      <c r="L5811" s="293"/>
      <c r="Q5811" s="288"/>
      <c r="R5811" s="291"/>
    </row>
    <row r="5812" spans="1:18" s="287" customFormat="1" ht="16.149999999999999" customHeight="1" x14ac:dyDescent="0.25">
      <c r="A5812" s="9" t="s">
        <v>192</v>
      </c>
      <c r="B5812" s="7">
        <v>2024</v>
      </c>
      <c r="C5812" s="296" t="s">
        <v>64</v>
      </c>
      <c r="D5812" s="307">
        <v>2015</v>
      </c>
      <c r="E5812" s="307" t="s">
        <v>194</v>
      </c>
      <c r="F5812" s="65">
        <f t="shared" si="363"/>
        <v>9</v>
      </c>
      <c r="G5812" s="66" t="str">
        <f t="shared" si="364"/>
        <v>2013+</v>
      </c>
      <c r="H5812" s="67" t="str">
        <f t="shared" si="365"/>
        <v>2024-T6 CAIRP Small-9</v>
      </c>
      <c r="I5812" s="302">
        <v>3.6094335529000997E-5</v>
      </c>
      <c r="J5812" s="305">
        <f>VLOOKUP(H5812,T6_ReductionFactor!$G$10:$H$2922,2,FALSE)</f>
        <v>0.75946663796496683</v>
      </c>
      <c r="K5812" s="75">
        <f t="shared" si="362"/>
        <v>2.7412443653789841E-5</v>
      </c>
      <c r="L5812" s="293"/>
      <c r="Q5812" s="288"/>
      <c r="R5812" s="291"/>
    </row>
    <row r="5813" spans="1:18" s="287" customFormat="1" ht="16.149999999999999" customHeight="1" x14ac:dyDescent="0.25">
      <c r="A5813" s="9" t="s">
        <v>192</v>
      </c>
      <c r="B5813" s="7">
        <v>2024</v>
      </c>
      <c r="C5813" s="296" t="s">
        <v>64</v>
      </c>
      <c r="D5813" s="307">
        <v>2014</v>
      </c>
      <c r="E5813" s="307" t="s">
        <v>194</v>
      </c>
      <c r="F5813" s="65">
        <f t="shared" si="363"/>
        <v>10</v>
      </c>
      <c r="G5813" s="66" t="str">
        <f t="shared" si="364"/>
        <v>2013+</v>
      </c>
      <c r="H5813" s="67" t="str">
        <f t="shared" si="365"/>
        <v>2024-T6 CAIRP Small-10</v>
      </c>
      <c r="I5813" s="302">
        <v>2.1983325651717401E-5</v>
      </c>
      <c r="J5813" s="305">
        <f>VLOOKUP(H5813,T6_ReductionFactor!$G$10:$H$2922,2,FALSE)</f>
        <v>0.75323859954543448</v>
      </c>
      <c r="K5813" s="75">
        <f t="shared" si="362"/>
        <v>1.655868942725084E-5</v>
      </c>
      <c r="L5813" s="293"/>
      <c r="Q5813" s="288"/>
      <c r="R5813" s="291"/>
    </row>
    <row r="5814" spans="1:18" s="287" customFormat="1" ht="16.149999999999999" customHeight="1" x14ac:dyDescent="0.25">
      <c r="A5814" s="9" t="s">
        <v>192</v>
      </c>
      <c r="B5814" s="7">
        <v>2024</v>
      </c>
      <c r="C5814" s="296" t="s">
        <v>64</v>
      </c>
      <c r="D5814" s="307">
        <v>2013</v>
      </c>
      <c r="E5814" s="307" t="s">
        <v>194</v>
      </c>
      <c r="F5814" s="65">
        <f t="shared" si="363"/>
        <v>11</v>
      </c>
      <c r="G5814" s="66" t="str">
        <f t="shared" si="364"/>
        <v>2010-12</v>
      </c>
      <c r="H5814" s="67" t="str">
        <f t="shared" si="365"/>
        <v>2024-T6 CAIRP Small-11</v>
      </c>
      <c r="I5814" s="302">
        <v>2.3293450577848201E-5</v>
      </c>
      <c r="J5814" s="305">
        <f>VLOOKUP(H5814,T6_ReductionFactor!$G$10:$H$2922,2,FALSE)</f>
        <v>0.71770925967692378</v>
      </c>
      <c r="K5814" s="75">
        <f t="shared" si="362"/>
        <v>1.6717925169548443E-5</v>
      </c>
      <c r="L5814" s="293"/>
      <c r="Q5814" s="288"/>
      <c r="R5814" s="291"/>
    </row>
    <row r="5815" spans="1:18" s="287" customFormat="1" ht="16.149999999999999" customHeight="1" x14ac:dyDescent="0.25">
      <c r="A5815" s="9" t="s">
        <v>192</v>
      </c>
      <c r="B5815" s="7">
        <v>2024</v>
      </c>
      <c r="C5815" s="296" t="s">
        <v>64</v>
      </c>
      <c r="D5815" s="307">
        <v>2012</v>
      </c>
      <c r="E5815" s="307" t="s">
        <v>194</v>
      </c>
      <c r="F5815" s="65">
        <f t="shared" si="363"/>
        <v>12</v>
      </c>
      <c r="G5815" s="66" t="str">
        <f t="shared" si="364"/>
        <v>2010-12</v>
      </c>
      <c r="H5815" s="67" t="str">
        <f t="shared" si="365"/>
        <v>2024-T6 CAIRP Small-12</v>
      </c>
      <c r="I5815" s="302">
        <v>3.4106652155980899E-5</v>
      </c>
      <c r="J5815" s="305">
        <f>VLOOKUP(H5815,T6_ReductionFactor!$G$10:$H$2922,2,FALSE)</f>
        <v>0.71392649198603098</v>
      </c>
      <c r="K5815" s="75">
        <f t="shared" si="362"/>
        <v>2.4349642527107244E-5</v>
      </c>
      <c r="L5815" s="293"/>
      <c r="Q5815" s="288"/>
      <c r="R5815" s="291"/>
    </row>
    <row r="5816" spans="1:18" s="287" customFormat="1" ht="16.149999999999999" customHeight="1" x14ac:dyDescent="0.25">
      <c r="A5816" s="9" t="s">
        <v>192</v>
      </c>
      <c r="B5816" s="7">
        <v>2024</v>
      </c>
      <c r="C5816" s="296" t="s">
        <v>65</v>
      </c>
      <c r="D5816" s="307">
        <v>2025</v>
      </c>
      <c r="E5816" s="307" t="s">
        <v>194</v>
      </c>
      <c r="F5816" s="65">
        <f t="shared" si="363"/>
        <v>-1</v>
      </c>
      <c r="G5816" s="66" t="str">
        <f t="shared" si="364"/>
        <v>2013+</v>
      </c>
      <c r="H5816" s="67" t="str">
        <f t="shared" si="365"/>
        <v>2024-T6 Instate Construction Heavy--1</v>
      </c>
      <c r="I5816" s="302">
        <v>2.2248556613914602E-5</v>
      </c>
      <c r="J5816" s="305">
        <f>VLOOKUP(H5816,T6_ReductionFactor!$G$10:$H$2922,2,FALSE)</f>
        <v>1</v>
      </c>
      <c r="K5816" s="75">
        <f t="shared" si="362"/>
        <v>2.2248556613914602E-5</v>
      </c>
      <c r="L5816" s="293"/>
      <c r="Q5816" s="288"/>
      <c r="R5816" s="291"/>
    </row>
    <row r="5817" spans="1:18" s="287" customFormat="1" ht="16.149999999999999" customHeight="1" x14ac:dyDescent="0.25">
      <c r="A5817" s="9" t="s">
        <v>192</v>
      </c>
      <c r="B5817" s="7">
        <v>2024</v>
      </c>
      <c r="C5817" s="296" t="s">
        <v>65</v>
      </c>
      <c r="D5817" s="307">
        <v>2024</v>
      </c>
      <c r="E5817" s="307" t="s">
        <v>194</v>
      </c>
      <c r="F5817" s="65">
        <f t="shared" si="363"/>
        <v>0</v>
      </c>
      <c r="G5817" s="66" t="str">
        <f t="shared" si="364"/>
        <v>2013+</v>
      </c>
      <c r="H5817" s="67" t="str">
        <f t="shared" si="365"/>
        <v>2024-T6 Instate Construction Heavy-0</v>
      </c>
      <c r="I5817" s="302">
        <v>2.3985894238726801E-4</v>
      </c>
      <c r="J5817" s="305">
        <f>VLOOKUP(H5817,T6_ReductionFactor!$G$10:$H$2922,2,FALSE)</f>
        <v>0.93825727918914692</v>
      </c>
      <c r="K5817" s="75">
        <f t="shared" si="362"/>
        <v>2.2504939867346442E-4</v>
      </c>
      <c r="L5817" s="293"/>
      <c r="Q5817" s="288"/>
      <c r="R5817" s="291"/>
    </row>
    <row r="5818" spans="1:18" s="287" customFormat="1" ht="16.149999999999999" customHeight="1" x14ac:dyDescent="0.25">
      <c r="A5818" s="9" t="s">
        <v>192</v>
      </c>
      <c r="B5818" s="7">
        <v>2024</v>
      </c>
      <c r="C5818" s="296" t="s">
        <v>65</v>
      </c>
      <c r="D5818" s="307">
        <v>2023</v>
      </c>
      <c r="E5818" s="307" t="s">
        <v>194</v>
      </c>
      <c r="F5818" s="65">
        <f t="shared" si="363"/>
        <v>1</v>
      </c>
      <c r="G5818" s="66" t="str">
        <f t="shared" si="364"/>
        <v>2013+</v>
      </c>
      <c r="H5818" s="67" t="str">
        <f t="shared" si="365"/>
        <v>2024-T6 Instate Construction Heavy-1</v>
      </c>
      <c r="I5818" s="302">
        <v>3.5998433714844402E-4</v>
      </c>
      <c r="J5818" s="305">
        <f>VLOOKUP(H5818,T6_ReductionFactor!$G$10:$H$2922,2,FALSE)</f>
        <v>0.89389069172090818</v>
      </c>
      <c r="K5818" s="75">
        <f t="shared" si="362"/>
        <v>3.2178664814231528E-4</v>
      </c>
      <c r="L5818" s="293"/>
      <c r="Q5818" s="288"/>
      <c r="R5818" s="291"/>
    </row>
    <row r="5819" spans="1:18" s="287" customFormat="1" ht="16.149999999999999" customHeight="1" x14ac:dyDescent="0.25">
      <c r="A5819" s="9" t="s">
        <v>192</v>
      </c>
      <c r="B5819" s="7">
        <v>2024</v>
      </c>
      <c r="C5819" s="296" t="s">
        <v>65</v>
      </c>
      <c r="D5819" s="307">
        <v>2022</v>
      </c>
      <c r="E5819" s="307" t="s">
        <v>194</v>
      </c>
      <c r="F5819" s="65">
        <f t="shared" si="363"/>
        <v>2</v>
      </c>
      <c r="G5819" s="66" t="str">
        <f t="shared" si="364"/>
        <v>2013+</v>
      </c>
      <c r="H5819" s="67" t="str">
        <f t="shared" si="365"/>
        <v>2024-T6 Instate Construction Heavy-2</v>
      </c>
      <c r="I5819" s="302">
        <v>3.4933672255076201E-4</v>
      </c>
      <c r="J5819" s="305">
        <f>VLOOKUP(H5819,T6_ReductionFactor!$G$10:$H$2922,2,FALSE)</f>
        <v>0.86034319683085159</v>
      </c>
      <c r="K5819" s="75">
        <f t="shared" si="362"/>
        <v>3.0054947264973483E-4</v>
      </c>
      <c r="L5819" s="293"/>
      <c r="Q5819" s="288"/>
      <c r="R5819" s="291"/>
    </row>
    <row r="5820" spans="1:18" s="287" customFormat="1" ht="16.149999999999999" customHeight="1" x14ac:dyDescent="0.25">
      <c r="A5820" s="9" t="s">
        <v>192</v>
      </c>
      <c r="B5820" s="7">
        <v>2024</v>
      </c>
      <c r="C5820" s="296" t="s">
        <v>65</v>
      </c>
      <c r="D5820" s="307">
        <v>2021</v>
      </c>
      <c r="E5820" s="307" t="s">
        <v>194</v>
      </c>
      <c r="F5820" s="65">
        <f t="shared" si="363"/>
        <v>3</v>
      </c>
      <c r="G5820" s="66" t="str">
        <f t="shared" si="364"/>
        <v>2013+</v>
      </c>
      <c r="H5820" s="67" t="str">
        <f t="shared" si="365"/>
        <v>2024-T6 Instate Construction Heavy-3</v>
      </c>
      <c r="I5820" s="302">
        <v>3.3892198363262398E-4</v>
      </c>
      <c r="J5820" s="305">
        <f>VLOOKUP(H5820,T6_ReductionFactor!$G$10:$H$2922,2,FALSE)</f>
        <v>0.83461783134415513</v>
      </c>
      <c r="K5820" s="75">
        <f t="shared" si="362"/>
        <v>2.8287033097431984E-4</v>
      </c>
      <c r="L5820" s="293"/>
      <c r="Q5820" s="288"/>
      <c r="R5820" s="291"/>
    </row>
    <row r="5821" spans="1:18" s="287" customFormat="1" ht="16.149999999999999" customHeight="1" x14ac:dyDescent="0.25">
      <c r="A5821" s="9" t="s">
        <v>192</v>
      </c>
      <c r="B5821" s="7">
        <v>2024</v>
      </c>
      <c r="C5821" s="296" t="s">
        <v>65</v>
      </c>
      <c r="D5821" s="307">
        <v>2020</v>
      </c>
      <c r="E5821" s="307" t="s">
        <v>194</v>
      </c>
      <c r="F5821" s="65">
        <f t="shared" si="363"/>
        <v>4</v>
      </c>
      <c r="G5821" s="66" t="str">
        <f t="shared" si="364"/>
        <v>2013+</v>
      </c>
      <c r="H5821" s="67" t="str">
        <f t="shared" si="365"/>
        <v>2024-T6 Instate Construction Heavy-4</v>
      </c>
      <c r="I5821" s="302">
        <v>3.3060557022817E-4</v>
      </c>
      <c r="J5821" s="305">
        <f>VLOOKUP(H5821,T6_ReductionFactor!$G$10:$H$2922,2,FALSE)</f>
        <v>0.814570861788942</v>
      </c>
      <c r="K5821" s="75">
        <f t="shared" si="362"/>
        <v>2.6930166425298503E-4</v>
      </c>
      <c r="L5821" s="293"/>
      <c r="Q5821" s="288"/>
      <c r="R5821" s="291"/>
    </row>
    <row r="5822" spans="1:18" s="287" customFormat="1" ht="16.149999999999999" customHeight="1" x14ac:dyDescent="0.25">
      <c r="A5822" s="9" t="s">
        <v>192</v>
      </c>
      <c r="B5822" s="7">
        <v>2024</v>
      </c>
      <c r="C5822" s="296" t="s">
        <v>65</v>
      </c>
      <c r="D5822" s="307">
        <v>2019</v>
      </c>
      <c r="E5822" s="307" t="s">
        <v>194</v>
      </c>
      <c r="F5822" s="65">
        <f t="shared" si="363"/>
        <v>5</v>
      </c>
      <c r="G5822" s="66" t="str">
        <f t="shared" si="364"/>
        <v>2013+</v>
      </c>
      <c r="H5822" s="67" t="str">
        <f t="shared" si="365"/>
        <v>2024-T6 Instate Construction Heavy-5</v>
      </c>
      <c r="I5822" s="302">
        <v>2.98791294802472E-4</v>
      </c>
      <c r="J5822" s="305">
        <f>VLOOKUP(H5822,T6_ReductionFactor!$G$10:$H$2922,2,FALSE)</f>
        <v>0.79869092943101982</v>
      </c>
      <c r="K5822" s="75">
        <f t="shared" si="362"/>
        <v>2.386418969516842E-4</v>
      </c>
      <c r="L5822" s="293"/>
      <c r="Q5822" s="288"/>
      <c r="R5822" s="291"/>
    </row>
    <row r="5823" spans="1:18" s="287" customFormat="1" ht="16.149999999999999" customHeight="1" x14ac:dyDescent="0.25">
      <c r="A5823" s="9" t="s">
        <v>192</v>
      </c>
      <c r="B5823" s="7">
        <v>2024</v>
      </c>
      <c r="C5823" s="296" t="s">
        <v>65</v>
      </c>
      <c r="D5823" s="307">
        <v>2018</v>
      </c>
      <c r="E5823" s="307" t="s">
        <v>194</v>
      </c>
      <c r="F5823" s="65">
        <f t="shared" si="363"/>
        <v>6</v>
      </c>
      <c r="G5823" s="66" t="str">
        <f t="shared" si="364"/>
        <v>2013+</v>
      </c>
      <c r="H5823" s="67" t="str">
        <f t="shared" si="365"/>
        <v>2024-T6 Instate Construction Heavy-6</v>
      </c>
      <c r="I5823" s="302">
        <v>2.8089392055577998E-4</v>
      </c>
      <c r="J5823" s="305">
        <f>VLOOKUP(H5823,T6_ReductionFactor!$G$10:$H$2922,2,FALSE)</f>
        <v>0.78590708732019166</v>
      </c>
      <c r="K5823" s="75">
        <f t="shared" si="362"/>
        <v>2.2075652294994237E-4</v>
      </c>
      <c r="L5823" s="293"/>
      <c r="Q5823" s="288"/>
      <c r="R5823" s="291"/>
    </row>
    <row r="5824" spans="1:18" s="287" customFormat="1" ht="16.149999999999999" customHeight="1" x14ac:dyDescent="0.25">
      <c r="A5824" s="9" t="s">
        <v>192</v>
      </c>
      <c r="B5824" s="7">
        <v>2024</v>
      </c>
      <c r="C5824" s="296" t="s">
        <v>65</v>
      </c>
      <c r="D5824" s="307">
        <v>2017</v>
      </c>
      <c r="E5824" s="307" t="s">
        <v>194</v>
      </c>
      <c r="F5824" s="65">
        <f t="shared" si="363"/>
        <v>7</v>
      </c>
      <c r="G5824" s="66" t="str">
        <f t="shared" si="364"/>
        <v>2013+</v>
      </c>
      <c r="H5824" s="67" t="str">
        <f t="shared" si="365"/>
        <v>2024-T6 Instate Construction Heavy-7</v>
      </c>
      <c r="I5824" s="302">
        <v>2.6573640233041598E-4</v>
      </c>
      <c r="J5824" s="305">
        <f>VLOOKUP(H5824,T6_ReductionFactor!$G$10:$H$2922,2,FALSE)</f>
        <v>0.7754528350176273</v>
      </c>
      <c r="K5824" s="75">
        <f t="shared" si="362"/>
        <v>2.0606604655450588E-4</v>
      </c>
      <c r="L5824" s="293"/>
      <c r="Q5824" s="288"/>
      <c r="R5824" s="291"/>
    </row>
    <row r="5825" spans="1:18" s="287" customFormat="1" ht="16.149999999999999" customHeight="1" x14ac:dyDescent="0.25">
      <c r="A5825" s="9" t="s">
        <v>192</v>
      </c>
      <c r="B5825" s="7">
        <v>2024</v>
      </c>
      <c r="C5825" s="296" t="s">
        <v>65</v>
      </c>
      <c r="D5825" s="307">
        <v>2016</v>
      </c>
      <c r="E5825" s="307" t="s">
        <v>194</v>
      </c>
      <c r="F5825" s="65">
        <f t="shared" si="363"/>
        <v>8</v>
      </c>
      <c r="G5825" s="66" t="str">
        <f t="shared" si="364"/>
        <v>2013+</v>
      </c>
      <c r="H5825" s="67" t="str">
        <f t="shared" si="365"/>
        <v>2024-T6 Instate Construction Heavy-8</v>
      </c>
      <c r="I5825" s="302">
        <v>2.7288638410397699E-4</v>
      </c>
      <c r="J5825" s="305">
        <f>VLOOKUP(H5825,T6_ReductionFactor!$G$10:$H$2922,2,FALSE)</f>
        <v>0.76677362500841895</v>
      </c>
      <c r="K5825" s="75">
        <f t="shared" si="362"/>
        <v>2.0924208195484623E-4</v>
      </c>
      <c r="L5825" s="293"/>
      <c r="Q5825" s="288"/>
      <c r="R5825" s="291"/>
    </row>
    <row r="5826" spans="1:18" s="287" customFormat="1" ht="16.149999999999999" customHeight="1" x14ac:dyDescent="0.25">
      <c r="A5826" s="9" t="s">
        <v>192</v>
      </c>
      <c r="B5826" s="7">
        <v>2024</v>
      </c>
      <c r="C5826" s="296" t="s">
        <v>65</v>
      </c>
      <c r="D5826" s="307">
        <v>2015</v>
      </c>
      <c r="E5826" s="307" t="s">
        <v>194</v>
      </c>
      <c r="F5826" s="65">
        <f t="shared" si="363"/>
        <v>9</v>
      </c>
      <c r="G5826" s="66" t="str">
        <f t="shared" si="364"/>
        <v>2013+</v>
      </c>
      <c r="H5826" s="67" t="str">
        <f t="shared" si="365"/>
        <v>2024-T6 Instate Construction Heavy-9</v>
      </c>
      <c r="I5826" s="302">
        <v>1.65190990565115E-3</v>
      </c>
      <c r="J5826" s="305">
        <f>VLOOKUP(H5826,T6_ReductionFactor!$G$10:$H$2922,2,FALSE)</f>
        <v>0.75946663796496683</v>
      </c>
      <c r="K5826" s="75">
        <f t="shared" si="362"/>
        <v>1.2545704622659044E-3</v>
      </c>
      <c r="L5826" s="293"/>
      <c r="Q5826" s="288"/>
      <c r="R5826" s="291"/>
    </row>
    <row r="5827" spans="1:18" s="287" customFormat="1" ht="16.149999999999999" customHeight="1" x14ac:dyDescent="0.25">
      <c r="A5827" s="9" t="s">
        <v>192</v>
      </c>
      <c r="B5827" s="7">
        <v>2024</v>
      </c>
      <c r="C5827" s="296" t="s">
        <v>65</v>
      </c>
      <c r="D5827" s="307">
        <v>2014</v>
      </c>
      <c r="E5827" s="307" t="s">
        <v>194</v>
      </c>
      <c r="F5827" s="65">
        <f t="shared" si="363"/>
        <v>10</v>
      </c>
      <c r="G5827" s="66" t="str">
        <f t="shared" si="364"/>
        <v>2013+</v>
      </c>
      <c r="H5827" s="67" t="str">
        <f t="shared" si="365"/>
        <v>2024-T6 Instate Construction Heavy-10</v>
      </c>
      <c r="I5827" s="302">
        <v>8.8699469273801398E-4</v>
      </c>
      <c r="J5827" s="305">
        <f>VLOOKUP(H5827,T6_ReductionFactor!$G$10:$H$2922,2,FALSE)</f>
        <v>0.75323859954543448</v>
      </c>
      <c r="K5827" s="75">
        <f t="shared" si="362"/>
        <v>6.6811864016221457E-4</v>
      </c>
      <c r="L5827" s="293"/>
      <c r="Q5827" s="288"/>
      <c r="R5827" s="291"/>
    </row>
    <row r="5828" spans="1:18" s="287" customFormat="1" ht="16.149999999999999" customHeight="1" x14ac:dyDescent="0.25">
      <c r="A5828" s="9" t="s">
        <v>192</v>
      </c>
      <c r="B5828" s="7">
        <v>2024</v>
      </c>
      <c r="C5828" s="296" t="s">
        <v>65</v>
      </c>
      <c r="D5828" s="307">
        <v>2013</v>
      </c>
      <c r="E5828" s="307" t="s">
        <v>194</v>
      </c>
      <c r="F5828" s="65">
        <f t="shared" si="363"/>
        <v>11</v>
      </c>
      <c r="G5828" s="66" t="str">
        <f t="shared" si="364"/>
        <v>2010-12</v>
      </c>
      <c r="H5828" s="67" t="str">
        <f t="shared" si="365"/>
        <v>2024-T6 Instate Construction Heavy-11</v>
      </c>
      <c r="I5828" s="302">
        <v>1.0383449782442301E-3</v>
      </c>
      <c r="J5828" s="305">
        <f>VLOOKUP(H5828,T6_ReductionFactor!$G$10:$H$2922,2,FALSE)</f>
        <v>0.71770925967692378</v>
      </c>
      <c r="K5828" s="75">
        <f t="shared" si="362"/>
        <v>7.4522980562491794E-4</v>
      </c>
      <c r="L5828" s="293"/>
      <c r="Q5828" s="288"/>
      <c r="R5828" s="291"/>
    </row>
    <row r="5829" spans="1:18" s="287" customFormat="1" ht="16.149999999999999" customHeight="1" x14ac:dyDescent="0.25">
      <c r="A5829" s="9" t="s">
        <v>192</v>
      </c>
      <c r="B5829" s="7">
        <v>2024</v>
      </c>
      <c r="C5829" s="296" t="s">
        <v>65</v>
      </c>
      <c r="D5829" s="307">
        <v>2012</v>
      </c>
      <c r="E5829" s="307" t="s">
        <v>194</v>
      </c>
      <c r="F5829" s="65">
        <f t="shared" si="363"/>
        <v>12</v>
      </c>
      <c r="G5829" s="66" t="str">
        <f t="shared" si="364"/>
        <v>2010-12</v>
      </c>
      <c r="H5829" s="67" t="str">
        <f t="shared" si="365"/>
        <v>2024-T6 Instate Construction Heavy-12</v>
      </c>
      <c r="I5829" s="302">
        <v>1.1106988944493299E-3</v>
      </c>
      <c r="J5829" s="305">
        <f>VLOOKUP(H5829,T6_ReductionFactor!$G$10:$H$2922,2,FALSE)</f>
        <v>0.71392649198603098</v>
      </c>
      <c r="K5829" s="75">
        <f t="shared" si="362"/>
        <v>7.9295736536697306E-4</v>
      </c>
      <c r="L5829" s="293"/>
      <c r="Q5829" s="288"/>
      <c r="R5829" s="291"/>
    </row>
    <row r="5830" spans="1:18" s="287" customFormat="1" ht="16.149999999999999" customHeight="1" x14ac:dyDescent="0.25">
      <c r="A5830" s="9" t="s">
        <v>192</v>
      </c>
      <c r="B5830" s="7">
        <v>2024</v>
      </c>
      <c r="C5830" s="296" t="s">
        <v>65</v>
      </c>
      <c r="D5830" s="307">
        <v>2011</v>
      </c>
      <c r="E5830" s="307" t="s">
        <v>194</v>
      </c>
      <c r="F5830" s="65">
        <f t="shared" si="363"/>
        <v>13</v>
      </c>
      <c r="G5830" s="66" t="str">
        <f t="shared" si="364"/>
        <v>2010-12</v>
      </c>
      <c r="H5830" s="67" t="str">
        <f t="shared" si="365"/>
        <v>2024-T6 Instate Construction Heavy-13</v>
      </c>
      <c r="I5830" s="302">
        <v>8.1835148066100994E-6</v>
      </c>
      <c r="J5830" s="305">
        <f>VLOOKUP(H5830,T6_ReductionFactor!$G$10:$H$2922,2,FALSE)</f>
        <v>0.71069612489486889</v>
      </c>
      <c r="K5830" s="75">
        <f t="shared" ref="K5830:K5893" si="366">I5830*J5830</f>
        <v>5.8159922610775802E-6</v>
      </c>
      <c r="L5830" s="293"/>
      <c r="Q5830" s="288"/>
      <c r="R5830" s="291"/>
    </row>
    <row r="5831" spans="1:18" s="287" customFormat="1" ht="16.149999999999999" customHeight="1" x14ac:dyDescent="0.25">
      <c r="A5831" s="9" t="s">
        <v>192</v>
      </c>
      <c r="B5831" s="7">
        <v>2024</v>
      </c>
      <c r="C5831" s="296" t="s">
        <v>65</v>
      </c>
      <c r="D5831" s="307">
        <v>2010</v>
      </c>
      <c r="E5831" s="307" t="s">
        <v>194</v>
      </c>
      <c r="F5831" s="65">
        <f t="shared" si="363"/>
        <v>14</v>
      </c>
      <c r="G5831" s="66" t="str">
        <f t="shared" si="364"/>
        <v>2007-09</v>
      </c>
      <c r="H5831" s="67" t="str">
        <f t="shared" si="365"/>
        <v>2024-T6 Instate Construction Heavy-14</v>
      </c>
      <c r="I5831" s="302">
        <v>7.1024451547957503E-6</v>
      </c>
      <c r="J5831" s="305">
        <f>VLOOKUP(H5831,T6_ReductionFactor!$G$10:$H$2922,2,FALSE)</f>
        <v>0.75031208358071233</v>
      </c>
      <c r="K5831" s="75">
        <f t="shared" si="366"/>
        <v>5.3290504226125339E-6</v>
      </c>
      <c r="L5831" s="293"/>
      <c r="Q5831" s="288"/>
      <c r="R5831" s="291"/>
    </row>
    <row r="5832" spans="1:18" s="287" customFormat="1" ht="16.149999999999999" customHeight="1" x14ac:dyDescent="0.25">
      <c r="A5832" s="9" t="s">
        <v>192</v>
      </c>
      <c r="B5832" s="7">
        <v>2024</v>
      </c>
      <c r="C5832" s="296" t="s">
        <v>65</v>
      </c>
      <c r="D5832" s="307">
        <v>2009</v>
      </c>
      <c r="E5832" s="307" t="s">
        <v>194</v>
      </c>
      <c r="F5832" s="65">
        <f t="shared" si="363"/>
        <v>15</v>
      </c>
      <c r="G5832" s="66" t="str">
        <f t="shared" si="364"/>
        <v>2007-09</v>
      </c>
      <c r="H5832" s="67" t="str">
        <f t="shared" si="365"/>
        <v>2024-T6 Instate Construction Heavy-15</v>
      </c>
      <c r="I5832" s="302">
        <v>8.2723211502506492E-6</v>
      </c>
      <c r="J5832" s="305">
        <f>VLOOKUP(H5832,T6_ReductionFactor!$G$10:$H$2922,2,FALSE)</f>
        <v>0.74701377527612456</v>
      </c>
      <c r="K5832" s="75">
        <f t="shared" si="366"/>
        <v>6.1795378527452708E-6</v>
      </c>
      <c r="L5832" s="293"/>
      <c r="Q5832" s="288"/>
      <c r="R5832" s="291"/>
    </row>
    <row r="5833" spans="1:18" s="287" customFormat="1" ht="16.149999999999999" customHeight="1" x14ac:dyDescent="0.25">
      <c r="A5833" s="9" t="s">
        <v>192</v>
      </c>
      <c r="B5833" s="7">
        <v>2024</v>
      </c>
      <c r="C5833" s="296" t="s">
        <v>65</v>
      </c>
      <c r="D5833" s="307">
        <v>2008</v>
      </c>
      <c r="E5833" s="307" t="s">
        <v>194</v>
      </c>
      <c r="F5833" s="65">
        <f t="shared" ref="F5833:F5896" si="367">B5833-D5833</f>
        <v>16</v>
      </c>
      <c r="G5833" s="66" t="str">
        <f t="shared" ref="G5833:G5896" si="368">IF(D5833&lt;1998,"Pre1997",IF(D5833&lt;2008,"1997-06",IF(D5833&lt;2011,"2007-09",IF(D5833&lt;2014,"2010-12","2013+"))))</f>
        <v>2007-09</v>
      </c>
      <c r="H5833" s="67" t="str">
        <f t="shared" si="365"/>
        <v>2024-T6 Instate Construction Heavy-16</v>
      </c>
      <c r="I5833" s="302">
        <v>1.2769529512920599E-5</v>
      </c>
      <c r="J5833" s="305">
        <f>VLOOKUP(H5833,T6_ReductionFactor!$G$10:$H$2922,2,FALSE)</f>
        <v>0.7438706185069961</v>
      </c>
      <c r="K5833" s="75">
        <f t="shared" si="366"/>
        <v>9.4988778168195872E-6</v>
      </c>
      <c r="L5833" s="293"/>
      <c r="Q5833" s="288"/>
      <c r="R5833" s="291"/>
    </row>
    <row r="5834" spans="1:18" s="287" customFormat="1" ht="16.149999999999999" customHeight="1" x14ac:dyDescent="0.25">
      <c r="A5834" s="9" t="s">
        <v>192</v>
      </c>
      <c r="B5834" s="7">
        <v>2024</v>
      </c>
      <c r="C5834" s="296" t="s">
        <v>65</v>
      </c>
      <c r="D5834" s="307">
        <v>2007</v>
      </c>
      <c r="E5834" s="307" t="s">
        <v>194</v>
      </c>
      <c r="F5834" s="65">
        <f t="shared" si="367"/>
        <v>17</v>
      </c>
      <c r="G5834" s="66" t="str">
        <f t="shared" si="368"/>
        <v>1997-06</v>
      </c>
      <c r="H5834" s="67" t="str">
        <f t="shared" si="365"/>
        <v>2024-T6 Instate Construction Heavy-17</v>
      </c>
      <c r="I5834" s="302">
        <v>1.4446950230926199E-4</v>
      </c>
      <c r="J5834" s="305">
        <f>VLOOKUP(H5834,T6_ReductionFactor!$G$10:$H$2922,2,FALSE)</f>
        <v>0.84745831079722778</v>
      </c>
      <c r="K5834" s="75">
        <f t="shared" si="366"/>
        <v>1.2243188038872337E-4</v>
      </c>
      <c r="L5834" s="293"/>
      <c r="Q5834" s="288"/>
      <c r="R5834" s="291"/>
    </row>
    <row r="5835" spans="1:18" s="287" customFormat="1" ht="16.149999999999999" customHeight="1" x14ac:dyDescent="0.25">
      <c r="A5835" s="9" t="s">
        <v>192</v>
      </c>
      <c r="B5835" s="7">
        <v>2024</v>
      </c>
      <c r="C5835" s="296" t="s">
        <v>65</v>
      </c>
      <c r="D5835" s="307">
        <v>2006</v>
      </c>
      <c r="E5835" s="307" t="s">
        <v>194</v>
      </c>
      <c r="F5835" s="65">
        <f t="shared" si="367"/>
        <v>18</v>
      </c>
      <c r="G5835" s="66" t="str">
        <f t="shared" si="368"/>
        <v>1997-06</v>
      </c>
      <c r="H5835" s="67" t="str">
        <f t="shared" si="365"/>
        <v>2024-T6 Instate Construction Heavy-18</v>
      </c>
      <c r="I5835" s="302">
        <v>1.7262763406718001E-4</v>
      </c>
      <c r="J5835" s="305">
        <f>VLOOKUP(H5835,T6_ReductionFactor!$G$10:$H$2922,2,FALSE)</f>
        <v>0.84538789298020156</v>
      </c>
      <c r="K5835" s="75">
        <f t="shared" si="366"/>
        <v>1.4593731183421056E-4</v>
      </c>
      <c r="L5835" s="293"/>
      <c r="Q5835" s="288"/>
      <c r="R5835" s="291"/>
    </row>
    <row r="5836" spans="1:18" s="287" customFormat="1" ht="16.149999999999999" customHeight="1" x14ac:dyDescent="0.25">
      <c r="A5836" s="9" t="s">
        <v>192</v>
      </c>
      <c r="B5836" s="7">
        <v>2024</v>
      </c>
      <c r="C5836" s="296" t="s">
        <v>65</v>
      </c>
      <c r="D5836" s="307">
        <v>2005</v>
      </c>
      <c r="E5836" s="307" t="s">
        <v>194</v>
      </c>
      <c r="F5836" s="65">
        <f t="shared" si="367"/>
        <v>19</v>
      </c>
      <c r="G5836" s="66" t="str">
        <f t="shared" si="368"/>
        <v>1997-06</v>
      </c>
      <c r="H5836" s="67" t="str">
        <f t="shared" si="365"/>
        <v>2024-T6 Instate Construction Heavy-19</v>
      </c>
      <c r="I5836" s="302">
        <v>1.80248652958621E-4</v>
      </c>
      <c r="J5836" s="305">
        <f>VLOOKUP(H5836,T6_ReductionFactor!$G$10:$H$2922,2,FALSE)</f>
        <v>0.84340167585734838</v>
      </c>
      <c r="K5836" s="75">
        <f t="shared" si="366"/>
        <v>1.5202201597633053E-4</v>
      </c>
      <c r="L5836" s="293"/>
      <c r="Q5836" s="288"/>
      <c r="R5836" s="291"/>
    </row>
    <row r="5837" spans="1:18" s="287" customFormat="1" ht="16.149999999999999" customHeight="1" x14ac:dyDescent="0.25">
      <c r="A5837" s="9" t="s">
        <v>192</v>
      </c>
      <c r="B5837" s="7">
        <v>2024</v>
      </c>
      <c r="C5837" s="296" t="s">
        <v>65</v>
      </c>
      <c r="D5837" s="307">
        <v>2004</v>
      </c>
      <c r="E5837" s="307" t="s">
        <v>194</v>
      </c>
      <c r="F5837" s="65">
        <f t="shared" si="367"/>
        <v>20</v>
      </c>
      <c r="G5837" s="66" t="str">
        <f t="shared" si="368"/>
        <v>1997-06</v>
      </c>
      <c r="H5837" s="67" t="str">
        <f t="shared" si="365"/>
        <v>2024-T6 Instate Construction Heavy-20</v>
      </c>
      <c r="I5837" s="302">
        <v>1.2222205837368301E-4</v>
      </c>
      <c r="J5837" s="305">
        <f>VLOOKUP(H5837,T6_ReductionFactor!$G$10:$H$2922,2,FALSE)</f>
        <v>0.84149744243660629</v>
      </c>
      <c r="K5837" s="75">
        <f t="shared" si="366"/>
        <v>1.0284954953079186E-4</v>
      </c>
      <c r="L5837" s="293"/>
      <c r="Q5837" s="288"/>
      <c r="R5837" s="291"/>
    </row>
    <row r="5838" spans="1:18" s="287" customFormat="1" ht="16.149999999999999" customHeight="1" x14ac:dyDescent="0.25">
      <c r="A5838" s="9" t="s">
        <v>192</v>
      </c>
      <c r="B5838" s="7">
        <v>2024</v>
      </c>
      <c r="C5838" s="296" t="s">
        <v>65</v>
      </c>
      <c r="D5838" s="307">
        <v>2003</v>
      </c>
      <c r="E5838" s="307" t="s">
        <v>194</v>
      </c>
      <c r="F5838" s="65">
        <f t="shared" si="367"/>
        <v>21</v>
      </c>
      <c r="G5838" s="66" t="str">
        <f t="shared" si="368"/>
        <v>1997-06</v>
      </c>
      <c r="H5838" s="67" t="str">
        <f t="shared" si="365"/>
        <v>2024-T6 Instate Construction Heavy-21</v>
      </c>
      <c r="I5838" s="302">
        <v>1.25789771508462E-4</v>
      </c>
      <c r="J5838" s="305">
        <f>VLOOKUP(H5838,T6_ReductionFactor!$G$10:$H$2922,2,FALSE)</f>
        <v>0.90135263917473973</v>
      </c>
      <c r="K5838" s="75">
        <f t="shared" si="366"/>
        <v>1.1338094253033971E-4</v>
      </c>
      <c r="L5838" s="293"/>
      <c r="Q5838" s="288"/>
      <c r="R5838" s="291"/>
    </row>
    <row r="5839" spans="1:18" s="287" customFormat="1" ht="16.149999999999999" customHeight="1" x14ac:dyDescent="0.25">
      <c r="A5839" s="9" t="s">
        <v>192</v>
      </c>
      <c r="B5839" s="7">
        <v>2024</v>
      </c>
      <c r="C5839" s="296" t="s">
        <v>65</v>
      </c>
      <c r="D5839" s="307">
        <v>2002</v>
      </c>
      <c r="E5839" s="307" t="s">
        <v>194</v>
      </c>
      <c r="F5839" s="65">
        <f t="shared" si="367"/>
        <v>22</v>
      </c>
      <c r="G5839" s="66" t="str">
        <f t="shared" si="368"/>
        <v>1997-06</v>
      </c>
      <c r="H5839" s="67" t="str">
        <f t="shared" si="365"/>
        <v>2024-T6 Instate Construction Heavy-22</v>
      </c>
      <c r="I5839" s="302">
        <v>8.6514092625961702E-5</v>
      </c>
      <c r="J5839" s="305">
        <f>VLOOKUP(H5839,T6_ReductionFactor!$G$10:$H$2922,2,FALSE)</f>
        <v>0.90038933773133534</v>
      </c>
      <c r="K5839" s="75">
        <f t="shared" si="366"/>
        <v>7.7896366563917066E-5</v>
      </c>
      <c r="L5839" s="293"/>
      <c r="Q5839" s="288"/>
      <c r="R5839" s="291"/>
    </row>
    <row r="5840" spans="1:18" s="287" customFormat="1" ht="16.149999999999999" customHeight="1" x14ac:dyDescent="0.25">
      <c r="A5840" s="9" t="s">
        <v>192</v>
      </c>
      <c r="B5840" s="7">
        <v>2024</v>
      </c>
      <c r="C5840" s="296" t="s">
        <v>65</v>
      </c>
      <c r="D5840" s="307">
        <v>2001</v>
      </c>
      <c r="E5840" s="307" t="s">
        <v>194</v>
      </c>
      <c r="F5840" s="65">
        <f t="shared" si="367"/>
        <v>23</v>
      </c>
      <c r="G5840" s="66" t="str">
        <f t="shared" si="368"/>
        <v>1997-06</v>
      </c>
      <c r="H5840" s="67" t="str">
        <f t="shared" si="365"/>
        <v>2024-T6 Instate Construction Heavy-23</v>
      </c>
      <c r="I5840" s="302">
        <v>1.18390086748239E-4</v>
      </c>
      <c r="J5840" s="305">
        <f>VLOOKUP(H5840,T6_ReductionFactor!$G$10:$H$2922,2,FALSE)</f>
        <v>0.90038933773133534</v>
      </c>
      <c r="K5840" s="75">
        <f t="shared" si="366"/>
        <v>1.0659717180120225E-4</v>
      </c>
      <c r="L5840" s="293"/>
      <c r="Q5840" s="288"/>
      <c r="R5840" s="291"/>
    </row>
    <row r="5841" spans="1:18" s="287" customFormat="1" ht="16.149999999999999" customHeight="1" x14ac:dyDescent="0.25">
      <c r="A5841" s="9" t="s">
        <v>192</v>
      </c>
      <c r="B5841" s="7">
        <v>2024</v>
      </c>
      <c r="C5841" s="296" t="s">
        <v>65</v>
      </c>
      <c r="D5841" s="307">
        <v>2000</v>
      </c>
      <c r="E5841" s="307" t="s">
        <v>194</v>
      </c>
      <c r="F5841" s="65">
        <f t="shared" si="367"/>
        <v>24</v>
      </c>
      <c r="G5841" s="66" t="str">
        <f t="shared" si="368"/>
        <v>1997-06</v>
      </c>
      <c r="H5841" s="67" t="str">
        <f t="shared" si="365"/>
        <v>2024-T6 Instate Construction Heavy-24</v>
      </c>
      <c r="I5841" s="302">
        <v>1.73354830280894E-4</v>
      </c>
      <c r="J5841" s="305">
        <f>VLOOKUP(H5841,T6_ReductionFactor!$G$10:$H$2922,2,FALSE)</f>
        <v>0.90038933773133534</v>
      </c>
      <c r="K5841" s="75">
        <f t="shared" si="366"/>
        <v>1.5608684082914218E-4</v>
      </c>
      <c r="L5841" s="293"/>
      <c r="Q5841" s="288"/>
      <c r="R5841" s="291"/>
    </row>
    <row r="5842" spans="1:18" s="287" customFormat="1" ht="16.149999999999999" customHeight="1" x14ac:dyDescent="0.25">
      <c r="A5842" s="9" t="s">
        <v>192</v>
      </c>
      <c r="B5842" s="7">
        <v>2024</v>
      </c>
      <c r="C5842" s="296" t="s">
        <v>65</v>
      </c>
      <c r="D5842" s="307">
        <v>1999</v>
      </c>
      <c r="E5842" s="307" t="s">
        <v>194</v>
      </c>
      <c r="F5842" s="65">
        <f t="shared" si="367"/>
        <v>25</v>
      </c>
      <c r="G5842" s="66" t="str">
        <f t="shared" si="368"/>
        <v>1997-06</v>
      </c>
      <c r="H5842" s="67" t="str">
        <f t="shared" si="365"/>
        <v>2024-T6 Instate Construction Heavy-25</v>
      </c>
      <c r="I5842" s="302">
        <v>1.3436070510985999E-4</v>
      </c>
      <c r="J5842" s="305">
        <f>VLOOKUP(H5842,T6_ReductionFactor!$G$10:$H$2922,2,FALSE)</f>
        <v>0.90038933773133534</v>
      </c>
      <c r="K5842" s="75">
        <f t="shared" si="366"/>
        <v>1.2097694629098209E-4</v>
      </c>
      <c r="L5842" s="293"/>
      <c r="Q5842" s="288"/>
      <c r="R5842" s="291"/>
    </row>
    <row r="5843" spans="1:18" s="287" customFormat="1" ht="16.149999999999999" customHeight="1" x14ac:dyDescent="0.25">
      <c r="A5843" s="9" t="s">
        <v>192</v>
      </c>
      <c r="B5843" s="7">
        <v>2024</v>
      </c>
      <c r="C5843" s="296" t="s">
        <v>65</v>
      </c>
      <c r="D5843" s="307">
        <v>1998</v>
      </c>
      <c r="E5843" s="307" t="s">
        <v>194</v>
      </c>
      <c r="F5843" s="65">
        <f t="shared" si="367"/>
        <v>26</v>
      </c>
      <c r="G5843" s="66" t="str">
        <f t="shared" si="368"/>
        <v>1997-06</v>
      </c>
      <c r="H5843" s="67" t="str">
        <f t="shared" si="365"/>
        <v>2024-T6 Instate Construction Heavy-26</v>
      </c>
      <c r="I5843" s="302">
        <v>9.7865203354200706E-5</v>
      </c>
      <c r="J5843" s="305">
        <f>VLOOKUP(H5843,T6_ReductionFactor!$G$10:$H$2922,2,FALSE)</f>
        <v>0.90038933773133534</v>
      </c>
      <c r="K5843" s="75">
        <f t="shared" si="366"/>
        <v>8.8116785635031228E-5</v>
      </c>
      <c r="L5843" s="293"/>
      <c r="Q5843" s="288"/>
      <c r="R5843" s="291"/>
    </row>
    <row r="5844" spans="1:18" s="287" customFormat="1" ht="16.149999999999999" customHeight="1" x14ac:dyDescent="0.25">
      <c r="A5844" s="9" t="s">
        <v>192</v>
      </c>
      <c r="B5844" s="7">
        <v>2024</v>
      </c>
      <c r="C5844" s="296" t="s">
        <v>65</v>
      </c>
      <c r="D5844" s="307">
        <v>1997</v>
      </c>
      <c r="E5844" s="307" t="s">
        <v>194</v>
      </c>
      <c r="F5844" s="65">
        <f t="shared" si="367"/>
        <v>27</v>
      </c>
      <c r="G5844" s="66" t="str">
        <f t="shared" si="368"/>
        <v>Pre1997</v>
      </c>
      <c r="H5844" s="67" t="str">
        <f t="shared" si="365"/>
        <v>2024-T6 Instate Construction Heavy-27</v>
      </c>
      <c r="I5844" s="302">
        <v>7.9210437596780394E-5</v>
      </c>
      <c r="J5844" s="305">
        <f>VLOOKUP(H5844,T6_ReductionFactor!$G$10:$H$2922,2,FALSE)</f>
        <v>0.90038933773133534</v>
      </c>
      <c r="K5844" s="75">
        <f t="shared" si="366"/>
        <v>7.1320233449174368E-5</v>
      </c>
      <c r="L5844" s="293"/>
      <c r="Q5844" s="288"/>
      <c r="R5844" s="291"/>
    </row>
    <row r="5845" spans="1:18" s="287" customFormat="1" ht="16.149999999999999" customHeight="1" x14ac:dyDescent="0.25">
      <c r="A5845" s="9" t="s">
        <v>192</v>
      </c>
      <c r="B5845" s="7">
        <v>2024</v>
      </c>
      <c r="C5845" s="296" t="s">
        <v>65</v>
      </c>
      <c r="D5845" s="307">
        <v>1996</v>
      </c>
      <c r="E5845" s="307" t="s">
        <v>194</v>
      </c>
      <c r="F5845" s="65">
        <f t="shared" si="367"/>
        <v>28</v>
      </c>
      <c r="G5845" s="66" t="str">
        <f t="shared" si="368"/>
        <v>Pre1997</v>
      </c>
      <c r="H5845" s="67" t="str">
        <f t="shared" si="365"/>
        <v>2024-T6 Instate Construction Heavy-28</v>
      </c>
      <c r="I5845" s="302">
        <v>7.2041362690493195E-5</v>
      </c>
      <c r="J5845" s="305">
        <f>VLOOKUP(H5845,T6_ReductionFactor!$G$10:$H$2922,2,FALSE)</f>
        <v>0.90038933773133534</v>
      </c>
      <c r="K5845" s="75">
        <f t="shared" si="366"/>
        <v>6.4865274842156097E-5</v>
      </c>
      <c r="L5845" s="293"/>
      <c r="Q5845" s="288"/>
      <c r="R5845" s="291"/>
    </row>
    <row r="5846" spans="1:18" s="287" customFormat="1" ht="16.149999999999999" customHeight="1" x14ac:dyDescent="0.25">
      <c r="A5846" s="9" t="s">
        <v>192</v>
      </c>
      <c r="B5846" s="7">
        <v>2024</v>
      </c>
      <c r="C5846" s="296" t="s">
        <v>65</v>
      </c>
      <c r="D5846" s="307">
        <v>1995</v>
      </c>
      <c r="E5846" s="307" t="s">
        <v>194</v>
      </c>
      <c r="F5846" s="65">
        <f t="shared" si="367"/>
        <v>29</v>
      </c>
      <c r="G5846" s="66" t="str">
        <f t="shared" si="368"/>
        <v>Pre1997</v>
      </c>
      <c r="H5846" s="67" t="str">
        <f t="shared" si="365"/>
        <v>2024-T6 Instate Construction Heavy-29</v>
      </c>
      <c r="I5846" s="302">
        <v>9.87040013711833E-5</v>
      </c>
      <c r="J5846" s="305">
        <f>VLOOKUP(H5846,T6_ReductionFactor!$G$10:$H$2922,2,FALSE)</f>
        <v>0.90038933773133534</v>
      </c>
      <c r="K5846" s="75">
        <f t="shared" si="366"/>
        <v>8.8872030426032542E-5</v>
      </c>
      <c r="L5846" s="293"/>
      <c r="Q5846" s="288"/>
      <c r="R5846" s="291"/>
    </row>
    <row r="5847" spans="1:18" s="287" customFormat="1" ht="16.149999999999999" customHeight="1" x14ac:dyDescent="0.25">
      <c r="A5847" s="9" t="s">
        <v>192</v>
      </c>
      <c r="B5847" s="7">
        <v>2024</v>
      </c>
      <c r="C5847" s="296" t="s">
        <v>65</v>
      </c>
      <c r="D5847" s="307">
        <v>1994</v>
      </c>
      <c r="E5847" s="307" t="s">
        <v>194</v>
      </c>
      <c r="F5847" s="65">
        <f t="shared" si="367"/>
        <v>30</v>
      </c>
      <c r="G5847" s="66" t="str">
        <f t="shared" si="368"/>
        <v>Pre1997</v>
      </c>
      <c r="H5847" s="67" t="str">
        <f t="shared" si="365"/>
        <v>2024-T6 Instate Construction Heavy-30</v>
      </c>
      <c r="I5847" s="302">
        <v>6.1303994353609603E-5</v>
      </c>
      <c r="J5847" s="305">
        <f>VLOOKUP(H5847,T6_ReductionFactor!$G$10:$H$2922,2,FALSE)</f>
        <v>0.90038933773133534</v>
      </c>
      <c r="K5847" s="75">
        <f t="shared" si="366"/>
        <v>5.5197462876332072E-5</v>
      </c>
      <c r="L5847" s="293"/>
      <c r="Q5847" s="288"/>
      <c r="R5847" s="291"/>
    </row>
    <row r="5848" spans="1:18" s="287" customFormat="1" ht="16.149999999999999" customHeight="1" x14ac:dyDescent="0.25">
      <c r="A5848" s="9" t="s">
        <v>192</v>
      </c>
      <c r="B5848" s="7">
        <v>2024</v>
      </c>
      <c r="C5848" s="296" t="s">
        <v>65</v>
      </c>
      <c r="D5848" s="307">
        <v>1993</v>
      </c>
      <c r="E5848" s="307" t="s">
        <v>194</v>
      </c>
      <c r="F5848" s="65">
        <f t="shared" si="367"/>
        <v>31</v>
      </c>
      <c r="G5848" s="66" t="str">
        <f t="shared" si="368"/>
        <v>Pre1997</v>
      </c>
      <c r="H5848" s="67" t="str">
        <f t="shared" si="365"/>
        <v>2024-T6 Instate Construction Heavy-31</v>
      </c>
      <c r="I5848" s="302">
        <v>7.6102439329439795E-5</v>
      </c>
      <c r="J5848" s="305">
        <f>VLOOKUP(H5848,T6_ReductionFactor!$G$10:$H$2922,2,FALSE)</f>
        <v>1</v>
      </c>
      <c r="K5848" s="75">
        <f t="shared" si="366"/>
        <v>7.6102439329439795E-5</v>
      </c>
      <c r="L5848" s="293"/>
      <c r="Q5848" s="288"/>
      <c r="R5848" s="291"/>
    </row>
    <row r="5849" spans="1:18" s="287" customFormat="1" ht="16.149999999999999" customHeight="1" x14ac:dyDescent="0.25">
      <c r="A5849" s="9" t="s">
        <v>192</v>
      </c>
      <c r="B5849" s="7">
        <v>2024</v>
      </c>
      <c r="C5849" s="296" t="s">
        <v>65</v>
      </c>
      <c r="D5849" s="307">
        <v>1992</v>
      </c>
      <c r="E5849" s="307" t="s">
        <v>194</v>
      </c>
      <c r="F5849" s="65">
        <f t="shared" si="367"/>
        <v>32</v>
      </c>
      <c r="G5849" s="66" t="str">
        <f t="shared" si="368"/>
        <v>Pre1997</v>
      </c>
      <c r="H5849" s="67" t="str">
        <f t="shared" si="365"/>
        <v>2024-T6 Instate Construction Heavy-32</v>
      </c>
      <c r="I5849" s="302">
        <v>7.5559214461714798E-5</v>
      </c>
      <c r="J5849" s="305">
        <f>VLOOKUP(H5849,T6_ReductionFactor!$G$10:$H$2922,2,FALSE)</f>
        <v>1</v>
      </c>
      <c r="K5849" s="75">
        <f t="shared" si="366"/>
        <v>7.5559214461714798E-5</v>
      </c>
      <c r="L5849" s="293"/>
      <c r="Q5849" s="288"/>
      <c r="R5849" s="291"/>
    </row>
    <row r="5850" spans="1:18" s="287" customFormat="1" ht="16.149999999999999" customHeight="1" x14ac:dyDescent="0.25">
      <c r="A5850" s="9" t="s">
        <v>192</v>
      </c>
      <c r="B5850" s="7">
        <v>2024</v>
      </c>
      <c r="C5850" s="296" t="s">
        <v>65</v>
      </c>
      <c r="D5850" s="307">
        <v>1991</v>
      </c>
      <c r="E5850" s="307" t="s">
        <v>194</v>
      </c>
      <c r="F5850" s="65">
        <f t="shared" si="367"/>
        <v>33</v>
      </c>
      <c r="G5850" s="66" t="str">
        <f t="shared" si="368"/>
        <v>Pre1997</v>
      </c>
      <c r="H5850" s="67" t="str">
        <f t="shared" si="365"/>
        <v>2024-T6 Instate Construction Heavy-33</v>
      </c>
      <c r="I5850" s="302">
        <v>1.0309221352929699E-4</v>
      </c>
      <c r="J5850" s="305">
        <f>VLOOKUP(H5850,T6_ReductionFactor!$G$10:$H$2922,2,FALSE)</f>
        <v>1</v>
      </c>
      <c r="K5850" s="75">
        <f t="shared" si="366"/>
        <v>1.0309221352929699E-4</v>
      </c>
      <c r="L5850" s="293"/>
      <c r="Q5850" s="288"/>
      <c r="R5850" s="291"/>
    </row>
    <row r="5851" spans="1:18" s="287" customFormat="1" ht="16.149999999999999" customHeight="1" x14ac:dyDescent="0.25">
      <c r="A5851" s="9" t="s">
        <v>192</v>
      </c>
      <c r="B5851" s="7">
        <v>2024</v>
      </c>
      <c r="C5851" s="296" t="s">
        <v>65</v>
      </c>
      <c r="D5851" s="307">
        <v>1990</v>
      </c>
      <c r="E5851" s="307" t="s">
        <v>194</v>
      </c>
      <c r="F5851" s="65">
        <f t="shared" si="367"/>
        <v>34</v>
      </c>
      <c r="G5851" s="66" t="str">
        <f t="shared" si="368"/>
        <v>Pre1997</v>
      </c>
      <c r="H5851" s="67" t="str">
        <f t="shared" si="365"/>
        <v>2024-T6 Instate Construction Heavy-34</v>
      </c>
      <c r="I5851" s="302">
        <v>2.0216101268078201E-4</v>
      </c>
      <c r="J5851" s="305">
        <f>VLOOKUP(H5851,T6_ReductionFactor!$G$10:$H$2922,2,FALSE)</f>
        <v>1</v>
      </c>
      <c r="K5851" s="75">
        <f t="shared" si="366"/>
        <v>2.0216101268078201E-4</v>
      </c>
      <c r="L5851" s="293"/>
      <c r="Q5851" s="288"/>
      <c r="R5851" s="291"/>
    </row>
    <row r="5852" spans="1:18" s="287" customFormat="1" ht="16.149999999999999" customHeight="1" x14ac:dyDescent="0.25">
      <c r="A5852" s="9" t="s">
        <v>192</v>
      </c>
      <c r="B5852" s="7">
        <v>2024</v>
      </c>
      <c r="C5852" s="296" t="s">
        <v>65</v>
      </c>
      <c r="D5852" s="307">
        <v>1989</v>
      </c>
      <c r="E5852" s="307" t="s">
        <v>194</v>
      </c>
      <c r="F5852" s="65">
        <f t="shared" si="367"/>
        <v>35</v>
      </c>
      <c r="G5852" s="66" t="str">
        <f t="shared" si="368"/>
        <v>Pre1997</v>
      </c>
      <c r="H5852" s="67" t="str">
        <f t="shared" si="365"/>
        <v>2024-T6 Instate Construction Heavy-35</v>
      </c>
      <c r="I5852" s="302">
        <v>1.01270347660722E-4</v>
      </c>
      <c r="J5852" s="305">
        <f>VLOOKUP(H5852,T6_ReductionFactor!$G$10:$H$2922,2,FALSE)</f>
        <v>1</v>
      </c>
      <c r="K5852" s="75">
        <f t="shared" si="366"/>
        <v>1.01270347660722E-4</v>
      </c>
      <c r="L5852" s="293"/>
      <c r="Q5852" s="288"/>
      <c r="R5852" s="291"/>
    </row>
    <row r="5853" spans="1:18" s="287" customFormat="1" ht="16.149999999999999" customHeight="1" x14ac:dyDescent="0.25">
      <c r="A5853" s="9" t="s">
        <v>192</v>
      </c>
      <c r="B5853" s="7">
        <v>2024</v>
      </c>
      <c r="C5853" s="296" t="s">
        <v>65</v>
      </c>
      <c r="D5853" s="307">
        <v>1988</v>
      </c>
      <c r="E5853" s="307" t="s">
        <v>194</v>
      </c>
      <c r="F5853" s="65">
        <f t="shared" si="367"/>
        <v>36</v>
      </c>
      <c r="G5853" s="66" t="str">
        <f t="shared" si="368"/>
        <v>Pre1997</v>
      </c>
      <c r="H5853" s="67" t="str">
        <f t="shared" si="365"/>
        <v>2024-T6 Instate Construction Heavy-36</v>
      </c>
      <c r="I5853" s="302">
        <v>1.20845488708452E-4</v>
      </c>
      <c r="J5853" s="305">
        <f>VLOOKUP(H5853,T6_ReductionFactor!$G$10:$H$2922,2,FALSE)</f>
        <v>1</v>
      </c>
      <c r="K5853" s="75">
        <f t="shared" si="366"/>
        <v>1.20845488708452E-4</v>
      </c>
      <c r="L5853" s="293"/>
      <c r="Q5853" s="288"/>
      <c r="R5853" s="291"/>
    </row>
    <row r="5854" spans="1:18" s="287" customFormat="1" ht="16.149999999999999" customHeight="1" x14ac:dyDescent="0.25">
      <c r="A5854" s="9" t="s">
        <v>192</v>
      </c>
      <c r="B5854" s="7">
        <v>2024</v>
      </c>
      <c r="C5854" s="296" t="s">
        <v>65</v>
      </c>
      <c r="D5854" s="307">
        <v>1987</v>
      </c>
      <c r="E5854" s="307" t="s">
        <v>194</v>
      </c>
      <c r="F5854" s="65">
        <f t="shared" si="367"/>
        <v>37</v>
      </c>
      <c r="G5854" s="66" t="str">
        <f t="shared" si="368"/>
        <v>Pre1997</v>
      </c>
      <c r="H5854" s="67" t="str">
        <f t="shared" si="365"/>
        <v>2024-T6 Instate Construction Heavy-37</v>
      </c>
      <c r="I5854" s="302">
        <v>1.10042730446194E-4</v>
      </c>
      <c r="J5854" s="305">
        <f>VLOOKUP(H5854,T6_ReductionFactor!$G$10:$H$2922,2,FALSE)</f>
        <v>1</v>
      </c>
      <c r="K5854" s="75">
        <f t="shared" si="366"/>
        <v>1.10042730446194E-4</v>
      </c>
      <c r="L5854" s="293"/>
      <c r="Q5854" s="288"/>
      <c r="R5854" s="291"/>
    </row>
    <row r="5855" spans="1:18" s="287" customFormat="1" ht="16.149999999999999" customHeight="1" x14ac:dyDescent="0.25">
      <c r="A5855" s="9" t="s">
        <v>192</v>
      </c>
      <c r="B5855" s="7">
        <v>2024</v>
      </c>
      <c r="C5855" s="296" t="s">
        <v>65</v>
      </c>
      <c r="D5855" s="307">
        <v>1986</v>
      </c>
      <c r="E5855" s="307" t="s">
        <v>194</v>
      </c>
      <c r="F5855" s="65">
        <f t="shared" si="367"/>
        <v>38</v>
      </c>
      <c r="G5855" s="66" t="str">
        <f t="shared" si="368"/>
        <v>Pre1997</v>
      </c>
      <c r="H5855" s="67" t="str">
        <f t="shared" si="365"/>
        <v>2024-T6 Instate Construction Heavy-38</v>
      </c>
      <c r="I5855" s="302">
        <v>9.3572619663430598E-5</v>
      </c>
      <c r="J5855" s="305">
        <f>VLOOKUP(H5855,T6_ReductionFactor!$G$10:$H$2922,2,FALSE)</f>
        <v>1</v>
      </c>
      <c r="K5855" s="75">
        <f t="shared" si="366"/>
        <v>9.3572619663430598E-5</v>
      </c>
      <c r="L5855" s="293"/>
      <c r="Q5855" s="288"/>
      <c r="R5855" s="291"/>
    </row>
    <row r="5856" spans="1:18" s="287" customFormat="1" ht="16.149999999999999" customHeight="1" x14ac:dyDescent="0.25">
      <c r="A5856" s="9" t="s">
        <v>192</v>
      </c>
      <c r="B5856" s="7">
        <v>2024</v>
      </c>
      <c r="C5856" s="296" t="s">
        <v>65</v>
      </c>
      <c r="D5856" s="307">
        <v>1985</v>
      </c>
      <c r="E5856" s="307" t="s">
        <v>194</v>
      </c>
      <c r="F5856" s="65">
        <f t="shared" si="367"/>
        <v>39</v>
      </c>
      <c r="G5856" s="66" t="str">
        <f t="shared" si="368"/>
        <v>Pre1997</v>
      </c>
      <c r="H5856" s="67" t="str">
        <f t="shared" si="365"/>
        <v>2024-T6 Instate Construction Heavy-39</v>
      </c>
      <c r="I5856" s="302">
        <v>9.91186404570311E-5</v>
      </c>
      <c r="J5856" s="305">
        <f>VLOOKUP(H5856,T6_ReductionFactor!$G$10:$H$2922,2,FALSE)</f>
        <v>1</v>
      </c>
      <c r="K5856" s="75">
        <f t="shared" si="366"/>
        <v>9.91186404570311E-5</v>
      </c>
      <c r="L5856" s="293"/>
      <c r="Q5856" s="288"/>
      <c r="R5856" s="291"/>
    </row>
    <row r="5857" spans="1:18" s="287" customFormat="1" ht="16.149999999999999" customHeight="1" x14ac:dyDescent="0.25">
      <c r="A5857" s="9" t="s">
        <v>192</v>
      </c>
      <c r="B5857" s="7">
        <v>2024</v>
      </c>
      <c r="C5857" s="296" t="s">
        <v>65</v>
      </c>
      <c r="D5857" s="307">
        <v>1984</v>
      </c>
      <c r="E5857" s="307" t="s">
        <v>194</v>
      </c>
      <c r="F5857" s="65">
        <f t="shared" si="367"/>
        <v>40</v>
      </c>
      <c r="G5857" s="66" t="str">
        <f t="shared" si="368"/>
        <v>Pre1997</v>
      </c>
      <c r="H5857" s="67" t="str">
        <f t="shared" si="365"/>
        <v>2024-T6 Instate Construction Heavy-40</v>
      </c>
      <c r="I5857" s="302">
        <v>7.3082976407671095E-5</v>
      </c>
      <c r="J5857" s="305">
        <f>VLOOKUP(H5857,T6_ReductionFactor!$G$10:$H$2922,2,FALSE)</f>
        <v>1</v>
      </c>
      <c r="K5857" s="75">
        <f t="shared" si="366"/>
        <v>7.3082976407671095E-5</v>
      </c>
      <c r="L5857" s="293"/>
      <c r="Q5857" s="288"/>
      <c r="R5857" s="291"/>
    </row>
    <row r="5858" spans="1:18" s="287" customFormat="1" ht="16.149999999999999" customHeight="1" x14ac:dyDescent="0.25">
      <c r="A5858" s="9" t="s">
        <v>192</v>
      </c>
      <c r="B5858" s="7">
        <v>2024</v>
      </c>
      <c r="C5858" s="296" t="s">
        <v>65</v>
      </c>
      <c r="D5858" s="307">
        <v>1983</v>
      </c>
      <c r="E5858" s="307" t="s">
        <v>194</v>
      </c>
      <c r="F5858" s="65">
        <f t="shared" si="367"/>
        <v>41</v>
      </c>
      <c r="G5858" s="66" t="str">
        <f t="shared" si="368"/>
        <v>Pre1997</v>
      </c>
      <c r="H5858" s="67" t="str">
        <f t="shared" si="365"/>
        <v>2024-T6 Instate Construction Heavy-41</v>
      </c>
      <c r="I5858" s="302">
        <v>2.62541594148902E-5</v>
      </c>
      <c r="J5858" s="305">
        <f>VLOOKUP(H5858,T6_ReductionFactor!$G$10:$H$2922,2,FALSE)</f>
        <v>1</v>
      </c>
      <c r="K5858" s="75">
        <f t="shared" si="366"/>
        <v>2.62541594148902E-5</v>
      </c>
      <c r="L5858" s="293"/>
      <c r="Q5858" s="288"/>
      <c r="R5858" s="291"/>
    </row>
    <row r="5859" spans="1:18" s="287" customFormat="1" ht="16.149999999999999" customHeight="1" x14ac:dyDescent="0.25">
      <c r="A5859" s="9" t="s">
        <v>192</v>
      </c>
      <c r="B5859" s="7">
        <v>2024</v>
      </c>
      <c r="C5859" s="296" t="s">
        <v>65</v>
      </c>
      <c r="D5859" s="307">
        <v>1982</v>
      </c>
      <c r="E5859" s="307" t="s">
        <v>194</v>
      </c>
      <c r="F5859" s="65">
        <f t="shared" si="367"/>
        <v>42</v>
      </c>
      <c r="G5859" s="66" t="str">
        <f t="shared" si="368"/>
        <v>Pre1997</v>
      </c>
      <c r="H5859" s="67" t="str">
        <f t="shared" si="365"/>
        <v>2024-T6 Instate Construction Heavy-42</v>
      </c>
      <c r="I5859" s="302">
        <v>2.0186862294488101E-5</v>
      </c>
      <c r="J5859" s="305">
        <f>VLOOKUP(H5859,T6_ReductionFactor!$G$10:$H$2922,2,FALSE)</f>
        <v>1</v>
      </c>
      <c r="K5859" s="75">
        <f t="shared" si="366"/>
        <v>2.0186862294488101E-5</v>
      </c>
      <c r="L5859" s="293"/>
      <c r="Q5859" s="288"/>
      <c r="R5859" s="291"/>
    </row>
    <row r="5860" spans="1:18" s="287" customFormat="1" ht="16.149999999999999" customHeight="1" x14ac:dyDescent="0.25">
      <c r="A5860" s="9" t="s">
        <v>192</v>
      </c>
      <c r="B5860" s="7">
        <v>2024</v>
      </c>
      <c r="C5860" s="296" t="s">
        <v>65</v>
      </c>
      <c r="D5860" s="307">
        <v>1981</v>
      </c>
      <c r="E5860" s="307" t="s">
        <v>194</v>
      </c>
      <c r="F5860" s="65">
        <f t="shared" si="367"/>
        <v>43</v>
      </c>
      <c r="G5860" s="66" t="str">
        <f t="shared" si="368"/>
        <v>Pre1997</v>
      </c>
      <c r="H5860" s="67" t="str">
        <f t="shared" si="365"/>
        <v>2024-T6 Instate Construction Heavy-43</v>
      </c>
      <c r="I5860" s="302">
        <v>4.0331211646808902E-5</v>
      </c>
      <c r="J5860" s="305">
        <f>VLOOKUP(H5860,T6_ReductionFactor!$G$10:$H$2922,2,FALSE)</f>
        <v>1</v>
      </c>
      <c r="K5860" s="75">
        <f t="shared" si="366"/>
        <v>4.0331211646808902E-5</v>
      </c>
      <c r="L5860" s="293"/>
      <c r="Q5860" s="288"/>
      <c r="R5860" s="291"/>
    </row>
    <row r="5861" spans="1:18" s="287" customFormat="1" ht="16.149999999999999" customHeight="1" x14ac:dyDescent="0.25">
      <c r="A5861" s="9" t="s">
        <v>192</v>
      </c>
      <c r="B5861" s="7">
        <v>2024</v>
      </c>
      <c r="C5861" s="296" t="s">
        <v>65</v>
      </c>
      <c r="D5861" s="307">
        <v>1980</v>
      </c>
      <c r="E5861" s="307" t="s">
        <v>194</v>
      </c>
      <c r="F5861" s="65">
        <f t="shared" si="367"/>
        <v>44</v>
      </c>
      <c r="G5861" s="66" t="str">
        <f t="shared" si="368"/>
        <v>Pre1997</v>
      </c>
      <c r="H5861" s="67" t="str">
        <f t="shared" si="365"/>
        <v>2024-T6 Instate Construction Heavy-44</v>
      </c>
      <c r="I5861" s="302">
        <v>2.03988276267605E-5</v>
      </c>
      <c r="J5861" s="305">
        <f>VLOOKUP(H5861,T6_ReductionFactor!$G$10:$H$2922,2,FALSE)</f>
        <v>1</v>
      </c>
      <c r="K5861" s="75">
        <f t="shared" si="366"/>
        <v>2.03988276267605E-5</v>
      </c>
      <c r="L5861" s="293"/>
      <c r="Q5861" s="288"/>
      <c r="R5861" s="291"/>
    </row>
    <row r="5862" spans="1:18" s="287" customFormat="1" ht="16.149999999999999" customHeight="1" x14ac:dyDescent="0.25">
      <c r="A5862" s="9" t="s">
        <v>192</v>
      </c>
      <c r="B5862" s="7">
        <v>2024</v>
      </c>
      <c r="C5862" s="296" t="s">
        <v>66</v>
      </c>
      <c r="D5862" s="307">
        <v>2025</v>
      </c>
      <c r="E5862" s="307" t="s">
        <v>194</v>
      </c>
      <c r="F5862" s="65">
        <f t="shared" si="367"/>
        <v>-1</v>
      </c>
      <c r="G5862" s="66" t="str">
        <f t="shared" si="368"/>
        <v>2013+</v>
      </c>
      <c r="H5862" s="67" t="str">
        <f t="shared" si="365"/>
        <v>2024-T6 Instate Construction Small--1</v>
      </c>
      <c r="I5862" s="302">
        <v>3.4834632377613401E-5</v>
      </c>
      <c r="J5862" s="305">
        <f>VLOOKUP(H5862,T6_ReductionFactor!$G$10:$H$2922,2,FALSE)</f>
        <v>1</v>
      </c>
      <c r="K5862" s="75">
        <f t="shared" si="366"/>
        <v>3.4834632377613401E-5</v>
      </c>
      <c r="L5862" s="293"/>
      <c r="Q5862" s="288"/>
      <c r="R5862" s="291"/>
    </row>
    <row r="5863" spans="1:18" s="287" customFormat="1" ht="16.149999999999999" customHeight="1" x14ac:dyDescent="0.25">
      <c r="A5863" s="9" t="s">
        <v>192</v>
      </c>
      <c r="B5863" s="7">
        <v>2024</v>
      </c>
      <c r="C5863" s="296" t="s">
        <v>66</v>
      </c>
      <c r="D5863" s="307">
        <v>2024</v>
      </c>
      <c r="E5863" s="307" t="s">
        <v>194</v>
      </c>
      <c r="F5863" s="65">
        <f t="shared" si="367"/>
        <v>0</v>
      </c>
      <c r="G5863" s="66" t="str">
        <f t="shared" si="368"/>
        <v>2013+</v>
      </c>
      <c r="H5863" s="67" t="str">
        <f t="shared" si="365"/>
        <v>2024-T6 Instate Construction Small-0</v>
      </c>
      <c r="I5863" s="302">
        <v>4.1807303164154901E-4</v>
      </c>
      <c r="J5863" s="305">
        <f>VLOOKUP(H5863,T6_ReductionFactor!$G$10:$H$2922,2,FALSE)</f>
        <v>0.93825727918914692</v>
      </c>
      <c r="K5863" s="75">
        <f t="shared" si="366"/>
        <v>3.922600651703579E-4</v>
      </c>
      <c r="L5863" s="293"/>
      <c r="Q5863" s="288"/>
      <c r="R5863" s="291"/>
    </row>
    <row r="5864" spans="1:18" s="287" customFormat="1" ht="16.149999999999999" customHeight="1" x14ac:dyDescent="0.25">
      <c r="A5864" s="9" t="s">
        <v>192</v>
      </c>
      <c r="B5864" s="7">
        <v>2024</v>
      </c>
      <c r="C5864" s="296" t="s">
        <v>66</v>
      </c>
      <c r="D5864" s="307">
        <v>2023</v>
      </c>
      <c r="E5864" s="307" t="s">
        <v>194</v>
      </c>
      <c r="F5864" s="65">
        <f t="shared" si="367"/>
        <v>1</v>
      </c>
      <c r="G5864" s="66" t="str">
        <f t="shared" si="368"/>
        <v>2013+</v>
      </c>
      <c r="H5864" s="67" t="str">
        <f t="shared" si="365"/>
        <v>2024-T6 Instate Construction Small-1</v>
      </c>
      <c r="I5864" s="302">
        <v>7.2069584912499204E-4</v>
      </c>
      <c r="J5864" s="305">
        <f>VLOOKUP(H5864,T6_ReductionFactor!$G$10:$H$2922,2,FALSE)</f>
        <v>0.89389069172090818</v>
      </c>
      <c r="K5864" s="75">
        <f t="shared" si="366"/>
        <v>6.4422331109472645E-4</v>
      </c>
      <c r="L5864" s="293"/>
      <c r="Q5864" s="288"/>
      <c r="R5864" s="291"/>
    </row>
    <row r="5865" spans="1:18" s="287" customFormat="1" ht="16.149999999999999" customHeight="1" x14ac:dyDescent="0.25">
      <c r="A5865" s="9" t="s">
        <v>192</v>
      </c>
      <c r="B5865" s="7">
        <v>2024</v>
      </c>
      <c r="C5865" s="296" t="s">
        <v>66</v>
      </c>
      <c r="D5865" s="307">
        <v>2022</v>
      </c>
      <c r="E5865" s="307" t="s">
        <v>194</v>
      </c>
      <c r="F5865" s="65">
        <f t="shared" si="367"/>
        <v>2</v>
      </c>
      <c r="G5865" s="66" t="str">
        <f t="shared" si="368"/>
        <v>2013+</v>
      </c>
      <c r="H5865" s="67" t="str">
        <f t="shared" si="365"/>
        <v>2024-T6 Instate Construction Small-2</v>
      </c>
      <c r="I5865" s="302">
        <v>8.0412197108872103E-4</v>
      </c>
      <c r="J5865" s="305">
        <f>VLOOKUP(H5865,T6_ReductionFactor!$G$10:$H$2922,2,FALSE)</f>
        <v>0.86034319683085159</v>
      </c>
      <c r="K5865" s="75">
        <f t="shared" si="366"/>
        <v>6.9182086724839582E-4</v>
      </c>
      <c r="L5865" s="293"/>
      <c r="Q5865" s="288"/>
      <c r="R5865" s="291"/>
    </row>
    <row r="5866" spans="1:18" s="287" customFormat="1" ht="16.149999999999999" customHeight="1" x14ac:dyDescent="0.25">
      <c r="A5866" s="9" t="s">
        <v>192</v>
      </c>
      <c r="B5866" s="7">
        <v>2024</v>
      </c>
      <c r="C5866" s="296" t="s">
        <v>66</v>
      </c>
      <c r="D5866" s="307">
        <v>2021</v>
      </c>
      <c r="E5866" s="307" t="s">
        <v>194</v>
      </c>
      <c r="F5866" s="65">
        <f t="shared" si="367"/>
        <v>3</v>
      </c>
      <c r="G5866" s="66" t="str">
        <f t="shared" si="368"/>
        <v>2013+</v>
      </c>
      <c r="H5866" s="67" t="str">
        <f t="shared" si="365"/>
        <v>2024-T6 Instate Construction Small-3</v>
      </c>
      <c r="I5866" s="302">
        <v>8.3656031743743297E-4</v>
      </c>
      <c r="J5866" s="305">
        <f>VLOOKUP(H5866,T6_ReductionFactor!$G$10:$H$2922,2,FALSE)</f>
        <v>0.83461783134415513</v>
      </c>
      <c r="K5866" s="75">
        <f t="shared" si="366"/>
        <v>6.9820815792820835E-4</v>
      </c>
      <c r="L5866" s="293"/>
      <c r="Q5866" s="288"/>
      <c r="R5866" s="291"/>
    </row>
    <row r="5867" spans="1:18" s="287" customFormat="1" ht="16.149999999999999" customHeight="1" x14ac:dyDescent="0.25">
      <c r="A5867" s="9" t="s">
        <v>192</v>
      </c>
      <c r="B5867" s="7">
        <v>2024</v>
      </c>
      <c r="C5867" s="296" t="s">
        <v>66</v>
      </c>
      <c r="D5867" s="307">
        <v>2020</v>
      </c>
      <c r="E5867" s="307" t="s">
        <v>194</v>
      </c>
      <c r="F5867" s="65">
        <f t="shared" si="367"/>
        <v>4</v>
      </c>
      <c r="G5867" s="66" t="str">
        <f t="shared" si="368"/>
        <v>2013+</v>
      </c>
      <c r="H5867" s="67" t="str">
        <f t="shared" si="365"/>
        <v>2024-T6 Instate Construction Small-4</v>
      </c>
      <c r="I5867" s="302">
        <v>8.7000096857988698E-4</v>
      </c>
      <c r="J5867" s="305">
        <f>VLOOKUP(H5867,T6_ReductionFactor!$G$10:$H$2922,2,FALSE)</f>
        <v>0.814570861788942</v>
      </c>
      <c r="K5867" s="75">
        <f t="shared" si="366"/>
        <v>7.0867743873333276E-4</v>
      </c>
      <c r="L5867" s="293"/>
      <c r="Q5867" s="288"/>
      <c r="R5867" s="291"/>
    </row>
    <row r="5868" spans="1:18" s="287" customFormat="1" ht="16.149999999999999" customHeight="1" x14ac:dyDescent="0.25">
      <c r="A5868" s="9" t="s">
        <v>192</v>
      </c>
      <c r="B5868" s="7">
        <v>2024</v>
      </c>
      <c r="C5868" s="296" t="s">
        <v>66</v>
      </c>
      <c r="D5868" s="307">
        <v>2019</v>
      </c>
      <c r="E5868" s="307" t="s">
        <v>194</v>
      </c>
      <c r="F5868" s="65">
        <f t="shared" si="367"/>
        <v>5</v>
      </c>
      <c r="G5868" s="66" t="str">
        <f t="shared" si="368"/>
        <v>2013+</v>
      </c>
      <c r="H5868" s="67" t="str">
        <f t="shared" si="365"/>
        <v>2024-T6 Instate Construction Small-5</v>
      </c>
      <c r="I5868" s="302">
        <v>8.7448959077063098E-4</v>
      </c>
      <c r="J5868" s="305">
        <f>VLOOKUP(H5868,T6_ReductionFactor!$G$10:$H$2922,2,FALSE)</f>
        <v>0.79869092943101982</v>
      </c>
      <c r="K5868" s="75">
        <f t="shared" si="366"/>
        <v>6.9844690403034746E-4</v>
      </c>
      <c r="L5868" s="293"/>
      <c r="Q5868" s="288"/>
      <c r="R5868" s="291"/>
    </row>
    <row r="5869" spans="1:18" s="287" customFormat="1" ht="16.149999999999999" customHeight="1" x14ac:dyDescent="0.25">
      <c r="A5869" s="9" t="s">
        <v>192</v>
      </c>
      <c r="B5869" s="7">
        <v>2024</v>
      </c>
      <c r="C5869" s="296" t="s">
        <v>66</v>
      </c>
      <c r="D5869" s="307">
        <v>2018</v>
      </c>
      <c r="E5869" s="307" t="s">
        <v>194</v>
      </c>
      <c r="F5869" s="65">
        <f t="shared" si="367"/>
        <v>6</v>
      </c>
      <c r="G5869" s="66" t="str">
        <f t="shared" si="368"/>
        <v>2013+</v>
      </c>
      <c r="H5869" s="67" t="str">
        <f t="shared" si="365"/>
        <v>2024-T6 Instate Construction Small-6</v>
      </c>
      <c r="I5869" s="302">
        <v>8.5825640625117295E-4</v>
      </c>
      <c r="J5869" s="305">
        <f>VLOOKUP(H5869,T6_ReductionFactor!$G$10:$H$2922,2,FALSE)</f>
        <v>0.78590708732019166</v>
      </c>
      <c r="K5869" s="75">
        <f t="shared" si="366"/>
        <v>6.7450979241075442E-4</v>
      </c>
      <c r="L5869" s="293"/>
      <c r="Q5869" s="288"/>
      <c r="R5869" s="291"/>
    </row>
    <row r="5870" spans="1:18" s="287" customFormat="1" ht="16.149999999999999" customHeight="1" x14ac:dyDescent="0.25">
      <c r="A5870" s="9" t="s">
        <v>192</v>
      </c>
      <c r="B5870" s="7">
        <v>2024</v>
      </c>
      <c r="C5870" s="296" t="s">
        <v>66</v>
      </c>
      <c r="D5870" s="307">
        <v>2017</v>
      </c>
      <c r="E5870" s="307" t="s">
        <v>194</v>
      </c>
      <c r="F5870" s="65">
        <f t="shared" si="367"/>
        <v>7</v>
      </c>
      <c r="G5870" s="66" t="str">
        <f t="shared" si="368"/>
        <v>2013+</v>
      </c>
      <c r="H5870" s="67" t="str">
        <f t="shared" si="365"/>
        <v>2024-T6 Instate Construction Small-7</v>
      </c>
      <c r="I5870" s="302">
        <v>2.4355959359787902E-3</v>
      </c>
      <c r="J5870" s="305">
        <f>VLOOKUP(H5870,T6_ReductionFactor!$G$10:$H$2922,2,FALSE)</f>
        <v>0.7754528350176273</v>
      </c>
      <c r="K5870" s="75">
        <f t="shared" si="366"/>
        <v>1.8886897735121643E-3</v>
      </c>
      <c r="L5870" s="293"/>
      <c r="Q5870" s="288"/>
      <c r="R5870" s="291"/>
    </row>
    <row r="5871" spans="1:18" s="287" customFormat="1" ht="16.149999999999999" customHeight="1" x14ac:dyDescent="0.25">
      <c r="A5871" s="9" t="s">
        <v>192</v>
      </c>
      <c r="B5871" s="7">
        <v>2024</v>
      </c>
      <c r="C5871" s="296" t="s">
        <v>66</v>
      </c>
      <c r="D5871" s="307">
        <v>2016</v>
      </c>
      <c r="E5871" s="307" t="s">
        <v>194</v>
      </c>
      <c r="F5871" s="65">
        <f t="shared" si="367"/>
        <v>8</v>
      </c>
      <c r="G5871" s="66" t="str">
        <f t="shared" si="368"/>
        <v>2013+</v>
      </c>
      <c r="H5871" s="67" t="str">
        <f t="shared" si="365"/>
        <v>2024-T6 Instate Construction Small-8</v>
      </c>
      <c r="I5871" s="302">
        <v>4.2650988630560296E-3</v>
      </c>
      <c r="J5871" s="305">
        <f>VLOOKUP(H5871,T6_ReductionFactor!$G$10:$H$2922,2,FALSE)</f>
        <v>0.76677362500841895</v>
      </c>
      <c r="K5871" s="75">
        <f t="shared" si="366"/>
        <v>3.2703653162447581E-3</v>
      </c>
      <c r="L5871" s="293"/>
      <c r="Q5871" s="288"/>
      <c r="R5871" s="291"/>
    </row>
    <row r="5872" spans="1:18" s="287" customFormat="1" ht="16.149999999999999" customHeight="1" x14ac:dyDescent="0.25">
      <c r="A5872" s="9" t="s">
        <v>192</v>
      </c>
      <c r="B5872" s="7">
        <v>2024</v>
      </c>
      <c r="C5872" s="296" t="s">
        <v>66</v>
      </c>
      <c r="D5872" s="307">
        <v>2015</v>
      </c>
      <c r="E5872" s="307" t="s">
        <v>194</v>
      </c>
      <c r="F5872" s="65">
        <f t="shared" si="367"/>
        <v>9</v>
      </c>
      <c r="G5872" s="66" t="str">
        <f t="shared" si="368"/>
        <v>2013+</v>
      </c>
      <c r="H5872" s="67" t="str">
        <f t="shared" si="365"/>
        <v>2024-T6 Instate Construction Small-9</v>
      </c>
      <c r="I5872" s="302">
        <v>2.4582181137512101E-3</v>
      </c>
      <c r="J5872" s="305">
        <f>VLOOKUP(H5872,T6_ReductionFactor!$G$10:$H$2922,2,FALSE)</f>
        <v>0.75946663796496683</v>
      </c>
      <c r="K5872" s="75">
        <f t="shared" si="366"/>
        <v>1.866934646235214E-3</v>
      </c>
      <c r="L5872" s="293"/>
      <c r="Q5872" s="288"/>
      <c r="R5872" s="291"/>
    </row>
    <row r="5873" spans="1:18" s="287" customFormat="1" ht="16.149999999999999" customHeight="1" x14ac:dyDescent="0.25">
      <c r="A5873" s="9" t="s">
        <v>192</v>
      </c>
      <c r="B5873" s="7">
        <v>2024</v>
      </c>
      <c r="C5873" s="296" t="s">
        <v>66</v>
      </c>
      <c r="D5873" s="307">
        <v>2014</v>
      </c>
      <c r="E5873" s="307" t="s">
        <v>194</v>
      </c>
      <c r="F5873" s="65">
        <f t="shared" si="367"/>
        <v>10</v>
      </c>
      <c r="G5873" s="66" t="str">
        <f t="shared" si="368"/>
        <v>2013+</v>
      </c>
      <c r="H5873" s="67" t="str">
        <f t="shared" si="365"/>
        <v>2024-T6 Instate Construction Small-10</v>
      </c>
      <c r="I5873" s="302">
        <v>1.10576384449064E-3</v>
      </c>
      <c r="J5873" s="305">
        <f>VLOOKUP(H5873,T6_ReductionFactor!$G$10:$H$2922,2,FALSE)</f>
        <v>0.75323859954543448</v>
      </c>
      <c r="K5873" s="75">
        <f t="shared" si="366"/>
        <v>8.3290400965210527E-4</v>
      </c>
      <c r="L5873" s="293"/>
      <c r="Q5873" s="288"/>
      <c r="R5873" s="291"/>
    </row>
    <row r="5874" spans="1:18" s="287" customFormat="1" ht="16.149999999999999" customHeight="1" x14ac:dyDescent="0.25">
      <c r="A5874" s="9" t="s">
        <v>192</v>
      </c>
      <c r="B5874" s="7">
        <v>2024</v>
      </c>
      <c r="C5874" s="296" t="s">
        <v>66</v>
      </c>
      <c r="D5874" s="307">
        <v>2013</v>
      </c>
      <c r="E5874" s="307" t="s">
        <v>194</v>
      </c>
      <c r="F5874" s="65">
        <f t="shared" si="367"/>
        <v>11</v>
      </c>
      <c r="G5874" s="66" t="str">
        <f t="shared" si="368"/>
        <v>2010-12</v>
      </c>
      <c r="H5874" s="67" t="str">
        <f t="shared" ref="H5874:H5937" si="369">CONCATENATE(B5874,"-",C5874,"-",F5874)</f>
        <v>2024-T6 Instate Construction Small-11</v>
      </c>
      <c r="I5874" s="302">
        <v>1.0348191272086501E-3</v>
      </c>
      <c r="J5874" s="305">
        <f>VLOOKUP(H5874,T6_ReductionFactor!$G$10:$H$2922,2,FALSE)</f>
        <v>0.71770925967692378</v>
      </c>
      <c r="K5874" s="75">
        <f t="shared" si="366"/>
        <v>7.4269926968844062E-4</v>
      </c>
      <c r="L5874" s="293"/>
      <c r="Q5874" s="288"/>
      <c r="R5874" s="291"/>
    </row>
    <row r="5875" spans="1:18" s="287" customFormat="1" ht="16.149999999999999" customHeight="1" x14ac:dyDescent="0.25">
      <c r="A5875" s="9" t="s">
        <v>192</v>
      </c>
      <c r="B5875" s="7">
        <v>2024</v>
      </c>
      <c r="C5875" s="296" t="s">
        <v>66</v>
      </c>
      <c r="D5875" s="307">
        <v>2012</v>
      </c>
      <c r="E5875" s="307" t="s">
        <v>194</v>
      </c>
      <c r="F5875" s="65">
        <f t="shared" si="367"/>
        <v>12</v>
      </c>
      <c r="G5875" s="66" t="str">
        <f t="shared" si="368"/>
        <v>2010-12</v>
      </c>
      <c r="H5875" s="67" t="str">
        <f t="shared" si="369"/>
        <v>2024-T6 Instate Construction Small-12</v>
      </c>
      <c r="I5875" s="302">
        <v>2.4348876326577701E-3</v>
      </c>
      <c r="J5875" s="305">
        <f>VLOOKUP(H5875,T6_ReductionFactor!$G$10:$H$2922,2,FALSE)</f>
        <v>0.71392649198603098</v>
      </c>
      <c r="K5875" s="75">
        <f t="shared" si="366"/>
        <v>1.7383307859635334E-3</v>
      </c>
      <c r="L5875" s="293"/>
      <c r="Q5875" s="288"/>
      <c r="R5875" s="291"/>
    </row>
    <row r="5876" spans="1:18" s="287" customFormat="1" ht="16.149999999999999" customHeight="1" x14ac:dyDescent="0.25">
      <c r="A5876" s="9" t="s">
        <v>192</v>
      </c>
      <c r="B5876" s="7">
        <v>2024</v>
      </c>
      <c r="C5876" s="296" t="s">
        <v>66</v>
      </c>
      <c r="D5876" s="307">
        <v>2011</v>
      </c>
      <c r="E5876" s="307" t="s">
        <v>194</v>
      </c>
      <c r="F5876" s="65">
        <f t="shared" si="367"/>
        <v>13</v>
      </c>
      <c r="G5876" s="66" t="str">
        <f t="shared" si="368"/>
        <v>2010-12</v>
      </c>
      <c r="H5876" s="67" t="str">
        <f t="shared" si="369"/>
        <v>2024-T6 Instate Construction Small-13</v>
      </c>
      <c r="I5876" s="302">
        <v>7.5467223283831297E-6</v>
      </c>
      <c r="J5876" s="305">
        <f>VLOOKUP(H5876,T6_ReductionFactor!$G$10:$H$2922,2,FALSE)</f>
        <v>0.71069612489486889</v>
      </c>
      <c r="K5876" s="75">
        <f t="shared" si="366"/>
        <v>5.3634263144394726E-6</v>
      </c>
      <c r="L5876" s="293"/>
      <c r="Q5876" s="288"/>
      <c r="R5876" s="291"/>
    </row>
    <row r="5877" spans="1:18" s="287" customFormat="1" ht="16.149999999999999" customHeight="1" x14ac:dyDescent="0.25">
      <c r="A5877" s="9" t="s">
        <v>192</v>
      </c>
      <c r="B5877" s="7">
        <v>2024</v>
      </c>
      <c r="C5877" s="296" t="s">
        <v>66</v>
      </c>
      <c r="D5877" s="307">
        <v>2010</v>
      </c>
      <c r="E5877" s="307" t="s">
        <v>194</v>
      </c>
      <c r="F5877" s="65">
        <f t="shared" si="367"/>
        <v>14</v>
      </c>
      <c r="G5877" s="66" t="str">
        <f t="shared" si="368"/>
        <v>2007-09</v>
      </c>
      <c r="H5877" s="67" t="str">
        <f t="shared" si="369"/>
        <v>2024-T6 Instate Construction Small-14</v>
      </c>
      <c r="I5877" s="302">
        <v>3.4387051470775301E-6</v>
      </c>
      <c r="J5877" s="305">
        <f>VLOOKUP(H5877,T6_ReductionFactor!$G$10:$H$2922,2,FALSE)</f>
        <v>0.75031208358071233</v>
      </c>
      <c r="K5877" s="75">
        <f t="shared" si="366"/>
        <v>2.5801020237234613E-6</v>
      </c>
      <c r="L5877" s="293"/>
      <c r="Q5877" s="288"/>
      <c r="R5877" s="291"/>
    </row>
    <row r="5878" spans="1:18" s="287" customFormat="1" ht="16.149999999999999" customHeight="1" x14ac:dyDescent="0.25">
      <c r="A5878" s="9" t="s">
        <v>192</v>
      </c>
      <c r="B5878" s="7">
        <v>2024</v>
      </c>
      <c r="C5878" s="296" t="s">
        <v>66</v>
      </c>
      <c r="D5878" s="307">
        <v>2009</v>
      </c>
      <c r="E5878" s="307" t="s">
        <v>194</v>
      </c>
      <c r="F5878" s="65">
        <f t="shared" si="367"/>
        <v>15</v>
      </c>
      <c r="G5878" s="66" t="str">
        <f t="shared" si="368"/>
        <v>2007-09</v>
      </c>
      <c r="H5878" s="67" t="str">
        <f t="shared" si="369"/>
        <v>2024-T6 Instate Construction Small-15</v>
      </c>
      <c r="I5878" s="302">
        <v>3.7078121444537E-6</v>
      </c>
      <c r="J5878" s="305">
        <f>VLOOKUP(H5878,T6_ReductionFactor!$G$10:$H$2922,2,FALSE)</f>
        <v>0.74701377527612456</v>
      </c>
      <c r="K5878" s="75">
        <f t="shared" si="366"/>
        <v>2.7697867480430216E-6</v>
      </c>
      <c r="L5878" s="293"/>
      <c r="Q5878" s="288"/>
      <c r="R5878" s="291"/>
    </row>
    <row r="5879" spans="1:18" s="287" customFormat="1" ht="16.149999999999999" customHeight="1" x14ac:dyDescent="0.25">
      <c r="A5879" s="9" t="s">
        <v>192</v>
      </c>
      <c r="B5879" s="7">
        <v>2024</v>
      </c>
      <c r="C5879" s="296" t="s">
        <v>66</v>
      </c>
      <c r="D5879" s="307">
        <v>2008</v>
      </c>
      <c r="E5879" s="307" t="s">
        <v>194</v>
      </c>
      <c r="F5879" s="65">
        <f t="shared" si="367"/>
        <v>16</v>
      </c>
      <c r="G5879" s="66" t="str">
        <f t="shared" si="368"/>
        <v>2007-09</v>
      </c>
      <c r="H5879" s="67" t="str">
        <f t="shared" si="369"/>
        <v>2024-T6 Instate Construction Small-16</v>
      </c>
      <c r="I5879" s="302">
        <v>1.6279170718832101E-5</v>
      </c>
      <c r="J5879" s="305">
        <f>VLOOKUP(H5879,T6_ReductionFactor!$G$10:$H$2922,2,FALSE)</f>
        <v>0.7438706185069961</v>
      </c>
      <c r="K5879" s="75">
        <f t="shared" si="366"/>
        <v>1.2109596791398616E-5</v>
      </c>
      <c r="L5879" s="293"/>
      <c r="Q5879" s="288"/>
      <c r="R5879" s="291"/>
    </row>
    <row r="5880" spans="1:18" s="287" customFormat="1" ht="16.149999999999999" customHeight="1" x14ac:dyDescent="0.25">
      <c r="A5880" s="9" t="s">
        <v>192</v>
      </c>
      <c r="B5880" s="7">
        <v>2024</v>
      </c>
      <c r="C5880" s="296" t="s">
        <v>66</v>
      </c>
      <c r="D5880" s="307">
        <v>2007</v>
      </c>
      <c r="E5880" s="307" t="s">
        <v>194</v>
      </c>
      <c r="F5880" s="65">
        <f t="shared" si="367"/>
        <v>17</v>
      </c>
      <c r="G5880" s="66" t="str">
        <f t="shared" si="368"/>
        <v>1997-06</v>
      </c>
      <c r="H5880" s="67" t="str">
        <f t="shared" si="369"/>
        <v>2024-T6 Instate Construction Small-17</v>
      </c>
      <c r="I5880" s="302">
        <v>1.69676300191116E-5</v>
      </c>
      <c r="J5880" s="305">
        <f>VLOOKUP(H5880,T6_ReductionFactor!$G$10:$H$2922,2,FALSE)</f>
        <v>0.84745831079722778</v>
      </c>
      <c r="K5880" s="75">
        <f t="shared" si="366"/>
        <v>1.4379359074228649E-5</v>
      </c>
      <c r="L5880" s="293"/>
      <c r="Q5880" s="288"/>
      <c r="R5880" s="291"/>
    </row>
    <row r="5881" spans="1:18" s="287" customFormat="1" ht="16.149999999999999" customHeight="1" x14ac:dyDescent="0.25">
      <c r="A5881" s="9" t="s">
        <v>192</v>
      </c>
      <c r="B5881" s="7">
        <v>2024</v>
      </c>
      <c r="C5881" s="296" t="s">
        <v>66</v>
      </c>
      <c r="D5881" s="307">
        <v>2006</v>
      </c>
      <c r="E5881" s="307" t="s">
        <v>194</v>
      </c>
      <c r="F5881" s="65">
        <f t="shared" si="367"/>
        <v>18</v>
      </c>
      <c r="G5881" s="66" t="str">
        <f t="shared" si="368"/>
        <v>1997-06</v>
      </c>
      <c r="H5881" s="67" t="str">
        <f t="shared" si="369"/>
        <v>2024-T6 Instate Construction Small-18</v>
      </c>
      <c r="I5881" s="302">
        <v>2.2778576874075101E-5</v>
      </c>
      <c r="J5881" s="305">
        <f>VLOOKUP(H5881,T6_ReductionFactor!$G$10:$H$2922,2,FALSE)</f>
        <v>0.84538789298020156</v>
      </c>
      <c r="K5881" s="75">
        <f t="shared" si="366"/>
        <v>1.9256733108661894E-5</v>
      </c>
      <c r="L5881" s="293"/>
      <c r="Q5881" s="288"/>
      <c r="R5881" s="291"/>
    </row>
    <row r="5882" spans="1:18" s="287" customFormat="1" ht="16.149999999999999" customHeight="1" x14ac:dyDescent="0.25">
      <c r="A5882" s="9" t="s">
        <v>192</v>
      </c>
      <c r="B5882" s="7">
        <v>2024</v>
      </c>
      <c r="C5882" s="296" t="s">
        <v>66</v>
      </c>
      <c r="D5882" s="307">
        <v>2005</v>
      </c>
      <c r="E5882" s="307" t="s">
        <v>194</v>
      </c>
      <c r="F5882" s="65">
        <f t="shared" si="367"/>
        <v>19</v>
      </c>
      <c r="G5882" s="66" t="str">
        <f t="shared" si="368"/>
        <v>1997-06</v>
      </c>
      <c r="H5882" s="67" t="str">
        <f t="shared" si="369"/>
        <v>2024-T6 Instate Construction Small-19</v>
      </c>
      <c r="I5882" s="302">
        <v>1.8093244535179901E-5</v>
      </c>
      <c r="J5882" s="305">
        <f>VLOOKUP(H5882,T6_ReductionFactor!$G$10:$H$2922,2,FALSE)</f>
        <v>0.84340167585734838</v>
      </c>
      <c r="K5882" s="75">
        <f t="shared" si="366"/>
        <v>1.5259872762667537E-5</v>
      </c>
      <c r="L5882" s="293"/>
      <c r="Q5882" s="288"/>
      <c r="R5882" s="291"/>
    </row>
    <row r="5883" spans="1:18" s="287" customFormat="1" ht="16.149999999999999" customHeight="1" x14ac:dyDescent="0.25">
      <c r="A5883" s="9" t="s">
        <v>192</v>
      </c>
      <c r="B5883" s="7">
        <v>2024</v>
      </c>
      <c r="C5883" s="296" t="s">
        <v>66</v>
      </c>
      <c r="D5883" s="307">
        <v>2004</v>
      </c>
      <c r="E5883" s="307" t="s">
        <v>194</v>
      </c>
      <c r="F5883" s="65">
        <f t="shared" si="367"/>
        <v>20</v>
      </c>
      <c r="G5883" s="66" t="str">
        <f t="shared" si="368"/>
        <v>1997-06</v>
      </c>
      <c r="H5883" s="67" t="str">
        <f t="shared" si="369"/>
        <v>2024-T6 Instate Construction Small-20</v>
      </c>
      <c r="I5883" s="302">
        <v>1.51540049922976E-5</v>
      </c>
      <c r="J5883" s="305">
        <f>VLOOKUP(H5883,T6_ReductionFactor!$G$10:$H$2922,2,FALSE)</f>
        <v>0.84149744243660629</v>
      </c>
      <c r="K5883" s="75">
        <f t="shared" si="366"/>
        <v>1.2752056443689994E-5</v>
      </c>
      <c r="L5883" s="293"/>
      <c r="Q5883" s="288"/>
      <c r="R5883" s="291"/>
    </row>
    <row r="5884" spans="1:18" s="287" customFormat="1" ht="16.149999999999999" customHeight="1" x14ac:dyDescent="0.25">
      <c r="A5884" s="9" t="s">
        <v>192</v>
      </c>
      <c r="B5884" s="7">
        <v>2024</v>
      </c>
      <c r="C5884" s="296" t="s">
        <v>66</v>
      </c>
      <c r="D5884" s="307">
        <v>2003</v>
      </c>
      <c r="E5884" s="307" t="s">
        <v>194</v>
      </c>
      <c r="F5884" s="65">
        <f t="shared" si="367"/>
        <v>21</v>
      </c>
      <c r="G5884" s="66" t="str">
        <f t="shared" si="368"/>
        <v>1997-06</v>
      </c>
      <c r="H5884" s="67" t="str">
        <f t="shared" si="369"/>
        <v>2024-T6 Instate Construction Small-21</v>
      </c>
      <c r="I5884" s="302">
        <v>1.1632414688305801E-5</v>
      </c>
      <c r="J5884" s="305">
        <f>VLOOKUP(H5884,T6_ReductionFactor!$G$10:$H$2922,2,FALSE)</f>
        <v>0.90135263917473973</v>
      </c>
      <c r="K5884" s="75">
        <f t="shared" si="366"/>
        <v>1.048490767927944E-5</v>
      </c>
      <c r="L5884" s="293"/>
      <c r="Q5884" s="288"/>
      <c r="R5884" s="291"/>
    </row>
    <row r="5885" spans="1:18" s="287" customFormat="1" ht="16.149999999999999" customHeight="1" x14ac:dyDescent="0.25">
      <c r="A5885" s="9" t="s">
        <v>192</v>
      </c>
      <c r="B5885" s="7">
        <v>2024</v>
      </c>
      <c r="C5885" s="296" t="s">
        <v>66</v>
      </c>
      <c r="D5885" s="307">
        <v>2002</v>
      </c>
      <c r="E5885" s="307" t="s">
        <v>194</v>
      </c>
      <c r="F5885" s="65">
        <f t="shared" si="367"/>
        <v>22</v>
      </c>
      <c r="G5885" s="66" t="str">
        <f t="shared" si="368"/>
        <v>1997-06</v>
      </c>
      <c r="H5885" s="67" t="str">
        <f t="shared" si="369"/>
        <v>2024-T6 Instate Construction Small-22</v>
      </c>
      <c r="I5885" s="302">
        <v>1.10696826886123E-5</v>
      </c>
      <c r="J5885" s="305">
        <f>VLOOKUP(H5885,T6_ReductionFactor!$G$10:$H$2922,2,FALSE)</f>
        <v>0.90038933773133534</v>
      </c>
      <c r="K5885" s="75">
        <f t="shared" si="366"/>
        <v>9.9670242648956564E-6</v>
      </c>
      <c r="L5885" s="293"/>
      <c r="Q5885" s="288"/>
      <c r="R5885" s="291"/>
    </row>
    <row r="5886" spans="1:18" s="287" customFormat="1" ht="16.149999999999999" customHeight="1" x14ac:dyDescent="0.25">
      <c r="A5886" s="9" t="s">
        <v>192</v>
      </c>
      <c r="B5886" s="7">
        <v>2024</v>
      </c>
      <c r="C5886" s="296" t="s">
        <v>66</v>
      </c>
      <c r="D5886" s="307">
        <v>2001</v>
      </c>
      <c r="E5886" s="307" t="s">
        <v>194</v>
      </c>
      <c r="F5886" s="65">
        <f t="shared" si="367"/>
        <v>23</v>
      </c>
      <c r="G5886" s="66" t="str">
        <f t="shared" si="368"/>
        <v>1997-06</v>
      </c>
      <c r="H5886" s="67" t="str">
        <f t="shared" si="369"/>
        <v>2024-T6 Instate Construction Small-23</v>
      </c>
      <c r="I5886" s="302">
        <v>1.38289952802953E-5</v>
      </c>
      <c r="J5886" s="305">
        <f>VLOOKUP(H5886,T6_ReductionFactor!$G$10:$H$2922,2,FALSE)</f>
        <v>0.90038933773133534</v>
      </c>
      <c r="K5886" s="75">
        <f t="shared" si="366"/>
        <v>1.2451479901914848E-5</v>
      </c>
      <c r="L5886" s="293"/>
      <c r="Q5886" s="288"/>
      <c r="R5886" s="291"/>
    </row>
    <row r="5887" spans="1:18" s="287" customFormat="1" ht="16.149999999999999" customHeight="1" x14ac:dyDescent="0.25">
      <c r="A5887" s="9" t="s">
        <v>192</v>
      </c>
      <c r="B5887" s="7">
        <v>2024</v>
      </c>
      <c r="C5887" s="296" t="s">
        <v>66</v>
      </c>
      <c r="D5887" s="307">
        <v>2000</v>
      </c>
      <c r="E5887" s="307" t="s">
        <v>194</v>
      </c>
      <c r="F5887" s="65">
        <f t="shared" si="367"/>
        <v>24</v>
      </c>
      <c r="G5887" s="66" t="str">
        <f t="shared" si="368"/>
        <v>1997-06</v>
      </c>
      <c r="H5887" s="67" t="str">
        <f t="shared" si="369"/>
        <v>2024-T6 Instate Construction Small-24</v>
      </c>
      <c r="I5887" s="302">
        <v>1.5685822675569001E-5</v>
      </c>
      <c r="J5887" s="305">
        <f>VLOOKUP(H5887,T6_ReductionFactor!$G$10:$H$2922,2,FALSE)</f>
        <v>0.90038933773133534</v>
      </c>
      <c r="K5887" s="75">
        <f t="shared" si="366"/>
        <v>1.4123347490626736E-5</v>
      </c>
      <c r="L5887" s="293"/>
      <c r="Q5887" s="288"/>
      <c r="R5887" s="291"/>
    </row>
    <row r="5888" spans="1:18" s="287" customFormat="1" ht="16.149999999999999" customHeight="1" x14ac:dyDescent="0.25">
      <c r="A5888" s="9" t="s">
        <v>192</v>
      </c>
      <c r="B5888" s="7">
        <v>2024</v>
      </c>
      <c r="C5888" s="296" t="s">
        <v>66</v>
      </c>
      <c r="D5888" s="307">
        <v>1999</v>
      </c>
      <c r="E5888" s="307" t="s">
        <v>194</v>
      </c>
      <c r="F5888" s="65">
        <f t="shared" si="367"/>
        <v>25</v>
      </c>
      <c r="G5888" s="66" t="str">
        <f t="shared" si="368"/>
        <v>1997-06</v>
      </c>
      <c r="H5888" s="67" t="str">
        <f t="shared" si="369"/>
        <v>2024-T6 Instate Construction Small-25</v>
      </c>
      <c r="I5888" s="302">
        <v>1.25179701892704E-5</v>
      </c>
      <c r="J5888" s="305">
        <f>VLOOKUP(H5888,T6_ReductionFactor!$G$10:$H$2922,2,FALSE)</f>
        <v>0.90038933773133534</v>
      </c>
      <c r="K5888" s="75">
        <f t="shared" si="366"/>
        <v>1.1271046888457775E-5</v>
      </c>
      <c r="L5888" s="293"/>
      <c r="Q5888" s="288"/>
      <c r="R5888" s="291"/>
    </row>
    <row r="5889" spans="1:18" s="287" customFormat="1" ht="16.149999999999999" customHeight="1" x14ac:dyDescent="0.25">
      <c r="A5889" s="9" t="s">
        <v>192</v>
      </c>
      <c r="B5889" s="7">
        <v>2024</v>
      </c>
      <c r="C5889" s="296" t="s">
        <v>66</v>
      </c>
      <c r="D5889" s="307">
        <v>1998</v>
      </c>
      <c r="E5889" s="307" t="s">
        <v>194</v>
      </c>
      <c r="F5889" s="65">
        <f t="shared" si="367"/>
        <v>26</v>
      </c>
      <c r="G5889" s="66" t="str">
        <f t="shared" si="368"/>
        <v>1997-06</v>
      </c>
      <c r="H5889" s="67" t="str">
        <f t="shared" si="369"/>
        <v>2024-T6 Instate Construction Small-26</v>
      </c>
      <c r="I5889" s="302">
        <v>5.7668069903218697E-6</v>
      </c>
      <c r="J5889" s="305">
        <f>VLOOKUP(H5889,T6_ReductionFactor!$G$10:$H$2922,2,FALSE)</f>
        <v>0.90038933773133534</v>
      </c>
      <c r="K5889" s="75">
        <f t="shared" si="366"/>
        <v>5.1923715268403438E-6</v>
      </c>
      <c r="L5889" s="293"/>
      <c r="Q5889" s="288"/>
      <c r="R5889" s="291"/>
    </row>
    <row r="5890" spans="1:18" s="287" customFormat="1" ht="16.149999999999999" customHeight="1" x14ac:dyDescent="0.25">
      <c r="A5890" s="9" t="s">
        <v>192</v>
      </c>
      <c r="B5890" s="7">
        <v>2024</v>
      </c>
      <c r="C5890" s="296" t="s">
        <v>66</v>
      </c>
      <c r="D5890" s="307">
        <v>1997</v>
      </c>
      <c r="E5890" s="307" t="s">
        <v>194</v>
      </c>
      <c r="F5890" s="65">
        <f t="shared" si="367"/>
        <v>27</v>
      </c>
      <c r="G5890" s="66" t="str">
        <f t="shared" si="368"/>
        <v>Pre1997</v>
      </c>
      <c r="H5890" s="67" t="str">
        <f t="shared" si="369"/>
        <v>2024-T6 Instate Construction Small-27</v>
      </c>
      <c r="I5890" s="302">
        <v>6.3217178302134502E-6</v>
      </c>
      <c r="J5890" s="305">
        <f>VLOOKUP(H5890,T6_ReductionFactor!$G$10:$H$2922,2,FALSE)</f>
        <v>0.90038933773133534</v>
      </c>
      <c r="K5890" s="75">
        <f t="shared" si="366"/>
        <v>5.6920073304702625E-6</v>
      </c>
      <c r="L5890" s="293"/>
      <c r="Q5890" s="288"/>
      <c r="R5890" s="291"/>
    </row>
    <row r="5891" spans="1:18" s="287" customFormat="1" ht="16.149999999999999" customHeight="1" x14ac:dyDescent="0.25">
      <c r="A5891" s="9" t="s">
        <v>192</v>
      </c>
      <c r="B5891" s="7">
        <v>2024</v>
      </c>
      <c r="C5891" s="296" t="s">
        <v>66</v>
      </c>
      <c r="D5891" s="307">
        <v>1996</v>
      </c>
      <c r="E5891" s="307" t="s">
        <v>194</v>
      </c>
      <c r="F5891" s="65">
        <f t="shared" si="367"/>
        <v>28</v>
      </c>
      <c r="G5891" s="66" t="str">
        <f t="shared" si="368"/>
        <v>Pre1997</v>
      </c>
      <c r="H5891" s="67" t="str">
        <f t="shared" si="369"/>
        <v>2024-T6 Instate Construction Small-28</v>
      </c>
      <c r="I5891" s="302">
        <v>3.60716936091856E-6</v>
      </c>
      <c r="J5891" s="305">
        <f>VLOOKUP(H5891,T6_ReductionFactor!$G$10:$H$2922,2,FALSE)</f>
        <v>0.90038933773133534</v>
      </c>
      <c r="K5891" s="75">
        <f t="shared" si="366"/>
        <v>3.2478568319622265E-6</v>
      </c>
      <c r="L5891" s="293"/>
      <c r="Q5891" s="288"/>
      <c r="R5891" s="291"/>
    </row>
    <row r="5892" spans="1:18" s="287" customFormat="1" ht="16.149999999999999" customHeight="1" x14ac:dyDescent="0.25">
      <c r="A5892" s="9" t="s">
        <v>192</v>
      </c>
      <c r="B5892" s="7">
        <v>2024</v>
      </c>
      <c r="C5892" s="296" t="s">
        <v>66</v>
      </c>
      <c r="D5892" s="307">
        <v>1995</v>
      </c>
      <c r="E5892" s="307" t="s">
        <v>194</v>
      </c>
      <c r="F5892" s="65">
        <f t="shared" si="367"/>
        <v>29</v>
      </c>
      <c r="G5892" s="66" t="str">
        <f t="shared" si="368"/>
        <v>Pre1997</v>
      </c>
      <c r="H5892" s="67" t="str">
        <f t="shared" si="369"/>
        <v>2024-T6 Instate Construction Small-29</v>
      </c>
      <c r="I5892" s="302">
        <v>4.5895604582272102E-6</v>
      </c>
      <c r="J5892" s="305">
        <f>VLOOKUP(H5892,T6_ReductionFactor!$G$10:$H$2922,2,FALSE)</f>
        <v>0.90038933773133534</v>
      </c>
      <c r="K5892" s="75">
        <f t="shared" si="366"/>
        <v>4.1323913014611215E-6</v>
      </c>
      <c r="L5892" s="293"/>
      <c r="Q5892" s="288"/>
      <c r="R5892" s="291"/>
    </row>
    <row r="5893" spans="1:18" s="287" customFormat="1" ht="16.149999999999999" customHeight="1" x14ac:dyDescent="0.25">
      <c r="A5893" s="9" t="s">
        <v>192</v>
      </c>
      <c r="B5893" s="7">
        <v>2024</v>
      </c>
      <c r="C5893" s="296" t="s">
        <v>66</v>
      </c>
      <c r="D5893" s="307">
        <v>1994</v>
      </c>
      <c r="E5893" s="307" t="s">
        <v>194</v>
      </c>
      <c r="F5893" s="65">
        <f t="shared" si="367"/>
        <v>30</v>
      </c>
      <c r="G5893" s="66" t="str">
        <f t="shared" si="368"/>
        <v>Pre1997</v>
      </c>
      <c r="H5893" s="67" t="str">
        <f t="shared" si="369"/>
        <v>2024-T6 Instate Construction Small-30</v>
      </c>
      <c r="I5893" s="302">
        <v>2.18684391912697E-6</v>
      </c>
      <c r="J5893" s="305">
        <f>VLOOKUP(H5893,T6_ReductionFactor!$G$10:$H$2922,2,FALSE)</f>
        <v>0.90038933773133534</v>
      </c>
      <c r="K5893" s="75">
        <f t="shared" si="366"/>
        <v>1.9690109480645304E-6</v>
      </c>
      <c r="L5893" s="293"/>
      <c r="Q5893" s="288"/>
      <c r="R5893" s="291"/>
    </row>
    <row r="5894" spans="1:18" s="287" customFormat="1" ht="16.149999999999999" customHeight="1" x14ac:dyDescent="0.25">
      <c r="A5894" s="9" t="s">
        <v>192</v>
      </c>
      <c r="B5894" s="7">
        <v>2024</v>
      </c>
      <c r="C5894" s="296" t="s">
        <v>66</v>
      </c>
      <c r="D5894" s="307">
        <v>1993</v>
      </c>
      <c r="E5894" s="307" t="s">
        <v>194</v>
      </c>
      <c r="F5894" s="65">
        <f t="shared" si="367"/>
        <v>31</v>
      </c>
      <c r="G5894" s="66" t="str">
        <f t="shared" si="368"/>
        <v>Pre1997</v>
      </c>
      <c r="H5894" s="67" t="str">
        <f t="shared" si="369"/>
        <v>2024-T6 Instate Construction Small-31</v>
      </c>
      <c r="I5894" s="302">
        <v>2.38484498079831E-6</v>
      </c>
      <c r="J5894" s="305">
        <f>VLOOKUP(H5894,T6_ReductionFactor!$G$10:$H$2922,2,FALSE)</f>
        <v>1</v>
      </c>
      <c r="K5894" s="75">
        <f t="shared" ref="K5894:K5957" si="370">I5894*J5894</f>
        <v>2.38484498079831E-6</v>
      </c>
      <c r="L5894" s="293"/>
      <c r="Q5894" s="288"/>
      <c r="R5894" s="291"/>
    </row>
    <row r="5895" spans="1:18" s="287" customFormat="1" ht="16.149999999999999" customHeight="1" x14ac:dyDescent="0.25">
      <c r="A5895" s="9" t="s">
        <v>192</v>
      </c>
      <c r="B5895" s="7">
        <v>2024</v>
      </c>
      <c r="C5895" s="296" t="s">
        <v>66</v>
      </c>
      <c r="D5895" s="307">
        <v>1992</v>
      </c>
      <c r="E5895" s="307" t="s">
        <v>194</v>
      </c>
      <c r="F5895" s="65">
        <f t="shared" si="367"/>
        <v>32</v>
      </c>
      <c r="G5895" s="66" t="str">
        <f t="shared" si="368"/>
        <v>Pre1997</v>
      </c>
      <c r="H5895" s="67" t="str">
        <f t="shared" si="369"/>
        <v>2024-T6 Instate Construction Small-32</v>
      </c>
      <c r="I5895" s="302">
        <v>2.0395102874084599E-6</v>
      </c>
      <c r="J5895" s="305">
        <f>VLOOKUP(H5895,T6_ReductionFactor!$G$10:$H$2922,2,FALSE)</f>
        <v>1</v>
      </c>
      <c r="K5895" s="75">
        <f t="shared" si="370"/>
        <v>2.0395102874084599E-6</v>
      </c>
      <c r="L5895" s="293"/>
      <c r="Q5895" s="288"/>
      <c r="R5895" s="291"/>
    </row>
    <row r="5896" spans="1:18" s="287" customFormat="1" ht="16.149999999999999" customHeight="1" x14ac:dyDescent="0.25">
      <c r="A5896" s="9" t="s">
        <v>192</v>
      </c>
      <c r="B5896" s="7">
        <v>2024</v>
      </c>
      <c r="C5896" s="296" t="s">
        <v>66</v>
      </c>
      <c r="D5896" s="307">
        <v>1991</v>
      </c>
      <c r="E5896" s="307" t="s">
        <v>194</v>
      </c>
      <c r="F5896" s="65">
        <f t="shared" si="367"/>
        <v>33</v>
      </c>
      <c r="G5896" s="66" t="str">
        <f t="shared" si="368"/>
        <v>Pre1997</v>
      </c>
      <c r="H5896" s="67" t="str">
        <f t="shared" si="369"/>
        <v>2024-T6 Instate Construction Small-33</v>
      </c>
      <c r="I5896" s="302">
        <v>1.8214838097283E-6</v>
      </c>
      <c r="J5896" s="305">
        <f>VLOOKUP(H5896,T6_ReductionFactor!$G$10:$H$2922,2,FALSE)</f>
        <v>1</v>
      </c>
      <c r="K5896" s="75">
        <f t="shared" si="370"/>
        <v>1.8214838097283E-6</v>
      </c>
      <c r="L5896" s="293"/>
      <c r="Q5896" s="288"/>
      <c r="R5896" s="291"/>
    </row>
    <row r="5897" spans="1:18" s="287" customFormat="1" ht="16.149999999999999" customHeight="1" x14ac:dyDescent="0.25">
      <c r="A5897" s="9" t="s">
        <v>192</v>
      </c>
      <c r="B5897" s="7">
        <v>2024</v>
      </c>
      <c r="C5897" s="296" t="s">
        <v>66</v>
      </c>
      <c r="D5897" s="307">
        <v>1990</v>
      </c>
      <c r="E5897" s="307" t="s">
        <v>194</v>
      </c>
      <c r="F5897" s="65">
        <f t="shared" ref="F5897:F5960" si="371">B5897-D5897</f>
        <v>34</v>
      </c>
      <c r="G5897" s="66" t="str">
        <f t="shared" ref="G5897:G5960" si="372">IF(D5897&lt;1998,"Pre1997",IF(D5897&lt;2008,"1997-06",IF(D5897&lt;2011,"2007-09",IF(D5897&lt;2014,"2010-12","2013+"))))</f>
        <v>Pre1997</v>
      </c>
      <c r="H5897" s="67" t="str">
        <f t="shared" si="369"/>
        <v>2024-T6 Instate Construction Small-34</v>
      </c>
      <c r="I5897" s="302">
        <v>2.3367328681038202E-6</v>
      </c>
      <c r="J5897" s="305">
        <f>VLOOKUP(H5897,T6_ReductionFactor!$G$10:$H$2922,2,FALSE)</f>
        <v>1</v>
      </c>
      <c r="K5897" s="75">
        <f t="shared" si="370"/>
        <v>2.3367328681038202E-6</v>
      </c>
      <c r="L5897" s="293"/>
      <c r="Q5897" s="288"/>
      <c r="R5897" s="291"/>
    </row>
    <row r="5898" spans="1:18" s="287" customFormat="1" ht="16.149999999999999" customHeight="1" x14ac:dyDescent="0.25">
      <c r="A5898" s="9" t="s">
        <v>192</v>
      </c>
      <c r="B5898" s="7">
        <v>2024</v>
      </c>
      <c r="C5898" s="296" t="s">
        <v>66</v>
      </c>
      <c r="D5898" s="307">
        <v>1989</v>
      </c>
      <c r="E5898" s="307" t="s">
        <v>194</v>
      </c>
      <c r="F5898" s="65">
        <f t="shared" si="371"/>
        <v>35</v>
      </c>
      <c r="G5898" s="66" t="str">
        <f t="shared" si="372"/>
        <v>Pre1997</v>
      </c>
      <c r="H5898" s="67" t="str">
        <f t="shared" si="369"/>
        <v>2024-T6 Instate Construction Small-35</v>
      </c>
      <c r="I5898" s="302">
        <v>1.8274399497415799E-6</v>
      </c>
      <c r="J5898" s="305">
        <f>VLOOKUP(H5898,T6_ReductionFactor!$G$10:$H$2922,2,FALSE)</f>
        <v>1</v>
      </c>
      <c r="K5898" s="75">
        <f t="shared" si="370"/>
        <v>1.8274399497415799E-6</v>
      </c>
      <c r="L5898" s="293"/>
      <c r="Q5898" s="288"/>
      <c r="R5898" s="291"/>
    </row>
    <row r="5899" spans="1:18" s="287" customFormat="1" ht="16.149999999999999" customHeight="1" x14ac:dyDescent="0.25">
      <c r="A5899" s="9" t="s">
        <v>192</v>
      </c>
      <c r="B5899" s="7">
        <v>2024</v>
      </c>
      <c r="C5899" s="296" t="s">
        <v>66</v>
      </c>
      <c r="D5899" s="307">
        <v>1988</v>
      </c>
      <c r="E5899" s="307" t="s">
        <v>194</v>
      </c>
      <c r="F5899" s="65">
        <f t="shared" si="371"/>
        <v>36</v>
      </c>
      <c r="G5899" s="66" t="str">
        <f t="shared" si="372"/>
        <v>Pre1997</v>
      </c>
      <c r="H5899" s="67" t="str">
        <f t="shared" si="369"/>
        <v>2024-T6 Instate Construction Small-36</v>
      </c>
      <c r="I5899" s="302">
        <v>1.2539787142574199E-6</v>
      </c>
      <c r="J5899" s="305">
        <f>VLOOKUP(H5899,T6_ReductionFactor!$G$10:$H$2922,2,FALSE)</f>
        <v>1</v>
      </c>
      <c r="K5899" s="75">
        <f t="shared" si="370"/>
        <v>1.2539787142574199E-6</v>
      </c>
      <c r="L5899" s="293"/>
      <c r="Q5899" s="288"/>
      <c r="R5899" s="291"/>
    </row>
    <row r="5900" spans="1:18" s="287" customFormat="1" ht="16.149999999999999" customHeight="1" x14ac:dyDescent="0.25">
      <c r="A5900" s="9" t="s">
        <v>192</v>
      </c>
      <c r="B5900" s="7">
        <v>2024</v>
      </c>
      <c r="C5900" s="296" t="s">
        <v>66</v>
      </c>
      <c r="D5900" s="307">
        <v>1987</v>
      </c>
      <c r="E5900" s="307" t="s">
        <v>194</v>
      </c>
      <c r="F5900" s="65">
        <f t="shared" si="371"/>
        <v>37</v>
      </c>
      <c r="G5900" s="66" t="str">
        <f t="shared" si="372"/>
        <v>Pre1997</v>
      </c>
      <c r="H5900" s="67" t="str">
        <f t="shared" si="369"/>
        <v>2024-T6 Instate Construction Small-37</v>
      </c>
      <c r="I5900" s="302">
        <v>5.1812861420720395E-7</v>
      </c>
      <c r="J5900" s="305">
        <f>VLOOKUP(H5900,T6_ReductionFactor!$G$10:$H$2922,2,FALSE)</f>
        <v>1</v>
      </c>
      <c r="K5900" s="75">
        <f t="shared" si="370"/>
        <v>5.1812861420720395E-7</v>
      </c>
      <c r="L5900" s="293"/>
      <c r="Q5900" s="288"/>
      <c r="R5900" s="291"/>
    </row>
    <row r="5901" spans="1:18" s="287" customFormat="1" ht="16.149999999999999" customHeight="1" x14ac:dyDescent="0.25">
      <c r="A5901" s="9" t="s">
        <v>192</v>
      </c>
      <c r="B5901" s="7">
        <v>2024</v>
      </c>
      <c r="C5901" s="296" t="s">
        <v>66</v>
      </c>
      <c r="D5901" s="307">
        <v>1986</v>
      </c>
      <c r="E5901" s="307" t="s">
        <v>194</v>
      </c>
      <c r="F5901" s="65">
        <f t="shared" si="371"/>
        <v>38</v>
      </c>
      <c r="G5901" s="66" t="str">
        <f t="shared" si="372"/>
        <v>Pre1997</v>
      </c>
      <c r="H5901" s="67" t="str">
        <f t="shared" si="369"/>
        <v>2024-T6 Instate Construction Small-38</v>
      </c>
      <c r="I5901" s="302">
        <v>4.8634167003484405E-7</v>
      </c>
      <c r="J5901" s="305">
        <f>VLOOKUP(H5901,T6_ReductionFactor!$G$10:$H$2922,2,FALSE)</f>
        <v>1</v>
      </c>
      <c r="K5901" s="75">
        <f t="shared" si="370"/>
        <v>4.8634167003484405E-7</v>
      </c>
      <c r="L5901" s="293"/>
      <c r="Q5901" s="288"/>
      <c r="R5901" s="291"/>
    </row>
    <row r="5902" spans="1:18" s="287" customFormat="1" ht="16.149999999999999" customHeight="1" x14ac:dyDescent="0.25">
      <c r="A5902" s="9" t="s">
        <v>192</v>
      </c>
      <c r="B5902" s="7">
        <v>2024</v>
      </c>
      <c r="C5902" s="296" t="s">
        <v>66</v>
      </c>
      <c r="D5902" s="307">
        <v>1985</v>
      </c>
      <c r="E5902" s="307" t="s">
        <v>194</v>
      </c>
      <c r="F5902" s="65">
        <f t="shared" si="371"/>
        <v>39</v>
      </c>
      <c r="G5902" s="66" t="str">
        <f t="shared" si="372"/>
        <v>Pre1997</v>
      </c>
      <c r="H5902" s="67" t="str">
        <f t="shared" si="369"/>
        <v>2024-T6 Instate Construction Small-39</v>
      </c>
      <c r="I5902" s="302">
        <v>6.0737363431899702E-7</v>
      </c>
      <c r="J5902" s="305">
        <f>VLOOKUP(H5902,T6_ReductionFactor!$G$10:$H$2922,2,FALSE)</f>
        <v>1</v>
      </c>
      <c r="K5902" s="75">
        <f t="shared" si="370"/>
        <v>6.0737363431899702E-7</v>
      </c>
      <c r="L5902" s="293"/>
      <c r="Q5902" s="288"/>
      <c r="R5902" s="291"/>
    </row>
    <row r="5903" spans="1:18" s="287" customFormat="1" ht="16.149999999999999" customHeight="1" x14ac:dyDescent="0.25">
      <c r="A5903" s="9" t="s">
        <v>192</v>
      </c>
      <c r="B5903" s="7">
        <v>2024</v>
      </c>
      <c r="C5903" s="296" t="s">
        <v>66</v>
      </c>
      <c r="D5903" s="307">
        <v>1984</v>
      </c>
      <c r="E5903" s="307" t="s">
        <v>194</v>
      </c>
      <c r="F5903" s="65">
        <f t="shared" si="371"/>
        <v>40</v>
      </c>
      <c r="G5903" s="66" t="str">
        <f t="shared" si="372"/>
        <v>Pre1997</v>
      </c>
      <c r="H5903" s="67" t="str">
        <f t="shared" si="369"/>
        <v>2024-T6 Instate Construction Small-40</v>
      </c>
      <c r="I5903" s="302">
        <v>5.1225208416033199E-7</v>
      </c>
      <c r="J5903" s="305">
        <f>VLOOKUP(H5903,T6_ReductionFactor!$G$10:$H$2922,2,FALSE)</f>
        <v>1</v>
      </c>
      <c r="K5903" s="75">
        <f t="shared" si="370"/>
        <v>5.1225208416033199E-7</v>
      </c>
      <c r="L5903" s="293"/>
      <c r="Q5903" s="288"/>
      <c r="R5903" s="291"/>
    </row>
    <row r="5904" spans="1:18" s="287" customFormat="1" ht="16.149999999999999" customHeight="1" x14ac:dyDescent="0.25">
      <c r="A5904" s="9" t="s">
        <v>192</v>
      </c>
      <c r="B5904" s="7">
        <v>2024</v>
      </c>
      <c r="C5904" s="296" t="s">
        <v>66</v>
      </c>
      <c r="D5904" s="307">
        <v>1983</v>
      </c>
      <c r="E5904" s="307" t="s">
        <v>194</v>
      </c>
      <c r="F5904" s="65">
        <f t="shared" si="371"/>
        <v>41</v>
      </c>
      <c r="G5904" s="66" t="str">
        <f t="shared" si="372"/>
        <v>Pre1997</v>
      </c>
      <c r="H5904" s="67" t="str">
        <f t="shared" si="369"/>
        <v>2024-T6 Instate Construction Small-41</v>
      </c>
      <c r="I5904" s="302">
        <v>2.45214888941473E-7</v>
      </c>
      <c r="J5904" s="305">
        <f>VLOOKUP(H5904,T6_ReductionFactor!$G$10:$H$2922,2,FALSE)</f>
        <v>1</v>
      </c>
      <c r="K5904" s="75">
        <f t="shared" si="370"/>
        <v>2.45214888941473E-7</v>
      </c>
      <c r="L5904" s="293"/>
      <c r="Q5904" s="288"/>
      <c r="R5904" s="291"/>
    </row>
    <row r="5905" spans="1:18" s="287" customFormat="1" ht="16.149999999999999" customHeight="1" x14ac:dyDescent="0.25">
      <c r="A5905" s="9" t="s">
        <v>192</v>
      </c>
      <c r="B5905" s="7">
        <v>2024</v>
      </c>
      <c r="C5905" s="296" t="s">
        <v>66</v>
      </c>
      <c r="D5905" s="307">
        <v>1982</v>
      </c>
      <c r="E5905" s="307" t="s">
        <v>194</v>
      </c>
      <c r="F5905" s="65">
        <f t="shared" si="371"/>
        <v>42</v>
      </c>
      <c r="G5905" s="66" t="str">
        <f t="shared" si="372"/>
        <v>Pre1997</v>
      </c>
      <c r="H5905" s="67" t="str">
        <f t="shared" si="369"/>
        <v>2024-T6 Instate Construction Small-42</v>
      </c>
      <c r="I5905" s="302">
        <v>2.5673625215053498E-7</v>
      </c>
      <c r="J5905" s="305">
        <f>VLOOKUP(H5905,T6_ReductionFactor!$G$10:$H$2922,2,FALSE)</f>
        <v>1</v>
      </c>
      <c r="K5905" s="75">
        <f t="shared" si="370"/>
        <v>2.5673625215053498E-7</v>
      </c>
      <c r="L5905" s="293"/>
      <c r="Q5905" s="288"/>
      <c r="R5905" s="291"/>
    </row>
    <row r="5906" spans="1:18" s="287" customFormat="1" ht="16.149999999999999" customHeight="1" x14ac:dyDescent="0.25">
      <c r="A5906" s="9" t="s">
        <v>192</v>
      </c>
      <c r="B5906" s="7">
        <v>2024</v>
      </c>
      <c r="C5906" s="296" t="s">
        <v>66</v>
      </c>
      <c r="D5906" s="307">
        <v>1981</v>
      </c>
      <c r="E5906" s="307" t="s">
        <v>194</v>
      </c>
      <c r="F5906" s="65">
        <f t="shared" si="371"/>
        <v>43</v>
      </c>
      <c r="G5906" s="66" t="str">
        <f t="shared" si="372"/>
        <v>Pre1997</v>
      </c>
      <c r="H5906" s="67" t="str">
        <f t="shared" si="369"/>
        <v>2024-T6 Instate Construction Small-43</v>
      </c>
      <c r="I5906" s="302">
        <v>2.1569064443994701E-7</v>
      </c>
      <c r="J5906" s="305">
        <f>VLOOKUP(H5906,T6_ReductionFactor!$G$10:$H$2922,2,FALSE)</f>
        <v>1</v>
      </c>
      <c r="K5906" s="75">
        <f t="shared" si="370"/>
        <v>2.1569064443994701E-7</v>
      </c>
      <c r="L5906" s="293"/>
      <c r="Q5906" s="288"/>
      <c r="R5906" s="291"/>
    </row>
    <row r="5907" spans="1:18" s="287" customFormat="1" ht="16.149999999999999" customHeight="1" x14ac:dyDescent="0.25">
      <c r="A5907" s="9" t="s">
        <v>192</v>
      </c>
      <c r="B5907" s="7">
        <v>2024</v>
      </c>
      <c r="C5907" s="296" t="s">
        <v>67</v>
      </c>
      <c r="D5907" s="307">
        <v>2025</v>
      </c>
      <c r="E5907" s="307" t="s">
        <v>194</v>
      </c>
      <c r="F5907" s="65">
        <f t="shared" si="371"/>
        <v>-1</v>
      </c>
      <c r="G5907" s="66" t="str">
        <f t="shared" si="372"/>
        <v>2013+</v>
      </c>
      <c r="H5907" s="67" t="str">
        <f t="shared" si="369"/>
        <v>2024-T6 Instate Heavy--1</v>
      </c>
      <c r="I5907" s="302">
        <v>1.1343971438829101E-4</v>
      </c>
      <c r="J5907" s="305">
        <f>VLOOKUP(H5907,T6_ReductionFactor!$G$10:$H$2922,2,FALSE)</f>
        <v>1</v>
      </c>
      <c r="K5907" s="75">
        <f t="shared" si="370"/>
        <v>1.1343971438829101E-4</v>
      </c>
      <c r="L5907" s="293"/>
      <c r="Q5907" s="288"/>
      <c r="R5907" s="291"/>
    </row>
    <row r="5908" spans="1:18" s="287" customFormat="1" ht="16.149999999999999" customHeight="1" x14ac:dyDescent="0.25">
      <c r="A5908" s="9" t="s">
        <v>192</v>
      </c>
      <c r="B5908" s="7">
        <v>2024</v>
      </c>
      <c r="C5908" s="296" t="s">
        <v>67</v>
      </c>
      <c r="D5908" s="307">
        <v>2024</v>
      </c>
      <c r="E5908" s="307" t="s">
        <v>194</v>
      </c>
      <c r="F5908" s="65">
        <f t="shared" si="371"/>
        <v>0</v>
      </c>
      <c r="G5908" s="66" t="str">
        <f t="shared" si="372"/>
        <v>2013+</v>
      </c>
      <c r="H5908" s="67" t="str">
        <f t="shared" si="369"/>
        <v>2024-T6 Instate Heavy-0</v>
      </c>
      <c r="I5908" s="302">
        <v>1.47451209793338E-3</v>
      </c>
      <c r="J5908" s="305">
        <f>VLOOKUP(H5908,T6_ReductionFactor!$G$10:$H$2922,2,FALSE)</f>
        <v>0.93825727918914692</v>
      </c>
      <c r="K5908" s="75">
        <f t="shared" si="370"/>
        <v>1.3834717091384542E-3</v>
      </c>
      <c r="L5908" s="293"/>
      <c r="Q5908" s="288"/>
      <c r="R5908" s="291"/>
    </row>
    <row r="5909" spans="1:18" s="287" customFormat="1" ht="16.149999999999999" customHeight="1" x14ac:dyDescent="0.25">
      <c r="A5909" s="9" t="s">
        <v>192</v>
      </c>
      <c r="B5909" s="7">
        <v>2024</v>
      </c>
      <c r="C5909" s="296" t="s">
        <v>67</v>
      </c>
      <c r="D5909" s="307">
        <v>2023</v>
      </c>
      <c r="E5909" s="307" t="s">
        <v>194</v>
      </c>
      <c r="F5909" s="65">
        <f t="shared" si="371"/>
        <v>1</v>
      </c>
      <c r="G5909" s="66" t="str">
        <f t="shared" si="372"/>
        <v>2013+</v>
      </c>
      <c r="H5909" s="67" t="str">
        <f t="shared" si="369"/>
        <v>2024-T6 Instate Heavy-1</v>
      </c>
      <c r="I5909" s="302">
        <v>2.1847391108939002E-3</v>
      </c>
      <c r="J5909" s="305">
        <f>VLOOKUP(H5909,T6_ReductionFactor!$G$10:$H$2922,2,FALSE)</f>
        <v>0.89389069172090818</v>
      </c>
      <c r="K5909" s="75">
        <f t="shared" si="370"/>
        <v>1.9529179550666703E-3</v>
      </c>
      <c r="L5909" s="293"/>
      <c r="Q5909" s="288"/>
      <c r="R5909" s="291"/>
    </row>
    <row r="5910" spans="1:18" s="287" customFormat="1" ht="16.149999999999999" customHeight="1" x14ac:dyDescent="0.25">
      <c r="A5910" s="9" t="s">
        <v>192</v>
      </c>
      <c r="B5910" s="7">
        <v>2024</v>
      </c>
      <c r="C5910" s="296" t="s">
        <v>67</v>
      </c>
      <c r="D5910" s="307">
        <v>2022</v>
      </c>
      <c r="E5910" s="307" t="s">
        <v>194</v>
      </c>
      <c r="F5910" s="65">
        <f t="shared" si="371"/>
        <v>2</v>
      </c>
      <c r="G5910" s="66" t="str">
        <f t="shared" si="372"/>
        <v>2013+</v>
      </c>
      <c r="H5910" s="67" t="str">
        <f t="shared" si="369"/>
        <v>2024-T6 Instate Heavy-2</v>
      </c>
      <c r="I5910" s="302">
        <v>2.2251000726311401E-3</v>
      </c>
      <c r="J5910" s="305">
        <f>VLOOKUP(H5910,T6_ReductionFactor!$G$10:$H$2922,2,FALSE)</f>
        <v>0.86034319683085159</v>
      </c>
      <c r="K5910" s="75">
        <f t="shared" si="370"/>
        <v>1.9143497097560351E-3</v>
      </c>
      <c r="L5910" s="293"/>
      <c r="Q5910" s="288"/>
      <c r="R5910" s="291"/>
    </row>
    <row r="5911" spans="1:18" s="287" customFormat="1" ht="16.149999999999999" customHeight="1" x14ac:dyDescent="0.25">
      <c r="A5911" s="9" t="s">
        <v>192</v>
      </c>
      <c r="B5911" s="7">
        <v>2024</v>
      </c>
      <c r="C5911" s="296" t="s">
        <v>67</v>
      </c>
      <c r="D5911" s="307">
        <v>2021</v>
      </c>
      <c r="E5911" s="307" t="s">
        <v>194</v>
      </c>
      <c r="F5911" s="65">
        <f t="shared" si="371"/>
        <v>3</v>
      </c>
      <c r="G5911" s="66" t="str">
        <f t="shared" si="372"/>
        <v>2013+</v>
      </c>
      <c r="H5911" s="67" t="str">
        <f t="shared" si="369"/>
        <v>2024-T6 Instate Heavy-3</v>
      </c>
      <c r="I5911" s="302">
        <v>2.2480932710065701E-3</v>
      </c>
      <c r="J5911" s="305">
        <f>VLOOKUP(H5911,T6_ReductionFactor!$G$10:$H$2922,2,FALSE)</f>
        <v>0.83461783134415513</v>
      </c>
      <c r="K5911" s="75">
        <f t="shared" si="370"/>
        <v>1.8762987305068915E-3</v>
      </c>
      <c r="L5911" s="293"/>
      <c r="Q5911" s="288"/>
      <c r="R5911" s="291"/>
    </row>
    <row r="5912" spans="1:18" s="287" customFormat="1" ht="16.149999999999999" customHeight="1" x14ac:dyDescent="0.25">
      <c r="A5912" s="9" t="s">
        <v>192</v>
      </c>
      <c r="B5912" s="7">
        <v>2024</v>
      </c>
      <c r="C5912" s="296" t="s">
        <v>67</v>
      </c>
      <c r="D5912" s="307">
        <v>2020</v>
      </c>
      <c r="E5912" s="307" t="s">
        <v>194</v>
      </c>
      <c r="F5912" s="65">
        <f t="shared" si="371"/>
        <v>4</v>
      </c>
      <c r="G5912" s="66" t="str">
        <f t="shared" si="372"/>
        <v>2013+</v>
      </c>
      <c r="H5912" s="67" t="str">
        <f t="shared" si="369"/>
        <v>2024-T6 Instate Heavy-4</v>
      </c>
      <c r="I5912" s="302">
        <v>2.2608968059578101E-3</v>
      </c>
      <c r="J5912" s="305">
        <f>VLOOKUP(H5912,T6_ReductionFactor!$G$10:$H$2922,2,FALSE)</f>
        <v>0.814570861788942</v>
      </c>
      <c r="K5912" s="75">
        <f t="shared" si="370"/>
        <v>1.8416606596449198E-3</v>
      </c>
      <c r="L5912" s="293"/>
      <c r="Q5912" s="288"/>
      <c r="R5912" s="291"/>
    </row>
    <row r="5913" spans="1:18" s="287" customFormat="1" ht="16.149999999999999" customHeight="1" x14ac:dyDescent="0.25">
      <c r="A5913" s="9" t="s">
        <v>192</v>
      </c>
      <c r="B5913" s="7">
        <v>2024</v>
      </c>
      <c r="C5913" s="296" t="s">
        <v>67</v>
      </c>
      <c r="D5913" s="307">
        <v>2019</v>
      </c>
      <c r="E5913" s="307" t="s">
        <v>194</v>
      </c>
      <c r="F5913" s="65">
        <f t="shared" si="371"/>
        <v>5</v>
      </c>
      <c r="G5913" s="66" t="str">
        <f t="shared" si="372"/>
        <v>2013+</v>
      </c>
      <c r="H5913" s="67" t="str">
        <f t="shared" si="369"/>
        <v>2024-T6 Instate Heavy-5</v>
      </c>
      <c r="I5913" s="302">
        <v>2.0875339657643699E-3</v>
      </c>
      <c r="J5913" s="305">
        <f>VLOOKUP(H5913,T6_ReductionFactor!$G$10:$H$2922,2,FALSE)</f>
        <v>0.79869092943101982</v>
      </c>
      <c r="K5913" s="75">
        <f t="shared" si="370"/>
        <v>1.6672944433351673E-3</v>
      </c>
      <c r="L5913" s="293"/>
      <c r="Q5913" s="288"/>
      <c r="R5913" s="291"/>
    </row>
    <row r="5914" spans="1:18" s="287" customFormat="1" ht="16.149999999999999" customHeight="1" x14ac:dyDescent="0.25">
      <c r="A5914" s="9" t="s">
        <v>192</v>
      </c>
      <c r="B5914" s="7">
        <v>2024</v>
      </c>
      <c r="C5914" s="296" t="s">
        <v>67</v>
      </c>
      <c r="D5914" s="307">
        <v>2018</v>
      </c>
      <c r="E5914" s="307" t="s">
        <v>194</v>
      </c>
      <c r="F5914" s="65">
        <f t="shared" si="371"/>
        <v>6</v>
      </c>
      <c r="G5914" s="66" t="str">
        <f t="shared" si="372"/>
        <v>2013+</v>
      </c>
      <c r="H5914" s="67" t="str">
        <f t="shared" si="369"/>
        <v>2024-T6 Instate Heavy-6</v>
      </c>
      <c r="I5914" s="302">
        <v>1.9666106045761801E-3</v>
      </c>
      <c r="J5914" s="305">
        <f>VLOOKUP(H5914,T6_ReductionFactor!$G$10:$H$2922,2,FALSE)</f>
        <v>0.78590708732019166</v>
      </c>
      <c r="K5914" s="75">
        <f t="shared" si="370"/>
        <v>1.5455732121354669E-3</v>
      </c>
      <c r="L5914" s="293"/>
      <c r="Q5914" s="288"/>
      <c r="R5914" s="291"/>
    </row>
    <row r="5915" spans="1:18" s="287" customFormat="1" ht="16.149999999999999" customHeight="1" x14ac:dyDescent="0.25">
      <c r="A5915" s="9" t="s">
        <v>192</v>
      </c>
      <c r="B5915" s="7">
        <v>2024</v>
      </c>
      <c r="C5915" s="296" t="s">
        <v>67</v>
      </c>
      <c r="D5915" s="307">
        <v>2017</v>
      </c>
      <c r="E5915" s="307" t="s">
        <v>194</v>
      </c>
      <c r="F5915" s="65">
        <f t="shared" si="371"/>
        <v>7</v>
      </c>
      <c r="G5915" s="66" t="str">
        <f t="shared" si="372"/>
        <v>2013+</v>
      </c>
      <c r="H5915" s="67" t="str">
        <f t="shared" si="369"/>
        <v>2024-T6 Instate Heavy-7</v>
      </c>
      <c r="I5915" s="302">
        <v>1.04212098151584E-2</v>
      </c>
      <c r="J5915" s="305">
        <f>VLOOKUP(H5915,T6_ReductionFactor!$G$10:$H$2922,2,FALSE)</f>
        <v>0.7754528350176273</v>
      </c>
      <c r="K5915" s="75">
        <f t="shared" si="370"/>
        <v>8.0811566954781047E-3</v>
      </c>
      <c r="L5915" s="293"/>
      <c r="Q5915" s="288"/>
      <c r="R5915" s="291"/>
    </row>
    <row r="5916" spans="1:18" s="287" customFormat="1" ht="16.149999999999999" customHeight="1" x14ac:dyDescent="0.25">
      <c r="A5916" s="9" t="s">
        <v>192</v>
      </c>
      <c r="B5916" s="7">
        <v>2024</v>
      </c>
      <c r="C5916" s="296" t="s">
        <v>67</v>
      </c>
      <c r="D5916" s="307">
        <v>2016</v>
      </c>
      <c r="E5916" s="307" t="s">
        <v>194</v>
      </c>
      <c r="F5916" s="65">
        <f t="shared" si="371"/>
        <v>8</v>
      </c>
      <c r="G5916" s="66" t="str">
        <f t="shared" si="372"/>
        <v>2013+</v>
      </c>
      <c r="H5916" s="67" t="str">
        <f t="shared" si="369"/>
        <v>2024-T6 Instate Heavy-8</v>
      </c>
      <c r="I5916" s="302">
        <v>5.54710931355476E-3</v>
      </c>
      <c r="J5916" s="305">
        <f>VLOOKUP(H5916,T6_ReductionFactor!$G$10:$H$2922,2,FALSE)</f>
        <v>0.76677362500841895</v>
      </c>
      <c r="K5916" s="75">
        <f t="shared" si="370"/>
        <v>4.2533771166723454E-3</v>
      </c>
      <c r="L5916" s="293"/>
      <c r="Q5916" s="288"/>
      <c r="R5916" s="291"/>
    </row>
    <row r="5917" spans="1:18" s="287" customFormat="1" ht="16.149999999999999" customHeight="1" x14ac:dyDescent="0.25">
      <c r="A5917" s="9" t="s">
        <v>192</v>
      </c>
      <c r="B5917" s="7">
        <v>2024</v>
      </c>
      <c r="C5917" s="296" t="s">
        <v>67</v>
      </c>
      <c r="D5917" s="307">
        <v>2015</v>
      </c>
      <c r="E5917" s="307" t="s">
        <v>194</v>
      </c>
      <c r="F5917" s="65">
        <f t="shared" si="371"/>
        <v>9</v>
      </c>
      <c r="G5917" s="66" t="str">
        <f t="shared" si="372"/>
        <v>2013+</v>
      </c>
      <c r="H5917" s="67" t="str">
        <f t="shared" si="369"/>
        <v>2024-T6 Instate Heavy-9</v>
      </c>
      <c r="I5917" s="302">
        <v>3.88155785099569E-3</v>
      </c>
      <c r="J5917" s="305">
        <f>VLOOKUP(H5917,T6_ReductionFactor!$G$10:$H$2922,2,FALSE)</f>
        <v>0.75946663796496683</v>
      </c>
      <c r="K5917" s="75">
        <f t="shared" si="370"/>
        <v>2.9479136911622185E-3</v>
      </c>
      <c r="L5917" s="293"/>
      <c r="Q5917" s="288"/>
      <c r="R5917" s="291"/>
    </row>
    <row r="5918" spans="1:18" s="287" customFormat="1" ht="16.149999999999999" customHeight="1" x14ac:dyDescent="0.25">
      <c r="A5918" s="9" t="s">
        <v>192</v>
      </c>
      <c r="B5918" s="7">
        <v>2024</v>
      </c>
      <c r="C5918" s="296" t="s">
        <v>67</v>
      </c>
      <c r="D5918" s="307">
        <v>2014</v>
      </c>
      <c r="E5918" s="307" t="s">
        <v>194</v>
      </c>
      <c r="F5918" s="65">
        <f t="shared" si="371"/>
        <v>10</v>
      </c>
      <c r="G5918" s="66" t="str">
        <f t="shared" si="372"/>
        <v>2013+</v>
      </c>
      <c r="H5918" s="67" t="str">
        <f t="shared" si="369"/>
        <v>2024-T6 Instate Heavy-10</v>
      </c>
      <c r="I5918" s="302">
        <v>2.3771701770971499E-3</v>
      </c>
      <c r="J5918" s="305">
        <f>VLOOKUP(H5918,T6_ReductionFactor!$G$10:$H$2922,2,FALSE)</f>
        <v>0.75323859954543448</v>
      </c>
      <c r="K5918" s="75">
        <f t="shared" si="370"/>
        <v>1.7905763350778297E-3</v>
      </c>
      <c r="L5918" s="293"/>
      <c r="Q5918" s="288"/>
      <c r="R5918" s="291"/>
    </row>
    <row r="5919" spans="1:18" s="287" customFormat="1" ht="16.149999999999999" customHeight="1" x14ac:dyDescent="0.25">
      <c r="A5919" s="9" t="s">
        <v>192</v>
      </c>
      <c r="B5919" s="7">
        <v>2024</v>
      </c>
      <c r="C5919" s="296" t="s">
        <v>67</v>
      </c>
      <c r="D5919" s="307">
        <v>2013</v>
      </c>
      <c r="E5919" s="307" t="s">
        <v>194</v>
      </c>
      <c r="F5919" s="65">
        <f t="shared" si="371"/>
        <v>11</v>
      </c>
      <c r="G5919" s="66" t="str">
        <f t="shared" si="372"/>
        <v>2010-12</v>
      </c>
      <c r="H5919" s="67" t="str">
        <f t="shared" si="369"/>
        <v>2024-T6 Instate Heavy-11</v>
      </c>
      <c r="I5919" s="302">
        <v>2.8977134076961599E-3</v>
      </c>
      <c r="J5919" s="305">
        <f>VLOOKUP(H5919,T6_ReductionFactor!$G$10:$H$2922,2,FALSE)</f>
        <v>0.71770925967692378</v>
      </c>
      <c r="K5919" s="75">
        <f t="shared" si="370"/>
        <v>2.0797157445935069E-3</v>
      </c>
      <c r="L5919" s="293"/>
      <c r="Q5919" s="288"/>
      <c r="R5919" s="291"/>
    </row>
    <row r="5920" spans="1:18" s="287" customFormat="1" ht="16.149999999999999" customHeight="1" x14ac:dyDescent="0.25">
      <c r="A5920" s="9" t="s">
        <v>192</v>
      </c>
      <c r="B5920" s="7">
        <v>2024</v>
      </c>
      <c r="C5920" s="296" t="s">
        <v>67</v>
      </c>
      <c r="D5920" s="307">
        <v>2012</v>
      </c>
      <c r="E5920" s="307" t="s">
        <v>194</v>
      </c>
      <c r="F5920" s="65">
        <f t="shared" si="371"/>
        <v>12</v>
      </c>
      <c r="G5920" s="66" t="str">
        <f t="shared" si="372"/>
        <v>2010-12</v>
      </c>
      <c r="H5920" s="67" t="str">
        <f t="shared" si="369"/>
        <v>2024-T6 Instate Heavy-12</v>
      </c>
      <c r="I5920" s="302">
        <v>8.2005803420594596E-3</v>
      </c>
      <c r="J5920" s="305">
        <f>VLOOKUP(H5920,T6_ReductionFactor!$G$10:$H$2922,2,FALSE)</f>
        <v>0.71392649198603098</v>
      </c>
      <c r="K5920" s="75">
        <f t="shared" si="370"/>
        <v>5.8546115558561164E-3</v>
      </c>
      <c r="L5920" s="293"/>
      <c r="Q5920" s="288"/>
      <c r="R5920" s="291"/>
    </row>
    <row r="5921" spans="1:18" s="287" customFormat="1" ht="16.149999999999999" customHeight="1" x14ac:dyDescent="0.25">
      <c r="A5921" s="9" t="s">
        <v>192</v>
      </c>
      <c r="B5921" s="7">
        <v>2024</v>
      </c>
      <c r="C5921" s="296" t="s">
        <v>67</v>
      </c>
      <c r="D5921" s="307">
        <v>2011</v>
      </c>
      <c r="E5921" s="307" t="s">
        <v>194</v>
      </c>
      <c r="F5921" s="65">
        <f t="shared" si="371"/>
        <v>13</v>
      </c>
      <c r="G5921" s="66" t="str">
        <f t="shared" si="372"/>
        <v>2010-12</v>
      </c>
      <c r="H5921" s="67" t="str">
        <f t="shared" si="369"/>
        <v>2024-T6 Instate Heavy-13</v>
      </c>
      <c r="I5921" s="302">
        <v>2.4066092298862001E-5</v>
      </c>
      <c r="J5921" s="305">
        <f>VLOOKUP(H5921,T6_ReductionFactor!$G$10:$H$2922,2,FALSE)</f>
        <v>0.71069612489486889</v>
      </c>
      <c r="K5921" s="75">
        <f t="shared" si="370"/>
        <v>1.7103678538163471E-5</v>
      </c>
      <c r="L5921" s="293"/>
      <c r="Q5921" s="288"/>
      <c r="R5921" s="291"/>
    </row>
    <row r="5922" spans="1:18" s="287" customFormat="1" ht="16.149999999999999" customHeight="1" x14ac:dyDescent="0.25">
      <c r="A5922" s="9" t="s">
        <v>192</v>
      </c>
      <c r="B5922" s="7">
        <v>2024</v>
      </c>
      <c r="C5922" s="296" t="s">
        <v>67</v>
      </c>
      <c r="D5922" s="307">
        <v>2010</v>
      </c>
      <c r="E5922" s="307" t="s">
        <v>194</v>
      </c>
      <c r="F5922" s="65">
        <f t="shared" si="371"/>
        <v>14</v>
      </c>
      <c r="G5922" s="66" t="str">
        <f t="shared" si="372"/>
        <v>2007-09</v>
      </c>
      <c r="H5922" s="67" t="str">
        <f t="shared" si="369"/>
        <v>2024-T6 Instate Heavy-14</v>
      </c>
      <c r="I5922" s="302">
        <v>2.0198726938079599E-5</v>
      </c>
      <c r="J5922" s="305">
        <f>VLOOKUP(H5922,T6_ReductionFactor!$G$10:$H$2922,2,FALSE)</f>
        <v>0.75031208358071233</v>
      </c>
      <c r="K5922" s="75">
        <f t="shared" si="370"/>
        <v>1.5155348894588365E-5</v>
      </c>
      <c r="L5922" s="293"/>
      <c r="Q5922" s="288"/>
      <c r="R5922" s="291"/>
    </row>
    <row r="5923" spans="1:18" s="287" customFormat="1" ht="16.149999999999999" customHeight="1" x14ac:dyDescent="0.25">
      <c r="A5923" s="9" t="s">
        <v>192</v>
      </c>
      <c r="B5923" s="7">
        <v>2024</v>
      </c>
      <c r="C5923" s="296" t="s">
        <v>67</v>
      </c>
      <c r="D5923" s="307">
        <v>2009</v>
      </c>
      <c r="E5923" s="307" t="s">
        <v>194</v>
      </c>
      <c r="F5923" s="65">
        <f t="shared" si="371"/>
        <v>15</v>
      </c>
      <c r="G5923" s="66" t="str">
        <f t="shared" si="372"/>
        <v>2007-09</v>
      </c>
      <c r="H5923" s="67" t="str">
        <f t="shared" si="369"/>
        <v>2024-T6 Instate Heavy-15</v>
      </c>
      <c r="I5923" s="302">
        <v>2.3237150658533901E-5</v>
      </c>
      <c r="J5923" s="305">
        <f>VLOOKUP(H5923,T6_ReductionFactor!$G$10:$H$2922,2,FALSE)</f>
        <v>0.74701377527612456</v>
      </c>
      <c r="K5923" s="75">
        <f t="shared" si="370"/>
        <v>1.7358471640091493E-5</v>
      </c>
      <c r="L5923" s="293"/>
      <c r="Q5923" s="288"/>
      <c r="R5923" s="291"/>
    </row>
    <row r="5924" spans="1:18" s="287" customFormat="1" ht="16.149999999999999" customHeight="1" x14ac:dyDescent="0.25">
      <c r="A5924" s="9" t="s">
        <v>192</v>
      </c>
      <c r="B5924" s="7">
        <v>2024</v>
      </c>
      <c r="C5924" s="296" t="s">
        <v>67</v>
      </c>
      <c r="D5924" s="307">
        <v>2008</v>
      </c>
      <c r="E5924" s="307" t="s">
        <v>194</v>
      </c>
      <c r="F5924" s="65">
        <f t="shared" si="371"/>
        <v>16</v>
      </c>
      <c r="G5924" s="66" t="str">
        <f t="shared" si="372"/>
        <v>2007-09</v>
      </c>
      <c r="H5924" s="67" t="str">
        <f t="shared" si="369"/>
        <v>2024-T6 Instate Heavy-16</v>
      </c>
      <c r="I5924" s="302">
        <v>3.1385261865267797E-5</v>
      </c>
      <c r="J5924" s="305">
        <f>VLOOKUP(H5924,T6_ReductionFactor!$G$10:$H$2922,2,FALSE)</f>
        <v>0.7438706185069961</v>
      </c>
      <c r="K5924" s="75">
        <f t="shared" si="370"/>
        <v>2.3346574155720793E-5</v>
      </c>
      <c r="L5924" s="293"/>
      <c r="Q5924" s="288"/>
      <c r="R5924" s="291"/>
    </row>
    <row r="5925" spans="1:18" s="287" customFormat="1" ht="16.149999999999999" customHeight="1" x14ac:dyDescent="0.25">
      <c r="A5925" s="9" t="s">
        <v>192</v>
      </c>
      <c r="B5925" s="7">
        <v>2024</v>
      </c>
      <c r="C5925" s="296" t="s">
        <v>67</v>
      </c>
      <c r="D5925" s="307">
        <v>2007</v>
      </c>
      <c r="E5925" s="307" t="s">
        <v>194</v>
      </c>
      <c r="F5925" s="65">
        <f t="shared" si="371"/>
        <v>17</v>
      </c>
      <c r="G5925" s="66" t="str">
        <f t="shared" si="372"/>
        <v>1997-06</v>
      </c>
      <c r="H5925" s="67" t="str">
        <f t="shared" si="369"/>
        <v>2024-T6 Instate Heavy-17</v>
      </c>
      <c r="I5925" s="302">
        <v>2.9266599942198799E-4</v>
      </c>
      <c r="J5925" s="305">
        <f>VLOOKUP(H5925,T6_ReductionFactor!$G$10:$H$2922,2,FALSE)</f>
        <v>0.84745831079722778</v>
      </c>
      <c r="K5925" s="75">
        <f t="shared" si="370"/>
        <v>2.4802223349794036E-4</v>
      </c>
      <c r="L5925" s="293"/>
      <c r="Q5925" s="288"/>
      <c r="R5925" s="291"/>
    </row>
    <row r="5926" spans="1:18" s="287" customFormat="1" ht="16.149999999999999" customHeight="1" x14ac:dyDescent="0.25">
      <c r="A5926" s="9" t="s">
        <v>192</v>
      </c>
      <c r="B5926" s="7">
        <v>2024</v>
      </c>
      <c r="C5926" s="296" t="s">
        <v>67</v>
      </c>
      <c r="D5926" s="307">
        <v>2006</v>
      </c>
      <c r="E5926" s="307" t="s">
        <v>194</v>
      </c>
      <c r="F5926" s="65">
        <f t="shared" si="371"/>
        <v>18</v>
      </c>
      <c r="G5926" s="66" t="str">
        <f t="shared" si="372"/>
        <v>1997-06</v>
      </c>
      <c r="H5926" s="67" t="str">
        <f t="shared" si="369"/>
        <v>2024-T6 Instate Heavy-18</v>
      </c>
      <c r="I5926" s="302">
        <v>3.40207503626606E-4</v>
      </c>
      <c r="J5926" s="305">
        <f>VLOOKUP(H5926,T6_ReductionFactor!$G$10:$H$2922,2,FALSE)</f>
        <v>0.84538789298020156</v>
      </c>
      <c r="K5926" s="75">
        <f t="shared" si="370"/>
        <v>2.8760730466695074E-4</v>
      </c>
      <c r="L5926" s="293"/>
      <c r="Q5926" s="288"/>
      <c r="R5926" s="291"/>
    </row>
    <row r="5927" spans="1:18" s="287" customFormat="1" ht="16.149999999999999" customHeight="1" x14ac:dyDescent="0.25">
      <c r="A5927" s="9" t="s">
        <v>192</v>
      </c>
      <c r="B5927" s="7">
        <v>2024</v>
      </c>
      <c r="C5927" s="296" t="s">
        <v>67</v>
      </c>
      <c r="D5927" s="307">
        <v>2005</v>
      </c>
      <c r="E5927" s="307" t="s">
        <v>194</v>
      </c>
      <c r="F5927" s="65">
        <f t="shared" si="371"/>
        <v>19</v>
      </c>
      <c r="G5927" s="66" t="str">
        <f t="shared" si="372"/>
        <v>1997-06</v>
      </c>
      <c r="H5927" s="67" t="str">
        <f t="shared" si="369"/>
        <v>2024-T6 Instate Heavy-19</v>
      </c>
      <c r="I5927" s="302">
        <v>3.5331949552952301E-4</v>
      </c>
      <c r="J5927" s="305">
        <f>VLOOKUP(H5927,T6_ReductionFactor!$G$10:$H$2922,2,FALSE)</f>
        <v>0.84340167585734838</v>
      </c>
      <c r="K5927" s="75">
        <f t="shared" si="370"/>
        <v>2.979902546426726E-4</v>
      </c>
      <c r="L5927" s="293"/>
      <c r="Q5927" s="288"/>
      <c r="R5927" s="291"/>
    </row>
    <row r="5928" spans="1:18" s="287" customFormat="1" ht="16.149999999999999" customHeight="1" x14ac:dyDescent="0.25">
      <c r="A5928" s="9" t="s">
        <v>192</v>
      </c>
      <c r="B5928" s="7">
        <v>2024</v>
      </c>
      <c r="C5928" s="296" t="s">
        <v>67</v>
      </c>
      <c r="D5928" s="307">
        <v>2004</v>
      </c>
      <c r="E5928" s="307" t="s">
        <v>194</v>
      </c>
      <c r="F5928" s="65">
        <f t="shared" si="371"/>
        <v>20</v>
      </c>
      <c r="G5928" s="66" t="str">
        <f t="shared" si="372"/>
        <v>1997-06</v>
      </c>
      <c r="H5928" s="67" t="str">
        <f t="shared" si="369"/>
        <v>2024-T6 Instate Heavy-20</v>
      </c>
      <c r="I5928" s="302">
        <v>2.3878070889666201E-4</v>
      </c>
      <c r="J5928" s="305">
        <f>VLOOKUP(H5928,T6_ReductionFactor!$G$10:$H$2922,2,FALSE)</f>
        <v>0.84149744243660629</v>
      </c>
      <c r="K5928" s="75">
        <f t="shared" si="370"/>
        <v>2.0093335583974087E-4</v>
      </c>
      <c r="L5928" s="293"/>
      <c r="Q5928" s="288"/>
      <c r="R5928" s="291"/>
    </row>
    <row r="5929" spans="1:18" s="287" customFormat="1" ht="16.149999999999999" customHeight="1" x14ac:dyDescent="0.25">
      <c r="A5929" s="9" t="s">
        <v>192</v>
      </c>
      <c r="B5929" s="7">
        <v>2024</v>
      </c>
      <c r="C5929" s="296" t="s">
        <v>67</v>
      </c>
      <c r="D5929" s="307">
        <v>2003</v>
      </c>
      <c r="E5929" s="307" t="s">
        <v>194</v>
      </c>
      <c r="F5929" s="65">
        <f t="shared" si="371"/>
        <v>21</v>
      </c>
      <c r="G5929" s="66" t="str">
        <f t="shared" si="372"/>
        <v>1997-06</v>
      </c>
      <c r="H5929" s="67" t="str">
        <f t="shared" si="369"/>
        <v>2024-T6 Instate Heavy-21</v>
      </c>
      <c r="I5929" s="302">
        <v>2.43654738662882E-4</v>
      </c>
      <c r="J5929" s="305">
        <f>VLOOKUP(H5929,T6_ReductionFactor!$G$10:$H$2922,2,FALSE)</f>
        <v>0.90135263917473973</v>
      </c>
      <c r="K5929" s="75">
        <f t="shared" si="370"/>
        <v>2.1961884174122019E-4</v>
      </c>
      <c r="L5929" s="293"/>
      <c r="Q5929" s="288"/>
      <c r="R5929" s="291"/>
    </row>
    <row r="5930" spans="1:18" s="287" customFormat="1" ht="16.149999999999999" customHeight="1" x14ac:dyDescent="0.25">
      <c r="A5930" s="9" t="s">
        <v>192</v>
      </c>
      <c r="B5930" s="7">
        <v>2024</v>
      </c>
      <c r="C5930" s="296" t="s">
        <v>67</v>
      </c>
      <c r="D5930" s="307">
        <v>2002</v>
      </c>
      <c r="E5930" s="307" t="s">
        <v>194</v>
      </c>
      <c r="F5930" s="65">
        <f t="shared" si="371"/>
        <v>22</v>
      </c>
      <c r="G5930" s="66" t="str">
        <f t="shared" si="372"/>
        <v>1997-06</v>
      </c>
      <c r="H5930" s="67" t="str">
        <f t="shared" si="369"/>
        <v>2024-T6 Instate Heavy-22</v>
      </c>
      <c r="I5930" s="302">
        <v>1.4730834082824401E-4</v>
      </c>
      <c r="J5930" s="305">
        <f>VLOOKUP(H5930,T6_ReductionFactor!$G$10:$H$2922,2,FALSE)</f>
        <v>0.90038933773133534</v>
      </c>
      <c r="K5930" s="75">
        <f t="shared" si="370"/>
        <v>1.3263485944064446E-4</v>
      </c>
      <c r="L5930" s="293"/>
      <c r="Q5930" s="288"/>
      <c r="R5930" s="291"/>
    </row>
    <row r="5931" spans="1:18" s="287" customFormat="1" ht="16.149999999999999" customHeight="1" x14ac:dyDescent="0.25">
      <c r="A5931" s="9" t="s">
        <v>192</v>
      </c>
      <c r="B5931" s="7">
        <v>2024</v>
      </c>
      <c r="C5931" s="296" t="s">
        <v>67</v>
      </c>
      <c r="D5931" s="307">
        <v>2001</v>
      </c>
      <c r="E5931" s="307" t="s">
        <v>194</v>
      </c>
      <c r="F5931" s="65">
        <f t="shared" si="371"/>
        <v>23</v>
      </c>
      <c r="G5931" s="66" t="str">
        <f t="shared" si="372"/>
        <v>1997-06</v>
      </c>
      <c r="H5931" s="67" t="str">
        <f t="shared" si="369"/>
        <v>2024-T6 Instate Heavy-23</v>
      </c>
      <c r="I5931" s="302">
        <v>1.98934131757542E-4</v>
      </c>
      <c r="J5931" s="305">
        <f>VLOOKUP(H5931,T6_ReductionFactor!$G$10:$H$2922,2,FALSE)</f>
        <v>0.90038933773133534</v>
      </c>
      <c r="K5931" s="75">
        <f t="shared" si="370"/>
        <v>1.7911817114533144E-4</v>
      </c>
      <c r="L5931" s="293"/>
      <c r="Q5931" s="288"/>
      <c r="R5931" s="291"/>
    </row>
    <row r="5932" spans="1:18" s="287" customFormat="1" ht="16.149999999999999" customHeight="1" x14ac:dyDescent="0.25">
      <c r="A5932" s="9" t="s">
        <v>192</v>
      </c>
      <c r="B5932" s="7">
        <v>2024</v>
      </c>
      <c r="C5932" s="296" t="s">
        <v>67</v>
      </c>
      <c r="D5932" s="307">
        <v>2000</v>
      </c>
      <c r="E5932" s="307" t="s">
        <v>194</v>
      </c>
      <c r="F5932" s="65">
        <f t="shared" si="371"/>
        <v>24</v>
      </c>
      <c r="G5932" s="66" t="str">
        <f t="shared" si="372"/>
        <v>1997-06</v>
      </c>
      <c r="H5932" s="67" t="str">
        <f t="shared" si="369"/>
        <v>2024-T6 Instate Heavy-24</v>
      </c>
      <c r="I5932" s="302">
        <v>2.8564020071736399E-4</v>
      </c>
      <c r="J5932" s="305">
        <f>VLOOKUP(H5932,T6_ReductionFactor!$G$10:$H$2922,2,FALSE)</f>
        <v>0.90038933773133534</v>
      </c>
      <c r="K5932" s="75">
        <f t="shared" si="370"/>
        <v>2.5718739115335306E-4</v>
      </c>
      <c r="L5932" s="293"/>
      <c r="Q5932" s="288"/>
      <c r="R5932" s="291"/>
    </row>
    <row r="5933" spans="1:18" s="287" customFormat="1" ht="16.149999999999999" customHeight="1" x14ac:dyDescent="0.25">
      <c r="A5933" s="9" t="s">
        <v>192</v>
      </c>
      <c r="B5933" s="7">
        <v>2024</v>
      </c>
      <c r="C5933" s="296" t="s">
        <v>67</v>
      </c>
      <c r="D5933" s="307">
        <v>1999</v>
      </c>
      <c r="E5933" s="307" t="s">
        <v>194</v>
      </c>
      <c r="F5933" s="65">
        <f t="shared" si="371"/>
        <v>25</v>
      </c>
      <c r="G5933" s="66" t="str">
        <f t="shared" si="372"/>
        <v>1997-06</v>
      </c>
      <c r="H5933" s="67" t="str">
        <f t="shared" si="369"/>
        <v>2024-T6 Instate Heavy-25</v>
      </c>
      <c r="I5933" s="302">
        <v>2.2004438509841699E-4</v>
      </c>
      <c r="J5933" s="305">
        <f>VLOOKUP(H5933,T6_ReductionFactor!$G$10:$H$2922,2,FALSE)</f>
        <v>0.90038933773133534</v>
      </c>
      <c r="K5933" s="75">
        <f t="shared" si="370"/>
        <v>1.981256181702626E-4</v>
      </c>
      <c r="L5933" s="293"/>
      <c r="Q5933" s="288"/>
      <c r="R5933" s="291"/>
    </row>
    <row r="5934" spans="1:18" s="287" customFormat="1" ht="16.149999999999999" customHeight="1" x14ac:dyDescent="0.25">
      <c r="A5934" s="9" t="s">
        <v>192</v>
      </c>
      <c r="B5934" s="7">
        <v>2024</v>
      </c>
      <c r="C5934" s="296" t="s">
        <v>67</v>
      </c>
      <c r="D5934" s="307">
        <v>1998</v>
      </c>
      <c r="E5934" s="307" t="s">
        <v>194</v>
      </c>
      <c r="F5934" s="65">
        <f t="shared" si="371"/>
        <v>26</v>
      </c>
      <c r="G5934" s="66" t="str">
        <f t="shared" si="372"/>
        <v>1997-06</v>
      </c>
      <c r="H5934" s="67" t="str">
        <f t="shared" si="369"/>
        <v>2024-T6 Instate Heavy-26</v>
      </c>
      <c r="I5934" s="302">
        <v>1.61738309564176E-4</v>
      </c>
      <c r="J5934" s="305">
        <f>VLOOKUP(H5934,T6_ReductionFactor!$G$10:$H$2922,2,FALSE)</f>
        <v>0.90038933773133534</v>
      </c>
      <c r="K5934" s="75">
        <f t="shared" si="370"/>
        <v>1.4562744943427412E-4</v>
      </c>
      <c r="L5934" s="293"/>
      <c r="Q5934" s="288"/>
      <c r="R5934" s="291"/>
    </row>
    <row r="5935" spans="1:18" s="287" customFormat="1" ht="16.149999999999999" customHeight="1" x14ac:dyDescent="0.25">
      <c r="A5935" s="9" t="s">
        <v>192</v>
      </c>
      <c r="B5935" s="7">
        <v>2024</v>
      </c>
      <c r="C5935" s="296" t="s">
        <v>67</v>
      </c>
      <c r="D5935" s="307">
        <v>1997</v>
      </c>
      <c r="E5935" s="307" t="s">
        <v>194</v>
      </c>
      <c r="F5935" s="65">
        <f t="shared" si="371"/>
        <v>27</v>
      </c>
      <c r="G5935" s="66" t="str">
        <f t="shared" si="372"/>
        <v>Pre1997</v>
      </c>
      <c r="H5935" s="67" t="str">
        <f t="shared" si="369"/>
        <v>2024-T6 Instate Heavy-27</v>
      </c>
      <c r="I5935" s="302">
        <v>1.3008701016224599E-4</v>
      </c>
      <c r="J5935" s="305">
        <f>VLOOKUP(H5935,T6_ReductionFactor!$G$10:$H$2922,2,FALSE)</f>
        <v>0.90038933773133534</v>
      </c>
      <c r="K5935" s="75">
        <f t="shared" si="370"/>
        <v>1.1712895692743416E-4</v>
      </c>
      <c r="L5935" s="293"/>
      <c r="Q5935" s="288"/>
      <c r="R5935" s="291"/>
    </row>
    <row r="5936" spans="1:18" s="287" customFormat="1" ht="16.149999999999999" customHeight="1" x14ac:dyDescent="0.25">
      <c r="A5936" s="9" t="s">
        <v>192</v>
      </c>
      <c r="B5936" s="7">
        <v>2024</v>
      </c>
      <c r="C5936" s="296" t="s">
        <v>67</v>
      </c>
      <c r="D5936" s="307">
        <v>1996</v>
      </c>
      <c r="E5936" s="307" t="s">
        <v>194</v>
      </c>
      <c r="F5936" s="65">
        <f t="shared" si="371"/>
        <v>28</v>
      </c>
      <c r="G5936" s="66" t="str">
        <f t="shared" si="372"/>
        <v>Pre1997</v>
      </c>
      <c r="H5936" s="67" t="str">
        <f t="shared" si="369"/>
        <v>2024-T6 Instate Heavy-28</v>
      </c>
      <c r="I5936" s="302">
        <v>1.19306313157987E-4</v>
      </c>
      <c r="J5936" s="305">
        <f>VLOOKUP(H5936,T6_ReductionFactor!$G$10:$H$2922,2,FALSE)</f>
        <v>0.90038933773133534</v>
      </c>
      <c r="K5936" s="75">
        <f t="shared" si="370"/>
        <v>1.0742213229148722E-4</v>
      </c>
      <c r="L5936" s="293"/>
      <c r="Q5936" s="288"/>
      <c r="R5936" s="291"/>
    </row>
    <row r="5937" spans="1:18" s="287" customFormat="1" ht="16.149999999999999" customHeight="1" x14ac:dyDescent="0.25">
      <c r="A5937" s="9" t="s">
        <v>192</v>
      </c>
      <c r="B5937" s="7">
        <v>2024</v>
      </c>
      <c r="C5937" s="296" t="s">
        <v>67</v>
      </c>
      <c r="D5937" s="307">
        <v>1995</v>
      </c>
      <c r="E5937" s="307" t="s">
        <v>194</v>
      </c>
      <c r="F5937" s="65">
        <f t="shared" si="371"/>
        <v>29</v>
      </c>
      <c r="G5937" s="66" t="str">
        <f t="shared" si="372"/>
        <v>Pre1997</v>
      </c>
      <c r="H5937" s="67" t="str">
        <f t="shared" si="369"/>
        <v>2024-T6 Instate Heavy-29</v>
      </c>
      <c r="I5937" s="302">
        <v>1.6302713701983699E-4</v>
      </c>
      <c r="J5937" s="305">
        <f>VLOOKUP(H5937,T6_ReductionFactor!$G$10:$H$2922,2,FALSE)</f>
        <v>0.90038933773133534</v>
      </c>
      <c r="K5937" s="75">
        <f t="shared" si="370"/>
        <v>1.467878959335267E-4</v>
      </c>
      <c r="L5937" s="293"/>
      <c r="Q5937" s="288"/>
      <c r="R5937" s="291"/>
    </row>
    <row r="5938" spans="1:18" s="287" customFormat="1" ht="16.149999999999999" customHeight="1" x14ac:dyDescent="0.25">
      <c r="A5938" s="9" t="s">
        <v>192</v>
      </c>
      <c r="B5938" s="7">
        <v>2024</v>
      </c>
      <c r="C5938" s="296" t="s">
        <v>67</v>
      </c>
      <c r="D5938" s="307">
        <v>1994</v>
      </c>
      <c r="E5938" s="307" t="s">
        <v>194</v>
      </c>
      <c r="F5938" s="65">
        <f t="shared" si="371"/>
        <v>30</v>
      </c>
      <c r="G5938" s="66" t="str">
        <f t="shared" si="372"/>
        <v>Pre1997</v>
      </c>
      <c r="H5938" s="67" t="str">
        <f t="shared" ref="H5938:H6001" si="373">CONCATENATE(B5938,"-",C5938,"-",F5938)</f>
        <v>2024-T6 Instate Heavy-30</v>
      </c>
      <c r="I5938" s="302">
        <v>1.0031239782290299E-4</v>
      </c>
      <c r="J5938" s="305">
        <f>VLOOKUP(H5938,T6_ReductionFactor!$G$10:$H$2922,2,FALSE)</f>
        <v>0.90038933773133534</v>
      </c>
      <c r="K5938" s="75">
        <f t="shared" si="370"/>
        <v>9.0320213442005866E-5</v>
      </c>
      <c r="L5938" s="293"/>
      <c r="Q5938" s="288"/>
      <c r="R5938" s="291"/>
    </row>
    <row r="5939" spans="1:18" s="287" customFormat="1" ht="16.149999999999999" customHeight="1" x14ac:dyDescent="0.25">
      <c r="A5939" s="9" t="s">
        <v>192</v>
      </c>
      <c r="B5939" s="7">
        <v>2024</v>
      </c>
      <c r="C5939" s="296" t="s">
        <v>67</v>
      </c>
      <c r="D5939" s="307">
        <v>1993</v>
      </c>
      <c r="E5939" s="307" t="s">
        <v>194</v>
      </c>
      <c r="F5939" s="65">
        <f t="shared" si="371"/>
        <v>31</v>
      </c>
      <c r="G5939" s="66" t="str">
        <f t="shared" si="372"/>
        <v>Pre1997</v>
      </c>
      <c r="H5939" s="67" t="str">
        <f t="shared" si="373"/>
        <v>2024-T6 Instate Heavy-31</v>
      </c>
      <c r="I5939" s="302">
        <v>1.25435123485913E-4</v>
      </c>
      <c r="J5939" s="305">
        <f>VLOOKUP(H5939,T6_ReductionFactor!$G$10:$H$2922,2,FALSE)</f>
        <v>1</v>
      </c>
      <c r="K5939" s="75">
        <f t="shared" si="370"/>
        <v>1.25435123485913E-4</v>
      </c>
      <c r="L5939" s="293"/>
      <c r="Q5939" s="288"/>
      <c r="R5939" s="291"/>
    </row>
    <row r="5940" spans="1:18" s="287" customFormat="1" ht="16.149999999999999" customHeight="1" x14ac:dyDescent="0.25">
      <c r="A5940" s="9" t="s">
        <v>192</v>
      </c>
      <c r="B5940" s="7">
        <v>2024</v>
      </c>
      <c r="C5940" s="296" t="s">
        <v>67</v>
      </c>
      <c r="D5940" s="307">
        <v>1992</v>
      </c>
      <c r="E5940" s="307" t="s">
        <v>194</v>
      </c>
      <c r="F5940" s="65">
        <f t="shared" si="371"/>
        <v>32</v>
      </c>
      <c r="G5940" s="66" t="str">
        <f t="shared" si="372"/>
        <v>Pre1997</v>
      </c>
      <c r="H5940" s="67" t="str">
        <f t="shared" si="373"/>
        <v>2024-T6 Instate Heavy-32</v>
      </c>
      <c r="I5940" s="302">
        <v>1.2353516906125599E-4</v>
      </c>
      <c r="J5940" s="305">
        <f>VLOOKUP(H5940,T6_ReductionFactor!$G$10:$H$2922,2,FALSE)</f>
        <v>1</v>
      </c>
      <c r="K5940" s="75">
        <f t="shared" si="370"/>
        <v>1.2353516906125599E-4</v>
      </c>
      <c r="L5940" s="293"/>
      <c r="Q5940" s="288"/>
      <c r="R5940" s="291"/>
    </row>
    <row r="5941" spans="1:18" s="287" customFormat="1" ht="16.149999999999999" customHeight="1" x14ac:dyDescent="0.25">
      <c r="A5941" s="9" t="s">
        <v>192</v>
      </c>
      <c r="B5941" s="7">
        <v>2024</v>
      </c>
      <c r="C5941" s="296" t="s">
        <v>67</v>
      </c>
      <c r="D5941" s="307">
        <v>1991</v>
      </c>
      <c r="E5941" s="307" t="s">
        <v>194</v>
      </c>
      <c r="F5941" s="65">
        <f t="shared" si="371"/>
        <v>33</v>
      </c>
      <c r="G5941" s="66" t="str">
        <f t="shared" si="372"/>
        <v>Pre1997</v>
      </c>
      <c r="H5941" s="67" t="str">
        <f t="shared" si="373"/>
        <v>2024-T6 Instate Heavy-33</v>
      </c>
      <c r="I5941" s="302">
        <v>1.72440954629495E-4</v>
      </c>
      <c r="J5941" s="305">
        <f>VLOOKUP(H5941,T6_ReductionFactor!$G$10:$H$2922,2,FALSE)</f>
        <v>1</v>
      </c>
      <c r="K5941" s="75">
        <f t="shared" si="370"/>
        <v>1.72440954629495E-4</v>
      </c>
      <c r="L5941" s="293"/>
      <c r="Q5941" s="288"/>
      <c r="R5941" s="291"/>
    </row>
    <row r="5942" spans="1:18" s="287" customFormat="1" ht="16.149999999999999" customHeight="1" x14ac:dyDescent="0.25">
      <c r="A5942" s="9" t="s">
        <v>192</v>
      </c>
      <c r="B5942" s="7">
        <v>2024</v>
      </c>
      <c r="C5942" s="296" t="s">
        <v>67</v>
      </c>
      <c r="D5942" s="307">
        <v>1990</v>
      </c>
      <c r="E5942" s="307" t="s">
        <v>194</v>
      </c>
      <c r="F5942" s="65">
        <f t="shared" si="371"/>
        <v>34</v>
      </c>
      <c r="G5942" s="66" t="str">
        <f t="shared" si="372"/>
        <v>Pre1997</v>
      </c>
      <c r="H5942" s="67" t="str">
        <f t="shared" si="373"/>
        <v>2024-T6 Instate Heavy-34</v>
      </c>
      <c r="I5942" s="302">
        <v>3.8029801828892701E-4</v>
      </c>
      <c r="J5942" s="305">
        <f>VLOOKUP(H5942,T6_ReductionFactor!$G$10:$H$2922,2,FALSE)</f>
        <v>1</v>
      </c>
      <c r="K5942" s="75">
        <f t="shared" si="370"/>
        <v>3.8029801828892701E-4</v>
      </c>
      <c r="L5942" s="293"/>
      <c r="Q5942" s="288"/>
      <c r="R5942" s="291"/>
    </row>
    <row r="5943" spans="1:18" s="287" customFormat="1" ht="16.149999999999999" customHeight="1" x14ac:dyDescent="0.25">
      <c r="A5943" s="9" t="s">
        <v>192</v>
      </c>
      <c r="B5943" s="7">
        <v>2024</v>
      </c>
      <c r="C5943" s="296" t="s">
        <v>67</v>
      </c>
      <c r="D5943" s="307">
        <v>1989</v>
      </c>
      <c r="E5943" s="307" t="s">
        <v>194</v>
      </c>
      <c r="F5943" s="65">
        <f t="shared" si="371"/>
        <v>35</v>
      </c>
      <c r="G5943" s="66" t="str">
        <f t="shared" si="372"/>
        <v>Pre1997</v>
      </c>
      <c r="H5943" s="67" t="str">
        <f t="shared" si="373"/>
        <v>2024-T6 Instate Heavy-35</v>
      </c>
      <c r="I5943" s="302">
        <v>1.90301571975232E-4</v>
      </c>
      <c r="J5943" s="305">
        <f>VLOOKUP(H5943,T6_ReductionFactor!$G$10:$H$2922,2,FALSE)</f>
        <v>1</v>
      </c>
      <c r="K5943" s="75">
        <f t="shared" si="370"/>
        <v>1.90301571975232E-4</v>
      </c>
      <c r="L5943" s="293"/>
      <c r="Q5943" s="288"/>
      <c r="R5943" s="291"/>
    </row>
    <row r="5944" spans="1:18" s="287" customFormat="1" ht="16.149999999999999" customHeight="1" x14ac:dyDescent="0.25">
      <c r="A5944" s="9" t="s">
        <v>192</v>
      </c>
      <c r="B5944" s="7">
        <v>2024</v>
      </c>
      <c r="C5944" s="296" t="s">
        <v>67</v>
      </c>
      <c r="D5944" s="307">
        <v>1988</v>
      </c>
      <c r="E5944" s="307" t="s">
        <v>194</v>
      </c>
      <c r="F5944" s="65">
        <f t="shared" si="371"/>
        <v>36</v>
      </c>
      <c r="G5944" s="66" t="str">
        <f t="shared" si="372"/>
        <v>Pre1997</v>
      </c>
      <c r="H5944" s="67" t="str">
        <f t="shared" si="373"/>
        <v>2024-T6 Instate Heavy-36</v>
      </c>
      <c r="I5944" s="302">
        <v>2.25365714874403E-4</v>
      </c>
      <c r="J5944" s="305">
        <f>VLOOKUP(H5944,T6_ReductionFactor!$G$10:$H$2922,2,FALSE)</f>
        <v>1</v>
      </c>
      <c r="K5944" s="75">
        <f t="shared" si="370"/>
        <v>2.25365714874403E-4</v>
      </c>
      <c r="L5944" s="293"/>
      <c r="Q5944" s="288"/>
      <c r="R5944" s="291"/>
    </row>
    <row r="5945" spans="1:18" s="287" customFormat="1" ht="16.149999999999999" customHeight="1" x14ac:dyDescent="0.25">
      <c r="A5945" s="9" t="s">
        <v>192</v>
      </c>
      <c r="B5945" s="7">
        <v>2024</v>
      </c>
      <c r="C5945" s="296" t="s">
        <v>67</v>
      </c>
      <c r="D5945" s="307">
        <v>1987</v>
      </c>
      <c r="E5945" s="307" t="s">
        <v>194</v>
      </c>
      <c r="F5945" s="65">
        <f t="shared" si="371"/>
        <v>37</v>
      </c>
      <c r="G5945" s="66" t="str">
        <f t="shared" si="372"/>
        <v>Pre1997</v>
      </c>
      <c r="H5945" s="67" t="str">
        <f t="shared" si="373"/>
        <v>2024-T6 Instate Heavy-37</v>
      </c>
      <c r="I5945" s="302">
        <v>2.0772786658727199E-4</v>
      </c>
      <c r="J5945" s="305">
        <f>VLOOKUP(H5945,T6_ReductionFactor!$G$10:$H$2922,2,FALSE)</f>
        <v>1</v>
      </c>
      <c r="K5945" s="75">
        <f t="shared" si="370"/>
        <v>2.0772786658727199E-4</v>
      </c>
      <c r="L5945" s="293"/>
      <c r="Q5945" s="288"/>
      <c r="R5945" s="291"/>
    </row>
    <row r="5946" spans="1:18" s="287" customFormat="1" ht="16.149999999999999" customHeight="1" x14ac:dyDescent="0.25">
      <c r="A5946" s="9" t="s">
        <v>192</v>
      </c>
      <c r="B5946" s="7">
        <v>2024</v>
      </c>
      <c r="C5946" s="296" t="s">
        <v>67</v>
      </c>
      <c r="D5946" s="307">
        <v>1986</v>
      </c>
      <c r="E5946" s="307" t="s">
        <v>194</v>
      </c>
      <c r="F5946" s="65">
        <f t="shared" si="371"/>
        <v>38</v>
      </c>
      <c r="G5946" s="66" t="str">
        <f t="shared" si="372"/>
        <v>Pre1997</v>
      </c>
      <c r="H5946" s="67" t="str">
        <f t="shared" si="373"/>
        <v>2024-T6 Instate Heavy-38</v>
      </c>
      <c r="I5946" s="302">
        <v>1.76137068573884E-4</v>
      </c>
      <c r="J5946" s="305">
        <f>VLOOKUP(H5946,T6_ReductionFactor!$G$10:$H$2922,2,FALSE)</f>
        <v>1</v>
      </c>
      <c r="K5946" s="75">
        <f t="shared" si="370"/>
        <v>1.76137068573884E-4</v>
      </c>
      <c r="L5946" s="293"/>
      <c r="Q5946" s="288"/>
      <c r="R5946" s="291"/>
    </row>
    <row r="5947" spans="1:18" s="287" customFormat="1" ht="16.149999999999999" customHeight="1" x14ac:dyDescent="0.25">
      <c r="A5947" s="9" t="s">
        <v>192</v>
      </c>
      <c r="B5947" s="7">
        <v>2024</v>
      </c>
      <c r="C5947" s="296" t="s">
        <v>67</v>
      </c>
      <c r="D5947" s="307">
        <v>1985</v>
      </c>
      <c r="E5947" s="307" t="s">
        <v>194</v>
      </c>
      <c r="F5947" s="65">
        <f t="shared" si="371"/>
        <v>39</v>
      </c>
      <c r="G5947" s="66" t="str">
        <f t="shared" si="372"/>
        <v>Pre1997</v>
      </c>
      <c r="H5947" s="67" t="str">
        <f t="shared" si="373"/>
        <v>2024-T6 Instate Heavy-39</v>
      </c>
      <c r="I5947" s="302">
        <v>1.8698557292388899E-4</v>
      </c>
      <c r="J5947" s="305">
        <f>VLOOKUP(H5947,T6_ReductionFactor!$G$10:$H$2922,2,FALSE)</f>
        <v>1</v>
      </c>
      <c r="K5947" s="75">
        <f t="shared" si="370"/>
        <v>1.8698557292388899E-4</v>
      </c>
      <c r="L5947" s="293"/>
      <c r="Q5947" s="288"/>
      <c r="R5947" s="291"/>
    </row>
    <row r="5948" spans="1:18" s="287" customFormat="1" ht="16.149999999999999" customHeight="1" x14ac:dyDescent="0.25">
      <c r="A5948" s="9" t="s">
        <v>192</v>
      </c>
      <c r="B5948" s="7">
        <v>2024</v>
      </c>
      <c r="C5948" s="296" t="s">
        <v>67</v>
      </c>
      <c r="D5948" s="307">
        <v>1984</v>
      </c>
      <c r="E5948" s="307" t="s">
        <v>194</v>
      </c>
      <c r="F5948" s="65">
        <f t="shared" si="371"/>
        <v>40</v>
      </c>
      <c r="G5948" s="66" t="str">
        <f t="shared" si="372"/>
        <v>Pre1997</v>
      </c>
      <c r="H5948" s="67" t="str">
        <f t="shared" si="373"/>
        <v>2024-T6 Instate Heavy-40</v>
      </c>
      <c r="I5948" s="302">
        <v>1.3665394078010899E-4</v>
      </c>
      <c r="J5948" s="305">
        <f>VLOOKUP(H5948,T6_ReductionFactor!$G$10:$H$2922,2,FALSE)</f>
        <v>1</v>
      </c>
      <c r="K5948" s="75">
        <f t="shared" si="370"/>
        <v>1.3665394078010899E-4</v>
      </c>
      <c r="L5948" s="293"/>
      <c r="Q5948" s="288"/>
      <c r="R5948" s="291"/>
    </row>
    <row r="5949" spans="1:18" s="287" customFormat="1" ht="16.149999999999999" customHeight="1" x14ac:dyDescent="0.25">
      <c r="A5949" s="9" t="s">
        <v>192</v>
      </c>
      <c r="B5949" s="7">
        <v>2024</v>
      </c>
      <c r="C5949" s="296" t="s">
        <v>67</v>
      </c>
      <c r="D5949" s="307">
        <v>1983</v>
      </c>
      <c r="E5949" s="307" t="s">
        <v>194</v>
      </c>
      <c r="F5949" s="65">
        <f t="shared" si="371"/>
        <v>41</v>
      </c>
      <c r="G5949" s="66" t="str">
        <f t="shared" si="372"/>
        <v>Pre1997</v>
      </c>
      <c r="H5949" s="67" t="str">
        <f t="shared" si="373"/>
        <v>2024-T6 Instate Heavy-41</v>
      </c>
      <c r="I5949" s="302">
        <v>4.9788900987696802E-5</v>
      </c>
      <c r="J5949" s="305">
        <f>VLOOKUP(H5949,T6_ReductionFactor!$G$10:$H$2922,2,FALSE)</f>
        <v>1</v>
      </c>
      <c r="K5949" s="75">
        <f t="shared" si="370"/>
        <v>4.9788900987696802E-5</v>
      </c>
      <c r="L5949" s="293"/>
      <c r="Q5949" s="288"/>
      <c r="R5949" s="291"/>
    </row>
    <row r="5950" spans="1:18" s="287" customFormat="1" ht="16.149999999999999" customHeight="1" x14ac:dyDescent="0.25">
      <c r="A5950" s="9" t="s">
        <v>192</v>
      </c>
      <c r="B5950" s="7">
        <v>2024</v>
      </c>
      <c r="C5950" s="296" t="s">
        <v>67</v>
      </c>
      <c r="D5950" s="307">
        <v>1982</v>
      </c>
      <c r="E5950" s="307" t="s">
        <v>194</v>
      </c>
      <c r="F5950" s="65">
        <f t="shared" si="371"/>
        <v>42</v>
      </c>
      <c r="G5950" s="66" t="str">
        <f t="shared" si="372"/>
        <v>Pre1997</v>
      </c>
      <c r="H5950" s="67" t="str">
        <f t="shared" si="373"/>
        <v>2024-T6 Instate Heavy-42</v>
      </c>
      <c r="I5950" s="302">
        <v>3.8826367270389398E-5</v>
      </c>
      <c r="J5950" s="305">
        <f>VLOOKUP(H5950,T6_ReductionFactor!$G$10:$H$2922,2,FALSE)</f>
        <v>1</v>
      </c>
      <c r="K5950" s="75">
        <f t="shared" si="370"/>
        <v>3.8826367270389398E-5</v>
      </c>
      <c r="L5950" s="293"/>
      <c r="Q5950" s="288"/>
      <c r="R5950" s="291"/>
    </row>
    <row r="5951" spans="1:18" s="287" customFormat="1" ht="16.149999999999999" customHeight="1" x14ac:dyDescent="0.25">
      <c r="A5951" s="9" t="s">
        <v>192</v>
      </c>
      <c r="B5951" s="7">
        <v>2024</v>
      </c>
      <c r="C5951" s="296" t="s">
        <v>67</v>
      </c>
      <c r="D5951" s="307">
        <v>1981</v>
      </c>
      <c r="E5951" s="307" t="s">
        <v>194</v>
      </c>
      <c r="F5951" s="65">
        <f t="shared" si="371"/>
        <v>43</v>
      </c>
      <c r="G5951" s="66" t="str">
        <f t="shared" si="372"/>
        <v>Pre1997</v>
      </c>
      <c r="H5951" s="67" t="str">
        <f t="shared" si="373"/>
        <v>2024-T6 Instate Heavy-43</v>
      </c>
      <c r="I5951" s="302">
        <v>7.47434244797743E-5</v>
      </c>
      <c r="J5951" s="305">
        <f>VLOOKUP(H5951,T6_ReductionFactor!$G$10:$H$2922,2,FALSE)</f>
        <v>1</v>
      </c>
      <c r="K5951" s="75">
        <f t="shared" si="370"/>
        <v>7.47434244797743E-5</v>
      </c>
      <c r="L5951" s="293"/>
      <c r="Q5951" s="288"/>
      <c r="R5951" s="291"/>
    </row>
    <row r="5952" spans="1:18" s="287" customFormat="1" ht="16.149999999999999" customHeight="1" x14ac:dyDescent="0.25">
      <c r="A5952" s="9" t="s">
        <v>192</v>
      </c>
      <c r="B5952" s="7">
        <v>2024</v>
      </c>
      <c r="C5952" s="296" t="s">
        <v>67</v>
      </c>
      <c r="D5952" s="307">
        <v>1980</v>
      </c>
      <c r="E5952" s="307" t="s">
        <v>194</v>
      </c>
      <c r="F5952" s="65">
        <f t="shared" si="371"/>
        <v>44</v>
      </c>
      <c r="G5952" s="66" t="str">
        <f t="shared" si="372"/>
        <v>Pre1997</v>
      </c>
      <c r="H5952" s="67" t="str">
        <f t="shared" si="373"/>
        <v>2024-T6 Instate Heavy-44</v>
      </c>
      <c r="I5952" s="302">
        <v>3.8596198196355501E-5</v>
      </c>
      <c r="J5952" s="305">
        <f>VLOOKUP(H5952,T6_ReductionFactor!$G$10:$H$2922,2,FALSE)</f>
        <v>1</v>
      </c>
      <c r="K5952" s="75">
        <f t="shared" si="370"/>
        <v>3.8596198196355501E-5</v>
      </c>
      <c r="L5952" s="293"/>
      <c r="Q5952" s="288"/>
      <c r="R5952" s="291"/>
    </row>
    <row r="5953" spans="1:18" s="287" customFormat="1" ht="16.149999999999999" customHeight="1" x14ac:dyDescent="0.25">
      <c r="A5953" s="9" t="s">
        <v>192</v>
      </c>
      <c r="B5953" s="7">
        <v>2024</v>
      </c>
      <c r="C5953" s="296" t="s">
        <v>68</v>
      </c>
      <c r="D5953" s="307">
        <v>2025</v>
      </c>
      <c r="E5953" s="307" t="s">
        <v>194</v>
      </c>
      <c r="F5953" s="65">
        <f t="shared" si="371"/>
        <v>-1</v>
      </c>
      <c r="G5953" s="66" t="str">
        <f t="shared" si="372"/>
        <v>2013+</v>
      </c>
      <c r="H5953" s="67" t="str">
        <f t="shared" si="373"/>
        <v>2024-T6 Instate Small--1</v>
      </c>
      <c r="I5953" s="302">
        <v>9.4554407941158301E-5</v>
      </c>
      <c r="J5953" s="305">
        <f>VLOOKUP(H5953,T6_ReductionFactor!$G$10:$H$2922,2,FALSE)</f>
        <v>1</v>
      </c>
      <c r="K5953" s="75">
        <f t="shared" si="370"/>
        <v>9.4554407941158301E-5</v>
      </c>
      <c r="L5953" s="293"/>
      <c r="Q5953" s="288"/>
      <c r="R5953" s="291"/>
    </row>
    <row r="5954" spans="1:18" s="287" customFormat="1" ht="16.149999999999999" customHeight="1" x14ac:dyDescent="0.25">
      <c r="A5954" s="9" t="s">
        <v>192</v>
      </c>
      <c r="B5954" s="7">
        <v>2024</v>
      </c>
      <c r="C5954" s="296" t="s">
        <v>68</v>
      </c>
      <c r="D5954" s="307">
        <v>2024</v>
      </c>
      <c r="E5954" s="307" t="s">
        <v>194</v>
      </c>
      <c r="F5954" s="65">
        <f t="shared" si="371"/>
        <v>0</v>
      </c>
      <c r="G5954" s="66" t="str">
        <f t="shared" si="372"/>
        <v>2013+</v>
      </c>
      <c r="H5954" s="67" t="str">
        <f t="shared" si="373"/>
        <v>2024-T6 Instate Small-0</v>
      </c>
      <c r="I5954" s="302">
        <v>1.51213529849882E-3</v>
      </c>
      <c r="J5954" s="305">
        <f>VLOOKUP(H5954,T6_ReductionFactor!$G$10:$H$2922,2,FALSE)</f>
        <v>0.93825727918914692</v>
      </c>
      <c r="K5954" s="75">
        <f t="shared" si="370"/>
        <v>1.4187719509353713E-3</v>
      </c>
      <c r="L5954" s="293"/>
      <c r="Q5954" s="288"/>
      <c r="R5954" s="291"/>
    </row>
    <row r="5955" spans="1:18" s="287" customFormat="1" ht="16.149999999999999" customHeight="1" x14ac:dyDescent="0.25">
      <c r="A5955" s="9" t="s">
        <v>192</v>
      </c>
      <c r="B5955" s="7">
        <v>2024</v>
      </c>
      <c r="C5955" s="296" t="s">
        <v>68</v>
      </c>
      <c r="D5955" s="307">
        <v>2023</v>
      </c>
      <c r="E5955" s="307" t="s">
        <v>194</v>
      </c>
      <c r="F5955" s="65">
        <f t="shared" si="371"/>
        <v>1</v>
      </c>
      <c r="G5955" s="66" t="str">
        <f t="shared" si="372"/>
        <v>2013+</v>
      </c>
      <c r="H5955" s="67" t="str">
        <f t="shared" si="373"/>
        <v>2024-T6 Instate Small-1</v>
      </c>
      <c r="I5955" s="302">
        <v>2.5122122966435901E-3</v>
      </c>
      <c r="J5955" s="305">
        <f>VLOOKUP(H5955,T6_ReductionFactor!$G$10:$H$2922,2,FALSE)</f>
        <v>0.89389069172090818</v>
      </c>
      <c r="K5955" s="75">
        <f t="shared" si="370"/>
        <v>2.2456431875965102E-3</v>
      </c>
      <c r="L5955" s="293"/>
      <c r="Q5955" s="288"/>
      <c r="R5955" s="291"/>
    </row>
    <row r="5956" spans="1:18" s="287" customFormat="1" ht="16.149999999999999" customHeight="1" x14ac:dyDescent="0.25">
      <c r="A5956" s="9" t="s">
        <v>192</v>
      </c>
      <c r="B5956" s="7">
        <v>2024</v>
      </c>
      <c r="C5956" s="296" t="s">
        <v>68</v>
      </c>
      <c r="D5956" s="307">
        <v>2022</v>
      </c>
      <c r="E5956" s="307" t="s">
        <v>194</v>
      </c>
      <c r="F5956" s="65">
        <f t="shared" si="371"/>
        <v>2</v>
      </c>
      <c r="G5956" s="66" t="str">
        <f t="shared" si="372"/>
        <v>2013+</v>
      </c>
      <c r="H5956" s="67" t="str">
        <f t="shared" si="373"/>
        <v>2024-T6 Instate Small-2</v>
      </c>
      <c r="I5956" s="302">
        <v>2.8437502506411701E-3</v>
      </c>
      <c r="J5956" s="305">
        <f>VLOOKUP(H5956,T6_ReductionFactor!$G$10:$H$2922,2,FALSE)</f>
        <v>0.86034319683085159</v>
      </c>
      <c r="K5956" s="75">
        <f t="shared" si="370"/>
        <v>2.4466011816251599E-3</v>
      </c>
      <c r="L5956" s="293"/>
      <c r="Q5956" s="288"/>
      <c r="R5956" s="291"/>
    </row>
    <row r="5957" spans="1:18" s="287" customFormat="1" ht="16.149999999999999" customHeight="1" x14ac:dyDescent="0.25">
      <c r="A5957" s="9" t="s">
        <v>192</v>
      </c>
      <c r="B5957" s="7">
        <v>2024</v>
      </c>
      <c r="C5957" s="296" t="s">
        <v>68</v>
      </c>
      <c r="D5957" s="307">
        <v>2021</v>
      </c>
      <c r="E5957" s="307" t="s">
        <v>194</v>
      </c>
      <c r="F5957" s="65">
        <f t="shared" si="371"/>
        <v>3</v>
      </c>
      <c r="G5957" s="66" t="str">
        <f t="shared" si="372"/>
        <v>2013+</v>
      </c>
      <c r="H5957" s="67" t="str">
        <f t="shared" si="373"/>
        <v>2024-T6 Instate Small-3</v>
      </c>
      <c r="I5957" s="302">
        <v>3.00426687300711E-3</v>
      </c>
      <c r="J5957" s="305">
        <f>VLOOKUP(H5957,T6_ReductionFactor!$G$10:$H$2922,2,FALSE)</f>
        <v>0.83461783134415513</v>
      </c>
      <c r="K5957" s="75">
        <f t="shared" si="370"/>
        <v>2.5074147023282805E-3</v>
      </c>
      <c r="L5957" s="293"/>
      <c r="Q5957" s="288"/>
      <c r="R5957" s="291"/>
    </row>
    <row r="5958" spans="1:18" s="287" customFormat="1" ht="16.149999999999999" customHeight="1" x14ac:dyDescent="0.25">
      <c r="A5958" s="9" t="s">
        <v>192</v>
      </c>
      <c r="B5958" s="7">
        <v>2024</v>
      </c>
      <c r="C5958" s="296" t="s">
        <v>68</v>
      </c>
      <c r="D5958" s="307">
        <v>2020</v>
      </c>
      <c r="E5958" s="307" t="s">
        <v>194</v>
      </c>
      <c r="F5958" s="65">
        <f t="shared" si="371"/>
        <v>4</v>
      </c>
      <c r="G5958" s="66" t="str">
        <f t="shared" si="372"/>
        <v>2013+</v>
      </c>
      <c r="H5958" s="67" t="str">
        <f t="shared" si="373"/>
        <v>2024-T6 Instate Small-4</v>
      </c>
      <c r="I5958" s="302">
        <v>3.1703531716326398E-3</v>
      </c>
      <c r="J5958" s="305">
        <f>VLOOKUP(H5958,T6_ReductionFactor!$G$10:$H$2922,2,FALSE)</f>
        <v>0.814570861788942</v>
      </c>
      <c r="K5958" s="75">
        <f t="shared" ref="K5958:K6021" si="374">I5958*J5958</f>
        <v>2.5824773151921052E-3</v>
      </c>
      <c r="L5958" s="293"/>
      <c r="Q5958" s="288"/>
      <c r="R5958" s="291"/>
    </row>
    <row r="5959" spans="1:18" s="287" customFormat="1" ht="16.149999999999999" customHeight="1" x14ac:dyDescent="0.25">
      <c r="A5959" s="9" t="s">
        <v>192</v>
      </c>
      <c r="B5959" s="7">
        <v>2024</v>
      </c>
      <c r="C5959" s="296" t="s">
        <v>68</v>
      </c>
      <c r="D5959" s="307">
        <v>2019</v>
      </c>
      <c r="E5959" s="307" t="s">
        <v>194</v>
      </c>
      <c r="F5959" s="65">
        <f t="shared" si="371"/>
        <v>5</v>
      </c>
      <c r="G5959" s="66" t="str">
        <f t="shared" si="372"/>
        <v>2013+</v>
      </c>
      <c r="H5959" s="67" t="str">
        <f t="shared" si="373"/>
        <v>2024-T6 Instate Small-5</v>
      </c>
      <c r="I5959" s="302">
        <v>3.2390952755291099E-3</v>
      </c>
      <c r="J5959" s="305">
        <f>VLOOKUP(H5959,T6_ReductionFactor!$G$10:$H$2922,2,FALSE)</f>
        <v>0.79869092943101982</v>
      </c>
      <c r="K5959" s="75">
        <f t="shared" si="374"/>
        <v>2.5870360161279701E-3</v>
      </c>
      <c r="L5959" s="293"/>
      <c r="Q5959" s="288"/>
      <c r="R5959" s="291"/>
    </row>
    <row r="5960" spans="1:18" s="287" customFormat="1" ht="16.149999999999999" customHeight="1" x14ac:dyDescent="0.25">
      <c r="A5960" s="9" t="s">
        <v>192</v>
      </c>
      <c r="B5960" s="7">
        <v>2024</v>
      </c>
      <c r="C5960" s="296" t="s">
        <v>68</v>
      </c>
      <c r="D5960" s="307">
        <v>2018</v>
      </c>
      <c r="E5960" s="307" t="s">
        <v>194</v>
      </c>
      <c r="F5960" s="65">
        <f t="shared" si="371"/>
        <v>6</v>
      </c>
      <c r="G5960" s="66" t="str">
        <f t="shared" si="372"/>
        <v>2013+</v>
      </c>
      <c r="H5960" s="67" t="str">
        <f t="shared" si="373"/>
        <v>2024-T6 Instate Small-6</v>
      </c>
      <c r="I5960" s="302">
        <v>3.2105482382232598E-3</v>
      </c>
      <c r="J5960" s="305">
        <f>VLOOKUP(H5960,T6_ReductionFactor!$G$10:$H$2922,2,FALSE)</f>
        <v>0.78590708732019166</v>
      </c>
      <c r="K5960" s="75">
        <f t="shared" si="374"/>
        <v>2.5231926146030148E-3</v>
      </c>
      <c r="L5960" s="293"/>
      <c r="Q5960" s="288"/>
      <c r="R5960" s="291"/>
    </row>
    <row r="5961" spans="1:18" s="287" customFormat="1" ht="16.149999999999999" customHeight="1" x14ac:dyDescent="0.25">
      <c r="A5961" s="9" t="s">
        <v>192</v>
      </c>
      <c r="B5961" s="7">
        <v>2024</v>
      </c>
      <c r="C5961" s="296" t="s">
        <v>68</v>
      </c>
      <c r="D5961" s="307">
        <v>2017</v>
      </c>
      <c r="E5961" s="307" t="s">
        <v>194</v>
      </c>
      <c r="F5961" s="65">
        <f t="shared" ref="F5961:F6024" si="375">B5961-D5961</f>
        <v>7</v>
      </c>
      <c r="G5961" s="66" t="str">
        <f t="shared" ref="G5961:G6024" si="376">IF(D5961&lt;1998,"Pre1997",IF(D5961&lt;2008,"1997-06",IF(D5961&lt;2011,"2007-09",IF(D5961&lt;2014,"2010-12","2013+"))))</f>
        <v>2013+</v>
      </c>
      <c r="H5961" s="67" t="str">
        <f t="shared" si="373"/>
        <v>2024-T6 Instate Small-7</v>
      </c>
      <c r="I5961" s="302">
        <v>8.0191948628792406E-3</v>
      </c>
      <c r="J5961" s="305">
        <f>VLOOKUP(H5961,T6_ReductionFactor!$G$10:$H$2922,2,FALSE)</f>
        <v>0.7754528350176273</v>
      </c>
      <c r="K5961" s="75">
        <f t="shared" si="374"/>
        <v>6.2185073909785003E-3</v>
      </c>
      <c r="L5961" s="293"/>
      <c r="Q5961" s="288"/>
      <c r="R5961" s="291"/>
    </row>
    <row r="5962" spans="1:18" s="287" customFormat="1" ht="16.149999999999999" customHeight="1" x14ac:dyDescent="0.25">
      <c r="A5962" s="9" t="s">
        <v>192</v>
      </c>
      <c r="B5962" s="7">
        <v>2024</v>
      </c>
      <c r="C5962" s="296" t="s">
        <v>68</v>
      </c>
      <c r="D5962" s="307">
        <v>2016</v>
      </c>
      <c r="E5962" s="307" t="s">
        <v>194</v>
      </c>
      <c r="F5962" s="65">
        <f t="shared" si="375"/>
        <v>8</v>
      </c>
      <c r="G5962" s="66" t="str">
        <f t="shared" si="376"/>
        <v>2013+</v>
      </c>
      <c r="H5962" s="67" t="str">
        <f t="shared" si="373"/>
        <v>2024-T6 Instate Small-8</v>
      </c>
      <c r="I5962" s="302">
        <v>1.3064303287772999E-2</v>
      </c>
      <c r="J5962" s="305">
        <f>VLOOKUP(H5962,T6_ReductionFactor!$G$10:$H$2922,2,FALSE)</f>
        <v>0.76677362500841895</v>
      </c>
      <c r="K5962" s="75">
        <f t="shared" si="374"/>
        <v>1.0017363190175108E-2</v>
      </c>
      <c r="L5962" s="293"/>
      <c r="Q5962" s="288"/>
      <c r="R5962" s="291"/>
    </row>
    <row r="5963" spans="1:18" s="287" customFormat="1" ht="16.149999999999999" customHeight="1" x14ac:dyDescent="0.25">
      <c r="A5963" s="9" t="s">
        <v>192</v>
      </c>
      <c r="B5963" s="7">
        <v>2024</v>
      </c>
      <c r="C5963" s="296" t="s">
        <v>68</v>
      </c>
      <c r="D5963" s="307">
        <v>2015</v>
      </c>
      <c r="E5963" s="307" t="s">
        <v>194</v>
      </c>
      <c r="F5963" s="65">
        <f t="shared" si="375"/>
        <v>9</v>
      </c>
      <c r="G5963" s="66" t="str">
        <f t="shared" si="376"/>
        <v>2013+</v>
      </c>
      <c r="H5963" s="67" t="str">
        <f t="shared" si="373"/>
        <v>2024-T6 Instate Small-9</v>
      </c>
      <c r="I5963" s="302">
        <v>7.4959697764679896E-3</v>
      </c>
      <c r="J5963" s="305">
        <f>VLOOKUP(H5963,T6_ReductionFactor!$G$10:$H$2922,2,FALSE)</f>
        <v>0.75946663796496683</v>
      </c>
      <c r="K5963" s="75">
        <f t="shared" si="374"/>
        <v>5.6929389644211478E-3</v>
      </c>
      <c r="L5963" s="293"/>
      <c r="Q5963" s="288"/>
      <c r="R5963" s="291"/>
    </row>
    <row r="5964" spans="1:18" s="287" customFormat="1" ht="16.149999999999999" customHeight="1" x14ac:dyDescent="0.25">
      <c r="A5964" s="9" t="s">
        <v>192</v>
      </c>
      <c r="B5964" s="7">
        <v>2024</v>
      </c>
      <c r="C5964" s="296" t="s">
        <v>68</v>
      </c>
      <c r="D5964" s="307">
        <v>2014</v>
      </c>
      <c r="E5964" s="307" t="s">
        <v>194</v>
      </c>
      <c r="F5964" s="65">
        <f t="shared" si="375"/>
        <v>10</v>
      </c>
      <c r="G5964" s="66" t="str">
        <f t="shared" si="376"/>
        <v>2013+</v>
      </c>
      <c r="H5964" s="67" t="str">
        <f t="shared" si="373"/>
        <v>2024-T6 Instate Small-10</v>
      </c>
      <c r="I5964" s="302">
        <v>3.36782554973713E-3</v>
      </c>
      <c r="J5964" s="305">
        <f>VLOOKUP(H5964,T6_ReductionFactor!$G$10:$H$2922,2,FALSE)</f>
        <v>0.75323859954543448</v>
      </c>
      <c r="K5964" s="75">
        <f t="shared" si="374"/>
        <v>2.5367762005973288E-3</v>
      </c>
      <c r="L5964" s="293"/>
      <c r="Q5964" s="288"/>
      <c r="R5964" s="291"/>
    </row>
    <row r="5965" spans="1:18" s="287" customFormat="1" ht="16.149999999999999" customHeight="1" x14ac:dyDescent="0.25">
      <c r="A5965" s="9" t="s">
        <v>192</v>
      </c>
      <c r="B5965" s="7">
        <v>2024</v>
      </c>
      <c r="C5965" s="296" t="s">
        <v>68</v>
      </c>
      <c r="D5965" s="307">
        <v>2013</v>
      </c>
      <c r="E5965" s="307" t="s">
        <v>194</v>
      </c>
      <c r="F5965" s="65">
        <f t="shared" si="375"/>
        <v>11</v>
      </c>
      <c r="G5965" s="66" t="str">
        <f t="shared" si="376"/>
        <v>2010-12</v>
      </c>
      <c r="H5965" s="67" t="str">
        <f t="shared" si="373"/>
        <v>2024-T6 Instate Small-11</v>
      </c>
      <c r="I5965" s="302">
        <v>3.1518301522026398E-3</v>
      </c>
      <c r="J5965" s="305">
        <f>VLOOKUP(H5965,T6_ReductionFactor!$G$10:$H$2922,2,FALSE)</f>
        <v>0.71770925967692378</v>
      </c>
      <c r="K5965" s="75">
        <f t="shared" si="374"/>
        <v>2.2620976851647628E-3</v>
      </c>
      <c r="L5965" s="293"/>
      <c r="Q5965" s="288"/>
      <c r="R5965" s="291"/>
    </row>
    <row r="5966" spans="1:18" s="287" customFormat="1" ht="16.149999999999999" customHeight="1" x14ac:dyDescent="0.25">
      <c r="A5966" s="9" t="s">
        <v>192</v>
      </c>
      <c r="B5966" s="7">
        <v>2024</v>
      </c>
      <c r="C5966" s="296" t="s">
        <v>68</v>
      </c>
      <c r="D5966" s="307">
        <v>2012</v>
      </c>
      <c r="E5966" s="307" t="s">
        <v>194</v>
      </c>
      <c r="F5966" s="65">
        <f t="shared" si="375"/>
        <v>12</v>
      </c>
      <c r="G5966" s="66" t="str">
        <f t="shared" si="376"/>
        <v>2010-12</v>
      </c>
      <c r="H5966" s="67" t="str">
        <f t="shared" si="373"/>
        <v>2024-T6 Instate Small-12</v>
      </c>
      <c r="I5966" s="302">
        <v>7.3857932545927998E-3</v>
      </c>
      <c r="J5966" s="305">
        <f>VLOOKUP(H5966,T6_ReductionFactor!$G$10:$H$2922,2,FALSE)</f>
        <v>0.71392649198603098</v>
      </c>
      <c r="K5966" s="75">
        <f t="shared" si="374"/>
        <v>5.2729134687855284E-3</v>
      </c>
      <c r="L5966" s="293"/>
      <c r="Q5966" s="288"/>
      <c r="R5966" s="291"/>
    </row>
    <row r="5967" spans="1:18" s="287" customFormat="1" ht="16.149999999999999" customHeight="1" x14ac:dyDescent="0.25">
      <c r="A5967" s="9" t="s">
        <v>192</v>
      </c>
      <c r="B5967" s="7">
        <v>2024</v>
      </c>
      <c r="C5967" s="296" t="s">
        <v>68</v>
      </c>
      <c r="D5967" s="307">
        <v>2011</v>
      </c>
      <c r="E5967" s="307" t="s">
        <v>194</v>
      </c>
      <c r="F5967" s="65">
        <f t="shared" si="375"/>
        <v>13</v>
      </c>
      <c r="G5967" s="66" t="str">
        <f t="shared" si="376"/>
        <v>2010-12</v>
      </c>
      <c r="H5967" s="67" t="str">
        <f t="shared" si="373"/>
        <v>2024-T6 Instate Small-13</v>
      </c>
      <c r="I5967" s="302">
        <v>2.12755284511635E-5</v>
      </c>
      <c r="J5967" s="305">
        <f>VLOOKUP(H5967,T6_ReductionFactor!$G$10:$H$2922,2,FALSE)</f>
        <v>0.71069612489486889</v>
      </c>
      <c r="K5967" s="75">
        <f t="shared" si="374"/>
        <v>1.5120435625332432E-5</v>
      </c>
      <c r="L5967" s="293"/>
      <c r="Q5967" s="288"/>
      <c r="R5967" s="291"/>
    </row>
    <row r="5968" spans="1:18" s="287" customFormat="1" ht="16.149999999999999" customHeight="1" x14ac:dyDescent="0.25">
      <c r="A5968" s="9" t="s">
        <v>192</v>
      </c>
      <c r="B5968" s="7">
        <v>2024</v>
      </c>
      <c r="C5968" s="296" t="s">
        <v>68</v>
      </c>
      <c r="D5968" s="307">
        <v>2010</v>
      </c>
      <c r="E5968" s="307" t="s">
        <v>194</v>
      </c>
      <c r="F5968" s="65">
        <f t="shared" si="375"/>
        <v>14</v>
      </c>
      <c r="G5968" s="66" t="str">
        <f t="shared" si="376"/>
        <v>2007-09</v>
      </c>
      <c r="H5968" s="67" t="str">
        <f t="shared" si="373"/>
        <v>2024-T6 Instate Small-14</v>
      </c>
      <c r="I5968" s="302">
        <v>1.0693187493326301E-5</v>
      </c>
      <c r="J5968" s="305">
        <f>VLOOKUP(H5968,T6_ReductionFactor!$G$10:$H$2922,2,FALSE)</f>
        <v>0.75031208358071233</v>
      </c>
      <c r="K5968" s="75">
        <f t="shared" si="374"/>
        <v>8.0232277882368703E-6</v>
      </c>
      <c r="L5968" s="293"/>
      <c r="Q5968" s="288"/>
      <c r="R5968" s="291"/>
    </row>
    <row r="5969" spans="1:18" s="287" customFormat="1" ht="16.149999999999999" customHeight="1" x14ac:dyDescent="0.25">
      <c r="A5969" s="9" t="s">
        <v>192</v>
      </c>
      <c r="B5969" s="7">
        <v>2024</v>
      </c>
      <c r="C5969" s="296" t="s">
        <v>68</v>
      </c>
      <c r="D5969" s="307">
        <v>2009</v>
      </c>
      <c r="E5969" s="307" t="s">
        <v>194</v>
      </c>
      <c r="F5969" s="65">
        <f t="shared" si="375"/>
        <v>15</v>
      </c>
      <c r="G5969" s="66" t="str">
        <f t="shared" si="376"/>
        <v>2007-09</v>
      </c>
      <c r="H5969" s="67" t="str">
        <f t="shared" si="373"/>
        <v>2024-T6 Instate Small-15</v>
      </c>
      <c r="I5969" s="302">
        <v>1.23351267206114E-5</v>
      </c>
      <c r="J5969" s="305">
        <f>VLOOKUP(H5969,T6_ReductionFactor!$G$10:$H$2922,2,FALSE)</f>
        <v>0.74701377527612456</v>
      </c>
      <c r="K5969" s="75">
        <f t="shared" si="374"/>
        <v>9.2145095800733235E-6</v>
      </c>
      <c r="L5969" s="293"/>
      <c r="Q5969" s="288"/>
      <c r="R5969" s="291"/>
    </row>
    <row r="5970" spans="1:18" s="287" customFormat="1" ht="16.149999999999999" customHeight="1" x14ac:dyDescent="0.25">
      <c r="A5970" s="9" t="s">
        <v>192</v>
      </c>
      <c r="B5970" s="7">
        <v>2024</v>
      </c>
      <c r="C5970" s="296" t="s">
        <v>68</v>
      </c>
      <c r="D5970" s="307">
        <v>2008</v>
      </c>
      <c r="E5970" s="307" t="s">
        <v>194</v>
      </c>
      <c r="F5970" s="65">
        <f t="shared" si="375"/>
        <v>16</v>
      </c>
      <c r="G5970" s="66" t="str">
        <f t="shared" si="376"/>
        <v>2007-09</v>
      </c>
      <c r="H5970" s="67" t="str">
        <f t="shared" si="373"/>
        <v>2024-T6 Instate Small-16</v>
      </c>
      <c r="I5970" s="302">
        <v>5.3621052561157697E-5</v>
      </c>
      <c r="J5970" s="305">
        <f>VLOOKUP(H5970,T6_ReductionFactor!$G$10:$H$2922,2,FALSE)</f>
        <v>0.7438706185069961</v>
      </c>
      <c r="K5970" s="75">
        <f t="shared" si="374"/>
        <v>3.9887125533664524E-5</v>
      </c>
      <c r="L5970" s="293"/>
      <c r="Q5970" s="288"/>
      <c r="R5970" s="291"/>
    </row>
    <row r="5971" spans="1:18" s="287" customFormat="1" ht="16.149999999999999" customHeight="1" x14ac:dyDescent="0.25">
      <c r="A5971" s="9" t="s">
        <v>192</v>
      </c>
      <c r="B5971" s="7">
        <v>2024</v>
      </c>
      <c r="C5971" s="296" t="s">
        <v>68</v>
      </c>
      <c r="D5971" s="307">
        <v>2007</v>
      </c>
      <c r="E5971" s="307" t="s">
        <v>194</v>
      </c>
      <c r="F5971" s="65">
        <f t="shared" si="375"/>
        <v>17</v>
      </c>
      <c r="G5971" s="66" t="str">
        <f t="shared" si="376"/>
        <v>1997-06</v>
      </c>
      <c r="H5971" s="67" t="str">
        <f t="shared" si="373"/>
        <v>2024-T6 Instate Small-17</v>
      </c>
      <c r="I5971" s="302">
        <v>5.3855112157023298E-5</v>
      </c>
      <c r="J5971" s="305">
        <f>VLOOKUP(H5971,T6_ReductionFactor!$G$10:$H$2922,2,FALSE)</f>
        <v>0.84745831079722778</v>
      </c>
      <c r="K5971" s="75">
        <f t="shared" si="374"/>
        <v>4.5639962376386211E-5</v>
      </c>
      <c r="L5971" s="293"/>
      <c r="Q5971" s="288"/>
      <c r="R5971" s="291"/>
    </row>
    <row r="5972" spans="1:18" s="287" customFormat="1" ht="16.149999999999999" customHeight="1" x14ac:dyDescent="0.25">
      <c r="A5972" s="9" t="s">
        <v>192</v>
      </c>
      <c r="B5972" s="7">
        <v>2024</v>
      </c>
      <c r="C5972" s="296" t="s">
        <v>68</v>
      </c>
      <c r="D5972" s="307">
        <v>2006</v>
      </c>
      <c r="E5972" s="307" t="s">
        <v>194</v>
      </c>
      <c r="F5972" s="65">
        <f t="shared" si="375"/>
        <v>18</v>
      </c>
      <c r="G5972" s="66" t="str">
        <f t="shared" si="376"/>
        <v>1997-06</v>
      </c>
      <c r="H5972" s="67" t="str">
        <f t="shared" si="373"/>
        <v>2024-T6 Instate Small-18</v>
      </c>
      <c r="I5972" s="302">
        <v>7.18999781663447E-5</v>
      </c>
      <c r="J5972" s="305">
        <f>VLOOKUP(H5972,T6_ReductionFactor!$G$10:$H$2922,2,FALSE)</f>
        <v>0.84538789298020156</v>
      </c>
      <c r="K5972" s="75">
        <f t="shared" si="374"/>
        <v>6.0783371047368643E-5</v>
      </c>
      <c r="L5972" s="293"/>
      <c r="Q5972" s="288"/>
      <c r="R5972" s="291"/>
    </row>
    <row r="5973" spans="1:18" s="287" customFormat="1" ht="16.149999999999999" customHeight="1" x14ac:dyDescent="0.25">
      <c r="A5973" s="9" t="s">
        <v>192</v>
      </c>
      <c r="B5973" s="7">
        <v>2024</v>
      </c>
      <c r="C5973" s="296" t="s">
        <v>68</v>
      </c>
      <c r="D5973" s="307">
        <v>2005</v>
      </c>
      <c r="E5973" s="307" t="s">
        <v>194</v>
      </c>
      <c r="F5973" s="65">
        <f t="shared" si="375"/>
        <v>19</v>
      </c>
      <c r="G5973" s="66" t="str">
        <f t="shared" si="376"/>
        <v>1997-06</v>
      </c>
      <c r="H5973" s="67" t="str">
        <f t="shared" si="373"/>
        <v>2024-T6 Instate Small-19</v>
      </c>
      <c r="I5973" s="302">
        <v>5.7035297909424897E-5</v>
      </c>
      <c r="J5973" s="305">
        <f>VLOOKUP(H5973,T6_ReductionFactor!$G$10:$H$2922,2,FALSE)</f>
        <v>0.84340167585734838</v>
      </c>
      <c r="K5973" s="75">
        <f t="shared" si="374"/>
        <v>4.8103665839832079E-5</v>
      </c>
      <c r="L5973" s="293"/>
      <c r="Q5973" s="288"/>
      <c r="R5973" s="291"/>
    </row>
    <row r="5974" spans="1:18" s="287" customFormat="1" ht="16.149999999999999" customHeight="1" x14ac:dyDescent="0.25">
      <c r="A5974" s="9" t="s">
        <v>192</v>
      </c>
      <c r="B5974" s="7">
        <v>2024</v>
      </c>
      <c r="C5974" s="296" t="s">
        <v>68</v>
      </c>
      <c r="D5974" s="307">
        <v>2004</v>
      </c>
      <c r="E5974" s="307" t="s">
        <v>194</v>
      </c>
      <c r="F5974" s="65">
        <f t="shared" si="375"/>
        <v>20</v>
      </c>
      <c r="G5974" s="66" t="str">
        <f t="shared" si="376"/>
        <v>1997-06</v>
      </c>
      <c r="H5974" s="67" t="str">
        <f t="shared" si="373"/>
        <v>2024-T6 Instate Small-20</v>
      </c>
      <c r="I5974" s="302">
        <v>4.7671389427011998E-5</v>
      </c>
      <c r="J5974" s="305">
        <f>VLOOKUP(H5974,T6_ReductionFactor!$G$10:$H$2922,2,FALSE)</f>
        <v>0.84149744243660629</v>
      </c>
      <c r="K5974" s="75">
        <f t="shared" si="374"/>
        <v>4.011535228023007E-5</v>
      </c>
      <c r="L5974" s="293"/>
      <c r="Q5974" s="288"/>
      <c r="R5974" s="291"/>
    </row>
    <row r="5975" spans="1:18" s="287" customFormat="1" ht="16.149999999999999" customHeight="1" x14ac:dyDescent="0.25">
      <c r="A5975" s="9" t="s">
        <v>192</v>
      </c>
      <c r="B5975" s="7">
        <v>2024</v>
      </c>
      <c r="C5975" s="296" t="s">
        <v>68</v>
      </c>
      <c r="D5975" s="307">
        <v>2003</v>
      </c>
      <c r="E5975" s="307" t="s">
        <v>194</v>
      </c>
      <c r="F5975" s="65">
        <f t="shared" si="375"/>
        <v>21</v>
      </c>
      <c r="G5975" s="66" t="str">
        <f t="shared" si="376"/>
        <v>1997-06</v>
      </c>
      <c r="H5975" s="67" t="str">
        <f t="shared" si="373"/>
        <v>2024-T6 Instate Small-21</v>
      </c>
      <c r="I5975" s="302">
        <v>3.6476980070789202E-5</v>
      </c>
      <c r="J5975" s="305">
        <f>VLOOKUP(H5975,T6_ReductionFactor!$G$10:$H$2922,2,FALSE)</f>
        <v>0.90135263917473973</v>
      </c>
      <c r="K5975" s="75">
        <f t="shared" si="374"/>
        <v>3.2878622255930233E-5</v>
      </c>
      <c r="L5975" s="293"/>
      <c r="Q5975" s="288"/>
      <c r="R5975" s="291"/>
    </row>
    <row r="5976" spans="1:18" s="287" customFormat="1" ht="16.149999999999999" customHeight="1" x14ac:dyDescent="0.25">
      <c r="A5976" s="9" t="s">
        <v>192</v>
      </c>
      <c r="B5976" s="7">
        <v>2024</v>
      </c>
      <c r="C5976" s="296" t="s">
        <v>68</v>
      </c>
      <c r="D5976" s="307">
        <v>2002</v>
      </c>
      <c r="E5976" s="307" t="s">
        <v>194</v>
      </c>
      <c r="F5976" s="65">
        <f t="shared" si="375"/>
        <v>22</v>
      </c>
      <c r="G5976" s="66" t="str">
        <f t="shared" si="376"/>
        <v>1997-06</v>
      </c>
      <c r="H5976" s="67" t="str">
        <f t="shared" si="373"/>
        <v>2024-T6 Instate Small-22</v>
      </c>
      <c r="I5976" s="302">
        <v>3.0730784908109603E-5</v>
      </c>
      <c r="J5976" s="305">
        <f>VLOOKUP(H5976,T6_ReductionFactor!$G$10:$H$2922,2,FALSE)</f>
        <v>0.90038933773133534</v>
      </c>
      <c r="K5976" s="75">
        <f t="shared" si="374"/>
        <v>2.766967107137692E-5</v>
      </c>
      <c r="L5976" s="293"/>
      <c r="Q5976" s="288"/>
      <c r="R5976" s="291"/>
    </row>
    <row r="5977" spans="1:18" s="287" customFormat="1" ht="16.149999999999999" customHeight="1" x14ac:dyDescent="0.25">
      <c r="A5977" s="9" t="s">
        <v>192</v>
      </c>
      <c r="B5977" s="7">
        <v>2024</v>
      </c>
      <c r="C5977" s="296" t="s">
        <v>68</v>
      </c>
      <c r="D5977" s="307">
        <v>2001</v>
      </c>
      <c r="E5977" s="307" t="s">
        <v>194</v>
      </c>
      <c r="F5977" s="65">
        <f t="shared" si="375"/>
        <v>23</v>
      </c>
      <c r="G5977" s="66" t="str">
        <f t="shared" si="376"/>
        <v>1997-06</v>
      </c>
      <c r="H5977" s="67" t="str">
        <f t="shared" si="373"/>
        <v>2024-T6 Instate Small-23</v>
      </c>
      <c r="I5977" s="302">
        <v>3.8368737237257803E-5</v>
      </c>
      <c r="J5977" s="305">
        <f>VLOOKUP(H5977,T6_ReductionFactor!$G$10:$H$2922,2,FALSE)</f>
        <v>0.90038933773133534</v>
      </c>
      <c r="K5977" s="75">
        <f t="shared" si="374"/>
        <v>3.4546801910642176E-5</v>
      </c>
      <c r="L5977" s="293"/>
      <c r="Q5977" s="288"/>
      <c r="R5977" s="291"/>
    </row>
    <row r="5978" spans="1:18" s="287" customFormat="1" ht="16.149999999999999" customHeight="1" x14ac:dyDescent="0.25">
      <c r="A5978" s="9" t="s">
        <v>192</v>
      </c>
      <c r="B5978" s="7">
        <v>2024</v>
      </c>
      <c r="C5978" s="296" t="s">
        <v>68</v>
      </c>
      <c r="D5978" s="307">
        <v>2000</v>
      </c>
      <c r="E5978" s="307" t="s">
        <v>194</v>
      </c>
      <c r="F5978" s="65">
        <f t="shared" si="375"/>
        <v>24</v>
      </c>
      <c r="G5978" s="66" t="str">
        <f t="shared" si="376"/>
        <v>1997-06</v>
      </c>
      <c r="H5978" s="67" t="str">
        <f t="shared" si="373"/>
        <v>2024-T6 Instate Small-24</v>
      </c>
      <c r="I5978" s="302">
        <v>4.31952877716048E-5</v>
      </c>
      <c r="J5978" s="305">
        <f>VLOOKUP(H5978,T6_ReductionFactor!$G$10:$H$2922,2,FALSE)</f>
        <v>0.90038933773133534</v>
      </c>
      <c r="K5978" s="75">
        <f t="shared" si="374"/>
        <v>3.8892576549789694E-5</v>
      </c>
      <c r="L5978" s="293"/>
      <c r="Q5978" s="288"/>
      <c r="R5978" s="291"/>
    </row>
    <row r="5979" spans="1:18" s="287" customFormat="1" ht="16.149999999999999" customHeight="1" x14ac:dyDescent="0.25">
      <c r="A5979" s="9" t="s">
        <v>192</v>
      </c>
      <c r="B5979" s="7">
        <v>2024</v>
      </c>
      <c r="C5979" s="296" t="s">
        <v>68</v>
      </c>
      <c r="D5979" s="307">
        <v>1999</v>
      </c>
      <c r="E5979" s="307" t="s">
        <v>194</v>
      </c>
      <c r="F5979" s="65">
        <f t="shared" si="375"/>
        <v>25</v>
      </c>
      <c r="G5979" s="66" t="str">
        <f t="shared" si="376"/>
        <v>1997-06</v>
      </c>
      <c r="H5979" s="67" t="str">
        <f t="shared" si="373"/>
        <v>2024-T6 Instate Small-25</v>
      </c>
      <c r="I5979" s="302">
        <v>3.4575565837613398E-5</v>
      </c>
      <c r="J5979" s="305">
        <f>VLOOKUP(H5979,T6_ReductionFactor!$G$10:$H$2922,2,FALSE)</f>
        <v>0.90038933773133534</v>
      </c>
      <c r="K5979" s="75">
        <f t="shared" si="374"/>
        <v>3.1131470826214913E-5</v>
      </c>
      <c r="L5979" s="293"/>
      <c r="Q5979" s="288"/>
      <c r="R5979" s="291"/>
    </row>
    <row r="5980" spans="1:18" s="287" customFormat="1" ht="16.149999999999999" customHeight="1" x14ac:dyDescent="0.25">
      <c r="A5980" s="9" t="s">
        <v>192</v>
      </c>
      <c r="B5980" s="7">
        <v>2024</v>
      </c>
      <c r="C5980" s="296" t="s">
        <v>68</v>
      </c>
      <c r="D5980" s="307">
        <v>1998</v>
      </c>
      <c r="E5980" s="307" t="s">
        <v>194</v>
      </c>
      <c r="F5980" s="65">
        <f t="shared" si="375"/>
        <v>26</v>
      </c>
      <c r="G5980" s="66" t="str">
        <f t="shared" si="376"/>
        <v>1997-06</v>
      </c>
      <c r="H5980" s="67" t="str">
        <f t="shared" si="373"/>
        <v>2024-T6 Instate Small-26</v>
      </c>
      <c r="I5980" s="302">
        <v>1.5968340483672202E-5</v>
      </c>
      <c r="J5980" s="305">
        <f>VLOOKUP(H5980,T6_ReductionFactor!$G$10:$H$2922,2,FALSE)</f>
        <v>0.90038933773133534</v>
      </c>
      <c r="K5980" s="75">
        <f t="shared" si="374"/>
        <v>1.4377723512762085E-5</v>
      </c>
      <c r="L5980" s="293"/>
      <c r="Q5980" s="288"/>
      <c r="R5980" s="291"/>
    </row>
    <row r="5981" spans="1:18" s="287" customFormat="1" ht="16.149999999999999" customHeight="1" x14ac:dyDescent="0.25">
      <c r="A5981" s="9" t="s">
        <v>192</v>
      </c>
      <c r="B5981" s="7">
        <v>2024</v>
      </c>
      <c r="C5981" s="296" t="s">
        <v>68</v>
      </c>
      <c r="D5981" s="307">
        <v>1997</v>
      </c>
      <c r="E5981" s="307" t="s">
        <v>194</v>
      </c>
      <c r="F5981" s="65">
        <f t="shared" si="375"/>
        <v>27</v>
      </c>
      <c r="G5981" s="66" t="str">
        <f t="shared" si="376"/>
        <v>Pre1997</v>
      </c>
      <c r="H5981" s="67" t="str">
        <f t="shared" si="373"/>
        <v>2024-T6 Instate Small-27</v>
      </c>
      <c r="I5981" s="302">
        <v>1.7442337938215199E-5</v>
      </c>
      <c r="J5981" s="305">
        <f>VLOOKUP(H5981,T6_ReductionFactor!$G$10:$H$2922,2,FALSE)</f>
        <v>0.90038933773133534</v>
      </c>
      <c r="K5981" s="75">
        <f t="shared" si="374"/>
        <v>1.5704895104675728E-5</v>
      </c>
      <c r="L5981" s="293"/>
      <c r="Q5981" s="288"/>
      <c r="R5981" s="291"/>
    </row>
    <row r="5982" spans="1:18" s="287" customFormat="1" ht="16.149999999999999" customHeight="1" x14ac:dyDescent="0.25">
      <c r="A5982" s="9" t="s">
        <v>192</v>
      </c>
      <c r="B5982" s="7">
        <v>2024</v>
      </c>
      <c r="C5982" s="296" t="s">
        <v>68</v>
      </c>
      <c r="D5982" s="307">
        <v>1996</v>
      </c>
      <c r="E5982" s="307" t="s">
        <v>194</v>
      </c>
      <c r="F5982" s="65">
        <f t="shared" si="375"/>
        <v>28</v>
      </c>
      <c r="G5982" s="66" t="str">
        <f t="shared" si="376"/>
        <v>Pre1997</v>
      </c>
      <c r="H5982" s="67" t="str">
        <f t="shared" si="373"/>
        <v>2024-T6 Instate Small-28</v>
      </c>
      <c r="I5982" s="302">
        <v>9.9642341291608404E-6</v>
      </c>
      <c r="J5982" s="305">
        <f>VLOOKUP(H5982,T6_ReductionFactor!$G$10:$H$2922,2,FALSE)</f>
        <v>0.90038933773133534</v>
      </c>
      <c r="K5982" s="75">
        <f t="shared" si="374"/>
        <v>8.9716901685550979E-6</v>
      </c>
      <c r="L5982" s="293"/>
      <c r="Q5982" s="288"/>
      <c r="R5982" s="291"/>
    </row>
    <row r="5983" spans="1:18" s="287" customFormat="1" ht="16.149999999999999" customHeight="1" x14ac:dyDescent="0.25">
      <c r="A5983" s="9" t="s">
        <v>192</v>
      </c>
      <c r="B5983" s="7">
        <v>2024</v>
      </c>
      <c r="C5983" s="296" t="s">
        <v>68</v>
      </c>
      <c r="D5983" s="307">
        <v>1995</v>
      </c>
      <c r="E5983" s="307" t="s">
        <v>194</v>
      </c>
      <c r="F5983" s="65">
        <f t="shared" si="375"/>
        <v>29</v>
      </c>
      <c r="G5983" s="66" t="str">
        <f t="shared" si="376"/>
        <v>Pre1997</v>
      </c>
      <c r="H5983" s="67" t="str">
        <f t="shared" si="373"/>
        <v>2024-T6 Instate Small-29</v>
      </c>
      <c r="I5983" s="302">
        <v>1.26490268325221E-5</v>
      </c>
      <c r="J5983" s="305">
        <f>VLOOKUP(H5983,T6_ReductionFactor!$G$10:$H$2922,2,FALSE)</f>
        <v>0.90038933773133534</v>
      </c>
      <c r="K5983" s="75">
        <f t="shared" si="374"/>
        <v>1.1389048892680464E-5</v>
      </c>
      <c r="L5983" s="293"/>
      <c r="Q5983" s="288"/>
      <c r="R5983" s="291"/>
    </row>
    <row r="5984" spans="1:18" s="287" customFormat="1" ht="16.149999999999999" customHeight="1" x14ac:dyDescent="0.25">
      <c r="A5984" s="9" t="s">
        <v>192</v>
      </c>
      <c r="B5984" s="7">
        <v>2024</v>
      </c>
      <c r="C5984" s="296" t="s">
        <v>68</v>
      </c>
      <c r="D5984" s="307">
        <v>1994</v>
      </c>
      <c r="E5984" s="307" t="s">
        <v>194</v>
      </c>
      <c r="F5984" s="65">
        <f t="shared" si="375"/>
        <v>30</v>
      </c>
      <c r="G5984" s="66" t="str">
        <f t="shared" si="376"/>
        <v>Pre1997</v>
      </c>
      <c r="H5984" s="67" t="str">
        <f t="shared" si="373"/>
        <v>2024-T6 Instate Small-30</v>
      </c>
      <c r="I5984" s="302">
        <v>6.0333568720487298E-6</v>
      </c>
      <c r="J5984" s="305">
        <f>VLOOKUP(H5984,T6_ReductionFactor!$G$10:$H$2922,2,FALSE)</f>
        <v>0.90038933773133534</v>
      </c>
      <c r="K5984" s="75">
        <f t="shared" si="374"/>
        <v>5.4323701983207565E-6</v>
      </c>
      <c r="L5984" s="293"/>
      <c r="Q5984" s="288"/>
      <c r="R5984" s="291"/>
    </row>
    <row r="5985" spans="1:18" s="287" customFormat="1" ht="16.149999999999999" customHeight="1" x14ac:dyDescent="0.25">
      <c r="A5985" s="9" t="s">
        <v>192</v>
      </c>
      <c r="B5985" s="7">
        <v>2024</v>
      </c>
      <c r="C5985" s="296" t="s">
        <v>68</v>
      </c>
      <c r="D5985" s="307">
        <v>1993</v>
      </c>
      <c r="E5985" s="307" t="s">
        <v>194</v>
      </c>
      <c r="F5985" s="65">
        <f t="shared" si="375"/>
        <v>31</v>
      </c>
      <c r="G5985" s="66" t="str">
        <f t="shared" si="376"/>
        <v>Pre1997</v>
      </c>
      <c r="H5985" s="67" t="str">
        <f t="shared" si="373"/>
        <v>2024-T6 Instate Small-31</v>
      </c>
      <c r="I5985" s="302">
        <v>6.5418386183312804E-6</v>
      </c>
      <c r="J5985" s="305">
        <f>VLOOKUP(H5985,T6_ReductionFactor!$G$10:$H$2922,2,FALSE)</f>
        <v>1</v>
      </c>
      <c r="K5985" s="75">
        <f t="shared" si="374"/>
        <v>6.5418386183312804E-6</v>
      </c>
      <c r="L5985" s="293"/>
      <c r="Q5985" s="288"/>
      <c r="R5985" s="291"/>
    </row>
    <row r="5986" spans="1:18" s="287" customFormat="1" ht="16.149999999999999" customHeight="1" x14ac:dyDescent="0.25">
      <c r="A5986" s="9" t="s">
        <v>192</v>
      </c>
      <c r="B5986" s="7">
        <v>2024</v>
      </c>
      <c r="C5986" s="296" t="s">
        <v>68</v>
      </c>
      <c r="D5986" s="307">
        <v>1992</v>
      </c>
      <c r="E5986" s="307" t="s">
        <v>194</v>
      </c>
      <c r="F5986" s="65">
        <f t="shared" si="375"/>
        <v>32</v>
      </c>
      <c r="G5986" s="66" t="str">
        <f t="shared" si="376"/>
        <v>Pre1997</v>
      </c>
      <c r="H5986" s="67" t="str">
        <f t="shared" si="373"/>
        <v>2024-T6 Instate Small-32</v>
      </c>
      <c r="I5986" s="302">
        <v>5.6490326059261001E-6</v>
      </c>
      <c r="J5986" s="305">
        <f>VLOOKUP(H5986,T6_ReductionFactor!$G$10:$H$2922,2,FALSE)</f>
        <v>1</v>
      </c>
      <c r="K5986" s="75">
        <f t="shared" si="374"/>
        <v>5.6490326059261001E-6</v>
      </c>
      <c r="L5986" s="293"/>
      <c r="Q5986" s="288"/>
      <c r="R5986" s="291"/>
    </row>
    <row r="5987" spans="1:18" s="287" customFormat="1" ht="16.149999999999999" customHeight="1" x14ac:dyDescent="0.25">
      <c r="A5987" s="9" t="s">
        <v>192</v>
      </c>
      <c r="B5987" s="7">
        <v>2024</v>
      </c>
      <c r="C5987" s="296" t="s">
        <v>68</v>
      </c>
      <c r="D5987" s="307">
        <v>1991</v>
      </c>
      <c r="E5987" s="307" t="s">
        <v>194</v>
      </c>
      <c r="F5987" s="65">
        <f t="shared" si="375"/>
        <v>33</v>
      </c>
      <c r="G5987" s="66" t="str">
        <f t="shared" si="376"/>
        <v>Pre1997</v>
      </c>
      <c r="H5987" s="67" t="str">
        <f t="shared" si="373"/>
        <v>2024-T6 Instate Small-33</v>
      </c>
      <c r="I5987" s="302">
        <v>5.0302879154997997E-6</v>
      </c>
      <c r="J5987" s="305">
        <f>VLOOKUP(H5987,T6_ReductionFactor!$G$10:$H$2922,2,FALSE)</f>
        <v>1</v>
      </c>
      <c r="K5987" s="75">
        <f t="shared" si="374"/>
        <v>5.0302879154997997E-6</v>
      </c>
      <c r="L5987" s="293"/>
      <c r="Q5987" s="288"/>
      <c r="R5987" s="291"/>
    </row>
    <row r="5988" spans="1:18" s="287" customFormat="1" ht="16.149999999999999" customHeight="1" x14ac:dyDescent="0.25">
      <c r="A5988" s="9" t="s">
        <v>192</v>
      </c>
      <c r="B5988" s="7">
        <v>2024</v>
      </c>
      <c r="C5988" s="296" t="s">
        <v>68</v>
      </c>
      <c r="D5988" s="307">
        <v>1990</v>
      </c>
      <c r="E5988" s="307" t="s">
        <v>194</v>
      </c>
      <c r="F5988" s="65">
        <f t="shared" si="375"/>
        <v>34</v>
      </c>
      <c r="G5988" s="66" t="str">
        <f t="shared" si="376"/>
        <v>Pre1997</v>
      </c>
      <c r="H5988" s="67" t="str">
        <f t="shared" si="373"/>
        <v>2024-T6 Instate Small-34</v>
      </c>
      <c r="I5988" s="302">
        <v>7.3947387327332603E-6</v>
      </c>
      <c r="J5988" s="305">
        <f>VLOOKUP(H5988,T6_ReductionFactor!$G$10:$H$2922,2,FALSE)</f>
        <v>1</v>
      </c>
      <c r="K5988" s="75">
        <f t="shared" si="374"/>
        <v>7.3947387327332603E-6</v>
      </c>
      <c r="L5988" s="293"/>
      <c r="Q5988" s="288"/>
      <c r="R5988" s="291"/>
    </row>
    <row r="5989" spans="1:18" s="287" customFormat="1" ht="16.149999999999999" customHeight="1" x14ac:dyDescent="0.25">
      <c r="A5989" s="9" t="s">
        <v>192</v>
      </c>
      <c r="B5989" s="7">
        <v>2024</v>
      </c>
      <c r="C5989" s="296" t="s">
        <v>68</v>
      </c>
      <c r="D5989" s="307">
        <v>1989</v>
      </c>
      <c r="E5989" s="307" t="s">
        <v>194</v>
      </c>
      <c r="F5989" s="65">
        <f t="shared" si="375"/>
        <v>35</v>
      </c>
      <c r="G5989" s="66" t="str">
        <f t="shared" si="376"/>
        <v>Pre1997</v>
      </c>
      <c r="H5989" s="67" t="str">
        <f t="shared" si="373"/>
        <v>2024-T6 Instate Small-35</v>
      </c>
      <c r="I5989" s="302">
        <v>5.7493325472246303E-6</v>
      </c>
      <c r="J5989" s="305">
        <f>VLOOKUP(H5989,T6_ReductionFactor!$G$10:$H$2922,2,FALSE)</f>
        <v>1</v>
      </c>
      <c r="K5989" s="75">
        <f t="shared" si="374"/>
        <v>5.7493325472246303E-6</v>
      </c>
      <c r="L5989" s="293"/>
      <c r="Q5989" s="288"/>
      <c r="R5989" s="291"/>
    </row>
    <row r="5990" spans="1:18" s="287" customFormat="1" ht="16.149999999999999" customHeight="1" x14ac:dyDescent="0.25">
      <c r="A5990" s="9" t="s">
        <v>192</v>
      </c>
      <c r="B5990" s="7">
        <v>2024</v>
      </c>
      <c r="C5990" s="296" t="s">
        <v>68</v>
      </c>
      <c r="D5990" s="307">
        <v>1988</v>
      </c>
      <c r="E5990" s="307" t="s">
        <v>194</v>
      </c>
      <c r="F5990" s="65">
        <f t="shared" si="375"/>
        <v>36</v>
      </c>
      <c r="G5990" s="66" t="str">
        <f t="shared" si="376"/>
        <v>Pre1997</v>
      </c>
      <c r="H5990" s="67" t="str">
        <f t="shared" si="373"/>
        <v>2024-T6 Instate Small-36</v>
      </c>
      <c r="I5990" s="302">
        <v>3.9767187005149402E-6</v>
      </c>
      <c r="J5990" s="305">
        <f>VLOOKUP(H5990,T6_ReductionFactor!$G$10:$H$2922,2,FALSE)</f>
        <v>1</v>
      </c>
      <c r="K5990" s="75">
        <f t="shared" si="374"/>
        <v>3.9767187005149402E-6</v>
      </c>
      <c r="L5990" s="293"/>
      <c r="Q5990" s="288"/>
      <c r="R5990" s="291"/>
    </row>
    <row r="5991" spans="1:18" s="287" customFormat="1" ht="16.149999999999999" customHeight="1" x14ac:dyDescent="0.25">
      <c r="A5991" s="9" t="s">
        <v>192</v>
      </c>
      <c r="B5991" s="7">
        <v>2024</v>
      </c>
      <c r="C5991" s="296" t="s">
        <v>68</v>
      </c>
      <c r="D5991" s="307">
        <v>1987</v>
      </c>
      <c r="E5991" s="307" t="s">
        <v>194</v>
      </c>
      <c r="F5991" s="65">
        <f t="shared" si="375"/>
        <v>37</v>
      </c>
      <c r="G5991" s="66" t="str">
        <f t="shared" si="376"/>
        <v>Pre1997</v>
      </c>
      <c r="H5991" s="67" t="str">
        <f t="shared" si="373"/>
        <v>2024-T6 Instate Small-37</v>
      </c>
      <c r="I5991" s="302">
        <v>1.64662999071491E-6</v>
      </c>
      <c r="J5991" s="305">
        <f>VLOOKUP(H5991,T6_ReductionFactor!$G$10:$H$2922,2,FALSE)</f>
        <v>1</v>
      </c>
      <c r="K5991" s="75">
        <f t="shared" si="374"/>
        <v>1.64662999071491E-6</v>
      </c>
      <c r="L5991" s="293"/>
      <c r="Q5991" s="288"/>
      <c r="R5991" s="291"/>
    </row>
    <row r="5992" spans="1:18" s="287" customFormat="1" ht="16.149999999999999" customHeight="1" x14ac:dyDescent="0.25">
      <c r="A5992" s="9" t="s">
        <v>192</v>
      </c>
      <c r="B5992" s="7">
        <v>2024</v>
      </c>
      <c r="C5992" s="296" t="s">
        <v>68</v>
      </c>
      <c r="D5992" s="307">
        <v>1986</v>
      </c>
      <c r="E5992" s="307" t="s">
        <v>194</v>
      </c>
      <c r="F5992" s="65">
        <f t="shared" si="375"/>
        <v>38</v>
      </c>
      <c r="G5992" s="66" t="str">
        <f t="shared" si="376"/>
        <v>Pre1997</v>
      </c>
      <c r="H5992" s="67" t="str">
        <f t="shared" si="373"/>
        <v>2024-T6 Instate Small-38</v>
      </c>
      <c r="I5992" s="302">
        <v>1.5548149227093899E-6</v>
      </c>
      <c r="J5992" s="305">
        <f>VLOOKUP(H5992,T6_ReductionFactor!$G$10:$H$2922,2,FALSE)</f>
        <v>1</v>
      </c>
      <c r="K5992" s="75">
        <f t="shared" si="374"/>
        <v>1.5548149227093899E-6</v>
      </c>
      <c r="L5992" s="293"/>
      <c r="Q5992" s="288"/>
      <c r="R5992" s="291"/>
    </row>
    <row r="5993" spans="1:18" s="287" customFormat="1" ht="16.149999999999999" customHeight="1" x14ac:dyDescent="0.25">
      <c r="A5993" s="9" t="s">
        <v>192</v>
      </c>
      <c r="B5993" s="7">
        <v>2024</v>
      </c>
      <c r="C5993" s="296" t="s">
        <v>68</v>
      </c>
      <c r="D5993" s="307">
        <v>1985</v>
      </c>
      <c r="E5993" s="307" t="s">
        <v>194</v>
      </c>
      <c r="F5993" s="65">
        <f t="shared" si="375"/>
        <v>39</v>
      </c>
      <c r="G5993" s="66" t="str">
        <f t="shared" si="376"/>
        <v>Pre1997</v>
      </c>
      <c r="H5993" s="67" t="str">
        <f t="shared" si="373"/>
        <v>2024-T6 Instate Small-39</v>
      </c>
      <c r="I5993" s="302">
        <v>1.92302009659762E-6</v>
      </c>
      <c r="J5993" s="305">
        <f>VLOOKUP(H5993,T6_ReductionFactor!$G$10:$H$2922,2,FALSE)</f>
        <v>1</v>
      </c>
      <c r="K5993" s="75">
        <f t="shared" si="374"/>
        <v>1.92302009659762E-6</v>
      </c>
      <c r="L5993" s="293"/>
      <c r="Q5993" s="288"/>
      <c r="R5993" s="291"/>
    </row>
    <row r="5994" spans="1:18" s="287" customFormat="1" ht="16.149999999999999" customHeight="1" x14ac:dyDescent="0.25">
      <c r="A5994" s="9" t="s">
        <v>192</v>
      </c>
      <c r="B5994" s="7">
        <v>2024</v>
      </c>
      <c r="C5994" s="296" t="s">
        <v>68</v>
      </c>
      <c r="D5994" s="307">
        <v>1984</v>
      </c>
      <c r="E5994" s="307" t="s">
        <v>194</v>
      </c>
      <c r="F5994" s="65">
        <f t="shared" si="375"/>
        <v>40</v>
      </c>
      <c r="G5994" s="66" t="str">
        <f t="shared" si="376"/>
        <v>Pre1997</v>
      </c>
      <c r="H5994" s="67" t="str">
        <f t="shared" si="373"/>
        <v>2024-T6 Instate Small-40</v>
      </c>
      <c r="I5994" s="302">
        <v>1.6557495461877999E-6</v>
      </c>
      <c r="J5994" s="305">
        <f>VLOOKUP(H5994,T6_ReductionFactor!$G$10:$H$2922,2,FALSE)</f>
        <v>1</v>
      </c>
      <c r="K5994" s="75">
        <f t="shared" si="374"/>
        <v>1.6557495461877999E-6</v>
      </c>
      <c r="L5994" s="293"/>
      <c r="Q5994" s="288"/>
      <c r="R5994" s="291"/>
    </row>
    <row r="5995" spans="1:18" s="287" customFormat="1" ht="16.149999999999999" customHeight="1" x14ac:dyDescent="0.25">
      <c r="A5995" s="9" t="s">
        <v>192</v>
      </c>
      <c r="B5995" s="7">
        <v>2024</v>
      </c>
      <c r="C5995" s="296" t="s">
        <v>68</v>
      </c>
      <c r="D5995" s="307">
        <v>1983</v>
      </c>
      <c r="E5995" s="307" t="s">
        <v>194</v>
      </c>
      <c r="F5995" s="65">
        <f t="shared" si="375"/>
        <v>41</v>
      </c>
      <c r="G5995" s="66" t="str">
        <f t="shared" si="376"/>
        <v>Pre1997</v>
      </c>
      <c r="H5995" s="67" t="str">
        <f t="shared" si="373"/>
        <v>2024-T6 Instate Small-41</v>
      </c>
      <c r="I5995" s="302">
        <v>7.7981897418342905E-7</v>
      </c>
      <c r="J5995" s="305">
        <f>VLOOKUP(H5995,T6_ReductionFactor!$G$10:$H$2922,2,FALSE)</f>
        <v>1</v>
      </c>
      <c r="K5995" s="75">
        <f t="shared" si="374"/>
        <v>7.7981897418342905E-7</v>
      </c>
      <c r="L5995" s="293"/>
      <c r="Q5995" s="288"/>
      <c r="R5995" s="291"/>
    </row>
    <row r="5996" spans="1:18" s="287" customFormat="1" ht="16.149999999999999" customHeight="1" x14ac:dyDescent="0.25">
      <c r="A5996" s="9" t="s">
        <v>192</v>
      </c>
      <c r="B5996" s="7">
        <v>2024</v>
      </c>
      <c r="C5996" s="296" t="s">
        <v>68</v>
      </c>
      <c r="D5996" s="307">
        <v>1982</v>
      </c>
      <c r="E5996" s="307" t="s">
        <v>194</v>
      </c>
      <c r="F5996" s="65">
        <f t="shared" si="375"/>
        <v>42</v>
      </c>
      <c r="G5996" s="66" t="str">
        <f t="shared" si="376"/>
        <v>Pre1997</v>
      </c>
      <c r="H5996" s="67" t="str">
        <f t="shared" si="373"/>
        <v>2024-T6 Instate Small-42</v>
      </c>
      <c r="I5996" s="302">
        <v>8.0354525173849303E-7</v>
      </c>
      <c r="J5996" s="305">
        <f>VLOOKUP(H5996,T6_ReductionFactor!$G$10:$H$2922,2,FALSE)</f>
        <v>1</v>
      </c>
      <c r="K5996" s="75">
        <f t="shared" si="374"/>
        <v>8.0354525173849303E-7</v>
      </c>
      <c r="L5996" s="293"/>
      <c r="Q5996" s="288"/>
      <c r="R5996" s="291"/>
    </row>
    <row r="5997" spans="1:18" s="287" customFormat="1" ht="16.149999999999999" customHeight="1" x14ac:dyDescent="0.25">
      <c r="A5997" s="9" t="s">
        <v>192</v>
      </c>
      <c r="B5997" s="7">
        <v>2024</v>
      </c>
      <c r="C5997" s="296" t="s">
        <v>68</v>
      </c>
      <c r="D5997" s="307">
        <v>1981</v>
      </c>
      <c r="E5997" s="307" t="s">
        <v>194</v>
      </c>
      <c r="F5997" s="65">
        <f t="shared" si="375"/>
        <v>43</v>
      </c>
      <c r="G5997" s="66" t="str">
        <f t="shared" si="376"/>
        <v>Pre1997</v>
      </c>
      <c r="H5997" s="67" t="str">
        <f t="shared" si="373"/>
        <v>2024-T6 Instate Small-43</v>
      </c>
      <c r="I5997" s="302">
        <v>6.6330580077362202E-7</v>
      </c>
      <c r="J5997" s="305">
        <f>VLOOKUP(H5997,T6_ReductionFactor!$G$10:$H$2922,2,FALSE)</f>
        <v>1</v>
      </c>
      <c r="K5997" s="75">
        <f t="shared" si="374"/>
        <v>6.6330580077362202E-7</v>
      </c>
      <c r="L5997" s="293"/>
      <c r="Q5997" s="288"/>
      <c r="R5997" s="291"/>
    </row>
    <row r="5998" spans="1:18" s="287" customFormat="1" ht="16.149999999999999" customHeight="1" x14ac:dyDescent="0.25">
      <c r="A5998" s="9" t="s">
        <v>192</v>
      </c>
      <c r="B5998" s="7">
        <v>2024</v>
      </c>
      <c r="C5998" s="296" t="s">
        <v>69</v>
      </c>
      <c r="D5998" s="307">
        <v>2025</v>
      </c>
      <c r="E5998" s="307" t="s">
        <v>194</v>
      </c>
      <c r="F5998" s="65">
        <f t="shared" si="375"/>
        <v>-1</v>
      </c>
      <c r="G5998" s="66" t="str">
        <f t="shared" si="376"/>
        <v>2013+</v>
      </c>
      <c r="H5998" s="67" t="str">
        <f t="shared" si="373"/>
        <v>2024-T6 OOS Heavy--1</v>
      </c>
      <c r="I5998" s="302">
        <v>1.6971299061639399E-5</v>
      </c>
      <c r="J5998" s="305">
        <f>VLOOKUP(H5998,T6_ReductionFactor!$G$10:$H$2922,2,FALSE)</f>
        <v>1</v>
      </c>
      <c r="K5998" s="75">
        <f t="shared" si="374"/>
        <v>1.6971299061639399E-5</v>
      </c>
      <c r="L5998" s="293"/>
      <c r="Q5998" s="288"/>
      <c r="R5998" s="291"/>
    </row>
    <row r="5999" spans="1:18" s="287" customFormat="1" ht="16.149999999999999" customHeight="1" x14ac:dyDescent="0.25">
      <c r="A5999" s="9" t="s">
        <v>192</v>
      </c>
      <c r="B5999" s="7">
        <v>2024</v>
      </c>
      <c r="C5999" s="296" t="s">
        <v>69</v>
      </c>
      <c r="D5999" s="307">
        <v>2024</v>
      </c>
      <c r="E5999" s="307" t="s">
        <v>194</v>
      </c>
      <c r="F5999" s="65">
        <f t="shared" si="375"/>
        <v>0</v>
      </c>
      <c r="G5999" s="66" t="str">
        <f t="shared" si="376"/>
        <v>2013+</v>
      </c>
      <c r="H5999" s="67" t="str">
        <f t="shared" si="373"/>
        <v>2024-T6 OOS Heavy-0</v>
      </c>
      <c r="I5999" s="302">
        <v>1.17862136242587E-4</v>
      </c>
      <c r="J5999" s="305">
        <f>VLOOKUP(H5999,T6_ReductionFactor!$G$10:$H$2922,2,FALSE)</f>
        <v>0.93825727918914692</v>
      </c>
      <c r="K5999" s="75">
        <f t="shared" si="374"/>
        <v>1.1058500727039022E-4</v>
      </c>
      <c r="L5999" s="293"/>
      <c r="Q5999" s="288"/>
      <c r="R5999" s="291"/>
    </row>
    <row r="6000" spans="1:18" s="287" customFormat="1" ht="16.149999999999999" customHeight="1" x14ac:dyDescent="0.25">
      <c r="A6000" s="9" t="s">
        <v>192</v>
      </c>
      <c r="B6000" s="7">
        <v>2024</v>
      </c>
      <c r="C6000" s="296" t="s">
        <v>69</v>
      </c>
      <c r="D6000" s="307">
        <v>2023</v>
      </c>
      <c r="E6000" s="307" t="s">
        <v>194</v>
      </c>
      <c r="F6000" s="65">
        <f t="shared" si="375"/>
        <v>1</v>
      </c>
      <c r="G6000" s="66" t="str">
        <f t="shared" si="376"/>
        <v>2013+</v>
      </c>
      <c r="H6000" s="67" t="str">
        <f t="shared" si="373"/>
        <v>2024-T6 OOS Heavy-1</v>
      </c>
      <c r="I6000" s="302">
        <v>2.1587231181064901E-4</v>
      </c>
      <c r="J6000" s="305">
        <f>VLOOKUP(H6000,T6_ReductionFactor!$G$10:$H$2922,2,FALSE)</f>
        <v>0.89389069172090818</v>
      </c>
      <c r="K6000" s="75">
        <f t="shared" si="374"/>
        <v>1.9296625012781262E-4</v>
      </c>
      <c r="L6000" s="293"/>
      <c r="Q6000" s="288"/>
      <c r="R6000" s="291"/>
    </row>
    <row r="6001" spans="1:18" s="287" customFormat="1" ht="16.149999999999999" customHeight="1" x14ac:dyDescent="0.25">
      <c r="A6001" s="9" t="s">
        <v>192</v>
      </c>
      <c r="B6001" s="7">
        <v>2024</v>
      </c>
      <c r="C6001" s="296" t="s">
        <v>69</v>
      </c>
      <c r="D6001" s="307">
        <v>2022</v>
      </c>
      <c r="E6001" s="307" t="s">
        <v>194</v>
      </c>
      <c r="F6001" s="65">
        <f t="shared" si="375"/>
        <v>2</v>
      </c>
      <c r="G6001" s="66" t="str">
        <f t="shared" si="376"/>
        <v>2013+</v>
      </c>
      <c r="H6001" s="67" t="str">
        <f t="shared" si="373"/>
        <v>2024-T6 OOS Heavy-2</v>
      </c>
      <c r="I6001" s="302">
        <v>2.3903591965930099E-4</v>
      </c>
      <c r="J6001" s="305">
        <f>VLOOKUP(H6001,T6_ReductionFactor!$G$10:$H$2922,2,FALSE)</f>
        <v>0.86034319683085159</v>
      </c>
      <c r="K6001" s="75">
        <f t="shared" si="374"/>
        <v>2.0565292727708562E-4</v>
      </c>
      <c r="L6001" s="293"/>
      <c r="Q6001" s="288"/>
      <c r="R6001" s="291"/>
    </row>
    <row r="6002" spans="1:18" s="287" customFormat="1" ht="16.149999999999999" customHeight="1" x14ac:dyDescent="0.25">
      <c r="A6002" s="9" t="s">
        <v>192</v>
      </c>
      <c r="B6002" s="7">
        <v>2024</v>
      </c>
      <c r="C6002" s="296" t="s">
        <v>69</v>
      </c>
      <c r="D6002" s="307">
        <v>2021</v>
      </c>
      <c r="E6002" s="307" t="s">
        <v>194</v>
      </c>
      <c r="F6002" s="65">
        <f t="shared" si="375"/>
        <v>3</v>
      </c>
      <c r="G6002" s="66" t="str">
        <f t="shared" si="376"/>
        <v>2013+</v>
      </c>
      <c r="H6002" s="67" t="str">
        <f t="shared" ref="H6002:H6065" si="377">CONCATENATE(B6002,"-",C6002,"-",F6002)</f>
        <v>2024-T6 OOS Heavy-3</v>
      </c>
      <c r="I6002" s="302">
        <v>2.50295263453227E-4</v>
      </c>
      <c r="J6002" s="305">
        <f>VLOOKUP(H6002,T6_ReductionFactor!$G$10:$H$2922,2,FALSE)</f>
        <v>0.83461783134415513</v>
      </c>
      <c r="K6002" s="75">
        <f t="shared" si="374"/>
        <v>2.0890088997904628E-4</v>
      </c>
      <c r="L6002" s="293"/>
      <c r="Q6002" s="288"/>
      <c r="R6002" s="291"/>
    </row>
    <row r="6003" spans="1:18" s="287" customFormat="1" ht="16.149999999999999" customHeight="1" x14ac:dyDescent="0.25">
      <c r="A6003" s="9" t="s">
        <v>192</v>
      </c>
      <c r="B6003" s="7">
        <v>2024</v>
      </c>
      <c r="C6003" s="296" t="s">
        <v>69</v>
      </c>
      <c r="D6003" s="307">
        <v>2020</v>
      </c>
      <c r="E6003" s="307" t="s">
        <v>194</v>
      </c>
      <c r="F6003" s="65">
        <f t="shared" si="375"/>
        <v>4</v>
      </c>
      <c r="G6003" s="66" t="str">
        <f t="shared" si="376"/>
        <v>2013+</v>
      </c>
      <c r="H6003" s="67" t="str">
        <f t="shared" si="377"/>
        <v>2024-T6 OOS Heavy-4</v>
      </c>
      <c r="I6003" s="302">
        <v>2.40407100876146E-4</v>
      </c>
      <c r="J6003" s="305">
        <f>VLOOKUP(H6003,T6_ReductionFactor!$G$10:$H$2922,2,FALSE)</f>
        <v>0.814570861788942</v>
      </c>
      <c r="K6003" s="75">
        <f t="shared" si="374"/>
        <v>1.9582861934086337E-4</v>
      </c>
      <c r="L6003" s="293"/>
      <c r="Q6003" s="288"/>
      <c r="R6003" s="291"/>
    </row>
    <row r="6004" spans="1:18" s="287" customFormat="1" ht="16.149999999999999" customHeight="1" x14ac:dyDescent="0.25">
      <c r="A6004" s="9" t="s">
        <v>192</v>
      </c>
      <c r="B6004" s="7">
        <v>2024</v>
      </c>
      <c r="C6004" s="296" t="s">
        <v>69</v>
      </c>
      <c r="D6004" s="307">
        <v>2019</v>
      </c>
      <c r="E6004" s="307" t="s">
        <v>194</v>
      </c>
      <c r="F6004" s="65">
        <f t="shared" si="375"/>
        <v>5</v>
      </c>
      <c r="G6004" s="66" t="str">
        <f t="shared" si="376"/>
        <v>2013+</v>
      </c>
      <c r="H6004" s="67" t="str">
        <f t="shared" si="377"/>
        <v>2024-T6 OOS Heavy-5</v>
      </c>
      <c r="I6004" s="302">
        <v>2.1798482430824699E-4</v>
      </c>
      <c r="J6004" s="305">
        <f>VLOOKUP(H6004,T6_ReductionFactor!$G$10:$H$2922,2,FALSE)</f>
        <v>0.79869092943101982</v>
      </c>
      <c r="K6004" s="75">
        <f t="shared" si="374"/>
        <v>1.7410250192861137E-4</v>
      </c>
      <c r="L6004" s="293"/>
      <c r="Q6004" s="288"/>
      <c r="R6004" s="291"/>
    </row>
    <row r="6005" spans="1:18" s="287" customFormat="1" ht="16.149999999999999" customHeight="1" x14ac:dyDescent="0.25">
      <c r="A6005" s="9" t="s">
        <v>192</v>
      </c>
      <c r="B6005" s="7">
        <v>2024</v>
      </c>
      <c r="C6005" s="296" t="s">
        <v>69</v>
      </c>
      <c r="D6005" s="307">
        <v>2018</v>
      </c>
      <c r="E6005" s="307" t="s">
        <v>194</v>
      </c>
      <c r="F6005" s="65">
        <f t="shared" si="375"/>
        <v>6</v>
      </c>
      <c r="G6005" s="66" t="str">
        <f t="shared" si="376"/>
        <v>2013+</v>
      </c>
      <c r="H6005" s="67" t="str">
        <f t="shared" si="377"/>
        <v>2024-T6 OOS Heavy-6</v>
      </c>
      <c r="I6005" s="302">
        <v>1.9164499390971E-4</v>
      </c>
      <c r="J6005" s="305">
        <f>VLOOKUP(H6005,T6_ReductionFactor!$G$10:$H$2922,2,FALSE)</f>
        <v>0.78590708732019166</v>
      </c>
      <c r="K6005" s="75">
        <f t="shared" si="374"/>
        <v>1.5061515896307604E-4</v>
      </c>
      <c r="L6005" s="293"/>
      <c r="Q6005" s="288"/>
      <c r="R6005" s="291"/>
    </row>
    <row r="6006" spans="1:18" s="287" customFormat="1" ht="16.149999999999999" customHeight="1" x14ac:dyDescent="0.25">
      <c r="A6006" s="9" t="s">
        <v>192</v>
      </c>
      <c r="B6006" s="7">
        <v>2024</v>
      </c>
      <c r="C6006" s="296" t="s">
        <v>69</v>
      </c>
      <c r="D6006" s="307">
        <v>2017</v>
      </c>
      <c r="E6006" s="307" t="s">
        <v>194</v>
      </c>
      <c r="F6006" s="65">
        <f t="shared" si="375"/>
        <v>7</v>
      </c>
      <c r="G6006" s="66" t="str">
        <f t="shared" si="376"/>
        <v>2013+</v>
      </c>
      <c r="H6006" s="67" t="str">
        <f t="shared" si="377"/>
        <v>2024-T6 OOS Heavy-7</v>
      </c>
      <c r="I6006" s="302">
        <v>3.6625757658254E-4</v>
      </c>
      <c r="J6006" s="305">
        <f>VLOOKUP(H6006,T6_ReductionFactor!$G$10:$H$2922,2,FALSE)</f>
        <v>0.7754528350176273</v>
      </c>
      <c r="K6006" s="75">
        <f t="shared" si="374"/>
        <v>2.8401547610761637E-4</v>
      </c>
      <c r="L6006" s="293"/>
      <c r="Q6006" s="288"/>
      <c r="R6006" s="291"/>
    </row>
    <row r="6007" spans="1:18" s="287" customFormat="1" ht="16.149999999999999" customHeight="1" x14ac:dyDescent="0.25">
      <c r="A6007" s="9" t="s">
        <v>192</v>
      </c>
      <c r="B6007" s="7">
        <v>2024</v>
      </c>
      <c r="C6007" s="296" t="s">
        <v>69</v>
      </c>
      <c r="D6007" s="307">
        <v>2016</v>
      </c>
      <c r="E6007" s="307" t="s">
        <v>194</v>
      </c>
      <c r="F6007" s="65">
        <f t="shared" si="375"/>
        <v>8</v>
      </c>
      <c r="G6007" s="66" t="str">
        <f t="shared" si="376"/>
        <v>2013+</v>
      </c>
      <c r="H6007" s="67" t="str">
        <f t="shared" si="377"/>
        <v>2024-T6 OOS Heavy-8</v>
      </c>
      <c r="I6007" s="302">
        <v>2.4040534841134601E-4</v>
      </c>
      <c r="J6007" s="305">
        <f>VLOOKUP(H6007,T6_ReductionFactor!$G$10:$H$2922,2,FALSE)</f>
        <v>0.76677362500841895</v>
      </c>
      <c r="K6007" s="75">
        <f t="shared" si="374"/>
        <v>1.8433648047277973E-4</v>
      </c>
      <c r="L6007" s="293"/>
      <c r="Q6007" s="288"/>
      <c r="R6007" s="291"/>
    </row>
    <row r="6008" spans="1:18" s="287" customFormat="1" ht="16.149999999999999" customHeight="1" x14ac:dyDescent="0.25">
      <c r="A6008" s="9" t="s">
        <v>192</v>
      </c>
      <c r="B6008" s="7">
        <v>2024</v>
      </c>
      <c r="C6008" s="296" t="s">
        <v>69</v>
      </c>
      <c r="D6008" s="307">
        <v>2015</v>
      </c>
      <c r="E6008" s="307" t="s">
        <v>194</v>
      </c>
      <c r="F6008" s="65">
        <f t="shared" si="375"/>
        <v>9</v>
      </c>
      <c r="G6008" s="66" t="str">
        <f t="shared" si="376"/>
        <v>2013+</v>
      </c>
      <c r="H6008" s="67" t="str">
        <f t="shared" si="377"/>
        <v>2024-T6 OOS Heavy-9</v>
      </c>
      <c r="I6008" s="302">
        <v>1.6989982137553301E-4</v>
      </c>
      <c r="J6008" s="305">
        <f>VLOOKUP(H6008,T6_ReductionFactor!$G$10:$H$2922,2,FALSE)</f>
        <v>0.75946663796496683</v>
      </c>
      <c r="K6008" s="75">
        <f t="shared" si="374"/>
        <v>1.2903324613092448E-4</v>
      </c>
      <c r="L6008" s="293"/>
      <c r="Q6008" s="288"/>
      <c r="R6008" s="291"/>
    </row>
    <row r="6009" spans="1:18" s="287" customFormat="1" ht="16.149999999999999" customHeight="1" x14ac:dyDescent="0.25">
      <c r="A6009" s="9" t="s">
        <v>192</v>
      </c>
      <c r="B6009" s="7">
        <v>2024</v>
      </c>
      <c r="C6009" s="296" t="s">
        <v>69</v>
      </c>
      <c r="D6009" s="307">
        <v>2014</v>
      </c>
      <c r="E6009" s="307" t="s">
        <v>194</v>
      </c>
      <c r="F6009" s="65">
        <f t="shared" si="375"/>
        <v>10</v>
      </c>
      <c r="G6009" s="66" t="str">
        <f t="shared" si="376"/>
        <v>2013+</v>
      </c>
      <c r="H6009" s="67" t="str">
        <f t="shared" si="377"/>
        <v>2024-T6 OOS Heavy-10</v>
      </c>
      <c r="I6009" s="302">
        <v>7.7051020929860199E-5</v>
      </c>
      <c r="J6009" s="305">
        <f>VLOOKUP(H6009,T6_ReductionFactor!$G$10:$H$2922,2,FALSE)</f>
        <v>0.75323859954543448</v>
      </c>
      <c r="K6009" s="75">
        <f t="shared" si="374"/>
        <v>5.803780309875386E-5</v>
      </c>
      <c r="L6009" s="293"/>
      <c r="Q6009" s="288"/>
      <c r="R6009" s="291"/>
    </row>
    <row r="6010" spans="1:18" s="287" customFormat="1" ht="16.149999999999999" customHeight="1" x14ac:dyDescent="0.25">
      <c r="A6010" s="9" t="s">
        <v>192</v>
      </c>
      <c r="B6010" s="7">
        <v>2024</v>
      </c>
      <c r="C6010" s="296" t="s">
        <v>69</v>
      </c>
      <c r="D6010" s="307">
        <v>2013</v>
      </c>
      <c r="E6010" s="307" t="s">
        <v>194</v>
      </c>
      <c r="F6010" s="65">
        <f t="shared" si="375"/>
        <v>11</v>
      </c>
      <c r="G6010" s="66" t="str">
        <f t="shared" si="376"/>
        <v>2010-12</v>
      </c>
      <c r="H6010" s="67" t="str">
        <f t="shared" si="377"/>
        <v>2024-T6 OOS Heavy-11</v>
      </c>
      <c r="I6010" s="302">
        <v>1.5014682617837399E-4</v>
      </c>
      <c r="J6010" s="305">
        <f>VLOOKUP(H6010,T6_ReductionFactor!$G$10:$H$2922,2,FALSE)</f>
        <v>0.71770925967692378</v>
      </c>
      <c r="K6010" s="75">
        <f t="shared" si="374"/>
        <v>1.0776176745932055E-4</v>
      </c>
      <c r="L6010" s="293"/>
      <c r="Q6010" s="288"/>
      <c r="R6010" s="291"/>
    </row>
    <row r="6011" spans="1:18" s="287" customFormat="1" ht="16.149999999999999" customHeight="1" x14ac:dyDescent="0.25">
      <c r="A6011" s="9" t="s">
        <v>192</v>
      </c>
      <c r="B6011" s="7">
        <v>2024</v>
      </c>
      <c r="C6011" s="296" t="s">
        <v>69</v>
      </c>
      <c r="D6011" s="307">
        <v>2012</v>
      </c>
      <c r="E6011" s="307" t="s">
        <v>194</v>
      </c>
      <c r="F6011" s="65">
        <f t="shared" si="375"/>
        <v>12</v>
      </c>
      <c r="G6011" s="66" t="str">
        <f t="shared" si="376"/>
        <v>2010-12</v>
      </c>
      <c r="H6011" s="67" t="str">
        <f t="shared" si="377"/>
        <v>2024-T6 OOS Heavy-12</v>
      </c>
      <c r="I6011" s="302">
        <v>6.8649520974045506E-5</v>
      </c>
      <c r="J6011" s="305">
        <f>VLOOKUP(H6011,T6_ReductionFactor!$G$10:$H$2922,2,FALSE)</f>
        <v>0.71392649198603098</v>
      </c>
      <c r="K6011" s="75">
        <f t="shared" si="374"/>
        <v>4.9010711685521767E-5</v>
      </c>
      <c r="L6011" s="293"/>
      <c r="Q6011" s="288"/>
      <c r="R6011" s="291"/>
    </row>
    <row r="6012" spans="1:18" s="287" customFormat="1" ht="16.149999999999999" customHeight="1" x14ac:dyDescent="0.25">
      <c r="A6012" s="9" t="s">
        <v>192</v>
      </c>
      <c r="B6012" s="7">
        <v>2024</v>
      </c>
      <c r="C6012" s="296" t="s">
        <v>70</v>
      </c>
      <c r="D6012" s="307">
        <v>2025</v>
      </c>
      <c r="E6012" s="307" t="s">
        <v>194</v>
      </c>
      <c r="F6012" s="65">
        <f t="shared" si="375"/>
        <v>-1</v>
      </c>
      <c r="G6012" s="66" t="str">
        <f t="shared" si="376"/>
        <v>2013+</v>
      </c>
      <c r="H6012" s="67" t="str">
        <f t="shared" si="377"/>
        <v>2024-T6 OOS Small--1</v>
      </c>
      <c r="I6012" s="302">
        <v>1.8044573512633599E-6</v>
      </c>
      <c r="J6012" s="305">
        <f>VLOOKUP(H6012,T6_ReductionFactor!$G$10:$H$2922,2,FALSE)</f>
        <v>1</v>
      </c>
      <c r="K6012" s="75">
        <f t="shared" si="374"/>
        <v>1.8044573512633599E-6</v>
      </c>
      <c r="L6012" s="293"/>
      <c r="Q6012" s="288"/>
      <c r="R6012" s="291"/>
    </row>
    <row r="6013" spans="1:18" s="287" customFormat="1" ht="16.149999999999999" customHeight="1" x14ac:dyDescent="0.25">
      <c r="A6013" s="9" t="s">
        <v>192</v>
      </c>
      <c r="B6013" s="7">
        <v>2024</v>
      </c>
      <c r="C6013" s="296" t="s">
        <v>70</v>
      </c>
      <c r="D6013" s="307">
        <v>2024</v>
      </c>
      <c r="E6013" s="307" t="s">
        <v>194</v>
      </c>
      <c r="F6013" s="65">
        <f t="shared" si="375"/>
        <v>0</v>
      </c>
      <c r="G6013" s="66" t="str">
        <f t="shared" si="376"/>
        <v>2013+</v>
      </c>
      <c r="H6013" s="67" t="str">
        <f t="shared" si="377"/>
        <v>2024-T6 OOS Small-0</v>
      </c>
      <c r="I6013" s="302">
        <v>1.41369163648933E-5</v>
      </c>
      <c r="J6013" s="305">
        <f>VLOOKUP(H6013,T6_ReductionFactor!$G$10:$H$2922,2,FALSE)</f>
        <v>0.93825727918914692</v>
      </c>
      <c r="K6013" s="75">
        <f t="shared" si="374"/>
        <v>1.3264064684649313E-5</v>
      </c>
      <c r="L6013" s="293"/>
      <c r="Q6013" s="288"/>
      <c r="R6013" s="291"/>
    </row>
    <row r="6014" spans="1:18" s="287" customFormat="1" ht="16.149999999999999" customHeight="1" x14ac:dyDescent="0.25">
      <c r="A6014" s="9" t="s">
        <v>192</v>
      </c>
      <c r="B6014" s="7">
        <v>2024</v>
      </c>
      <c r="C6014" s="296" t="s">
        <v>70</v>
      </c>
      <c r="D6014" s="307">
        <v>2023</v>
      </c>
      <c r="E6014" s="307" t="s">
        <v>194</v>
      </c>
      <c r="F6014" s="65">
        <f t="shared" si="375"/>
        <v>1</v>
      </c>
      <c r="G6014" s="66" t="str">
        <f t="shared" si="376"/>
        <v>2013+</v>
      </c>
      <c r="H6014" s="67" t="str">
        <f t="shared" si="377"/>
        <v>2024-T6 OOS Small-1</v>
      </c>
      <c r="I6014" s="302">
        <v>2.71749279561101E-5</v>
      </c>
      <c r="J6014" s="305">
        <f>VLOOKUP(H6014,T6_ReductionFactor!$G$10:$H$2922,2,FALSE)</f>
        <v>0.89389069172090818</v>
      </c>
      <c r="K6014" s="75">
        <f t="shared" si="374"/>
        <v>2.4291415148153103E-5</v>
      </c>
      <c r="L6014" s="293"/>
      <c r="Q6014" s="288"/>
      <c r="R6014" s="291"/>
    </row>
    <row r="6015" spans="1:18" s="287" customFormat="1" ht="16.149999999999999" customHeight="1" x14ac:dyDescent="0.25">
      <c r="A6015" s="9" t="s">
        <v>192</v>
      </c>
      <c r="B6015" s="7">
        <v>2024</v>
      </c>
      <c r="C6015" s="296" t="s">
        <v>70</v>
      </c>
      <c r="D6015" s="307">
        <v>2022</v>
      </c>
      <c r="E6015" s="307" t="s">
        <v>194</v>
      </c>
      <c r="F6015" s="65">
        <f t="shared" si="375"/>
        <v>2</v>
      </c>
      <c r="G6015" s="66" t="str">
        <f t="shared" si="376"/>
        <v>2013+</v>
      </c>
      <c r="H6015" s="67" t="str">
        <f t="shared" si="377"/>
        <v>2024-T6 OOS Small-2</v>
      </c>
      <c r="I6015" s="302">
        <v>3.0801508656800598E-5</v>
      </c>
      <c r="J6015" s="305">
        <f>VLOOKUP(H6015,T6_ReductionFactor!$G$10:$H$2922,2,FALSE)</f>
        <v>0.86034319683085159</v>
      </c>
      <c r="K6015" s="75">
        <f t="shared" si="374"/>
        <v>2.6499868425004974E-5</v>
      </c>
      <c r="L6015" s="293"/>
      <c r="Q6015" s="288"/>
      <c r="R6015" s="291"/>
    </row>
    <row r="6016" spans="1:18" s="287" customFormat="1" ht="16.149999999999999" customHeight="1" x14ac:dyDescent="0.25">
      <c r="A6016" s="9" t="s">
        <v>192</v>
      </c>
      <c r="B6016" s="7">
        <v>2024</v>
      </c>
      <c r="C6016" s="296" t="s">
        <v>70</v>
      </c>
      <c r="D6016" s="307">
        <v>2021</v>
      </c>
      <c r="E6016" s="307" t="s">
        <v>194</v>
      </c>
      <c r="F6016" s="65">
        <f t="shared" si="375"/>
        <v>3</v>
      </c>
      <c r="G6016" s="66" t="str">
        <f t="shared" si="376"/>
        <v>2013+</v>
      </c>
      <c r="H6016" s="67" t="str">
        <f t="shared" si="377"/>
        <v>2024-T6 OOS Small-3</v>
      </c>
      <c r="I6016" s="302">
        <v>3.2999629087300597E-5</v>
      </c>
      <c r="J6016" s="305">
        <f>VLOOKUP(H6016,T6_ReductionFactor!$G$10:$H$2922,2,FALSE)</f>
        <v>0.83461783134415513</v>
      </c>
      <c r="K6016" s="75">
        <f t="shared" si="374"/>
        <v>2.7542078864004325E-5</v>
      </c>
      <c r="L6016" s="293"/>
      <c r="Q6016" s="288"/>
      <c r="R6016" s="291"/>
    </row>
    <row r="6017" spans="1:18" s="287" customFormat="1" ht="16.149999999999999" customHeight="1" x14ac:dyDescent="0.25">
      <c r="A6017" s="9" t="s">
        <v>192</v>
      </c>
      <c r="B6017" s="7">
        <v>2024</v>
      </c>
      <c r="C6017" s="296" t="s">
        <v>70</v>
      </c>
      <c r="D6017" s="307">
        <v>2020</v>
      </c>
      <c r="E6017" s="307" t="s">
        <v>194</v>
      </c>
      <c r="F6017" s="65">
        <f t="shared" si="375"/>
        <v>4</v>
      </c>
      <c r="G6017" s="66" t="str">
        <f t="shared" si="376"/>
        <v>2013+</v>
      </c>
      <c r="H6017" s="67" t="str">
        <f t="shared" si="377"/>
        <v>2024-T6 OOS Small-4</v>
      </c>
      <c r="I6017" s="302">
        <v>3.3723870154888298E-5</v>
      </c>
      <c r="J6017" s="305">
        <f>VLOOKUP(H6017,T6_ReductionFactor!$G$10:$H$2922,2,FALSE)</f>
        <v>0.814570861788942</v>
      </c>
      <c r="K6017" s="75">
        <f t="shared" si="374"/>
        <v>2.7470481974925743E-5</v>
      </c>
      <c r="L6017" s="293"/>
      <c r="Q6017" s="288"/>
      <c r="R6017" s="291"/>
    </row>
    <row r="6018" spans="1:18" s="287" customFormat="1" ht="16.149999999999999" customHeight="1" x14ac:dyDescent="0.25">
      <c r="A6018" s="9" t="s">
        <v>192</v>
      </c>
      <c r="B6018" s="7">
        <v>2024</v>
      </c>
      <c r="C6018" s="296" t="s">
        <v>70</v>
      </c>
      <c r="D6018" s="307">
        <v>2019</v>
      </c>
      <c r="E6018" s="307" t="s">
        <v>194</v>
      </c>
      <c r="F6018" s="65">
        <f t="shared" si="375"/>
        <v>5</v>
      </c>
      <c r="G6018" s="66" t="str">
        <f t="shared" si="376"/>
        <v>2013+</v>
      </c>
      <c r="H6018" s="67" t="str">
        <f t="shared" si="377"/>
        <v>2024-T6 OOS Small-5</v>
      </c>
      <c r="I6018" s="302">
        <v>3.3506570327740398E-5</v>
      </c>
      <c r="J6018" s="305">
        <f>VLOOKUP(H6018,T6_ReductionFactor!$G$10:$H$2922,2,FALSE)</f>
        <v>0.79869092943101982</v>
      </c>
      <c r="K6018" s="75">
        <f t="shared" si="374"/>
        <v>2.676139379710881E-5</v>
      </c>
      <c r="L6018" s="293"/>
      <c r="Q6018" s="288"/>
      <c r="R6018" s="291"/>
    </row>
    <row r="6019" spans="1:18" s="287" customFormat="1" ht="16.149999999999999" customHeight="1" x14ac:dyDescent="0.25">
      <c r="A6019" s="9" t="s">
        <v>192</v>
      </c>
      <c r="B6019" s="7">
        <v>2024</v>
      </c>
      <c r="C6019" s="296" t="s">
        <v>70</v>
      </c>
      <c r="D6019" s="307">
        <v>2018</v>
      </c>
      <c r="E6019" s="307" t="s">
        <v>194</v>
      </c>
      <c r="F6019" s="65">
        <f t="shared" si="375"/>
        <v>6</v>
      </c>
      <c r="G6019" s="66" t="str">
        <f t="shared" si="376"/>
        <v>2013+</v>
      </c>
      <c r="H6019" s="67" t="str">
        <f t="shared" si="377"/>
        <v>2024-T6 OOS Small-6</v>
      </c>
      <c r="I6019" s="302">
        <v>3.05634565345869E-5</v>
      </c>
      <c r="J6019" s="305">
        <f>VLOOKUP(H6019,T6_ReductionFactor!$G$10:$H$2922,2,FALSE)</f>
        <v>0.78590708732019166</v>
      </c>
      <c r="K6019" s="75">
        <f t="shared" si="374"/>
        <v>2.4020037103534468E-5</v>
      </c>
      <c r="L6019" s="293"/>
      <c r="Q6019" s="288"/>
      <c r="R6019" s="291"/>
    </row>
    <row r="6020" spans="1:18" s="287" customFormat="1" ht="16.149999999999999" customHeight="1" x14ac:dyDescent="0.25">
      <c r="A6020" s="9" t="s">
        <v>192</v>
      </c>
      <c r="B6020" s="7">
        <v>2024</v>
      </c>
      <c r="C6020" s="296" t="s">
        <v>70</v>
      </c>
      <c r="D6020" s="307">
        <v>2017</v>
      </c>
      <c r="E6020" s="307" t="s">
        <v>194</v>
      </c>
      <c r="F6020" s="65">
        <f t="shared" si="375"/>
        <v>7</v>
      </c>
      <c r="G6020" s="66" t="str">
        <f t="shared" si="376"/>
        <v>2013+</v>
      </c>
      <c r="H6020" s="67" t="str">
        <f t="shared" si="377"/>
        <v>2024-T6 OOS Small-7</v>
      </c>
      <c r="I6020" s="302">
        <v>4.3552573226091999E-5</v>
      </c>
      <c r="J6020" s="305">
        <f>VLOOKUP(H6020,T6_ReductionFactor!$G$10:$H$2922,2,FALSE)</f>
        <v>0.7754528350176273</v>
      </c>
      <c r="K6020" s="75">
        <f t="shared" si="374"/>
        <v>3.3772966380485848E-5</v>
      </c>
      <c r="L6020" s="293"/>
      <c r="Q6020" s="288"/>
      <c r="R6020" s="291"/>
    </row>
    <row r="6021" spans="1:18" s="287" customFormat="1" ht="16.149999999999999" customHeight="1" x14ac:dyDescent="0.25">
      <c r="A6021" s="9" t="s">
        <v>192</v>
      </c>
      <c r="B6021" s="7">
        <v>2024</v>
      </c>
      <c r="C6021" s="296" t="s">
        <v>70</v>
      </c>
      <c r="D6021" s="307">
        <v>2016</v>
      </c>
      <c r="E6021" s="307" t="s">
        <v>194</v>
      </c>
      <c r="F6021" s="65">
        <f t="shared" si="375"/>
        <v>8</v>
      </c>
      <c r="G6021" s="66" t="str">
        <f t="shared" si="376"/>
        <v>2013+</v>
      </c>
      <c r="H6021" s="67" t="str">
        <f t="shared" si="377"/>
        <v>2024-T6 OOS Small-8</v>
      </c>
      <c r="I6021" s="302">
        <v>4.9029285085261998E-5</v>
      </c>
      <c r="J6021" s="305">
        <f>VLOOKUP(H6021,T6_ReductionFactor!$G$10:$H$2922,2,FALSE)</f>
        <v>0.76677362500841895</v>
      </c>
      <c r="K6021" s="75">
        <f t="shared" si="374"/>
        <v>3.7594362656397554E-5</v>
      </c>
      <c r="L6021" s="293"/>
      <c r="Q6021" s="288"/>
      <c r="R6021" s="291"/>
    </row>
    <row r="6022" spans="1:18" s="287" customFormat="1" ht="16.149999999999999" customHeight="1" x14ac:dyDescent="0.25">
      <c r="A6022" s="9" t="s">
        <v>192</v>
      </c>
      <c r="B6022" s="7">
        <v>2024</v>
      </c>
      <c r="C6022" s="296" t="s">
        <v>70</v>
      </c>
      <c r="D6022" s="307">
        <v>2015</v>
      </c>
      <c r="E6022" s="307" t="s">
        <v>194</v>
      </c>
      <c r="F6022" s="65">
        <f t="shared" si="375"/>
        <v>9</v>
      </c>
      <c r="G6022" s="66" t="str">
        <f t="shared" si="376"/>
        <v>2013+</v>
      </c>
      <c r="H6022" s="67" t="str">
        <f t="shared" si="377"/>
        <v>2024-T6 OOS Small-9</v>
      </c>
      <c r="I6022" s="302">
        <v>2.1581489263691399E-5</v>
      </c>
      <c r="J6022" s="305">
        <f>VLOOKUP(H6022,T6_ReductionFactor!$G$10:$H$2922,2,FALSE)</f>
        <v>0.75946663796496683</v>
      </c>
      <c r="K6022" s="75">
        <f t="shared" ref="K6022:K6085" si="378">I6022*J6022</f>
        <v>1.6390421093372733E-5</v>
      </c>
      <c r="L6022" s="293"/>
      <c r="Q6022" s="288"/>
      <c r="R6022" s="291"/>
    </row>
    <row r="6023" spans="1:18" s="287" customFormat="1" ht="16.149999999999999" customHeight="1" x14ac:dyDescent="0.25">
      <c r="A6023" s="9" t="s">
        <v>192</v>
      </c>
      <c r="B6023" s="7">
        <v>2024</v>
      </c>
      <c r="C6023" s="296" t="s">
        <v>70</v>
      </c>
      <c r="D6023" s="307">
        <v>2014</v>
      </c>
      <c r="E6023" s="307" t="s">
        <v>194</v>
      </c>
      <c r="F6023" s="65">
        <f t="shared" si="375"/>
        <v>10</v>
      </c>
      <c r="G6023" s="66" t="str">
        <f t="shared" si="376"/>
        <v>2013+</v>
      </c>
      <c r="H6023" s="67" t="str">
        <f t="shared" si="377"/>
        <v>2024-T6 OOS Small-10</v>
      </c>
      <c r="I6023" s="302">
        <v>1.33315278669776E-5</v>
      </c>
      <c r="J6023" s="305">
        <f>VLOOKUP(H6023,T6_ReductionFactor!$G$10:$H$2922,2,FALSE)</f>
        <v>0.75323859954543448</v>
      </c>
      <c r="K6023" s="75">
        <f t="shared" si="378"/>
        <v>1.0041821380323142E-5</v>
      </c>
      <c r="L6023" s="293"/>
      <c r="Q6023" s="288"/>
      <c r="R6023" s="291"/>
    </row>
    <row r="6024" spans="1:18" s="287" customFormat="1" ht="16.149999999999999" customHeight="1" x14ac:dyDescent="0.25">
      <c r="A6024" s="9" t="s">
        <v>192</v>
      </c>
      <c r="B6024" s="7">
        <v>2024</v>
      </c>
      <c r="C6024" s="296" t="s">
        <v>70</v>
      </c>
      <c r="D6024" s="307">
        <v>2013</v>
      </c>
      <c r="E6024" s="307" t="s">
        <v>194</v>
      </c>
      <c r="F6024" s="65">
        <f t="shared" si="375"/>
        <v>11</v>
      </c>
      <c r="G6024" s="66" t="str">
        <f t="shared" si="376"/>
        <v>2010-12</v>
      </c>
      <c r="H6024" s="67" t="str">
        <f t="shared" si="377"/>
        <v>2024-T6 OOS Small-11</v>
      </c>
      <c r="I6024" s="302">
        <v>1.37214837800626E-5</v>
      </c>
      <c r="J6024" s="305">
        <f>VLOOKUP(H6024,T6_ReductionFactor!$G$10:$H$2922,2,FALSE)</f>
        <v>0.71770925967692378</v>
      </c>
      <c r="K6024" s="75">
        <f t="shared" si="378"/>
        <v>9.8480359654576454E-6</v>
      </c>
      <c r="L6024" s="293"/>
      <c r="Q6024" s="288"/>
      <c r="R6024" s="291"/>
    </row>
    <row r="6025" spans="1:18" s="287" customFormat="1" ht="16.149999999999999" customHeight="1" x14ac:dyDescent="0.25">
      <c r="A6025" s="9" t="s">
        <v>192</v>
      </c>
      <c r="B6025" s="7">
        <v>2024</v>
      </c>
      <c r="C6025" s="296" t="s">
        <v>70</v>
      </c>
      <c r="D6025" s="307">
        <v>2012</v>
      </c>
      <c r="E6025" s="307" t="s">
        <v>194</v>
      </c>
      <c r="F6025" s="65">
        <f t="shared" ref="F6025:F6088" si="379">B6025-D6025</f>
        <v>12</v>
      </c>
      <c r="G6025" s="66" t="str">
        <f t="shared" ref="G6025:G6088" si="380">IF(D6025&lt;1998,"Pre1997",IF(D6025&lt;2008,"1997-06",IF(D6025&lt;2011,"2007-09",IF(D6025&lt;2014,"2010-12","2013+"))))</f>
        <v>2010-12</v>
      </c>
      <c r="H6025" s="67" t="str">
        <f t="shared" si="377"/>
        <v>2024-T6 OOS Small-12</v>
      </c>
      <c r="I6025" s="302">
        <v>2.0376783849406101E-5</v>
      </c>
      <c r="J6025" s="305">
        <f>VLOOKUP(H6025,T6_ReductionFactor!$G$10:$H$2922,2,FALSE)</f>
        <v>0.71392649198603098</v>
      </c>
      <c r="K6025" s="75">
        <f t="shared" si="378"/>
        <v>1.4547525811564111E-5</v>
      </c>
      <c r="L6025" s="293"/>
      <c r="Q6025" s="288"/>
      <c r="R6025" s="291"/>
    </row>
    <row r="6026" spans="1:18" s="287" customFormat="1" ht="16.149999999999999" customHeight="1" x14ac:dyDescent="0.25">
      <c r="A6026" s="9" t="s">
        <v>192</v>
      </c>
      <c r="B6026" s="7">
        <v>2024</v>
      </c>
      <c r="C6026" s="296" t="s">
        <v>51</v>
      </c>
      <c r="D6026" s="307">
        <v>2025</v>
      </c>
      <c r="E6026" s="307" t="s">
        <v>194</v>
      </c>
      <c r="F6026" s="65">
        <f t="shared" si="379"/>
        <v>-1</v>
      </c>
      <c r="G6026" s="66" t="str">
        <f t="shared" si="380"/>
        <v>2013+</v>
      </c>
      <c r="H6026" s="67" t="str">
        <f t="shared" si="377"/>
        <v>2024-T6 Public--1</v>
      </c>
      <c r="I6026" s="302">
        <v>3.24414681873611E-6</v>
      </c>
      <c r="J6026" s="305">
        <f>VLOOKUP(H6026,T6_ReductionFactor!$G$10:$H$2922,2,FALSE)</f>
        <v>0.99179124160436949</v>
      </c>
      <c r="K6026" s="75">
        <f t="shared" si="378"/>
        <v>3.2175164013011518E-6</v>
      </c>
      <c r="L6026" s="293"/>
      <c r="Q6026" s="288"/>
      <c r="R6026" s="291"/>
    </row>
    <row r="6027" spans="1:18" s="287" customFormat="1" ht="16.149999999999999" customHeight="1" x14ac:dyDescent="0.25">
      <c r="A6027" s="9" t="s">
        <v>192</v>
      </c>
      <c r="B6027" s="7">
        <v>2024</v>
      </c>
      <c r="C6027" s="296" t="s">
        <v>51</v>
      </c>
      <c r="D6027" s="307">
        <v>2024</v>
      </c>
      <c r="E6027" s="307" t="s">
        <v>194</v>
      </c>
      <c r="F6027" s="65">
        <f t="shared" si="379"/>
        <v>0</v>
      </c>
      <c r="G6027" s="66" t="str">
        <f t="shared" si="380"/>
        <v>2013+</v>
      </c>
      <c r="H6027" s="67" t="str">
        <f t="shared" si="377"/>
        <v>2024-T6 Public-0</v>
      </c>
      <c r="I6027" s="302">
        <v>7.6699652581727702E-5</v>
      </c>
      <c r="J6027" s="305">
        <f>VLOOKUP(H6027,T6_ReductionFactor!$G$10:$H$2922,2,FALSE)</f>
        <v>0.9734761475182222</v>
      </c>
      <c r="K6027" s="75">
        <f t="shared" si="378"/>
        <v>7.4665282311246352E-5</v>
      </c>
      <c r="L6027" s="293"/>
      <c r="Q6027" s="288"/>
      <c r="R6027" s="291"/>
    </row>
    <row r="6028" spans="1:18" s="287" customFormat="1" ht="16.149999999999999" customHeight="1" x14ac:dyDescent="0.25">
      <c r="A6028" s="9" t="s">
        <v>192</v>
      </c>
      <c r="B6028" s="7">
        <v>2024</v>
      </c>
      <c r="C6028" s="296" t="s">
        <v>51</v>
      </c>
      <c r="D6028" s="307">
        <v>2023</v>
      </c>
      <c r="E6028" s="307" t="s">
        <v>194</v>
      </c>
      <c r="F6028" s="65">
        <f t="shared" si="379"/>
        <v>1</v>
      </c>
      <c r="G6028" s="66" t="str">
        <f t="shared" si="380"/>
        <v>2013+</v>
      </c>
      <c r="H6028" s="67" t="str">
        <f t="shared" si="377"/>
        <v>2024-T6 Public-1</v>
      </c>
      <c r="I6028" s="302">
        <v>8.9036487946192694E-5</v>
      </c>
      <c r="J6028" s="305">
        <f>VLOOKUP(H6028,T6_ReductionFactor!$G$10:$H$2922,2,FALSE)</f>
        <v>0.95716479509937724</v>
      </c>
      <c r="K6028" s="75">
        <f t="shared" si="378"/>
        <v>8.5222591741385701E-5</v>
      </c>
      <c r="L6028" s="293"/>
      <c r="Q6028" s="288"/>
      <c r="R6028" s="291"/>
    </row>
    <row r="6029" spans="1:18" s="287" customFormat="1" ht="16.149999999999999" customHeight="1" x14ac:dyDescent="0.25">
      <c r="A6029" s="9" t="s">
        <v>192</v>
      </c>
      <c r="B6029" s="7">
        <v>2024</v>
      </c>
      <c r="C6029" s="296" t="s">
        <v>51</v>
      </c>
      <c r="D6029" s="307">
        <v>2022</v>
      </c>
      <c r="E6029" s="307" t="s">
        <v>194</v>
      </c>
      <c r="F6029" s="65">
        <f t="shared" si="379"/>
        <v>2</v>
      </c>
      <c r="G6029" s="66" t="str">
        <f t="shared" si="380"/>
        <v>2013+</v>
      </c>
      <c r="H6029" s="67" t="str">
        <f t="shared" si="377"/>
        <v>2024-T6 Public-2</v>
      </c>
      <c r="I6029" s="302">
        <v>9.3163569321592097E-5</v>
      </c>
      <c r="J6029" s="305">
        <f>VLOOKUP(H6029,T6_ReductionFactor!$G$10:$H$2922,2,FALSE)</f>
        <v>0.94254969635310326</v>
      </c>
      <c r="K6029" s="75">
        <f t="shared" si="378"/>
        <v>8.7811293975237914E-5</v>
      </c>
      <c r="L6029" s="293"/>
      <c r="Q6029" s="288"/>
      <c r="R6029" s="291"/>
    </row>
    <row r="6030" spans="1:18" s="287" customFormat="1" ht="16.149999999999999" customHeight="1" x14ac:dyDescent="0.25">
      <c r="A6030" s="9" t="s">
        <v>192</v>
      </c>
      <c r="B6030" s="7">
        <v>2024</v>
      </c>
      <c r="C6030" s="296" t="s">
        <v>51</v>
      </c>
      <c r="D6030" s="307">
        <v>2021</v>
      </c>
      <c r="E6030" s="307" t="s">
        <v>194</v>
      </c>
      <c r="F6030" s="65">
        <f t="shared" si="379"/>
        <v>3</v>
      </c>
      <c r="G6030" s="66" t="str">
        <f t="shared" si="380"/>
        <v>2013+</v>
      </c>
      <c r="H6030" s="67" t="str">
        <f t="shared" si="377"/>
        <v>2024-T6 Public-3</v>
      </c>
      <c r="I6030" s="302">
        <v>9.7555870559558398E-5</v>
      </c>
      <c r="J6030" s="305">
        <f>VLOOKUP(H6030,T6_ReductionFactor!$G$10:$H$2922,2,FALSE)</f>
        <v>0.92938701071254104</v>
      </c>
      <c r="K6030" s="75">
        <f t="shared" si="378"/>
        <v>9.0667158916807574E-5</v>
      </c>
      <c r="L6030" s="293"/>
      <c r="Q6030" s="288"/>
      <c r="R6030" s="291"/>
    </row>
    <row r="6031" spans="1:18" s="287" customFormat="1" ht="16.149999999999999" customHeight="1" x14ac:dyDescent="0.25">
      <c r="A6031" s="9" t="s">
        <v>192</v>
      </c>
      <c r="B6031" s="7">
        <v>2024</v>
      </c>
      <c r="C6031" s="296" t="s">
        <v>51</v>
      </c>
      <c r="D6031" s="307">
        <v>2020</v>
      </c>
      <c r="E6031" s="307" t="s">
        <v>194</v>
      </c>
      <c r="F6031" s="65">
        <f t="shared" si="379"/>
        <v>4</v>
      </c>
      <c r="G6031" s="66" t="str">
        <f t="shared" si="380"/>
        <v>2013+</v>
      </c>
      <c r="H6031" s="67" t="str">
        <f t="shared" si="377"/>
        <v>2024-T6 Public-4</v>
      </c>
      <c r="I6031" s="302">
        <v>1.03030719537777E-4</v>
      </c>
      <c r="J6031" s="305">
        <f>VLOOKUP(H6031,T6_ReductionFactor!$G$10:$H$2922,2,FALSE)</f>
        <v>0.91747430601738467</v>
      </c>
      <c r="K6031" s="75">
        <f t="shared" si="378"/>
        <v>9.452803790639375E-5</v>
      </c>
      <c r="L6031" s="293"/>
      <c r="Q6031" s="288"/>
      <c r="R6031" s="291"/>
    </row>
    <row r="6032" spans="1:18" s="287" customFormat="1" ht="16.149999999999999" customHeight="1" x14ac:dyDescent="0.25">
      <c r="A6032" s="9" t="s">
        <v>192</v>
      </c>
      <c r="B6032" s="7">
        <v>2024</v>
      </c>
      <c r="C6032" s="296" t="s">
        <v>51</v>
      </c>
      <c r="D6032" s="307">
        <v>2019</v>
      </c>
      <c r="E6032" s="307" t="s">
        <v>194</v>
      </c>
      <c r="F6032" s="65">
        <f t="shared" si="379"/>
        <v>5</v>
      </c>
      <c r="G6032" s="66" t="str">
        <f t="shared" si="380"/>
        <v>2013+</v>
      </c>
      <c r="H6032" s="67" t="str">
        <f t="shared" si="377"/>
        <v>2024-T6 Public-5</v>
      </c>
      <c r="I6032" s="302">
        <v>1.0660017669489E-4</v>
      </c>
      <c r="J6032" s="305">
        <f>VLOOKUP(H6032,T6_ReductionFactor!$G$10:$H$2922,2,FALSE)</f>
        <v>0.90664835630297502</v>
      </c>
      <c r="K6032" s="75">
        <f t="shared" si="378"/>
        <v>9.6648874982028726E-5</v>
      </c>
      <c r="L6032" s="293"/>
      <c r="Q6032" s="288"/>
      <c r="R6032" s="291"/>
    </row>
    <row r="6033" spans="1:18" s="287" customFormat="1" ht="16.149999999999999" customHeight="1" x14ac:dyDescent="0.25">
      <c r="A6033" s="9" t="s">
        <v>192</v>
      </c>
      <c r="B6033" s="7">
        <v>2024</v>
      </c>
      <c r="C6033" s="296" t="s">
        <v>51</v>
      </c>
      <c r="D6033" s="307">
        <v>2018</v>
      </c>
      <c r="E6033" s="307" t="s">
        <v>194</v>
      </c>
      <c r="F6033" s="65">
        <f t="shared" si="379"/>
        <v>6</v>
      </c>
      <c r="G6033" s="66" t="str">
        <f t="shared" si="380"/>
        <v>2013+</v>
      </c>
      <c r="H6033" s="67" t="str">
        <f t="shared" si="377"/>
        <v>2024-T6 Public-6</v>
      </c>
      <c r="I6033" s="302">
        <v>1.08306958287632E-4</v>
      </c>
      <c r="J6033" s="305">
        <f>VLOOKUP(H6033,T6_ReductionFactor!$G$10:$H$2922,2,FALSE)</f>
        <v>0.89677190912349392</v>
      </c>
      <c r="K6033" s="75">
        <f t="shared" si="378"/>
        <v>9.7126637754958373E-5</v>
      </c>
      <c r="L6033" s="293"/>
      <c r="Q6033" s="288"/>
      <c r="R6033" s="291"/>
    </row>
    <row r="6034" spans="1:18" s="287" customFormat="1" ht="16.149999999999999" customHeight="1" x14ac:dyDescent="0.25">
      <c r="A6034" s="9" t="s">
        <v>192</v>
      </c>
      <c r="B6034" s="7">
        <v>2024</v>
      </c>
      <c r="C6034" s="296" t="s">
        <v>51</v>
      </c>
      <c r="D6034" s="307">
        <v>2017</v>
      </c>
      <c r="E6034" s="307" t="s">
        <v>194</v>
      </c>
      <c r="F6034" s="65">
        <f t="shared" si="379"/>
        <v>7</v>
      </c>
      <c r="G6034" s="66" t="str">
        <f t="shared" si="380"/>
        <v>2013+</v>
      </c>
      <c r="H6034" s="67" t="str">
        <f t="shared" si="377"/>
        <v>2024-T6 Public-7</v>
      </c>
      <c r="I6034" s="302">
        <v>1.8186772569250801E-4</v>
      </c>
      <c r="J6034" s="305">
        <f>VLOOKUP(H6034,T6_ReductionFactor!$G$10:$H$2922,2,FALSE)</f>
        <v>0.88772863693856607</v>
      </c>
      <c r="K6034" s="75">
        <f t="shared" si="378"/>
        <v>1.6144918823212716E-4</v>
      </c>
      <c r="L6034" s="293"/>
      <c r="Q6034" s="288"/>
      <c r="R6034" s="291"/>
    </row>
    <row r="6035" spans="1:18" s="287" customFormat="1" ht="16.149999999999999" customHeight="1" x14ac:dyDescent="0.25">
      <c r="A6035" s="9" t="s">
        <v>192</v>
      </c>
      <c r="B6035" s="7">
        <v>2024</v>
      </c>
      <c r="C6035" s="296" t="s">
        <v>51</v>
      </c>
      <c r="D6035" s="307">
        <v>2016</v>
      </c>
      <c r="E6035" s="307" t="s">
        <v>194</v>
      </c>
      <c r="F6035" s="65">
        <f t="shared" si="379"/>
        <v>8</v>
      </c>
      <c r="G6035" s="66" t="str">
        <f t="shared" si="380"/>
        <v>2013+</v>
      </c>
      <c r="H6035" s="67" t="str">
        <f t="shared" si="377"/>
        <v>2024-T6 Public-8</v>
      </c>
      <c r="I6035" s="302">
        <v>4.9530639929816198E-5</v>
      </c>
      <c r="J6035" s="305">
        <f>VLOOKUP(H6035,T6_ReductionFactor!$G$10:$H$2922,2,FALSE)</f>
        <v>0.87942313829518448</v>
      </c>
      <c r="K6035" s="75">
        <f t="shared" si="378"/>
        <v>4.3558390808847739E-5</v>
      </c>
      <c r="L6035" s="293"/>
      <c r="Q6035" s="288"/>
      <c r="R6035" s="291"/>
    </row>
    <row r="6036" spans="1:18" s="287" customFormat="1" ht="16.149999999999999" customHeight="1" x14ac:dyDescent="0.25">
      <c r="A6036" s="9" t="s">
        <v>192</v>
      </c>
      <c r="B6036" s="7">
        <v>2024</v>
      </c>
      <c r="C6036" s="296" t="s">
        <v>51</v>
      </c>
      <c r="D6036" s="307">
        <v>2015</v>
      </c>
      <c r="E6036" s="307" t="s">
        <v>194</v>
      </c>
      <c r="F6036" s="65">
        <f t="shared" si="379"/>
        <v>9</v>
      </c>
      <c r="G6036" s="66" t="str">
        <f t="shared" si="380"/>
        <v>2013+</v>
      </c>
      <c r="H6036" s="67" t="str">
        <f t="shared" si="377"/>
        <v>2024-T6 Public-9</v>
      </c>
      <c r="I6036" s="302">
        <v>5.0351175020074001E-5</v>
      </c>
      <c r="J6036" s="305">
        <f>VLOOKUP(H6036,T6_ReductionFactor!$G$10:$H$2922,2,FALSE)</f>
        <v>0.87177177789452032</v>
      </c>
      <c r="K6036" s="75">
        <f t="shared" si="378"/>
        <v>4.389473336632807E-5</v>
      </c>
      <c r="L6036" s="293"/>
      <c r="Q6036" s="288"/>
      <c r="R6036" s="291"/>
    </row>
    <row r="6037" spans="1:18" s="287" customFormat="1" ht="16.149999999999999" customHeight="1" x14ac:dyDescent="0.25">
      <c r="A6037" s="9" t="s">
        <v>192</v>
      </c>
      <c r="B6037" s="7">
        <v>2024</v>
      </c>
      <c r="C6037" s="296" t="s">
        <v>51</v>
      </c>
      <c r="D6037" s="307">
        <v>2014</v>
      </c>
      <c r="E6037" s="307" t="s">
        <v>194</v>
      </c>
      <c r="F6037" s="65">
        <f t="shared" si="379"/>
        <v>10</v>
      </c>
      <c r="G6037" s="66" t="str">
        <f t="shared" si="380"/>
        <v>2013+</v>
      </c>
      <c r="H6037" s="67" t="str">
        <f t="shared" si="377"/>
        <v>2024-T6 Public-10</v>
      </c>
      <c r="I6037" s="302">
        <v>3.9745897600254601E-5</v>
      </c>
      <c r="J6037" s="305">
        <f>VLOOKUP(H6037,T6_ReductionFactor!$G$10:$H$2922,2,FALSE)</f>
        <v>0.86470547791373842</v>
      </c>
      <c r="K6037" s="75">
        <f t="shared" si="378"/>
        <v>3.4368495379538666E-5</v>
      </c>
      <c r="L6037" s="293"/>
      <c r="Q6037" s="288"/>
      <c r="R6037" s="291"/>
    </row>
    <row r="6038" spans="1:18" s="287" customFormat="1" ht="16.149999999999999" customHeight="1" x14ac:dyDescent="0.25">
      <c r="A6038" s="9" t="s">
        <v>192</v>
      </c>
      <c r="B6038" s="7">
        <v>2024</v>
      </c>
      <c r="C6038" s="296" t="s">
        <v>51</v>
      </c>
      <c r="D6038" s="307">
        <v>2013</v>
      </c>
      <c r="E6038" s="307" t="s">
        <v>194</v>
      </c>
      <c r="F6038" s="65">
        <f t="shared" si="379"/>
        <v>11</v>
      </c>
      <c r="G6038" s="66" t="str">
        <f t="shared" si="380"/>
        <v>2010-12</v>
      </c>
      <c r="H6038" s="67" t="str">
        <f t="shared" si="377"/>
        <v>2024-T6 Public-11</v>
      </c>
      <c r="I6038" s="302">
        <v>3.4574928871173701E-5</v>
      </c>
      <c r="J6038" s="305">
        <f>VLOOKUP(H6038,T6_ReductionFactor!$G$10:$H$2922,2,FALSE)</f>
        <v>0.82021301700060201</v>
      </c>
      <c r="K6038" s="75">
        <f t="shared" si="378"/>
        <v>2.8358806722006602E-5</v>
      </c>
      <c r="L6038" s="293"/>
      <c r="Q6038" s="288"/>
      <c r="R6038" s="291"/>
    </row>
    <row r="6039" spans="1:18" s="287" customFormat="1" ht="16.149999999999999" customHeight="1" x14ac:dyDescent="0.25">
      <c r="A6039" s="9" t="s">
        <v>192</v>
      </c>
      <c r="B6039" s="7">
        <v>2024</v>
      </c>
      <c r="C6039" s="296" t="s">
        <v>51</v>
      </c>
      <c r="D6039" s="307">
        <v>2012</v>
      </c>
      <c r="E6039" s="307" t="s">
        <v>194</v>
      </c>
      <c r="F6039" s="65">
        <f t="shared" si="379"/>
        <v>12</v>
      </c>
      <c r="G6039" s="66" t="str">
        <f t="shared" si="380"/>
        <v>2010-12</v>
      </c>
      <c r="H6039" s="67" t="str">
        <f t="shared" si="377"/>
        <v>2024-T6 Public-12</v>
      </c>
      <c r="I6039" s="302">
        <v>6.2499757855768699E-5</v>
      </c>
      <c r="J6039" s="305">
        <f>VLOOKUP(H6039,T6_ReductionFactor!$G$10:$H$2922,2,FALSE)</f>
        <v>0.81387122412112722</v>
      </c>
      <c r="K6039" s="75">
        <f t="shared" si="378"/>
        <v>5.0866754433348507E-5</v>
      </c>
      <c r="L6039" s="293"/>
      <c r="Q6039" s="288"/>
      <c r="R6039" s="291"/>
    </row>
    <row r="6040" spans="1:18" s="287" customFormat="1" ht="16.149999999999999" customHeight="1" x14ac:dyDescent="0.25">
      <c r="A6040" s="9" t="s">
        <v>192</v>
      </c>
      <c r="B6040" s="7">
        <v>2024</v>
      </c>
      <c r="C6040" s="296" t="s">
        <v>51</v>
      </c>
      <c r="D6040" s="307">
        <v>2011</v>
      </c>
      <c r="E6040" s="307" t="s">
        <v>194</v>
      </c>
      <c r="F6040" s="65">
        <f t="shared" si="379"/>
        <v>13</v>
      </c>
      <c r="G6040" s="66" t="str">
        <f t="shared" si="380"/>
        <v>2010-12</v>
      </c>
      <c r="H6040" s="67" t="str">
        <f t="shared" si="377"/>
        <v>2024-T6 Public-13</v>
      </c>
      <c r="I6040" s="302">
        <v>9.3650603088587004E-5</v>
      </c>
      <c r="J6040" s="305">
        <f>VLOOKUP(H6040,T6_ReductionFactor!$G$10:$H$2922,2,FALSE)</f>
        <v>0.80805670796936879</v>
      </c>
      <c r="K6040" s="75">
        <f t="shared" si="378"/>
        <v>7.5674998031109614E-5</v>
      </c>
      <c r="L6040" s="293"/>
      <c r="Q6040" s="288"/>
      <c r="R6040" s="291"/>
    </row>
    <row r="6041" spans="1:18" s="287" customFormat="1" ht="16.149999999999999" customHeight="1" x14ac:dyDescent="0.25">
      <c r="A6041" s="9" t="s">
        <v>192</v>
      </c>
      <c r="B6041" s="7">
        <v>2024</v>
      </c>
      <c r="C6041" s="296" t="s">
        <v>51</v>
      </c>
      <c r="D6041" s="307">
        <v>2010</v>
      </c>
      <c r="E6041" s="307" t="s">
        <v>194</v>
      </c>
      <c r="F6041" s="65">
        <f t="shared" si="379"/>
        <v>14</v>
      </c>
      <c r="G6041" s="66" t="str">
        <f t="shared" si="380"/>
        <v>2007-09</v>
      </c>
      <c r="H6041" s="67" t="str">
        <f t="shared" si="377"/>
        <v>2024-T6 Public-14</v>
      </c>
      <c r="I6041" s="302">
        <v>1.03083268690007E-4</v>
      </c>
      <c r="J6041" s="305">
        <f>VLOOKUP(H6041,T6_ReductionFactor!$G$10:$H$2922,2,FALSE)</f>
        <v>0.86347309874824152</v>
      </c>
      <c r="K6041" s="75">
        <f t="shared" si="378"/>
        <v>8.9009629444857931E-5</v>
      </c>
      <c r="L6041" s="293"/>
      <c r="Q6041" s="288"/>
      <c r="R6041" s="291"/>
    </row>
    <row r="6042" spans="1:18" s="287" customFormat="1" ht="16.149999999999999" customHeight="1" x14ac:dyDescent="0.25">
      <c r="A6042" s="9" t="s">
        <v>192</v>
      </c>
      <c r="B6042" s="7">
        <v>2024</v>
      </c>
      <c r="C6042" s="296" t="s">
        <v>51</v>
      </c>
      <c r="D6042" s="307">
        <v>2009</v>
      </c>
      <c r="E6042" s="307" t="s">
        <v>194</v>
      </c>
      <c r="F6042" s="65">
        <f t="shared" si="379"/>
        <v>15</v>
      </c>
      <c r="G6042" s="66" t="str">
        <f t="shared" si="380"/>
        <v>2007-09</v>
      </c>
      <c r="H6042" s="67" t="str">
        <f t="shared" si="377"/>
        <v>2024-T6 Public-15</v>
      </c>
      <c r="I6042" s="302">
        <v>1.4823493482617501E-4</v>
      </c>
      <c r="J6042" s="305">
        <f>VLOOKUP(H6042,T6_ReductionFactor!$G$10:$H$2922,2,FALSE)</f>
        <v>0.85865892141877154</v>
      </c>
      <c r="K6042" s="75">
        <f t="shared" si="378"/>
        <v>1.2728324925442532E-4</v>
      </c>
      <c r="L6042" s="293"/>
      <c r="Q6042" s="288"/>
      <c r="R6042" s="291"/>
    </row>
    <row r="6043" spans="1:18" s="287" customFormat="1" ht="16.149999999999999" customHeight="1" x14ac:dyDescent="0.25">
      <c r="A6043" s="9" t="s">
        <v>192</v>
      </c>
      <c r="B6043" s="7">
        <v>2024</v>
      </c>
      <c r="C6043" s="296" t="s">
        <v>51</v>
      </c>
      <c r="D6043" s="307">
        <v>2008</v>
      </c>
      <c r="E6043" s="307" t="s">
        <v>194</v>
      </c>
      <c r="F6043" s="65">
        <f t="shared" si="379"/>
        <v>16</v>
      </c>
      <c r="G6043" s="66" t="str">
        <f t="shared" si="380"/>
        <v>2007-09</v>
      </c>
      <c r="H6043" s="67" t="str">
        <f t="shared" si="377"/>
        <v>2024-T6 Public-16</v>
      </c>
      <c r="I6043" s="302">
        <v>3.72897638647517E-4</v>
      </c>
      <c r="J6043" s="305">
        <f>VLOOKUP(H6043,T6_ReductionFactor!$G$10:$H$2922,2,FALSE)</f>
        <v>0.85412226140836456</v>
      </c>
      <c r="K6043" s="75">
        <f t="shared" si="378"/>
        <v>3.185001743954564E-4</v>
      </c>
      <c r="L6043" s="293"/>
      <c r="Q6043" s="288"/>
      <c r="R6043" s="291"/>
    </row>
    <row r="6044" spans="1:18" s="287" customFormat="1" ht="16.149999999999999" customHeight="1" x14ac:dyDescent="0.25">
      <c r="A6044" s="9" t="s">
        <v>192</v>
      </c>
      <c r="B6044" s="7">
        <v>2024</v>
      </c>
      <c r="C6044" s="296" t="s">
        <v>51</v>
      </c>
      <c r="D6044" s="307">
        <v>2007</v>
      </c>
      <c r="E6044" s="307" t="s">
        <v>194</v>
      </c>
      <c r="F6044" s="65">
        <f t="shared" si="379"/>
        <v>17</v>
      </c>
      <c r="G6044" s="66" t="str">
        <f t="shared" si="380"/>
        <v>1997-06</v>
      </c>
      <c r="H6044" s="67" t="str">
        <f t="shared" si="377"/>
        <v>2024-T6 Public-17</v>
      </c>
      <c r="I6044" s="302">
        <v>3.55685563667106E-4</v>
      </c>
      <c r="J6044" s="305">
        <f>VLOOKUP(H6044,T6_ReductionFactor!$G$10:$H$2922,2,FALSE)</f>
        <v>0.91927029174449026</v>
      </c>
      <c r="K6044" s="75">
        <f t="shared" si="378"/>
        <v>3.2697117188156401E-4</v>
      </c>
      <c r="L6044" s="293"/>
      <c r="Q6044" s="288"/>
      <c r="R6044" s="291"/>
    </row>
    <row r="6045" spans="1:18" s="287" customFormat="1" ht="16.149999999999999" customHeight="1" x14ac:dyDescent="0.25">
      <c r="A6045" s="9" t="s">
        <v>192</v>
      </c>
      <c r="B6045" s="7">
        <v>2024</v>
      </c>
      <c r="C6045" s="296" t="s">
        <v>51</v>
      </c>
      <c r="D6045" s="307">
        <v>2006</v>
      </c>
      <c r="E6045" s="307" t="s">
        <v>194</v>
      </c>
      <c r="F6045" s="65">
        <f t="shared" si="379"/>
        <v>18</v>
      </c>
      <c r="G6045" s="66" t="str">
        <f t="shared" si="380"/>
        <v>1997-06</v>
      </c>
      <c r="H6045" s="67" t="str">
        <f t="shared" si="377"/>
        <v>2024-T6 Public-18</v>
      </c>
      <c r="I6045" s="302">
        <v>4.9018024338371498E-4</v>
      </c>
      <c r="J6045" s="305">
        <f>VLOOKUP(H6045,T6_ReductionFactor!$G$10:$H$2922,2,FALSE)</f>
        <v>0.91683223565642324</v>
      </c>
      <c r="K6045" s="75">
        <f t="shared" si="378"/>
        <v>4.4941304841610106E-4</v>
      </c>
      <c r="L6045" s="293"/>
      <c r="Q6045" s="288"/>
      <c r="R6045" s="291"/>
    </row>
    <row r="6046" spans="1:18" s="287" customFormat="1" ht="16.149999999999999" customHeight="1" x14ac:dyDescent="0.25">
      <c r="A6046" s="9" t="s">
        <v>192</v>
      </c>
      <c r="B6046" s="7">
        <v>2024</v>
      </c>
      <c r="C6046" s="296" t="s">
        <v>51</v>
      </c>
      <c r="D6046" s="307">
        <v>2005</v>
      </c>
      <c r="E6046" s="307" t="s">
        <v>194</v>
      </c>
      <c r="F6046" s="65">
        <f t="shared" si="379"/>
        <v>19</v>
      </c>
      <c r="G6046" s="66" t="str">
        <f t="shared" si="380"/>
        <v>1997-06</v>
      </c>
      <c r="H6046" s="67" t="str">
        <f t="shared" si="377"/>
        <v>2024-T6 Public-19</v>
      </c>
      <c r="I6046" s="302">
        <v>4.09483655631257E-4</v>
      </c>
      <c r="J6046" s="305">
        <f>VLOOKUP(H6046,T6_ReductionFactor!$G$10:$H$2922,2,FALSE)</f>
        <v>0.9145145379291777</v>
      </c>
      <c r="K6046" s="75">
        <f t="shared" si="378"/>
        <v>3.7447875611916953E-4</v>
      </c>
      <c r="L6046" s="293"/>
      <c r="Q6046" s="288"/>
      <c r="R6046" s="291"/>
    </row>
    <row r="6047" spans="1:18" s="287" customFormat="1" ht="16.149999999999999" customHeight="1" x14ac:dyDescent="0.25">
      <c r="A6047" s="9" t="s">
        <v>192</v>
      </c>
      <c r="B6047" s="7">
        <v>2024</v>
      </c>
      <c r="C6047" s="296" t="s">
        <v>51</v>
      </c>
      <c r="D6047" s="307">
        <v>2004</v>
      </c>
      <c r="E6047" s="307" t="s">
        <v>194</v>
      </c>
      <c r="F6047" s="65">
        <f t="shared" si="379"/>
        <v>20</v>
      </c>
      <c r="G6047" s="66" t="str">
        <f t="shared" si="380"/>
        <v>1997-06</v>
      </c>
      <c r="H6047" s="67" t="str">
        <f t="shared" si="377"/>
        <v>2024-T6 Public-20</v>
      </c>
      <c r="I6047" s="302">
        <v>3.6532753822518001E-4</v>
      </c>
      <c r="J6047" s="305">
        <f>VLOOKUP(H6047,T6_ReductionFactor!$G$10:$H$2922,2,FALSE)</f>
        <v>0.91234861006696621</v>
      </c>
      <c r="K6047" s="75">
        <f t="shared" si="378"/>
        <v>3.3330607171892947E-4</v>
      </c>
      <c r="L6047" s="293"/>
      <c r="Q6047" s="288"/>
      <c r="R6047" s="291"/>
    </row>
    <row r="6048" spans="1:18" s="287" customFormat="1" ht="16.149999999999999" customHeight="1" x14ac:dyDescent="0.25">
      <c r="A6048" s="9" t="s">
        <v>192</v>
      </c>
      <c r="B6048" s="7">
        <v>2024</v>
      </c>
      <c r="C6048" s="296" t="s">
        <v>51</v>
      </c>
      <c r="D6048" s="307">
        <v>2003</v>
      </c>
      <c r="E6048" s="307" t="s">
        <v>194</v>
      </c>
      <c r="F6048" s="65">
        <f t="shared" si="379"/>
        <v>21</v>
      </c>
      <c r="G6048" s="66" t="str">
        <f t="shared" si="380"/>
        <v>1997-06</v>
      </c>
      <c r="H6048" s="67" t="str">
        <f t="shared" si="377"/>
        <v>2024-T6 Public-21</v>
      </c>
      <c r="I6048" s="302">
        <v>5.4118940979268099E-4</v>
      </c>
      <c r="J6048" s="305">
        <f>VLOOKUP(H6048,T6_ReductionFactor!$G$10:$H$2922,2,FALSE)</f>
        <v>0.94286455570617034</v>
      </c>
      <c r="K6048" s="75">
        <f t="shared" si="378"/>
        <v>5.1026831241706067E-4</v>
      </c>
      <c r="L6048" s="293"/>
      <c r="Q6048" s="288"/>
      <c r="R6048" s="291"/>
    </row>
    <row r="6049" spans="1:18" s="287" customFormat="1" ht="16.149999999999999" customHeight="1" x14ac:dyDescent="0.25">
      <c r="A6049" s="9" t="s">
        <v>192</v>
      </c>
      <c r="B6049" s="7">
        <v>2024</v>
      </c>
      <c r="C6049" s="296" t="s">
        <v>51</v>
      </c>
      <c r="D6049" s="307">
        <v>2002</v>
      </c>
      <c r="E6049" s="307" t="s">
        <v>194</v>
      </c>
      <c r="F6049" s="65">
        <f t="shared" si="379"/>
        <v>22</v>
      </c>
      <c r="G6049" s="66" t="str">
        <f t="shared" si="380"/>
        <v>1997-06</v>
      </c>
      <c r="H6049" s="67" t="str">
        <f t="shared" si="377"/>
        <v>2024-T6 Public-22</v>
      </c>
      <c r="I6049" s="302">
        <v>4.5687684293708401E-4</v>
      </c>
      <c r="J6049" s="305">
        <f>VLOOKUP(H6049,T6_ReductionFactor!$G$10:$H$2922,2,FALSE)</f>
        <v>0.94165201462809844</v>
      </c>
      <c r="K6049" s="75">
        <f t="shared" si="378"/>
        <v>4.3021899958863046E-4</v>
      </c>
      <c r="L6049" s="293"/>
      <c r="Q6049" s="288"/>
      <c r="R6049" s="291"/>
    </row>
    <row r="6050" spans="1:18" s="287" customFormat="1" ht="16.149999999999999" customHeight="1" x14ac:dyDescent="0.25">
      <c r="A6050" s="9" t="s">
        <v>192</v>
      </c>
      <c r="B6050" s="7">
        <v>2024</v>
      </c>
      <c r="C6050" s="296" t="s">
        <v>51</v>
      </c>
      <c r="D6050" s="307">
        <v>2001</v>
      </c>
      <c r="E6050" s="307" t="s">
        <v>194</v>
      </c>
      <c r="F6050" s="65">
        <f t="shared" si="379"/>
        <v>23</v>
      </c>
      <c r="G6050" s="66" t="str">
        <f t="shared" si="380"/>
        <v>1997-06</v>
      </c>
      <c r="H6050" s="67" t="str">
        <f t="shared" si="377"/>
        <v>2024-T6 Public-23</v>
      </c>
      <c r="I6050" s="302">
        <v>5.2402717932547595E-4</v>
      </c>
      <c r="J6050" s="305">
        <f>VLOOKUP(H6050,T6_ReductionFactor!$G$10:$H$2922,2,FALSE)</f>
        <v>0.94050049419649662</v>
      </c>
      <c r="K6050" s="75">
        <f t="shared" si="378"/>
        <v>4.9284782112800633E-4</v>
      </c>
      <c r="L6050" s="293"/>
      <c r="Q6050" s="288"/>
      <c r="R6050" s="291"/>
    </row>
    <row r="6051" spans="1:18" s="287" customFormat="1" ht="16.149999999999999" customHeight="1" x14ac:dyDescent="0.25">
      <c r="A6051" s="9" t="s">
        <v>192</v>
      </c>
      <c r="B6051" s="7">
        <v>2024</v>
      </c>
      <c r="C6051" s="296" t="s">
        <v>51</v>
      </c>
      <c r="D6051" s="307">
        <v>2000</v>
      </c>
      <c r="E6051" s="307" t="s">
        <v>194</v>
      </c>
      <c r="F6051" s="65">
        <f t="shared" si="379"/>
        <v>24</v>
      </c>
      <c r="G6051" s="66" t="str">
        <f t="shared" si="380"/>
        <v>1997-06</v>
      </c>
      <c r="H6051" s="67" t="str">
        <f t="shared" si="377"/>
        <v>2024-T6 Public-24</v>
      </c>
      <c r="I6051" s="302">
        <v>4.3876032437131101E-4</v>
      </c>
      <c r="J6051" s="305">
        <f>VLOOKUP(H6051,T6_ReductionFactor!$G$10:$H$2922,2,FALSE)</f>
        <v>0.93940701138519855</v>
      </c>
      <c r="K6051" s="75">
        <f t="shared" si="378"/>
        <v>4.121745250320536E-4</v>
      </c>
      <c r="L6051" s="293"/>
      <c r="Q6051" s="288"/>
      <c r="R6051" s="291"/>
    </row>
    <row r="6052" spans="1:18" s="287" customFormat="1" ht="16.149999999999999" customHeight="1" x14ac:dyDescent="0.25">
      <c r="A6052" s="9" t="s">
        <v>192</v>
      </c>
      <c r="B6052" s="7">
        <v>2024</v>
      </c>
      <c r="C6052" s="296" t="s">
        <v>51</v>
      </c>
      <c r="D6052" s="307">
        <v>1999</v>
      </c>
      <c r="E6052" s="307" t="s">
        <v>194</v>
      </c>
      <c r="F6052" s="65">
        <f t="shared" si="379"/>
        <v>25</v>
      </c>
      <c r="G6052" s="66" t="str">
        <f t="shared" si="380"/>
        <v>1997-06</v>
      </c>
      <c r="H6052" s="67" t="str">
        <f t="shared" si="377"/>
        <v>2024-T6 Public-25</v>
      </c>
      <c r="I6052" s="302">
        <v>4.0555550625134801E-4</v>
      </c>
      <c r="J6052" s="305">
        <f>VLOOKUP(H6052,T6_ReductionFactor!$G$10:$H$2922,2,FALSE)</f>
        <v>0.93836856696616822</v>
      </c>
      <c r="K6052" s="75">
        <f t="shared" si="378"/>
        <v>3.8056053922631632E-4</v>
      </c>
      <c r="L6052" s="293"/>
      <c r="Q6052" s="288"/>
      <c r="R6052" s="291"/>
    </row>
    <row r="6053" spans="1:18" s="287" customFormat="1" ht="16.149999999999999" customHeight="1" x14ac:dyDescent="0.25">
      <c r="A6053" s="9" t="s">
        <v>192</v>
      </c>
      <c r="B6053" s="7">
        <v>2024</v>
      </c>
      <c r="C6053" s="296" t="s">
        <v>51</v>
      </c>
      <c r="D6053" s="307">
        <v>1998</v>
      </c>
      <c r="E6053" s="307" t="s">
        <v>194</v>
      </c>
      <c r="F6053" s="65">
        <f t="shared" si="379"/>
        <v>26</v>
      </c>
      <c r="G6053" s="66" t="str">
        <f t="shared" si="380"/>
        <v>1997-06</v>
      </c>
      <c r="H6053" s="67" t="str">
        <f t="shared" si="377"/>
        <v>2024-T6 Public-26</v>
      </c>
      <c r="I6053" s="302">
        <v>1.85948139495785E-4</v>
      </c>
      <c r="J6053" s="305">
        <f>VLOOKUP(H6053,T6_ReductionFactor!$G$10:$H$2922,2,FALSE)</f>
        <v>0.93738215118231905</v>
      </c>
      <c r="K6053" s="75">
        <f t="shared" si="378"/>
        <v>1.7430446700890888E-4</v>
      </c>
      <c r="L6053" s="293"/>
      <c r="Q6053" s="288"/>
      <c r="R6053" s="291"/>
    </row>
    <row r="6054" spans="1:18" s="287" customFormat="1" ht="16.149999999999999" customHeight="1" x14ac:dyDescent="0.25">
      <c r="A6054" s="9" t="s">
        <v>192</v>
      </c>
      <c r="B6054" s="7">
        <v>2024</v>
      </c>
      <c r="C6054" s="296" t="s">
        <v>51</v>
      </c>
      <c r="D6054" s="307">
        <v>1997</v>
      </c>
      <c r="E6054" s="307" t="s">
        <v>194</v>
      </c>
      <c r="F6054" s="65">
        <f t="shared" si="379"/>
        <v>27</v>
      </c>
      <c r="G6054" s="66" t="str">
        <f t="shared" si="380"/>
        <v>Pre1997</v>
      </c>
      <c r="H6054" s="67" t="str">
        <f t="shared" si="377"/>
        <v>2024-T6 Public-27</v>
      </c>
      <c r="I6054" s="302">
        <v>2.9895136977424301E-4</v>
      </c>
      <c r="J6054" s="305">
        <f>VLOOKUP(H6054,T6_ReductionFactor!$G$10:$H$2922,2,FALSE)</f>
        <v>0.93644547161257585</v>
      </c>
      <c r="K6054" s="75">
        <f t="shared" si="378"/>
        <v>2.7995165645746653E-4</v>
      </c>
      <c r="L6054" s="293"/>
      <c r="Q6054" s="288"/>
      <c r="R6054" s="291"/>
    </row>
    <row r="6055" spans="1:18" s="287" customFormat="1" ht="16.149999999999999" customHeight="1" x14ac:dyDescent="0.25">
      <c r="A6055" s="9" t="s">
        <v>192</v>
      </c>
      <c r="B6055" s="7">
        <v>2024</v>
      </c>
      <c r="C6055" s="296" t="s">
        <v>51</v>
      </c>
      <c r="D6055" s="307">
        <v>1996</v>
      </c>
      <c r="E6055" s="307" t="s">
        <v>194</v>
      </c>
      <c r="F6055" s="65">
        <f t="shared" si="379"/>
        <v>28</v>
      </c>
      <c r="G6055" s="66" t="str">
        <f t="shared" si="380"/>
        <v>Pre1997</v>
      </c>
      <c r="H6055" s="67" t="str">
        <f t="shared" si="377"/>
        <v>2024-T6 Public-28</v>
      </c>
      <c r="I6055" s="302">
        <v>2.0918349021530001E-4</v>
      </c>
      <c r="J6055" s="305">
        <f>VLOOKUP(H6055,T6_ReductionFactor!$G$10:$H$2922,2,FALSE)</f>
        <v>0.93555593752608235</v>
      </c>
      <c r="K6055" s="75">
        <f t="shared" si="378"/>
        <v>1.9570285630335309E-4</v>
      </c>
      <c r="L6055" s="293"/>
      <c r="Q6055" s="288"/>
      <c r="R6055" s="291"/>
    </row>
    <row r="6056" spans="1:18" s="287" customFormat="1" ht="16.149999999999999" customHeight="1" x14ac:dyDescent="0.25">
      <c r="A6056" s="9" t="s">
        <v>192</v>
      </c>
      <c r="B6056" s="7">
        <v>2024</v>
      </c>
      <c r="C6056" s="296" t="s">
        <v>51</v>
      </c>
      <c r="D6056" s="307">
        <v>1995</v>
      </c>
      <c r="E6056" s="307" t="s">
        <v>194</v>
      </c>
      <c r="F6056" s="65">
        <f t="shared" si="379"/>
        <v>29</v>
      </c>
      <c r="G6056" s="66" t="str">
        <f t="shared" si="380"/>
        <v>Pre1997</v>
      </c>
      <c r="H6056" s="67" t="str">
        <f t="shared" si="377"/>
        <v>2024-T6 Public-29</v>
      </c>
      <c r="I6056" s="302">
        <v>3.1379813984658798E-4</v>
      </c>
      <c r="J6056" s="305">
        <f>VLOOKUP(H6056,T6_ReductionFactor!$G$10:$H$2922,2,FALSE)</f>
        <v>0.93471161970581385</v>
      </c>
      <c r="K6056" s="75">
        <f t="shared" si="378"/>
        <v>2.9331076755667574E-4</v>
      </c>
      <c r="L6056" s="293"/>
      <c r="Q6056" s="288"/>
      <c r="R6056" s="291"/>
    </row>
    <row r="6057" spans="1:18" s="287" customFormat="1" ht="16.149999999999999" customHeight="1" x14ac:dyDescent="0.25">
      <c r="A6057" s="9" t="s">
        <v>192</v>
      </c>
      <c r="B6057" s="7">
        <v>2024</v>
      </c>
      <c r="C6057" s="296" t="s">
        <v>51</v>
      </c>
      <c r="D6057" s="307">
        <v>1994</v>
      </c>
      <c r="E6057" s="307" t="s">
        <v>194</v>
      </c>
      <c r="F6057" s="65">
        <f t="shared" si="379"/>
        <v>30</v>
      </c>
      <c r="G6057" s="66" t="str">
        <f t="shared" si="380"/>
        <v>Pre1997</v>
      </c>
      <c r="H6057" s="67" t="str">
        <f t="shared" si="377"/>
        <v>2024-T6 Public-30</v>
      </c>
      <c r="I6057" s="302">
        <v>2.0077866903462499E-4</v>
      </c>
      <c r="J6057" s="305">
        <f>VLOOKUP(H6057,T6_ReductionFactor!$G$10:$H$2922,2,FALSE)</f>
        <v>0.93391050640412099</v>
      </c>
      <c r="K6057" s="75">
        <f t="shared" si="378"/>
        <v>1.8750930847327203E-4</v>
      </c>
      <c r="L6057" s="293"/>
      <c r="Q6057" s="288"/>
      <c r="R6057" s="291"/>
    </row>
    <row r="6058" spans="1:18" s="287" customFormat="1" ht="16.149999999999999" customHeight="1" x14ac:dyDescent="0.25">
      <c r="A6058" s="9" t="s">
        <v>192</v>
      </c>
      <c r="B6058" s="7">
        <v>2024</v>
      </c>
      <c r="C6058" s="296" t="s">
        <v>51</v>
      </c>
      <c r="D6058" s="307">
        <v>1993</v>
      </c>
      <c r="E6058" s="307" t="s">
        <v>194</v>
      </c>
      <c r="F6058" s="65">
        <f t="shared" si="379"/>
        <v>31</v>
      </c>
      <c r="G6058" s="66" t="str">
        <f t="shared" si="380"/>
        <v>Pre1997</v>
      </c>
      <c r="H6058" s="67" t="str">
        <f t="shared" si="377"/>
        <v>2024-T6 Public-31</v>
      </c>
      <c r="I6058" s="302">
        <v>3.69832269494702E-4</v>
      </c>
      <c r="J6058" s="305">
        <f>VLOOKUP(H6058,T6_ReductionFactor!$G$10:$H$2922,2,FALSE)</f>
        <v>1</v>
      </c>
      <c r="K6058" s="75">
        <f t="shared" si="378"/>
        <v>3.69832269494702E-4</v>
      </c>
      <c r="L6058" s="293"/>
      <c r="Q6058" s="288"/>
      <c r="R6058" s="291"/>
    </row>
    <row r="6059" spans="1:18" s="287" customFormat="1" ht="16.149999999999999" customHeight="1" x14ac:dyDescent="0.25">
      <c r="A6059" s="9" t="s">
        <v>192</v>
      </c>
      <c r="B6059" s="7">
        <v>2024</v>
      </c>
      <c r="C6059" s="296" t="s">
        <v>51</v>
      </c>
      <c r="D6059" s="307">
        <v>1992</v>
      </c>
      <c r="E6059" s="307" t="s">
        <v>194</v>
      </c>
      <c r="F6059" s="65">
        <f t="shared" si="379"/>
        <v>32</v>
      </c>
      <c r="G6059" s="66" t="str">
        <f t="shared" si="380"/>
        <v>Pre1997</v>
      </c>
      <c r="H6059" s="67" t="str">
        <f t="shared" si="377"/>
        <v>2024-T6 Public-32</v>
      </c>
      <c r="I6059" s="302">
        <v>3.4683430289099101E-4</v>
      </c>
      <c r="J6059" s="305">
        <f>VLOOKUP(H6059,T6_ReductionFactor!$G$10:$H$2922,2,FALSE)</f>
        <v>1</v>
      </c>
      <c r="K6059" s="75">
        <f t="shared" si="378"/>
        <v>3.4683430289099101E-4</v>
      </c>
      <c r="L6059" s="293"/>
      <c r="Q6059" s="288"/>
      <c r="R6059" s="291"/>
    </row>
    <row r="6060" spans="1:18" s="287" customFormat="1" ht="16.149999999999999" customHeight="1" x14ac:dyDescent="0.25">
      <c r="A6060" s="9" t="s">
        <v>192</v>
      </c>
      <c r="B6060" s="7">
        <v>2024</v>
      </c>
      <c r="C6060" s="296" t="s">
        <v>51</v>
      </c>
      <c r="D6060" s="307">
        <v>1991</v>
      </c>
      <c r="E6060" s="307" t="s">
        <v>194</v>
      </c>
      <c r="F6060" s="65">
        <f t="shared" si="379"/>
        <v>33</v>
      </c>
      <c r="G6060" s="66" t="str">
        <f t="shared" si="380"/>
        <v>Pre1997</v>
      </c>
      <c r="H6060" s="67" t="str">
        <f t="shared" si="377"/>
        <v>2024-T6 Public-33</v>
      </c>
      <c r="I6060" s="302">
        <v>3.7444993903052999E-4</v>
      </c>
      <c r="J6060" s="305">
        <f>VLOOKUP(H6060,T6_ReductionFactor!$G$10:$H$2922,2,FALSE)</f>
        <v>1</v>
      </c>
      <c r="K6060" s="75">
        <f t="shared" si="378"/>
        <v>3.7444993903052999E-4</v>
      </c>
      <c r="L6060" s="293"/>
      <c r="Q6060" s="288"/>
      <c r="R6060" s="291"/>
    </row>
    <row r="6061" spans="1:18" s="287" customFormat="1" ht="16.149999999999999" customHeight="1" x14ac:dyDescent="0.25">
      <c r="A6061" s="9" t="s">
        <v>192</v>
      </c>
      <c r="B6061" s="7">
        <v>2024</v>
      </c>
      <c r="C6061" s="296" t="s">
        <v>51</v>
      </c>
      <c r="D6061" s="307">
        <v>1990</v>
      </c>
      <c r="E6061" s="307" t="s">
        <v>194</v>
      </c>
      <c r="F6061" s="65">
        <f t="shared" si="379"/>
        <v>34</v>
      </c>
      <c r="G6061" s="66" t="str">
        <f t="shared" si="380"/>
        <v>Pre1997</v>
      </c>
      <c r="H6061" s="67" t="str">
        <f t="shared" si="377"/>
        <v>2024-T6 Public-34</v>
      </c>
      <c r="I6061" s="302">
        <v>5.7674729810911201E-4</v>
      </c>
      <c r="J6061" s="305">
        <f>VLOOKUP(H6061,T6_ReductionFactor!$G$10:$H$2922,2,FALSE)</f>
        <v>1</v>
      </c>
      <c r="K6061" s="75">
        <f t="shared" si="378"/>
        <v>5.7674729810911201E-4</v>
      </c>
      <c r="L6061" s="293"/>
      <c r="Q6061" s="288"/>
      <c r="R6061" s="291"/>
    </row>
    <row r="6062" spans="1:18" s="287" customFormat="1" ht="16.149999999999999" customHeight="1" x14ac:dyDescent="0.25">
      <c r="A6062" s="9" t="s">
        <v>192</v>
      </c>
      <c r="B6062" s="7">
        <v>2024</v>
      </c>
      <c r="C6062" s="296" t="s">
        <v>51</v>
      </c>
      <c r="D6062" s="307">
        <v>1989</v>
      </c>
      <c r="E6062" s="307" t="s">
        <v>194</v>
      </c>
      <c r="F6062" s="65">
        <f t="shared" si="379"/>
        <v>35</v>
      </c>
      <c r="G6062" s="66" t="str">
        <f t="shared" si="380"/>
        <v>Pre1997</v>
      </c>
      <c r="H6062" s="67" t="str">
        <f t="shared" si="377"/>
        <v>2024-T6 Public-35</v>
      </c>
      <c r="I6062" s="302">
        <v>4.2241298097090102E-4</v>
      </c>
      <c r="J6062" s="305">
        <f>VLOOKUP(H6062,T6_ReductionFactor!$G$10:$H$2922,2,FALSE)</f>
        <v>1</v>
      </c>
      <c r="K6062" s="75">
        <f t="shared" si="378"/>
        <v>4.2241298097090102E-4</v>
      </c>
      <c r="L6062" s="293"/>
      <c r="Q6062" s="288"/>
      <c r="R6062" s="291"/>
    </row>
    <row r="6063" spans="1:18" s="287" customFormat="1" ht="16.149999999999999" customHeight="1" x14ac:dyDescent="0.25">
      <c r="A6063" s="9" t="s">
        <v>192</v>
      </c>
      <c r="B6063" s="7">
        <v>2024</v>
      </c>
      <c r="C6063" s="296" t="s">
        <v>51</v>
      </c>
      <c r="D6063" s="307">
        <v>1988</v>
      </c>
      <c r="E6063" s="307" t="s">
        <v>194</v>
      </c>
      <c r="F6063" s="65">
        <f t="shared" si="379"/>
        <v>36</v>
      </c>
      <c r="G6063" s="66" t="str">
        <f t="shared" si="380"/>
        <v>Pre1997</v>
      </c>
      <c r="H6063" s="67" t="str">
        <f t="shared" si="377"/>
        <v>2024-T6 Public-36</v>
      </c>
      <c r="I6063" s="302">
        <v>4.3506423920567201E-4</v>
      </c>
      <c r="J6063" s="305">
        <f>VLOOKUP(H6063,T6_ReductionFactor!$G$10:$H$2922,2,FALSE)</f>
        <v>1</v>
      </c>
      <c r="K6063" s="75">
        <f t="shared" si="378"/>
        <v>4.3506423920567201E-4</v>
      </c>
      <c r="L6063" s="293"/>
      <c r="Q6063" s="288"/>
      <c r="R6063" s="291"/>
    </row>
    <row r="6064" spans="1:18" s="287" customFormat="1" ht="16.149999999999999" customHeight="1" x14ac:dyDescent="0.25">
      <c r="A6064" s="9" t="s">
        <v>192</v>
      </c>
      <c r="B6064" s="7">
        <v>2024</v>
      </c>
      <c r="C6064" s="296" t="s">
        <v>51</v>
      </c>
      <c r="D6064" s="307">
        <v>1987</v>
      </c>
      <c r="E6064" s="307" t="s">
        <v>194</v>
      </c>
      <c r="F6064" s="65">
        <f t="shared" si="379"/>
        <v>37</v>
      </c>
      <c r="G6064" s="66" t="str">
        <f t="shared" si="380"/>
        <v>Pre1997</v>
      </c>
      <c r="H6064" s="67" t="str">
        <f t="shared" si="377"/>
        <v>2024-T6 Public-37</v>
      </c>
      <c r="I6064" s="302">
        <v>4.44984635078741E-4</v>
      </c>
      <c r="J6064" s="305">
        <f>VLOOKUP(H6064,T6_ReductionFactor!$G$10:$H$2922,2,FALSE)</f>
        <v>1</v>
      </c>
      <c r="K6064" s="75">
        <f t="shared" si="378"/>
        <v>4.44984635078741E-4</v>
      </c>
      <c r="L6064" s="293"/>
      <c r="Q6064" s="288"/>
      <c r="R6064" s="291"/>
    </row>
    <row r="6065" spans="1:18" s="287" customFormat="1" ht="16.149999999999999" customHeight="1" x14ac:dyDescent="0.25">
      <c r="A6065" s="9" t="s">
        <v>192</v>
      </c>
      <c r="B6065" s="7">
        <v>2024</v>
      </c>
      <c r="C6065" s="296" t="s">
        <v>51</v>
      </c>
      <c r="D6065" s="307">
        <v>1986</v>
      </c>
      <c r="E6065" s="307" t="s">
        <v>194</v>
      </c>
      <c r="F6065" s="65">
        <f t="shared" si="379"/>
        <v>38</v>
      </c>
      <c r="G6065" s="66" t="str">
        <f t="shared" si="380"/>
        <v>Pre1997</v>
      </c>
      <c r="H6065" s="67" t="str">
        <f t="shared" si="377"/>
        <v>2024-T6 Public-38</v>
      </c>
      <c r="I6065" s="302">
        <v>4.5699775173214003E-4</v>
      </c>
      <c r="J6065" s="305">
        <f>VLOOKUP(H6065,T6_ReductionFactor!$G$10:$H$2922,2,FALSE)</f>
        <v>1</v>
      </c>
      <c r="K6065" s="75">
        <f t="shared" si="378"/>
        <v>4.5699775173214003E-4</v>
      </c>
      <c r="L6065" s="293"/>
      <c r="Q6065" s="288"/>
      <c r="R6065" s="291"/>
    </row>
    <row r="6066" spans="1:18" s="287" customFormat="1" ht="16.149999999999999" customHeight="1" x14ac:dyDescent="0.25">
      <c r="A6066" s="9" t="s">
        <v>192</v>
      </c>
      <c r="B6066" s="7">
        <v>2024</v>
      </c>
      <c r="C6066" s="296" t="s">
        <v>51</v>
      </c>
      <c r="D6066" s="307">
        <v>1985</v>
      </c>
      <c r="E6066" s="307" t="s">
        <v>194</v>
      </c>
      <c r="F6066" s="65">
        <f t="shared" si="379"/>
        <v>39</v>
      </c>
      <c r="G6066" s="66" t="str">
        <f t="shared" si="380"/>
        <v>Pre1997</v>
      </c>
      <c r="H6066" s="67" t="str">
        <f t="shared" ref="H6066:H6129" si="381">CONCATENATE(B6066,"-",C6066,"-",F6066)</f>
        <v>2024-T6 Public-39</v>
      </c>
      <c r="I6066" s="302">
        <v>3.8159573339054099E-4</v>
      </c>
      <c r="J6066" s="305">
        <f>VLOOKUP(H6066,T6_ReductionFactor!$G$10:$H$2922,2,FALSE)</f>
        <v>1</v>
      </c>
      <c r="K6066" s="75">
        <f t="shared" si="378"/>
        <v>3.8159573339054099E-4</v>
      </c>
      <c r="L6066" s="293"/>
      <c r="Q6066" s="288"/>
      <c r="R6066" s="291"/>
    </row>
    <row r="6067" spans="1:18" s="287" customFormat="1" ht="16.149999999999999" customHeight="1" x14ac:dyDescent="0.25">
      <c r="A6067" s="9" t="s">
        <v>192</v>
      </c>
      <c r="B6067" s="7">
        <v>2024</v>
      </c>
      <c r="C6067" s="296" t="s">
        <v>51</v>
      </c>
      <c r="D6067" s="307">
        <v>1984</v>
      </c>
      <c r="E6067" s="307" t="s">
        <v>194</v>
      </c>
      <c r="F6067" s="65">
        <f t="shared" si="379"/>
        <v>40</v>
      </c>
      <c r="G6067" s="66" t="str">
        <f t="shared" si="380"/>
        <v>Pre1997</v>
      </c>
      <c r="H6067" s="67" t="str">
        <f t="shared" si="381"/>
        <v>2024-T6 Public-40</v>
      </c>
      <c r="I6067" s="302">
        <v>2.7505898669668801E-4</v>
      </c>
      <c r="J6067" s="305">
        <f>VLOOKUP(H6067,T6_ReductionFactor!$G$10:$H$2922,2,FALSE)</f>
        <v>1</v>
      </c>
      <c r="K6067" s="75">
        <f t="shared" si="378"/>
        <v>2.7505898669668801E-4</v>
      </c>
      <c r="L6067" s="293"/>
      <c r="Q6067" s="288"/>
      <c r="R6067" s="291"/>
    </row>
    <row r="6068" spans="1:18" s="287" customFormat="1" ht="16.149999999999999" customHeight="1" x14ac:dyDescent="0.25">
      <c r="A6068" s="9" t="s">
        <v>192</v>
      </c>
      <c r="B6068" s="7">
        <v>2024</v>
      </c>
      <c r="C6068" s="296" t="s">
        <v>51</v>
      </c>
      <c r="D6068" s="307">
        <v>1983</v>
      </c>
      <c r="E6068" s="307" t="s">
        <v>194</v>
      </c>
      <c r="F6068" s="65">
        <f t="shared" si="379"/>
        <v>41</v>
      </c>
      <c r="G6068" s="66" t="str">
        <f t="shared" si="380"/>
        <v>Pre1997</v>
      </c>
      <c r="H6068" s="67" t="str">
        <f t="shared" si="381"/>
        <v>2024-T6 Public-41</v>
      </c>
      <c r="I6068" s="302">
        <v>2.4795882316758E-4</v>
      </c>
      <c r="J6068" s="305">
        <f>VLOOKUP(H6068,T6_ReductionFactor!$G$10:$H$2922,2,FALSE)</f>
        <v>1</v>
      </c>
      <c r="K6068" s="75">
        <f t="shared" si="378"/>
        <v>2.4795882316758E-4</v>
      </c>
      <c r="L6068" s="293"/>
      <c r="Q6068" s="288"/>
      <c r="R6068" s="291"/>
    </row>
    <row r="6069" spans="1:18" s="287" customFormat="1" ht="16.149999999999999" customHeight="1" x14ac:dyDescent="0.25">
      <c r="A6069" s="9" t="s">
        <v>192</v>
      </c>
      <c r="B6069" s="7">
        <v>2024</v>
      </c>
      <c r="C6069" s="296" t="s">
        <v>51</v>
      </c>
      <c r="D6069" s="307">
        <v>1982</v>
      </c>
      <c r="E6069" s="307" t="s">
        <v>194</v>
      </c>
      <c r="F6069" s="65">
        <f t="shared" si="379"/>
        <v>42</v>
      </c>
      <c r="G6069" s="66" t="str">
        <f t="shared" si="380"/>
        <v>Pre1997</v>
      </c>
      <c r="H6069" s="67" t="str">
        <f t="shared" si="381"/>
        <v>2024-T6 Public-42</v>
      </c>
      <c r="I6069" s="302">
        <v>1.9226345187144399E-4</v>
      </c>
      <c r="J6069" s="305">
        <f>VLOOKUP(H6069,T6_ReductionFactor!$G$10:$H$2922,2,FALSE)</f>
        <v>1</v>
      </c>
      <c r="K6069" s="75">
        <f t="shared" si="378"/>
        <v>1.9226345187144399E-4</v>
      </c>
      <c r="L6069" s="293"/>
      <c r="Q6069" s="288"/>
      <c r="R6069" s="291"/>
    </row>
    <row r="6070" spans="1:18" s="287" customFormat="1" ht="16.149999999999999" customHeight="1" x14ac:dyDescent="0.25">
      <c r="A6070" s="9" t="s">
        <v>192</v>
      </c>
      <c r="B6070" s="7">
        <v>2024</v>
      </c>
      <c r="C6070" s="296" t="s">
        <v>51</v>
      </c>
      <c r="D6070" s="307">
        <v>1981</v>
      </c>
      <c r="E6070" s="307" t="s">
        <v>194</v>
      </c>
      <c r="F6070" s="65">
        <f t="shared" si="379"/>
        <v>43</v>
      </c>
      <c r="G6070" s="66" t="str">
        <f t="shared" si="380"/>
        <v>Pre1997</v>
      </c>
      <c r="H6070" s="67" t="str">
        <f t="shared" si="381"/>
        <v>2024-T6 Public-43</v>
      </c>
      <c r="I6070" s="302">
        <v>2.3195982875856501E-4</v>
      </c>
      <c r="J6070" s="305">
        <f>VLOOKUP(H6070,T6_ReductionFactor!$G$10:$H$2922,2,FALSE)</f>
        <v>1</v>
      </c>
      <c r="K6070" s="75">
        <f t="shared" si="378"/>
        <v>2.3195982875856501E-4</v>
      </c>
      <c r="L6070" s="293"/>
      <c r="Q6070" s="288"/>
      <c r="R6070" s="291"/>
    </row>
    <row r="6071" spans="1:18" s="287" customFormat="1" ht="16.149999999999999" customHeight="1" x14ac:dyDescent="0.25">
      <c r="A6071" s="9" t="s">
        <v>192</v>
      </c>
      <c r="B6071" s="7">
        <v>2024</v>
      </c>
      <c r="C6071" s="296" t="s">
        <v>51</v>
      </c>
      <c r="D6071" s="307">
        <v>1980</v>
      </c>
      <c r="E6071" s="307" t="s">
        <v>194</v>
      </c>
      <c r="F6071" s="65">
        <f t="shared" si="379"/>
        <v>44</v>
      </c>
      <c r="G6071" s="66" t="str">
        <f t="shared" si="380"/>
        <v>Pre1997</v>
      </c>
      <c r="H6071" s="67" t="str">
        <f t="shared" si="381"/>
        <v>2024-T6 Public-44</v>
      </c>
      <c r="I6071" s="302">
        <v>8.7099049494994204E-5</v>
      </c>
      <c r="J6071" s="305">
        <f>VLOOKUP(H6071,T6_ReductionFactor!$G$10:$H$2922,2,FALSE)</f>
        <v>1</v>
      </c>
      <c r="K6071" s="75">
        <f t="shared" si="378"/>
        <v>8.7099049494994204E-5</v>
      </c>
      <c r="L6071" s="293"/>
      <c r="Q6071" s="288"/>
      <c r="R6071" s="291"/>
    </row>
    <row r="6072" spans="1:18" s="287" customFormat="1" ht="16.149999999999999" customHeight="1" x14ac:dyDescent="0.25">
      <c r="A6072" s="9" t="s">
        <v>192</v>
      </c>
      <c r="B6072" s="7">
        <v>2024</v>
      </c>
      <c r="C6072" s="296" t="s">
        <v>59</v>
      </c>
      <c r="D6072" s="307">
        <v>2025</v>
      </c>
      <c r="E6072" s="307" t="s">
        <v>194</v>
      </c>
      <c r="F6072" s="65">
        <f t="shared" si="379"/>
        <v>-1</v>
      </c>
      <c r="G6072" s="66" t="str">
        <f t="shared" si="380"/>
        <v>2013+</v>
      </c>
      <c r="H6072" s="67" t="str">
        <f t="shared" si="381"/>
        <v>2024-T6 SBUS--1</v>
      </c>
      <c r="I6072" s="302">
        <v>5.9041690659839999E-6</v>
      </c>
      <c r="J6072" s="305">
        <f>VLOOKUP(H6072,T6_ReductionFactor!$G$10:$H$2922,2,FALSE)</f>
        <v>0.98390522077678744</v>
      </c>
      <c r="K6072" s="75">
        <f t="shared" si="378"/>
        <v>5.8091427683704661E-6</v>
      </c>
      <c r="L6072" s="293"/>
      <c r="Q6072" s="288"/>
      <c r="R6072" s="291"/>
    </row>
    <row r="6073" spans="1:18" s="287" customFormat="1" ht="16.149999999999999" customHeight="1" x14ac:dyDescent="0.25">
      <c r="A6073" s="9" t="s">
        <v>192</v>
      </c>
      <c r="B6073" s="7">
        <v>2024</v>
      </c>
      <c r="C6073" s="296" t="s">
        <v>59</v>
      </c>
      <c r="D6073" s="307">
        <v>2024</v>
      </c>
      <c r="E6073" s="307" t="s">
        <v>194</v>
      </c>
      <c r="F6073" s="65">
        <f t="shared" si="379"/>
        <v>0</v>
      </c>
      <c r="G6073" s="66" t="str">
        <f t="shared" si="380"/>
        <v>2013+</v>
      </c>
      <c r="H6073" s="67" t="str">
        <f t="shared" si="381"/>
        <v>2024-T6 SBUS-0</v>
      </c>
      <c r="I6073" s="302">
        <v>6.0831495587905702E-5</v>
      </c>
      <c r="J6073" s="305">
        <f>VLOOKUP(H6073,T6_ReductionFactor!$G$10:$H$2922,2,FALSE)</f>
        <v>0.95036304546010908</v>
      </c>
      <c r="K6073" s="75">
        <f t="shared" si="378"/>
        <v>5.7812005406815249E-5</v>
      </c>
      <c r="L6073" s="293"/>
      <c r="Q6073" s="288"/>
      <c r="R6073" s="291"/>
    </row>
    <row r="6074" spans="1:18" s="287" customFormat="1" ht="16.149999999999999" customHeight="1" x14ac:dyDescent="0.25">
      <c r="A6074" s="9" t="s">
        <v>192</v>
      </c>
      <c r="B6074" s="7">
        <v>2024</v>
      </c>
      <c r="C6074" s="296" t="s">
        <v>59</v>
      </c>
      <c r="D6074" s="307">
        <v>2023</v>
      </c>
      <c r="E6074" s="307" t="s">
        <v>194</v>
      </c>
      <c r="F6074" s="65">
        <f t="shared" si="379"/>
        <v>1</v>
      </c>
      <c r="G6074" s="66" t="str">
        <f t="shared" si="380"/>
        <v>2013+</v>
      </c>
      <c r="H6074" s="67" t="str">
        <f t="shared" si="381"/>
        <v>2024-T6 SBUS-1</v>
      </c>
      <c r="I6074" s="302">
        <v>7.9515331101139494E-5</v>
      </c>
      <c r="J6074" s="305">
        <f>VLOOKUP(H6074,T6_ReductionFactor!$G$10:$H$2922,2,FALSE)</f>
        <v>0.9227739029262001</v>
      </c>
      <c r="K6074" s="75">
        <f t="shared" si="378"/>
        <v>7.3374672422667561E-5</v>
      </c>
      <c r="L6074" s="293"/>
      <c r="Q6074" s="288"/>
      <c r="R6074" s="291"/>
    </row>
    <row r="6075" spans="1:18" s="287" customFormat="1" ht="16.149999999999999" customHeight="1" x14ac:dyDescent="0.25">
      <c r="A6075" s="9" t="s">
        <v>192</v>
      </c>
      <c r="B6075" s="7">
        <v>2024</v>
      </c>
      <c r="C6075" s="296" t="s">
        <v>59</v>
      </c>
      <c r="D6075" s="307">
        <v>2022</v>
      </c>
      <c r="E6075" s="307" t="s">
        <v>194</v>
      </c>
      <c r="F6075" s="65">
        <f t="shared" si="379"/>
        <v>2</v>
      </c>
      <c r="G6075" s="66" t="str">
        <f t="shared" si="380"/>
        <v>2013+</v>
      </c>
      <c r="H6075" s="67" t="str">
        <f t="shared" si="381"/>
        <v>2024-T6 SBUS-2</v>
      </c>
      <c r="I6075" s="302">
        <v>8.3220533559816005E-5</v>
      </c>
      <c r="J6075" s="305">
        <f>VLOOKUP(H6075,T6_ReductionFactor!$G$10:$H$2922,2,FALSE)</f>
        <v>0.89968526863458775</v>
      </c>
      <c r="K6075" s="75">
        <f t="shared" si="378"/>
        <v>7.4872288091676787E-5</v>
      </c>
      <c r="L6075" s="293"/>
      <c r="Q6075" s="288"/>
      <c r="R6075" s="291"/>
    </row>
    <row r="6076" spans="1:18" s="287" customFormat="1" ht="16.149999999999999" customHeight="1" x14ac:dyDescent="0.25">
      <c r="A6076" s="9" t="s">
        <v>192</v>
      </c>
      <c r="B6076" s="7">
        <v>2024</v>
      </c>
      <c r="C6076" s="296" t="s">
        <v>59</v>
      </c>
      <c r="D6076" s="307">
        <v>2021</v>
      </c>
      <c r="E6076" s="307" t="s">
        <v>194</v>
      </c>
      <c r="F6076" s="65">
        <f t="shared" si="379"/>
        <v>3</v>
      </c>
      <c r="G6076" s="66" t="str">
        <f t="shared" si="380"/>
        <v>2013+</v>
      </c>
      <c r="H6076" s="67" t="str">
        <f t="shared" si="381"/>
        <v>2024-T6 SBUS-3</v>
      </c>
      <c r="I6076" s="302">
        <v>8.5879473843473501E-5</v>
      </c>
      <c r="J6076" s="305">
        <f>VLOOKUP(H6076,T6_ReductionFactor!$G$10:$H$2922,2,FALSE)</f>
        <v>0.88008164909527975</v>
      </c>
      <c r="K6076" s="75">
        <f t="shared" si="378"/>
        <v>7.5580948963599099E-5</v>
      </c>
      <c r="L6076" s="293"/>
      <c r="Q6076" s="288"/>
      <c r="R6076" s="291"/>
    </row>
    <row r="6077" spans="1:18" s="287" customFormat="1" ht="16.149999999999999" customHeight="1" x14ac:dyDescent="0.25">
      <c r="A6077" s="9" t="s">
        <v>192</v>
      </c>
      <c r="B6077" s="7">
        <v>2024</v>
      </c>
      <c r="C6077" s="296" t="s">
        <v>59</v>
      </c>
      <c r="D6077" s="307">
        <v>2020</v>
      </c>
      <c r="E6077" s="307" t="s">
        <v>194</v>
      </c>
      <c r="F6077" s="65">
        <f t="shared" si="379"/>
        <v>4</v>
      </c>
      <c r="G6077" s="66" t="str">
        <f t="shared" si="380"/>
        <v>2013+</v>
      </c>
      <c r="H6077" s="67" t="str">
        <f t="shared" si="381"/>
        <v>2024-T6 SBUS-4</v>
      </c>
      <c r="I6077" s="302">
        <v>8.5009925225841199E-5</v>
      </c>
      <c r="J6077" s="305">
        <f>VLOOKUP(H6077,T6_ReductionFactor!$G$10:$H$2922,2,FALSE)</f>
        <v>0.86323176063701468</v>
      </c>
      <c r="K6077" s="75">
        <f t="shared" si="378"/>
        <v>7.3383267424323868E-5</v>
      </c>
      <c r="L6077" s="293"/>
      <c r="Q6077" s="288"/>
      <c r="R6077" s="291"/>
    </row>
    <row r="6078" spans="1:18" s="287" customFormat="1" ht="16.149999999999999" customHeight="1" x14ac:dyDescent="0.25">
      <c r="A6078" s="9" t="s">
        <v>192</v>
      </c>
      <c r="B6078" s="7">
        <v>2024</v>
      </c>
      <c r="C6078" s="296" t="s">
        <v>59</v>
      </c>
      <c r="D6078" s="307">
        <v>2019</v>
      </c>
      <c r="E6078" s="307" t="s">
        <v>194</v>
      </c>
      <c r="F6078" s="65">
        <f t="shared" si="379"/>
        <v>5</v>
      </c>
      <c r="G6078" s="66" t="str">
        <f t="shared" si="380"/>
        <v>2013+</v>
      </c>
      <c r="H6078" s="67" t="str">
        <f t="shared" si="381"/>
        <v>2024-T6 SBUS-5</v>
      </c>
      <c r="I6078" s="302">
        <v>8.3957554010907797E-5</v>
      </c>
      <c r="J6078" s="305">
        <f>VLOOKUP(H6078,T6_ReductionFactor!$G$10:$H$2922,2,FALSE)</f>
        <v>0.84859555404252096</v>
      </c>
      <c r="K6078" s="75">
        <f t="shared" si="378"/>
        <v>7.1246007061941176E-5</v>
      </c>
      <c r="L6078" s="293"/>
      <c r="Q6078" s="288"/>
      <c r="R6078" s="291"/>
    </row>
    <row r="6079" spans="1:18" s="287" customFormat="1" ht="16.149999999999999" customHeight="1" x14ac:dyDescent="0.25">
      <c r="A6079" s="9" t="s">
        <v>192</v>
      </c>
      <c r="B6079" s="7">
        <v>2024</v>
      </c>
      <c r="C6079" s="296" t="s">
        <v>59</v>
      </c>
      <c r="D6079" s="307">
        <v>2018</v>
      </c>
      <c r="E6079" s="307" t="s">
        <v>194</v>
      </c>
      <c r="F6079" s="65">
        <f t="shared" si="379"/>
        <v>6</v>
      </c>
      <c r="G6079" s="66" t="str">
        <f t="shared" si="380"/>
        <v>2013+</v>
      </c>
      <c r="H6079" s="67" t="str">
        <f t="shared" si="381"/>
        <v>2024-T6 SBUS-6</v>
      </c>
      <c r="I6079" s="302">
        <v>7.0113496583087501E-5</v>
      </c>
      <c r="J6079" s="305">
        <f>VLOOKUP(H6079,T6_ReductionFactor!$G$10:$H$2922,2,FALSE)</f>
        <v>0.83576559312164123</v>
      </c>
      <c r="K6079" s="75">
        <f t="shared" si="378"/>
        <v>5.8598448057596291E-5</v>
      </c>
      <c r="L6079" s="293"/>
      <c r="Q6079" s="288"/>
      <c r="R6079" s="291"/>
    </row>
    <row r="6080" spans="1:18" s="287" customFormat="1" ht="16.149999999999999" customHeight="1" x14ac:dyDescent="0.25">
      <c r="A6080" s="9" t="s">
        <v>192</v>
      </c>
      <c r="B6080" s="7">
        <v>2024</v>
      </c>
      <c r="C6080" s="296" t="s">
        <v>59</v>
      </c>
      <c r="D6080" s="307">
        <v>2017</v>
      </c>
      <c r="E6080" s="307" t="s">
        <v>194</v>
      </c>
      <c r="F6080" s="65">
        <f t="shared" si="379"/>
        <v>7</v>
      </c>
      <c r="G6080" s="66" t="str">
        <f t="shared" si="380"/>
        <v>2013+</v>
      </c>
      <c r="H6080" s="67" t="str">
        <f t="shared" si="381"/>
        <v>2024-T6 SBUS-7</v>
      </c>
      <c r="I6080" s="302">
        <v>1.4916814292320499E-4</v>
      </c>
      <c r="J6080" s="305">
        <f>VLOOKUP(H6080,T6_ReductionFactor!$G$10:$H$2922,2,FALSE)</f>
        <v>0.82442868160684479</v>
      </c>
      <c r="K6080" s="75">
        <f t="shared" si="378"/>
        <v>1.2297849540791929E-4</v>
      </c>
      <c r="L6080" s="293"/>
      <c r="Q6080" s="288"/>
      <c r="R6080" s="291"/>
    </row>
    <row r="6081" spans="1:18" s="287" customFormat="1" ht="16.149999999999999" customHeight="1" x14ac:dyDescent="0.25">
      <c r="A6081" s="9" t="s">
        <v>192</v>
      </c>
      <c r="B6081" s="7">
        <v>2024</v>
      </c>
      <c r="C6081" s="296" t="s">
        <v>59</v>
      </c>
      <c r="D6081" s="307">
        <v>2016</v>
      </c>
      <c r="E6081" s="307" t="s">
        <v>194</v>
      </c>
      <c r="F6081" s="65">
        <f t="shared" si="379"/>
        <v>8</v>
      </c>
      <c r="G6081" s="66" t="str">
        <f t="shared" si="380"/>
        <v>2013+</v>
      </c>
      <c r="H6081" s="67" t="str">
        <f t="shared" si="381"/>
        <v>2024-T6 SBUS-8</v>
      </c>
      <c r="I6081" s="302">
        <v>2.42595248995091E-4</v>
      </c>
      <c r="J6081" s="305">
        <f>VLOOKUP(H6081,T6_ReductionFactor!$G$10:$H$2922,2,FALSE)</f>
        <v>0.81434009163546062</v>
      </c>
      <c r="K6081" s="75">
        <f t="shared" si="378"/>
        <v>1.975550372969898E-4</v>
      </c>
      <c r="L6081" s="293"/>
      <c r="Q6081" s="288"/>
      <c r="R6081" s="291"/>
    </row>
    <row r="6082" spans="1:18" s="287" customFormat="1" ht="16.149999999999999" customHeight="1" x14ac:dyDescent="0.25">
      <c r="A6082" s="9" t="s">
        <v>192</v>
      </c>
      <c r="B6082" s="7">
        <v>2024</v>
      </c>
      <c r="C6082" s="296" t="s">
        <v>59</v>
      </c>
      <c r="D6082" s="307">
        <v>2015</v>
      </c>
      <c r="E6082" s="307" t="s">
        <v>194</v>
      </c>
      <c r="F6082" s="65">
        <f t="shared" si="379"/>
        <v>9</v>
      </c>
      <c r="G6082" s="66" t="str">
        <f t="shared" si="380"/>
        <v>2013+</v>
      </c>
      <c r="H6082" s="67" t="str">
        <f t="shared" si="381"/>
        <v>2024-T6 SBUS-9</v>
      </c>
      <c r="I6082" s="302">
        <v>1.46900747861559E-4</v>
      </c>
      <c r="J6082" s="305">
        <f>VLOOKUP(H6082,T6_ReductionFactor!$G$10:$H$2922,2,FALSE)</f>
        <v>0.80530584317804843</v>
      </c>
      <c r="K6082" s="75">
        <f t="shared" si="378"/>
        <v>1.1830003062013866E-4</v>
      </c>
      <c r="L6082" s="293"/>
      <c r="Q6082" s="288"/>
      <c r="R6082" s="291"/>
    </row>
    <row r="6083" spans="1:18" s="287" customFormat="1" ht="16.149999999999999" customHeight="1" x14ac:dyDescent="0.25">
      <c r="A6083" s="9" t="s">
        <v>192</v>
      </c>
      <c r="B6083" s="7">
        <v>2024</v>
      </c>
      <c r="C6083" s="296" t="s">
        <v>59</v>
      </c>
      <c r="D6083" s="307">
        <v>2014</v>
      </c>
      <c r="E6083" s="307" t="s">
        <v>194</v>
      </c>
      <c r="F6083" s="65">
        <f t="shared" si="379"/>
        <v>10</v>
      </c>
      <c r="G6083" s="66" t="str">
        <f t="shared" si="380"/>
        <v>2013+</v>
      </c>
      <c r="H6083" s="67" t="str">
        <f t="shared" si="381"/>
        <v>2024-T6 SBUS-10</v>
      </c>
      <c r="I6083" s="302">
        <v>1.2956860828791899E-4</v>
      </c>
      <c r="J6083" s="305">
        <f>VLOOKUP(H6083,T6_ReductionFactor!$G$10:$H$2922,2,FALSE)</f>
        <v>0.79717019309496095</v>
      </c>
      <c r="K6083" s="75">
        <f t="shared" si="378"/>
        <v>1.0328823248792574E-4</v>
      </c>
      <c r="L6083" s="293"/>
      <c r="Q6083" s="288"/>
      <c r="R6083" s="291"/>
    </row>
    <row r="6084" spans="1:18" s="287" customFormat="1" ht="16.149999999999999" customHeight="1" x14ac:dyDescent="0.25">
      <c r="A6084" s="9" t="s">
        <v>192</v>
      </c>
      <c r="B6084" s="7">
        <v>2024</v>
      </c>
      <c r="C6084" s="296" t="s">
        <v>59</v>
      </c>
      <c r="D6084" s="307">
        <v>2013</v>
      </c>
      <c r="E6084" s="307" t="s">
        <v>194</v>
      </c>
      <c r="F6084" s="65">
        <f t="shared" si="379"/>
        <v>11</v>
      </c>
      <c r="G6084" s="66" t="str">
        <f t="shared" si="380"/>
        <v>2010-12</v>
      </c>
      <c r="H6084" s="67" t="str">
        <f t="shared" si="381"/>
        <v>2024-T6 SBUS-11</v>
      </c>
      <c r="I6084" s="302">
        <v>2.0544428412873101E-4</v>
      </c>
      <c r="J6084" s="305">
        <f>VLOOKUP(H6084,T6_ReductionFactor!$G$10:$H$2922,2,FALSE)</f>
        <v>0.75372882149609399</v>
      </c>
      <c r="K6084" s="75">
        <f t="shared" si="378"/>
        <v>1.5484927815945712E-4</v>
      </c>
      <c r="L6084" s="293"/>
      <c r="Q6084" s="288"/>
      <c r="R6084" s="291"/>
    </row>
    <row r="6085" spans="1:18" s="287" customFormat="1" ht="16.149999999999999" customHeight="1" x14ac:dyDescent="0.25">
      <c r="A6085" s="9" t="s">
        <v>192</v>
      </c>
      <c r="B6085" s="7">
        <v>2024</v>
      </c>
      <c r="C6085" s="296" t="s">
        <v>59</v>
      </c>
      <c r="D6085" s="307">
        <v>2012</v>
      </c>
      <c r="E6085" s="307" t="s">
        <v>194</v>
      </c>
      <c r="F6085" s="65">
        <f t="shared" si="379"/>
        <v>12</v>
      </c>
      <c r="G6085" s="66" t="str">
        <f t="shared" si="380"/>
        <v>2010-12</v>
      </c>
      <c r="H6085" s="67" t="str">
        <f t="shared" si="381"/>
        <v>2024-T6 SBUS-12</v>
      </c>
      <c r="I6085" s="302">
        <v>2.2199563159558901E-4</v>
      </c>
      <c r="J6085" s="305">
        <f>VLOOKUP(H6085,T6_ReductionFactor!$G$10:$H$2922,2,FALSE)</f>
        <v>0.74775411940650949</v>
      </c>
      <c r="K6085" s="75">
        <f t="shared" si="378"/>
        <v>1.6599814801585155E-4</v>
      </c>
      <c r="L6085" s="293"/>
      <c r="Q6085" s="288"/>
      <c r="R6085" s="291"/>
    </row>
    <row r="6086" spans="1:18" s="287" customFormat="1" ht="16.149999999999999" customHeight="1" x14ac:dyDescent="0.25">
      <c r="A6086" s="9" t="s">
        <v>192</v>
      </c>
      <c r="B6086" s="7">
        <v>2024</v>
      </c>
      <c r="C6086" s="296" t="s">
        <v>59</v>
      </c>
      <c r="D6086" s="307">
        <v>2011</v>
      </c>
      <c r="E6086" s="307" t="s">
        <v>194</v>
      </c>
      <c r="F6086" s="65">
        <f t="shared" si="379"/>
        <v>13</v>
      </c>
      <c r="G6086" s="66" t="str">
        <f t="shared" si="380"/>
        <v>2010-12</v>
      </c>
      <c r="H6086" s="67" t="str">
        <f t="shared" si="381"/>
        <v>2024-T6 SBUS-13</v>
      </c>
      <c r="I6086" s="302">
        <v>5.0508632750436398E-4</v>
      </c>
      <c r="J6086" s="305">
        <f>VLOOKUP(H6086,T6_ReductionFactor!$G$10:$H$2922,2,FALSE)</f>
        <v>0.74237537587209368</v>
      </c>
      <c r="K6086" s="75">
        <f t="shared" ref="K6086:K6149" si="382">I6086*J6086</f>
        <v>3.7496365222890762E-4</v>
      </c>
      <c r="L6086" s="293"/>
      <c r="Q6086" s="288"/>
      <c r="R6086" s="291"/>
    </row>
    <row r="6087" spans="1:18" s="287" customFormat="1" ht="16.149999999999999" customHeight="1" x14ac:dyDescent="0.25">
      <c r="A6087" s="9" t="s">
        <v>192</v>
      </c>
      <c r="B6087" s="7">
        <v>2024</v>
      </c>
      <c r="C6087" s="296" t="s">
        <v>59</v>
      </c>
      <c r="D6087" s="307">
        <v>2010</v>
      </c>
      <c r="E6087" s="307" t="s">
        <v>194</v>
      </c>
      <c r="F6087" s="65">
        <f t="shared" si="379"/>
        <v>14</v>
      </c>
      <c r="G6087" s="66" t="str">
        <f t="shared" si="380"/>
        <v>2007-09</v>
      </c>
      <c r="H6087" s="67" t="str">
        <f t="shared" si="381"/>
        <v>2024-T6 SBUS-14</v>
      </c>
      <c r="I6087" s="302">
        <v>6.1048511941563105E-4</v>
      </c>
      <c r="J6087" s="305">
        <f>VLOOKUP(H6087,T6_ReductionFactor!$G$10:$H$2922,2,FALSE)</f>
        <v>0.79092001642955223</v>
      </c>
      <c r="K6087" s="75">
        <f t="shared" si="382"/>
        <v>4.8284490067820808E-4</v>
      </c>
      <c r="L6087" s="293"/>
      <c r="Q6087" s="288"/>
      <c r="R6087" s="291"/>
    </row>
    <row r="6088" spans="1:18" s="287" customFormat="1" ht="16.149999999999999" customHeight="1" x14ac:dyDescent="0.25">
      <c r="A6088" s="9" t="s">
        <v>192</v>
      </c>
      <c r="B6088" s="7">
        <v>2024</v>
      </c>
      <c r="C6088" s="296" t="s">
        <v>59</v>
      </c>
      <c r="D6088" s="307">
        <v>2009</v>
      </c>
      <c r="E6088" s="307" t="s">
        <v>194</v>
      </c>
      <c r="F6088" s="65">
        <f t="shared" si="379"/>
        <v>15</v>
      </c>
      <c r="G6088" s="66" t="str">
        <f t="shared" si="380"/>
        <v>2007-09</v>
      </c>
      <c r="H6088" s="67" t="str">
        <f t="shared" si="381"/>
        <v>2024-T6 SBUS-15</v>
      </c>
      <c r="I6088" s="302">
        <v>6.7671427066249895E-4</v>
      </c>
      <c r="J6088" s="305">
        <f>VLOOKUP(H6088,T6_ReductionFactor!$G$10:$H$2922,2,FALSE)</f>
        <v>0.78519510797864123</v>
      </c>
      <c r="K6088" s="75">
        <f t="shared" si="382"/>
        <v>5.3135273482352832E-4</v>
      </c>
      <c r="L6088" s="293"/>
      <c r="Q6088" s="288"/>
      <c r="R6088" s="291"/>
    </row>
    <row r="6089" spans="1:18" s="287" customFormat="1" ht="16.149999999999999" customHeight="1" x14ac:dyDescent="0.25">
      <c r="A6089" s="9" t="s">
        <v>192</v>
      </c>
      <c r="B6089" s="7">
        <v>2024</v>
      </c>
      <c r="C6089" s="296" t="s">
        <v>59</v>
      </c>
      <c r="D6089" s="307">
        <v>2008</v>
      </c>
      <c r="E6089" s="307" t="s">
        <v>194</v>
      </c>
      <c r="F6089" s="65">
        <f t="shared" ref="F6089:F6152" si="383">B6089-D6089</f>
        <v>16</v>
      </c>
      <c r="G6089" s="66" t="str">
        <f t="shared" ref="G6089:G6152" si="384">IF(D6089&lt;1998,"Pre1997",IF(D6089&lt;2008,"1997-06",IF(D6089&lt;2011,"2007-09",IF(D6089&lt;2014,"2010-12","2013+"))))</f>
        <v>2007-09</v>
      </c>
      <c r="H6089" s="67" t="str">
        <f t="shared" si="381"/>
        <v>2024-T6 SBUS-16</v>
      </c>
      <c r="I6089" s="302">
        <v>9.1799891416068601E-4</v>
      </c>
      <c r="J6089" s="305">
        <f>VLOOKUP(H6089,T6_ReductionFactor!$G$10:$H$2922,2,FALSE)</f>
        <v>0.7798650764381313</v>
      </c>
      <c r="K6089" s="75">
        <f t="shared" si="382"/>
        <v>7.1591529336204496E-4</v>
      </c>
      <c r="L6089" s="293"/>
      <c r="Q6089" s="288"/>
      <c r="R6089" s="291"/>
    </row>
    <row r="6090" spans="1:18" s="287" customFormat="1" ht="16.149999999999999" customHeight="1" x14ac:dyDescent="0.25">
      <c r="A6090" s="9" t="s">
        <v>192</v>
      </c>
      <c r="B6090" s="7">
        <v>2024</v>
      </c>
      <c r="C6090" s="296" t="s">
        <v>59</v>
      </c>
      <c r="D6090" s="307">
        <v>2007</v>
      </c>
      <c r="E6090" s="307" t="s">
        <v>194</v>
      </c>
      <c r="F6090" s="65">
        <f t="shared" si="383"/>
        <v>17</v>
      </c>
      <c r="G6090" s="66" t="str">
        <f t="shared" si="384"/>
        <v>1997-06</v>
      </c>
      <c r="H6090" s="67" t="str">
        <f t="shared" si="381"/>
        <v>2024-T6 SBUS-17</v>
      </c>
      <c r="I6090" s="302">
        <v>1.32327429215824E-3</v>
      </c>
      <c r="J6090" s="305">
        <f>VLOOKUP(H6090,T6_ReductionFactor!$G$10:$H$2922,2,FALSE)</f>
        <v>0.87129848079039829</v>
      </c>
      <c r="K6090" s="75">
        <f t="shared" si="382"/>
        <v>1.1529668804264642E-3</v>
      </c>
      <c r="L6090" s="293"/>
      <c r="Q6090" s="288"/>
      <c r="R6090" s="291"/>
    </row>
    <row r="6091" spans="1:18" s="287" customFormat="1" ht="16.149999999999999" customHeight="1" x14ac:dyDescent="0.25">
      <c r="A6091" s="9" t="s">
        <v>192</v>
      </c>
      <c r="B6091" s="7">
        <v>2024</v>
      </c>
      <c r="C6091" s="296" t="s">
        <v>59</v>
      </c>
      <c r="D6091" s="307">
        <v>2006</v>
      </c>
      <c r="E6091" s="307" t="s">
        <v>194</v>
      </c>
      <c r="F6091" s="65">
        <f t="shared" si="383"/>
        <v>18</v>
      </c>
      <c r="G6091" s="66" t="str">
        <f t="shared" si="384"/>
        <v>1997-06</v>
      </c>
      <c r="H6091" s="67" t="str">
        <f t="shared" si="381"/>
        <v>2024-T6 SBUS-18</v>
      </c>
      <c r="I6091" s="302">
        <v>3.34678654521514E-3</v>
      </c>
      <c r="J6091" s="305">
        <f>VLOOKUP(H6091,T6_ReductionFactor!$G$10:$H$2922,2,FALSE)</f>
        <v>0.86812045964628737</v>
      </c>
      <c r="K6091" s="75">
        <f t="shared" si="382"/>
        <v>2.9054138739701774E-3</v>
      </c>
      <c r="L6091" s="293"/>
      <c r="Q6091" s="288"/>
      <c r="R6091" s="291"/>
    </row>
    <row r="6092" spans="1:18" s="287" customFormat="1" ht="16.149999999999999" customHeight="1" x14ac:dyDescent="0.25">
      <c r="A6092" s="9" t="s">
        <v>192</v>
      </c>
      <c r="B6092" s="7">
        <v>2024</v>
      </c>
      <c r="C6092" s="296" t="s">
        <v>59</v>
      </c>
      <c r="D6092" s="307">
        <v>2005</v>
      </c>
      <c r="E6092" s="307" t="s">
        <v>194</v>
      </c>
      <c r="F6092" s="65">
        <f t="shared" si="383"/>
        <v>19</v>
      </c>
      <c r="G6092" s="66" t="str">
        <f t="shared" si="384"/>
        <v>1997-06</v>
      </c>
      <c r="H6092" s="67" t="str">
        <f t="shared" si="381"/>
        <v>2024-T6 SBUS-19</v>
      </c>
      <c r="I6092" s="302">
        <v>1.45696934151581E-3</v>
      </c>
      <c r="J6092" s="305">
        <f>VLOOKUP(H6092,T6_ReductionFactor!$G$10:$H$2922,2,FALSE)</f>
        <v>0.86511989099128261</v>
      </c>
      <c r="K6092" s="75">
        <f t="shared" si="382"/>
        <v>1.2604531579097984E-3</v>
      </c>
      <c r="L6092" s="293"/>
      <c r="Q6092" s="288"/>
      <c r="R6092" s="291"/>
    </row>
    <row r="6093" spans="1:18" s="287" customFormat="1" ht="16.149999999999999" customHeight="1" x14ac:dyDescent="0.25">
      <c r="A6093" s="9" t="s">
        <v>192</v>
      </c>
      <c r="B6093" s="7">
        <v>2024</v>
      </c>
      <c r="C6093" s="296" t="s">
        <v>59</v>
      </c>
      <c r="D6093" s="307">
        <v>2004</v>
      </c>
      <c r="E6093" s="307" t="s">
        <v>194</v>
      </c>
      <c r="F6093" s="65">
        <f t="shared" si="383"/>
        <v>20</v>
      </c>
      <c r="G6093" s="66" t="str">
        <f t="shared" si="384"/>
        <v>1997-06</v>
      </c>
      <c r="H6093" s="67" t="str">
        <f t="shared" si="381"/>
        <v>2024-T6 SBUS-20</v>
      </c>
      <c r="I6093" s="302">
        <v>1.1656051410605199E-3</v>
      </c>
      <c r="J6093" s="305">
        <f>VLOOKUP(H6093,T6_ReductionFactor!$G$10:$H$2922,2,FALSE)</f>
        <v>0.86228291140351732</v>
      </c>
      <c r="K6093" s="75">
        <f t="shared" si="382"/>
        <v>1.0050813945805725E-3</v>
      </c>
      <c r="L6093" s="293"/>
      <c r="Q6093" s="288"/>
      <c r="R6093" s="291"/>
    </row>
    <row r="6094" spans="1:18" s="287" customFormat="1" ht="16.149999999999999" customHeight="1" x14ac:dyDescent="0.25">
      <c r="A6094" s="9" t="s">
        <v>192</v>
      </c>
      <c r="B6094" s="7">
        <v>2024</v>
      </c>
      <c r="C6094" s="296" t="s">
        <v>59</v>
      </c>
      <c r="D6094" s="307">
        <v>2003</v>
      </c>
      <c r="E6094" s="307" t="s">
        <v>194</v>
      </c>
      <c r="F6094" s="65">
        <f t="shared" si="383"/>
        <v>21</v>
      </c>
      <c r="G6094" s="66" t="str">
        <f t="shared" si="384"/>
        <v>1997-06</v>
      </c>
      <c r="H6094" s="67" t="str">
        <f t="shared" si="381"/>
        <v>2024-T6 SBUS-21</v>
      </c>
      <c r="I6094" s="302">
        <v>2.7914938827999299E-3</v>
      </c>
      <c r="J6094" s="305">
        <f>VLOOKUP(H6094,T6_ReductionFactor!$G$10:$H$2922,2,FALSE)</f>
        <v>0.91278647907475663</v>
      </c>
      <c r="K6094" s="75">
        <f t="shared" si="382"/>
        <v>2.5480378726396693E-3</v>
      </c>
      <c r="L6094" s="293"/>
      <c r="Q6094" s="288"/>
      <c r="R6094" s="291"/>
    </row>
    <row r="6095" spans="1:18" s="287" customFormat="1" ht="16.149999999999999" customHeight="1" x14ac:dyDescent="0.25">
      <c r="A6095" s="9" t="s">
        <v>192</v>
      </c>
      <c r="B6095" s="7">
        <v>2024</v>
      </c>
      <c r="C6095" s="296" t="s">
        <v>59</v>
      </c>
      <c r="D6095" s="307">
        <v>2002</v>
      </c>
      <c r="E6095" s="307" t="s">
        <v>194</v>
      </c>
      <c r="F6095" s="65">
        <f t="shared" si="383"/>
        <v>22</v>
      </c>
      <c r="G6095" s="66" t="str">
        <f t="shared" si="384"/>
        <v>1997-06</v>
      </c>
      <c r="H6095" s="67" t="str">
        <f t="shared" si="381"/>
        <v>2024-T6 SBUS-22</v>
      </c>
      <c r="I6095" s="302">
        <v>2.7370799611508199E-3</v>
      </c>
      <c r="J6095" s="305">
        <f>VLOOKUP(H6095,T6_ReductionFactor!$G$10:$H$2922,2,FALSE)</f>
        <v>0.91131325435700039</v>
      </c>
      <c r="K6095" s="75">
        <f t="shared" si="382"/>
        <v>2.4943372468316858E-3</v>
      </c>
      <c r="L6095" s="293"/>
      <c r="Q6095" s="288"/>
      <c r="R6095" s="291"/>
    </row>
    <row r="6096" spans="1:18" s="287" customFormat="1" ht="16.149999999999999" customHeight="1" x14ac:dyDescent="0.25">
      <c r="A6096" s="9" t="s">
        <v>192</v>
      </c>
      <c r="B6096" s="7">
        <v>2024</v>
      </c>
      <c r="C6096" s="296" t="s">
        <v>59</v>
      </c>
      <c r="D6096" s="307">
        <v>2001</v>
      </c>
      <c r="E6096" s="307" t="s">
        <v>194</v>
      </c>
      <c r="F6096" s="65">
        <f t="shared" si="383"/>
        <v>23</v>
      </c>
      <c r="G6096" s="66" t="str">
        <f t="shared" si="384"/>
        <v>1997-06</v>
      </c>
      <c r="H6096" s="67" t="str">
        <f t="shared" si="381"/>
        <v>2024-T6 SBUS-23</v>
      </c>
      <c r="I6096" s="302">
        <v>1.90072349249527E-3</v>
      </c>
      <c r="J6096" s="305">
        <f>VLOOKUP(H6096,T6_ReductionFactor!$G$10:$H$2922,2,FALSE)</f>
        <v>0.90991847327357234</v>
      </c>
      <c r="K6096" s="75">
        <f t="shared" si="382"/>
        <v>1.7295034184065085E-3</v>
      </c>
      <c r="L6096" s="293"/>
      <c r="Q6096" s="288"/>
      <c r="R6096" s="291"/>
    </row>
    <row r="6097" spans="1:18" s="287" customFormat="1" ht="16.149999999999999" customHeight="1" x14ac:dyDescent="0.25">
      <c r="A6097" s="9" t="s">
        <v>192</v>
      </c>
      <c r="B6097" s="7">
        <v>2024</v>
      </c>
      <c r="C6097" s="296" t="s">
        <v>59</v>
      </c>
      <c r="D6097" s="307">
        <v>2000</v>
      </c>
      <c r="E6097" s="307" t="s">
        <v>194</v>
      </c>
      <c r="F6097" s="65">
        <f t="shared" si="383"/>
        <v>24</v>
      </c>
      <c r="G6097" s="66" t="str">
        <f t="shared" si="384"/>
        <v>1997-06</v>
      </c>
      <c r="H6097" s="67" t="str">
        <f t="shared" si="381"/>
        <v>2024-T6 SBUS-24</v>
      </c>
      <c r="I6097" s="302">
        <v>2.4024644872315299E-3</v>
      </c>
      <c r="J6097" s="305">
        <f>VLOOKUP(H6097,T6_ReductionFactor!$G$10:$H$2922,2,FALSE)</f>
        <v>0.9085963397193344</v>
      </c>
      <c r="K6097" s="75">
        <f t="shared" si="382"/>
        <v>2.1828704394042556E-3</v>
      </c>
      <c r="L6097" s="293"/>
      <c r="Q6097" s="288"/>
      <c r="R6097" s="291"/>
    </row>
    <row r="6098" spans="1:18" s="287" customFormat="1" ht="16.149999999999999" customHeight="1" x14ac:dyDescent="0.25">
      <c r="A6098" s="9" t="s">
        <v>192</v>
      </c>
      <c r="B6098" s="7">
        <v>2024</v>
      </c>
      <c r="C6098" s="296" t="s">
        <v>59</v>
      </c>
      <c r="D6098" s="307">
        <v>1999</v>
      </c>
      <c r="E6098" s="307" t="s">
        <v>194</v>
      </c>
      <c r="F6098" s="65">
        <f t="shared" si="383"/>
        <v>25</v>
      </c>
      <c r="G6098" s="66" t="str">
        <f t="shared" si="384"/>
        <v>1997-06</v>
      </c>
      <c r="H6098" s="67" t="str">
        <f t="shared" si="381"/>
        <v>2024-T6 SBUS-25</v>
      </c>
      <c r="I6098" s="302">
        <v>2.43236912307143E-3</v>
      </c>
      <c r="J6098" s="305">
        <f>VLOOKUP(H6098,T6_ReductionFactor!$G$10:$H$2922,2,FALSE)</f>
        <v>0.90734162062492052</v>
      </c>
      <c r="K6098" s="75">
        <f t="shared" si="382"/>
        <v>2.2069897420856481E-3</v>
      </c>
      <c r="L6098" s="293"/>
      <c r="Q6098" s="288"/>
      <c r="R6098" s="291"/>
    </row>
    <row r="6099" spans="1:18" s="287" customFormat="1" ht="16.149999999999999" customHeight="1" x14ac:dyDescent="0.25">
      <c r="A6099" s="9" t="s">
        <v>192</v>
      </c>
      <c r="B6099" s="7">
        <v>2024</v>
      </c>
      <c r="C6099" s="296" t="s">
        <v>59</v>
      </c>
      <c r="D6099" s="307">
        <v>1998</v>
      </c>
      <c r="E6099" s="307" t="s">
        <v>194</v>
      </c>
      <c r="F6099" s="65">
        <f t="shared" si="383"/>
        <v>26</v>
      </c>
      <c r="G6099" s="66" t="str">
        <f t="shared" si="384"/>
        <v>1997-06</v>
      </c>
      <c r="H6099" s="67" t="str">
        <f t="shared" si="381"/>
        <v>2024-T6 SBUS-26</v>
      </c>
      <c r="I6099" s="302">
        <v>1.9256092841728699E-3</v>
      </c>
      <c r="J6099" s="305">
        <f>VLOOKUP(H6099,T6_ReductionFactor!$G$10:$H$2922,2,FALSE)</f>
        <v>0.90614957935297202</v>
      </c>
      <c r="K6099" s="75">
        <f t="shared" si="382"/>
        <v>1.7448900428514236E-3</v>
      </c>
      <c r="L6099" s="293"/>
      <c r="Q6099" s="288"/>
      <c r="R6099" s="291"/>
    </row>
    <row r="6100" spans="1:18" s="287" customFormat="1" ht="16.149999999999999" customHeight="1" x14ac:dyDescent="0.25">
      <c r="A6100" s="9" t="s">
        <v>192</v>
      </c>
      <c r="B6100" s="7">
        <v>2024</v>
      </c>
      <c r="C6100" s="296" t="s">
        <v>59</v>
      </c>
      <c r="D6100" s="307">
        <v>1997</v>
      </c>
      <c r="E6100" s="307" t="s">
        <v>194</v>
      </c>
      <c r="F6100" s="65">
        <f t="shared" si="383"/>
        <v>27</v>
      </c>
      <c r="G6100" s="66" t="str">
        <f t="shared" si="384"/>
        <v>Pre1997</v>
      </c>
      <c r="H6100" s="67" t="str">
        <f t="shared" si="381"/>
        <v>2024-T6 SBUS-27</v>
      </c>
      <c r="I6100" s="302">
        <v>1.9069563459138299E-3</v>
      </c>
      <c r="J6100" s="305">
        <f>VLOOKUP(H6100,T6_ReductionFactor!$G$10:$H$2922,2,FALSE)</f>
        <v>0.90501591939425852</v>
      </c>
      <c r="K6100" s="75">
        <f t="shared" si="382"/>
        <v>1.7258258506419205E-3</v>
      </c>
      <c r="L6100" s="293"/>
      <c r="Q6100" s="288"/>
      <c r="R6100" s="291"/>
    </row>
    <row r="6101" spans="1:18" s="287" customFormat="1" ht="16.149999999999999" customHeight="1" x14ac:dyDescent="0.25">
      <c r="A6101" s="9" t="s">
        <v>192</v>
      </c>
      <c r="B6101" s="7">
        <v>2024</v>
      </c>
      <c r="C6101" s="296" t="s">
        <v>59</v>
      </c>
      <c r="D6101" s="307">
        <v>1996</v>
      </c>
      <c r="E6101" s="307" t="s">
        <v>194</v>
      </c>
      <c r="F6101" s="65">
        <f t="shared" si="383"/>
        <v>28</v>
      </c>
      <c r="G6101" s="66" t="str">
        <f t="shared" si="384"/>
        <v>Pre1997</v>
      </c>
      <c r="H6101" s="67" t="str">
        <f t="shared" si="381"/>
        <v>2024-T6 SBUS-28</v>
      </c>
      <c r="I6101" s="302">
        <v>1.36179727065201E-3</v>
      </c>
      <c r="J6101" s="305">
        <f>VLOOKUP(H6101,T6_ReductionFactor!$G$10:$H$2922,2,FALSE)</f>
        <v>0.90393673153047882</v>
      </c>
      <c r="K6101" s="75">
        <f t="shared" si="382"/>
        <v>1.2309785738403047E-3</v>
      </c>
      <c r="L6101" s="293"/>
      <c r="Q6101" s="288"/>
      <c r="R6101" s="291"/>
    </row>
    <row r="6102" spans="1:18" s="287" customFormat="1" ht="16.149999999999999" customHeight="1" x14ac:dyDescent="0.25">
      <c r="A6102" s="9" t="s">
        <v>192</v>
      </c>
      <c r="B6102" s="7">
        <v>2024</v>
      </c>
      <c r="C6102" s="296" t="s">
        <v>59</v>
      </c>
      <c r="D6102" s="307">
        <v>1995</v>
      </c>
      <c r="E6102" s="307" t="s">
        <v>194</v>
      </c>
      <c r="F6102" s="65">
        <f t="shared" si="383"/>
        <v>29</v>
      </c>
      <c r="G6102" s="66" t="str">
        <f t="shared" si="384"/>
        <v>Pre1997</v>
      </c>
      <c r="H6102" s="67" t="str">
        <f t="shared" si="381"/>
        <v>2024-T6 SBUS-29</v>
      </c>
      <c r="I6102" s="302">
        <v>1.40370866039089E-3</v>
      </c>
      <c r="J6102" s="305">
        <f>VLOOKUP(H6102,T6_ReductionFactor!$G$10:$H$2922,2,FALSE)</f>
        <v>0.90290845415769461</v>
      </c>
      <c r="K6102" s="75">
        <f t="shared" si="382"/>
        <v>1.2674204166413067E-3</v>
      </c>
      <c r="L6102" s="293"/>
      <c r="Q6102" s="288"/>
      <c r="R6102" s="291"/>
    </row>
    <row r="6103" spans="1:18" s="287" customFormat="1" ht="16.149999999999999" customHeight="1" x14ac:dyDescent="0.25">
      <c r="A6103" s="9" t="s">
        <v>192</v>
      </c>
      <c r="B6103" s="7">
        <v>2024</v>
      </c>
      <c r="C6103" s="296" t="s">
        <v>59</v>
      </c>
      <c r="D6103" s="307">
        <v>1994</v>
      </c>
      <c r="E6103" s="307" t="s">
        <v>194</v>
      </c>
      <c r="F6103" s="65">
        <f t="shared" si="383"/>
        <v>30</v>
      </c>
      <c r="G6103" s="66" t="str">
        <f t="shared" si="384"/>
        <v>Pre1997</v>
      </c>
      <c r="H6103" s="67" t="str">
        <f t="shared" si="381"/>
        <v>2024-T6 SBUS-30</v>
      </c>
      <c r="I6103" s="302">
        <v>6.1893597010386696E-4</v>
      </c>
      <c r="J6103" s="305">
        <f>VLOOKUP(H6103,T6_ReductionFactor!$G$10:$H$2922,2,FALSE)</f>
        <v>0.90192783471613558</v>
      </c>
      <c r="K6103" s="75">
        <f t="shared" si="382"/>
        <v>5.5823557934371159E-4</v>
      </c>
      <c r="L6103" s="293"/>
      <c r="Q6103" s="288"/>
      <c r="R6103" s="291"/>
    </row>
    <row r="6104" spans="1:18" s="287" customFormat="1" ht="16.149999999999999" customHeight="1" x14ac:dyDescent="0.25">
      <c r="A6104" s="9" t="s">
        <v>192</v>
      </c>
      <c r="B6104" s="7">
        <v>2024</v>
      </c>
      <c r="C6104" s="296" t="s">
        <v>59</v>
      </c>
      <c r="D6104" s="307">
        <v>1993</v>
      </c>
      <c r="E6104" s="307" t="s">
        <v>194</v>
      </c>
      <c r="F6104" s="65">
        <f t="shared" si="383"/>
        <v>31</v>
      </c>
      <c r="G6104" s="66" t="str">
        <f t="shared" si="384"/>
        <v>Pre1997</v>
      </c>
      <c r="H6104" s="67" t="str">
        <f t="shared" si="381"/>
        <v>2024-T6 SBUS-31</v>
      </c>
      <c r="I6104" s="302">
        <v>9.9606166704238391E-4</v>
      </c>
      <c r="J6104" s="305">
        <f>VLOOKUP(H6104,T6_ReductionFactor!$G$10:$H$2922,2,FALSE)</f>
        <v>1</v>
      </c>
      <c r="K6104" s="75">
        <f t="shared" si="382"/>
        <v>9.9606166704238391E-4</v>
      </c>
      <c r="L6104" s="293"/>
      <c r="Q6104" s="288"/>
      <c r="R6104" s="291"/>
    </row>
    <row r="6105" spans="1:18" s="287" customFormat="1" ht="16.149999999999999" customHeight="1" x14ac:dyDescent="0.25">
      <c r="A6105" s="9" t="s">
        <v>192</v>
      </c>
      <c r="B6105" s="7">
        <v>2024</v>
      </c>
      <c r="C6105" s="296" t="s">
        <v>59</v>
      </c>
      <c r="D6105" s="307">
        <v>1992</v>
      </c>
      <c r="E6105" s="307" t="s">
        <v>194</v>
      </c>
      <c r="F6105" s="65">
        <f t="shared" si="383"/>
        <v>32</v>
      </c>
      <c r="G6105" s="66" t="str">
        <f t="shared" si="384"/>
        <v>Pre1997</v>
      </c>
      <c r="H6105" s="67" t="str">
        <f t="shared" si="381"/>
        <v>2024-T6 SBUS-32</v>
      </c>
      <c r="I6105" s="302">
        <v>3.2388595396553102E-4</v>
      </c>
      <c r="J6105" s="305">
        <f>VLOOKUP(H6105,T6_ReductionFactor!$G$10:$H$2922,2,FALSE)</f>
        <v>1</v>
      </c>
      <c r="K6105" s="75">
        <f t="shared" si="382"/>
        <v>3.2388595396553102E-4</v>
      </c>
      <c r="L6105" s="293"/>
      <c r="Q6105" s="288"/>
      <c r="R6105" s="291"/>
    </row>
    <row r="6106" spans="1:18" s="287" customFormat="1" ht="16.149999999999999" customHeight="1" x14ac:dyDescent="0.25">
      <c r="A6106" s="9" t="s">
        <v>192</v>
      </c>
      <c r="B6106" s="7">
        <v>2024</v>
      </c>
      <c r="C6106" s="296" t="s">
        <v>59</v>
      </c>
      <c r="D6106" s="307">
        <v>1991</v>
      </c>
      <c r="E6106" s="307" t="s">
        <v>194</v>
      </c>
      <c r="F6106" s="65">
        <f t="shared" si="383"/>
        <v>33</v>
      </c>
      <c r="G6106" s="66" t="str">
        <f t="shared" si="384"/>
        <v>Pre1997</v>
      </c>
      <c r="H6106" s="67" t="str">
        <f t="shared" si="381"/>
        <v>2024-T6 SBUS-33</v>
      </c>
      <c r="I6106" s="302">
        <v>5.1423772799164403E-4</v>
      </c>
      <c r="J6106" s="305">
        <f>VLOOKUP(H6106,T6_ReductionFactor!$G$10:$H$2922,2,FALSE)</f>
        <v>1</v>
      </c>
      <c r="K6106" s="75">
        <f t="shared" si="382"/>
        <v>5.1423772799164403E-4</v>
      </c>
      <c r="L6106" s="293"/>
      <c r="Q6106" s="288"/>
      <c r="R6106" s="291"/>
    </row>
    <row r="6107" spans="1:18" s="287" customFormat="1" ht="16.149999999999999" customHeight="1" x14ac:dyDescent="0.25">
      <c r="A6107" s="9" t="s">
        <v>192</v>
      </c>
      <c r="B6107" s="7">
        <v>2024</v>
      </c>
      <c r="C6107" s="296" t="s">
        <v>59</v>
      </c>
      <c r="D6107" s="307">
        <v>1990</v>
      </c>
      <c r="E6107" s="307" t="s">
        <v>194</v>
      </c>
      <c r="F6107" s="65">
        <f t="shared" si="383"/>
        <v>34</v>
      </c>
      <c r="G6107" s="66" t="str">
        <f t="shared" si="384"/>
        <v>Pre1997</v>
      </c>
      <c r="H6107" s="67" t="str">
        <f t="shared" si="381"/>
        <v>2024-T6 SBUS-34</v>
      </c>
      <c r="I6107" s="302">
        <v>7.5707559256777096E-4</v>
      </c>
      <c r="J6107" s="305">
        <f>VLOOKUP(H6107,T6_ReductionFactor!$G$10:$H$2922,2,FALSE)</f>
        <v>1</v>
      </c>
      <c r="K6107" s="75">
        <f t="shared" si="382"/>
        <v>7.5707559256777096E-4</v>
      </c>
      <c r="L6107" s="293"/>
      <c r="Q6107" s="288"/>
      <c r="R6107" s="291"/>
    </row>
    <row r="6108" spans="1:18" s="287" customFormat="1" ht="16.149999999999999" customHeight="1" x14ac:dyDescent="0.25">
      <c r="A6108" s="9" t="s">
        <v>192</v>
      </c>
      <c r="B6108" s="7">
        <v>2024</v>
      </c>
      <c r="C6108" s="296" t="s">
        <v>59</v>
      </c>
      <c r="D6108" s="307">
        <v>1989</v>
      </c>
      <c r="E6108" s="307" t="s">
        <v>194</v>
      </c>
      <c r="F6108" s="65">
        <f t="shared" si="383"/>
        <v>35</v>
      </c>
      <c r="G6108" s="66" t="str">
        <f t="shared" si="384"/>
        <v>Pre1997</v>
      </c>
      <c r="H6108" s="67" t="str">
        <f t="shared" si="381"/>
        <v>2024-T6 SBUS-35</v>
      </c>
      <c r="I6108" s="302">
        <v>1.5102334702658501E-4</v>
      </c>
      <c r="J6108" s="305">
        <f>VLOOKUP(H6108,T6_ReductionFactor!$G$10:$H$2922,2,FALSE)</f>
        <v>1</v>
      </c>
      <c r="K6108" s="75">
        <f t="shared" si="382"/>
        <v>1.5102334702658501E-4</v>
      </c>
      <c r="L6108" s="293"/>
      <c r="Q6108" s="288"/>
      <c r="R6108" s="291"/>
    </row>
    <row r="6109" spans="1:18" s="287" customFormat="1" ht="16.149999999999999" customHeight="1" x14ac:dyDescent="0.25">
      <c r="A6109" s="9" t="s">
        <v>192</v>
      </c>
      <c r="B6109" s="7">
        <v>2024</v>
      </c>
      <c r="C6109" s="296" t="s">
        <v>59</v>
      </c>
      <c r="D6109" s="307">
        <v>1988</v>
      </c>
      <c r="E6109" s="307" t="s">
        <v>194</v>
      </c>
      <c r="F6109" s="65">
        <f t="shared" si="383"/>
        <v>36</v>
      </c>
      <c r="G6109" s="66" t="str">
        <f t="shared" si="384"/>
        <v>Pre1997</v>
      </c>
      <c r="H6109" s="67" t="str">
        <f t="shared" si="381"/>
        <v>2024-T6 SBUS-36</v>
      </c>
      <c r="I6109" s="302">
        <v>6.6259409347734898E-5</v>
      </c>
      <c r="J6109" s="305">
        <f>VLOOKUP(H6109,T6_ReductionFactor!$G$10:$H$2922,2,FALSE)</f>
        <v>1</v>
      </c>
      <c r="K6109" s="75">
        <f t="shared" si="382"/>
        <v>6.6259409347734898E-5</v>
      </c>
      <c r="L6109" s="293"/>
      <c r="Q6109" s="288"/>
      <c r="R6109" s="291"/>
    </row>
    <row r="6110" spans="1:18" s="287" customFormat="1" ht="16.149999999999999" customHeight="1" x14ac:dyDescent="0.25">
      <c r="A6110" s="9" t="s">
        <v>192</v>
      </c>
      <c r="B6110" s="7">
        <v>2024</v>
      </c>
      <c r="C6110" s="296" t="s">
        <v>59</v>
      </c>
      <c r="D6110" s="307">
        <v>1987</v>
      </c>
      <c r="E6110" s="307" t="s">
        <v>194</v>
      </c>
      <c r="F6110" s="65">
        <f t="shared" si="383"/>
        <v>37</v>
      </c>
      <c r="G6110" s="66" t="str">
        <f t="shared" si="384"/>
        <v>Pre1997</v>
      </c>
      <c r="H6110" s="67" t="str">
        <f t="shared" si="381"/>
        <v>2024-T6 SBUS-37</v>
      </c>
      <c r="I6110" s="302">
        <v>2.4814576628906499E-5</v>
      </c>
      <c r="J6110" s="305">
        <f>VLOOKUP(H6110,T6_ReductionFactor!$G$10:$H$2922,2,FALSE)</f>
        <v>1</v>
      </c>
      <c r="K6110" s="75">
        <f t="shared" si="382"/>
        <v>2.4814576628906499E-5</v>
      </c>
      <c r="L6110" s="293"/>
      <c r="Q6110" s="288"/>
      <c r="R6110" s="291"/>
    </row>
    <row r="6111" spans="1:18" s="287" customFormat="1" ht="16.149999999999999" customHeight="1" x14ac:dyDescent="0.25">
      <c r="A6111" s="9" t="s">
        <v>192</v>
      </c>
      <c r="B6111" s="7">
        <v>2024</v>
      </c>
      <c r="C6111" s="296" t="s">
        <v>59</v>
      </c>
      <c r="D6111" s="307">
        <v>1986</v>
      </c>
      <c r="E6111" s="307" t="s">
        <v>194</v>
      </c>
      <c r="F6111" s="65">
        <f t="shared" si="383"/>
        <v>38</v>
      </c>
      <c r="G6111" s="66" t="str">
        <f t="shared" si="384"/>
        <v>Pre1997</v>
      </c>
      <c r="H6111" s="67" t="str">
        <f t="shared" si="381"/>
        <v>2024-T6 SBUS-38</v>
      </c>
      <c r="I6111" s="302">
        <v>1.18247658844551E-5</v>
      </c>
      <c r="J6111" s="305">
        <f>VLOOKUP(H6111,T6_ReductionFactor!$G$10:$H$2922,2,FALSE)</f>
        <v>1</v>
      </c>
      <c r="K6111" s="75">
        <f t="shared" si="382"/>
        <v>1.18247658844551E-5</v>
      </c>
      <c r="L6111" s="293"/>
      <c r="Q6111" s="288"/>
      <c r="R6111" s="291"/>
    </row>
    <row r="6112" spans="1:18" s="287" customFormat="1" ht="16.149999999999999" customHeight="1" x14ac:dyDescent="0.25">
      <c r="A6112" s="9" t="s">
        <v>192</v>
      </c>
      <c r="B6112" s="7">
        <v>2024</v>
      </c>
      <c r="C6112" s="296" t="s">
        <v>59</v>
      </c>
      <c r="D6112" s="307">
        <v>1985</v>
      </c>
      <c r="E6112" s="307" t="s">
        <v>194</v>
      </c>
      <c r="F6112" s="65">
        <f t="shared" si="383"/>
        <v>39</v>
      </c>
      <c r="G6112" s="66" t="str">
        <f t="shared" si="384"/>
        <v>Pre1997</v>
      </c>
      <c r="H6112" s="67" t="str">
        <f t="shared" si="381"/>
        <v>2024-T6 SBUS-39</v>
      </c>
      <c r="I6112" s="302">
        <v>9.7705272506645806E-7</v>
      </c>
      <c r="J6112" s="305">
        <f>VLOOKUP(H6112,T6_ReductionFactor!$G$10:$H$2922,2,FALSE)</f>
        <v>1</v>
      </c>
      <c r="K6112" s="75">
        <f t="shared" si="382"/>
        <v>9.7705272506645806E-7</v>
      </c>
      <c r="L6112" s="293"/>
      <c r="Q6112" s="288"/>
      <c r="R6112" s="291"/>
    </row>
    <row r="6113" spans="1:18" s="287" customFormat="1" ht="16.149999999999999" customHeight="1" x14ac:dyDescent="0.25">
      <c r="A6113" s="9" t="s">
        <v>192</v>
      </c>
      <c r="B6113" s="7">
        <v>2024</v>
      </c>
      <c r="C6113" s="296" t="s">
        <v>59</v>
      </c>
      <c r="D6113" s="307">
        <v>1984</v>
      </c>
      <c r="E6113" s="307" t="s">
        <v>194</v>
      </c>
      <c r="F6113" s="65">
        <f t="shared" si="383"/>
        <v>40</v>
      </c>
      <c r="G6113" s="66" t="str">
        <f t="shared" si="384"/>
        <v>Pre1997</v>
      </c>
      <c r="H6113" s="67" t="str">
        <f t="shared" si="381"/>
        <v>2024-T6 SBUS-40</v>
      </c>
      <c r="I6113" s="302">
        <v>1.18136326891467E-7</v>
      </c>
      <c r="J6113" s="305">
        <f>VLOOKUP(H6113,T6_ReductionFactor!$G$10:$H$2922,2,FALSE)</f>
        <v>1</v>
      </c>
      <c r="K6113" s="75">
        <f t="shared" si="382"/>
        <v>1.18136326891467E-7</v>
      </c>
      <c r="L6113" s="293"/>
      <c r="Q6113" s="288"/>
      <c r="R6113" s="291"/>
    </row>
    <row r="6114" spans="1:18" s="287" customFormat="1" ht="16.149999999999999" customHeight="1" x14ac:dyDescent="0.25">
      <c r="A6114" s="9" t="s">
        <v>192</v>
      </c>
      <c r="B6114" s="7">
        <v>2024</v>
      </c>
      <c r="C6114" s="296" t="s">
        <v>59</v>
      </c>
      <c r="D6114" s="307">
        <v>1983</v>
      </c>
      <c r="E6114" s="307" t="s">
        <v>194</v>
      </c>
      <c r="F6114" s="65">
        <f t="shared" si="383"/>
        <v>41</v>
      </c>
      <c r="G6114" s="66" t="str">
        <f t="shared" si="384"/>
        <v>Pre1997</v>
      </c>
      <c r="H6114" s="67" t="str">
        <f t="shared" si="381"/>
        <v>2024-T6 SBUS-41</v>
      </c>
      <c r="I6114" s="302">
        <v>2.7053226856278001E-8</v>
      </c>
      <c r="J6114" s="305">
        <f>VLOOKUP(H6114,T6_ReductionFactor!$G$10:$H$2922,2,FALSE)</f>
        <v>1</v>
      </c>
      <c r="K6114" s="75">
        <f t="shared" si="382"/>
        <v>2.7053226856278001E-8</v>
      </c>
      <c r="L6114" s="293"/>
      <c r="Q6114" s="288"/>
      <c r="R6114" s="291"/>
    </row>
    <row r="6115" spans="1:18" s="287" customFormat="1" ht="16.149999999999999" customHeight="1" x14ac:dyDescent="0.25">
      <c r="A6115" s="9" t="s">
        <v>192</v>
      </c>
      <c r="B6115" s="7">
        <v>2024</v>
      </c>
      <c r="C6115" s="296" t="s">
        <v>59</v>
      </c>
      <c r="D6115" s="307">
        <v>1982</v>
      </c>
      <c r="E6115" s="307" t="s">
        <v>194</v>
      </c>
      <c r="F6115" s="65">
        <f t="shared" si="383"/>
        <v>42</v>
      </c>
      <c r="G6115" s="66" t="str">
        <f t="shared" si="384"/>
        <v>Pre1997</v>
      </c>
      <c r="H6115" s="67" t="str">
        <f t="shared" si="381"/>
        <v>2024-T6 SBUS-42</v>
      </c>
      <c r="I6115" s="302">
        <v>1.43317524204339E-8</v>
      </c>
      <c r="J6115" s="305">
        <f>VLOOKUP(H6115,T6_ReductionFactor!$G$10:$H$2922,2,FALSE)</f>
        <v>1</v>
      </c>
      <c r="K6115" s="75">
        <f t="shared" si="382"/>
        <v>1.43317524204339E-8</v>
      </c>
      <c r="L6115" s="293"/>
      <c r="Q6115" s="288"/>
      <c r="R6115" s="291"/>
    </row>
    <row r="6116" spans="1:18" s="287" customFormat="1" ht="16.149999999999999" customHeight="1" x14ac:dyDescent="0.25">
      <c r="A6116" s="9" t="s">
        <v>192</v>
      </c>
      <c r="B6116" s="7">
        <v>2024</v>
      </c>
      <c r="C6116" s="296" t="s">
        <v>59</v>
      </c>
      <c r="D6116" s="307">
        <v>1981</v>
      </c>
      <c r="E6116" s="307" t="s">
        <v>194</v>
      </c>
      <c r="F6116" s="65">
        <f t="shared" si="383"/>
        <v>43</v>
      </c>
      <c r="G6116" s="66" t="str">
        <f t="shared" si="384"/>
        <v>Pre1997</v>
      </c>
      <c r="H6116" s="67" t="str">
        <f t="shared" si="381"/>
        <v>2024-T6 SBUS-43</v>
      </c>
      <c r="I6116" s="302">
        <v>5.9788445865107499E-9</v>
      </c>
      <c r="J6116" s="305">
        <f>VLOOKUP(H6116,T6_ReductionFactor!$G$10:$H$2922,2,FALSE)</f>
        <v>1</v>
      </c>
      <c r="K6116" s="75">
        <f t="shared" si="382"/>
        <v>5.9788445865107499E-9</v>
      </c>
      <c r="L6116" s="293"/>
      <c r="Q6116" s="288"/>
      <c r="R6116" s="291"/>
    </row>
    <row r="6117" spans="1:18" s="287" customFormat="1" ht="16.149999999999999" customHeight="1" x14ac:dyDescent="0.25">
      <c r="A6117" s="9" t="s">
        <v>192</v>
      </c>
      <c r="B6117" s="7">
        <v>2024</v>
      </c>
      <c r="C6117" s="296" t="s">
        <v>71</v>
      </c>
      <c r="D6117" s="307">
        <v>2025</v>
      </c>
      <c r="E6117" s="307" t="s">
        <v>194</v>
      </c>
      <c r="F6117" s="65">
        <f t="shared" si="383"/>
        <v>-1</v>
      </c>
      <c r="G6117" s="66" t="str">
        <f t="shared" si="384"/>
        <v>2013+</v>
      </c>
      <c r="H6117" s="67" t="str">
        <f t="shared" si="381"/>
        <v>2024-T6 Utility--1</v>
      </c>
      <c r="I6117" s="302">
        <v>7.5667793812674102E-7</v>
      </c>
      <c r="J6117" s="305">
        <f>VLOOKUP(H6117,T6_ReductionFactor!$G$10:$H$2922,2,FALSE)</f>
        <v>1</v>
      </c>
      <c r="K6117" s="75">
        <f t="shared" si="382"/>
        <v>7.5667793812674102E-7</v>
      </c>
      <c r="L6117" s="293"/>
      <c r="Q6117" s="288"/>
      <c r="R6117" s="291"/>
    </row>
    <row r="6118" spans="1:18" s="287" customFormat="1" ht="16.149999999999999" customHeight="1" x14ac:dyDescent="0.25">
      <c r="A6118" s="9" t="s">
        <v>192</v>
      </c>
      <c r="B6118" s="7">
        <v>2024</v>
      </c>
      <c r="C6118" s="296" t="s">
        <v>71</v>
      </c>
      <c r="D6118" s="307">
        <v>2024</v>
      </c>
      <c r="E6118" s="307" t="s">
        <v>194</v>
      </c>
      <c r="F6118" s="65">
        <f t="shared" si="383"/>
        <v>0</v>
      </c>
      <c r="G6118" s="66" t="str">
        <f t="shared" si="384"/>
        <v>2013+</v>
      </c>
      <c r="H6118" s="67" t="str">
        <f t="shared" si="381"/>
        <v>2024-T6 Utility-0</v>
      </c>
      <c r="I6118" s="302">
        <v>2.15010372971813E-5</v>
      </c>
      <c r="J6118" s="305">
        <f>VLOOKUP(H6118,T6_ReductionFactor!$G$10:$H$2922,2,FALSE)</f>
        <v>0.98088171235532418</v>
      </c>
      <c r="K6118" s="75">
        <f t="shared" si="382"/>
        <v>2.1089974281474885E-5</v>
      </c>
      <c r="L6118" s="293"/>
      <c r="Q6118" s="288"/>
      <c r="R6118" s="291"/>
    </row>
    <row r="6119" spans="1:18" s="287" customFormat="1" ht="16.149999999999999" customHeight="1" x14ac:dyDescent="0.25">
      <c r="A6119" s="9" t="s">
        <v>192</v>
      </c>
      <c r="B6119" s="7">
        <v>2024</v>
      </c>
      <c r="C6119" s="296" t="s">
        <v>71</v>
      </c>
      <c r="D6119" s="307">
        <v>2023</v>
      </c>
      <c r="E6119" s="307" t="s">
        <v>194</v>
      </c>
      <c r="F6119" s="65">
        <f t="shared" si="383"/>
        <v>1</v>
      </c>
      <c r="G6119" s="66" t="str">
        <f t="shared" si="384"/>
        <v>2013+</v>
      </c>
      <c r="H6119" s="67" t="str">
        <f t="shared" si="381"/>
        <v>2024-T6 Utility-1</v>
      </c>
      <c r="I6119" s="302">
        <v>2.34636399026285E-5</v>
      </c>
      <c r="J6119" s="305">
        <f>VLOOKUP(H6119,T6_ReductionFactor!$G$10:$H$2922,2,FALSE)</f>
        <v>0.96389054124225804</v>
      </c>
      <c r="K6119" s="75">
        <f t="shared" si="382"/>
        <v>2.2616380565258026E-5</v>
      </c>
      <c r="L6119" s="293"/>
      <c r="Q6119" s="288"/>
      <c r="R6119" s="291"/>
    </row>
    <row r="6120" spans="1:18" s="287" customFormat="1" ht="16.149999999999999" customHeight="1" x14ac:dyDescent="0.25">
      <c r="A6120" s="9" t="s">
        <v>192</v>
      </c>
      <c r="B6120" s="7">
        <v>2024</v>
      </c>
      <c r="C6120" s="296" t="s">
        <v>71</v>
      </c>
      <c r="D6120" s="307">
        <v>2022</v>
      </c>
      <c r="E6120" s="307" t="s">
        <v>194</v>
      </c>
      <c r="F6120" s="65">
        <f t="shared" si="383"/>
        <v>2</v>
      </c>
      <c r="G6120" s="66" t="str">
        <f t="shared" si="384"/>
        <v>2013+</v>
      </c>
      <c r="H6120" s="67" t="str">
        <f t="shared" si="381"/>
        <v>2024-T6 Utility-2</v>
      </c>
      <c r="I6120" s="302">
        <v>1.8323219316376699E-5</v>
      </c>
      <c r="J6120" s="305">
        <f>VLOOKUP(H6120,T6_ReductionFactor!$G$10:$H$2922,2,FALSE)</f>
        <v>0.94869464682135685</v>
      </c>
      <c r="K6120" s="75">
        <f t="shared" si="382"/>
        <v>1.7383140077980254E-5</v>
      </c>
      <c r="L6120" s="293"/>
      <c r="Q6120" s="288"/>
      <c r="R6120" s="291"/>
    </row>
    <row r="6121" spans="1:18" s="287" customFormat="1" ht="16.149999999999999" customHeight="1" x14ac:dyDescent="0.25">
      <c r="A6121" s="9" t="s">
        <v>192</v>
      </c>
      <c r="B6121" s="7">
        <v>2024</v>
      </c>
      <c r="C6121" s="296" t="s">
        <v>71</v>
      </c>
      <c r="D6121" s="307">
        <v>2021</v>
      </c>
      <c r="E6121" s="307" t="s">
        <v>194</v>
      </c>
      <c r="F6121" s="65">
        <f t="shared" si="383"/>
        <v>3</v>
      </c>
      <c r="G6121" s="66" t="str">
        <f t="shared" si="384"/>
        <v>2013+</v>
      </c>
      <c r="H6121" s="67" t="str">
        <f t="shared" si="381"/>
        <v>2024-T6 Utility-3</v>
      </c>
      <c r="I6121" s="302">
        <v>2.3909075056883801E-5</v>
      </c>
      <c r="J6121" s="305">
        <f>VLOOKUP(H6121,T6_ReductionFactor!$G$10:$H$2922,2,FALSE)</f>
        <v>0.93503173749845903</v>
      </c>
      <c r="K6121" s="75">
        <f t="shared" si="382"/>
        <v>2.235574399241913E-5</v>
      </c>
      <c r="L6121" s="293"/>
      <c r="Q6121" s="288"/>
      <c r="R6121" s="291"/>
    </row>
    <row r="6122" spans="1:18" s="287" customFormat="1" ht="16.149999999999999" customHeight="1" x14ac:dyDescent="0.25">
      <c r="A6122" s="9" t="s">
        <v>192</v>
      </c>
      <c r="B6122" s="7">
        <v>2024</v>
      </c>
      <c r="C6122" s="296" t="s">
        <v>71</v>
      </c>
      <c r="D6122" s="307">
        <v>2020</v>
      </c>
      <c r="E6122" s="307" t="s">
        <v>194</v>
      </c>
      <c r="F6122" s="65">
        <f t="shared" si="383"/>
        <v>4</v>
      </c>
      <c r="G6122" s="66" t="str">
        <f t="shared" si="384"/>
        <v>2013+</v>
      </c>
      <c r="H6122" s="67" t="str">
        <f t="shared" si="381"/>
        <v>2024-T6 Utility-4</v>
      </c>
      <c r="I6122" s="302">
        <v>2.2714699088069799E-5</v>
      </c>
      <c r="J6122" s="305">
        <f>VLOOKUP(H6122,T6_ReductionFactor!$G$10:$H$2922,2,FALSE)</f>
        <v>0.92268493922602324</v>
      </c>
      <c r="K6122" s="75">
        <f t="shared" si="382"/>
        <v>2.0958510747613089E-5</v>
      </c>
      <c r="L6122" s="293"/>
      <c r="Q6122" s="288"/>
      <c r="R6122" s="291"/>
    </row>
    <row r="6123" spans="1:18" s="287" customFormat="1" ht="16.149999999999999" customHeight="1" x14ac:dyDescent="0.25">
      <c r="A6123" s="9" t="s">
        <v>192</v>
      </c>
      <c r="B6123" s="7">
        <v>2024</v>
      </c>
      <c r="C6123" s="296" t="s">
        <v>71</v>
      </c>
      <c r="D6123" s="307">
        <v>2019</v>
      </c>
      <c r="E6123" s="307" t="s">
        <v>194</v>
      </c>
      <c r="F6123" s="65">
        <f t="shared" si="383"/>
        <v>5</v>
      </c>
      <c r="G6123" s="66" t="str">
        <f t="shared" si="384"/>
        <v>2013+</v>
      </c>
      <c r="H6123" s="67" t="str">
        <f t="shared" si="381"/>
        <v>2024-T6 Utility-5</v>
      </c>
      <c r="I6123" s="302">
        <v>2.1101224764083102E-5</v>
      </c>
      <c r="J6123" s="305">
        <f>VLOOKUP(H6123,T6_ReductionFactor!$G$10:$H$2922,2,FALSE)</f>
        <v>0.91147981386347832</v>
      </c>
      <c r="K6123" s="75">
        <f t="shared" si="382"/>
        <v>1.9233340420257884E-5</v>
      </c>
      <c r="L6123" s="293"/>
      <c r="Q6123" s="288"/>
      <c r="R6123" s="291"/>
    </row>
    <row r="6124" spans="1:18" s="287" customFormat="1" ht="16.149999999999999" customHeight="1" x14ac:dyDescent="0.25">
      <c r="A6124" s="9" t="s">
        <v>192</v>
      </c>
      <c r="B6124" s="7">
        <v>2024</v>
      </c>
      <c r="C6124" s="296" t="s">
        <v>71</v>
      </c>
      <c r="D6124" s="307">
        <v>2018</v>
      </c>
      <c r="E6124" s="307" t="s">
        <v>194</v>
      </c>
      <c r="F6124" s="65">
        <f t="shared" si="383"/>
        <v>6</v>
      </c>
      <c r="G6124" s="66" t="str">
        <f t="shared" si="384"/>
        <v>2013+</v>
      </c>
      <c r="H6124" s="67" t="str">
        <f t="shared" si="381"/>
        <v>2024-T6 Utility-6</v>
      </c>
      <c r="I6124" s="302">
        <v>1.9209228528376902E-5</v>
      </c>
      <c r="J6124" s="305">
        <f>VLOOKUP(H6124,T6_ReductionFactor!$G$10:$H$2922,2,FALSE)</f>
        <v>0.90127014450057674</v>
      </c>
      <c r="K6124" s="75">
        <f t="shared" si="382"/>
        <v>1.731270417151485E-5</v>
      </c>
      <c r="L6124" s="293"/>
      <c r="Q6124" s="288"/>
      <c r="R6124" s="291"/>
    </row>
    <row r="6125" spans="1:18" s="287" customFormat="1" ht="16.149999999999999" customHeight="1" x14ac:dyDescent="0.25">
      <c r="A6125" s="9" t="s">
        <v>192</v>
      </c>
      <c r="B6125" s="7">
        <v>2024</v>
      </c>
      <c r="C6125" s="296" t="s">
        <v>71</v>
      </c>
      <c r="D6125" s="307">
        <v>2017</v>
      </c>
      <c r="E6125" s="307" t="s">
        <v>194</v>
      </c>
      <c r="F6125" s="65">
        <f t="shared" si="383"/>
        <v>7</v>
      </c>
      <c r="G6125" s="66" t="str">
        <f t="shared" si="384"/>
        <v>2013+</v>
      </c>
      <c r="H6125" s="67" t="str">
        <f t="shared" si="381"/>
        <v>2024-T6 Utility-7</v>
      </c>
      <c r="I6125" s="302">
        <v>1.8004027857958899E-5</v>
      </c>
      <c r="J6125" s="305">
        <f>VLOOKUP(H6125,T6_ReductionFactor!$G$10:$H$2922,2,FALSE)</f>
        <v>0.89193236686852118</v>
      </c>
      <c r="K6125" s="75">
        <f t="shared" si="382"/>
        <v>1.6058375180516074E-5</v>
      </c>
      <c r="L6125" s="293"/>
      <c r="Q6125" s="288"/>
      <c r="R6125" s="291"/>
    </row>
    <row r="6126" spans="1:18" s="287" customFormat="1" ht="16.149999999999999" customHeight="1" x14ac:dyDescent="0.25">
      <c r="A6126" s="9" t="s">
        <v>192</v>
      </c>
      <c r="B6126" s="7">
        <v>2024</v>
      </c>
      <c r="C6126" s="296" t="s">
        <v>71</v>
      </c>
      <c r="D6126" s="307">
        <v>2016</v>
      </c>
      <c r="E6126" s="307" t="s">
        <v>194</v>
      </c>
      <c r="F6126" s="65">
        <f t="shared" si="383"/>
        <v>8</v>
      </c>
      <c r="G6126" s="66" t="str">
        <f t="shared" si="384"/>
        <v>2013+</v>
      </c>
      <c r="H6126" s="67" t="str">
        <f t="shared" si="381"/>
        <v>2024-T6 Utility-8</v>
      </c>
      <c r="I6126" s="302">
        <v>1.6776503734434499E-5</v>
      </c>
      <c r="J6126" s="305">
        <f>VLOOKUP(H6126,T6_ReductionFactor!$G$10:$H$2922,2,FALSE)</f>
        <v>0.88336530681259273</v>
      </c>
      <c r="K6126" s="75">
        <f t="shared" si="382"/>
        <v>1.4819781368611339E-5</v>
      </c>
      <c r="L6126" s="293"/>
      <c r="Q6126" s="288"/>
      <c r="R6126" s="291"/>
    </row>
    <row r="6127" spans="1:18" s="287" customFormat="1" ht="16.149999999999999" customHeight="1" x14ac:dyDescent="0.25">
      <c r="A6127" s="9" t="s">
        <v>192</v>
      </c>
      <c r="B6127" s="7">
        <v>2024</v>
      </c>
      <c r="C6127" s="296" t="s">
        <v>71</v>
      </c>
      <c r="D6127" s="307">
        <v>2015</v>
      </c>
      <c r="E6127" s="307" t="s">
        <v>194</v>
      </c>
      <c r="F6127" s="65">
        <f t="shared" si="383"/>
        <v>9</v>
      </c>
      <c r="G6127" s="66" t="str">
        <f t="shared" si="384"/>
        <v>2013+</v>
      </c>
      <c r="H6127" s="67" t="str">
        <f t="shared" si="381"/>
        <v>2024-T6 Utility-9</v>
      </c>
      <c r="I6127" s="302">
        <v>1.33797096551216E-5</v>
      </c>
      <c r="J6127" s="305">
        <f>VLOOKUP(H6127,T6_ReductionFactor!$G$10:$H$2922,2,FALSE)</f>
        <v>0.87548053023456107</v>
      </c>
      <c r="K6127" s="75">
        <f t="shared" si="382"/>
        <v>1.1713675303250334E-5</v>
      </c>
      <c r="L6127" s="293"/>
      <c r="Q6127" s="288"/>
      <c r="R6127" s="291"/>
    </row>
    <row r="6128" spans="1:18" s="287" customFormat="1" ht="16.149999999999999" customHeight="1" x14ac:dyDescent="0.25">
      <c r="A6128" s="9" t="s">
        <v>192</v>
      </c>
      <c r="B6128" s="7">
        <v>2024</v>
      </c>
      <c r="C6128" s="296" t="s">
        <v>71</v>
      </c>
      <c r="D6128" s="307">
        <v>2014</v>
      </c>
      <c r="E6128" s="307" t="s">
        <v>194</v>
      </c>
      <c r="F6128" s="65">
        <f t="shared" si="383"/>
        <v>10</v>
      </c>
      <c r="G6128" s="66" t="str">
        <f t="shared" si="384"/>
        <v>2013+</v>
      </c>
      <c r="H6128" s="67" t="str">
        <f t="shared" si="381"/>
        <v>2024-T6 Utility-10</v>
      </c>
      <c r="I6128" s="302">
        <v>1.0777167679424901E-5</v>
      </c>
      <c r="J6128" s="305">
        <f>VLOOKUP(H6128,T6_ReductionFactor!$G$10:$H$2922,2,FALSE)</f>
        <v>0.86820508007939479</v>
      </c>
      <c r="K6128" s="75">
        <f t="shared" si="382"/>
        <v>9.3567917281441603E-6</v>
      </c>
      <c r="L6128" s="293"/>
      <c r="Q6128" s="288"/>
      <c r="R6128" s="291"/>
    </row>
    <row r="6129" spans="1:18" s="287" customFormat="1" ht="16.149999999999999" customHeight="1" x14ac:dyDescent="0.25">
      <c r="A6129" s="9" t="s">
        <v>192</v>
      </c>
      <c r="B6129" s="7">
        <v>2024</v>
      </c>
      <c r="C6129" s="296" t="s">
        <v>71</v>
      </c>
      <c r="D6129" s="307">
        <v>2013</v>
      </c>
      <c r="E6129" s="307" t="s">
        <v>194</v>
      </c>
      <c r="F6129" s="65">
        <f t="shared" si="383"/>
        <v>11</v>
      </c>
      <c r="G6129" s="66" t="str">
        <f t="shared" si="384"/>
        <v>2010-12</v>
      </c>
      <c r="H6129" s="67" t="str">
        <f t="shared" si="381"/>
        <v>2024-T6 Utility-11</v>
      </c>
      <c r="I6129" s="302">
        <v>6.8072009436666802E-5</v>
      </c>
      <c r="J6129" s="305">
        <f>VLOOKUP(H6129,T6_ReductionFactor!$G$10:$H$2922,2,FALSE)</f>
        <v>0.8237113184888718</v>
      </c>
      <c r="K6129" s="75">
        <f t="shared" si="382"/>
        <v>5.6071684645263733E-5</v>
      </c>
      <c r="L6129" s="293"/>
      <c r="Q6129" s="288"/>
      <c r="R6129" s="291"/>
    </row>
    <row r="6130" spans="1:18" s="287" customFormat="1" ht="16.149999999999999" customHeight="1" x14ac:dyDescent="0.25">
      <c r="A6130" s="9" t="s">
        <v>192</v>
      </c>
      <c r="B6130" s="7">
        <v>2024</v>
      </c>
      <c r="C6130" s="296" t="s">
        <v>71</v>
      </c>
      <c r="D6130" s="307">
        <v>2012</v>
      </c>
      <c r="E6130" s="307" t="s">
        <v>194</v>
      </c>
      <c r="F6130" s="65">
        <f t="shared" si="383"/>
        <v>12</v>
      </c>
      <c r="G6130" s="66" t="str">
        <f t="shared" si="384"/>
        <v>2010-12</v>
      </c>
      <c r="H6130" s="67" t="str">
        <f t="shared" ref="H6130:H6193" si="385">CONCATENATE(B6130,"-",C6130,"-",F6130)</f>
        <v>2024-T6 Utility-12</v>
      </c>
      <c r="I6130" s="302">
        <v>1.11737276140484E-5</v>
      </c>
      <c r="J6130" s="305">
        <f>VLOOKUP(H6130,T6_ReductionFactor!$G$10:$H$2922,2,FALSE)</f>
        <v>0.81714156098993995</v>
      </c>
      <c r="K6130" s="75">
        <f t="shared" si="382"/>
        <v>9.1305172246199069E-6</v>
      </c>
      <c r="L6130" s="293"/>
      <c r="Q6130" s="288"/>
      <c r="R6130" s="291"/>
    </row>
    <row r="6131" spans="1:18" s="287" customFormat="1" ht="16.149999999999999" customHeight="1" x14ac:dyDescent="0.25">
      <c r="A6131" s="9" t="s">
        <v>192</v>
      </c>
      <c r="B6131" s="7">
        <v>2025</v>
      </c>
      <c r="C6131" s="296" t="s">
        <v>42</v>
      </c>
      <c r="D6131" s="307">
        <v>2020</v>
      </c>
      <c r="E6131" s="307" t="s">
        <v>194</v>
      </c>
      <c r="F6131" s="65">
        <f t="shared" si="383"/>
        <v>5</v>
      </c>
      <c r="G6131" s="66" t="str">
        <f t="shared" si="384"/>
        <v>2013+</v>
      </c>
      <c r="H6131" s="67" t="str">
        <f t="shared" si="385"/>
        <v>2025-T6 Ag-5</v>
      </c>
      <c r="I6131" s="302">
        <v>4.9170493761146303E-7</v>
      </c>
      <c r="J6131" s="305">
        <f>VLOOKUP(H6131,T6_ReductionFactor!$G$10:$H$2922,2,FALSE)</f>
        <v>0.79277963539847218</v>
      </c>
      <c r="K6131" s="75">
        <f t="shared" si="382"/>
        <v>3.8981366116324417E-7</v>
      </c>
      <c r="L6131" s="293"/>
      <c r="Q6131" s="288"/>
      <c r="R6131" s="291"/>
    </row>
    <row r="6132" spans="1:18" s="287" customFormat="1" ht="16.149999999999999" customHeight="1" x14ac:dyDescent="0.25">
      <c r="A6132" s="9" t="s">
        <v>192</v>
      </c>
      <c r="B6132" s="7">
        <v>2025</v>
      </c>
      <c r="C6132" s="296" t="s">
        <v>42</v>
      </c>
      <c r="D6132" s="307">
        <v>2019</v>
      </c>
      <c r="E6132" s="307" t="s">
        <v>194</v>
      </c>
      <c r="F6132" s="65">
        <f t="shared" si="383"/>
        <v>6</v>
      </c>
      <c r="G6132" s="66" t="str">
        <f t="shared" si="384"/>
        <v>2013+</v>
      </c>
      <c r="H6132" s="67" t="str">
        <f t="shared" si="385"/>
        <v>2025-T6 Ag-6</v>
      </c>
      <c r="I6132" s="302">
        <v>5.2540218804216697E-7</v>
      </c>
      <c r="J6132" s="305">
        <f>VLOOKUP(H6132,T6_ReductionFactor!$G$10:$H$2922,2,FALSE)</f>
        <v>0.78028087663414125</v>
      </c>
      <c r="K6132" s="75">
        <f t="shared" si="382"/>
        <v>4.0996127987103795E-7</v>
      </c>
      <c r="L6132" s="293"/>
      <c r="Q6132" s="288"/>
      <c r="R6132" s="291"/>
    </row>
    <row r="6133" spans="1:18" s="287" customFormat="1" ht="16.149999999999999" customHeight="1" x14ac:dyDescent="0.25">
      <c r="A6133" s="9" t="s">
        <v>192</v>
      </c>
      <c r="B6133" s="7">
        <v>2025</v>
      </c>
      <c r="C6133" s="296" t="s">
        <v>42</v>
      </c>
      <c r="D6133" s="307">
        <v>2018</v>
      </c>
      <c r="E6133" s="307" t="s">
        <v>194</v>
      </c>
      <c r="F6133" s="65">
        <f t="shared" si="383"/>
        <v>7</v>
      </c>
      <c r="G6133" s="66" t="str">
        <f t="shared" si="384"/>
        <v>2013+</v>
      </c>
      <c r="H6133" s="67" t="str">
        <f t="shared" si="385"/>
        <v>2025-T6 Ag-7</v>
      </c>
      <c r="I6133" s="302">
        <v>7.1124040568038599E-7</v>
      </c>
      <c r="J6133" s="305">
        <f>VLOOKUP(H6133,T6_ReductionFactor!$G$10:$H$2922,2,FALSE)</f>
        <v>0.76999742630958412</v>
      </c>
      <c r="K6133" s="75">
        <f t="shared" si="382"/>
        <v>5.4765328186128174E-7</v>
      </c>
      <c r="L6133" s="293"/>
      <c r="Q6133" s="288"/>
      <c r="R6133" s="291"/>
    </row>
    <row r="6134" spans="1:18" s="287" customFormat="1" ht="16.149999999999999" customHeight="1" x14ac:dyDescent="0.25">
      <c r="A6134" s="9" t="s">
        <v>192</v>
      </c>
      <c r="B6134" s="7">
        <v>2025</v>
      </c>
      <c r="C6134" s="296" t="s">
        <v>42</v>
      </c>
      <c r="D6134" s="307">
        <v>2017</v>
      </c>
      <c r="E6134" s="307" t="s">
        <v>194</v>
      </c>
      <c r="F6134" s="65">
        <f t="shared" si="383"/>
        <v>8</v>
      </c>
      <c r="G6134" s="66" t="str">
        <f t="shared" si="384"/>
        <v>2013+</v>
      </c>
      <c r="H6134" s="67" t="str">
        <f t="shared" si="385"/>
        <v>2025-T6 Ag-8</v>
      </c>
      <c r="I6134" s="302">
        <v>8.4978188738168897E-7</v>
      </c>
      <c r="J6134" s="305">
        <f>VLOOKUP(H6134,T6_ReductionFactor!$G$10:$H$2922,2,FALSE)</f>
        <v>0.76143994677678417</v>
      </c>
      <c r="K6134" s="75">
        <f t="shared" si="382"/>
        <v>6.4705787509978841E-7</v>
      </c>
      <c r="L6134" s="293"/>
      <c r="Q6134" s="288"/>
      <c r="R6134" s="291"/>
    </row>
    <row r="6135" spans="1:18" s="287" customFormat="1" ht="16.149999999999999" customHeight="1" x14ac:dyDescent="0.25">
      <c r="A6135" s="9" t="s">
        <v>192</v>
      </c>
      <c r="B6135" s="7">
        <v>2025</v>
      </c>
      <c r="C6135" s="296" t="s">
        <v>42</v>
      </c>
      <c r="D6135" s="307">
        <v>2015</v>
      </c>
      <c r="E6135" s="307" t="s">
        <v>194</v>
      </c>
      <c r="F6135" s="65">
        <f t="shared" si="383"/>
        <v>10</v>
      </c>
      <c r="G6135" s="66" t="str">
        <f t="shared" si="384"/>
        <v>2013+</v>
      </c>
      <c r="H6135" s="67" t="str">
        <f t="shared" si="385"/>
        <v>2025-T6 Ag-10</v>
      </c>
      <c r="I6135" s="302">
        <v>5.5611867176905999E-7</v>
      </c>
      <c r="J6135" s="305">
        <f>VLOOKUP(H6135,T6_ReductionFactor!$G$10:$H$2922,2,FALSE)</f>
        <v>0.7481917627689616</v>
      </c>
      <c r="K6135" s="75">
        <f t="shared" si="382"/>
        <v>4.1608340933962658E-7</v>
      </c>
      <c r="L6135" s="293"/>
      <c r="Q6135" s="288"/>
      <c r="R6135" s="291"/>
    </row>
    <row r="6136" spans="1:18" s="287" customFormat="1" ht="16.149999999999999" customHeight="1" x14ac:dyDescent="0.25">
      <c r="A6136" s="9" t="s">
        <v>192</v>
      </c>
      <c r="B6136" s="7">
        <v>2025</v>
      </c>
      <c r="C6136" s="296" t="s">
        <v>42</v>
      </c>
      <c r="D6136" s="307">
        <v>2014</v>
      </c>
      <c r="E6136" s="307" t="s">
        <v>194</v>
      </c>
      <c r="F6136" s="65">
        <f t="shared" si="383"/>
        <v>11</v>
      </c>
      <c r="G6136" s="66" t="str">
        <f t="shared" si="384"/>
        <v>2013+</v>
      </c>
      <c r="H6136" s="67" t="str">
        <f t="shared" si="385"/>
        <v>2025-T6 Ag-11</v>
      </c>
      <c r="I6136" s="302">
        <v>5.3065278439746099E-7</v>
      </c>
      <c r="J6136" s="305">
        <f>VLOOKUP(H6136,T6_ReductionFactor!$G$10:$H$2922,2,FALSE)</f>
        <v>0.74298437801697148</v>
      </c>
      <c r="K6136" s="75">
        <f t="shared" si="382"/>
        <v>3.9426672895852163E-7</v>
      </c>
      <c r="L6136" s="293"/>
      <c r="Q6136" s="288"/>
      <c r="R6136" s="291"/>
    </row>
    <row r="6137" spans="1:18" s="287" customFormat="1" ht="16.149999999999999" customHeight="1" x14ac:dyDescent="0.25">
      <c r="A6137" s="9" t="s">
        <v>192</v>
      </c>
      <c r="B6137" s="7">
        <v>2025</v>
      </c>
      <c r="C6137" s="296" t="s">
        <v>42</v>
      </c>
      <c r="D6137" s="307">
        <v>2013</v>
      </c>
      <c r="E6137" s="307" t="s">
        <v>194</v>
      </c>
      <c r="F6137" s="65">
        <f t="shared" si="383"/>
        <v>12</v>
      </c>
      <c r="G6137" s="66" t="str">
        <f t="shared" si="384"/>
        <v>2010-12</v>
      </c>
      <c r="H6137" s="67" t="str">
        <f t="shared" si="385"/>
        <v>2025-T6 Ag-12</v>
      </c>
      <c r="I6137" s="302">
        <v>3.1240900771872098E-7</v>
      </c>
      <c r="J6137" s="305">
        <f>VLOOKUP(H6137,T6_ReductionFactor!$G$10:$H$2922,2,FALSE)</f>
        <v>0.70651012996994267</v>
      </c>
      <c r="K6137" s="75">
        <f t="shared" si="382"/>
        <v>2.2072012864713438E-7</v>
      </c>
      <c r="L6137" s="293"/>
      <c r="Q6137" s="288"/>
      <c r="R6137" s="291"/>
    </row>
    <row r="6138" spans="1:18" s="287" customFormat="1" ht="16.149999999999999" customHeight="1" x14ac:dyDescent="0.25">
      <c r="A6138" s="9" t="s">
        <v>192</v>
      </c>
      <c r="B6138" s="7">
        <v>2025</v>
      </c>
      <c r="C6138" s="296" t="s">
        <v>42</v>
      </c>
      <c r="D6138" s="307">
        <v>2012</v>
      </c>
      <c r="E6138" s="307" t="s">
        <v>194</v>
      </c>
      <c r="F6138" s="65">
        <f t="shared" si="383"/>
        <v>13</v>
      </c>
      <c r="G6138" s="66" t="str">
        <f t="shared" si="384"/>
        <v>2010-12</v>
      </c>
      <c r="H6138" s="67" t="str">
        <f t="shared" si="385"/>
        <v>2025-T6 Ag-13</v>
      </c>
      <c r="I6138" s="302">
        <v>1.97476853479407E-4</v>
      </c>
      <c r="J6138" s="305">
        <f>VLOOKUP(H6138,T6_ReductionFactor!$G$10:$H$2922,2,FALSE)</f>
        <v>0.70312774268435796</v>
      </c>
      <c r="K6138" s="75">
        <f t="shared" si="382"/>
        <v>1.3885145421938514E-4</v>
      </c>
      <c r="L6138" s="293"/>
      <c r="Q6138" s="288"/>
      <c r="R6138" s="291"/>
    </row>
    <row r="6139" spans="1:18" s="287" customFormat="1" ht="16.149999999999999" customHeight="1" x14ac:dyDescent="0.25">
      <c r="A6139" s="9" t="s">
        <v>192</v>
      </c>
      <c r="B6139" s="7">
        <v>2025</v>
      </c>
      <c r="C6139" s="296" t="s">
        <v>58</v>
      </c>
      <c r="D6139" s="307">
        <v>2026</v>
      </c>
      <c r="E6139" s="307" t="s">
        <v>194</v>
      </c>
      <c r="F6139" s="65">
        <f t="shared" si="383"/>
        <v>-1</v>
      </c>
      <c r="G6139" s="66" t="str">
        <f t="shared" si="384"/>
        <v>2013+</v>
      </c>
      <c r="H6139" s="67" t="str">
        <f t="shared" si="385"/>
        <v>2025-T6 All Other Buses--1</v>
      </c>
      <c r="I6139" s="302">
        <v>3.14861751333977E-6</v>
      </c>
      <c r="J6139" s="305">
        <f>VLOOKUP(H6139,T6_ReductionFactor!$G$10:$H$2922,2,FALSE)</f>
        <v>0.9695577588155202</v>
      </c>
      <c r="K6139" s="75">
        <f t="shared" si="382"/>
        <v>3.0527665396010038E-6</v>
      </c>
      <c r="L6139" s="293"/>
      <c r="Q6139" s="288"/>
      <c r="R6139" s="291"/>
    </row>
    <row r="6140" spans="1:18" s="287" customFormat="1" ht="16.149999999999999" customHeight="1" x14ac:dyDescent="0.25">
      <c r="A6140" s="9" t="s">
        <v>192</v>
      </c>
      <c r="B6140" s="7">
        <v>2025</v>
      </c>
      <c r="C6140" s="296" t="s">
        <v>58</v>
      </c>
      <c r="D6140" s="307">
        <v>2025</v>
      </c>
      <c r="E6140" s="307" t="s">
        <v>194</v>
      </c>
      <c r="F6140" s="65">
        <f t="shared" si="383"/>
        <v>0</v>
      </c>
      <c r="G6140" s="66" t="str">
        <f t="shared" si="384"/>
        <v>2013+</v>
      </c>
      <c r="H6140" s="67" t="str">
        <f t="shared" si="385"/>
        <v>2025-T6 All Other Buses-0</v>
      </c>
      <c r="I6140" s="302">
        <v>1.20049447301894E-4</v>
      </c>
      <c r="J6140" s="305">
        <f>VLOOKUP(H6140,T6_ReductionFactor!$G$10:$H$2922,2,FALSE)</f>
        <v>0.91273532877687624</v>
      </c>
      <c r="K6140" s="75">
        <f t="shared" si="382"/>
        <v>1.0957337175257649E-4</v>
      </c>
      <c r="L6140" s="293"/>
      <c r="Q6140" s="288"/>
      <c r="R6140" s="291"/>
    </row>
    <row r="6141" spans="1:18" s="287" customFormat="1" ht="16.149999999999999" customHeight="1" x14ac:dyDescent="0.25">
      <c r="A6141" s="9" t="s">
        <v>192</v>
      </c>
      <c r="B6141" s="7">
        <v>2025</v>
      </c>
      <c r="C6141" s="296" t="s">
        <v>58</v>
      </c>
      <c r="D6141" s="307">
        <v>2024</v>
      </c>
      <c r="E6141" s="307" t="s">
        <v>194</v>
      </c>
      <c r="F6141" s="65">
        <f t="shared" si="383"/>
        <v>1</v>
      </c>
      <c r="G6141" s="66" t="str">
        <f t="shared" si="384"/>
        <v>2013+</v>
      </c>
      <c r="H6141" s="67" t="str">
        <f t="shared" si="385"/>
        <v>2025-T6 All Other Buses-1</v>
      </c>
      <c r="I6141" s="302">
        <v>1.10747217164211E-4</v>
      </c>
      <c r="J6141" s="305">
        <f>VLOOKUP(H6141,T6_ReductionFactor!$G$10:$H$2922,2,FALSE)</f>
        <v>0.87131719868441826</v>
      </c>
      <c r="K6141" s="75">
        <f t="shared" si="382"/>
        <v>9.6495955021615247E-5</v>
      </c>
      <c r="L6141" s="293"/>
      <c r="Q6141" s="288"/>
      <c r="R6141" s="291"/>
    </row>
    <row r="6142" spans="1:18" s="287" customFormat="1" ht="16.149999999999999" customHeight="1" x14ac:dyDescent="0.25">
      <c r="A6142" s="9" t="s">
        <v>192</v>
      </c>
      <c r="B6142" s="7">
        <v>2025</v>
      </c>
      <c r="C6142" s="296" t="s">
        <v>58</v>
      </c>
      <c r="D6142" s="307">
        <v>2023</v>
      </c>
      <c r="E6142" s="307" t="s">
        <v>194</v>
      </c>
      <c r="F6142" s="65">
        <f t="shared" si="383"/>
        <v>2</v>
      </c>
      <c r="G6142" s="66" t="str">
        <f t="shared" si="384"/>
        <v>2013+</v>
      </c>
      <c r="H6142" s="67" t="str">
        <f t="shared" si="385"/>
        <v>2025-T6 All Other Buses-2</v>
      </c>
      <c r="I6142" s="302">
        <v>6.97568325247587E-5</v>
      </c>
      <c r="J6142" s="305">
        <f>VLOOKUP(H6142,T6_ReductionFactor!$G$10:$H$2922,2,FALSE)</f>
        <v>0.84004340826999147</v>
      </c>
      <c r="K6142" s="75">
        <f t="shared" si="382"/>
        <v>5.8598767344217292E-5</v>
      </c>
      <c r="L6142" s="293"/>
      <c r="Q6142" s="288"/>
      <c r="R6142" s="291"/>
    </row>
    <row r="6143" spans="1:18" s="287" customFormat="1" ht="16.149999999999999" customHeight="1" x14ac:dyDescent="0.25">
      <c r="A6143" s="9" t="s">
        <v>192</v>
      </c>
      <c r="B6143" s="7">
        <v>2025</v>
      </c>
      <c r="C6143" s="296" t="s">
        <v>58</v>
      </c>
      <c r="D6143" s="307">
        <v>2022</v>
      </c>
      <c r="E6143" s="307" t="s">
        <v>194</v>
      </c>
      <c r="F6143" s="65">
        <f t="shared" si="383"/>
        <v>3</v>
      </c>
      <c r="G6143" s="66" t="str">
        <f t="shared" si="384"/>
        <v>2013+</v>
      </c>
      <c r="H6143" s="67" t="str">
        <f t="shared" si="385"/>
        <v>2025-T6 All Other Buses-3</v>
      </c>
      <c r="I6143" s="302">
        <v>1.54219367656891E-4</v>
      </c>
      <c r="J6143" s="305">
        <f>VLOOKUP(H6143,T6_ReductionFactor!$G$10:$H$2922,2,FALSE)</f>
        <v>0.81577110159023536</v>
      </c>
      <c r="K6143" s="75">
        <f t="shared" si="382"/>
        <v>1.2580770344001148E-4</v>
      </c>
      <c r="L6143" s="293"/>
      <c r="Q6143" s="288"/>
      <c r="R6143" s="291"/>
    </row>
    <row r="6144" spans="1:18" s="287" customFormat="1" ht="16.149999999999999" customHeight="1" x14ac:dyDescent="0.25">
      <c r="A6144" s="9" t="s">
        <v>192</v>
      </c>
      <c r="B6144" s="7">
        <v>2025</v>
      </c>
      <c r="C6144" s="296" t="s">
        <v>58</v>
      </c>
      <c r="D6144" s="307">
        <v>2021</v>
      </c>
      <c r="E6144" s="307" t="s">
        <v>194</v>
      </c>
      <c r="F6144" s="65">
        <f t="shared" si="383"/>
        <v>4</v>
      </c>
      <c r="G6144" s="66" t="str">
        <f t="shared" si="384"/>
        <v>2013+</v>
      </c>
      <c r="H6144" s="67" t="str">
        <f t="shared" si="385"/>
        <v>2025-T6 All Other Buses-4</v>
      </c>
      <c r="I6144" s="302">
        <v>1.3592282654779699E-4</v>
      </c>
      <c r="J6144" s="305">
        <f>VLOOKUP(H6144,T6_ReductionFactor!$G$10:$H$2922,2,FALSE)</f>
        <v>0.79651480408670072</v>
      </c>
      <c r="K6144" s="75">
        <f t="shared" si="382"/>
        <v>1.0826454355862913E-4</v>
      </c>
      <c r="L6144" s="293"/>
      <c r="Q6144" s="288"/>
      <c r="R6144" s="291"/>
    </row>
    <row r="6145" spans="1:18" s="287" customFormat="1" ht="16.149999999999999" customHeight="1" x14ac:dyDescent="0.25">
      <c r="A6145" s="9" t="s">
        <v>192</v>
      </c>
      <c r="B6145" s="7">
        <v>2025</v>
      </c>
      <c r="C6145" s="296" t="s">
        <v>58</v>
      </c>
      <c r="D6145" s="307">
        <v>2020</v>
      </c>
      <c r="E6145" s="307" t="s">
        <v>194</v>
      </c>
      <c r="F6145" s="65">
        <f t="shared" si="383"/>
        <v>5</v>
      </c>
      <c r="G6145" s="66" t="str">
        <f t="shared" si="384"/>
        <v>2013+</v>
      </c>
      <c r="H6145" s="67" t="str">
        <f t="shared" si="385"/>
        <v>2025-T6 All Other Buses-5</v>
      </c>
      <c r="I6145" s="302">
        <v>1.4621581887437401E-4</v>
      </c>
      <c r="J6145" s="305">
        <f>VLOOKUP(H6145,T6_ReductionFactor!$G$10:$H$2922,2,FALSE)</f>
        <v>0.78096231051047327</v>
      </c>
      <c r="K6145" s="75">
        <f t="shared" si="382"/>
        <v>1.1418904374131199E-4</v>
      </c>
      <c r="L6145" s="293"/>
      <c r="Q6145" s="288"/>
      <c r="R6145" s="291"/>
    </row>
    <row r="6146" spans="1:18" s="287" customFormat="1" ht="16.149999999999999" customHeight="1" x14ac:dyDescent="0.25">
      <c r="A6146" s="9" t="s">
        <v>192</v>
      </c>
      <c r="B6146" s="7">
        <v>2025</v>
      </c>
      <c r="C6146" s="296" t="s">
        <v>58</v>
      </c>
      <c r="D6146" s="307">
        <v>2019</v>
      </c>
      <c r="E6146" s="307" t="s">
        <v>194</v>
      </c>
      <c r="F6146" s="65">
        <f t="shared" si="383"/>
        <v>6</v>
      </c>
      <c r="G6146" s="66" t="str">
        <f t="shared" si="384"/>
        <v>2013+</v>
      </c>
      <c r="H6146" s="67" t="str">
        <f t="shared" si="385"/>
        <v>2025-T6 All Other Buses-6</v>
      </c>
      <c r="I6146" s="302">
        <v>1.3458841004924699E-4</v>
      </c>
      <c r="J6146" s="305">
        <f>VLOOKUP(H6146,T6_ReductionFactor!$G$10:$H$2922,2,FALSE)</f>
        <v>0.76821398579973155</v>
      </c>
      <c r="K6146" s="75">
        <f t="shared" si="382"/>
        <v>1.0339269892638068E-4</v>
      </c>
      <c r="L6146" s="293"/>
      <c r="Q6146" s="288"/>
      <c r="R6146" s="291"/>
    </row>
    <row r="6147" spans="1:18" s="287" customFormat="1" ht="16.149999999999999" customHeight="1" x14ac:dyDescent="0.25">
      <c r="A6147" s="9" t="s">
        <v>192</v>
      </c>
      <c r="B6147" s="7">
        <v>2025</v>
      </c>
      <c r="C6147" s="296" t="s">
        <v>58</v>
      </c>
      <c r="D6147" s="307">
        <v>2017</v>
      </c>
      <c r="E6147" s="307" t="s">
        <v>194</v>
      </c>
      <c r="F6147" s="65">
        <f t="shared" si="383"/>
        <v>8</v>
      </c>
      <c r="G6147" s="66" t="str">
        <f t="shared" si="384"/>
        <v>2013+</v>
      </c>
      <c r="H6147" s="67" t="str">
        <f t="shared" si="385"/>
        <v>2025-T6 All Other Buses-8</v>
      </c>
      <c r="I6147" s="302">
        <v>4.20933632678529E-4</v>
      </c>
      <c r="J6147" s="305">
        <f>VLOOKUP(H6147,T6_ReductionFactor!$G$10:$H$2922,2,FALSE)</f>
        <v>0.7487592777329003</v>
      </c>
      <c r="K6147" s="75">
        <f t="shared" si="382"/>
        <v>3.1517796277786132E-4</v>
      </c>
      <c r="L6147" s="293"/>
      <c r="Q6147" s="288"/>
      <c r="R6147" s="291"/>
    </row>
    <row r="6148" spans="1:18" s="287" customFormat="1" ht="16.149999999999999" customHeight="1" x14ac:dyDescent="0.25">
      <c r="A6148" s="9" t="s">
        <v>192</v>
      </c>
      <c r="B6148" s="7">
        <v>2025</v>
      </c>
      <c r="C6148" s="296" t="s">
        <v>58</v>
      </c>
      <c r="D6148" s="307">
        <v>2016</v>
      </c>
      <c r="E6148" s="307" t="s">
        <v>194</v>
      </c>
      <c r="F6148" s="65">
        <f t="shared" si="383"/>
        <v>9</v>
      </c>
      <c r="G6148" s="66" t="str">
        <f t="shared" si="384"/>
        <v>2013+</v>
      </c>
      <c r="H6148" s="67" t="str">
        <f t="shared" si="385"/>
        <v>2025-T6 All Other Buses-9</v>
      </c>
      <c r="I6148" s="302">
        <v>2.27101183735842E-4</v>
      </c>
      <c r="J6148" s="305">
        <f>VLOOKUP(H6148,T6_ReductionFactor!$G$10:$H$2922,2,FALSE)</f>
        <v>0.74124828337907778</v>
      </c>
      <c r="K6148" s="75">
        <f t="shared" si="382"/>
        <v>1.6833836259754943E-4</v>
      </c>
      <c r="L6148" s="293"/>
      <c r="Q6148" s="288"/>
      <c r="R6148" s="291"/>
    </row>
    <row r="6149" spans="1:18" s="287" customFormat="1" ht="16.149999999999999" customHeight="1" x14ac:dyDescent="0.25">
      <c r="A6149" s="9" t="s">
        <v>192</v>
      </c>
      <c r="B6149" s="7">
        <v>2025</v>
      </c>
      <c r="C6149" s="296" t="s">
        <v>58</v>
      </c>
      <c r="D6149" s="307">
        <v>2015</v>
      </c>
      <c r="E6149" s="307" t="s">
        <v>194</v>
      </c>
      <c r="F6149" s="65">
        <f t="shared" si="383"/>
        <v>10</v>
      </c>
      <c r="G6149" s="66" t="str">
        <f t="shared" si="384"/>
        <v>2013+</v>
      </c>
      <c r="H6149" s="67" t="str">
        <f t="shared" si="385"/>
        <v>2025-T6 All Other Buses-10</v>
      </c>
      <c r="I6149" s="302">
        <v>6.4698664190177295E-4</v>
      </c>
      <c r="J6149" s="305">
        <f>VLOOKUP(H6149,T6_ReductionFactor!$G$10:$H$2922,2,FALSE)</f>
        <v>0.73484094133488398</v>
      </c>
      <c r="K6149" s="75">
        <f t="shared" si="382"/>
        <v>4.7543227296619432E-4</v>
      </c>
      <c r="L6149" s="293"/>
      <c r="Q6149" s="288"/>
      <c r="R6149" s="291"/>
    </row>
    <row r="6150" spans="1:18" s="287" customFormat="1" ht="16.149999999999999" customHeight="1" x14ac:dyDescent="0.25">
      <c r="A6150" s="9" t="s">
        <v>192</v>
      </c>
      <c r="B6150" s="7">
        <v>2025</v>
      </c>
      <c r="C6150" s="296" t="s">
        <v>58</v>
      </c>
      <c r="D6150" s="307">
        <v>2014</v>
      </c>
      <c r="E6150" s="307" t="s">
        <v>194</v>
      </c>
      <c r="F6150" s="65">
        <f t="shared" si="383"/>
        <v>11</v>
      </c>
      <c r="G6150" s="66" t="str">
        <f t="shared" si="384"/>
        <v>2013+</v>
      </c>
      <c r="H6150" s="67" t="str">
        <f t="shared" si="385"/>
        <v>2025-T6 All Other Buses-11</v>
      </c>
      <c r="I6150" s="302">
        <v>5.5948578209690804E-4</v>
      </c>
      <c r="J6150" s="305">
        <f>VLOOKUP(H6150,T6_ReductionFactor!$G$10:$H$2922,2,FALSE)</f>
        <v>0.72933689209667041</v>
      </c>
      <c r="K6150" s="75">
        <f t="shared" ref="K6150:K6213" si="386">I6150*J6150</f>
        <v>4.0805362148683386E-4</v>
      </c>
      <c r="L6150" s="293"/>
      <c r="Q6150" s="288"/>
      <c r="R6150" s="291"/>
    </row>
    <row r="6151" spans="1:18" s="287" customFormat="1" ht="16.149999999999999" customHeight="1" x14ac:dyDescent="0.25">
      <c r="A6151" s="9" t="s">
        <v>192</v>
      </c>
      <c r="B6151" s="7">
        <v>2025</v>
      </c>
      <c r="C6151" s="296" t="s">
        <v>58</v>
      </c>
      <c r="D6151" s="307">
        <v>2013</v>
      </c>
      <c r="E6151" s="307" t="s">
        <v>194</v>
      </c>
      <c r="F6151" s="65">
        <f t="shared" si="383"/>
        <v>12</v>
      </c>
      <c r="G6151" s="66" t="str">
        <f t="shared" si="384"/>
        <v>2010-12</v>
      </c>
      <c r="H6151" s="67" t="str">
        <f t="shared" si="385"/>
        <v>2025-T6 All Other Buses-12</v>
      </c>
      <c r="I6151" s="302">
        <v>5.31667731527774E-4</v>
      </c>
      <c r="J6151" s="305">
        <f>VLOOKUP(H6151,T6_ReductionFactor!$G$10:$H$2922,2,FALSE)</f>
        <v>0.69537542727907364</v>
      </c>
      <c r="K6151" s="75">
        <f t="shared" si="386"/>
        <v>3.6970867598162165E-4</v>
      </c>
      <c r="L6151" s="293"/>
      <c r="Q6151" s="288"/>
      <c r="R6151" s="291"/>
    </row>
    <row r="6152" spans="1:18" s="287" customFormat="1" ht="16.149999999999999" customHeight="1" x14ac:dyDescent="0.25">
      <c r="A6152" s="9" t="s">
        <v>192</v>
      </c>
      <c r="B6152" s="7">
        <v>2025</v>
      </c>
      <c r="C6152" s="296" t="s">
        <v>58</v>
      </c>
      <c r="D6152" s="307">
        <v>2012</v>
      </c>
      <c r="E6152" s="307" t="s">
        <v>194</v>
      </c>
      <c r="F6152" s="65">
        <f t="shared" si="383"/>
        <v>13</v>
      </c>
      <c r="G6152" s="66" t="str">
        <f t="shared" si="384"/>
        <v>2010-12</v>
      </c>
      <c r="H6152" s="67" t="str">
        <f t="shared" si="385"/>
        <v>2025-T6 All Other Buses-13</v>
      </c>
      <c r="I6152" s="302">
        <v>7.6552295616286604E-4</v>
      </c>
      <c r="J6152" s="305">
        <f>VLOOKUP(H6152,T6_ReductionFactor!$G$10:$H$2922,2,FALSE)</f>
        <v>0.69207847252677535</v>
      </c>
      <c r="K6152" s="75">
        <f t="shared" si="386"/>
        <v>5.2980195818537793E-4</v>
      </c>
      <c r="L6152" s="293"/>
      <c r="Q6152" s="288"/>
      <c r="R6152" s="291"/>
    </row>
    <row r="6153" spans="1:18" s="287" customFormat="1" ht="16.149999999999999" customHeight="1" x14ac:dyDescent="0.25">
      <c r="A6153" s="9" t="s">
        <v>192</v>
      </c>
      <c r="B6153" s="7">
        <v>2025</v>
      </c>
      <c r="C6153" s="296" t="s">
        <v>63</v>
      </c>
      <c r="D6153" s="307">
        <v>2026</v>
      </c>
      <c r="E6153" s="307" t="s">
        <v>194</v>
      </c>
      <c r="F6153" s="65">
        <f t="shared" ref="F6153:F6216" si="387">B6153-D6153</f>
        <v>-1</v>
      </c>
      <c r="G6153" s="66" t="str">
        <f t="shared" ref="G6153:G6216" si="388">IF(D6153&lt;1998,"Pre1997",IF(D6153&lt;2008,"1997-06",IF(D6153&lt;2011,"2007-09",IF(D6153&lt;2014,"2010-12","2013+"))))</f>
        <v>2013+</v>
      </c>
      <c r="H6153" s="67" t="str">
        <f t="shared" si="385"/>
        <v>2025-T6 CAIRP Heavy--1</v>
      </c>
      <c r="I6153" s="302">
        <v>3.0139036149902001E-5</v>
      </c>
      <c r="J6153" s="305">
        <f>VLOOKUP(H6153,T6_ReductionFactor!$G$10:$H$2922,2,FALSE)</f>
        <v>1</v>
      </c>
      <c r="K6153" s="75">
        <f t="shared" si="386"/>
        <v>3.0139036149902001E-5</v>
      </c>
      <c r="L6153" s="293"/>
      <c r="Q6153" s="288"/>
      <c r="R6153" s="291"/>
    </row>
    <row r="6154" spans="1:18" s="287" customFormat="1" ht="16.149999999999999" customHeight="1" x14ac:dyDescent="0.25">
      <c r="A6154" s="9" t="s">
        <v>192</v>
      </c>
      <c r="B6154" s="7">
        <v>2025</v>
      </c>
      <c r="C6154" s="296" t="s">
        <v>63</v>
      </c>
      <c r="D6154" s="307">
        <v>2025</v>
      </c>
      <c r="E6154" s="307" t="s">
        <v>194</v>
      </c>
      <c r="F6154" s="65">
        <f t="shared" si="387"/>
        <v>0</v>
      </c>
      <c r="G6154" s="66" t="str">
        <f t="shared" si="388"/>
        <v>2013+</v>
      </c>
      <c r="H6154" s="67" t="str">
        <f t="shared" si="385"/>
        <v>2025-T6 CAIRP Heavy-0</v>
      </c>
      <c r="I6154" s="302">
        <v>2.0888697425457801E-4</v>
      </c>
      <c r="J6154" s="305">
        <f>VLOOKUP(H6154,T6_ReductionFactor!$G$10:$H$2922,2,FALSE)</f>
        <v>0.93570622664661263</v>
      </c>
      <c r="K6154" s="75">
        <f t="shared" si="386"/>
        <v>1.954568424753793E-4</v>
      </c>
      <c r="L6154" s="293"/>
      <c r="Q6154" s="288"/>
      <c r="R6154" s="291"/>
    </row>
    <row r="6155" spans="1:18" s="287" customFormat="1" ht="16.149999999999999" customHeight="1" x14ac:dyDescent="0.25">
      <c r="A6155" s="9" t="s">
        <v>192</v>
      </c>
      <c r="B6155" s="7">
        <v>2025</v>
      </c>
      <c r="C6155" s="296" t="s">
        <v>63</v>
      </c>
      <c r="D6155" s="307">
        <v>2024</v>
      </c>
      <c r="E6155" s="307" t="s">
        <v>194</v>
      </c>
      <c r="F6155" s="65">
        <f t="shared" si="387"/>
        <v>1</v>
      </c>
      <c r="G6155" s="66" t="str">
        <f t="shared" si="388"/>
        <v>2013+</v>
      </c>
      <c r="H6155" s="67" t="str">
        <f t="shared" si="385"/>
        <v>2025-T6 CAIRP Heavy-1</v>
      </c>
      <c r="I6155" s="302">
        <v>3.8425725202813902E-4</v>
      </c>
      <c r="J6155" s="305">
        <f>VLOOKUP(H6155,T6_ReductionFactor!$G$10:$H$2922,2,FALSE)</f>
        <v>0.88950652437102418</v>
      </c>
      <c r="K6155" s="75">
        <f t="shared" si="386"/>
        <v>3.4179933271591059E-4</v>
      </c>
      <c r="L6155" s="293"/>
      <c r="Q6155" s="288"/>
      <c r="R6155" s="291"/>
    </row>
    <row r="6156" spans="1:18" s="287" customFormat="1" ht="16.149999999999999" customHeight="1" x14ac:dyDescent="0.25">
      <c r="A6156" s="9" t="s">
        <v>192</v>
      </c>
      <c r="B6156" s="7">
        <v>2025</v>
      </c>
      <c r="C6156" s="296" t="s">
        <v>63</v>
      </c>
      <c r="D6156" s="307">
        <v>2023</v>
      </c>
      <c r="E6156" s="307" t="s">
        <v>194</v>
      </c>
      <c r="F6156" s="65">
        <f t="shared" si="387"/>
        <v>2</v>
      </c>
      <c r="G6156" s="66" t="str">
        <f t="shared" si="388"/>
        <v>2013+</v>
      </c>
      <c r="H6156" s="67" t="str">
        <f t="shared" si="385"/>
        <v>2025-T6 CAIRP Heavy-2</v>
      </c>
      <c r="I6156" s="302">
        <v>4.44603888398355E-4</v>
      </c>
      <c r="J6156" s="305">
        <f>VLOOKUP(H6156,T6_ReductionFactor!$G$10:$H$2922,2,FALSE)</f>
        <v>0.85457293212388608</v>
      </c>
      <c r="K6156" s="75">
        <f t="shared" si="386"/>
        <v>3.7994644854226327E-4</v>
      </c>
      <c r="L6156" s="293"/>
      <c r="Q6156" s="288"/>
      <c r="R6156" s="291"/>
    </row>
    <row r="6157" spans="1:18" s="287" customFormat="1" ht="16.149999999999999" customHeight="1" x14ac:dyDescent="0.25">
      <c r="A6157" s="9" t="s">
        <v>192</v>
      </c>
      <c r="B6157" s="7">
        <v>2025</v>
      </c>
      <c r="C6157" s="296" t="s">
        <v>63</v>
      </c>
      <c r="D6157" s="307">
        <v>2022</v>
      </c>
      <c r="E6157" s="307" t="s">
        <v>194</v>
      </c>
      <c r="F6157" s="65">
        <f t="shared" si="387"/>
        <v>3</v>
      </c>
      <c r="G6157" s="66" t="str">
        <f t="shared" si="388"/>
        <v>2013+</v>
      </c>
      <c r="H6157" s="67" t="str">
        <f t="shared" si="385"/>
        <v>2025-T6 CAIRP Heavy-3</v>
      </c>
      <c r="I6157" s="302">
        <v>4.5643553473242798E-4</v>
      </c>
      <c r="J6157" s="305">
        <f>VLOOKUP(H6157,T6_ReductionFactor!$G$10:$H$2922,2,FALSE)</f>
        <v>0.82778465981723415</v>
      </c>
      <c r="K6157" s="75">
        <f t="shared" si="386"/>
        <v>3.7783033384698023E-4</v>
      </c>
      <c r="L6157" s="293"/>
      <c r="Q6157" s="288"/>
      <c r="R6157" s="291"/>
    </row>
    <row r="6158" spans="1:18" s="287" customFormat="1" ht="16.149999999999999" customHeight="1" x14ac:dyDescent="0.25">
      <c r="A6158" s="9" t="s">
        <v>192</v>
      </c>
      <c r="B6158" s="7">
        <v>2025</v>
      </c>
      <c r="C6158" s="296" t="s">
        <v>63</v>
      </c>
      <c r="D6158" s="307">
        <v>2021</v>
      </c>
      <c r="E6158" s="307" t="s">
        <v>194</v>
      </c>
      <c r="F6158" s="65">
        <f t="shared" si="387"/>
        <v>4</v>
      </c>
      <c r="G6158" s="66" t="str">
        <f t="shared" si="388"/>
        <v>2013+</v>
      </c>
      <c r="H6158" s="67" t="str">
        <f t="shared" si="385"/>
        <v>2025-T6 CAIRP Heavy-4</v>
      </c>
      <c r="I6158" s="302">
        <v>4.2658448517297399E-4</v>
      </c>
      <c r="J6158" s="305">
        <f>VLOOKUP(H6158,T6_ReductionFactor!$G$10:$H$2922,2,FALSE)</f>
        <v>0.8069094003521774</v>
      </c>
      <c r="K6158" s="75">
        <f t="shared" si="386"/>
        <v>3.4421503113046673E-4</v>
      </c>
      <c r="L6158" s="293"/>
      <c r="Q6158" s="288"/>
      <c r="R6158" s="291"/>
    </row>
    <row r="6159" spans="1:18" s="287" customFormat="1" ht="16.149999999999999" customHeight="1" x14ac:dyDescent="0.25">
      <c r="A6159" s="9" t="s">
        <v>192</v>
      </c>
      <c r="B6159" s="7">
        <v>2025</v>
      </c>
      <c r="C6159" s="296" t="s">
        <v>63</v>
      </c>
      <c r="D6159" s="307">
        <v>2020</v>
      </c>
      <c r="E6159" s="307" t="s">
        <v>194</v>
      </c>
      <c r="F6159" s="65">
        <f t="shared" si="387"/>
        <v>5</v>
      </c>
      <c r="G6159" s="66" t="str">
        <f t="shared" si="388"/>
        <v>2013+</v>
      </c>
      <c r="H6159" s="67" t="str">
        <f t="shared" si="385"/>
        <v>2025-T6 CAIRP Heavy-5</v>
      </c>
      <c r="I6159" s="302">
        <v>3.8802672822862999E-4</v>
      </c>
      <c r="J6159" s="305">
        <f>VLOOKUP(H6159,T6_ReductionFactor!$G$10:$H$2922,2,FALSE)</f>
        <v>0.79037334948692428</v>
      </c>
      <c r="K6159" s="75">
        <f t="shared" si="386"/>
        <v>3.0668598488051477E-4</v>
      </c>
      <c r="L6159" s="293"/>
      <c r="Q6159" s="288"/>
      <c r="R6159" s="291"/>
    </row>
    <row r="6160" spans="1:18" s="287" customFormat="1" ht="16.149999999999999" customHeight="1" x14ac:dyDescent="0.25">
      <c r="A6160" s="9" t="s">
        <v>192</v>
      </c>
      <c r="B6160" s="7">
        <v>2025</v>
      </c>
      <c r="C6160" s="296" t="s">
        <v>63</v>
      </c>
      <c r="D6160" s="307">
        <v>2019</v>
      </c>
      <c r="E6160" s="307" t="s">
        <v>194</v>
      </c>
      <c r="F6160" s="65">
        <f t="shared" si="387"/>
        <v>6</v>
      </c>
      <c r="G6160" s="66" t="str">
        <f t="shared" si="388"/>
        <v>2013+</v>
      </c>
      <c r="H6160" s="67" t="str">
        <f t="shared" si="385"/>
        <v>2025-T6 CAIRP Heavy-6</v>
      </c>
      <c r="I6160" s="302">
        <v>3.4325998689476399E-4</v>
      </c>
      <c r="J6160" s="305">
        <f>VLOOKUP(H6160,T6_ReductionFactor!$G$10:$H$2922,2,FALSE)</f>
        <v>0.77706131146098434</v>
      </c>
      <c r="K6160" s="75">
        <f t="shared" si="386"/>
        <v>2.6673405558852562E-4</v>
      </c>
      <c r="L6160" s="293"/>
      <c r="Q6160" s="288"/>
      <c r="R6160" s="291"/>
    </row>
    <row r="6161" spans="1:18" s="287" customFormat="1" ht="16.149999999999999" customHeight="1" x14ac:dyDescent="0.25">
      <c r="A6161" s="9" t="s">
        <v>192</v>
      </c>
      <c r="B6161" s="7">
        <v>2025</v>
      </c>
      <c r="C6161" s="296" t="s">
        <v>63</v>
      </c>
      <c r="D6161" s="307">
        <v>2018</v>
      </c>
      <c r="E6161" s="307" t="s">
        <v>194</v>
      </c>
      <c r="F6161" s="65">
        <f t="shared" si="387"/>
        <v>7</v>
      </c>
      <c r="G6161" s="66" t="str">
        <f t="shared" si="388"/>
        <v>2013+</v>
      </c>
      <c r="H6161" s="67" t="str">
        <f t="shared" si="385"/>
        <v>2025-T6 CAIRP Heavy-7</v>
      </c>
      <c r="I6161" s="302">
        <v>3.0338240144836098E-4</v>
      </c>
      <c r="J6161" s="305">
        <f>VLOOKUP(H6161,T6_ReductionFactor!$G$10:$H$2922,2,FALSE)</f>
        <v>0.76617511598250365</v>
      </c>
      <c r="K6161" s="75">
        <f t="shared" si="386"/>
        <v>2.3244404661674847E-4</v>
      </c>
      <c r="L6161" s="293"/>
      <c r="Q6161" s="288"/>
      <c r="R6161" s="291"/>
    </row>
    <row r="6162" spans="1:18" s="287" customFormat="1" ht="16.149999999999999" customHeight="1" x14ac:dyDescent="0.25">
      <c r="A6162" s="9" t="s">
        <v>192</v>
      </c>
      <c r="B6162" s="7">
        <v>2025</v>
      </c>
      <c r="C6162" s="296" t="s">
        <v>63</v>
      </c>
      <c r="D6162" s="307">
        <v>2017</v>
      </c>
      <c r="E6162" s="307" t="s">
        <v>194</v>
      </c>
      <c r="F6162" s="65">
        <f t="shared" si="387"/>
        <v>8</v>
      </c>
      <c r="G6162" s="66" t="str">
        <f t="shared" si="388"/>
        <v>2013+</v>
      </c>
      <c r="H6162" s="67" t="str">
        <f t="shared" si="385"/>
        <v>2025-T6 CAIRP Heavy-8</v>
      </c>
      <c r="I6162" s="302">
        <v>5.3749873449188005E-4</v>
      </c>
      <c r="J6162" s="305">
        <f>VLOOKUP(H6162,T6_ReductionFactor!$G$10:$H$2922,2,FALSE)</f>
        <v>0.75713730304050564</v>
      </c>
      <c r="K6162" s="75">
        <f t="shared" si="386"/>
        <v>4.0696034222086687E-4</v>
      </c>
      <c r="L6162" s="293"/>
      <c r="Q6162" s="288"/>
      <c r="R6162" s="291"/>
    </row>
    <row r="6163" spans="1:18" s="287" customFormat="1" ht="16.149999999999999" customHeight="1" x14ac:dyDescent="0.25">
      <c r="A6163" s="9" t="s">
        <v>192</v>
      </c>
      <c r="B6163" s="7">
        <v>2025</v>
      </c>
      <c r="C6163" s="296" t="s">
        <v>63</v>
      </c>
      <c r="D6163" s="307">
        <v>2016</v>
      </c>
      <c r="E6163" s="307" t="s">
        <v>194</v>
      </c>
      <c r="F6163" s="65">
        <f t="shared" si="387"/>
        <v>9</v>
      </c>
      <c r="G6163" s="66" t="str">
        <f t="shared" si="388"/>
        <v>2013+</v>
      </c>
      <c r="H6163" s="67" t="str">
        <f t="shared" si="385"/>
        <v>2025-T6 CAIRP Heavy-9</v>
      </c>
      <c r="I6163" s="302">
        <v>3.4531318735980099E-4</v>
      </c>
      <c r="J6163" s="305">
        <f>VLOOKUP(H6163,T6_ReductionFactor!$G$10:$H$2922,2,FALSE)</f>
        <v>0.74952840983498847</v>
      </c>
      <c r="K6163" s="75">
        <f t="shared" si="386"/>
        <v>2.588220442168431E-4</v>
      </c>
      <c r="L6163" s="293"/>
      <c r="Q6163" s="288"/>
      <c r="R6163" s="291"/>
    </row>
    <row r="6164" spans="1:18" s="287" customFormat="1" ht="16.149999999999999" customHeight="1" x14ac:dyDescent="0.25">
      <c r="A6164" s="9" t="s">
        <v>192</v>
      </c>
      <c r="B6164" s="7">
        <v>2025</v>
      </c>
      <c r="C6164" s="296" t="s">
        <v>63</v>
      </c>
      <c r="D6164" s="307">
        <v>2015</v>
      </c>
      <c r="E6164" s="307" t="s">
        <v>194</v>
      </c>
      <c r="F6164" s="65">
        <f t="shared" si="387"/>
        <v>10</v>
      </c>
      <c r="G6164" s="66" t="str">
        <f t="shared" si="388"/>
        <v>2013+</v>
      </c>
      <c r="H6164" s="67" t="str">
        <f t="shared" si="385"/>
        <v>2025-T6 CAIRP Heavy-10</v>
      </c>
      <c r="I6164" s="302">
        <v>2.3721890175723299E-4</v>
      </c>
      <c r="J6164" s="305">
        <f>VLOOKUP(H6164,T6_ReductionFactor!$G$10:$H$2922,2,FALSE)</f>
        <v>0.74304304467253823</v>
      </c>
      <c r="K6164" s="75">
        <f t="shared" si="386"/>
        <v>1.7626385501557013E-4</v>
      </c>
      <c r="L6164" s="293"/>
      <c r="Q6164" s="288"/>
      <c r="R6164" s="291"/>
    </row>
    <row r="6165" spans="1:18" s="287" customFormat="1" ht="16.149999999999999" customHeight="1" x14ac:dyDescent="0.25">
      <c r="A6165" s="9" t="s">
        <v>192</v>
      </c>
      <c r="B6165" s="7">
        <v>2025</v>
      </c>
      <c r="C6165" s="296" t="s">
        <v>63</v>
      </c>
      <c r="D6165" s="307">
        <v>2014</v>
      </c>
      <c r="E6165" s="307" t="s">
        <v>194</v>
      </c>
      <c r="F6165" s="65">
        <f t="shared" si="387"/>
        <v>11</v>
      </c>
      <c r="G6165" s="66" t="str">
        <f t="shared" si="388"/>
        <v>2013+</v>
      </c>
      <c r="H6165" s="67" t="str">
        <f t="shared" si="385"/>
        <v>2025-T6 CAIRP Heavy-11</v>
      </c>
      <c r="I6165" s="302">
        <v>1.2619554086143499E-4</v>
      </c>
      <c r="J6165" s="305">
        <f>VLOOKUP(H6165,T6_ReductionFactor!$G$10:$H$2922,2,FALSE)</f>
        <v>0.7374637661246255</v>
      </c>
      <c r="K6165" s="75">
        <f t="shared" si="386"/>
        <v>9.3064638831807917E-5</v>
      </c>
      <c r="L6165" s="293"/>
      <c r="Q6165" s="288"/>
      <c r="R6165" s="291"/>
    </row>
    <row r="6166" spans="1:18" s="287" customFormat="1" ht="16.149999999999999" customHeight="1" x14ac:dyDescent="0.25">
      <c r="A6166" s="9" t="s">
        <v>192</v>
      </c>
      <c r="B6166" s="7">
        <v>2025</v>
      </c>
      <c r="C6166" s="296" t="s">
        <v>63</v>
      </c>
      <c r="D6166" s="307">
        <v>2013</v>
      </c>
      <c r="E6166" s="307" t="s">
        <v>194</v>
      </c>
      <c r="F6166" s="65">
        <f t="shared" si="387"/>
        <v>12</v>
      </c>
      <c r="G6166" s="66" t="str">
        <f t="shared" si="388"/>
        <v>2010-12</v>
      </c>
      <c r="H6166" s="67" t="str">
        <f t="shared" si="385"/>
        <v>2025-T6 CAIRP Heavy-12</v>
      </c>
      <c r="I6166" s="302">
        <v>2.17044375088331E-4</v>
      </c>
      <c r="J6166" s="305">
        <f>VLOOKUP(H6166,T6_ReductionFactor!$G$10:$H$2922,2,FALSE)</f>
        <v>0.70188274238343029</v>
      </c>
      <c r="K6166" s="75">
        <f t="shared" si="386"/>
        <v>1.5233970120589565E-4</v>
      </c>
      <c r="L6166" s="293"/>
      <c r="Q6166" s="288"/>
      <c r="R6166" s="291"/>
    </row>
    <row r="6167" spans="1:18" s="287" customFormat="1" ht="16.149999999999999" customHeight="1" x14ac:dyDescent="0.25">
      <c r="A6167" s="9" t="s">
        <v>192</v>
      </c>
      <c r="B6167" s="7">
        <v>2025</v>
      </c>
      <c r="C6167" s="296" t="s">
        <v>63</v>
      </c>
      <c r="D6167" s="307">
        <v>2012</v>
      </c>
      <c r="E6167" s="307" t="s">
        <v>194</v>
      </c>
      <c r="F6167" s="65">
        <f t="shared" si="387"/>
        <v>13</v>
      </c>
      <c r="G6167" s="66" t="str">
        <f t="shared" si="388"/>
        <v>2010-12</v>
      </c>
      <c r="H6167" s="67" t="str">
        <f t="shared" si="385"/>
        <v>2025-T6 CAIRP Heavy-13</v>
      </c>
      <c r="I6167" s="302">
        <v>9.2482976477291603E-5</v>
      </c>
      <c r="J6167" s="305">
        <f>VLOOKUP(H6167,T6_ReductionFactor!$G$10:$H$2922,2,FALSE)</f>
        <v>0.69851637621762275</v>
      </c>
      <c r="K6167" s="75">
        <f t="shared" si="386"/>
        <v>6.4600873590737372E-5</v>
      </c>
      <c r="L6167" s="293"/>
      <c r="Q6167" s="288"/>
      <c r="R6167" s="291"/>
    </row>
    <row r="6168" spans="1:18" s="287" customFormat="1" ht="16.149999999999999" customHeight="1" x14ac:dyDescent="0.25">
      <c r="A6168" s="9" t="s">
        <v>192</v>
      </c>
      <c r="B6168" s="7">
        <v>2025</v>
      </c>
      <c r="C6168" s="296" t="s">
        <v>64</v>
      </c>
      <c r="D6168" s="307">
        <v>2026</v>
      </c>
      <c r="E6168" s="307" t="s">
        <v>194</v>
      </c>
      <c r="F6168" s="65">
        <f t="shared" si="387"/>
        <v>-1</v>
      </c>
      <c r="G6168" s="66" t="str">
        <f t="shared" si="388"/>
        <v>2013+</v>
      </c>
      <c r="H6168" s="67" t="str">
        <f t="shared" si="385"/>
        <v>2025-T6 CAIRP Small--1</v>
      </c>
      <c r="I6168" s="302">
        <v>3.1430032907224099E-6</v>
      </c>
      <c r="J6168" s="305">
        <f>VLOOKUP(H6168,T6_ReductionFactor!$G$10:$H$2922,2,FALSE)</f>
        <v>1</v>
      </c>
      <c r="K6168" s="75">
        <f t="shared" si="386"/>
        <v>3.1430032907224099E-6</v>
      </c>
      <c r="L6168" s="293"/>
      <c r="Q6168" s="288"/>
      <c r="R6168" s="291"/>
    </row>
    <row r="6169" spans="1:18" s="287" customFormat="1" ht="16.149999999999999" customHeight="1" x14ac:dyDescent="0.25">
      <c r="A6169" s="9" t="s">
        <v>192</v>
      </c>
      <c r="B6169" s="7">
        <v>2025</v>
      </c>
      <c r="C6169" s="296" t="s">
        <v>64</v>
      </c>
      <c r="D6169" s="307">
        <v>2025</v>
      </c>
      <c r="E6169" s="307" t="s">
        <v>194</v>
      </c>
      <c r="F6169" s="65">
        <f t="shared" si="387"/>
        <v>0</v>
      </c>
      <c r="G6169" s="66" t="str">
        <f t="shared" si="388"/>
        <v>2013+</v>
      </c>
      <c r="H6169" s="67" t="str">
        <f t="shared" si="385"/>
        <v>2025-T6 CAIRP Small-0</v>
      </c>
      <c r="I6169" s="302">
        <v>2.4706496227275901E-5</v>
      </c>
      <c r="J6169" s="305">
        <f>VLOOKUP(H6169,T6_ReductionFactor!$G$10:$H$2922,2,FALSE)</f>
        <v>0.93570622664661263</v>
      </c>
      <c r="K6169" s="75">
        <f t="shared" si="386"/>
        <v>2.3118022358483105E-5</v>
      </c>
      <c r="L6169" s="293"/>
      <c r="Q6169" s="288"/>
      <c r="R6169" s="291"/>
    </row>
    <row r="6170" spans="1:18" s="287" customFormat="1" ht="16.149999999999999" customHeight="1" x14ac:dyDescent="0.25">
      <c r="A6170" s="9" t="s">
        <v>192</v>
      </c>
      <c r="B6170" s="7">
        <v>2025</v>
      </c>
      <c r="C6170" s="296" t="s">
        <v>64</v>
      </c>
      <c r="D6170" s="307">
        <v>2024</v>
      </c>
      <c r="E6170" s="307" t="s">
        <v>194</v>
      </c>
      <c r="F6170" s="65">
        <f t="shared" si="387"/>
        <v>1</v>
      </c>
      <c r="G6170" s="66" t="str">
        <f t="shared" si="388"/>
        <v>2013+</v>
      </c>
      <c r="H6170" s="67" t="str">
        <f t="shared" si="385"/>
        <v>2025-T6 CAIRP Small-1</v>
      </c>
      <c r="I6170" s="302">
        <v>4.7593362991672497E-5</v>
      </c>
      <c r="J6170" s="305">
        <f>VLOOKUP(H6170,T6_ReductionFactor!$G$10:$H$2922,2,FALSE)</f>
        <v>0.88950652437102418</v>
      </c>
      <c r="K6170" s="75">
        <f t="shared" si="386"/>
        <v>4.2334606897851132E-5</v>
      </c>
      <c r="L6170" s="293"/>
      <c r="Q6170" s="288"/>
      <c r="R6170" s="291"/>
    </row>
    <row r="6171" spans="1:18" s="287" customFormat="1" ht="16.149999999999999" customHeight="1" x14ac:dyDescent="0.25">
      <c r="A6171" s="9" t="s">
        <v>192</v>
      </c>
      <c r="B6171" s="7">
        <v>2025</v>
      </c>
      <c r="C6171" s="296" t="s">
        <v>64</v>
      </c>
      <c r="D6171" s="307">
        <v>2023</v>
      </c>
      <c r="E6171" s="307" t="s">
        <v>194</v>
      </c>
      <c r="F6171" s="65">
        <f t="shared" si="387"/>
        <v>2</v>
      </c>
      <c r="G6171" s="66" t="str">
        <f t="shared" si="388"/>
        <v>2013+</v>
      </c>
      <c r="H6171" s="67" t="str">
        <f t="shared" si="385"/>
        <v>2025-T6 CAIRP Small-2</v>
      </c>
      <c r="I6171" s="302">
        <v>5.6417638915017503E-5</v>
      </c>
      <c r="J6171" s="305">
        <f>VLOOKUP(H6171,T6_ReductionFactor!$G$10:$H$2922,2,FALSE)</f>
        <v>0.85457293212388608</v>
      </c>
      <c r="K6171" s="75">
        <f t="shared" si="386"/>
        <v>4.8212987111113164E-5</v>
      </c>
      <c r="L6171" s="293"/>
      <c r="Q6171" s="288"/>
      <c r="R6171" s="291"/>
    </row>
    <row r="6172" spans="1:18" s="287" customFormat="1" ht="16.149999999999999" customHeight="1" x14ac:dyDescent="0.25">
      <c r="A6172" s="9" t="s">
        <v>192</v>
      </c>
      <c r="B6172" s="7">
        <v>2025</v>
      </c>
      <c r="C6172" s="296" t="s">
        <v>64</v>
      </c>
      <c r="D6172" s="307">
        <v>2022</v>
      </c>
      <c r="E6172" s="307" t="s">
        <v>194</v>
      </c>
      <c r="F6172" s="65">
        <f t="shared" si="387"/>
        <v>3</v>
      </c>
      <c r="G6172" s="66" t="str">
        <f t="shared" si="388"/>
        <v>2013+</v>
      </c>
      <c r="H6172" s="67" t="str">
        <f t="shared" si="385"/>
        <v>2025-T6 CAIRP Small-3</v>
      </c>
      <c r="I6172" s="302">
        <v>5.9291171780286297E-5</v>
      </c>
      <c r="J6172" s="305">
        <f>VLOOKUP(H6172,T6_ReductionFactor!$G$10:$H$2922,2,FALSE)</f>
        <v>0.82778465981723415</v>
      </c>
      <c r="K6172" s="75">
        <f t="shared" si="386"/>
        <v>4.9080322462309483E-5</v>
      </c>
      <c r="L6172" s="293"/>
      <c r="Q6172" s="288"/>
      <c r="R6172" s="291"/>
    </row>
    <row r="6173" spans="1:18" s="287" customFormat="1" ht="16.149999999999999" customHeight="1" x14ac:dyDescent="0.25">
      <c r="A6173" s="9" t="s">
        <v>192</v>
      </c>
      <c r="B6173" s="7">
        <v>2025</v>
      </c>
      <c r="C6173" s="296" t="s">
        <v>64</v>
      </c>
      <c r="D6173" s="307">
        <v>2021</v>
      </c>
      <c r="E6173" s="307" t="s">
        <v>194</v>
      </c>
      <c r="F6173" s="65">
        <f t="shared" si="387"/>
        <v>4</v>
      </c>
      <c r="G6173" s="66" t="str">
        <f t="shared" si="388"/>
        <v>2013+</v>
      </c>
      <c r="H6173" s="67" t="str">
        <f t="shared" si="385"/>
        <v>2025-T6 CAIRP Small-4</v>
      </c>
      <c r="I6173" s="302">
        <v>5.8986105403411599E-5</v>
      </c>
      <c r="J6173" s="305">
        <f>VLOOKUP(H6173,T6_ReductionFactor!$G$10:$H$2922,2,FALSE)</f>
        <v>0.8069094003521774</v>
      </c>
      <c r="K6173" s="75">
        <f t="shared" si="386"/>
        <v>4.7596442940177182E-5</v>
      </c>
      <c r="L6173" s="293"/>
      <c r="Q6173" s="288"/>
      <c r="R6173" s="291"/>
    </row>
    <row r="6174" spans="1:18" s="287" customFormat="1" ht="16.149999999999999" customHeight="1" x14ac:dyDescent="0.25">
      <c r="A6174" s="9" t="s">
        <v>192</v>
      </c>
      <c r="B6174" s="7">
        <v>2025</v>
      </c>
      <c r="C6174" s="296" t="s">
        <v>64</v>
      </c>
      <c r="D6174" s="307">
        <v>2020</v>
      </c>
      <c r="E6174" s="307" t="s">
        <v>194</v>
      </c>
      <c r="F6174" s="65">
        <f t="shared" si="387"/>
        <v>5</v>
      </c>
      <c r="G6174" s="66" t="str">
        <f t="shared" si="388"/>
        <v>2013+</v>
      </c>
      <c r="H6174" s="67" t="str">
        <f t="shared" si="385"/>
        <v>2025-T6 CAIRP Small-5</v>
      </c>
      <c r="I6174" s="302">
        <v>5.8771703717018899E-5</v>
      </c>
      <c r="J6174" s="305">
        <f>VLOOKUP(H6174,T6_ReductionFactor!$G$10:$H$2922,2,FALSE)</f>
        <v>0.79037334948692428</v>
      </c>
      <c r="K6174" s="75">
        <f t="shared" si="386"/>
        <v>4.6451588321873348E-5</v>
      </c>
      <c r="L6174" s="293"/>
      <c r="Q6174" s="288"/>
      <c r="R6174" s="291"/>
    </row>
    <row r="6175" spans="1:18" s="287" customFormat="1" ht="16.149999999999999" customHeight="1" x14ac:dyDescent="0.25">
      <c r="A6175" s="9" t="s">
        <v>192</v>
      </c>
      <c r="B6175" s="7">
        <v>2025</v>
      </c>
      <c r="C6175" s="296" t="s">
        <v>64</v>
      </c>
      <c r="D6175" s="307">
        <v>2019</v>
      </c>
      <c r="E6175" s="307" t="s">
        <v>194</v>
      </c>
      <c r="F6175" s="65">
        <f t="shared" si="387"/>
        <v>6</v>
      </c>
      <c r="G6175" s="66" t="str">
        <f t="shared" si="388"/>
        <v>2013+</v>
      </c>
      <c r="H6175" s="67" t="str">
        <f t="shared" si="385"/>
        <v>2025-T6 CAIRP Small-6</v>
      </c>
      <c r="I6175" s="302">
        <v>5.3987336428554703E-5</v>
      </c>
      <c r="J6175" s="305">
        <f>VLOOKUP(H6175,T6_ReductionFactor!$G$10:$H$2922,2,FALSE)</f>
        <v>0.77706131146098434</v>
      </c>
      <c r="K6175" s="75">
        <f t="shared" si="386"/>
        <v>4.1951470447458095E-5</v>
      </c>
      <c r="L6175" s="293"/>
      <c r="Q6175" s="288"/>
      <c r="R6175" s="291"/>
    </row>
    <row r="6176" spans="1:18" s="287" customFormat="1" ht="16.149999999999999" customHeight="1" x14ac:dyDescent="0.25">
      <c r="A6176" s="9" t="s">
        <v>192</v>
      </c>
      <c r="B6176" s="7">
        <v>2025</v>
      </c>
      <c r="C6176" s="296" t="s">
        <v>64</v>
      </c>
      <c r="D6176" s="307">
        <v>2018</v>
      </c>
      <c r="E6176" s="307" t="s">
        <v>194</v>
      </c>
      <c r="F6176" s="65">
        <f t="shared" si="387"/>
        <v>7</v>
      </c>
      <c r="G6176" s="66" t="str">
        <f t="shared" si="388"/>
        <v>2013+</v>
      </c>
      <c r="H6176" s="67" t="str">
        <f t="shared" si="385"/>
        <v>2025-T6 CAIRP Small-7</v>
      </c>
      <c r="I6176" s="302">
        <v>4.6125752304411803E-5</v>
      </c>
      <c r="J6176" s="305">
        <f>VLOOKUP(H6176,T6_ReductionFactor!$G$10:$H$2922,2,FALSE)</f>
        <v>0.76617511598250365</v>
      </c>
      <c r="K6176" s="75">
        <f t="shared" si="386"/>
        <v>3.5340403621612949E-5</v>
      </c>
      <c r="L6176" s="293"/>
      <c r="Q6176" s="288"/>
      <c r="R6176" s="291"/>
    </row>
    <row r="6177" spans="1:18" s="287" customFormat="1" ht="16.149999999999999" customHeight="1" x14ac:dyDescent="0.25">
      <c r="A6177" s="9" t="s">
        <v>192</v>
      </c>
      <c r="B6177" s="7">
        <v>2025</v>
      </c>
      <c r="C6177" s="296" t="s">
        <v>64</v>
      </c>
      <c r="D6177" s="307">
        <v>2017</v>
      </c>
      <c r="E6177" s="307" t="s">
        <v>194</v>
      </c>
      <c r="F6177" s="65">
        <f t="shared" si="387"/>
        <v>8</v>
      </c>
      <c r="G6177" s="66" t="str">
        <f t="shared" si="388"/>
        <v>2013+</v>
      </c>
      <c r="H6177" s="67" t="str">
        <f t="shared" si="385"/>
        <v>2025-T6 CAIRP Small-8</v>
      </c>
      <c r="I6177" s="302">
        <v>6.6508460031650205E-5</v>
      </c>
      <c r="J6177" s="305">
        <f>VLOOKUP(H6177,T6_ReductionFactor!$G$10:$H$2922,2,FALSE)</f>
        <v>0.75713730304050564</v>
      </c>
      <c r="K6177" s="75">
        <f t="shared" si="386"/>
        <v>5.0356036057740896E-5</v>
      </c>
      <c r="L6177" s="293"/>
      <c r="Q6177" s="288"/>
      <c r="R6177" s="291"/>
    </row>
    <row r="6178" spans="1:18" s="287" customFormat="1" ht="16.149999999999999" customHeight="1" x14ac:dyDescent="0.25">
      <c r="A6178" s="9" t="s">
        <v>192</v>
      </c>
      <c r="B6178" s="7">
        <v>2025</v>
      </c>
      <c r="C6178" s="296" t="s">
        <v>64</v>
      </c>
      <c r="D6178" s="307">
        <v>2016</v>
      </c>
      <c r="E6178" s="307" t="s">
        <v>194</v>
      </c>
      <c r="F6178" s="65">
        <f t="shared" si="387"/>
        <v>9</v>
      </c>
      <c r="G6178" s="66" t="str">
        <f t="shared" si="388"/>
        <v>2013+</v>
      </c>
      <c r="H6178" s="67" t="str">
        <f t="shared" si="385"/>
        <v>2025-T6 CAIRP Small-9</v>
      </c>
      <c r="I6178" s="302">
        <v>7.6094409670457097E-5</v>
      </c>
      <c r="J6178" s="305">
        <f>VLOOKUP(H6178,T6_ReductionFactor!$G$10:$H$2922,2,FALSE)</f>
        <v>0.74952840983498847</v>
      </c>
      <c r="K6178" s="75">
        <f t="shared" si="386"/>
        <v>5.703492187762988E-5</v>
      </c>
      <c r="L6178" s="293"/>
      <c r="Q6178" s="288"/>
      <c r="R6178" s="291"/>
    </row>
    <row r="6179" spans="1:18" s="287" customFormat="1" ht="16.149999999999999" customHeight="1" x14ac:dyDescent="0.25">
      <c r="A6179" s="9" t="s">
        <v>192</v>
      </c>
      <c r="B6179" s="7">
        <v>2025</v>
      </c>
      <c r="C6179" s="296" t="s">
        <v>64</v>
      </c>
      <c r="D6179" s="307">
        <v>2015</v>
      </c>
      <c r="E6179" s="307" t="s">
        <v>194</v>
      </c>
      <c r="F6179" s="65">
        <f t="shared" si="387"/>
        <v>10</v>
      </c>
      <c r="G6179" s="66" t="str">
        <f t="shared" si="388"/>
        <v>2013+</v>
      </c>
      <c r="H6179" s="67" t="str">
        <f t="shared" si="385"/>
        <v>2025-T6 CAIRP Small-10</v>
      </c>
      <c r="I6179" s="302">
        <v>3.1021903522869898E-5</v>
      </c>
      <c r="J6179" s="305">
        <f>VLOOKUP(H6179,T6_ReductionFactor!$G$10:$H$2922,2,FALSE)</f>
        <v>0.74304304467253823</v>
      </c>
      <c r="K6179" s="75">
        <f t="shared" si="386"/>
        <v>2.305060964517099E-5</v>
      </c>
      <c r="L6179" s="293"/>
      <c r="Q6179" s="288"/>
      <c r="R6179" s="291"/>
    </row>
    <row r="6180" spans="1:18" s="287" customFormat="1" ht="16.149999999999999" customHeight="1" x14ac:dyDescent="0.25">
      <c r="A6180" s="9" t="s">
        <v>192</v>
      </c>
      <c r="B6180" s="7">
        <v>2025</v>
      </c>
      <c r="C6180" s="296" t="s">
        <v>64</v>
      </c>
      <c r="D6180" s="307">
        <v>2014</v>
      </c>
      <c r="E6180" s="307" t="s">
        <v>194</v>
      </c>
      <c r="F6180" s="65">
        <f t="shared" si="387"/>
        <v>11</v>
      </c>
      <c r="G6180" s="66" t="str">
        <f t="shared" si="388"/>
        <v>2013+</v>
      </c>
      <c r="H6180" s="67" t="str">
        <f t="shared" si="385"/>
        <v>2025-T6 CAIRP Small-11</v>
      </c>
      <c r="I6180" s="302">
        <v>1.9278109528289999E-5</v>
      </c>
      <c r="J6180" s="305">
        <f>VLOOKUP(H6180,T6_ReductionFactor!$G$10:$H$2922,2,FALSE)</f>
        <v>0.7374637661246255</v>
      </c>
      <c r="K6180" s="75">
        <f t="shared" si="386"/>
        <v>1.4216907256495771E-5</v>
      </c>
      <c r="L6180" s="293"/>
      <c r="Q6180" s="288"/>
      <c r="R6180" s="291"/>
    </row>
    <row r="6181" spans="1:18" s="287" customFormat="1" ht="16.149999999999999" customHeight="1" x14ac:dyDescent="0.25">
      <c r="A6181" s="9" t="s">
        <v>192</v>
      </c>
      <c r="B6181" s="7">
        <v>2025</v>
      </c>
      <c r="C6181" s="296" t="s">
        <v>64</v>
      </c>
      <c r="D6181" s="307">
        <v>2013</v>
      </c>
      <c r="E6181" s="307" t="s">
        <v>194</v>
      </c>
      <c r="F6181" s="65">
        <f t="shared" si="387"/>
        <v>12</v>
      </c>
      <c r="G6181" s="66" t="str">
        <f t="shared" si="388"/>
        <v>2010-12</v>
      </c>
      <c r="H6181" s="67" t="str">
        <f t="shared" si="385"/>
        <v>2025-T6 CAIRP Small-12</v>
      </c>
      <c r="I6181" s="302">
        <v>2.0008288550574499E-5</v>
      </c>
      <c r="J6181" s="305">
        <f>VLOOKUP(H6181,T6_ReductionFactor!$G$10:$H$2922,2,FALSE)</f>
        <v>0.70188274238343029</v>
      </c>
      <c r="K6181" s="75">
        <f t="shared" si="386"/>
        <v>1.404347243827622E-5</v>
      </c>
      <c r="L6181" s="293"/>
      <c r="Q6181" s="288"/>
      <c r="R6181" s="291"/>
    </row>
    <row r="6182" spans="1:18" s="287" customFormat="1" ht="16.149999999999999" customHeight="1" x14ac:dyDescent="0.25">
      <c r="A6182" s="9" t="s">
        <v>192</v>
      </c>
      <c r="B6182" s="7">
        <v>2025</v>
      </c>
      <c r="C6182" s="296" t="s">
        <v>64</v>
      </c>
      <c r="D6182" s="307">
        <v>2012</v>
      </c>
      <c r="E6182" s="307" t="s">
        <v>194</v>
      </c>
      <c r="F6182" s="65">
        <f t="shared" si="387"/>
        <v>13</v>
      </c>
      <c r="G6182" s="66" t="str">
        <f t="shared" si="388"/>
        <v>2010-12</v>
      </c>
      <c r="H6182" s="67" t="str">
        <f t="shared" si="385"/>
        <v>2025-T6 CAIRP Small-13</v>
      </c>
      <c r="I6182" s="302">
        <v>2.66872130157431E-5</v>
      </c>
      <c r="J6182" s="305">
        <f>VLOOKUP(H6182,T6_ReductionFactor!$G$10:$H$2922,2,FALSE)</f>
        <v>0.69851637621762275</v>
      </c>
      <c r="K6182" s="75">
        <f t="shared" si="386"/>
        <v>1.8641455327104647E-5</v>
      </c>
      <c r="L6182" s="293"/>
      <c r="Q6182" s="288"/>
      <c r="R6182" s="291"/>
    </row>
    <row r="6183" spans="1:18" s="287" customFormat="1" ht="16.149999999999999" customHeight="1" x14ac:dyDescent="0.25">
      <c r="A6183" s="9" t="s">
        <v>192</v>
      </c>
      <c r="B6183" s="7">
        <v>2025</v>
      </c>
      <c r="C6183" s="296" t="s">
        <v>65</v>
      </c>
      <c r="D6183" s="307">
        <v>2026</v>
      </c>
      <c r="E6183" s="307" t="s">
        <v>194</v>
      </c>
      <c r="F6183" s="65">
        <f t="shared" si="387"/>
        <v>-1</v>
      </c>
      <c r="G6183" s="66" t="str">
        <f t="shared" si="388"/>
        <v>2013+</v>
      </c>
      <c r="H6183" s="67" t="str">
        <f t="shared" si="385"/>
        <v>2025-T6 Instate Construction Heavy--1</v>
      </c>
      <c r="I6183" s="302">
        <v>2.13611197590713E-5</v>
      </c>
      <c r="J6183" s="305">
        <f>VLOOKUP(H6183,T6_ReductionFactor!$G$10:$H$2922,2,FALSE)</f>
        <v>1</v>
      </c>
      <c r="K6183" s="75">
        <f t="shared" si="386"/>
        <v>2.13611197590713E-5</v>
      </c>
      <c r="L6183" s="293"/>
      <c r="Q6183" s="288"/>
      <c r="R6183" s="291"/>
    </row>
    <row r="6184" spans="1:18" s="287" customFormat="1" ht="16.149999999999999" customHeight="1" x14ac:dyDescent="0.25">
      <c r="A6184" s="9" t="s">
        <v>192</v>
      </c>
      <c r="B6184" s="7">
        <v>2025</v>
      </c>
      <c r="C6184" s="296" t="s">
        <v>65</v>
      </c>
      <c r="D6184" s="307">
        <v>2025</v>
      </c>
      <c r="E6184" s="307" t="s">
        <v>194</v>
      </c>
      <c r="F6184" s="65">
        <f t="shared" si="387"/>
        <v>0</v>
      </c>
      <c r="G6184" s="66" t="str">
        <f t="shared" si="388"/>
        <v>2013+</v>
      </c>
      <c r="H6184" s="67" t="str">
        <f t="shared" si="385"/>
        <v>2025-T6 Instate Construction Heavy-0</v>
      </c>
      <c r="I6184" s="302">
        <v>2.3026943199579099E-4</v>
      </c>
      <c r="J6184" s="305">
        <f>VLOOKUP(H6184,T6_ReductionFactor!$G$10:$H$2922,2,FALSE)</f>
        <v>0.93570622664661263</v>
      </c>
      <c r="K6184" s="75">
        <f t="shared" si="386"/>
        <v>2.1546454132484035E-4</v>
      </c>
      <c r="L6184" s="293"/>
      <c r="Q6184" s="288"/>
      <c r="R6184" s="291"/>
    </row>
    <row r="6185" spans="1:18" s="287" customFormat="1" ht="16.149999999999999" customHeight="1" x14ac:dyDescent="0.25">
      <c r="A6185" s="9" t="s">
        <v>192</v>
      </c>
      <c r="B6185" s="7">
        <v>2025</v>
      </c>
      <c r="C6185" s="296" t="s">
        <v>65</v>
      </c>
      <c r="D6185" s="307">
        <v>2024</v>
      </c>
      <c r="E6185" s="307" t="s">
        <v>194</v>
      </c>
      <c r="F6185" s="65">
        <f t="shared" si="387"/>
        <v>1</v>
      </c>
      <c r="G6185" s="66" t="str">
        <f t="shared" si="388"/>
        <v>2013+</v>
      </c>
      <c r="H6185" s="67" t="str">
        <f t="shared" si="385"/>
        <v>2025-T6 Instate Construction Heavy-1</v>
      </c>
      <c r="I6185" s="302">
        <v>3.5318788475211102E-4</v>
      </c>
      <c r="J6185" s="305">
        <f>VLOOKUP(H6185,T6_ReductionFactor!$G$10:$H$2922,2,FALSE)</f>
        <v>0.88950652437102418</v>
      </c>
      <c r="K6185" s="75">
        <f t="shared" si="386"/>
        <v>3.141629278158041E-4</v>
      </c>
      <c r="L6185" s="293"/>
      <c r="Q6185" s="288"/>
      <c r="R6185" s="291"/>
    </row>
    <row r="6186" spans="1:18" s="287" customFormat="1" ht="16.149999999999999" customHeight="1" x14ac:dyDescent="0.25">
      <c r="A6186" s="9" t="s">
        <v>192</v>
      </c>
      <c r="B6186" s="7">
        <v>2025</v>
      </c>
      <c r="C6186" s="296" t="s">
        <v>65</v>
      </c>
      <c r="D6186" s="307">
        <v>2023</v>
      </c>
      <c r="E6186" s="307" t="s">
        <v>194</v>
      </c>
      <c r="F6186" s="65">
        <f t="shared" si="387"/>
        <v>2</v>
      </c>
      <c r="G6186" s="66" t="str">
        <f t="shared" si="388"/>
        <v>2013+</v>
      </c>
      <c r="H6186" s="67" t="str">
        <f t="shared" si="385"/>
        <v>2025-T6 Instate Construction Heavy-2</v>
      </c>
      <c r="I6186" s="302">
        <v>3.58810138808171E-4</v>
      </c>
      <c r="J6186" s="305">
        <f>VLOOKUP(H6186,T6_ReductionFactor!$G$10:$H$2922,2,FALSE)</f>
        <v>0.85457293212388608</v>
      </c>
      <c r="K6186" s="75">
        <f t="shared" si="386"/>
        <v>3.0662943239707723E-4</v>
      </c>
      <c r="L6186" s="293"/>
      <c r="Q6186" s="288"/>
      <c r="R6186" s="291"/>
    </row>
    <row r="6187" spans="1:18" s="287" customFormat="1" ht="16.149999999999999" customHeight="1" x14ac:dyDescent="0.25">
      <c r="A6187" s="9" t="s">
        <v>192</v>
      </c>
      <c r="B6187" s="7">
        <v>2025</v>
      </c>
      <c r="C6187" s="296" t="s">
        <v>65</v>
      </c>
      <c r="D6187" s="307">
        <v>2022</v>
      </c>
      <c r="E6187" s="307" t="s">
        <v>194</v>
      </c>
      <c r="F6187" s="65">
        <f t="shared" si="387"/>
        <v>3</v>
      </c>
      <c r="G6187" s="66" t="str">
        <f t="shared" si="388"/>
        <v>2013+</v>
      </c>
      <c r="H6187" s="67" t="str">
        <f t="shared" si="385"/>
        <v>2025-T6 Instate Construction Heavy-3</v>
      </c>
      <c r="I6187" s="302">
        <v>3.4140053902720899E-4</v>
      </c>
      <c r="J6187" s="305">
        <f>VLOOKUP(H6187,T6_ReductionFactor!$G$10:$H$2922,2,FALSE)</f>
        <v>0.82778465981723415</v>
      </c>
      <c r="K6187" s="75">
        <f t="shared" si="386"/>
        <v>2.8260612906005856E-4</v>
      </c>
      <c r="L6187" s="293"/>
      <c r="Q6187" s="288"/>
      <c r="R6187" s="291"/>
    </row>
    <row r="6188" spans="1:18" s="287" customFormat="1" ht="16.149999999999999" customHeight="1" x14ac:dyDescent="0.25">
      <c r="A6188" s="9" t="s">
        <v>192</v>
      </c>
      <c r="B6188" s="7">
        <v>2025</v>
      </c>
      <c r="C6188" s="296" t="s">
        <v>65</v>
      </c>
      <c r="D6188" s="307">
        <v>2021</v>
      </c>
      <c r="E6188" s="307" t="s">
        <v>194</v>
      </c>
      <c r="F6188" s="65">
        <f t="shared" si="387"/>
        <v>4</v>
      </c>
      <c r="G6188" s="66" t="str">
        <f t="shared" si="388"/>
        <v>2013+</v>
      </c>
      <c r="H6188" s="67" t="str">
        <f t="shared" si="385"/>
        <v>2025-T6 Instate Construction Heavy-4</v>
      </c>
      <c r="I6188" s="302">
        <v>3.23924736962287E-4</v>
      </c>
      <c r="J6188" s="305">
        <f>VLOOKUP(H6188,T6_ReductionFactor!$G$10:$H$2922,2,FALSE)</f>
        <v>0.8069094003521774</v>
      </c>
      <c r="K6188" s="75">
        <f t="shared" si="386"/>
        <v>2.613779152614758E-4</v>
      </c>
      <c r="L6188" s="293"/>
      <c r="Q6188" s="288"/>
      <c r="R6188" s="291"/>
    </row>
    <row r="6189" spans="1:18" s="287" customFormat="1" ht="16.149999999999999" customHeight="1" x14ac:dyDescent="0.25">
      <c r="A6189" s="9" t="s">
        <v>192</v>
      </c>
      <c r="B6189" s="7">
        <v>2025</v>
      </c>
      <c r="C6189" s="296" t="s">
        <v>65</v>
      </c>
      <c r="D6189" s="307">
        <v>2020</v>
      </c>
      <c r="E6189" s="307" t="s">
        <v>194</v>
      </c>
      <c r="F6189" s="65">
        <f t="shared" si="387"/>
        <v>5</v>
      </c>
      <c r="G6189" s="66" t="str">
        <f t="shared" si="388"/>
        <v>2013+</v>
      </c>
      <c r="H6189" s="67" t="str">
        <f t="shared" si="385"/>
        <v>2025-T6 Instate Construction Heavy-5</v>
      </c>
      <c r="I6189" s="302">
        <v>2.9405384685156198E-4</v>
      </c>
      <c r="J6189" s="305">
        <f>VLOOKUP(H6189,T6_ReductionFactor!$G$10:$H$2922,2,FALSE)</f>
        <v>0.79037334948692428</v>
      </c>
      <c r="K6189" s="75">
        <f t="shared" si="386"/>
        <v>2.324123238655841E-4</v>
      </c>
      <c r="L6189" s="293"/>
      <c r="Q6189" s="288"/>
      <c r="R6189" s="291"/>
    </row>
    <row r="6190" spans="1:18" s="287" customFormat="1" ht="16.149999999999999" customHeight="1" x14ac:dyDescent="0.25">
      <c r="A6190" s="9" t="s">
        <v>192</v>
      </c>
      <c r="B6190" s="7">
        <v>2025</v>
      </c>
      <c r="C6190" s="296" t="s">
        <v>65</v>
      </c>
      <c r="D6190" s="307">
        <v>2019</v>
      </c>
      <c r="E6190" s="307" t="s">
        <v>194</v>
      </c>
      <c r="F6190" s="65">
        <f t="shared" si="387"/>
        <v>6</v>
      </c>
      <c r="G6190" s="66" t="str">
        <f t="shared" si="388"/>
        <v>2013+</v>
      </c>
      <c r="H6190" s="67" t="str">
        <f t="shared" si="385"/>
        <v>2025-T6 Instate Construction Heavy-6</v>
      </c>
      <c r="I6190" s="302">
        <v>2.7651150963887598E-4</v>
      </c>
      <c r="J6190" s="305">
        <f>VLOOKUP(H6190,T6_ReductionFactor!$G$10:$H$2922,2,FALSE)</f>
        <v>0.77706131146098434</v>
      </c>
      <c r="K6190" s="75">
        <f t="shared" si="386"/>
        <v>2.1486639631404159E-4</v>
      </c>
      <c r="L6190" s="293"/>
      <c r="Q6190" s="288"/>
      <c r="R6190" s="291"/>
    </row>
    <row r="6191" spans="1:18" s="287" customFormat="1" ht="16.149999999999999" customHeight="1" x14ac:dyDescent="0.25">
      <c r="A6191" s="9" t="s">
        <v>192</v>
      </c>
      <c r="B6191" s="7">
        <v>2025</v>
      </c>
      <c r="C6191" s="296" t="s">
        <v>65</v>
      </c>
      <c r="D6191" s="307">
        <v>2018</v>
      </c>
      <c r="E6191" s="307" t="s">
        <v>194</v>
      </c>
      <c r="F6191" s="65">
        <f t="shared" si="387"/>
        <v>7</v>
      </c>
      <c r="G6191" s="66" t="str">
        <f t="shared" si="388"/>
        <v>2013+</v>
      </c>
      <c r="H6191" s="67" t="str">
        <f t="shared" si="385"/>
        <v>2025-T6 Instate Construction Heavy-7</v>
      </c>
      <c r="I6191" s="302">
        <v>2.5787988927977197E-4</v>
      </c>
      <c r="J6191" s="305">
        <f>VLOOKUP(H6191,T6_ReductionFactor!$G$10:$H$2922,2,FALSE)</f>
        <v>0.76617511598250365</v>
      </c>
      <c r="K6191" s="75">
        <f t="shared" si="386"/>
        <v>1.9758115407848449E-4</v>
      </c>
      <c r="L6191" s="293"/>
      <c r="Q6191" s="288"/>
      <c r="R6191" s="291"/>
    </row>
    <row r="6192" spans="1:18" s="287" customFormat="1" ht="16.149999999999999" customHeight="1" x14ac:dyDescent="0.25">
      <c r="A6192" s="9" t="s">
        <v>192</v>
      </c>
      <c r="B6192" s="7">
        <v>2025</v>
      </c>
      <c r="C6192" s="296" t="s">
        <v>65</v>
      </c>
      <c r="D6192" s="307">
        <v>2017</v>
      </c>
      <c r="E6192" s="307" t="s">
        <v>194</v>
      </c>
      <c r="F6192" s="65">
        <f t="shared" si="387"/>
        <v>8</v>
      </c>
      <c r="G6192" s="66" t="str">
        <f t="shared" si="388"/>
        <v>2013+</v>
      </c>
      <c r="H6192" s="67" t="str">
        <f t="shared" si="385"/>
        <v>2025-T6 Instate Construction Heavy-8</v>
      </c>
      <c r="I6192" s="302">
        <v>2.55246998556975E-4</v>
      </c>
      <c r="J6192" s="305">
        <f>VLOOKUP(H6192,T6_ReductionFactor!$G$10:$H$2922,2,FALSE)</f>
        <v>0.75713730304050564</v>
      </c>
      <c r="K6192" s="75">
        <f t="shared" si="386"/>
        <v>1.932570240966119E-4</v>
      </c>
      <c r="L6192" s="293"/>
      <c r="Q6192" s="288"/>
      <c r="R6192" s="291"/>
    </row>
    <row r="6193" spans="1:18" s="287" customFormat="1" ht="16.149999999999999" customHeight="1" x14ac:dyDescent="0.25">
      <c r="A6193" s="9" t="s">
        <v>192</v>
      </c>
      <c r="B6193" s="7">
        <v>2025</v>
      </c>
      <c r="C6193" s="296" t="s">
        <v>65</v>
      </c>
      <c r="D6193" s="307">
        <v>2016</v>
      </c>
      <c r="E6193" s="307" t="s">
        <v>194</v>
      </c>
      <c r="F6193" s="65">
        <f t="shared" si="387"/>
        <v>9</v>
      </c>
      <c r="G6193" s="66" t="str">
        <f t="shared" si="388"/>
        <v>2013+</v>
      </c>
      <c r="H6193" s="67" t="str">
        <f t="shared" si="385"/>
        <v>2025-T6 Instate Construction Heavy-9</v>
      </c>
      <c r="I6193" s="302">
        <v>2.6150044943032798E-4</v>
      </c>
      <c r="J6193" s="305">
        <f>VLOOKUP(H6193,T6_ReductionFactor!$G$10:$H$2922,2,FALSE)</f>
        <v>0.74952840983498847</v>
      </c>
      <c r="K6193" s="75">
        <f t="shared" si="386"/>
        <v>1.9600201603264854E-4</v>
      </c>
      <c r="L6193" s="293"/>
      <c r="Q6193" s="288"/>
      <c r="R6193" s="291"/>
    </row>
    <row r="6194" spans="1:18" s="287" customFormat="1" ht="16.149999999999999" customHeight="1" x14ac:dyDescent="0.25">
      <c r="A6194" s="9" t="s">
        <v>192</v>
      </c>
      <c r="B6194" s="7">
        <v>2025</v>
      </c>
      <c r="C6194" s="296" t="s">
        <v>65</v>
      </c>
      <c r="D6194" s="307">
        <v>2015</v>
      </c>
      <c r="E6194" s="307" t="s">
        <v>194</v>
      </c>
      <c r="F6194" s="65">
        <f t="shared" si="387"/>
        <v>10</v>
      </c>
      <c r="G6194" s="66" t="str">
        <f t="shared" si="388"/>
        <v>2013+</v>
      </c>
      <c r="H6194" s="67" t="str">
        <f t="shared" ref="H6194:H6257" si="389">CONCATENATE(B6194,"-",C6194,"-",F6194)</f>
        <v>2025-T6 Instate Construction Heavy-10</v>
      </c>
      <c r="I6194" s="302">
        <v>1.65481229733705E-3</v>
      </c>
      <c r="J6194" s="305">
        <f>VLOOKUP(H6194,T6_ReductionFactor!$G$10:$H$2922,2,FALSE)</f>
        <v>0.74304304467253823</v>
      </c>
      <c r="K6194" s="75">
        <f t="shared" si="386"/>
        <v>1.2295967677748794E-3</v>
      </c>
      <c r="L6194" s="293"/>
      <c r="Q6194" s="288"/>
      <c r="R6194" s="291"/>
    </row>
    <row r="6195" spans="1:18" s="287" customFormat="1" ht="16.149999999999999" customHeight="1" x14ac:dyDescent="0.25">
      <c r="A6195" s="9" t="s">
        <v>192</v>
      </c>
      <c r="B6195" s="7">
        <v>2025</v>
      </c>
      <c r="C6195" s="296" t="s">
        <v>65</v>
      </c>
      <c r="D6195" s="307">
        <v>2014</v>
      </c>
      <c r="E6195" s="307" t="s">
        <v>194</v>
      </c>
      <c r="F6195" s="65">
        <f t="shared" si="387"/>
        <v>11</v>
      </c>
      <c r="G6195" s="66" t="str">
        <f t="shared" si="388"/>
        <v>2013+</v>
      </c>
      <c r="H6195" s="67" t="str">
        <f t="shared" si="389"/>
        <v>2025-T6 Instate Construction Heavy-11</v>
      </c>
      <c r="I6195" s="302">
        <v>9.0045803848170895E-4</v>
      </c>
      <c r="J6195" s="305">
        <f>VLOOKUP(H6195,T6_ReductionFactor!$G$10:$H$2922,2,FALSE)</f>
        <v>0.7374637661246255</v>
      </c>
      <c r="K6195" s="75">
        <f t="shared" si="386"/>
        <v>6.6405517629591405E-4</v>
      </c>
      <c r="L6195" s="293"/>
      <c r="Q6195" s="288"/>
      <c r="R6195" s="291"/>
    </row>
    <row r="6196" spans="1:18" s="287" customFormat="1" ht="16.149999999999999" customHeight="1" x14ac:dyDescent="0.25">
      <c r="A6196" s="9" t="s">
        <v>192</v>
      </c>
      <c r="B6196" s="7">
        <v>2025</v>
      </c>
      <c r="C6196" s="296" t="s">
        <v>65</v>
      </c>
      <c r="D6196" s="307">
        <v>2013</v>
      </c>
      <c r="E6196" s="307" t="s">
        <v>194</v>
      </c>
      <c r="F6196" s="65">
        <f t="shared" si="387"/>
        <v>12</v>
      </c>
      <c r="G6196" s="66" t="str">
        <f t="shared" si="388"/>
        <v>2010-12</v>
      </c>
      <c r="H6196" s="67" t="str">
        <f t="shared" si="389"/>
        <v>2025-T6 Instate Construction Heavy-12</v>
      </c>
      <c r="I6196" s="302">
        <v>1.0993767320886499E-3</v>
      </c>
      <c r="J6196" s="305">
        <f>VLOOKUP(H6196,T6_ReductionFactor!$G$10:$H$2922,2,FALSE)</f>
        <v>0.70188274238343029</v>
      </c>
      <c r="K6196" s="75">
        <f t="shared" si="386"/>
        <v>7.7163355563091528E-4</v>
      </c>
      <c r="L6196" s="293"/>
      <c r="Q6196" s="288"/>
      <c r="R6196" s="291"/>
    </row>
    <row r="6197" spans="1:18" s="287" customFormat="1" ht="16.149999999999999" customHeight="1" x14ac:dyDescent="0.25">
      <c r="A6197" s="9" t="s">
        <v>192</v>
      </c>
      <c r="B6197" s="7">
        <v>2025</v>
      </c>
      <c r="C6197" s="296" t="s">
        <v>65</v>
      </c>
      <c r="D6197" s="307">
        <v>2012</v>
      </c>
      <c r="E6197" s="307" t="s">
        <v>194</v>
      </c>
      <c r="F6197" s="65">
        <f t="shared" si="387"/>
        <v>13</v>
      </c>
      <c r="G6197" s="66" t="str">
        <f t="shared" si="388"/>
        <v>2010-12</v>
      </c>
      <c r="H6197" s="67" t="str">
        <f t="shared" si="389"/>
        <v>2025-T6 Instate Construction Heavy-13</v>
      </c>
      <c r="I6197" s="302">
        <v>1.1903234930675799E-3</v>
      </c>
      <c r="J6197" s="305">
        <f>VLOOKUP(H6197,T6_ReductionFactor!$G$10:$H$2922,2,FALSE)</f>
        <v>0.69851637621762275</v>
      </c>
      <c r="K6197" s="75">
        <f t="shared" si="386"/>
        <v>8.3146045290426846E-4</v>
      </c>
      <c r="L6197" s="293"/>
      <c r="Q6197" s="288"/>
      <c r="R6197" s="291"/>
    </row>
    <row r="6198" spans="1:18" s="287" customFormat="1" ht="16.149999999999999" customHeight="1" x14ac:dyDescent="0.25">
      <c r="A6198" s="9" t="s">
        <v>192</v>
      </c>
      <c r="B6198" s="7">
        <v>2025</v>
      </c>
      <c r="C6198" s="296" t="s">
        <v>65</v>
      </c>
      <c r="D6198" s="307">
        <v>2011</v>
      </c>
      <c r="E6198" s="307" t="s">
        <v>194</v>
      </c>
      <c r="F6198" s="65">
        <f t="shared" si="387"/>
        <v>14</v>
      </c>
      <c r="G6198" s="66" t="str">
        <f t="shared" si="388"/>
        <v>2010-12</v>
      </c>
      <c r="H6198" s="67" t="str">
        <f t="shared" si="389"/>
        <v>2025-T6 Instate Construction Heavy-14</v>
      </c>
      <c r="I6198" s="302">
        <v>8.5411952422377401E-6</v>
      </c>
      <c r="J6198" s="305">
        <f>VLOOKUP(H6198,T6_ReductionFactor!$G$10:$H$2922,2,FALSE)</f>
        <v>0.69567873317182571</v>
      </c>
      <c r="K6198" s="75">
        <f t="shared" si="386"/>
        <v>5.941927885893176E-6</v>
      </c>
      <c r="L6198" s="293"/>
      <c r="Q6198" s="288"/>
      <c r="R6198" s="291"/>
    </row>
    <row r="6199" spans="1:18" s="287" customFormat="1" ht="16.149999999999999" customHeight="1" x14ac:dyDescent="0.25">
      <c r="A6199" s="9" t="s">
        <v>192</v>
      </c>
      <c r="B6199" s="7">
        <v>2025</v>
      </c>
      <c r="C6199" s="296" t="s">
        <v>65</v>
      </c>
      <c r="D6199" s="307">
        <v>2010</v>
      </c>
      <c r="E6199" s="307" t="s">
        <v>194</v>
      </c>
      <c r="F6199" s="65">
        <f t="shared" si="387"/>
        <v>15</v>
      </c>
      <c r="G6199" s="66" t="str">
        <f t="shared" si="388"/>
        <v>2007-09</v>
      </c>
      <c r="H6199" s="67" t="str">
        <f t="shared" si="389"/>
        <v>2025-T6 Instate Construction Heavy-15</v>
      </c>
      <c r="I6199" s="302">
        <v>7.0452857306914303E-6</v>
      </c>
      <c r="J6199" s="305">
        <f>VLOOKUP(H6199,T6_ReductionFactor!$G$10:$H$2922,2,FALSE)</f>
        <v>0.73528844547812788</v>
      </c>
      <c r="K6199" s="75">
        <f t="shared" si="386"/>
        <v>5.1803171928693377E-6</v>
      </c>
      <c r="L6199" s="293"/>
      <c r="Q6199" s="288"/>
      <c r="R6199" s="291"/>
    </row>
    <row r="6200" spans="1:18" s="287" customFormat="1" ht="16.149999999999999" customHeight="1" x14ac:dyDescent="0.25">
      <c r="A6200" s="9" t="s">
        <v>192</v>
      </c>
      <c r="B6200" s="7">
        <v>2025</v>
      </c>
      <c r="C6200" s="296" t="s">
        <v>65</v>
      </c>
      <c r="D6200" s="307">
        <v>2009</v>
      </c>
      <c r="E6200" s="307" t="s">
        <v>194</v>
      </c>
      <c r="F6200" s="65">
        <f t="shared" si="387"/>
        <v>16</v>
      </c>
      <c r="G6200" s="66" t="str">
        <f t="shared" si="388"/>
        <v>2007-09</v>
      </c>
      <c r="H6200" s="67" t="str">
        <f t="shared" si="389"/>
        <v>2025-T6 Instate Construction Heavy-16</v>
      </c>
      <c r="I6200" s="302">
        <v>9.0233303169736601E-6</v>
      </c>
      <c r="J6200" s="305">
        <f>VLOOKUP(H6200,T6_ReductionFactor!$G$10:$H$2922,2,FALSE)</f>
        <v>0.73199961062014263</v>
      </c>
      <c r="K6200" s="75">
        <f t="shared" si="386"/>
        <v>6.6050742785216475E-6</v>
      </c>
      <c r="L6200" s="293"/>
      <c r="Q6200" s="288"/>
      <c r="R6200" s="291"/>
    </row>
    <row r="6201" spans="1:18" s="287" customFormat="1" ht="16.149999999999999" customHeight="1" x14ac:dyDescent="0.25">
      <c r="A6201" s="9" t="s">
        <v>192</v>
      </c>
      <c r="B6201" s="7">
        <v>2025</v>
      </c>
      <c r="C6201" s="296" t="s">
        <v>65</v>
      </c>
      <c r="D6201" s="307">
        <v>2008</v>
      </c>
      <c r="E6201" s="307" t="s">
        <v>194</v>
      </c>
      <c r="F6201" s="65">
        <f t="shared" si="387"/>
        <v>17</v>
      </c>
      <c r="G6201" s="66" t="str">
        <f t="shared" si="388"/>
        <v>2007-09</v>
      </c>
      <c r="H6201" s="67" t="str">
        <f t="shared" si="389"/>
        <v>2025-T6 Instate Construction Heavy-17</v>
      </c>
      <c r="I6201" s="302">
        <v>1.41155521352657E-5</v>
      </c>
      <c r="J6201" s="305">
        <f>VLOOKUP(H6201,T6_ReductionFactor!$G$10:$H$2922,2,FALSE)</f>
        <v>0.72886200403682411</v>
      </c>
      <c r="K6201" s="75">
        <f t="shared" si="386"/>
        <v>1.028828961739603E-5</v>
      </c>
      <c r="L6201" s="293"/>
      <c r="Q6201" s="288"/>
      <c r="R6201" s="291"/>
    </row>
    <row r="6202" spans="1:18" s="287" customFormat="1" ht="16.149999999999999" customHeight="1" x14ac:dyDescent="0.25">
      <c r="A6202" s="9" t="s">
        <v>192</v>
      </c>
      <c r="B6202" s="7">
        <v>2025</v>
      </c>
      <c r="C6202" s="296" t="s">
        <v>65</v>
      </c>
      <c r="D6202" s="307">
        <v>2007</v>
      </c>
      <c r="E6202" s="307" t="s">
        <v>194</v>
      </c>
      <c r="F6202" s="65">
        <f t="shared" si="387"/>
        <v>18</v>
      </c>
      <c r="G6202" s="66" t="str">
        <f t="shared" si="388"/>
        <v>1997-06</v>
      </c>
      <c r="H6202" s="67" t="str">
        <f t="shared" si="389"/>
        <v>2025-T6 Instate Construction Heavy-18</v>
      </c>
      <c r="I6202" s="302">
        <v>1.38231021267305E-4</v>
      </c>
      <c r="J6202" s="305">
        <f>VLOOKUP(H6202,T6_ReductionFactor!$G$10:$H$2922,2,FALSE)</f>
        <v>0.83952488103283063</v>
      </c>
      <c r="K6202" s="75">
        <f t="shared" si="386"/>
        <v>1.1604838168448091E-4</v>
      </c>
      <c r="L6202" s="293"/>
      <c r="Q6202" s="288"/>
      <c r="R6202" s="291"/>
    </row>
    <row r="6203" spans="1:18" s="287" customFormat="1" ht="16.149999999999999" customHeight="1" x14ac:dyDescent="0.25">
      <c r="A6203" s="9" t="s">
        <v>192</v>
      </c>
      <c r="B6203" s="7">
        <v>2025</v>
      </c>
      <c r="C6203" s="296" t="s">
        <v>65</v>
      </c>
      <c r="D6203" s="307">
        <v>2006</v>
      </c>
      <c r="E6203" s="307" t="s">
        <v>194</v>
      </c>
      <c r="F6203" s="65">
        <f t="shared" si="387"/>
        <v>19</v>
      </c>
      <c r="G6203" s="66" t="str">
        <f t="shared" si="388"/>
        <v>1997-06</v>
      </c>
      <c r="H6203" s="67" t="str">
        <f t="shared" si="389"/>
        <v>2025-T6 Instate Construction Heavy-19</v>
      </c>
      <c r="I6203" s="302">
        <v>1.6549001324920099E-4</v>
      </c>
      <c r="J6203" s="305">
        <f>VLOOKUP(H6203,T6_ReductionFactor!$G$10:$H$2922,2,FALSE)</f>
        <v>0.8374633450041955</v>
      </c>
      <c r="K6203" s="75">
        <f t="shared" si="386"/>
        <v>1.385918200604645E-4</v>
      </c>
      <c r="L6203" s="293"/>
      <c r="Q6203" s="288"/>
      <c r="R6203" s="291"/>
    </row>
    <row r="6204" spans="1:18" s="287" customFormat="1" ht="16.149999999999999" customHeight="1" x14ac:dyDescent="0.25">
      <c r="A6204" s="9" t="s">
        <v>192</v>
      </c>
      <c r="B6204" s="7">
        <v>2025</v>
      </c>
      <c r="C6204" s="296" t="s">
        <v>65</v>
      </c>
      <c r="D6204" s="307">
        <v>2005</v>
      </c>
      <c r="E6204" s="307" t="s">
        <v>194</v>
      </c>
      <c r="F6204" s="65">
        <f t="shared" si="387"/>
        <v>20</v>
      </c>
      <c r="G6204" s="66" t="str">
        <f t="shared" si="388"/>
        <v>1997-06</v>
      </c>
      <c r="H6204" s="67" t="str">
        <f t="shared" si="389"/>
        <v>2025-T6 Instate Construction Heavy-20</v>
      </c>
      <c r="I6204" s="302">
        <v>1.6418548110573101E-4</v>
      </c>
      <c r="J6204" s="305">
        <f>VLOOKUP(H6204,T6_ReductionFactor!$G$10:$H$2922,2,FALSE)</f>
        <v>0.83548690156373628</v>
      </c>
      <c r="K6204" s="75">
        <f t="shared" si="386"/>
        <v>1.3717481889077856E-4</v>
      </c>
      <c r="L6204" s="293"/>
      <c r="Q6204" s="288"/>
      <c r="R6204" s="291"/>
    </row>
    <row r="6205" spans="1:18" s="287" customFormat="1" ht="16.149999999999999" customHeight="1" x14ac:dyDescent="0.25">
      <c r="A6205" s="9" t="s">
        <v>192</v>
      </c>
      <c r="B6205" s="7">
        <v>2025</v>
      </c>
      <c r="C6205" s="296" t="s">
        <v>65</v>
      </c>
      <c r="D6205" s="307">
        <v>2004</v>
      </c>
      <c r="E6205" s="307" t="s">
        <v>194</v>
      </c>
      <c r="F6205" s="65">
        <f t="shared" si="387"/>
        <v>21</v>
      </c>
      <c r="G6205" s="66" t="str">
        <f t="shared" si="388"/>
        <v>1997-06</v>
      </c>
      <c r="H6205" s="67" t="str">
        <f t="shared" si="389"/>
        <v>2025-T6 Instate Construction Heavy-21</v>
      </c>
      <c r="I6205" s="302">
        <v>1.1153118886995901E-4</v>
      </c>
      <c r="J6205" s="305">
        <f>VLOOKUP(H6205,T6_ReductionFactor!$G$10:$H$2922,2,FALSE)</f>
        <v>0.83359412370035835</v>
      </c>
      <c r="K6205" s="75">
        <f t="shared" si="386"/>
        <v>9.2971743651312636E-5</v>
      </c>
      <c r="L6205" s="293"/>
      <c r="Q6205" s="288"/>
      <c r="R6205" s="291"/>
    </row>
    <row r="6206" spans="1:18" s="287" customFormat="1" ht="16.149999999999999" customHeight="1" x14ac:dyDescent="0.25">
      <c r="A6206" s="9" t="s">
        <v>192</v>
      </c>
      <c r="B6206" s="7">
        <v>2025</v>
      </c>
      <c r="C6206" s="296" t="s">
        <v>65</v>
      </c>
      <c r="D6206" s="307">
        <v>2003</v>
      </c>
      <c r="E6206" s="307" t="s">
        <v>194</v>
      </c>
      <c r="F6206" s="65">
        <f t="shared" si="387"/>
        <v>22</v>
      </c>
      <c r="G6206" s="66" t="str">
        <f t="shared" si="388"/>
        <v>1997-06</v>
      </c>
      <c r="H6206" s="67" t="str">
        <f t="shared" si="389"/>
        <v>2025-T6 Instate Construction Heavy-22</v>
      </c>
      <c r="I6206" s="302">
        <v>1.11216576979792E-4</v>
      </c>
      <c r="J6206" s="305">
        <f>VLOOKUP(H6206,T6_ReductionFactor!$G$10:$H$2922,2,FALSE)</f>
        <v>0.89579267860980072</v>
      </c>
      <c r="K6206" s="75">
        <f t="shared" si="386"/>
        <v>9.9626995398540975E-5</v>
      </c>
      <c r="L6206" s="293"/>
      <c r="Q6206" s="288"/>
      <c r="R6206" s="291"/>
    </row>
    <row r="6207" spans="1:18" s="287" customFormat="1" ht="16.149999999999999" customHeight="1" x14ac:dyDescent="0.25">
      <c r="A6207" s="9" t="s">
        <v>192</v>
      </c>
      <c r="B6207" s="7">
        <v>2025</v>
      </c>
      <c r="C6207" s="296" t="s">
        <v>65</v>
      </c>
      <c r="D6207" s="307">
        <v>2002</v>
      </c>
      <c r="E6207" s="307" t="s">
        <v>194</v>
      </c>
      <c r="F6207" s="65">
        <f t="shared" si="387"/>
        <v>23</v>
      </c>
      <c r="G6207" s="66" t="str">
        <f t="shared" si="388"/>
        <v>1997-06</v>
      </c>
      <c r="H6207" s="67" t="str">
        <f t="shared" si="389"/>
        <v>2025-T6 Instate Construction Heavy-23</v>
      </c>
      <c r="I6207" s="302">
        <v>7.7050617386441899E-5</v>
      </c>
      <c r="J6207" s="305">
        <f>VLOOKUP(H6207,T6_ReductionFactor!$G$10:$H$2922,2,FALSE)</f>
        <v>0.89579267860980072</v>
      </c>
      <c r="K6207" s="75">
        <f t="shared" si="386"/>
        <v>6.9021378937139671E-5</v>
      </c>
      <c r="L6207" s="293"/>
      <c r="Q6207" s="288"/>
      <c r="R6207" s="291"/>
    </row>
    <row r="6208" spans="1:18" s="287" customFormat="1" ht="16.149999999999999" customHeight="1" x14ac:dyDescent="0.25">
      <c r="A6208" s="9" t="s">
        <v>192</v>
      </c>
      <c r="B6208" s="7">
        <v>2025</v>
      </c>
      <c r="C6208" s="296" t="s">
        <v>65</v>
      </c>
      <c r="D6208" s="307">
        <v>2001</v>
      </c>
      <c r="E6208" s="307" t="s">
        <v>194</v>
      </c>
      <c r="F6208" s="65">
        <f t="shared" si="387"/>
        <v>24</v>
      </c>
      <c r="G6208" s="66" t="str">
        <f t="shared" si="388"/>
        <v>1997-06</v>
      </c>
      <c r="H6208" s="67" t="str">
        <f t="shared" si="389"/>
        <v>2025-T6 Instate Construction Heavy-24</v>
      </c>
      <c r="I6208" s="302">
        <v>1.01287779527336E-4</v>
      </c>
      <c r="J6208" s="305">
        <f>VLOOKUP(H6208,T6_ReductionFactor!$G$10:$H$2922,2,FALSE)</f>
        <v>0.89579267860980072</v>
      </c>
      <c r="K6208" s="75">
        <f t="shared" si="386"/>
        <v>9.0732851333231245E-5</v>
      </c>
      <c r="L6208" s="293"/>
      <c r="Q6208" s="288"/>
      <c r="R6208" s="291"/>
    </row>
    <row r="6209" spans="1:18" s="287" customFormat="1" ht="16.149999999999999" customHeight="1" x14ac:dyDescent="0.25">
      <c r="A6209" s="9" t="s">
        <v>192</v>
      </c>
      <c r="B6209" s="7">
        <v>2025</v>
      </c>
      <c r="C6209" s="296" t="s">
        <v>65</v>
      </c>
      <c r="D6209" s="307">
        <v>2000</v>
      </c>
      <c r="E6209" s="307" t="s">
        <v>194</v>
      </c>
      <c r="F6209" s="65">
        <f t="shared" si="387"/>
        <v>25</v>
      </c>
      <c r="G6209" s="66" t="str">
        <f t="shared" si="388"/>
        <v>1997-06</v>
      </c>
      <c r="H6209" s="67" t="str">
        <f t="shared" si="389"/>
        <v>2025-T6 Instate Construction Heavy-25</v>
      </c>
      <c r="I6209" s="302">
        <v>1.52556775372877E-4</v>
      </c>
      <c r="J6209" s="305">
        <f>VLOOKUP(H6209,T6_ReductionFactor!$G$10:$H$2922,2,FALSE)</f>
        <v>0.89579267860980072</v>
      </c>
      <c r="K6209" s="75">
        <f t="shared" si="386"/>
        <v>1.3665924245134318E-4</v>
      </c>
      <c r="L6209" s="293"/>
      <c r="Q6209" s="288"/>
      <c r="R6209" s="291"/>
    </row>
    <row r="6210" spans="1:18" s="287" customFormat="1" ht="16.149999999999999" customHeight="1" x14ac:dyDescent="0.25">
      <c r="A6210" s="9" t="s">
        <v>192</v>
      </c>
      <c r="B6210" s="7">
        <v>2025</v>
      </c>
      <c r="C6210" s="296" t="s">
        <v>65</v>
      </c>
      <c r="D6210" s="307">
        <v>1999</v>
      </c>
      <c r="E6210" s="307" t="s">
        <v>194</v>
      </c>
      <c r="F6210" s="65">
        <f t="shared" si="387"/>
        <v>26</v>
      </c>
      <c r="G6210" s="66" t="str">
        <f t="shared" si="388"/>
        <v>1997-06</v>
      </c>
      <c r="H6210" s="67" t="str">
        <f t="shared" si="389"/>
        <v>2025-T6 Instate Construction Heavy-26</v>
      </c>
      <c r="I6210" s="302">
        <v>1.1637097167118299E-4</v>
      </c>
      <c r="J6210" s="305">
        <f>VLOOKUP(H6210,T6_ReductionFactor!$G$10:$H$2922,2,FALSE)</f>
        <v>0.89579267860980072</v>
      </c>
      <c r="K6210" s="75">
        <f t="shared" si="386"/>
        <v>1.0424426442575426E-4</v>
      </c>
      <c r="L6210" s="293"/>
      <c r="Q6210" s="288"/>
      <c r="R6210" s="291"/>
    </row>
    <row r="6211" spans="1:18" s="287" customFormat="1" ht="16.149999999999999" customHeight="1" x14ac:dyDescent="0.25">
      <c r="A6211" s="9" t="s">
        <v>192</v>
      </c>
      <c r="B6211" s="7">
        <v>2025</v>
      </c>
      <c r="C6211" s="296" t="s">
        <v>65</v>
      </c>
      <c r="D6211" s="307">
        <v>1998</v>
      </c>
      <c r="E6211" s="307" t="s">
        <v>194</v>
      </c>
      <c r="F6211" s="65">
        <f t="shared" si="387"/>
        <v>27</v>
      </c>
      <c r="G6211" s="66" t="str">
        <f t="shared" si="388"/>
        <v>1997-06</v>
      </c>
      <c r="H6211" s="67" t="str">
        <f t="shared" si="389"/>
        <v>2025-T6 Instate Construction Heavy-27</v>
      </c>
      <c r="I6211" s="302">
        <v>8.6152281154838693E-5</v>
      </c>
      <c r="J6211" s="305">
        <f>VLOOKUP(H6211,T6_ReductionFactor!$G$10:$H$2922,2,FALSE)</f>
        <v>0.89579267860980072</v>
      </c>
      <c r="K6211" s="75">
        <f t="shared" si="386"/>
        <v>7.7174582704037613E-5</v>
      </c>
      <c r="L6211" s="293"/>
      <c r="Q6211" s="288"/>
      <c r="R6211" s="291"/>
    </row>
    <row r="6212" spans="1:18" s="287" customFormat="1" ht="16.149999999999999" customHeight="1" x14ac:dyDescent="0.25">
      <c r="A6212" s="9" t="s">
        <v>192</v>
      </c>
      <c r="B6212" s="7">
        <v>2025</v>
      </c>
      <c r="C6212" s="296" t="s">
        <v>65</v>
      </c>
      <c r="D6212" s="307">
        <v>1997</v>
      </c>
      <c r="E6212" s="307" t="s">
        <v>194</v>
      </c>
      <c r="F6212" s="65">
        <f t="shared" si="387"/>
        <v>28</v>
      </c>
      <c r="G6212" s="66" t="str">
        <f t="shared" si="388"/>
        <v>Pre1997</v>
      </c>
      <c r="H6212" s="67" t="str">
        <f t="shared" si="389"/>
        <v>2025-T6 Instate Construction Heavy-28</v>
      </c>
      <c r="I6212" s="302">
        <v>7.1042202883659595E-5</v>
      </c>
      <c r="J6212" s="305">
        <f>VLOOKUP(H6212,T6_ReductionFactor!$G$10:$H$2922,2,FALSE)</f>
        <v>0.89579267860980072</v>
      </c>
      <c r="K6212" s="75">
        <f t="shared" si="386"/>
        <v>6.3639085215494334E-5</v>
      </c>
      <c r="L6212" s="293"/>
      <c r="Q6212" s="288"/>
      <c r="R6212" s="291"/>
    </row>
    <row r="6213" spans="1:18" s="287" customFormat="1" ht="16.149999999999999" customHeight="1" x14ac:dyDescent="0.25">
      <c r="A6213" s="9" t="s">
        <v>192</v>
      </c>
      <c r="B6213" s="7">
        <v>2025</v>
      </c>
      <c r="C6213" s="296" t="s">
        <v>65</v>
      </c>
      <c r="D6213" s="307">
        <v>1996</v>
      </c>
      <c r="E6213" s="307" t="s">
        <v>194</v>
      </c>
      <c r="F6213" s="65">
        <f t="shared" si="387"/>
        <v>29</v>
      </c>
      <c r="G6213" s="66" t="str">
        <f t="shared" si="388"/>
        <v>Pre1997</v>
      </c>
      <c r="H6213" s="67" t="str">
        <f t="shared" si="389"/>
        <v>2025-T6 Instate Construction Heavy-29</v>
      </c>
      <c r="I6213" s="302">
        <v>6.2691129946552095E-5</v>
      </c>
      <c r="J6213" s="305">
        <f>VLOOKUP(H6213,T6_ReductionFactor!$G$10:$H$2922,2,FALSE)</f>
        <v>0.89579267860980072</v>
      </c>
      <c r="K6213" s="75">
        <f t="shared" si="386"/>
        <v>5.6158255219896994E-5</v>
      </c>
      <c r="L6213" s="293"/>
      <c r="Q6213" s="288"/>
      <c r="R6213" s="291"/>
    </row>
    <row r="6214" spans="1:18" s="287" customFormat="1" ht="16.149999999999999" customHeight="1" x14ac:dyDescent="0.25">
      <c r="A6214" s="9" t="s">
        <v>192</v>
      </c>
      <c r="B6214" s="7">
        <v>2025</v>
      </c>
      <c r="C6214" s="296" t="s">
        <v>65</v>
      </c>
      <c r="D6214" s="307">
        <v>1995</v>
      </c>
      <c r="E6214" s="307" t="s">
        <v>194</v>
      </c>
      <c r="F6214" s="65">
        <f t="shared" si="387"/>
        <v>30</v>
      </c>
      <c r="G6214" s="66" t="str">
        <f t="shared" si="388"/>
        <v>Pre1997</v>
      </c>
      <c r="H6214" s="67" t="str">
        <f t="shared" si="389"/>
        <v>2025-T6 Instate Construction Heavy-30</v>
      </c>
      <c r="I6214" s="302">
        <v>8.4246024707157902E-5</v>
      </c>
      <c r="J6214" s="305">
        <f>VLOOKUP(H6214,T6_ReductionFactor!$G$10:$H$2922,2,FALSE)</f>
        <v>0.89579267860980072</v>
      </c>
      <c r="K6214" s="75">
        <f t="shared" ref="K6214:K6277" si="390">I6214*J6214</f>
        <v>7.5466972134652425E-5</v>
      </c>
      <c r="L6214" s="293"/>
      <c r="Q6214" s="288"/>
      <c r="R6214" s="291"/>
    </row>
    <row r="6215" spans="1:18" s="287" customFormat="1" ht="16.149999999999999" customHeight="1" x14ac:dyDescent="0.25">
      <c r="A6215" s="9" t="s">
        <v>192</v>
      </c>
      <c r="B6215" s="7">
        <v>2025</v>
      </c>
      <c r="C6215" s="296" t="s">
        <v>65</v>
      </c>
      <c r="D6215" s="307">
        <v>1994</v>
      </c>
      <c r="E6215" s="307" t="s">
        <v>194</v>
      </c>
      <c r="F6215" s="65">
        <f t="shared" si="387"/>
        <v>31</v>
      </c>
      <c r="G6215" s="66" t="str">
        <f t="shared" si="388"/>
        <v>Pre1997</v>
      </c>
      <c r="H6215" s="67" t="str">
        <f t="shared" si="389"/>
        <v>2025-T6 Instate Construction Heavy-31</v>
      </c>
      <c r="I6215" s="302">
        <v>5.1742919329867902E-5</v>
      </c>
      <c r="J6215" s="305">
        <f>VLOOKUP(H6215,T6_ReductionFactor!$G$10:$H$2922,2,FALSE)</f>
        <v>0.89579267860980072</v>
      </c>
      <c r="K6215" s="75">
        <f t="shared" si="390"/>
        <v>4.6350928305593204E-5</v>
      </c>
      <c r="L6215" s="293"/>
      <c r="Q6215" s="288"/>
      <c r="R6215" s="291"/>
    </row>
    <row r="6216" spans="1:18" s="287" customFormat="1" ht="16.149999999999999" customHeight="1" x14ac:dyDescent="0.25">
      <c r="A6216" s="9" t="s">
        <v>192</v>
      </c>
      <c r="B6216" s="7">
        <v>2025</v>
      </c>
      <c r="C6216" s="296" t="s">
        <v>65</v>
      </c>
      <c r="D6216" s="307">
        <v>1993</v>
      </c>
      <c r="E6216" s="307" t="s">
        <v>194</v>
      </c>
      <c r="F6216" s="65">
        <f t="shared" si="387"/>
        <v>32</v>
      </c>
      <c r="G6216" s="66" t="str">
        <f t="shared" si="388"/>
        <v>Pre1997</v>
      </c>
      <c r="H6216" s="67" t="str">
        <f t="shared" si="389"/>
        <v>2025-T6 Instate Construction Heavy-32</v>
      </c>
      <c r="I6216" s="302">
        <v>6.4723732296321398E-5</v>
      </c>
      <c r="J6216" s="305">
        <f>VLOOKUP(H6216,T6_ReductionFactor!$G$10:$H$2922,2,FALSE)</f>
        <v>1</v>
      </c>
      <c r="K6216" s="75">
        <f t="shared" si="390"/>
        <v>6.4723732296321398E-5</v>
      </c>
      <c r="L6216" s="293"/>
      <c r="Q6216" s="288"/>
      <c r="R6216" s="291"/>
    </row>
    <row r="6217" spans="1:18" s="287" customFormat="1" ht="16.149999999999999" customHeight="1" x14ac:dyDescent="0.25">
      <c r="A6217" s="9" t="s">
        <v>192</v>
      </c>
      <c r="B6217" s="7">
        <v>2025</v>
      </c>
      <c r="C6217" s="296" t="s">
        <v>65</v>
      </c>
      <c r="D6217" s="307">
        <v>1992</v>
      </c>
      <c r="E6217" s="307" t="s">
        <v>194</v>
      </c>
      <c r="F6217" s="65">
        <f t="shared" ref="F6217:F6280" si="391">B6217-D6217</f>
        <v>33</v>
      </c>
      <c r="G6217" s="66" t="str">
        <f t="shared" ref="G6217:G6280" si="392">IF(D6217&lt;1998,"Pre1997",IF(D6217&lt;2008,"1997-06",IF(D6217&lt;2011,"2007-09",IF(D6217&lt;2014,"2010-12","2013+"))))</f>
        <v>Pre1997</v>
      </c>
      <c r="H6217" s="67" t="str">
        <f t="shared" si="389"/>
        <v>2025-T6 Instate Construction Heavy-33</v>
      </c>
      <c r="I6217" s="302">
        <v>6.6057700502494899E-5</v>
      </c>
      <c r="J6217" s="305">
        <f>VLOOKUP(H6217,T6_ReductionFactor!$G$10:$H$2922,2,FALSE)</f>
        <v>1</v>
      </c>
      <c r="K6217" s="75">
        <f t="shared" si="390"/>
        <v>6.6057700502494899E-5</v>
      </c>
      <c r="L6217" s="293"/>
      <c r="Q6217" s="288"/>
      <c r="R6217" s="291"/>
    </row>
    <row r="6218" spans="1:18" s="287" customFormat="1" ht="16.149999999999999" customHeight="1" x14ac:dyDescent="0.25">
      <c r="A6218" s="9" t="s">
        <v>192</v>
      </c>
      <c r="B6218" s="7">
        <v>2025</v>
      </c>
      <c r="C6218" s="296" t="s">
        <v>65</v>
      </c>
      <c r="D6218" s="307">
        <v>1991</v>
      </c>
      <c r="E6218" s="307" t="s">
        <v>194</v>
      </c>
      <c r="F6218" s="65">
        <f t="shared" si="391"/>
        <v>34</v>
      </c>
      <c r="G6218" s="66" t="str">
        <f t="shared" si="392"/>
        <v>Pre1997</v>
      </c>
      <c r="H6218" s="67" t="str">
        <f t="shared" si="389"/>
        <v>2025-T6 Instate Construction Heavy-34</v>
      </c>
      <c r="I6218" s="302">
        <v>8.8419313494764905E-5</v>
      </c>
      <c r="J6218" s="305">
        <f>VLOOKUP(H6218,T6_ReductionFactor!$G$10:$H$2922,2,FALSE)</f>
        <v>1</v>
      </c>
      <c r="K6218" s="75">
        <f t="shared" si="390"/>
        <v>8.8419313494764905E-5</v>
      </c>
      <c r="L6218" s="293"/>
      <c r="Q6218" s="288"/>
      <c r="R6218" s="291"/>
    </row>
    <row r="6219" spans="1:18" s="287" customFormat="1" ht="16.149999999999999" customHeight="1" x14ac:dyDescent="0.25">
      <c r="A6219" s="9" t="s">
        <v>192</v>
      </c>
      <c r="B6219" s="7">
        <v>2025</v>
      </c>
      <c r="C6219" s="296" t="s">
        <v>65</v>
      </c>
      <c r="D6219" s="307">
        <v>1990</v>
      </c>
      <c r="E6219" s="307" t="s">
        <v>194</v>
      </c>
      <c r="F6219" s="65">
        <f t="shared" si="391"/>
        <v>35</v>
      </c>
      <c r="G6219" s="66" t="str">
        <f t="shared" si="392"/>
        <v>Pre1997</v>
      </c>
      <c r="H6219" s="67" t="str">
        <f t="shared" si="389"/>
        <v>2025-T6 Instate Construction Heavy-35</v>
      </c>
      <c r="I6219" s="302">
        <v>1.7164469286143301E-4</v>
      </c>
      <c r="J6219" s="305">
        <f>VLOOKUP(H6219,T6_ReductionFactor!$G$10:$H$2922,2,FALSE)</f>
        <v>1</v>
      </c>
      <c r="K6219" s="75">
        <f t="shared" si="390"/>
        <v>1.7164469286143301E-4</v>
      </c>
      <c r="L6219" s="293"/>
      <c r="Q6219" s="288"/>
      <c r="R6219" s="291"/>
    </row>
    <row r="6220" spans="1:18" s="287" customFormat="1" ht="16.149999999999999" customHeight="1" x14ac:dyDescent="0.25">
      <c r="A6220" s="9" t="s">
        <v>192</v>
      </c>
      <c r="B6220" s="7">
        <v>2025</v>
      </c>
      <c r="C6220" s="296" t="s">
        <v>65</v>
      </c>
      <c r="D6220" s="307">
        <v>1989</v>
      </c>
      <c r="E6220" s="307" t="s">
        <v>194</v>
      </c>
      <c r="F6220" s="65">
        <f t="shared" si="391"/>
        <v>36</v>
      </c>
      <c r="G6220" s="66" t="str">
        <f t="shared" si="392"/>
        <v>Pre1997</v>
      </c>
      <c r="H6220" s="67" t="str">
        <f t="shared" si="389"/>
        <v>2025-T6 Instate Construction Heavy-36</v>
      </c>
      <c r="I6220" s="302">
        <v>8.5696280991910106E-5</v>
      </c>
      <c r="J6220" s="305">
        <f>VLOOKUP(H6220,T6_ReductionFactor!$G$10:$H$2922,2,FALSE)</f>
        <v>1</v>
      </c>
      <c r="K6220" s="75">
        <f t="shared" si="390"/>
        <v>8.5696280991910106E-5</v>
      </c>
      <c r="L6220" s="293"/>
      <c r="Q6220" s="288"/>
      <c r="R6220" s="291"/>
    </row>
    <row r="6221" spans="1:18" s="287" customFormat="1" ht="16.149999999999999" customHeight="1" x14ac:dyDescent="0.25">
      <c r="A6221" s="9" t="s">
        <v>192</v>
      </c>
      <c r="B6221" s="7">
        <v>2025</v>
      </c>
      <c r="C6221" s="296" t="s">
        <v>65</v>
      </c>
      <c r="D6221" s="307">
        <v>1988</v>
      </c>
      <c r="E6221" s="307" t="s">
        <v>194</v>
      </c>
      <c r="F6221" s="65">
        <f t="shared" si="391"/>
        <v>37</v>
      </c>
      <c r="G6221" s="66" t="str">
        <f t="shared" si="392"/>
        <v>Pre1997</v>
      </c>
      <c r="H6221" s="67" t="str">
        <f t="shared" si="389"/>
        <v>2025-T6 Instate Construction Heavy-37</v>
      </c>
      <c r="I6221" s="302">
        <v>1.0193796066437E-4</v>
      </c>
      <c r="J6221" s="305">
        <f>VLOOKUP(H6221,T6_ReductionFactor!$G$10:$H$2922,2,FALSE)</f>
        <v>1</v>
      </c>
      <c r="K6221" s="75">
        <f t="shared" si="390"/>
        <v>1.0193796066437E-4</v>
      </c>
      <c r="L6221" s="293"/>
      <c r="Q6221" s="288"/>
      <c r="R6221" s="291"/>
    </row>
    <row r="6222" spans="1:18" s="287" customFormat="1" ht="16.149999999999999" customHeight="1" x14ac:dyDescent="0.25">
      <c r="A6222" s="9" t="s">
        <v>192</v>
      </c>
      <c r="B6222" s="7">
        <v>2025</v>
      </c>
      <c r="C6222" s="296" t="s">
        <v>65</v>
      </c>
      <c r="D6222" s="307">
        <v>1987</v>
      </c>
      <c r="E6222" s="307" t="s">
        <v>194</v>
      </c>
      <c r="F6222" s="65">
        <f t="shared" si="391"/>
        <v>38</v>
      </c>
      <c r="G6222" s="66" t="str">
        <f t="shared" si="392"/>
        <v>Pre1997</v>
      </c>
      <c r="H6222" s="67" t="str">
        <f t="shared" si="389"/>
        <v>2025-T6 Instate Construction Heavy-38</v>
      </c>
      <c r="I6222" s="302">
        <v>9.2865314974415906E-5</v>
      </c>
      <c r="J6222" s="305">
        <f>VLOOKUP(H6222,T6_ReductionFactor!$G$10:$H$2922,2,FALSE)</f>
        <v>1</v>
      </c>
      <c r="K6222" s="75">
        <f t="shared" si="390"/>
        <v>9.2865314974415906E-5</v>
      </c>
      <c r="L6222" s="293"/>
      <c r="Q6222" s="288"/>
      <c r="R6222" s="291"/>
    </row>
    <row r="6223" spans="1:18" s="287" customFormat="1" ht="16.149999999999999" customHeight="1" x14ac:dyDescent="0.25">
      <c r="A6223" s="9" t="s">
        <v>192</v>
      </c>
      <c r="B6223" s="7">
        <v>2025</v>
      </c>
      <c r="C6223" s="296" t="s">
        <v>65</v>
      </c>
      <c r="D6223" s="307">
        <v>1986</v>
      </c>
      <c r="E6223" s="307" t="s">
        <v>194</v>
      </c>
      <c r="F6223" s="65">
        <f t="shared" si="391"/>
        <v>39</v>
      </c>
      <c r="G6223" s="66" t="str">
        <f t="shared" si="392"/>
        <v>Pre1997</v>
      </c>
      <c r="H6223" s="67" t="str">
        <f t="shared" si="389"/>
        <v>2025-T6 Instate Construction Heavy-39</v>
      </c>
      <c r="I6223" s="302">
        <v>7.5972854307938896E-5</v>
      </c>
      <c r="J6223" s="305">
        <f>VLOOKUP(H6223,T6_ReductionFactor!$G$10:$H$2922,2,FALSE)</f>
        <v>1</v>
      </c>
      <c r="K6223" s="75">
        <f t="shared" si="390"/>
        <v>7.5972854307938896E-5</v>
      </c>
      <c r="L6223" s="293"/>
      <c r="Q6223" s="288"/>
      <c r="R6223" s="291"/>
    </row>
    <row r="6224" spans="1:18" s="287" customFormat="1" ht="16.149999999999999" customHeight="1" x14ac:dyDescent="0.25">
      <c r="A6224" s="9" t="s">
        <v>192</v>
      </c>
      <c r="B6224" s="7">
        <v>2025</v>
      </c>
      <c r="C6224" s="296" t="s">
        <v>65</v>
      </c>
      <c r="D6224" s="307">
        <v>1985</v>
      </c>
      <c r="E6224" s="307" t="s">
        <v>194</v>
      </c>
      <c r="F6224" s="65">
        <f t="shared" si="391"/>
        <v>40</v>
      </c>
      <c r="G6224" s="66" t="str">
        <f t="shared" si="392"/>
        <v>Pre1997</v>
      </c>
      <c r="H6224" s="67" t="str">
        <f t="shared" si="389"/>
        <v>2025-T6 Instate Construction Heavy-40</v>
      </c>
      <c r="I6224" s="302">
        <v>7.6631313818684301E-5</v>
      </c>
      <c r="J6224" s="305">
        <f>VLOOKUP(H6224,T6_ReductionFactor!$G$10:$H$2922,2,FALSE)</f>
        <v>1</v>
      </c>
      <c r="K6224" s="75">
        <f t="shared" si="390"/>
        <v>7.6631313818684301E-5</v>
      </c>
      <c r="L6224" s="293"/>
      <c r="Q6224" s="288"/>
      <c r="R6224" s="291"/>
    </row>
    <row r="6225" spans="1:18" s="287" customFormat="1" ht="16.149999999999999" customHeight="1" x14ac:dyDescent="0.25">
      <c r="A6225" s="9" t="s">
        <v>192</v>
      </c>
      <c r="B6225" s="7">
        <v>2025</v>
      </c>
      <c r="C6225" s="296" t="s">
        <v>65</v>
      </c>
      <c r="D6225" s="307">
        <v>1984</v>
      </c>
      <c r="E6225" s="307" t="s">
        <v>194</v>
      </c>
      <c r="F6225" s="65">
        <f t="shared" si="391"/>
        <v>41</v>
      </c>
      <c r="G6225" s="66" t="str">
        <f t="shared" si="392"/>
        <v>Pre1997</v>
      </c>
      <c r="H6225" s="67" t="str">
        <f t="shared" si="389"/>
        <v>2025-T6 Instate Construction Heavy-41</v>
      </c>
      <c r="I6225" s="302">
        <v>5.4199374897969901E-5</v>
      </c>
      <c r="J6225" s="305">
        <f>VLOOKUP(H6225,T6_ReductionFactor!$G$10:$H$2922,2,FALSE)</f>
        <v>1</v>
      </c>
      <c r="K6225" s="75">
        <f t="shared" si="390"/>
        <v>5.4199374897969901E-5</v>
      </c>
      <c r="L6225" s="293"/>
      <c r="Q6225" s="288"/>
      <c r="R6225" s="291"/>
    </row>
    <row r="6226" spans="1:18" s="287" customFormat="1" ht="16.149999999999999" customHeight="1" x14ac:dyDescent="0.25">
      <c r="A6226" s="9" t="s">
        <v>192</v>
      </c>
      <c r="B6226" s="7">
        <v>2025</v>
      </c>
      <c r="C6226" s="296" t="s">
        <v>65</v>
      </c>
      <c r="D6226" s="307">
        <v>1983</v>
      </c>
      <c r="E6226" s="307" t="s">
        <v>194</v>
      </c>
      <c r="F6226" s="65">
        <f t="shared" si="391"/>
        <v>42</v>
      </c>
      <c r="G6226" s="66" t="str">
        <f t="shared" si="392"/>
        <v>Pre1997</v>
      </c>
      <c r="H6226" s="67" t="str">
        <f t="shared" si="389"/>
        <v>2025-T6 Instate Construction Heavy-42</v>
      </c>
      <c r="I6226" s="302">
        <v>1.9470458083441501E-5</v>
      </c>
      <c r="J6226" s="305">
        <f>VLOOKUP(H6226,T6_ReductionFactor!$G$10:$H$2922,2,FALSE)</f>
        <v>1</v>
      </c>
      <c r="K6226" s="75">
        <f t="shared" si="390"/>
        <v>1.9470458083441501E-5</v>
      </c>
      <c r="L6226" s="293"/>
      <c r="Q6226" s="288"/>
      <c r="R6226" s="291"/>
    </row>
    <row r="6227" spans="1:18" s="287" customFormat="1" ht="16.149999999999999" customHeight="1" x14ac:dyDescent="0.25">
      <c r="A6227" s="9" t="s">
        <v>192</v>
      </c>
      <c r="B6227" s="7">
        <v>2025</v>
      </c>
      <c r="C6227" s="296" t="s">
        <v>65</v>
      </c>
      <c r="D6227" s="307">
        <v>1982</v>
      </c>
      <c r="E6227" s="307" t="s">
        <v>194</v>
      </c>
      <c r="F6227" s="65">
        <f t="shared" si="391"/>
        <v>43</v>
      </c>
      <c r="G6227" s="66" t="str">
        <f t="shared" si="392"/>
        <v>Pre1997</v>
      </c>
      <c r="H6227" s="67" t="str">
        <f t="shared" si="389"/>
        <v>2025-T6 Instate Construction Heavy-43</v>
      </c>
      <c r="I6227" s="302">
        <v>1.4970864232587699E-5</v>
      </c>
      <c r="J6227" s="305">
        <f>VLOOKUP(H6227,T6_ReductionFactor!$G$10:$H$2922,2,FALSE)</f>
        <v>1</v>
      </c>
      <c r="K6227" s="75">
        <f t="shared" si="390"/>
        <v>1.4970864232587699E-5</v>
      </c>
      <c r="L6227" s="293"/>
      <c r="Q6227" s="288"/>
      <c r="R6227" s="291"/>
    </row>
    <row r="6228" spans="1:18" s="287" customFormat="1" ht="16.149999999999999" customHeight="1" x14ac:dyDescent="0.25">
      <c r="A6228" s="9" t="s">
        <v>192</v>
      </c>
      <c r="B6228" s="7">
        <v>2025</v>
      </c>
      <c r="C6228" s="296" t="s">
        <v>65</v>
      </c>
      <c r="D6228" s="307">
        <v>1981</v>
      </c>
      <c r="E6228" s="307" t="s">
        <v>194</v>
      </c>
      <c r="F6228" s="65">
        <f t="shared" si="391"/>
        <v>44</v>
      </c>
      <c r="G6228" s="66" t="str">
        <f t="shared" si="392"/>
        <v>Pre1997</v>
      </c>
      <c r="H6228" s="67" t="str">
        <f t="shared" si="389"/>
        <v>2025-T6 Instate Construction Heavy-44</v>
      </c>
      <c r="I6228" s="302">
        <v>2.9910200262524002E-5</v>
      </c>
      <c r="J6228" s="305">
        <f>VLOOKUP(H6228,T6_ReductionFactor!$G$10:$H$2922,2,FALSE)</f>
        <v>1</v>
      </c>
      <c r="K6228" s="75">
        <f t="shared" si="390"/>
        <v>2.9910200262524002E-5</v>
      </c>
      <c r="L6228" s="293"/>
      <c r="Q6228" s="288"/>
      <c r="R6228" s="291"/>
    </row>
    <row r="6229" spans="1:18" s="287" customFormat="1" ht="16.149999999999999" customHeight="1" x14ac:dyDescent="0.25">
      <c r="A6229" s="9" t="s">
        <v>192</v>
      </c>
      <c r="B6229" s="7">
        <v>2025</v>
      </c>
      <c r="C6229" s="296" t="s">
        <v>66</v>
      </c>
      <c r="D6229" s="307">
        <v>2026</v>
      </c>
      <c r="E6229" s="307" t="s">
        <v>194</v>
      </c>
      <c r="F6229" s="65">
        <f t="shared" si="391"/>
        <v>-1</v>
      </c>
      <c r="G6229" s="66" t="str">
        <f t="shared" si="392"/>
        <v>2013+</v>
      </c>
      <c r="H6229" s="67" t="str">
        <f t="shared" si="389"/>
        <v>2025-T6 Instate Construction Small--1</v>
      </c>
      <c r="I6229" s="302">
        <v>3.5599167285794601E-5</v>
      </c>
      <c r="J6229" s="305">
        <f>VLOOKUP(H6229,T6_ReductionFactor!$G$10:$H$2922,2,FALSE)</f>
        <v>1</v>
      </c>
      <c r="K6229" s="75">
        <f t="shared" si="390"/>
        <v>3.5599167285794601E-5</v>
      </c>
      <c r="L6229" s="293"/>
      <c r="Q6229" s="288"/>
      <c r="R6229" s="291"/>
    </row>
    <row r="6230" spans="1:18" s="287" customFormat="1" ht="16.149999999999999" customHeight="1" x14ac:dyDescent="0.25">
      <c r="A6230" s="9" t="s">
        <v>192</v>
      </c>
      <c r="B6230" s="7">
        <v>2025</v>
      </c>
      <c r="C6230" s="296" t="s">
        <v>66</v>
      </c>
      <c r="D6230" s="307">
        <v>2025</v>
      </c>
      <c r="E6230" s="307" t="s">
        <v>194</v>
      </c>
      <c r="F6230" s="65">
        <f t="shared" si="391"/>
        <v>0</v>
      </c>
      <c r="G6230" s="66" t="str">
        <f t="shared" si="392"/>
        <v>2013+</v>
      </c>
      <c r="H6230" s="67" t="str">
        <f t="shared" si="389"/>
        <v>2025-T6 Instate Construction Small-0</v>
      </c>
      <c r="I6230" s="302">
        <v>4.2725498008931701E-4</v>
      </c>
      <c r="J6230" s="305">
        <f>VLOOKUP(H6230,T6_ReductionFactor!$G$10:$H$2922,2,FALSE)</f>
        <v>0.93570622664661263</v>
      </c>
      <c r="K6230" s="75">
        <f t="shared" si="390"/>
        <v>3.9978514523534843E-4</v>
      </c>
      <c r="L6230" s="293"/>
      <c r="Q6230" s="288"/>
      <c r="R6230" s="291"/>
    </row>
    <row r="6231" spans="1:18" s="287" customFormat="1" ht="16.149999999999999" customHeight="1" x14ac:dyDescent="0.25">
      <c r="A6231" s="9" t="s">
        <v>192</v>
      </c>
      <c r="B6231" s="7">
        <v>2025</v>
      </c>
      <c r="C6231" s="296" t="s">
        <v>66</v>
      </c>
      <c r="D6231" s="307">
        <v>2024</v>
      </c>
      <c r="E6231" s="307" t="s">
        <v>194</v>
      </c>
      <c r="F6231" s="65">
        <f t="shared" si="391"/>
        <v>1</v>
      </c>
      <c r="G6231" s="66" t="str">
        <f t="shared" si="392"/>
        <v>2013+</v>
      </c>
      <c r="H6231" s="67" t="str">
        <f t="shared" si="389"/>
        <v>2025-T6 Instate Construction Small-1</v>
      </c>
      <c r="I6231" s="302">
        <v>7.5271685841332605E-4</v>
      </c>
      <c r="J6231" s="305">
        <f>VLOOKUP(H6231,T6_ReductionFactor!$G$10:$H$2922,2,FALSE)</f>
        <v>0.88950652437102418</v>
      </c>
      <c r="K6231" s="75">
        <f t="shared" si="390"/>
        <v>6.6954655656271391E-4</v>
      </c>
      <c r="L6231" s="293"/>
      <c r="Q6231" s="288"/>
      <c r="R6231" s="291"/>
    </row>
    <row r="6232" spans="1:18" s="287" customFormat="1" ht="16.149999999999999" customHeight="1" x14ac:dyDescent="0.25">
      <c r="A6232" s="9" t="s">
        <v>192</v>
      </c>
      <c r="B6232" s="7">
        <v>2025</v>
      </c>
      <c r="C6232" s="296" t="s">
        <v>66</v>
      </c>
      <c r="D6232" s="307">
        <v>2023</v>
      </c>
      <c r="E6232" s="307" t="s">
        <v>194</v>
      </c>
      <c r="F6232" s="65">
        <f t="shared" si="391"/>
        <v>2</v>
      </c>
      <c r="G6232" s="66" t="str">
        <f t="shared" si="392"/>
        <v>2013+</v>
      </c>
      <c r="H6232" s="67" t="str">
        <f t="shared" si="389"/>
        <v>2025-T6 Instate Construction Small-2</v>
      </c>
      <c r="I6232" s="302">
        <v>8.7922833259706395E-4</v>
      </c>
      <c r="J6232" s="305">
        <f>VLOOKUP(H6232,T6_ReductionFactor!$G$10:$H$2922,2,FALSE)</f>
        <v>0.85457293212388608</v>
      </c>
      <c r="K6232" s="75">
        <f t="shared" si="390"/>
        <v>7.5136473419386827E-4</v>
      </c>
      <c r="L6232" s="293"/>
      <c r="Q6232" s="288"/>
      <c r="R6232" s="291"/>
    </row>
    <row r="6233" spans="1:18" s="287" customFormat="1" ht="16.149999999999999" customHeight="1" x14ac:dyDescent="0.25">
      <c r="A6233" s="9" t="s">
        <v>192</v>
      </c>
      <c r="B6233" s="7">
        <v>2025</v>
      </c>
      <c r="C6233" s="296" t="s">
        <v>66</v>
      </c>
      <c r="D6233" s="307">
        <v>2022</v>
      </c>
      <c r="E6233" s="307" t="s">
        <v>194</v>
      </c>
      <c r="F6233" s="65">
        <f t="shared" si="391"/>
        <v>3</v>
      </c>
      <c r="G6233" s="66" t="str">
        <f t="shared" si="392"/>
        <v>2013+</v>
      </c>
      <c r="H6233" s="67" t="str">
        <f t="shared" si="389"/>
        <v>2025-T6 Instate Construction Small-3</v>
      </c>
      <c r="I6233" s="302">
        <v>8.9706139100170096E-4</v>
      </c>
      <c r="J6233" s="305">
        <f>VLOOKUP(H6233,T6_ReductionFactor!$G$10:$H$2922,2,FALSE)</f>
        <v>0.82778465981723415</v>
      </c>
      <c r="K6233" s="75">
        <f t="shared" si="390"/>
        <v>7.4257365838551793E-4</v>
      </c>
      <c r="L6233" s="293"/>
      <c r="Q6233" s="288"/>
      <c r="R6233" s="291"/>
    </row>
    <row r="6234" spans="1:18" s="287" customFormat="1" ht="16.149999999999999" customHeight="1" x14ac:dyDescent="0.25">
      <c r="A6234" s="9" t="s">
        <v>192</v>
      </c>
      <c r="B6234" s="7">
        <v>2025</v>
      </c>
      <c r="C6234" s="296" t="s">
        <v>66</v>
      </c>
      <c r="D6234" s="307">
        <v>2021</v>
      </c>
      <c r="E6234" s="307" t="s">
        <v>194</v>
      </c>
      <c r="F6234" s="65">
        <f t="shared" si="391"/>
        <v>4</v>
      </c>
      <c r="G6234" s="66" t="str">
        <f t="shared" si="392"/>
        <v>2013+</v>
      </c>
      <c r="H6234" s="67" t="str">
        <f t="shared" si="389"/>
        <v>2025-T6 Instate Construction Small-4</v>
      </c>
      <c r="I6234" s="302">
        <v>9.0743356380211895E-4</v>
      </c>
      <c r="J6234" s="305">
        <f>VLOOKUP(H6234,T6_ReductionFactor!$G$10:$H$2922,2,FALSE)</f>
        <v>0.8069094003521774</v>
      </c>
      <c r="K6234" s="75">
        <f t="shared" si="390"/>
        <v>7.3221667282700716E-4</v>
      </c>
      <c r="L6234" s="293"/>
      <c r="Q6234" s="288"/>
      <c r="R6234" s="291"/>
    </row>
    <row r="6235" spans="1:18" s="287" customFormat="1" ht="16.149999999999999" customHeight="1" x14ac:dyDescent="0.25">
      <c r="A6235" s="9" t="s">
        <v>192</v>
      </c>
      <c r="B6235" s="7">
        <v>2025</v>
      </c>
      <c r="C6235" s="296" t="s">
        <v>66</v>
      </c>
      <c r="D6235" s="307">
        <v>2020</v>
      </c>
      <c r="E6235" s="307" t="s">
        <v>194</v>
      </c>
      <c r="F6235" s="65">
        <f t="shared" si="391"/>
        <v>5</v>
      </c>
      <c r="G6235" s="66" t="str">
        <f t="shared" si="392"/>
        <v>2013+</v>
      </c>
      <c r="H6235" s="67" t="str">
        <f t="shared" si="389"/>
        <v>2025-T6 Instate Construction Small-5</v>
      </c>
      <c r="I6235" s="302">
        <v>9.1616808211472005E-4</v>
      </c>
      <c r="J6235" s="305">
        <f>VLOOKUP(H6235,T6_ReductionFactor!$G$10:$H$2922,2,FALSE)</f>
        <v>0.79037334948692428</v>
      </c>
      <c r="K6235" s="75">
        <f t="shared" si="390"/>
        <v>7.2411483575402272E-4</v>
      </c>
      <c r="L6235" s="293"/>
      <c r="Q6235" s="288"/>
      <c r="R6235" s="291"/>
    </row>
    <row r="6236" spans="1:18" s="287" customFormat="1" ht="16.149999999999999" customHeight="1" x14ac:dyDescent="0.25">
      <c r="A6236" s="9" t="s">
        <v>192</v>
      </c>
      <c r="B6236" s="7">
        <v>2025</v>
      </c>
      <c r="C6236" s="296" t="s">
        <v>66</v>
      </c>
      <c r="D6236" s="307">
        <v>2019</v>
      </c>
      <c r="E6236" s="307" t="s">
        <v>194</v>
      </c>
      <c r="F6236" s="65">
        <f t="shared" si="391"/>
        <v>6</v>
      </c>
      <c r="G6236" s="66" t="str">
        <f t="shared" si="392"/>
        <v>2013+</v>
      </c>
      <c r="H6236" s="67" t="str">
        <f t="shared" si="389"/>
        <v>2025-T6 Instate Construction Small-6</v>
      </c>
      <c r="I6236" s="302">
        <v>8.9939362892320601E-4</v>
      </c>
      <c r="J6236" s="305">
        <f>VLOOKUP(H6236,T6_ReductionFactor!$G$10:$H$2922,2,FALSE)</f>
        <v>0.77706131146098434</v>
      </c>
      <c r="K6236" s="75">
        <f t="shared" si="390"/>
        <v>6.9888399281072032E-4</v>
      </c>
      <c r="L6236" s="293"/>
      <c r="Q6236" s="288"/>
      <c r="R6236" s="291"/>
    </row>
    <row r="6237" spans="1:18" s="287" customFormat="1" ht="16.149999999999999" customHeight="1" x14ac:dyDescent="0.25">
      <c r="A6237" s="9" t="s">
        <v>192</v>
      </c>
      <c r="B6237" s="7">
        <v>2025</v>
      </c>
      <c r="C6237" s="296" t="s">
        <v>66</v>
      </c>
      <c r="D6237" s="307">
        <v>2018</v>
      </c>
      <c r="E6237" s="307" t="s">
        <v>194</v>
      </c>
      <c r="F6237" s="65">
        <f t="shared" si="391"/>
        <v>7</v>
      </c>
      <c r="G6237" s="66" t="str">
        <f t="shared" si="392"/>
        <v>2013+</v>
      </c>
      <c r="H6237" s="67" t="str">
        <f t="shared" si="389"/>
        <v>2025-T6 Instate Construction Small-7</v>
      </c>
      <c r="I6237" s="302">
        <v>8.6498332943606301E-4</v>
      </c>
      <c r="J6237" s="305">
        <f>VLOOKUP(H6237,T6_ReductionFactor!$G$10:$H$2922,2,FALSE)</f>
        <v>0.76617511598250365</v>
      </c>
      <c r="K6237" s="75">
        <f t="shared" si="390"/>
        <v>6.6272870275360771E-4</v>
      </c>
      <c r="L6237" s="293"/>
      <c r="Q6237" s="288"/>
      <c r="R6237" s="291"/>
    </row>
    <row r="6238" spans="1:18" s="287" customFormat="1" ht="16.149999999999999" customHeight="1" x14ac:dyDescent="0.25">
      <c r="A6238" s="9" t="s">
        <v>192</v>
      </c>
      <c r="B6238" s="7">
        <v>2025</v>
      </c>
      <c r="C6238" s="296" t="s">
        <v>66</v>
      </c>
      <c r="D6238" s="307">
        <v>2017</v>
      </c>
      <c r="E6238" s="307" t="s">
        <v>194</v>
      </c>
      <c r="F6238" s="65">
        <f t="shared" si="391"/>
        <v>8</v>
      </c>
      <c r="G6238" s="66" t="str">
        <f t="shared" si="392"/>
        <v>2013+</v>
      </c>
      <c r="H6238" s="67" t="str">
        <f t="shared" si="389"/>
        <v>2025-T6 Instate Construction Small-8</v>
      </c>
      <c r="I6238" s="302">
        <v>2.4031539144952598E-3</v>
      </c>
      <c r="J6238" s="305">
        <f>VLOOKUP(H6238,T6_ReductionFactor!$G$10:$H$2922,2,FALSE)</f>
        <v>0.75713730304050564</v>
      </c>
      <c r="K6238" s="75">
        <f t="shared" si="390"/>
        <v>1.819517473612175E-3</v>
      </c>
      <c r="L6238" s="293"/>
      <c r="Q6238" s="288"/>
      <c r="R6238" s="291"/>
    </row>
    <row r="6239" spans="1:18" s="287" customFormat="1" ht="16.149999999999999" customHeight="1" x14ac:dyDescent="0.25">
      <c r="A6239" s="9" t="s">
        <v>192</v>
      </c>
      <c r="B6239" s="7">
        <v>2025</v>
      </c>
      <c r="C6239" s="296" t="s">
        <v>66</v>
      </c>
      <c r="D6239" s="307">
        <v>2016</v>
      </c>
      <c r="E6239" s="307" t="s">
        <v>194</v>
      </c>
      <c r="F6239" s="65">
        <f t="shared" si="391"/>
        <v>9</v>
      </c>
      <c r="G6239" s="66" t="str">
        <f t="shared" si="392"/>
        <v>2013+</v>
      </c>
      <c r="H6239" s="67" t="str">
        <f t="shared" si="389"/>
        <v>2025-T6 Instate Construction Small-9</v>
      </c>
      <c r="I6239" s="302">
        <v>4.1310467750678001E-3</v>
      </c>
      <c r="J6239" s="305">
        <f>VLOOKUP(H6239,T6_ReductionFactor!$G$10:$H$2922,2,FALSE)</f>
        <v>0.74952840983498847</v>
      </c>
      <c r="K6239" s="75">
        <f t="shared" si="390"/>
        <v>3.0963369202705255E-3</v>
      </c>
      <c r="L6239" s="293"/>
      <c r="Q6239" s="288"/>
      <c r="R6239" s="291"/>
    </row>
    <row r="6240" spans="1:18" s="287" customFormat="1" ht="16.149999999999999" customHeight="1" x14ac:dyDescent="0.25">
      <c r="A6240" s="9" t="s">
        <v>192</v>
      </c>
      <c r="B6240" s="7">
        <v>2025</v>
      </c>
      <c r="C6240" s="296" t="s">
        <v>66</v>
      </c>
      <c r="D6240" s="307">
        <v>2015</v>
      </c>
      <c r="E6240" s="307" t="s">
        <v>194</v>
      </c>
      <c r="F6240" s="65">
        <f t="shared" si="391"/>
        <v>10</v>
      </c>
      <c r="G6240" s="66" t="str">
        <f t="shared" si="392"/>
        <v>2013+</v>
      </c>
      <c r="H6240" s="67" t="str">
        <f t="shared" si="389"/>
        <v>2025-T6 Instate Construction Small-10</v>
      </c>
      <c r="I6240" s="302">
        <v>2.33372316309326E-3</v>
      </c>
      <c r="J6240" s="305">
        <f>VLOOKUP(H6240,T6_ReductionFactor!$G$10:$H$2922,2,FALSE)</f>
        <v>0.74304304467253823</v>
      </c>
      <c r="K6240" s="75">
        <f t="shared" si="390"/>
        <v>1.7340567645276425E-3</v>
      </c>
      <c r="L6240" s="293"/>
      <c r="Q6240" s="288"/>
      <c r="R6240" s="291"/>
    </row>
    <row r="6241" spans="1:18" s="287" customFormat="1" ht="16.149999999999999" customHeight="1" x14ac:dyDescent="0.25">
      <c r="A6241" s="9" t="s">
        <v>192</v>
      </c>
      <c r="B6241" s="7">
        <v>2025</v>
      </c>
      <c r="C6241" s="296" t="s">
        <v>66</v>
      </c>
      <c r="D6241" s="307">
        <v>2014</v>
      </c>
      <c r="E6241" s="307" t="s">
        <v>194</v>
      </c>
      <c r="F6241" s="65">
        <f t="shared" si="391"/>
        <v>11</v>
      </c>
      <c r="G6241" s="66" t="str">
        <f t="shared" si="392"/>
        <v>2013+</v>
      </c>
      <c r="H6241" s="67" t="str">
        <f t="shared" si="389"/>
        <v>2025-T6 Instate Construction Small-11</v>
      </c>
      <c r="I6241" s="302">
        <v>1.0368678139276301E-3</v>
      </c>
      <c r="J6241" s="305">
        <f>VLOOKUP(H6241,T6_ReductionFactor!$G$10:$H$2922,2,FALSE)</f>
        <v>0.7374637661246255</v>
      </c>
      <c r="K6241" s="75">
        <f t="shared" si="390"/>
        <v>7.6465244303247745E-4</v>
      </c>
      <c r="L6241" s="293"/>
      <c r="Q6241" s="288"/>
      <c r="R6241" s="291"/>
    </row>
    <row r="6242" spans="1:18" s="287" customFormat="1" ht="16.149999999999999" customHeight="1" x14ac:dyDescent="0.25">
      <c r="A6242" s="9" t="s">
        <v>192</v>
      </c>
      <c r="B6242" s="7">
        <v>2025</v>
      </c>
      <c r="C6242" s="296" t="s">
        <v>66</v>
      </c>
      <c r="D6242" s="307">
        <v>2013</v>
      </c>
      <c r="E6242" s="307" t="s">
        <v>194</v>
      </c>
      <c r="F6242" s="65">
        <f t="shared" si="391"/>
        <v>12</v>
      </c>
      <c r="G6242" s="66" t="str">
        <f t="shared" si="392"/>
        <v>2010-12</v>
      </c>
      <c r="H6242" s="67" t="str">
        <f t="shared" si="389"/>
        <v>2025-T6 Instate Construction Small-12</v>
      </c>
      <c r="I6242" s="302">
        <v>9.6183569271106296E-4</v>
      </c>
      <c r="J6242" s="305">
        <f>VLOOKUP(H6242,T6_ReductionFactor!$G$10:$H$2922,2,FALSE)</f>
        <v>0.70188274238343029</v>
      </c>
      <c r="K6242" s="75">
        <f t="shared" si="390"/>
        <v>6.7509587372230719E-4</v>
      </c>
      <c r="L6242" s="293"/>
      <c r="Q6242" s="288"/>
      <c r="R6242" s="291"/>
    </row>
    <row r="6243" spans="1:18" s="287" customFormat="1" ht="16.149999999999999" customHeight="1" x14ac:dyDescent="0.25">
      <c r="A6243" s="9" t="s">
        <v>192</v>
      </c>
      <c r="B6243" s="7">
        <v>2025</v>
      </c>
      <c r="C6243" s="296" t="s">
        <v>66</v>
      </c>
      <c r="D6243" s="307">
        <v>2012</v>
      </c>
      <c r="E6243" s="307" t="s">
        <v>194</v>
      </c>
      <c r="F6243" s="65">
        <f t="shared" si="391"/>
        <v>13</v>
      </c>
      <c r="G6243" s="66" t="str">
        <f t="shared" si="392"/>
        <v>2010-12</v>
      </c>
      <c r="H6243" s="67" t="str">
        <f t="shared" si="389"/>
        <v>2025-T6 Instate Construction Small-13</v>
      </c>
      <c r="I6243" s="302">
        <v>2.2121103755690899E-3</v>
      </c>
      <c r="J6243" s="305">
        <f>VLOOKUP(H6243,T6_ReductionFactor!$G$10:$H$2922,2,FALSE)</f>
        <v>0.69851637621762275</v>
      </c>
      <c r="K6243" s="75">
        <f t="shared" si="390"/>
        <v>1.5451953233359252E-3</v>
      </c>
      <c r="L6243" s="293"/>
      <c r="Q6243" s="288"/>
      <c r="R6243" s="291"/>
    </row>
    <row r="6244" spans="1:18" s="287" customFormat="1" ht="16.149999999999999" customHeight="1" x14ac:dyDescent="0.25">
      <c r="A6244" s="9" t="s">
        <v>192</v>
      </c>
      <c r="B6244" s="7">
        <v>2025</v>
      </c>
      <c r="C6244" s="296" t="s">
        <v>66</v>
      </c>
      <c r="D6244" s="307">
        <v>2011</v>
      </c>
      <c r="E6244" s="307" t="s">
        <v>194</v>
      </c>
      <c r="F6244" s="65">
        <f t="shared" si="391"/>
        <v>14</v>
      </c>
      <c r="G6244" s="66" t="str">
        <f t="shared" si="392"/>
        <v>2010-12</v>
      </c>
      <c r="H6244" s="67" t="str">
        <f t="shared" si="389"/>
        <v>2025-T6 Instate Construction Small-14</v>
      </c>
      <c r="I6244" s="302">
        <v>6.5456555602309804E-6</v>
      </c>
      <c r="J6244" s="305">
        <f>VLOOKUP(H6244,T6_ReductionFactor!$G$10:$H$2922,2,FALSE)</f>
        <v>0.69567873317182571</v>
      </c>
      <c r="K6244" s="75">
        <f t="shared" si="390"/>
        <v>4.553673367920606E-6</v>
      </c>
      <c r="L6244" s="293"/>
      <c r="Q6244" s="288"/>
      <c r="R6244" s="291"/>
    </row>
    <row r="6245" spans="1:18" s="287" customFormat="1" ht="16.149999999999999" customHeight="1" x14ac:dyDescent="0.25">
      <c r="A6245" s="9" t="s">
        <v>192</v>
      </c>
      <c r="B6245" s="7">
        <v>2025</v>
      </c>
      <c r="C6245" s="296" t="s">
        <v>66</v>
      </c>
      <c r="D6245" s="307">
        <v>2010</v>
      </c>
      <c r="E6245" s="307" t="s">
        <v>194</v>
      </c>
      <c r="F6245" s="65">
        <f t="shared" si="391"/>
        <v>15</v>
      </c>
      <c r="G6245" s="66" t="str">
        <f t="shared" si="392"/>
        <v>2007-09</v>
      </c>
      <c r="H6245" s="67" t="str">
        <f t="shared" si="389"/>
        <v>2025-T6 Instate Construction Small-15</v>
      </c>
      <c r="I6245" s="302">
        <v>2.80779633464804E-6</v>
      </c>
      <c r="J6245" s="305">
        <f>VLOOKUP(H6245,T6_ReductionFactor!$G$10:$H$2922,2,FALSE)</f>
        <v>0.73528844547812788</v>
      </c>
      <c r="K6245" s="75">
        <f t="shared" si="390"/>
        <v>2.0645402021225426E-6</v>
      </c>
      <c r="L6245" s="293"/>
      <c r="Q6245" s="288"/>
      <c r="R6245" s="291"/>
    </row>
    <row r="6246" spans="1:18" s="287" customFormat="1" ht="16.149999999999999" customHeight="1" x14ac:dyDescent="0.25">
      <c r="A6246" s="9" t="s">
        <v>192</v>
      </c>
      <c r="B6246" s="7">
        <v>2025</v>
      </c>
      <c r="C6246" s="296" t="s">
        <v>66</v>
      </c>
      <c r="D6246" s="307">
        <v>2009</v>
      </c>
      <c r="E6246" s="307" t="s">
        <v>194</v>
      </c>
      <c r="F6246" s="65">
        <f t="shared" si="391"/>
        <v>16</v>
      </c>
      <c r="G6246" s="66" t="str">
        <f t="shared" si="392"/>
        <v>2007-09</v>
      </c>
      <c r="H6246" s="67" t="str">
        <f t="shared" si="389"/>
        <v>2025-T6 Instate Construction Small-16</v>
      </c>
      <c r="I6246" s="302">
        <v>3.47644508094179E-6</v>
      </c>
      <c r="J6246" s="305">
        <f>VLOOKUP(H6246,T6_ReductionFactor!$G$10:$H$2922,2,FALSE)</f>
        <v>0.73199961062014263</v>
      </c>
      <c r="K6246" s="75">
        <f t="shared" si="390"/>
        <v>2.5447564455917004E-6</v>
      </c>
      <c r="L6246" s="293"/>
      <c r="Q6246" s="288"/>
      <c r="R6246" s="291"/>
    </row>
    <row r="6247" spans="1:18" s="287" customFormat="1" ht="16.149999999999999" customHeight="1" x14ac:dyDescent="0.25">
      <c r="A6247" s="9" t="s">
        <v>192</v>
      </c>
      <c r="B6247" s="7">
        <v>2025</v>
      </c>
      <c r="C6247" s="296" t="s">
        <v>66</v>
      </c>
      <c r="D6247" s="307">
        <v>2008</v>
      </c>
      <c r="E6247" s="307" t="s">
        <v>194</v>
      </c>
      <c r="F6247" s="65">
        <f t="shared" si="391"/>
        <v>17</v>
      </c>
      <c r="G6247" s="66" t="str">
        <f t="shared" si="392"/>
        <v>2007-09</v>
      </c>
      <c r="H6247" s="67" t="str">
        <f t="shared" si="389"/>
        <v>2025-T6 Instate Construction Small-17</v>
      </c>
      <c r="I6247" s="302">
        <v>1.4949905271681601E-5</v>
      </c>
      <c r="J6247" s="305">
        <f>VLOOKUP(H6247,T6_ReductionFactor!$G$10:$H$2922,2,FALSE)</f>
        <v>0.72886200403682411</v>
      </c>
      <c r="K6247" s="75">
        <f t="shared" si="390"/>
        <v>1.0896417916478534E-5</v>
      </c>
      <c r="L6247" s="293"/>
      <c r="Q6247" s="288"/>
      <c r="R6247" s="291"/>
    </row>
    <row r="6248" spans="1:18" s="287" customFormat="1" ht="16.149999999999999" customHeight="1" x14ac:dyDescent="0.25">
      <c r="A6248" s="9" t="s">
        <v>192</v>
      </c>
      <c r="B6248" s="7">
        <v>2025</v>
      </c>
      <c r="C6248" s="296" t="s">
        <v>66</v>
      </c>
      <c r="D6248" s="307">
        <v>2007</v>
      </c>
      <c r="E6248" s="307" t="s">
        <v>194</v>
      </c>
      <c r="F6248" s="65">
        <f t="shared" si="391"/>
        <v>18</v>
      </c>
      <c r="G6248" s="66" t="str">
        <f t="shared" si="392"/>
        <v>1997-06</v>
      </c>
      <c r="H6248" s="67" t="str">
        <f t="shared" si="389"/>
        <v>2025-T6 Instate Construction Small-18</v>
      </c>
      <c r="I6248" s="302">
        <v>1.54656849450467E-5</v>
      </c>
      <c r="J6248" s="305">
        <f>VLOOKUP(H6248,T6_ReductionFactor!$G$10:$H$2922,2,FALSE)</f>
        <v>0.83952488103283063</v>
      </c>
      <c r="K6248" s="75">
        <f t="shared" si="390"/>
        <v>1.2983827313581572E-5</v>
      </c>
      <c r="L6248" s="293"/>
      <c r="Q6248" s="288"/>
      <c r="R6248" s="291"/>
    </row>
    <row r="6249" spans="1:18" s="287" customFormat="1" ht="16.149999999999999" customHeight="1" x14ac:dyDescent="0.25">
      <c r="A6249" s="9" t="s">
        <v>192</v>
      </c>
      <c r="B6249" s="7">
        <v>2025</v>
      </c>
      <c r="C6249" s="296" t="s">
        <v>66</v>
      </c>
      <c r="D6249" s="307">
        <v>2006</v>
      </c>
      <c r="E6249" s="307" t="s">
        <v>194</v>
      </c>
      <c r="F6249" s="65">
        <f t="shared" si="391"/>
        <v>19</v>
      </c>
      <c r="G6249" s="66" t="str">
        <f t="shared" si="392"/>
        <v>1997-06</v>
      </c>
      <c r="H6249" s="67" t="str">
        <f t="shared" si="389"/>
        <v>2025-T6 Instate Construction Small-19</v>
      </c>
      <c r="I6249" s="302">
        <v>2.04479776682156E-5</v>
      </c>
      <c r="J6249" s="305">
        <f>VLOOKUP(H6249,T6_ReductionFactor!$G$10:$H$2922,2,FALSE)</f>
        <v>0.8374633450041955</v>
      </c>
      <c r="K6249" s="75">
        <f t="shared" si="390"/>
        <v>1.7124431776594927E-5</v>
      </c>
      <c r="L6249" s="293"/>
      <c r="Q6249" s="288"/>
      <c r="R6249" s="291"/>
    </row>
    <row r="6250" spans="1:18" s="287" customFormat="1" ht="16.149999999999999" customHeight="1" x14ac:dyDescent="0.25">
      <c r="A6250" s="9" t="s">
        <v>192</v>
      </c>
      <c r="B6250" s="7">
        <v>2025</v>
      </c>
      <c r="C6250" s="296" t="s">
        <v>66</v>
      </c>
      <c r="D6250" s="307">
        <v>2005</v>
      </c>
      <c r="E6250" s="307" t="s">
        <v>194</v>
      </c>
      <c r="F6250" s="65">
        <f t="shared" si="391"/>
        <v>20</v>
      </c>
      <c r="G6250" s="66" t="str">
        <f t="shared" si="392"/>
        <v>1997-06</v>
      </c>
      <c r="H6250" s="67" t="str">
        <f t="shared" si="389"/>
        <v>2025-T6 Instate Construction Small-20</v>
      </c>
      <c r="I6250" s="302">
        <v>1.64677489602257E-5</v>
      </c>
      <c r="J6250" s="305">
        <f>VLOOKUP(H6250,T6_ReductionFactor!$G$10:$H$2922,2,FALSE)</f>
        <v>0.83548690156373628</v>
      </c>
      <c r="K6250" s="75">
        <f t="shared" si="390"/>
        <v>1.3758588554508409E-5</v>
      </c>
      <c r="L6250" s="293"/>
      <c r="Q6250" s="288"/>
      <c r="R6250" s="291"/>
    </row>
    <row r="6251" spans="1:18" s="287" customFormat="1" ht="16.149999999999999" customHeight="1" x14ac:dyDescent="0.25">
      <c r="A6251" s="9" t="s">
        <v>192</v>
      </c>
      <c r="B6251" s="7">
        <v>2025</v>
      </c>
      <c r="C6251" s="296" t="s">
        <v>66</v>
      </c>
      <c r="D6251" s="307">
        <v>2004</v>
      </c>
      <c r="E6251" s="307" t="s">
        <v>194</v>
      </c>
      <c r="F6251" s="65">
        <f t="shared" si="391"/>
        <v>21</v>
      </c>
      <c r="G6251" s="66" t="str">
        <f t="shared" si="392"/>
        <v>1997-06</v>
      </c>
      <c r="H6251" s="67" t="str">
        <f t="shared" si="389"/>
        <v>2025-T6 Instate Construction Small-21</v>
      </c>
      <c r="I6251" s="302">
        <v>1.34295887249982E-5</v>
      </c>
      <c r="J6251" s="305">
        <f>VLOOKUP(H6251,T6_ReductionFactor!$G$10:$H$2922,2,FALSE)</f>
        <v>0.83359412370035835</v>
      </c>
      <c r="K6251" s="75">
        <f t="shared" si="390"/>
        <v>1.1194826244871087E-5</v>
      </c>
      <c r="L6251" s="293"/>
      <c r="Q6251" s="288"/>
      <c r="R6251" s="291"/>
    </row>
    <row r="6252" spans="1:18" s="287" customFormat="1" ht="16.149999999999999" customHeight="1" x14ac:dyDescent="0.25">
      <c r="A6252" s="9" t="s">
        <v>192</v>
      </c>
      <c r="B6252" s="7">
        <v>2025</v>
      </c>
      <c r="C6252" s="296" t="s">
        <v>66</v>
      </c>
      <c r="D6252" s="307">
        <v>2003</v>
      </c>
      <c r="E6252" s="307" t="s">
        <v>194</v>
      </c>
      <c r="F6252" s="65">
        <f t="shared" si="391"/>
        <v>22</v>
      </c>
      <c r="G6252" s="66" t="str">
        <f t="shared" si="392"/>
        <v>1997-06</v>
      </c>
      <c r="H6252" s="67" t="str">
        <f t="shared" si="389"/>
        <v>2025-T6 Instate Construction Small-22</v>
      </c>
      <c r="I6252" s="302">
        <v>1.02940008360728E-5</v>
      </c>
      <c r="J6252" s="305">
        <f>VLOOKUP(H6252,T6_ReductionFactor!$G$10:$H$2922,2,FALSE)</f>
        <v>0.89579267860980072</v>
      </c>
      <c r="K6252" s="75">
        <f t="shared" si="390"/>
        <v>9.2212905825571809E-6</v>
      </c>
      <c r="L6252" s="293"/>
      <c r="Q6252" s="288"/>
      <c r="R6252" s="291"/>
    </row>
    <row r="6253" spans="1:18" s="287" customFormat="1" ht="16.149999999999999" customHeight="1" x14ac:dyDescent="0.25">
      <c r="A6253" s="9" t="s">
        <v>192</v>
      </c>
      <c r="B6253" s="7">
        <v>2025</v>
      </c>
      <c r="C6253" s="296" t="s">
        <v>66</v>
      </c>
      <c r="D6253" s="307">
        <v>2002</v>
      </c>
      <c r="E6253" s="307" t="s">
        <v>194</v>
      </c>
      <c r="F6253" s="65">
        <f t="shared" si="391"/>
        <v>23</v>
      </c>
      <c r="G6253" s="66" t="str">
        <f t="shared" si="392"/>
        <v>1997-06</v>
      </c>
      <c r="H6253" s="67" t="str">
        <f t="shared" si="389"/>
        <v>2025-T6 Instate Construction Small-23</v>
      </c>
      <c r="I6253" s="302">
        <v>9.6045058575123199E-6</v>
      </c>
      <c r="J6253" s="305">
        <f>VLOOKUP(H6253,T6_ReductionFactor!$G$10:$H$2922,2,FALSE)</f>
        <v>0.89579267860980072</v>
      </c>
      <c r="K6253" s="75">
        <f t="shared" si="390"/>
        <v>8.6036460288244813E-6</v>
      </c>
      <c r="L6253" s="293"/>
      <c r="Q6253" s="288"/>
      <c r="R6253" s="291"/>
    </row>
    <row r="6254" spans="1:18" s="287" customFormat="1" ht="16.149999999999999" customHeight="1" x14ac:dyDescent="0.25">
      <c r="A6254" s="9" t="s">
        <v>192</v>
      </c>
      <c r="B6254" s="7">
        <v>2025</v>
      </c>
      <c r="C6254" s="296" t="s">
        <v>66</v>
      </c>
      <c r="D6254" s="307">
        <v>2001</v>
      </c>
      <c r="E6254" s="307" t="s">
        <v>194</v>
      </c>
      <c r="F6254" s="65">
        <f t="shared" si="391"/>
        <v>24</v>
      </c>
      <c r="G6254" s="66" t="str">
        <f t="shared" si="392"/>
        <v>1997-06</v>
      </c>
      <c r="H6254" s="67" t="str">
        <f t="shared" si="389"/>
        <v>2025-T6 Instate Construction Small-24</v>
      </c>
      <c r="I6254" s="302">
        <v>1.1959146415010301E-5</v>
      </c>
      <c r="J6254" s="305">
        <f>VLOOKUP(H6254,T6_ReductionFactor!$G$10:$H$2922,2,FALSE)</f>
        <v>0.89579267860980072</v>
      </c>
      <c r="K6254" s="75">
        <f t="shared" si="390"/>
        <v>1.0712915800988873E-5</v>
      </c>
      <c r="L6254" s="293"/>
      <c r="Q6254" s="288"/>
      <c r="R6254" s="291"/>
    </row>
    <row r="6255" spans="1:18" s="287" customFormat="1" ht="16.149999999999999" customHeight="1" x14ac:dyDescent="0.25">
      <c r="A6255" s="9" t="s">
        <v>192</v>
      </c>
      <c r="B6255" s="7">
        <v>2025</v>
      </c>
      <c r="C6255" s="296" t="s">
        <v>66</v>
      </c>
      <c r="D6255" s="307">
        <v>2000</v>
      </c>
      <c r="E6255" s="307" t="s">
        <v>194</v>
      </c>
      <c r="F6255" s="65">
        <f t="shared" si="391"/>
        <v>25</v>
      </c>
      <c r="G6255" s="66" t="str">
        <f t="shared" si="392"/>
        <v>1997-06</v>
      </c>
      <c r="H6255" s="67" t="str">
        <f t="shared" si="389"/>
        <v>2025-T6 Instate Construction Small-25</v>
      </c>
      <c r="I6255" s="302">
        <v>1.3520159977126801E-5</v>
      </c>
      <c r="J6255" s="305">
        <f>VLOOKUP(H6255,T6_ReductionFactor!$G$10:$H$2922,2,FALSE)</f>
        <v>0.89579267860980072</v>
      </c>
      <c r="K6255" s="75">
        <f t="shared" si="390"/>
        <v>1.2111260321143439E-5</v>
      </c>
      <c r="L6255" s="293"/>
      <c r="Q6255" s="288"/>
      <c r="R6255" s="291"/>
    </row>
    <row r="6256" spans="1:18" s="287" customFormat="1" ht="16.149999999999999" customHeight="1" x14ac:dyDescent="0.25">
      <c r="A6256" s="9" t="s">
        <v>192</v>
      </c>
      <c r="B6256" s="7">
        <v>2025</v>
      </c>
      <c r="C6256" s="296" t="s">
        <v>66</v>
      </c>
      <c r="D6256" s="307">
        <v>1999</v>
      </c>
      <c r="E6256" s="307" t="s">
        <v>194</v>
      </c>
      <c r="F6256" s="65">
        <f t="shared" si="391"/>
        <v>26</v>
      </c>
      <c r="G6256" s="66" t="str">
        <f t="shared" si="392"/>
        <v>1997-06</v>
      </c>
      <c r="H6256" s="67" t="str">
        <f t="shared" si="389"/>
        <v>2025-T6 Instate Construction Small-26</v>
      </c>
      <c r="I6256" s="302">
        <v>1.07074531643695E-5</v>
      </c>
      <c r="J6256" s="305">
        <f>VLOOKUP(H6256,T6_ReductionFactor!$G$10:$H$2922,2,FALSE)</f>
        <v>0.89579267860980072</v>
      </c>
      <c r="K6256" s="75">
        <f t="shared" si="390"/>
        <v>9.5916581511995418E-6</v>
      </c>
      <c r="L6256" s="293"/>
      <c r="Q6256" s="288"/>
      <c r="R6256" s="291"/>
    </row>
    <row r="6257" spans="1:18" s="287" customFormat="1" ht="16.149999999999999" customHeight="1" x14ac:dyDescent="0.25">
      <c r="A6257" s="9" t="s">
        <v>192</v>
      </c>
      <c r="B6257" s="7">
        <v>2025</v>
      </c>
      <c r="C6257" s="296" t="s">
        <v>66</v>
      </c>
      <c r="D6257" s="307">
        <v>1998</v>
      </c>
      <c r="E6257" s="307" t="s">
        <v>194</v>
      </c>
      <c r="F6257" s="65">
        <f t="shared" si="391"/>
        <v>27</v>
      </c>
      <c r="G6257" s="66" t="str">
        <f t="shared" si="392"/>
        <v>1997-06</v>
      </c>
      <c r="H6257" s="67" t="str">
        <f t="shared" si="389"/>
        <v>2025-T6 Instate Construction Small-27</v>
      </c>
      <c r="I6257" s="302">
        <v>4.85003269861247E-6</v>
      </c>
      <c r="J6257" s="305">
        <f>VLOOKUP(H6257,T6_ReductionFactor!$G$10:$H$2922,2,FALSE)</f>
        <v>0.89579267860980072</v>
      </c>
      <c r="K6257" s="75">
        <f t="shared" si="390"/>
        <v>4.3446237824351852E-6</v>
      </c>
      <c r="L6257" s="293"/>
      <c r="Q6257" s="288"/>
      <c r="R6257" s="291"/>
    </row>
    <row r="6258" spans="1:18" s="287" customFormat="1" ht="16.149999999999999" customHeight="1" x14ac:dyDescent="0.25">
      <c r="A6258" s="9" t="s">
        <v>192</v>
      </c>
      <c r="B6258" s="7">
        <v>2025</v>
      </c>
      <c r="C6258" s="296" t="s">
        <v>66</v>
      </c>
      <c r="D6258" s="307">
        <v>1997</v>
      </c>
      <c r="E6258" s="307" t="s">
        <v>194</v>
      </c>
      <c r="F6258" s="65">
        <f t="shared" si="391"/>
        <v>28</v>
      </c>
      <c r="G6258" s="66" t="str">
        <f t="shared" si="392"/>
        <v>Pre1997</v>
      </c>
      <c r="H6258" s="67" t="str">
        <f t="shared" ref="H6258:H6321" si="393">CONCATENATE(B6258,"-",C6258,"-",F6258)</f>
        <v>2025-T6 Instate Construction Small-28</v>
      </c>
      <c r="I6258" s="302">
        <v>5.2321781522897801E-6</v>
      </c>
      <c r="J6258" s="305">
        <f>VLOOKUP(H6258,T6_ReductionFactor!$G$10:$H$2922,2,FALSE)</f>
        <v>0.89579267860980072</v>
      </c>
      <c r="K6258" s="75">
        <f t="shared" si="390"/>
        <v>4.6869468820033403E-6</v>
      </c>
      <c r="L6258" s="293"/>
      <c r="Q6258" s="288"/>
      <c r="R6258" s="291"/>
    </row>
    <row r="6259" spans="1:18" s="287" customFormat="1" ht="16.149999999999999" customHeight="1" x14ac:dyDescent="0.25">
      <c r="A6259" s="9" t="s">
        <v>192</v>
      </c>
      <c r="B6259" s="7">
        <v>2025</v>
      </c>
      <c r="C6259" s="296" t="s">
        <v>66</v>
      </c>
      <c r="D6259" s="307">
        <v>1996</v>
      </c>
      <c r="E6259" s="307" t="s">
        <v>194</v>
      </c>
      <c r="F6259" s="65">
        <f t="shared" si="391"/>
        <v>29</v>
      </c>
      <c r="G6259" s="66" t="str">
        <f t="shared" si="392"/>
        <v>Pre1997</v>
      </c>
      <c r="H6259" s="67" t="str">
        <f t="shared" si="393"/>
        <v>2025-T6 Instate Construction Small-29</v>
      </c>
      <c r="I6259" s="302">
        <v>2.94917721743742E-6</v>
      </c>
      <c r="J6259" s="305">
        <f>VLOOKUP(H6259,T6_ReductionFactor!$G$10:$H$2922,2,FALSE)</f>
        <v>0.89579267860980072</v>
      </c>
      <c r="K6259" s="75">
        <f t="shared" si="390"/>
        <v>2.6418513593032652E-6</v>
      </c>
      <c r="L6259" s="293"/>
      <c r="Q6259" s="288"/>
      <c r="R6259" s="291"/>
    </row>
    <row r="6260" spans="1:18" s="287" customFormat="1" ht="16.149999999999999" customHeight="1" x14ac:dyDescent="0.25">
      <c r="A6260" s="9" t="s">
        <v>192</v>
      </c>
      <c r="B6260" s="7">
        <v>2025</v>
      </c>
      <c r="C6260" s="296" t="s">
        <v>66</v>
      </c>
      <c r="D6260" s="307">
        <v>1995</v>
      </c>
      <c r="E6260" s="307" t="s">
        <v>194</v>
      </c>
      <c r="F6260" s="65">
        <f t="shared" si="391"/>
        <v>30</v>
      </c>
      <c r="G6260" s="66" t="str">
        <f t="shared" si="392"/>
        <v>Pre1997</v>
      </c>
      <c r="H6260" s="67" t="str">
        <f t="shared" si="393"/>
        <v>2025-T6 Instate Construction Small-30</v>
      </c>
      <c r="I6260" s="302">
        <v>3.7297414294256699E-6</v>
      </c>
      <c r="J6260" s="305">
        <f>VLOOKUP(H6260,T6_ReductionFactor!$G$10:$H$2922,2,FALSE)</f>
        <v>0.89579267860980072</v>
      </c>
      <c r="K6260" s="75">
        <f t="shared" si="390"/>
        <v>3.3410750655871681E-6</v>
      </c>
      <c r="L6260" s="293"/>
      <c r="Q6260" s="288"/>
      <c r="R6260" s="291"/>
    </row>
    <row r="6261" spans="1:18" s="287" customFormat="1" ht="16.149999999999999" customHeight="1" x14ac:dyDescent="0.25">
      <c r="A6261" s="9" t="s">
        <v>192</v>
      </c>
      <c r="B6261" s="7">
        <v>2025</v>
      </c>
      <c r="C6261" s="296" t="s">
        <v>66</v>
      </c>
      <c r="D6261" s="307">
        <v>1994</v>
      </c>
      <c r="E6261" s="307" t="s">
        <v>194</v>
      </c>
      <c r="F6261" s="65">
        <f t="shared" si="391"/>
        <v>31</v>
      </c>
      <c r="G6261" s="66" t="str">
        <f t="shared" si="392"/>
        <v>Pre1997</v>
      </c>
      <c r="H6261" s="67" t="str">
        <f t="shared" si="393"/>
        <v>2025-T6 Instate Construction Small-31</v>
      </c>
      <c r="I6261" s="302">
        <v>1.7338374740350001E-6</v>
      </c>
      <c r="J6261" s="305">
        <f>VLOOKUP(H6261,T6_ReductionFactor!$G$10:$H$2922,2,FALSE)</f>
        <v>0.89579267860980072</v>
      </c>
      <c r="K6261" s="75">
        <f t="shared" si="390"/>
        <v>1.5531589151398635E-6</v>
      </c>
      <c r="L6261" s="293"/>
      <c r="Q6261" s="288"/>
      <c r="R6261" s="291"/>
    </row>
    <row r="6262" spans="1:18" s="287" customFormat="1" ht="16.149999999999999" customHeight="1" x14ac:dyDescent="0.25">
      <c r="A6262" s="9" t="s">
        <v>192</v>
      </c>
      <c r="B6262" s="7">
        <v>2025</v>
      </c>
      <c r="C6262" s="296" t="s">
        <v>66</v>
      </c>
      <c r="D6262" s="307">
        <v>1993</v>
      </c>
      <c r="E6262" s="307" t="s">
        <v>194</v>
      </c>
      <c r="F6262" s="65">
        <f t="shared" si="391"/>
        <v>32</v>
      </c>
      <c r="G6262" s="66" t="str">
        <f t="shared" si="392"/>
        <v>Pre1997</v>
      </c>
      <c r="H6262" s="67" t="str">
        <f t="shared" si="393"/>
        <v>2025-T6 Instate Construction Small-32</v>
      </c>
      <c r="I6262" s="302">
        <v>1.89083459315214E-6</v>
      </c>
      <c r="J6262" s="305">
        <f>VLOOKUP(H6262,T6_ReductionFactor!$G$10:$H$2922,2,FALSE)</f>
        <v>1</v>
      </c>
      <c r="K6262" s="75">
        <f t="shared" si="390"/>
        <v>1.89083459315214E-6</v>
      </c>
      <c r="L6262" s="293"/>
      <c r="Q6262" s="288"/>
      <c r="R6262" s="291"/>
    </row>
    <row r="6263" spans="1:18" s="287" customFormat="1" ht="16.149999999999999" customHeight="1" x14ac:dyDescent="0.25">
      <c r="A6263" s="9" t="s">
        <v>192</v>
      </c>
      <c r="B6263" s="7">
        <v>2025</v>
      </c>
      <c r="C6263" s="296" t="s">
        <v>66</v>
      </c>
      <c r="D6263" s="307">
        <v>1992</v>
      </c>
      <c r="E6263" s="307" t="s">
        <v>194</v>
      </c>
      <c r="F6263" s="65">
        <f t="shared" si="391"/>
        <v>33</v>
      </c>
      <c r="G6263" s="66" t="str">
        <f t="shared" si="392"/>
        <v>Pre1997</v>
      </c>
      <c r="H6263" s="67" t="str">
        <f t="shared" si="393"/>
        <v>2025-T6 Instate Construction Small-33</v>
      </c>
      <c r="I6263" s="302">
        <v>1.6170344972404401E-6</v>
      </c>
      <c r="J6263" s="305">
        <f>VLOOKUP(H6263,T6_ReductionFactor!$G$10:$H$2922,2,FALSE)</f>
        <v>1</v>
      </c>
      <c r="K6263" s="75">
        <f t="shared" si="390"/>
        <v>1.6170344972404401E-6</v>
      </c>
      <c r="L6263" s="293"/>
      <c r="Q6263" s="288"/>
      <c r="R6263" s="291"/>
    </row>
    <row r="6264" spans="1:18" s="287" customFormat="1" ht="16.149999999999999" customHeight="1" x14ac:dyDescent="0.25">
      <c r="A6264" s="9" t="s">
        <v>192</v>
      </c>
      <c r="B6264" s="7">
        <v>2025</v>
      </c>
      <c r="C6264" s="296" t="s">
        <v>66</v>
      </c>
      <c r="D6264" s="307">
        <v>1991</v>
      </c>
      <c r="E6264" s="307" t="s">
        <v>194</v>
      </c>
      <c r="F6264" s="65">
        <f t="shared" si="391"/>
        <v>34</v>
      </c>
      <c r="G6264" s="66" t="str">
        <f t="shared" si="392"/>
        <v>Pre1997</v>
      </c>
      <c r="H6264" s="67" t="str">
        <f t="shared" si="393"/>
        <v>2025-T6 Instate Construction Small-34</v>
      </c>
      <c r="I6264" s="302">
        <v>1.44417126732821E-6</v>
      </c>
      <c r="J6264" s="305">
        <f>VLOOKUP(H6264,T6_ReductionFactor!$G$10:$H$2922,2,FALSE)</f>
        <v>1</v>
      </c>
      <c r="K6264" s="75">
        <f t="shared" si="390"/>
        <v>1.44417126732821E-6</v>
      </c>
      <c r="L6264" s="293"/>
      <c r="Q6264" s="288"/>
      <c r="R6264" s="291"/>
    </row>
    <row r="6265" spans="1:18" s="287" customFormat="1" ht="16.149999999999999" customHeight="1" x14ac:dyDescent="0.25">
      <c r="A6265" s="9" t="s">
        <v>192</v>
      </c>
      <c r="B6265" s="7">
        <v>2025</v>
      </c>
      <c r="C6265" s="296" t="s">
        <v>66</v>
      </c>
      <c r="D6265" s="307">
        <v>1990</v>
      </c>
      <c r="E6265" s="307" t="s">
        <v>194</v>
      </c>
      <c r="F6265" s="65">
        <f t="shared" si="391"/>
        <v>35</v>
      </c>
      <c r="G6265" s="66" t="str">
        <f t="shared" si="392"/>
        <v>Pre1997</v>
      </c>
      <c r="H6265" s="67" t="str">
        <f t="shared" si="393"/>
        <v>2025-T6 Instate Construction Small-35</v>
      </c>
      <c r="I6265" s="302">
        <v>1.84710269677386E-6</v>
      </c>
      <c r="J6265" s="305">
        <f>VLOOKUP(H6265,T6_ReductionFactor!$G$10:$H$2922,2,FALSE)</f>
        <v>1</v>
      </c>
      <c r="K6265" s="75">
        <f t="shared" si="390"/>
        <v>1.84710269677386E-6</v>
      </c>
      <c r="L6265" s="293"/>
      <c r="Q6265" s="288"/>
      <c r="R6265" s="291"/>
    </row>
    <row r="6266" spans="1:18" s="287" customFormat="1" ht="16.149999999999999" customHeight="1" x14ac:dyDescent="0.25">
      <c r="A6266" s="9" t="s">
        <v>192</v>
      </c>
      <c r="B6266" s="7">
        <v>2025</v>
      </c>
      <c r="C6266" s="296" t="s">
        <v>66</v>
      </c>
      <c r="D6266" s="307">
        <v>1989</v>
      </c>
      <c r="E6266" s="307" t="s">
        <v>194</v>
      </c>
      <c r="F6266" s="65">
        <f t="shared" si="391"/>
        <v>36</v>
      </c>
      <c r="G6266" s="66" t="str">
        <f t="shared" si="392"/>
        <v>Pre1997</v>
      </c>
      <c r="H6266" s="67" t="str">
        <f t="shared" si="393"/>
        <v>2025-T6 Instate Construction Small-36</v>
      </c>
      <c r="I6266" s="302">
        <v>1.4445250911795701E-6</v>
      </c>
      <c r="J6266" s="305">
        <f>VLOOKUP(H6266,T6_ReductionFactor!$G$10:$H$2922,2,FALSE)</f>
        <v>1</v>
      </c>
      <c r="K6266" s="75">
        <f t="shared" si="390"/>
        <v>1.4445250911795701E-6</v>
      </c>
      <c r="L6266" s="293"/>
      <c r="Q6266" s="288"/>
      <c r="R6266" s="291"/>
    </row>
    <row r="6267" spans="1:18" s="287" customFormat="1" ht="16.149999999999999" customHeight="1" x14ac:dyDescent="0.25">
      <c r="A6267" s="9" t="s">
        <v>192</v>
      </c>
      <c r="B6267" s="7">
        <v>2025</v>
      </c>
      <c r="C6267" s="296" t="s">
        <v>66</v>
      </c>
      <c r="D6267" s="307">
        <v>1988</v>
      </c>
      <c r="E6267" s="307" t="s">
        <v>194</v>
      </c>
      <c r="F6267" s="65">
        <f t="shared" si="391"/>
        <v>37</v>
      </c>
      <c r="G6267" s="66" t="str">
        <f t="shared" si="392"/>
        <v>Pre1997</v>
      </c>
      <c r="H6267" s="67" t="str">
        <f t="shared" si="393"/>
        <v>2025-T6 Instate Construction Small-37</v>
      </c>
      <c r="I6267" s="302">
        <v>9.9122475504932002E-7</v>
      </c>
      <c r="J6267" s="305">
        <f>VLOOKUP(H6267,T6_ReductionFactor!$G$10:$H$2922,2,FALSE)</f>
        <v>1</v>
      </c>
      <c r="K6267" s="75">
        <f t="shared" si="390"/>
        <v>9.9122475504932002E-7</v>
      </c>
      <c r="L6267" s="293"/>
      <c r="Q6267" s="288"/>
      <c r="R6267" s="291"/>
    </row>
    <row r="6268" spans="1:18" s="287" customFormat="1" ht="16.149999999999999" customHeight="1" x14ac:dyDescent="0.25">
      <c r="A6268" s="9" t="s">
        <v>192</v>
      </c>
      <c r="B6268" s="7">
        <v>2025</v>
      </c>
      <c r="C6268" s="296" t="s">
        <v>66</v>
      </c>
      <c r="D6268" s="307">
        <v>1987</v>
      </c>
      <c r="E6268" s="307" t="s">
        <v>194</v>
      </c>
      <c r="F6268" s="65">
        <f t="shared" si="391"/>
        <v>38</v>
      </c>
      <c r="G6268" s="66" t="str">
        <f t="shared" si="392"/>
        <v>Pre1997</v>
      </c>
      <c r="H6268" s="67" t="str">
        <f t="shared" si="393"/>
        <v>2025-T6 Instate Construction Small-38</v>
      </c>
      <c r="I6268" s="302">
        <v>4.0956190313462502E-7</v>
      </c>
      <c r="J6268" s="305">
        <f>VLOOKUP(H6268,T6_ReductionFactor!$G$10:$H$2922,2,FALSE)</f>
        <v>1</v>
      </c>
      <c r="K6268" s="75">
        <f t="shared" si="390"/>
        <v>4.0956190313462502E-7</v>
      </c>
      <c r="L6268" s="293"/>
      <c r="Q6268" s="288"/>
      <c r="R6268" s="291"/>
    </row>
    <row r="6269" spans="1:18" s="287" customFormat="1" ht="16.149999999999999" customHeight="1" x14ac:dyDescent="0.25">
      <c r="A6269" s="9" t="s">
        <v>192</v>
      </c>
      <c r="B6269" s="7">
        <v>2025</v>
      </c>
      <c r="C6269" s="296" t="s">
        <v>66</v>
      </c>
      <c r="D6269" s="307">
        <v>1986</v>
      </c>
      <c r="E6269" s="307" t="s">
        <v>194</v>
      </c>
      <c r="F6269" s="65">
        <f t="shared" si="391"/>
        <v>39</v>
      </c>
      <c r="G6269" s="66" t="str">
        <f t="shared" si="392"/>
        <v>Pre1997</v>
      </c>
      <c r="H6269" s="67" t="str">
        <f t="shared" si="393"/>
        <v>2025-T6 Instate Construction Small-39</v>
      </c>
      <c r="I6269" s="302">
        <v>3.8442157993430302E-7</v>
      </c>
      <c r="J6269" s="305">
        <f>VLOOKUP(H6269,T6_ReductionFactor!$G$10:$H$2922,2,FALSE)</f>
        <v>1</v>
      </c>
      <c r="K6269" s="75">
        <f t="shared" si="390"/>
        <v>3.8442157993430302E-7</v>
      </c>
      <c r="L6269" s="293"/>
      <c r="Q6269" s="288"/>
      <c r="R6269" s="291"/>
    </row>
    <row r="6270" spans="1:18" s="287" customFormat="1" ht="16.149999999999999" customHeight="1" x14ac:dyDescent="0.25">
      <c r="A6270" s="9" t="s">
        <v>192</v>
      </c>
      <c r="B6270" s="7">
        <v>2025</v>
      </c>
      <c r="C6270" s="296" t="s">
        <v>66</v>
      </c>
      <c r="D6270" s="307">
        <v>1985</v>
      </c>
      <c r="E6270" s="307" t="s">
        <v>194</v>
      </c>
      <c r="F6270" s="65">
        <f t="shared" si="391"/>
        <v>40</v>
      </c>
      <c r="G6270" s="66" t="str">
        <f t="shared" si="392"/>
        <v>Pre1997</v>
      </c>
      <c r="H6270" s="67" t="str">
        <f t="shared" si="393"/>
        <v>2025-T6 Instate Construction Small-40</v>
      </c>
      <c r="I6270" s="302">
        <v>4.8008950600227197E-7</v>
      </c>
      <c r="J6270" s="305">
        <f>VLOOKUP(H6270,T6_ReductionFactor!$G$10:$H$2922,2,FALSE)</f>
        <v>1</v>
      </c>
      <c r="K6270" s="75">
        <f t="shared" si="390"/>
        <v>4.8008950600227197E-7</v>
      </c>
      <c r="L6270" s="293"/>
      <c r="Q6270" s="288"/>
      <c r="R6270" s="291"/>
    </row>
    <row r="6271" spans="1:18" s="287" customFormat="1" ht="16.149999999999999" customHeight="1" x14ac:dyDescent="0.25">
      <c r="A6271" s="9" t="s">
        <v>192</v>
      </c>
      <c r="B6271" s="7">
        <v>2025</v>
      </c>
      <c r="C6271" s="296" t="s">
        <v>66</v>
      </c>
      <c r="D6271" s="307">
        <v>1984</v>
      </c>
      <c r="E6271" s="307" t="s">
        <v>194</v>
      </c>
      <c r="F6271" s="65">
        <f t="shared" si="391"/>
        <v>41</v>
      </c>
      <c r="G6271" s="66" t="str">
        <f t="shared" si="392"/>
        <v>Pre1997</v>
      </c>
      <c r="H6271" s="67" t="str">
        <f t="shared" si="393"/>
        <v>2025-T6 Instate Construction Small-41</v>
      </c>
      <c r="I6271" s="302">
        <v>4.0490208355670199E-7</v>
      </c>
      <c r="J6271" s="305">
        <f>VLOOKUP(H6271,T6_ReductionFactor!$G$10:$H$2922,2,FALSE)</f>
        <v>1</v>
      </c>
      <c r="K6271" s="75">
        <f t="shared" si="390"/>
        <v>4.0490208355670199E-7</v>
      </c>
      <c r="L6271" s="293"/>
      <c r="Q6271" s="288"/>
      <c r="R6271" s="291"/>
    </row>
    <row r="6272" spans="1:18" s="287" customFormat="1" ht="16.149999999999999" customHeight="1" x14ac:dyDescent="0.25">
      <c r="A6272" s="9" t="s">
        <v>192</v>
      </c>
      <c r="B6272" s="7">
        <v>2025</v>
      </c>
      <c r="C6272" s="296" t="s">
        <v>66</v>
      </c>
      <c r="D6272" s="307">
        <v>1983</v>
      </c>
      <c r="E6272" s="307" t="s">
        <v>194</v>
      </c>
      <c r="F6272" s="65">
        <f t="shared" si="391"/>
        <v>42</v>
      </c>
      <c r="G6272" s="66" t="str">
        <f t="shared" si="392"/>
        <v>Pre1997</v>
      </c>
      <c r="H6272" s="67" t="str">
        <f t="shared" si="393"/>
        <v>2025-T6 Instate Construction Small-42</v>
      </c>
      <c r="I6272" s="302">
        <v>1.9382648215922301E-7</v>
      </c>
      <c r="J6272" s="305">
        <f>VLOOKUP(H6272,T6_ReductionFactor!$G$10:$H$2922,2,FALSE)</f>
        <v>1</v>
      </c>
      <c r="K6272" s="75">
        <f t="shared" si="390"/>
        <v>1.9382648215922301E-7</v>
      </c>
      <c r="L6272" s="293"/>
      <c r="Q6272" s="288"/>
      <c r="R6272" s="291"/>
    </row>
    <row r="6273" spans="1:18" s="287" customFormat="1" ht="16.149999999999999" customHeight="1" x14ac:dyDescent="0.25">
      <c r="A6273" s="9" t="s">
        <v>192</v>
      </c>
      <c r="B6273" s="7">
        <v>2025</v>
      </c>
      <c r="C6273" s="296" t="s">
        <v>66</v>
      </c>
      <c r="D6273" s="307">
        <v>1982</v>
      </c>
      <c r="E6273" s="307" t="s">
        <v>194</v>
      </c>
      <c r="F6273" s="65">
        <f t="shared" si="391"/>
        <v>43</v>
      </c>
      <c r="G6273" s="66" t="str">
        <f t="shared" si="392"/>
        <v>Pre1997</v>
      </c>
      <c r="H6273" s="67" t="str">
        <f t="shared" si="393"/>
        <v>2025-T6 Instate Construction Small-43</v>
      </c>
      <c r="I6273" s="302">
        <v>2.0293337330327701E-7</v>
      </c>
      <c r="J6273" s="305">
        <f>VLOOKUP(H6273,T6_ReductionFactor!$G$10:$H$2922,2,FALSE)</f>
        <v>1</v>
      </c>
      <c r="K6273" s="75">
        <f t="shared" si="390"/>
        <v>2.0293337330327701E-7</v>
      </c>
      <c r="L6273" s="293"/>
      <c r="Q6273" s="288"/>
      <c r="R6273" s="291"/>
    </row>
    <row r="6274" spans="1:18" s="287" customFormat="1" ht="16.149999999999999" customHeight="1" x14ac:dyDescent="0.25">
      <c r="A6274" s="9" t="s">
        <v>192</v>
      </c>
      <c r="B6274" s="7">
        <v>2025</v>
      </c>
      <c r="C6274" s="296" t="s">
        <v>66</v>
      </c>
      <c r="D6274" s="307">
        <v>1981</v>
      </c>
      <c r="E6274" s="307" t="s">
        <v>194</v>
      </c>
      <c r="F6274" s="65">
        <f t="shared" si="391"/>
        <v>44</v>
      </c>
      <c r="G6274" s="66" t="str">
        <f t="shared" si="392"/>
        <v>Pre1997</v>
      </c>
      <c r="H6274" s="67" t="str">
        <f t="shared" si="393"/>
        <v>2025-T6 Instate Construction Small-44</v>
      </c>
      <c r="I6274" s="302">
        <v>1.7048947976576199E-7</v>
      </c>
      <c r="J6274" s="305">
        <f>VLOOKUP(H6274,T6_ReductionFactor!$G$10:$H$2922,2,FALSE)</f>
        <v>1</v>
      </c>
      <c r="K6274" s="75">
        <f t="shared" si="390"/>
        <v>1.7048947976576199E-7</v>
      </c>
      <c r="L6274" s="293"/>
      <c r="Q6274" s="288"/>
      <c r="R6274" s="291"/>
    </row>
    <row r="6275" spans="1:18" s="287" customFormat="1" ht="16.149999999999999" customHeight="1" x14ac:dyDescent="0.25">
      <c r="A6275" s="9" t="s">
        <v>192</v>
      </c>
      <c r="B6275" s="7">
        <v>2025</v>
      </c>
      <c r="C6275" s="296" t="s">
        <v>67</v>
      </c>
      <c r="D6275" s="307">
        <v>2026</v>
      </c>
      <c r="E6275" s="307" t="s">
        <v>194</v>
      </c>
      <c r="F6275" s="65">
        <f t="shared" si="391"/>
        <v>-1</v>
      </c>
      <c r="G6275" s="66" t="str">
        <f t="shared" si="392"/>
        <v>2013+</v>
      </c>
      <c r="H6275" s="67" t="str">
        <f t="shared" si="393"/>
        <v>2025-T6 Instate Heavy--1</v>
      </c>
      <c r="I6275" s="302">
        <v>1.15627545034394E-4</v>
      </c>
      <c r="J6275" s="305">
        <f>VLOOKUP(H6275,T6_ReductionFactor!$G$10:$H$2922,2,FALSE)</f>
        <v>1</v>
      </c>
      <c r="K6275" s="75">
        <f t="shared" si="390"/>
        <v>1.15627545034394E-4</v>
      </c>
      <c r="L6275" s="293"/>
      <c r="Q6275" s="288"/>
      <c r="R6275" s="291"/>
    </row>
    <row r="6276" spans="1:18" s="287" customFormat="1" ht="16.149999999999999" customHeight="1" x14ac:dyDescent="0.25">
      <c r="A6276" s="9" t="s">
        <v>192</v>
      </c>
      <c r="B6276" s="7">
        <v>2025</v>
      </c>
      <c r="C6276" s="296" t="s">
        <v>67</v>
      </c>
      <c r="D6276" s="307">
        <v>2025</v>
      </c>
      <c r="E6276" s="307" t="s">
        <v>194</v>
      </c>
      <c r="F6276" s="65">
        <f t="shared" si="391"/>
        <v>0</v>
      </c>
      <c r="G6276" s="66" t="str">
        <f t="shared" si="392"/>
        <v>2013+</v>
      </c>
      <c r="H6276" s="67" t="str">
        <f t="shared" si="393"/>
        <v>2025-T6 Instate Heavy-0</v>
      </c>
      <c r="I6276" s="302">
        <v>1.50294790421768E-3</v>
      </c>
      <c r="J6276" s="305">
        <f>VLOOKUP(H6276,T6_ReductionFactor!$G$10:$H$2922,2,FALSE)</f>
        <v>0.93570622664661263</v>
      </c>
      <c r="K6276" s="75">
        <f t="shared" si="390"/>
        <v>1.4063177123019601E-3</v>
      </c>
      <c r="L6276" s="293"/>
      <c r="Q6276" s="288"/>
      <c r="R6276" s="291"/>
    </row>
    <row r="6277" spans="1:18" s="287" customFormat="1" ht="16.149999999999999" customHeight="1" x14ac:dyDescent="0.25">
      <c r="A6277" s="9" t="s">
        <v>192</v>
      </c>
      <c r="B6277" s="7">
        <v>2025</v>
      </c>
      <c r="C6277" s="296" t="s">
        <v>67</v>
      </c>
      <c r="D6277" s="307">
        <v>2024</v>
      </c>
      <c r="E6277" s="307" t="s">
        <v>194</v>
      </c>
      <c r="F6277" s="65">
        <f t="shared" si="391"/>
        <v>1</v>
      </c>
      <c r="G6277" s="66" t="str">
        <f t="shared" si="392"/>
        <v>2013+</v>
      </c>
      <c r="H6277" s="67" t="str">
        <f t="shared" si="393"/>
        <v>2025-T6 Instate Heavy-1</v>
      </c>
      <c r="I6277" s="302">
        <v>2.2384008656647601E-3</v>
      </c>
      <c r="J6277" s="305">
        <f>VLOOKUP(H6277,T6_ReductionFactor!$G$10:$H$2922,2,FALSE)</f>
        <v>0.88950652437102418</v>
      </c>
      <c r="K6277" s="75">
        <f t="shared" si="390"/>
        <v>1.9910721741665527E-3</v>
      </c>
      <c r="L6277" s="293"/>
      <c r="Q6277" s="288"/>
      <c r="R6277" s="291"/>
    </row>
    <row r="6278" spans="1:18" s="287" customFormat="1" ht="16.149999999999999" customHeight="1" x14ac:dyDescent="0.25">
      <c r="A6278" s="9" t="s">
        <v>192</v>
      </c>
      <c r="B6278" s="7">
        <v>2025</v>
      </c>
      <c r="C6278" s="296" t="s">
        <v>67</v>
      </c>
      <c r="D6278" s="307">
        <v>2023</v>
      </c>
      <c r="E6278" s="307" t="s">
        <v>194</v>
      </c>
      <c r="F6278" s="65">
        <f t="shared" si="391"/>
        <v>2</v>
      </c>
      <c r="G6278" s="66" t="str">
        <f t="shared" si="392"/>
        <v>2013+</v>
      </c>
      <c r="H6278" s="67" t="str">
        <f t="shared" si="393"/>
        <v>2025-T6 Instate Heavy-2</v>
      </c>
      <c r="I6278" s="302">
        <v>2.38221405619899E-3</v>
      </c>
      <c r="J6278" s="305">
        <f>VLOOKUP(H6278,T6_ReductionFactor!$G$10:$H$2922,2,FALSE)</f>
        <v>0.85457293212388608</v>
      </c>
      <c r="K6278" s="75">
        <f t="shared" ref="K6278:K6341" si="394">I6278*J6278</f>
        <v>2.0357756509527068E-3</v>
      </c>
      <c r="L6278" s="293"/>
      <c r="Q6278" s="288"/>
      <c r="R6278" s="291"/>
    </row>
    <row r="6279" spans="1:18" s="287" customFormat="1" ht="16.149999999999999" customHeight="1" x14ac:dyDescent="0.25">
      <c r="A6279" s="9" t="s">
        <v>192</v>
      </c>
      <c r="B6279" s="7">
        <v>2025</v>
      </c>
      <c r="C6279" s="296" t="s">
        <v>67</v>
      </c>
      <c r="D6279" s="307">
        <v>2022</v>
      </c>
      <c r="E6279" s="307" t="s">
        <v>194</v>
      </c>
      <c r="F6279" s="65">
        <f t="shared" si="391"/>
        <v>3</v>
      </c>
      <c r="G6279" s="66" t="str">
        <f t="shared" si="392"/>
        <v>2013+</v>
      </c>
      <c r="H6279" s="67" t="str">
        <f t="shared" si="393"/>
        <v>2025-T6 Instate Heavy-3</v>
      </c>
      <c r="I6279" s="302">
        <v>2.3582817659146501E-3</v>
      </c>
      <c r="J6279" s="305">
        <f>VLOOKUP(H6279,T6_ReductionFactor!$G$10:$H$2922,2,FALSE)</f>
        <v>0.82778465981723415</v>
      </c>
      <c r="K6279" s="75">
        <f t="shared" si="394"/>
        <v>1.9521494693508449E-3</v>
      </c>
      <c r="L6279" s="293"/>
      <c r="Q6279" s="288"/>
      <c r="R6279" s="291"/>
    </row>
    <row r="6280" spans="1:18" s="287" customFormat="1" ht="16.149999999999999" customHeight="1" x14ac:dyDescent="0.25">
      <c r="A6280" s="9" t="s">
        <v>192</v>
      </c>
      <c r="B6280" s="7">
        <v>2025</v>
      </c>
      <c r="C6280" s="296" t="s">
        <v>67</v>
      </c>
      <c r="D6280" s="307">
        <v>2021</v>
      </c>
      <c r="E6280" s="307" t="s">
        <v>194</v>
      </c>
      <c r="F6280" s="65">
        <f t="shared" si="391"/>
        <v>4</v>
      </c>
      <c r="G6280" s="66" t="str">
        <f t="shared" si="392"/>
        <v>2013+</v>
      </c>
      <c r="H6280" s="67" t="str">
        <f t="shared" si="393"/>
        <v>2025-T6 Instate Heavy-4</v>
      </c>
      <c r="I6280" s="302">
        <v>2.3086853551557698E-3</v>
      </c>
      <c r="J6280" s="305">
        <f>VLOOKUP(H6280,T6_ReductionFactor!$G$10:$H$2922,2,FALSE)</f>
        <v>0.8069094003521774</v>
      </c>
      <c r="K6280" s="75">
        <f t="shared" si="394"/>
        <v>1.8628999155305959E-3</v>
      </c>
      <c r="L6280" s="293"/>
      <c r="Q6280" s="288"/>
      <c r="R6280" s="291"/>
    </row>
    <row r="6281" spans="1:18" s="287" customFormat="1" ht="16.149999999999999" customHeight="1" x14ac:dyDescent="0.25">
      <c r="A6281" s="9" t="s">
        <v>192</v>
      </c>
      <c r="B6281" s="7">
        <v>2025</v>
      </c>
      <c r="C6281" s="296" t="s">
        <v>67</v>
      </c>
      <c r="D6281" s="307">
        <v>2020</v>
      </c>
      <c r="E6281" s="307" t="s">
        <v>194</v>
      </c>
      <c r="F6281" s="65">
        <f t="shared" ref="F6281:F6344" si="395">B6281-D6281</f>
        <v>5</v>
      </c>
      <c r="G6281" s="66" t="str">
        <f t="shared" ref="G6281:G6344" si="396">IF(D6281&lt;1998,"Pre1997",IF(D6281&lt;2008,"1997-06",IF(D6281&lt;2011,"2007-09",IF(D6281&lt;2014,"2010-12","2013+"))))</f>
        <v>2013+</v>
      </c>
      <c r="H6281" s="67" t="str">
        <f t="shared" si="393"/>
        <v>2025-T6 Instate Heavy-5</v>
      </c>
      <c r="I6281" s="302">
        <v>2.1375359195667399E-3</v>
      </c>
      <c r="J6281" s="305">
        <f>VLOOKUP(H6281,T6_ReductionFactor!$G$10:$H$2922,2,FALSE)</f>
        <v>0.79037334948692428</v>
      </c>
      <c r="K6281" s="75">
        <f t="shared" si="394"/>
        <v>1.6894514243965769E-3</v>
      </c>
      <c r="L6281" s="293"/>
      <c r="Q6281" s="288"/>
      <c r="R6281" s="291"/>
    </row>
    <row r="6282" spans="1:18" s="287" customFormat="1" ht="16.149999999999999" customHeight="1" x14ac:dyDescent="0.25">
      <c r="A6282" s="9" t="s">
        <v>192</v>
      </c>
      <c r="B6282" s="7">
        <v>2025</v>
      </c>
      <c r="C6282" s="296" t="s">
        <v>67</v>
      </c>
      <c r="D6282" s="307">
        <v>2019</v>
      </c>
      <c r="E6282" s="307" t="s">
        <v>194</v>
      </c>
      <c r="F6282" s="65">
        <f t="shared" si="395"/>
        <v>6</v>
      </c>
      <c r="G6282" s="66" t="str">
        <f t="shared" si="396"/>
        <v>2013+</v>
      </c>
      <c r="H6282" s="67" t="str">
        <f t="shared" si="393"/>
        <v>2025-T6 Instate Heavy-6</v>
      </c>
      <c r="I6282" s="302">
        <v>2.0272253081321098E-3</v>
      </c>
      <c r="J6282" s="305">
        <f>VLOOKUP(H6282,T6_ReductionFactor!$G$10:$H$2922,2,FALSE)</f>
        <v>0.77706131146098434</v>
      </c>
      <c r="K6282" s="75">
        <f t="shared" si="394"/>
        <v>1.5752783565640353E-3</v>
      </c>
      <c r="L6282" s="293"/>
      <c r="Q6282" s="288"/>
      <c r="R6282" s="291"/>
    </row>
    <row r="6283" spans="1:18" s="287" customFormat="1" ht="16.149999999999999" customHeight="1" x14ac:dyDescent="0.25">
      <c r="A6283" s="9" t="s">
        <v>192</v>
      </c>
      <c r="B6283" s="7">
        <v>2025</v>
      </c>
      <c r="C6283" s="296" t="s">
        <v>67</v>
      </c>
      <c r="D6283" s="307">
        <v>2018</v>
      </c>
      <c r="E6283" s="307" t="s">
        <v>194</v>
      </c>
      <c r="F6283" s="65">
        <f t="shared" si="395"/>
        <v>7</v>
      </c>
      <c r="G6283" s="66" t="str">
        <f t="shared" si="396"/>
        <v>2013+</v>
      </c>
      <c r="H6283" s="67" t="str">
        <f t="shared" si="393"/>
        <v>2025-T6 Instate Heavy-7</v>
      </c>
      <c r="I6283" s="302">
        <v>1.8663547988077699E-3</v>
      </c>
      <c r="J6283" s="305">
        <f>VLOOKUP(H6283,T6_ReductionFactor!$G$10:$H$2922,2,FALSE)</f>
        <v>0.76617511598250365</v>
      </c>
      <c r="K6283" s="75">
        <f t="shared" si="394"/>
        <v>1.4299546044410454E-3</v>
      </c>
      <c r="L6283" s="293"/>
      <c r="Q6283" s="288"/>
      <c r="R6283" s="291"/>
    </row>
    <row r="6284" spans="1:18" s="287" customFormat="1" ht="16.149999999999999" customHeight="1" x14ac:dyDescent="0.25">
      <c r="A6284" s="9" t="s">
        <v>192</v>
      </c>
      <c r="B6284" s="7">
        <v>2025</v>
      </c>
      <c r="C6284" s="296" t="s">
        <v>67</v>
      </c>
      <c r="D6284" s="307">
        <v>2017</v>
      </c>
      <c r="E6284" s="307" t="s">
        <v>194</v>
      </c>
      <c r="F6284" s="65">
        <f t="shared" si="395"/>
        <v>8</v>
      </c>
      <c r="G6284" s="66" t="str">
        <f t="shared" si="396"/>
        <v>2013+</v>
      </c>
      <c r="H6284" s="67" t="str">
        <f t="shared" si="393"/>
        <v>2025-T6 Instate Heavy-8</v>
      </c>
      <c r="I6284" s="302">
        <v>1.01783552150378E-2</v>
      </c>
      <c r="J6284" s="305">
        <f>VLOOKUP(H6284,T6_ReductionFactor!$G$10:$H$2922,2,FALSE)</f>
        <v>0.75713730304050564</v>
      </c>
      <c r="K6284" s="75">
        <f t="shared" si="394"/>
        <v>7.7064124169019862E-3</v>
      </c>
      <c r="L6284" s="293"/>
      <c r="Q6284" s="288"/>
      <c r="R6284" s="291"/>
    </row>
    <row r="6285" spans="1:18" s="287" customFormat="1" ht="16.149999999999999" customHeight="1" x14ac:dyDescent="0.25">
      <c r="A6285" s="9" t="s">
        <v>192</v>
      </c>
      <c r="B6285" s="7">
        <v>2025</v>
      </c>
      <c r="C6285" s="296" t="s">
        <v>67</v>
      </c>
      <c r="D6285" s="307">
        <v>2016</v>
      </c>
      <c r="E6285" s="307" t="s">
        <v>194</v>
      </c>
      <c r="F6285" s="65">
        <f t="shared" si="395"/>
        <v>9</v>
      </c>
      <c r="G6285" s="66" t="str">
        <f t="shared" si="396"/>
        <v>2013+</v>
      </c>
      <c r="H6285" s="67" t="str">
        <f t="shared" si="393"/>
        <v>2025-T6 Instate Heavy-9</v>
      </c>
      <c r="I6285" s="302">
        <v>5.2924868460835304E-3</v>
      </c>
      <c r="J6285" s="305">
        <f>VLOOKUP(H6285,T6_ReductionFactor!$G$10:$H$2922,2,FALSE)</f>
        <v>0.74952840983498847</v>
      </c>
      <c r="K6285" s="75">
        <f t="shared" si="394"/>
        <v>3.966869249817582E-3</v>
      </c>
      <c r="L6285" s="293"/>
      <c r="Q6285" s="288"/>
      <c r="R6285" s="291"/>
    </row>
    <row r="6286" spans="1:18" s="287" customFormat="1" ht="16.149999999999999" customHeight="1" x14ac:dyDescent="0.25">
      <c r="A6286" s="9" t="s">
        <v>192</v>
      </c>
      <c r="B6286" s="7">
        <v>2025</v>
      </c>
      <c r="C6286" s="296" t="s">
        <v>67</v>
      </c>
      <c r="D6286" s="307">
        <v>2015</v>
      </c>
      <c r="E6286" s="307" t="s">
        <v>194</v>
      </c>
      <c r="F6286" s="65">
        <f t="shared" si="395"/>
        <v>10</v>
      </c>
      <c r="G6286" s="66" t="str">
        <f t="shared" si="396"/>
        <v>2013+</v>
      </c>
      <c r="H6286" s="67" t="str">
        <f t="shared" si="393"/>
        <v>2025-T6 Instate Heavy-10</v>
      </c>
      <c r="I6286" s="302">
        <v>3.8199913841341802E-3</v>
      </c>
      <c r="J6286" s="305">
        <f>VLOOKUP(H6286,T6_ReductionFactor!$G$10:$H$2922,2,FALSE)</f>
        <v>0.74304304467253823</v>
      </c>
      <c r="K6286" s="75">
        <f t="shared" si="394"/>
        <v>2.8384180286899247E-3</v>
      </c>
      <c r="L6286" s="293"/>
      <c r="Q6286" s="288"/>
      <c r="R6286" s="291"/>
    </row>
    <row r="6287" spans="1:18" s="287" customFormat="1" ht="16.149999999999999" customHeight="1" x14ac:dyDescent="0.25">
      <c r="A6287" s="9" t="s">
        <v>192</v>
      </c>
      <c r="B6287" s="7">
        <v>2025</v>
      </c>
      <c r="C6287" s="296" t="s">
        <v>67</v>
      </c>
      <c r="D6287" s="307">
        <v>2014</v>
      </c>
      <c r="E6287" s="307" t="s">
        <v>194</v>
      </c>
      <c r="F6287" s="65">
        <f t="shared" si="395"/>
        <v>11</v>
      </c>
      <c r="G6287" s="66" t="str">
        <f t="shared" si="396"/>
        <v>2013+</v>
      </c>
      <c r="H6287" s="67" t="str">
        <f t="shared" si="393"/>
        <v>2025-T6 Instate Heavy-11</v>
      </c>
      <c r="I6287" s="302">
        <v>2.33547866298533E-3</v>
      </c>
      <c r="J6287" s="305">
        <f>VLOOKUP(H6287,T6_ReductionFactor!$G$10:$H$2922,2,FALSE)</f>
        <v>0.7374637661246255</v>
      </c>
      <c r="K6287" s="75">
        <f t="shared" si="394"/>
        <v>1.7223308905088665E-3</v>
      </c>
      <c r="L6287" s="293"/>
      <c r="Q6287" s="288"/>
      <c r="R6287" s="291"/>
    </row>
    <row r="6288" spans="1:18" s="287" customFormat="1" ht="16.149999999999999" customHeight="1" x14ac:dyDescent="0.25">
      <c r="A6288" s="9" t="s">
        <v>192</v>
      </c>
      <c r="B6288" s="7">
        <v>2025</v>
      </c>
      <c r="C6288" s="296" t="s">
        <v>67</v>
      </c>
      <c r="D6288" s="307">
        <v>2013</v>
      </c>
      <c r="E6288" s="307" t="s">
        <v>194</v>
      </c>
      <c r="F6288" s="65">
        <f t="shared" si="395"/>
        <v>12</v>
      </c>
      <c r="G6288" s="66" t="str">
        <f t="shared" si="396"/>
        <v>2010-12</v>
      </c>
      <c r="H6288" s="67" t="str">
        <f t="shared" si="393"/>
        <v>2025-T6 Instate Heavy-12</v>
      </c>
      <c r="I6288" s="302">
        <v>2.9134145747052699E-3</v>
      </c>
      <c r="J6288" s="305">
        <f>VLOOKUP(H6288,T6_ReductionFactor!$G$10:$H$2922,2,FALSE)</f>
        <v>0.70188274238343029</v>
      </c>
      <c r="K6288" s="75">
        <f t="shared" si="394"/>
        <v>2.0448754113939903E-3</v>
      </c>
      <c r="L6288" s="293"/>
      <c r="Q6288" s="288"/>
      <c r="R6288" s="291"/>
    </row>
    <row r="6289" spans="1:18" s="287" customFormat="1" ht="16.149999999999999" customHeight="1" x14ac:dyDescent="0.25">
      <c r="A6289" s="9" t="s">
        <v>192</v>
      </c>
      <c r="B6289" s="7">
        <v>2025</v>
      </c>
      <c r="C6289" s="296" t="s">
        <v>67</v>
      </c>
      <c r="D6289" s="307">
        <v>2012</v>
      </c>
      <c r="E6289" s="307" t="s">
        <v>194</v>
      </c>
      <c r="F6289" s="65">
        <f t="shared" si="395"/>
        <v>13</v>
      </c>
      <c r="G6289" s="66" t="str">
        <f t="shared" si="396"/>
        <v>2010-12</v>
      </c>
      <c r="H6289" s="67" t="str">
        <f t="shared" si="393"/>
        <v>2025-T6 Instate Heavy-13</v>
      </c>
      <c r="I6289" s="302">
        <v>8.3361346998233696E-3</v>
      </c>
      <c r="J6289" s="305">
        <f>VLOOKUP(H6289,T6_ReductionFactor!$G$10:$H$2922,2,FALSE)</f>
        <v>0.69851637621762275</v>
      </c>
      <c r="K6289" s="75">
        <f t="shared" si="394"/>
        <v>5.8229266021826006E-3</v>
      </c>
      <c r="L6289" s="293"/>
      <c r="Q6289" s="288"/>
      <c r="R6289" s="291"/>
    </row>
    <row r="6290" spans="1:18" s="287" customFormat="1" ht="16.149999999999999" customHeight="1" x14ac:dyDescent="0.25">
      <c r="A6290" s="9" t="s">
        <v>192</v>
      </c>
      <c r="B6290" s="7">
        <v>2025</v>
      </c>
      <c r="C6290" s="296" t="s">
        <v>67</v>
      </c>
      <c r="D6290" s="307">
        <v>2011</v>
      </c>
      <c r="E6290" s="307" t="s">
        <v>194</v>
      </c>
      <c r="F6290" s="65">
        <f t="shared" si="395"/>
        <v>14</v>
      </c>
      <c r="G6290" s="66" t="str">
        <f t="shared" si="396"/>
        <v>2010-12</v>
      </c>
      <c r="H6290" s="67" t="str">
        <f t="shared" si="393"/>
        <v>2025-T6 Instate Heavy-14</v>
      </c>
      <c r="I6290" s="302">
        <v>2.3495525595797199E-5</v>
      </c>
      <c r="J6290" s="305">
        <f>VLOOKUP(H6290,T6_ReductionFactor!$G$10:$H$2922,2,FALSE)</f>
        <v>0.69567873317182571</v>
      </c>
      <c r="K6290" s="75">
        <f t="shared" si="394"/>
        <v>1.63453374816904E-5</v>
      </c>
      <c r="L6290" s="293"/>
      <c r="Q6290" s="288"/>
      <c r="R6290" s="291"/>
    </row>
    <row r="6291" spans="1:18" s="287" customFormat="1" ht="16.149999999999999" customHeight="1" x14ac:dyDescent="0.25">
      <c r="A6291" s="9" t="s">
        <v>192</v>
      </c>
      <c r="B6291" s="7">
        <v>2025</v>
      </c>
      <c r="C6291" s="296" t="s">
        <v>67</v>
      </c>
      <c r="D6291" s="307">
        <v>2010</v>
      </c>
      <c r="E6291" s="307" t="s">
        <v>194</v>
      </c>
      <c r="F6291" s="65">
        <f t="shared" si="395"/>
        <v>15</v>
      </c>
      <c r="G6291" s="66" t="str">
        <f t="shared" si="396"/>
        <v>2007-09</v>
      </c>
      <c r="H6291" s="67" t="str">
        <f t="shared" si="393"/>
        <v>2025-T6 Instate Heavy-15</v>
      </c>
      <c r="I6291" s="302">
        <v>1.94267982505683E-5</v>
      </c>
      <c r="J6291" s="305">
        <f>VLOOKUP(H6291,T6_ReductionFactor!$G$10:$H$2922,2,FALSE)</f>
        <v>0.73528844547812788</v>
      </c>
      <c r="K6291" s="75">
        <f t="shared" si="394"/>
        <v>1.428430028627758E-5</v>
      </c>
      <c r="L6291" s="293"/>
      <c r="Q6291" s="288"/>
      <c r="R6291" s="291"/>
    </row>
    <row r="6292" spans="1:18" s="287" customFormat="1" ht="16.149999999999999" customHeight="1" x14ac:dyDescent="0.25">
      <c r="A6292" s="9" t="s">
        <v>192</v>
      </c>
      <c r="B6292" s="7">
        <v>2025</v>
      </c>
      <c r="C6292" s="296" t="s">
        <v>67</v>
      </c>
      <c r="D6292" s="307">
        <v>2009</v>
      </c>
      <c r="E6292" s="307" t="s">
        <v>194</v>
      </c>
      <c r="F6292" s="65">
        <f t="shared" si="395"/>
        <v>16</v>
      </c>
      <c r="G6292" s="66" t="str">
        <f t="shared" si="396"/>
        <v>2007-09</v>
      </c>
      <c r="H6292" s="67" t="str">
        <f t="shared" si="393"/>
        <v>2025-T6 Instate Heavy-16</v>
      </c>
      <c r="I6292" s="302">
        <v>2.34296972342261E-5</v>
      </c>
      <c r="J6292" s="305">
        <f>VLOOKUP(H6292,T6_ReductionFactor!$G$10:$H$2922,2,FALSE)</f>
        <v>0.73199961062014263</v>
      </c>
      <c r="K6292" s="75">
        <f t="shared" si="394"/>
        <v>1.7150529252401338E-5</v>
      </c>
      <c r="L6292" s="293"/>
      <c r="Q6292" s="288"/>
      <c r="R6292" s="291"/>
    </row>
    <row r="6293" spans="1:18" s="287" customFormat="1" ht="16.149999999999999" customHeight="1" x14ac:dyDescent="0.25">
      <c r="A6293" s="9" t="s">
        <v>192</v>
      </c>
      <c r="B6293" s="7">
        <v>2025</v>
      </c>
      <c r="C6293" s="296" t="s">
        <v>67</v>
      </c>
      <c r="D6293" s="307">
        <v>2008</v>
      </c>
      <c r="E6293" s="307" t="s">
        <v>194</v>
      </c>
      <c r="F6293" s="65">
        <f t="shared" si="395"/>
        <v>17</v>
      </c>
      <c r="G6293" s="66" t="str">
        <f t="shared" si="396"/>
        <v>2007-09</v>
      </c>
      <c r="H6293" s="67" t="str">
        <f t="shared" si="393"/>
        <v>2025-T6 Instate Heavy-17</v>
      </c>
      <c r="I6293" s="302">
        <v>3.1417898219648102E-5</v>
      </c>
      <c r="J6293" s="305">
        <f>VLOOKUP(H6293,T6_ReductionFactor!$G$10:$H$2922,2,FALSE)</f>
        <v>0.72886200403682411</v>
      </c>
      <c r="K6293" s="75">
        <f t="shared" si="394"/>
        <v>2.2899312258997683E-5</v>
      </c>
      <c r="L6293" s="293"/>
      <c r="Q6293" s="288"/>
      <c r="R6293" s="291"/>
    </row>
    <row r="6294" spans="1:18" s="287" customFormat="1" ht="16.149999999999999" customHeight="1" x14ac:dyDescent="0.25">
      <c r="A6294" s="9" t="s">
        <v>192</v>
      </c>
      <c r="B6294" s="7">
        <v>2025</v>
      </c>
      <c r="C6294" s="296" t="s">
        <v>67</v>
      </c>
      <c r="D6294" s="307">
        <v>2007</v>
      </c>
      <c r="E6294" s="307" t="s">
        <v>194</v>
      </c>
      <c r="F6294" s="65">
        <f t="shared" si="395"/>
        <v>18</v>
      </c>
      <c r="G6294" s="66" t="str">
        <f t="shared" si="396"/>
        <v>1997-06</v>
      </c>
      <c r="H6294" s="67" t="str">
        <f t="shared" si="393"/>
        <v>2025-T6 Instate Heavy-18</v>
      </c>
      <c r="I6294" s="302">
        <v>2.9349797782395E-4</v>
      </c>
      <c r="J6294" s="305">
        <f>VLOOKUP(H6294,T6_ReductionFactor!$G$10:$H$2922,2,FALSE)</f>
        <v>0.83952488103283063</v>
      </c>
      <c r="K6294" s="75">
        <f t="shared" si="394"/>
        <v>2.4639885491602799E-4</v>
      </c>
      <c r="L6294" s="293"/>
      <c r="Q6294" s="288"/>
      <c r="R6294" s="291"/>
    </row>
    <row r="6295" spans="1:18" s="287" customFormat="1" ht="16.149999999999999" customHeight="1" x14ac:dyDescent="0.25">
      <c r="A6295" s="9" t="s">
        <v>192</v>
      </c>
      <c r="B6295" s="7">
        <v>2025</v>
      </c>
      <c r="C6295" s="296" t="s">
        <v>67</v>
      </c>
      <c r="D6295" s="307">
        <v>2006</v>
      </c>
      <c r="E6295" s="307" t="s">
        <v>194</v>
      </c>
      <c r="F6295" s="65">
        <f t="shared" si="395"/>
        <v>19</v>
      </c>
      <c r="G6295" s="66" t="str">
        <f t="shared" si="396"/>
        <v>1997-06</v>
      </c>
      <c r="H6295" s="67" t="str">
        <f t="shared" si="393"/>
        <v>2025-T6 Instate Heavy-19</v>
      </c>
      <c r="I6295" s="302">
        <v>3.4172464961139599E-4</v>
      </c>
      <c r="J6295" s="305">
        <f>VLOOKUP(H6295,T6_ReductionFactor!$G$10:$H$2922,2,FALSE)</f>
        <v>0.8374633450041955</v>
      </c>
      <c r="K6295" s="75">
        <f t="shared" si="394"/>
        <v>2.8618186813394634E-4</v>
      </c>
      <c r="L6295" s="293"/>
      <c r="Q6295" s="288"/>
      <c r="R6295" s="291"/>
    </row>
    <row r="6296" spans="1:18" s="287" customFormat="1" ht="16.149999999999999" customHeight="1" x14ac:dyDescent="0.25">
      <c r="A6296" s="9" t="s">
        <v>192</v>
      </c>
      <c r="B6296" s="7">
        <v>2025</v>
      </c>
      <c r="C6296" s="296" t="s">
        <v>67</v>
      </c>
      <c r="D6296" s="307">
        <v>2005</v>
      </c>
      <c r="E6296" s="307" t="s">
        <v>194</v>
      </c>
      <c r="F6296" s="65">
        <f t="shared" si="395"/>
        <v>20</v>
      </c>
      <c r="G6296" s="66" t="str">
        <f t="shared" si="396"/>
        <v>1997-06</v>
      </c>
      <c r="H6296" s="67" t="str">
        <f t="shared" si="393"/>
        <v>2025-T6 Instate Heavy-20</v>
      </c>
      <c r="I6296" s="302">
        <v>3.3705342591442702E-4</v>
      </c>
      <c r="J6296" s="305">
        <f>VLOOKUP(H6296,T6_ReductionFactor!$G$10:$H$2922,2,FALSE)</f>
        <v>0.83548690156373628</v>
      </c>
      <c r="K6296" s="75">
        <f t="shared" si="394"/>
        <v>2.8160372247868696E-4</v>
      </c>
      <c r="L6296" s="293"/>
      <c r="Q6296" s="288"/>
      <c r="R6296" s="291"/>
    </row>
    <row r="6297" spans="1:18" s="287" customFormat="1" ht="16.149999999999999" customHeight="1" x14ac:dyDescent="0.25">
      <c r="A6297" s="9" t="s">
        <v>192</v>
      </c>
      <c r="B6297" s="7">
        <v>2025</v>
      </c>
      <c r="C6297" s="296" t="s">
        <v>67</v>
      </c>
      <c r="D6297" s="307">
        <v>2004</v>
      </c>
      <c r="E6297" s="307" t="s">
        <v>194</v>
      </c>
      <c r="F6297" s="65">
        <f t="shared" si="395"/>
        <v>21</v>
      </c>
      <c r="G6297" s="66" t="str">
        <f t="shared" si="396"/>
        <v>1997-06</v>
      </c>
      <c r="H6297" s="67" t="str">
        <f t="shared" si="393"/>
        <v>2025-T6 Instate Heavy-21</v>
      </c>
      <c r="I6297" s="302">
        <v>2.28280918122833E-4</v>
      </c>
      <c r="J6297" s="305">
        <f>VLOOKUP(H6297,T6_ReductionFactor!$G$10:$H$2922,2,FALSE)</f>
        <v>0.83359412370035835</v>
      </c>
      <c r="K6297" s="75">
        <f t="shared" si="394"/>
        <v>1.9029363190011623E-4</v>
      </c>
      <c r="L6297" s="293"/>
      <c r="Q6297" s="288"/>
      <c r="R6297" s="291"/>
    </row>
    <row r="6298" spans="1:18" s="287" customFormat="1" ht="16.149999999999999" customHeight="1" x14ac:dyDescent="0.25">
      <c r="A6298" s="9" t="s">
        <v>192</v>
      </c>
      <c r="B6298" s="7">
        <v>2025</v>
      </c>
      <c r="C6298" s="296" t="s">
        <v>67</v>
      </c>
      <c r="D6298" s="307">
        <v>2003</v>
      </c>
      <c r="E6298" s="307" t="s">
        <v>194</v>
      </c>
      <c r="F6298" s="65">
        <f t="shared" si="395"/>
        <v>22</v>
      </c>
      <c r="G6298" s="66" t="str">
        <f t="shared" si="396"/>
        <v>1997-06</v>
      </c>
      <c r="H6298" s="67" t="str">
        <f t="shared" si="393"/>
        <v>2025-T6 Instate Heavy-22</v>
      </c>
      <c r="I6298" s="302">
        <v>2.2568963764562001E-4</v>
      </c>
      <c r="J6298" s="305">
        <f>VLOOKUP(H6298,T6_ReductionFactor!$G$10:$H$2922,2,FALSE)</f>
        <v>0.89579267860980072</v>
      </c>
      <c r="K6298" s="75">
        <f t="shared" si="394"/>
        <v>2.0217112504104527E-4</v>
      </c>
      <c r="L6298" s="293"/>
      <c r="Q6298" s="288"/>
      <c r="R6298" s="291"/>
    </row>
    <row r="6299" spans="1:18" s="287" customFormat="1" ht="16.149999999999999" customHeight="1" x14ac:dyDescent="0.25">
      <c r="A6299" s="9" t="s">
        <v>192</v>
      </c>
      <c r="B6299" s="7">
        <v>2025</v>
      </c>
      <c r="C6299" s="296" t="s">
        <v>67</v>
      </c>
      <c r="D6299" s="307">
        <v>2002</v>
      </c>
      <c r="E6299" s="307" t="s">
        <v>194</v>
      </c>
      <c r="F6299" s="65">
        <f t="shared" si="395"/>
        <v>23</v>
      </c>
      <c r="G6299" s="66" t="str">
        <f t="shared" si="396"/>
        <v>1997-06</v>
      </c>
      <c r="H6299" s="67" t="str">
        <f t="shared" si="393"/>
        <v>2025-T6 Instate Heavy-23</v>
      </c>
      <c r="I6299" s="302">
        <v>1.3685933915982501E-4</v>
      </c>
      <c r="J6299" s="305">
        <f>VLOOKUP(H6299,T6_ReductionFactor!$G$10:$H$2922,2,FALSE)</f>
        <v>0.89579267860980072</v>
      </c>
      <c r="K6299" s="75">
        <f t="shared" si="394"/>
        <v>1.2259759401874685E-4</v>
      </c>
      <c r="L6299" s="293"/>
      <c r="Q6299" s="288"/>
      <c r="R6299" s="291"/>
    </row>
    <row r="6300" spans="1:18" s="287" customFormat="1" ht="16.149999999999999" customHeight="1" x14ac:dyDescent="0.25">
      <c r="A6300" s="9" t="s">
        <v>192</v>
      </c>
      <c r="B6300" s="7">
        <v>2025</v>
      </c>
      <c r="C6300" s="296" t="s">
        <v>67</v>
      </c>
      <c r="D6300" s="307">
        <v>2001</v>
      </c>
      <c r="E6300" s="307" t="s">
        <v>194</v>
      </c>
      <c r="F6300" s="65">
        <f t="shared" si="395"/>
        <v>24</v>
      </c>
      <c r="G6300" s="66" t="str">
        <f t="shared" si="396"/>
        <v>1997-06</v>
      </c>
      <c r="H6300" s="67" t="str">
        <f t="shared" si="393"/>
        <v>2025-T6 Instate Heavy-24</v>
      </c>
      <c r="I6300" s="302">
        <v>1.7738288384040699E-4</v>
      </c>
      <c r="J6300" s="305">
        <f>VLOOKUP(H6300,T6_ReductionFactor!$G$10:$H$2922,2,FALSE)</f>
        <v>0.89579267860980072</v>
      </c>
      <c r="K6300" s="75">
        <f t="shared" si="394"/>
        <v>1.5889828865492931E-4</v>
      </c>
      <c r="L6300" s="293"/>
      <c r="Q6300" s="288"/>
      <c r="R6300" s="291"/>
    </row>
    <row r="6301" spans="1:18" s="287" customFormat="1" ht="16.149999999999999" customHeight="1" x14ac:dyDescent="0.25">
      <c r="A6301" s="9" t="s">
        <v>192</v>
      </c>
      <c r="B6301" s="7">
        <v>2025</v>
      </c>
      <c r="C6301" s="296" t="s">
        <v>67</v>
      </c>
      <c r="D6301" s="307">
        <v>2000</v>
      </c>
      <c r="E6301" s="307" t="s">
        <v>194</v>
      </c>
      <c r="F6301" s="65">
        <f t="shared" si="395"/>
        <v>25</v>
      </c>
      <c r="G6301" s="66" t="str">
        <f t="shared" si="396"/>
        <v>1997-06</v>
      </c>
      <c r="H6301" s="67" t="str">
        <f t="shared" si="393"/>
        <v>2025-T6 Instate Heavy-25</v>
      </c>
      <c r="I6301" s="302">
        <v>2.6156892472721299E-4</v>
      </c>
      <c r="J6301" s="305">
        <f>VLOOKUP(H6301,T6_ReductionFactor!$G$10:$H$2922,2,FALSE)</f>
        <v>0.89579267860980072</v>
      </c>
      <c r="K6301" s="75">
        <f t="shared" si="394"/>
        <v>2.3431152772247546E-4</v>
      </c>
      <c r="L6301" s="293"/>
      <c r="Q6301" s="288"/>
      <c r="R6301" s="291"/>
    </row>
    <row r="6302" spans="1:18" s="287" customFormat="1" ht="16.149999999999999" customHeight="1" x14ac:dyDescent="0.25">
      <c r="A6302" s="9" t="s">
        <v>192</v>
      </c>
      <c r="B6302" s="7">
        <v>2025</v>
      </c>
      <c r="C6302" s="296" t="s">
        <v>67</v>
      </c>
      <c r="D6302" s="307">
        <v>1999</v>
      </c>
      <c r="E6302" s="307" t="s">
        <v>194</v>
      </c>
      <c r="F6302" s="65">
        <f t="shared" si="395"/>
        <v>26</v>
      </c>
      <c r="G6302" s="66" t="str">
        <f t="shared" si="396"/>
        <v>1997-06</v>
      </c>
      <c r="H6302" s="67" t="str">
        <f t="shared" si="393"/>
        <v>2025-T6 Instate Heavy-26</v>
      </c>
      <c r="I6302" s="302">
        <v>2.00207348294716E-4</v>
      </c>
      <c r="J6302" s="305">
        <f>VLOOKUP(H6302,T6_ReductionFactor!$G$10:$H$2922,2,FALSE)</f>
        <v>0.89579267860980072</v>
      </c>
      <c r="K6302" s="75">
        <f t="shared" si="394"/>
        <v>1.7934427680628897E-4</v>
      </c>
      <c r="L6302" s="293"/>
      <c r="Q6302" s="288"/>
      <c r="R6302" s="291"/>
    </row>
    <row r="6303" spans="1:18" s="287" customFormat="1" ht="16.149999999999999" customHeight="1" x14ac:dyDescent="0.25">
      <c r="A6303" s="9" t="s">
        <v>192</v>
      </c>
      <c r="B6303" s="7">
        <v>2025</v>
      </c>
      <c r="C6303" s="296" t="s">
        <v>67</v>
      </c>
      <c r="D6303" s="307">
        <v>1998</v>
      </c>
      <c r="E6303" s="307" t="s">
        <v>194</v>
      </c>
      <c r="F6303" s="65">
        <f t="shared" si="395"/>
        <v>27</v>
      </c>
      <c r="G6303" s="66" t="str">
        <f t="shared" si="396"/>
        <v>1997-06</v>
      </c>
      <c r="H6303" s="67" t="str">
        <f t="shared" si="393"/>
        <v>2025-T6 Instate Heavy-27</v>
      </c>
      <c r="I6303" s="302">
        <v>1.4970708509528901E-4</v>
      </c>
      <c r="J6303" s="305">
        <f>VLOOKUP(H6303,T6_ReductionFactor!$G$10:$H$2922,2,FALSE)</f>
        <v>0.89579267860980072</v>
      </c>
      <c r="K6303" s="75">
        <f t="shared" si="394"/>
        <v>1.3410651076437431E-4</v>
      </c>
      <c r="L6303" s="293"/>
      <c r="Q6303" s="288"/>
      <c r="R6303" s="291"/>
    </row>
    <row r="6304" spans="1:18" s="287" customFormat="1" ht="16.149999999999999" customHeight="1" x14ac:dyDescent="0.25">
      <c r="A6304" s="9" t="s">
        <v>192</v>
      </c>
      <c r="B6304" s="7">
        <v>2025</v>
      </c>
      <c r="C6304" s="296" t="s">
        <v>67</v>
      </c>
      <c r="D6304" s="307">
        <v>1997</v>
      </c>
      <c r="E6304" s="307" t="s">
        <v>194</v>
      </c>
      <c r="F6304" s="65">
        <f t="shared" si="395"/>
        <v>28</v>
      </c>
      <c r="G6304" s="66" t="str">
        <f t="shared" si="396"/>
        <v>Pre1997</v>
      </c>
      <c r="H6304" s="67" t="str">
        <f t="shared" si="393"/>
        <v>2025-T6 Instate Heavy-28</v>
      </c>
      <c r="I6304" s="302">
        <v>1.2260290231543301E-4</v>
      </c>
      <c r="J6304" s="305">
        <f>VLOOKUP(H6304,T6_ReductionFactor!$G$10:$H$2922,2,FALSE)</f>
        <v>0.89579267860980072</v>
      </c>
      <c r="K6304" s="75">
        <f t="shared" si="394"/>
        <v>1.0982678227047748E-4</v>
      </c>
      <c r="L6304" s="293"/>
      <c r="Q6304" s="288"/>
      <c r="R6304" s="291"/>
    </row>
    <row r="6305" spans="1:18" s="287" customFormat="1" ht="16.149999999999999" customHeight="1" x14ac:dyDescent="0.25">
      <c r="A6305" s="9" t="s">
        <v>192</v>
      </c>
      <c r="B6305" s="7">
        <v>2025</v>
      </c>
      <c r="C6305" s="296" t="s">
        <v>67</v>
      </c>
      <c r="D6305" s="307">
        <v>1996</v>
      </c>
      <c r="E6305" s="307" t="s">
        <v>194</v>
      </c>
      <c r="F6305" s="65">
        <f t="shared" si="395"/>
        <v>29</v>
      </c>
      <c r="G6305" s="66" t="str">
        <f t="shared" si="396"/>
        <v>Pre1997</v>
      </c>
      <c r="H6305" s="67" t="str">
        <f t="shared" si="393"/>
        <v>2025-T6 Instate Heavy-29</v>
      </c>
      <c r="I6305" s="302">
        <v>1.09076465820632E-4</v>
      </c>
      <c r="J6305" s="305">
        <f>VLOOKUP(H6305,T6_ReductionFactor!$G$10:$H$2922,2,FALSE)</f>
        <v>0.89579267860980072</v>
      </c>
      <c r="K6305" s="75">
        <f t="shared" si="394"/>
        <v>9.770989949075431E-5</v>
      </c>
      <c r="L6305" s="293"/>
      <c r="Q6305" s="288"/>
      <c r="R6305" s="291"/>
    </row>
    <row r="6306" spans="1:18" s="287" customFormat="1" ht="16.149999999999999" customHeight="1" x14ac:dyDescent="0.25">
      <c r="A6306" s="9" t="s">
        <v>192</v>
      </c>
      <c r="B6306" s="7">
        <v>2025</v>
      </c>
      <c r="C6306" s="296" t="s">
        <v>67</v>
      </c>
      <c r="D6306" s="307">
        <v>1995</v>
      </c>
      <c r="E6306" s="307" t="s">
        <v>194</v>
      </c>
      <c r="F6306" s="65">
        <f t="shared" si="395"/>
        <v>30</v>
      </c>
      <c r="G6306" s="66" t="str">
        <f t="shared" si="396"/>
        <v>Pre1997</v>
      </c>
      <c r="H6306" s="67" t="str">
        <f t="shared" si="393"/>
        <v>2025-T6 Instate Heavy-30</v>
      </c>
      <c r="I6306" s="302">
        <v>1.46186294815001E-4</v>
      </c>
      <c r="J6306" s="305">
        <f>VLOOKUP(H6306,T6_ReductionFactor!$G$10:$H$2922,2,FALSE)</f>
        <v>0.89579267860980072</v>
      </c>
      <c r="K6306" s="75">
        <f t="shared" si="394"/>
        <v>1.3095261260837176E-4</v>
      </c>
      <c r="L6306" s="293"/>
      <c r="Q6306" s="288"/>
      <c r="R6306" s="291"/>
    </row>
    <row r="6307" spans="1:18" s="287" customFormat="1" ht="16.149999999999999" customHeight="1" x14ac:dyDescent="0.25">
      <c r="A6307" s="9" t="s">
        <v>192</v>
      </c>
      <c r="B6307" s="7">
        <v>2025</v>
      </c>
      <c r="C6307" s="296" t="s">
        <v>67</v>
      </c>
      <c r="D6307" s="307">
        <v>1994</v>
      </c>
      <c r="E6307" s="307" t="s">
        <v>194</v>
      </c>
      <c r="F6307" s="65">
        <f t="shared" si="395"/>
        <v>31</v>
      </c>
      <c r="G6307" s="66" t="str">
        <f t="shared" si="396"/>
        <v>Pre1997</v>
      </c>
      <c r="H6307" s="67" t="str">
        <f t="shared" si="393"/>
        <v>2025-T6 Instate Heavy-31</v>
      </c>
      <c r="I6307" s="302">
        <v>8.88771721899571E-5</v>
      </c>
      <c r="J6307" s="305">
        <f>VLOOKUP(H6307,T6_ReductionFactor!$G$10:$H$2922,2,FALSE)</f>
        <v>0.89579267860980072</v>
      </c>
      <c r="K6307" s="75">
        <f t="shared" si="394"/>
        <v>7.9615520143306155E-5</v>
      </c>
      <c r="L6307" s="293"/>
      <c r="Q6307" s="288"/>
      <c r="R6307" s="291"/>
    </row>
    <row r="6308" spans="1:18" s="287" customFormat="1" ht="16.149999999999999" customHeight="1" x14ac:dyDescent="0.25">
      <c r="A6308" s="9" t="s">
        <v>192</v>
      </c>
      <c r="B6308" s="7">
        <v>2025</v>
      </c>
      <c r="C6308" s="296" t="s">
        <v>67</v>
      </c>
      <c r="D6308" s="307">
        <v>1993</v>
      </c>
      <c r="E6308" s="307" t="s">
        <v>194</v>
      </c>
      <c r="F6308" s="65">
        <f t="shared" si="395"/>
        <v>32</v>
      </c>
      <c r="G6308" s="66" t="str">
        <f t="shared" si="396"/>
        <v>Pre1997</v>
      </c>
      <c r="H6308" s="67" t="str">
        <f t="shared" si="393"/>
        <v>2025-T6 Instate Heavy-32</v>
      </c>
      <c r="I6308" s="302">
        <v>1.12114553684344E-4</v>
      </c>
      <c r="J6308" s="305">
        <f>VLOOKUP(H6308,T6_ReductionFactor!$G$10:$H$2922,2,FALSE)</f>
        <v>1</v>
      </c>
      <c r="K6308" s="75">
        <f t="shared" si="394"/>
        <v>1.12114553684344E-4</v>
      </c>
      <c r="L6308" s="293"/>
      <c r="Q6308" s="288"/>
      <c r="R6308" s="291"/>
    </row>
    <row r="6309" spans="1:18" s="287" customFormat="1" ht="16.149999999999999" customHeight="1" x14ac:dyDescent="0.25">
      <c r="A6309" s="9" t="s">
        <v>192</v>
      </c>
      <c r="B6309" s="7">
        <v>2025</v>
      </c>
      <c r="C6309" s="296" t="s">
        <v>67</v>
      </c>
      <c r="D6309" s="307">
        <v>1992</v>
      </c>
      <c r="E6309" s="307" t="s">
        <v>194</v>
      </c>
      <c r="F6309" s="65">
        <f t="shared" si="395"/>
        <v>33</v>
      </c>
      <c r="G6309" s="66" t="str">
        <f t="shared" si="396"/>
        <v>Pre1997</v>
      </c>
      <c r="H6309" s="67" t="str">
        <f t="shared" si="393"/>
        <v>2025-T6 Instate Heavy-33</v>
      </c>
      <c r="I6309" s="302">
        <v>1.1343034312686099E-4</v>
      </c>
      <c r="J6309" s="305">
        <f>VLOOKUP(H6309,T6_ReductionFactor!$G$10:$H$2922,2,FALSE)</f>
        <v>1</v>
      </c>
      <c r="K6309" s="75">
        <f t="shared" si="394"/>
        <v>1.1343034312686099E-4</v>
      </c>
      <c r="L6309" s="293"/>
      <c r="Q6309" s="288"/>
      <c r="R6309" s="291"/>
    </row>
    <row r="6310" spans="1:18" s="287" customFormat="1" ht="16.149999999999999" customHeight="1" x14ac:dyDescent="0.25">
      <c r="A6310" s="9" t="s">
        <v>192</v>
      </c>
      <c r="B6310" s="7">
        <v>2025</v>
      </c>
      <c r="C6310" s="296" t="s">
        <v>67</v>
      </c>
      <c r="D6310" s="307">
        <v>1991</v>
      </c>
      <c r="E6310" s="307" t="s">
        <v>194</v>
      </c>
      <c r="F6310" s="65">
        <f t="shared" si="395"/>
        <v>34</v>
      </c>
      <c r="G6310" s="66" t="str">
        <f t="shared" si="396"/>
        <v>Pre1997</v>
      </c>
      <c r="H6310" s="67" t="str">
        <f t="shared" si="393"/>
        <v>2025-T6 Instate Heavy-34</v>
      </c>
      <c r="I6310" s="302">
        <v>1.5550714780057699E-4</v>
      </c>
      <c r="J6310" s="305">
        <f>VLOOKUP(H6310,T6_ReductionFactor!$G$10:$H$2922,2,FALSE)</f>
        <v>1</v>
      </c>
      <c r="K6310" s="75">
        <f t="shared" si="394"/>
        <v>1.5550714780057699E-4</v>
      </c>
      <c r="L6310" s="293"/>
      <c r="Q6310" s="288"/>
      <c r="R6310" s="291"/>
    </row>
    <row r="6311" spans="1:18" s="287" customFormat="1" ht="16.149999999999999" customHeight="1" x14ac:dyDescent="0.25">
      <c r="A6311" s="9" t="s">
        <v>192</v>
      </c>
      <c r="B6311" s="7">
        <v>2025</v>
      </c>
      <c r="C6311" s="296" t="s">
        <v>67</v>
      </c>
      <c r="D6311" s="307">
        <v>1990</v>
      </c>
      <c r="E6311" s="307" t="s">
        <v>194</v>
      </c>
      <c r="F6311" s="65">
        <f t="shared" si="395"/>
        <v>35</v>
      </c>
      <c r="G6311" s="66" t="str">
        <f t="shared" si="396"/>
        <v>Pre1997</v>
      </c>
      <c r="H6311" s="67" t="str">
        <f t="shared" si="393"/>
        <v>2025-T6 Instate Heavy-35</v>
      </c>
      <c r="I6311" s="302">
        <v>3.40195577031433E-4</v>
      </c>
      <c r="J6311" s="305">
        <f>VLOOKUP(H6311,T6_ReductionFactor!$G$10:$H$2922,2,FALSE)</f>
        <v>1</v>
      </c>
      <c r="K6311" s="75">
        <f t="shared" si="394"/>
        <v>3.40195577031433E-4</v>
      </c>
      <c r="L6311" s="293"/>
      <c r="Q6311" s="288"/>
      <c r="R6311" s="291"/>
    </row>
    <row r="6312" spans="1:18" s="287" customFormat="1" ht="16.149999999999999" customHeight="1" x14ac:dyDescent="0.25">
      <c r="A6312" s="9" t="s">
        <v>192</v>
      </c>
      <c r="B6312" s="7">
        <v>2025</v>
      </c>
      <c r="C6312" s="296" t="s">
        <v>67</v>
      </c>
      <c r="D6312" s="307">
        <v>1989</v>
      </c>
      <c r="E6312" s="307" t="s">
        <v>194</v>
      </c>
      <c r="F6312" s="65">
        <f t="shared" si="395"/>
        <v>36</v>
      </c>
      <c r="G6312" s="66" t="str">
        <f t="shared" si="396"/>
        <v>Pre1997</v>
      </c>
      <c r="H6312" s="67" t="str">
        <f t="shared" si="393"/>
        <v>2025-T6 Instate Heavy-36</v>
      </c>
      <c r="I6312" s="302">
        <v>1.6942869580698799E-4</v>
      </c>
      <c r="J6312" s="305">
        <f>VLOOKUP(H6312,T6_ReductionFactor!$G$10:$H$2922,2,FALSE)</f>
        <v>1</v>
      </c>
      <c r="K6312" s="75">
        <f t="shared" si="394"/>
        <v>1.6942869580698799E-4</v>
      </c>
      <c r="L6312" s="293"/>
      <c r="Q6312" s="288"/>
      <c r="R6312" s="291"/>
    </row>
    <row r="6313" spans="1:18" s="287" customFormat="1" ht="16.149999999999999" customHeight="1" x14ac:dyDescent="0.25">
      <c r="A6313" s="9" t="s">
        <v>192</v>
      </c>
      <c r="B6313" s="7">
        <v>2025</v>
      </c>
      <c r="C6313" s="296" t="s">
        <v>67</v>
      </c>
      <c r="D6313" s="307">
        <v>1988</v>
      </c>
      <c r="E6313" s="307" t="s">
        <v>194</v>
      </c>
      <c r="F6313" s="65">
        <f t="shared" si="395"/>
        <v>37</v>
      </c>
      <c r="G6313" s="66" t="str">
        <f t="shared" si="396"/>
        <v>Pre1997</v>
      </c>
      <c r="H6313" s="67" t="str">
        <f t="shared" si="393"/>
        <v>2025-T6 Instate Heavy-37</v>
      </c>
      <c r="I6313" s="302">
        <v>2.0010275757057999E-4</v>
      </c>
      <c r="J6313" s="305">
        <f>VLOOKUP(H6313,T6_ReductionFactor!$G$10:$H$2922,2,FALSE)</f>
        <v>1</v>
      </c>
      <c r="K6313" s="75">
        <f t="shared" si="394"/>
        <v>2.0010275757057999E-4</v>
      </c>
      <c r="L6313" s="293"/>
      <c r="Q6313" s="288"/>
      <c r="R6313" s="291"/>
    </row>
    <row r="6314" spans="1:18" s="287" customFormat="1" ht="16.149999999999999" customHeight="1" x14ac:dyDescent="0.25">
      <c r="A6314" s="9" t="s">
        <v>192</v>
      </c>
      <c r="B6314" s="7">
        <v>2025</v>
      </c>
      <c r="C6314" s="296" t="s">
        <v>67</v>
      </c>
      <c r="D6314" s="307">
        <v>1987</v>
      </c>
      <c r="E6314" s="307" t="s">
        <v>194</v>
      </c>
      <c r="F6314" s="65">
        <f t="shared" si="395"/>
        <v>38</v>
      </c>
      <c r="G6314" s="66" t="str">
        <f t="shared" si="396"/>
        <v>Pre1997</v>
      </c>
      <c r="H6314" s="67" t="str">
        <f t="shared" si="393"/>
        <v>2025-T6 Instate Heavy-38</v>
      </c>
      <c r="I6314" s="302">
        <v>1.8462499538669E-4</v>
      </c>
      <c r="J6314" s="305">
        <f>VLOOKUP(H6314,T6_ReductionFactor!$G$10:$H$2922,2,FALSE)</f>
        <v>1</v>
      </c>
      <c r="K6314" s="75">
        <f t="shared" si="394"/>
        <v>1.8462499538669E-4</v>
      </c>
      <c r="L6314" s="293"/>
      <c r="Q6314" s="288"/>
      <c r="R6314" s="291"/>
    </row>
    <row r="6315" spans="1:18" s="287" customFormat="1" ht="16.149999999999999" customHeight="1" x14ac:dyDescent="0.25">
      <c r="A6315" s="9" t="s">
        <v>192</v>
      </c>
      <c r="B6315" s="7">
        <v>2025</v>
      </c>
      <c r="C6315" s="296" t="s">
        <v>67</v>
      </c>
      <c r="D6315" s="307">
        <v>1986</v>
      </c>
      <c r="E6315" s="307" t="s">
        <v>194</v>
      </c>
      <c r="F6315" s="65">
        <f t="shared" si="395"/>
        <v>39</v>
      </c>
      <c r="G6315" s="66" t="str">
        <f t="shared" si="396"/>
        <v>Pre1997</v>
      </c>
      <c r="H6315" s="67" t="str">
        <f t="shared" si="393"/>
        <v>2025-T6 Instate Heavy-39</v>
      </c>
      <c r="I6315" s="302">
        <v>1.5059645049680801E-4</v>
      </c>
      <c r="J6315" s="305">
        <f>VLOOKUP(H6315,T6_ReductionFactor!$G$10:$H$2922,2,FALSE)</f>
        <v>1</v>
      </c>
      <c r="K6315" s="75">
        <f t="shared" si="394"/>
        <v>1.5059645049680801E-4</v>
      </c>
      <c r="L6315" s="293"/>
      <c r="Q6315" s="288"/>
      <c r="R6315" s="291"/>
    </row>
    <row r="6316" spans="1:18" s="287" customFormat="1" ht="16.149999999999999" customHeight="1" x14ac:dyDescent="0.25">
      <c r="A6316" s="9" t="s">
        <v>192</v>
      </c>
      <c r="B6316" s="7">
        <v>2025</v>
      </c>
      <c r="C6316" s="296" t="s">
        <v>67</v>
      </c>
      <c r="D6316" s="307">
        <v>1985</v>
      </c>
      <c r="E6316" s="307" t="s">
        <v>194</v>
      </c>
      <c r="F6316" s="65">
        <f t="shared" si="395"/>
        <v>40</v>
      </c>
      <c r="G6316" s="66" t="str">
        <f t="shared" si="396"/>
        <v>Pre1997</v>
      </c>
      <c r="H6316" s="67" t="str">
        <f t="shared" si="393"/>
        <v>2025-T6 Instate Heavy-40</v>
      </c>
      <c r="I6316" s="302">
        <v>1.52205805115763E-4</v>
      </c>
      <c r="J6316" s="305">
        <f>VLOOKUP(H6316,T6_ReductionFactor!$G$10:$H$2922,2,FALSE)</f>
        <v>1</v>
      </c>
      <c r="K6316" s="75">
        <f t="shared" si="394"/>
        <v>1.52205805115763E-4</v>
      </c>
      <c r="L6316" s="293"/>
      <c r="Q6316" s="288"/>
      <c r="R6316" s="291"/>
    </row>
    <row r="6317" spans="1:18" s="287" customFormat="1" ht="16.149999999999999" customHeight="1" x14ac:dyDescent="0.25">
      <c r="A6317" s="9" t="s">
        <v>192</v>
      </c>
      <c r="B6317" s="7">
        <v>2025</v>
      </c>
      <c r="C6317" s="296" t="s">
        <v>67</v>
      </c>
      <c r="D6317" s="307">
        <v>1984</v>
      </c>
      <c r="E6317" s="307" t="s">
        <v>194</v>
      </c>
      <c r="F6317" s="65">
        <f t="shared" si="395"/>
        <v>41</v>
      </c>
      <c r="G6317" s="66" t="str">
        <f t="shared" si="396"/>
        <v>Pre1997</v>
      </c>
      <c r="H6317" s="67" t="str">
        <f t="shared" si="393"/>
        <v>2025-T6 Instate Heavy-41</v>
      </c>
      <c r="I6317" s="302">
        <v>1.0667790419340299E-4</v>
      </c>
      <c r="J6317" s="305">
        <f>VLOOKUP(H6317,T6_ReductionFactor!$G$10:$H$2922,2,FALSE)</f>
        <v>1</v>
      </c>
      <c r="K6317" s="75">
        <f t="shared" si="394"/>
        <v>1.0667790419340299E-4</v>
      </c>
      <c r="L6317" s="293"/>
      <c r="Q6317" s="288"/>
      <c r="R6317" s="291"/>
    </row>
    <row r="6318" spans="1:18" s="287" customFormat="1" ht="16.149999999999999" customHeight="1" x14ac:dyDescent="0.25">
      <c r="A6318" s="9" t="s">
        <v>192</v>
      </c>
      <c r="B6318" s="7">
        <v>2025</v>
      </c>
      <c r="C6318" s="296" t="s">
        <v>67</v>
      </c>
      <c r="D6318" s="307">
        <v>1983</v>
      </c>
      <c r="E6318" s="307" t="s">
        <v>194</v>
      </c>
      <c r="F6318" s="65">
        <f t="shared" si="395"/>
        <v>42</v>
      </c>
      <c r="G6318" s="66" t="str">
        <f t="shared" si="396"/>
        <v>Pre1997</v>
      </c>
      <c r="H6318" s="67" t="str">
        <f t="shared" si="393"/>
        <v>2025-T6 Instate Heavy-42</v>
      </c>
      <c r="I6318" s="302">
        <v>3.88430821341842E-5</v>
      </c>
      <c r="J6318" s="305">
        <f>VLOOKUP(H6318,T6_ReductionFactor!$G$10:$H$2922,2,FALSE)</f>
        <v>1</v>
      </c>
      <c r="K6318" s="75">
        <f t="shared" si="394"/>
        <v>3.88430821341842E-5</v>
      </c>
      <c r="L6318" s="293"/>
      <c r="Q6318" s="288"/>
      <c r="R6318" s="291"/>
    </row>
    <row r="6319" spans="1:18" s="287" customFormat="1" ht="16.149999999999999" customHeight="1" x14ac:dyDescent="0.25">
      <c r="A6319" s="9" t="s">
        <v>192</v>
      </c>
      <c r="B6319" s="7">
        <v>2025</v>
      </c>
      <c r="C6319" s="296" t="s">
        <v>67</v>
      </c>
      <c r="D6319" s="307">
        <v>1982</v>
      </c>
      <c r="E6319" s="307" t="s">
        <v>194</v>
      </c>
      <c r="F6319" s="65">
        <f t="shared" si="395"/>
        <v>43</v>
      </c>
      <c r="G6319" s="66" t="str">
        <f t="shared" si="396"/>
        <v>Pre1997</v>
      </c>
      <c r="H6319" s="67" t="str">
        <f t="shared" si="393"/>
        <v>2025-T6 Instate Heavy-43</v>
      </c>
      <c r="I6319" s="302">
        <v>3.0348564022064399E-5</v>
      </c>
      <c r="J6319" s="305">
        <f>VLOOKUP(H6319,T6_ReductionFactor!$G$10:$H$2922,2,FALSE)</f>
        <v>1</v>
      </c>
      <c r="K6319" s="75">
        <f t="shared" si="394"/>
        <v>3.0348564022064399E-5</v>
      </c>
      <c r="L6319" s="293"/>
      <c r="Q6319" s="288"/>
      <c r="R6319" s="291"/>
    </row>
    <row r="6320" spans="1:18" s="287" customFormat="1" ht="16.149999999999999" customHeight="1" x14ac:dyDescent="0.25">
      <c r="A6320" s="9" t="s">
        <v>192</v>
      </c>
      <c r="B6320" s="7">
        <v>2025</v>
      </c>
      <c r="C6320" s="296" t="s">
        <v>67</v>
      </c>
      <c r="D6320" s="307">
        <v>1981</v>
      </c>
      <c r="E6320" s="307" t="s">
        <v>194</v>
      </c>
      <c r="F6320" s="65">
        <f t="shared" si="395"/>
        <v>44</v>
      </c>
      <c r="G6320" s="66" t="str">
        <f t="shared" si="396"/>
        <v>Pre1997</v>
      </c>
      <c r="H6320" s="67" t="str">
        <f t="shared" si="393"/>
        <v>2025-T6 Instate Heavy-44</v>
      </c>
      <c r="I6320" s="302">
        <v>5.83227333861165E-5</v>
      </c>
      <c r="J6320" s="305">
        <f>VLOOKUP(H6320,T6_ReductionFactor!$G$10:$H$2922,2,FALSE)</f>
        <v>1</v>
      </c>
      <c r="K6320" s="75">
        <f t="shared" si="394"/>
        <v>5.83227333861165E-5</v>
      </c>
      <c r="L6320" s="293"/>
      <c r="Q6320" s="288"/>
      <c r="R6320" s="291"/>
    </row>
    <row r="6321" spans="1:18" s="287" customFormat="1" ht="16.149999999999999" customHeight="1" x14ac:dyDescent="0.25">
      <c r="A6321" s="9" t="s">
        <v>192</v>
      </c>
      <c r="B6321" s="7">
        <v>2025</v>
      </c>
      <c r="C6321" s="296" t="s">
        <v>68</v>
      </c>
      <c r="D6321" s="307">
        <v>2026</v>
      </c>
      <c r="E6321" s="307" t="s">
        <v>194</v>
      </c>
      <c r="F6321" s="65">
        <f t="shared" si="395"/>
        <v>-1</v>
      </c>
      <c r="G6321" s="66" t="str">
        <f t="shared" si="396"/>
        <v>2013+</v>
      </c>
      <c r="H6321" s="67" t="str">
        <f t="shared" si="393"/>
        <v>2025-T6 Instate Small--1</v>
      </c>
      <c r="I6321" s="302">
        <v>9.6727262701410102E-5</v>
      </c>
      <c r="J6321" s="305">
        <f>VLOOKUP(H6321,T6_ReductionFactor!$G$10:$H$2922,2,FALSE)</f>
        <v>1</v>
      </c>
      <c r="K6321" s="75">
        <f t="shared" si="394"/>
        <v>9.6727262701410102E-5</v>
      </c>
      <c r="L6321" s="293"/>
      <c r="Q6321" s="288"/>
      <c r="R6321" s="291"/>
    </row>
    <row r="6322" spans="1:18" s="287" customFormat="1" ht="16.149999999999999" customHeight="1" x14ac:dyDescent="0.25">
      <c r="A6322" s="9" t="s">
        <v>192</v>
      </c>
      <c r="B6322" s="7">
        <v>2025</v>
      </c>
      <c r="C6322" s="296" t="s">
        <v>68</v>
      </c>
      <c r="D6322" s="307">
        <v>2025</v>
      </c>
      <c r="E6322" s="307" t="s">
        <v>194</v>
      </c>
      <c r="F6322" s="65">
        <f t="shared" si="395"/>
        <v>0</v>
      </c>
      <c r="G6322" s="66" t="str">
        <f t="shared" si="396"/>
        <v>2013+</v>
      </c>
      <c r="H6322" s="67" t="str">
        <f t="shared" ref="H6322:H6385" si="397">CONCATENATE(B6322,"-",C6322,"-",F6322)</f>
        <v>2025-T6 Instate Small-0</v>
      </c>
      <c r="I6322" s="302">
        <v>1.54689501705609E-3</v>
      </c>
      <c r="J6322" s="305">
        <f>VLOOKUP(H6322,T6_ReductionFactor!$G$10:$H$2922,2,FALSE)</f>
        <v>0.93570622664661263</v>
      </c>
      <c r="K6322" s="75">
        <f t="shared" si="394"/>
        <v>1.4474392994280015E-3</v>
      </c>
      <c r="L6322" s="293"/>
      <c r="Q6322" s="288"/>
      <c r="R6322" s="291"/>
    </row>
    <row r="6323" spans="1:18" s="287" customFormat="1" ht="16.149999999999999" customHeight="1" x14ac:dyDescent="0.25">
      <c r="A6323" s="9" t="s">
        <v>192</v>
      </c>
      <c r="B6323" s="7">
        <v>2025</v>
      </c>
      <c r="C6323" s="296" t="s">
        <v>68</v>
      </c>
      <c r="D6323" s="307">
        <v>2024</v>
      </c>
      <c r="E6323" s="307" t="s">
        <v>194</v>
      </c>
      <c r="F6323" s="65">
        <f t="shared" si="395"/>
        <v>1</v>
      </c>
      <c r="G6323" s="66" t="str">
        <f t="shared" si="396"/>
        <v>2013+</v>
      </c>
      <c r="H6323" s="67" t="str">
        <f t="shared" si="397"/>
        <v>2025-T6 Instate Small-1</v>
      </c>
      <c r="I6323" s="302">
        <v>2.5832682158443798E-3</v>
      </c>
      <c r="J6323" s="305">
        <f>VLOOKUP(H6323,T6_ReductionFactor!$G$10:$H$2922,2,FALSE)</f>
        <v>0.88950652437102418</v>
      </c>
      <c r="K6323" s="75">
        <f t="shared" si="394"/>
        <v>2.2978339321938711E-3</v>
      </c>
      <c r="L6323" s="293"/>
      <c r="Q6323" s="288"/>
      <c r="R6323" s="291"/>
    </row>
    <row r="6324" spans="1:18" s="287" customFormat="1" ht="16.149999999999999" customHeight="1" x14ac:dyDescent="0.25">
      <c r="A6324" s="9" t="s">
        <v>192</v>
      </c>
      <c r="B6324" s="7">
        <v>2025</v>
      </c>
      <c r="C6324" s="296" t="s">
        <v>68</v>
      </c>
      <c r="D6324" s="307">
        <v>2023</v>
      </c>
      <c r="E6324" s="307" t="s">
        <v>194</v>
      </c>
      <c r="F6324" s="65">
        <f t="shared" si="395"/>
        <v>2</v>
      </c>
      <c r="G6324" s="66" t="str">
        <f t="shared" si="396"/>
        <v>2013+</v>
      </c>
      <c r="H6324" s="67" t="str">
        <f t="shared" si="397"/>
        <v>2025-T6 Instate Small-2</v>
      </c>
      <c r="I6324" s="302">
        <v>3.0556090128014799E-3</v>
      </c>
      <c r="J6324" s="305">
        <f>VLOOKUP(H6324,T6_ReductionFactor!$G$10:$H$2922,2,FALSE)</f>
        <v>0.85457293212388608</v>
      </c>
      <c r="K6324" s="75">
        <f t="shared" si="394"/>
        <v>2.6112407534939334E-3</v>
      </c>
      <c r="L6324" s="293"/>
      <c r="Q6324" s="288"/>
      <c r="R6324" s="291"/>
    </row>
    <row r="6325" spans="1:18" s="287" customFormat="1" ht="16.149999999999999" customHeight="1" x14ac:dyDescent="0.25">
      <c r="A6325" s="9" t="s">
        <v>192</v>
      </c>
      <c r="B6325" s="7">
        <v>2025</v>
      </c>
      <c r="C6325" s="296" t="s">
        <v>68</v>
      </c>
      <c r="D6325" s="307">
        <v>2022</v>
      </c>
      <c r="E6325" s="307" t="s">
        <v>194</v>
      </c>
      <c r="F6325" s="65">
        <f t="shared" si="395"/>
        <v>3</v>
      </c>
      <c r="G6325" s="66" t="str">
        <f t="shared" si="396"/>
        <v>2013+</v>
      </c>
      <c r="H6325" s="67" t="str">
        <f t="shared" si="397"/>
        <v>2025-T6 Instate Small-3</v>
      </c>
      <c r="I6325" s="302">
        <v>3.1629702363316198E-3</v>
      </c>
      <c r="J6325" s="305">
        <f>VLOOKUP(H6325,T6_ReductionFactor!$G$10:$H$2922,2,FALSE)</f>
        <v>0.82778465981723415</v>
      </c>
      <c r="K6325" s="75">
        <f t="shared" si="394"/>
        <v>2.6182582410938064E-3</v>
      </c>
      <c r="L6325" s="293"/>
      <c r="Q6325" s="288"/>
      <c r="R6325" s="291"/>
    </row>
    <row r="6326" spans="1:18" s="287" customFormat="1" ht="16.149999999999999" customHeight="1" x14ac:dyDescent="0.25">
      <c r="A6326" s="9" t="s">
        <v>192</v>
      </c>
      <c r="B6326" s="7">
        <v>2025</v>
      </c>
      <c r="C6326" s="296" t="s">
        <v>68</v>
      </c>
      <c r="D6326" s="307">
        <v>2021</v>
      </c>
      <c r="E6326" s="307" t="s">
        <v>194</v>
      </c>
      <c r="F6326" s="65">
        <f t="shared" si="395"/>
        <v>4</v>
      </c>
      <c r="G6326" s="66" t="str">
        <f t="shared" si="396"/>
        <v>2013+</v>
      </c>
      <c r="H6326" s="67" t="str">
        <f t="shared" si="397"/>
        <v>2025-T6 Instate Small-4</v>
      </c>
      <c r="I6326" s="302">
        <v>3.24912906636986E-3</v>
      </c>
      <c r="J6326" s="305">
        <f>VLOOKUP(H6326,T6_ReductionFactor!$G$10:$H$2922,2,FALSE)</f>
        <v>0.8069094003521774</v>
      </c>
      <c r="K6326" s="75">
        <f t="shared" si="394"/>
        <v>2.6217527866113336E-3</v>
      </c>
      <c r="L6326" s="293"/>
      <c r="Q6326" s="288"/>
      <c r="R6326" s="291"/>
    </row>
    <row r="6327" spans="1:18" s="287" customFormat="1" ht="16.149999999999999" customHeight="1" x14ac:dyDescent="0.25">
      <c r="A6327" s="9" t="s">
        <v>192</v>
      </c>
      <c r="B6327" s="7">
        <v>2025</v>
      </c>
      <c r="C6327" s="296" t="s">
        <v>68</v>
      </c>
      <c r="D6327" s="307">
        <v>2020</v>
      </c>
      <c r="E6327" s="307" t="s">
        <v>194</v>
      </c>
      <c r="F6327" s="65">
        <f t="shared" si="395"/>
        <v>5</v>
      </c>
      <c r="G6327" s="66" t="str">
        <f t="shared" si="396"/>
        <v>2013+</v>
      </c>
      <c r="H6327" s="67" t="str">
        <f t="shared" si="397"/>
        <v>2025-T6 Instate Small-5</v>
      </c>
      <c r="I6327" s="302">
        <v>3.3287329270692998E-3</v>
      </c>
      <c r="J6327" s="305">
        <f>VLOOKUP(H6327,T6_ReductionFactor!$G$10:$H$2922,2,FALSE)</f>
        <v>0.79037334948692428</v>
      </c>
      <c r="K6327" s="75">
        <f t="shared" si="394"/>
        <v>2.6309417931151763E-3</v>
      </c>
      <c r="L6327" s="293"/>
      <c r="Q6327" s="288"/>
      <c r="R6327" s="291"/>
    </row>
    <row r="6328" spans="1:18" s="287" customFormat="1" ht="16.149999999999999" customHeight="1" x14ac:dyDescent="0.25">
      <c r="A6328" s="9" t="s">
        <v>192</v>
      </c>
      <c r="B6328" s="7">
        <v>2025</v>
      </c>
      <c r="C6328" s="296" t="s">
        <v>68</v>
      </c>
      <c r="D6328" s="307">
        <v>2019</v>
      </c>
      <c r="E6328" s="307" t="s">
        <v>194</v>
      </c>
      <c r="F6328" s="65">
        <f t="shared" si="395"/>
        <v>6</v>
      </c>
      <c r="G6328" s="66" t="str">
        <f t="shared" si="396"/>
        <v>2013+</v>
      </c>
      <c r="H6328" s="67" t="str">
        <f t="shared" si="397"/>
        <v>2025-T6 Instate Small-6</v>
      </c>
      <c r="I6328" s="302">
        <v>3.32153034025468E-3</v>
      </c>
      <c r="J6328" s="305">
        <f>VLOOKUP(H6328,T6_ReductionFactor!$G$10:$H$2922,2,FALSE)</f>
        <v>0.77706131146098434</v>
      </c>
      <c r="K6328" s="75">
        <f t="shared" si="394"/>
        <v>2.5810327222557513E-3</v>
      </c>
      <c r="L6328" s="293"/>
      <c r="Q6328" s="288"/>
      <c r="R6328" s="291"/>
    </row>
    <row r="6329" spans="1:18" s="287" customFormat="1" ht="16.149999999999999" customHeight="1" x14ac:dyDescent="0.25">
      <c r="A6329" s="9" t="s">
        <v>192</v>
      </c>
      <c r="B6329" s="7">
        <v>2025</v>
      </c>
      <c r="C6329" s="296" t="s">
        <v>68</v>
      </c>
      <c r="D6329" s="307">
        <v>2018</v>
      </c>
      <c r="E6329" s="307" t="s">
        <v>194</v>
      </c>
      <c r="F6329" s="65">
        <f t="shared" si="395"/>
        <v>7</v>
      </c>
      <c r="G6329" s="66" t="str">
        <f t="shared" si="396"/>
        <v>2013+</v>
      </c>
      <c r="H6329" s="67" t="str">
        <f t="shared" si="397"/>
        <v>2025-T6 Instate Small-7</v>
      </c>
      <c r="I6329" s="302">
        <v>3.2262024098960698E-3</v>
      </c>
      <c r="J6329" s="305">
        <f>VLOOKUP(H6329,T6_ReductionFactor!$G$10:$H$2922,2,FALSE)</f>
        <v>0.76617511598250365</v>
      </c>
      <c r="K6329" s="75">
        <f t="shared" si="394"/>
        <v>2.4718360055851541E-3</v>
      </c>
      <c r="L6329" s="293"/>
      <c r="Q6329" s="288"/>
      <c r="R6329" s="291"/>
    </row>
    <row r="6330" spans="1:18" s="287" customFormat="1" ht="16.149999999999999" customHeight="1" x14ac:dyDescent="0.25">
      <c r="A6330" s="9" t="s">
        <v>192</v>
      </c>
      <c r="B6330" s="7">
        <v>2025</v>
      </c>
      <c r="C6330" s="296" t="s">
        <v>68</v>
      </c>
      <c r="D6330" s="307">
        <v>2017</v>
      </c>
      <c r="E6330" s="307" t="s">
        <v>194</v>
      </c>
      <c r="F6330" s="65">
        <f t="shared" si="395"/>
        <v>8</v>
      </c>
      <c r="G6330" s="66" t="str">
        <f t="shared" si="396"/>
        <v>2013+</v>
      </c>
      <c r="H6330" s="67" t="str">
        <f t="shared" si="397"/>
        <v>2025-T6 Instate Small-8</v>
      </c>
      <c r="I6330" s="302">
        <v>7.8883490580888508E-3</v>
      </c>
      <c r="J6330" s="305">
        <f>VLOOKUP(H6330,T6_ReductionFactor!$G$10:$H$2922,2,FALSE)</f>
        <v>0.75713730304050564</v>
      </c>
      <c r="K6330" s="75">
        <f t="shared" si="394"/>
        <v>5.9725633312835051E-3</v>
      </c>
      <c r="L6330" s="293"/>
      <c r="Q6330" s="288"/>
      <c r="R6330" s="291"/>
    </row>
    <row r="6331" spans="1:18" s="287" customFormat="1" ht="16.149999999999999" customHeight="1" x14ac:dyDescent="0.25">
      <c r="A6331" s="9" t="s">
        <v>192</v>
      </c>
      <c r="B6331" s="7">
        <v>2025</v>
      </c>
      <c r="C6331" s="296" t="s">
        <v>68</v>
      </c>
      <c r="D6331" s="307">
        <v>2016</v>
      </c>
      <c r="E6331" s="307" t="s">
        <v>194</v>
      </c>
      <c r="F6331" s="65">
        <f t="shared" si="395"/>
        <v>9</v>
      </c>
      <c r="G6331" s="66" t="str">
        <f t="shared" si="396"/>
        <v>2013+</v>
      </c>
      <c r="H6331" s="67" t="str">
        <f t="shared" si="397"/>
        <v>2025-T6 Instate Small-9</v>
      </c>
      <c r="I6331" s="302">
        <v>1.26156326526811E-2</v>
      </c>
      <c r="J6331" s="305">
        <f>VLOOKUP(H6331,T6_ReductionFactor!$G$10:$H$2922,2,FALSE)</f>
        <v>0.74952840983498847</v>
      </c>
      <c r="K6331" s="75">
        <f t="shared" si="394"/>
        <v>9.4557750812264228E-3</v>
      </c>
      <c r="L6331" s="293"/>
      <c r="Q6331" s="288"/>
      <c r="R6331" s="291"/>
    </row>
    <row r="6332" spans="1:18" s="287" customFormat="1" ht="16.149999999999999" customHeight="1" x14ac:dyDescent="0.25">
      <c r="A6332" s="9" t="s">
        <v>192</v>
      </c>
      <c r="B6332" s="7">
        <v>2025</v>
      </c>
      <c r="C6332" s="296" t="s">
        <v>68</v>
      </c>
      <c r="D6332" s="307">
        <v>2015</v>
      </c>
      <c r="E6332" s="307" t="s">
        <v>194</v>
      </c>
      <c r="F6332" s="65">
        <f t="shared" si="395"/>
        <v>10</v>
      </c>
      <c r="G6332" s="66" t="str">
        <f t="shared" si="396"/>
        <v>2013+</v>
      </c>
      <c r="H6332" s="67" t="str">
        <f t="shared" si="397"/>
        <v>2025-T6 Instate Small-10</v>
      </c>
      <c r="I6332" s="302">
        <v>7.0948071783179401E-3</v>
      </c>
      <c r="J6332" s="305">
        <f>VLOOKUP(H6332,T6_ReductionFactor!$G$10:$H$2922,2,FALSE)</f>
        <v>0.74304304467253823</v>
      </c>
      <c r="K6332" s="75">
        <f t="shared" si="394"/>
        <v>5.2717471271419422E-3</v>
      </c>
      <c r="L6332" s="293"/>
      <c r="Q6332" s="288"/>
      <c r="R6332" s="291"/>
    </row>
    <row r="6333" spans="1:18" s="287" customFormat="1" ht="16.149999999999999" customHeight="1" x14ac:dyDescent="0.25">
      <c r="A6333" s="9" t="s">
        <v>192</v>
      </c>
      <c r="B6333" s="7">
        <v>2025</v>
      </c>
      <c r="C6333" s="296" t="s">
        <v>68</v>
      </c>
      <c r="D6333" s="307">
        <v>2014</v>
      </c>
      <c r="E6333" s="307" t="s">
        <v>194</v>
      </c>
      <c r="F6333" s="65">
        <f t="shared" si="395"/>
        <v>11</v>
      </c>
      <c r="G6333" s="66" t="str">
        <f t="shared" si="396"/>
        <v>2013+</v>
      </c>
      <c r="H6333" s="67" t="str">
        <f t="shared" si="397"/>
        <v>2025-T6 Instate Small-11</v>
      </c>
      <c r="I6333" s="302">
        <v>3.1481640417998801E-3</v>
      </c>
      <c r="J6333" s="305">
        <f>VLOOKUP(H6333,T6_ReductionFactor!$G$10:$H$2922,2,FALSE)</f>
        <v>0.7374637661246255</v>
      </c>
      <c r="K6333" s="75">
        <f t="shared" si="394"/>
        <v>2.3216569106438625E-3</v>
      </c>
      <c r="L6333" s="293"/>
      <c r="Q6333" s="288"/>
      <c r="R6333" s="291"/>
    </row>
    <row r="6334" spans="1:18" s="287" customFormat="1" ht="16.149999999999999" customHeight="1" x14ac:dyDescent="0.25">
      <c r="A6334" s="9" t="s">
        <v>192</v>
      </c>
      <c r="B6334" s="7">
        <v>2025</v>
      </c>
      <c r="C6334" s="296" t="s">
        <v>68</v>
      </c>
      <c r="D6334" s="307">
        <v>2013</v>
      </c>
      <c r="E6334" s="307" t="s">
        <v>194</v>
      </c>
      <c r="F6334" s="65">
        <f t="shared" si="395"/>
        <v>12</v>
      </c>
      <c r="G6334" s="66" t="str">
        <f t="shared" si="396"/>
        <v>2010-12</v>
      </c>
      <c r="H6334" s="67" t="str">
        <f t="shared" si="397"/>
        <v>2025-T6 Instate Small-12</v>
      </c>
      <c r="I6334" s="302">
        <v>2.9204474248262198E-3</v>
      </c>
      <c r="J6334" s="305">
        <f>VLOOKUP(H6334,T6_ReductionFactor!$G$10:$H$2922,2,FALSE)</f>
        <v>0.70188274238343029</v>
      </c>
      <c r="K6334" s="75">
        <f t="shared" si="394"/>
        <v>2.049811647523654E-3</v>
      </c>
      <c r="L6334" s="293"/>
      <c r="Q6334" s="288"/>
      <c r="R6334" s="291"/>
    </row>
    <row r="6335" spans="1:18" s="287" customFormat="1" ht="16.149999999999999" customHeight="1" x14ac:dyDescent="0.25">
      <c r="A6335" s="9" t="s">
        <v>192</v>
      </c>
      <c r="B6335" s="7">
        <v>2025</v>
      </c>
      <c r="C6335" s="296" t="s">
        <v>68</v>
      </c>
      <c r="D6335" s="307">
        <v>2012</v>
      </c>
      <c r="E6335" s="307" t="s">
        <v>194</v>
      </c>
      <c r="F6335" s="65">
        <f t="shared" si="395"/>
        <v>13</v>
      </c>
      <c r="G6335" s="66" t="str">
        <f t="shared" si="396"/>
        <v>2010-12</v>
      </c>
      <c r="H6335" s="67" t="str">
        <f t="shared" si="397"/>
        <v>2025-T6 Instate Small-13</v>
      </c>
      <c r="I6335" s="302">
        <v>6.6896503151512299E-3</v>
      </c>
      <c r="J6335" s="305">
        <f>VLOOKUP(H6335,T6_ReductionFactor!$G$10:$H$2922,2,FALSE)</f>
        <v>0.69851637621762275</v>
      </c>
      <c r="K6335" s="75">
        <f t="shared" si="394"/>
        <v>4.6728302963025149E-3</v>
      </c>
      <c r="L6335" s="293"/>
      <c r="Q6335" s="288"/>
      <c r="R6335" s="291"/>
    </row>
    <row r="6336" spans="1:18" s="287" customFormat="1" ht="16.149999999999999" customHeight="1" x14ac:dyDescent="0.25">
      <c r="A6336" s="9" t="s">
        <v>192</v>
      </c>
      <c r="B6336" s="7">
        <v>2025</v>
      </c>
      <c r="C6336" s="296" t="s">
        <v>68</v>
      </c>
      <c r="D6336" s="307">
        <v>2011</v>
      </c>
      <c r="E6336" s="307" t="s">
        <v>194</v>
      </c>
      <c r="F6336" s="65">
        <f t="shared" si="395"/>
        <v>14</v>
      </c>
      <c r="G6336" s="66" t="str">
        <f t="shared" si="396"/>
        <v>2010-12</v>
      </c>
      <c r="H6336" s="67" t="str">
        <f t="shared" si="397"/>
        <v>2025-T6 Instate Small-14</v>
      </c>
      <c r="I6336" s="302">
        <v>1.8347505541103099E-5</v>
      </c>
      <c r="J6336" s="305">
        <f>VLOOKUP(H6336,T6_ReductionFactor!$G$10:$H$2922,2,FALSE)</f>
        <v>0.69567873317182571</v>
      </c>
      <c r="K6336" s="75">
        <f t="shared" si="394"/>
        <v>1.2763969411697657E-5</v>
      </c>
      <c r="L6336" s="293"/>
      <c r="Q6336" s="288"/>
      <c r="R6336" s="291"/>
    </row>
    <row r="6337" spans="1:18" s="287" customFormat="1" ht="16.149999999999999" customHeight="1" x14ac:dyDescent="0.25">
      <c r="A6337" s="9" t="s">
        <v>192</v>
      </c>
      <c r="B6337" s="7">
        <v>2025</v>
      </c>
      <c r="C6337" s="296" t="s">
        <v>68</v>
      </c>
      <c r="D6337" s="307">
        <v>2010</v>
      </c>
      <c r="E6337" s="307" t="s">
        <v>194</v>
      </c>
      <c r="F6337" s="65">
        <f t="shared" si="395"/>
        <v>15</v>
      </c>
      <c r="G6337" s="66" t="str">
        <f t="shared" si="396"/>
        <v>2007-09</v>
      </c>
      <c r="H6337" s="67" t="str">
        <f t="shared" si="397"/>
        <v>2025-T6 Instate Small-15</v>
      </c>
      <c r="I6337" s="302">
        <v>8.6800609589073198E-6</v>
      </c>
      <c r="J6337" s="305">
        <f>VLOOKUP(H6337,T6_ReductionFactor!$G$10:$H$2922,2,FALSE)</f>
        <v>0.73528844547812788</v>
      </c>
      <c r="K6337" s="75">
        <f t="shared" si="394"/>
        <v>6.3823485291303516E-6</v>
      </c>
      <c r="L6337" s="293"/>
      <c r="Q6337" s="288"/>
      <c r="R6337" s="291"/>
    </row>
    <row r="6338" spans="1:18" s="287" customFormat="1" ht="16.149999999999999" customHeight="1" x14ac:dyDescent="0.25">
      <c r="A6338" s="9" t="s">
        <v>192</v>
      </c>
      <c r="B6338" s="7">
        <v>2025</v>
      </c>
      <c r="C6338" s="296" t="s">
        <v>68</v>
      </c>
      <c r="D6338" s="307">
        <v>2009</v>
      </c>
      <c r="E6338" s="307" t="s">
        <v>194</v>
      </c>
      <c r="F6338" s="65">
        <f t="shared" si="395"/>
        <v>16</v>
      </c>
      <c r="G6338" s="66" t="str">
        <f t="shared" si="396"/>
        <v>2007-09</v>
      </c>
      <c r="H6338" s="67" t="str">
        <f t="shared" si="397"/>
        <v>2025-T6 Instate Small-16</v>
      </c>
      <c r="I6338" s="302">
        <v>1.15032688974114E-5</v>
      </c>
      <c r="J6338" s="305">
        <f>VLOOKUP(H6338,T6_ReductionFactor!$G$10:$H$2922,2,FALSE)</f>
        <v>0.73199961062014263</v>
      </c>
      <c r="K6338" s="75">
        <f t="shared" si="394"/>
        <v>8.4203883537639427E-6</v>
      </c>
      <c r="L6338" s="293"/>
      <c r="Q6338" s="288"/>
      <c r="R6338" s="291"/>
    </row>
    <row r="6339" spans="1:18" s="287" customFormat="1" ht="16.149999999999999" customHeight="1" x14ac:dyDescent="0.25">
      <c r="A6339" s="9" t="s">
        <v>192</v>
      </c>
      <c r="B6339" s="7">
        <v>2025</v>
      </c>
      <c r="C6339" s="296" t="s">
        <v>68</v>
      </c>
      <c r="D6339" s="307">
        <v>2008</v>
      </c>
      <c r="E6339" s="307" t="s">
        <v>194</v>
      </c>
      <c r="F6339" s="65">
        <f t="shared" si="395"/>
        <v>17</v>
      </c>
      <c r="G6339" s="66" t="str">
        <f t="shared" si="396"/>
        <v>2007-09</v>
      </c>
      <c r="H6339" s="67" t="str">
        <f t="shared" si="397"/>
        <v>2025-T6 Instate Small-17</v>
      </c>
      <c r="I6339" s="302">
        <v>4.8969429173200299E-5</v>
      </c>
      <c r="J6339" s="305">
        <f>VLOOKUP(H6339,T6_ReductionFactor!$G$10:$H$2922,2,FALSE)</f>
        <v>0.72886200403682411</v>
      </c>
      <c r="K6339" s="75">
        <f t="shared" si="394"/>
        <v>3.5691956283718086E-5</v>
      </c>
      <c r="L6339" s="293"/>
      <c r="Q6339" s="288"/>
      <c r="R6339" s="291"/>
    </row>
    <row r="6340" spans="1:18" s="287" customFormat="1" ht="16.149999999999999" customHeight="1" x14ac:dyDescent="0.25">
      <c r="A6340" s="9" t="s">
        <v>192</v>
      </c>
      <c r="B6340" s="7">
        <v>2025</v>
      </c>
      <c r="C6340" s="296" t="s">
        <v>68</v>
      </c>
      <c r="D6340" s="307">
        <v>2007</v>
      </c>
      <c r="E6340" s="307" t="s">
        <v>194</v>
      </c>
      <c r="F6340" s="65">
        <f t="shared" si="395"/>
        <v>18</v>
      </c>
      <c r="G6340" s="66" t="str">
        <f t="shared" si="396"/>
        <v>1997-06</v>
      </c>
      <c r="H6340" s="67" t="str">
        <f t="shared" si="397"/>
        <v>2025-T6 Instate Small-18</v>
      </c>
      <c r="I6340" s="302">
        <v>4.8854562048267801E-5</v>
      </c>
      <c r="J6340" s="305">
        <f>VLOOKUP(H6340,T6_ReductionFactor!$G$10:$H$2922,2,FALSE)</f>
        <v>0.83952488103283063</v>
      </c>
      <c r="K6340" s="75">
        <f t="shared" si="394"/>
        <v>4.101462039148307E-5</v>
      </c>
      <c r="L6340" s="293"/>
      <c r="Q6340" s="288"/>
      <c r="R6340" s="291"/>
    </row>
    <row r="6341" spans="1:18" s="287" customFormat="1" ht="16.149999999999999" customHeight="1" x14ac:dyDescent="0.25">
      <c r="A6341" s="9" t="s">
        <v>192</v>
      </c>
      <c r="B6341" s="7">
        <v>2025</v>
      </c>
      <c r="C6341" s="296" t="s">
        <v>68</v>
      </c>
      <c r="D6341" s="307">
        <v>2006</v>
      </c>
      <c r="E6341" s="307" t="s">
        <v>194</v>
      </c>
      <c r="F6341" s="65">
        <f t="shared" si="395"/>
        <v>19</v>
      </c>
      <c r="G6341" s="66" t="str">
        <f t="shared" si="396"/>
        <v>1997-06</v>
      </c>
      <c r="H6341" s="67" t="str">
        <f t="shared" si="397"/>
        <v>2025-T6 Instate Small-19</v>
      </c>
      <c r="I6341" s="302">
        <v>6.4246188954533899E-5</v>
      </c>
      <c r="J6341" s="305">
        <f>VLOOKUP(H6341,T6_ReductionFactor!$G$10:$H$2922,2,FALSE)</f>
        <v>0.8374633450041955</v>
      </c>
      <c r="K6341" s="75">
        <f t="shared" si="394"/>
        <v>5.3803828305635554E-5</v>
      </c>
      <c r="L6341" s="293"/>
      <c r="Q6341" s="288"/>
      <c r="R6341" s="291"/>
    </row>
    <row r="6342" spans="1:18" s="287" customFormat="1" ht="16.149999999999999" customHeight="1" x14ac:dyDescent="0.25">
      <c r="A6342" s="9" t="s">
        <v>192</v>
      </c>
      <c r="B6342" s="7">
        <v>2025</v>
      </c>
      <c r="C6342" s="296" t="s">
        <v>68</v>
      </c>
      <c r="D6342" s="307">
        <v>2005</v>
      </c>
      <c r="E6342" s="307" t="s">
        <v>194</v>
      </c>
      <c r="F6342" s="65">
        <f t="shared" si="395"/>
        <v>20</v>
      </c>
      <c r="G6342" s="66" t="str">
        <f t="shared" si="396"/>
        <v>1997-06</v>
      </c>
      <c r="H6342" s="67" t="str">
        <f t="shared" si="397"/>
        <v>2025-T6 Instate Small-20</v>
      </c>
      <c r="I6342" s="302">
        <v>5.1676458179918801E-5</v>
      </c>
      <c r="J6342" s="305">
        <f>VLOOKUP(H6342,T6_ReductionFactor!$G$10:$H$2922,2,FALSE)</f>
        <v>0.83548690156373628</v>
      </c>
      <c r="K6342" s="75">
        <f t="shared" ref="K6342:K6405" si="398">I6342*J6342</f>
        <v>4.3175003928528353E-5</v>
      </c>
      <c r="L6342" s="293"/>
      <c r="Q6342" s="288"/>
      <c r="R6342" s="291"/>
    </row>
    <row r="6343" spans="1:18" s="287" customFormat="1" ht="16.149999999999999" customHeight="1" x14ac:dyDescent="0.25">
      <c r="A6343" s="9" t="s">
        <v>192</v>
      </c>
      <c r="B6343" s="7">
        <v>2025</v>
      </c>
      <c r="C6343" s="296" t="s">
        <v>68</v>
      </c>
      <c r="D6343" s="307">
        <v>2004</v>
      </c>
      <c r="E6343" s="307" t="s">
        <v>194</v>
      </c>
      <c r="F6343" s="65">
        <f t="shared" si="395"/>
        <v>21</v>
      </c>
      <c r="G6343" s="66" t="str">
        <f t="shared" si="396"/>
        <v>1997-06</v>
      </c>
      <c r="H6343" s="67" t="str">
        <f t="shared" si="397"/>
        <v>2025-T6 Instate Small-21</v>
      </c>
      <c r="I6343" s="302">
        <v>4.20430998540125E-5</v>
      </c>
      <c r="J6343" s="305">
        <f>VLOOKUP(H6343,T6_ReductionFactor!$G$10:$H$2922,2,FALSE)</f>
        <v>0.83359412370035835</v>
      </c>
      <c r="K6343" s="75">
        <f t="shared" si="398"/>
        <v>3.5046880980452214E-5</v>
      </c>
      <c r="L6343" s="293"/>
      <c r="Q6343" s="288"/>
      <c r="R6343" s="291"/>
    </row>
    <row r="6344" spans="1:18" s="287" customFormat="1" ht="16.149999999999999" customHeight="1" x14ac:dyDescent="0.25">
      <c r="A6344" s="9" t="s">
        <v>192</v>
      </c>
      <c r="B6344" s="7">
        <v>2025</v>
      </c>
      <c r="C6344" s="296" t="s">
        <v>68</v>
      </c>
      <c r="D6344" s="307">
        <v>2003</v>
      </c>
      <c r="E6344" s="307" t="s">
        <v>194</v>
      </c>
      <c r="F6344" s="65">
        <f t="shared" si="395"/>
        <v>22</v>
      </c>
      <c r="G6344" s="66" t="str">
        <f t="shared" si="396"/>
        <v>1997-06</v>
      </c>
      <c r="H6344" s="67" t="str">
        <f t="shared" si="397"/>
        <v>2025-T6 Instate Small-22</v>
      </c>
      <c r="I6344" s="302">
        <v>3.2122757058174798E-5</v>
      </c>
      <c r="J6344" s="305">
        <f>VLOOKUP(H6344,T6_ReductionFactor!$G$10:$H$2922,2,FALSE)</f>
        <v>0.89579267860980072</v>
      </c>
      <c r="K6344" s="75">
        <f t="shared" si="398"/>
        <v>2.8775330589474285E-5</v>
      </c>
      <c r="L6344" s="293"/>
      <c r="Q6344" s="288"/>
      <c r="R6344" s="291"/>
    </row>
    <row r="6345" spans="1:18" s="287" customFormat="1" ht="16.149999999999999" customHeight="1" x14ac:dyDescent="0.25">
      <c r="A6345" s="9" t="s">
        <v>192</v>
      </c>
      <c r="B6345" s="7">
        <v>2025</v>
      </c>
      <c r="C6345" s="296" t="s">
        <v>68</v>
      </c>
      <c r="D6345" s="307">
        <v>2002</v>
      </c>
      <c r="E6345" s="307" t="s">
        <v>194</v>
      </c>
      <c r="F6345" s="65">
        <f t="shared" ref="F6345:F6408" si="399">B6345-D6345</f>
        <v>23</v>
      </c>
      <c r="G6345" s="66" t="str">
        <f t="shared" ref="G6345:G6408" si="400">IF(D6345&lt;1998,"Pre1997",IF(D6345&lt;2008,"1997-06",IF(D6345&lt;2011,"2007-09",IF(D6345&lt;2014,"2010-12","2013+"))))</f>
        <v>1997-06</v>
      </c>
      <c r="H6345" s="67" t="str">
        <f t="shared" si="397"/>
        <v>2025-T6 Instate Small-23</v>
      </c>
      <c r="I6345" s="302">
        <v>2.64225472642666E-5</v>
      </c>
      <c r="J6345" s="305">
        <f>VLOOKUP(H6345,T6_ReductionFactor!$G$10:$H$2922,2,FALSE)</f>
        <v>0.89579267860980072</v>
      </c>
      <c r="K6345" s="75">
        <f t="shared" si="398"/>
        <v>2.3669124389551441E-5</v>
      </c>
      <c r="L6345" s="293"/>
      <c r="Q6345" s="288"/>
      <c r="R6345" s="291"/>
    </row>
    <row r="6346" spans="1:18" s="287" customFormat="1" ht="16.149999999999999" customHeight="1" x14ac:dyDescent="0.25">
      <c r="A6346" s="9" t="s">
        <v>192</v>
      </c>
      <c r="B6346" s="7">
        <v>2025</v>
      </c>
      <c r="C6346" s="296" t="s">
        <v>68</v>
      </c>
      <c r="D6346" s="307">
        <v>2001</v>
      </c>
      <c r="E6346" s="307" t="s">
        <v>194</v>
      </c>
      <c r="F6346" s="65">
        <f t="shared" si="399"/>
        <v>24</v>
      </c>
      <c r="G6346" s="66" t="str">
        <f t="shared" si="400"/>
        <v>1997-06</v>
      </c>
      <c r="H6346" s="67" t="str">
        <f t="shared" si="397"/>
        <v>2025-T6 Instate Small-24</v>
      </c>
      <c r="I6346" s="302">
        <v>3.2882808628583901E-5</v>
      </c>
      <c r="J6346" s="305">
        <f>VLOOKUP(H6346,T6_ReductionFactor!$G$10:$H$2922,2,FALSE)</f>
        <v>0.89579267860980072</v>
      </c>
      <c r="K6346" s="75">
        <f t="shared" si="398"/>
        <v>2.9456179221612639E-5</v>
      </c>
      <c r="L6346" s="293"/>
      <c r="Q6346" s="288"/>
      <c r="R6346" s="291"/>
    </row>
    <row r="6347" spans="1:18" s="287" customFormat="1" ht="16.149999999999999" customHeight="1" x14ac:dyDescent="0.25">
      <c r="A6347" s="9" t="s">
        <v>192</v>
      </c>
      <c r="B6347" s="7">
        <v>2025</v>
      </c>
      <c r="C6347" s="296" t="s">
        <v>68</v>
      </c>
      <c r="D6347" s="307">
        <v>2000</v>
      </c>
      <c r="E6347" s="307" t="s">
        <v>194</v>
      </c>
      <c r="F6347" s="65">
        <f t="shared" si="399"/>
        <v>25</v>
      </c>
      <c r="G6347" s="66" t="str">
        <f t="shared" si="400"/>
        <v>1997-06</v>
      </c>
      <c r="H6347" s="67" t="str">
        <f t="shared" si="397"/>
        <v>2025-T6 Instate Small-25</v>
      </c>
      <c r="I6347" s="302">
        <v>3.68862848284878E-5</v>
      </c>
      <c r="J6347" s="305">
        <f>VLOOKUP(H6347,T6_ReductionFactor!$G$10:$H$2922,2,FALSE)</f>
        <v>0.89579267860980072</v>
      </c>
      <c r="K6347" s="75">
        <f t="shared" si="398"/>
        <v>3.3042463890475139E-5</v>
      </c>
      <c r="L6347" s="293"/>
      <c r="Q6347" s="288"/>
      <c r="R6347" s="291"/>
    </row>
    <row r="6348" spans="1:18" s="287" customFormat="1" ht="16.149999999999999" customHeight="1" x14ac:dyDescent="0.25">
      <c r="A6348" s="9" t="s">
        <v>192</v>
      </c>
      <c r="B6348" s="7">
        <v>2025</v>
      </c>
      <c r="C6348" s="296" t="s">
        <v>68</v>
      </c>
      <c r="D6348" s="307">
        <v>1999</v>
      </c>
      <c r="E6348" s="307" t="s">
        <v>194</v>
      </c>
      <c r="F6348" s="65">
        <f t="shared" si="399"/>
        <v>26</v>
      </c>
      <c r="G6348" s="66" t="str">
        <f t="shared" si="400"/>
        <v>1997-06</v>
      </c>
      <c r="H6348" s="67" t="str">
        <f t="shared" si="397"/>
        <v>2025-T6 Instate Small-26</v>
      </c>
      <c r="I6348" s="302">
        <v>2.9297604061682999E-5</v>
      </c>
      <c r="J6348" s="305">
        <f>VLOOKUP(H6348,T6_ReductionFactor!$G$10:$H$2922,2,FALSE)</f>
        <v>0.89579267860980072</v>
      </c>
      <c r="K6348" s="75">
        <f t="shared" si="398"/>
        <v>2.6244579219264391E-5</v>
      </c>
      <c r="L6348" s="293"/>
      <c r="Q6348" s="288"/>
      <c r="R6348" s="291"/>
    </row>
    <row r="6349" spans="1:18" s="287" customFormat="1" ht="16.149999999999999" customHeight="1" x14ac:dyDescent="0.25">
      <c r="A6349" s="9" t="s">
        <v>192</v>
      </c>
      <c r="B6349" s="7">
        <v>2025</v>
      </c>
      <c r="C6349" s="296" t="s">
        <v>68</v>
      </c>
      <c r="D6349" s="307">
        <v>1998</v>
      </c>
      <c r="E6349" s="307" t="s">
        <v>194</v>
      </c>
      <c r="F6349" s="65">
        <f t="shared" si="399"/>
        <v>27</v>
      </c>
      <c r="G6349" s="66" t="str">
        <f t="shared" si="400"/>
        <v>1997-06</v>
      </c>
      <c r="H6349" s="67" t="str">
        <f t="shared" si="397"/>
        <v>2025-T6 Instate Small-27</v>
      </c>
      <c r="I6349" s="302">
        <v>1.33116493282521E-5</v>
      </c>
      <c r="J6349" s="305">
        <f>VLOOKUP(H6349,T6_ReductionFactor!$G$10:$H$2922,2,FALSE)</f>
        <v>0.89579267860980072</v>
      </c>
      <c r="K6349" s="75">
        <f t="shared" si="398"/>
        <v>1.1924478008469303E-5</v>
      </c>
      <c r="L6349" s="293"/>
      <c r="Q6349" s="288"/>
      <c r="R6349" s="291"/>
    </row>
    <row r="6350" spans="1:18" s="287" customFormat="1" ht="16.149999999999999" customHeight="1" x14ac:dyDescent="0.25">
      <c r="A6350" s="9" t="s">
        <v>192</v>
      </c>
      <c r="B6350" s="7">
        <v>2025</v>
      </c>
      <c r="C6350" s="296" t="s">
        <v>68</v>
      </c>
      <c r="D6350" s="307">
        <v>1997</v>
      </c>
      <c r="E6350" s="307" t="s">
        <v>194</v>
      </c>
      <c r="F6350" s="65">
        <f t="shared" si="399"/>
        <v>28</v>
      </c>
      <c r="G6350" s="66" t="str">
        <f t="shared" si="400"/>
        <v>Pre1997</v>
      </c>
      <c r="H6350" s="67" t="str">
        <f t="shared" si="397"/>
        <v>2025-T6 Instate Small-28</v>
      </c>
      <c r="I6350" s="302">
        <v>1.43006290164583E-5</v>
      </c>
      <c r="J6350" s="305">
        <f>VLOOKUP(H6350,T6_ReductionFactor!$G$10:$H$2922,2,FALSE)</f>
        <v>0.89579267860980072</v>
      </c>
      <c r="K6350" s="75">
        <f t="shared" si="398"/>
        <v>1.281039877245822E-5</v>
      </c>
      <c r="L6350" s="293"/>
      <c r="Q6350" s="288"/>
      <c r="R6350" s="291"/>
    </row>
    <row r="6351" spans="1:18" s="287" customFormat="1" ht="16.149999999999999" customHeight="1" x14ac:dyDescent="0.25">
      <c r="A6351" s="9" t="s">
        <v>192</v>
      </c>
      <c r="B6351" s="7">
        <v>2025</v>
      </c>
      <c r="C6351" s="296" t="s">
        <v>68</v>
      </c>
      <c r="D6351" s="307">
        <v>1996</v>
      </c>
      <c r="E6351" s="307" t="s">
        <v>194</v>
      </c>
      <c r="F6351" s="65">
        <f t="shared" si="399"/>
        <v>29</v>
      </c>
      <c r="G6351" s="66" t="str">
        <f t="shared" si="400"/>
        <v>Pre1997</v>
      </c>
      <c r="H6351" s="67" t="str">
        <f t="shared" si="397"/>
        <v>2025-T6 Instate Small-29</v>
      </c>
      <c r="I6351" s="302">
        <v>8.0752409456066907E-6</v>
      </c>
      <c r="J6351" s="305">
        <f>VLOOKUP(H6351,T6_ReductionFactor!$G$10:$H$2922,2,FALSE)</f>
        <v>0.89579267860980072</v>
      </c>
      <c r="K6351" s="75">
        <f t="shared" si="398"/>
        <v>7.2337417170845579E-6</v>
      </c>
      <c r="L6351" s="293"/>
      <c r="Q6351" s="288"/>
      <c r="R6351" s="291"/>
    </row>
    <row r="6352" spans="1:18" s="287" customFormat="1" ht="16.149999999999999" customHeight="1" x14ac:dyDescent="0.25">
      <c r="A6352" s="9" t="s">
        <v>192</v>
      </c>
      <c r="B6352" s="7">
        <v>2025</v>
      </c>
      <c r="C6352" s="296" t="s">
        <v>68</v>
      </c>
      <c r="D6352" s="307">
        <v>1995</v>
      </c>
      <c r="E6352" s="307" t="s">
        <v>194</v>
      </c>
      <c r="F6352" s="65">
        <f t="shared" si="399"/>
        <v>30</v>
      </c>
      <c r="G6352" s="66" t="str">
        <f t="shared" si="400"/>
        <v>Pre1997</v>
      </c>
      <c r="H6352" s="67" t="str">
        <f t="shared" si="397"/>
        <v>2025-T6 Instate Small-30</v>
      </c>
      <c r="I6352" s="302">
        <v>1.01800545248332E-5</v>
      </c>
      <c r="J6352" s="305">
        <f>VLOOKUP(H6352,T6_ReductionFactor!$G$10:$H$2922,2,FALSE)</f>
        <v>0.89579267860980072</v>
      </c>
      <c r="K6352" s="75">
        <f t="shared" si="398"/>
        <v>9.1192183111941551E-6</v>
      </c>
      <c r="L6352" s="293"/>
      <c r="Q6352" s="288"/>
      <c r="R6352" s="291"/>
    </row>
    <row r="6353" spans="1:18" s="287" customFormat="1" ht="16.149999999999999" customHeight="1" x14ac:dyDescent="0.25">
      <c r="A6353" s="9" t="s">
        <v>192</v>
      </c>
      <c r="B6353" s="7">
        <v>2025</v>
      </c>
      <c r="C6353" s="296" t="s">
        <v>68</v>
      </c>
      <c r="D6353" s="307">
        <v>1994</v>
      </c>
      <c r="E6353" s="307" t="s">
        <v>194</v>
      </c>
      <c r="F6353" s="65">
        <f t="shared" si="399"/>
        <v>31</v>
      </c>
      <c r="G6353" s="66" t="str">
        <f t="shared" si="400"/>
        <v>Pre1997</v>
      </c>
      <c r="H6353" s="67" t="str">
        <f t="shared" si="397"/>
        <v>2025-T6 Instate Small-31</v>
      </c>
      <c r="I6353" s="302">
        <v>4.7395973048973796E-6</v>
      </c>
      <c r="J6353" s="305">
        <f>VLOOKUP(H6353,T6_ReductionFactor!$G$10:$H$2922,2,FALSE)</f>
        <v>0.89579267860980072</v>
      </c>
      <c r="K6353" s="75">
        <f t="shared" si="398"/>
        <v>4.245696565285816E-6</v>
      </c>
      <c r="L6353" s="293"/>
      <c r="Q6353" s="288"/>
      <c r="R6353" s="291"/>
    </row>
    <row r="6354" spans="1:18" s="287" customFormat="1" ht="16.149999999999999" customHeight="1" x14ac:dyDescent="0.25">
      <c r="A6354" s="9" t="s">
        <v>192</v>
      </c>
      <c r="B6354" s="7">
        <v>2025</v>
      </c>
      <c r="C6354" s="296" t="s">
        <v>68</v>
      </c>
      <c r="D6354" s="307">
        <v>1993</v>
      </c>
      <c r="E6354" s="307" t="s">
        <v>194</v>
      </c>
      <c r="F6354" s="65">
        <f t="shared" si="399"/>
        <v>32</v>
      </c>
      <c r="G6354" s="66" t="str">
        <f t="shared" si="400"/>
        <v>Pre1997</v>
      </c>
      <c r="H6354" s="67" t="str">
        <f t="shared" si="397"/>
        <v>2025-T6 Instate Small-32</v>
      </c>
      <c r="I6354" s="302">
        <v>5.1374191626564404E-6</v>
      </c>
      <c r="J6354" s="305">
        <f>VLOOKUP(H6354,T6_ReductionFactor!$G$10:$H$2922,2,FALSE)</f>
        <v>1</v>
      </c>
      <c r="K6354" s="75">
        <f t="shared" si="398"/>
        <v>5.1374191626564404E-6</v>
      </c>
      <c r="L6354" s="293"/>
      <c r="Q6354" s="288"/>
      <c r="R6354" s="291"/>
    </row>
    <row r="6355" spans="1:18" s="287" customFormat="1" ht="16.149999999999999" customHeight="1" x14ac:dyDescent="0.25">
      <c r="A6355" s="9" t="s">
        <v>192</v>
      </c>
      <c r="B6355" s="7">
        <v>2025</v>
      </c>
      <c r="C6355" s="296" t="s">
        <v>68</v>
      </c>
      <c r="D6355" s="307">
        <v>1992</v>
      </c>
      <c r="E6355" s="307" t="s">
        <v>194</v>
      </c>
      <c r="F6355" s="65">
        <f t="shared" si="399"/>
        <v>33</v>
      </c>
      <c r="G6355" s="66" t="str">
        <f t="shared" si="400"/>
        <v>Pre1997</v>
      </c>
      <c r="H6355" s="67" t="str">
        <f t="shared" si="397"/>
        <v>2025-T6 Instate Small-33</v>
      </c>
      <c r="I6355" s="302">
        <v>4.4390027581154203E-6</v>
      </c>
      <c r="J6355" s="305">
        <f>VLOOKUP(H6355,T6_ReductionFactor!$G$10:$H$2922,2,FALSE)</f>
        <v>1</v>
      </c>
      <c r="K6355" s="75">
        <f t="shared" si="398"/>
        <v>4.4390027581154203E-6</v>
      </c>
      <c r="L6355" s="293"/>
      <c r="Q6355" s="288"/>
      <c r="R6355" s="291"/>
    </row>
    <row r="6356" spans="1:18" s="287" customFormat="1" ht="16.149999999999999" customHeight="1" x14ac:dyDescent="0.25">
      <c r="A6356" s="9" t="s">
        <v>192</v>
      </c>
      <c r="B6356" s="7">
        <v>2025</v>
      </c>
      <c r="C6356" s="296" t="s">
        <v>68</v>
      </c>
      <c r="D6356" s="307">
        <v>1991</v>
      </c>
      <c r="E6356" s="307" t="s">
        <v>194</v>
      </c>
      <c r="F6356" s="65">
        <f t="shared" si="399"/>
        <v>34</v>
      </c>
      <c r="G6356" s="66" t="str">
        <f t="shared" si="400"/>
        <v>Pre1997</v>
      </c>
      <c r="H6356" s="67" t="str">
        <f t="shared" si="397"/>
        <v>2025-T6 Instate Small-34</v>
      </c>
      <c r="I6356" s="302">
        <v>3.9508660409185498E-6</v>
      </c>
      <c r="J6356" s="305">
        <f>VLOOKUP(H6356,T6_ReductionFactor!$G$10:$H$2922,2,FALSE)</f>
        <v>1</v>
      </c>
      <c r="K6356" s="75">
        <f t="shared" si="398"/>
        <v>3.9508660409185498E-6</v>
      </c>
      <c r="L6356" s="293"/>
      <c r="Q6356" s="288"/>
      <c r="R6356" s="291"/>
    </row>
    <row r="6357" spans="1:18" s="287" customFormat="1" ht="16.149999999999999" customHeight="1" x14ac:dyDescent="0.25">
      <c r="A6357" s="9" t="s">
        <v>192</v>
      </c>
      <c r="B6357" s="7">
        <v>2025</v>
      </c>
      <c r="C6357" s="296" t="s">
        <v>68</v>
      </c>
      <c r="D6357" s="307">
        <v>1990</v>
      </c>
      <c r="E6357" s="307" t="s">
        <v>194</v>
      </c>
      <c r="F6357" s="65">
        <f t="shared" si="399"/>
        <v>35</v>
      </c>
      <c r="G6357" s="66" t="str">
        <f t="shared" si="400"/>
        <v>Pre1997</v>
      </c>
      <c r="H6357" s="67" t="str">
        <f t="shared" si="397"/>
        <v>2025-T6 Instate Small-35</v>
      </c>
      <c r="I6357" s="302">
        <v>5.8114471573321697E-6</v>
      </c>
      <c r="J6357" s="305">
        <f>VLOOKUP(H6357,T6_ReductionFactor!$G$10:$H$2922,2,FALSE)</f>
        <v>1</v>
      </c>
      <c r="K6357" s="75">
        <f t="shared" si="398"/>
        <v>5.8114471573321697E-6</v>
      </c>
      <c r="L6357" s="293"/>
      <c r="Q6357" s="288"/>
      <c r="R6357" s="291"/>
    </row>
    <row r="6358" spans="1:18" s="287" customFormat="1" ht="16.149999999999999" customHeight="1" x14ac:dyDescent="0.25">
      <c r="A6358" s="9" t="s">
        <v>192</v>
      </c>
      <c r="B6358" s="7">
        <v>2025</v>
      </c>
      <c r="C6358" s="296" t="s">
        <v>68</v>
      </c>
      <c r="D6358" s="307">
        <v>1989</v>
      </c>
      <c r="E6358" s="307" t="s">
        <v>194</v>
      </c>
      <c r="F6358" s="65">
        <f t="shared" si="399"/>
        <v>36</v>
      </c>
      <c r="G6358" s="66" t="str">
        <f t="shared" si="400"/>
        <v>Pre1997</v>
      </c>
      <c r="H6358" s="67" t="str">
        <f t="shared" si="397"/>
        <v>2025-T6 Instate Small-36</v>
      </c>
      <c r="I6358" s="302">
        <v>4.5141671163609E-6</v>
      </c>
      <c r="J6358" s="305">
        <f>VLOOKUP(H6358,T6_ReductionFactor!$G$10:$H$2922,2,FALSE)</f>
        <v>1</v>
      </c>
      <c r="K6358" s="75">
        <f t="shared" si="398"/>
        <v>4.5141671163609E-6</v>
      </c>
      <c r="L6358" s="293"/>
      <c r="Q6358" s="288"/>
      <c r="R6358" s="291"/>
    </row>
    <row r="6359" spans="1:18" s="287" customFormat="1" ht="16.149999999999999" customHeight="1" x14ac:dyDescent="0.25">
      <c r="A6359" s="9" t="s">
        <v>192</v>
      </c>
      <c r="B6359" s="7">
        <v>2025</v>
      </c>
      <c r="C6359" s="296" t="s">
        <v>68</v>
      </c>
      <c r="D6359" s="307">
        <v>1988</v>
      </c>
      <c r="E6359" s="307" t="s">
        <v>194</v>
      </c>
      <c r="F6359" s="65">
        <f t="shared" si="399"/>
        <v>37</v>
      </c>
      <c r="G6359" s="66" t="str">
        <f t="shared" si="400"/>
        <v>Pre1997</v>
      </c>
      <c r="H6359" s="67" t="str">
        <f t="shared" si="397"/>
        <v>2025-T6 Instate Small-37</v>
      </c>
      <c r="I6359" s="302">
        <v>3.1219110192107998E-6</v>
      </c>
      <c r="J6359" s="305">
        <f>VLOOKUP(H6359,T6_ReductionFactor!$G$10:$H$2922,2,FALSE)</f>
        <v>1</v>
      </c>
      <c r="K6359" s="75">
        <f t="shared" si="398"/>
        <v>3.1219110192107998E-6</v>
      </c>
      <c r="L6359" s="293"/>
      <c r="Q6359" s="288"/>
      <c r="R6359" s="291"/>
    </row>
    <row r="6360" spans="1:18" s="287" customFormat="1" ht="16.149999999999999" customHeight="1" x14ac:dyDescent="0.25">
      <c r="A6360" s="9" t="s">
        <v>192</v>
      </c>
      <c r="B6360" s="7">
        <v>2025</v>
      </c>
      <c r="C6360" s="296" t="s">
        <v>68</v>
      </c>
      <c r="D6360" s="307">
        <v>1987</v>
      </c>
      <c r="E6360" s="307" t="s">
        <v>194</v>
      </c>
      <c r="F6360" s="65">
        <f t="shared" si="399"/>
        <v>38</v>
      </c>
      <c r="G6360" s="66" t="str">
        <f t="shared" si="400"/>
        <v>Pre1997</v>
      </c>
      <c r="H6360" s="67" t="str">
        <f t="shared" si="397"/>
        <v>2025-T6 Instate Small-38</v>
      </c>
      <c r="I6360" s="302">
        <v>1.29322390858996E-6</v>
      </c>
      <c r="J6360" s="305">
        <f>VLOOKUP(H6360,T6_ReductionFactor!$G$10:$H$2922,2,FALSE)</f>
        <v>1</v>
      </c>
      <c r="K6360" s="75">
        <f t="shared" si="398"/>
        <v>1.29322390858996E-6</v>
      </c>
      <c r="L6360" s="293"/>
      <c r="Q6360" s="288"/>
      <c r="R6360" s="291"/>
    </row>
    <row r="6361" spans="1:18" s="287" customFormat="1" ht="16.149999999999999" customHeight="1" x14ac:dyDescent="0.25">
      <c r="A6361" s="9" t="s">
        <v>192</v>
      </c>
      <c r="B6361" s="7">
        <v>2025</v>
      </c>
      <c r="C6361" s="296" t="s">
        <v>68</v>
      </c>
      <c r="D6361" s="307">
        <v>1986</v>
      </c>
      <c r="E6361" s="307" t="s">
        <v>194</v>
      </c>
      <c r="F6361" s="65">
        <f t="shared" si="399"/>
        <v>39</v>
      </c>
      <c r="G6361" s="66" t="str">
        <f t="shared" si="400"/>
        <v>Pre1997</v>
      </c>
      <c r="H6361" s="67" t="str">
        <f t="shared" si="397"/>
        <v>2025-T6 Instate Small-39</v>
      </c>
      <c r="I6361" s="302">
        <v>1.22256965838723E-6</v>
      </c>
      <c r="J6361" s="305">
        <f>VLOOKUP(H6361,T6_ReductionFactor!$G$10:$H$2922,2,FALSE)</f>
        <v>1</v>
      </c>
      <c r="K6361" s="75">
        <f t="shared" si="398"/>
        <v>1.22256965838723E-6</v>
      </c>
      <c r="L6361" s="293"/>
      <c r="Q6361" s="288"/>
      <c r="R6361" s="291"/>
    </row>
    <row r="6362" spans="1:18" s="287" customFormat="1" ht="16.149999999999999" customHeight="1" x14ac:dyDescent="0.25">
      <c r="A6362" s="9" t="s">
        <v>192</v>
      </c>
      <c r="B6362" s="7">
        <v>2025</v>
      </c>
      <c r="C6362" s="296" t="s">
        <v>68</v>
      </c>
      <c r="D6362" s="307">
        <v>1985</v>
      </c>
      <c r="E6362" s="307" t="s">
        <v>194</v>
      </c>
      <c r="F6362" s="65">
        <f t="shared" si="399"/>
        <v>40</v>
      </c>
      <c r="G6362" s="66" t="str">
        <f t="shared" si="400"/>
        <v>Pre1997</v>
      </c>
      <c r="H6362" s="67" t="str">
        <f t="shared" si="397"/>
        <v>2025-T6 Instate Small-40</v>
      </c>
      <c r="I6362" s="302">
        <v>1.5094851939629899E-6</v>
      </c>
      <c r="J6362" s="305">
        <f>VLOOKUP(H6362,T6_ReductionFactor!$G$10:$H$2922,2,FALSE)</f>
        <v>1</v>
      </c>
      <c r="K6362" s="75">
        <f t="shared" si="398"/>
        <v>1.5094851939629899E-6</v>
      </c>
      <c r="L6362" s="293"/>
      <c r="Q6362" s="288"/>
      <c r="R6362" s="291"/>
    </row>
    <row r="6363" spans="1:18" s="287" customFormat="1" ht="16.149999999999999" customHeight="1" x14ac:dyDescent="0.25">
      <c r="A6363" s="9" t="s">
        <v>192</v>
      </c>
      <c r="B6363" s="7">
        <v>2025</v>
      </c>
      <c r="C6363" s="296" t="s">
        <v>68</v>
      </c>
      <c r="D6363" s="307">
        <v>1984</v>
      </c>
      <c r="E6363" s="307" t="s">
        <v>194</v>
      </c>
      <c r="F6363" s="65">
        <f t="shared" si="399"/>
        <v>41</v>
      </c>
      <c r="G6363" s="66" t="str">
        <f t="shared" si="400"/>
        <v>Pre1997</v>
      </c>
      <c r="H6363" s="67" t="str">
        <f t="shared" si="397"/>
        <v>2025-T6 Instate Small-41</v>
      </c>
      <c r="I6363" s="302">
        <v>1.30052084665712E-6</v>
      </c>
      <c r="J6363" s="305">
        <f>VLOOKUP(H6363,T6_ReductionFactor!$G$10:$H$2922,2,FALSE)</f>
        <v>1</v>
      </c>
      <c r="K6363" s="75">
        <f t="shared" si="398"/>
        <v>1.30052084665712E-6</v>
      </c>
      <c r="L6363" s="293"/>
      <c r="Q6363" s="288"/>
      <c r="R6363" s="291"/>
    </row>
    <row r="6364" spans="1:18" s="287" customFormat="1" ht="16.149999999999999" customHeight="1" x14ac:dyDescent="0.25">
      <c r="A6364" s="9" t="s">
        <v>192</v>
      </c>
      <c r="B6364" s="7">
        <v>2025</v>
      </c>
      <c r="C6364" s="296" t="s">
        <v>68</v>
      </c>
      <c r="D6364" s="307">
        <v>1983</v>
      </c>
      <c r="E6364" s="307" t="s">
        <v>194</v>
      </c>
      <c r="F6364" s="65">
        <f t="shared" si="399"/>
        <v>42</v>
      </c>
      <c r="G6364" s="66" t="str">
        <f t="shared" si="400"/>
        <v>Pre1997</v>
      </c>
      <c r="H6364" s="67" t="str">
        <f t="shared" si="397"/>
        <v>2025-T6 Instate Small-42</v>
      </c>
      <c r="I6364" s="302">
        <v>6.1293608200518597E-7</v>
      </c>
      <c r="J6364" s="305">
        <f>VLOOKUP(H6364,T6_ReductionFactor!$G$10:$H$2922,2,FALSE)</f>
        <v>1</v>
      </c>
      <c r="K6364" s="75">
        <f t="shared" si="398"/>
        <v>6.1293608200518597E-7</v>
      </c>
      <c r="L6364" s="293"/>
      <c r="Q6364" s="288"/>
      <c r="R6364" s="291"/>
    </row>
    <row r="6365" spans="1:18" s="287" customFormat="1" ht="16.149999999999999" customHeight="1" x14ac:dyDescent="0.25">
      <c r="A6365" s="9" t="s">
        <v>192</v>
      </c>
      <c r="B6365" s="7">
        <v>2025</v>
      </c>
      <c r="C6365" s="296" t="s">
        <v>68</v>
      </c>
      <c r="D6365" s="307">
        <v>1982</v>
      </c>
      <c r="E6365" s="307" t="s">
        <v>194</v>
      </c>
      <c r="F6365" s="65">
        <f t="shared" si="399"/>
        <v>43</v>
      </c>
      <c r="G6365" s="66" t="str">
        <f t="shared" si="400"/>
        <v>Pre1997</v>
      </c>
      <c r="H6365" s="67" t="str">
        <f t="shared" si="397"/>
        <v>2025-T6 Instate Small-43</v>
      </c>
      <c r="I6365" s="302">
        <v>6.3073366940175398E-7</v>
      </c>
      <c r="J6365" s="305">
        <f>VLOOKUP(H6365,T6_ReductionFactor!$G$10:$H$2922,2,FALSE)</f>
        <v>1</v>
      </c>
      <c r="K6365" s="75">
        <f t="shared" si="398"/>
        <v>6.3073366940175398E-7</v>
      </c>
      <c r="L6365" s="293"/>
      <c r="Q6365" s="288"/>
      <c r="R6365" s="291"/>
    </row>
    <row r="6366" spans="1:18" s="287" customFormat="1" ht="16.149999999999999" customHeight="1" x14ac:dyDescent="0.25">
      <c r="A6366" s="9" t="s">
        <v>192</v>
      </c>
      <c r="B6366" s="7">
        <v>2025</v>
      </c>
      <c r="C6366" s="296" t="s">
        <v>68</v>
      </c>
      <c r="D6366" s="307">
        <v>1981</v>
      </c>
      <c r="E6366" s="307" t="s">
        <v>194</v>
      </c>
      <c r="F6366" s="65">
        <f t="shared" si="399"/>
        <v>44</v>
      </c>
      <c r="G6366" s="66" t="str">
        <f t="shared" si="400"/>
        <v>Pre1997</v>
      </c>
      <c r="H6366" s="67" t="str">
        <f t="shared" si="397"/>
        <v>2025-T6 Instate Small-44</v>
      </c>
      <c r="I6366" s="302">
        <v>5.2156296613801103E-7</v>
      </c>
      <c r="J6366" s="305">
        <f>VLOOKUP(H6366,T6_ReductionFactor!$G$10:$H$2922,2,FALSE)</f>
        <v>1</v>
      </c>
      <c r="K6366" s="75">
        <f t="shared" si="398"/>
        <v>5.2156296613801103E-7</v>
      </c>
      <c r="L6366" s="293"/>
      <c r="Q6366" s="288"/>
      <c r="R6366" s="291"/>
    </row>
    <row r="6367" spans="1:18" s="287" customFormat="1" ht="16.149999999999999" customHeight="1" x14ac:dyDescent="0.25">
      <c r="A6367" s="9" t="s">
        <v>192</v>
      </c>
      <c r="B6367" s="7">
        <v>2025</v>
      </c>
      <c r="C6367" s="296" t="s">
        <v>69</v>
      </c>
      <c r="D6367" s="307">
        <v>2026</v>
      </c>
      <c r="E6367" s="307" t="s">
        <v>194</v>
      </c>
      <c r="F6367" s="65">
        <f t="shared" si="399"/>
        <v>-1</v>
      </c>
      <c r="G6367" s="66" t="str">
        <f t="shared" si="400"/>
        <v>2013+</v>
      </c>
      <c r="H6367" s="67" t="str">
        <f t="shared" si="397"/>
        <v>2025-T6 OOS Heavy--1</v>
      </c>
      <c r="I6367" s="302">
        <v>1.7212192598306699E-5</v>
      </c>
      <c r="J6367" s="305">
        <f>VLOOKUP(H6367,T6_ReductionFactor!$G$10:$H$2922,2,FALSE)</f>
        <v>1</v>
      </c>
      <c r="K6367" s="75">
        <f t="shared" si="398"/>
        <v>1.7212192598306699E-5</v>
      </c>
      <c r="L6367" s="293"/>
      <c r="Q6367" s="288"/>
      <c r="R6367" s="291"/>
    </row>
    <row r="6368" spans="1:18" s="287" customFormat="1" ht="16.149999999999999" customHeight="1" x14ac:dyDescent="0.25">
      <c r="A6368" s="9" t="s">
        <v>192</v>
      </c>
      <c r="B6368" s="7">
        <v>2025</v>
      </c>
      <c r="C6368" s="296" t="s">
        <v>69</v>
      </c>
      <c r="D6368" s="307">
        <v>2025</v>
      </c>
      <c r="E6368" s="307" t="s">
        <v>194</v>
      </c>
      <c r="F6368" s="65">
        <f t="shared" si="399"/>
        <v>0</v>
      </c>
      <c r="G6368" s="66" t="str">
        <f t="shared" si="400"/>
        <v>2013+</v>
      </c>
      <c r="H6368" s="67" t="str">
        <f t="shared" si="397"/>
        <v>2025-T6 OOS Heavy-0</v>
      </c>
      <c r="I6368" s="302">
        <v>1.1953470656072099E-4</v>
      </c>
      <c r="J6368" s="305">
        <f>VLOOKUP(H6368,T6_ReductionFactor!$G$10:$H$2922,2,FALSE)</f>
        <v>0.93570622664661263</v>
      </c>
      <c r="K6368" s="75">
        <f t="shared" si="398"/>
        <v>1.1184936922924233E-4</v>
      </c>
      <c r="L6368" s="293"/>
      <c r="Q6368" s="288"/>
      <c r="R6368" s="291"/>
    </row>
    <row r="6369" spans="1:18" s="287" customFormat="1" ht="16.149999999999999" customHeight="1" x14ac:dyDescent="0.25">
      <c r="A6369" s="9" t="s">
        <v>192</v>
      </c>
      <c r="B6369" s="7">
        <v>2025</v>
      </c>
      <c r="C6369" s="296" t="s">
        <v>69</v>
      </c>
      <c r="D6369" s="307">
        <v>2024</v>
      </c>
      <c r="E6369" s="307" t="s">
        <v>194</v>
      </c>
      <c r="F6369" s="65">
        <f t="shared" si="399"/>
        <v>1</v>
      </c>
      <c r="G6369" s="66" t="str">
        <f t="shared" si="400"/>
        <v>2013+</v>
      </c>
      <c r="H6369" s="67" t="str">
        <f t="shared" si="397"/>
        <v>2025-T6 OOS Heavy-1</v>
      </c>
      <c r="I6369" s="302">
        <v>2.20069211774935E-4</v>
      </c>
      <c r="J6369" s="305">
        <f>VLOOKUP(H6369,T6_ReductionFactor!$G$10:$H$2922,2,FALSE)</f>
        <v>0.88950652437102418</v>
      </c>
      <c r="K6369" s="75">
        <f t="shared" si="398"/>
        <v>1.9575299968699331E-4</v>
      </c>
      <c r="L6369" s="293"/>
      <c r="Q6369" s="288"/>
      <c r="R6369" s="291"/>
    </row>
    <row r="6370" spans="1:18" s="287" customFormat="1" ht="16.149999999999999" customHeight="1" x14ac:dyDescent="0.25">
      <c r="A6370" s="9" t="s">
        <v>192</v>
      </c>
      <c r="B6370" s="7">
        <v>2025</v>
      </c>
      <c r="C6370" s="296" t="s">
        <v>69</v>
      </c>
      <c r="D6370" s="307">
        <v>2023</v>
      </c>
      <c r="E6370" s="307" t="s">
        <v>194</v>
      </c>
      <c r="F6370" s="65">
        <f t="shared" si="399"/>
        <v>2</v>
      </c>
      <c r="G6370" s="66" t="str">
        <f t="shared" si="400"/>
        <v>2013+</v>
      </c>
      <c r="H6370" s="67" t="str">
        <f t="shared" si="397"/>
        <v>2025-T6 OOS Heavy-2</v>
      </c>
      <c r="I6370" s="302">
        <v>2.5463519617992898E-4</v>
      </c>
      <c r="J6370" s="305">
        <f>VLOOKUP(H6370,T6_ReductionFactor!$G$10:$H$2922,2,FALSE)</f>
        <v>0.85457293212388608</v>
      </c>
      <c r="K6370" s="75">
        <f t="shared" si="398"/>
        <v>2.1760434622142285E-4</v>
      </c>
      <c r="L6370" s="293"/>
      <c r="Q6370" s="288"/>
      <c r="R6370" s="291"/>
    </row>
    <row r="6371" spans="1:18" s="287" customFormat="1" ht="16.149999999999999" customHeight="1" x14ac:dyDescent="0.25">
      <c r="A6371" s="9" t="s">
        <v>192</v>
      </c>
      <c r="B6371" s="7">
        <v>2025</v>
      </c>
      <c r="C6371" s="296" t="s">
        <v>69</v>
      </c>
      <c r="D6371" s="307">
        <v>2022</v>
      </c>
      <c r="E6371" s="307" t="s">
        <v>194</v>
      </c>
      <c r="F6371" s="65">
        <f t="shared" si="399"/>
        <v>3</v>
      </c>
      <c r="G6371" s="66" t="str">
        <f t="shared" si="400"/>
        <v>2013+</v>
      </c>
      <c r="H6371" s="67" t="str">
        <f t="shared" si="397"/>
        <v>2025-T6 OOS Heavy-3</v>
      </c>
      <c r="I6371" s="302">
        <v>2.6125103026932703E-4</v>
      </c>
      <c r="J6371" s="305">
        <f>VLOOKUP(H6371,T6_ReductionFactor!$G$10:$H$2922,2,FALSE)</f>
        <v>0.82778465981723415</v>
      </c>
      <c r="K6371" s="75">
        <f t="shared" si="398"/>
        <v>2.1625959521839682E-4</v>
      </c>
      <c r="L6371" s="293"/>
      <c r="Q6371" s="288"/>
      <c r="R6371" s="291"/>
    </row>
    <row r="6372" spans="1:18" s="287" customFormat="1" ht="16.149999999999999" customHeight="1" x14ac:dyDescent="0.25">
      <c r="A6372" s="9" t="s">
        <v>192</v>
      </c>
      <c r="B6372" s="7">
        <v>2025</v>
      </c>
      <c r="C6372" s="296" t="s">
        <v>69</v>
      </c>
      <c r="D6372" s="307">
        <v>2021</v>
      </c>
      <c r="E6372" s="307" t="s">
        <v>194</v>
      </c>
      <c r="F6372" s="65">
        <f t="shared" si="399"/>
        <v>4</v>
      </c>
      <c r="G6372" s="66" t="str">
        <f t="shared" si="400"/>
        <v>2013+</v>
      </c>
      <c r="H6372" s="67" t="str">
        <f t="shared" si="397"/>
        <v>2025-T6 OOS Heavy-4</v>
      </c>
      <c r="I6372" s="302">
        <v>2.44261660936591E-4</v>
      </c>
      <c r="J6372" s="305">
        <f>VLOOKUP(H6372,T6_ReductionFactor!$G$10:$H$2922,2,FALSE)</f>
        <v>0.8069094003521774</v>
      </c>
      <c r="K6372" s="75">
        <f t="shared" si="398"/>
        <v>1.9709703035537151E-4</v>
      </c>
      <c r="L6372" s="293"/>
      <c r="Q6372" s="288"/>
      <c r="R6372" s="291"/>
    </row>
    <row r="6373" spans="1:18" s="287" customFormat="1" ht="16.149999999999999" customHeight="1" x14ac:dyDescent="0.25">
      <c r="A6373" s="9" t="s">
        <v>192</v>
      </c>
      <c r="B6373" s="7">
        <v>2025</v>
      </c>
      <c r="C6373" s="296" t="s">
        <v>69</v>
      </c>
      <c r="D6373" s="307">
        <v>2020</v>
      </c>
      <c r="E6373" s="307" t="s">
        <v>194</v>
      </c>
      <c r="F6373" s="65">
        <f t="shared" si="399"/>
        <v>5</v>
      </c>
      <c r="G6373" s="66" t="str">
        <f t="shared" si="400"/>
        <v>2013+</v>
      </c>
      <c r="H6373" s="67" t="str">
        <f t="shared" si="397"/>
        <v>2025-T6 OOS Heavy-5</v>
      </c>
      <c r="I6373" s="302">
        <v>2.2209058088026599E-4</v>
      </c>
      <c r="J6373" s="305">
        <f>VLOOKUP(H6373,T6_ReductionFactor!$G$10:$H$2922,2,FALSE)</f>
        <v>0.79037334948692428</v>
      </c>
      <c r="K6373" s="75">
        <f t="shared" si="398"/>
        <v>1.755344762998325E-4</v>
      </c>
      <c r="L6373" s="293"/>
      <c r="Q6373" s="288"/>
      <c r="R6373" s="291"/>
    </row>
    <row r="6374" spans="1:18" s="287" customFormat="1" ht="16.149999999999999" customHeight="1" x14ac:dyDescent="0.25">
      <c r="A6374" s="9" t="s">
        <v>192</v>
      </c>
      <c r="B6374" s="7">
        <v>2025</v>
      </c>
      <c r="C6374" s="296" t="s">
        <v>69</v>
      </c>
      <c r="D6374" s="307">
        <v>2019</v>
      </c>
      <c r="E6374" s="307" t="s">
        <v>194</v>
      </c>
      <c r="F6374" s="65">
        <f t="shared" si="399"/>
        <v>6</v>
      </c>
      <c r="G6374" s="66" t="str">
        <f t="shared" si="400"/>
        <v>2013+</v>
      </c>
      <c r="H6374" s="67" t="str">
        <f t="shared" si="397"/>
        <v>2025-T6 OOS Heavy-6</v>
      </c>
      <c r="I6374" s="302">
        <v>1.9656452459401399E-4</v>
      </c>
      <c r="J6374" s="305">
        <f>VLOOKUP(H6374,T6_ReductionFactor!$G$10:$H$2922,2,FALSE)</f>
        <v>0.77706131146098434</v>
      </c>
      <c r="K6374" s="75">
        <f t="shared" si="398"/>
        <v>1.5274268726772942E-4</v>
      </c>
      <c r="L6374" s="293"/>
      <c r="Q6374" s="288"/>
      <c r="R6374" s="291"/>
    </row>
    <row r="6375" spans="1:18" s="287" customFormat="1" ht="16.149999999999999" customHeight="1" x14ac:dyDescent="0.25">
      <c r="A6375" s="9" t="s">
        <v>192</v>
      </c>
      <c r="B6375" s="7">
        <v>2025</v>
      </c>
      <c r="C6375" s="296" t="s">
        <v>69</v>
      </c>
      <c r="D6375" s="307">
        <v>2018</v>
      </c>
      <c r="E6375" s="307" t="s">
        <v>194</v>
      </c>
      <c r="F6375" s="65">
        <f t="shared" si="399"/>
        <v>7</v>
      </c>
      <c r="G6375" s="66" t="str">
        <f t="shared" si="400"/>
        <v>2013+</v>
      </c>
      <c r="H6375" s="67" t="str">
        <f t="shared" si="397"/>
        <v>2025-T6 OOS Heavy-7</v>
      </c>
      <c r="I6375" s="302">
        <v>1.73804623211402E-4</v>
      </c>
      <c r="J6375" s="305">
        <f>VLOOKUP(H6375,T6_ReductionFactor!$G$10:$H$2922,2,FALSE)</f>
        <v>0.76617511598250365</v>
      </c>
      <c r="K6375" s="75">
        <f t="shared" si="398"/>
        <v>1.3316477734729129E-4</v>
      </c>
      <c r="L6375" s="293"/>
      <c r="Q6375" s="288"/>
      <c r="R6375" s="291"/>
    </row>
    <row r="6376" spans="1:18" s="287" customFormat="1" ht="16.149999999999999" customHeight="1" x14ac:dyDescent="0.25">
      <c r="A6376" s="9" t="s">
        <v>192</v>
      </c>
      <c r="B6376" s="7">
        <v>2025</v>
      </c>
      <c r="C6376" s="296" t="s">
        <v>69</v>
      </c>
      <c r="D6376" s="307">
        <v>2017</v>
      </c>
      <c r="E6376" s="307" t="s">
        <v>194</v>
      </c>
      <c r="F6376" s="65">
        <f t="shared" si="399"/>
        <v>8</v>
      </c>
      <c r="G6376" s="66" t="str">
        <f t="shared" si="400"/>
        <v>2013+</v>
      </c>
      <c r="H6376" s="67" t="str">
        <f t="shared" si="397"/>
        <v>2025-T6 OOS Heavy-8</v>
      </c>
      <c r="I6376" s="302">
        <v>3.1822073675608699E-4</v>
      </c>
      <c r="J6376" s="305">
        <f>VLOOKUP(H6376,T6_ReductionFactor!$G$10:$H$2922,2,FALSE)</f>
        <v>0.75713730304050564</v>
      </c>
      <c r="K6376" s="75">
        <f t="shared" si="398"/>
        <v>2.409367903990664E-4</v>
      </c>
      <c r="L6376" s="293"/>
      <c r="Q6376" s="288"/>
      <c r="R6376" s="291"/>
    </row>
    <row r="6377" spans="1:18" s="287" customFormat="1" ht="16.149999999999999" customHeight="1" x14ac:dyDescent="0.25">
      <c r="A6377" s="9" t="s">
        <v>192</v>
      </c>
      <c r="B6377" s="7">
        <v>2025</v>
      </c>
      <c r="C6377" s="296" t="s">
        <v>69</v>
      </c>
      <c r="D6377" s="307">
        <v>2016</v>
      </c>
      <c r="E6377" s="307" t="s">
        <v>194</v>
      </c>
      <c r="F6377" s="65">
        <f t="shared" si="399"/>
        <v>9</v>
      </c>
      <c r="G6377" s="66" t="str">
        <f t="shared" si="400"/>
        <v>2013+</v>
      </c>
      <c r="H6377" s="67" t="str">
        <f t="shared" si="397"/>
        <v>2025-T6 OOS Heavy-9</v>
      </c>
      <c r="I6377" s="302">
        <v>2.0316433411234999E-4</v>
      </c>
      <c r="J6377" s="305">
        <f>VLOOKUP(H6377,T6_ReductionFactor!$G$10:$H$2922,2,FALSE)</f>
        <v>0.74952840983498847</v>
      </c>
      <c r="K6377" s="75">
        <f t="shared" si="398"/>
        <v>1.5227744028241399E-4</v>
      </c>
      <c r="L6377" s="293"/>
      <c r="Q6377" s="288"/>
      <c r="R6377" s="291"/>
    </row>
    <row r="6378" spans="1:18" s="287" customFormat="1" ht="16.149999999999999" customHeight="1" x14ac:dyDescent="0.25">
      <c r="A6378" s="9" t="s">
        <v>192</v>
      </c>
      <c r="B6378" s="7">
        <v>2025</v>
      </c>
      <c r="C6378" s="296" t="s">
        <v>69</v>
      </c>
      <c r="D6378" s="307">
        <v>2015</v>
      </c>
      <c r="E6378" s="307" t="s">
        <v>194</v>
      </c>
      <c r="F6378" s="65">
        <f t="shared" si="399"/>
        <v>10</v>
      </c>
      <c r="G6378" s="66" t="str">
        <f t="shared" si="400"/>
        <v>2013+</v>
      </c>
      <c r="H6378" s="67" t="str">
        <f t="shared" si="397"/>
        <v>2025-T6 OOS Heavy-10</v>
      </c>
      <c r="I6378" s="302">
        <v>1.3350336611815599E-4</v>
      </c>
      <c r="J6378" s="305">
        <f>VLOOKUP(H6378,T6_ReductionFactor!$G$10:$H$2922,2,FALSE)</f>
        <v>0.74304304467253823</v>
      </c>
      <c r="K6378" s="75">
        <f t="shared" si="398"/>
        <v>9.9198747634467201E-5</v>
      </c>
      <c r="L6378" s="293"/>
      <c r="Q6378" s="288"/>
      <c r="R6378" s="291"/>
    </row>
    <row r="6379" spans="1:18" s="287" customFormat="1" ht="16.149999999999999" customHeight="1" x14ac:dyDescent="0.25">
      <c r="A6379" s="9" t="s">
        <v>192</v>
      </c>
      <c r="B6379" s="7">
        <v>2025</v>
      </c>
      <c r="C6379" s="296" t="s">
        <v>69</v>
      </c>
      <c r="D6379" s="307">
        <v>2014</v>
      </c>
      <c r="E6379" s="307" t="s">
        <v>194</v>
      </c>
      <c r="F6379" s="65">
        <f t="shared" si="399"/>
        <v>11</v>
      </c>
      <c r="G6379" s="66" t="str">
        <f t="shared" si="400"/>
        <v>2013+</v>
      </c>
      <c r="H6379" s="67" t="str">
        <f t="shared" si="397"/>
        <v>2025-T6 OOS Heavy-11</v>
      </c>
      <c r="I6379" s="302">
        <v>6.3810886538275504E-5</v>
      </c>
      <c r="J6379" s="305">
        <f>VLOOKUP(H6379,T6_ReductionFactor!$G$10:$H$2922,2,FALSE)</f>
        <v>0.7374637661246255</v>
      </c>
      <c r="K6379" s="75">
        <f t="shared" si="398"/>
        <v>4.7058216706267821E-5</v>
      </c>
      <c r="L6379" s="293"/>
      <c r="Q6379" s="288"/>
      <c r="R6379" s="291"/>
    </row>
    <row r="6380" spans="1:18" s="287" customFormat="1" ht="16.149999999999999" customHeight="1" x14ac:dyDescent="0.25">
      <c r="A6380" s="9" t="s">
        <v>192</v>
      </c>
      <c r="B6380" s="7">
        <v>2025</v>
      </c>
      <c r="C6380" s="296" t="s">
        <v>69</v>
      </c>
      <c r="D6380" s="307">
        <v>2013</v>
      </c>
      <c r="E6380" s="307" t="s">
        <v>194</v>
      </c>
      <c r="F6380" s="65">
        <f t="shared" si="399"/>
        <v>12</v>
      </c>
      <c r="G6380" s="66" t="str">
        <f t="shared" si="400"/>
        <v>2010-12</v>
      </c>
      <c r="H6380" s="67" t="str">
        <f t="shared" si="397"/>
        <v>2025-T6 OOS Heavy-12</v>
      </c>
      <c r="I6380" s="302">
        <v>1.2175507608039301E-4</v>
      </c>
      <c r="J6380" s="305">
        <f>VLOOKUP(H6380,T6_ReductionFactor!$G$10:$H$2922,2,FALSE)</f>
        <v>0.70188274238343029</v>
      </c>
      <c r="K6380" s="75">
        <f t="shared" si="398"/>
        <v>8.5457786698409438E-5</v>
      </c>
      <c r="L6380" s="293"/>
      <c r="Q6380" s="288"/>
      <c r="R6380" s="291"/>
    </row>
    <row r="6381" spans="1:18" s="287" customFormat="1" ht="16.149999999999999" customHeight="1" x14ac:dyDescent="0.25">
      <c r="A6381" s="9" t="s">
        <v>192</v>
      </c>
      <c r="B6381" s="7">
        <v>2025</v>
      </c>
      <c r="C6381" s="296" t="s">
        <v>69</v>
      </c>
      <c r="D6381" s="307">
        <v>2012</v>
      </c>
      <c r="E6381" s="307" t="s">
        <v>194</v>
      </c>
      <c r="F6381" s="65">
        <f t="shared" si="399"/>
        <v>13</v>
      </c>
      <c r="G6381" s="66" t="str">
        <f t="shared" si="400"/>
        <v>2010-12</v>
      </c>
      <c r="H6381" s="67" t="str">
        <f t="shared" si="397"/>
        <v>2025-T6 OOS Heavy-13</v>
      </c>
      <c r="I6381" s="302">
        <v>5.4823028466302801E-5</v>
      </c>
      <c r="J6381" s="305">
        <f>VLOOKUP(H6381,T6_ReductionFactor!$G$10:$H$2922,2,FALSE)</f>
        <v>0.69851637621762275</v>
      </c>
      <c r="K6381" s="75">
        <f t="shared" si="398"/>
        <v>3.8294783177557409E-5</v>
      </c>
      <c r="L6381" s="293"/>
      <c r="Q6381" s="288"/>
      <c r="R6381" s="291"/>
    </row>
    <row r="6382" spans="1:18" s="287" customFormat="1" ht="16.149999999999999" customHeight="1" x14ac:dyDescent="0.25">
      <c r="A6382" s="9" t="s">
        <v>192</v>
      </c>
      <c r="B6382" s="7">
        <v>2025</v>
      </c>
      <c r="C6382" s="296" t="s">
        <v>70</v>
      </c>
      <c r="D6382" s="307">
        <v>2026</v>
      </c>
      <c r="E6382" s="307" t="s">
        <v>194</v>
      </c>
      <c r="F6382" s="65">
        <f t="shared" si="399"/>
        <v>-1</v>
      </c>
      <c r="G6382" s="66" t="str">
        <f t="shared" si="400"/>
        <v>2013+</v>
      </c>
      <c r="H6382" s="67" t="str">
        <f t="shared" si="397"/>
        <v>2025-T6 OOS Small--1</v>
      </c>
      <c r="I6382" s="302">
        <v>1.798618576274E-6</v>
      </c>
      <c r="J6382" s="305">
        <f>VLOOKUP(H6382,T6_ReductionFactor!$G$10:$H$2922,2,FALSE)</f>
        <v>1</v>
      </c>
      <c r="K6382" s="75">
        <f t="shared" si="398"/>
        <v>1.798618576274E-6</v>
      </c>
      <c r="L6382" s="293"/>
      <c r="Q6382" s="288"/>
      <c r="R6382" s="291"/>
    </row>
    <row r="6383" spans="1:18" s="287" customFormat="1" ht="16.149999999999999" customHeight="1" x14ac:dyDescent="0.25">
      <c r="A6383" s="9" t="s">
        <v>192</v>
      </c>
      <c r="B6383" s="7">
        <v>2025</v>
      </c>
      <c r="C6383" s="296" t="s">
        <v>70</v>
      </c>
      <c r="D6383" s="307">
        <v>2025</v>
      </c>
      <c r="E6383" s="307" t="s">
        <v>194</v>
      </c>
      <c r="F6383" s="65">
        <f t="shared" si="399"/>
        <v>0</v>
      </c>
      <c r="G6383" s="66" t="str">
        <f t="shared" si="400"/>
        <v>2013+</v>
      </c>
      <c r="H6383" s="67" t="str">
        <f t="shared" si="397"/>
        <v>2025-T6 OOS Small-0</v>
      </c>
      <c r="I6383" s="302">
        <v>1.40904406483284E-5</v>
      </c>
      <c r="J6383" s="305">
        <f>VLOOKUP(H6383,T6_ReductionFactor!$G$10:$H$2922,2,FALSE)</f>
        <v>0.93570622664661263</v>
      </c>
      <c r="K6383" s="75">
        <f t="shared" si="398"/>
        <v>1.3184513050835417E-5</v>
      </c>
      <c r="L6383" s="293"/>
      <c r="Q6383" s="288"/>
      <c r="R6383" s="291"/>
    </row>
    <row r="6384" spans="1:18" s="287" customFormat="1" ht="16.149999999999999" customHeight="1" x14ac:dyDescent="0.25">
      <c r="A6384" s="9" t="s">
        <v>192</v>
      </c>
      <c r="B6384" s="7">
        <v>2025</v>
      </c>
      <c r="C6384" s="296" t="s">
        <v>70</v>
      </c>
      <c r="D6384" s="307">
        <v>2024</v>
      </c>
      <c r="E6384" s="307" t="s">
        <v>194</v>
      </c>
      <c r="F6384" s="65">
        <f t="shared" si="399"/>
        <v>1</v>
      </c>
      <c r="G6384" s="66" t="str">
        <f t="shared" si="400"/>
        <v>2013+</v>
      </c>
      <c r="H6384" s="67" t="str">
        <f t="shared" si="397"/>
        <v>2025-T6 OOS Small-1</v>
      </c>
      <c r="I6384" s="302">
        <v>2.7225715792737001E-5</v>
      </c>
      <c r="J6384" s="305">
        <f>VLOOKUP(H6384,T6_ReductionFactor!$G$10:$H$2922,2,FALSE)</f>
        <v>0.88950652437102418</v>
      </c>
      <c r="K6384" s="75">
        <f t="shared" si="398"/>
        <v>2.4217451828310794E-5</v>
      </c>
      <c r="L6384" s="293"/>
      <c r="Q6384" s="288"/>
      <c r="R6384" s="291"/>
    </row>
    <row r="6385" spans="1:18" s="287" customFormat="1" ht="16.149999999999999" customHeight="1" x14ac:dyDescent="0.25">
      <c r="A6385" s="9" t="s">
        <v>192</v>
      </c>
      <c r="B6385" s="7">
        <v>2025</v>
      </c>
      <c r="C6385" s="296" t="s">
        <v>70</v>
      </c>
      <c r="D6385" s="307">
        <v>2023</v>
      </c>
      <c r="E6385" s="307" t="s">
        <v>194</v>
      </c>
      <c r="F6385" s="65">
        <f t="shared" si="399"/>
        <v>2</v>
      </c>
      <c r="G6385" s="66" t="str">
        <f t="shared" si="400"/>
        <v>2013+</v>
      </c>
      <c r="H6385" s="67" t="str">
        <f t="shared" si="397"/>
        <v>2025-T6 OOS Small-2</v>
      </c>
      <c r="I6385" s="302">
        <v>3.2245902945447599E-5</v>
      </c>
      <c r="J6385" s="305">
        <f>VLOOKUP(H6385,T6_ReductionFactor!$G$10:$H$2922,2,FALSE)</f>
        <v>0.85457293212388608</v>
      </c>
      <c r="K6385" s="75">
        <f t="shared" si="398"/>
        <v>2.755647582907341E-5</v>
      </c>
      <c r="L6385" s="293"/>
      <c r="Q6385" s="288"/>
      <c r="R6385" s="291"/>
    </row>
    <row r="6386" spans="1:18" s="287" customFormat="1" ht="16.149999999999999" customHeight="1" x14ac:dyDescent="0.25">
      <c r="A6386" s="9" t="s">
        <v>192</v>
      </c>
      <c r="B6386" s="7">
        <v>2025</v>
      </c>
      <c r="C6386" s="296" t="s">
        <v>70</v>
      </c>
      <c r="D6386" s="307">
        <v>2022</v>
      </c>
      <c r="E6386" s="307" t="s">
        <v>194</v>
      </c>
      <c r="F6386" s="65">
        <f t="shared" si="399"/>
        <v>3</v>
      </c>
      <c r="G6386" s="66" t="str">
        <f t="shared" si="400"/>
        <v>2013+</v>
      </c>
      <c r="H6386" s="67" t="str">
        <f t="shared" ref="H6386:H6449" si="401">CONCATENATE(B6386,"-",C6386,"-",F6386)</f>
        <v>2025-T6 OOS Small-3</v>
      </c>
      <c r="I6386" s="302">
        <v>3.3850175673130098E-5</v>
      </c>
      <c r="J6386" s="305">
        <f>VLOOKUP(H6386,T6_ReductionFactor!$G$10:$H$2922,2,FALSE)</f>
        <v>0.82778465981723415</v>
      </c>
      <c r="K6386" s="75">
        <f t="shared" si="398"/>
        <v>2.8020656154335614E-5</v>
      </c>
      <c r="L6386" s="293"/>
      <c r="Q6386" s="288"/>
      <c r="R6386" s="291"/>
    </row>
    <row r="6387" spans="1:18" s="287" customFormat="1" ht="16.149999999999999" customHeight="1" x14ac:dyDescent="0.25">
      <c r="A6387" s="9" t="s">
        <v>192</v>
      </c>
      <c r="B6387" s="7">
        <v>2025</v>
      </c>
      <c r="C6387" s="296" t="s">
        <v>70</v>
      </c>
      <c r="D6387" s="307">
        <v>2021</v>
      </c>
      <c r="E6387" s="307" t="s">
        <v>194</v>
      </c>
      <c r="F6387" s="65">
        <f t="shared" si="399"/>
        <v>4</v>
      </c>
      <c r="G6387" s="66" t="str">
        <f t="shared" si="400"/>
        <v>2013+</v>
      </c>
      <c r="H6387" s="67" t="str">
        <f t="shared" si="401"/>
        <v>2025-T6 OOS Small-4</v>
      </c>
      <c r="I6387" s="302">
        <v>3.3673744429567497E-5</v>
      </c>
      <c r="J6387" s="305">
        <f>VLOOKUP(H6387,T6_ReductionFactor!$G$10:$H$2922,2,FALSE)</f>
        <v>0.8069094003521774</v>
      </c>
      <c r="K6387" s="75">
        <f t="shared" si="398"/>
        <v>2.7171660925274783E-5</v>
      </c>
      <c r="L6387" s="293"/>
      <c r="Q6387" s="288"/>
      <c r="R6387" s="291"/>
    </row>
    <row r="6388" spans="1:18" s="287" customFormat="1" ht="16.149999999999999" customHeight="1" x14ac:dyDescent="0.25">
      <c r="A6388" s="9" t="s">
        <v>192</v>
      </c>
      <c r="B6388" s="7">
        <v>2025</v>
      </c>
      <c r="C6388" s="296" t="s">
        <v>70</v>
      </c>
      <c r="D6388" s="307">
        <v>2020</v>
      </c>
      <c r="E6388" s="307" t="s">
        <v>194</v>
      </c>
      <c r="F6388" s="65">
        <f t="shared" si="399"/>
        <v>5</v>
      </c>
      <c r="G6388" s="66" t="str">
        <f t="shared" si="400"/>
        <v>2013+</v>
      </c>
      <c r="H6388" s="67" t="str">
        <f t="shared" si="401"/>
        <v>2025-T6 OOS Small-5</v>
      </c>
      <c r="I6388" s="302">
        <v>3.3548997382573102E-5</v>
      </c>
      <c r="J6388" s="305">
        <f>VLOOKUP(H6388,T6_ReductionFactor!$G$10:$H$2922,2,FALSE)</f>
        <v>0.79037334948692428</v>
      </c>
      <c r="K6388" s="75">
        <f t="shared" si="398"/>
        <v>2.6516233433192357E-5</v>
      </c>
      <c r="L6388" s="293"/>
      <c r="Q6388" s="288"/>
      <c r="R6388" s="291"/>
    </row>
    <row r="6389" spans="1:18" s="287" customFormat="1" ht="16.149999999999999" customHeight="1" x14ac:dyDescent="0.25">
      <c r="A6389" s="9" t="s">
        <v>192</v>
      </c>
      <c r="B6389" s="7">
        <v>2025</v>
      </c>
      <c r="C6389" s="296" t="s">
        <v>70</v>
      </c>
      <c r="D6389" s="307">
        <v>2019</v>
      </c>
      <c r="E6389" s="307" t="s">
        <v>194</v>
      </c>
      <c r="F6389" s="65">
        <f t="shared" si="399"/>
        <v>6</v>
      </c>
      <c r="G6389" s="66" t="str">
        <f t="shared" si="400"/>
        <v>2013+</v>
      </c>
      <c r="H6389" s="67" t="str">
        <f t="shared" si="401"/>
        <v>2025-T6 OOS Small-6</v>
      </c>
      <c r="I6389" s="302">
        <v>3.0807443180346003E-5</v>
      </c>
      <c r="J6389" s="305">
        <f>VLOOKUP(H6389,T6_ReductionFactor!$G$10:$H$2922,2,FALSE)</f>
        <v>0.77706131146098434</v>
      </c>
      <c r="K6389" s="75">
        <f t="shared" si="398"/>
        <v>2.3939272200479424E-5</v>
      </c>
      <c r="L6389" s="293"/>
      <c r="Q6389" s="288"/>
      <c r="R6389" s="291"/>
    </row>
    <row r="6390" spans="1:18" s="287" customFormat="1" ht="16.149999999999999" customHeight="1" x14ac:dyDescent="0.25">
      <c r="A6390" s="9" t="s">
        <v>192</v>
      </c>
      <c r="B6390" s="7">
        <v>2025</v>
      </c>
      <c r="C6390" s="296" t="s">
        <v>70</v>
      </c>
      <c r="D6390" s="307">
        <v>2018</v>
      </c>
      <c r="E6390" s="307" t="s">
        <v>194</v>
      </c>
      <c r="F6390" s="65">
        <f t="shared" si="399"/>
        <v>7</v>
      </c>
      <c r="G6390" s="66" t="str">
        <f t="shared" si="400"/>
        <v>2013+</v>
      </c>
      <c r="H6390" s="67" t="str">
        <f t="shared" si="401"/>
        <v>2025-T6 OOS Small-7</v>
      </c>
      <c r="I6390" s="302">
        <v>2.6285308575233701E-5</v>
      </c>
      <c r="J6390" s="305">
        <f>VLOOKUP(H6390,T6_ReductionFactor!$G$10:$H$2922,2,FALSE)</f>
        <v>0.76617511598250365</v>
      </c>
      <c r="K6390" s="75">
        <f t="shared" si="398"/>
        <v>2.0139149346265577E-5</v>
      </c>
      <c r="L6390" s="293"/>
      <c r="Q6390" s="288"/>
      <c r="R6390" s="291"/>
    </row>
    <row r="6391" spans="1:18" s="287" customFormat="1" ht="16.149999999999999" customHeight="1" x14ac:dyDescent="0.25">
      <c r="A6391" s="9" t="s">
        <v>192</v>
      </c>
      <c r="B6391" s="7">
        <v>2025</v>
      </c>
      <c r="C6391" s="296" t="s">
        <v>70</v>
      </c>
      <c r="D6391" s="307">
        <v>2017</v>
      </c>
      <c r="E6391" s="307" t="s">
        <v>194</v>
      </c>
      <c r="F6391" s="65">
        <f t="shared" si="399"/>
        <v>8</v>
      </c>
      <c r="G6391" s="66" t="str">
        <f t="shared" si="400"/>
        <v>2013+</v>
      </c>
      <c r="H6391" s="67" t="str">
        <f t="shared" si="401"/>
        <v>2025-T6 OOS Small-8</v>
      </c>
      <c r="I6391" s="302">
        <v>3.8946975550586401E-5</v>
      </c>
      <c r="J6391" s="305">
        <f>VLOOKUP(H6391,T6_ReductionFactor!$G$10:$H$2922,2,FALSE)</f>
        <v>0.75713730304050564</v>
      </c>
      <c r="K6391" s="75">
        <f t="shared" si="398"/>
        <v>2.9488208029955502E-5</v>
      </c>
      <c r="L6391" s="293"/>
      <c r="Q6391" s="288"/>
      <c r="R6391" s="291"/>
    </row>
    <row r="6392" spans="1:18" s="287" customFormat="1" ht="16.149999999999999" customHeight="1" x14ac:dyDescent="0.25">
      <c r="A6392" s="9" t="s">
        <v>192</v>
      </c>
      <c r="B6392" s="7">
        <v>2025</v>
      </c>
      <c r="C6392" s="296" t="s">
        <v>70</v>
      </c>
      <c r="D6392" s="307">
        <v>2016</v>
      </c>
      <c r="E6392" s="307" t="s">
        <v>194</v>
      </c>
      <c r="F6392" s="65">
        <f t="shared" si="399"/>
        <v>9</v>
      </c>
      <c r="G6392" s="66" t="str">
        <f t="shared" si="400"/>
        <v>2013+</v>
      </c>
      <c r="H6392" s="67" t="str">
        <f t="shared" si="401"/>
        <v>2025-T6 OOS Small-9</v>
      </c>
      <c r="I6392" s="302">
        <v>4.3530374695807298E-5</v>
      </c>
      <c r="J6392" s="305">
        <f>VLOOKUP(H6392,T6_ReductionFactor!$G$10:$H$2922,2,FALSE)</f>
        <v>0.74952840983498847</v>
      </c>
      <c r="K6392" s="75">
        <f t="shared" si="398"/>
        <v>3.2627252525269661E-5</v>
      </c>
      <c r="L6392" s="293"/>
      <c r="Q6392" s="288"/>
      <c r="R6392" s="291"/>
    </row>
    <row r="6393" spans="1:18" s="287" customFormat="1" ht="16.149999999999999" customHeight="1" x14ac:dyDescent="0.25">
      <c r="A6393" s="9" t="s">
        <v>192</v>
      </c>
      <c r="B6393" s="7">
        <v>2025</v>
      </c>
      <c r="C6393" s="296" t="s">
        <v>70</v>
      </c>
      <c r="D6393" s="307">
        <v>2015</v>
      </c>
      <c r="E6393" s="307" t="s">
        <v>194</v>
      </c>
      <c r="F6393" s="65">
        <f t="shared" si="399"/>
        <v>10</v>
      </c>
      <c r="G6393" s="66" t="str">
        <f t="shared" si="400"/>
        <v>2013+</v>
      </c>
      <c r="H6393" s="67" t="str">
        <f t="shared" si="401"/>
        <v>2025-T6 OOS Small-10</v>
      </c>
      <c r="I6393" s="302">
        <v>1.8569815202170401E-5</v>
      </c>
      <c r="J6393" s="305">
        <f>VLOOKUP(H6393,T6_ReductionFactor!$G$10:$H$2922,2,FALSE)</f>
        <v>0.74304304467253823</v>
      </c>
      <c r="K6393" s="75">
        <f t="shared" si="398"/>
        <v>1.3798172026827081E-5</v>
      </c>
      <c r="L6393" s="293"/>
      <c r="Q6393" s="288"/>
      <c r="R6393" s="291"/>
    </row>
    <row r="6394" spans="1:18" s="287" customFormat="1" ht="16.149999999999999" customHeight="1" x14ac:dyDescent="0.25">
      <c r="A6394" s="9" t="s">
        <v>192</v>
      </c>
      <c r="B6394" s="7">
        <v>2025</v>
      </c>
      <c r="C6394" s="296" t="s">
        <v>70</v>
      </c>
      <c r="D6394" s="307">
        <v>2014</v>
      </c>
      <c r="E6394" s="307" t="s">
        <v>194</v>
      </c>
      <c r="F6394" s="65">
        <f t="shared" si="399"/>
        <v>11</v>
      </c>
      <c r="G6394" s="66" t="str">
        <f t="shared" si="400"/>
        <v>2013+</v>
      </c>
      <c r="H6394" s="67" t="str">
        <f t="shared" si="401"/>
        <v>2025-T6 OOS Small-11</v>
      </c>
      <c r="I6394" s="302">
        <v>1.1711457817819599E-5</v>
      </c>
      <c r="J6394" s="305">
        <f>VLOOKUP(H6394,T6_ReductionFactor!$G$10:$H$2922,2,FALSE)</f>
        <v>0.7374637661246255</v>
      </c>
      <c r="K6394" s="75">
        <f t="shared" si="398"/>
        <v>8.6367757891389297E-6</v>
      </c>
      <c r="L6394" s="293"/>
      <c r="Q6394" s="288"/>
      <c r="R6394" s="291"/>
    </row>
    <row r="6395" spans="1:18" s="287" customFormat="1" ht="16.149999999999999" customHeight="1" x14ac:dyDescent="0.25">
      <c r="A6395" s="9" t="s">
        <v>192</v>
      </c>
      <c r="B6395" s="7">
        <v>2025</v>
      </c>
      <c r="C6395" s="296" t="s">
        <v>70</v>
      </c>
      <c r="D6395" s="307">
        <v>2013</v>
      </c>
      <c r="E6395" s="307" t="s">
        <v>194</v>
      </c>
      <c r="F6395" s="65">
        <f t="shared" si="399"/>
        <v>12</v>
      </c>
      <c r="G6395" s="66" t="str">
        <f t="shared" si="400"/>
        <v>2010-12</v>
      </c>
      <c r="H6395" s="67" t="str">
        <f t="shared" si="401"/>
        <v>2025-T6 OOS Small-12</v>
      </c>
      <c r="I6395" s="302">
        <v>1.18262505473883E-5</v>
      </c>
      <c r="J6395" s="305">
        <f>VLOOKUP(H6395,T6_ReductionFactor!$G$10:$H$2922,2,FALSE)</f>
        <v>0.70188274238343029</v>
      </c>
      <c r="K6395" s="75">
        <f t="shared" si="398"/>
        <v>8.3006411663144434E-6</v>
      </c>
      <c r="L6395" s="293"/>
      <c r="Q6395" s="288"/>
      <c r="R6395" s="291"/>
    </row>
    <row r="6396" spans="1:18" s="287" customFormat="1" ht="16.149999999999999" customHeight="1" x14ac:dyDescent="0.25">
      <c r="A6396" s="9" t="s">
        <v>192</v>
      </c>
      <c r="B6396" s="7">
        <v>2025</v>
      </c>
      <c r="C6396" s="296" t="s">
        <v>70</v>
      </c>
      <c r="D6396" s="307">
        <v>2012</v>
      </c>
      <c r="E6396" s="307" t="s">
        <v>194</v>
      </c>
      <c r="F6396" s="65">
        <f t="shared" si="399"/>
        <v>13</v>
      </c>
      <c r="G6396" s="66" t="str">
        <f t="shared" si="400"/>
        <v>2010-12</v>
      </c>
      <c r="H6396" s="67" t="str">
        <f t="shared" si="401"/>
        <v>2025-T6 OOS Small-13</v>
      </c>
      <c r="I6396" s="302">
        <v>1.6641321486578599E-5</v>
      </c>
      <c r="J6396" s="305">
        <f>VLOOKUP(H6396,T6_ReductionFactor!$G$10:$H$2922,2,FALSE)</f>
        <v>0.69851637621762275</v>
      </c>
      <c r="K6396" s="75">
        <f t="shared" si="398"/>
        <v>1.1624235580277346E-5</v>
      </c>
      <c r="L6396" s="293"/>
      <c r="Q6396" s="288"/>
      <c r="R6396" s="291"/>
    </row>
    <row r="6397" spans="1:18" s="287" customFormat="1" ht="16.149999999999999" customHeight="1" x14ac:dyDescent="0.25">
      <c r="A6397" s="9" t="s">
        <v>192</v>
      </c>
      <c r="B6397" s="7">
        <v>2025</v>
      </c>
      <c r="C6397" s="296" t="s">
        <v>51</v>
      </c>
      <c r="D6397" s="307">
        <v>2026</v>
      </c>
      <c r="E6397" s="307" t="s">
        <v>194</v>
      </c>
      <c r="F6397" s="65">
        <f t="shared" si="399"/>
        <v>-1</v>
      </c>
      <c r="G6397" s="66" t="str">
        <f t="shared" si="400"/>
        <v>2013+</v>
      </c>
      <c r="H6397" s="67" t="str">
        <f t="shared" si="401"/>
        <v>2025-T6 Public--1</v>
      </c>
      <c r="I6397" s="302">
        <v>3.1946969513705398E-6</v>
      </c>
      <c r="J6397" s="305">
        <f>VLOOKUP(H6397,T6_ReductionFactor!$G$10:$H$2922,2,FALSE)</f>
        <v>0.99145207653841161</v>
      </c>
      <c r="K6397" s="75">
        <f t="shared" si="398"/>
        <v>3.1673889263472545E-6</v>
      </c>
      <c r="L6397" s="293"/>
      <c r="Q6397" s="288"/>
      <c r="R6397" s="291"/>
    </row>
    <row r="6398" spans="1:18" s="287" customFormat="1" ht="16.149999999999999" customHeight="1" x14ac:dyDescent="0.25">
      <c r="A6398" s="9" t="s">
        <v>192</v>
      </c>
      <c r="B6398" s="7">
        <v>2025</v>
      </c>
      <c r="C6398" s="296" t="s">
        <v>51</v>
      </c>
      <c r="D6398" s="307">
        <v>2025</v>
      </c>
      <c r="E6398" s="307" t="s">
        <v>194</v>
      </c>
      <c r="F6398" s="65">
        <f t="shared" si="399"/>
        <v>0</v>
      </c>
      <c r="G6398" s="66" t="str">
        <f t="shared" si="400"/>
        <v>2013+</v>
      </c>
      <c r="H6398" s="67" t="str">
        <f t="shared" si="401"/>
        <v>2025-T6 Public-0</v>
      </c>
      <c r="I6398" s="302">
        <v>7.5530535442747707E-5</v>
      </c>
      <c r="J6398" s="305">
        <f>VLOOKUP(H6398,T6_ReductionFactor!$G$10:$H$2922,2,FALSE)</f>
        <v>0.9723802492419098</v>
      </c>
      <c r="K6398" s="75">
        <f t="shared" si="398"/>
        <v>7.3444400879193919E-5</v>
      </c>
      <c r="L6398" s="293"/>
      <c r="Q6398" s="288"/>
      <c r="R6398" s="291"/>
    </row>
    <row r="6399" spans="1:18" s="287" customFormat="1" ht="16.149999999999999" customHeight="1" x14ac:dyDescent="0.25">
      <c r="A6399" s="9" t="s">
        <v>192</v>
      </c>
      <c r="B6399" s="7">
        <v>2025</v>
      </c>
      <c r="C6399" s="296" t="s">
        <v>51</v>
      </c>
      <c r="D6399" s="307">
        <v>2024</v>
      </c>
      <c r="E6399" s="307" t="s">
        <v>194</v>
      </c>
      <c r="F6399" s="65">
        <f t="shared" si="399"/>
        <v>1</v>
      </c>
      <c r="G6399" s="66" t="str">
        <f t="shared" si="400"/>
        <v>2013+</v>
      </c>
      <c r="H6399" s="67" t="str">
        <f t="shared" si="401"/>
        <v>2025-T6 Public-1</v>
      </c>
      <c r="I6399" s="302">
        <v>8.6675898980334895E-5</v>
      </c>
      <c r="J6399" s="305">
        <f>VLOOKUP(H6399,T6_ReductionFactor!$G$10:$H$2922,2,FALSE)</f>
        <v>0.95539495313360967</v>
      </c>
      <c r="K6399" s="75">
        <f t="shared" si="398"/>
        <v>8.2809716444130543E-5</v>
      </c>
      <c r="L6399" s="293"/>
      <c r="Q6399" s="288"/>
      <c r="R6399" s="291"/>
    </row>
    <row r="6400" spans="1:18" s="287" customFormat="1" ht="16.149999999999999" customHeight="1" x14ac:dyDescent="0.25">
      <c r="A6400" s="9" t="s">
        <v>192</v>
      </c>
      <c r="B6400" s="7">
        <v>2025</v>
      </c>
      <c r="C6400" s="296" t="s">
        <v>51</v>
      </c>
      <c r="D6400" s="307">
        <v>2023</v>
      </c>
      <c r="E6400" s="307" t="s">
        <v>194</v>
      </c>
      <c r="F6400" s="65">
        <f t="shared" si="399"/>
        <v>2</v>
      </c>
      <c r="G6400" s="66" t="str">
        <f t="shared" si="400"/>
        <v>2013+</v>
      </c>
      <c r="H6400" s="67" t="str">
        <f t="shared" si="401"/>
        <v>2025-T6 Public-2</v>
      </c>
      <c r="I6400" s="302">
        <v>9.1409745622262099E-5</v>
      </c>
      <c r="J6400" s="305">
        <f>VLOOKUP(H6400,T6_ReductionFactor!$G$10:$H$2922,2,FALSE)</f>
        <v>0.94017599559513421</v>
      </c>
      <c r="K6400" s="75">
        <f t="shared" si="398"/>
        <v>8.594124859750823E-5</v>
      </c>
      <c r="L6400" s="293"/>
      <c r="Q6400" s="288"/>
      <c r="R6400" s="291"/>
    </row>
    <row r="6401" spans="1:18" s="287" customFormat="1" ht="16.149999999999999" customHeight="1" x14ac:dyDescent="0.25">
      <c r="A6401" s="9" t="s">
        <v>192</v>
      </c>
      <c r="B6401" s="7">
        <v>2025</v>
      </c>
      <c r="C6401" s="296" t="s">
        <v>51</v>
      </c>
      <c r="D6401" s="307">
        <v>2022</v>
      </c>
      <c r="E6401" s="307" t="s">
        <v>194</v>
      </c>
      <c r="F6401" s="65">
        <f t="shared" si="399"/>
        <v>3</v>
      </c>
      <c r="G6401" s="66" t="str">
        <f t="shared" si="400"/>
        <v>2013+</v>
      </c>
      <c r="H6401" s="67" t="str">
        <f t="shared" si="401"/>
        <v>2025-T6 Public-3</v>
      </c>
      <c r="I6401" s="302">
        <v>9.53643863369143E-5</v>
      </c>
      <c r="J6401" s="305">
        <f>VLOOKUP(H6401,T6_ReductionFactor!$G$10:$H$2922,2,FALSE)</f>
        <v>0.92646946118618367</v>
      </c>
      <c r="K6401" s="75">
        <f t="shared" si="398"/>
        <v>8.8352191625912048E-5</v>
      </c>
      <c r="L6401" s="293"/>
      <c r="Q6401" s="288"/>
      <c r="R6401" s="291"/>
    </row>
    <row r="6402" spans="1:18" s="287" customFormat="1" ht="16.149999999999999" customHeight="1" x14ac:dyDescent="0.25">
      <c r="A6402" s="9" t="s">
        <v>192</v>
      </c>
      <c r="B6402" s="7">
        <v>2025</v>
      </c>
      <c r="C6402" s="296" t="s">
        <v>51</v>
      </c>
      <c r="D6402" s="307">
        <v>2021</v>
      </c>
      <c r="E6402" s="307" t="s">
        <v>194</v>
      </c>
      <c r="F6402" s="65">
        <f t="shared" si="399"/>
        <v>4</v>
      </c>
      <c r="G6402" s="66" t="str">
        <f t="shared" si="400"/>
        <v>2013+</v>
      </c>
      <c r="H6402" s="67" t="str">
        <f t="shared" si="401"/>
        <v>2025-T6 Public-4</v>
      </c>
      <c r="I6402" s="302">
        <v>9.9615193919390502E-5</v>
      </c>
      <c r="J6402" s="305">
        <f>VLOOKUP(H6402,T6_ReductionFactor!$G$10:$H$2922,2,FALSE)</f>
        <v>0.91406455376328954</v>
      </c>
      <c r="K6402" s="75">
        <f t="shared" si="398"/>
        <v>9.1054717777971228E-5</v>
      </c>
      <c r="L6402" s="293"/>
      <c r="Q6402" s="288"/>
      <c r="R6402" s="291"/>
    </row>
    <row r="6403" spans="1:18" s="287" customFormat="1" ht="16.149999999999999" customHeight="1" x14ac:dyDescent="0.25">
      <c r="A6403" s="9" t="s">
        <v>192</v>
      </c>
      <c r="B6403" s="7">
        <v>2025</v>
      </c>
      <c r="C6403" s="296" t="s">
        <v>51</v>
      </c>
      <c r="D6403" s="307">
        <v>2020</v>
      </c>
      <c r="E6403" s="307" t="s">
        <v>194</v>
      </c>
      <c r="F6403" s="65">
        <f t="shared" si="399"/>
        <v>5</v>
      </c>
      <c r="G6403" s="66" t="str">
        <f t="shared" si="400"/>
        <v>2013+</v>
      </c>
      <c r="H6403" s="67" t="str">
        <f t="shared" si="401"/>
        <v>2025-T6 Public-5</v>
      </c>
      <c r="I6403" s="302">
        <v>1.04936573341873E-4</v>
      </c>
      <c r="J6403" s="305">
        <f>VLOOKUP(H6403,T6_ReductionFactor!$G$10:$H$2922,2,FALSE)</f>
        <v>0.90279130327914381</v>
      </c>
      <c r="K6403" s="75">
        <f t="shared" si="398"/>
        <v>9.473582580895699E-5</v>
      </c>
      <c r="L6403" s="293"/>
      <c r="Q6403" s="288"/>
      <c r="R6403" s="291"/>
    </row>
    <row r="6404" spans="1:18" s="287" customFormat="1" ht="16.149999999999999" customHeight="1" x14ac:dyDescent="0.25">
      <c r="A6404" s="9" t="s">
        <v>192</v>
      </c>
      <c r="B6404" s="7">
        <v>2025</v>
      </c>
      <c r="C6404" s="296" t="s">
        <v>51</v>
      </c>
      <c r="D6404" s="307">
        <v>2019</v>
      </c>
      <c r="E6404" s="307" t="s">
        <v>194</v>
      </c>
      <c r="F6404" s="65">
        <f t="shared" si="399"/>
        <v>6</v>
      </c>
      <c r="G6404" s="66" t="str">
        <f t="shared" si="400"/>
        <v>2013+</v>
      </c>
      <c r="H6404" s="67" t="str">
        <f t="shared" si="401"/>
        <v>2025-T6 Public-6</v>
      </c>
      <c r="I6404" s="302">
        <v>1.08326844906682E-4</v>
      </c>
      <c r="J6404" s="305">
        <f>VLOOKUP(H6404,T6_ReductionFactor!$G$10:$H$2922,2,FALSE)</f>
        <v>0.89250678636516545</v>
      </c>
      <c r="K6404" s="75">
        <f t="shared" si="398"/>
        <v>9.6682444224740441E-5</v>
      </c>
      <c r="L6404" s="293"/>
      <c r="Q6404" s="288"/>
      <c r="R6404" s="291"/>
    </row>
    <row r="6405" spans="1:18" s="287" customFormat="1" ht="16.149999999999999" customHeight="1" x14ac:dyDescent="0.25">
      <c r="A6405" s="9" t="s">
        <v>192</v>
      </c>
      <c r="B6405" s="7">
        <v>2025</v>
      </c>
      <c r="C6405" s="296" t="s">
        <v>51</v>
      </c>
      <c r="D6405" s="307">
        <v>2018</v>
      </c>
      <c r="E6405" s="307" t="s">
        <v>194</v>
      </c>
      <c r="F6405" s="65">
        <f t="shared" si="399"/>
        <v>7</v>
      </c>
      <c r="G6405" s="66" t="str">
        <f t="shared" si="400"/>
        <v>2013+</v>
      </c>
      <c r="H6405" s="67" t="str">
        <f t="shared" si="401"/>
        <v>2025-T6 Public-7</v>
      </c>
      <c r="I6405" s="302">
        <v>1.09845010276974E-4</v>
      </c>
      <c r="J6405" s="305">
        <f>VLOOKUP(H6405,T6_ReductionFactor!$G$10:$H$2922,2,FALSE)</f>
        <v>0.88308986912220944</v>
      </c>
      <c r="K6405" s="75">
        <f t="shared" si="398"/>
        <v>9.7003015749220727E-5</v>
      </c>
      <c r="L6405" s="293"/>
      <c r="Q6405" s="288"/>
      <c r="R6405" s="291"/>
    </row>
    <row r="6406" spans="1:18" s="287" customFormat="1" ht="16.149999999999999" customHeight="1" x14ac:dyDescent="0.25">
      <c r="A6406" s="9" t="s">
        <v>192</v>
      </c>
      <c r="B6406" s="7">
        <v>2025</v>
      </c>
      <c r="C6406" s="296" t="s">
        <v>51</v>
      </c>
      <c r="D6406" s="307">
        <v>2017</v>
      </c>
      <c r="E6406" s="307" t="s">
        <v>194</v>
      </c>
      <c r="F6406" s="65">
        <f t="shared" si="399"/>
        <v>8</v>
      </c>
      <c r="G6406" s="66" t="str">
        <f t="shared" si="400"/>
        <v>2013+</v>
      </c>
      <c r="H6406" s="67" t="str">
        <f t="shared" si="401"/>
        <v>2025-T6 Public-8</v>
      </c>
      <c r="I6406" s="302">
        <v>1.8405411417016899E-4</v>
      </c>
      <c r="J6406" s="305">
        <f>VLOOKUP(H6406,T6_ReductionFactor!$G$10:$H$2922,2,FALSE)</f>
        <v>0.87444120835132588</v>
      </c>
      <c r="K6406" s="75">
        <f t="shared" ref="K6406:K6469" si="402">I6406*J6406</f>
        <v>1.6094450199699545E-4</v>
      </c>
      <c r="L6406" s="293"/>
      <c r="Q6406" s="288"/>
      <c r="R6406" s="291"/>
    </row>
    <row r="6407" spans="1:18" s="287" customFormat="1" ht="16.149999999999999" customHeight="1" x14ac:dyDescent="0.25">
      <c r="A6407" s="9" t="s">
        <v>192</v>
      </c>
      <c r="B6407" s="7">
        <v>2025</v>
      </c>
      <c r="C6407" s="296" t="s">
        <v>51</v>
      </c>
      <c r="D6407" s="307">
        <v>2016</v>
      </c>
      <c r="E6407" s="307" t="s">
        <v>194</v>
      </c>
      <c r="F6407" s="65">
        <f t="shared" si="399"/>
        <v>9</v>
      </c>
      <c r="G6407" s="66" t="str">
        <f t="shared" si="400"/>
        <v>2013+</v>
      </c>
      <c r="H6407" s="67" t="str">
        <f t="shared" si="401"/>
        <v>2025-T6 Public-9</v>
      </c>
      <c r="I6407" s="302">
        <v>4.9774490574776401E-5</v>
      </c>
      <c r="J6407" s="305">
        <f>VLOOKUP(H6407,T6_ReductionFactor!$G$10:$H$2922,2,FALSE)</f>
        <v>0.86647371315537536</v>
      </c>
      <c r="K6407" s="75">
        <f t="shared" si="402"/>
        <v>4.3128287668743743E-5</v>
      </c>
      <c r="L6407" s="293"/>
      <c r="Q6407" s="288"/>
      <c r="R6407" s="291"/>
    </row>
    <row r="6408" spans="1:18" s="287" customFormat="1" ht="16.149999999999999" customHeight="1" x14ac:dyDescent="0.25">
      <c r="A6408" s="9" t="s">
        <v>192</v>
      </c>
      <c r="B6408" s="7">
        <v>2025</v>
      </c>
      <c r="C6408" s="296" t="s">
        <v>51</v>
      </c>
      <c r="D6408" s="307">
        <v>2015</v>
      </c>
      <c r="E6408" s="307" t="s">
        <v>194</v>
      </c>
      <c r="F6408" s="65">
        <f t="shared" si="399"/>
        <v>10</v>
      </c>
      <c r="G6408" s="66" t="str">
        <f t="shared" si="400"/>
        <v>2013+</v>
      </c>
      <c r="H6408" s="67" t="str">
        <f t="shared" si="401"/>
        <v>2025-T6 Public-10</v>
      </c>
      <c r="I6408" s="302">
        <v>4.9843438732755397E-5</v>
      </c>
      <c r="J6408" s="305">
        <f>VLOOKUP(H6408,T6_ReductionFactor!$G$10:$H$2922,2,FALSE)</f>
        <v>0.85911545159117852</v>
      </c>
      <c r="K6408" s="75">
        <f t="shared" si="402"/>
        <v>4.2821268375748391E-5</v>
      </c>
      <c r="L6408" s="293"/>
      <c r="Q6408" s="288"/>
      <c r="R6408" s="291"/>
    </row>
    <row r="6409" spans="1:18" s="287" customFormat="1" ht="16.149999999999999" customHeight="1" x14ac:dyDescent="0.25">
      <c r="A6409" s="9" t="s">
        <v>192</v>
      </c>
      <c r="B6409" s="7">
        <v>2025</v>
      </c>
      <c r="C6409" s="296" t="s">
        <v>51</v>
      </c>
      <c r="D6409" s="307">
        <v>2014</v>
      </c>
      <c r="E6409" s="307" t="s">
        <v>194</v>
      </c>
      <c r="F6409" s="65">
        <f t="shared" ref="F6409:F6472" si="403">B6409-D6409</f>
        <v>11</v>
      </c>
      <c r="G6409" s="66" t="str">
        <f t="shared" ref="G6409:G6472" si="404">IF(D6409&lt;1998,"Pre1997",IF(D6409&lt;2008,"1997-06",IF(D6409&lt;2011,"2007-09",IF(D6409&lt;2014,"2010-12","2013+"))))</f>
        <v>2013+</v>
      </c>
      <c r="H6409" s="67" t="str">
        <f t="shared" si="401"/>
        <v>2025-T6 Public-11</v>
      </c>
      <c r="I6409" s="302">
        <v>3.9076358753930199E-5</v>
      </c>
      <c r="J6409" s="305">
        <f>VLOOKUP(H6409,T6_ReductionFactor!$G$10:$H$2922,2,FALSE)</f>
        <v>0.85230332082894245</v>
      </c>
      <c r="K6409" s="75">
        <f t="shared" si="402"/>
        <v>3.3304910331877823E-5</v>
      </c>
      <c r="L6409" s="293"/>
      <c r="Q6409" s="288"/>
      <c r="R6409" s="291"/>
    </row>
    <row r="6410" spans="1:18" s="287" customFormat="1" ht="16.149999999999999" customHeight="1" x14ac:dyDescent="0.25">
      <c r="A6410" s="9" t="s">
        <v>192</v>
      </c>
      <c r="B6410" s="7">
        <v>2025</v>
      </c>
      <c r="C6410" s="296" t="s">
        <v>51</v>
      </c>
      <c r="D6410" s="307">
        <v>2013</v>
      </c>
      <c r="E6410" s="307" t="s">
        <v>194</v>
      </c>
      <c r="F6410" s="65">
        <f t="shared" si="403"/>
        <v>12</v>
      </c>
      <c r="G6410" s="66" t="str">
        <f t="shared" si="404"/>
        <v>2010-12</v>
      </c>
      <c r="H6410" s="67" t="str">
        <f t="shared" si="401"/>
        <v>2025-T6 Public-12</v>
      </c>
      <c r="I6410" s="302">
        <v>3.3874028577669597E-5</v>
      </c>
      <c r="J6410" s="305">
        <f>VLOOKUP(H6410,T6_ReductionFactor!$G$10:$H$2922,2,FALSE)</f>
        <v>0.80603516692699417</v>
      </c>
      <c r="K6410" s="75">
        <f t="shared" si="402"/>
        <v>2.7303658279091684E-5</v>
      </c>
      <c r="L6410" s="293"/>
      <c r="Q6410" s="288"/>
      <c r="R6410" s="291"/>
    </row>
    <row r="6411" spans="1:18" s="287" customFormat="1" ht="16.149999999999999" customHeight="1" x14ac:dyDescent="0.25">
      <c r="A6411" s="9" t="s">
        <v>192</v>
      </c>
      <c r="B6411" s="7">
        <v>2025</v>
      </c>
      <c r="C6411" s="296" t="s">
        <v>51</v>
      </c>
      <c r="D6411" s="307">
        <v>2012</v>
      </c>
      <c r="E6411" s="307" t="s">
        <v>194</v>
      </c>
      <c r="F6411" s="65">
        <f t="shared" si="403"/>
        <v>13</v>
      </c>
      <c r="G6411" s="66" t="str">
        <f t="shared" si="404"/>
        <v>2010-12</v>
      </c>
      <c r="H6411" s="67" t="str">
        <f t="shared" si="401"/>
        <v>2025-T6 Public-13</v>
      </c>
      <c r="I6411" s="302">
        <v>6.0698947677989997E-5</v>
      </c>
      <c r="J6411" s="305">
        <f>VLOOKUP(H6411,T6_ReductionFactor!$G$10:$H$2922,2,FALSE)</f>
        <v>0.79997585852908126</v>
      </c>
      <c r="K6411" s="75">
        <f t="shared" si="402"/>
        <v>4.8557692780511834E-5</v>
      </c>
      <c r="L6411" s="293"/>
      <c r="Q6411" s="288"/>
      <c r="R6411" s="291"/>
    </row>
    <row r="6412" spans="1:18" s="287" customFormat="1" ht="16.149999999999999" customHeight="1" x14ac:dyDescent="0.25">
      <c r="A6412" s="9" t="s">
        <v>192</v>
      </c>
      <c r="B6412" s="7">
        <v>2025</v>
      </c>
      <c r="C6412" s="296" t="s">
        <v>51</v>
      </c>
      <c r="D6412" s="307">
        <v>2011</v>
      </c>
      <c r="E6412" s="307" t="s">
        <v>194</v>
      </c>
      <c r="F6412" s="65">
        <f t="shared" si="403"/>
        <v>14</v>
      </c>
      <c r="G6412" s="66" t="str">
        <f t="shared" si="404"/>
        <v>2010-12</v>
      </c>
      <c r="H6412" s="67" t="str">
        <f t="shared" si="401"/>
        <v>2025-T6 Public-14</v>
      </c>
      <c r="I6412" s="302">
        <v>8.9498352844525004E-5</v>
      </c>
      <c r="J6412" s="305">
        <f>VLOOKUP(H6412,T6_ReductionFactor!$G$10:$H$2922,2,FALSE)</f>
        <v>0.79440312672037827</v>
      </c>
      <c r="K6412" s="75">
        <f t="shared" si="402"/>
        <v>7.1097771336014321E-5</v>
      </c>
      <c r="L6412" s="293"/>
      <c r="Q6412" s="288"/>
      <c r="R6412" s="291"/>
    </row>
    <row r="6413" spans="1:18" s="287" customFormat="1" ht="16.149999999999999" customHeight="1" x14ac:dyDescent="0.25">
      <c r="A6413" s="9" t="s">
        <v>192</v>
      </c>
      <c r="B6413" s="7">
        <v>2025</v>
      </c>
      <c r="C6413" s="296" t="s">
        <v>51</v>
      </c>
      <c r="D6413" s="307">
        <v>2010</v>
      </c>
      <c r="E6413" s="307" t="s">
        <v>194</v>
      </c>
      <c r="F6413" s="65">
        <f t="shared" si="403"/>
        <v>15</v>
      </c>
      <c r="G6413" s="66" t="str">
        <f t="shared" si="404"/>
        <v>2007-09</v>
      </c>
      <c r="H6413" s="67" t="str">
        <f t="shared" si="401"/>
        <v>2025-T6 Public-15</v>
      </c>
      <c r="I6413" s="302">
        <v>9.7338123069491401E-5</v>
      </c>
      <c r="J6413" s="305">
        <f>VLOOKUP(H6413,T6_ReductionFactor!$G$10:$H$2922,2,FALSE)</f>
        <v>0.85210808742700639</v>
      </c>
      <c r="K6413" s="75">
        <f t="shared" si="402"/>
        <v>8.2942601882478881E-5</v>
      </c>
      <c r="L6413" s="293"/>
      <c r="Q6413" s="288"/>
      <c r="R6413" s="291"/>
    </row>
    <row r="6414" spans="1:18" s="287" customFormat="1" ht="16.149999999999999" customHeight="1" x14ac:dyDescent="0.25">
      <c r="A6414" s="9" t="s">
        <v>192</v>
      </c>
      <c r="B6414" s="7">
        <v>2025</v>
      </c>
      <c r="C6414" s="296" t="s">
        <v>51</v>
      </c>
      <c r="D6414" s="307">
        <v>2009</v>
      </c>
      <c r="E6414" s="307" t="s">
        <v>194</v>
      </c>
      <c r="F6414" s="65">
        <f t="shared" si="403"/>
        <v>16</v>
      </c>
      <c r="G6414" s="66" t="str">
        <f t="shared" si="404"/>
        <v>2007-09</v>
      </c>
      <c r="H6414" s="67" t="str">
        <f t="shared" si="401"/>
        <v>2025-T6 Public-16</v>
      </c>
      <c r="I6414" s="302">
        <v>1.41992581905891E-4</v>
      </c>
      <c r="J6414" s="305">
        <f>VLOOKUP(H6414,T6_ReductionFactor!$G$10:$H$2922,2,FALSE)</f>
        <v>0.84736116365673875</v>
      </c>
      <c r="K6414" s="75">
        <f t="shared" si="402"/>
        <v>1.2031899943440059E-4</v>
      </c>
      <c r="L6414" s="293"/>
      <c r="Q6414" s="288"/>
      <c r="R6414" s="291"/>
    </row>
    <row r="6415" spans="1:18" s="287" customFormat="1" ht="16.149999999999999" customHeight="1" x14ac:dyDescent="0.25">
      <c r="A6415" s="9" t="s">
        <v>192</v>
      </c>
      <c r="B6415" s="7">
        <v>2025</v>
      </c>
      <c r="C6415" s="296" t="s">
        <v>51</v>
      </c>
      <c r="D6415" s="307">
        <v>2008</v>
      </c>
      <c r="E6415" s="307" t="s">
        <v>194</v>
      </c>
      <c r="F6415" s="65">
        <f t="shared" si="403"/>
        <v>17</v>
      </c>
      <c r="G6415" s="66" t="str">
        <f t="shared" si="404"/>
        <v>2007-09</v>
      </c>
      <c r="H6415" s="67" t="str">
        <f t="shared" si="401"/>
        <v>2025-T6 Public-17</v>
      </c>
      <c r="I6415" s="302">
        <v>3.5388272686965298E-4</v>
      </c>
      <c r="J6415" s="305">
        <f>VLOOKUP(H6415,T6_ReductionFactor!$G$10:$H$2922,2,FALSE)</f>
        <v>0.84288465276740177</v>
      </c>
      <c r="K6415" s="75">
        <f t="shared" si="402"/>
        <v>2.9828231935790874E-4</v>
      </c>
      <c r="L6415" s="293"/>
      <c r="Q6415" s="288"/>
      <c r="R6415" s="291"/>
    </row>
    <row r="6416" spans="1:18" s="287" customFormat="1" ht="16.149999999999999" customHeight="1" x14ac:dyDescent="0.25">
      <c r="A6416" s="9" t="s">
        <v>192</v>
      </c>
      <c r="B6416" s="7">
        <v>2025</v>
      </c>
      <c r="C6416" s="296" t="s">
        <v>51</v>
      </c>
      <c r="D6416" s="307">
        <v>2007</v>
      </c>
      <c r="E6416" s="307" t="s">
        <v>194</v>
      </c>
      <c r="F6416" s="65">
        <f t="shared" si="403"/>
        <v>18</v>
      </c>
      <c r="G6416" s="66" t="str">
        <f t="shared" si="404"/>
        <v>1997-06</v>
      </c>
      <c r="H6416" s="67" t="str">
        <f t="shared" si="401"/>
        <v>2025-T6 Public-18</v>
      </c>
      <c r="I6416" s="302">
        <v>3.3400140080529098E-4</v>
      </c>
      <c r="J6416" s="305">
        <f>VLOOKUP(H6416,T6_ReductionFactor!$G$10:$H$2922,2,FALSE)</f>
        <v>0.9136784490262464</v>
      </c>
      <c r="K6416" s="75">
        <f t="shared" si="402"/>
        <v>3.0516988186037194E-4</v>
      </c>
      <c r="L6416" s="293"/>
      <c r="Q6416" s="288"/>
      <c r="R6416" s="291"/>
    </row>
    <row r="6417" spans="1:18" s="287" customFormat="1" ht="16.149999999999999" customHeight="1" x14ac:dyDescent="0.25">
      <c r="A6417" s="9" t="s">
        <v>192</v>
      </c>
      <c r="B6417" s="7">
        <v>2025</v>
      </c>
      <c r="C6417" s="296" t="s">
        <v>51</v>
      </c>
      <c r="D6417" s="307">
        <v>2006</v>
      </c>
      <c r="E6417" s="307" t="s">
        <v>194</v>
      </c>
      <c r="F6417" s="65">
        <f t="shared" si="403"/>
        <v>19</v>
      </c>
      <c r="G6417" s="66" t="str">
        <f t="shared" si="404"/>
        <v>1997-06</v>
      </c>
      <c r="H6417" s="67" t="str">
        <f t="shared" si="401"/>
        <v>2025-T6 Public-19</v>
      </c>
      <c r="I6417" s="302">
        <v>4.5694929951922198E-4</v>
      </c>
      <c r="J6417" s="305">
        <f>VLOOKUP(H6417,T6_ReductionFactor!$G$10:$H$2922,2,FALSE)</f>
        <v>0.9112728623896057</v>
      </c>
      <c r="K6417" s="75">
        <f t="shared" si="402"/>
        <v>4.1640549613980671E-4</v>
      </c>
      <c r="L6417" s="293"/>
      <c r="Q6417" s="288"/>
      <c r="R6417" s="291"/>
    </row>
    <row r="6418" spans="1:18" s="287" customFormat="1" ht="16.149999999999999" customHeight="1" x14ac:dyDescent="0.25">
      <c r="A6418" s="9" t="s">
        <v>192</v>
      </c>
      <c r="B6418" s="7">
        <v>2025</v>
      </c>
      <c r="C6418" s="296" t="s">
        <v>51</v>
      </c>
      <c r="D6418" s="307">
        <v>2005</v>
      </c>
      <c r="E6418" s="307" t="s">
        <v>194</v>
      </c>
      <c r="F6418" s="65">
        <f t="shared" si="403"/>
        <v>20</v>
      </c>
      <c r="G6418" s="66" t="str">
        <f t="shared" si="404"/>
        <v>1997-06</v>
      </c>
      <c r="H6418" s="67" t="str">
        <f t="shared" si="401"/>
        <v>2025-T6 Public-20</v>
      </c>
      <c r="I6418" s="302">
        <v>3.7885853134727102E-4</v>
      </c>
      <c r="J6418" s="305">
        <f>VLOOKUP(H6418,T6_ReductionFactor!$G$10:$H$2922,2,FALSE)</f>
        <v>0.909024800849909</v>
      </c>
      <c r="K6418" s="75">
        <f t="shared" si="402"/>
        <v>3.4439180100824204E-4</v>
      </c>
      <c r="L6418" s="293"/>
      <c r="Q6418" s="288"/>
      <c r="R6418" s="291"/>
    </row>
    <row r="6419" spans="1:18" s="287" customFormat="1" ht="16.149999999999999" customHeight="1" x14ac:dyDescent="0.25">
      <c r="A6419" s="9" t="s">
        <v>192</v>
      </c>
      <c r="B6419" s="7">
        <v>2025</v>
      </c>
      <c r="C6419" s="296" t="s">
        <v>51</v>
      </c>
      <c r="D6419" s="307">
        <v>2004</v>
      </c>
      <c r="E6419" s="307" t="s">
        <v>194</v>
      </c>
      <c r="F6419" s="65">
        <f t="shared" si="403"/>
        <v>21</v>
      </c>
      <c r="G6419" s="66" t="str">
        <f t="shared" si="404"/>
        <v>1997-06</v>
      </c>
      <c r="H6419" s="67" t="str">
        <f t="shared" si="401"/>
        <v>2025-T6 Public-21</v>
      </c>
      <c r="I6419" s="302">
        <v>3.3566247029702401E-4</v>
      </c>
      <c r="J6419" s="305">
        <f>VLOOKUP(H6419,T6_ReductionFactor!$G$10:$H$2922,2,FALSE)</f>
        <v>0.90684844058834135</v>
      </c>
      <c r="K6419" s="75">
        <f t="shared" si="402"/>
        <v>3.0439498775288668E-4</v>
      </c>
      <c r="L6419" s="293"/>
      <c r="Q6419" s="288"/>
      <c r="R6419" s="291"/>
    </row>
    <row r="6420" spans="1:18" s="287" customFormat="1" ht="16.149999999999999" customHeight="1" x14ac:dyDescent="0.25">
      <c r="A6420" s="9" t="s">
        <v>192</v>
      </c>
      <c r="B6420" s="7">
        <v>2025</v>
      </c>
      <c r="C6420" s="296" t="s">
        <v>51</v>
      </c>
      <c r="D6420" s="307">
        <v>2003</v>
      </c>
      <c r="E6420" s="307" t="s">
        <v>194</v>
      </c>
      <c r="F6420" s="65">
        <f t="shared" si="403"/>
        <v>22</v>
      </c>
      <c r="G6420" s="66" t="str">
        <f t="shared" si="404"/>
        <v>1997-06</v>
      </c>
      <c r="H6420" s="67" t="str">
        <f t="shared" si="401"/>
        <v>2025-T6 Public-22</v>
      </c>
      <c r="I6420" s="302">
        <v>4.9384397888092195E-4</v>
      </c>
      <c r="J6420" s="305">
        <f>VLOOKUP(H6420,T6_ReductionFactor!$G$10:$H$2922,2,FALSE)</f>
        <v>0.9389594735579514</v>
      </c>
      <c r="K6420" s="75">
        <f t="shared" si="402"/>
        <v>4.6369948242979455E-4</v>
      </c>
      <c r="L6420" s="293"/>
      <c r="Q6420" s="288"/>
      <c r="R6420" s="291"/>
    </row>
    <row r="6421" spans="1:18" s="287" customFormat="1" ht="16.149999999999999" customHeight="1" x14ac:dyDescent="0.25">
      <c r="A6421" s="9" t="s">
        <v>192</v>
      </c>
      <c r="B6421" s="7">
        <v>2025</v>
      </c>
      <c r="C6421" s="296" t="s">
        <v>51</v>
      </c>
      <c r="D6421" s="307">
        <v>2002</v>
      </c>
      <c r="E6421" s="307" t="s">
        <v>194</v>
      </c>
      <c r="F6421" s="65">
        <f t="shared" si="403"/>
        <v>23</v>
      </c>
      <c r="G6421" s="66" t="str">
        <f t="shared" si="404"/>
        <v>1997-06</v>
      </c>
      <c r="H6421" s="67" t="str">
        <f t="shared" si="401"/>
        <v>2025-T6 Public-23</v>
      </c>
      <c r="I6421" s="302">
        <v>4.14449447815756E-4</v>
      </c>
      <c r="J6421" s="305">
        <f>VLOOKUP(H6421,T6_ReductionFactor!$G$10:$H$2922,2,FALSE)</f>
        <v>0.93775481476972178</v>
      </c>
      <c r="K6421" s="75">
        <f t="shared" si="402"/>
        <v>3.8865196516787775E-4</v>
      </c>
      <c r="L6421" s="293"/>
      <c r="Q6421" s="288"/>
      <c r="R6421" s="291"/>
    </row>
    <row r="6422" spans="1:18" s="287" customFormat="1" ht="16.149999999999999" customHeight="1" x14ac:dyDescent="0.25">
      <c r="A6422" s="9" t="s">
        <v>192</v>
      </c>
      <c r="B6422" s="7">
        <v>2025</v>
      </c>
      <c r="C6422" s="296" t="s">
        <v>51</v>
      </c>
      <c r="D6422" s="307">
        <v>2001</v>
      </c>
      <c r="E6422" s="307" t="s">
        <v>194</v>
      </c>
      <c r="F6422" s="65">
        <f t="shared" si="403"/>
        <v>24</v>
      </c>
      <c r="G6422" s="66" t="str">
        <f t="shared" si="404"/>
        <v>1997-06</v>
      </c>
      <c r="H6422" s="67" t="str">
        <f t="shared" si="401"/>
        <v>2025-T6 Public-24</v>
      </c>
      <c r="I6422" s="302">
        <v>4.7255091762423801E-4</v>
      </c>
      <c r="J6422" s="305">
        <f>VLOOKUP(H6422,T6_ReductionFactor!$G$10:$H$2922,2,FALSE)</f>
        <v>0.93661087182068026</v>
      </c>
      <c r="K6422" s="75">
        <f t="shared" si="402"/>
        <v>4.4259632693570005E-4</v>
      </c>
      <c r="L6422" s="293"/>
      <c r="Q6422" s="288"/>
      <c r="R6422" s="291"/>
    </row>
    <row r="6423" spans="1:18" s="287" customFormat="1" ht="16.149999999999999" customHeight="1" x14ac:dyDescent="0.25">
      <c r="A6423" s="9" t="s">
        <v>192</v>
      </c>
      <c r="B6423" s="7">
        <v>2025</v>
      </c>
      <c r="C6423" s="296" t="s">
        <v>51</v>
      </c>
      <c r="D6423" s="307">
        <v>2000</v>
      </c>
      <c r="E6423" s="307" t="s">
        <v>194</v>
      </c>
      <c r="F6423" s="65">
        <f t="shared" si="403"/>
        <v>25</v>
      </c>
      <c r="G6423" s="66" t="str">
        <f t="shared" si="404"/>
        <v>1997-06</v>
      </c>
      <c r="H6423" s="67" t="str">
        <f t="shared" si="401"/>
        <v>2025-T6 Public-25</v>
      </c>
      <c r="I6423" s="302">
        <v>3.93563928888167E-4</v>
      </c>
      <c r="J6423" s="305">
        <f>VLOOKUP(H6423,T6_ReductionFactor!$G$10:$H$2922,2,FALSE)</f>
        <v>0.93552450707964596</v>
      </c>
      <c r="K6423" s="75">
        <f t="shared" si="402"/>
        <v>3.6818870057743128E-4</v>
      </c>
      <c r="L6423" s="293"/>
      <c r="Q6423" s="288"/>
      <c r="R6423" s="291"/>
    </row>
    <row r="6424" spans="1:18" s="287" customFormat="1" ht="16.149999999999999" customHeight="1" x14ac:dyDescent="0.25">
      <c r="A6424" s="9" t="s">
        <v>192</v>
      </c>
      <c r="B6424" s="7">
        <v>2025</v>
      </c>
      <c r="C6424" s="296" t="s">
        <v>51</v>
      </c>
      <c r="D6424" s="307">
        <v>1999</v>
      </c>
      <c r="E6424" s="307" t="s">
        <v>194</v>
      </c>
      <c r="F6424" s="65">
        <f t="shared" si="403"/>
        <v>26</v>
      </c>
      <c r="G6424" s="66" t="str">
        <f t="shared" si="404"/>
        <v>1997-06</v>
      </c>
      <c r="H6424" s="67" t="str">
        <f t="shared" si="401"/>
        <v>2025-T6 Public-26</v>
      </c>
      <c r="I6424" s="302">
        <v>3.6218017521210099E-4</v>
      </c>
      <c r="J6424" s="305">
        <f>VLOOKUP(H6424,T6_ReductionFactor!$G$10:$H$2922,2,FALSE)</f>
        <v>0.93449257190051138</v>
      </c>
      <c r="K6424" s="75">
        <f t="shared" si="402"/>
        <v>3.3845468342533409E-4</v>
      </c>
      <c r="L6424" s="293"/>
      <c r="Q6424" s="288"/>
      <c r="R6424" s="291"/>
    </row>
    <row r="6425" spans="1:18" s="287" customFormat="1" ht="16.149999999999999" customHeight="1" x14ac:dyDescent="0.25">
      <c r="A6425" s="9" t="s">
        <v>192</v>
      </c>
      <c r="B6425" s="7">
        <v>2025</v>
      </c>
      <c r="C6425" s="296" t="s">
        <v>51</v>
      </c>
      <c r="D6425" s="307">
        <v>1998</v>
      </c>
      <c r="E6425" s="307" t="s">
        <v>194</v>
      </c>
      <c r="F6425" s="65">
        <f t="shared" si="403"/>
        <v>27</v>
      </c>
      <c r="G6425" s="66" t="str">
        <f t="shared" si="404"/>
        <v>1997-06</v>
      </c>
      <c r="H6425" s="67" t="str">
        <f t="shared" si="401"/>
        <v>2025-T6 Public-27</v>
      </c>
      <c r="I6425" s="302">
        <v>1.65504436454574E-4</v>
      </c>
      <c r="J6425" s="305">
        <f>VLOOKUP(H6425,T6_ReductionFactor!$G$10:$H$2922,2,FALSE)</f>
        <v>0.93351266807555155</v>
      </c>
      <c r="K6425" s="75">
        <f t="shared" si="402"/>
        <v>1.5450048805304995E-4</v>
      </c>
      <c r="L6425" s="293"/>
      <c r="Q6425" s="288"/>
      <c r="R6425" s="291"/>
    </row>
    <row r="6426" spans="1:18" s="287" customFormat="1" ht="16.149999999999999" customHeight="1" x14ac:dyDescent="0.25">
      <c r="A6426" s="9" t="s">
        <v>192</v>
      </c>
      <c r="B6426" s="7">
        <v>2025</v>
      </c>
      <c r="C6426" s="296" t="s">
        <v>51</v>
      </c>
      <c r="D6426" s="307">
        <v>1997</v>
      </c>
      <c r="E6426" s="307" t="s">
        <v>194</v>
      </c>
      <c r="F6426" s="65">
        <f t="shared" si="403"/>
        <v>28</v>
      </c>
      <c r="G6426" s="66" t="str">
        <f t="shared" si="404"/>
        <v>Pre1997</v>
      </c>
      <c r="H6426" s="67" t="str">
        <f t="shared" si="401"/>
        <v>2025-T6 Public-28</v>
      </c>
      <c r="I6426" s="302">
        <v>2.6564484893800002E-4</v>
      </c>
      <c r="J6426" s="305">
        <f>VLOOKUP(H6426,T6_ReductionFactor!$G$10:$H$2922,2,FALSE)</f>
        <v>0.93258208532138054</v>
      </c>
      <c r="K6426" s="75">
        <f t="shared" si="402"/>
        <v>2.4773562717748319E-4</v>
      </c>
      <c r="L6426" s="293"/>
      <c r="Q6426" s="288"/>
      <c r="R6426" s="291"/>
    </row>
    <row r="6427" spans="1:18" s="287" customFormat="1" ht="16.149999999999999" customHeight="1" x14ac:dyDescent="0.25">
      <c r="A6427" s="9" t="s">
        <v>192</v>
      </c>
      <c r="B6427" s="7">
        <v>2025</v>
      </c>
      <c r="C6427" s="296" t="s">
        <v>51</v>
      </c>
      <c r="D6427" s="307">
        <v>1996</v>
      </c>
      <c r="E6427" s="307" t="s">
        <v>194</v>
      </c>
      <c r="F6427" s="65">
        <f t="shared" si="403"/>
        <v>29</v>
      </c>
      <c r="G6427" s="66" t="str">
        <f t="shared" si="404"/>
        <v>Pre1997</v>
      </c>
      <c r="H6427" s="67" t="str">
        <f t="shared" si="401"/>
        <v>2025-T6 Public-29</v>
      </c>
      <c r="I6427" s="302">
        <v>1.8574013542096599E-4</v>
      </c>
      <c r="J6427" s="305">
        <f>VLOOKUP(H6427,T6_ReductionFactor!$G$10:$H$2922,2,FALSE)</f>
        <v>0.93169880539483108</v>
      </c>
      <c r="K6427" s="75">
        <f t="shared" si="402"/>
        <v>1.7305386228558817E-4</v>
      </c>
      <c r="L6427" s="293"/>
      <c r="Q6427" s="288"/>
      <c r="R6427" s="291"/>
    </row>
    <row r="6428" spans="1:18" s="287" customFormat="1" ht="16.149999999999999" customHeight="1" x14ac:dyDescent="0.25">
      <c r="A6428" s="9" t="s">
        <v>192</v>
      </c>
      <c r="B6428" s="7">
        <v>2025</v>
      </c>
      <c r="C6428" s="296" t="s">
        <v>51</v>
      </c>
      <c r="D6428" s="307">
        <v>1995</v>
      </c>
      <c r="E6428" s="307" t="s">
        <v>194</v>
      </c>
      <c r="F6428" s="65">
        <f t="shared" si="403"/>
        <v>30</v>
      </c>
      <c r="G6428" s="66" t="str">
        <f t="shared" si="404"/>
        <v>Pre1997</v>
      </c>
      <c r="H6428" s="67" t="str">
        <f t="shared" si="401"/>
        <v>2025-T6 Public-30</v>
      </c>
      <c r="I6428" s="302">
        <v>2.7881971663838999E-4</v>
      </c>
      <c r="J6428" s="305">
        <f>VLOOKUP(H6428,T6_ReductionFactor!$G$10:$H$2922,2,FALSE)</f>
        <v>0.93086072371363193</v>
      </c>
      <c r="K6428" s="75">
        <f t="shared" si="402"/>
        <v>2.5954232321564151E-4</v>
      </c>
      <c r="L6428" s="293"/>
      <c r="Q6428" s="288"/>
      <c r="R6428" s="291"/>
    </row>
    <row r="6429" spans="1:18" s="287" customFormat="1" ht="16.149999999999999" customHeight="1" x14ac:dyDescent="0.25">
      <c r="A6429" s="9" t="s">
        <v>192</v>
      </c>
      <c r="B6429" s="7">
        <v>2025</v>
      </c>
      <c r="C6429" s="296" t="s">
        <v>51</v>
      </c>
      <c r="D6429" s="307">
        <v>1994</v>
      </c>
      <c r="E6429" s="307" t="s">
        <v>194</v>
      </c>
      <c r="F6429" s="65">
        <f t="shared" si="403"/>
        <v>31</v>
      </c>
      <c r="G6429" s="66" t="str">
        <f t="shared" si="404"/>
        <v>Pre1997</v>
      </c>
      <c r="H6429" s="67" t="str">
        <f t="shared" si="401"/>
        <v>2025-T6 Public-31</v>
      </c>
      <c r="I6429" s="302">
        <v>1.7874550494858101E-4</v>
      </c>
      <c r="J6429" s="305">
        <f>VLOOKUP(H6429,T6_ReductionFactor!$G$10:$H$2922,2,FALSE)</f>
        <v>0.93006565789778406</v>
      </c>
      <c r="K6429" s="75">
        <f t="shared" si="402"/>
        <v>1.6624505565627362E-4</v>
      </c>
      <c r="L6429" s="293"/>
      <c r="Q6429" s="288"/>
      <c r="R6429" s="291"/>
    </row>
    <row r="6430" spans="1:18" s="287" customFormat="1" ht="16.149999999999999" customHeight="1" x14ac:dyDescent="0.25">
      <c r="A6430" s="9" t="s">
        <v>192</v>
      </c>
      <c r="B6430" s="7">
        <v>2025</v>
      </c>
      <c r="C6430" s="296" t="s">
        <v>51</v>
      </c>
      <c r="D6430" s="307">
        <v>1993</v>
      </c>
      <c r="E6430" s="307" t="s">
        <v>194</v>
      </c>
      <c r="F6430" s="65">
        <f t="shared" si="403"/>
        <v>32</v>
      </c>
      <c r="G6430" s="66" t="str">
        <f t="shared" si="404"/>
        <v>Pre1997</v>
      </c>
      <c r="H6430" s="67" t="str">
        <f t="shared" si="401"/>
        <v>2025-T6 Public-32</v>
      </c>
      <c r="I6430" s="302">
        <v>3.3003387693052302E-4</v>
      </c>
      <c r="J6430" s="305">
        <f>VLOOKUP(H6430,T6_ReductionFactor!$G$10:$H$2922,2,FALSE)</f>
        <v>1</v>
      </c>
      <c r="K6430" s="75">
        <f t="shared" si="402"/>
        <v>3.3003387693052302E-4</v>
      </c>
      <c r="L6430" s="293"/>
      <c r="Q6430" s="288"/>
      <c r="R6430" s="291"/>
    </row>
    <row r="6431" spans="1:18" s="287" customFormat="1" ht="16.149999999999999" customHeight="1" x14ac:dyDescent="0.25">
      <c r="A6431" s="9" t="s">
        <v>192</v>
      </c>
      <c r="B6431" s="7">
        <v>2025</v>
      </c>
      <c r="C6431" s="296" t="s">
        <v>51</v>
      </c>
      <c r="D6431" s="307">
        <v>1992</v>
      </c>
      <c r="E6431" s="307" t="s">
        <v>194</v>
      </c>
      <c r="F6431" s="65">
        <f t="shared" si="403"/>
        <v>33</v>
      </c>
      <c r="G6431" s="66" t="str">
        <f t="shared" si="404"/>
        <v>Pre1997</v>
      </c>
      <c r="H6431" s="67" t="str">
        <f t="shared" si="401"/>
        <v>2025-T6 Public-33</v>
      </c>
      <c r="I6431" s="302">
        <v>3.1048197685252198E-4</v>
      </c>
      <c r="J6431" s="305">
        <f>VLOOKUP(H6431,T6_ReductionFactor!$G$10:$H$2922,2,FALSE)</f>
        <v>1</v>
      </c>
      <c r="K6431" s="75">
        <f t="shared" si="402"/>
        <v>3.1048197685252198E-4</v>
      </c>
      <c r="L6431" s="293"/>
      <c r="Q6431" s="288"/>
      <c r="R6431" s="291"/>
    </row>
    <row r="6432" spans="1:18" s="287" customFormat="1" ht="16.149999999999999" customHeight="1" x14ac:dyDescent="0.25">
      <c r="A6432" s="9" t="s">
        <v>192</v>
      </c>
      <c r="B6432" s="7">
        <v>2025</v>
      </c>
      <c r="C6432" s="296" t="s">
        <v>51</v>
      </c>
      <c r="D6432" s="307">
        <v>1991</v>
      </c>
      <c r="E6432" s="307" t="s">
        <v>194</v>
      </c>
      <c r="F6432" s="65">
        <f t="shared" si="403"/>
        <v>34</v>
      </c>
      <c r="G6432" s="66" t="str">
        <f t="shared" si="404"/>
        <v>Pre1997</v>
      </c>
      <c r="H6432" s="67" t="str">
        <f t="shared" si="401"/>
        <v>2025-T6 Public-34</v>
      </c>
      <c r="I6432" s="302">
        <v>3.3603084005287499E-4</v>
      </c>
      <c r="J6432" s="305">
        <f>VLOOKUP(H6432,T6_ReductionFactor!$G$10:$H$2922,2,FALSE)</f>
        <v>1</v>
      </c>
      <c r="K6432" s="75">
        <f t="shared" si="402"/>
        <v>3.3603084005287499E-4</v>
      </c>
      <c r="L6432" s="293"/>
      <c r="Q6432" s="288"/>
      <c r="R6432" s="291"/>
    </row>
    <row r="6433" spans="1:18" s="287" customFormat="1" ht="16.149999999999999" customHeight="1" x14ac:dyDescent="0.25">
      <c r="A6433" s="9" t="s">
        <v>192</v>
      </c>
      <c r="B6433" s="7">
        <v>2025</v>
      </c>
      <c r="C6433" s="296" t="s">
        <v>51</v>
      </c>
      <c r="D6433" s="307">
        <v>1990</v>
      </c>
      <c r="E6433" s="307" t="s">
        <v>194</v>
      </c>
      <c r="F6433" s="65">
        <f t="shared" si="403"/>
        <v>35</v>
      </c>
      <c r="G6433" s="66" t="str">
        <f t="shared" si="404"/>
        <v>Pre1997</v>
      </c>
      <c r="H6433" s="67" t="str">
        <f t="shared" si="401"/>
        <v>2025-T6 Public-35</v>
      </c>
      <c r="I6433" s="302">
        <v>5.1746036628195905E-4</v>
      </c>
      <c r="J6433" s="305">
        <f>VLOOKUP(H6433,T6_ReductionFactor!$G$10:$H$2922,2,FALSE)</f>
        <v>1</v>
      </c>
      <c r="K6433" s="75">
        <f t="shared" si="402"/>
        <v>5.1746036628195905E-4</v>
      </c>
      <c r="L6433" s="293"/>
      <c r="Q6433" s="288"/>
      <c r="R6433" s="291"/>
    </row>
    <row r="6434" spans="1:18" s="287" customFormat="1" ht="16.149999999999999" customHeight="1" x14ac:dyDescent="0.25">
      <c r="A6434" s="9" t="s">
        <v>192</v>
      </c>
      <c r="B6434" s="7">
        <v>2025</v>
      </c>
      <c r="C6434" s="296" t="s">
        <v>51</v>
      </c>
      <c r="D6434" s="307">
        <v>1989</v>
      </c>
      <c r="E6434" s="307" t="s">
        <v>194</v>
      </c>
      <c r="F6434" s="65">
        <f t="shared" si="403"/>
        <v>36</v>
      </c>
      <c r="G6434" s="66" t="str">
        <f t="shared" si="404"/>
        <v>Pre1997</v>
      </c>
      <c r="H6434" s="67" t="str">
        <f t="shared" si="401"/>
        <v>2025-T6 Public-36</v>
      </c>
      <c r="I6434" s="302">
        <v>3.7818798337397799E-4</v>
      </c>
      <c r="J6434" s="305">
        <f>VLOOKUP(H6434,T6_ReductionFactor!$G$10:$H$2922,2,FALSE)</f>
        <v>1</v>
      </c>
      <c r="K6434" s="75">
        <f t="shared" si="402"/>
        <v>3.7818798337397799E-4</v>
      </c>
      <c r="L6434" s="293"/>
      <c r="Q6434" s="288"/>
      <c r="R6434" s="291"/>
    </row>
    <row r="6435" spans="1:18" s="287" customFormat="1" ht="16.149999999999999" customHeight="1" x14ac:dyDescent="0.25">
      <c r="A6435" s="9" t="s">
        <v>192</v>
      </c>
      <c r="B6435" s="7">
        <v>2025</v>
      </c>
      <c r="C6435" s="296" t="s">
        <v>51</v>
      </c>
      <c r="D6435" s="307">
        <v>1988</v>
      </c>
      <c r="E6435" s="307" t="s">
        <v>194</v>
      </c>
      <c r="F6435" s="65">
        <f t="shared" si="403"/>
        <v>37</v>
      </c>
      <c r="G6435" s="66" t="str">
        <f t="shared" si="404"/>
        <v>Pre1997</v>
      </c>
      <c r="H6435" s="67" t="str">
        <f t="shared" si="401"/>
        <v>2025-T6 Public-37</v>
      </c>
      <c r="I6435" s="302">
        <v>3.8702696010025001E-4</v>
      </c>
      <c r="J6435" s="305">
        <f>VLOOKUP(H6435,T6_ReductionFactor!$G$10:$H$2922,2,FALSE)</f>
        <v>1</v>
      </c>
      <c r="K6435" s="75">
        <f t="shared" si="402"/>
        <v>3.8702696010025001E-4</v>
      </c>
      <c r="L6435" s="293"/>
      <c r="Q6435" s="288"/>
      <c r="R6435" s="291"/>
    </row>
    <row r="6436" spans="1:18" s="287" customFormat="1" ht="16.149999999999999" customHeight="1" x14ac:dyDescent="0.25">
      <c r="A6436" s="9" t="s">
        <v>192</v>
      </c>
      <c r="B6436" s="7">
        <v>2025</v>
      </c>
      <c r="C6436" s="296" t="s">
        <v>51</v>
      </c>
      <c r="D6436" s="307">
        <v>1987</v>
      </c>
      <c r="E6436" s="307" t="s">
        <v>194</v>
      </c>
      <c r="F6436" s="65">
        <f t="shared" si="403"/>
        <v>38</v>
      </c>
      <c r="G6436" s="66" t="str">
        <f t="shared" si="404"/>
        <v>Pre1997</v>
      </c>
      <c r="H6436" s="67" t="str">
        <f t="shared" si="401"/>
        <v>2025-T6 Public-38</v>
      </c>
      <c r="I6436" s="302">
        <v>3.91209553315304E-4</v>
      </c>
      <c r="J6436" s="305">
        <f>VLOOKUP(H6436,T6_ReductionFactor!$G$10:$H$2922,2,FALSE)</f>
        <v>1</v>
      </c>
      <c r="K6436" s="75">
        <f t="shared" si="402"/>
        <v>3.91209553315304E-4</v>
      </c>
      <c r="L6436" s="293"/>
      <c r="Q6436" s="288"/>
      <c r="R6436" s="291"/>
    </row>
    <row r="6437" spans="1:18" s="287" customFormat="1" ht="16.149999999999999" customHeight="1" x14ac:dyDescent="0.25">
      <c r="A6437" s="9" t="s">
        <v>192</v>
      </c>
      <c r="B6437" s="7">
        <v>2025</v>
      </c>
      <c r="C6437" s="296" t="s">
        <v>51</v>
      </c>
      <c r="D6437" s="307">
        <v>1986</v>
      </c>
      <c r="E6437" s="307" t="s">
        <v>194</v>
      </c>
      <c r="F6437" s="65">
        <f t="shared" si="403"/>
        <v>39</v>
      </c>
      <c r="G6437" s="66" t="str">
        <f t="shared" si="404"/>
        <v>Pre1997</v>
      </c>
      <c r="H6437" s="67" t="str">
        <f t="shared" si="401"/>
        <v>2025-T6 Public-39</v>
      </c>
      <c r="I6437" s="302">
        <v>3.9428694046079798E-4</v>
      </c>
      <c r="J6437" s="305">
        <f>VLOOKUP(H6437,T6_ReductionFactor!$G$10:$H$2922,2,FALSE)</f>
        <v>1</v>
      </c>
      <c r="K6437" s="75">
        <f t="shared" si="402"/>
        <v>3.9428694046079798E-4</v>
      </c>
      <c r="L6437" s="293"/>
      <c r="Q6437" s="288"/>
      <c r="R6437" s="291"/>
    </row>
    <row r="6438" spans="1:18" s="287" customFormat="1" ht="16.149999999999999" customHeight="1" x14ac:dyDescent="0.25">
      <c r="A6438" s="9" t="s">
        <v>192</v>
      </c>
      <c r="B6438" s="7">
        <v>2025</v>
      </c>
      <c r="C6438" s="296" t="s">
        <v>51</v>
      </c>
      <c r="D6438" s="307">
        <v>1985</v>
      </c>
      <c r="E6438" s="307" t="s">
        <v>194</v>
      </c>
      <c r="F6438" s="65">
        <f t="shared" si="403"/>
        <v>40</v>
      </c>
      <c r="G6438" s="66" t="str">
        <f t="shared" si="404"/>
        <v>Pre1997</v>
      </c>
      <c r="H6438" s="67" t="str">
        <f t="shared" si="401"/>
        <v>2025-T6 Public-40</v>
      </c>
      <c r="I6438" s="302">
        <v>3.2045255979826399E-4</v>
      </c>
      <c r="J6438" s="305">
        <f>VLOOKUP(H6438,T6_ReductionFactor!$G$10:$H$2922,2,FALSE)</f>
        <v>1</v>
      </c>
      <c r="K6438" s="75">
        <f t="shared" si="402"/>
        <v>3.2045255979826399E-4</v>
      </c>
      <c r="L6438" s="293"/>
      <c r="Q6438" s="288"/>
      <c r="R6438" s="291"/>
    </row>
    <row r="6439" spans="1:18" s="287" customFormat="1" ht="16.149999999999999" customHeight="1" x14ac:dyDescent="0.25">
      <c r="A6439" s="9" t="s">
        <v>192</v>
      </c>
      <c r="B6439" s="7">
        <v>2025</v>
      </c>
      <c r="C6439" s="296" t="s">
        <v>51</v>
      </c>
      <c r="D6439" s="307">
        <v>1984</v>
      </c>
      <c r="E6439" s="307" t="s">
        <v>194</v>
      </c>
      <c r="F6439" s="65">
        <f t="shared" si="403"/>
        <v>41</v>
      </c>
      <c r="G6439" s="66" t="str">
        <f t="shared" si="404"/>
        <v>Pre1997</v>
      </c>
      <c r="H6439" s="67" t="str">
        <f t="shared" si="401"/>
        <v>2025-T6 Public-41</v>
      </c>
      <c r="I6439" s="302">
        <v>2.22751849961777E-4</v>
      </c>
      <c r="J6439" s="305">
        <f>VLOOKUP(H6439,T6_ReductionFactor!$G$10:$H$2922,2,FALSE)</f>
        <v>1</v>
      </c>
      <c r="K6439" s="75">
        <f t="shared" si="402"/>
        <v>2.22751849961777E-4</v>
      </c>
      <c r="L6439" s="293"/>
      <c r="Q6439" s="288"/>
      <c r="R6439" s="291"/>
    </row>
    <row r="6440" spans="1:18" s="287" customFormat="1" ht="16.149999999999999" customHeight="1" x14ac:dyDescent="0.25">
      <c r="A6440" s="9" t="s">
        <v>192</v>
      </c>
      <c r="B6440" s="7">
        <v>2025</v>
      </c>
      <c r="C6440" s="296" t="s">
        <v>51</v>
      </c>
      <c r="D6440" s="307">
        <v>1983</v>
      </c>
      <c r="E6440" s="307" t="s">
        <v>194</v>
      </c>
      <c r="F6440" s="65">
        <f t="shared" si="403"/>
        <v>42</v>
      </c>
      <c r="G6440" s="66" t="str">
        <f t="shared" si="404"/>
        <v>Pre1997</v>
      </c>
      <c r="H6440" s="67" t="str">
        <f t="shared" si="401"/>
        <v>2025-T6 Public-42</v>
      </c>
      <c r="I6440" s="302">
        <v>1.92057391159834E-4</v>
      </c>
      <c r="J6440" s="305">
        <f>VLOOKUP(H6440,T6_ReductionFactor!$G$10:$H$2922,2,FALSE)</f>
        <v>1</v>
      </c>
      <c r="K6440" s="75">
        <f t="shared" si="402"/>
        <v>1.92057391159834E-4</v>
      </c>
      <c r="L6440" s="293"/>
      <c r="Q6440" s="288"/>
      <c r="R6440" s="291"/>
    </row>
    <row r="6441" spans="1:18" s="287" customFormat="1" ht="16.149999999999999" customHeight="1" x14ac:dyDescent="0.25">
      <c r="A6441" s="9" t="s">
        <v>192</v>
      </c>
      <c r="B6441" s="7">
        <v>2025</v>
      </c>
      <c r="C6441" s="296" t="s">
        <v>51</v>
      </c>
      <c r="D6441" s="307">
        <v>1982</v>
      </c>
      <c r="E6441" s="307" t="s">
        <v>194</v>
      </c>
      <c r="F6441" s="65">
        <f t="shared" si="403"/>
        <v>43</v>
      </c>
      <c r="G6441" s="66" t="str">
        <f t="shared" si="404"/>
        <v>Pre1997</v>
      </c>
      <c r="H6441" s="67" t="str">
        <f t="shared" si="401"/>
        <v>2025-T6 Public-43</v>
      </c>
      <c r="I6441" s="302">
        <v>1.4260671912397099E-4</v>
      </c>
      <c r="J6441" s="305">
        <f>VLOOKUP(H6441,T6_ReductionFactor!$G$10:$H$2922,2,FALSE)</f>
        <v>1</v>
      </c>
      <c r="K6441" s="75">
        <f t="shared" si="402"/>
        <v>1.4260671912397099E-4</v>
      </c>
      <c r="L6441" s="293"/>
      <c r="Q6441" s="288"/>
      <c r="R6441" s="291"/>
    </row>
    <row r="6442" spans="1:18" s="287" customFormat="1" ht="16.149999999999999" customHeight="1" x14ac:dyDescent="0.25">
      <c r="A6442" s="9" t="s">
        <v>192</v>
      </c>
      <c r="B6442" s="7">
        <v>2025</v>
      </c>
      <c r="C6442" s="296" t="s">
        <v>51</v>
      </c>
      <c r="D6442" s="307">
        <v>1981</v>
      </c>
      <c r="E6442" s="307" t="s">
        <v>194</v>
      </c>
      <c r="F6442" s="65">
        <f t="shared" si="403"/>
        <v>44</v>
      </c>
      <c r="G6442" s="66" t="str">
        <f t="shared" si="404"/>
        <v>Pre1997</v>
      </c>
      <c r="H6442" s="67" t="str">
        <f t="shared" si="401"/>
        <v>2025-T6 Public-44</v>
      </c>
      <c r="I6442" s="302">
        <v>1.71545282549127E-4</v>
      </c>
      <c r="J6442" s="305">
        <f>VLOOKUP(H6442,T6_ReductionFactor!$G$10:$H$2922,2,FALSE)</f>
        <v>1</v>
      </c>
      <c r="K6442" s="75">
        <f t="shared" si="402"/>
        <v>1.71545282549127E-4</v>
      </c>
      <c r="L6442" s="293"/>
      <c r="Q6442" s="288"/>
      <c r="R6442" s="291"/>
    </row>
    <row r="6443" spans="1:18" s="287" customFormat="1" ht="16.149999999999999" customHeight="1" x14ac:dyDescent="0.25">
      <c r="A6443" s="9" t="s">
        <v>192</v>
      </c>
      <c r="B6443" s="7">
        <v>2025</v>
      </c>
      <c r="C6443" s="296" t="s">
        <v>59</v>
      </c>
      <c r="D6443" s="307">
        <v>2026</v>
      </c>
      <c r="E6443" s="307" t="s">
        <v>194</v>
      </c>
      <c r="F6443" s="65">
        <f t="shared" si="403"/>
        <v>-1</v>
      </c>
      <c r="G6443" s="66" t="str">
        <f t="shared" si="404"/>
        <v>2013+</v>
      </c>
      <c r="H6443" s="67" t="str">
        <f t="shared" si="401"/>
        <v>2025-T6 SBUS--1</v>
      </c>
      <c r="I6443" s="302">
        <v>6.0863138915479297E-6</v>
      </c>
      <c r="J6443" s="305">
        <f>VLOOKUP(H6443,T6_ReductionFactor!$G$10:$H$2922,2,FALSE)</f>
        <v>0.98324022534218902</v>
      </c>
      <c r="K6443" s="75">
        <f t="shared" si="402"/>
        <v>5.9843086422288821E-6</v>
      </c>
      <c r="L6443" s="293"/>
      <c r="Q6443" s="288"/>
      <c r="R6443" s="291"/>
    </row>
    <row r="6444" spans="1:18" s="287" customFormat="1" ht="16.149999999999999" customHeight="1" x14ac:dyDescent="0.25">
      <c r="A6444" s="9" t="s">
        <v>192</v>
      </c>
      <c r="B6444" s="7">
        <v>2025</v>
      </c>
      <c r="C6444" s="296" t="s">
        <v>59</v>
      </c>
      <c r="D6444" s="307">
        <v>2025</v>
      </c>
      <c r="E6444" s="307" t="s">
        <v>194</v>
      </c>
      <c r="F6444" s="65">
        <f t="shared" si="403"/>
        <v>0</v>
      </c>
      <c r="G6444" s="66" t="str">
        <f t="shared" si="404"/>
        <v>2013+</v>
      </c>
      <c r="H6444" s="67" t="str">
        <f t="shared" si="401"/>
        <v>2025-T6 SBUS-0</v>
      </c>
      <c r="I6444" s="302">
        <v>6.2707931875623495E-5</v>
      </c>
      <c r="J6444" s="305">
        <f>VLOOKUP(H6444,T6_ReductionFactor!$G$10:$H$2922,2,FALSE)</f>
        <v>0.9483121724597019</v>
      </c>
      <c r="K6444" s="75">
        <f t="shared" si="402"/>
        <v>5.9466695107427506E-5</v>
      </c>
      <c r="L6444" s="293"/>
      <c r="Q6444" s="288"/>
      <c r="R6444" s="291"/>
    </row>
    <row r="6445" spans="1:18" s="287" customFormat="1" ht="16.149999999999999" customHeight="1" x14ac:dyDescent="0.25">
      <c r="A6445" s="9" t="s">
        <v>192</v>
      </c>
      <c r="B6445" s="7">
        <v>2025</v>
      </c>
      <c r="C6445" s="296" t="s">
        <v>59</v>
      </c>
      <c r="D6445" s="307">
        <v>2024</v>
      </c>
      <c r="E6445" s="307" t="s">
        <v>194</v>
      </c>
      <c r="F6445" s="65">
        <f t="shared" si="403"/>
        <v>1</v>
      </c>
      <c r="G6445" s="66" t="str">
        <f t="shared" si="404"/>
        <v>2013+</v>
      </c>
      <c r="H6445" s="67" t="str">
        <f t="shared" si="401"/>
        <v>2025-T6 SBUS-1</v>
      </c>
      <c r="I6445" s="302">
        <v>8.1615004734968897E-5</v>
      </c>
      <c r="J6445" s="305">
        <f>VLOOKUP(H6445,T6_ReductionFactor!$G$10:$H$2922,2,FALSE)</f>
        <v>0.91958311656785918</v>
      </c>
      <c r="K6445" s="75">
        <f t="shared" si="402"/>
        <v>7.505178041288328E-5</v>
      </c>
      <c r="L6445" s="293"/>
      <c r="Q6445" s="288"/>
      <c r="R6445" s="291"/>
    </row>
    <row r="6446" spans="1:18" s="287" customFormat="1" ht="16.149999999999999" customHeight="1" x14ac:dyDescent="0.25">
      <c r="A6446" s="9" t="s">
        <v>192</v>
      </c>
      <c r="B6446" s="7">
        <v>2025</v>
      </c>
      <c r="C6446" s="296" t="s">
        <v>59</v>
      </c>
      <c r="D6446" s="307">
        <v>2023</v>
      </c>
      <c r="E6446" s="307" t="s">
        <v>194</v>
      </c>
      <c r="F6446" s="65">
        <f t="shared" si="403"/>
        <v>2</v>
      </c>
      <c r="G6446" s="66" t="str">
        <f t="shared" si="404"/>
        <v>2013+</v>
      </c>
      <c r="H6446" s="67" t="str">
        <f t="shared" si="401"/>
        <v>2025-T6 SBUS-2</v>
      </c>
      <c r="I6446" s="302">
        <v>8.5188722252695E-5</v>
      </c>
      <c r="J6446" s="305">
        <f>VLOOKUP(H6446,T6_ReductionFactor!$G$10:$H$2922,2,FALSE)</f>
        <v>0.89554051849817329</v>
      </c>
      <c r="K6446" s="75">
        <f t="shared" si="402"/>
        <v>7.6289952496375353E-5</v>
      </c>
      <c r="L6446" s="293"/>
      <c r="Q6446" s="288"/>
      <c r="R6446" s="291"/>
    </row>
    <row r="6447" spans="1:18" s="287" customFormat="1" ht="16.149999999999999" customHeight="1" x14ac:dyDescent="0.25">
      <c r="A6447" s="9" t="s">
        <v>192</v>
      </c>
      <c r="B6447" s="7">
        <v>2025</v>
      </c>
      <c r="C6447" s="296" t="s">
        <v>59</v>
      </c>
      <c r="D6447" s="307">
        <v>2022</v>
      </c>
      <c r="E6447" s="307" t="s">
        <v>194</v>
      </c>
      <c r="F6447" s="65">
        <f t="shared" si="403"/>
        <v>3</v>
      </c>
      <c r="G6447" s="66" t="str">
        <f t="shared" si="404"/>
        <v>2013+</v>
      </c>
      <c r="H6447" s="67" t="str">
        <f t="shared" si="401"/>
        <v>2025-T6 SBUS-3</v>
      </c>
      <c r="I6447" s="302">
        <v>8.8574218455749796E-5</v>
      </c>
      <c r="J6447" s="305">
        <f>VLOOKUP(H6447,T6_ReductionFactor!$G$10:$H$2922,2,FALSE)</f>
        <v>0.87512692714661156</v>
      </c>
      <c r="K6447" s="75">
        <f t="shared" si="402"/>
        <v>7.751368362159301E-5</v>
      </c>
      <c r="L6447" s="293"/>
      <c r="Q6447" s="288"/>
      <c r="R6447" s="291"/>
    </row>
    <row r="6448" spans="1:18" s="287" customFormat="1" ht="16.149999999999999" customHeight="1" x14ac:dyDescent="0.25">
      <c r="A6448" s="9" t="s">
        <v>192</v>
      </c>
      <c r="B6448" s="7">
        <v>2025</v>
      </c>
      <c r="C6448" s="296" t="s">
        <v>59</v>
      </c>
      <c r="D6448" s="307">
        <v>2021</v>
      </c>
      <c r="E6448" s="307" t="s">
        <v>194</v>
      </c>
      <c r="F6448" s="65">
        <f t="shared" si="403"/>
        <v>4</v>
      </c>
      <c r="G6448" s="66" t="str">
        <f t="shared" si="404"/>
        <v>2013+</v>
      </c>
      <c r="H6448" s="67" t="str">
        <f t="shared" si="401"/>
        <v>2025-T6 SBUS-4</v>
      </c>
      <c r="I6448" s="302">
        <v>9.0889148629555701E-5</v>
      </c>
      <c r="J6448" s="305">
        <f>VLOOKUP(H6448,T6_ReductionFactor!$G$10:$H$2922,2,FALSE)</f>
        <v>0.85758084405635815</v>
      </c>
      <c r="K6448" s="75">
        <f t="shared" si="402"/>
        <v>7.7944792797298172E-5</v>
      </c>
      <c r="L6448" s="293"/>
      <c r="Q6448" s="288"/>
      <c r="R6448" s="291"/>
    </row>
    <row r="6449" spans="1:18" s="287" customFormat="1" ht="16.149999999999999" customHeight="1" x14ac:dyDescent="0.25">
      <c r="A6449" s="9" t="s">
        <v>192</v>
      </c>
      <c r="B6449" s="7">
        <v>2025</v>
      </c>
      <c r="C6449" s="296" t="s">
        <v>59</v>
      </c>
      <c r="D6449" s="307">
        <v>2020</v>
      </c>
      <c r="E6449" s="307" t="s">
        <v>194</v>
      </c>
      <c r="F6449" s="65">
        <f t="shared" si="403"/>
        <v>5</v>
      </c>
      <c r="G6449" s="66" t="str">
        <f t="shared" si="404"/>
        <v>2013+</v>
      </c>
      <c r="H6449" s="67" t="str">
        <f t="shared" si="401"/>
        <v>2025-T6 SBUS-5</v>
      </c>
      <c r="I6449" s="302">
        <v>8.9528075960708495E-5</v>
      </c>
      <c r="J6449" s="305">
        <f>VLOOKUP(H6449,T6_ReductionFactor!$G$10:$H$2922,2,FALSE)</f>
        <v>0.8423399065469388</v>
      </c>
      <c r="K6449" s="75">
        <f t="shared" si="402"/>
        <v>7.5413071138070428E-5</v>
      </c>
      <c r="L6449" s="293"/>
      <c r="Q6449" s="288"/>
      <c r="R6449" s="291"/>
    </row>
    <row r="6450" spans="1:18" s="287" customFormat="1" ht="16.149999999999999" customHeight="1" x14ac:dyDescent="0.25">
      <c r="A6450" s="9" t="s">
        <v>192</v>
      </c>
      <c r="B6450" s="7">
        <v>2025</v>
      </c>
      <c r="C6450" s="296" t="s">
        <v>59</v>
      </c>
      <c r="D6450" s="307">
        <v>2019</v>
      </c>
      <c r="E6450" s="307" t="s">
        <v>194</v>
      </c>
      <c r="F6450" s="65">
        <f t="shared" si="403"/>
        <v>6</v>
      </c>
      <c r="G6450" s="66" t="str">
        <f t="shared" si="404"/>
        <v>2013+</v>
      </c>
      <c r="H6450" s="67" t="str">
        <f t="shared" ref="H6450:H6503" si="405">CONCATENATE(B6450,"-",C6450,"-",F6450)</f>
        <v>2025-T6 SBUS-6</v>
      </c>
      <c r="I6450" s="302">
        <v>8.8039004409695796E-5</v>
      </c>
      <c r="J6450" s="305">
        <f>VLOOKUP(H6450,T6_ReductionFactor!$G$10:$H$2922,2,FALSE)</f>
        <v>0.82897984419874926</v>
      </c>
      <c r="K6450" s="75">
        <f t="shared" si="402"/>
        <v>7.2982560158962618E-5</v>
      </c>
      <c r="L6450" s="293"/>
      <c r="Q6450" s="288"/>
      <c r="R6450" s="291"/>
    </row>
    <row r="6451" spans="1:18" s="287" customFormat="1" ht="16.149999999999999" customHeight="1" x14ac:dyDescent="0.25">
      <c r="A6451" s="9" t="s">
        <v>192</v>
      </c>
      <c r="B6451" s="7">
        <v>2025</v>
      </c>
      <c r="C6451" s="296" t="s">
        <v>59</v>
      </c>
      <c r="D6451" s="307">
        <v>2018</v>
      </c>
      <c r="E6451" s="307" t="s">
        <v>194</v>
      </c>
      <c r="F6451" s="65">
        <f t="shared" si="403"/>
        <v>7</v>
      </c>
      <c r="G6451" s="66" t="str">
        <f t="shared" si="404"/>
        <v>2013+</v>
      </c>
      <c r="H6451" s="67" t="str">
        <f t="shared" si="405"/>
        <v>2025-T6 SBUS-7</v>
      </c>
      <c r="I6451" s="302">
        <v>7.3241327286136193E-5</v>
      </c>
      <c r="J6451" s="305">
        <f>VLOOKUP(H6451,T6_ReductionFactor!$G$10:$H$2922,2,FALSE)</f>
        <v>0.81717452026926662</v>
      </c>
      <c r="K6451" s="75">
        <f t="shared" si="402"/>
        <v>5.9850946488932692E-5</v>
      </c>
      <c r="L6451" s="293"/>
      <c r="Q6451" s="288"/>
      <c r="R6451" s="291"/>
    </row>
    <row r="6452" spans="1:18" s="287" customFormat="1" ht="16.149999999999999" customHeight="1" x14ac:dyDescent="0.25">
      <c r="A6452" s="9" t="s">
        <v>192</v>
      </c>
      <c r="B6452" s="7">
        <v>2025</v>
      </c>
      <c r="C6452" s="296" t="s">
        <v>59</v>
      </c>
      <c r="D6452" s="307">
        <v>2017</v>
      </c>
      <c r="E6452" s="307" t="s">
        <v>194</v>
      </c>
      <c r="F6452" s="65">
        <f t="shared" si="403"/>
        <v>8</v>
      </c>
      <c r="G6452" s="66" t="str">
        <f t="shared" si="404"/>
        <v>2013+</v>
      </c>
      <c r="H6452" s="67" t="str">
        <f t="shared" si="405"/>
        <v>2025-T6 SBUS-8</v>
      </c>
      <c r="I6452" s="302">
        <v>1.5529168085727101E-4</v>
      </c>
      <c r="J6452" s="305">
        <f>VLOOKUP(H6452,T6_ReductionFactor!$G$10:$H$2922,2,FALSE)</f>
        <v>0.80666909536156772</v>
      </c>
      <c r="K6452" s="75">
        <f t="shared" si="402"/>
        <v>1.2526899971431209E-4</v>
      </c>
      <c r="L6452" s="293"/>
      <c r="Q6452" s="288"/>
      <c r="R6452" s="291"/>
    </row>
    <row r="6453" spans="1:18" s="287" customFormat="1" ht="16.149999999999999" customHeight="1" x14ac:dyDescent="0.25">
      <c r="A6453" s="9" t="s">
        <v>192</v>
      </c>
      <c r="B6453" s="7">
        <v>2025</v>
      </c>
      <c r="C6453" s="296" t="s">
        <v>59</v>
      </c>
      <c r="D6453" s="307">
        <v>2016</v>
      </c>
      <c r="E6453" s="307" t="s">
        <v>194</v>
      </c>
      <c r="F6453" s="65">
        <f t="shared" si="403"/>
        <v>9</v>
      </c>
      <c r="G6453" s="66" t="str">
        <f t="shared" si="404"/>
        <v>2013+</v>
      </c>
      <c r="H6453" s="67" t="str">
        <f t="shared" si="405"/>
        <v>2025-T6 SBUS-9</v>
      </c>
      <c r="I6453" s="302">
        <v>2.51812053639123E-4</v>
      </c>
      <c r="J6453" s="305">
        <f>VLOOKUP(H6453,T6_ReductionFactor!$G$10:$H$2922,2,FALSE)</f>
        <v>0.79726157468364922</v>
      </c>
      <c r="K6453" s="75">
        <f t="shared" si="402"/>
        <v>2.0076007440865076E-4</v>
      </c>
      <c r="L6453" s="293"/>
      <c r="Q6453" s="288"/>
      <c r="R6453" s="291"/>
    </row>
    <row r="6454" spans="1:18" s="287" customFormat="1" ht="16.149999999999999" customHeight="1" x14ac:dyDescent="0.25">
      <c r="A6454" s="9" t="s">
        <v>192</v>
      </c>
      <c r="B6454" s="7">
        <v>2025</v>
      </c>
      <c r="C6454" s="296" t="s">
        <v>59</v>
      </c>
      <c r="D6454" s="307">
        <v>2015</v>
      </c>
      <c r="E6454" s="307" t="s">
        <v>194</v>
      </c>
      <c r="F6454" s="65">
        <f t="shared" si="403"/>
        <v>10</v>
      </c>
      <c r="G6454" s="66" t="str">
        <f t="shared" si="404"/>
        <v>2013+</v>
      </c>
      <c r="H6454" s="67" t="str">
        <f t="shared" si="405"/>
        <v>2025-T6 SBUS-10</v>
      </c>
      <c r="I6454" s="302">
        <v>1.5205075456111699E-4</v>
      </c>
      <c r="J6454" s="305">
        <f>VLOOKUP(H6454,T6_ReductionFactor!$G$10:$H$2922,2,FALSE)</f>
        <v>0.78878978018455481</v>
      </c>
      <c r="K6454" s="75">
        <f t="shared" si="402"/>
        <v>1.1993608126715917E-4</v>
      </c>
      <c r="L6454" s="293"/>
      <c r="Q6454" s="288"/>
      <c r="R6454" s="291"/>
    </row>
    <row r="6455" spans="1:18" s="287" customFormat="1" ht="16.149999999999999" customHeight="1" x14ac:dyDescent="0.25">
      <c r="A6455" s="9" t="s">
        <v>192</v>
      </c>
      <c r="B6455" s="7">
        <v>2025</v>
      </c>
      <c r="C6455" s="296" t="s">
        <v>59</v>
      </c>
      <c r="D6455" s="307">
        <v>2014</v>
      </c>
      <c r="E6455" s="307" t="s">
        <v>194</v>
      </c>
      <c r="F6455" s="65">
        <f t="shared" si="403"/>
        <v>11</v>
      </c>
      <c r="G6455" s="66" t="str">
        <f t="shared" si="404"/>
        <v>2013+</v>
      </c>
      <c r="H6455" s="67" t="str">
        <f t="shared" si="405"/>
        <v>2025-T6 SBUS-11</v>
      </c>
      <c r="I6455" s="302">
        <v>1.3400653481031999E-4</v>
      </c>
      <c r="J6455" s="305">
        <f>VLOOKUP(H6455,T6_ReductionFactor!$G$10:$H$2922,2,FALSE)</f>
        <v>0.78112200117827235</v>
      </c>
      <c r="K6455" s="75">
        <f t="shared" si="402"/>
        <v>1.0467545264200296E-4</v>
      </c>
      <c r="L6455" s="293"/>
      <c r="Q6455" s="288"/>
      <c r="R6455" s="291"/>
    </row>
    <row r="6456" spans="1:18" s="287" customFormat="1" ht="16.149999999999999" customHeight="1" x14ac:dyDescent="0.25">
      <c r="A6456" s="9" t="s">
        <v>192</v>
      </c>
      <c r="B6456" s="7">
        <v>2025</v>
      </c>
      <c r="C6456" s="296" t="s">
        <v>59</v>
      </c>
      <c r="D6456" s="307">
        <v>2013</v>
      </c>
      <c r="E6456" s="307" t="s">
        <v>194</v>
      </c>
      <c r="F6456" s="65">
        <f t="shared" si="403"/>
        <v>12</v>
      </c>
      <c r="G6456" s="66" t="str">
        <f t="shared" si="404"/>
        <v>2010-12</v>
      </c>
      <c r="H6456" s="67" t="str">
        <f t="shared" si="405"/>
        <v>2025-T6 SBUS-12</v>
      </c>
      <c r="I6456" s="302">
        <v>2.1309783372448299E-4</v>
      </c>
      <c r="J6456" s="305">
        <f>VLOOKUP(H6456,T6_ReductionFactor!$G$10:$H$2922,2,FALSE)</f>
        <v>0.73713451941192643</v>
      </c>
      <c r="K6456" s="75">
        <f t="shared" si="402"/>
        <v>1.5708176925021937E-4</v>
      </c>
      <c r="L6456" s="293"/>
      <c r="Q6456" s="288"/>
      <c r="R6456" s="291"/>
    </row>
    <row r="6457" spans="1:18" s="287" customFormat="1" ht="16.149999999999999" customHeight="1" x14ac:dyDescent="0.25">
      <c r="A6457" s="9" t="s">
        <v>192</v>
      </c>
      <c r="B6457" s="7">
        <v>2025</v>
      </c>
      <c r="C6457" s="296" t="s">
        <v>59</v>
      </c>
      <c r="D6457" s="307">
        <v>2012</v>
      </c>
      <c r="E6457" s="307" t="s">
        <v>194</v>
      </c>
      <c r="F6457" s="65">
        <f t="shared" si="403"/>
        <v>13</v>
      </c>
      <c r="G6457" s="66" t="str">
        <f t="shared" si="404"/>
        <v>2010-12</v>
      </c>
      <c r="H6457" s="67" t="str">
        <f t="shared" si="405"/>
        <v>2025-T6 SBUS-13</v>
      </c>
      <c r="I6457" s="302">
        <v>2.29745126553275E-4</v>
      </c>
      <c r="J6457" s="305">
        <f>VLOOKUP(H6457,T6_ReductionFactor!$G$10:$H$2922,2,FALSE)</f>
        <v>0.73152932974219775</v>
      </c>
      <c r="K6457" s="75">
        <f t="shared" si="402"/>
        <v>1.6806529843905365E-4</v>
      </c>
      <c r="L6457" s="293"/>
      <c r="Q6457" s="288"/>
      <c r="R6457" s="291"/>
    </row>
    <row r="6458" spans="1:18" s="287" customFormat="1" ht="16.149999999999999" customHeight="1" x14ac:dyDescent="0.25">
      <c r="A6458" s="9" t="s">
        <v>192</v>
      </c>
      <c r="B6458" s="7">
        <v>2025</v>
      </c>
      <c r="C6458" s="296" t="s">
        <v>59</v>
      </c>
      <c r="D6458" s="307">
        <v>2011</v>
      </c>
      <c r="E6458" s="307" t="s">
        <v>194</v>
      </c>
      <c r="F6458" s="65">
        <f t="shared" si="403"/>
        <v>14</v>
      </c>
      <c r="G6458" s="66" t="str">
        <f t="shared" si="404"/>
        <v>2010-12</v>
      </c>
      <c r="H6458" s="67" t="str">
        <f t="shared" si="405"/>
        <v>2025-T6 SBUS-14</v>
      </c>
      <c r="I6458" s="302">
        <v>5.1767408000758105E-4</v>
      </c>
      <c r="J6458" s="305">
        <f>VLOOKUP(H6458,T6_ReductionFactor!$G$10:$H$2922,2,FALSE)</f>
        <v>0.72645758844934405</v>
      </c>
      <c r="K6458" s="75">
        <f t="shared" si="402"/>
        <v>3.760682637650401E-4</v>
      </c>
      <c r="L6458" s="293"/>
      <c r="Q6458" s="288"/>
      <c r="R6458" s="291"/>
    </row>
    <row r="6459" spans="1:18" s="287" customFormat="1" ht="16.149999999999999" customHeight="1" x14ac:dyDescent="0.25">
      <c r="A6459" s="9" t="s">
        <v>192</v>
      </c>
      <c r="B6459" s="7">
        <v>2025</v>
      </c>
      <c r="C6459" s="296" t="s">
        <v>59</v>
      </c>
      <c r="D6459" s="307">
        <v>2010</v>
      </c>
      <c r="E6459" s="307" t="s">
        <v>194</v>
      </c>
      <c r="F6459" s="65">
        <f t="shared" si="403"/>
        <v>15</v>
      </c>
      <c r="G6459" s="66" t="str">
        <f t="shared" si="404"/>
        <v>2007-09</v>
      </c>
      <c r="H6459" s="67" t="str">
        <f t="shared" si="405"/>
        <v>2025-T6 SBUS-15</v>
      </c>
      <c r="I6459" s="302">
        <v>6.2236032808725297E-4</v>
      </c>
      <c r="J6459" s="305">
        <f>VLOOKUP(H6459,T6_ReductionFactor!$G$10:$H$2922,2,FALSE)</f>
        <v>0.77523939515703377</v>
      </c>
      <c r="K6459" s="75">
        <f t="shared" si="402"/>
        <v>4.8247824431609508E-4</v>
      </c>
      <c r="L6459" s="293"/>
      <c r="Q6459" s="288"/>
      <c r="R6459" s="291"/>
    </row>
    <row r="6460" spans="1:18" s="287" customFormat="1" ht="16.149999999999999" customHeight="1" x14ac:dyDescent="0.25">
      <c r="A6460" s="9" t="s">
        <v>192</v>
      </c>
      <c r="B6460" s="7">
        <v>2025</v>
      </c>
      <c r="C6460" s="296" t="s">
        <v>59</v>
      </c>
      <c r="D6460" s="307">
        <v>2009</v>
      </c>
      <c r="E6460" s="307" t="s">
        <v>194</v>
      </c>
      <c r="F6460" s="65">
        <f t="shared" si="403"/>
        <v>16</v>
      </c>
      <c r="G6460" s="66" t="str">
        <f t="shared" si="404"/>
        <v>2007-09</v>
      </c>
      <c r="H6460" s="67" t="str">
        <f t="shared" si="405"/>
        <v>2025-T6 SBUS-16</v>
      </c>
      <c r="I6460" s="302">
        <v>6.9674193850141402E-4</v>
      </c>
      <c r="J6460" s="305">
        <f>VLOOKUP(H6460,T6_ReductionFactor!$G$10:$H$2922,2,FALSE)</f>
        <v>0.76966232891052611</v>
      </c>
      <c r="K6460" s="75">
        <f t="shared" si="402"/>
        <v>5.3625602303663286E-4</v>
      </c>
      <c r="L6460" s="293"/>
      <c r="Q6460" s="288"/>
      <c r="R6460" s="291"/>
    </row>
    <row r="6461" spans="1:18" s="287" customFormat="1" ht="16.149999999999999" customHeight="1" x14ac:dyDescent="0.25">
      <c r="A6461" s="9" t="s">
        <v>192</v>
      </c>
      <c r="B6461" s="7">
        <v>2025</v>
      </c>
      <c r="C6461" s="296" t="s">
        <v>59</v>
      </c>
      <c r="D6461" s="307">
        <v>2008</v>
      </c>
      <c r="E6461" s="307" t="s">
        <v>194</v>
      </c>
      <c r="F6461" s="65">
        <f t="shared" si="403"/>
        <v>17</v>
      </c>
      <c r="G6461" s="66" t="str">
        <f t="shared" si="404"/>
        <v>2007-09</v>
      </c>
      <c r="H6461" s="67" t="str">
        <f t="shared" si="405"/>
        <v>2025-T6 SBUS-17</v>
      </c>
      <c r="I6461" s="302">
        <v>9.4276133258024803E-4</v>
      </c>
      <c r="J6461" s="305">
        <f>VLOOKUP(H6461,T6_ReductionFactor!$G$10:$H$2922,2,FALSE)</f>
        <v>0.764458133560319</v>
      </c>
      <c r="K6461" s="75">
        <f t="shared" si="402"/>
        <v>7.2070156869713552E-4</v>
      </c>
      <c r="L6461" s="293"/>
      <c r="Q6461" s="288"/>
      <c r="R6461" s="291"/>
    </row>
    <row r="6462" spans="1:18" s="287" customFormat="1" ht="16.149999999999999" customHeight="1" x14ac:dyDescent="0.25">
      <c r="A6462" s="9" t="s">
        <v>192</v>
      </c>
      <c r="B6462" s="7">
        <v>2025</v>
      </c>
      <c r="C6462" s="296" t="s">
        <v>59</v>
      </c>
      <c r="D6462" s="307">
        <v>2007</v>
      </c>
      <c r="E6462" s="307" t="s">
        <v>194</v>
      </c>
      <c r="F6462" s="65">
        <f t="shared" si="403"/>
        <v>18</v>
      </c>
      <c r="G6462" s="66" t="str">
        <f t="shared" si="404"/>
        <v>1997-06</v>
      </c>
      <c r="H6462" s="67" t="str">
        <f t="shared" si="405"/>
        <v>2025-T6 SBUS-18</v>
      </c>
      <c r="I6462" s="302">
        <v>1.35318856833231E-3</v>
      </c>
      <c r="J6462" s="305">
        <f>VLOOKUP(H6462,T6_ReductionFactor!$G$10:$H$2922,2,FALSE)</f>
        <v>0.86311948439530917</v>
      </c>
      <c r="K6462" s="75">
        <f t="shared" si="402"/>
        <v>1.1679634193886099E-3</v>
      </c>
      <c r="L6462" s="293"/>
      <c r="Q6462" s="288"/>
      <c r="R6462" s="291"/>
    </row>
    <row r="6463" spans="1:18" s="287" customFormat="1" ht="16.149999999999999" customHeight="1" x14ac:dyDescent="0.25">
      <c r="A6463" s="9" t="s">
        <v>192</v>
      </c>
      <c r="B6463" s="7">
        <v>2025</v>
      </c>
      <c r="C6463" s="296" t="s">
        <v>59</v>
      </c>
      <c r="D6463" s="307">
        <v>2006</v>
      </c>
      <c r="E6463" s="307" t="s">
        <v>194</v>
      </c>
      <c r="F6463" s="65">
        <f t="shared" si="403"/>
        <v>19</v>
      </c>
      <c r="G6463" s="66" t="str">
        <f t="shared" si="404"/>
        <v>1997-06</v>
      </c>
      <c r="H6463" s="67" t="str">
        <f t="shared" si="405"/>
        <v>2025-T6 SBUS-19</v>
      </c>
      <c r="I6463" s="302">
        <v>3.4032603111426802E-3</v>
      </c>
      <c r="J6463" s="305">
        <f>VLOOKUP(H6463,T6_ReductionFactor!$G$10:$H$2922,2,FALSE)</f>
        <v>0.86000513183157756</v>
      </c>
      <c r="K6463" s="75">
        <f t="shared" si="402"/>
        <v>2.9268213325414363E-3</v>
      </c>
      <c r="L6463" s="293"/>
      <c r="Q6463" s="288"/>
      <c r="R6463" s="291"/>
    </row>
    <row r="6464" spans="1:18" s="287" customFormat="1" ht="16.149999999999999" customHeight="1" x14ac:dyDescent="0.25">
      <c r="A6464" s="9" t="s">
        <v>192</v>
      </c>
      <c r="B6464" s="7">
        <v>2025</v>
      </c>
      <c r="C6464" s="296" t="s">
        <v>59</v>
      </c>
      <c r="D6464" s="307">
        <v>2005</v>
      </c>
      <c r="E6464" s="307" t="s">
        <v>194</v>
      </c>
      <c r="F6464" s="65">
        <f t="shared" si="403"/>
        <v>20</v>
      </c>
      <c r="G6464" s="66" t="str">
        <f t="shared" si="404"/>
        <v>1997-06</v>
      </c>
      <c r="H6464" s="67" t="str">
        <f t="shared" si="405"/>
        <v>2025-T6 SBUS-20</v>
      </c>
      <c r="I6464" s="302">
        <v>1.47307935948708E-3</v>
      </c>
      <c r="J6464" s="305">
        <f>VLOOKUP(H6464,T6_ReductionFactor!$G$10:$H$2922,2,FALSE)</f>
        <v>0.85706057176038108</v>
      </c>
      <c r="K6464" s="75">
        <f t="shared" si="402"/>
        <v>1.2625182380904129E-3</v>
      </c>
      <c r="L6464" s="293"/>
      <c r="Q6464" s="288"/>
      <c r="R6464" s="291"/>
    </row>
    <row r="6465" spans="1:18" s="287" customFormat="1" ht="16.149999999999999" customHeight="1" x14ac:dyDescent="0.25">
      <c r="A6465" s="9" t="s">
        <v>192</v>
      </c>
      <c r="B6465" s="7">
        <v>2025</v>
      </c>
      <c r="C6465" s="296" t="s">
        <v>59</v>
      </c>
      <c r="D6465" s="307">
        <v>2004</v>
      </c>
      <c r="E6465" s="307" t="s">
        <v>194</v>
      </c>
      <c r="F6465" s="65">
        <f t="shared" si="403"/>
        <v>21</v>
      </c>
      <c r="G6465" s="66" t="str">
        <f t="shared" si="404"/>
        <v>1997-06</v>
      </c>
      <c r="H6465" s="67" t="str">
        <f t="shared" si="405"/>
        <v>2025-T6 SBUS-21</v>
      </c>
      <c r="I6465" s="302">
        <v>1.16816747988942E-3</v>
      </c>
      <c r="J6465" s="305">
        <f>VLOOKUP(H6465,T6_ReductionFactor!$G$10:$H$2922,2,FALSE)</f>
        <v>0.8542728871512707</v>
      </c>
      <c r="K6465" s="75">
        <f t="shared" si="402"/>
        <v>9.9793380572135867E-4</v>
      </c>
      <c r="L6465" s="293"/>
      <c r="Q6465" s="288"/>
      <c r="R6465" s="291"/>
    </row>
    <row r="6466" spans="1:18" s="287" customFormat="1" ht="16.149999999999999" customHeight="1" x14ac:dyDescent="0.25">
      <c r="A6466" s="9" t="s">
        <v>192</v>
      </c>
      <c r="B6466" s="7">
        <v>2025</v>
      </c>
      <c r="C6466" s="296" t="s">
        <v>59</v>
      </c>
      <c r="D6466" s="307">
        <v>2003</v>
      </c>
      <c r="E6466" s="307" t="s">
        <v>194</v>
      </c>
      <c r="F6466" s="65">
        <f t="shared" si="403"/>
        <v>22</v>
      </c>
      <c r="G6466" s="66" t="str">
        <f t="shared" si="404"/>
        <v>1997-06</v>
      </c>
      <c r="H6466" s="67" t="str">
        <f t="shared" si="405"/>
        <v>2025-T6 SBUS-22</v>
      </c>
      <c r="I6466" s="302">
        <v>2.77082610403325E-3</v>
      </c>
      <c r="J6466" s="305">
        <f>VLOOKUP(H6466,T6_ReductionFactor!$G$10:$H$2922,2,FALSE)</f>
        <v>0.90722069308861331</v>
      </c>
      <c r="K6466" s="75">
        <f t="shared" si="402"/>
        <v>2.5137507785290671E-3</v>
      </c>
      <c r="L6466" s="293"/>
      <c r="Q6466" s="288"/>
      <c r="R6466" s="291"/>
    </row>
    <row r="6467" spans="1:18" s="287" customFormat="1" ht="16.149999999999999" customHeight="1" x14ac:dyDescent="0.25">
      <c r="A6467" s="9" t="s">
        <v>192</v>
      </c>
      <c r="B6467" s="7">
        <v>2025</v>
      </c>
      <c r="C6467" s="296" t="s">
        <v>59</v>
      </c>
      <c r="D6467" s="307">
        <v>2002</v>
      </c>
      <c r="E6467" s="307" t="s">
        <v>194</v>
      </c>
      <c r="F6467" s="65">
        <f t="shared" si="403"/>
        <v>23</v>
      </c>
      <c r="G6467" s="66" t="str">
        <f t="shared" si="404"/>
        <v>1997-06</v>
      </c>
      <c r="H6467" s="67" t="str">
        <f t="shared" si="405"/>
        <v>2025-T6 SBUS-23</v>
      </c>
      <c r="I6467" s="302">
        <v>2.7086539229535501E-3</v>
      </c>
      <c r="J6467" s="305">
        <f>VLOOKUP(H6467,T6_ReductionFactor!$G$10:$H$2922,2,FALSE)</f>
        <v>0.90576154808024334</v>
      </c>
      <c r="K6467" s="75">
        <f t="shared" si="402"/>
        <v>2.4533945704680316E-3</v>
      </c>
      <c r="L6467" s="293"/>
      <c r="Q6467" s="288"/>
      <c r="R6467" s="291"/>
    </row>
    <row r="6468" spans="1:18" s="287" customFormat="1" ht="16.149999999999999" customHeight="1" x14ac:dyDescent="0.25">
      <c r="A6468" s="9" t="s">
        <v>192</v>
      </c>
      <c r="B6468" s="7">
        <v>2025</v>
      </c>
      <c r="C6468" s="296" t="s">
        <v>59</v>
      </c>
      <c r="D6468" s="307">
        <v>2001</v>
      </c>
      <c r="E6468" s="307" t="s">
        <v>194</v>
      </c>
      <c r="F6468" s="65">
        <f t="shared" si="403"/>
        <v>24</v>
      </c>
      <c r="G6468" s="66" t="str">
        <f t="shared" si="404"/>
        <v>1997-06</v>
      </c>
      <c r="H6468" s="67" t="str">
        <f t="shared" si="405"/>
        <v>2025-T6 SBUS-24</v>
      </c>
      <c r="I6468" s="302">
        <v>1.87007899427573E-3</v>
      </c>
      <c r="J6468" s="305">
        <f>VLOOKUP(H6468,T6_ReductionFactor!$G$10:$H$2922,2,FALSE)</f>
        <v>0.90437840301254324</v>
      </c>
      <c r="K6468" s="75">
        <f t="shared" si="402"/>
        <v>1.6912590543503876E-3</v>
      </c>
      <c r="L6468" s="293"/>
      <c r="Q6468" s="288"/>
      <c r="R6468" s="291"/>
    </row>
    <row r="6469" spans="1:18" s="287" customFormat="1" ht="16.149999999999999" customHeight="1" x14ac:dyDescent="0.25">
      <c r="A6469" s="9" t="s">
        <v>192</v>
      </c>
      <c r="B6469" s="7">
        <v>2025</v>
      </c>
      <c r="C6469" s="296" t="s">
        <v>59</v>
      </c>
      <c r="D6469" s="307">
        <v>2000</v>
      </c>
      <c r="E6469" s="307" t="s">
        <v>194</v>
      </c>
      <c r="F6469" s="65">
        <f t="shared" si="403"/>
        <v>25</v>
      </c>
      <c r="G6469" s="66" t="str">
        <f t="shared" si="404"/>
        <v>1997-06</v>
      </c>
      <c r="H6469" s="67" t="str">
        <f t="shared" si="405"/>
        <v>2025-T6 SBUS-25</v>
      </c>
      <c r="I6469" s="302">
        <v>2.3542385028936302E-3</v>
      </c>
      <c r="J6469" s="305">
        <f>VLOOKUP(H6469,T6_ReductionFactor!$G$10:$H$2922,2,FALSE)</f>
        <v>0.90306578332958842</v>
      </c>
      <c r="K6469" s="75">
        <f t="shared" si="402"/>
        <v>2.1260322377603135E-3</v>
      </c>
      <c r="L6469" s="293"/>
      <c r="Q6469" s="288"/>
      <c r="R6469" s="291"/>
    </row>
    <row r="6470" spans="1:18" s="287" customFormat="1" ht="16.149999999999999" customHeight="1" x14ac:dyDescent="0.25">
      <c r="A6470" s="9" t="s">
        <v>192</v>
      </c>
      <c r="B6470" s="7">
        <v>2025</v>
      </c>
      <c r="C6470" s="296" t="s">
        <v>59</v>
      </c>
      <c r="D6470" s="307">
        <v>1999</v>
      </c>
      <c r="E6470" s="307" t="s">
        <v>194</v>
      </c>
      <c r="F6470" s="65">
        <f t="shared" si="403"/>
        <v>26</v>
      </c>
      <c r="G6470" s="66" t="str">
        <f t="shared" si="404"/>
        <v>1997-06</v>
      </c>
      <c r="H6470" s="67" t="str">
        <f t="shared" si="405"/>
        <v>2025-T6 SBUS-26</v>
      </c>
      <c r="I6470" s="302">
        <v>2.3764566290875801E-3</v>
      </c>
      <c r="J6470" s="305">
        <f>VLOOKUP(H6470,T6_ReductionFactor!$G$10:$H$2922,2,FALSE)</f>
        <v>0.90181873381594035</v>
      </c>
      <c r="K6470" s="75">
        <f t="shared" ref="K6470:K6503" si="406">I6470*J6470</f>
        <v>2.1431331082122592E-3</v>
      </c>
      <c r="L6470" s="293"/>
      <c r="Q6470" s="288"/>
      <c r="R6470" s="291"/>
    </row>
    <row r="6471" spans="1:18" s="287" customFormat="1" ht="16.149999999999999" customHeight="1" x14ac:dyDescent="0.25">
      <c r="A6471" s="9" t="s">
        <v>192</v>
      </c>
      <c r="B6471" s="7">
        <v>2025</v>
      </c>
      <c r="C6471" s="296" t="s">
        <v>59</v>
      </c>
      <c r="D6471" s="307">
        <v>1998</v>
      </c>
      <c r="E6471" s="307" t="s">
        <v>194</v>
      </c>
      <c r="F6471" s="65">
        <f t="shared" si="403"/>
        <v>27</v>
      </c>
      <c r="G6471" s="66" t="str">
        <f t="shared" si="404"/>
        <v>1997-06</v>
      </c>
      <c r="H6471" s="67" t="str">
        <f t="shared" si="405"/>
        <v>2025-T6 SBUS-27</v>
      </c>
      <c r="I6471" s="302">
        <v>1.85206701311189E-3</v>
      </c>
      <c r="J6471" s="305">
        <f>VLOOKUP(H6471,T6_ReductionFactor!$G$10:$H$2922,2,FALSE)</f>
        <v>0.90063275969455325</v>
      </c>
      <c r="K6471" s="75">
        <f t="shared" si="406"/>
        <v>1.6680322251582099E-3</v>
      </c>
      <c r="L6471" s="293"/>
      <c r="Q6471" s="288"/>
      <c r="R6471" s="291"/>
    </row>
    <row r="6472" spans="1:18" s="287" customFormat="1" ht="16.149999999999999" customHeight="1" x14ac:dyDescent="0.25">
      <c r="A6472" s="9" t="s">
        <v>192</v>
      </c>
      <c r="B6472" s="7">
        <v>2025</v>
      </c>
      <c r="C6472" s="296" t="s">
        <v>59</v>
      </c>
      <c r="D6472" s="307">
        <v>1997</v>
      </c>
      <c r="E6472" s="307" t="s">
        <v>194</v>
      </c>
      <c r="F6472" s="65">
        <f t="shared" si="403"/>
        <v>28</v>
      </c>
      <c r="G6472" s="66" t="str">
        <f t="shared" si="404"/>
        <v>Pre1997</v>
      </c>
      <c r="H6472" s="67" t="str">
        <f t="shared" si="405"/>
        <v>2025-T6 SBUS-28</v>
      </c>
      <c r="I6472" s="302">
        <v>1.7817073061043001E-3</v>
      </c>
      <c r="J6472" s="305">
        <f>VLOOKUP(H6472,T6_ReductionFactor!$G$10:$H$2922,2,FALSE)</f>
        <v>0.89950377135133786</v>
      </c>
      <c r="K6472" s="75">
        <f t="shared" si="406"/>
        <v>1.6026524412850506E-3</v>
      </c>
      <c r="L6472" s="293"/>
      <c r="Q6472" s="288"/>
      <c r="R6472" s="291"/>
    </row>
    <row r="6473" spans="1:18" s="287" customFormat="1" ht="16.149999999999999" customHeight="1" x14ac:dyDescent="0.25">
      <c r="A6473" s="9" t="s">
        <v>192</v>
      </c>
      <c r="B6473" s="7">
        <v>2025</v>
      </c>
      <c r="C6473" s="296" t="s">
        <v>59</v>
      </c>
      <c r="D6473" s="307">
        <v>1996</v>
      </c>
      <c r="E6473" s="307" t="s">
        <v>194</v>
      </c>
      <c r="F6473" s="65">
        <f t="shared" ref="F6473:F6503" si="407">B6473-D6473</f>
        <v>29</v>
      </c>
      <c r="G6473" s="66" t="str">
        <f t="shared" ref="G6473:G6503" si="408">IF(D6473&lt;1998,"Pre1997",IF(D6473&lt;2008,"1997-06",IF(D6473&lt;2011,"2007-09",IF(D6473&lt;2014,"2010-12","2013+"))))</f>
        <v>Pre1997</v>
      </c>
      <c r="H6473" s="67" t="str">
        <f t="shared" si="405"/>
        <v>2025-T6 SBUS-29</v>
      </c>
      <c r="I6473" s="302">
        <v>1.21511906849003E-3</v>
      </c>
      <c r="J6473" s="305">
        <f>VLOOKUP(H6473,T6_ReductionFactor!$G$10:$H$2922,2,FALSE)</f>
        <v>0.89842804282766853</v>
      </c>
      <c r="K6473" s="75">
        <f t="shared" si="406"/>
        <v>1.0916970465060774E-3</v>
      </c>
      <c r="L6473" s="293"/>
      <c r="Q6473" s="288"/>
      <c r="R6473" s="291"/>
    </row>
    <row r="6474" spans="1:18" s="287" customFormat="1" ht="16.149999999999999" customHeight="1" x14ac:dyDescent="0.25">
      <c r="A6474" s="9" t="s">
        <v>192</v>
      </c>
      <c r="B6474" s="7">
        <v>2025</v>
      </c>
      <c r="C6474" s="296" t="s">
        <v>59</v>
      </c>
      <c r="D6474" s="307">
        <v>1995</v>
      </c>
      <c r="E6474" s="307" t="s">
        <v>194</v>
      </c>
      <c r="F6474" s="65">
        <f t="shared" si="407"/>
        <v>30</v>
      </c>
      <c r="G6474" s="66" t="str">
        <f t="shared" si="408"/>
        <v>Pre1997</v>
      </c>
      <c r="H6474" s="67" t="str">
        <f t="shared" si="405"/>
        <v>2025-T6 SBUS-30</v>
      </c>
      <c r="I6474" s="302">
        <v>1.1936035866387401E-3</v>
      </c>
      <c r="J6474" s="305">
        <f>VLOOKUP(H6474,T6_ReductionFactor!$G$10:$H$2922,2,FALSE)</f>
        <v>0.89740217147031909</v>
      </c>
      <c r="K6474" s="75">
        <f t="shared" si="406"/>
        <v>1.0711424505243665E-3</v>
      </c>
      <c r="L6474" s="293"/>
      <c r="Q6474" s="288"/>
      <c r="R6474" s="291"/>
    </row>
    <row r="6475" spans="1:18" s="287" customFormat="1" ht="16.149999999999999" customHeight="1" x14ac:dyDescent="0.25">
      <c r="A6475" s="9" t="s">
        <v>192</v>
      </c>
      <c r="B6475" s="7">
        <v>2025</v>
      </c>
      <c r="C6475" s="296" t="s">
        <v>59</v>
      </c>
      <c r="D6475" s="307">
        <v>1994</v>
      </c>
      <c r="E6475" s="307" t="s">
        <v>194</v>
      </c>
      <c r="F6475" s="65">
        <f t="shared" si="407"/>
        <v>31</v>
      </c>
      <c r="G6475" s="66" t="str">
        <f t="shared" si="408"/>
        <v>Pre1997</v>
      </c>
      <c r="H6475" s="67" t="str">
        <f t="shared" si="405"/>
        <v>2025-T6 SBUS-31</v>
      </c>
      <c r="I6475" s="302">
        <v>4.83668259527021E-4</v>
      </c>
      <c r="J6475" s="305">
        <f>VLOOKUP(H6475,T6_ReductionFactor!$G$10:$H$2922,2,FALSE)</f>
        <v>0.89642304394174765</v>
      </c>
      <c r="K6475" s="75">
        <f t="shared" si="406"/>
        <v>4.3357137346321933E-4</v>
      </c>
      <c r="L6475" s="293"/>
      <c r="Q6475" s="288"/>
      <c r="R6475" s="291"/>
    </row>
    <row r="6476" spans="1:18" s="287" customFormat="1" ht="16.149999999999999" customHeight="1" x14ac:dyDescent="0.25">
      <c r="A6476" s="9" t="s">
        <v>192</v>
      </c>
      <c r="B6476" s="7">
        <v>2025</v>
      </c>
      <c r="C6476" s="296" t="s">
        <v>59</v>
      </c>
      <c r="D6476" s="307">
        <v>1993</v>
      </c>
      <c r="E6476" s="307" t="s">
        <v>194</v>
      </c>
      <c r="F6476" s="65">
        <f t="shared" si="407"/>
        <v>32</v>
      </c>
      <c r="G6476" s="66" t="str">
        <f t="shared" si="408"/>
        <v>Pre1997</v>
      </c>
      <c r="H6476" s="67" t="str">
        <f t="shared" si="405"/>
        <v>2025-T6 SBUS-32</v>
      </c>
      <c r="I6476" s="302">
        <v>7.0585299738453898E-4</v>
      </c>
      <c r="J6476" s="305">
        <f>VLOOKUP(H6476,T6_ReductionFactor!$G$10:$H$2922,2,FALSE)</f>
        <v>1</v>
      </c>
      <c r="K6476" s="75">
        <f t="shared" si="406"/>
        <v>7.0585299738453898E-4</v>
      </c>
      <c r="L6476" s="293"/>
      <c r="Q6476" s="288"/>
      <c r="R6476" s="291"/>
    </row>
    <row r="6477" spans="1:18" s="287" customFormat="1" ht="16.149999999999999" customHeight="1" x14ac:dyDescent="0.25">
      <c r="A6477" s="9" t="s">
        <v>192</v>
      </c>
      <c r="B6477" s="7">
        <v>2025</v>
      </c>
      <c r="C6477" s="296" t="s">
        <v>59</v>
      </c>
      <c r="D6477" s="307">
        <v>1992</v>
      </c>
      <c r="E6477" s="307" t="s">
        <v>194</v>
      </c>
      <c r="F6477" s="65">
        <f t="shared" si="407"/>
        <v>33</v>
      </c>
      <c r="G6477" s="66" t="str">
        <f t="shared" si="408"/>
        <v>Pre1997</v>
      </c>
      <c r="H6477" s="67" t="str">
        <f t="shared" si="405"/>
        <v>2025-T6 SBUS-33</v>
      </c>
      <c r="I6477" s="302">
        <v>2.0539898067203701E-4</v>
      </c>
      <c r="J6477" s="305">
        <f>VLOOKUP(H6477,T6_ReductionFactor!$G$10:$H$2922,2,FALSE)</f>
        <v>1</v>
      </c>
      <c r="K6477" s="75">
        <f t="shared" si="406"/>
        <v>2.0539898067203701E-4</v>
      </c>
      <c r="L6477" s="293"/>
      <c r="Q6477" s="288"/>
      <c r="R6477" s="291"/>
    </row>
    <row r="6478" spans="1:18" s="287" customFormat="1" ht="16.149999999999999" customHeight="1" x14ac:dyDescent="0.25">
      <c r="A6478" s="9" t="s">
        <v>192</v>
      </c>
      <c r="B6478" s="7">
        <v>2025</v>
      </c>
      <c r="C6478" s="296" t="s">
        <v>59</v>
      </c>
      <c r="D6478" s="307">
        <v>1991</v>
      </c>
      <c r="E6478" s="307" t="s">
        <v>194</v>
      </c>
      <c r="F6478" s="65">
        <f t="shared" si="407"/>
        <v>34</v>
      </c>
      <c r="G6478" s="66" t="str">
        <f t="shared" si="408"/>
        <v>Pre1997</v>
      </c>
      <c r="H6478" s="67" t="str">
        <f t="shared" si="405"/>
        <v>2025-T6 SBUS-34</v>
      </c>
      <c r="I6478" s="302">
        <v>2.9151466771928599E-4</v>
      </c>
      <c r="J6478" s="305">
        <f>VLOOKUP(H6478,T6_ReductionFactor!$G$10:$H$2922,2,FALSE)</f>
        <v>1</v>
      </c>
      <c r="K6478" s="75">
        <f t="shared" si="406"/>
        <v>2.9151466771928599E-4</v>
      </c>
      <c r="L6478" s="293"/>
      <c r="Q6478" s="288"/>
      <c r="R6478" s="291"/>
    </row>
    <row r="6479" spans="1:18" s="287" customFormat="1" ht="16.149999999999999" customHeight="1" x14ac:dyDescent="0.25">
      <c r="A6479" s="9" t="s">
        <v>192</v>
      </c>
      <c r="B6479" s="7">
        <v>2025</v>
      </c>
      <c r="C6479" s="296" t="s">
        <v>59</v>
      </c>
      <c r="D6479" s="307">
        <v>1990</v>
      </c>
      <c r="E6479" s="307" t="s">
        <v>194</v>
      </c>
      <c r="F6479" s="65">
        <f t="shared" si="407"/>
        <v>35</v>
      </c>
      <c r="G6479" s="66" t="str">
        <f t="shared" si="408"/>
        <v>Pre1997</v>
      </c>
      <c r="H6479" s="67" t="str">
        <f t="shared" si="405"/>
        <v>2025-T6 SBUS-35</v>
      </c>
      <c r="I6479" s="302">
        <v>3.7823125362899598E-4</v>
      </c>
      <c r="J6479" s="305">
        <f>VLOOKUP(H6479,T6_ReductionFactor!$G$10:$H$2922,2,FALSE)</f>
        <v>1</v>
      </c>
      <c r="K6479" s="75">
        <f t="shared" si="406"/>
        <v>3.7823125362899598E-4</v>
      </c>
      <c r="L6479" s="293"/>
      <c r="Q6479" s="288"/>
      <c r="R6479" s="291"/>
    </row>
    <row r="6480" spans="1:18" s="287" customFormat="1" ht="16.149999999999999" customHeight="1" x14ac:dyDescent="0.25">
      <c r="A6480" s="9" t="s">
        <v>192</v>
      </c>
      <c r="B6480" s="7">
        <v>2025</v>
      </c>
      <c r="C6480" s="296" t="s">
        <v>59</v>
      </c>
      <c r="D6480" s="307">
        <v>1989</v>
      </c>
      <c r="E6480" s="307" t="s">
        <v>194</v>
      </c>
      <c r="F6480" s="65">
        <f t="shared" si="407"/>
        <v>36</v>
      </c>
      <c r="G6480" s="66" t="str">
        <f t="shared" si="408"/>
        <v>Pre1997</v>
      </c>
      <c r="H6480" s="67" t="str">
        <f t="shared" si="405"/>
        <v>2025-T6 SBUS-36</v>
      </c>
      <c r="I6480" s="302">
        <v>6.5291188822383004E-5</v>
      </c>
      <c r="J6480" s="305">
        <f>VLOOKUP(H6480,T6_ReductionFactor!$G$10:$H$2922,2,FALSE)</f>
        <v>1</v>
      </c>
      <c r="K6480" s="75">
        <f t="shared" si="406"/>
        <v>6.5291188822383004E-5</v>
      </c>
      <c r="L6480" s="293"/>
      <c r="Q6480" s="288"/>
      <c r="R6480" s="291"/>
    </row>
    <row r="6481" spans="1:18" s="287" customFormat="1" ht="16.149999999999999" customHeight="1" x14ac:dyDescent="0.25">
      <c r="A6481" s="9" t="s">
        <v>192</v>
      </c>
      <c r="B6481" s="7">
        <v>2025</v>
      </c>
      <c r="C6481" s="296" t="s">
        <v>59</v>
      </c>
      <c r="D6481" s="307">
        <v>1988</v>
      </c>
      <c r="E6481" s="307" t="s">
        <v>194</v>
      </c>
      <c r="F6481" s="65">
        <f t="shared" si="407"/>
        <v>37</v>
      </c>
      <c r="G6481" s="66" t="str">
        <f t="shared" si="408"/>
        <v>Pre1997</v>
      </c>
      <c r="H6481" s="67" t="str">
        <f t="shared" si="405"/>
        <v>2025-T6 SBUS-37</v>
      </c>
      <c r="I6481" s="302">
        <v>2.5780290073122302E-5</v>
      </c>
      <c r="J6481" s="305">
        <f>VLOOKUP(H6481,T6_ReductionFactor!$G$10:$H$2922,2,FALSE)</f>
        <v>1</v>
      </c>
      <c r="K6481" s="75">
        <f t="shared" si="406"/>
        <v>2.5780290073122302E-5</v>
      </c>
      <c r="L6481" s="293"/>
      <c r="Q6481" s="288"/>
      <c r="R6481" s="291"/>
    </row>
    <row r="6482" spans="1:18" s="287" customFormat="1" ht="16.149999999999999" customHeight="1" x14ac:dyDescent="0.25">
      <c r="A6482" s="9" t="s">
        <v>192</v>
      </c>
      <c r="B6482" s="7">
        <v>2025</v>
      </c>
      <c r="C6482" s="296" t="s">
        <v>59</v>
      </c>
      <c r="D6482" s="307">
        <v>1987</v>
      </c>
      <c r="E6482" s="307" t="s">
        <v>194</v>
      </c>
      <c r="F6482" s="65">
        <f t="shared" si="407"/>
        <v>38</v>
      </c>
      <c r="G6482" s="66" t="str">
        <f t="shared" si="408"/>
        <v>Pre1997</v>
      </c>
      <c r="H6482" s="67" t="str">
        <f t="shared" si="405"/>
        <v>2025-T6 SBUS-38</v>
      </c>
      <c r="I6482" s="302">
        <v>8.6892124814557304E-6</v>
      </c>
      <c r="J6482" s="305">
        <f>VLOOKUP(H6482,T6_ReductionFactor!$G$10:$H$2922,2,FALSE)</f>
        <v>1</v>
      </c>
      <c r="K6482" s="75">
        <f t="shared" si="406"/>
        <v>8.6892124814557304E-6</v>
      </c>
      <c r="L6482" s="293"/>
      <c r="Q6482" s="288"/>
      <c r="R6482" s="291"/>
    </row>
    <row r="6483" spans="1:18" s="287" customFormat="1" ht="16.149999999999999" customHeight="1" x14ac:dyDescent="0.25">
      <c r="A6483" s="9" t="s">
        <v>192</v>
      </c>
      <c r="B6483" s="7">
        <v>2025</v>
      </c>
      <c r="C6483" s="296" t="s">
        <v>59</v>
      </c>
      <c r="D6483" s="307">
        <v>1986</v>
      </c>
      <c r="E6483" s="307" t="s">
        <v>194</v>
      </c>
      <c r="F6483" s="65">
        <f t="shared" si="407"/>
        <v>39</v>
      </c>
      <c r="G6483" s="66" t="str">
        <f t="shared" si="408"/>
        <v>Pre1997</v>
      </c>
      <c r="H6483" s="67" t="str">
        <f t="shared" si="405"/>
        <v>2025-T6 SBUS-39</v>
      </c>
      <c r="I6483" s="302">
        <v>3.7266932237915302E-6</v>
      </c>
      <c r="J6483" s="305">
        <f>VLOOKUP(H6483,T6_ReductionFactor!$G$10:$H$2922,2,FALSE)</f>
        <v>1</v>
      </c>
      <c r="K6483" s="75">
        <f t="shared" si="406"/>
        <v>3.7266932237915302E-6</v>
      </c>
      <c r="L6483" s="293"/>
      <c r="Q6483" s="288"/>
      <c r="R6483" s="291"/>
    </row>
    <row r="6484" spans="1:18" s="287" customFormat="1" ht="16.149999999999999" customHeight="1" x14ac:dyDescent="0.25">
      <c r="A6484" s="9" t="s">
        <v>192</v>
      </c>
      <c r="B6484" s="7">
        <v>2025</v>
      </c>
      <c r="C6484" s="296" t="s">
        <v>59</v>
      </c>
      <c r="D6484" s="307">
        <v>1985</v>
      </c>
      <c r="E6484" s="307" t="s">
        <v>194</v>
      </c>
      <c r="F6484" s="65">
        <f t="shared" si="407"/>
        <v>40</v>
      </c>
      <c r="G6484" s="66" t="str">
        <f t="shared" si="408"/>
        <v>Pre1997</v>
      </c>
      <c r="H6484" s="67" t="str">
        <f t="shared" si="405"/>
        <v>2025-T6 SBUS-40</v>
      </c>
      <c r="I6484" s="302">
        <v>2.7712539475652702E-7</v>
      </c>
      <c r="J6484" s="305">
        <f>VLOOKUP(H6484,T6_ReductionFactor!$G$10:$H$2922,2,FALSE)</f>
        <v>1</v>
      </c>
      <c r="K6484" s="75">
        <f t="shared" si="406"/>
        <v>2.7712539475652702E-7</v>
      </c>
      <c r="L6484" s="293"/>
      <c r="Q6484" s="288"/>
      <c r="R6484" s="291"/>
    </row>
    <row r="6485" spans="1:18" s="287" customFormat="1" ht="16.149999999999999" customHeight="1" x14ac:dyDescent="0.25">
      <c r="A6485" s="9" t="s">
        <v>192</v>
      </c>
      <c r="B6485" s="7">
        <v>2025</v>
      </c>
      <c r="C6485" s="296" t="s">
        <v>59</v>
      </c>
      <c r="D6485" s="307">
        <v>1984</v>
      </c>
      <c r="E6485" s="307" t="s">
        <v>194</v>
      </c>
      <c r="F6485" s="65">
        <f t="shared" si="407"/>
        <v>41</v>
      </c>
      <c r="G6485" s="66" t="str">
        <f t="shared" si="408"/>
        <v>Pre1997</v>
      </c>
      <c r="H6485" s="67" t="str">
        <f t="shared" si="405"/>
        <v>2025-T6 SBUS-41</v>
      </c>
      <c r="I6485" s="302">
        <v>3.0157291742651198E-8</v>
      </c>
      <c r="J6485" s="305">
        <f>VLOOKUP(H6485,T6_ReductionFactor!$G$10:$H$2922,2,FALSE)</f>
        <v>1</v>
      </c>
      <c r="K6485" s="75">
        <f t="shared" si="406"/>
        <v>3.0157291742651198E-8</v>
      </c>
      <c r="L6485" s="293"/>
      <c r="Q6485" s="288"/>
      <c r="R6485" s="291"/>
    </row>
    <row r="6486" spans="1:18" s="287" customFormat="1" ht="16.149999999999999" customHeight="1" x14ac:dyDescent="0.25">
      <c r="A6486" s="9" t="s">
        <v>192</v>
      </c>
      <c r="B6486" s="7">
        <v>2025</v>
      </c>
      <c r="C6486" s="296" t="s">
        <v>59</v>
      </c>
      <c r="D6486" s="307">
        <v>1983</v>
      </c>
      <c r="E6486" s="307" t="s">
        <v>194</v>
      </c>
      <c r="F6486" s="65">
        <f t="shared" si="407"/>
        <v>42</v>
      </c>
      <c r="G6486" s="66" t="str">
        <f t="shared" si="408"/>
        <v>Pre1997</v>
      </c>
      <c r="H6486" s="67" t="str">
        <f t="shared" si="405"/>
        <v>2025-T6 SBUS-42</v>
      </c>
      <c r="I6486" s="302">
        <v>6.2156342433961102E-9</v>
      </c>
      <c r="J6486" s="305">
        <f>VLOOKUP(H6486,T6_ReductionFactor!$G$10:$H$2922,2,FALSE)</f>
        <v>1</v>
      </c>
      <c r="K6486" s="75">
        <f t="shared" si="406"/>
        <v>6.2156342433961102E-9</v>
      </c>
      <c r="L6486" s="293"/>
      <c r="Q6486" s="288"/>
      <c r="R6486" s="291"/>
    </row>
    <row r="6487" spans="1:18" s="287" customFormat="1" ht="16.149999999999999" customHeight="1" x14ac:dyDescent="0.25">
      <c r="A6487" s="9" t="s">
        <v>192</v>
      </c>
      <c r="B6487" s="7">
        <v>2025</v>
      </c>
      <c r="C6487" s="296" t="s">
        <v>59</v>
      </c>
      <c r="D6487" s="307">
        <v>1982</v>
      </c>
      <c r="E6487" s="307" t="s">
        <v>194</v>
      </c>
      <c r="F6487" s="65">
        <f t="shared" si="407"/>
        <v>43</v>
      </c>
      <c r="G6487" s="66" t="str">
        <f t="shared" si="408"/>
        <v>Pre1997</v>
      </c>
      <c r="H6487" s="67" t="str">
        <f t="shared" si="405"/>
        <v>2025-T6 SBUS-43</v>
      </c>
      <c r="I6487" s="302">
        <v>2.96326876624039E-9</v>
      </c>
      <c r="J6487" s="305">
        <f>VLOOKUP(H6487,T6_ReductionFactor!$G$10:$H$2922,2,FALSE)</f>
        <v>1</v>
      </c>
      <c r="K6487" s="75">
        <f t="shared" si="406"/>
        <v>2.96326876624039E-9</v>
      </c>
      <c r="L6487" s="293"/>
      <c r="Q6487" s="288"/>
      <c r="R6487" s="291"/>
    </row>
    <row r="6488" spans="1:18" s="287" customFormat="1" ht="16.149999999999999" customHeight="1" x14ac:dyDescent="0.25">
      <c r="A6488" s="9" t="s">
        <v>192</v>
      </c>
      <c r="B6488" s="7">
        <v>2025</v>
      </c>
      <c r="C6488" s="296" t="s">
        <v>59</v>
      </c>
      <c r="D6488" s="307">
        <v>1981</v>
      </c>
      <c r="E6488" s="307" t="s">
        <v>194</v>
      </c>
      <c r="F6488" s="65">
        <f t="shared" si="407"/>
        <v>44</v>
      </c>
      <c r="G6488" s="66" t="str">
        <f t="shared" si="408"/>
        <v>Pre1997</v>
      </c>
      <c r="H6488" s="67" t="str">
        <f t="shared" si="405"/>
        <v>2025-T6 SBUS-44</v>
      </c>
      <c r="I6488" s="302">
        <v>1.11240559207436E-9</v>
      </c>
      <c r="J6488" s="305">
        <f>VLOOKUP(H6488,T6_ReductionFactor!$G$10:$H$2922,2,FALSE)</f>
        <v>1</v>
      </c>
      <c r="K6488" s="75">
        <f t="shared" si="406"/>
        <v>1.11240559207436E-9</v>
      </c>
      <c r="L6488" s="293"/>
      <c r="Q6488" s="288"/>
      <c r="R6488" s="291"/>
    </row>
    <row r="6489" spans="1:18" s="287" customFormat="1" ht="16.149999999999999" customHeight="1" x14ac:dyDescent="0.25">
      <c r="A6489" s="9" t="s">
        <v>192</v>
      </c>
      <c r="B6489" s="7">
        <v>2025</v>
      </c>
      <c r="C6489" s="296" t="s">
        <v>71</v>
      </c>
      <c r="D6489" s="307">
        <v>2026</v>
      </c>
      <c r="E6489" s="307" t="s">
        <v>194</v>
      </c>
      <c r="F6489" s="65">
        <f t="shared" si="407"/>
        <v>-1</v>
      </c>
      <c r="G6489" s="66" t="str">
        <f t="shared" si="408"/>
        <v>2013+</v>
      </c>
      <c r="H6489" s="67" t="str">
        <f t="shared" si="405"/>
        <v>2025-T6 Utility--1</v>
      </c>
      <c r="I6489" s="302">
        <v>7.7112337457188498E-7</v>
      </c>
      <c r="J6489" s="305">
        <f>VLOOKUP(H6489,T6_ReductionFactor!$G$10:$H$2922,2,FALSE)</f>
        <v>1</v>
      </c>
      <c r="K6489" s="75">
        <f t="shared" si="406"/>
        <v>7.7112337457188498E-7</v>
      </c>
      <c r="L6489" s="293"/>
      <c r="Q6489" s="288"/>
      <c r="R6489" s="291"/>
    </row>
    <row r="6490" spans="1:18" s="287" customFormat="1" ht="16.149999999999999" customHeight="1" x14ac:dyDescent="0.25">
      <c r="A6490" s="9" t="s">
        <v>192</v>
      </c>
      <c r="B6490" s="7">
        <v>2025</v>
      </c>
      <c r="C6490" s="296" t="s">
        <v>71</v>
      </c>
      <c r="D6490" s="307">
        <v>2025</v>
      </c>
      <c r="E6490" s="307" t="s">
        <v>194</v>
      </c>
      <c r="F6490" s="65">
        <f t="shared" si="407"/>
        <v>0</v>
      </c>
      <c r="G6490" s="66" t="str">
        <f t="shared" si="408"/>
        <v>2013+</v>
      </c>
      <c r="H6490" s="67" t="str">
        <f t="shared" si="405"/>
        <v>2025-T6 Utility-0</v>
      </c>
      <c r="I6490" s="302">
        <v>2.1911504949064401E-5</v>
      </c>
      <c r="J6490" s="305">
        <f>VLOOKUP(H6490,T6_ReductionFactor!$G$10:$H$2922,2,FALSE)</f>
        <v>0.98009179322535478</v>
      </c>
      <c r="K6490" s="75">
        <f t="shared" si="406"/>
        <v>2.1475286177794766E-5</v>
      </c>
      <c r="L6490" s="293"/>
      <c r="Q6490" s="288"/>
      <c r="R6490" s="291"/>
    </row>
    <row r="6491" spans="1:18" s="287" customFormat="1" ht="16.149999999999999" customHeight="1" x14ac:dyDescent="0.25">
      <c r="A6491" s="9" t="s">
        <v>192</v>
      </c>
      <c r="B6491" s="7">
        <v>2025</v>
      </c>
      <c r="C6491" s="296" t="s">
        <v>71</v>
      </c>
      <c r="D6491" s="307">
        <v>2024</v>
      </c>
      <c r="E6491" s="307" t="s">
        <v>194</v>
      </c>
      <c r="F6491" s="65">
        <f t="shared" si="407"/>
        <v>1</v>
      </c>
      <c r="G6491" s="66" t="str">
        <f t="shared" si="408"/>
        <v>2013+</v>
      </c>
      <c r="H6491" s="67" t="str">
        <f t="shared" si="405"/>
        <v>2025-T6 Utility-1</v>
      </c>
      <c r="I6491" s="302">
        <v>2.40558423779712E-5</v>
      </c>
      <c r="J6491" s="305">
        <f>VLOOKUP(H6491,T6_ReductionFactor!$G$10:$H$2922,2,FALSE)</f>
        <v>0.96239859003952966</v>
      </c>
      <c r="K6491" s="75">
        <f t="shared" si="406"/>
        <v>2.315130878677265E-5</v>
      </c>
      <c r="L6491" s="293"/>
      <c r="Q6491" s="288"/>
      <c r="R6491" s="291"/>
    </row>
    <row r="6492" spans="1:18" s="287" customFormat="1" ht="16.149999999999999" customHeight="1" x14ac:dyDescent="0.25">
      <c r="A6492" s="9" t="s">
        <v>192</v>
      </c>
      <c r="B6492" s="7">
        <v>2025</v>
      </c>
      <c r="C6492" s="296" t="s">
        <v>71</v>
      </c>
      <c r="D6492" s="307">
        <v>2023</v>
      </c>
      <c r="E6492" s="307" t="s">
        <v>194</v>
      </c>
      <c r="F6492" s="65">
        <f t="shared" si="407"/>
        <v>2</v>
      </c>
      <c r="G6492" s="66" t="str">
        <f t="shared" si="408"/>
        <v>2013+</v>
      </c>
      <c r="H6492" s="67" t="str">
        <f t="shared" si="405"/>
        <v>2025-T6 Utility-2</v>
      </c>
      <c r="I6492" s="302">
        <v>2.39829462890599E-5</v>
      </c>
      <c r="J6492" s="305">
        <f>VLOOKUP(H6492,T6_ReductionFactor!$G$10:$H$2922,2,FALSE)</f>
        <v>0.94657483982300705</v>
      </c>
      <c r="K6492" s="75">
        <f t="shared" si="406"/>
        <v>2.2701653542050655E-5</v>
      </c>
      <c r="L6492" s="293"/>
      <c r="Q6492" s="288"/>
      <c r="R6492" s="291"/>
    </row>
    <row r="6493" spans="1:18" s="287" customFormat="1" ht="16.149999999999999" customHeight="1" x14ac:dyDescent="0.25">
      <c r="A6493" s="9" t="s">
        <v>192</v>
      </c>
      <c r="B6493" s="7">
        <v>2025</v>
      </c>
      <c r="C6493" s="296" t="s">
        <v>71</v>
      </c>
      <c r="D6493" s="307">
        <v>2022</v>
      </c>
      <c r="E6493" s="307" t="s">
        <v>194</v>
      </c>
      <c r="F6493" s="65">
        <f t="shared" si="407"/>
        <v>3</v>
      </c>
      <c r="G6493" s="66" t="str">
        <f t="shared" si="408"/>
        <v>2013+</v>
      </c>
      <c r="H6493" s="67" t="str">
        <f t="shared" si="405"/>
        <v>2025-T6 Utility-3</v>
      </c>
      <c r="I6493" s="302">
        <v>1.8005561952326999E-5</v>
      </c>
      <c r="J6493" s="305">
        <f>VLOOKUP(H6493,T6_ReductionFactor!$G$10:$H$2922,2,FALSE)</f>
        <v>0.9323474137585589</v>
      </c>
      <c r="K6493" s="75">
        <f t="shared" si="406"/>
        <v>1.6787439119521585E-5</v>
      </c>
      <c r="L6493" s="293"/>
      <c r="Q6493" s="288"/>
      <c r="R6493" s="291"/>
    </row>
    <row r="6494" spans="1:18" s="287" customFormat="1" ht="16.149999999999999" customHeight="1" x14ac:dyDescent="0.25">
      <c r="A6494" s="9" t="s">
        <v>192</v>
      </c>
      <c r="B6494" s="7">
        <v>2025</v>
      </c>
      <c r="C6494" s="296" t="s">
        <v>71</v>
      </c>
      <c r="D6494" s="307">
        <v>2021</v>
      </c>
      <c r="E6494" s="307" t="s">
        <v>194</v>
      </c>
      <c r="F6494" s="65">
        <f t="shared" si="407"/>
        <v>4</v>
      </c>
      <c r="G6494" s="66" t="str">
        <f t="shared" si="408"/>
        <v>2013+</v>
      </c>
      <c r="H6494" s="67" t="str">
        <f t="shared" si="405"/>
        <v>2025-T6 Utility-4</v>
      </c>
      <c r="I6494" s="302">
        <v>2.3051548859481901E-5</v>
      </c>
      <c r="J6494" s="305">
        <f>VLOOKUP(H6494,T6_ReductionFactor!$G$10:$H$2922,2,FALSE)</f>
        <v>0.91949047711334952</v>
      </c>
      <c r="K6494" s="75">
        <f t="shared" si="406"/>
        <v>2.11956796590067E-5</v>
      </c>
      <c r="L6494" s="293"/>
      <c r="P6494" s="292"/>
      <c r="Q6494" s="288"/>
      <c r="R6494" s="291"/>
    </row>
    <row r="6495" spans="1:18" s="287" customFormat="1" ht="16.149999999999999" customHeight="1" x14ac:dyDescent="0.25">
      <c r="A6495" s="9" t="s">
        <v>192</v>
      </c>
      <c r="B6495" s="7">
        <v>2025</v>
      </c>
      <c r="C6495" s="296" t="s">
        <v>71</v>
      </c>
      <c r="D6495" s="307">
        <v>2020</v>
      </c>
      <c r="E6495" s="307" t="s">
        <v>194</v>
      </c>
      <c r="F6495" s="65">
        <f t="shared" si="407"/>
        <v>5</v>
      </c>
      <c r="G6495" s="66" t="str">
        <f t="shared" si="408"/>
        <v>2013+</v>
      </c>
      <c r="H6495" s="67" t="str">
        <f t="shared" si="405"/>
        <v>2025-T6 Utility-5</v>
      </c>
      <c r="I6495" s="302">
        <v>2.1521184162831801E-5</v>
      </c>
      <c r="J6495" s="305">
        <f>VLOOKUP(H6495,T6_ReductionFactor!$G$10:$H$2922,2,FALSE)</f>
        <v>0.90782238440550245</v>
      </c>
      <c r="K6495" s="75">
        <f t="shared" si="406"/>
        <v>1.9537412721931903E-5</v>
      </c>
      <c r="L6495" s="293"/>
      <c r="P6495" s="292"/>
      <c r="Q6495" s="288"/>
      <c r="R6495" s="291"/>
    </row>
    <row r="6496" spans="1:18" s="287" customFormat="1" ht="16.149999999999999" customHeight="1" x14ac:dyDescent="0.25">
      <c r="A6496" s="9" t="s">
        <v>192</v>
      </c>
      <c r="B6496" s="7">
        <v>2025</v>
      </c>
      <c r="C6496" s="296" t="s">
        <v>71</v>
      </c>
      <c r="D6496" s="307">
        <v>2019</v>
      </c>
      <c r="E6496" s="307" t="s">
        <v>194</v>
      </c>
      <c r="F6496" s="65">
        <f t="shared" si="407"/>
        <v>6</v>
      </c>
      <c r="G6496" s="66" t="str">
        <f t="shared" si="408"/>
        <v>2013+</v>
      </c>
      <c r="H6496" s="67" t="str">
        <f t="shared" si="405"/>
        <v>2025-T6 Utility-6</v>
      </c>
      <c r="I6496" s="302">
        <v>1.9674845689669499E-5</v>
      </c>
      <c r="J6496" s="305">
        <f>VLOOKUP(H6496,T6_ReductionFactor!$G$10:$H$2922,2,FALSE)</f>
        <v>0.89719087741308579</v>
      </c>
      <c r="K6496" s="75">
        <f t="shared" si="406"/>
        <v>1.7652092067281648E-5</v>
      </c>
      <c r="L6496" s="293"/>
      <c r="P6496" s="292"/>
      <c r="Q6496" s="288"/>
      <c r="R6496" s="291"/>
    </row>
    <row r="6497" spans="1:18" s="287" customFormat="1" ht="16.149999999999999" customHeight="1" x14ac:dyDescent="0.25">
      <c r="A6497" s="9" t="s">
        <v>192</v>
      </c>
      <c r="B6497" s="7">
        <v>2025</v>
      </c>
      <c r="C6497" s="296" t="s">
        <v>71</v>
      </c>
      <c r="D6497" s="307">
        <v>2018</v>
      </c>
      <c r="E6497" s="307" t="s">
        <v>194</v>
      </c>
      <c r="F6497" s="65">
        <f t="shared" si="407"/>
        <v>7</v>
      </c>
      <c r="G6497" s="66" t="str">
        <f t="shared" si="408"/>
        <v>2013+</v>
      </c>
      <c r="H6497" s="67" t="str">
        <f t="shared" si="405"/>
        <v>2025-T6 Utility-7</v>
      </c>
      <c r="I6497" s="302">
        <v>1.76440760502993E-5</v>
      </c>
      <c r="J6497" s="305">
        <f>VLOOKUP(H6497,T6_ReductionFactor!$G$10:$H$2922,2,FALSE)</f>
        <v>0.88746728650527817</v>
      </c>
      <c r="K6497" s="75">
        <f t="shared" si="406"/>
        <v>1.5658540295251886E-5</v>
      </c>
      <c r="L6497" s="293"/>
      <c r="P6497" s="292"/>
      <c r="Q6497" s="288"/>
      <c r="R6497" s="291"/>
    </row>
    <row r="6498" spans="1:18" s="287" customFormat="1" ht="16.149999999999999" customHeight="1" x14ac:dyDescent="0.25">
      <c r="A6498" s="9" t="s">
        <v>192</v>
      </c>
      <c r="B6498" s="7">
        <v>2025</v>
      </c>
      <c r="C6498" s="296" t="s">
        <v>71</v>
      </c>
      <c r="D6498" s="307">
        <v>2017</v>
      </c>
      <c r="E6498" s="307" t="s">
        <v>194</v>
      </c>
      <c r="F6498" s="65">
        <f t="shared" si="407"/>
        <v>8</v>
      </c>
      <c r="G6498" s="66" t="str">
        <f t="shared" si="408"/>
        <v>2013+</v>
      </c>
      <c r="H6498" s="67" t="str">
        <f t="shared" si="405"/>
        <v>2025-T6 Utility-8</v>
      </c>
      <c r="I6498" s="302">
        <v>1.6294189110957098E-5</v>
      </c>
      <c r="J6498" s="305">
        <f>VLOOKUP(H6498,T6_ReductionFactor!$G$10:$H$2922,2,FALSE)</f>
        <v>0.87854625726803237</v>
      </c>
      <c r="K6498" s="75">
        <f t="shared" si="406"/>
        <v>1.4315198858648887E-5</v>
      </c>
      <c r="L6498" s="293"/>
      <c r="P6498" s="292"/>
      <c r="Q6498" s="288"/>
      <c r="R6498" s="291"/>
    </row>
    <row r="6499" spans="1:18" s="287" customFormat="1" ht="16.149999999999999" customHeight="1" x14ac:dyDescent="0.25">
      <c r="A6499" s="9" t="s">
        <v>192</v>
      </c>
      <c r="B6499" s="7">
        <v>2025</v>
      </c>
      <c r="C6499" s="296" t="s">
        <v>71</v>
      </c>
      <c r="D6499" s="307">
        <v>2016</v>
      </c>
      <c r="E6499" s="307" t="s">
        <v>194</v>
      </c>
      <c r="F6499" s="65">
        <f t="shared" si="407"/>
        <v>9</v>
      </c>
      <c r="G6499" s="66" t="str">
        <f t="shared" si="408"/>
        <v>2013+</v>
      </c>
      <c r="H6499" s="67" t="str">
        <f t="shared" si="405"/>
        <v>2025-T6 Utility-9</v>
      </c>
      <c r="I6499" s="302">
        <v>1.4968540690565599E-5</v>
      </c>
      <c r="J6499" s="305">
        <f>VLOOKUP(H6499,T6_ReductionFactor!$G$10:$H$2922,2,FALSE)</f>
        <v>0.87033570173059405</v>
      </c>
      <c r="K6499" s="75">
        <f t="shared" si="406"/>
        <v>1.3027655365806361E-5</v>
      </c>
      <c r="L6499" s="293"/>
      <c r="P6499" s="292"/>
      <c r="Q6499" s="288"/>
      <c r="R6499" s="291"/>
    </row>
    <row r="6500" spans="1:18" s="287" customFormat="1" ht="16.149999999999999" customHeight="1" x14ac:dyDescent="0.25">
      <c r="A6500" s="9" t="s">
        <v>192</v>
      </c>
      <c r="B6500" s="7">
        <v>2025</v>
      </c>
      <c r="C6500" s="296" t="s">
        <v>71</v>
      </c>
      <c r="D6500" s="307">
        <v>2015</v>
      </c>
      <c r="E6500" s="307" t="s">
        <v>194</v>
      </c>
      <c r="F6500" s="65">
        <f t="shared" si="407"/>
        <v>10</v>
      </c>
      <c r="G6500" s="66" t="str">
        <f t="shared" si="408"/>
        <v>2013+</v>
      </c>
      <c r="H6500" s="67" t="str">
        <f t="shared" si="405"/>
        <v>2025-T6 Utility-10</v>
      </c>
      <c r="I6500" s="302">
        <v>1.17650863626248E-5</v>
      </c>
      <c r="J6500" s="305">
        <f>VLOOKUP(H6500,T6_ReductionFactor!$G$10:$H$2922,2,FALSE)</f>
        <v>0.86275964843755693</v>
      </c>
      <c r="K6500" s="75">
        <f t="shared" si="406"/>
        <v>1.0150441774055667E-5</v>
      </c>
      <c r="L6500" s="293"/>
      <c r="P6500" s="292"/>
      <c r="Q6500" s="288"/>
      <c r="R6500" s="291"/>
    </row>
    <row r="6501" spans="1:18" s="287" customFormat="1" ht="16.149999999999999" customHeight="1" x14ac:dyDescent="0.25">
      <c r="A6501" s="9" t="s">
        <v>192</v>
      </c>
      <c r="B6501" s="7">
        <v>2025</v>
      </c>
      <c r="C6501" s="296" t="s">
        <v>71</v>
      </c>
      <c r="D6501" s="307">
        <v>2014</v>
      </c>
      <c r="E6501" s="307" t="s">
        <v>194</v>
      </c>
      <c r="F6501" s="65">
        <f t="shared" si="407"/>
        <v>11</v>
      </c>
      <c r="G6501" s="66" t="str">
        <f t="shared" si="408"/>
        <v>2013+</v>
      </c>
      <c r="H6501" s="67" t="str">
        <f t="shared" si="405"/>
        <v>2025-T6 Utility-11</v>
      </c>
      <c r="I6501" s="302">
        <v>9.3543827518278895E-6</v>
      </c>
      <c r="J6501" s="305">
        <f>VLOOKUP(H6501,T6_ReductionFactor!$G$10:$H$2922,2,FALSE)</f>
        <v>0.85575160378160819</v>
      </c>
      <c r="K6501" s="75">
        <f t="shared" si="406"/>
        <v>8.0050280422637291E-6</v>
      </c>
      <c r="L6501" s="293"/>
      <c r="Q6501" s="288"/>
      <c r="R6501" s="291"/>
    </row>
    <row r="6502" spans="1:18" s="287" customFormat="1" ht="16.149999999999999" customHeight="1" x14ac:dyDescent="0.25">
      <c r="A6502" s="9" t="s">
        <v>192</v>
      </c>
      <c r="B6502" s="7">
        <v>2025</v>
      </c>
      <c r="C6502" s="296" t="s">
        <v>71</v>
      </c>
      <c r="D6502" s="307">
        <v>2013</v>
      </c>
      <c r="E6502" s="307" t="s">
        <v>194</v>
      </c>
      <c r="F6502" s="65">
        <f t="shared" si="407"/>
        <v>12</v>
      </c>
      <c r="G6502" s="66" t="str">
        <f t="shared" si="408"/>
        <v>2010-12</v>
      </c>
      <c r="H6502" s="67" t="str">
        <f t="shared" si="405"/>
        <v>2025-T6 Utility-12</v>
      </c>
      <c r="I6502" s="302">
        <v>5.8510542143123499E-5</v>
      </c>
      <c r="J6502" s="305">
        <f>VLOOKUP(H6502,T6_ReductionFactor!$G$10:$H$2922,2,FALSE)</f>
        <v>0.809443185605764</v>
      </c>
      <c r="K6502" s="75">
        <f t="shared" si="406"/>
        <v>4.7360959623850192E-5</v>
      </c>
      <c r="L6502" s="293"/>
      <c r="Q6502" s="288"/>
      <c r="R6502" s="291"/>
    </row>
    <row r="6503" spans="1:18" s="287" customFormat="1" ht="16.149999999999999" customHeight="1" x14ac:dyDescent="0.25">
      <c r="A6503" s="9" t="s">
        <v>192</v>
      </c>
      <c r="B6503" s="7">
        <v>2025</v>
      </c>
      <c r="C6503" s="296" t="s">
        <v>71</v>
      </c>
      <c r="D6503" s="307">
        <v>2012</v>
      </c>
      <c r="E6503" s="307" t="s">
        <v>194</v>
      </c>
      <c r="F6503" s="65">
        <f t="shared" si="407"/>
        <v>13</v>
      </c>
      <c r="G6503" s="66" t="str">
        <f t="shared" si="408"/>
        <v>2010-12</v>
      </c>
      <c r="H6503" s="67" t="str">
        <f t="shared" si="405"/>
        <v>2025-T6 Utility-13</v>
      </c>
      <c r="I6503" s="302">
        <v>9.4522980887002997E-6</v>
      </c>
      <c r="J6503" s="305">
        <f>VLOOKUP(H6503,T6_ReductionFactor!$G$10:$H$2922,2,FALSE)</f>
        <v>0.80317321837583555</v>
      </c>
      <c r="K6503" s="75">
        <f t="shared" si="406"/>
        <v>7.5918326769491786E-6</v>
      </c>
      <c r="L6503" s="293"/>
      <c r="Q6503" s="288"/>
      <c r="R6503" s="291"/>
    </row>
  </sheetData>
  <sortState ref="B13:T15356">
    <sortCondition ref="B13:B15356"/>
    <sortCondition ref="D13:D15356"/>
  </sortState>
  <pageMargins left="0.7" right="0.7" top="0.75" bottom="0.75" header="0.3" footer="0.3"/>
  <pageSetup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91"/>
  <sheetViews>
    <sheetView zoomScale="90" zoomScaleNormal="90" workbookViewId="0">
      <pane ySplit="18" topLeftCell="A644" activePane="bottomLeft" state="frozenSplit"/>
      <selection pane="bottomLeft" activeCell="I21" sqref="I21"/>
    </sheetView>
  </sheetViews>
  <sheetFormatPr defaultColWidth="10.85546875" defaultRowHeight="13.7" customHeight="1" x14ac:dyDescent="0.25"/>
  <cols>
    <col min="1" max="1" width="12.28515625" style="13" customWidth="1"/>
    <col min="2" max="2" width="14.140625" style="22" customWidth="1"/>
    <col min="3" max="3" width="11.5703125" style="23" customWidth="1"/>
    <col min="4" max="4" width="10.85546875" style="13"/>
    <col min="5" max="5" width="11.5703125" style="12" customWidth="1"/>
    <col min="6" max="6" width="10.85546875" style="12" customWidth="1"/>
    <col min="7" max="7" width="12.7109375" style="13" customWidth="1"/>
    <col min="8" max="9" width="10.85546875" style="13"/>
    <col min="10" max="13" width="10.85546875" style="37"/>
    <col min="14" max="14" width="10.85546875" style="36"/>
    <col min="15" max="15" width="11.7109375" style="13" customWidth="1"/>
    <col min="16" max="16384" width="10.85546875" style="13"/>
  </cols>
  <sheetData>
    <row r="1" spans="1:34" s="58" customFormat="1" ht="18" customHeight="1" x14ac:dyDescent="0.25">
      <c r="A1" s="315" t="s">
        <v>61</v>
      </c>
      <c r="B1" s="316"/>
      <c r="C1" s="316"/>
      <c r="D1" s="316"/>
      <c r="E1" s="316"/>
      <c r="F1" s="317"/>
      <c r="G1" s="318">
        <v>2019</v>
      </c>
      <c r="H1" s="319"/>
      <c r="I1" s="319"/>
      <c r="J1" s="320"/>
      <c r="K1" s="321">
        <v>2020</v>
      </c>
      <c r="L1" s="321"/>
      <c r="M1" s="321"/>
      <c r="N1" s="321"/>
      <c r="O1" s="318">
        <v>2021</v>
      </c>
      <c r="P1" s="319"/>
      <c r="Q1" s="319"/>
      <c r="R1" s="320"/>
      <c r="S1" s="315">
        <v>2022</v>
      </c>
      <c r="T1" s="316"/>
      <c r="U1" s="316"/>
      <c r="V1" s="317"/>
      <c r="W1" s="318">
        <v>2023</v>
      </c>
      <c r="X1" s="319"/>
      <c r="Y1" s="319"/>
      <c r="Z1" s="320"/>
      <c r="AA1" s="315">
        <v>2024</v>
      </c>
      <c r="AB1" s="316"/>
      <c r="AC1" s="316"/>
      <c r="AD1" s="317"/>
      <c r="AE1" s="318">
        <v>2025</v>
      </c>
      <c r="AF1" s="319"/>
      <c r="AG1" s="319"/>
      <c r="AH1" s="320"/>
    </row>
    <row r="2" spans="1:34" ht="13.7" customHeight="1" x14ac:dyDescent="0.25">
      <c r="A2" s="20" t="s">
        <v>4</v>
      </c>
      <c r="B2" s="110" t="s">
        <v>14</v>
      </c>
      <c r="C2" s="20" t="s">
        <v>20</v>
      </c>
      <c r="D2" s="20" t="s">
        <v>15</v>
      </c>
      <c r="E2" s="21" t="s">
        <v>16</v>
      </c>
      <c r="F2" s="21" t="s">
        <v>17</v>
      </c>
      <c r="G2" s="20" t="s">
        <v>20</v>
      </c>
      <c r="H2" s="20" t="s">
        <v>15</v>
      </c>
      <c r="I2" s="21" t="s">
        <v>16</v>
      </c>
      <c r="J2" s="21" t="s">
        <v>17</v>
      </c>
      <c r="K2" s="20" t="s">
        <v>20</v>
      </c>
      <c r="L2" s="20" t="s">
        <v>15</v>
      </c>
      <c r="M2" s="21" t="s">
        <v>16</v>
      </c>
      <c r="N2" s="21" t="s">
        <v>17</v>
      </c>
      <c r="O2" s="20" t="s">
        <v>20</v>
      </c>
      <c r="P2" s="20" t="s">
        <v>15</v>
      </c>
      <c r="Q2" s="21" t="s">
        <v>16</v>
      </c>
      <c r="R2" s="21" t="s">
        <v>17</v>
      </c>
      <c r="S2" s="20" t="s">
        <v>20</v>
      </c>
      <c r="T2" s="20" t="s">
        <v>15</v>
      </c>
      <c r="U2" s="21" t="s">
        <v>16</v>
      </c>
      <c r="V2" s="21" t="s">
        <v>17</v>
      </c>
      <c r="W2" s="20" t="s">
        <v>20</v>
      </c>
      <c r="X2" s="20" t="s">
        <v>15</v>
      </c>
      <c r="Y2" s="21" t="s">
        <v>16</v>
      </c>
      <c r="Z2" s="21" t="s">
        <v>17</v>
      </c>
      <c r="AA2" s="20" t="s">
        <v>20</v>
      </c>
      <c r="AB2" s="20" t="s">
        <v>15</v>
      </c>
      <c r="AC2" s="21" t="s">
        <v>16</v>
      </c>
      <c r="AD2" s="21" t="s">
        <v>17</v>
      </c>
      <c r="AE2" s="20" t="s">
        <v>20</v>
      </c>
      <c r="AF2" s="20" t="s">
        <v>15</v>
      </c>
      <c r="AG2" s="21" t="s">
        <v>16</v>
      </c>
      <c r="AH2" s="21" t="s">
        <v>17</v>
      </c>
    </row>
    <row r="3" spans="1:34" ht="13.7" customHeight="1" x14ac:dyDescent="0.25">
      <c r="A3" s="24" t="s">
        <v>13</v>
      </c>
      <c r="B3" s="26">
        <v>500000</v>
      </c>
      <c r="C3" s="25">
        <v>1.0806266666666666</v>
      </c>
      <c r="D3" s="40">
        <v>0.87355052389484367</v>
      </c>
      <c r="E3" s="40">
        <f>C3/(1+D3)</f>
        <v>0.57678010434444982</v>
      </c>
      <c r="F3" s="41">
        <f>(C3-E3)/(B3/10000)</f>
        <v>1.0076931246444336E-2</v>
      </c>
      <c r="G3" s="47">
        <f>I3*(1+H3)</f>
        <v>1.0282166472390541</v>
      </c>
      <c r="H3" s="17">
        <f>L12</f>
        <v>0.78268397174984572</v>
      </c>
      <c r="I3" s="48">
        <f>$E$3</f>
        <v>0.57678010434444982</v>
      </c>
      <c r="J3" s="49">
        <f>(G3-I3)/($B3/10000)</f>
        <v>9.0287308578920859E-3</v>
      </c>
      <c r="K3" s="47">
        <f>M3*(1+L3)</f>
        <v>1.015363346913893</v>
      </c>
      <c r="L3" s="17">
        <f>M12</f>
        <v>0.76039939530841338</v>
      </c>
      <c r="M3" s="48">
        <f>$E$3</f>
        <v>0.57678010434444982</v>
      </c>
      <c r="N3" s="49">
        <f>(K3-M3)/($B3/10000)</f>
        <v>8.7716648513888624E-3</v>
      </c>
      <c r="O3" s="47">
        <f>Q3*(1+P3)</f>
        <v>1.0126432544114048</v>
      </c>
      <c r="P3" s="17">
        <f>N12</f>
        <v>0.75568339959011477</v>
      </c>
      <c r="Q3" s="48">
        <f>$E$3</f>
        <v>0.57678010434444982</v>
      </c>
      <c r="R3" s="49">
        <f>(O3-Q3)/($B3/10000)</f>
        <v>8.7172630013391001E-3</v>
      </c>
      <c r="S3" s="47">
        <f>U3*(1+T3)</f>
        <v>1.0089981741401086</v>
      </c>
      <c r="T3" s="17">
        <f>O12</f>
        <v>0.74936369430929695</v>
      </c>
      <c r="U3" s="48">
        <f>$E$3</f>
        <v>0.57678010434444982</v>
      </c>
      <c r="V3" s="49">
        <f>(S3-U3)/($B3/10000)</f>
        <v>8.6443613959131752E-3</v>
      </c>
      <c r="W3" s="47">
        <f>Y3*(1+X3)</f>
        <v>1.0053542403799469</v>
      </c>
      <c r="X3" s="17">
        <f>P12</f>
        <v>0.74304597680705553</v>
      </c>
      <c r="Y3" s="48">
        <f>$E$3</f>
        <v>0.57678010434444982</v>
      </c>
      <c r="Z3" s="49">
        <f>(W3-Y3)/($B3/10000)</f>
        <v>8.5714827207099414E-3</v>
      </c>
      <c r="AA3" s="47">
        <f>AC3*(1+AB3)</f>
        <v>1.0017114528233908</v>
      </c>
      <c r="AB3" s="17">
        <f>Q12</f>
        <v>0.73673024655020747</v>
      </c>
      <c r="AC3" s="48">
        <f>$E$3</f>
        <v>0.57678010434444982</v>
      </c>
      <c r="AD3" s="49">
        <f>(AA3-AC3)/($B3/10000)</f>
        <v>8.4986269695788205E-3</v>
      </c>
      <c r="AE3" s="47">
        <f>AG3*(1+AF3)</f>
        <v>0.99806981116296112</v>
      </c>
      <c r="AF3" s="17">
        <f>R12</f>
        <v>0.73041650300565752</v>
      </c>
      <c r="AG3" s="48">
        <f>$E$3</f>
        <v>0.57678010434444982</v>
      </c>
      <c r="AH3" s="49">
        <f>(AE3-AG3)/($B3/10000)</f>
        <v>8.4257941363702262E-3</v>
      </c>
    </row>
    <row r="4" spans="1:34" ht="13.7" customHeight="1" x14ac:dyDescent="0.25">
      <c r="A4" s="24" t="s">
        <v>11</v>
      </c>
      <c r="B4" s="27">
        <v>500000</v>
      </c>
      <c r="C4" s="25">
        <v>0.65662666666666669</v>
      </c>
      <c r="D4" s="40">
        <v>0.76800000000000002</v>
      </c>
      <c r="E4" s="40">
        <f>C4/(1+D4)</f>
        <v>0.37139517345399697</v>
      </c>
      <c r="F4" s="41">
        <f>(C4-E4)/(B4/10000)</f>
        <v>5.7046298642533947E-3</v>
      </c>
      <c r="G4" s="17">
        <f>I4*(1+H4)</f>
        <v>0.60339825587578277</v>
      </c>
      <c r="H4" s="17">
        <f>L13</f>
        <v>0.62467985317133623</v>
      </c>
      <c r="I4" s="48">
        <f>$E$4</f>
        <v>0.37139517345399697</v>
      </c>
      <c r="J4" s="49">
        <f>(G4-I4)/($B4/10000)</f>
        <v>4.6400616484357157E-3</v>
      </c>
      <c r="K4" s="17">
        <f>M4*(1+L4)</f>
        <v>0.59115832871515173</v>
      </c>
      <c r="L4" s="17">
        <f>M13</f>
        <v>0.59172323974311358</v>
      </c>
      <c r="M4" s="48">
        <f>$E$4</f>
        <v>0.37139517345399697</v>
      </c>
      <c r="N4" s="49">
        <f>(K4-M4)/($B4/10000)</f>
        <v>4.3952631052230949E-3</v>
      </c>
      <c r="O4" s="17">
        <f>Q4*(1+P4)</f>
        <v>0.58901005132455531</v>
      </c>
      <c r="P4" s="17">
        <f>N13</f>
        <v>0.5859388958847449</v>
      </c>
      <c r="Q4" s="48">
        <f>$E$4</f>
        <v>0.37139517345399697</v>
      </c>
      <c r="R4" s="49">
        <f>(O4-Q4)/($B4/10000)</f>
        <v>4.3522975574111665E-3</v>
      </c>
      <c r="S4" s="17">
        <f>U4*(1+T4)</f>
        <v>0.58611444507376076</v>
      </c>
      <c r="T4" s="17">
        <f>O13</f>
        <v>0.57814233185332475</v>
      </c>
      <c r="U4" s="48">
        <f>$E$4</f>
        <v>0.37139517345399697</v>
      </c>
      <c r="V4" s="49">
        <f>(S4-U4)/($B4/10000)</f>
        <v>4.2943854323952754E-3</v>
      </c>
      <c r="W4" s="17">
        <f>Y4*(1+X4)</f>
        <v>0.58321984135221994</v>
      </c>
      <c r="X4" s="17">
        <f>P13</f>
        <v>0.57034846718184595</v>
      </c>
      <c r="Y4" s="48">
        <f>$E$4</f>
        <v>0.37139517345399697</v>
      </c>
      <c r="Z4" s="49">
        <f>(W4-Y4)/($B4/10000)</f>
        <v>4.2364933579644593E-3</v>
      </c>
      <c r="AA4" s="17">
        <f>AC4*(1+AB4)</f>
        <v>0.58032574493448097</v>
      </c>
      <c r="AB4" s="17">
        <f>Q13</f>
        <v>0.56255596845111744</v>
      </c>
      <c r="AC4" s="48">
        <f>$E$4</f>
        <v>0.37139517345399697</v>
      </c>
      <c r="AD4" s="49">
        <f>(AA4-AC4)/($B4/10000)</f>
        <v>4.1786114296096799E-3</v>
      </c>
      <c r="AE4" s="17">
        <f>AG4*(1+AF4)</f>
        <v>0.57743235434344575</v>
      </c>
      <c r="AF4" s="17">
        <f>R13</f>
        <v>0.55476537019393879</v>
      </c>
      <c r="AG4" s="48">
        <f>$E$4</f>
        <v>0.37139517345399697</v>
      </c>
      <c r="AH4" s="49">
        <f>(AE4-AG4)/($B4/10000)</f>
        <v>4.1207436177889759E-3</v>
      </c>
    </row>
    <row r="5" spans="1:34" ht="13.7" customHeight="1" x14ac:dyDescent="0.25">
      <c r="A5" s="24" t="s">
        <v>9</v>
      </c>
      <c r="B5" s="26">
        <v>160300</v>
      </c>
      <c r="C5" s="28">
        <v>4.0800000000000003E-2</v>
      </c>
      <c r="D5" s="111">
        <v>2.67</v>
      </c>
      <c r="E5" s="42">
        <f>C5/(1+D5/1000000*B5)</f>
        <v>2.8571408563439381E-2</v>
      </c>
      <c r="F5" s="41">
        <f>(C5-E5)/(B5/10000)</f>
        <v>7.6285660864383164E-4</v>
      </c>
      <c r="G5" s="18">
        <f>I5*(1+H5/1000000*$B5)</f>
        <v>3.7534694938391157E-2</v>
      </c>
      <c r="H5" s="109">
        <f>L14</f>
        <v>1.957050797328157</v>
      </c>
      <c r="I5" s="50">
        <f>$E$5</f>
        <v>2.8571408563439381E-2</v>
      </c>
      <c r="J5" s="49">
        <f>(G5-I5)/($B5/10000)</f>
        <v>5.5915697909867594E-4</v>
      </c>
      <c r="K5" s="18">
        <f>M5*(1+L5/1000000*$B5)</f>
        <v>3.6792912912484953E-2</v>
      </c>
      <c r="L5" s="109">
        <f>M14</f>
        <v>1.7950895428824367</v>
      </c>
      <c r="M5" s="50">
        <f>$E$5</f>
        <v>2.8571408563439381E-2</v>
      </c>
      <c r="N5" s="49">
        <f>(K5-M5)/($B5/10000)</f>
        <v>5.1288236737651721E-4</v>
      </c>
      <c r="O5" s="18">
        <f>Q5*(1+P5/1000000*$B5)</f>
        <v>3.6625184293906987E-2</v>
      </c>
      <c r="P5" s="109">
        <f>N14</f>
        <v>1.7584675481149734</v>
      </c>
      <c r="Q5" s="50">
        <f>$E$5</f>
        <v>2.8571408563439381E-2</v>
      </c>
      <c r="R5" s="49">
        <f>(O5-Q5)/($B5/10000)</f>
        <v>5.0241894762742393E-4</v>
      </c>
      <c r="S5" s="18">
        <f>U5*(1+T5/1000000*$B5)</f>
        <v>3.640162062408981E-2</v>
      </c>
      <c r="T5" s="109">
        <f>O14</f>
        <v>1.709654485587818</v>
      </c>
      <c r="U5" s="50">
        <f>$E$5</f>
        <v>2.8571408563439381E-2</v>
      </c>
      <c r="V5" s="49">
        <f>(S5-U5)/($B5/10000)</f>
        <v>4.8847236810046341E-4</v>
      </c>
      <c r="W5" s="18">
        <f>Y5*(1+X5/1000000*$B5)</f>
        <v>3.6174770799069653E-2</v>
      </c>
      <c r="X5" s="109">
        <f>P14</f>
        <v>1.6601239214221897</v>
      </c>
      <c r="Y5" s="50">
        <f>$E$5</f>
        <v>2.8571408563439381E-2</v>
      </c>
      <c r="Z5" s="49">
        <f>(W5-Y5)/($B5/10000)</f>
        <v>4.743207882489252E-4</v>
      </c>
      <c r="AA5" s="18">
        <f>AC5*(1+AB5/1000000*$B5)</f>
        <v>3.594783667816643E-2</v>
      </c>
      <c r="AB5" s="109">
        <f>Q14</f>
        <v>1.6105749520290296</v>
      </c>
      <c r="AC5" s="50">
        <f>$E$5</f>
        <v>2.8571408563439381E-2</v>
      </c>
      <c r="AD5" s="49">
        <f>(AA5-AC5)/($B5/10000)</f>
        <v>4.6016394976463177E-4</v>
      </c>
      <c r="AE5" s="18">
        <f>AG5*(1+AF5/1000000*$B5)</f>
        <v>3.5720827342090491E-2</v>
      </c>
      <c r="AF5" s="109">
        <f>R14</f>
        <v>1.5610095600975744</v>
      </c>
      <c r="AG5" s="50">
        <f>$E$5</f>
        <v>2.8571408563439381E-2</v>
      </c>
      <c r="AH5" s="49">
        <f>(AE5-AG5)/($B5/10000)</f>
        <v>4.4600241912982593E-4</v>
      </c>
    </row>
    <row r="6" spans="1:34" ht="13.7" customHeight="1" x14ac:dyDescent="0.25">
      <c r="A6" s="29" t="s">
        <v>18</v>
      </c>
      <c r="B6" s="31">
        <v>192143.75</v>
      </c>
      <c r="C6" s="30">
        <v>5.3754023183921291E-3</v>
      </c>
      <c r="D6" s="112">
        <v>5.79</v>
      </c>
      <c r="E6" s="43">
        <f>C6/(1+D6/1000000*B6)</f>
        <v>2.5445543141146211E-3</v>
      </c>
      <c r="F6" s="44">
        <f>(C6-E6)/(B6/10000)</f>
        <v>1.4732969478723653E-4</v>
      </c>
      <c r="G6" s="18">
        <f>I6*(1+H6/1000000*$B6)</f>
        <v>4.7372408366113472E-3</v>
      </c>
      <c r="H6" s="60">
        <f>L15</f>
        <v>4.4847533128138544</v>
      </c>
      <c r="I6" s="51">
        <f>$E$6</f>
        <v>2.5445543141146211E-3</v>
      </c>
      <c r="J6" s="49">
        <f>(G6-I6)/($B6/10000)</f>
        <v>1.1411698389860331E-4</v>
      </c>
      <c r="K6" s="18">
        <f>M6*(1+L6/1000000*$B6)</f>
        <v>4.602462160842747E-3</v>
      </c>
      <c r="L6" s="60">
        <f>M15</f>
        <v>4.2090873174933598</v>
      </c>
      <c r="M6" s="51">
        <f>$E$6</f>
        <v>2.5445543141146211E-3</v>
      </c>
      <c r="N6" s="49">
        <f>(K6-M6)/($B6/10000)</f>
        <v>1.0710251292212866E-4</v>
      </c>
      <c r="O6" s="18">
        <f>Q6*(1+P6/1000000*$B6)</f>
        <v>4.5688871551210373E-3</v>
      </c>
      <c r="P6" s="60">
        <f>N15</f>
        <v>4.1404155686622834</v>
      </c>
      <c r="Q6" s="51">
        <f>$E$6</f>
        <v>2.5445543141146211E-3</v>
      </c>
      <c r="R6" s="49">
        <f>(O6-Q6)/($B6/10000)</f>
        <v>1.0535512297466955E-4</v>
      </c>
      <c r="S6" s="18">
        <f>U6*(1+T6/1000000*$B6)</f>
        <v>4.4085842510948811E-3</v>
      </c>
      <c r="T6" s="60">
        <f>O15</f>
        <v>3.8125442689990812</v>
      </c>
      <c r="U6" s="51">
        <f>$E$6</f>
        <v>2.5445543141146211E-3</v>
      </c>
      <c r="V6" s="49">
        <f>(S6-U6)/($B6/10000)</f>
        <v>9.7012259674345895E-5</v>
      </c>
      <c r="W6" s="18">
        <f>Y6*(1+X6/1000000*$B6)</f>
        <v>4.3642361878605982E-3</v>
      </c>
      <c r="X6" s="60">
        <f>P15</f>
        <v>3.7218381322730907</v>
      </c>
      <c r="Y6" s="51">
        <f>$E$6</f>
        <v>2.5445543141146211E-3</v>
      </c>
      <c r="Z6" s="49">
        <f>(W6-Y6)/($B6/10000)</f>
        <v>9.470419275911796E-5</v>
      </c>
      <c r="AA6" s="18">
        <f>AC6*(1+AB6/1000000*$B6)</f>
        <v>4.3198390373421795E-3</v>
      </c>
      <c r="AB6" s="60">
        <f>Q15</f>
        <v>3.6310315961704034</v>
      </c>
      <c r="AC6" s="51">
        <f>$E$6</f>
        <v>2.5445543141146211E-3</v>
      </c>
      <c r="AD6" s="49">
        <f>(AA6-AC6)/($B6/10000)</f>
        <v>9.2393571127218985E-5</v>
      </c>
      <c r="AE6" s="18">
        <f>AG6*(1+AF6/1000000*$B6)</f>
        <v>4.2753996205820493E-3</v>
      </c>
      <c r="AF6" s="60">
        <f>R15</f>
        <v>3.5401386119295126</v>
      </c>
      <c r="AG6" s="51">
        <f>$E$6</f>
        <v>2.5445543141146211E-3</v>
      </c>
      <c r="AH6" s="49">
        <f>(AE6-AG6)/($B6/10000)</f>
        <v>9.0080749775489868E-5</v>
      </c>
    </row>
    <row r="7" spans="1:34" ht="13.7" customHeight="1" x14ac:dyDescent="0.25">
      <c r="A7" s="33" t="s">
        <v>5</v>
      </c>
      <c r="B7" s="34" t="s">
        <v>19</v>
      </c>
      <c r="C7" s="34" t="s">
        <v>19</v>
      </c>
      <c r="D7" s="113">
        <v>3.75</v>
      </c>
      <c r="E7" s="45">
        <f>E6</f>
        <v>2.5445543141146211E-3</v>
      </c>
      <c r="F7" s="46">
        <f>F6*(D7/D6)</f>
        <v>9.5420786779298265E-5</v>
      </c>
      <c r="G7" s="19" t="s">
        <v>19</v>
      </c>
      <c r="H7" s="59">
        <f>L16</f>
        <v>2.8848085433800077</v>
      </c>
      <c r="I7" s="52">
        <f>$E$7</f>
        <v>2.5445543141146211E-3</v>
      </c>
      <c r="J7" s="53">
        <f>J6*(H7/H6)</f>
        <v>7.340552024452314E-5</v>
      </c>
      <c r="K7" s="19" t="s">
        <v>19</v>
      </c>
      <c r="L7" s="59">
        <f>M16</f>
        <v>2.7076333158138004</v>
      </c>
      <c r="M7" s="52">
        <f>$E$7</f>
        <v>2.5445543141146211E-3</v>
      </c>
      <c r="N7" s="53">
        <f>N6*(L7/L6)</f>
        <v>6.8897200347944819E-5</v>
      </c>
      <c r="O7" s="19" t="s">
        <v>19</v>
      </c>
      <c r="P7" s="59">
        <f>N16</f>
        <v>2.6634968139127602</v>
      </c>
      <c r="Q7" s="52">
        <f>$E$7</f>
        <v>2.5445543141146211E-3</v>
      </c>
      <c r="R7" s="53">
        <f>R6*(P7/P6)</f>
        <v>6.7774123084722609E-5</v>
      </c>
      <c r="S7" s="19" t="s">
        <v>19</v>
      </c>
      <c r="T7" s="59">
        <f>O16</f>
        <v>2.4527683486092382</v>
      </c>
      <c r="U7" s="52">
        <f>$E$7</f>
        <v>2.5445543141146211E-3</v>
      </c>
      <c r="V7" s="53">
        <f>V6*(T7/T6)</f>
        <v>6.2412022829774338E-5</v>
      </c>
      <c r="W7" s="19" t="s">
        <v>19</v>
      </c>
      <c r="X7" s="59">
        <f>P16</f>
        <v>2.3944699705398116</v>
      </c>
      <c r="Y7" s="52">
        <f>$E$7</f>
        <v>2.5445543141146211E-3</v>
      </c>
      <c r="Z7" s="53">
        <f>Z6*(X7/X6)</f>
        <v>6.0928588935549861E-5</v>
      </c>
      <c r="AA7" s="19" t="s">
        <v>19</v>
      </c>
      <c r="AB7" s="59">
        <f>Q16</f>
        <v>2.3361070640819905</v>
      </c>
      <c r="AC7" s="52">
        <f>$E$7</f>
        <v>2.5445543141146211E-3</v>
      </c>
      <c r="AD7" s="53">
        <f>AD6*(AB7/AB6)</f>
        <v>5.9443513081434706E-5</v>
      </c>
      <c r="AE7" s="19" t="s">
        <v>19</v>
      </c>
      <c r="AF7" s="59">
        <f>R16</f>
        <v>2.2776885959342272</v>
      </c>
      <c r="AG7" s="52">
        <f>$E$7</f>
        <v>2.5445543141146211E-3</v>
      </c>
      <c r="AH7" s="53">
        <f>AH6*(AF7/AF6)</f>
        <v>5.7957023429941114E-5</v>
      </c>
    </row>
    <row r="9" spans="1:34" s="12" customFormat="1" ht="13.7" customHeight="1" x14ac:dyDescent="0.25">
      <c r="A9" s="54" t="str">
        <f>'EMFAC2017EI-2011Class'!B8</f>
        <v>CalYr</v>
      </c>
      <c r="B9" s="71" t="s">
        <v>1</v>
      </c>
      <c r="C9" s="54" t="str">
        <f>'EMFAC2017EI-2011Class'!D8</f>
        <v>MdlYr</v>
      </c>
      <c r="D9" s="54" t="str">
        <f>'EMFAC2017EI-2011Class'!F8</f>
        <v>Age</v>
      </c>
      <c r="E9" s="54" t="str">
        <f>'EMFAC2017EI-2011Class'!H8</f>
        <v>Veh-Class-Age</v>
      </c>
      <c r="F9" s="55" t="s">
        <v>7</v>
      </c>
      <c r="G9" s="91" t="s">
        <v>73</v>
      </c>
      <c r="H9" s="56" t="s">
        <v>21</v>
      </c>
      <c r="K9" s="37"/>
      <c r="L9" s="37"/>
      <c r="M9" s="37"/>
      <c r="N9" s="36"/>
      <c r="O9" s="13"/>
      <c r="P9" s="13"/>
      <c r="Q9" s="13"/>
      <c r="R9" s="13"/>
    </row>
    <row r="10" spans="1:34" ht="13.7" customHeight="1" x14ac:dyDescent="0.25">
      <c r="A10" s="73">
        <f>'EMFAC2017EI-2011Class'!B9</f>
        <v>2019</v>
      </c>
      <c r="B10" s="74" t="str">
        <f>'EMFAC2017EI-2011Class'!C9</f>
        <v>T7 Ag</v>
      </c>
      <c r="C10" s="73">
        <f>'EMFAC2017EI-2011Class'!D9</f>
        <v>2013</v>
      </c>
      <c r="D10" s="38">
        <f>'EMFAC2017EI-2011Class'!F9</f>
        <v>6</v>
      </c>
      <c r="E10" s="72" t="str">
        <f>CONCATENATE(B10,"-",D10)</f>
        <v>T7 Ag-6</v>
      </c>
      <c r="F10" s="39">
        <f>VLOOKUP(E10,HD_Odo!$C$2:$D$1381,2,FALSE)</f>
        <v>341804.03</v>
      </c>
      <c r="G10" s="89" t="str">
        <f>'EMFAC2017EI-2011Class'!H9</f>
        <v>2019-T7 Ag-6</v>
      </c>
      <c r="H10" s="77">
        <f>IF(C10&lt;1994,1,IF(C10&lt;2004,($I$3+$J$3*(F10/10000))/($E$3+$F$3*(F10/10000)),IF(C10&lt;2008,($I$4+$J$4*(F10/10000))/($E$4+$F$4*(F10/10000)),IF(C10&lt;2011,($I$5+$J$5*(F10/10000))/($E$5+$F$5*(F10/10000)),IF(C10&lt;2014,($I$6+$J$6*(F10/10000))/($E$6+$F$6*(F10/10000)),($I$7+$J$7*(F10/10000))/($E$7+$F$7*(F10/10000)))))))</f>
        <v>0.85024109140686843</v>
      </c>
      <c r="I10" s="37"/>
      <c r="J10" s="78"/>
      <c r="K10" s="12"/>
      <c r="L10" s="12"/>
      <c r="M10" s="12"/>
      <c r="N10" s="12"/>
      <c r="P10" s="12"/>
      <c r="Q10" s="12"/>
      <c r="R10" s="12"/>
    </row>
    <row r="11" spans="1:34" ht="13.7" customHeight="1" x14ac:dyDescent="0.25">
      <c r="A11" s="73">
        <f>'EMFAC2017EI-2011Class'!B10</f>
        <v>2019</v>
      </c>
      <c r="B11" s="74" t="str">
        <f>'EMFAC2017EI-2011Class'!C10</f>
        <v>T7 Ag</v>
      </c>
      <c r="C11" s="73">
        <f>'EMFAC2017EI-2011Class'!D10</f>
        <v>2012</v>
      </c>
      <c r="D11" s="38">
        <f>'EMFAC2017EI-2011Class'!F10</f>
        <v>7</v>
      </c>
      <c r="E11" s="72" t="str">
        <f t="shared" ref="E11:E74" si="0">CONCATENATE(B11,"-",D11)</f>
        <v>T7 Ag-7</v>
      </c>
      <c r="F11" s="39">
        <f>VLOOKUP(E11,HD_Odo!$C$2:$D$1381,2,FALSE)</f>
        <v>382815.03</v>
      </c>
      <c r="G11" s="89" t="str">
        <f>'EMFAC2017EI-2011Class'!H10</f>
        <v>2019-T7 Ag-7</v>
      </c>
      <c r="H11" s="77">
        <f t="shared" ref="H11:H74" si="1">IF(C11&lt;1994,1,IF(C11&lt;2004,($I$3+$J$3*(F11/10000))/($E$3+$F$3*(F11/10000)),IF(C11&lt;2008,($I$4+$J$4*(F11/10000))/($E$4+$F$4*(F11/10000)),IF(C11&lt;2011,($I$5+$J$5*(F11/10000))/($E$5+$F$5*(F11/10000)),IF(C11&lt;2014,($I$6+$J$6*(F11/10000))/($E$6+$F$6*(F11/10000)),($I$7+$J$7*(F11/10000))/($E$7+$F$7*(F11/10000)))))))</f>
        <v>0.84465468634348062</v>
      </c>
      <c r="I11" s="37"/>
      <c r="K11" s="20"/>
      <c r="L11" s="126">
        <v>2019</v>
      </c>
      <c r="M11" s="126">
        <v>2020</v>
      </c>
      <c r="N11" s="126">
        <v>2021</v>
      </c>
      <c r="O11" s="126">
        <v>2022</v>
      </c>
      <c r="P11" s="126">
        <v>2023</v>
      </c>
      <c r="Q11" s="126">
        <v>2024</v>
      </c>
      <c r="R11" s="127">
        <v>2025</v>
      </c>
    </row>
    <row r="12" spans="1:34" ht="13.7" customHeight="1" x14ac:dyDescent="0.25">
      <c r="A12" s="73">
        <f>'EMFAC2017EI-2011Class'!B11</f>
        <v>2019</v>
      </c>
      <c r="B12" s="74" t="str">
        <f>'EMFAC2017EI-2011Class'!C11</f>
        <v>T7 Ag</v>
      </c>
      <c r="C12" s="73">
        <f>'EMFAC2017EI-2011Class'!D11</f>
        <v>2009</v>
      </c>
      <c r="D12" s="38">
        <f>'EMFAC2017EI-2011Class'!F11</f>
        <v>10</v>
      </c>
      <c r="E12" s="72" t="str">
        <f t="shared" si="0"/>
        <v>T7 Ag-10</v>
      </c>
      <c r="F12" s="39">
        <f>VLOOKUP(E12,HD_Odo!$C$2:$D$1381,2,FALSE)</f>
        <v>488337.03</v>
      </c>
      <c r="G12" s="89" t="str">
        <f>'EMFAC2017EI-2011Class'!H11</f>
        <v>2019-T7 Ag-10</v>
      </c>
      <c r="H12" s="77">
        <f t="shared" si="1"/>
        <v>0.84887991639937566</v>
      </c>
      <c r="I12" s="37"/>
      <c r="K12" s="120" t="s">
        <v>74</v>
      </c>
      <c r="L12" s="121">
        <f>'1994-2006'!S27</f>
        <v>0.78268397174984572</v>
      </c>
      <c r="M12" s="121">
        <f>'1994-2006'!AE27</f>
        <v>0.76039939530841338</v>
      </c>
      <c r="N12" s="121">
        <f>'1994-2006'!AQ27</f>
        <v>0.75568339959011477</v>
      </c>
      <c r="O12" s="121">
        <f>'1994-2006'!BC27</f>
        <v>0.74936369430929695</v>
      </c>
      <c r="P12" s="121">
        <f>'1994-2006'!BO27</f>
        <v>0.74304597680705553</v>
      </c>
      <c r="Q12" s="121">
        <f>'1994-2006'!CA27</f>
        <v>0.73673024655020747</v>
      </c>
      <c r="R12" s="122">
        <f>'1994-2006'!CM27</f>
        <v>0.73041650300565752</v>
      </c>
    </row>
    <row r="13" spans="1:34" ht="13.7" customHeight="1" x14ac:dyDescent="0.25">
      <c r="A13" s="73">
        <f>'EMFAC2017EI-2011Class'!B12</f>
        <v>2019</v>
      </c>
      <c r="B13" s="74" t="str">
        <f>'EMFAC2017EI-2011Class'!C12</f>
        <v>T7 Ag</v>
      </c>
      <c r="C13" s="73">
        <f>'EMFAC2017EI-2011Class'!D12</f>
        <v>2008</v>
      </c>
      <c r="D13" s="38">
        <f>'EMFAC2017EI-2011Class'!F12</f>
        <v>11</v>
      </c>
      <c r="E13" s="72" t="str">
        <f t="shared" si="0"/>
        <v>T7 Ag-11</v>
      </c>
      <c r="F13" s="39">
        <f>VLOOKUP(E13,HD_Odo!$C$2:$D$1381,2,FALSE)</f>
        <v>518809.01</v>
      </c>
      <c r="G13" s="89" t="str">
        <f>'EMFAC2017EI-2011Class'!H12</f>
        <v>2019-T7 Ag-11</v>
      </c>
      <c r="H13" s="77">
        <f t="shared" si="1"/>
        <v>0.84492648006230053</v>
      </c>
      <c r="I13" s="37"/>
      <c r="K13" s="123" t="s">
        <v>11</v>
      </c>
      <c r="L13" s="124">
        <f>'1994-2006'!T27</f>
        <v>0.62467985317133623</v>
      </c>
      <c r="M13" s="124">
        <f>'1994-2006'!AF27</f>
        <v>0.59172323974311358</v>
      </c>
      <c r="N13" s="124">
        <f>'1994-2006'!AR27</f>
        <v>0.5859388958847449</v>
      </c>
      <c r="O13" s="124">
        <f>'1994-2006'!BD27</f>
        <v>0.57814233185332475</v>
      </c>
      <c r="P13" s="124">
        <f>'1994-2006'!BP27</f>
        <v>0.57034846718184595</v>
      </c>
      <c r="Q13" s="124">
        <f>'1994-2006'!CB27</f>
        <v>0.56255596845111744</v>
      </c>
      <c r="R13" s="125">
        <f>'1994-2006'!CN27</f>
        <v>0.55476537019393879</v>
      </c>
    </row>
    <row r="14" spans="1:34" ht="13.7" customHeight="1" x14ac:dyDescent="0.25">
      <c r="A14" s="73">
        <f>'EMFAC2017EI-2011Class'!B13</f>
        <v>2019</v>
      </c>
      <c r="B14" s="74" t="str">
        <f>'EMFAC2017EI-2011Class'!C13</f>
        <v>T7 Ag</v>
      </c>
      <c r="C14" s="73">
        <f>'EMFAC2017EI-2011Class'!D13</f>
        <v>2007</v>
      </c>
      <c r="D14" s="38">
        <f>'EMFAC2017EI-2011Class'!F13</f>
        <v>12</v>
      </c>
      <c r="E14" s="72" t="str">
        <f t="shared" si="0"/>
        <v>T7 Ag-12</v>
      </c>
      <c r="F14" s="39">
        <f>VLOOKUP(E14,HD_Odo!$C$2:$D$1381,2,FALSE)</f>
        <v>547313.02</v>
      </c>
      <c r="G14" s="89" t="str">
        <f>'EMFAC2017EI-2011Class'!H13</f>
        <v>2019-T7 Ag-12</v>
      </c>
      <c r="H14" s="77">
        <f t="shared" si="1"/>
        <v>0.91476922738013267</v>
      </c>
      <c r="I14" s="37"/>
      <c r="K14" s="114" t="s">
        <v>9</v>
      </c>
      <c r="L14" s="115">
        <f>'2007-2013+'!E22</f>
        <v>1.957050797328157</v>
      </c>
      <c r="M14" s="115">
        <f>'2007-2013+'!G22</f>
        <v>1.7950895428824367</v>
      </c>
      <c r="N14" s="115">
        <f>'2007-2013+'!I22</f>
        <v>1.7584675481149734</v>
      </c>
      <c r="O14" s="115">
        <f>'2007-2013+'!K22</f>
        <v>1.709654485587818</v>
      </c>
      <c r="P14" s="115">
        <f>'2007-2013+'!M22</f>
        <v>1.6601239214221897</v>
      </c>
      <c r="Q14" s="115">
        <f>'2007-2013+'!O22</f>
        <v>1.6105749520290296</v>
      </c>
      <c r="R14" s="116">
        <f>'2007-2013+'!Q22</f>
        <v>1.5610095600975744</v>
      </c>
    </row>
    <row r="15" spans="1:34" ht="13.7" customHeight="1" x14ac:dyDescent="0.25">
      <c r="A15" s="73">
        <f>'EMFAC2017EI-2011Class'!B14</f>
        <v>2019</v>
      </c>
      <c r="B15" s="74" t="str">
        <f>'EMFAC2017EI-2011Class'!C14</f>
        <v>T7 Ag</v>
      </c>
      <c r="C15" s="73">
        <f>'EMFAC2017EI-2011Class'!D14</f>
        <v>2006</v>
      </c>
      <c r="D15" s="38">
        <f>'EMFAC2017EI-2011Class'!F14</f>
        <v>13</v>
      </c>
      <c r="E15" s="72" t="str">
        <f t="shared" si="0"/>
        <v>T7 Ag-13</v>
      </c>
      <c r="F15" s="39">
        <f>VLOOKUP(E15,HD_Odo!$C$2:$D$1381,2,FALSE)</f>
        <v>573993.04</v>
      </c>
      <c r="G15" s="89" t="str">
        <f>'EMFAC2017EI-2011Class'!H14</f>
        <v>2019-T7 Ag-13</v>
      </c>
      <c r="H15" s="77">
        <f t="shared" si="1"/>
        <v>0.91256118610296588</v>
      </c>
      <c r="I15" s="37"/>
      <c r="K15" s="114" t="s">
        <v>18</v>
      </c>
      <c r="L15" s="115">
        <f>'2007-2013+'!E45</f>
        <v>4.4847533128138544</v>
      </c>
      <c r="M15" s="115">
        <f>'2007-2013+'!G45</f>
        <v>4.2090873174933598</v>
      </c>
      <c r="N15" s="115">
        <f>'2007-2013+'!I45</f>
        <v>4.1404155686622834</v>
      </c>
      <c r="O15" s="115">
        <f>'2007-2013+'!K45</f>
        <v>3.8125442689990812</v>
      </c>
      <c r="P15" s="115">
        <f>'2007-2013+'!M45</f>
        <v>3.7218381322730907</v>
      </c>
      <c r="Q15" s="115">
        <f>'2007-2013+'!O45</f>
        <v>3.6310315961704034</v>
      </c>
      <c r="R15" s="116">
        <f>'2007-2013+'!Q45</f>
        <v>3.5401386119295126</v>
      </c>
    </row>
    <row r="16" spans="1:34" ht="13.7" customHeight="1" x14ac:dyDescent="0.25">
      <c r="A16" s="73">
        <f>'EMFAC2017EI-2011Class'!B15</f>
        <v>2019</v>
      </c>
      <c r="B16" s="74" t="str">
        <f>'EMFAC2017EI-2011Class'!C15</f>
        <v>T7 Ag</v>
      </c>
      <c r="C16" s="73">
        <f>'EMFAC2017EI-2011Class'!D15</f>
        <v>2005</v>
      </c>
      <c r="D16" s="38">
        <f>'EMFAC2017EI-2011Class'!F15</f>
        <v>14</v>
      </c>
      <c r="E16" s="72" t="str">
        <f t="shared" si="0"/>
        <v>T7 Ag-14</v>
      </c>
      <c r="F16" s="39">
        <f>VLOOKUP(E16,HD_Odo!$C$2:$D$1381,2,FALSE)</f>
        <v>599066.04</v>
      </c>
      <c r="G16" s="89" t="str">
        <f>'EMFAC2017EI-2011Class'!H15</f>
        <v>2019-T7 Ag-14</v>
      </c>
      <c r="H16" s="77">
        <f t="shared" si="1"/>
        <v>0.91057204640936151</v>
      </c>
      <c r="I16" s="37"/>
      <c r="K16" s="117" t="s">
        <v>5</v>
      </c>
      <c r="L16" s="118">
        <f>'2007-2013+'!E68</f>
        <v>2.8848085433800077</v>
      </c>
      <c r="M16" s="118">
        <f>'2007-2013+'!G68</f>
        <v>2.7076333158138004</v>
      </c>
      <c r="N16" s="118">
        <f>'2007-2013+'!I68</f>
        <v>2.6634968139127602</v>
      </c>
      <c r="O16" s="118">
        <f>'2007-2013+'!K68</f>
        <v>2.4527683486092382</v>
      </c>
      <c r="P16" s="118">
        <f>'2007-2013+'!M68</f>
        <v>2.3944699705398116</v>
      </c>
      <c r="Q16" s="118">
        <f>'2007-2013+'!O68</f>
        <v>2.3361070640819905</v>
      </c>
      <c r="R16" s="119">
        <f>'2007-2013+'!Q68</f>
        <v>2.2776885959342272</v>
      </c>
    </row>
    <row r="17" spans="1:14" ht="13.7" customHeight="1" x14ac:dyDescent="0.25">
      <c r="A17" s="73">
        <f>'EMFAC2017EI-2011Class'!B16</f>
        <v>2019</v>
      </c>
      <c r="B17" s="74" t="str">
        <f>'EMFAC2017EI-2011Class'!C16</f>
        <v>T7 Ag</v>
      </c>
      <c r="C17" s="73">
        <f>'EMFAC2017EI-2011Class'!D16</f>
        <v>2004</v>
      </c>
      <c r="D17" s="38">
        <f>'EMFAC2017EI-2011Class'!F16</f>
        <v>15</v>
      </c>
      <c r="E17" s="72" t="str">
        <f t="shared" si="0"/>
        <v>T7 Ag-15</v>
      </c>
      <c r="F17" s="39">
        <f>VLOOKUP(E17,HD_Odo!$C$2:$D$1381,2,FALSE)</f>
        <v>621264.04</v>
      </c>
      <c r="G17" s="89" t="str">
        <f>'EMFAC2017EI-2011Class'!H16</f>
        <v>2019-T7 Ag-15</v>
      </c>
      <c r="H17" s="77">
        <f t="shared" si="1"/>
        <v>0.90887642165533578</v>
      </c>
      <c r="I17" s="37"/>
      <c r="M17" s="36"/>
      <c r="N17" s="13"/>
    </row>
    <row r="18" spans="1:14" ht="13.7" customHeight="1" x14ac:dyDescent="0.25">
      <c r="A18" s="73">
        <f>'EMFAC2017EI-2011Class'!B17</f>
        <v>2019</v>
      </c>
      <c r="B18" s="74" t="str">
        <f>'EMFAC2017EI-2011Class'!C17</f>
        <v>T7 Ag</v>
      </c>
      <c r="C18" s="73">
        <f>'EMFAC2017EI-2011Class'!D17</f>
        <v>2003</v>
      </c>
      <c r="D18" s="38">
        <f>'EMFAC2017EI-2011Class'!F17</f>
        <v>16</v>
      </c>
      <c r="E18" s="72" t="str">
        <f t="shared" si="0"/>
        <v>T7 Ag-16</v>
      </c>
      <c r="F18" s="39">
        <f>VLOOKUP(E18,HD_Odo!$C$2:$D$1381,2,FALSE)</f>
        <v>639233.04</v>
      </c>
      <c r="G18" s="89" t="str">
        <f>'EMFAC2017EI-2011Class'!H17</f>
        <v>2019-T7 Ag-16</v>
      </c>
      <c r="H18" s="77">
        <f t="shared" si="1"/>
        <v>0.94512020690548715</v>
      </c>
      <c r="I18" s="37"/>
      <c r="M18" s="36"/>
      <c r="N18" s="13"/>
    </row>
    <row r="19" spans="1:14" ht="13.7" customHeight="1" x14ac:dyDescent="0.25">
      <c r="A19" s="73">
        <f>'EMFAC2017EI-2011Class'!B18</f>
        <v>2019</v>
      </c>
      <c r="B19" s="74" t="str">
        <f>'EMFAC2017EI-2011Class'!C18</f>
        <v>T7 Ag</v>
      </c>
      <c r="C19" s="73">
        <f>'EMFAC2017EI-2011Class'!D18</f>
        <v>2002</v>
      </c>
      <c r="D19" s="38">
        <f>'EMFAC2017EI-2011Class'!F18</f>
        <v>17</v>
      </c>
      <c r="E19" s="72" t="str">
        <f t="shared" si="0"/>
        <v>T7 Ag-17</v>
      </c>
      <c r="F19" s="39">
        <f>VLOOKUP(E19,HD_Odo!$C$2:$D$1381,2,FALSE)</f>
        <v>654887.04</v>
      </c>
      <c r="G19" s="89" t="str">
        <f>'EMFAC2017EI-2011Class'!H18</f>
        <v>2019-T7 Ag-17</v>
      </c>
      <c r="H19" s="77">
        <f t="shared" si="1"/>
        <v>0.94449341606737958</v>
      </c>
      <c r="I19" s="37"/>
      <c r="M19" s="36"/>
      <c r="N19" s="13"/>
    </row>
    <row r="20" spans="1:14" ht="13.7" customHeight="1" x14ac:dyDescent="0.25">
      <c r="A20" s="73">
        <f>'EMFAC2017EI-2011Class'!B19</f>
        <v>2019</v>
      </c>
      <c r="B20" s="74" t="str">
        <f>'EMFAC2017EI-2011Class'!C19</f>
        <v>T7 Ag</v>
      </c>
      <c r="C20" s="73">
        <f>'EMFAC2017EI-2011Class'!D19</f>
        <v>2001</v>
      </c>
      <c r="D20" s="38">
        <f>'EMFAC2017EI-2011Class'!F19</f>
        <v>18</v>
      </c>
      <c r="E20" s="72" t="str">
        <f t="shared" si="0"/>
        <v>T7 Ag-18</v>
      </c>
      <c r="F20" s="39">
        <f>VLOOKUP(E20,HD_Odo!$C$2:$D$1381,2,FALSE)</f>
        <v>668227.04</v>
      </c>
      <c r="G20" s="89" t="str">
        <f>'EMFAC2017EI-2011Class'!H19</f>
        <v>2019-T7 Ag-18</v>
      </c>
      <c r="H20" s="77">
        <f t="shared" si="1"/>
        <v>0.94397176174535802</v>
      </c>
      <c r="I20" s="37"/>
      <c r="M20" s="36"/>
      <c r="N20" s="13"/>
    </row>
    <row r="21" spans="1:14" ht="13.7" customHeight="1" x14ac:dyDescent="0.25">
      <c r="A21" s="73">
        <f>'EMFAC2017EI-2011Class'!B20</f>
        <v>2019</v>
      </c>
      <c r="B21" s="74" t="str">
        <f>'EMFAC2017EI-2011Class'!C20</f>
        <v>T7 Ag</v>
      </c>
      <c r="C21" s="73">
        <f>'EMFAC2017EI-2011Class'!D20</f>
        <v>2000</v>
      </c>
      <c r="D21" s="38">
        <f>'EMFAC2017EI-2011Class'!F20</f>
        <v>19</v>
      </c>
      <c r="E21" s="72" t="str">
        <f t="shared" si="0"/>
        <v>T7 Ag-19</v>
      </c>
      <c r="F21" s="39">
        <f>VLOOKUP(E21,HD_Odo!$C$2:$D$1381,2,FALSE)</f>
        <v>680727.05</v>
      </c>
      <c r="G21" s="89" t="str">
        <f>'EMFAC2017EI-2011Class'!H20</f>
        <v>2019-T7 Ag-19</v>
      </c>
      <c r="H21" s="77">
        <f t="shared" si="1"/>
        <v>0.94349303442318977</v>
      </c>
      <c r="I21" s="37"/>
      <c r="M21" s="36"/>
      <c r="N21" s="13"/>
    </row>
    <row r="22" spans="1:14" ht="13.7" customHeight="1" x14ac:dyDescent="0.25">
      <c r="A22" s="73">
        <f>'EMFAC2017EI-2011Class'!B21</f>
        <v>2019</v>
      </c>
      <c r="B22" s="74" t="str">
        <f>'EMFAC2017EI-2011Class'!C21</f>
        <v>T7 Ag</v>
      </c>
      <c r="C22" s="73">
        <f>'EMFAC2017EI-2011Class'!D21</f>
        <v>1999</v>
      </c>
      <c r="D22" s="38">
        <f>'EMFAC2017EI-2011Class'!F21</f>
        <v>20</v>
      </c>
      <c r="E22" s="72" t="str">
        <f t="shared" si="0"/>
        <v>T7 Ag-20</v>
      </c>
      <c r="F22" s="39">
        <f>VLOOKUP(E22,HD_Odo!$C$2:$D$1381,2,FALSE)</f>
        <v>690727.04599999997</v>
      </c>
      <c r="G22" s="89" t="str">
        <f>'EMFAC2017EI-2011Class'!H21</f>
        <v>2019-T7 Ag-20</v>
      </c>
      <c r="H22" s="77">
        <f t="shared" si="1"/>
        <v>0.94311687517524789</v>
      </c>
      <c r="I22" s="37"/>
      <c r="M22" s="36"/>
      <c r="N22" s="13"/>
    </row>
    <row r="23" spans="1:14" ht="13.7" customHeight="1" x14ac:dyDescent="0.25">
      <c r="A23" s="73">
        <f>'EMFAC2017EI-2011Class'!B22</f>
        <v>2019</v>
      </c>
      <c r="B23" s="74" t="str">
        <f>'EMFAC2017EI-2011Class'!C22</f>
        <v>T7 Ag</v>
      </c>
      <c r="C23" s="73">
        <f>'EMFAC2017EI-2011Class'!D22</f>
        <v>1998</v>
      </c>
      <c r="D23" s="38">
        <f>'EMFAC2017EI-2011Class'!F22</f>
        <v>21</v>
      </c>
      <c r="E23" s="72" t="str">
        <f t="shared" si="0"/>
        <v>T7 Ag-21</v>
      </c>
      <c r="F23" s="39">
        <f>VLOOKUP(E23,HD_Odo!$C$2:$D$1381,2,FALSE)</f>
        <v>700727.04</v>
      </c>
      <c r="G23" s="89" t="str">
        <f>'EMFAC2017EI-2011Class'!H22</f>
        <v>2019-T7 Ag-21</v>
      </c>
      <c r="H23" s="77">
        <f t="shared" si="1"/>
        <v>0.9427466253241642</v>
      </c>
      <c r="I23" s="37"/>
      <c r="M23" s="36"/>
      <c r="N23" s="13"/>
    </row>
    <row r="24" spans="1:14" ht="13.7" customHeight="1" x14ac:dyDescent="0.25">
      <c r="A24" s="73">
        <f>'EMFAC2017EI-2011Class'!B23</f>
        <v>2019</v>
      </c>
      <c r="B24" s="74" t="str">
        <f>'EMFAC2017EI-2011Class'!C23</f>
        <v>T7 Ag</v>
      </c>
      <c r="C24" s="73">
        <f>'EMFAC2017EI-2011Class'!D23</f>
        <v>1997</v>
      </c>
      <c r="D24" s="38">
        <f>'EMFAC2017EI-2011Class'!F23</f>
        <v>22</v>
      </c>
      <c r="E24" s="72" t="str">
        <f t="shared" si="0"/>
        <v>T7 Ag-22</v>
      </c>
      <c r="F24" s="39">
        <f>VLOOKUP(E24,HD_Odo!$C$2:$D$1381,2,FALSE)</f>
        <v>710727.03799999994</v>
      </c>
      <c r="G24" s="89" t="str">
        <f>'EMFAC2017EI-2011Class'!H23</f>
        <v>2019-T7 Ag-22</v>
      </c>
      <c r="H24" s="77">
        <f t="shared" si="1"/>
        <v>0.94238214648484775</v>
      </c>
      <c r="I24" s="37"/>
      <c r="M24" s="36"/>
      <c r="N24" s="13"/>
    </row>
    <row r="25" spans="1:14" ht="13.7" customHeight="1" x14ac:dyDescent="0.25">
      <c r="A25" s="73">
        <f>'EMFAC2017EI-2011Class'!B24</f>
        <v>2019</v>
      </c>
      <c r="B25" s="74" t="str">
        <f>'EMFAC2017EI-2011Class'!C24</f>
        <v>T7 Ag</v>
      </c>
      <c r="C25" s="73">
        <f>'EMFAC2017EI-2011Class'!D24</f>
        <v>1996</v>
      </c>
      <c r="D25" s="38">
        <f>'EMFAC2017EI-2011Class'!F24</f>
        <v>23</v>
      </c>
      <c r="E25" s="72" t="str">
        <f t="shared" si="0"/>
        <v>T7 Ag-23</v>
      </c>
      <c r="F25" s="39">
        <f>VLOOKUP(E25,HD_Odo!$C$2:$D$1381,2,FALSE)</f>
        <v>720727.03399999999</v>
      </c>
      <c r="G25" s="89" t="str">
        <f>'EMFAC2017EI-2011Class'!H24</f>
        <v>2019-T7 Ag-23</v>
      </c>
      <c r="H25" s="77">
        <f t="shared" si="1"/>
        <v>0.94202330498690845</v>
      </c>
      <c r="I25" s="37"/>
      <c r="M25" s="36"/>
      <c r="N25" s="13"/>
    </row>
    <row r="26" spans="1:14" ht="13.7" customHeight="1" x14ac:dyDescent="0.25">
      <c r="A26" s="73">
        <f>'EMFAC2017EI-2011Class'!B25</f>
        <v>2019</v>
      </c>
      <c r="B26" s="74" t="str">
        <f>'EMFAC2017EI-2011Class'!C25</f>
        <v>T7 Ag</v>
      </c>
      <c r="C26" s="73">
        <f>'EMFAC2017EI-2011Class'!D25</f>
        <v>1995</v>
      </c>
      <c r="D26" s="38">
        <f>'EMFAC2017EI-2011Class'!F25</f>
        <v>24</v>
      </c>
      <c r="E26" s="72" t="str">
        <f t="shared" si="0"/>
        <v>T7 Ag-24</v>
      </c>
      <c r="F26" s="39">
        <f>VLOOKUP(E26,HD_Odo!$C$2:$D$1381,2,FALSE)</f>
        <v>730727.03399999999</v>
      </c>
      <c r="G26" s="89" t="str">
        <f>'EMFAC2017EI-2011Class'!H25</f>
        <v>2019-T7 Ag-24</v>
      </c>
      <c r="H26" s="77">
        <f t="shared" si="1"/>
        <v>0.941669970835737</v>
      </c>
      <c r="I26" s="37"/>
      <c r="M26" s="36"/>
      <c r="N26" s="13"/>
    </row>
    <row r="27" spans="1:14" ht="13.7" customHeight="1" x14ac:dyDescent="0.25">
      <c r="A27" s="73">
        <f>'EMFAC2017EI-2011Class'!B26</f>
        <v>2019</v>
      </c>
      <c r="B27" s="74" t="str">
        <f>'EMFAC2017EI-2011Class'!C26</f>
        <v>T7 Ag</v>
      </c>
      <c r="C27" s="73">
        <f>'EMFAC2017EI-2011Class'!D26</f>
        <v>1994</v>
      </c>
      <c r="D27" s="38">
        <f>'EMFAC2017EI-2011Class'!F26</f>
        <v>25</v>
      </c>
      <c r="E27" s="72" t="str">
        <f t="shared" si="0"/>
        <v>T7 Ag-25</v>
      </c>
      <c r="F27" s="39">
        <f>VLOOKUP(E27,HD_Odo!$C$2:$D$1381,2,FALSE)</f>
        <v>740533.03799999994</v>
      </c>
      <c r="G27" s="89" t="str">
        <f>'EMFAC2017EI-2011Class'!H26</f>
        <v>2019-T7 Ag-25</v>
      </c>
      <c r="H27" s="77">
        <f t="shared" si="1"/>
        <v>0.94132871807125162</v>
      </c>
      <c r="I27" s="37"/>
      <c r="M27" s="36"/>
      <c r="N27" s="13"/>
    </row>
    <row r="28" spans="1:14" ht="13.7" customHeight="1" x14ac:dyDescent="0.25">
      <c r="A28" s="73">
        <f>'EMFAC2017EI-2011Class'!B27</f>
        <v>2019</v>
      </c>
      <c r="B28" s="74" t="str">
        <f>'EMFAC2017EI-2011Class'!C27</f>
        <v>T7 Ag</v>
      </c>
      <c r="C28" s="73">
        <f>'EMFAC2017EI-2011Class'!D27</f>
        <v>1993</v>
      </c>
      <c r="D28" s="38">
        <f>'EMFAC2017EI-2011Class'!F27</f>
        <v>26</v>
      </c>
      <c r="E28" s="72" t="str">
        <f t="shared" si="0"/>
        <v>T7 Ag-26</v>
      </c>
      <c r="F28" s="39">
        <f>VLOOKUP(E28,HD_Odo!$C$2:$D$1381,2,FALSE)</f>
        <v>750144.03599999996</v>
      </c>
      <c r="G28" s="89" t="str">
        <f>'EMFAC2017EI-2011Class'!H27</f>
        <v>2019-T7 Ag-26</v>
      </c>
      <c r="H28" s="77">
        <f t="shared" si="1"/>
        <v>1</v>
      </c>
      <c r="I28" s="37"/>
      <c r="M28" s="36"/>
      <c r="N28" s="13"/>
    </row>
    <row r="29" spans="1:14" ht="13.7" customHeight="1" x14ac:dyDescent="0.25">
      <c r="A29" s="73">
        <f>'EMFAC2017EI-2011Class'!B28</f>
        <v>2019</v>
      </c>
      <c r="B29" s="74" t="str">
        <f>'EMFAC2017EI-2011Class'!C28</f>
        <v>T7 Ag</v>
      </c>
      <c r="C29" s="73">
        <f>'EMFAC2017EI-2011Class'!D28</f>
        <v>1992</v>
      </c>
      <c r="D29" s="38">
        <f>'EMFAC2017EI-2011Class'!F28</f>
        <v>27</v>
      </c>
      <c r="E29" s="72" t="str">
        <f t="shared" si="0"/>
        <v>T7 Ag-27</v>
      </c>
      <c r="F29" s="39">
        <f>VLOOKUP(E29,HD_Odo!$C$2:$D$1381,2,FALSE)</f>
        <v>759561.03200000001</v>
      </c>
      <c r="G29" s="89" t="str">
        <f>'EMFAC2017EI-2011Class'!H28</f>
        <v>2019-T7 Ag-27</v>
      </c>
      <c r="H29" s="77">
        <f t="shared" si="1"/>
        <v>1</v>
      </c>
      <c r="I29" s="37"/>
      <c r="M29" s="36"/>
      <c r="N29" s="13"/>
    </row>
    <row r="30" spans="1:14" ht="13.7" customHeight="1" x14ac:dyDescent="0.25">
      <c r="A30" s="73">
        <f>'EMFAC2017EI-2011Class'!B29</f>
        <v>2019</v>
      </c>
      <c r="B30" s="74" t="str">
        <f>'EMFAC2017EI-2011Class'!C29</f>
        <v>T7 Ag</v>
      </c>
      <c r="C30" s="73">
        <f>'EMFAC2017EI-2011Class'!D29</f>
        <v>1991</v>
      </c>
      <c r="D30" s="38">
        <f>'EMFAC2017EI-2011Class'!F29</f>
        <v>28</v>
      </c>
      <c r="E30" s="72" t="str">
        <f t="shared" si="0"/>
        <v>T7 Ag-28</v>
      </c>
      <c r="F30" s="39">
        <f>VLOOKUP(E30,HD_Odo!$C$2:$D$1381,2,FALSE)</f>
        <v>768783.03300000005</v>
      </c>
      <c r="G30" s="89" t="str">
        <f>'EMFAC2017EI-2011Class'!H29</f>
        <v>2019-T7 Ag-28</v>
      </c>
      <c r="H30" s="77">
        <f t="shared" si="1"/>
        <v>1</v>
      </c>
      <c r="I30" s="37"/>
      <c r="M30" s="36"/>
      <c r="N30" s="13"/>
    </row>
    <row r="31" spans="1:14" ht="13.7" customHeight="1" x14ac:dyDescent="0.25">
      <c r="A31" s="73">
        <f>'EMFAC2017EI-2011Class'!B30</f>
        <v>2019</v>
      </c>
      <c r="B31" s="74" t="str">
        <f>'EMFAC2017EI-2011Class'!C30</f>
        <v>T7 Ag</v>
      </c>
      <c r="C31" s="73">
        <f>'EMFAC2017EI-2011Class'!D30</f>
        <v>1990</v>
      </c>
      <c r="D31" s="38">
        <f>'EMFAC2017EI-2011Class'!F30</f>
        <v>29</v>
      </c>
      <c r="E31" s="72" t="str">
        <f t="shared" si="0"/>
        <v>T7 Ag-29</v>
      </c>
      <c r="F31" s="39">
        <f>VLOOKUP(E31,HD_Odo!$C$2:$D$1381,2,FALSE)</f>
        <v>777811.02800000005</v>
      </c>
      <c r="G31" s="89" t="str">
        <f>'EMFAC2017EI-2011Class'!H30</f>
        <v>2019-T7 Ag-29</v>
      </c>
      <c r="H31" s="77">
        <f t="shared" si="1"/>
        <v>1</v>
      </c>
      <c r="I31" s="37"/>
      <c r="M31" s="36"/>
      <c r="N31" s="13"/>
    </row>
    <row r="32" spans="1:14" ht="13.7" customHeight="1" x14ac:dyDescent="0.25">
      <c r="A32" s="73">
        <f>'EMFAC2017EI-2011Class'!B31</f>
        <v>2019</v>
      </c>
      <c r="B32" s="74" t="str">
        <f>'EMFAC2017EI-2011Class'!C31</f>
        <v>T7 Ag</v>
      </c>
      <c r="C32" s="73">
        <f>'EMFAC2017EI-2011Class'!D31</f>
        <v>1989</v>
      </c>
      <c r="D32" s="38">
        <f>'EMFAC2017EI-2011Class'!F31</f>
        <v>30</v>
      </c>
      <c r="E32" s="72" t="str">
        <f t="shared" si="0"/>
        <v>T7 Ag-30</v>
      </c>
      <c r="F32" s="39">
        <f>VLOOKUP(E32,HD_Odo!$C$2:$D$1381,2,FALSE)</f>
        <v>786644.03099999996</v>
      </c>
      <c r="G32" s="89" t="str">
        <f>'EMFAC2017EI-2011Class'!H31</f>
        <v>2019-T7 Ag-30</v>
      </c>
      <c r="H32" s="77">
        <f t="shared" si="1"/>
        <v>1</v>
      </c>
      <c r="I32" s="37"/>
      <c r="M32" s="36"/>
      <c r="N32" s="13"/>
    </row>
    <row r="33" spans="1:14" ht="13.7" customHeight="1" x14ac:dyDescent="0.25">
      <c r="A33" s="73">
        <f>'EMFAC2017EI-2011Class'!B32</f>
        <v>2019</v>
      </c>
      <c r="B33" s="74" t="str">
        <f>'EMFAC2017EI-2011Class'!C32</f>
        <v>T7 Ag</v>
      </c>
      <c r="C33" s="73">
        <f>'EMFAC2017EI-2011Class'!D32</f>
        <v>1988</v>
      </c>
      <c r="D33" s="38">
        <f>'EMFAC2017EI-2011Class'!F32</f>
        <v>31</v>
      </c>
      <c r="E33" s="72" t="str">
        <f t="shared" si="0"/>
        <v>T7 Ag-31</v>
      </c>
      <c r="F33" s="39">
        <f>VLOOKUP(E33,HD_Odo!$C$2:$D$1381,2,FALSE)</f>
        <v>795283.02899999998</v>
      </c>
      <c r="G33" s="89" t="str">
        <f>'EMFAC2017EI-2011Class'!H32</f>
        <v>2019-T7 Ag-31</v>
      </c>
      <c r="H33" s="77">
        <f t="shared" si="1"/>
        <v>1</v>
      </c>
      <c r="I33" s="37"/>
      <c r="M33" s="36"/>
      <c r="N33" s="13"/>
    </row>
    <row r="34" spans="1:14" ht="13.7" customHeight="1" x14ac:dyDescent="0.25">
      <c r="A34" s="73">
        <f>'EMFAC2017EI-2011Class'!B33</f>
        <v>2019</v>
      </c>
      <c r="B34" s="74" t="str">
        <f>'EMFAC2017EI-2011Class'!C33</f>
        <v>T7 Ag</v>
      </c>
      <c r="C34" s="73">
        <f>'EMFAC2017EI-2011Class'!D33</f>
        <v>1987</v>
      </c>
      <c r="D34" s="38">
        <f>'EMFAC2017EI-2011Class'!F33</f>
        <v>32</v>
      </c>
      <c r="E34" s="72" t="str">
        <f t="shared" si="0"/>
        <v>T7 Ag-32</v>
      </c>
      <c r="F34" s="39">
        <f>VLOOKUP(E34,HD_Odo!$C$2:$D$1381,2,FALSE)</f>
        <v>800000</v>
      </c>
      <c r="G34" s="89" t="str">
        <f>'EMFAC2017EI-2011Class'!H33</f>
        <v>2019-T7 Ag-32</v>
      </c>
      <c r="H34" s="77">
        <f t="shared" si="1"/>
        <v>1</v>
      </c>
      <c r="I34" s="37"/>
      <c r="M34" s="36"/>
      <c r="N34" s="13"/>
    </row>
    <row r="35" spans="1:14" ht="13.7" customHeight="1" x14ac:dyDescent="0.25">
      <c r="A35" s="73">
        <f>'EMFAC2017EI-2011Class'!B34</f>
        <v>2019</v>
      </c>
      <c r="B35" s="74" t="str">
        <f>'EMFAC2017EI-2011Class'!C34</f>
        <v>T7 Ag</v>
      </c>
      <c r="C35" s="73">
        <f>'EMFAC2017EI-2011Class'!D34</f>
        <v>1986</v>
      </c>
      <c r="D35" s="38">
        <f>'EMFAC2017EI-2011Class'!F34</f>
        <v>33</v>
      </c>
      <c r="E35" s="72" t="str">
        <f t="shared" si="0"/>
        <v>T7 Ag-33</v>
      </c>
      <c r="F35" s="39">
        <f>VLOOKUP(E35,HD_Odo!$C$2:$D$1381,2,FALSE)</f>
        <v>800000</v>
      </c>
      <c r="G35" s="89" t="str">
        <f>'EMFAC2017EI-2011Class'!H34</f>
        <v>2019-T7 Ag-33</v>
      </c>
      <c r="H35" s="77">
        <f t="shared" si="1"/>
        <v>1</v>
      </c>
      <c r="I35" s="37"/>
      <c r="M35" s="36"/>
      <c r="N35" s="13"/>
    </row>
    <row r="36" spans="1:14" ht="13.7" customHeight="1" x14ac:dyDescent="0.25">
      <c r="A36" s="73">
        <f>'EMFAC2017EI-2011Class'!B35</f>
        <v>2019</v>
      </c>
      <c r="B36" s="74" t="str">
        <f>'EMFAC2017EI-2011Class'!C35</f>
        <v>T7 Ag</v>
      </c>
      <c r="C36" s="73">
        <f>'EMFAC2017EI-2011Class'!D35</f>
        <v>1985</v>
      </c>
      <c r="D36" s="38">
        <f>'EMFAC2017EI-2011Class'!F35</f>
        <v>34</v>
      </c>
      <c r="E36" s="72" t="str">
        <f t="shared" si="0"/>
        <v>T7 Ag-34</v>
      </c>
      <c r="F36" s="39">
        <f>VLOOKUP(E36,HD_Odo!$C$2:$D$1381,2,FALSE)</f>
        <v>800000</v>
      </c>
      <c r="G36" s="89" t="str">
        <f>'EMFAC2017EI-2011Class'!H35</f>
        <v>2019-T7 Ag-34</v>
      </c>
      <c r="H36" s="77">
        <f t="shared" si="1"/>
        <v>1</v>
      </c>
      <c r="I36" s="37"/>
      <c r="M36" s="36"/>
      <c r="N36" s="13"/>
    </row>
    <row r="37" spans="1:14" ht="13.7" customHeight="1" x14ac:dyDescent="0.25">
      <c r="A37" s="73">
        <f>'EMFAC2017EI-2011Class'!B36</f>
        <v>2019</v>
      </c>
      <c r="B37" s="74" t="str">
        <f>'EMFAC2017EI-2011Class'!C36</f>
        <v>T7 Ag</v>
      </c>
      <c r="C37" s="73">
        <f>'EMFAC2017EI-2011Class'!D36</f>
        <v>1984</v>
      </c>
      <c r="D37" s="38">
        <f>'EMFAC2017EI-2011Class'!F36</f>
        <v>35</v>
      </c>
      <c r="E37" s="72" t="str">
        <f t="shared" si="0"/>
        <v>T7 Ag-35</v>
      </c>
      <c r="F37" s="39">
        <f>VLOOKUP(E37,HD_Odo!$C$2:$D$1381,2,FALSE)</f>
        <v>800000</v>
      </c>
      <c r="G37" s="89" t="str">
        <f>'EMFAC2017EI-2011Class'!H36</f>
        <v>2019-T7 Ag-35</v>
      </c>
      <c r="H37" s="77">
        <f t="shared" si="1"/>
        <v>1</v>
      </c>
      <c r="I37" s="37"/>
      <c r="M37" s="36"/>
      <c r="N37" s="13"/>
    </row>
    <row r="38" spans="1:14" ht="13.7" customHeight="1" x14ac:dyDescent="0.25">
      <c r="A38" s="73">
        <f>'EMFAC2017EI-2011Class'!B37</f>
        <v>2019</v>
      </c>
      <c r="B38" s="74" t="str">
        <f>'EMFAC2017EI-2011Class'!C37</f>
        <v>T7 Ag</v>
      </c>
      <c r="C38" s="73">
        <f>'EMFAC2017EI-2011Class'!D37</f>
        <v>1983</v>
      </c>
      <c r="D38" s="38">
        <f>'EMFAC2017EI-2011Class'!F37</f>
        <v>36</v>
      </c>
      <c r="E38" s="72" t="str">
        <f t="shared" si="0"/>
        <v>T7 Ag-36</v>
      </c>
      <c r="F38" s="39">
        <f>VLOOKUP(E38,HD_Odo!$C$2:$D$1381,2,FALSE)</f>
        <v>800000</v>
      </c>
      <c r="G38" s="89" t="str">
        <f>'EMFAC2017EI-2011Class'!H37</f>
        <v>2019-T7 Ag-36</v>
      </c>
      <c r="H38" s="77">
        <f t="shared" si="1"/>
        <v>1</v>
      </c>
      <c r="I38" s="37"/>
      <c r="M38" s="36"/>
      <c r="N38" s="13"/>
    </row>
    <row r="39" spans="1:14" ht="13.7" customHeight="1" x14ac:dyDescent="0.25">
      <c r="A39" s="73">
        <f>'EMFAC2017EI-2011Class'!B38</f>
        <v>2019</v>
      </c>
      <c r="B39" s="74" t="str">
        <f>'EMFAC2017EI-2011Class'!C38</f>
        <v>T7 Ag</v>
      </c>
      <c r="C39" s="73">
        <f>'EMFAC2017EI-2011Class'!D38</f>
        <v>1982</v>
      </c>
      <c r="D39" s="38">
        <f>'EMFAC2017EI-2011Class'!F38</f>
        <v>37</v>
      </c>
      <c r="E39" s="72" t="str">
        <f t="shared" si="0"/>
        <v>T7 Ag-37</v>
      </c>
      <c r="F39" s="39">
        <f>VLOOKUP(E39,HD_Odo!$C$2:$D$1381,2,FALSE)</f>
        <v>800000</v>
      </c>
      <c r="G39" s="89" t="str">
        <f>'EMFAC2017EI-2011Class'!H38</f>
        <v>2019-T7 Ag-37</v>
      </c>
      <c r="H39" s="77">
        <f t="shared" si="1"/>
        <v>1</v>
      </c>
      <c r="I39" s="37"/>
      <c r="M39" s="36"/>
      <c r="N39" s="13"/>
    </row>
    <row r="40" spans="1:14" ht="13.7" customHeight="1" x14ac:dyDescent="0.25">
      <c r="A40" s="73">
        <f>'EMFAC2017EI-2011Class'!B39</f>
        <v>2019</v>
      </c>
      <c r="B40" s="74" t="str">
        <f>'EMFAC2017EI-2011Class'!C39</f>
        <v>T7 Ag</v>
      </c>
      <c r="C40" s="73">
        <f>'EMFAC2017EI-2011Class'!D39</f>
        <v>1981</v>
      </c>
      <c r="D40" s="38">
        <f>'EMFAC2017EI-2011Class'!F39</f>
        <v>38</v>
      </c>
      <c r="E40" s="72" t="str">
        <f t="shared" si="0"/>
        <v>T7 Ag-38</v>
      </c>
      <c r="F40" s="39">
        <f>VLOOKUP(E40,HD_Odo!$C$2:$D$1381,2,FALSE)</f>
        <v>800000</v>
      </c>
      <c r="G40" s="89" t="str">
        <f>'EMFAC2017EI-2011Class'!H39</f>
        <v>2019-T7 Ag-38</v>
      </c>
      <c r="H40" s="77">
        <f t="shared" si="1"/>
        <v>1</v>
      </c>
      <c r="I40" s="37"/>
      <c r="M40" s="36"/>
      <c r="N40" s="13"/>
    </row>
    <row r="41" spans="1:14" ht="13.7" customHeight="1" x14ac:dyDescent="0.25">
      <c r="A41" s="73">
        <f>'EMFAC2017EI-2011Class'!B40</f>
        <v>2019</v>
      </c>
      <c r="B41" s="74" t="str">
        <f>'EMFAC2017EI-2011Class'!C40</f>
        <v>T7 Ag</v>
      </c>
      <c r="C41" s="73">
        <f>'EMFAC2017EI-2011Class'!D40</f>
        <v>1980</v>
      </c>
      <c r="D41" s="38">
        <f>'EMFAC2017EI-2011Class'!F40</f>
        <v>39</v>
      </c>
      <c r="E41" s="72" t="str">
        <f t="shared" si="0"/>
        <v>T7 Ag-39</v>
      </c>
      <c r="F41" s="39">
        <f>VLOOKUP(E41,HD_Odo!$C$2:$D$1381,2,FALSE)</f>
        <v>800000</v>
      </c>
      <c r="G41" s="89" t="str">
        <f>'EMFAC2017EI-2011Class'!H40</f>
        <v>2019-T7 Ag-39</v>
      </c>
      <c r="H41" s="77">
        <f t="shared" si="1"/>
        <v>1</v>
      </c>
      <c r="I41" s="37"/>
      <c r="M41" s="36"/>
      <c r="N41" s="13"/>
    </row>
    <row r="42" spans="1:14" ht="13.7" customHeight="1" x14ac:dyDescent="0.25">
      <c r="A42" s="73">
        <f>'EMFAC2017EI-2011Class'!B41</f>
        <v>2019</v>
      </c>
      <c r="B42" s="74" t="str">
        <f>'EMFAC2017EI-2011Class'!C41</f>
        <v>T7 Ag</v>
      </c>
      <c r="C42" s="73">
        <f>'EMFAC2017EI-2011Class'!D41</f>
        <v>1979</v>
      </c>
      <c r="D42" s="38">
        <f>'EMFAC2017EI-2011Class'!F41</f>
        <v>40</v>
      </c>
      <c r="E42" s="72" t="str">
        <f t="shared" si="0"/>
        <v>T7 Ag-40</v>
      </c>
      <c r="F42" s="39">
        <f>VLOOKUP(E42,HD_Odo!$C$2:$D$1381,2,FALSE)</f>
        <v>800000</v>
      </c>
      <c r="G42" s="89" t="str">
        <f>'EMFAC2017EI-2011Class'!H41</f>
        <v>2019-T7 Ag-40</v>
      </c>
      <c r="H42" s="77">
        <f t="shared" si="1"/>
        <v>1</v>
      </c>
      <c r="I42" s="37"/>
      <c r="M42" s="36"/>
      <c r="N42" s="13"/>
    </row>
    <row r="43" spans="1:14" ht="13.7" customHeight="1" x14ac:dyDescent="0.25">
      <c r="A43" s="73">
        <f>'EMFAC2017EI-2011Class'!B42</f>
        <v>2019</v>
      </c>
      <c r="B43" s="74" t="str">
        <f>'EMFAC2017EI-2011Class'!C42</f>
        <v>T7 Ag</v>
      </c>
      <c r="C43" s="73">
        <f>'EMFAC2017EI-2011Class'!D42</f>
        <v>1977</v>
      </c>
      <c r="D43" s="38">
        <f>'EMFAC2017EI-2011Class'!F42</f>
        <v>42</v>
      </c>
      <c r="E43" s="72" t="str">
        <f t="shared" si="0"/>
        <v>T7 Ag-42</v>
      </c>
      <c r="F43" s="39">
        <f>VLOOKUP(E43,HD_Odo!$C$2:$D$1381,2,FALSE)</f>
        <v>800000</v>
      </c>
      <c r="G43" s="89" t="str">
        <f>'EMFAC2017EI-2011Class'!H42</f>
        <v>2019-T7 Ag-42</v>
      </c>
      <c r="H43" s="77">
        <f t="shared" si="1"/>
        <v>1</v>
      </c>
      <c r="I43" s="37"/>
      <c r="M43" s="36"/>
      <c r="N43" s="13"/>
    </row>
    <row r="44" spans="1:14" ht="13.7" customHeight="1" x14ac:dyDescent="0.25">
      <c r="A44" s="73">
        <f>'EMFAC2017EI-2011Class'!B43</f>
        <v>2019</v>
      </c>
      <c r="B44" s="74" t="str">
        <f>'EMFAC2017EI-2011Class'!C43</f>
        <v>T7 CAIRP</v>
      </c>
      <c r="C44" s="73">
        <f>'EMFAC2017EI-2011Class'!D43</f>
        <v>2020</v>
      </c>
      <c r="D44" s="38">
        <f>'EMFAC2017EI-2011Class'!F43</f>
        <v>-1</v>
      </c>
      <c r="E44" s="72" t="str">
        <f t="shared" si="0"/>
        <v>T7 CAIRP--1</v>
      </c>
      <c r="F44" s="39">
        <f>VLOOKUP(E44,HD_Odo!$C$2:$D$1381,2,FALSE)</f>
        <v>0</v>
      </c>
      <c r="G44" s="89" t="str">
        <f>'EMFAC2017EI-2011Class'!H43</f>
        <v>2019-T7 CAIRP--1</v>
      </c>
      <c r="H44" s="77">
        <f t="shared" si="1"/>
        <v>1</v>
      </c>
      <c r="I44" s="37"/>
      <c r="M44" s="36"/>
      <c r="N44" s="13"/>
    </row>
    <row r="45" spans="1:14" ht="13.7" customHeight="1" x14ac:dyDescent="0.25">
      <c r="A45" s="73">
        <f>'EMFAC2017EI-2011Class'!B44</f>
        <v>2019</v>
      </c>
      <c r="B45" s="74" t="str">
        <f>'EMFAC2017EI-2011Class'!C44</f>
        <v>T7 CAIRP</v>
      </c>
      <c r="C45" s="73">
        <f>'EMFAC2017EI-2011Class'!D44</f>
        <v>2019</v>
      </c>
      <c r="D45" s="38">
        <f>'EMFAC2017EI-2011Class'!F44</f>
        <v>0</v>
      </c>
      <c r="E45" s="72" t="str">
        <f t="shared" si="0"/>
        <v>T7 CAIRP-0</v>
      </c>
      <c r="F45" s="39">
        <f>VLOOKUP(E45,HD_Odo!$C$2:$D$1381,2,FALSE)</f>
        <v>105233.9</v>
      </c>
      <c r="G45" s="89" t="str">
        <f>'EMFAC2017EI-2011Class'!H44</f>
        <v>2019-T7 CAIRP-0</v>
      </c>
      <c r="H45" s="77">
        <f t="shared" si="1"/>
        <v>0.93471554539941815</v>
      </c>
      <c r="I45" s="37"/>
      <c r="M45" s="36"/>
      <c r="N45" s="13"/>
    </row>
    <row r="46" spans="1:14" ht="13.7" customHeight="1" x14ac:dyDescent="0.25">
      <c r="A46" s="73">
        <f>'EMFAC2017EI-2011Class'!B45</f>
        <v>2019</v>
      </c>
      <c r="B46" s="74" t="str">
        <f>'EMFAC2017EI-2011Class'!C45</f>
        <v>T7 CAIRP</v>
      </c>
      <c r="C46" s="73">
        <f>'EMFAC2017EI-2011Class'!D45</f>
        <v>2018</v>
      </c>
      <c r="D46" s="38">
        <f>'EMFAC2017EI-2011Class'!F45</f>
        <v>1</v>
      </c>
      <c r="E46" s="72" t="str">
        <f t="shared" si="0"/>
        <v>T7 CAIRP-1</v>
      </c>
      <c r="F46" s="39">
        <f>VLOOKUP(E46,HD_Odo!$C$2:$D$1381,2,FALSE)</f>
        <v>210374.9</v>
      </c>
      <c r="G46" s="89" t="str">
        <f>'EMFAC2017EI-2011Class'!H45</f>
        <v>2019-T7 CAIRP-1</v>
      </c>
      <c r="H46" s="77">
        <f t="shared" si="1"/>
        <v>0.89825369310317404</v>
      </c>
      <c r="I46" s="37"/>
      <c r="M46" s="36"/>
      <c r="N46" s="13"/>
    </row>
    <row r="47" spans="1:14" ht="13.7" customHeight="1" x14ac:dyDescent="0.25">
      <c r="A47" s="73">
        <f>'EMFAC2017EI-2011Class'!B46</f>
        <v>2019</v>
      </c>
      <c r="B47" s="74" t="str">
        <f>'EMFAC2017EI-2011Class'!C46</f>
        <v>T7 CAIRP</v>
      </c>
      <c r="C47" s="73">
        <f>'EMFAC2017EI-2011Class'!D46</f>
        <v>2017</v>
      </c>
      <c r="D47" s="38">
        <f>'EMFAC2017EI-2011Class'!F46</f>
        <v>2</v>
      </c>
      <c r="E47" s="72" t="str">
        <f t="shared" si="0"/>
        <v>T7 CAIRP-2</v>
      </c>
      <c r="F47" s="39">
        <f>VLOOKUP(E47,HD_Odo!$C$2:$D$1381,2,FALSE)</f>
        <v>312602.90000000002</v>
      </c>
      <c r="G47" s="89" t="str">
        <f>'EMFAC2017EI-2011Class'!H46</f>
        <v>2019-T7 CAIRP-2</v>
      </c>
      <c r="H47" s="77">
        <f t="shared" si="1"/>
        <v>0.87549315024392105</v>
      </c>
      <c r="I47" s="37"/>
      <c r="M47" s="36"/>
      <c r="N47" s="13"/>
    </row>
    <row r="48" spans="1:14" ht="13.7" customHeight="1" x14ac:dyDescent="0.25">
      <c r="A48" s="73">
        <f>'EMFAC2017EI-2011Class'!B47</f>
        <v>2019</v>
      </c>
      <c r="B48" s="74" t="str">
        <f>'EMFAC2017EI-2011Class'!C47</f>
        <v>T7 CAIRP</v>
      </c>
      <c r="C48" s="73">
        <f>'EMFAC2017EI-2011Class'!D47</f>
        <v>2016</v>
      </c>
      <c r="D48" s="38">
        <f>'EMFAC2017EI-2011Class'!F47</f>
        <v>3</v>
      </c>
      <c r="E48" s="72" t="str">
        <f t="shared" si="0"/>
        <v>T7 CAIRP-3</v>
      </c>
      <c r="F48" s="39">
        <f>VLOOKUP(E48,HD_Odo!$C$2:$D$1381,2,FALSE)</f>
        <v>409894.85</v>
      </c>
      <c r="G48" s="89" t="str">
        <f>'EMFAC2017EI-2011Class'!H47</f>
        <v>2019-T7 CAIRP-3</v>
      </c>
      <c r="H48" s="77">
        <f t="shared" si="1"/>
        <v>0.86021964946916185</v>
      </c>
      <c r="I48" s="37"/>
      <c r="M48" s="36"/>
      <c r="N48" s="13"/>
    </row>
    <row r="49" spans="1:14" ht="13.7" customHeight="1" x14ac:dyDescent="0.25">
      <c r="A49" s="73">
        <f>'EMFAC2017EI-2011Class'!B48</f>
        <v>2019</v>
      </c>
      <c r="B49" s="74" t="str">
        <f>'EMFAC2017EI-2011Class'!C48</f>
        <v>T7 CAIRP</v>
      </c>
      <c r="C49" s="73">
        <f>'EMFAC2017EI-2011Class'!D48</f>
        <v>2015</v>
      </c>
      <c r="D49" s="38">
        <f>'EMFAC2017EI-2011Class'!F48</f>
        <v>4</v>
      </c>
      <c r="E49" s="72" t="str">
        <f t="shared" si="0"/>
        <v>T7 CAIRP-4</v>
      </c>
      <c r="F49" s="39">
        <f>VLOOKUP(E49,HD_Odo!$C$2:$D$1381,2,FALSE)</f>
        <v>500922.86</v>
      </c>
      <c r="G49" s="89" t="str">
        <f>'EMFAC2017EI-2011Class'!H48</f>
        <v>2019-T7 CAIRP-4</v>
      </c>
      <c r="H49" s="77">
        <f t="shared" si="1"/>
        <v>0.84943543779022657</v>
      </c>
      <c r="I49" s="37"/>
      <c r="M49" s="36"/>
      <c r="N49" s="13"/>
    </row>
    <row r="50" spans="1:14" ht="13.7" customHeight="1" x14ac:dyDescent="0.25">
      <c r="A50" s="73">
        <f>'EMFAC2017EI-2011Class'!B49</f>
        <v>2019</v>
      </c>
      <c r="B50" s="74" t="str">
        <f>'EMFAC2017EI-2011Class'!C49</f>
        <v>T7 CAIRP</v>
      </c>
      <c r="C50" s="73">
        <f>'EMFAC2017EI-2011Class'!D49</f>
        <v>2014</v>
      </c>
      <c r="D50" s="38">
        <f>'EMFAC2017EI-2011Class'!F49</f>
        <v>5</v>
      </c>
      <c r="E50" s="72" t="str">
        <f t="shared" si="0"/>
        <v>T7 CAIRP-5</v>
      </c>
      <c r="F50" s="39">
        <f>VLOOKUP(E50,HD_Odo!$C$2:$D$1381,2,FALSE)</f>
        <v>584952.91</v>
      </c>
      <c r="G50" s="89" t="str">
        <f>'EMFAC2017EI-2011Class'!H49</f>
        <v>2019-T7 CAIRP-5</v>
      </c>
      <c r="H50" s="77">
        <f t="shared" si="1"/>
        <v>0.84152665528962434</v>
      </c>
      <c r="I50" s="37"/>
      <c r="M50" s="36"/>
      <c r="N50" s="13"/>
    </row>
    <row r="51" spans="1:14" ht="13.7" customHeight="1" x14ac:dyDescent="0.25">
      <c r="A51" s="73">
        <f>'EMFAC2017EI-2011Class'!B50</f>
        <v>2019</v>
      </c>
      <c r="B51" s="74" t="str">
        <f>'EMFAC2017EI-2011Class'!C50</f>
        <v>T7 CAIRP</v>
      </c>
      <c r="C51" s="73">
        <f>'EMFAC2017EI-2011Class'!D50</f>
        <v>2013</v>
      </c>
      <c r="D51" s="38">
        <f>'EMFAC2017EI-2011Class'!F50</f>
        <v>6</v>
      </c>
      <c r="E51" s="72" t="str">
        <f t="shared" si="0"/>
        <v>T7 CAIRP-6</v>
      </c>
      <c r="F51" s="39">
        <f>VLOOKUP(E51,HD_Odo!$C$2:$D$1381,2,FALSE)</f>
        <v>661743.91</v>
      </c>
      <c r="G51" s="89" t="str">
        <f>'EMFAC2017EI-2011Class'!H50</f>
        <v>2019-T7 CAIRP-6</v>
      </c>
      <c r="H51" s="77">
        <f t="shared" si="1"/>
        <v>0.8212274573316829</v>
      </c>
      <c r="I51" s="37"/>
      <c r="M51" s="36"/>
      <c r="N51" s="13"/>
    </row>
    <row r="52" spans="1:14" ht="13.7" customHeight="1" x14ac:dyDescent="0.25">
      <c r="A52" s="73">
        <f>'EMFAC2017EI-2011Class'!B51</f>
        <v>2019</v>
      </c>
      <c r="B52" s="74" t="str">
        <f>'EMFAC2017EI-2011Class'!C51</f>
        <v>T7 CAIRP</v>
      </c>
      <c r="C52" s="73">
        <f>'EMFAC2017EI-2011Class'!D51</f>
        <v>2012</v>
      </c>
      <c r="D52" s="38">
        <f>'EMFAC2017EI-2011Class'!F51</f>
        <v>7</v>
      </c>
      <c r="E52" s="72" t="str">
        <f t="shared" si="0"/>
        <v>T7 CAIRP-7</v>
      </c>
      <c r="F52" s="39">
        <f>VLOOKUP(E52,HD_Odo!$C$2:$D$1381,2,FALSE)</f>
        <v>731450.95</v>
      </c>
      <c r="G52" s="89" t="str">
        <f>'EMFAC2017EI-2011Class'!H51</f>
        <v>2019-T7 CAIRP-7</v>
      </c>
      <c r="H52" s="77">
        <f t="shared" si="1"/>
        <v>0.81763027509202335</v>
      </c>
      <c r="I52" s="37"/>
      <c r="M52" s="36"/>
      <c r="N52" s="13"/>
    </row>
    <row r="53" spans="1:14" ht="13.7" customHeight="1" x14ac:dyDescent="0.25">
      <c r="A53" s="73">
        <f>'EMFAC2017EI-2011Class'!B52</f>
        <v>2019</v>
      </c>
      <c r="B53" s="74" t="str">
        <f>'EMFAC2017EI-2011Class'!C52</f>
        <v>T7 CAIRP</v>
      </c>
      <c r="C53" s="73">
        <f>'EMFAC2017EI-2011Class'!D52</f>
        <v>2011</v>
      </c>
      <c r="D53" s="38">
        <f>'EMFAC2017EI-2011Class'!F52</f>
        <v>8</v>
      </c>
      <c r="E53" s="72" t="str">
        <f t="shared" si="0"/>
        <v>T7 CAIRP-8</v>
      </c>
      <c r="F53" s="39">
        <f>VLOOKUP(E53,HD_Odo!$C$2:$D$1381,2,FALSE)</f>
        <v>794519.93</v>
      </c>
      <c r="G53" s="89" t="str">
        <f>'EMFAC2017EI-2011Class'!H52</f>
        <v>2019-T7 CAIRP-8</v>
      </c>
      <c r="H53" s="77">
        <f t="shared" si="1"/>
        <v>0.81482242223209278</v>
      </c>
      <c r="I53" s="37"/>
      <c r="M53" s="36"/>
      <c r="N53" s="13"/>
    </row>
    <row r="54" spans="1:14" ht="13.7" customHeight="1" x14ac:dyDescent="0.25">
      <c r="A54" s="73">
        <f>'EMFAC2017EI-2011Class'!B53</f>
        <v>2019</v>
      </c>
      <c r="B54" s="74" t="str">
        <f>'EMFAC2017EI-2011Class'!C53</f>
        <v>T7 CAIRP</v>
      </c>
      <c r="C54" s="73">
        <f>'EMFAC2017EI-2011Class'!D53</f>
        <v>2010</v>
      </c>
      <c r="D54" s="38">
        <f>'EMFAC2017EI-2011Class'!F53</f>
        <v>9</v>
      </c>
      <c r="E54" s="72" t="str">
        <f t="shared" si="0"/>
        <v>T7 CAIRP-9</v>
      </c>
      <c r="F54" s="39">
        <f>VLOOKUP(E54,HD_Odo!$C$2:$D$1381,2,FALSE)</f>
        <v>800000</v>
      </c>
      <c r="G54" s="89" t="str">
        <f>'EMFAC2017EI-2011Class'!H53</f>
        <v>2019-T7 CAIRP-9</v>
      </c>
      <c r="H54" s="77">
        <f t="shared" si="1"/>
        <v>0.81812520340004014</v>
      </c>
      <c r="I54" s="37"/>
      <c r="M54" s="36"/>
      <c r="N54" s="13"/>
    </row>
    <row r="55" spans="1:14" ht="13.7" customHeight="1" x14ac:dyDescent="0.25">
      <c r="A55" s="73">
        <f>'EMFAC2017EI-2011Class'!B54</f>
        <v>2019</v>
      </c>
      <c r="B55" s="74" t="str">
        <f>'EMFAC2017EI-2011Class'!C54</f>
        <v>T7 CAIRP</v>
      </c>
      <c r="C55" s="73">
        <f>'EMFAC2017EI-2011Class'!D54</f>
        <v>2009</v>
      </c>
      <c r="D55" s="38">
        <f>'EMFAC2017EI-2011Class'!F54</f>
        <v>10</v>
      </c>
      <c r="E55" s="72" t="str">
        <f t="shared" si="0"/>
        <v>T7 CAIRP-10</v>
      </c>
      <c r="F55" s="39">
        <f>VLOOKUP(E55,HD_Odo!$C$2:$D$1381,2,FALSE)</f>
        <v>800000</v>
      </c>
      <c r="G55" s="89" t="str">
        <f>'EMFAC2017EI-2011Class'!H54</f>
        <v>2019-T7 CAIRP-10</v>
      </c>
      <c r="H55" s="77">
        <f t="shared" si="1"/>
        <v>0.81812520340004014</v>
      </c>
      <c r="I55" s="37"/>
      <c r="M55" s="36"/>
      <c r="N55" s="13"/>
    </row>
    <row r="56" spans="1:14" ht="13.7" customHeight="1" x14ac:dyDescent="0.25">
      <c r="A56" s="73">
        <f>'EMFAC2017EI-2011Class'!B55</f>
        <v>2019</v>
      </c>
      <c r="B56" s="74" t="str">
        <f>'EMFAC2017EI-2011Class'!C55</f>
        <v>T7 CAIRP</v>
      </c>
      <c r="C56" s="73">
        <f>'EMFAC2017EI-2011Class'!D55</f>
        <v>2008</v>
      </c>
      <c r="D56" s="38">
        <f>'EMFAC2017EI-2011Class'!F55</f>
        <v>11</v>
      </c>
      <c r="E56" s="72" t="str">
        <f t="shared" si="0"/>
        <v>T7 CAIRP-11</v>
      </c>
      <c r="F56" s="39">
        <f>VLOOKUP(E56,HD_Odo!$C$2:$D$1381,2,FALSE)</f>
        <v>800000</v>
      </c>
      <c r="G56" s="89" t="str">
        <f>'EMFAC2017EI-2011Class'!H55</f>
        <v>2019-T7 CAIRP-11</v>
      </c>
      <c r="H56" s="77">
        <f t="shared" si="1"/>
        <v>0.81812520340004014</v>
      </c>
      <c r="I56" s="37"/>
      <c r="M56" s="36"/>
      <c r="N56" s="13"/>
    </row>
    <row r="57" spans="1:14" ht="13.7" customHeight="1" x14ac:dyDescent="0.25">
      <c r="A57" s="73">
        <f>'EMFAC2017EI-2011Class'!B56</f>
        <v>2019</v>
      </c>
      <c r="B57" s="74" t="str">
        <f>'EMFAC2017EI-2011Class'!C56</f>
        <v>T7 CAIRP</v>
      </c>
      <c r="C57" s="73">
        <f>'EMFAC2017EI-2011Class'!D56</f>
        <v>2007</v>
      </c>
      <c r="D57" s="38">
        <f>'EMFAC2017EI-2011Class'!F56</f>
        <v>12</v>
      </c>
      <c r="E57" s="72" t="str">
        <f t="shared" si="0"/>
        <v>T7 CAIRP-12</v>
      </c>
      <c r="F57" s="39">
        <f>VLOOKUP(E57,HD_Odo!$C$2:$D$1381,2,FALSE)</f>
        <v>800000</v>
      </c>
      <c r="G57" s="89" t="str">
        <f>'EMFAC2017EI-2011Class'!H56</f>
        <v>2019-T7 CAIRP-12</v>
      </c>
      <c r="H57" s="77">
        <f t="shared" si="1"/>
        <v>0.89711403673462742</v>
      </c>
      <c r="I57" s="37"/>
      <c r="M57" s="36"/>
      <c r="N57" s="13"/>
    </row>
    <row r="58" spans="1:14" ht="13.7" customHeight="1" x14ac:dyDescent="0.25">
      <c r="A58" s="73">
        <f>'EMFAC2017EI-2011Class'!B57</f>
        <v>2019</v>
      </c>
      <c r="B58" s="74" t="str">
        <f>'EMFAC2017EI-2011Class'!C57</f>
        <v>T7 CAIRP</v>
      </c>
      <c r="C58" s="73">
        <f>'EMFAC2017EI-2011Class'!D57</f>
        <v>2006</v>
      </c>
      <c r="D58" s="38">
        <f>'EMFAC2017EI-2011Class'!F57</f>
        <v>13</v>
      </c>
      <c r="E58" s="72" t="str">
        <f t="shared" si="0"/>
        <v>T7 CAIRP-13</v>
      </c>
      <c r="F58" s="39">
        <f>VLOOKUP(E58,HD_Odo!$C$2:$D$1381,2,FALSE)</f>
        <v>800000</v>
      </c>
      <c r="G58" s="89" t="str">
        <f>'EMFAC2017EI-2011Class'!H57</f>
        <v>2019-T7 CAIRP-13</v>
      </c>
      <c r="H58" s="77">
        <f t="shared" si="1"/>
        <v>0.89711403673462742</v>
      </c>
      <c r="I58" s="37"/>
      <c r="M58" s="36"/>
      <c r="N58" s="13"/>
    </row>
    <row r="59" spans="1:14" ht="13.7" customHeight="1" x14ac:dyDescent="0.25">
      <c r="A59" s="73">
        <f>'EMFAC2017EI-2011Class'!B58</f>
        <v>2019</v>
      </c>
      <c r="B59" s="74" t="str">
        <f>'EMFAC2017EI-2011Class'!C58</f>
        <v>T7 CAIRP</v>
      </c>
      <c r="C59" s="73">
        <f>'EMFAC2017EI-2011Class'!D58</f>
        <v>2005</v>
      </c>
      <c r="D59" s="38">
        <f>'EMFAC2017EI-2011Class'!F58</f>
        <v>14</v>
      </c>
      <c r="E59" s="72" t="str">
        <f t="shared" si="0"/>
        <v>T7 CAIRP-14</v>
      </c>
      <c r="F59" s="39">
        <f>VLOOKUP(E59,HD_Odo!$C$2:$D$1381,2,FALSE)</f>
        <v>800000</v>
      </c>
      <c r="G59" s="89" t="str">
        <f>'EMFAC2017EI-2011Class'!H58</f>
        <v>2019-T7 CAIRP-14</v>
      </c>
      <c r="H59" s="77">
        <f t="shared" si="1"/>
        <v>0.89711403673462742</v>
      </c>
      <c r="I59" s="37"/>
      <c r="M59" s="36"/>
      <c r="N59" s="13"/>
    </row>
    <row r="60" spans="1:14" ht="13.7" customHeight="1" x14ac:dyDescent="0.25">
      <c r="A60" s="73">
        <f>'EMFAC2017EI-2011Class'!B59</f>
        <v>2019</v>
      </c>
      <c r="B60" s="74" t="str">
        <f>'EMFAC2017EI-2011Class'!C59</f>
        <v>T7 CAIRP</v>
      </c>
      <c r="C60" s="73">
        <f>'EMFAC2017EI-2011Class'!D59</f>
        <v>2004</v>
      </c>
      <c r="D60" s="38">
        <f>'EMFAC2017EI-2011Class'!F59</f>
        <v>15</v>
      </c>
      <c r="E60" s="72" t="str">
        <f t="shared" si="0"/>
        <v>T7 CAIRP-15</v>
      </c>
      <c r="F60" s="39">
        <f>VLOOKUP(E60,HD_Odo!$C$2:$D$1381,2,FALSE)</f>
        <v>800000</v>
      </c>
      <c r="G60" s="89" t="str">
        <f>'EMFAC2017EI-2011Class'!H59</f>
        <v>2019-T7 CAIRP-15</v>
      </c>
      <c r="H60" s="77">
        <f t="shared" si="1"/>
        <v>0.89711403673462742</v>
      </c>
      <c r="I60" s="37"/>
      <c r="M60" s="36"/>
      <c r="N60" s="13"/>
    </row>
    <row r="61" spans="1:14" ht="13.7" customHeight="1" x14ac:dyDescent="0.25">
      <c r="A61" s="73">
        <f>'EMFAC2017EI-2011Class'!B60</f>
        <v>2019</v>
      </c>
      <c r="B61" s="74" t="str">
        <f>'EMFAC2017EI-2011Class'!C60</f>
        <v>T7 CAIRP</v>
      </c>
      <c r="C61" s="73">
        <f>'EMFAC2017EI-2011Class'!D60</f>
        <v>2003</v>
      </c>
      <c r="D61" s="38">
        <f>'EMFAC2017EI-2011Class'!F60</f>
        <v>16</v>
      </c>
      <c r="E61" s="72" t="str">
        <f t="shared" si="0"/>
        <v>T7 CAIRP-16</v>
      </c>
      <c r="F61" s="39">
        <f>VLOOKUP(E61,HD_Odo!$C$2:$D$1381,2,FALSE)</f>
        <v>800000</v>
      </c>
      <c r="G61" s="89" t="str">
        <f>'EMFAC2017EI-2011Class'!H60</f>
        <v>2019-T7 CAIRP-16</v>
      </c>
      <c r="H61" s="77">
        <f t="shared" si="1"/>
        <v>0.9393637046625366</v>
      </c>
      <c r="I61" s="37"/>
      <c r="M61" s="36"/>
      <c r="N61" s="13"/>
    </row>
    <row r="62" spans="1:14" ht="13.7" customHeight="1" x14ac:dyDescent="0.25">
      <c r="A62" s="73">
        <f>'EMFAC2017EI-2011Class'!B61</f>
        <v>2019</v>
      </c>
      <c r="B62" s="74" t="str">
        <f>'EMFAC2017EI-2011Class'!C61</f>
        <v>T7 CAIRP</v>
      </c>
      <c r="C62" s="73">
        <f>'EMFAC2017EI-2011Class'!D61</f>
        <v>2002</v>
      </c>
      <c r="D62" s="38">
        <f>'EMFAC2017EI-2011Class'!F61</f>
        <v>17</v>
      </c>
      <c r="E62" s="72" t="str">
        <f t="shared" si="0"/>
        <v>T7 CAIRP-17</v>
      </c>
      <c r="F62" s="39">
        <f>VLOOKUP(E62,HD_Odo!$C$2:$D$1381,2,FALSE)</f>
        <v>800000</v>
      </c>
      <c r="G62" s="89" t="str">
        <f>'EMFAC2017EI-2011Class'!H61</f>
        <v>2019-T7 CAIRP-17</v>
      </c>
      <c r="H62" s="77">
        <f t="shared" si="1"/>
        <v>0.9393637046625366</v>
      </c>
      <c r="I62" s="37"/>
      <c r="M62" s="36"/>
      <c r="N62" s="13"/>
    </row>
    <row r="63" spans="1:14" ht="13.7" customHeight="1" x14ac:dyDescent="0.25">
      <c r="A63" s="73">
        <f>'EMFAC2017EI-2011Class'!B62</f>
        <v>2019</v>
      </c>
      <c r="B63" s="74" t="str">
        <f>'EMFAC2017EI-2011Class'!C62</f>
        <v>T7 CAIRP</v>
      </c>
      <c r="C63" s="73">
        <f>'EMFAC2017EI-2011Class'!D62</f>
        <v>2001</v>
      </c>
      <c r="D63" s="38">
        <f>'EMFAC2017EI-2011Class'!F62</f>
        <v>18</v>
      </c>
      <c r="E63" s="72" t="str">
        <f t="shared" si="0"/>
        <v>T7 CAIRP-18</v>
      </c>
      <c r="F63" s="39">
        <f>VLOOKUP(E63,HD_Odo!$C$2:$D$1381,2,FALSE)</f>
        <v>800000</v>
      </c>
      <c r="G63" s="89" t="str">
        <f>'EMFAC2017EI-2011Class'!H62</f>
        <v>2019-T7 CAIRP-18</v>
      </c>
      <c r="H63" s="77">
        <f t="shared" si="1"/>
        <v>0.9393637046625366</v>
      </c>
      <c r="I63" s="37"/>
      <c r="M63" s="36"/>
      <c r="N63" s="13"/>
    </row>
    <row r="64" spans="1:14" ht="13.7" customHeight="1" x14ac:dyDescent="0.25">
      <c r="A64" s="73">
        <f>'EMFAC2017EI-2011Class'!B63</f>
        <v>2019</v>
      </c>
      <c r="B64" s="74" t="str">
        <f>'EMFAC2017EI-2011Class'!C63</f>
        <v>T7 CAIRP</v>
      </c>
      <c r="C64" s="73">
        <f>'EMFAC2017EI-2011Class'!D63</f>
        <v>2000</v>
      </c>
      <c r="D64" s="38">
        <f>'EMFAC2017EI-2011Class'!F63</f>
        <v>19</v>
      </c>
      <c r="E64" s="72" t="str">
        <f t="shared" si="0"/>
        <v>T7 CAIRP-19</v>
      </c>
      <c r="F64" s="39">
        <f>VLOOKUP(E64,HD_Odo!$C$2:$D$1381,2,FALSE)</f>
        <v>800000</v>
      </c>
      <c r="G64" s="89" t="str">
        <f>'EMFAC2017EI-2011Class'!H63</f>
        <v>2019-T7 CAIRP-19</v>
      </c>
      <c r="H64" s="77">
        <f t="shared" si="1"/>
        <v>0.9393637046625366</v>
      </c>
      <c r="I64" s="37"/>
      <c r="M64" s="36"/>
      <c r="N64" s="13"/>
    </row>
    <row r="65" spans="1:14" ht="13.7" customHeight="1" x14ac:dyDescent="0.25">
      <c r="A65" s="73">
        <f>'EMFAC2017EI-2011Class'!B64</f>
        <v>2019</v>
      </c>
      <c r="B65" s="74" t="str">
        <f>'EMFAC2017EI-2011Class'!C64</f>
        <v>T7 CAIRP</v>
      </c>
      <c r="C65" s="73">
        <f>'EMFAC2017EI-2011Class'!D64</f>
        <v>1999</v>
      </c>
      <c r="D65" s="38">
        <f>'EMFAC2017EI-2011Class'!F64</f>
        <v>20</v>
      </c>
      <c r="E65" s="72" t="str">
        <f t="shared" si="0"/>
        <v>T7 CAIRP-20</v>
      </c>
      <c r="F65" s="39">
        <f>VLOOKUP(E65,HD_Odo!$C$2:$D$1381,2,FALSE)</f>
        <v>800000</v>
      </c>
      <c r="G65" s="89" t="str">
        <f>'EMFAC2017EI-2011Class'!H64</f>
        <v>2019-T7 CAIRP-20</v>
      </c>
      <c r="H65" s="77">
        <f t="shared" si="1"/>
        <v>0.9393637046625366</v>
      </c>
      <c r="I65" s="37"/>
      <c r="M65" s="36"/>
      <c r="N65" s="13"/>
    </row>
    <row r="66" spans="1:14" ht="13.7" customHeight="1" x14ac:dyDescent="0.25">
      <c r="A66" s="73">
        <f>'EMFAC2017EI-2011Class'!B65</f>
        <v>2019</v>
      </c>
      <c r="B66" s="74" t="str">
        <f>'EMFAC2017EI-2011Class'!C65</f>
        <v>T7 CAIRP</v>
      </c>
      <c r="C66" s="73">
        <f>'EMFAC2017EI-2011Class'!D65</f>
        <v>1998</v>
      </c>
      <c r="D66" s="38">
        <f>'EMFAC2017EI-2011Class'!F65</f>
        <v>21</v>
      </c>
      <c r="E66" s="72" t="str">
        <f t="shared" si="0"/>
        <v>T7 CAIRP-21</v>
      </c>
      <c r="F66" s="39">
        <f>VLOOKUP(E66,HD_Odo!$C$2:$D$1381,2,FALSE)</f>
        <v>800000</v>
      </c>
      <c r="G66" s="89" t="str">
        <f>'EMFAC2017EI-2011Class'!H65</f>
        <v>2019-T7 CAIRP-21</v>
      </c>
      <c r="H66" s="77">
        <f t="shared" si="1"/>
        <v>0.9393637046625366</v>
      </c>
      <c r="I66" s="37"/>
      <c r="M66" s="36"/>
      <c r="N66" s="13"/>
    </row>
    <row r="67" spans="1:14" ht="13.7" customHeight="1" x14ac:dyDescent="0.25">
      <c r="A67" s="73">
        <f>'EMFAC2017EI-2011Class'!B66</f>
        <v>2019</v>
      </c>
      <c r="B67" s="74" t="str">
        <f>'EMFAC2017EI-2011Class'!C66</f>
        <v>T7 CAIRP</v>
      </c>
      <c r="C67" s="73">
        <f>'EMFAC2017EI-2011Class'!D66</f>
        <v>1997</v>
      </c>
      <c r="D67" s="38">
        <f>'EMFAC2017EI-2011Class'!F66</f>
        <v>22</v>
      </c>
      <c r="E67" s="72" t="str">
        <f t="shared" si="0"/>
        <v>T7 CAIRP-22</v>
      </c>
      <c r="F67" s="39">
        <f>VLOOKUP(E67,HD_Odo!$C$2:$D$1381,2,FALSE)</f>
        <v>800000</v>
      </c>
      <c r="G67" s="89" t="str">
        <f>'EMFAC2017EI-2011Class'!H66</f>
        <v>2019-T7 CAIRP-22</v>
      </c>
      <c r="H67" s="77">
        <f t="shared" si="1"/>
        <v>0.9393637046625366</v>
      </c>
      <c r="I67" s="37"/>
      <c r="M67" s="36"/>
      <c r="N67" s="13"/>
    </row>
    <row r="68" spans="1:14" ht="13.7" customHeight="1" x14ac:dyDescent="0.25">
      <c r="A68" s="73">
        <f>'EMFAC2017EI-2011Class'!B67</f>
        <v>2019</v>
      </c>
      <c r="B68" s="74" t="str">
        <f>'EMFAC2017EI-2011Class'!C67</f>
        <v>T7 CAIRP</v>
      </c>
      <c r="C68" s="73">
        <f>'EMFAC2017EI-2011Class'!D67</f>
        <v>1996</v>
      </c>
      <c r="D68" s="38">
        <f>'EMFAC2017EI-2011Class'!F67</f>
        <v>23</v>
      </c>
      <c r="E68" s="72" t="str">
        <f t="shared" si="0"/>
        <v>T7 CAIRP-23</v>
      </c>
      <c r="F68" s="39">
        <f>VLOOKUP(E68,HD_Odo!$C$2:$D$1381,2,FALSE)</f>
        <v>800000</v>
      </c>
      <c r="G68" s="89" t="str">
        <f>'EMFAC2017EI-2011Class'!H67</f>
        <v>2019-T7 CAIRP-23</v>
      </c>
      <c r="H68" s="77">
        <f t="shared" si="1"/>
        <v>0.9393637046625366</v>
      </c>
      <c r="I68" s="37"/>
      <c r="M68" s="36"/>
      <c r="N68" s="13"/>
    </row>
    <row r="69" spans="1:14" ht="13.7" customHeight="1" x14ac:dyDescent="0.25">
      <c r="A69" s="73">
        <f>'EMFAC2017EI-2011Class'!B68</f>
        <v>2019</v>
      </c>
      <c r="B69" s="74" t="str">
        <f>'EMFAC2017EI-2011Class'!C68</f>
        <v>T7 CAIRP</v>
      </c>
      <c r="C69" s="73">
        <f>'EMFAC2017EI-2011Class'!D68</f>
        <v>1995</v>
      </c>
      <c r="D69" s="38">
        <f>'EMFAC2017EI-2011Class'!F68</f>
        <v>24</v>
      </c>
      <c r="E69" s="72" t="str">
        <f t="shared" si="0"/>
        <v>T7 CAIRP-24</v>
      </c>
      <c r="F69" s="39">
        <f>VLOOKUP(E69,HD_Odo!$C$2:$D$1381,2,FALSE)</f>
        <v>800000</v>
      </c>
      <c r="G69" s="89" t="str">
        <f>'EMFAC2017EI-2011Class'!H68</f>
        <v>2019-T7 CAIRP-24</v>
      </c>
      <c r="H69" s="77">
        <f t="shared" si="1"/>
        <v>0.9393637046625366</v>
      </c>
      <c r="I69" s="37"/>
      <c r="M69" s="36"/>
      <c r="N69" s="13"/>
    </row>
    <row r="70" spans="1:14" ht="13.7" customHeight="1" x14ac:dyDescent="0.25">
      <c r="A70" s="73">
        <f>'EMFAC2017EI-2011Class'!B69</f>
        <v>2019</v>
      </c>
      <c r="B70" s="74" t="str">
        <f>'EMFAC2017EI-2011Class'!C69</f>
        <v>T7 CAIRP</v>
      </c>
      <c r="C70" s="73">
        <f>'EMFAC2017EI-2011Class'!D69</f>
        <v>1994</v>
      </c>
      <c r="D70" s="38">
        <f>'EMFAC2017EI-2011Class'!F69</f>
        <v>25</v>
      </c>
      <c r="E70" s="72" t="str">
        <f t="shared" si="0"/>
        <v>T7 CAIRP-25</v>
      </c>
      <c r="F70" s="39">
        <f>VLOOKUP(E70,HD_Odo!$C$2:$D$1381,2,FALSE)</f>
        <v>800000</v>
      </c>
      <c r="G70" s="89" t="str">
        <f>'EMFAC2017EI-2011Class'!H69</f>
        <v>2019-T7 CAIRP-25</v>
      </c>
      <c r="H70" s="77">
        <f t="shared" si="1"/>
        <v>0.9393637046625366</v>
      </c>
      <c r="I70" s="37"/>
      <c r="M70" s="36"/>
      <c r="N70" s="13"/>
    </row>
    <row r="71" spans="1:14" ht="13.7" customHeight="1" x14ac:dyDescent="0.25">
      <c r="A71" s="73">
        <f>'EMFAC2017EI-2011Class'!B70</f>
        <v>2019</v>
      </c>
      <c r="B71" s="74" t="str">
        <f>'EMFAC2017EI-2011Class'!C70</f>
        <v>T7 CAIRP</v>
      </c>
      <c r="C71" s="73">
        <f>'EMFAC2017EI-2011Class'!D70</f>
        <v>1993</v>
      </c>
      <c r="D71" s="38">
        <f>'EMFAC2017EI-2011Class'!F70</f>
        <v>26</v>
      </c>
      <c r="E71" s="72" t="str">
        <f t="shared" si="0"/>
        <v>T7 CAIRP-26</v>
      </c>
      <c r="F71" s="39">
        <f>VLOOKUP(E71,HD_Odo!$C$2:$D$1381,2,FALSE)</f>
        <v>800000</v>
      </c>
      <c r="G71" s="89" t="str">
        <f>'EMFAC2017EI-2011Class'!H70</f>
        <v>2019-T7 CAIRP-26</v>
      </c>
      <c r="H71" s="77">
        <f t="shared" si="1"/>
        <v>1</v>
      </c>
      <c r="I71" s="37"/>
      <c r="M71" s="36"/>
      <c r="N71" s="13"/>
    </row>
    <row r="72" spans="1:14" ht="13.7" customHeight="1" x14ac:dyDescent="0.25">
      <c r="A72" s="73">
        <f>'EMFAC2017EI-2011Class'!B71</f>
        <v>2019</v>
      </c>
      <c r="B72" s="74" t="str">
        <f>'EMFAC2017EI-2011Class'!C71</f>
        <v>T7 CAIRP</v>
      </c>
      <c r="C72" s="73">
        <f>'EMFAC2017EI-2011Class'!D71</f>
        <v>1992</v>
      </c>
      <c r="D72" s="38">
        <f>'EMFAC2017EI-2011Class'!F71</f>
        <v>27</v>
      </c>
      <c r="E72" s="72" t="str">
        <f t="shared" si="0"/>
        <v>T7 CAIRP-27</v>
      </c>
      <c r="F72" s="39">
        <f>VLOOKUP(E72,HD_Odo!$C$2:$D$1381,2,FALSE)</f>
        <v>800000</v>
      </c>
      <c r="G72" s="89" t="str">
        <f>'EMFAC2017EI-2011Class'!H71</f>
        <v>2019-T7 CAIRP-27</v>
      </c>
      <c r="H72" s="77">
        <f t="shared" si="1"/>
        <v>1</v>
      </c>
      <c r="I72" s="37"/>
      <c r="M72" s="36"/>
      <c r="N72" s="13"/>
    </row>
    <row r="73" spans="1:14" ht="13.7" customHeight="1" x14ac:dyDescent="0.25">
      <c r="A73" s="73">
        <f>'EMFAC2017EI-2011Class'!B72</f>
        <v>2019</v>
      </c>
      <c r="B73" s="74" t="str">
        <f>'EMFAC2017EI-2011Class'!C72</f>
        <v>T7 CAIRP</v>
      </c>
      <c r="C73" s="73">
        <f>'EMFAC2017EI-2011Class'!D72</f>
        <v>1991</v>
      </c>
      <c r="D73" s="38">
        <f>'EMFAC2017EI-2011Class'!F72</f>
        <v>28</v>
      </c>
      <c r="E73" s="72" t="str">
        <f t="shared" si="0"/>
        <v>T7 CAIRP-28</v>
      </c>
      <c r="F73" s="39">
        <f>VLOOKUP(E73,HD_Odo!$C$2:$D$1381,2,FALSE)</f>
        <v>800000</v>
      </c>
      <c r="G73" s="89" t="str">
        <f>'EMFAC2017EI-2011Class'!H72</f>
        <v>2019-T7 CAIRP-28</v>
      </c>
      <c r="H73" s="77">
        <f t="shared" si="1"/>
        <v>1</v>
      </c>
      <c r="I73" s="37"/>
      <c r="M73" s="36"/>
      <c r="N73" s="13"/>
    </row>
    <row r="74" spans="1:14" ht="13.7" customHeight="1" x14ac:dyDescent="0.25">
      <c r="A74" s="73">
        <f>'EMFAC2017EI-2011Class'!B73</f>
        <v>2019</v>
      </c>
      <c r="B74" s="74" t="str">
        <f>'EMFAC2017EI-2011Class'!C73</f>
        <v>T7 CAIRP</v>
      </c>
      <c r="C74" s="73">
        <f>'EMFAC2017EI-2011Class'!D73</f>
        <v>1990</v>
      </c>
      <c r="D74" s="38">
        <f>'EMFAC2017EI-2011Class'!F73</f>
        <v>29</v>
      </c>
      <c r="E74" s="72" t="str">
        <f t="shared" si="0"/>
        <v>T7 CAIRP-29</v>
      </c>
      <c r="F74" s="39">
        <f>VLOOKUP(E74,HD_Odo!$C$2:$D$1381,2,FALSE)</f>
        <v>800000</v>
      </c>
      <c r="G74" s="89" t="str">
        <f>'EMFAC2017EI-2011Class'!H73</f>
        <v>2019-T7 CAIRP-29</v>
      </c>
      <c r="H74" s="77">
        <f t="shared" si="1"/>
        <v>1</v>
      </c>
      <c r="I74" s="37"/>
      <c r="M74" s="36"/>
      <c r="N74" s="13"/>
    </row>
    <row r="75" spans="1:14" ht="13.7" customHeight="1" x14ac:dyDescent="0.25">
      <c r="A75" s="73">
        <f>'EMFAC2017EI-2011Class'!B74</f>
        <v>2019</v>
      </c>
      <c r="B75" s="74" t="str">
        <f>'EMFAC2017EI-2011Class'!C74</f>
        <v>T7 CAIRP</v>
      </c>
      <c r="C75" s="73">
        <f>'EMFAC2017EI-2011Class'!D74</f>
        <v>1989</v>
      </c>
      <c r="D75" s="38">
        <f>'EMFAC2017EI-2011Class'!F74</f>
        <v>30</v>
      </c>
      <c r="E75" s="72" t="str">
        <f t="shared" ref="E75:E138" si="2">CONCATENATE(B75,"-",D75)</f>
        <v>T7 CAIRP-30</v>
      </c>
      <c r="F75" s="39">
        <f>VLOOKUP(E75,HD_Odo!$C$2:$D$1381,2,FALSE)</f>
        <v>800000</v>
      </c>
      <c r="G75" s="89" t="str">
        <f>'EMFAC2017EI-2011Class'!H74</f>
        <v>2019-T7 CAIRP-30</v>
      </c>
      <c r="H75" s="77">
        <f t="shared" ref="H75:H138" si="3">IF(C75&lt;1994,1,IF(C75&lt;2004,($I$3+$J$3*(F75/10000))/($E$3+$F$3*(F75/10000)),IF(C75&lt;2008,($I$4+$J$4*(F75/10000))/($E$4+$F$4*(F75/10000)),IF(C75&lt;2011,($I$5+$J$5*(F75/10000))/($E$5+$F$5*(F75/10000)),IF(C75&lt;2014,($I$6+$J$6*(F75/10000))/($E$6+$F$6*(F75/10000)),($I$7+$J$7*(F75/10000))/($E$7+$F$7*(F75/10000)))))))</f>
        <v>1</v>
      </c>
      <c r="I75" s="37"/>
      <c r="M75" s="36"/>
      <c r="N75" s="13"/>
    </row>
    <row r="76" spans="1:14" ht="13.7" customHeight="1" x14ac:dyDescent="0.25">
      <c r="A76" s="73">
        <f>'EMFAC2017EI-2011Class'!B75</f>
        <v>2019</v>
      </c>
      <c r="B76" s="74" t="str">
        <f>'EMFAC2017EI-2011Class'!C75</f>
        <v>T7 CAIRP</v>
      </c>
      <c r="C76" s="73">
        <f>'EMFAC2017EI-2011Class'!D75</f>
        <v>1988</v>
      </c>
      <c r="D76" s="38">
        <f>'EMFAC2017EI-2011Class'!F75</f>
        <v>31</v>
      </c>
      <c r="E76" s="72" t="str">
        <f t="shared" si="2"/>
        <v>T7 CAIRP-31</v>
      </c>
      <c r="F76" s="39">
        <f>VLOOKUP(E76,HD_Odo!$C$2:$D$1381,2,FALSE)</f>
        <v>800000</v>
      </c>
      <c r="G76" s="89" t="str">
        <f>'EMFAC2017EI-2011Class'!H75</f>
        <v>2019-T7 CAIRP-31</v>
      </c>
      <c r="H76" s="77">
        <f t="shared" si="3"/>
        <v>1</v>
      </c>
      <c r="I76" s="37"/>
      <c r="M76" s="36"/>
      <c r="N76" s="13"/>
    </row>
    <row r="77" spans="1:14" ht="13.7" customHeight="1" x14ac:dyDescent="0.25">
      <c r="A77" s="73">
        <f>'EMFAC2017EI-2011Class'!B76</f>
        <v>2019</v>
      </c>
      <c r="B77" s="74" t="str">
        <f>'EMFAC2017EI-2011Class'!C76</f>
        <v>T7 CAIRP</v>
      </c>
      <c r="C77" s="73">
        <f>'EMFAC2017EI-2011Class'!D76</f>
        <v>1987</v>
      </c>
      <c r="D77" s="38">
        <f>'EMFAC2017EI-2011Class'!F76</f>
        <v>32</v>
      </c>
      <c r="E77" s="72" t="str">
        <f t="shared" si="2"/>
        <v>T7 CAIRP-32</v>
      </c>
      <c r="F77" s="39">
        <f>VLOOKUP(E77,HD_Odo!$C$2:$D$1381,2,FALSE)</f>
        <v>800000</v>
      </c>
      <c r="G77" s="89" t="str">
        <f>'EMFAC2017EI-2011Class'!H76</f>
        <v>2019-T7 CAIRP-32</v>
      </c>
      <c r="H77" s="77">
        <f t="shared" si="3"/>
        <v>1</v>
      </c>
      <c r="I77" s="37"/>
      <c r="M77" s="36"/>
      <c r="N77" s="13"/>
    </row>
    <row r="78" spans="1:14" ht="13.7" customHeight="1" x14ac:dyDescent="0.25">
      <c r="A78" s="73">
        <f>'EMFAC2017EI-2011Class'!B77</f>
        <v>2019</v>
      </c>
      <c r="B78" s="74" t="str">
        <f>'EMFAC2017EI-2011Class'!C77</f>
        <v>T7 CAIRP</v>
      </c>
      <c r="C78" s="73">
        <f>'EMFAC2017EI-2011Class'!D77</f>
        <v>1986</v>
      </c>
      <c r="D78" s="38">
        <f>'EMFAC2017EI-2011Class'!F77</f>
        <v>33</v>
      </c>
      <c r="E78" s="72" t="str">
        <f t="shared" si="2"/>
        <v>T7 CAIRP-33</v>
      </c>
      <c r="F78" s="39">
        <f>VLOOKUP(E78,HD_Odo!$C$2:$D$1381,2,FALSE)</f>
        <v>800000</v>
      </c>
      <c r="G78" s="89" t="str">
        <f>'EMFAC2017EI-2011Class'!H77</f>
        <v>2019-T7 CAIRP-33</v>
      </c>
      <c r="H78" s="77">
        <f t="shared" si="3"/>
        <v>1</v>
      </c>
      <c r="I78" s="37"/>
      <c r="M78" s="36"/>
      <c r="N78" s="13"/>
    </row>
    <row r="79" spans="1:14" ht="13.7" customHeight="1" x14ac:dyDescent="0.25">
      <c r="A79" s="73">
        <f>'EMFAC2017EI-2011Class'!B78</f>
        <v>2019</v>
      </c>
      <c r="B79" s="74" t="str">
        <f>'EMFAC2017EI-2011Class'!C78</f>
        <v>T7 CAIRP</v>
      </c>
      <c r="C79" s="73">
        <f>'EMFAC2017EI-2011Class'!D78</f>
        <v>1985</v>
      </c>
      <c r="D79" s="38">
        <f>'EMFAC2017EI-2011Class'!F78</f>
        <v>34</v>
      </c>
      <c r="E79" s="72" t="str">
        <f t="shared" si="2"/>
        <v>T7 CAIRP-34</v>
      </c>
      <c r="F79" s="39">
        <f>VLOOKUP(E79,HD_Odo!$C$2:$D$1381,2,FALSE)</f>
        <v>800000</v>
      </c>
      <c r="G79" s="89" t="str">
        <f>'EMFAC2017EI-2011Class'!H78</f>
        <v>2019-T7 CAIRP-34</v>
      </c>
      <c r="H79" s="77">
        <f t="shared" si="3"/>
        <v>1</v>
      </c>
      <c r="I79" s="37"/>
      <c r="M79" s="36"/>
      <c r="N79" s="13"/>
    </row>
    <row r="80" spans="1:14" ht="13.7" customHeight="1" x14ac:dyDescent="0.25">
      <c r="A80" s="73">
        <f>'EMFAC2017EI-2011Class'!B79</f>
        <v>2019</v>
      </c>
      <c r="B80" s="74" t="str">
        <f>'EMFAC2017EI-2011Class'!C79</f>
        <v>T7 CAIRP</v>
      </c>
      <c r="C80" s="73">
        <f>'EMFAC2017EI-2011Class'!D79</f>
        <v>1984</v>
      </c>
      <c r="D80" s="38">
        <f>'EMFAC2017EI-2011Class'!F79</f>
        <v>35</v>
      </c>
      <c r="E80" s="72" t="str">
        <f t="shared" si="2"/>
        <v>T7 CAIRP-35</v>
      </c>
      <c r="F80" s="39">
        <f>VLOOKUP(E80,HD_Odo!$C$2:$D$1381,2,FALSE)</f>
        <v>800000</v>
      </c>
      <c r="G80" s="89" t="str">
        <f>'EMFAC2017EI-2011Class'!H79</f>
        <v>2019-T7 CAIRP-35</v>
      </c>
      <c r="H80" s="77">
        <f t="shared" si="3"/>
        <v>1</v>
      </c>
      <c r="I80" s="37"/>
      <c r="M80" s="36"/>
      <c r="N80" s="13"/>
    </row>
    <row r="81" spans="1:14" ht="13.7" customHeight="1" x14ac:dyDescent="0.25">
      <c r="A81" s="73">
        <f>'EMFAC2017EI-2011Class'!B80</f>
        <v>2019</v>
      </c>
      <c r="B81" s="74" t="str">
        <f>'EMFAC2017EI-2011Class'!C80</f>
        <v>T7 CAIRP</v>
      </c>
      <c r="C81" s="73">
        <f>'EMFAC2017EI-2011Class'!D80</f>
        <v>1983</v>
      </c>
      <c r="D81" s="38">
        <f>'EMFAC2017EI-2011Class'!F80</f>
        <v>36</v>
      </c>
      <c r="E81" s="72" t="str">
        <f t="shared" si="2"/>
        <v>T7 CAIRP-36</v>
      </c>
      <c r="F81" s="39">
        <f>VLOOKUP(E81,HD_Odo!$C$2:$D$1381,2,FALSE)</f>
        <v>800000</v>
      </c>
      <c r="G81" s="89" t="str">
        <f>'EMFAC2017EI-2011Class'!H80</f>
        <v>2019-T7 CAIRP-36</v>
      </c>
      <c r="H81" s="77">
        <f t="shared" si="3"/>
        <v>1</v>
      </c>
      <c r="I81" s="37"/>
      <c r="M81" s="36"/>
      <c r="N81" s="13"/>
    </row>
    <row r="82" spans="1:14" ht="13.7" customHeight="1" x14ac:dyDescent="0.25">
      <c r="A82" s="73">
        <f>'EMFAC2017EI-2011Class'!B81</f>
        <v>2019</v>
      </c>
      <c r="B82" s="74" t="str">
        <f>'EMFAC2017EI-2011Class'!C81</f>
        <v>T7 CAIRP</v>
      </c>
      <c r="C82" s="73">
        <f>'EMFAC2017EI-2011Class'!D81</f>
        <v>1982</v>
      </c>
      <c r="D82" s="38">
        <f>'EMFAC2017EI-2011Class'!F81</f>
        <v>37</v>
      </c>
      <c r="E82" s="72" t="str">
        <f t="shared" si="2"/>
        <v>T7 CAIRP-37</v>
      </c>
      <c r="F82" s="39">
        <f>VLOOKUP(E82,HD_Odo!$C$2:$D$1381,2,FALSE)</f>
        <v>800000</v>
      </c>
      <c r="G82" s="89" t="str">
        <f>'EMFAC2017EI-2011Class'!H81</f>
        <v>2019-T7 CAIRP-37</v>
      </c>
      <c r="H82" s="77">
        <f t="shared" si="3"/>
        <v>1</v>
      </c>
      <c r="I82" s="37"/>
      <c r="M82" s="36"/>
      <c r="N82" s="13"/>
    </row>
    <row r="83" spans="1:14" ht="13.7" customHeight="1" x14ac:dyDescent="0.25">
      <c r="A83" s="73">
        <f>'EMFAC2017EI-2011Class'!B82</f>
        <v>2019</v>
      </c>
      <c r="B83" s="74" t="str">
        <f>'EMFAC2017EI-2011Class'!C82</f>
        <v>T7 CAIRP</v>
      </c>
      <c r="C83" s="73">
        <f>'EMFAC2017EI-2011Class'!D82</f>
        <v>1981</v>
      </c>
      <c r="D83" s="38">
        <f>'EMFAC2017EI-2011Class'!F82</f>
        <v>38</v>
      </c>
      <c r="E83" s="72" t="str">
        <f t="shared" si="2"/>
        <v>T7 CAIRP-38</v>
      </c>
      <c r="F83" s="39">
        <f>VLOOKUP(E83,HD_Odo!$C$2:$D$1381,2,FALSE)</f>
        <v>800000</v>
      </c>
      <c r="G83" s="89" t="str">
        <f>'EMFAC2017EI-2011Class'!H82</f>
        <v>2019-T7 CAIRP-38</v>
      </c>
      <c r="H83" s="77">
        <f t="shared" si="3"/>
        <v>1</v>
      </c>
      <c r="I83" s="37"/>
      <c r="M83" s="36"/>
      <c r="N83" s="13"/>
    </row>
    <row r="84" spans="1:14" ht="13.7" customHeight="1" x14ac:dyDescent="0.25">
      <c r="A84" s="73">
        <f>'EMFAC2017EI-2011Class'!B83</f>
        <v>2019</v>
      </c>
      <c r="B84" s="74" t="str">
        <f>'EMFAC2017EI-2011Class'!C83</f>
        <v>T7 CAIRP</v>
      </c>
      <c r="C84" s="73">
        <f>'EMFAC2017EI-2011Class'!D83</f>
        <v>1980</v>
      </c>
      <c r="D84" s="38">
        <f>'EMFAC2017EI-2011Class'!F83</f>
        <v>39</v>
      </c>
      <c r="E84" s="72" t="str">
        <f t="shared" si="2"/>
        <v>T7 CAIRP-39</v>
      </c>
      <c r="F84" s="39">
        <f>VLOOKUP(E84,HD_Odo!$C$2:$D$1381,2,FALSE)</f>
        <v>800000</v>
      </c>
      <c r="G84" s="89" t="str">
        <f>'EMFAC2017EI-2011Class'!H83</f>
        <v>2019-T7 CAIRP-39</v>
      </c>
      <c r="H84" s="77">
        <f t="shared" si="3"/>
        <v>1</v>
      </c>
      <c r="I84" s="37"/>
      <c r="M84" s="36"/>
      <c r="N84" s="13"/>
    </row>
    <row r="85" spans="1:14" ht="13.7" customHeight="1" x14ac:dyDescent="0.25">
      <c r="A85" s="73">
        <f>'EMFAC2017EI-2011Class'!B84</f>
        <v>2019</v>
      </c>
      <c r="B85" s="74" t="str">
        <f>'EMFAC2017EI-2011Class'!C84</f>
        <v>T7 CAIRP</v>
      </c>
      <c r="C85" s="73">
        <f>'EMFAC2017EI-2011Class'!D84</f>
        <v>1979</v>
      </c>
      <c r="D85" s="38">
        <f>'EMFAC2017EI-2011Class'!F84</f>
        <v>40</v>
      </c>
      <c r="E85" s="72" t="str">
        <f t="shared" si="2"/>
        <v>T7 CAIRP-40</v>
      </c>
      <c r="F85" s="39">
        <f>VLOOKUP(E85,HD_Odo!$C$2:$D$1381,2,FALSE)</f>
        <v>800000</v>
      </c>
      <c r="G85" s="89" t="str">
        <f>'EMFAC2017EI-2011Class'!H84</f>
        <v>2019-T7 CAIRP-40</v>
      </c>
      <c r="H85" s="77">
        <f t="shared" si="3"/>
        <v>1</v>
      </c>
      <c r="I85" s="37"/>
      <c r="M85" s="36"/>
      <c r="N85" s="13"/>
    </row>
    <row r="86" spans="1:14" ht="13.7" customHeight="1" x14ac:dyDescent="0.25">
      <c r="A86" s="73">
        <f>'EMFAC2017EI-2011Class'!B85</f>
        <v>2019</v>
      </c>
      <c r="B86" s="74" t="str">
        <f>'EMFAC2017EI-2011Class'!C85</f>
        <v>T7 CAIRP</v>
      </c>
      <c r="C86" s="73">
        <f>'EMFAC2017EI-2011Class'!D85</f>
        <v>1978</v>
      </c>
      <c r="D86" s="38">
        <f>'EMFAC2017EI-2011Class'!F85</f>
        <v>41</v>
      </c>
      <c r="E86" s="72" t="str">
        <f t="shared" si="2"/>
        <v>T7 CAIRP-41</v>
      </c>
      <c r="F86" s="39">
        <f>VLOOKUP(E86,HD_Odo!$C$2:$D$1381,2,FALSE)</f>
        <v>800000</v>
      </c>
      <c r="G86" s="89" t="str">
        <f>'EMFAC2017EI-2011Class'!H85</f>
        <v>2019-T7 CAIRP-41</v>
      </c>
      <c r="H86" s="77">
        <f t="shared" si="3"/>
        <v>1</v>
      </c>
      <c r="I86" s="37"/>
      <c r="M86" s="36"/>
      <c r="N86" s="13"/>
    </row>
    <row r="87" spans="1:14" ht="13.7" customHeight="1" x14ac:dyDescent="0.25">
      <c r="A87" s="73">
        <f>'EMFAC2017EI-2011Class'!B86</f>
        <v>2019</v>
      </c>
      <c r="B87" s="74" t="str">
        <f>'EMFAC2017EI-2011Class'!C86</f>
        <v>T7 CAIRP</v>
      </c>
      <c r="C87" s="73">
        <f>'EMFAC2017EI-2011Class'!D86</f>
        <v>1977</v>
      </c>
      <c r="D87" s="38">
        <f>'EMFAC2017EI-2011Class'!F86</f>
        <v>42</v>
      </c>
      <c r="E87" s="72" t="str">
        <f t="shared" si="2"/>
        <v>T7 CAIRP-42</v>
      </c>
      <c r="F87" s="39">
        <f>VLOOKUP(E87,HD_Odo!$C$2:$D$1381,2,FALSE)</f>
        <v>800000</v>
      </c>
      <c r="G87" s="89" t="str">
        <f>'EMFAC2017EI-2011Class'!H86</f>
        <v>2019-T7 CAIRP-42</v>
      </c>
      <c r="H87" s="77">
        <f t="shared" si="3"/>
        <v>1</v>
      </c>
      <c r="I87" s="37"/>
      <c r="M87" s="36"/>
      <c r="N87" s="13"/>
    </row>
    <row r="88" spans="1:14" ht="13.7" customHeight="1" x14ac:dyDescent="0.25">
      <c r="A88" s="73">
        <f>'EMFAC2017EI-2011Class'!B87</f>
        <v>2019</v>
      </c>
      <c r="B88" s="74" t="str">
        <f>'EMFAC2017EI-2011Class'!C87</f>
        <v>T7 CAIRP</v>
      </c>
      <c r="C88" s="73">
        <f>'EMFAC2017EI-2011Class'!D87</f>
        <v>1976</v>
      </c>
      <c r="D88" s="38">
        <f>'EMFAC2017EI-2011Class'!F87</f>
        <v>43</v>
      </c>
      <c r="E88" s="72" t="str">
        <f t="shared" si="2"/>
        <v>T7 CAIRP-43</v>
      </c>
      <c r="F88" s="39">
        <f>VLOOKUP(E88,HD_Odo!$C$2:$D$1381,2,FALSE)</f>
        <v>800000</v>
      </c>
      <c r="G88" s="89" t="str">
        <f>'EMFAC2017EI-2011Class'!H87</f>
        <v>2019-T7 CAIRP-43</v>
      </c>
      <c r="H88" s="77">
        <f t="shared" si="3"/>
        <v>1</v>
      </c>
      <c r="I88" s="37"/>
      <c r="M88" s="36"/>
      <c r="N88" s="13"/>
    </row>
    <row r="89" spans="1:14" ht="13.7" customHeight="1" x14ac:dyDescent="0.25">
      <c r="A89" s="73">
        <f>'EMFAC2017EI-2011Class'!B88</f>
        <v>2019</v>
      </c>
      <c r="B89" s="74" t="str">
        <f>'EMFAC2017EI-2011Class'!C88</f>
        <v>T7 CAIRP</v>
      </c>
      <c r="C89" s="73">
        <f>'EMFAC2017EI-2011Class'!D88</f>
        <v>1975</v>
      </c>
      <c r="D89" s="38">
        <f>'EMFAC2017EI-2011Class'!F88</f>
        <v>44</v>
      </c>
      <c r="E89" s="72" t="str">
        <f t="shared" si="2"/>
        <v>T7 CAIRP-44</v>
      </c>
      <c r="F89" s="39">
        <f>VLOOKUP(E89,HD_Odo!$C$2:$D$1381,2,FALSE)</f>
        <v>800000</v>
      </c>
      <c r="G89" s="89" t="str">
        <f>'EMFAC2017EI-2011Class'!H88</f>
        <v>2019-T7 CAIRP-44</v>
      </c>
      <c r="H89" s="77">
        <f t="shared" si="3"/>
        <v>1</v>
      </c>
      <c r="I89" s="37"/>
      <c r="M89" s="36"/>
      <c r="N89" s="13"/>
    </row>
    <row r="90" spans="1:14" ht="13.7" customHeight="1" x14ac:dyDescent="0.25">
      <c r="A90" s="73">
        <f>'EMFAC2017EI-2011Class'!B89</f>
        <v>2019</v>
      </c>
      <c r="B90" s="74" t="str">
        <f>'EMFAC2017EI-2011Class'!C89</f>
        <v>T7 CAIRP Construction</v>
      </c>
      <c r="C90" s="73">
        <f>'EMFAC2017EI-2011Class'!D89</f>
        <v>2020</v>
      </c>
      <c r="D90" s="38">
        <f>'EMFAC2017EI-2011Class'!F89</f>
        <v>-1</v>
      </c>
      <c r="E90" s="72" t="str">
        <f t="shared" si="2"/>
        <v>T7 CAIRP Construction--1</v>
      </c>
      <c r="F90" s="39">
        <f>VLOOKUP(E90,HD_Odo!$C$2:$D$1381,2,FALSE)</f>
        <v>0</v>
      </c>
      <c r="G90" s="89" t="str">
        <f>'EMFAC2017EI-2011Class'!H89</f>
        <v>2019-T7 CAIRP Construction--1</v>
      </c>
      <c r="H90" s="77">
        <f t="shared" si="3"/>
        <v>1</v>
      </c>
      <c r="I90" s="37"/>
      <c r="M90" s="36"/>
      <c r="N90" s="13"/>
    </row>
    <row r="91" spans="1:14" ht="13.7" customHeight="1" x14ac:dyDescent="0.25">
      <c r="A91" s="73">
        <f>'EMFAC2017EI-2011Class'!B90</f>
        <v>2019</v>
      </c>
      <c r="B91" s="74" t="str">
        <f>'EMFAC2017EI-2011Class'!C90</f>
        <v>T7 CAIRP Construction</v>
      </c>
      <c r="C91" s="73">
        <f>'EMFAC2017EI-2011Class'!D90</f>
        <v>2019</v>
      </c>
      <c r="D91" s="38">
        <f>'EMFAC2017EI-2011Class'!F90</f>
        <v>0</v>
      </c>
      <c r="E91" s="72" t="str">
        <f t="shared" si="2"/>
        <v>T7 CAIRP Construction-0</v>
      </c>
      <c r="F91" s="39">
        <f>VLOOKUP(E91,HD_Odo!$C$2:$D$1381,2,FALSE)</f>
        <v>105233.9</v>
      </c>
      <c r="G91" s="89" t="str">
        <f>'EMFAC2017EI-2011Class'!H90</f>
        <v>2019-T7 CAIRP Construction-0</v>
      </c>
      <c r="H91" s="77">
        <f t="shared" si="3"/>
        <v>0.93471554539941815</v>
      </c>
      <c r="I91" s="37"/>
      <c r="M91" s="36"/>
      <c r="N91" s="13"/>
    </row>
    <row r="92" spans="1:14" ht="13.7" customHeight="1" x14ac:dyDescent="0.25">
      <c r="A92" s="73">
        <f>'EMFAC2017EI-2011Class'!B91</f>
        <v>2019</v>
      </c>
      <c r="B92" s="74" t="str">
        <f>'EMFAC2017EI-2011Class'!C91</f>
        <v>T7 CAIRP Construction</v>
      </c>
      <c r="C92" s="73">
        <f>'EMFAC2017EI-2011Class'!D91</f>
        <v>2018</v>
      </c>
      <c r="D92" s="38">
        <f>'EMFAC2017EI-2011Class'!F91</f>
        <v>1</v>
      </c>
      <c r="E92" s="72" t="str">
        <f t="shared" si="2"/>
        <v>T7 CAIRP Construction-1</v>
      </c>
      <c r="F92" s="39">
        <f>VLOOKUP(E92,HD_Odo!$C$2:$D$1381,2,FALSE)</f>
        <v>210374.9</v>
      </c>
      <c r="G92" s="89" t="str">
        <f>'EMFAC2017EI-2011Class'!H91</f>
        <v>2019-T7 CAIRP Construction-1</v>
      </c>
      <c r="H92" s="77">
        <f t="shared" si="3"/>
        <v>0.89825369310317404</v>
      </c>
      <c r="I92" s="37"/>
      <c r="M92" s="36"/>
      <c r="N92" s="13"/>
    </row>
    <row r="93" spans="1:14" ht="13.7" customHeight="1" x14ac:dyDescent="0.25">
      <c r="A93" s="73">
        <f>'EMFAC2017EI-2011Class'!B92</f>
        <v>2019</v>
      </c>
      <c r="B93" s="74" t="str">
        <f>'EMFAC2017EI-2011Class'!C92</f>
        <v>T7 CAIRP Construction</v>
      </c>
      <c r="C93" s="73">
        <f>'EMFAC2017EI-2011Class'!D92</f>
        <v>2017</v>
      </c>
      <c r="D93" s="38">
        <f>'EMFAC2017EI-2011Class'!F92</f>
        <v>2</v>
      </c>
      <c r="E93" s="72" t="str">
        <f t="shared" si="2"/>
        <v>T7 CAIRP Construction-2</v>
      </c>
      <c r="F93" s="39">
        <f>VLOOKUP(E93,HD_Odo!$C$2:$D$1381,2,FALSE)</f>
        <v>312602.90000000002</v>
      </c>
      <c r="G93" s="89" t="str">
        <f>'EMFAC2017EI-2011Class'!H92</f>
        <v>2019-T7 CAIRP Construction-2</v>
      </c>
      <c r="H93" s="77">
        <f t="shared" si="3"/>
        <v>0.87549315024392105</v>
      </c>
      <c r="I93" s="37"/>
      <c r="M93" s="36"/>
      <c r="N93" s="13"/>
    </row>
    <row r="94" spans="1:14" ht="13.7" customHeight="1" x14ac:dyDescent="0.25">
      <c r="A94" s="73">
        <f>'EMFAC2017EI-2011Class'!B93</f>
        <v>2019</v>
      </c>
      <c r="B94" s="74" t="str">
        <f>'EMFAC2017EI-2011Class'!C93</f>
        <v>T7 CAIRP Construction</v>
      </c>
      <c r="C94" s="73">
        <f>'EMFAC2017EI-2011Class'!D93</f>
        <v>2016</v>
      </c>
      <c r="D94" s="38">
        <f>'EMFAC2017EI-2011Class'!F93</f>
        <v>3</v>
      </c>
      <c r="E94" s="72" t="str">
        <f t="shared" si="2"/>
        <v>T7 CAIRP Construction-3</v>
      </c>
      <c r="F94" s="39">
        <f>VLOOKUP(E94,HD_Odo!$C$2:$D$1381,2,FALSE)</f>
        <v>409894.85</v>
      </c>
      <c r="G94" s="89" t="str">
        <f>'EMFAC2017EI-2011Class'!H93</f>
        <v>2019-T7 CAIRP Construction-3</v>
      </c>
      <c r="H94" s="77">
        <f t="shared" si="3"/>
        <v>0.86021964946916185</v>
      </c>
      <c r="I94" s="37"/>
      <c r="M94" s="36"/>
      <c r="N94" s="13"/>
    </row>
    <row r="95" spans="1:14" ht="13.7" customHeight="1" x14ac:dyDescent="0.25">
      <c r="A95" s="73">
        <f>'EMFAC2017EI-2011Class'!B94</f>
        <v>2019</v>
      </c>
      <c r="B95" s="74" t="str">
        <f>'EMFAC2017EI-2011Class'!C94</f>
        <v>T7 CAIRP Construction</v>
      </c>
      <c r="C95" s="73">
        <f>'EMFAC2017EI-2011Class'!D94</f>
        <v>2015</v>
      </c>
      <c r="D95" s="38">
        <f>'EMFAC2017EI-2011Class'!F94</f>
        <v>4</v>
      </c>
      <c r="E95" s="72" t="str">
        <f t="shared" si="2"/>
        <v>T7 CAIRP Construction-4</v>
      </c>
      <c r="F95" s="39">
        <f>VLOOKUP(E95,HD_Odo!$C$2:$D$1381,2,FALSE)</f>
        <v>500922.86</v>
      </c>
      <c r="G95" s="89" t="str">
        <f>'EMFAC2017EI-2011Class'!H94</f>
        <v>2019-T7 CAIRP Construction-4</v>
      </c>
      <c r="H95" s="77">
        <f t="shared" si="3"/>
        <v>0.84943543779022657</v>
      </c>
      <c r="I95" s="37"/>
      <c r="M95" s="36"/>
      <c r="N95" s="13"/>
    </row>
    <row r="96" spans="1:14" ht="13.7" customHeight="1" x14ac:dyDescent="0.25">
      <c r="A96" s="73">
        <f>'EMFAC2017EI-2011Class'!B95</f>
        <v>2019</v>
      </c>
      <c r="B96" s="74" t="str">
        <f>'EMFAC2017EI-2011Class'!C95</f>
        <v>T7 CAIRP Construction</v>
      </c>
      <c r="C96" s="73">
        <f>'EMFAC2017EI-2011Class'!D95</f>
        <v>2014</v>
      </c>
      <c r="D96" s="38">
        <f>'EMFAC2017EI-2011Class'!F95</f>
        <v>5</v>
      </c>
      <c r="E96" s="72" t="str">
        <f t="shared" si="2"/>
        <v>T7 CAIRP Construction-5</v>
      </c>
      <c r="F96" s="39">
        <f>VLOOKUP(E96,HD_Odo!$C$2:$D$1381,2,FALSE)</f>
        <v>584952.91</v>
      </c>
      <c r="G96" s="89" t="str">
        <f>'EMFAC2017EI-2011Class'!H95</f>
        <v>2019-T7 CAIRP Construction-5</v>
      </c>
      <c r="H96" s="77">
        <f t="shared" si="3"/>
        <v>0.84152665528962434</v>
      </c>
      <c r="I96" s="37"/>
      <c r="M96" s="36"/>
      <c r="N96" s="13"/>
    </row>
    <row r="97" spans="1:14" ht="13.7" customHeight="1" x14ac:dyDescent="0.25">
      <c r="A97" s="73">
        <f>'EMFAC2017EI-2011Class'!B96</f>
        <v>2019</v>
      </c>
      <c r="B97" s="74" t="str">
        <f>'EMFAC2017EI-2011Class'!C96</f>
        <v>T7 CAIRP Construction</v>
      </c>
      <c r="C97" s="73">
        <f>'EMFAC2017EI-2011Class'!D96</f>
        <v>2013</v>
      </c>
      <c r="D97" s="38">
        <f>'EMFAC2017EI-2011Class'!F96</f>
        <v>6</v>
      </c>
      <c r="E97" s="72" t="str">
        <f t="shared" si="2"/>
        <v>T7 CAIRP Construction-6</v>
      </c>
      <c r="F97" s="39">
        <f>VLOOKUP(E97,HD_Odo!$C$2:$D$1381,2,FALSE)</f>
        <v>661743.91</v>
      </c>
      <c r="G97" s="89" t="str">
        <f>'EMFAC2017EI-2011Class'!H96</f>
        <v>2019-T7 CAIRP Construction-6</v>
      </c>
      <c r="H97" s="77">
        <f t="shared" si="3"/>
        <v>0.8212274573316829</v>
      </c>
      <c r="I97" s="37"/>
      <c r="M97" s="36"/>
      <c r="N97" s="13"/>
    </row>
    <row r="98" spans="1:14" ht="13.7" customHeight="1" x14ac:dyDescent="0.25">
      <c r="A98" s="73">
        <f>'EMFAC2017EI-2011Class'!B97</f>
        <v>2019</v>
      </c>
      <c r="B98" s="74" t="str">
        <f>'EMFAC2017EI-2011Class'!C97</f>
        <v>T7 CAIRP Construction</v>
      </c>
      <c r="C98" s="73">
        <f>'EMFAC2017EI-2011Class'!D97</f>
        <v>2012</v>
      </c>
      <c r="D98" s="38">
        <f>'EMFAC2017EI-2011Class'!F97</f>
        <v>7</v>
      </c>
      <c r="E98" s="72" t="str">
        <f t="shared" si="2"/>
        <v>T7 CAIRP Construction-7</v>
      </c>
      <c r="F98" s="39">
        <f>VLOOKUP(E98,HD_Odo!$C$2:$D$1381,2,FALSE)</f>
        <v>731450.95</v>
      </c>
      <c r="G98" s="89" t="str">
        <f>'EMFAC2017EI-2011Class'!H97</f>
        <v>2019-T7 CAIRP Construction-7</v>
      </c>
      <c r="H98" s="77">
        <f t="shared" si="3"/>
        <v>0.81763027509202335</v>
      </c>
      <c r="I98" s="37"/>
      <c r="M98" s="36"/>
      <c r="N98" s="13"/>
    </row>
    <row r="99" spans="1:14" ht="13.7" customHeight="1" x14ac:dyDescent="0.25">
      <c r="A99" s="73">
        <f>'EMFAC2017EI-2011Class'!B98</f>
        <v>2019</v>
      </c>
      <c r="B99" s="74" t="str">
        <f>'EMFAC2017EI-2011Class'!C98</f>
        <v>T7 CAIRP Construction</v>
      </c>
      <c r="C99" s="73">
        <f>'EMFAC2017EI-2011Class'!D98</f>
        <v>2011</v>
      </c>
      <c r="D99" s="38">
        <f>'EMFAC2017EI-2011Class'!F98</f>
        <v>8</v>
      </c>
      <c r="E99" s="72" t="str">
        <f t="shared" si="2"/>
        <v>T7 CAIRP Construction-8</v>
      </c>
      <c r="F99" s="39">
        <f>VLOOKUP(E99,HD_Odo!$C$2:$D$1381,2,FALSE)</f>
        <v>794519.93</v>
      </c>
      <c r="G99" s="89" t="str">
        <f>'EMFAC2017EI-2011Class'!H98</f>
        <v>2019-T7 CAIRP Construction-8</v>
      </c>
      <c r="H99" s="77">
        <f t="shared" si="3"/>
        <v>0.81482242223209278</v>
      </c>
      <c r="I99" s="37"/>
      <c r="M99" s="36"/>
      <c r="N99" s="13"/>
    </row>
    <row r="100" spans="1:14" ht="13.7" customHeight="1" x14ac:dyDescent="0.25">
      <c r="A100" s="73">
        <f>'EMFAC2017EI-2011Class'!B99</f>
        <v>2019</v>
      </c>
      <c r="B100" s="74" t="str">
        <f>'EMFAC2017EI-2011Class'!C99</f>
        <v>T7 CAIRP Construction</v>
      </c>
      <c r="C100" s="73">
        <f>'EMFAC2017EI-2011Class'!D99</f>
        <v>2010</v>
      </c>
      <c r="D100" s="38">
        <f>'EMFAC2017EI-2011Class'!F99</f>
        <v>9</v>
      </c>
      <c r="E100" s="72" t="str">
        <f t="shared" si="2"/>
        <v>T7 CAIRP Construction-9</v>
      </c>
      <c r="F100" s="39">
        <f>VLOOKUP(E100,HD_Odo!$C$2:$D$1381,2,FALSE)</f>
        <v>800000</v>
      </c>
      <c r="G100" s="89" t="str">
        <f>'EMFAC2017EI-2011Class'!H99</f>
        <v>2019-T7 CAIRP Construction-9</v>
      </c>
      <c r="H100" s="77">
        <f t="shared" si="3"/>
        <v>0.81812520340004014</v>
      </c>
      <c r="I100" s="37"/>
      <c r="M100" s="36"/>
      <c r="N100" s="13"/>
    </row>
    <row r="101" spans="1:14" ht="13.7" customHeight="1" x14ac:dyDescent="0.25">
      <c r="A101" s="73">
        <f>'EMFAC2017EI-2011Class'!B100</f>
        <v>2019</v>
      </c>
      <c r="B101" s="74" t="str">
        <f>'EMFAC2017EI-2011Class'!C100</f>
        <v>T7 CAIRP Construction</v>
      </c>
      <c r="C101" s="73">
        <f>'EMFAC2017EI-2011Class'!D100</f>
        <v>2009</v>
      </c>
      <c r="D101" s="38">
        <f>'EMFAC2017EI-2011Class'!F100</f>
        <v>10</v>
      </c>
      <c r="E101" s="72" t="str">
        <f t="shared" si="2"/>
        <v>T7 CAIRP Construction-10</v>
      </c>
      <c r="F101" s="39">
        <f>VLOOKUP(E101,HD_Odo!$C$2:$D$1381,2,FALSE)</f>
        <v>800000</v>
      </c>
      <c r="G101" s="89" t="str">
        <f>'EMFAC2017EI-2011Class'!H100</f>
        <v>2019-T7 CAIRP Construction-10</v>
      </c>
      <c r="H101" s="77">
        <f t="shared" si="3"/>
        <v>0.81812520340004014</v>
      </c>
      <c r="I101" s="37"/>
      <c r="M101" s="36"/>
      <c r="N101" s="13"/>
    </row>
    <row r="102" spans="1:14" ht="13.7" customHeight="1" x14ac:dyDescent="0.25">
      <c r="A102" s="73">
        <f>'EMFAC2017EI-2011Class'!B101</f>
        <v>2019</v>
      </c>
      <c r="B102" s="74" t="str">
        <f>'EMFAC2017EI-2011Class'!C101</f>
        <v>T7 CAIRP Construction</v>
      </c>
      <c r="C102" s="73">
        <f>'EMFAC2017EI-2011Class'!D101</f>
        <v>2008</v>
      </c>
      <c r="D102" s="38">
        <f>'EMFAC2017EI-2011Class'!F101</f>
        <v>11</v>
      </c>
      <c r="E102" s="72" t="str">
        <f t="shared" si="2"/>
        <v>T7 CAIRP Construction-11</v>
      </c>
      <c r="F102" s="39">
        <f>VLOOKUP(E102,HD_Odo!$C$2:$D$1381,2,FALSE)</f>
        <v>800000</v>
      </c>
      <c r="G102" s="89" t="str">
        <f>'EMFAC2017EI-2011Class'!H101</f>
        <v>2019-T7 CAIRP Construction-11</v>
      </c>
      <c r="H102" s="77">
        <f t="shared" si="3"/>
        <v>0.81812520340004014</v>
      </c>
      <c r="I102" s="37"/>
      <c r="M102" s="36"/>
      <c r="N102" s="13"/>
    </row>
    <row r="103" spans="1:14" ht="13.7" customHeight="1" x14ac:dyDescent="0.25">
      <c r="A103" s="73">
        <f>'EMFAC2017EI-2011Class'!B102</f>
        <v>2019</v>
      </c>
      <c r="B103" s="74" t="str">
        <f>'EMFAC2017EI-2011Class'!C102</f>
        <v>T7 CAIRP Construction</v>
      </c>
      <c r="C103" s="73">
        <f>'EMFAC2017EI-2011Class'!D102</f>
        <v>2007</v>
      </c>
      <c r="D103" s="38">
        <f>'EMFAC2017EI-2011Class'!F102</f>
        <v>12</v>
      </c>
      <c r="E103" s="72" t="str">
        <f t="shared" si="2"/>
        <v>T7 CAIRP Construction-12</v>
      </c>
      <c r="F103" s="39">
        <f>VLOOKUP(E103,HD_Odo!$C$2:$D$1381,2,FALSE)</f>
        <v>800000</v>
      </c>
      <c r="G103" s="89" t="str">
        <f>'EMFAC2017EI-2011Class'!H102</f>
        <v>2019-T7 CAIRP Construction-12</v>
      </c>
      <c r="H103" s="77">
        <f t="shared" si="3"/>
        <v>0.89711403673462742</v>
      </c>
      <c r="I103" s="37"/>
      <c r="M103" s="36"/>
      <c r="N103" s="13"/>
    </row>
    <row r="104" spans="1:14" ht="13.7" customHeight="1" x14ac:dyDescent="0.25">
      <c r="A104" s="73">
        <f>'EMFAC2017EI-2011Class'!B103</f>
        <v>2019</v>
      </c>
      <c r="B104" s="74" t="str">
        <f>'EMFAC2017EI-2011Class'!C103</f>
        <v>T7 CAIRP Construction</v>
      </c>
      <c r="C104" s="73">
        <f>'EMFAC2017EI-2011Class'!D103</f>
        <v>2006</v>
      </c>
      <c r="D104" s="38">
        <f>'EMFAC2017EI-2011Class'!F103</f>
        <v>13</v>
      </c>
      <c r="E104" s="72" t="str">
        <f t="shared" si="2"/>
        <v>T7 CAIRP Construction-13</v>
      </c>
      <c r="F104" s="39">
        <f>VLOOKUP(E104,HD_Odo!$C$2:$D$1381,2,FALSE)</f>
        <v>800000</v>
      </c>
      <c r="G104" s="89" t="str">
        <f>'EMFAC2017EI-2011Class'!H103</f>
        <v>2019-T7 CAIRP Construction-13</v>
      </c>
      <c r="H104" s="77">
        <f t="shared" si="3"/>
        <v>0.89711403673462742</v>
      </c>
      <c r="I104" s="37"/>
      <c r="M104" s="36"/>
      <c r="N104" s="13"/>
    </row>
    <row r="105" spans="1:14" ht="13.7" customHeight="1" x14ac:dyDescent="0.25">
      <c r="A105" s="73">
        <f>'EMFAC2017EI-2011Class'!B104</f>
        <v>2019</v>
      </c>
      <c r="B105" s="74" t="str">
        <f>'EMFAC2017EI-2011Class'!C104</f>
        <v>T7 CAIRP Construction</v>
      </c>
      <c r="C105" s="73">
        <f>'EMFAC2017EI-2011Class'!D104</f>
        <v>2005</v>
      </c>
      <c r="D105" s="38">
        <f>'EMFAC2017EI-2011Class'!F104</f>
        <v>14</v>
      </c>
      <c r="E105" s="72" t="str">
        <f t="shared" si="2"/>
        <v>T7 CAIRP Construction-14</v>
      </c>
      <c r="F105" s="39">
        <f>VLOOKUP(E105,HD_Odo!$C$2:$D$1381,2,FALSE)</f>
        <v>800000</v>
      </c>
      <c r="G105" s="89" t="str">
        <f>'EMFAC2017EI-2011Class'!H104</f>
        <v>2019-T7 CAIRP Construction-14</v>
      </c>
      <c r="H105" s="77">
        <f t="shared" si="3"/>
        <v>0.89711403673462742</v>
      </c>
      <c r="I105" s="37"/>
      <c r="M105" s="36"/>
      <c r="N105" s="13"/>
    </row>
    <row r="106" spans="1:14" ht="13.7" customHeight="1" x14ac:dyDescent="0.25">
      <c r="A106" s="73">
        <f>'EMFAC2017EI-2011Class'!B105</f>
        <v>2019</v>
      </c>
      <c r="B106" s="74" t="str">
        <f>'EMFAC2017EI-2011Class'!C105</f>
        <v>T7 CAIRP Construction</v>
      </c>
      <c r="C106" s="73">
        <f>'EMFAC2017EI-2011Class'!D105</f>
        <v>2004</v>
      </c>
      <c r="D106" s="38">
        <f>'EMFAC2017EI-2011Class'!F105</f>
        <v>15</v>
      </c>
      <c r="E106" s="72" t="str">
        <f t="shared" si="2"/>
        <v>T7 CAIRP Construction-15</v>
      </c>
      <c r="F106" s="39">
        <f>VLOOKUP(E106,HD_Odo!$C$2:$D$1381,2,FALSE)</f>
        <v>800000</v>
      </c>
      <c r="G106" s="89" t="str">
        <f>'EMFAC2017EI-2011Class'!H105</f>
        <v>2019-T7 CAIRP Construction-15</v>
      </c>
      <c r="H106" s="77">
        <f t="shared" si="3"/>
        <v>0.89711403673462742</v>
      </c>
      <c r="I106" s="37"/>
      <c r="M106" s="36"/>
      <c r="N106" s="13"/>
    </row>
    <row r="107" spans="1:14" ht="13.7" customHeight="1" x14ac:dyDescent="0.25">
      <c r="A107" s="73">
        <f>'EMFAC2017EI-2011Class'!B106</f>
        <v>2019</v>
      </c>
      <c r="B107" s="74" t="str">
        <f>'EMFAC2017EI-2011Class'!C106</f>
        <v>T7 CAIRP Construction</v>
      </c>
      <c r="C107" s="73">
        <f>'EMFAC2017EI-2011Class'!D106</f>
        <v>2003</v>
      </c>
      <c r="D107" s="38">
        <f>'EMFAC2017EI-2011Class'!F106</f>
        <v>16</v>
      </c>
      <c r="E107" s="72" t="str">
        <f t="shared" si="2"/>
        <v>T7 CAIRP Construction-16</v>
      </c>
      <c r="F107" s="39">
        <f>VLOOKUP(E107,HD_Odo!$C$2:$D$1381,2,FALSE)</f>
        <v>800000</v>
      </c>
      <c r="G107" s="89" t="str">
        <f>'EMFAC2017EI-2011Class'!H106</f>
        <v>2019-T7 CAIRP Construction-16</v>
      </c>
      <c r="H107" s="77">
        <f t="shared" si="3"/>
        <v>0.9393637046625366</v>
      </c>
      <c r="I107" s="37"/>
      <c r="M107" s="36"/>
      <c r="N107" s="13"/>
    </row>
    <row r="108" spans="1:14" ht="13.7" customHeight="1" x14ac:dyDescent="0.25">
      <c r="A108" s="73">
        <f>'EMFAC2017EI-2011Class'!B107</f>
        <v>2019</v>
      </c>
      <c r="B108" s="74" t="str">
        <f>'EMFAC2017EI-2011Class'!C107</f>
        <v>T7 CAIRP Construction</v>
      </c>
      <c r="C108" s="73">
        <f>'EMFAC2017EI-2011Class'!D107</f>
        <v>2002</v>
      </c>
      <c r="D108" s="38">
        <f>'EMFAC2017EI-2011Class'!F107</f>
        <v>17</v>
      </c>
      <c r="E108" s="72" t="str">
        <f t="shared" si="2"/>
        <v>T7 CAIRP Construction-17</v>
      </c>
      <c r="F108" s="39">
        <f>VLOOKUP(E108,HD_Odo!$C$2:$D$1381,2,FALSE)</f>
        <v>800000</v>
      </c>
      <c r="G108" s="89" t="str">
        <f>'EMFAC2017EI-2011Class'!H107</f>
        <v>2019-T7 CAIRP Construction-17</v>
      </c>
      <c r="H108" s="77">
        <f t="shared" si="3"/>
        <v>0.9393637046625366</v>
      </c>
      <c r="I108" s="37"/>
      <c r="M108" s="36"/>
      <c r="N108" s="13"/>
    </row>
    <row r="109" spans="1:14" ht="13.7" customHeight="1" x14ac:dyDescent="0.25">
      <c r="A109" s="73">
        <f>'EMFAC2017EI-2011Class'!B108</f>
        <v>2019</v>
      </c>
      <c r="B109" s="74" t="str">
        <f>'EMFAC2017EI-2011Class'!C108</f>
        <v>T7 CAIRP Construction</v>
      </c>
      <c r="C109" s="73">
        <f>'EMFAC2017EI-2011Class'!D108</f>
        <v>2001</v>
      </c>
      <c r="D109" s="38">
        <f>'EMFAC2017EI-2011Class'!F108</f>
        <v>18</v>
      </c>
      <c r="E109" s="72" t="str">
        <f t="shared" si="2"/>
        <v>T7 CAIRP Construction-18</v>
      </c>
      <c r="F109" s="39">
        <f>VLOOKUP(E109,HD_Odo!$C$2:$D$1381,2,FALSE)</f>
        <v>800000</v>
      </c>
      <c r="G109" s="89" t="str">
        <f>'EMFAC2017EI-2011Class'!H108</f>
        <v>2019-T7 CAIRP Construction-18</v>
      </c>
      <c r="H109" s="77">
        <f t="shared" si="3"/>
        <v>0.9393637046625366</v>
      </c>
      <c r="I109" s="37"/>
      <c r="M109" s="36"/>
      <c r="N109" s="13"/>
    </row>
    <row r="110" spans="1:14" ht="13.7" customHeight="1" x14ac:dyDescent="0.25">
      <c r="A110" s="73">
        <f>'EMFAC2017EI-2011Class'!B109</f>
        <v>2019</v>
      </c>
      <c r="B110" s="74" t="str">
        <f>'EMFAC2017EI-2011Class'!C109</f>
        <v>T7 CAIRP Construction</v>
      </c>
      <c r="C110" s="73">
        <f>'EMFAC2017EI-2011Class'!D109</f>
        <v>2000</v>
      </c>
      <c r="D110" s="38">
        <f>'EMFAC2017EI-2011Class'!F109</f>
        <v>19</v>
      </c>
      <c r="E110" s="72" t="str">
        <f t="shared" si="2"/>
        <v>T7 CAIRP Construction-19</v>
      </c>
      <c r="F110" s="39">
        <f>VLOOKUP(E110,HD_Odo!$C$2:$D$1381,2,FALSE)</f>
        <v>800000</v>
      </c>
      <c r="G110" s="89" t="str">
        <f>'EMFAC2017EI-2011Class'!H109</f>
        <v>2019-T7 CAIRP Construction-19</v>
      </c>
      <c r="H110" s="77">
        <f t="shared" si="3"/>
        <v>0.9393637046625366</v>
      </c>
      <c r="I110" s="37"/>
      <c r="M110" s="36"/>
      <c r="N110" s="13"/>
    </row>
    <row r="111" spans="1:14" ht="13.7" customHeight="1" x14ac:dyDescent="0.25">
      <c r="A111" s="73">
        <f>'EMFAC2017EI-2011Class'!B110</f>
        <v>2019</v>
      </c>
      <c r="B111" s="74" t="str">
        <f>'EMFAC2017EI-2011Class'!C110</f>
        <v>T7 CAIRP Construction</v>
      </c>
      <c r="C111" s="73">
        <f>'EMFAC2017EI-2011Class'!D110</f>
        <v>1999</v>
      </c>
      <c r="D111" s="38">
        <f>'EMFAC2017EI-2011Class'!F110</f>
        <v>20</v>
      </c>
      <c r="E111" s="72" t="str">
        <f t="shared" si="2"/>
        <v>T7 CAIRP Construction-20</v>
      </c>
      <c r="F111" s="39">
        <f>VLOOKUP(E111,HD_Odo!$C$2:$D$1381,2,FALSE)</f>
        <v>800000</v>
      </c>
      <c r="G111" s="89" t="str">
        <f>'EMFAC2017EI-2011Class'!H110</f>
        <v>2019-T7 CAIRP Construction-20</v>
      </c>
      <c r="H111" s="77">
        <f t="shared" si="3"/>
        <v>0.9393637046625366</v>
      </c>
      <c r="I111" s="37"/>
      <c r="M111" s="36"/>
      <c r="N111" s="13"/>
    </row>
    <row r="112" spans="1:14" ht="13.7" customHeight="1" x14ac:dyDescent="0.25">
      <c r="A112" s="73">
        <f>'EMFAC2017EI-2011Class'!B111</f>
        <v>2019</v>
      </c>
      <c r="B112" s="74" t="str">
        <f>'EMFAC2017EI-2011Class'!C111</f>
        <v>T7 CAIRP Construction</v>
      </c>
      <c r="C112" s="73">
        <f>'EMFAC2017EI-2011Class'!D111</f>
        <v>1998</v>
      </c>
      <c r="D112" s="38">
        <f>'EMFAC2017EI-2011Class'!F111</f>
        <v>21</v>
      </c>
      <c r="E112" s="72" t="str">
        <f t="shared" si="2"/>
        <v>T7 CAIRP Construction-21</v>
      </c>
      <c r="F112" s="39">
        <f>VLOOKUP(E112,HD_Odo!$C$2:$D$1381,2,FALSE)</f>
        <v>800000</v>
      </c>
      <c r="G112" s="89" t="str">
        <f>'EMFAC2017EI-2011Class'!H111</f>
        <v>2019-T7 CAIRP Construction-21</v>
      </c>
      <c r="H112" s="77">
        <f t="shared" si="3"/>
        <v>0.9393637046625366</v>
      </c>
      <c r="I112" s="37"/>
      <c r="M112" s="36"/>
      <c r="N112" s="13"/>
    </row>
    <row r="113" spans="1:14" ht="13.7" customHeight="1" x14ac:dyDescent="0.25">
      <c r="A113" s="73">
        <f>'EMFAC2017EI-2011Class'!B112</f>
        <v>2019</v>
      </c>
      <c r="B113" s="74" t="str">
        <f>'EMFAC2017EI-2011Class'!C112</f>
        <v>T7 CAIRP Construction</v>
      </c>
      <c r="C113" s="73">
        <f>'EMFAC2017EI-2011Class'!D112</f>
        <v>1997</v>
      </c>
      <c r="D113" s="38">
        <f>'EMFAC2017EI-2011Class'!F112</f>
        <v>22</v>
      </c>
      <c r="E113" s="72" t="str">
        <f t="shared" si="2"/>
        <v>T7 CAIRP Construction-22</v>
      </c>
      <c r="F113" s="39">
        <f>VLOOKUP(E113,HD_Odo!$C$2:$D$1381,2,FALSE)</f>
        <v>800000</v>
      </c>
      <c r="G113" s="89" t="str">
        <f>'EMFAC2017EI-2011Class'!H112</f>
        <v>2019-T7 CAIRP Construction-22</v>
      </c>
      <c r="H113" s="77">
        <f t="shared" si="3"/>
        <v>0.9393637046625366</v>
      </c>
      <c r="I113" s="37"/>
      <c r="M113" s="36"/>
      <c r="N113" s="13"/>
    </row>
    <row r="114" spans="1:14" ht="13.7" customHeight="1" x14ac:dyDescent="0.25">
      <c r="A114" s="73">
        <f>'EMFAC2017EI-2011Class'!B113</f>
        <v>2019</v>
      </c>
      <c r="B114" s="74" t="str">
        <f>'EMFAC2017EI-2011Class'!C113</f>
        <v>T7 CAIRP Construction</v>
      </c>
      <c r="C114" s="73">
        <f>'EMFAC2017EI-2011Class'!D113</f>
        <v>1996</v>
      </c>
      <c r="D114" s="38">
        <f>'EMFAC2017EI-2011Class'!F113</f>
        <v>23</v>
      </c>
      <c r="E114" s="72" t="str">
        <f t="shared" si="2"/>
        <v>T7 CAIRP Construction-23</v>
      </c>
      <c r="F114" s="39">
        <f>VLOOKUP(E114,HD_Odo!$C$2:$D$1381,2,FALSE)</f>
        <v>800000</v>
      </c>
      <c r="G114" s="89" t="str">
        <f>'EMFAC2017EI-2011Class'!H113</f>
        <v>2019-T7 CAIRP Construction-23</v>
      </c>
      <c r="H114" s="77">
        <f t="shared" si="3"/>
        <v>0.9393637046625366</v>
      </c>
      <c r="I114" s="37"/>
      <c r="M114" s="36"/>
      <c r="N114" s="13"/>
    </row>
    <row r="115" spans="1:14" ht="13.7" customHeight="1" x14ac:dyDescent="0.25">
      <c r="A115" s="73">
        <f>'EMFAC2017EI-2011Class'!B114</f>
        <v>2019</v>
      </c>
      <c r="B115" s="74" t="str">
        <f>'EMFAC2017EI-2011Class'!C114</f>
        <v>T7 CAIRP Construction</v>
      </c>
      <c r="C115" s="73">
        <f>'EMFAC2017EI-2011Class'!D114</f>
        <v>1995</v>
      </c>
      <c r="D115" s="38">
        <f>'EMFAC2017EI-2011Class'!F114</f>
        <v>24</v>
      </c>
      <c r="E115" s="72" t="str">
        <f t="shared" si="2"/>
        <v>T7 CAIRP Construction-24</v>
      </c>
      <c r="F115" s="39">
        <f>VLOOKUP(E115,HD_Odo!$C$2:$D$1381,2,FALSE)</f>
        <v>800000</v>
      </c>
      <c r="G115" s="89" t="str">
        <f>'EMFAC2017EI-2011Class'!H114</f>
        <v>2019-T7 CAIRP Construction-24</v>
      </c>
      <c r="H115" s="77">
        <f t="shared" si="3"/>
        <v>0.9393637046625366</v>
      </c>
      <c r="I115" s="37"/>
      <c r="M115" s="36"/>
      <c r="N115" s="13"/>
    </row>
    <row r="116" spans="1:14" ht="13.7" customHeight="1" x14ac:dyDescent="0.25">
      <c r="A116" s="73">
        <f>'EMFAC2017EI-2011Class'!B115</f>
        <v>2019</v>
      </c>
      <c r="B116" s="74" t="str">
        <f>'EMFAC2017EI-2011Class'!C115</f>
        <v>T7 CAIRP Construction</v>
      </c>
      <c r="C116" s="73">
        <f>'EMFAC2017EI-2011Class'!D115</f>
        <v>1994</v>
      </c>
      <c r="D116" s="38">
        <f>'EMFAC2017EI-2011Class'!F115</f>
        <v>25</v>
      </c>
      <c r="E116" s="72" t="str">
        <f t="shared" si="2"/>
        <v>T7 CAIRP Construction-25</v>
      </c>
      <c r="F116" s="39">
        <f>VLOOKUP(E116,HD_Odo!$C$2:$D$1381,2,FALSE)</f>
        <v>800000</v>
      </c>
      <c r="G116" s="89" t="str">
        <f>'EMFAC2017EI-2011Class'!H115</f>
        <v>2019-T7 CAIRP Construction-25</v>
      </c>
      <c r="H116" s="77">
        <f t="shared" si="3"/>
        <v>0.9393637046625366</v>
      </c>
      <c r="I116" s="37"/>
      <c r="M116" s="36"/>
      <c r="N116" s="13"/>
    </row>
    <row r="117" spans="1:14" ht="13.7" customHeight="1" x14ac:dyDescent="0.25">
      <c r="A117" s="73">
        <f>'EMFAC2017EI-2011Class'!B116</f>
        <v>2019</v>
      </c>
      <c r="B117" s="74" t="str">
        <f>'EMFAC2017EI-2011Class'!C116</f>
        <v>T7 CAIRP Construction</v>
      </c>
      <c r="C117" s="73">
        <f>'EMFAC2017EI-2011Class'!D116</f>
        <v>1993</v>
      </c>
      <c r="D117" s="38">
        <f>'EMFAC2017EI-2011Class'!F116</f>
        <v>26</v>
      </c>
      <c r="E117" s="72" t="str">
        <f t="shared" si="2"/>
        <v>T7 CAIRP Construction-26</v>
      </c>
      <c r="F117" s="39">
        <f>VLOOKUP(E117,HD_Odo!$C$2:$D$1381,2,FALSE)</f>
        <v>800000</v>
      </c>
      <c r="G117" s="89" t="str">
        <f>'EMFAC2017EI-2011Class'!H116</f>
        <v>2019-T7 CAIRP Construction-26</v>
      </c>
      <c r="H117" s="77">
        <f t="shared" si="3"/>
        <v>1</v>
      </c>
      <c r="I117" s="37"/>
      <c r="M117" s="36"/>
      <c r="N117" s="13"/>
    </row>
    <row r="118" spans="1:14" ht="13.7" customHeight="1" x14ac:dyDescent="0.25">
      <c r="A118" s="73">
        <f>'EMFAC2017EI-2011Class'!B117</f>
        <v>2019</v>
      </c>
      <c r="B118" s="74" t="str">
        <f>'EMFAC2017EI-2011Class'!C117</f>
        <v>T7 CAIRP Construction</v>
      </c>
      <c r="C118" s="73">
        <f>'EMFAC2017EI-2011Class'!D117</f>
        <v>1992</v>
      </c>
      <c r="D118" s="38">
        <f>'EMFAC2017EI-2011Class'!F117</f>
        <v>27</v>
      </c>
      <c r="E118" s="72" t="str">
        <f t="shared" si="2"/>
        <v>T7 CAIRP Construction-27</v>
      </c>
      <c r="F118" s="39">
        <f>VLOOKUP(E118,HD_Odo!$C$2:$D$1381,2,FALSE)</f>
        <v>800000</v>
      </c>
      <c r="G118" s="89" t="str">
        <f>'EMFAC2017EI-2011Class'!H117</f>
        <v>2019-T7 CAIRP Construction-27</v>
      </c>
      <c r="H118" s="77">
        <f t="shared" si="3"/>
        <v>1</v>
      </c>
      <c r="I118" s="37"/>
      <c r="M118" s="36"/>
      <c r="N118" s="13"/>
    </row>
    <row r="119" spans="1:14" ht="13.7" customHeight="1" x14ac:dyDescent="0.25">
      <c r="A119" s="73">
        <f>'EMFAC2017EI-2011Class'!B118</f>
        <v>2019</v>
      </c>
      <c r="B119" s="74" t="str">
        <f>'EMFAC2017EI-2011Class'!C118</f>
        <v>T7 CAIRP Construction</v>
      </c>
      <c r="C119" s="73">
        <f>'EMFAC2017EI-2011Class'!D118</f>
        <v>1991</v>
      </c>
      <c r="D119" s="38">
        <f>'EMFAC2017EI-2011Class'!F118</f>
        <v>28</v>
      </c>
      <c r="E119" s="72" t="str">
        <f t="shared" si="2"/>
        <v>T7 CAIRP Construction-28</v>
      </c>
      <c r="F119" s="39">
        <f>VLOOKUP(E119,HD_Odo!$C$2:$D$1381,2,FALSE)</f>
        <v>800000</v>
      </c>
      <c r="G119" s="89" t="str">
        <f>'EMFAC2017EI-2011Class'!H118</f>
        <v>2019-T7 CAIRP Construction-28</v>
      </c>
      <c r="H119" s="77">
        <f t="shared" si="3"/>
        <v>1</v>
      </c>
      <c r="I119" s="37"/>
      <c r="M119" s="36"/>
      <c r="N119" s="13"/>
    </row>
    <row r="120" spans="1:14" ht="13.7" customHeight="1" x14ac:dyDescent="0.25">
      <c r="A120" s="73">
        <f>'EMFAC2017EI-2011Class'!B119</f>
        <v>2019</v>
      </c>
      <c r="B120" s="74" t="str">
        <f>'EMFAC2017EI-2011Class'!C119</f>
        <v>T7 CAIRP Construction</v>
      </c>
      <c r="C120" s="73">
        <f>'EMFAC2017EI-2011Class'!D119</f>
        <v>1990</v>
      </c>
      <c r="D120" s="38">
        <f>'EMFAC2017EI-2011Class'!F119</f>
        <v>29</v>
      </c>
      <c r="E120" s="72" t="str">
        <f t="shared" si="2"/>
        <v>T7 CAIRP Construction-29</v>
      </c>
      <c r="F120" s="39">
        <f>VLOOKUP(E120,HD_Odo!$C$2:$D$1381,2,FALSE)</f>
        <v>800000</v>
      </c>
      <c r="G120" s="89" t="str">
        <f>'EMFAC2017EI-2011Class'!H119</f>
        <v>2019-T7 CAIRP Construction-29</v>
      </c>
      <c r="H120" s="77">
        <f t="shared" si="3"/>
        <v>1</v>
      </c>
      <c r="I120" s="37"/>
      <c r="M120" s="36"/>
      <c r="N120" s="13"/>
    </row>
    <row r="121" spans="1:14" ht="13.7" customHeight="1" x14ac:dyDescent="0.25">
      <c r="A121" s="73">
        <f>'EMFAC2017EI-2011Class'!B120</f>
        <v>2019</v>
      </c>
      <c r="B121" s="74" t="str">
        <f>'EMFAC2017EI-2011Class'!C120</f>
        <v>T7 CAIRP Construction</v>
      </c>
      <c r="C121" s="73">
        <f>'EMFAC2017EI-2011Class'!D120</f>
        <v>1989</v>
      </c>
      <c r="D121" s="38">
        <f>'EMFAC2017EI-2011Class'!F120</f>
        <v>30</v>
      </c>
      <c r="E121" s="72" t="str">
        <f t="shared" si="2"/>
        <v>T7 CAIRP Construction-30</v>
      </c>
      <c r="F121" s="39">
        <f>VLOOKUP(E121,HD_Odo!$C$2:$D$1381,2,FALSE)</f>
        <v>800000</v>
      </c>
      <c r="G121" s="89" t="str">
        <f>'EMFAC2017EI-2011Class'!H120</f>
        <v>2019-T7 CAIRP Construction-30</v>
      </c>
      <c r="H121" s="77">
        <f t="shared" si="3"/>
        <v>1</v>
      </c>
      <c r="I121" s="37"/>
      <c r="M121" s="36"/>
      <c r="N121" s="13"/>
    </row>
    <row r="122" spans="1:14" ht="13.7" customHeight="1" x14ac:dyDescent="0.25">
      <c r="A122" s="73">
        <f>'EMFAC2017EI-2011Class'!B121</f>
        <v>2019</v>
      </c>
      <c r="B122" s="74" t="str">
        <f>'EMFAC2017EI-2011Class'!C121</f>
        <v>T7 CAIRP Construction</v>
      </c>
      <c r="C122" s="73">
        <f>'EMFAC2017EI-2011Class'!D121</f>
        <v>1988</v>
      </c>
      <c r="D122" s="38">
        <f>'EMFAC2017EI-2011Class'!F121</f>
        <v>31</v>
      </c>
      <c r="E122" s="72" t="str">
        <f t="shared" si="2"/>
        <v>T7 CAIRP Construction-31</v>
      </c>
      <c r="F122" s="39">
        <f>VLOOKUP(E122,HD_Odo!$C$2:$D$1381,2,FALSE)</f>
        <v>800000</v>
      </c>
      <c r="G122" s="89" t="str">
        <f>'EMFAC2017EI-2011Class'!H121</f>
        <v>2019-T7 CAIRP Construction-31</v>
      </c>
      <c r="H122" s="77">
        <f t="shared" si="3"/>
        <v>1</v>
      </c>
      <c r="I122" s="37"/>
      <c r="M122" s="36"/>
      <c r="N122" s="13"/>
    </row>
    <row r="123" spans="1:14" ht="13.7" customHeight="1" x14ac:dyDescent="0.25">
      <c r="A123" s="73">
        <f>'EMFAC2017EI-2011Class'!B122</f>
        <v>2019</v>
      </c>
      <c r="B123" s="74" t="str">
        <f>'EMFAC2017EI-2011Class'!C122</f>
        <v>T7 CAIRP Construction</v>
      </c>
      <c r="C123" s="73">
        <f>'EMFAC2017EI-2011Class'!D122</f>
        <v>1987</v>
      </c>
      <c r="D123" s="38">
        <f>'EMFAC2017EI-2011Class'!F122</f>
        <v>32</v>
      </c>
      <c r="E123" s="72" t="str">
        <f t="shared" si="2"/>
        <v>T7 CAIRP Construction-32</v>
      </c>
      <c r="F123" s="39">
        <f>VLOOKUP(E123,HD_Odo!$C$2:$D$1381,2,FALSE)</f>
        <v>800000</v>
      </c>
      <c r="G123" s="89" t="str">
        <f>'EMFAC2017EI-2011Class'!H122</f>
        <v>2019-T7 CAIRP Construction-32</v>
      </c>
      <c r="H123" s="77">
        <f t="shared" si="3"/>
        <v>1</v>
      </c>
      <c r="I123" s="37"/>
      <c r="M123" s="36"/>
      <c r="N123" s="13"/>
    </row>
    <row r="124" spans="1:14" ht="13.7" customHeight="1" x14ac:dyDescent="0.25">
      <c r="A124" s="73">
        <f>'EMFAC2017EI-2011Class'!B123</f>
        <v>2019</v>
      </c>
      <c r="B124" s="74" t="str">
        <f>'EMFAC2017EI-2011Class'!C123</f>
        <v>T7 CAIRP Construction</v>
      </c>
      <c r="C124" s="73">
        <f>'EMFAC2017EI-2011Class'!D123</f>
        <v>1986</v>
      </c>
      <c r="D124" s="38">
        <f>'EMFAC2017EI-2011Class'!F123</f>
        <v>33</v>
      </c>
      <c r="E124" s="72" t="str">
        <f t="shared" si="2"/>
        <v>T7 CAIRP Construction-33</v>
      </c>
      <c r="F124" s="39">
        <f>VLOOKUP(E124,HD_Odo!$C$2:$D$1381,2,FALSE)</f>
        <v>800000</v>
      </c>
      <c r="G124" s="89" t="str">
        <f>'EMFAC2017EI-2011Class'!H123</f>
        <v>2019-T7 CAIRP Construction-33</v>
      </c>
      <c r="H124" s="77">
        <f t="shared" si="3"/>
        <v>1</v>
      </c>
      <c r="I124" s="37"/>
      <c r="M124" s="36"/>
      <c r="N124" s="13"/>
    </row>
    <row r="125" spans="1:14" ht="13.7" customHeight="1" x14ac:dyDescent="0.25">
      <c r="A125" s="73">
        <f>'EMFAC2017EI-2011Class'!B124</f>
        <v>2019</v>
      </c>
      <c r="B125" s="74" t="str">
        <f>'EMFAC2017EI-2011Class'!C124</f>
        <v>T7 CAIRP Construction</v>
      </c>
      <c r="C125" s="73">
        <f>'EMFAC2017EI-2011Class'!D124</f>
        <v>1985</v>
      </c>
      <c r="D125" s="38">
        <f>'EMFAC2017EI-2011Class'!F124</f>
        <v>34</v>
      </c>
      <c r="E125" s="72" t="str">
        <f t="shared" si="2"/>
        <v>T7 CAIRP Construction-34</v>
      </c>
      <c r="F125" s="39">
        <f>VLOOKUP(E125,HD_Odo!$C$2:$D$1381,2,FALSE)</f>
        <v>800000</v>
      </c>
      <c r="G125" s="89" t="str">
        <f>'EMFAC2017EI-2011Class'!H124</f>
        <v>2019-T7 CAIRP Construction-34</v>
      </c>
      <c r="H125" s="77">
        <f t="shared" si="3"/>
        <v>1</v>
      </c>
      <c r="I125" s="37"/>
      <c r="M125" s="36"/>
      <c r="N125" s="13"/>
    </row>
    <row r="126" spans="1:14" ht="13.7" customHeight="1" x14ac:dyDescent="0.25">
      <c r="A126" s="73">
        <f>'EMFAC2017EI-2011Class'!B125</f>
        <v>2019</v>
      </c>
      <c r="B126" s="74" t="str">
        <f>'EMFAC2017EI-2011Class'!C125</f>
        <v>T7 CAIRP Construction</v>
      </c>
      <c r="C126" s="73">
        <f>'EMFAC2017EI-2011Class'!D125</f>
        <v>1984</v>
      </c>
      <c r="D126" s="38">
        <f>'EMFAC2017EI-2011Class'!F125</f>
        <v>35</v>
      </c>
      <c r="E126" s="72" t="str">
        <f t="shared" si="2"/>
        <v>T7 CAIRP Construction-35</v>
      </c>
      <c r="F126" s="39">
        <f>VLOOKUP(E126,HD_Odo!$C$2:$D$1381,2,FALSE)</f>
        <v>800000</v>
      </c>
      <c r="G126" s="89" t="str">
        <f>'EMFAC2017EI-2011Class'!H125</f>
        <v>2019-T7 CAIRP Construction-35</v>
      </c>
      <c r="H126" s="77">
        <f t="shared" si="3"/>
        <v>1</v>
      </c>
      <c r="I126" s="37"/>
      <c r="M126" s="36"/>
      <c r="N126" s="13"/>
    </row>
    <row r="127" spans="1:14" ht="13.7" customHeight="1" x14ac:dyDescent="0.25">
      <c r="A127" s="73">
        <f>'EMFAC2017EI-2011Class'!B126</f>
        <v>2019</v>
      </c>
      <c r="B127" s="74" t="str">
        <f>'EMFAC2017EI-2011Class'!C126</f>
        <v>T7 CAIRP Construction</v>
      </c>
      <c r="C127" s="73">
        <f>'EMFAC2017EI-2011Class'!D126</f>
        <v>1983</v>
      </c>
      <c r="D127" s="38">
        <f>'EMFAC2017EI-2011Class'!F126</f>
        <v>36</v>
      </c>
      <c r="E127" s="72" t="str">
        <f t="shared" si="2"/>
        <v>T7 CAIRP Construction-36</v>
      </c>
      <c r="F127" s="39">
        <f>VLOOKUP(E127,HD_Odo!$C$2:$D$1381,2,FALSE)</f>
        <v>800000</v>
      </c>
      <c r="G127" s="89" t="str">
        <f>'EMFAC2017EI-2011Class'!H126</f>
        <v>2019-T7 CAIRP Construction-36</v>
      </c>
      <c r="H127" s="77">
        <f t="shared" si="3"/>
        <v>1</v>
      </c>
      <c r="I127" s="37"/>
      <c r="M127" s="36"/>
      <c r="N127" s="13"/>
    </row>
    <row r="128" spans="1:14" ht="13.7" customHeight="1" x14ac:dyDescent="0.25">
      <c r="A128" s="73">
        <f>'EMFAC2017EI-2011Class'!B127</f>
        <v>2019</v>
      </c>
      <c r="B128" s="74" t="str">
        <f>'EMFAC2017EI-2011Class'!C127</f>
        <v>T7 CAIRP Construction</v>
      </c>
      <c r="C128" s="73">
        <f>'EMFAC2017EI-2011Class'!D127</f>
        <v>1982</v>
      </c>
      <c r="D128" s="38">
        <f>'EMFAC2017EI-2011Class'!F127</f>
        <v>37</v>
      </c>
      <c r="E128" s="72" t="str">
        <f t="shared" si="2"/>
        <v>T7 CAIRP Construction-37</v>
      </c>
      <c r="F128" s="39">
        <f>VLOOKUP(E128,HD_Odo!$C$2:$D$1381,2,FALSE)</f>
        <v>800000</v>
      </c>
      <c r="G128" s="89" t="str">
        <f>'EMFAC2017EI-2011Class'!H127</f>
        <v>2019-T7 CAIRP Construction-37</v>
      </c>
      <c r="H128" s="77">
        <f t="shared" si="3"/>
        <v>1</v>
      </c>
      <c r="I128" s="37"/>
      <c r="M128" s="36"/>
      <c r="N128" s="13"/>
    </row>
    <row r="129" spans="1:14" ht="13.7" customHeight="1" x14ac:dyDescent="0.25">
      <c r="A129" s="73">
        <f>'EMFAC2017EI-2011Class'!B128</f>
        <v>2019</v>
      </c>
      <c r="B129" s="74" t="str">
        <f>'EMFAC2017EI-2011Class'!C128</f>
        <v>T7 CAIRP Construction</v>
      </c>
      <c r="C129" s="73">
        <f>'EMFAC2017EI-2011Class'!D128</f>
        <v>1981</v>
      </c>
      <c r="D129" s="38">
        <f>'EMFAC2017EI-2011Class'!F128</f>
        <v>38</v>
      </c>
      <c r="E129" s="72" t="str">
        <f t="shared" si="2"/>
        <v>T7 CAIRP Construction-38</v>
      </c>
      <c r="F129" s="39">
        <f>VLOOKUP(E129,HD_Odo!$C$2:$D$1381,2,FALSE)</f>
        <v>800000</v>
      </c>
      <c r="G129" s="89" t="str">
        <f>'EMFAC2017EI-2011Class'!H128</f>
        <v>2019-T7 CAIRP Construction-38</v>
      </c>
      <c r="H129" s="77">
        <f t="shared" si="3"/>
        <v>1</v>
      </c>
      <c r="I129" s="37"/>
      <c r="M129" s="36"/>
      <c r="N129" s="13"/>
    </row>
    <row r="130" spans="1:14" ht="13.7" customHeight="1" x14ac:dyDescent="0.25">
      <c r="A130" s="73">
        <f>'EMFAC2017EI-2011Class'!B129</f>
        <v>2019</v>
      </c>
      <c r="B130" s="74" t="str">
        <f>'EMFAC2017EI-2011Class'!C129</f>
        <v>T7 CAIRP Construction</v>
      </c>
      <c r="C130" s="73">
        <f>'EMFAC2017EI-2011Class'!D129</f>
        <v>1980</v>
      </c>
      <c r="D130" s="38">
        <f>'EMFAC2017EI-2011Class'!F129</f>
        <v>39</v>
      </c>
      <c r="E130" s="72" t="str">
        <f t="shared" si="2"/>
        <v>T7 CAIRP Construction-39</v>
      </c>
      <c r="F130" s="39">
        <f>VLOOKUP(E130,HD_Odo!$C$2:$D$1381,2,FALSE)</f>
        <v>800000</v>
      </c>
      <c r="G130" s="89" t="str">
        <f>'EMFAC2017EI-2011Class'!H129</f>
        <v>2019-T7 CAIRP Construction-39</v>
      </c>
      <c r="H130" s="77">
        <f t="shared" si="3"/>
        <v>1</v>
      </c>
      <c r="I130" s="37"/>
      <c r="M130" s="36"/>
      <c r="N130" s="13"/>
    </row>
    <row r="131" spans="1:14" ht="13.7" customHeight="1" x14ac:dyDescent="0.25">
      <c r="A131" s="73">
        <f>'EMFAC2017EI-2011Class'!B130</f>
        <v>2019</v>
      </c>
      <c r="B131" s="74" t="str">
        <f>'EMFAC2017EI-2011Class'!C130</f>
        <v>T7 CAIRP Construction</v>
      </c>
      <c r="C131" s="73">
        <f>'EMFAC2017EI-2011Class'!D130</f>
        <v>1979</v>
      </c>
      <c r="D131" s="38">
        <f>'EMFAC2017EI-2011Class'!F130</f>
        <v>40</v>
      </c>
      <c r="E131" s="72" t="str">
        <f t="shared" si="2"/>
        <v>T7 CAIRP Construction-40</v>
      </c>
      <c r="F131" s="39">
        <f>VLOOKUP(E131,HD_Odo!$C$2:$D$1381,2,FALSE)</f>
        <v>800000</v>
      </c>
      <c r="G131" s="89" t="str">
        <f>'EMFAC2017EI-2011Class'!H130</f>
        <v>2019-T7 CAIRP Construction-40</v>
      </c>
      <c r="H131" s="77">
        <f t="shared" si="3"/>
        <v>1</v>
      </c>
      <c r="I131" s="37"/>
      <c r="M131" s="36"/>
      <c r="N131" s="13"/>
    </row>
    <row r="132" spans="1:14" ht="13.7" customHeight="1" x14ac:dyDescent="0.25">
      <c r="A132" s="73">
        <f>'EMFAC2017EI-2011Class'!B131</f>
        <v>2019</v>
      </c>
      <c r="B132" s="74" t="str">
        <f>'EMFAC2017EI-2011Class'!C131</f>
        <v>T7 CAIRP Construction</v>
      </c>
      <c r="C132" s="73">
        <f>'EMFAC2017EI-2011Class'!D131</f>
        <v>1978</v>
      </c>
      <c r="D132" s="38">
        <f>'EMFAC2017EI-2011Class'!F131</f>
        <v>41</v>
      </c>
      <c r="E132" s="72" t="str">
        <f t="shared" si="2"/>
        <v>T7 CAIRP Construction-41</v>
      </c>
      <c r="F132" s="39">
        <f>VLOOKUP(E132,HD_Odo!$C$2:$D$1381,2,FALSE)</f>
        <v>800000</v>
      </c>
      <c r="G132" s="89" t="str">
        <f>'EMFAC2017EI-2011Class'!H131</f>
        <v>2019-T7 CAIRP Construction-41</v>
      </c>
      <c r="H132" s="77">
        <f t="shared" si="3"/>
        <v>1</v>
      </c>
      <c r="I132" s="37"/>
      <c r="M132" s="36"/>
      <c r="N132" s="13"/>
    </row>
    <row r="133" spans="1:14" ht="13.7" customHeight="1" x14ac:dyDescent="0.25">
      <c r="A133" s="73">
        <f>'EMFAC2017EI-2011Class'!B132</f>
        <v>2019</v>
      </c>
      <c r="B133" s="74" t="str">
        <f>'EMFAC2017EI-2011Class'!C132</f>
        <v>T7 CAIRP Construction</v>
      </c>
      <c r="C133" s="73">
        <f>'EMFAC2017EI-2011Class'!D132</f>
        <v>1977</v>
      </c>
      <c r="D133" s="38">
        <f>'EMFAC2017EI-2011Class'!F132</f>
        <v>42</v>
      </c>
      <c r="E133" s="72" t="str">
        <f t="shared" si="2"/>
        <v>T7 CAIRP Construction-42</v>
      </c>
      <c r="F133" s="39">
        <f>VLOOKUP(E133,HD_Odo!$C$2:$D$1381,2,FALSE)</f>
        <v>800000</v>
      </c>
      <c r="G133" s="89" t="str">
        <f>'EMFAC2017EI-2011Class'!H132</f>
        <v>2019-T7 CAIRP Construction-42</v>
      </c>
      <c r="H133" s="77">
        <f t="shared" si="3"/>
        <v>1</v>
      </c>
      <c r="I133" s="37"/>
      <c r="M133" s="36"/>
      <c r="N133" s="13"/>
    </row>
    <row r="134" spans="1:14" ht="13.7" customHeight="1" x14ac:dyDescent="0.25">
      <c r="A134" s="73">
        <f>'EMFAC2017EI-2011Class'!B133</f>
        <v>2019</v>
      </c>
      <c r="B134" s="74" t="str">
        <f>'EMFAC2017EI-2011Class'!C133</f>
        <v>T7 CAIRP Construction</v>
      </c>
      <c r="C134" s="73">
        <f>'EMFAC2017EI-2011Class'!D133</f>
        <v>1976</v>
      </c>
      <c r="D134" s="38">
        <f>'EMFAC2017EI-2011Class'!F133</f>
        <v>43</v>
      </c>
      <c r="E134" s="72" t="str">
        <f t="shared" si="2"/>
        <v>T7 CAIRP Construction-43</v>
      </c>
      <c r="F134" s="39">
        <f>VLOOKUP(E134,HD_Odo!$C$2:$D$1381,2,FALSE)</f>
        <v>800000</v>
      </c>
      <c r="G134" s="89" t="str">
        <f>'EMFAC2017EI-2011Class'!H133</f>
        <v>2019-T7 CAIRP Construction-43</v>
      </c>
      <c r="H134" s="77">
        <f t="shared" si="3"/>
        <v>1</v>
      </c>
      <c r="I134" s="37"/>
      <c r="M134" s="36"/>
      <c r="N134" s="13"/>
    </row>
    <row r="135" spans="1:14" ht="13.7" customHeight="1" x14ac:dyDescent="0.25">
      <c r="A135" s="73">
        <f>'EMFAC2017EI-2011Class'!B134</f>
        <v>2019</v>
      </c>
      <c r="B135" s="74" t="str">
        <f>'EMFAC2017EI-2011Class'!C134</f>
        <v>T7 CAIRP Construction</v>
      </c>
      <c r="C135" s="73">
        <f>'EMFAC2017EI-2011Class'!D134</f>
        <v>1975</v>
      </c>
      <c r="D135" s="38">
        <f>'EMFAC2017EI-2011Class'!F134</f>
        <v>44</v>
      </c>
      <c r="E135" s="72" t="str">
        <f t="shared" si="2"/>
        <v>T7 CAIRP Construction-44</v>
      </c>
      <c r="F135" s="39">
        <f>VLOOKUP(E135,HD_Odo!$C$2:$D$1381,2,FALSE)</f>
        <v>800000</v>
      </c>
      <c r="G135" s="89" t="str">
        <f>'EMFAC2017EI-2011Class'!H134</f>
        <v>2019-T7 CAIRP Construction-44</v>
      </c>
      <c r="H135" s="77">
        <f t="shared" si="3"/>
        <v>1</v>
      </c>
      <c r="I135" s="37"/>
      <c r="M135" s="36"/>
      <c r="N135" s="13"/>
    </row>
    <row r="136" spans="1:14" ht="13.7" customHeight="1" x14ac:dyDescent="0.25">
      <c r="A136" s="73">
        <f>'EMFAC2017EI-2011Class'!B135</f>
        <v>2019</v>
      </c>
      <c r="B136" s="74" t="str">
        <f>'EMFAC2017EI-2011Class'!C135</f>
        <v>T7 Motor Coach</v>
      </c>
      <c r="C136" s="73">
        <f>'EMFAC2017EI-2011Class'!D135</f>
        <v>2020</v>
      </c>
      <c r="D136" s="38">
        <f>'EMFAC2017EI-2011Class'!F135</f>
        <v>-1</v>
      </c>
      <c r="E136" s="72" t="str">
        <f t="shared" si="2"/>
        <v>T7 Motor Coach--1</v>
      </c>
      <c r="F136" s="39">
        <f>VLOOKUP(E136,HD_Odo!$C$2:$D$1381,2,FALSE)</f>
        <v>22916.666666666701</v>
      </c>
      <c r="G136" s="89" t="str">
        <f>'EMFAC2017EI-2011Class'!H135</f>
        <v>2019-T7 Motor Coach--1</v>
      </c>
      <c r="H136" s="77">
        <f t="shared" si="3"/>
        <v>0.98174176302576499</v>
      </c>
      <c r="I136" s="37"/>
      <c r="M136" s="36"/>
      <c r="N136" s="13"/>
    </row>
    <row r="137" spans="1:14" ht="13.7" customHeight="1" x14ac:dyDescent="0.25">
      <c r="A137" s="73">
        <f>'EMFAC2017EI-2011Class'!B136</f>
        <v>2019</v>
      </c>
      <c r="B137" s="74" t="str">
        <f>'EMFAC2017EI-2011Class'!C136</f>
        <v>T7 Motor Coach</v>
      </c>
      <c r="C137" s="73">
        <f>'EMFAC2017EI-2011Class'!D136</f>
        <v>2019</v>
      </c>
      <c r="D137" s="38">
        <f>'EMFAC2017EI-2011Class'!F136</f>
        <v>0</v>
      </c>
      <c r="E137" s="72" t="str">
        <f t="shared" si="2"/>
        <v>T7 Motor Coach-0</v>
      </c>
      <c r="F137" s="39">
        <f>VLOOKUP(E137,HD_Odo!$C$2:$D$1381,2,FALSE)</f>
        <v>77916.666666666701</v>
      </c>
      <c r="G137" s="89" t="str">
        <f>'EMFAC2017EI-2011Class'!H136</f>
        <v>2019-T7 Motor Coach-0</v>
      </c>
      <c r="H137" s="77">
        <f t="shared" si="3"/>
        <v>0.94783045469151517</v>
      </c>
      <c r="I137" s="37"/>
      <c r="M137" s="36"/>
      <c r="N137" s="13"/>
    </row>
    <row r="138" spans="1:14" ht="13.7" customHeight="1" x14ac:dyDescent="0.25">
      <c r="A138" s="73">
        <f>'EMFAC2017EI-2011Class'!B137</f>
        <v>2019</v>
      </c>
      <c r="B138" s="74" t="str">
        <f>'EMFAC2017EI-2011Class'!C137</f>
        <v>T7 Motor Coach</v>
      </c>
      <c r="C138" s="73">
        <f>'EMFAC2017EI-2011Class'!D137</f>
        <v>2018</v>
      </c>
      <c r="D138" s="38">
        <f>'EMFAC2017EI-2011Class'!F137</f>
        <v>1</v>
      </c>
      <c r="E138" s="72" t="str">
        <f t="shared" si="2"/>
        <v>T7 Motor Coach-1</v>
      </c>
      <c r="F138" s="39">
        <f>VLOOKUP(E138,HD_Odo!$C$2:$D$1381,2,FALSE)</f>
        <v>132916.66666666701</v>
      </c>
      <c r="G138" s="89" t="str">
        <f>'EMFAC2017EI-2011Class'!H137</f>
        <v>2019-T7 Motor Coach-1</v>
      </c>
      <c r="H138" s="77">
        <f t="shared" si="3"/>
        <v>0.92325448045553615</v>
      </c>
      <c r="I138" s="37"/>
      <c r="M138" s="36"/>
      <c r="N138" s="13"/>
    </row>
    <row r="139" spans="1:14" ht="13.7" customHeight="1" x14ac:dyDescent="0.25">
      <c r="A139" s="73">
        <f>'EMFAC2017EI-2011Class'!B138</f>
        <v>2019</v>
      </c>
      <c r="B139" s="74" t="str">
        <f>'EMFAC2017EI-2011Class'!C138</f>
        <v>T7 Motor Coach</v>
      </c>
      <c r="C139" s="73">
        <f>'EMFAC2017EI-2011Class'!D138</f>
        <v>2017</v>
      </c>
      <c r="D139" s="38">
        <f>'EMFAC2017EI-2011Class'!F138</f>
        <v>2</v>
      </c>
      <c r="E139" s="72" t="str">
        <f t="shared" ref="E139:E202" si="4">CONCATENATE(B139,"-",D139)</f>
        <v>T7 Motor Coach-2</v>
      </c>
      <c r="F139" s="39">
        <f>VLOOKUP(E139,HD_Odo!$C$2:$D$1381,2,FALSE)</f>
        <v>187916.66666666701</v>
      </c>
      <c r="G139" s="89" t="str">
        <f>'EMFAC2017EI-2011Class'!H138</f>
        <v>2019-T7 Motor Coach-2</v>
      </c>
      <c r="H139" s="77">
        <f t="shared" ref="H139:H202" si="5">IF(C139&lt;1994,1,IF(C139&lt;2004,($I$3+$J$3*(F139/10000))/($E$3+$F$3*(F139/10000)),IF(C139&lt;2008,($I$4+$J$4*(F139/10000))/($E$4+$F$4*(F139/10000)),IF(C139&lt;2011,($I$5+$J$5*(F139/10000))/($E$5+$F$5*(F139/10000)),IF(C139&lt;2014,($I$6+$J$6*(F139/10000))/($E$6+$F$6*(F139/10000)),($I$7+$J$7*(F139/10000))/($E$7+$F$7*(F139/10000)))))))</f>
        <v>0.90462539641048167</v>
      </c>
      <c r="I139" s="37"/>
      <c r="M139" s="36"/>
      <c r="N139" s="13"/>
    </row>
    <row r="140" spans="1:14" ht="13.7" customHeight="1" x14ac:dyDescent="0.25">
      <c r="A140" s="73">
        <f>'EMFAC2017EI-2011Class'!B139</f>
        <v>2019</v>
      </c>
      <c r="B140" s="74" t="str">
        <f>'EMFAC2017EI-2011Class'!C139</f>
        <v>T7 Motor Coach</v>
      </c>
      <c r="C140" s="73">
        <f>'EMFAC2017EI-2011Class'!D139</f>
        <v>2016</v>
      </c>
      <c r="D140" s="38">
        <f>'EMFAC2017EI-2011Class'!F139</f>
        <v>3</v>
      </c>
      <c r="E140" s="72" t="str">
        <f t="shared" si="4"/>
        <v>T7 Motor Coach-3</v>
      </c>
      <c r="F140" s="39">
        <f>VLOOKUP(E140,HD_Odo!$C$2:$D$1381,2,FALSE)</f>
        <v>242916.66666666701</v>
      </c>
      <c r="G140" s="89" t="str">
        <f>'EMFAC2017EI-2011Class'!H139</f>
        <v>2019-T7 Motor Coach-3</v>
      </c>
      <c r="H140" s="77">
        <f t="shared" si="5"/>
        <v>0.89001763549534896</v>
      </c>
      <c r="I140" s="37"/>
      <c r="M140" s="36"/>
      <c r="N140" s="13"/>
    </row>
    <row r="141" spans="1:14" ht="13.7" customHeight="1" x14ac:dyDescent="0.25">
      <c r="A141" s="73">
        <f>'EMFAC2017EI-2011Class'!B140</f>
        <v>2019</v>
      </c>
      <c r="B141" s="74" t="str">
        <f>'EMFAC2017EI-2011Class'!C140</f>
        <v>T7 Motor Coach</v>
      </c>
      <c r="C141" s="73">
        <f>'EMFAC2017EI-2011Class'!D140</f>
        <v>2015</v>
      </c>
      <c r="D141" s="38">
        <f>'EMFAC2017EI-2011Class'!F140</f>
        <v>4</v>
      </c>
      <c r="E141" s="72" t="str">
        <f t="shared" si="4"/>
        <v>T7 Motor Coach-4</v>
      </c>
      <c r="F141" s="39">
        <f>VLOOKUP(E141,HD_Odo!$C$2:$D$1381,2,FALSE)</f>
        <v>297916.66666666698</v>
      </c>
      <c r="G141" s="89" t="str">
        <f>'EMFAC2017EI-2011Class'!H140</f>
        <v>2019-T7 Motor Coach-4</v>
      </c>
      <c r="H141" s="77">
        <f t="shared" si="5"/>
        <v>0.8782559623157109</v>
      </c>
      <c r="I141" s="37"/>
      <c r="M141" s="36"/>
      <c r="N141" s="13"/>
    </row>
    <row r="142" spans="1:14" ht="13.7" customHeight="1" x14ac:dyDescent="0.25">
      <c r="A142" s="73">
        <f>'EMFAC2017EI-2011Class'!B141</f>
        <v>2019</v>
      </c>
      <c r="B142" s="74" t="str">
        <f>'EMFAC2017EI-2011Class'!C141</f>
        <v>T7 Motor Coach</v>
      </c>
      <c r="C142" s="73">
        <f>'EMFAC2017EI-2011Class'!D141</f>
        <v>2014</v>
      </c>
      <c r="D142" s="38">
        <f>'EMFAC2017EI-2011Class'!F141</f>
        <v>5</v>
      </c>
      <c r="E142" s="72" t="str">
        <f t="shared" si="4"/>
        <v>T7 Motor Coach-5</v>
      </c>
      <c r="F142" s="39">
        <f>VLOOKUP(E142,HD_Odo!$C$2:$D$1381,2,FALSE)</f>
        <v>352916.66666666698</v>
      </c>
      <c r="G142" s="89" t="str">
        <f>'EMFAC2017EI-2011Class'!H141</f>
        <v>2019-T7 Motor Coach-5</v>
      </c>
      <c r="H142" s="77">
        <f t="shared" si="5"/>
        <v>0.86858244093124704</v>
      </c>
      <c r="I142" s="37"/>
      <c r="M142" s="36"/>
      <c r="N142" s="13"/>
    </row>
    <row r="143" spans="1:14" ht="13.7" customHeight="1" x14ac:dyDescent="0.25">
      <c r="A143" s="73">
        <f>'EMFAC2017EI-2011Class'!B142</f>
        <v>2019</v>
      </c>
      <c r="B143" s="74" t="str">
        <f>'EMFAC2017EI-2011Class'!C142</f>
        <v>T7 Motor Coach</v>
      </c>
      <c r="C143" s="73">
        <f>'EMFAC2017EI-2011Class'!D142</f>
        <v>2013</v>
      </c>
      <c r="D143" s="38">
        <f>'EMFAC2017EI-2011Class'!F142</f>
        <v>6</v>
      </c>
      <c r="E143" s="72" t="str">
        <f t="shared" si="4"/>
        <v>T7 Motor Coach-6</v>
      </c>
      <c r="F143" s="39">
        <f>VLOOKUP(E143,HD_Odo!$C$2:$D$1381,2,FALSE)</f>
        <v>407916.66666666698</v>
      </c>
      <c r="G143" s="89" t="str">
        <f>'EMFAC2017EI-2011Class'!H142</f>
        <v>2019-T7 Motor Coach-6</v>
      </c>
      <c r="H143" s="77">
        <f t="shared" si="5"/>
        <v>0.84162474307140611</v>
      </c>
      <c r="I143" s="37"/>
      <c r="M143" s="36"/>
      <c r="N143" s="13"/>
    </row>
    <row r="144" spans="1:14" ht="13.7" customHeight="1" x14ac:dyDescent="0.25">
      <c r="A144" s="73">
        <f>'EMFAC2017EI-2011Class'!B143</f>
        <v>2019</v>
      </c>
      <c r="B144" s="74" t="str">
        <f>'EMFAC2017EI-2011Class'!C143</f>
        <v>T7 Motor Coach</v>
      </c>
      <c r="C144" s="73">
        <f>'EMFAC2017EI-2011Class'!D143</f>
        <v>2012</v>
      </c>
      <c r="D144" s="38">
        <f>'EMFAC2017EI-2011Class'!F143</f>
        <v>7</v>
      </c>
      <c r="E144" s="72" t="str">
        <f t="shared" si="4"/>
        <v>T7 Motor Coach-7</v>
      </c>
      <c r="F144" s="39">
        <f>VLOOKUP(E144,HD_Odo!$C$2:$D$1381,2,FALSE)</f>
        <v>462916.66666666698</v>
      </c>
      <c r="G144" s="89" t="str">
        <f>'EMFAC2017EI-2011Class'!H143</f>
        <v>2019-T7 Motor Coach-7</v>
      </c>
      <c r="H144" s="77">
        <f t="shared" si="5"/>
        <v>0.8358224878871775</v>
      </c>
      <c r="I144" s="37"/>
      <c r="M144" s="36"/>
      <c r="N144" s="13"/>
    </row>
    <row r="145" spans="1:14" ht="13.7" customHeight="1" x14ac:dyDescent="0.25">
      <c r="A145" s="73">
        <f>'EMFAC2017EI-2011Class'!B144</f>
        <v>2019</v>
      </c>
      <c r="B145" s="74" t="str">
        <f>'EMFAC2017EI-2011Class'!C144</f>
        <v>T7 Motor Coach</v>
      </c>
      <c r="C145" s="73">
        <f>'EMFAC2017EI-2011Class'!D144</f>
        <v>2011</v>
      </c>
      <c r="D145" s="38">
        <f>'EMFAC2017EI-2011Class'!F144</f>
        <v>8</v>
      </c>
      <c r="E145" s="72" t="str">
        <f t="shared" si="4"/>
        <v>T7 Motor Coach-8</v>
      </c>
      <c r="F145" s="39">
        <f>VLOOKUP(E145,HD_Odo!$C$2:$D$1381,2,FALSE)</f>
        <v>517916.66666666698</v>
      </c>
      <c r="G145" s="89" t="str">
        <f>'EMFAC2017EI-2011Class'!H144</f>
        <v>2019-T7 Motor Coach-8</v>
      </c>
      <c r="H145" s="77">
        <f t="shared" si="5"/>
        <v>0.8309443884713219</v>
      </c>
      <c r="I145" s="37"/>
      <c r="M145" s="36"/>
      <c r="N145" s="13"/>
    </row>
    <row r="146" spans="1:14" ht="13.7" customHeight="1" x14ac:dyDescent="0.25">
      <c r="A146" s="73">
        <f>'EMFAC2017EI-2011Class'!B145</f>
        <v>2019</v>
      </c>
      <c r="B146" s="74" t="str">
        <f>'EMFAC2017EI-2011Class'!C145</f>
        <v>T7 Motor Coach</v>
      </c>
      <c r="C146" s="73">
        <f>'EMFAC2017EI-2011Class'!D145</f>
        <v>2010</v>
      </c>
      <c r="D146" s="38">
        <f>'EMFAC2017EI-2011Class'!F145</f>
        <v>9</v>
      </c>
      <c r="E146" s="72" t="str">
        <f t="shared" si="4"/>
        <v>T7 Motor Coach-9</v>
      </c>
      <c r="F146" s="39">
        <f>VLOOKUP(E146,HD_Odo!$C$2:$D$1381,2,FALSE)</f>
        <v>567416.66666666698</v>
      </c>
      <c r="G146" s="89" t="str">
        <f>'EMFAC2017EI-2011Class'!H145</f>
        <v>2019-T7 Motor Coach-9</v>
      </c>
      <c r="H146" s="77">
        <f t="shared" si="5"/>
        <v>0.839149559460591</v>
      </c>
      <c r="I146" s="37"/>
      <c r="M146" s="36"/>
      <c r="N146" s="13"/>
    </row>
    <row r="147" spans="1:14" ht="13.7" customHeight="1" x14ac:dyDescent="0.25">
      <c r="A147" s="73">
        <f>'EMFAC2017EI-2011Class'!B146</f>
        <v>2019</v>
      </c>
      <c r="B147" s="74" t="str">
        <f>'EMFAC2017EI-2011Class'!C146</f>
        <v>T7 Motor Coach</v>
      </c>
      <c r="C147" s="73">
        <f>'EMFAC2017EI-2011Class'!D146</f>
        <v>2009</v>
      </c>
      <c r="D147" s="38">
        <f>'EMFAC2017EI-2011Class'!F146</f>
        <v>10</v>
      </c>
      <c r="E147" s="72" t="str">
        <f t="shared" si="4"/>
        <v>T7 Motor Coach-10</v>
      </c>
      <c r="F147" s="39">
        <f>VLOOKUP(E147,HD_Odo!$C$2:$D$1381,2,FALSE)</f>
        <v>611966.66666666698</v>
      </c>
      <c r="G147" s="89" t="str">
        <f>'EMFAC2017EI-2011Class'!H146</f>
        <v>2019-T7 Motor Coach-10</v>
      </c>
      <c r="H147" s="77">
        <f t="shared" si="5"/>
        <v>0.83435487332082292</v>
      </c>
      <c r="I147" s="37"/>
      <c r="M147" s="36"/>
      <c r="N147" s="13"/>
    </row>
    <row r="148" spans="1:14" ht="13.7" customHeight="1" x14ac:dyDescent="0.25">
      <c r="A148" s="73">
        <f>'EMFAC2017EI-2011Class'!B147</f>
        <v>2019</v>
      </c>
      <c r="B148" s="74" t="str">
        <f>'EMFAC2017EI-2011Class'!C147</f>
        <v>T7 Motor Coach</v>
      </c>
      <c r="C148" s="73">
        <f>'EMFAC2017EI-2011Class'!D147</f>
        <v>2008</v>
      </c>
      <c r="D148" s="38">
        <f>'EMFAC2017EI-2011Class'!F147</f>
        <v>11</v>
      </c>
      <c r="E148" s="72" t="str">
        <f t="shared" si="4"/>
        <v>T7 Motor Coach-11</v>
      </c>
      <c r="F148" s="39">
        <f>VLOOKUP(E148,HD_Odo!$C$2:$D$1381,2,FALSE)</f>
        <v>652061.66666666698</v>
      </c>
      <c r="G148" s="89" t="str">
        <f>'EMFAC2017EI-2011Class'!H147</f>
        <v>2019-T7 Motor Coach-11</v>
      </c>
      <c r="H148" s="77">
        <f t="shared" si="5"/>
        <v>0.8303954554243923</v>
      </c>
      <c r="I148" s="37"/>
      <c r="M148" s="36"/>
      <c r="N148" s="13"/>
    </row>
    <row r="149" spans="1:14" ht="13.7" customHeight="1" x14ac:dyDescent="0.25">
      <c r="A149" s="73">
        <f>'EMFAC2017EI-2011Class'!B148</f>
        <v>2019</v>
      </c>
      <c r="B149" s="74" t="str">
        <f>'EMFAC2017EI-2011Class'!C148</f>
        <v>T7 Motor Coach</v>
      </c>
      <c r="C149" s="73">
        <f>'EMFAC2017EI-2011Class'!D148</f>
        <v>2007</v>
      </c>
      <c r="D149" s="38">
        <f>'EMFAC2017EI-2011Class'!F148</f>
        <v>12</v>
      </c>
      <c r="E149" s="72" t="str">
        <f t="shared" si="4"/>
        <v>T7 Motor Coach-12</v>
      </c>
      <c r="F149" s="39">
        <f>VLOOKUP(E149,HD_Odo!$C$2:$D$1381,2,FALSE)</f>
        <v>688147.16666666698</v>
      </c>
      <c r="G149" s="89" t="str">
        <f>'EMFAC2017EI-2011Class'!H148</f>
        <v>2019-T7 Motor Coach-12</v>
      </c>
      <c r="H149" s="77">
        <f t="shared" si="5"/>
        <v>0.9041073035069902</v>
      </c>
      <c r="I149" s="37"/>
      <c r="M149" s="36"/>
      <c r="N149" s="13"/>
    </row>
    <row r="150" spans="1:14" ht="13.7" customHeight="1" x14ac:dyDescent="0.25">
      <c r="A150" s="73">
        <f>'EMFAC2017EI-2011Class'!B149</f>
        <v>2019</v>
      </c>
      <c r="B150" s="74" t="str">
        <f>'EMFAC2017EI-2011Class'!C149</f>
        <v>T7 Motor Coach</v>
      </c>
      <c r="C150" s="73">
        <f>'EMFAC2017EI-2011Class'!D149</f>
        <v>2006</v>
      </c>
      <c r="D150" s="38">
        <f>'EMFAC2017EI-2011Class'!F149</f>
        <v>13</v>
      </c>
      <c r="E150" s="72" t="str">
        <f t="shared" si="4"/>
        <v>T7 Motor Coach-13</v>
      </c>
      <c r="F150" s="39">
        <f>VLOOKUP(E150,HD_Odo!$C$2:$D$1381,2,FALSE)</f>
        <v>720624.11666666705</v>
      </c>
      <c r="G150" s="89" t="str">
        <f>'EMFAC2017EI-2011Class'!H149</f>
        <v>2019-T7 Motor Coach-13</v>
      </c>
      <c r="H150" s="77">
        <f t="shared" si="5"/>
        <v>0.90195927559256306</v>
      </c>
      <c r="I150" s="37"/>
      <c r="M150" s="36"/>
      <c r="N150" s="13"/>
    </row>
    <row r="151" spans="1:14" ht="13.7" customHeight="1" x14ac:dyDescent="0.25">
      <c r="A151" s="73">
        <f>'EMFAC2017EI-2011Class'!B150</f>
        <v>2019</v>
      </c>
      <c r="B151" s="74" t="str">
        <f>'EMFAC2017EI-2011Class'!C150</f>
        <v>T7 Motor Coach</v>
      </c>
      <c r="C151" s="73">
        <f>'EMFAC2017EI-2011Class'!D150</f>
        <v>2005</v>
      </c>
      <c r="D151" s="38">
        <f>'EMFAC2017EI-2011Class'!F150</f>
        <v>14</v>
      </c>
      <c r="E151" s="72" t="str">
        <f t="shared" si="4"/>
        <v>T7 Motor Coach-14</v>
      </c>
      <c r="F151" s="39">
        <f>VLOOKUP(E151,HD_Odo!$C$2:$D$1381,2,FALSE)</f>
        <v>749853.37166666705</v>
      </c>
      <c r="G151" s="89" t="str">
        <f>'EMFAC2017EI-2011Class'!H150</f>
        <v>2019-T7 Motor Coach-14</v>
      </c>
      <c r="H151" s="77">
        <f t="shared" si="5"/>
        <v>0.90011120459068394</v>
      </c>
      <c r="I151" s="37"/>
      <c r="M151" s="36"/>
      <c r="N151" s="13"/>
    </row>
    <row r="152" spans="1:14" ht="13.7" customHeight="1" x14ac:dyDescent="0.25">
      <c r="A152" s="73">
        <f>'EMFAC2017EI-2011Class'!B151</f>
        <v>2019</v>
      </c>
      <c r="B152" s="74" t="str">
        <f>'EMFAC2017EI-2011Class'!C151</f>
        <v>T7 Motor Coach</v>
      </c>
      <c r="C152" s="73">
        <f>'EMFAC2017EI-2011Class'!D151</f>
        <v>2004</v>
      </c>
      <c r="D152" s="38">
        <f>'EMFAC2017EI-2011Class'!F151</f>
        <v>15</v>
      </c>
      <c r="E152" s="72" t="str">
        <f t="shared" si="4"/>
        <v>T7 Motor Coach-15</v>
      </c>
      <c r="F152" s="39">
        <f>VLOOKUP(E152,HD_Odo!$C$2:$D$1381,2,FALSE)</f>
        <v>776159.70116666704</v>
      </c>
      <c r="G152" s="89" t="str">
        <f>'EMFAC2017EI-2011Class'!H151</f>
        <v>2019-T7 Motor Coach-15</v>
      </c>
      <c r="H152" s="77">
        <f t="shared" si="5"/>
        <v>0.8985126619925452</v>
      </c>
      <c r="I152" s="37"/>
      <c r="M152" s="36"/>
      <c r="N152" s="13"/>
    </row>
    <row r="153" spans="1:14" ht="13.7" customHeight="1" x14ac:dyDescent="0.25">
      <c r="A153" s="73">
        <f>'EMFAC2017EI-2011Class'!B152</f>
        <v>2019</v>
      </c>
      <c r="B153" s="74" t="str">
        <f>'EMFAC2017EI-2011Class'!C152</f>
        <v>T7 Motor Coach</v>
      </c>
      <c r="C153" s="73">
        <f>'EMFAC2017EI-2011Class'!D152</f>
        <v>2003</v>
      </c>
      <c r="D153" s="38">
        <f>'EMFAC2017EI-2011Class'!F152</f>
        <v>16</v>
      </c>
      <c r="E153" s="72" t="str">
        <f t="shared" si="4"/>
        <v>T7 Motor Coach-16</v>
      </c>
      <c r="F153" s="39">
        <f>VLOOKUP(E153,HD_Odo!$C$2:$D$1381,2,FALSE)</f>
        <v>799835.39771666704</v>
      </c>
      <c r="G153" s="89" t="str">
        <f>'EMFAC2017EI-2011Class'!H152</f>
        <v>2019-T7 Motor Coach-16</v>
      </c>
      <c r="H153" s="77">
        <f t="shared" si="5"/>
        <v>0.93936890868602019</v>
      </c>
      <c r="I153" s="37"/>
      <c r="M153" s="36"/>
      <c r="N153" s="13"/>
    </row>
    <row r="154" spans="1:14" ht="13.7" customHeight="1" x14ac:dyDescent="0.25">
      <c r="A154" s="73">
        <f>'EMFAC2017EI-2011Class'!B153</f>
        <v>2019</v>
      </c>
      <c r="B154" s="74" t="str">
        <f>'EMFAC2017EI-2011Class'!C153</f>
        <v>T7 Motor Coach</v>
      </c>
      <c r="C154" s="73">
        <f>'EMFAC2017EI-2011Class'!D153</f>
        <v>2002</v>
      </c>
      <c r="D154" s="38">
        <f>'EMFAC2017EI-2011Class'!F153</f>
        <v>17</v>
      </c>
      <c r="E154" s="72" t="str">
        <f t="shared" si="4"/>
        <v>T7 Motor Coach-17</v>
      </c>
      <c r="F154" s="39">
        <f>VLOOKUP(E154,HD_Odo!$C$2:$D$1381,2,FALSE)</f>
        <v>800000</v>
      </c>
      <c r="G154" s="89" t="str">
        <f>'EMFAC2017EI-2011Class'!H153</f>
        <v>2019-T7 Motor Coach-17</v>
      </c>
      <c r="H154" s="77">
        <f t="shared" si="5"/>
        <v>0.9393637046625366</v>
      </c>
      <c r="I154" s="37"/>
      <c r="M154" s="36"/>
      <c r="N154" s="13"/>
    </row>
    <row r="155" spans="1:14" ht="13.7" customHeight="1" x14ac:dyDescent="0.25">
      <c r="A155" s="73">
        <f>'EMFAC2017EI-2011Class'!B154</f>
        <v>2019</v>
      </c>
      <c r="B155" s="74" t="str">
        <f>'EMFAC2017EI-2011Class'!C154</f>
        <v>T7 Motor Coach</v>
      </c>
      <c r="C155" s="73">
        <f>'EMFAC2017EI-2011Class'!D154</f>
        <v>2001</v>
      </c>
      <c r="D155" s="38">
        <f>'EMFAC2017EI-2011Class'!F154</f>
        <v>18</v>
      </c>
      <c r="E155" s="72" t="str">
        <f t="shared" si="4"/>
        <v>T7 Motor Coach-18</v>
      </c>
      <c r="F155" s="39">
        <f>VLOOKUP(E155,HD_Odo!$C$2:$D$1381,2,FALSE)</f>
        <v>800000</v>
      </c>
      <c r="G155" s="89" t="str">
        <f>'EMFAC2017EI-2011Class'!H154</f>
        <v>2019-T7 Motor Coach-18</v>
      </c>
      <c r="H155" s="77">
        <f t="shared" si="5"/>
        <v>0.9393637046625366</v>
      </c>
      <c r="I155" s="37"/>
      <c r="M155" s="36"/>
      <c r="N155" s="13"/>
    </row>
    <row r="156" spans="1:14" ht="13.7" customHeight="1" x14ac:dyDescent="0.25">
      <c r="A156" s="73">
        <f>'EMFAC2017EI-2011Class'!B155</f>
        <v>2019</v>
      </c>
      <c r="B156" s="74" t="str">
        <f>'EMFAC2017EI-2011Class'!C155</f>
        <v>T7 Motor Coach</v>
      </c>
      <c r="C156" s="73">
        <f>'EMFAC2017EI-2011Class'!D155</f>
        <v>2000</v>
      </c>
      <c r="D156" s="38">
        <f>'EMFAC2017EI-2011Class'!F155</f>
        <v>19</v>
      </c>
      <c r="E156" s="72" t="str">
        <f t="shared" si="4"/>
        <v>T7 Motor Coach-19</v>
      </c>
      <c r="F156" s="39">
        <f>VLOOKUP(E156,HD_Odo!$C$2:$D$1381,2,FALSE)</f>
        <v>800000</v>
      </c>
      <c r="G156" s="89" t="str">
        <f>'EMFAC2017EI-2011Class'!H155</f>
        <v>2019-T7 Motor Coach-19</v>
      </c>
      <c r="H156" s="77">
        <f t="shared" si="5"/>
        <v>0.9393637046625366</v>
      </c>
      <c r="I156" s="37"/>
      <c r="M156" s="36"/>
      <c r="N156" s="13"/>
    </row>
    <row r="157" spans="1:14" ht="13.7" customHeight="1" x14ac:dyDescent="0.25">
      <c r="A157" s="73">
        <f>'EMFAC2017EI-2011Class'!B156</f>
        <v>2019</v>
      </c>
      <c r="B157" s="74" t="str">
        <f>'EMFAC2017EI-2011Class'!C156</f>
        <v>T7 Motor Coach</v>
      </c>
      <c r="C157" s="73">
        <f>'EMFAC2017EI-2011Class'!D156</f>
        <v>1999</v>
      </c>
      <c r="D157" s="38">
        <f>'EMFAC2017EI-2011Class'!F156</f>
        <v>20</v>
      </c>
      <c r="E157" s="72" t="str">
        <f t="shared" si="4"/>
        <v>T7 Motor Coach-20</v>
      </c>
      <c r="F157" s="39">
        <f>VLOOKUP(E157,HD_Odo!$C$2:$D$1381,2,FALSE)</f>
        <v>800000</v>
      </c>
      <c r="G157" s="89" t="str">
        <f>'EMFAC2017EI-2011Class'!H156</f>
        <v>2019-T7 Motor Coach-20</v>
      </c>
      <c r="H157" s="77">
        <f t="shared" si="5"/>
        <v>0.9393637046625366</v>
      </c>
      <c r="I157" s="37"/>
      <c r="M157" s="36"/>
      <c r="N157" s="13"/>
    </row>
    <row r="158" spans="1:14" ht="13.7" customHeight="1" x14ac:dyDescent="0.25">
      <c r="A158" s="73">
        <f>'EMFAC2017EI-2011Class'!B157</f>
        <v>2019</v>
      </c>
      <c r="B158" s="74" t="str">
        <f>'EMFAC2017EI-2011Class'!C157</f>
        <v>T7 Motor Coach</v>
      </c>
      <c r="C158" s="73">
        <f>'EMFAC2017EI-2011Class'!D157</f>
        <v>1998</v>
      </c>
      <c r="D158" s="38">
        <f>'EMFAC2017EI-2011Class'!F157</f>
        <v>21</v>
      </c>
      <c r="E158" s="72" t="str">
        <f t="shared" si="4"/>
        <v>T7 Motor Coach-21</v>
      </c>
      <c r="F158" s="39">
        <f>VLOOKUP(E158,HD_Odo!$C$2:$D$1381,2,FALSE)</f>
        <v>800000</v>
      </c>
      <c r="G158" s="89" t="str">
        <f>'EMFAC2017EI-2011Class'!H157</f>
        <v>2019-T7 Motor Coach-21</v>
      </c>
      <c r="H158" s="77">
        <f t="shared" si="5"/>
        <v>0.9393637046625366</v>
      </c>
      <c r="I158" s="37"/>
      <c r="M158" s="36"/>
      <c r="N158" s="13"/>
    </row>
    <row r="159" spans="1:14" ht="13.7" customHeight="1" x14ac:dyDescent="0.25">
      <c r="A159" s="73">
        <f>'EMFAC2017EI-2011Class'!B158</f>
        <v>2019</v>
      </c>
      <c r="B159" s="74" t="str">
        <f>'EMFAC2017EI-2011Class'!C158</f>
        <v>T7 Motor Coach</v>
      </c>
      <c r="C159" s="73">
        <f>'EMFAC2017EI-2011Class'!D158</f>
        <v>1997</v>
      </c>
      <c r="D159" s="38">
        <f>'EMFAC2017EI-2011Class'!F158</f>
        <v>22</v>
      </c>
      <c r="E159" s="72" t="str">
        <f t="shared" si="4"/>
        <v>T7 Motor Coach-22</v>
      </c>
      <c r="F159" s="39">
        <f>VLOOKUP(E159,HD_Odo!$C$2:$D$1381,2,FALSE)</f>
        <v>800000</v>
      </c>
      <c r="G159" s="89" t="str">
        <f>'EMFAC2017EI-2011Class'!H158</f>
        <v>2019-T7 Motor Coach-22</v>
      </c>
      <c r="H159" s="77">
        <f t="shared" si="5"/>
        <v>0.9393637046625366</v>
      </c>
      <c r="I159" s="37"/>
      <c r="M159" s="36"/>
      <c r="N159" s="13"/>
    </row>
    <row r="160" spans="1:14" ht="13.7" customHeight="1" x14ac:dyDescent="0.25">
      <c r="A160" s="73">
        <f>'EMFAC2017EI-2011Class'!B159</f>
        <v>2019</v>
      </c>
      <c r="B160" s="74" t="str">
        <f>'EMFAC2017EI-2011Class'!C159</f>
        <v>T7 Motor Coach</v>
      </c>
      <c r="C160" s="73">
        <f>'EMFAC2017EI-2011Class'!D159</f>
        <v>1996</v>
      </c>
      <c r="D160" s="38">
        <f>'EMFAC2017EI-2011Class'!F159</f>
        <v>23</v>
      </c>
      <c r="E160" s="72" t="str">
        <f t="shared" si="4"/>
        <v>T7 Motor Coach-23</v>
      </c>
      <c r="F160" s="39">
        <f>VLOOKUP(E160,HD_Odo!$C$2:$D$1381,2,FALSE)</f>
        <v>800000</v>
      </c>
      <c r="G160" s="89" t="str">
        <f>'EMFAC2017EI-2011Class'!H159</f>
        <v>2019-T7 Motor Coach-23</v>
      </c>
      <c r="H160" s="77">
        <f t="shared" si="5"/>
        <v>0.9393637046625366</v>
      </c>
      <c r="I160" s="37"/>
      <c r="M160" s="36"/>
      <c r="N160" s="13"/>
    </row>
    <row r="161" spans="1:14" ht="13.7" customHeight="1" x14ac:dyDescent="0.25">
      <c r="A161" s="73">
        <f>'EMFAC2017EI-2011Class'!B160</f>
        <v>2019</v>
      </c>
      <c r="B161" s="74" t="str">
        <f>'EMFAC2017EI-2011Class'!C160</f>
        <v>T7 Motor Coach</v>
      </c>
      <c r="C161" s="73">
        <f>'EMFAC2017EI-2011Class'!D160</f>
        <v>1995</v>
      </c>
      <c r="D161" s="38">
        <f>'EMFAC2017EI-2011Class'!F160</f>
        <v>24</v>
      </c>
      <c r="E161" s="72" t="str">
        <f t="shared" si="4"/>
        <v>T7 Motor Coach-24</v>
      </c>
      <c r="F161" s="39">
        <f>VLOOKUP(E161,HD_Odo!$C$2:$D$1381,2,FALSE)</f>
        <v>800000</v>
      </c>
      <c r="G161" s="89" t="str">
        <f>'EMFAC2017EI-2011Class'!H160</f>
        <v>2019-T7 Motor Coach-24</v>
      </c>
      <c r="H161" s="77">
        <f t="shared" si="5"/>
        <v>0.9393637046625366</v>
      </c>
      <c r="I161" s="37"/>
      <c r="M161" s="36"/>
      <c r="N161" s="13"/>
    </row>
    <row r="162" spans="1:14" ht="13.7" customHeight="1" x14ac:dyDescent="0.25">
      <c r="A162" s="73">
        <f>'EMFAC2017EI-2011Class'!B161</f>
        <v>2019</v>
      </c>
      <c r="B162" s="74" t="str">
        <f>'EMFAC2017EI-2011Class'!C161</f>
        <v>T7 Motor Coach</v>
      </c>
      <c r="C162" s="73">
        <f>'EMFAC2017EI-2011Class'!D161</f>
        <v>1994</v>
      </c>
      <c r="D162" s="38">
        <f>'EMFAC2017EI-2011Class'!F161</f>
        <v>25</v>
      </c>
      <c r="E162" s="72" t="str">
        <f t="shared" si="4"/>
        <v>T7 Motor Coach-25</v>
      </c>
      <c r="F162" s="39">
        <f>VLOOKUP(E162,HD_Odo!$C$2:$D$1381,2,FALSE)</f>
        <v>800000</v>
      </c>
      <c r="G162" s="89" t="str">
        <f>'EMFAC2017EI-2011Class'!H161</f>
        <v>2019-T7 Motor Coach-25</v>
      </c>
      <c r="H162" s="77">
        <f t="shared" si="5"/>
        <v>0.9393637046625366</v>
      </c>
      <c r="I162" s="37"/>
      <c r="M162" s="36"/>
      <c r="N162" s="13"/>
    </row>
    <row r="163" spans="1:14" ht="13.7" customHeight="1" x14ac:dyDescent="0.25">
      <c r="A163" s="73">
        <f>'EMFAC2017EI-2011Class'!B162</f>
        <v>2019</v>
      </c>
      <c r="B163" s="74" t="str">
        <f>'EMFAC2017EI-2011Class'!C162</f>
        <v>T7 Motor Coach</v>
      </c>
      <c r="C163" s="73">
        <f>'EMFAC2017EI-2011Class'!D162</f>
        <v>1993</v>
      </c>
      <c r="D163" s="38">
        <f>'EMFAC2017EI-2011Class'!F162</f>
        <v>26</v>
      </c>
      <c r="E163" s="72" t="str">
        <f t="shared" si="4"/>
        <v>T7 Motor Coach-26</v>
      </c>
      <c r="F163" s="39">
        <f>VLOOKUP(E163,HD_Odo!$C$2:$D$1381,2,FALSE)</f>
        <v>800000</v>
      </c>
      <c r="G163" s="89" t="str">
        <f>'EMFAC2017EI-2011Class'!H162</f>
        <v>2019-T7 Motor Coach-26</v>
      </c>
      <c r="H163" s="77">
        <f t="shared" si="5"/>
        <v>1</v>
      </c>
      <c r="I163" s="37"/>
      <c r="M163" s="36"/>
      <c r="N163" s="13"/>
    </row>
    <row r="164" spans="1:14" ht="13.7" customHeight="1" x14ac:dyDescent="0.25">
      <c r="A164" s="73">
        <f>'EMFAC2017EI-2011Class'!B163</f>
        <v>2019</v>
      </c>
      <c r="B164" s="74" t="str">
        <f>'EMFAC2017EI-2011Class'!C163</f>
        <v>T7 Motor Coach</v>
      </c>
      <c r="C164" s="73">
        <f>'EMFAC2017EI-2011Class'!D163</f>
        <v>1992</v>
      </c>
      <c r="D164" s="38">
        <f>'EMFAC2017EI-2011Class'!F163</f>
        <v>27</v>
      </c>
      <c r="E164" s="72" t="str">
        <f t="shared" si="4"/>
        <v>T7 Motor Coach-27</v>
      </c>
      <c r="F164" s="39">
        <f>VLOOKUP(E164,HD_Odo!$C$2:$D$1381,2,FALSE)</f>
        <v>800000</v>
      </c>
      <c r="G164" s="89" t="str">
        <f>'EMFAC2017EI-2011Class'!H163</f>
        <v>2019-T7 Motor Coach-27</v>
      </c>
      <c r="H164" s="77">
        <f t="shared" si="5"/>
        <v>1</v>
      </c>
      <c r="I164" s="37"/>
      <c r="M164" s="36"/>
      <c r="N164" s="13"/>
    </row>
    <row r="165" spans="1:14" ht="13.7" customHeight="1" x14ac:dyDescent="0.25">
      <c r="A165" s="73">
        <f>'EMFAC2017EI-2011Class'!B164</f>
        <v>2019</v>
      </c>
      <c r="B165" s="74" t="str">
        <f>'EMFAC2017EI-2011Class'!C164</f>
        <v>T7 Motor Coach</v>
      </c>
      <c r="C165" s="73">
        <f>'EMFAC2017EI-2011Class'!D164</f>
        <v>1991</v>
      </c>
      <c r="D165" s="38">
        <f>'EMFAC2017EI-2011Class'!F164</f>
        <v>28</v>
      </c>
      <c r="E165" s="72" t="str">
        <f t="shared" si="4"/>
        <v>T7 Motor Coach-28</v>
      </c>
      <c r="F165" s="39">
        <f>VLOOKUP(E165,HD_Odo!$C$2:$D$1381,2,FALSE)</f>
        <v>800000</v>
      </c>
      <c r="G165" s="89" t="str">
        <f>'EMFAC2017EI-2011Class'!H164</f>
        <v>2019-T7 Motor Coach-28</v>
      </c>
      <c r="H165" s="77">
        <f t="shared" si="5"/>
        <v>1</v>
      </c>
      <c r="I165" s="37"/>
      <c r="M165" s="36"/>
      <c r="N165" s="13"/>
    </row>
    <row r="166" spans="1:14" ht="13.7" customHeight="1" x14ac:dyDescent="0.25">
      <c r="A166" s="73">
        <f>'EMFAC2017EI-2011Class'!B165</f>
        <v>2019</v>
      </c>
      <c r="B166" s="74" t="str">
        <f>'EMFAC2017EI-2011Class'!C165</f>
        <v>T7 Motor Coach</v>
      </c>
      <c r="C166" s="73">
        <f>'EMFAC2017EI-2011Class'!D165</f>
        <v>1990</v>
      </c>
      <c r="D166" s="38">
        <f>'EMFAC2017EI-2011Class'!F165</f>
        <v>29</v>
      </c>
      <c r="E166" s="72" t="str">
        <f t="shared" si="4"/>
        <v>T7 Motor Coach-29</v>
      </c>
      <c r="F166" s="39">
        <f>VLOOKUP(E166,HD_Odo!$C$2:$D$1381,2,FALSE)</f>
        <v>800000</v>
      </c>
      <c r="G166" s="89" t="str">
        <f>'EMFAC2017EI-2011Class'!H165</f>
        <v>2019-T7 Motor Coach-29</v>
      </c>
      <c r="H166" s="77">
        <f t="shared" si="5"/>
        <v>1</v>
      </c>
      <c r="I166" s="37"/>
      <c r="M166" s="36"/>
      <c r="N166" s="13"/>
    </row>
    <row r="167" spans="1:14" ht="13.7" customHeight="1" x14ac:dyDescent="0.25">
      <c r="A167" s="73">
        <f>'EMFAC2017EI-2011Class'!B166</f>
        <v>2019</v>
      </c>
      <c r="B167" s="74" t="str">
        <f>'EMFAC2017EI-2011Class'!C166</f>
        <v>T7 Motor Coach</v>
      </c>
      <c r="C167" s="73">
        <f>'EMFAC2017EI-2011Class'!D166</f>
        <v>1989</v>
      </c>
      <c r="D167" s="38">
        <f>'EMFAC2017EI-2011Class'!F166</f>
        <v>30</v>
      </c>
      <c r="E167" s="72" t="str">
        <f t="shared" si="4"/>
        <v>T7 Motor Coach-30</v>
      </c>
      <c r="F167" s="39">
        <f>VLOOKUP(E167,HD_Odo!$C$2:$D$1381,2,FALSE)</f>
        <v>800000</v>
      </c>
      <c r="G167" s="89" t="str">
        <f>'EMFAC2017EI-2011Class'!H166</f>
        <v>2019-T7 Motor Coach-30</v>
      </c>
      <c r="H167" s="77">
        <f t="shared" si="5"/>
        <v>1</v>
      </c>
      <c r="I167" s="37"/>
      <c r="M167" s="36"/>
      <c r="N167" s="13"/>
    </row>
    <row r="168" spans="1:14" ht="13.7" customHeight="1" x14ac:dyDescent="0.25">
      <c r="A168" s="73">
        <f>'EMFAC2017EI-2011Class'!B167</f>
        <v>2019</v>
      </c>
      <c r="B168" s="74" t="str">
        <f>'EMFAC2017EI-2011Class'!C167</f>
        <v>T7 Motor Coach</v>
      </c>
      <c r="C168" s="73">
        <f>'EMFAC2017EI-2011Class'!D167</f>
        <v>1988</v>
      </c>
      <c r="D168" s="38">
        <f>'EMFAC2017EI-2011Class'!F167</f>
        <v>31</v>
      </c>
      <c r="E168" s="72" t="str">
        <f t="shared" si="4"/>
        <v>T7 Motor Coach-31</v>
      </c>
      <c r="F168" s="39">
        <f>VLOOKUP(E168,HD_Odo!$C$2:$D$1381,2,FALSE)</f>
        <v>800000</v>
      </c>
      <c r="G168" s="89" t="str">
        <f>'EMFAC2017EI-2011Class'!H167</f>
        <v>2019-T7 Motor Coach-31</v>
      </c>
      <c r="H168" s="77">
        <f t="shared" si="5"/>
        <v>1</v>
      </c>
      <c r="I168" s="37"/>
      <c r="M168" s="36"/>
      <c r="N168" s="13"/>
    </row>
    <row r="169" spans="1:14" ht="13.7" customHeight="1" x14ac:dyDescent="0.25">
      <c r="A169" s="73">
        <f>'EMFAC2017EI-2011Class'!B168</f>
        <v>2019</v>
      </c>
      <c r="B169" s="74" t="str">
        <f>'EMFAC2017EI-2011Class'!C168</f>
        <v>T7 Motor Coach</v>
      </c>
      <c r="C169" s="73">
        <f>'EMFAC2017EI-2011Class'!D168</f>
        <v>1987</v>
      </c>
      <c r="D169" s="38">
        <f>'EMFAC2017EI-2011Class'!F168</f>
        <v>32</v>
      </c>
      <c r="E169" s="72" t="str">
        <f t="shared" si="4"/>
        <v>T7 Motor Coach-32</v>
      </c>
      <c r="F169" s="39">
        <f>VLOOKUP(E169,HD_Odo!$C$2:$D$1381,2,FALSE)</f>
        <v>800000</v>
      </c>
      <c r="G169" s="89" t="str">
        <f>'EMFAC2017EI-2011Class'!H168</f>
        <v>2019-T7 Motor Coach-32</v>
      </c>
      <c r="H169" s="77">
        <f t="shared" si="5"/>
        <v>1</v>
      </c>
      <c r="I169" s="37"/>
      <c r="M169" s="36"/>
      <c r="N169" s="13"/>
    </row>
    <row r="170" spans="1:14" ht="13.7" customHeight="1" x14ac:dyDescent="0.25">
      <c r="A170" s="73">
        <f>'EMFAC2017EI-2011Class'!B169</f>
        <v>2019</v>
      </c>
      <c r="B170" s="74" t="str">
        <f>'EMFAC2017EI-2011Class'!C169</f>
        <v>T7 Motor Coach</v>
      </c>
      <c r="C170" s="73">
        <f>'EMFAC2017EI-2011Class'!D169</f>
        <v>1986</v>
      </c>
      <c r="D170" s="38">
        <f>'EMFAC2017EI-2011Class'!F169</f>
        <v>33</v>
      </c>
      <c r="E170" s="72" t="str">
        <f t="shared" si="4"/>
        <v>T7 Motor Coach-33</v>
      </c>
      <c r="F170" s="39">
        <f>VLOOKUP(E170,HD_Odo!$C$2:$D$1381,2,FALSE)</f>
        <v>800000</v>
      </c>
      <c r="G170" s="89" t="str">
        <f>'EMFAC2017EI-2011Class'!H169</f>
        <v>2019-T7 Motor Coach-33</v>
      </c>
      <c r="H170" s="77">
        <f t="shared" si="5"/>
        <v>1</v>
      </c>
      <c r="I170" s="37"/>
      <c r="M170" s="36"/>
      <c r="N170" s="13"/>
    </row>
    <row r="171" spans="1:14" ht="13.7" customHeight="1" x14ac:dyDescent="0.25">
      <c r="A171" s="73">
        <f>'EMFAC2017EI-2011Class'!B170</f>
        <v>2019</v>
      </c>
      <c r="B171" s="74" t="str">
        <f>'EMFAC2017EI-2011Class'!C170</f>
        <v>T7 Motor Coach</v>
      </c>
      <c r="C171" s="73">
        <f>'EMFAC2017EI-2011Class'!D170</f>
        <v>1985</v>
      </c>
      <c r="D171" s="38">
        <f>'EMFAC2017EI-2011Class'!F170</f>
        <v>34</v>
      </c>
      <c r="E171" s="72" t="str">
        <f t="shared" si="4"/>
        <v>T7 Motor Coach-34</v>
      </c>
      <c r="F171" s="39">
        <f>VLOOKUP(E171,HD_Odo!$C$2:$D$1381,2,FALSE)</f>
        <v>800000</v>
      </c>
      <c r="G171" s="89" t="str">
        <f>'EMFAC2017EI-2011Class'!H170</f>
        <v>2019-T7 Motor Coach-34</v>
      </c>
      <c r="H171" s="77">
        <f t="shared" si="5"/>
        <v>1</v>
      </c>
      <c r="I171" s="37"/>
      <c r="M171" s="36"/>
      <c r="N171" s="13"/>
    </row>
    <row r="172" spans="1:14" ht="13.7" customHeight="1" x14ac:dyDescent="0.25">
      <c r="A172" s="73">
        <f>'EMFAC2017EI-2011Class'!B171</f>
        <v>2019</v>
      </c>
      <c r="B172" s="74" t="str">
        <f>'EMFAC2017EI-2011Class'!C171</f>
        <v>T7 Motor Coach</v>
      </c>
      <c r="C172" s="73">
        <f>'EMFAC2017EI-2011Class'!D171</f>
        <v>1984</v>
      </c>
      <c r="D172" s="38">
        <f>'EMFAC2017EI-2011Class'!F171</f>
        <v>35</v>
      </c>
      <c r="E172" s="72" t="str">
        <f t="shared" si="4"/>
        <v>T7 Motor Coach-35</v>
      </c>
      <c r="F172" s="39">
        <f>VLOOKUP(E172,HD_Odo!$C$2:$D$1381,2,FALSE)</f>
        <v>800000</v>
      </c>
      <c r="G172" s="89" t="str">
        <f>'EMFAC2017EI-2011Class'!H171</f>
        <v>2019-T7 Motor Coach-35</v>
      </c>
      <c r="H172" s="77">
        <f t="shared" si="5"/>
        <v>1</v>
      </c>
      <c r="I172" s="37"/>
      <c r="M172" s="36"/>
      <c r="N172" s="13"/>
    </row>
    <row r="173" spans="1:14" ht="13.7" customHeight="1" x14ac:dyDescent="0.25">
      <c r="A173" s="73">
        <f>'EMFAC2017EI-2011Class'!B172</f>
        <v>2019</v>
      </c>
      <c r="B173" s="74" t="str">
        <f>'EMFAC2017EI-2011Class'!C172</f>
        <v>T7 NNOOS</v>
      </c>
      <c r="C173" s="73">
        <f>'EMFAC2017EI-2011Class'!D172</f>
        <v>2020</v>
      </c>
      <c r="D173" s="38">
        <f>'EMFAC2017EI-2011Class'!F172</f>
        <v>-1</v>
      </c>
      <c r="E173" s="72" t="str">
        <f t="shared" si="4"/>
        <v>T7 NNOOS--1</v>
      </c>
      <c r="F173" s="39">
        <f>VLOOKUP(E173,HD_Odo!$C$2:$D$1381,2,FALSE)</f>
        <v>0</v>
      </c>
      <c r="G173" s="89" t="str">
        <f>'EMFAC2017EI-2011Class'!H172</f>
        <v>2019-T7 NNOOS--1</v>
      </c>
      <c r="H173" s="77">
        <f t="shared" si="5"/>
        <v>1</v>
      </c>
      <c r="I173" s="37"/>
      <c r="M173" s="36"/>
      <c r="N173" s="13"/>
    </row>
    <row r="174" spans="1:14" ht="13.7" customHeight="1" x14ac:dyDescent="0.25">
      <c r="A174" s="73">
        <f>'EMFAC2017EI-2011Class'!B173</f>
        <v>2019</v>
      </c>
      <c r="B174" s="74" t="str">
        <f>'EMFAC2017EI-2011Class'!C173</f>
        <v>T7 NNOOS</v>
      </c>
      <c r="C174" s="73">
        <f>'EMFAC2017EI-2011Class'!D173</f>
        <v>2019</v>
      </c>
      <c r="D174" s="38">
        <f>'EMFAC2017EI-2011Class'!F173</f>
        <v>0</v>
      </c>
      <c r="E174" s="72" t="str">
        <f t="shared" si="4"/>
        <v>T7 NNOOS-0</v>
      </c>
      <c r="F174" s="39">
        <f>VLOOKUP(E174,HD_Odo!$C$2:$D$1381,2,FALSE)</f>
        <v>105233.9</v>
      </c>
      <c r="G174" s="89" t="str">
        <f>'EMFAC2017EI-2011Class'!H173</f>
        <v>2019-T7 NNOOS-0</v>
      </c>
      <c r="H174" s="77">
        <f t="shared" si="5"/>
        <v>0.93471554539941815</v>
      </c>
      <c r="I174" s="37"/>
      <c r="M174" s="36"/>
      <c r="N174" s="13"/>
    </row>
    <row r="175" spans="1:14" ht="13.7" customHeight="1" x14ac:dyDescent="0.25">
      <c r="A175" s="73">
        <f>'EMFAC2017EI-2011Class'!B174</f>
        <v>2019</v>
      </c>
      <c r="B175" s="74" t="str">
        <f>'EMFAC2017EI-2011Class'!C174</f>
        <v>T7 NNOOS</v>
      </c>
      <c r="C175" s="73">
        <f>'EMFAC2017EI-2011Class'!D174</f>
        <v>2018</v>
      </c>
      <c r="D175" s="38">
        <f>'EMFAC2017EI-2011Class'!F174</f>
        <v>1</v>
      </c>
      <c r="E175" s="72" t="str">
        <f t="shared" si="4"/>
        <v>T7 NNOOS-1</v>
      </c>
      <c r="F175" s="39">
        <f>VLOOKUP(E175,HD_Odo!$C$2:$D$1381,2,FALSE)</f>
        <v>210374.9</v>
      </c>
      <c r="G175" s="89" t="str">
        <f>'EMFAC2017EI-2011Class'!H174</f>
        <v>2019-T7 NNOOS-1</v>
      </c>
      <c r="H175" s="77">
        <f t="shared" si="5"/>
        <v>0.89825369310317404</v>
      </c>
      <c r="I175" s="37"/>
      <c r="M175" s="36"/>
      <c r="N175" s="13"/>
    </row>
    <row r="176" spans="1:14" ht="13.7" customHeight="1" x14ac:dyDescent="0.25">
      <c r="A176" s="73">
        <f>'EMFAC2017EI-2011Class'!B175</f>
        <v>2019</v>
      </c>
      <c r="B176" s="74" t="str">
        <f>'EMFAC2017EI-2011Class'!C175</f>
        <v>T7 NNOOS</v>
      </c>
      <c r="C176" s="73">
        <f>'EMFAC2017EI-2011Class'!D175</f>
        <v>2017</v>
      </c>
      <c r="D176" s="38">
        <f>'EMFAC2017EI-2011Class'!F175</f>
        <v>2</v>
      </c>
      <c r="E176" s="72" t="str">
        <f t="shared" si="4"/>
        <v>T7 NNOOS-2</v>
      </c>
      <c r="F176" s="39">
        <f>VLOOKUP(E176,HD_Odo!$C$2:$D$1381,2,FALSE)</f>
        <v>312602.90000000002</v>
      </c>
      <c r="G176" s="89" t="str">
        <f>'EMFAC2017EI-2011Class'!H175</f>
        <v>2019-T7 NNOOS-2</v>
      </c>
      <c r="H176" s="77">
        <f t="shared" si="5"/>
        <v>0.87549315024392105</v>
      </c>
      <c r="I176" s="37"/>
      <c r="M176" s="36"/>
      <c r="N176" s="13"/>
    </row>
    <row r="177" spans="1:14" ht="13.7" customHeight="1" x14ac:dyDescent="0.25">
      <c r="A177" s="73">
        <f>'EMFAC2017EI-2011Class'!B176</f>
        <v>2019</v>
      </c>
      <c r="B177" s="74" t="str">
        <f>'EMFAC2017EI-2011Class'!C176</f>
        <v>T7 NNOOS</v>
      </c>
      <c r="C177" s="73">
        <f>'EMFAC2017EI-2011Class'!D176</f>
        <v>2016</v>
      </c>
      <c r="D177" s="38">
        <f>'EMFAC2017EI-2011Class'!F176</f>
        <v>3</v>
      </c>
      <c r="E177" s="72" t="str">
        <f t="shared" si="4"/>
        <v>T7 NNOOS-3</v>
      </c>
      <c r="F177" s="39">
        <f>VLOOKUP(E177,HD_Odo!$C$2:$D$1381,2,FALSE)</f>
        <v>409894.85</v>
      </c>
      <c r="G177" s="89" t="str">
        <f>'EMFAC2017EI-2011Class'!H176</f>
        <v>2019-T7 NNOOS-3</v>
      </c>
      <c r="H177" s="77">
        <f t="shared" si="5"/>
        <v>0.86021964946916185</v>
      </c>
      <c r="I177" s="37"/>
      <c r="M177" s="36"/>
      <c r="N177" s="13"/>
    </row>
    <row r="178" spans="1:14" ht="13.7" customHeight="1" x14ac:dyDescent="0.25">
      <c r="A178" s="73">
        <f>'EMFAC2017EI-2011Class'!B177</f>
        <v>2019</v>
      </c>
      <c r="B178" s="74" t="str">
        <f>'EMFAC2017EI-2011Class'!C177</f>
        <v>T7 NNOOS</v>
      </c>
      <c r="C178" s="73">
        <f>'EMFAC2017EI-2011Class'!D177</f>
        <v>2015</v>
      </c>
      <c r="D178" s="38">
        <f>'EMFAC2017EI-2011Class'!F177</f>
        <v>4</v>
      </c>
      <c r="E178" s="72" t="str">
        <f t="shared" si="4"/>
        <v>T7 NNOOS-4</v>
      </c>
      <c r="F178" s="39">
        <f>VLOOKUP(E178,HD_Odo!$C$2:$D$1381,2,FALSE)</f>
        <v>500922.86</v>
      </c>
      <c r="G178" s="89" t="str">
        <f>'EMFAC2017EI-2011Class'!H177</f>
        <v>2019-T7 NNOOS-4</v>
      </c>
      <c r="H178" s="77">
        <f t="shared" si="5"/>
        <v>0.84943543779022657</v>
      </c>
      <c r="I178" s="37"/>
      <c r="M178" s="36"/>
      <c r="N178" s="13"/>
    </row>
    <row r="179" spans="1:14" ht="13.7" customHeight="1" x14ac:dyDescent="0.25">
      <c r="A179" s="73">
        <f>'EMFAC2017EI-2011Class'!B178</f>
        <v>2019</v>
      </c>
      <c r="B179" s="74" t="str">
        <f>'EMFAC2017EI-2011Class'!C178</f>
        <v>T7 NNOOS</v>
      </c>
      <c r="C179" s="73">
        <f>'EMFAC2017EI-2011Class'!D178</f>
        <v>2014</v>
      </c>
      <c r="D179" s="38">
        <f>'EMFAC2017EI-2011Class'!F178</f>
        <v>5</v>
      </c>
      <c r="E179" s="72" t="str">
        <f t="shared" si="4"/>
        <v>T7 NNOOS-5</v>
      </c>
      <c r="F179" s="39">
        <f>VLOOKUP(E179,HD_Odo!$C$2:$D$1381,2,FALSE)</f>
        <v>584952.91</v>
      </c>
      <c r="G179" s="89" t="str">
        <f>'EMFAC2017EI-2011Class'!H178</f>
        <v>2019-T7 NNOOS-5</v>
      </c>
      <c r="H179" s="77">
        <f t="shared" si="5"/>
        <v>0.84152665528962434</v>
      </c>
      <c r="I179" s="37"/>
      <c r="M179" s="36"/>
      <c r="N179" s="13"/>
    </row>
    <row r="180" spans="1:14" ht="13.7" customHeight="1" x14ac:dyDescent="0.25">
      <c r="A180" s="73">
        <f>'EMFAC2017EI-2011Class'!B179</f>
        <v>2019</v>
      </c>
      <c r="B180" s="74" t="str">
        <f>'EMFAC2017EI-2011Class'!C179</f>
        <v>T7 NNOOS</v>
      </c>
      <c r="C180" s="73">
        <f>'EMFAC2017EI-2011Class'!D179</f>
        <v>2013</v>
      </c>
      <c r="D180" s="38">
        <f>'EMFAC2017EI-2011Class'!F179</f>
        <v>6</v>
      </c>
      <c r="E180" s="72" t="str">
        <f t="shared" si="4"/>
        <v>T7 NNOOS-6</v>
      </c>
      <c r="F180" s="39">
        <f>VLOOKUP(E180,HD_Odo!$C$2:$D$1381,2,FALSE)</f>
        <v>661743.91</v>
      </c>
      <c r="G180" s="89" t="str">
        <f>'EMFAC2017EI-2011Class'!H179</f>
        <v>2019-T7 NNOOS-6</v>
      </c>
      <c r="H180" s="77">
        <f t="shared" si="5"/>
        <v>0.8212274573316829</v>
      </c>
      <c r="I180" s="37"/>
      <c r="M180" s="36"/>
      <c r="N180" s="13"/>
    </row>
    <row r="181" spans="1:14" ht="13.7" customHeight="1" x14ac:dyDescent="0.25">
      <c r="A181" s="73">
        <f>'EMFAC2017EI-2011Class'!B180</f>
        <v>2019</v>
      </c>
      <c r="B181" s="74" t="str">
        <f>'EMFAC2017EI-2011Class'!C180</f>
        <v>T7 NNOOS</v>
      </c>
      <c r="C181" s="73">
        <f>'EMFAC2017EI-2011Class'!D180</f>
        <v>2012</v>
      </c>
      <c r="D181" s="38">
        <f>'EMFAC2017EI-2011Class'!F180</f>
        <v>7</v>
      </c>
      <c r="E181" s="72" t="str">
        <f t="shared" si="4"/>
        <v>T7 NNOOS-7</v>
      </c>
      <c r="F181" s="39">
        <f>VLOOKUP(E181,HD_Odo!$C$2:$D$1381,2,FALSE)</f>
        <v>731450.95</v>
      </c>
      <c r="G181" s="89" t="str">
        <f>'EMFAC2017EI-2011Class'!H180</f>
        <v>2019-T7 NNOOS-7</v>
      </c>
      <c r="H181" s="77">
        <f t="shared" si="5"/>
        <v>0.81763027509202335</v>
      </c>
      <c r="I181" s="37"/>
      <c r="M181" s="36"/>
      <c r="N181" s="13"/>
    </row>
    <row r="182" spans="1:14" ht="13.7" customHeight="1" x14ac:dyDescent="0.25">
      <c r="A182" s="73">
        <f>'EMFAC2017EI-2011Class'!B181</f>
        <v>2019</v>
      </c>
      <c r="B182" s="74" t="str">
        <f>'EMFAC2017EI-2011Class'!C181</f>
        <v>T7 NNOOS</v>
      </c>
      <c r="C182" s="73">
        <f>'EMFAC2017EI-2011Class'!D181</f>
        <v>2011</v>
      </c>
      <c r="D182" s="38">
        <f>'EMFAC2017EI-2011Class'!F181</f>
        <v>8</v>
      </c>
      <c r="E182" s="72" t="str">
        <f t="shared" si="4"/>
        <v>T7 NNOOS-8</v>
      </c>
      <c r="F182" s="39">
        <f>VLOOKUP(E182,HD_Odo!$C$2:$D$1381,2,FALSE)</f>
        <v>794519.93</v>
      </c>
      <c r="G182" s="89" t="str">
        <f>'EMFAC2017EI-2011Class'!H181</f>
        <v>2019-T7 NNOOS-8</v>
      </c>
      <c r="H182" s="77">
        <f t="shared" si="5"/>
        <v>0.81482242223209278</v>
      </c>
      <c r="I182" s="37"/>
      <c r="M182" s="36"/>
      <c r="N182" s="13"/>
    </row>
    <row r="183" spans="1:14" ht="13.7" customHeight="1" x14ac:dyDescent="0.25">
      <c r="A183" s="73">
        <f>'EMFAC2017EI-2011Class'!B182</f>
        <v>2019</v>
      </c>
      <c r="B183" s="74" t="str">
        <f>'EMFAC2017EI-2011Class'!C182</f>
        <v>T7 NNOOS</v>
      </c>
      <c r="C183" s="73">
        <f>'EMFAC2017EI-2011Class'!D182</f>
        <v>2010</v>
      </c>
      <c r="D183" s="38">
        <f>'EMFAC2017EI-2011Class'!F182</f>
        <v>9</v>
      </c>
      <c r="E183" s="72" t="str">
        <f t="shared" si="4"/>
        <v>T7 NNOOS-9</v>
      </c>
      <c r="F183" s="39">
        <f>VLOOKUP(E183,HD_Odo!$C$2:$D$1381,2,FALSE)</f>
        <v>800000</v>
      </c>
      <c r="G183" s="89" t="str">
        <f>'EMFAC2017EI-2011Class'!H182</f>
        <v>2019-T7 NNOOS-9</v>
      </c>
      <c r="H183" s="77">
        <f t="shared" si="5"/>
        <v>0.81812520340004014</v>
      </c>
      <c r="I183" s="37"/>
      <c r="M183" s="36"/>
      <c r="N183" s="13"/>
    </row>
    <row r="184" spans="1:14" ht="13.7" customHeight="1" x14ac:dyDescent="0.25">
      <c r="A184" s="73">
        <f>'EMFAC2017EI-2011Class'!B183</f>
        <v>2019</v>
      </c>
      <c r="B184" s="74" t="str">
        <f>'EMFAC2017EI-2011Class'!C183</f>
        <v>T7 NNOOS</v>
      </c>
      <c r="C184" s="73">
        <f>'EMFAC2017EI-2011Class'!D183</f>
        <v>2009</v>
      </c>
      <c r="D184" s="38">
        <f>'EMFAC2017EI-2011Class'!F183</f>
        <v>10</v>
      </c>
      <c r="E184" s="72" t="str">
        <f t="shared" si="4"/>
        <v>T7 NNOOS-10</v>
      </c>
      <c r="F184" s="39">
        <f>VLOOKUP(E184,HD_Odo!$C$2:$D$1381,2,FALSE)</f>
        <v>800000</v>
      </c>
      <c r="G184" s="89" t="str">
        <f>'EMFAC2017EI-2011Class'!H183</f>
        <v>2019-T7 NNOOS-10</v>
      </c>
      <c r="H184" s="77">
        <f t="shared" si="5"/>
        <v>0.81812520340004014</v>
      </c>
      <c r="I184" s="37"/>
      <c r="M184" s="36"/>
      <c r="N184" s="13"/>
    </row>
    <row r="185" spans="1:14" ht="13.7" customHeight="1" x14ac:dyDescent="0.25">
      <c r="A185" s="73">
        <f>'EMFAC2017EI-2011Class'!B184</f>
        <v>2019</v>
      </c>
      <c r="B185" s="74" t="str">
        <f>'EMFAC2017EI-2011Class'!C184</f>
        <v>T7 NNOOS</v>
      </c>
      <c r="C185" s="73">
        <f>'EMFAC2017EI-2011Class'!D184</f>
        <v>2008</v>
      </c>
      <c r="D185" s="38">
        <f>'EMFAC2017EI-2011Class'!F184</f>
        <v>11</v>
      </c>
      <c r="E185" s="72" t="str">
        <f t="shared" si="4"/>
        <v>T7 NNOOS-11</v>
      </c>
      <c r="F185" s="39">
        <f>VLOOKUP(E185,HD_Odo!$C$2:$D$1381,2,FALSE)</f>
        <v>800000</v>
      </c>
      <c r="G185" s="89" t="str">
        <f>'EMFAC2017EI-2011Class'!H184</f>
        <v>2019-T7 NNOOS-11</v>
      </c>
      <c r="H185" s="77">
        <f t="shared" si="5"/>
        <v>0.81812520340004014</v>
      </c>
      <c r="I185" s="37"/>
      <c r="M185" s="36"/>
      <c r="N185" s="13"/>
    </row>
    <row r="186" spans="1:14" ht="13.7" customHeight="1" x14ac:dyDescent="0.25">
      <c r="A186" s="73">
        <f>'EMFAC2017EI-2011Class'!B185</f>
        <v>2019</v>
      </c>
      <c r="B186" s="74" t="str">
        <f>'EMFAC2017EI-2011Class'!C185</f>
        <v>T7 NNOOS</v>
      </c>
      <c r="C186" s="73">
        <f>'EMFAC2017EI-2011Class'!D185</f>
        <v>2007</v>
      </c>
      <c r="D186" s="38">
        <f>'EMFAC2017EI-2011Class'!F185</f>
        <v>12</v>
      </c>
      <c r="E186" s="72" t="str">
        <f t="shared" si="4"/>
        <v>T7 NNOOS-12</v>
      </c>
      <c r="F186" s="39">
        <f>VLOOKUP(E186,HD_Odo!$C$2:$D$1381,2,FALSE)</f>
        <v>800000</v>
      </c>
      <c r="G186" s="89" t="str">
        <f>'EMFAC2017EI-2011Class'!H185</f>
        <v>2019-T7 NNOOS-12</v>
      </c>
      <c r="H186" s="77">
        <f t="shared" si="5"/>
        <v>0.89711403673462742</v>
      </c>
      <c r="I186" s="37"/>
      <c r="M186" s="36"/>
      <c r="N186" s="13"/>
    </row>
    <row r="187" spans="1:14" ht="13.7" customHeight="1" x14ac:dyDescent="0.25">
      <c r="A187" s="73">
        <f>'EMFAC2017EI-2011Class'!B186</f>
        <v>2019</v>
      </c>
      <c r="B187" s="74" t="str">
        <f>'EMFAC2017EI-2011Class'!C186</f>
        <v>T7 NNOOS</v>
      </c>
      <c r="C187" s="73">
        <f>'EMFAC2017EI-2011Class'!D186</f>
        <v>2006</v>
      </c>
      <c r="D187" s="38">
        <f>'EMFAC2017EI-2011Class'!F186</f>
        <v>13</v>
      </c>
      <c r="E187" s="72" t="str">
        <f t="shared" si="4"/>
        <v>T7 NNOOS-13</v>
      </c>
      <c r="F187" s="39">
        <f>VLOOKUP(E187,HD_Odo!$C$2:$D$1381,2,FALSE)</f>
        <v>800000</v>
      </c>
      <c r="G187" s="89" t="str">
        <f>'EMFAC2017EI-2011Class'!H186</f>
        <v>2019-T7 NNOOS-13</v>
      </c>
      <c r="H187" s="77">
        <f t="shared" si="5"/>
        <v>0.89711403673462742</v>
      </c>
      <c r="I187" s="37"/>
      <c r="M187" s="36"/>
      <c r="N187" s="13"/>
    </row>
    <row r="188" spans="1:14" ht="13.7" customHeight="1" x14ac:dyDescent="0.25">
      <c r="A188" s="73">
        <f>'EMFAC2017EI-2011Class'!B187</f>
        <v>2019</v>
      </c>
      <c r="B188" s="74" t="str">
        <f>'EMFAC2017EI-2011Class'!C187</f>
        <v>T7 NNOOS</v>
      </c>
      <c r="C188" s="73">
        <f>'EMFAC2017EI-2011Class'!D187</f>
        <v>2005</v>
      </c>
      <c r="D188" s="38">
        <f>'EMFAC2017EI-2011Class'!F187</f>
        <v>14</v>
      </c>
      <c r="E188" s="72" t="str">
        <f t="shared" si="4"/>
        <v>T7 NNOOS-14</v>
      </c>
      <c r="F188" s="39">
        <f>VLOOKUP(E188,HD_Odo!$C$2:$D$1381,2,FALSE)</f>
        <v>800000</v>
      </c>
      <c r="G188" s="89" t="str">
        <f>'EMFAC2017EI-2011Class'!H187</f>
        <v>2019-T7 NNOOS-14</v>
      </c>
      <c r="H188" s="77">
        <f t="shared" si="5"/>
        <v>0.89711403673462742</v>
      </c>
      <c r="I188" s="37"/>
      <c r="M188" s="36"/>
      <c r="N188" s="13"/>
    </row>
    <row r="189" spans="1:14" ht="13.7" customHeight="1" x14ac:dyDescent="0.25">
      <c r="A189" s="73">
        <f>'EMFAC2017EI-2011Class'!B188</f>
        <v>2019</v>
      </c>
      <c r="B189" s="74" t="str">
        <f>'EMFAC2017EI-2011Class'!C188</f>
        <v>T7 NNOOS</v>
      </c>
      <c r="C189" s="73">
        <f>'EMFAC2017EI-2011Class'!D188</f>
        <v>2004</v>
      </c>
      <c r="D189" s="38">
        <f>'EMFAC2017EI-2011Class'!F188</f>
        <v>15</v>
      </c>
      <c r="E189" s="72" t="str">
        <f t="shared" si="4"/>
        <v>T7 NNOOS-15</v>
      </c>
      <c r="F189" s="39">
        <f>VLOOKUP(E189,HD_Odo!$C$2:$D$1381,2,FALSE)</f>
        <v>800000</v>
      </c>
      <c r="G189" s="89" t="str">
        <f>'EMFAC2017EI-2011Class'!H188</f>
        <v>2019-T7 NNOOS-15</v>
      </c>
      <c r="H189" s="77">
        <f t="shared" si="5"/>
        <v>0.89711403673462742</v>
      </c>
      <c r="I189" s="37"/>
      <c r="M189" s="36"/>
      <c r="N189" s="13"/>
    </row>
    <row r="190" spans="1:14" ht="13.7" customHeight="1" x14ac:dyDescent="0.25">
      <c r="A190" s="73">
        <f>'EMFAC2017EI-2011Class'!B189</f>
        <v>2019</v>
      </c>
      <c r="B190" s="74" t="str">
        <f>'EMFAC2017EI-2011Class'!C189</f>
        <v>T7 NNOOS</v>
      </c>
      <c r="C190" s="73">
        <f>'EMFAC2017EI-2011Class'!D189</f>
        <v>2003</v>
      </c>
      <c r="D190" s="38">
        <f>'EMFAC2017EI-2011Class'!F189</f>
        <v>16</v>
      </c>
      <c r="E190" s="72" t="str">
        <f t="shared" si="4"/>
        <v>T7 NNOOS-16</v>
      </c>
      <c r="F190" s="39">
        <f>VLOOKUP(E190,HD_Odo!$C$2:$D$1381,2,FALSE)</f>
        <v>800000</v>
      </c>
      <c r="G190" s="89" t="str">
        <f>'EMFAC2017EI-2011Class'!H189</f>
        <v>2019-T7 NNOOS-16</v>
      </c>
      <c r="H190" s="77">
        <f t="shared" si="5"/>
        <v>0.9393637046625366</v>
      </c>
      <c r="I190" s="37"/>
      <c r="M190" s="36"/>
      <c r="N190" s="13"/>
    </row>
    <row r="191" spans="1:14" ht="13.7" customHeight="1" x14ac:dyDescent="0.25">
      <c r="A191" s="73">
        <f>'EMFAC2017EI-2011Class'!B190</f>
        <v>2019</v>
      </c>
      <c r="B191" s="74" t="str">
        <f>'EMFAC2017EI-2011Class'!C190</f>
        <v>T7 NNOOS</v>
      </c>
      <c r="C191" s="73">
        <f>'EMFAC2017EI-2011Class'!D190</f>
        <v>2002</v>
      </c>
      <c r="D191" s="38">
        <f>'EMFAC2017EI-2011Class'!F190</f>
        <v>17</v>
      </c>
      <c r="E191" s="72" t="str">
        <f t="shared" si="4"/>
        <v>T7 NNOOS-17</v>
      </c>
      <c r="F191" s="39">
        <f>VLOOKUP(E191,HD_Odo!$C$2:$D$1381,2,FALSE)</f>
        <v>800000</v>
      </c>
      <c r="G191" s="89" t="str">
        <f>'EMFAC2017EI-2011Class'!H190</f>
        <v>2019-T7 NNOOS-17</v>
      </c>
      <c r="H191" s="77">
        <f t="shared" si="5"/>
        <v>0.9393637046625366</v>
      </c>
      <c r="I191" s="37"/>
      <c r="M191" s="36"/>
      <c r="N191" s="13"/>
    </row>
    <row r="192" spans="1:14" ht="13.7" customHeight="1" x14ac:dyDescent="0.25">
      <c r="A192" s="73">
        <f>'EMFAC2017EI-2011Class'!B191</f>
        <v>2019</v>
      </c>
      <c r="B192" s="74" t="str">
        <f>'EMFAC2017EI-2011Class'!C191</f>
        <v>T7 NNOOS</v>
      </c>
      <c r="C192" s="73">
        <f>'EMFAC2017EI-2011Class'!D191</f>
        <v>2001</v>
      </c>
      <c r="D192" s="38">
        <f>'EMFAC2017EI-2011Class'!F191</f>
        <v>18</v>
      </c>
      <c r="E192" s="72" t="str">
        <f t="shared" si="4"/>
        <v>T7 NNOOS-18</v>
      </c>
      <c r="F192" s="39">
        <f>VLOOKUP(E192,HD_Odo!$C$2:$D$1381,2,FALSE)</f>
        <v>800000</v>
      </c>
      <c r="G192" s="89" t="str">
        <f>'EMFAC2017EI-2011Class'!H191</f>
        <v>2019-T7 NNOOS-18</v>
      </c>
      <c r="H192" s="77">
        <f t="shared" si="5"/>
        <v>0.9393637046625366</v>
      </c>
      <c r="I192" s="37"/>
      <c r="M192" s="36"/>
      <c r="N192" s="13"/>
    </row>
    <row r="193" spans="1:14" ht="13.7" customHeight="1" x14ac:dyDescent="0.25">
      <c r="A193" s="73">
        <f>'EMFAC2017EI-2011Class'!B192</f>
        <v>2019</v>
      </c>
      <c r="B193" s="74" t="str">
        <f>'EMFAC2017EI-2011Class'!C192</f>
        <v>T7 NNOOS</v>
      </c>
      <c r="C193" s="73">
        <f>'EMFAC2017EI-2011Class'!D192</f>
        <v>2000</v>
      </c>
      <c r="D193" s="38">
        <f>'EMFAC2017EI-2011Class'!F192</f>
        <v>19</v>
      </c>
      <c r="E193" s="72" t="str">
        <f t="shared" si="4"/>
        <v>T7 NNOOS-19</v>
      </c>
      <c r="F193" s="39">
        <f>VLOOKUP(E193,HD_Odo!$C$2:$D$1381,2,FALSE)</f>
        <v>800000</v>
      </c>
      <c r="G193" s="89" t="str">
        <f>'EMFAC2017EI-2011Class'!H192</f>
        <v>2019-T7 NNOOS-19</v>
      </c>
      <c r="H193" s="77">
        <f t="shared" si="5"/>
        <v>0.9393637046625366</v>
      </c>
      <c r="I193" s="37"/>
      <c r="M193" s="36"/>
      <c r="N193" s="13"/>
    </row>
    <row r="194" spans="1:14" ht="13.7" customHeight="1" x14ac:dyDescent="0.25">
      <c r="A194" s="73">
        <f>'EMFAC2017EI-2011Class'!B193</f>
        <v>2019</v>
      </c>
      <c r="B194" s="74" t="str">
        <f>'EMFAC2017EI-2011Class'!C193</f>
        <v>T7 NNOOS</v>
      </c>
      <c r="C194" s="73">
        <f>'EMFAC2017EI-2011Class'!D193</f>
        <v>1999</v>
      </c>
      <c r="D194" s="38">
        <f>'EMFAC2017EI-2011Class'!F193</f>
        <v>20</v>
      </c>
      <c r="E194" s="72" t="str">
        <f t="shared" si="4"/>
        <v>T7 NNOOS-20</v>
      </c>
      <c r="F194" s="39">
        <f>VLOOKUP(E194,HD_Odo!$C$2:$D$1381,2,FALSE)</f>
        <v>800000</v>
      </c>
      <c r="G194" s="89" t="str">
        <f>'EMFAC2017EI-2011Class'!H193</f>
        <v>2019-T7 NNOOS-20</v>
      </c>
      <c r="H194" s="77">
        <f t="shared" si="5"/>
        <v>0.9393637046625366</v>
      </c>
      <c r="I194" s="37"/>
      <c r="M194" s="36"/>
      <c r="N194" s="13"/>
    </row>
    <row r="195" spans="1:14" ht="13.7" customHeight="1" x14ac:dyDescent="0.25">
      <c r="A195" s="73">
        <f>'EMFAC2017EI-2011Class'!B194</f>
        <v>2019</v>
      </c>
      <c r="B195" s="74" t="str">
        <f>'EMFAC2017EI-2011Class'!C194</f>
        <v>T7 NNOOS</v>
      </c>
      <c r="C195" s="73">
        <f>'EMFAC2017EI-2011Class'!D194</f>
        <v>1998</v>
      </c>
      <c r="D195" s="38">
        <f>'EMFAC2017EI-2011Class'!F194</f>
        <v>21</v>
      </c>
      <c r="E195" s="72" t="str">
        <f t="shared" si="4"/>
        <v>T7 NNOOS-21</v>
      </c>
      <c r="F195" s="39">
        <f>VLOOKUP(E195,HD_Odo!$C$2:$D$1381,2,FALSE)</f>
        <v>800000</v>
      </c>
      <c r="G195" s="89" t="str">
        <f>'EMFAC2017EI-2011Class'!H194</f>
        <v>2019-T7 NNOOS-21</v>
      </c>
      <c r="H195" s="77">
        <f t="shared" si="5"/>
        <v>0.9393637046625366</v>
      </c>
      <c r="I195" s="37"/>
      <c r="M195" s="36"/>
      <c r="N195" s="13"/>
    </row>
    <row r="196" spans="1:14" ht="13.7" customHeight="1" x14ac:dyDescent="0.25">
      <c r="A196" s="73">
        <f>'EMFAC2017EI-2011Class'!B195</f>
        <v>2019</v>
      </c>
      <c r="B196" s="74" t="str">
        <f>'EMFAC2017EI-2011Class'!C195</f>
        <v>T7 NNOOS</v>
      </c>
      <c r="C196" s="73">
        <f>'EMFAC2017EI-2011Class'!D195</f>
        <v>1997</v>
      </c>
      <c r="D196" s="38">
        <f>'EMFAC2017EI-2011Class'!F195</f>
        <v>22</v>
      </c>
      <c r="E196" s="72" t="str">
        <f t="shared" si="4"/>
        <v>T7 NNOOS-22</v>
      </c>
      <c r="F196" s="39">
        <f>VLOOKUP(E196,HD_Odo!$C$2:$D$1381,2,FALSE)</f>
        <v>800000</v>
      </c>
      <c r="G196" s="89" t="str">
        <f>'EMFAC2017EI-2011Class'!H195</f>
        <v>2019-T7 NNOOS-22</v>
      </c>
      <c r="H196" s="77">
        <f t="shared" si="5"/>
        <v>0.9393637046625366</v>
      </c>
      <c r="I196" s="37"/>
      <c r="M196" s="36"/>
      <c r="N196" s="13"/>
    </row>
    <row r="197" spans="1:14" ht="13.7" customHeight="1" x14ac:dyDescent="0.25">
      <c r="A197" s="73">
        <f>'EMFAC2017EI-2011Class'!B196</f>
        <v>2019</v>
      </c>
      <c r="B197" s="74" t="str">
        <f>'EMFAC2017EI-2011Class'!C196</f>
        <v>T7 NNOOS</v>
      </c>
      <c r="C197" s="73">
        <f>'EMFAC2017EI-2011Class'!D196</f>
        <v>1996</v>
      </c>
      <c r="D197" s="38">
        <f>'EMFAC2017EI-2011Class'!F196</f>
        <v>23</v>
      </c>
      <c r="E197" s="72" t="str">
        <f t="shared" si="4"/>
        <v>T7 NNOOS-23</v>
      </c>
      <c r="F197" s="39">
        <f>VLOOKUP(E197,HD_Odo!$C$2:$D$1381,2,FALSE)</f>
        <v>800000</v>
      </c>
      <c r="G197" s="89" t="str">
        <f>'EMFAC2017EI-2011Class'!H196</f>
        <v>2019-T7 NNOOS-23</v>
      </c>
      <c r="H197" s="77">
        <f t="shared" si="5"/>
        <v>0.9393637046625366</v>
      </c>
      <c r="I197" s="37"/>
      <c r="M197" s="36"/>
      <c r="N197" s="13"/>
    </row>
    <row r="198" spans="1:14" ht="13.7" customHeight="1" x14ac:dyDescent="0.25">
      <c r="A198" s="73">
        <f>'EMFAC2017EI-2011Class'!B197</f>
        <v>2019</v>
      </c>
      <c r="B198" s="74" t="str">
        <f>'EMFAC2017EI-2011Class'!C197</f>
        <v>T7 NNOOS</v>
      </c>
      <c r="C198" s="73">
        <f>'EMFAC2017EI-2011Class'!D197</f>
        <v>1995</v>
      </c>
      <c r="D198" s="38">
        <f>'EMFAC2017EI-2011Class'!F197</f>
        <v>24</v>
      </c>
      <c r="E198" s="72" t="str">
        <f t="shared" si="4"/>
        <v>T7 NNOOS-24</v>
      </c>
      <c r="F198" s="39">
        <f>VLOOKUP(E198,HD_Odo!$C$2:$D$1381,2,FALSE)</f>
        <v>800000</v>
      </c>
      <c r="G198" s="89" t="str">
        <f>'EMFAC2017EI-2011Class'!H197</f>
        <v>2019-T7 NNOOS-24</v>
      </c>
      <c r="H198" s="77">
        <f t="shared" si="5"/>
        <v>0.9393637046625366</v>
      </c>
      <c r="I198" s="37"/>
      <c r="M198" s="36"/>
      <c r="N198" s="13"/>
    </row>
    <row r="199" spans="1:14" ht="13.7" customHeight="1" x14ac:dyDescent="0.25">
      <c r="A199" s="73">
        <f>'EMFAC2017EI-2011Class'!B198</f>
        <v>2019</v>
      </c>
      <c r="B199" s="74" t="str">
        <f>'EMFAC2017EI-2011Class'!C198</f>
        <v>T7 NNOOS</v>
      </c>
      <c r="C199" s="73">
        <f>'EMFAC2017EI-2011Class'!D198</f>
        <v>1994</v>
      </c>
      <c r="D199" s="38">
        <f>'EMFAC2017EI-2011Class'!F198</f>
        <v>25</v>
      </c>
      <c r="E199" s="72" t="str">
        <f t="shared" si="4"/>
        <v>T7 NNOOS-25</v>
      </c>
      <c r="F199" s="39">
        <f>VLOOKUP(E199,HD_Odo!$C$2:$D$1381,2,FALSE)</f>
        <v>800000</v>
      </c>
      <c r="G199" s="89" t="str">
        <f>'EMFAC2017EI-2011Class'!H198</f>
        <v>2019-T7 NNOOS-25</v>
      </c>
      <c r="H199" s="77">
        <f t="shared" si="5"/>
        <v>0.9393637046625366</v>
      </c>
      <c r="I199" s="37"/>
      <c r="M199" s="36"/>
      <c r="N199" s="13"/>
    </row>
    <row r="200" spans="1:14" ht="13.7" customHeight="1" x14ac:dyDescent="0.25">
      <c r="A200" s="73">
        <f>'EMFAC2017EI-2011Class'!B199</f>
        <v>2019</v>
      </c>
      <c r="B200" s="74" t="str">
        <f>'EMFAC2017EI-2011Class'!C199</f>
        <v>T7 NNOOS</v>
      </c>
      <c r="C200" s="73">
        <f>'EMFAC2017EI-2011Class'!D199</f>
        <v>1993</v>
      </c>
      <c r="D200" s="38">
        <f>'EMFAC2017EI-2011Class'!F199</f>
        <v>26</v>
      </c>
      <c r="E200" s="72" t="str">
        <f t="shared" si="4"/>
        <v>T7 NNOOS-26</v>
      </c>
      <c r="F200" s="39">
        <f>VLOOKUP(E200,HD_Odo!$C$2:$D$1381,2,FALSE)</f>
        <v>800000</v>
      </c>
      <c r="G200" s="89" t="str">
        <f>'EMFAC2017EI-2011Class'!H199</f>
        <v>2019-T7 NNOOS-26</v>
      </c>
      <c r="H200" s="77">
        <f t="shared" si="5"/>
        <v>1</v>
      </c>
      <c r="I200" s="37"/>
      <c r="M200" s="36"/>
      <c r="N200" s="13"/>
    </row>
    <row r="201" spans="1:14" ht="13.7" customHeight="1" x14ac:dyDescent="0.25">
      <c r="A201" s="73">
        <f>'EMFAC2017EI-2011Class'!B200</f>
        <v>2019</v>
      </c>
      <c r="B201" s="74" t="str">
        <f>'EMFAC2017EI-2011Class'!C200</f>
        <v>T7 NNOOS</v>
      </c>
      <c r="C201" s="73">
        <f>'EMFAC2017EI-2011Class'!D200</f>
        <v>1992</v>
      </c>
      <c r="D201" s="38">
        <f>'EMFAC2017EI-2011Class'!F200</f>
        <v>27</v>
      </c>
      <c r="E201" s="72" t="str">
        <f t="shared" si="4"/>
        <v>T7 NNOOS-27</v>
      </c>
      <c r="F201" s="39">
        <f>VLOOKUP(E201,HD_Odo!$C$2:$D$1381,2,FALSE)</f>
        <v>800000</v>
      </c>
      <c r="G201" s="89" t="str">
        <f>'EMFAC2017EI-2011Class'!H200</f>
        <v>2019-T7 NNOOS-27</v>
      </c>
      <c r="H201" s="77">
        <f t="shared" si="5"/>
        <v>1</v>
      </c>
      <c r="I201" s="37"/>
      <c r="M201" s="36"/>
      <c r="N201" s="13"/>
    </row>
    <row r="202" spans="1:14" ht="13.7" customHeight="1" x14ac:dyDescent="0.25">
      <c r="A202" s="73">
        <f>'EMFAC2017EI-2011Class'!B201</f>
        <v>2019</v>
      </c>
      <c r="B202" s="74" t="str">
        <f>'EMFAC2017EI-2011Class'!C201</f>
        <v>T7 NNOOS</v>
      </c>
      <c r="C202" s="73">
        <f>'EMFAC2017EI-2011Class'!D201</f>
        <v>1991</v>
      </c>
      <c r="D202" s="38">
        <f>'EMFAC2017EI-2011Class'!F201</f>
        <v>28</v>
      </c>
      <c r="E202" s="72" t="str">
        <f t="shared" si="4"/>
        <v>T7 NNOOS-28</v>
      </c>
      <c r="F202" s="39">
        <f>VLOOKUP(E202,HD_Odo!$C$2:$D$1381,2,FALSE)</f>
        <v>800000</v>
      </c>
      <c r="G202" s="89" t="str">
        <f>'EMFAC2017EI-2011Class'!H201</f>
        <v>2019-T7 NNOOS-28</v>
      </c>
      <c r="H202" s="77">
        <f t="shared" si="5"/>
        <v>1</v>
      </c>
      <c r="I202" s="37"/>
      <c r="M202" s="36"/>
      <c r="N202" s="13"/>
    </row>
    <row r="203" spans="1:14" ht="13.7" customHeight="1" x14ac:dyDescent="0.25">
      <c r="A203" s="73">
        <f>'EMFAC2017EI-2011Class'!B202</f>
        <v>2019</v>
      </c>
      <c r="B203" s="74" t="str">
        <f>'EMFAC2017EI-2011Class'!C202</f>
        <v>T7 NNOOS</v>
      </c>
      <c r="C203" s="73">
        <f>'EMFAC2017EI-2011Class'!D202</f>
        <v>1990</v>
      </c>
      <c r="D203" s="38">
        <f>'EMFAC2017EI-2011Class'!F202</f>
        <v>29</v>
      </c>
      <c r="E203" s="72" t="str">
        <f t="shared" ref="E203:E266" si="6">CONCATENATE(B203,"-",D203)</f>
        <v>T7 NNOOS-29</v>
      </c>
      <c r="F203" s="39">
        <f>VLOOKUP(E203,HD_Odo!$C$2:$D$1381,2,FALSE)</f>
        <v>800000</v>
      </c>
      <c r="G203" s="89" t="str">
        <f>'EMFAC2017EI-2011Class'!H202</f>
        <v>2019-T7 NNOOS-29</v>
      </c>
      <c r="H203" s="77">
        <f t="shared" ref="H203:H266" si="7">IF(C203&lt;1994,1,IF(C203&lt;2004,($I$3+$J$3*(F203/10000))/($E$3+$F$3*(F203/10000)),IF(C203&lt;2008,($I$4+$J$4*(F203/10000))/($E$4+$F$4*(F203/10000)),IF(C203&lt;2011,($I$5+$J$5*(F203/10000))/($E$5+$F$5*(F203/10000)),IF(C203&lt;2014,($I$6+$J$6*(F203/10000))/($E$6+$F$6*(F203/10000)),($I$7+$J$7*(F203/10000))/($E$7+$F$7*(F203/10000)))))))</f>
        <v>1</v>
      </c>
      <c r="I203" s="37"/>
      <c r="M203" s="36"/>
      <c r="N203" s="13"/>
    </row>
    <row r="204" spans="1:14" ht="13.7" customHeight="1" x14ac:dyDescent="0.25">
      <c r="A204" s="73">
        <f>'EMFAC2017EI-2011Class'!B203</f>
        <v>2019</v>
      </c>
      <c r="B204" s="74" t="str">
        <f>'EMFAC2017EI-2011Class'!C203</f>
        <v>T7 NNOOS</v>
      </c>
      <c r="C204" s="73">
        <f>'EMFAC2017EI-2011Class'!D203</f>
        <v>1989</v>
      </c>
      <c r="D204" s="38">
        <f>'EMFAC2017EI-2011Class'!F203</f>
        <v>30</v>
      </c>
      <c r="E204" s="72" t="str">
        <f t="shared" si="6"/>
        <v>T7 NNOOS-30</v>
      </c>
      <c r="F204" s="39">
        <f>VLOOKUP(E204,HD_Odo!$C$2:$D$1381,2,FALSE)</f>
        <v>800000</v>
      </c>
      <c r="G204" s="89" t="str">
        <f>'EMFAC2017EI-2011Class'!H203</f>
        <v>2019-T7 NNOOS-30</v>
      </c>
      <c r="H204" s="77">
        <f t="shared" si="7"/>
        <v>1</v>
      </c>
      <c r="I204" s="37"/>
      <c r="M204" s="36"/>
      <c r="N204" s="13"/>
    </row>
    <row r="205" spans="1:14" ht="13.7" customHeight="1" x14ac:dyDescent="0.25">
      <c r="A205" s="73">
        <f>'EMFAC2017EI-2011Class'!B204</f>
        <v>2019</v>
      </c>
      <c r="B205" s="74" t="str">
        <f>'EMFAC2017EI-2011Class'!C204</f>
        <v>T7 NOOS</v>
      </c>
      <c r="C205" s="73">
        <f>'EMFAC2017EI-2011Class'!D204</f>
        <v>2020</v>
      </c>
      <c r="D205" s="38">
        <f>'EMFAC2017EI-2011Class'!F204</f>
        <v>-1</v>
      </c>
      <c r="E205" s="72" t="str">
        <f t="shared" si="6"/>
        <v>T7 NOOS--1</v>
      </c>
      <c r="F205" s="39">
        <f>VLOOKUP(E205,HD_Odo!$C$2:$D$1381,2,FALSE)</f>
        <v>0</v>
      </c>
      <c r="G205" s="89" t="str">
        <f>'EMFAC2017EI-2011Class'!H204</f>
        <v>2019-T7 NOOS--1</v>
      </c>
      <c r="H205" s="77">
        <f t="shared" si="7"/>
        <v>1</v>
      </c>
      <c r="I205" s="37"/>
      <c r="M205" s="36"/>
      <c r="N205" s="13"/>
    </row>
    <row r="206" spans="1:14" ht="13.7" customHeight="1" x14ac:dyDescent="0.25">
      <c r="A206" s="73">
        <f>'EMFAC2017EI-2011Class'!B205</f>
        <v>2019</v>
      </c>
      <c r="B206" s="74" t="str">
        <f>'EMFAC2017EI-2011Class'!C205</f>
        <v>T7 NOOS</v>
      </c>
      <c r="C206" s="73">
        <f>'EMFAC2017EI-2011Class'!D205</f>
        <v>2019</v>
      </c>
      <c r="D206" s="38">
        <f>'EMFAC2017EI-2011Class'!F205</f>
        <v>0</v>
      </c>
      <c r="E206" s="72" t="str">
        <f t="shared" si="6"/>
        <v>T7 NOOS-0</v>
      </c>
      <c r="F206" s="39">
        <f>VLOOKUP(E206,HD_Odo!$C$2:$D$1381,2,FALSE)</f>
        <v>105233.9</v>
      </c>
      <c r="G206" s="89" t="str">
        <f>'EMFAC2017EI-2011Class'!H205</f>
        <v>2019-T7 NOOS-0</v>
      </c>
      <c r="H206" s="77">
        <f t="shared" si="7"/>
        <v>0.93471554539941815</v>
      </c>
      <c r="I206" s="37"/>
      <c r="M206" s="36"/>
      <c r="N206" s="13"/>
    </row>
    <row r="207" spans="1:14" ht="13.7" customHeight="1" x14ac:dyDescent="0.25">
      <c r="A207" s="73">
        <f>'EMFAC2017EI-2011Class'!B206</f>
        <v>2019</v>
      </c>
      <c r="B207" s="74" t="str">
        <f>'EMFAC2017EI-2011Class'!C206</f>
        <v>T7 NOOS</v>
      </c>
      <c r="C207" s="73">
        <f>'EMFAC2017EI-2011Class'!D206</f>
        <v>2018</v>
      </c>
      <c r="D207" s="38">
        <f>'EMFAC2017EI-2011Class'!F206</f>
        <v>1</v>
      </c>
      <c r="E207" s="72" t="str">
        <f t="shared" si="6"/>
        <v>T7 NOOS-1</v>
      </c>
      <c r="F207" s="39">
        <f>VLOOKUP(E207,HD_Odo!$C$2:$D$1381,2,FALSE)</f>
        <v>210374.9</v>
      </c>
      <c r="G207" s="89" t="str">
        <f>'EMFAC2017EI-2011Class'!H206</f>
        <v>2019-T7 NOOS-1</v>
      </c>
      <c r="H207" s="77">
        <f t="shared" si="7"/>
        <v>0.89825369310317404</v>
      </c>
      <c r="I207" s="37"/>
      <c r="M207" s="36"/>
      <c r="N207" s="13"/>
    </row>
    <row r="208" spans="1:14" ht="13.7" customHeight="1" x14ac:dyDescent="0.25">
      <c r="A208" s="73">
        <f>'EMFAC2017EI-2011Class'!B207</f>
        <v>2019</v>
      </c>
      <c r="B208" s="74" t="str">
        <f>'EMFAC2017EI-2011Class'!C207</f>
        <v>T7 NOOS</v>
      </c>
      <c r="C208" s="73">
        <f>'EMFAC2017EI-2011Class'!D207</f>
        <v>2017</v>
      </c>
      <c r="D208" s="38">
        <f>'EMFAC2017EI-2011Class'!F207</f>
        <v>2</v>
      </c>
      <c r="E208" s="72" t="str">
        <f t="shared" si="6"/>
        <v>T7 NOOS-2</v>
      </c>
      <c r="F208" s="39">
        <f>VLOOKUP(E208,HD_Odo!$C$2:$D$1381,2,FALSE)</f>
        <v>312602.90000000002</v>
      </c>
      <c r="G208" s="89" t="str">
        <f>'EMFAC2017EI-2011Class'!H207</f>
        <v>2019-T7 NOOS-2</v>
      </c>
      <c r="H208" s="77">
        <f t="shared" si="7"/>
        <v>0.87549315024392105</v>
      </c>
      <c r="I208" s="37"/>
      <c r="M208" s="36"/>
      <c r="N208" s="13"/>
    </row>
    <row r="209" spans="1:14" ht="13.7" customHeight="1" x14ac:dyDescent="0.25">
      <c r="A209" s="73">
        <f>'EMFAC2017EI-2011Class'!B208</f>
        <v>2019</v>
      </c>
      <c r="B209" s="74" t="str">
        <f>'EMFAC2017EI-2011Class'!C208</f>
        <v>T7 NOOS</v>
      </c>
      <c r="C209" s="73">
        <f>'EMFAC2017EI-2011Class'!D208</f>
        <v>2016</v>
      </c>
      <c r="D209" s="38">
        <f>'EMFAC2017EI-2011Class'!F208</f>
        <v>3</v>
      </c>
      <c r="E209" s="72" t="str">
        <f t="shared" si="6"/>
        <v>T7 NOOS-3</v>
      </c>
      <c r="F209" s="39">
        <f>VLOOKUP(E209,HD_Odo!$C$2:$D$1381,2,FALSE)</f>
        <v>409894.85</v>
      </c>
      <c r="G209" s="89" t="str">
        <f>'EMFAC2017EI-2011Class'!H208</f>
        <v>2019-T7 NOOS-3</v>
      </c>
      <c r="H209" s="77">
        <f t="shared" si="7"/>
        <v>0.86021964946916185</v>
      </c>
      <c r="I209" s="37"/>
      <c r="M209" s="36"/>
      <c r="N209" s="13"/>
    </row>
    <row r="210" spans="1:14" ht="13.7" customHeight="1" x14ac:dyDescent="0.25">
      <c r="A210" s="73">
        <f>'EMFAC2017EI-2011Class'!B209</f>
        <v>2019</v>
      </c>
      <c r="B210" s="74" t="str">
        <f>'EMFAC2017EI-2011Class'!C209</f>
        <v>T7 NOOS</v>
      </c>
      <c r="C210" s="73">
        <f>'EMFAC2017EI-2011Class'!D209</f>
        <v>2015</v>
      </c>
      <c r="D210" s="38">
        <f>'EMFAC2017EI-2011Class'!F209</f>
        <v>4</v>
      </c>
      <c r="E210" s="72" t="str">
        <f t="shared" si="6"/>
        <v>T7 NOOS-4</v>
      </c>
      <c r="F210" s="39">
        <f>VLOOKUP(E210,HD_Odo!$C$2:$D$1381,2,FALSE)</f>
        <v>500922.86</v>
      </c>
      <c r="G210" s="89" t="str">
        <f>'EMFAC2017EI-2011Class'!H209</f>
        <v>2019-T7 NOOS-4</v>
      </c>
      <c r="H210" s="77">
        <f t="shared" si="7"/>
        <v>0.84943543779022657</v>
      </c>
      <c r="I210" s="37"/>
      <c r="M210" s="36"/>
      <c r="N210" s="13"/>
    </row>
    <row r="211" spans="1:14" ht="13.7" customHeight="1" x14ac:dyDescent="0.25">
      <c r="A211" s="73">
        <f>'EMFAC2017EI-2011Class'!B210</f>
        <v>2019</v>
      </c>
      <c r="B211" s="74" t="str">
        <f>'EMFAC2017EI-2011Class'!C210</f>
        <v>T7 NOOS</v>
      </c>
      <c r="C211" s="73">
        <f>'EMFAC2017EI-2011Class'!D210</f>
        <v>2014</v>
      </c>
      <c r="D211" s="38">
        <f>'EMFAC2017EI-2011Class'!F210</f>
        <v>5</v>
      </c>
      <c r="E211" s="72" t="str">
        <f t="shared" si="6"/>
        <v>T7 NOOS-5</v>
      </c>
      <c r="F211" s="39">
        <f>VLOOKUP(E211,HD_Odo!$C$2:$D$1381,2,FALSE)</f>
        <v>584952.91</v>
      </c>
      <c r="G211" s="89" t="str">
        <f>'EMFAC2017EI-2011Class'!H210</f>
        <v>2019-T7 NOOS-5</v>
      </c>
      <c r="H211" s="77">
        <f t="shared" si="7"/>
        <v>0.84152665528962434</v>
      </c>
      <c r="I211" s="37"/>
      <c r="M211" s="36"/>
      <c r="N211" s="13"/>
    </row>
    <row r="212" spans="1:14" ht="13.7" customHeight="1" x14ac:dyDescent="0.25">
      <c r="A212" s="73">
        <f>'EMFAC2017EI-2011Class'!B211</f>
        <v>2019</v>
      </c>
      <c r="B212" s="74" t="str">
        <f>'EMFAC2017EI-2011Class'!C211</f>
        <v>T7 NOOS</v>
      </c>
      <c r="C212" s="73">
        <f>'EMFAC2017EI-2011Class'!D211</f>
        <v>2013</v>
      </c>
      <c r="D212" s="38">
        <f>'EMFAC2017EI-2011Class'!F211</f>
        <v>6</v>
      </c>
      <c r="E212" s="72" t="str">
        <f t="shared" si="6"/>
        <v>T7 NOOS-6</v>
      </c>
      <c r="F212" s="39">
        <f>VLOOKUP(E212,HD_Odo!$C$2:$D$1381,2,FALSE)</f>
        <v>661743.91</v>
      </c>
      <c r="G212" s="89" t="str">
        <f>'EMFAC2017EI-2011Class'!H211</f>
        <v>2019-T7 NOOS-6</v>
      </c>
      <c r="H212" s="77">
        <f t="shared" si="7"/>
        <v>0.8212274573316829</v>
      </c>
      <c r="I212" s="37"/>
      <c r="M212" s="36"/>
      <c r="N212" s="13"/>
    </row>
    <row r="213" spans="1:14" ht="13.7" customHeight="1" x14ac:dyDescent="0.25">
      <c r="A213" s="73">
        <f>'EMFAC2017EI-2011Class'!B212</f>
        <v>2019</v>
      </c>
      <c r="B213" s="74" t="str">
        <f>'EMFAC2017EI-2011Class'!C212</f>
        <v>T7 NOOS</v>
      </c>
      <c r="C213" s="73">
        <f>'EMFAC2017EI-2011Class'!D212</f>
        <v>2012</v>
      </c>
      <c r="D213" s="38">
        <f>'EMFAC2017EI-2011Class'!F212</f>
        <v>7</v>
      </c>
      <c r="E213" s="72" t="str">
        <f t="shared" si="6"/>
        <v>T7 NOOS-7</v>
      </c>
      <c r="F213" s="39">
        <f>VLOOKUP(E213,HD_Odo!$C$2:$D$1381,2,FALSE)</f>
        <v>731450.95</v>
      </c>
      <c r="G213" s="89" t="str">
        <f>'EMFAC2017EI-2011Class'!H212</f>
        <v>2019-T7 NOOS-7</v>
      </c>
      <c r="H213" s="77">
        <f t="shared" si="7"/>
        <v>0.81763027509202335</v>
      </c>
      <c r="I213" s="37"/>
      <c r="M213" s="36"/>
      <c r="N213" s="13"/>
    </row>
    <row r="214" spans="1:14" ht="13.7" customHeight="1" x14ac:dyDescent="0.25">
      <c r="A214" s="73">
        <f>'EMFAC2017EI-2011Class'!B213</f>
        <v>2019</v>
      </c>
      <c r="B214" s="74" t="str">
        <f>'EMFAC2017EI-2011Class'!C213</f>
        <v>T7 NOOS</v>
      </c>
      <c r="C214" s="73">
        <f>'EMFAC2017EI-2011Class'!D213</f>
        <v>2011</v>
      </c>
      <c r="D214" s="38">
        <f>'EMFAC2017EI-2011Class'!F213</f>
        <v>8</v>
      </c>
      <c r="E214" s="72" t="str">
        <f t="shared" si="6"/>
        <v>T7 NOOS-8</v>
      </c>
      <c r="F214" s="39">
        <f>VLOOKUP(E214,HD_Odo!$C$2:$D$1381,2,FALSE)</f>
        <v>794519.93</v>
      </c>
      <c r="G214" s="89" t="str">
        <f>'EMFAC2017EI-2011Class'!H213</f>
        <v>2019-T7 NOOS-8</v>
      </c>
      <c r="H214" s="77">
        <f t="shared" si="7"/>
        <v>0.81482242223209278</v>
      </c>
      <c r="I214" s="37"/>
      <c r="M214" s="36"/>
      <c r="N214" s="13"/>
    </row>
    <row r="215" spans="1:14" ht="13.7" customHeight="1" x14ac:dyDescent="0.25">
      <c r="A215" s="73">
        <f>'EMFAC2017EI-2011Class'!B214</f>
        <v>2019</v>
      </c>
      <c r="B215" s="74" t="str">
        <f>'EMFAC2017EI-2011Class'!C214</f>
        <v>T7 NOOS</v>
      </c>
      <c r="C215" s="73">
        <f>'EMFAC2017EI-2011Class'!D214</f>
        <v>2010</v>
      </c>
      <c r="D215" s="38">
        <f>'EMFAC2017EI-2011Class'!F214</f>
        <v>9</v>
      </c>
      <c r="E215" s="72" t="str">
        <f t="shared" si="6"/>
        <v>T7 NOOS-9</v>
      </c>
      <c r="F215" s="39">
        <f>VLOOKUP(E215,HD_Odo!$C$2:$D$1381,2,FALSE)</f>
        <v>800000</v>
      </c>
      <c r="G215" s="89" t="str">
        <f>'EMFAC2017EI-2011Class'!H214</f>
        <v>2019-T7 NOOS-9</v>
      </c>
      <c r="H215" s="77">
        <f t="shared" si="7"/>
        <v>0.81812520340004014</v>
      </c>
      <c r="I215" s="37"/>
      <c r="M215" s="36"/>
      <c r="N215" s="13"/>
    </row>
    <row r="216" spans="1:14" ht="13.7" customHeight="1" x14ac:dyDescent="0.25">
      <c r="A216" s="73">
        <f>'EMFAC2017EI-2011Class'!B215</f>
        <v>2019</v>
      </c>
      <c r="B216" s="74" t="str">
        <f>'EMFAC2017EI-2011Class'!C215</f>
        <v>T7 NOOS</v>
      </c>
      <c r="C216" s="73">
        <f>'EMFAC2017EI-2011Class'!D215</f>
        <v>2009</v>
      </c>
      <c r="D216" s="38">
        <f>'EMFAC2017EI-2011Class'!F215</f>
        <v>10</v>
      </c>
      <c r="E216" s="72" t="str">
        <f t="shared" si="6"/>
        <v>T7 NOOS-10</v>
      </c>
      <c r="F216" s="39">
        <f>VLOOKUP(E216,HD_Odo!$C$2:$D$1381,2,FALSE)</f>
        <v>800000</v>
      </c>
      <c r="G216" s="89" t="str">
        <f>'EMFAC2017EI-2011Class'!H215</f>
        <v>2019-T7 NOOS-10</v>
      </c>
      <c r="H216" s="77">
        <f t="shared" si="7"/>
        <v>0.81812520340004014</v>
      </c>
      <c r="I216" s="37"/>
      <c r="M216" s="36"/>
      <c r="N216" s="13"/>
    </row>
    <row r="217" spans="1:14" ht="13.7" customHeight="1" x14ac:dyDescent="0.25">
      <c r="A217" s="73">
        <f>'EMFAC2017EI-2011Class'!B216</f>
        <v>2019</v>
      </c>
      <c r="B217" s="74" t="str">
        <f>'EMFAC2017EI-2011Class'!C216</f>
        <v>T7 NOOS</v>
      </c>
      <c r="C217" s="73">
        <f>'EMFAC2017EI-2011Class'!D216</f>
        <v>2008</v>
      </c>
      <c r="D217" s="38">
        <f>'EMFAC2017EI-2011Class'!F216</f>
        <v>11</v>
      </c>
      <c r="E217" s="72" t="str">
        <f t="shared" si="6"/>
        <v>T7 NOOS-11</v>
      </c>
      <c r="F217" s="39">
        <f>VLOOKUP(E217,HD_Odo!$C$2:$D$1381,2,FALSE)</f>
        <v>800000</v>
      </c>
      <c r="G217" s="89" t="str">
        <f>'EMFAC2017EI-2011Class'!H216</f>
        <v>2019-T7 NOOS-11</v>
      </c>
      <c r="H217" s="77">
        <f t="shared" si="7"/>
        <v>0.81812520340004014</v>
      </c>
      <c r="I217" s="37"/>
      <c r="M217" s="36"/>
      <c r="N217" s="13"/>
    </row>
    <row r="218" spans="1:14" ht="13.7" customHeight="1" x14ac:dyDescent="0.25">
      <c r="A218" s="73">
        <f>'EMFAC2017EI-2011Class'!B217</f>
        <v>2019</v>
      </c>
      <c r="B218" s="74" t="str">
        <f>'EMFAC2017EI-2011Class'!C217</f>
        <v>T7 NOOS</v>
      </c>
      <c r="C218" s="73">
        <f>'EMFAC2017EI-2011Class'!D217</f>
        <v>2007</v>
      </c>
      <c r="D218" s="38">
        <f>'EMFAC2017EI-2011Class'!F217</f>
        <v>12</v>
      </c>
      <c r="E218" s="72" t="str">
        <f t="shared" si="6"/>
        <v>T7 NOOS-12</v>
      </c>
      <c r="F218" s="39">
        <f>VLOOKUP(E218,HD_Odo!$C$2:$D$1381,2,FALSE)</f>
        <v>800000</v>
      </c>
      <c r="G218" s="89" t="str">
        <f>'EMFAC2017EI-2011Class'!H217</f>
        <v>2019-T7 NOOS-12</v>
      </c>
      <c r="H218" s="77">
        <f t="shared" si="7"/>
        <v>0.89711403673462742</v>
      </c>
      <c r="I218" s="37"/>
      <c r="M218" s="36"/>
      <c r="N218" s="13"/>
    </row>
    <row r="219" spans="1:14" ht="13.7" customHeight="1" x14ac:dyDescent="0.25">
      <c r="A219" s="73">
        <f>'EMFAC2017EI-2011Class'!B218</f>
        <v>2019</v>
      </c>
      <c r="B219" s="74" t="str">
        <f>'EMFAC2017EI-2011Class'!C218</f>
        <v>T7 NOOS</v>
      </c>
      <c r="C219" s="73">
        <f>'EMFAC2017EI-2011Class'!D218</f>
        <v>2006</v>
      </c>
      <c r="D219" s="38">
        <f>'EMFAC2017EI-2011Class'!F218</f>
        <v>13</v>
      </c>
      <c r="E219" s="72" t="str">
        <f t="shared" si="6"/>
        <v>T7 NOOS-13</v>
      </c>
      <c r="F219" s="39">
        <f>VLOOKUP(E219,HD_Odo!$C$2:$D$1381,2,FALSE)</f>
        <v>800000</v>
      </c>
      <c r="G219" s="89" t="str">
        <f>'EMFAC2017EI-2011Class'!H218</f>
        <v>2019-T7 NOOS-13</v>
      </c>
      <c r="H219" s="77">
        <f t="shared" si="7"/>
        <v>0.89711403673462742</v>
      </c>
      <c r="I219" s="37"/>
      <c r="M219" s="36"/>
      <c r="N219" s="13"/>
    </row>
    <row r="220" spans="1:14" ht="13.7" customHeight="1" x14ac:dyDescent="0.25">
      <c r="A220" s="73">
        <f>'EMFAC2017EI-2011Class'!B219</f>
        <v>2019</v>
      </c>
      <c r="B220" s="74" t="str">
        <f>'EMFAC2017EI-2011Class'!C219</f>
        <v>T7 NOOS</v>
      </c>
      <c r="C220" s="73">
        <f>'EMFAC2017EI-2011Class'!D219</f>
        <v>2005</v>
      </c>
      <c r="D220" s="38">
        <f>'EMFAC2017EI-2011Class'!F219</f>
        <v>14</v>
      </c>
      <c r="E220" s="72" t="str">
        <f t="shared" si="6"/>
        <v>T7 NOOS-14</v>
      </c>
      <c r="F220" s="39">
        <f>VLOOKUP(E220,HD_Odo!$C$2:$D$1381,2,FALSE)</f>
        <v>800000</v>
      </c>
      <c r="G220" s="89" t="str">
        <f>'EMFAC2017EI-2011Class'!H219</f>
        <v>2019-T7 NOOS-14</v>
      </c>
      <c r="H220" s="77">
        <f t="shared" si="7"/>
        <v>0.89711403673462742</v>
      </c>
      <c r="I220" s="37"/>
      <c r="M220" s="36"/>
      <c r="N220" s="13"/>
    </row>
    <row r="221" spans="1:14" ht="13.7" customHeight="1" x14ac:dyDescent="0.25">
      <c r="A221" s="73">
        <f>'EMFAC2017EI-2011Class'!B220</f>
        <v>2019</v>
      </c>
      <c r="B221" s="74" t="str">
        <f>'EMFAC2017EI-2011Class'!C220</f>
        <v>T7 NOOS</v>
      </c>
      <c r="C221" s="73">
        <f>'EMFAC2017EI-2011Class'!D220</f>
        <v>2004</v>
      </c>
      <c r="D221" s="38">
        <f>'EMFAC2017EI-2011Class'!F220</f>
        <v>15</v>
      </c>
      <c r="E221" s="72" t="str">
        <f t="shared" si="6"/>
        <v>T7 NOOS-15</v>
      </c>
      <c r="F221" s="39">
        <f>VLOOKUP(E221,HD_Odo!$C$2:$D$1381,2,FALSE)</f>
        <v>800000</v>
      </c>
      <c r="G221" s="89" t="str">
        <f>'EMFAC2017EI-2011Class'!H220</f>
        <v>2019-T7 NOOS-15</v>
      </c>
      <c r="H221" s="77">
        <f t="shared" si="7"/>
        <v>0.89711403673462742</v>
      </c>
      <c r="I221" s="37"/>
      <c r="M221" s="36"/>
      <c r="N221" s="13"/>
    </row>
    <row r="222" spans="1:14" ht="13.7" customHeight="1" x14ac:dyDescent="0.25">
      <c r="A222" s="73">
        <f>'EMFAC2017EI-2011Class'!B221</f>
        <v>2019</v>
      </c>
      <c r="B222" s="74" t="str">
        <f>'EMFAC2017EI-2011Class'!C221</f>
        <v>T7 NOOS</v>
      </c>
      <c r="C222" s="73">
        <f>'EMFAC2017EI-2011Class'!D221</f>
        <v>2003</v>
      </c>
      <c r="D222" s="38">
        <f>'EMFAC2017EI-2011Class'!F221</f>
        <v>16</v>
      </c>
      <c r="E222" s="72" t="str">
        <f t="shared" si="6"/>
        <v>T7 NOOS-16</v>
      </c>
      <c r="F222" s="39">
        <f>VLOOKUP(E222,HD_Odo!$C$2:$D$1381,2,FALSE)</f>
        <v>800000</v>
      </c>
      <c r="G222" s="89" t="str">
        <f>'EMFAC2017EI-2011Class'!H221</f>
        <v>2019-T7 NOOS-16</v>
      </c>
      <c r="H222" s="77">
        <f t="shared" si="7"/>
        <v>0.9393637046625366</v>
      </c>
      <c r="I222" s="37"/>
      <c r="M222" s="36"/>
      <c r="N222" s="13"/>
    </row>
    <row r="223" spans="1:14" ht="13.7" customHeight="1" x14ac:dyDescent="0.25">
      <c r="A223" s="73">
        <f>'EMFAC2017EI-2011Class'!B222</f>
        <v>2019</v>
      </c>
      <c r="B223" s="74" t="str">
        <f>'EMFAC2017EI-2011Class'!C222</f>
        <v>T7 NOOS</v>
      </c>
      <c r="C223" s="73">
        <f>'EMFAC2017EI-2011Class'!D222</f>
        <v>2002</v>
      </c>
      <c r="D223" s="38">
        <f>'EMFAC2017EI-2011Class'!F222</f>
        <v>17</v>
      </c>
      <c r="E223" s="72" t="str">
        <f t="shared" si="6"/>
        <v>T7 NOOS-17</v>
      </c>
      <c r="F223" s="39">
        <f>VLOOKUP(E223,HD_Odo!$C$2:$D$1381,2,FALSE)</f>
        <v>800000</v>
      </c>
      <c r="G223" s="89" t="str">
        <f>'EMFAC2017EI-2011Class'!H222</f>
        <v>2019-T7 NOOS-17</v>
      </c>
      <c r="H223" s="77">
        <f t="shared" si="7"/>
        <v>0.9393637046625366</v>
      </c>
      <c r="I223" s="37"/>
      <c r="M223" s="36"/>
      <c r="N223" s="13"/>
    </row>
    <row r="224" spans="1:14" ht="13.7" customHeight="1" x14ac:dyDescent="0.25">
      <c r="A224" s="73">
        <f>'EMFAC2017EI-2011Class'!B223</f>
        <v>2019</v>
      </c>
      <c r="B224" s="74" t="str">
        <f>'EMFAC2017EI-2011Class'!C223</f>
        <v>T7 NOOS</v>
      </c>
      <c r="C224" s="73">
        <f>'EMFAC2017EI-2011Class'!D223</f>
        <v>2001</v>
      </c>
      <c r="D224" s="38">
        <f>'EMFAC2017EI-2011Class'!F223</f>
        <v>18</v>
      </c>
      <c r="E224" s="72" t="str">
        <f t="shared" si="6"/>
        <v>T7 NOOS-18</v>
      </c>
      <c r="F224" s="39">
        <f>VLOOKUP(E224,HD_Odo!$C$2:$D$1381,2,FALSE)</f>
        <v>800000</v>
      </c>
      <c r="G224" s="89" t="str">
        <f>'EMFAC2017EI-2011Class'!H223</f>
        <v>2019-T7 NOOS-18</v>
      </c>
      <c r="H224" s="77">
        <f t="shared" si="7"/>
        <v>0.9393637046625366</v>
      </c>
      <c r="I224" s="37"/>
      <c r="M224" s="36"/>
      <c r="N224" s="13"/>
    </row>
    <row r="225" spans="1:14" ht="13.7" customHeight="1" x14ac:dyDescent="0.25">
      <c r="A225" s="73">
        <f>'EMFAC2017EI-2011Class'!B224</f>
        <v>2019</v>
      </c>
      <c r="B225" s="74" t="str">
        <f>'EMFAC2017EI-2011Class'!C224</f>
        <v>T7 NOOS</v>
      </c>
      <c r="C225" s="73">
        <f>'EMFAC2017EI-2011Class'!D224</f>
        <v>2000</v>
      </c>
      <c r="D225" s="38">
        <f>'EMFAC2017EI-2011Class'!F224</f>
        <v>19</v>
      </c>
      <c r="E225" s="72" t="str">
        <f t="shared" si="6"/>
        <v>T7 NOOS-19</v>
      </c>
      <c r="F225" s="39">
        <f>VLOOKUP(E225,HD_Odo!$C$2:$D$1381,2,FALSE)</f>
        <v>800000</v>
      </c>
      <c r="G225" s="89" t="str">
        <f>'EMFAC2017EI-2011Class'!H224</f>
        <v>2019-T7 NOOS-19</v>
      </c>
      <c r="H225" s="77">
        <f t="shared" si="7"/>
        <v>0.9393637046625366</v>
      </c>
      <c r="I225" s="37"/>
      <c r="M225" s="36"/>
      <c r="N225" s="13"/>
    </row>
    <row r="226" spans="1:14" ht="13.7" customHeight="1" x14ac:dyDescent="0.25">
      <c r="A226" s="73">
        <f>'EMFAC2017EI-2011Class'!B225</f>
        <v>2019</v>
      </c>
      <c r="B226" s="74" t="str">
        <f>'EMFAC2017EI-2011Class'!C225</f>
        <v>T7 NOOS</v>
      </c>
      <c r="C226" s="73">
        <f>'EMFAC2017EI-2011Class'!D225</f>
        <v>1999</v>
      </c>
      <c r="D226" s="38">
        <f>'EMFAC2017EI-2011Class'!F225</f>
        <v>20</v>
      </c>
      <c r="E226" s="72" t="str">
        <f t="shared" si="6"/>
        <v>T7 NOOS-20</v>
      </c>
      <c r="F226" s="39">
        <f>VLOOKUP(E226,HD_Odo!$C$2:$D$1381,2,FALSE)</f>
        <v>800000</v>
      </c>
      <c r="G226" s="89" t="str">
        <f>'EMFAC2017EI-2011Class'!H225</f>
        <v>2019-T7 NOOS-20</v>
      </c>
      <c r="H226" s="77">
        <f t="shared" si="7"/>
        <v>0.9393637046625366</v>
      </c>
      <c r="I226" s="37"/>
      <c r="M226" s="36"/>
      <c r="N226" s="13"/>
    </row>
    <row r="227" spans="1:14" ht="13.7" customHeight="1" x14ac:dyDescent="0.25">
      <c r="A227" s="73">
        <f>'EMFAC2017EI-2011Class'!B226</f>
        <v>2019</v>
      </c>
      <c r="B227" s="74" t="str">
        <f>'EMFAC2017EI-2011Class'!C226</f>
        <v>T7 NOOS</v>
      </c>
      <c r="C227" s="73">
        <f>'EMFAC2017EI-2011Class'!D226</f>
        <v>1998</v>
      </c>
      <c r="D227" s="38">
        <f>'EMFAC2017EI-2011Class'!F226</f>
        <v>21</v>
      </c>
      <c r="E227" s="72" t="str">
        <f t="shared" si="6"/>
        <v>T7 NOOS-21</v>
      </c>
      <c r="F227" s="39">
        <f>VLOOKUP(E227,HD_Odo!$C$2:$D$1381,2,FALSE)</f>
        <v>800000</v>
      </c>
      <c r="G227" s="89" t="str">
        <f>'EMFAC2017EI-2011Class'!H226</f>
        <v>2019-T7 NOOS-21</v>
      </c>
      <c r="H227" s="77">
        <f t="shared" si="7"/>
        <v>0.9393637046625366</v>
      </c>
      <c r="I227" s="37"/>
      <c r="M227" s="36"/>
      <c r="N227" s="13"/>
    </row>
    <row r="228" spans="1:14" ht="13.7" customHeight="1" x14ac:dyDescent="0.25">
      <c r="A228" s="73">
        <f>'EMFAC2017EI-2011Class'!B227</f>
        <v>2019</v>
      </c>
      <c r="B228" s="74" t="str">
        <f>'EMFAC2017EI-2011Class'!C227</f>
        <v>T7 NOOS</v>
      </c>
      <c r="C228" s="73">
        <f>'EMFAC2017EI-2011Class'!D227</f>
        <v>1997</v>
      </c>
      <c r="D228" s="38">
        <f>'EMFAC2017EI-2011Class'!F227</f>
        <v>22</v>
      </c>
      <c r="E228" s="72" t="str">
        <f t="shared" si="6"/>
        <v>T7 NOOS-22</v>
      </c>
      <c r="F228" s="39">
        <f>VLOOKUP(E228,HD_Odo!$C$2:$D$1381,2,FALSE)</f>
        <v>800000</v>
      </c>
      <c r="G228" s="89" t="str">
        <f>'EMFAC2017EI-2011Class'!H227</f>
        <v>2019-T7 NOOS-22</v>
      </c>
      <c r="H228" s="77">
        <f t="shared" si="7"/>
        <v>0.9393637046625366</v>
      </c>
      <c r="I228" s="37"/>
      <c r="M228" s="36"/>
      <c r="N228" s="13"/>
    </row>
    <row r="229" spans="1:14" ht="13.7" customHeight="1" x14ac:dyDescent="0.25">
      <c r="A229" s="73">
        <f>'EMFAC2017EI-2011Class'!B228</f>
        <v>2019</v>
      </c>
      <c r="B229" s="74" t="str">
        <f>'EMFAC2017EI-2011Class'!C228</f>
        <v>T7 NOOS</v>
      </c>
      <c r="C229" s="73">
        <f>'EMFAC2017EI-2011Class'!D228</f>
        <v>1996</v>
      </c>
      <c r="D229" s="38">
        <f>'EMFAC2017EI-2011Class'!F228</f>
        <v>23</v>
      </c>
      <c r="E229" s="72" t="str">
        <f t="shared" si="6"/>
        <v>T7 NOOS-23</v>
      </c>
      <c r="F229" s="39">
        <f>VLOOKUP(E229,HD_Odo!$C$2:$D$1381,2,FALSE)</f>
        <v>800000</v>
      </c>
      <c r="G229" s="89" t="str">
        <f>'EMFAC2017EI-2011Class'!H228</f>
        <v>2019-T7 NOOS-23</v>
      </c>
      <c r="H229" s="77">
        <f t="shared" si="7"/>
        <v>0.9393637046625366</v>
      </c>
      <c r="I229" s="37"/>
      <c r="M229" s="36"/>
      <c r="N229" s="13"/>
    </row>
    <row r="230" spans="1:14" ht="13.7" customHeight="1" x14ac:dyDescent="0.25">
      <c r="A230" s="73">
        <f>'EMFAC2017EI-2011Class'!B229</f>
        <v>2019</v>
      </c>
      <c r="B230" s="74" t="str">
        <f>'EMFAC2017EI-2011Class'!C229</f>
        <v>T7 NOOS</v>
      </c>
      <c r="C230" s="73">
        <f>'EMFAC2017EI-2011Class'!D229</f>
        <v>1995</v>
      </c>
      <c r="D230" s="38">
        <f>'EMFAC2017EI-2011Class'!F229</f>
        <v>24</v>
      </c>
      <c r="E230" s="72" t="str">
        <f t="shared" si="6"/>
        <v>T7 NOOS-24</v>
      </c>
      <c r="F230" s="39">
        <f>VLOOKUP(E230,HD_Odo!$C$2:$D$1381,2,FALSE)</f>
        <v>800000</v>
      </c>
      <c r="G230" s="89" t="str">
        <f>'EMFAC2017EI-2011Class'!H229</f>
        <v>2019-T7 NOOS-24</v>
      </c>
      <c r="H230" s="77">
        <f t="shared" si="7"/>
        <v>0.9393637046625366</v>
      </c>
      <c r="I230" s="37"/>
      <c r="M230" s="36"/>
      <c r="N230" s="13"/>
    </row>
    <row r="231" spans="1:14" ht="13.7" customHeight="1" x14ac:dyDescent="0.25">
      <c r="A231" s="73">
        <f>'EMFAC2017EI-2011Class'!B230</f>
        <v>2019</v>
      </c>
      <c r="B231" s="74" t="str">
        <f>'EMFAC2017EI-2011Class'!C230</f>
        <v>T7 NOOS</v>
      </c>
      <c r="C231" s="73">
        <f>'EMFAC2017EI-2011Class'!D230</f>
        <v>1994</v>
      </c>
      <c r="D231" s="38">
        <f>'EMFAC2017EI-2011Class'!F230</f>
        <v>25</v>
      </c>
      <c r="E231" s="72" t="str">
        <f t="shared" si="6"/>
        <v>T7 NOOS-25</v>
      </c>
      <c r="F231" s="39">
        <f>VLOOKUP(E231,HD_Odo!$C$2:$D$1381,2,FALSE)</f>
        <v>800000</v>
      </c>
      <c r="G231" s="89" t="str">
        <f>'EMFAC2017EI-2011Class'!H230</f>
        <v>2019-T7 NOOS-25</v>
      </c>
      <c r="H231" s="77">
        <f t="shared" si="7"/>
        <v>0.9393637046625366</v>
      </c>
      <c r="I231" s="37"/>
      <c r="M231" s="36"/>
      <c r="N231" s="13"/>
    </row>
    <row r="232" spans="1:14" ht="13.7" customHeight="1" x14ac:dyDescent="0.25">
      <c r="A232" s="73">
        <f>'EMFAC2017EI-2011Class'!B231</f>
        <v>2019</v>
      </c>
      <c r="B232" s="74" t="str">
        <f>'EMFAC2017EI-2011Class'!C231</f>
        <v>T7 NOOS</v>
      </c>
      <c r="C232" s="73">
        <f>'EMFAC2017EI-2011Class'!D231</f>
        <v>1993</v>
      </c>
      <c r="D232" s="38">
        <f>'EMFAC2017EI-2011Class'!F231</f>
        <v>26</v>
      </c>
      <c r="E232" s="72" t="str">
        <f t="shared" si="6"/>
        <v>T7 NOOS-26</v>
      </c>
      <c r="F232" s="39">
        <f>VLOOKUP(E232,HD_Odo!$C$2:$D$1381,2,FALSE)</f>
        <v>800000</v>
      </c>
      <c r="G232" s="89" t="str">
        <f>'EMFAC2017EI-2011Class'!H231</f>
        <v>2019-T7 NOOS-26</v>
      </c>
      <c r="H232" s="77">
        <f t="shared" si="7"/>
        <v>1</v>
      </c>
      <c r="I232" s="37"/>
      <c r="M232" s="36"/>
      <c r="N232" s="13"/>
    </row>
    <row r="233" spans="1:14" ht="13.7" customHeight="1" x14ac:dyDescent="0.25">
      <c r="A233" s="73">
        <f>'EMFAC2017EI-2011Class'!B232</f>
        <v>2019</v>
      </c>
      <c r="B233" s="74" t="str">
        <f>'EMFAC2017EI-2011Class'!C232</f>
        <v>T7 NOOS</v>
      </c>
      <c r="C233" s="73">
        <f>'EMFAC2017EI-2011Class'!D232</f>
        <v>1992</v>
      </c>
      <c r="D233" s="38">
        <f>'EMFAC2017EI-2011Class'!F232</f>
        <v>27</v>
      </c>
      <c r="E233" s="72" t="str">
        <f t="shared" si="6"/>
        <v>T7 NOOS-27</v>
      </c>
      <c r="F233" s="39">
        <f>VLOOKUP(E233,HD_Odo!$C$2:$D$1381,2,FALSE)</f>
        <v>800000</v>
      </c>
      <c r="G233" s="89" t="str">
        <f>'EMFAC2017EI-2011Class'!H232</f>
        <v>2019-T7 NOOS-27</v>
      </c>
      <c r="H233" s="77">
        <f t="shared" si="7"/>
        <v>1</v>
      </c>
      <c r="I233" s="37"/>
      <c r="M233" s="36"/>
      <c r="N233" s="13"/>
    </row>
    <row r="234" spans="1:14" ht="13.7" customHeight="1" x14ac:dyDescent="0.25">
      <c r="A234" s="73">
        <f>'EMFAC2017EI-2011Class'!B233</f>
        <v>2019</v>
      </c>
      <c r="B234" s="74" t="str">
        <f>'EMFAC2017EI-2011Class'!C233</f>
        <v>T7 NOOS</v>
      </c>
      <c r="C234" s="73">
        <f>'EMFAC2017EI-2011Class'!D233</f>
        <v>1991</v>
      </c>
      <c r="D234" s="38">
        <f>'EMFAC2017EI-2011Class'!F233</f>
        <v>28</v>
      </c>
      <c r="E234" s="72" t="str">
        <f t="shared" si="6"/>
        <v>T7 NOOS-28</v>
      </c>
      <c r="F234" s="39">
        <f>VLOOKUP(E234,HD_Odo!$C$2:$D$1381,2,FALSE)</f>
        <v>800000</v>
      </c>
      <c r="G234" s="89" t="str">
        <f>'EMFAC2017EI-2011Class'!H233</f>
        <v>2019-T7 NOOS-28</v>
      </c>
      <c r="H234" s="77">
        <f t="shared" si="7"/>
        <v>1</v>
      </c>
      <c r="I234" s="37"/>
      <c r="M234" s="36"/>
      <c r="N234" s="13"/>
    </row>
    <row r="235" spans="1:14" ht="13.7" customHeight="1" x14ac:dyDescent="0.25">
      <c r="A235" s="73">
        <f>'EMFAC2017EI-2011Class'!B234</f>
        <v>2019</v>
      </c>
      <c r="B235" s="74" t="str">
        <f>'EMFAC2017EI-2011Class'!C234</f>
        <v>T7 NOOS</v>
      </c>
      <c r="C235" s="73">
        <f>'EMFAC2017EI-2011Class'!D234</f>
        <v>1990</v>
      </c>
      <c r="D235" s="38">
        <f>'EMFAC2017EI-2011Class'!F234</f>
        <v>29</v>
      </c>
      <c r="E235" s="72" t="str">
        <f t="shared" si="6"/>
        <v>T7 NOOS-29</v>
      </c>
      <c r="F235" s="39">
        <f>VLOOKUP(E235,HD_Odo!$C$2:$D$1381,2,FALSE)</f>
        <v>800000</v>
      </c>
      <c r="G235" s="89" t="str">
        <f>'EMFAC2017EI-2011Class'!H234</f>
        <v>2019-T7 NOOS-29</v>
      </c>
      <c r="H235" s="77">
        <f t="shared" si="7"/>
        <v>1</v>
      </c>
      <c r="I235" s="37"/>
      <c r="M235" s="36"/>
      <c r="N235" s="13"/>
    </row>
    <row r="236" spans="1:14" ht="13.7" customHeight="1" x14ac:dyDescent="0.25">
      <c r="A236" s="73">
        <f>'EMFAC2017EI-2011Class'!B235</f>
        <v>2019</v>
      </c>
      <c r="B236" s="74" t="str">
        <f>'EMFAC2017EI-2011Class'!C235</f>
        <v>T7 NOOS</v>
      </c>
      <c r="C236" s="73">
        <f>'EMFAC2017EI-2011Class'!D235</f>
        <v>1989</v>
      </c>
      <c r="D236" s="38">
        <f>'EMFAC2017EI-2011Class'!F235</f>
        <v>30</v>
      </c>
      <c r="E236" s="72" t="str">
        <f t="shared" si="6"/>
        <v>T7 NOOS-30</v>
      </c>
      <c r="F236" s="39">
        <f>VLOOKUP(E236,HD_Odo!$C$2:$D$1381,2,FALSE)</f>
        <v>800000</v>
      </c>
      <c r="G236" s="89" t="str">
        <f>'EMFAC2017EI-2011Class'!H235</f>
        <v>2019-T7 NOOS-30</v>
      </c>
      <c r="H236" s="77">
        <f t="shared" si="7"/>
        <v>1</v>
      </c>
      <c r="I236" s="37"/>
      <c r="M236" s="36"/>
      <c r="N236" s="13"/>
    </row>
    <row r="237" spans="1:14" ht="13.7" customHeight="1" x14ac:dyDescent="0.25">
      <c r="A237" s="73">
        <f>'EMFAC2017EI-2011Class'!B236</f>
        <v>2019</v>
      </c>
      <c r="B237" s="74" t="str">
        <f>'EMFAC2017EI-2011Class'!C236</f>
        <v>T7 NOOS</v>
      </c>
      <c r="C237" s="73">
        <f>'EMFAC2017EI-2011Class'!D236</f>
        <v>1988</v>
      </c>
      <c r="D237" s="38">
        <f>'EMFAC2017EI-2011Class'!F236</f>
        <v>31</v>
      </c>
      <c r="E237" s="72" t="str">
        <f t="shared" si="6"/>
        <v>T7 NOOS-31</v>
      </c>
      <c r="F237" s="39">
        <f>VLOOKUP(E237,HD_Odo!$C$2:$D$1381,2,FALSE)</f>
        <v>800000</v>
      </c>
      <c r="G237" s="89" t="str">
        <f>'EMFAC2017EI-2011Class'!H236</f>
        <v>2019-T7 NOOS-31</v>
      </c>
      <c r="H237" s="77">
        <f t="shared" si="7"/>
        <v>1</v>
      </c>
      <c r="I237" s="37"/>
      <c r="M237" s="36"/>
      <c r="N237" s="13"/>
    </row>
    <row r="238" spans="1:14" ht="13.7" customHeight="1" x14ac:dyDescent="0.25">
      <c r="A238" s="73">
        <f>'EMFAC2017EI-2011Class'!B237</f>
        <v>2019</v>
      </c>
      <c r="B238" s="74" t="str">
        <f>'EMFAC2017EI-2011Class'!C237</f>
        <v>T7 NOOS</v>
      </c>
      <c r="C238" s="73">
        <f>'EMFAC2017EI-2011Class'!D237</f>
        <v>1987</v>
      </c>
      <c r="D238" s="38">
        <f>'EMFAC2017EI-2011Class'!F237</f>
        <v>32</v>
      </c>
      <c r="E238" s="72" t="str">
        <f t="shared" si="6"/>
        <v>T7 NOOS-32</v>
      </c>
      <c r="F238" s="39">
        <f>VLOOKUP(E238,HD_Odo!$C$2:$D$1381,2,FALSE)</f>
        <v>800000</v>
      </c>
      <c r="G238" s="89" t="str">
        <f>'EMFAC2017EI-2011Class'!H237</f>
        <v>2019-T7 NOOS-32</v>
      </c>
      <c r="H238" s="77">
        <f t="shared" si="7"/>
        <v>1</v>
      </c>
      <c r="I238" s="37"/>
      <c r="M238" s="36"/>
      <c r="N238" s="13"/>
    </row>
    <row r="239" spans="1:14" ht="13.7" customHeight="1" x14ac:dyDescent="0.25">
      <c r="A239" s="73">
        <f>'EMFAC2017EI-2011Class'!B238</f>
        <v>2019</v>
      </c>
      <c r="B239" s="74" t="str">
        <f>'EMFAC2017EI-2011Class'!C238</f>
        <v>T7 NOOS</v>
      </c>
      <c r="C239" s="73">
        <f>'EMFAC2017EI-2011Class'!D238</f>
        <v>1986</v>
      </c>
      <c r="D239" s="38">
        <f>'EMFAC2017EI-2011Class'!F238</f>
        <v>33</v>
      </c>
      <c r="E239" s="72" t="str">
        <f t="shared" si="6"/>
        <v>T7 NOOS-33</v>
      </c>
      <c r="F239" s="39">
        <f>VLOOKUP(E239,HD_Odo!$C$2:$D$1381,2,FALSE)</f>
        <v>800000</v>
      </c>
      <c r="G239" s="89" t="str">
        <f>'EMFAC2017EI-2011Class'!H238</f>
        <v>2019-T7 NOOS-33</v>
      </c>
      <c r="H239" s="77">
        <f t="shared" si="7"/>
        <v>1</v>
      </c>
      <c r="I239" s="37"/>
      <c r="M239" s="36"/>
      <c r="N239" s="13"/>
    </row>
    <row r="240" spans="1:14" ht="13.7" customHeight="1" x14ac:dyDescent="0.25">
      <c r="A240" s="73">
        <f>'EMFAC2017EI-2011Class'!B239</f>
        <v>2019</v>
      </c>
      <c r="B240" s="74" t="str">
        <f>'EMFAC2017EI-2011Class'!C239</f>
        <v>T7 NOOS</v>
      </c>
      <c r="C240" s="73">
        <f>'EMFAC2017EI-2011Class'!D239</f>
        <v>1984</v>
      </c>
      <c r="D240" s="38">
        <f>'EMFAC2017EI-2011Class'!F239</f>
        <v>35</v>
      </c>
      <c r="E240" s="72" t="str">
        <f t="shared" si="6"/>
        <v>T7 NOOS-35</v>
      </c>
      <c r="F240" s="39">
        <f>VLOOKUP(E240,HD_Odo!$C$2:$D$1381,2,FALSE)</f>
        <v>800000</v>
      </c>
      <c r="G240" s="89" t="str">
        <f>'EMFAC2017EI-2011Class'!H239</f>
        <v>2019-T7 NOOS-35</v>
      </c>
      <c r="H240" s="77">
        <f t="shared" si="7"/>
        <v>1</v>
      </c>
      <c r="I240" s="37"/>
      <c r="M240" s="36"/>
      <c r="N240" s="13"/>
    </row>
    <row r="241" spans="1:14" ht="13.7" customHeight="1" x14ac:dyDescent="0.25">
      <c r="A241" s="73">
        <f>'EMFAC2017EI-2011Class'!B240</f>
        <v>2019</v>
      </c>
      <c r="B241" s="74" t="str">
        <f>'EMFAC2017EI-2011Class'!C240</f>
        <v>T7 NOOS</v>
      </c>
      <c r="C241" s="73">
        <f>'EMFAC2017EI-2011Class'!D240</f>
        <v>1983</v>
      </c>
      <c r="D241" s="38">
        <f>'EMFAC2017EI-2011Class'!F240</f>
        <v>36</v>
      </c>
      <c r="E241" s="72" t="str">
        <f t="shared" si="6"/>
        <v>T7 NOOS-36</v>
      </c>
      <c r="F241" s="39">
        <f>VLOOKUP(E241,HD_Odo!$C$2:$D$1381,2,FALSE)</f>
        <v>800000</v>
      </c>
      <c r="G241" s="89" t="str">
        <f>'EMFAC2017EI-2011Class'!H240</f>
        <v>2019-T7 NOOS-36</v>
      </c>
      <c r="H241" s="77">
        <f t="shared" si="7"/>
        <v>1</v>
      </c>
      <c r="I241" s="37"/>
      <c r="M241" s="36"/>
      <c r="N241" s="13"/>
    </row>
    <row r="242" spans="1:14" ht="13.7" customHeight="1" x14ac:dyDescent="0.25">
      <c r="A242" s="73">
        <f>'EMFAC2017EI-2011Class'!B241</f>
        <v>2019</v>
      </c>
      <c r="B242" s="74" t="str">
        <f>'EMFAC2017EI-2011Class'!C241</f>
        <v>T7 NOOS</v>
      </c>
      <c r="C242" s="73">
        <f>'EMFAC2017EI-2011Class'!D241</f>
        <v>1982</v>
      </c>
      <c r="D242" s="38">
        <f>'EMFAC2017EI-2011Class'!F241</f>
        <v>37</v>
      </c>
      <c r="E242" s="72" t="str">
        <f t="shared" si="6"/>
        <v>T7 NOOS-37</v>
      </c>
      <c r="F242" s="39">
        <f>VLOOKUP(E242,HD_Odo!$C$2:$D$1381,2,FALSE)</f>
        <v>800000</v>
      </c>
      <c r="G242" s="89" t="str">
        <f>'EMFAC2017EI-2011Class'!H241</f>
        <v>2019-T7 NOOS-37</v>
      </c>
      <c r="H242" s="77">
        <f t="shared" si="7"/>
        <v>1</v>
      </c>
      <c r="I242" s="37"/>
      <c r="M242" s="36"/>
      <c r="N242" s="13"/>
    </row>
    <row r="243" spans="1:14" ht="13.7" customHeight="1" x14ac:dyDescent="0.25">
      <c r="A243" s="73">
        <f>'EMFAC2017EI-2011Class'!B242</f>
        <v>2019</v>
      </c>
      <c r="B243" s="74" t="str">
        <f>'EMFAC2017EI-2011Class'!C242</f>
        <v>T7 NOOS</v>
      </c>
      <c r="C243" s="73">
        <f>'EMFAC2017EI-2011Class'!D242</f>
        <v>1981</v>
      </c>
      <c r="D243" s="38">
        <f>'EMFAC2017EI-2011Class'!F242</f>
        <v>38</v>
      </c>
      <c r="E243" s="72" t="str">
        <f t="shared" si="6"/>
        <v>T7 NOOS-38</v>
      </c>
      <c r="F243" s="39">
        <f>VLOOKUP(E243,HD_Odo!$C$2:$D$1381,2,FALSE)</f>
        <v>800000</v>
      </c>
      <c r="G243" s="89" t="str">
        <f>'EMFAC2017EI-2011Class'!H242</f>
        <v>2019-T7 NOOS-38</v>
      </c>
      <c r="H243" s="77">
        <f t="shared" si="7"/>
        <v>1</v>
      </c>
      <c r="I243" s="37"/>
      <c r="M243" s="36"/>
      <c r="N243" s="13"/>
    </row>
    <row r="244" spans="1:14" ht="13.7" customHeight="1" x14ac:dyDescent="0.25">
      <c r="A244" s="73">
        <f>'EMFAC2017EI-2011Class'!B243</f>
        <v>2019</v>
      </c>
      <c r="B244" s="74" t="str">
        <f>'EMFAC2017EI-2011Class'!C243</f>
        <v>T7 NOOS</v>
      </c>
      <c r="C244" s="73">
        <f>'EMFAC2017EI-2011Class'!D243</f>
        <v>1980</v>
      </c>
      <c r="D244" s="38">
        <f>'EMFAC2017EI-2011Class'!F243</f>
        <v>39</v>
      </c>
      <c r="E244" s="72" t="str">
        <f t="shared" si="6"/>
        <v>T7 NOOS-39</v>
      </c>
      <c r="F244" s="39">
        <f>VLOOKUP(E244,HD_Odo!$C$2:$D$1381,2,FALSE)</f>
        <v>800000</v>
      </c>
      <c r="G244" s="89" t="str">
        <f>'EMFAC2017EI-2011Class'!H243</f>
        <v>2019-T7 NOOS-39</v>
      </c>
      <c r="H244" s="77">
        <f t="shared" si="7"/>
        <v>1</v>
      </c>
      <c r="I244" s="37"/>
      <c r="M244" s="36"/>
      <c r="N244" s="13"/>
    </row>
    <row r="245" spans="1:14" ht="13.7" customHeight="1" x14ac:dyDescent="0.25">
      <c r="A245" s="73">
        <f>'EMFAC2017EI-2011Class'!B244</f>
        <v>2019</v>
      </c>
      <c r="B245" s="74" t="str">
        <f>'EMFAC2017EI-2011Class'!C244</f>
        <v>T7 NOOS</v>
      </c>
      <c r="C245" s="73">
        <f>'EMFAC2017EI-2011Class'!D244</f>
        <v>1979</v>
      </c>
      <c r="D245" s="38">
        <f>'EMFAC2017EI-2011Class'!F244</f>
        <v>40</v>
      </c>
      <c r="E245" s="72" t="str">
        <f t="shared" si="6"/>
        <v>T7 NOOS-40</v>
      </c>
      <c r="F245" s="39">
        <f>VLOOKUP(E245,HD_Odo!$C$2:$D$1381,2,FALSE)</f>
        <v>800000</v>
      </c>
      <c r="G245" s="89" t="str">
        <f>'EMFAC2017EI-2011Class'!H244</f>
        <v>2019-T7 NOOS-40</v>
      </c>
      <c r="H245" s="77">
        <f t="shared" si="7"/>
        <v>1</v>
      </c>
      <c r="I245" s="37"/>
      <c r="M245" s="36"/>
      <c r="N245" s="13"/>
    </row>
    <row r="246" spans="1:14" ht="13.7" customHeight="1" x14ac:dyDescent="0.25">
      <c r="A246" s="73">
        <f>'EMFAC2017EI-2011Class'!B245</f>
        <v>2019</v>
      </c>
      <c r="B246" s="74" t="str">
        <f>'EMFAC2017EI-2011Class'!C245</f>
        <v>T7 NOOS</v>
      </c>
      <c r="C246" s="73">
        <f>'EMFAC2017EI-2011Class'!D245</f>
        <v>1978</v>
      </c>
      <c r="D246" s="38">
        <f>'EMFAC2017EI-2011Class'!F245</f>
        <v>41</v>
      </c>
      <c r="E246" s="72" t="str">
        <f t="shared" si="6"/>
        <v>T7 NOOS-41</v>
      </c>
      <c r="F246" s="39">
        <f>VLOOKUP(E246,HD_Odo!$C$2:$D$1381,2,FALSE)</f>
        <v>800000</v>
      </c>
      <c r="G246" s="89" t="str">
        <f>'EMFAC2017EI-2011Class'!H245</f>
        <v>2019-T7 NOOS-41</v>
      </c>
      <c r="H246" s="77">
        <f t="shared" si="7"/>
        <v>1</v>
      </c>
      <c r="I246" s="37"/>
      <c r="M246" s="36"/>
      <c r="N246" s="13"/>
    </row>
    <row r="247" spans="1:14" ht="13.7" customHeight="1" x14ac:dyDescent="0.25">
      <c r="A247" s="73">
        <f>'EMFAC2017EI-2011Class'!B246</f>
        <v>2019</v>
      </c>
      <c r="B247" s="74" t="str">
        <f>'EMFAC2017EI-2011Class'!C246</f>
        <v>T7 Other Port</v>
      </c>
      <c r="C247" s="73">
        <f>'EMFAC2017EI-2011Class'!D246</f>
        <v>2020</v>
      </c>
      <c r="D247" s="38">
        <f>'EMFAC2017EI-2011Class'!F246</f>
        <v>-1</v>
      </c>
      <c r="E247" s="72" t="str">
        <f t="shared" si="6"/>
        <v>T7 Other Port--1</v>
      </c>
      <c r="F247" s="39">
        <f>VLOOKUP(E247,HD_Odo!$C$2:$D$1381,2,FALSE)</f>
        <v>0</v>
      </c>
      <c r="G247" s="89" t="str">
        <f>'EMFAC2017EI-2011Class'!H246</f>
        <v>2019-T7 Other Port--1</v>
      </c>
      <c r="H247" s="77">
        <f t="shared" si="7"/>
        <v>1</v>
      </c>
      <c r="I247" s="37"/>
      <c r="M247" s="36"/>
      <c r="N247" s="13"/>
    </row>
    <row r="248" spans="1:14" ht="13.7" customHeight="1" x14ac:dyDescent="0.25">
      <c r="A248" s="73">
        <f>'EMFAC2017EI-2011Class'!B247</f>
        <v>2019</v>
      </c>
      <c r="B248" s="74" t="str">
        <f>'EMFAC2017EI-2011Class'!C247</f>
        <v>T7 Other Port</v>
      </c>
      <c r="C248" s="73">
        <f>'EMFAC2017EI-2011Class'!D247</f>
        <v>2019</v>
      </c>
      <c r="D248" s="38">
        <f>'EMFAC2017EI-2011Class'!F247</f>
        <v>0</v>
      </c>
      <c r="E248" s="72" t="str">
        <f t="shared" si="6"/>
        <v>T7 Other Port-0</v>
      </c>
      <c r="F248" s="39">
        <f>VLOOKUP(E248,HD_Odo!$C$2:$D$1381,2,FALSE)</f>
        <v>76908.539999999994</v>
      </c>
      <c r="G248" s="89" t="str">
        <f>'EMFAC2017EI-2011Class'!H247</f>
        <v>2019-T7 Other Port-0</v>
      </c>
      <c r="H248" s="77">
        <f t="shared" si="7"/>
        <v>0.94835435506173449</v>
      </c>
      <c r="I248" s="37"/>
      <c r="M248" s="36"/>
      <c r="N248" s="13"/>
    </row>
    <row r="249" spans="1:14" ht="13.7" customHeight="1" x14ac:dyDescent="0.25">
      <c r="A249" s="73">
        <f>'EMFAC2017EI-2011Class'!B248</f>
        <v>2019</v>
      </c>
      <c r="B249" s="74" t="str">
        <f>'EMFAC2017EI-2011Class'!C248</f>
        <v>T7 Other Port</v>
      </c>
      <c r="C249" s="73">
        <f>'EMFAC2017EI-2011Class'!D248</f>
        <v>2018</v>
      </c>
      <c r="D249" s="38">
        <f>'EMFAC2017EI-2011Class'!F248</f>
        <v>1</v>
      </c>
      <c r="E249" s="72" t="str">
        <f t="shared" si="6"/>
        <v>T7 Other Port-1</v>
      </c>
      <c r="F249" s="39">
        <f>VLOOKUP(E249,HD_Odo!$C$2:$D$1381,2,FALSE)</f>
        <v>153817.1</v>
      </c>
      <c r="G249" s="89" t="str">
        <f>'EMFAC2017EI-2011Class'!H248</f>
        <v>2019-T7 Other Port-1</v>
      </c>
      <c r="H249" s="77">
        <f t="shared" si="7"/>
        <v>0.915601186790445</v>
      </c>
      <c r="I249" s="37"/>
      <c r="M249" s="36"/>
      <c r="N249" s="13"/>
    </row>
    <row r="250" spans="1:14" ht="13.7" customHeight="1" x14ac:dyDescent="0.25">
      <c r="A250" s="73">
        <f>'EMFAC2017EI-2011Class'!B249</f>
        <v>2019</v>
      </c>
      <c r="B250" s="74" t="str">
        <f>'EMFAC2017EI-2011Class'!C249</f>
        <v>T7 Other Port</v>
      </c>
      <c r="C250" s="73">
        <f>'EMFAC2017EI-2011Class'!D249</f>
        <v>2017</v>
      </c>
      <c r="D250" s="38">
        <f>'EMFAC2017EI-2011Class'!F249</f>
        <v>2</v>
      </c>
      <c r="E250" s="72" t="str">
        <f t="shared" si="6"/>
        <v>T7 Other Port-2</v>
      </c>
      <c r="F250" s="39">
        <f>VLOOKUP(E250,HD_Odo!$C$2:$D$1381,2,FALSE)</f>
        <v>229819.72</v>
      </c>
      <c r="G250" s="89" t="str">
        <f>'EMFAC2017EI-2011Class'!H249</f>
        <v>2019-T7 Other Port-2</v>
      </c>
      <c r="H250" s="77">
        <f t="shared" si="7"/>
        <v>0.89320254565057089</v>
      </c>
      <c r="I250" s="37"/>
      <c r="M250" s="36"/>
      <c r="N250" s="13"/>
    </row>
    <row r="251" spans="1:14" ht="13.7" customHeight="1" x14ac:dyDescent="0.25">
      <c r="A251" s="73">
        <f>'EMFAC2017EI-2011Class'!B250</f>
        <v>2019</v>
      </c>
      <c r="B251" s="74" t="str">
        <f>'EMFAC2017EI-2011Class'!C250</f>
        <v>T7 Other Port</v>
      </c>
      <c r="C251" s="73">
        <f>'EMFAC2017EI-2011Class'!D250</f>
        <v>2016</v>
      </c>
      <c r="D251" s="38">
        <f>'EMFAC2017EI-2011Class'!F250</f>
        <v>3</v>
      </c>
      <c r="E251" s="72" t="str">
        <f t="shared" si="6"/>
        <v>T7 Other Port-3</v>
      </c>
      <c r="F251" s="39">
        <f>VLOOKUP(E251,HD_Odo!$C$2:$D$1381,2,FALSE)</f>
        <v>310702.34000000003</v>
      </c>
      <c r="G251" s="89" t="str">
        <f>'EMFAC2017EI-2011Class'!H250</f>
        <v>2019-T7 Other Port-3</v>
      </c>
      <c r="H251" s="77">
        <f t="shared" si="7"/>
        <v>0.8758427709069202</v>
      </c>
      <c r="I251" s="37"/>
      <c r="M251" s="36"/>
      <c r="N251" s="13"/>
    </row>
    <row r="252" spans="1:14" ht="13.7" customHeight="1" x14ac:dyDescent="0.25">
      <c r="A252" s="73">
        <f>'EMFAC2017EI-2011Class'!B251</f>
        <v>2019</v>
      </c>
      <c r="B252" s="74" t="str">
        <f>'EMFAC2017EI-2011Class'!C251</f>
        <v>T7 Other Port</v>
      </c>
      <c r="C252" s="73">
        <f>'EMFAC2017EI-2011Class'!D251</f>
        <v>2015</v>
      </c>
      <c r="D252" s="38">
        <f>'EMFAC2017EI-2011Class'!F251</f>
        <v>4</v>
      </c>
      <c r="E252" s="72" t="str">
        <f t="shared" si="6"/>
        <v>T7 Other Port-4</v>
      </c>
      <c r="F252" s="39">
        <f>VLOOKUP(E252,HD_Odo!$C$2:$D$1381,2,FALSE)</f>
        <v>395127.86</v>
      </c>
      <c r="G252" s="89" t="str">
        <f>'EMFAC2017EI-2011Class'!H251</f>
        <v>2019-T7 Other Port-4</v>
      </c>
      <c r="H252" s="77">
        <f t="shared" si="7"/>
        <v>0.86224878570032681</v>
      </c>
      <c r="I252" s="37"/>
      <c r="M252" s="36"/>
      <c r="N252" s="13"/>
    </row>
    <row r="253" spans="1:14" ht="13.7" customHeight="1" x14ac:dyDescent="0.25">
      <c r="A253" s="73">
        <f>'EMFAC2017EI-2011Class'!B252</f>
        <v>2019</v>
      </c>
      <c r="B253" s="74" t="str">
        <f>'EMFAC2017EI-2011Class'!C252</f>
        <v>T7 Other Port</v>
      </c>
      <c r="C253" s="73">
        <f>'EMFAC2017EI-2011Class'!D252</f>
        <v>2014</v>
      </c>
      <c r="D253" s="38">
        <f>'EMFAC2017EI-2011Class'!F252</f>
        <v>5</v>
      </c>
      <c r="E253" s="72" t="str">
        <f t="shared" si="6"/>
        <v>T7 Other Port-5</v>
      </c>
      <c r="F253" s="39">
        <f>VLOOKUP(E253,HD_Odo!$C$2:$D$1381,2,FALSE)</f>
        <v>488987.22</v>
      </c>
      <c r="G253" s="89" t="str">
        <f>'EMFAC2017EI-2011Class'!H252</f>
        <v>2019-T7 Other Port-5</v>
      </c>
      <c r="H253" s="77">
        <f t="shared" si="7"/>
        <v>0.85070146615876663</v>
      </c>
      <c r="I253" s="37"/>
      <c r="M253" s="36"/>
      <c r="N253" s="13"/>
    </row>
    <row r="254" spans="1:14" ht="13.7" customHeight="1" x14ac:dyDescent="0.25">
      <c r="A254" s="73">
        <f>'EMFAC2017EI-2011Class'!B253</f>
        <v>2019</v>
      </c>
      <c r="B254" s="74" t="str">
        <f>'EMFAC2017EI-2011Class'!C253</f>
        <v>T7 Other Port</v>
      </c>
      <c r="C254" s="73">
        <f>'EMFAC2017EI-2011Class'!D253</f>
        <v>2013</v>
      </c>
      <c r="D254" s="38">
        <f>'EMFAC2017EI-2011Class'!F253</f>
        <v>6</v>
      </c>
      <c r="E254" s="72" t="str">
        <f t="shared" si="6"/>
        <v>T7 Other Port-6</v>
      </c>
      <c r="F254" s="39">
        <f>VLOOKUP(E254,HD_Odo!$C$2:$D$1381,2,FALSE)</f>
        <v>558038.9</v>
      </c>
      <c r="G254" s="89" t="str">
        <f>'EMFAC2017EI-2011Class'!H253</f>
        <v>2019-T7 Other Port-6</v>
      </c>
      <c r="H254" s="77">
        <f t="shared" si="7"/>
        <v>0.827849057200022</v>
      </c>
      <c r="I254" s="37"/>
      <c r="M254" s="36"/>
      <c r="N254" s="13"/>
    </row>
    <row r="255" spans="1:14" ht="13.7" customHeight="1" x14ac:dyDescent="0.25">
      <c r="A255" s="73">
        <f>'EMFAC2017EI-2011Class'!B254</f>
        <v>2019</v>
      </c>
      <c r="B255" s="74" t="str">
        <f>'EMFAC2017EI-2011Class'!C254</f>
        <v>T7 Other Port</v>
      </c>
      <c r="C255" s="73">
        <f>'EMFAC2017EI-2011Class'!D254</f>
        <v>2012</v>
      </c>
      <c r="D255" s="38">
        <f>'EMFAC2017EI-2011Class'!F254</f>
        <v>7</v>
      </c>
      <c r="E255" s="72" t="str">
        <f t="shared" si="6"/>
        <v>T7 Other Port-7</v>
      </c>
      <c r="F255" s="39">
        <f>VLOOKUP(E255,HD_Odo!$C$2:$D$1381,2,FALSE)</f>
        <v>615840.93999999994</v>
      </c>
      <c r="G255" s="89" t="str">
        <f>'EMFAC2017EI-2011Class'!H254</f>
        <v>2019-T7 Other Port-7</v>
      </c>
      <c r="H255" s="77">
        <f t="shared" si="7"/>
        <v>0.82394353676417753</v>
      </c>
      <c r="I255" s="37"/>
      <c r="M255" s="36"/>
      <c r="N255" s="13"/>
    </row>
    <row r="256" spans="1:14" ht="13.7" customHeight="1" x14ac:dyDescent="0.25">
      <c r="A256" s="73">
        <f>'EMFAC2017EI-2011Class'!B255</f>
        <v>2019</v>
      </c>
      <c r="B256" s="74" t="str">
        <f>'EMFAC2017EI-2011Class'!C255</f>
        <v>T7 Other Port</v>
      </c>
      <c r="C256" s="73">
        <f>'EMFAC2017EI-2011Class'!D255</f>
        <v>2011</v>
      </c>
      <c r="D256" s="38">
        <f>'EMFAC2017EI-2011Class'!F255</f>
        <v>8</v>
      </c>
      <c r="E256" s="72" t="str">
        <f t="shared" si="6"/>
        <v>T7 Other Port-8</v>
      </c>
      <c r="F256" s="39">
        <f>VLOOKUP(E256,HD_Odo!$C$2:$D$1381,2,FALSE)</f>
        <v>669491.87</v>
      </c>
      <c r="G256" s="89" t="str">
        <f>'EMFAC2017EI-2011Class'!H255</f>
        <v>2019-T7 Other Port-8</v>
      </c>
      <c r="H256" s="77">
        <f t="shared" si="7"/>
        <v>0.82079821488833937</v>
      </c>
      <c r="I256" s="37"/>
      <c r="M256" s="36"/>
      <c r="N256" s="13"/>
    </row>
    <row r="257" spans="1:14" ht="13.7" customHeight="1" x14ac:dyDescent="0.25">
      <c r="A257" s="73">
        <f>'EMFAC2017EI-2011Class'!B256</f>
        <v>2019</v>
      </c>
      <c r="B257" s="74" t="str">
        <f>'EMFAC2017EI-2011Class'!C256</f>
        <v>T7 Other Port</v>
      </c>
      <c r="C257" s="73">
        <f>'EMFAC2017EI-2011Class'!D256</f>
        <v>2010</v>
      </c>
      <c r="D257" s="38">
        <f>'EMFAC2017EI-2011Class'!F256</f>
        <v>9</v>
      </c>
      <c r="E257" s="72" t="str">
        <f t="shared" si="6"/>
        <v>T7 Other Port-9</v>
      </c>
      <c r="F257" s="39">
        <f>VLOOKUP(E257,HD_Odo!$C$2:$D$1381,2,FALSE)</f>
        <v>719283.9</v>
      </c>
      <c r="G257" s="89" t="str">
        <f>'EMFAC2017EI-2011Class'!H256</f>
        <v>2019-T7 Other Port-9</v>
      </c>
      <c r="H257" s="77">
        <f t="shared" si="7"/>
        <v>0.82440849586883969</v>
      </c>
      <c r="I257" s="37"/>
      <c r="M257" s="36"/>
      <c r="N257" s="13"/>
    </row>
    <row r="258" spans="1:14" ht="13.7" customHeight="1" x14ac:dyDescent="0.25">
      <c r="A258" s="73">
        <f>'EMFAC2017EI-2011Class'!B257</f>
        <v>2019</v>
      </c>
      <c r="B258" s="74" t="str">
        <f>'EMFAC2017EI-2011Class'!C257</f>
        <v>T7 Other Port</v>
      </c>
      <c r="C258" s="73">
        <f>'EMFAC2017EI-2011Class'!D257</f>
        <v>2009</v>
      </c>
      <c r="D258" s="38">
        <f>'EMFAC2017EI-2011Class'!F257</f>
        <v>10</v>
      </c>
      <c r="E258" s="72" t="str">
        <f t="shared" si="6"/>
        <v>T7 Other Port-10</v>
      </c>
      <c r="F258" s="39">
        <f>VLOOKUP(E258,HD_Odo!$C$2:$D$1381,2,FALSE)</f>
        <v>765588.04</v>
      </c>
      <c r="G258" s="89" t="str">
        <f>'EMFAC2017EI-2011Class'!H257</f>
        <v>2019-T7 Other Port-10</v>
      </c>
      <c r="H258" s="77">
        <f t="shared" si="7"/>
        <v>0.82069518589426915</v>
      </c>
      <c r="I258" s="37"/>
      <c r="M258" s="36"/>
      <c r="N258" s="13"/>
    </row>
    <row r="259" spans="1:14" ht="13.7" customHeight="1" x14ac:dyDescent="0.25">
      <c r="A259" s="73">
        <f>'EMFAC2017EI-2011Class'!B258</f>
        <v>2019</v>
      </c>
      <c r="B259" s="74" t="str">
        <f>'EMFAC2017EI-2011Class'!C258</f>
        <v>T7 Other Port</v>
      </c>
      <c r="C259" s="73">
        <f>'EMFAC2017EI-2011Class'!D258</f>
        <v>2008</v>
      </c>
      <c r="D259" s="38">
        <f>'EMFAC2017EI-2011Class'!F258</f>
        <v>11</v>
      </c>
      <c r="E259" s="72" t="str">
        <f t="shared" si="6"/>
        <v>T7 Other Port-11</v>
      </c>
      <c r="F259" s="39">
        <f>VLOOKUP(E259,HD_Odo!$C$2:$D$1381,2,FALSE)</f>
        <v>800000</v>
      </c>
      <c r="G259" s="89" t="str">
        <f>'EMFAC2017EI-2011Class'!H258</f>
        <v>2019-T7 Other Port-11</v>
      </c>
      <c r="H259" s="77">
        <f t="shared" si="7"/>
        <v>0.81812520340004014</v>
      </c>
      <c r="I259" s="37"/>
      <c r="M259" s="36"/>
      <c r="N259" s="13"/>
    </row>
    <row r="260" spans="1:14" ht="13.7" customHeight="1" x14ac:dyDescent="0.25">
      <c r="A260" s="73">
        <f>'EMFAC2017EI-2011Class'!B259</f>
        <v>2019</v>
      </c>
      <c r="B260" s="74" t="str">
        <f>'EMFAC2017EI-2011Class'!C259</f>
        <v>T7 POAK</v>
      </c>
      <c r="C260" s="73">
        <f>'EMFAC2017EI-2011Class'!D259</f>
        <v>2020</v>
      </c>
      <c r="D260" s="38">
        <f>'EMFAC2017EI-2011Class'!F259</f>
        <v>-1</v>
      </c>
      <c r="E260" s="72" t="str">
        <f t="shared" si="6"/>
        <v>T7 POAK--1</v>
      </c>
      <c r="F260" s="39">
        <f>VLOOKUP(E260,HD_Odo!$C$2:$D$1381,2,FALSE)</f>
        <v>0</v>
      </c>
      <c r="G260" s="89" t="str">
        <f>'EMFAC2017EI-2011Class'!H259</f>
        <v>2019-T7 POAK--1</v>
      </c>
      <c r="H260" s="77">
        <f t="shared" si="7"/>
        <v>1</v>
      </c>
      <c r="I260" s="37"/>
      <c r="M260" s="36"/>
      <c r="N260" s="13"/>
    </row>
    <row r="261" spans="1:14" ht="13.7" customHeight="1" x14ac:dyDescent="0.25">
      <c r="A261" s="73">
        <f>'EMFAC2017EI-2011Class'!B260</f>
        <v>2019</v>
      </c>
      <c r="B261" s="74" t="str">
        <f>'EMFAC2017EI-2011Class'!C260</f>
        <v>T7 POAK</v>
      </c>
      <c r="C261" s="73">
        <f>'EMFAC2017EI-2011Class'!D260</f>
        <v>2019</v>
      </c>
      <c r="D261" s="38">
        <f>'EMFAC2017EI-2011Class'!F260</f>
        <v>0</v>
      </c>
      <c r="E261" s="72" t="str">
        <f t="shared" si="6"/>
        <v>T7 POAK-0</v>
      </c>
      <c r="F261" s="39">
        <f>VLOOKUP(E261,HD_Odo!$C$2:$D$1381,2,FALSE)</f>
        <v>76908.539999999994</v>
      </c>
      <c r="G261" s="89" t="str">
        <f>'EMFAC2017EI-2011Class'!H260</f>
        <v>2019-T7 POAK-0</v>
      </c>
      <c r="H261" s="77">
        <f t="shared" si="7"/>
        <v>0.94835435506173449</v>
      </c>
      <c r="I261" s="37"/>
      <c r="M261" s="36"/>
      <c r="N261" s="13"/>
    </row>
    <row r="262" spans="1:14" ht="13.7" customHeight="1" x14ac:dyDescent="0.25">
      <c r="A262" s="73">
        <f>'EMFAC2017EI-2011Class'!B261</f>
        <v>2019</v>
      </c>
      <c r="B262" s="74" t="str">
        <f>'EMFAC2017EI-2011Class'!C261</f>
        <v>T7 POAK</v>
      </c>
      <c r="C262" s="73">
        <f>'EMFAC2017EI-2011Class'!D261</f>
        <v>2018</v>
      </c>
      <c r="D262" s="38">
        <f>'EMFAC2017EI-2011Class'!F261</f>
        <v>1</v>
      </c>
      <c r="E262" s="72" t="str">
        <f t="shared" si="6"/>
        <v>T7 POAK-1</v>
      </c>
      <c r="F262" s="39">
        <f>VLOOKUP(E262,HD_Odo!$C$2:$D$1381,2,FALSE)</f>
        <v>153817.1</v>
      </c>
      <c r="G262" s="89" t="str">
        <f>'EMFAC2017EI-2011Class'!H261</f>
        <v>2019-T7 POAK-1</v>
      </c>
      <c r="H262" s="77">
        <f t="shared" si="7"/>
        <v>0.915601186790445</v>
      </c>
      <c r="I262" s="37"/>
      <c r="M262" s="36"/>
      <c r="N262" s="13"/>
    </row>
    <row r="263" spans="1:14" ht="13.7" customHeight="1" x14ac:dyDescent="0.25">
      <c r="A263" s="73">
        <f>'EMFAC2017EI-2011Class'!B262</f>
        <v>2019</v>
      </c>
      <c r="B263" s="74" t="str">
        <f>'EMFAC2017EI-2011Class'!C262</f>
        <v>T7 POAK</v>
      </c>
      <c r="C263" s="73">
        <f>'EMFAC2017EI-2011Class'!D262</f>
        <v>2017</v>
      </c>
      <c r="D263" s="38">
        <f>'EMFAC2017EI-2011Class'!F262</f>
        <v>2</v>
      </c>
      <c r="E263" s="72" t="str">
        <f t="shared" si="6"/>
        <v>T7 POAK-2</v>
      </c>
      <c r="F263" s="39">
        <f>VLOOKUP(E263,HD_Odo!$C$2:$D$1381,2,FALSE)</f>
        <v>229819.72</v>
      </c>
      <c r="G263" s="89" t="str">
        <f>'EMFAC2017EI-2011Class'!H262</f>
        <v>2019-T7 POAK-2</v>
      </c>
      <c r="H263" s="77">
        <f t="shared" si="7"/>
        <v>0.89320254565057089</v>
      </c>
      <c r="I263" s="37"/>
      <c r="M263" s="36"/>
      <c r="N263" s="13"/>
    </row>
    <row r="264" spans="1:14" ht="13.7" customHeight="1" x14ac:dyDescent="0.25">
      <c r="A264" s="73">
        <f>'EMFAC2017EI-2011Class'!B263</f>
        <v>2019</v>
      </c>
      <c r="B264" s="74" t="str">
        <f>'EMFAC2017EI-2011Class'!C263</f>
        <v>T7 POAK</v>
      </c>
      <c r="C264" s="73">
        <f>'EMFAC2017EI-2011Class'!D263</f>
        <v>2016</v>
      </c>
      <c r="D264" s="38">
        <f>'EMFAC2017EI-2011Class'!F263</f>
        <v>3</v>
      </c>
      <c r="E264" s="72" t="str">
        <f t="shared" si="6"/>
        <v>T7 POAK-3</v>
      </c>
      <c r="F264" s="39">
        <f>VLOOKUP(E264,HD_Odo!$C$2:$D$1381,2,FALSE)</f>
        <v>310702.34000000003</v>
      </c>
      <c r="G264" s="89" t="str">
        <f>'EMFAC2017EI-2011Class'!H263</f>
        <v>2019-T7 POAK-3</v>
      </c>
      <c r="H264" s="77">
        <f t="shared" si="7"/>
        <v>0.8758427709069202</v>
      </c>
      <c r="I264" s="37"/>
      <c r="M264" s="36"/>
      <c r="N264" s="13"/>
    </row>
    <row r="265" spans="1:14" ht="13.7" customHeight="1" x14ac:dyDescent="0.25">
      <c r="A265" s="73">
        <f>'EMFAC2017EI-2011Class'!B264</f>
        <v>2019</v>
      </c>
      <c r="B265" s="74" t="str">
        <f>'EMFAC2017EI-2011Class'!C264</f>
        <v>T7 POAK</v>
      </c>
      <c r="C265" s="73">
        <f>'EMFAC2017EI-2011Class'!D264</f>
        <v>2015</v>
      </c>
      <c r="D265" s="38">
        <f>'EMFAC2017EI-2011Class'!F264</f>
        <v>4</v>
      </c>
      <c r="E265" s="72" t="str">
        <f t="shared" si="6"/>
        <v>T7 POAK-4</v>
      </c>
      <c r="F265" s="39">
        <f>VLOOKUP(E265,HD_Odo!$C$2:$D$1381,2,FALSE)</f>
        <v>395127.86</v>
      </c>
      <c r="G265" s="89" t="str">
        <f>'EMFAC2017EI-2011Class'!H264</f>
        <v>2019-T7 POAK-4</v>
      </c>
      <c r="H265" s="77">
        <f t="shared" si="7"/>
        <v>0.86224878570032681</v>
      </c>
      <c r="I265" s="37"/>
      <c r="M265" s="36"/>
      <c r="N265" s="13"/>
    </row>
    <row r="266" spans="1:14" ht="13.7" customHeight="1" x14ac:dyDescent="0.25">
      <c r="A266" s="73">
        <f>'EMFAC2017EI-2011Class'!B265</f>
        <v>2019</v>
      </c>
      <c r="B266" s="74" t="str">
        <f>'EMFAC2017EI-2011Class'!C265</f>
        <v>T7 POAK</v>
      </c>
      <c r="C266" s="73">
        <f>'EMFAC2017EI-2011Class'!D265</f>
        <v>2014</v>
      </c>
      <c r="D266" s="38">
        <f>'EMFAC2017EI-2011Class'!F265</f>
        <v>5</v>
      </c>
      <c r="E266" s="72" t="str">
        <f t="shared" si="6"/>
        <v>T7 POAK-5</v>
      </c>
      <c r="F266" s="39">
        <f>VLOOKUP(E266,HD_Odo!$C$2:$D$1381,2,FALSE)</f>
        <v>488987.22</v>
      </c>
      <c r="G266" s="89" t="str">
        <f>'EMFAC2017EI-2011Class'!H265</f>
        <v>2019-T7 POAK-5</v>
      </c>
      <c r="H266" s="77">
        <f t="shared" si="7"/>
        <v>0.85070146615876663</v>
      </c>
      <c r="I266" s="37"/>
      <c r="M266" s="36"/>
      <c r="N266" s="13"/>
    </row>
    <row r="267" spans="1:14" ht="13.7" customHeight="1" x14ac:dyDescent="0.25">
      <c r="A267" s="73">
        <f>'EMFAC2017EI-2011Class'!B266</f>
        <v>2019</v>
      </c>
      <c r="B267" s="74" t="str">
        <f>'EMFAC2017EI-2011Class'!C266</f>
        <v>T7 POAK</v>
      </c>
      <c r="C267" s="73">
        <f>'EMFAC2017EI-2011Class'!D266</f>
        <v>2013</v>
      </c>
      <c r="D267" s="38">
        <f>'EMFAC2017EI-2011Class'!F266</f>
        <v>6</v>
      </c>
      <c r="E267" s="72" t="str">
        <f t="shared" ref="E267:E330" si="8">CONCATENATE(B267,"-",D267)</f>
        <v>T7 POAK-6</v>
      </c>
      <c r="F267" s="39">
        <f>VLOOKUP(E267,HD_Odo!$C$2:$D$1381,2,FALSE)</f>
        <v>558038.9</v>
      </c>
      <c r="G267" s="89" t="str">
        <f>'EMFAC2017EI-2011Class'!H266</f>
        <v>2019-T7 POAK-6</v>
      </c>
      <c r="H267" s="77">
        <f t="shared" ref="H267:H330" si="9">IF(C267&lt;1994,1,IF(C267&lt;2004,($I$3+$J$3*(F267/10000))/($E$3+$F$3*(F267/10000)),IF(C267&lt;2008,($I$4+$J$4*(F267/10000))/($E$4+$F$4*(F267/10000)),IF(C267&lt;2011,($I$5+$J$5*(F267/10000))/($E$5+$F$5*(F267/10000)),IF(C267&lt;2014,($I$6+$J$6*(F267/10000))/($E$6+$F$6*(F267/10000)),($I$7+$J$7*(F267/10000))/($E$7+$F$7*(F267/10000)))))))</f>
        <v>0.827849057200022</v>
      </c>
      <c r="I267" s="37"/>
      <c r="M267" s="36"/>
      <c r="N267" s="13"/>
    </row>
    <row r="268" spans="1:14" ht="13.7" customHeight="1" x14ac:dyDescent="0.25">
      <c r="A268" s="73">
        <f>'EMFAC2017EI-2011Class'!B267</f>
        <v>2019</v>
      </c>
      <c r="B268" s="74" t="str">
        <f>'EMFAC2017EI-2011Class'!C267</f>
        <v>T7 POAK</v>
      </c>
      <c r="C268" s="73">
        <f>'EMFAC2017EI-2011Class'!D267</f>
        <v>2012</v>
      </c>
      <c r="D268" s="38">
        <f>'EMFAC2017EI-2011Class'!F267</f>
        <v>7</v>
      </c>
      <c r="E268" s="72" t="str">
        <f t="shared" si="8"/>
        <v>T7 POAK-7</v>
      </c>
      <c r="F268" s="39">
        <f>VLOOKUP(E268,HD_Odo!$C$2:$D$1381,2,FALSE)</f>
        <v>615840.93999999994</v>
      </c>
      <c r="G268" s="89" t="str">
        <f>'EMFAC2017EI-2011Class'!H267</f>
        <v>2019-T7 POAK-7</v>
      </c>
      <c r="H268" s="77">
        <f t="shared" si="9"/>
        <v>0.82394353676417753</v>
      </c>
      <c r="I268" s="37"/>
      <c r="M268" s="36"/>
      <c r="N268" s="13"/>
    </row>
    <row r="269" spans="1:14" ht="13.7" customHeight="1" x14ac:dyDescent="0.25">
      <c r="A269" s="73">
        <f>'EMFAC2017EI-2011Class'!B268</f>
        <v>2019</v>
      </c>
      <c r="B269" s="74" t="str">
        <f>'EMFAC2017EI-2011Class'!C268</f>
        <v>T7 POAK</v>
      </c>
      <c r="C269" s="73">
        <f>'EMFAC2017EI-2011Class'!D268</f>
        <v>2011</v>
      </c>
      <c r="D269" s="38">
        <f>'EMFAC2017EI-2011Class'!F268</f>
        <v>8</v>
      </c>
      <c r="E269" s="72" t="str">
        <f t="shared" si="8"/>
        <v>T7 POAK-8</v>
      </c>
      <c r="F269" s="39">
        <f>VLOOKUP(E269,HD_Odo!$C$2:$D$1381,2,FALSE)</f>
        <v>669491.87</v>
      </c>
      <c r="G269" s="89" t="str">
        <f>'EMFAC2017EI-2011Class'!H268</f>
        <v>2019-T7 POAK-8</v>
      </c>
      <c r="H269" s="77">
        <f t="shared" si="9"/>
        <v>0.82079821488833937</v>
      </c>
      <c r="I269" s="37"/>
      <c r="M269" s="36"/>
      <c r="N269" s="13"/>
    </row>
    <row r="270" spans="1:14" ht="13.7" customHeight="1" x14ac:dyDescent="0.25">
      <c r="A270" s="73">
        <f>'EMFAC2017EI-2011Class'!B269</f>
        <v>2019</v>
      </c>
      <c r="B270" s="74" t="str">
        <f>'EMFAC2017EI-2011Class'!C269</f>
        <v>T7 POAK</v>
      </c>
      <c r="C270" s="73">
        <f>'EMFAC2017EI-2011Class'!D269</f>
        <v>2010</v>
      </c>
      <c r="D270" s="38">
        <f>'EMFAC2017EI-2011Class'!F269</f>
        <v>9</v>
      </c>
      <c r="E270" s="72" t="str">
        <f t="shared" si="8"/>
        <v>T7 POAK-9</v>
      </c>
      <c r="F270" s="39">
        <f>VLOOKUP(E270,HD_Odo!$C$2:$D$1381,2,FALSE)</f>
        <v>719283.9</v>
      </c>
      <c r="G270" s="89" t="str">
        <f>'EMFAC2017EI-2011Class'!H269</f>
        <v>2019-T7 POAK-9</v>
      </c>
      <c r="H270" s="77">
        <f t="shared" si="9"/>
        <v>0.82440849586883969</v>
      </c>
      <c r="I270" s="37"/>
      <c r="M270" s="36"/>
      <c r="N270" s="13"/>
    </row>
    <row r="271" spans="1:14" ht="13.7" customHeight="1" x14ac:dyDescent="0.25">
      <c r="A271" s="73">
        <f>'EMFAC2017EI-2011Class'!B270</f>
        <v>2019</v>
      </c>
      <c r="B271" s="74" t="str">
        <f>'EMFAC2017EI-2011Class'!C270</f>
        <v>T7 POAK</v>
      </c>
      <c r="C271" s="73">
        <f>'EMFAC2017EI-2011Class'!D270</f>
        <v>2009</v>
      </c>
      <c r="D271" s="38">
        <f>'EMFAC2017EI-2011Class'!F270</f>
        <v>10</v>
      </c>
      <c r="E271" s="72" t="str">
        <f t="shared" si="8"/>
        <v>T7 POAK-10</v>
      </c>
      <c r="F271" s="39">
        <f>VLOOKUP(E271,HD_Odo!$C$2:$D$1381,2,FALSE)</f>
        <v>765588.04</v>
      </c>
      <c r="G271" s="89" t="str">
        <f>'EMFAC2017EI-2011Class'!H270</f>
        <v>2019-T7 POAK-10</v>
      </c>
      <c r="H271" s="77">
        <f t="shared" si="9"/>
        <v>0.82069518589426915</v>
      </c>
      <c r="I271" s="37"/>
      <c r="M271" s="36"/>
      <c r="N271" s="13"/>
    </row>
    <row r="272" spans="1:14" ht="13.7" customHeight="1" x14ac:dyDescent="0.25">
      <c r="A272" s="73">
        <f>'EMFAC2017EI-2011Class'!B271</f>
        <v>2019</v>
      </c>
      <c r="B272" s="74" t="str">
        <f>'EMFAC2017EI-2011Class'!C271</f>
        <v>T7 POAK</v>
      </c>
      <c r="C272" s="73">
        <f>'EMFAC2017EI-2011Class'!D271</f>
        <v>2008</v>
      </c>
      <c r="D272" s="38">
        <f>'EMFAC2017EI-2011Class'!F271</f>
        <v>11</v>
      </c>
      <c r="E272" s="72" t="str">
        <f t="shared" si="8"/>
        <v>T7 POAK-11</v>
      </c>
      <c r="F272" s="39">
        <f>VLOOKUP(E272,HD_Odo!$C$2:$D$1381,2,FALSE)</f>
        <v>800000</v>
      </c>
      <c r="G272" s="89" t="str">
        <f>'EMFAC2017EI-2011Class'!H271</f>
        <v>2019-T7 POAK-11</v>
      </c>
      <c r="H272" s="77">
        <f t="shared" si="9"/>
        <v>0.81812520340004014</v>
      </c>
      <c r="I272" s="37"/>
      <c r="M272" s="36"/>
      <c r="N272" s="13"/>
    </row>
    <row r="273" spans="1:14" ht="13.7" customHeight="1" x14ac:dyDescent="0.25">
      <c r="A273" s="73">
        <f>'EMFAC2017EI-2011Class'!B272</f>
        <v>2019</v>
      </c>
      <c r="B273" s="74" t="str">
        <f>'EMFAC2017EI-2011Class'!C272</f>
        <v>T7 POLA</v>
      </c>
      <c r="C273" s="73">
        <f>'EMFAC2017EI-2011Class'!D272</f>
        <v>2020</v>
      </c>
      <c r="D273" s="38">
        <f>'EMFAC2017EI-2011Class'!F272</f>
        <v>-1</v>
      </c>
      <c r="E273" s="72" t="str">
        <f t="shared" si="8"/>
        <v>T7 POLA--1</v>
      </c>
      <c r="F273" s="39">
        <f>VLOOKUP(E273,HD_Odo!$C$2:$D$1381,2,FALSE)</f>
        <v>0</v>
      </c>
      <c r="G273" s="89" t="str">
        <f>'EMFAC2017EI-2011Class'!H272</f>
        <v>2019-T7 POLA--1</v>
      </c>
      <c r="H273" s="77">
        <f t="shared" si="9"/>
        <v>1</v>
      </c>
      <c r="I273" s="37"/>
      <c r="M273" s="36"/>
      <c r="N273" s="13"/>
    </row>
    <row r="274" spans="1:14" ht="13.7" customHeight="1" x14ac:dyDescent="0.25">
      <c r="A274" s="73">
        <f>'EMFAC2017EI-2011Class'!B273</f>
        <v>2019</v>
      </c>
      <c r="B274" s="74" t="str">
        <f>'EMFAC2017EI-2011Class'!C273</f>
        <v>T7 POLA</v>
      </c>
      <c r="C274" s="73">
        <f>'EMFAC2017EI-2011Class'!D273</f>
        <v>2019</v>
      </c>
      <c r="D274" s="38">
        <f>'EMFAC2017EI-2011Class'!F273</f>
        <v>0</v>
      </c>
      <c r="E274" s="72" t="str">
        <f t="shared" si="8"/>
        <v>T7 POLA-0</v>
      </c>
      <c r="F274" s="39">
        <f>VLOOKUP(E274,HD_Odo!$C$2:$D$1381,2,FALSE)</f>
        <v>76908.539999999994</v>
      </c>
      <c r="G274" s="89" t="str">
        <f>'EMFAC2017EI-2011Class'!H273</f>
        <v>2019-T7 POLA-0</v>
      </c>
      <c r="H274" s="77">
        <f t="shared" si="9"/>
        <v>0.94835435506173449</v>
      </c>
      <c r="I274" s="37"/>
      <c r="M274" s="36"/>
      <c r="N274" s="13"/>
    </row>
    <row r="275" spans="1:14" ht="13.7" customHeight="1" x14ac:dyDescent="0.25">
      <c r="A275" s="73">
        <f>'EMFAC2017EI-2011Class'!B274</f>
        <v>2019</v>
      </c>
      <c r="B275" s="74" t="str">
        <f>'EMFAC2017EI-2011Class'!C274</f>
        <v>T7 POLA</v>
      </c>
      <c r="C275" s="73">
        <f>'EMFAC2017EI-2011Class'!D274</f>
        <v>2018</v>
      </c>
      <c r="D275" s="38">
        <f>'EMFAC2017EI-2011Class'!F274</f>
        <v>1</v>
      </c>
      <c r="E275" s="72" t="str">
        <f t="shared" si="8"/>
        <v>T7 POLA-1</v>
      </c>
      <c r="F275" s="39">
        <f>VLOOKUP(E275,HD_Odo!$C$2:$D$1381,2,FALSE)</f>
        <v>153817.1</v>
      </c>
      <c r="G275" s="89" t="str">
        <f>'EMFAC2017EI-2011Class'!H274</f>
        <v>2019-T7 POLA-1</v>
      </c>
      <c r="H275" s="77">
        <f t="shared" si="9"/>
        <v>0.915601186790445</v>
      </c>
      <c r="I275" s="37"/>
      <c r="M275" s="36"/>
      <c r="N275" s="13"/>
    </row>
    <row r="276" spans="1:14" ht="13.7" customHeight="1" x14ac:dyDescent="0.25">
      <c r="A276" s="73">
        <f>'EMFAC2017EI-2011Class'!B275</f>
        <v>2019</v>
      </c>
      <c r="B276" s="74" t="str">
        <f>'EMFAC2017EI-2011Class'!C275</f>
        <v>T7 POLA</v>
      </c>
      <c r="C276" s="73">
        <f>'EMFAC2017EI-2011Class'!D275</f>
        <v>2017</v>
      </c>
      <c r="D276" s="38">
        <f>'EMFAC2017EI-2011Class'!F275</f>
        <v>2</v>
      </c>
      <c r="E276" s="72" t="str">
        <f t="shared" si="8"/>
        <v>T7 POLA-2</v>
      </c>
      <c r="F276" s="39">
        <f>VLOOKUP(E276,HD_Odo!$C$2:$D$1381,2,FALSE)</f>
        <v>229819.72</v>
      </c>
      <c r="G276" s="89" t="str">
        <f>'EMFAC2017EI-2011Class'!H275</f>
        <v>2019-T7 POLA-2</v>
      </c>
      <c r="H276" s="77">
        <f t="shared" si="9"/>
        <v>0.89320254565057089</v>
      </c>
      <c r="I276" s="37"/>
      <c r="M276" s="36"/>
      <c r="N276" s="13"/>
    </row>
    <row r="277" spans="1:14" ht="13.7" customHeight="1" x14ac:dyDescent="0.25">
      <c r="A277" s="73">
        <f>'EMFAC2017EI-2011Class'!B276</f>
        <v>2019</v>
      </c>
      <c r="B277" s="74" t="str">
        <f>'EMFAC2017EI-2011Class'!C276</f>
        <v>T7 POLA</v>
      </c>
      <c r="C277" s="73">
        <f>'EMFAC2017EI-2011Class'!D276</f>
        <v>2016</v>
      </c>
      <c r="D277" s="38">
        <f>'EMFAC2017EI-2011Class'!F276</f>
        <v>3</v>
      </c>
      <c r="E277" s="72" t="str">
        <f t="shared" si="8"/>
        <v>T7 POLA-3</v>
      </c>
      <c r="F277" s="39">
        <f>VLOOKUP(E277,HD_Odo!$C$2:$D$1381,2,FALSE)</f>
        <v>310702.34000000003</v>
      </c>
      <c r="G277" s="89" t="str">
        <f>'EMFAC2017EI-2011Class'!H276</f>
        <v>2019-T7 POLA-3</v>
      </c>
      <c r="H277" s="77">
        <f t="shared" si="9"/>
        <v>0.8758427709069202</v>
      </c>
      <c r="I277" s="37"/>
      <c r="M277" s="36"/>
      <c r="N277" s="13"/>
    </row>
    <row r="278" spans="1:14" ht="13.7" customHeight="1" x14ac:dyDescent="0.25">
      <c r="A278" s="73">
        <f>'EMFAC2017EI-2011Class'!B277</f>
        <v>2019</v>
      </c>
      <c r="B278" s="74" t="str">
        <f>'EMFAC2017EI-2011Class'!C277</f>
        <v>T7 POLA</v>
      </c>
      <c r="C278" s="73">
        <f>'EMFAC2017EI-2011Class'!D277</f>
        <v>2015</v>
      </c>
      <c r="D278" s="38">
        <f>'EMFAC2017EI-2011Class'!F277</f>
        <v>4</v>
      </c>
      <c r="E278" s="72" t="str">
        <f t="shared" si="8"/>
        <v>T7 POLA-4</v>
      </c>
      <c r="F278" s="39">
        <f>VLOOKUP(E278,HD_Odo!$C$2:$D$1381,2,FALSE)</f>
        <v>395127.86</v>
      </c>
      <c r="G278" s="89" t="str">
        <f>'EMFAC2017EI-2011Class'!H277</f>
        <v>2019-T7 POLA-4</v>
      </c>
      <c r="H278" s="77">
        <f t="shared" si="9"/>
        <v>0.86224878570032681</v>
      </c>
      <c r="I278" s="37"/>
      <c r="M278" s="36"/>
      <c r="N278" s="13"/>
    </row>
    <row r="279" spans="1:14" ht="13.7" customHeight="1" x14ac:dyDescent="0.25">
      <c r="A279" s="73">
        <f>'EMFAC2017EI-2011Class'!B278</f>
        <v>2019</v>
      </c>
      <c r="B279" s="74" t="str">
        <f>'EMFAC2017EI-2011Class'!C278</f>
        <v>T7 POLA</v>
      </c>
      <c r="C279" s="73">
        <f>'EMFAC2017EI-2011Class'!D278</f>
        <v>2014</v>
      </c>
      <c r="D279" s="38">
        <f>'EMFAC2017EI-2011Class'!F278</f>
        <v>5</v>
      </c>
      <c r="E279" s="72" t="str">
        <f t="shared" si="8"/>
        <v>T7 POLA-5</v>
      </c>
      <c r="F279" s="39">
        <f>VLOOKUP(E279,HD_Odo!$C$2:$D$1381,2,FALSE)</f>
        <v>488987.22</v>
      </c>
      <c r="G279" s="89" t="str">
        <f>'EMFAC2017EI-2011Class'!H278</f>
        <v>2019-T7 POLA-5</v>
      </c>
      <c r="H279" s="77">
        <f t="shared" si="9"/>
        <v>0.85070146615876663</v>
      </c>
      <c r="I279" s="37"/>
      <c r="M279" s="36"/>
      <c r="N279" s="13"/>
    </row>
    <row r="280" spans="1:14" ht="13.7" customHeight="1" x14ac:dyDescent="0.25">
      <c r="A280" s="73">
        <f>'EMFAC2017EI-2011Class'!B279</f>
        <v>2019</v>
      </c>
      <c r="B280" s="74" t="str">
        <f>'EMFAC2017EI-2011Class'!C279</f>
        <v>T7 POLA</v>
      </c>
      <c r="C280" s="73">
        <f>'EMFAC2017EI-2011Class'!D279</f>
        <v>2013</v>
      </c>
      <c r="D280" s="38">
        <f>'EMFAC2017EI-2011Class'!F279</f>
        <v>6</v>
      </c>
      <c r="E280" s="72" t="str">
        <f t="shared" si="8"/>
        <v>T7 POLA-6</v>
      </c>
      <c r="F280" s="39">
        <f>VLOOKUP(E280,HD_Odo!$C$2:$D$1381,2,FALSE)</f>
        <v>558038.9</v>
      </c>
      <c r="G280" s="89" t="str">
        <f>'EMFAC2017EI-2011Class'!H279</f>
        <v>2019-T7 POLA-6</v>
      </c>
      <c r="H280" s="77">
        <f t="shared" si="9"/>
        <v>0.827849057200022</v>
      </c>
      <c r="I280" s="37"/>
      <c r="M280" s="36"/>
      <c r="N280" s="13"/>
    </row>
    <row r="281" spans="1:14" ht="13.7" customHeight="1" x14ac:dyDescent="0.25">
      <c r="A281" s="73">
        <f>'EMFAC2017EI-2011Class'!B280</f>
        <v>2019</v>
      </c>
      <c r="B281" s="74" t="str">
        <f>'EMFAC2017EI-2011Class'!C280</f>
        <v>T7 POLA</v>
      </c>
      <c r="C281" s="73">
        <f>'EMFAC2017EI-2011Class'!D280</f>
        <v>2012</v>
      </c>
      <c r="D281" s="38">
        <f>'EMFAC2017EI-2011Class'!F280</f>
        <v>7</v>
      </c>
      <c r="E281" s="72" t="str">
        <f t="shared" si="8"/>
        <v>T7 POLA-7</v>
      </c>
      <c r="F281" s="39">
        <f>VLOOKUP(E281,HD_Odo!$C$2:$D$1381,2,FALSE)</f>
        <v>615840.93999999994</v>
      </c>
      <c r="G281" s="89" t="str">
        <f>'EMFAC2017EI-2011Class'!H280</f>
        <v>2019-T7 POLA-7</v>
      </c>
      <c r="H281" s="77">
        <f t="shared" si="9"/>
        <v>0.82394353676417753</v>
      </c>
      <c r="I281" s="37"/>
      <c r="M281" s="36"/>
      <c r="N281" s="13"/>
    </row>
    <row r="282" spans="1:14" ht="13.7" customHeight="1" x14ac:dyDescent="0.25">
      <c r="A282" s="73">
        <f>'EMFAC2017EI-2011Class'!B281</f>
        <v>2019</v>
      </c>
      <c r="B282" s="74" t="str">
        <f>'EMFAC2017EI-2011Class'!C281</f>
        <v>T7 POLA</v>
      </c>
      <c r="C282" s="73">
        <f>'EMFAC2017EI-2011Class'!D281</f>
        <v>2011</v>
      </c>
      <c r="D282" s="38">
        <f>'EMFAC2017EI-2011Class'!F281</f>
        <v>8</v>
      </c>
      <c r="E282" s="72" t="str">
        <f t="shared" si="8"/>
        <v>T7 POLA-8</v>
      </c>
      <c r="F282" s="39">
        <f>VLOOKUP(E282,HD_Odo!$C$2:$D$1381,2,FALSE)</f>
        <v>669491.87</v>
      </c>
      <c r="G282" s="89" t="str">
        <f>'EMFAC2017EI-2011Class'!H281</f>
        <v>2019-T7 POLA-8</v>
      </c>
      <c r="H282" s="77">
        <f t="shared" si="9"/>
        <v>0.82079821488833937</v>
      </c>
      <c r="I282" s="37"/>
      <c r="M282" s="36"/>
      <c r="N282" s="13"/>
    </row>
    <row r="283" spans="1:14" ht="13.7" customHeight="1" x14ac:dyDescent="0.25">
      <c r="A283" s="73">
        <f>'EMFAC2017EI-2011Class'!B282</f>
        <v>2019</v>
      </c>
      <c r="B283" s="74" t="str">
        <f>'EMFAC2017EI-2011Class'!C282</f>
        <v>T7 POLA</v>
      </c>
      <c r="C283" s="73">
        <f>'EMFAC2017EI-2011Class'!D282</f>
        <v>2010</v>
      </c>
      <c r="D283" s="38">
        <f>'EMFAC2017EI-2011Class'!F282</f>
        <v>9</v>
      </c>
      <c r="E283" s="72" t="str">
        <f t="shared" si="8"/>
        <v>T7 POLA-9</v>
      </c>
      <c r="F283" s="39">
        <f>VLOOKUP(E283,HD_Odo!$C$2:$D$1381,2,FALSE)</f>
        <v>719283.9</v>
      </c>
      <c r="G283" s="89" t="str">
        <f>'EMFAC2017EI-2011Class'!H282</f>
        <v>2019-T7 POLA-9</v>
      </c>
      <c r="H283" s="77">
        <f t="shared" si="9"/>
        <v>0.82440849586883969</v>
      </c>
      <c r="I283" s="37"/>
      <c r="M283" s="36"/>
      <c r="N283" s="13"/>
    </row>
    <row r="284" spans="1:14" ht="13.7" customHeight="1" x14ac:dyDescent="0.25">
      <c r="A284" s="73">
        <f>'EMFAC2017EI-2011Class'!B283</f>
        <v>2019</v>
      </c>
      <c r="B284" s="74" t="str">
        <f>'EMFAC2017EI-2011Class'!C283</f>
        <v>T7 POLA</v>
      </c>
      <c r="C284" s="73">
        <f>'EMFAC2017EI-2011Class'!D283</f>
        <v>2009</v>
      </c>
      <c r="D284" s="38">
        <f>'EMFAC2017EI-2011Class'!F283</f>
        <v>10</v>
      </c>
      <c r="E284" s="72" t="str">
        <f t="shared" si="8"/>
        <v>T7 POLA-10</v>
      </c>
      <c r="F284" s="39">
        <f>VLOOKUP(E284,HD_Odo!$C$2:$D$1381,2,FALSE)</f>
        <v>765588.04</v>
      </c>
      <c r="G284" s="89" t="str">
        <f>'EMFAC2017EI-2011Class'!H283</f>
        <v>2019-T7 POLA-10</v>
      </c>
      <c r="H284" s="77">
        <f t="shared" si="9"/>
        <v>0.82069518589426915</v>
      </c>
      <c r="I284" s="37"/>
      <c r="M284" s="36"/>
      <c r="N284" s="13"/>
    </row>
    <row r="285" spans="1:14" ht="13.7" customHeight="1" x14ac:dyDescent="0.25">
      <c r="A285" s="73">
        <f>'EMFAC2017EI-2011Class'!B284</f>
        <v>2019</v>
      </c>
      <c r="B285" s="74" t="str">
        <f>'EMFAC2017EI-2011Class'!C284</f>
        <v>T7 POLA</v>
      </c>
      <c r="C285" s="73">
        <f>'EMFAC2017EI-2011Class'!D284</f>
        <v>2008</v>
      </c>
      <c r="D285" s="38">
        <f>'EMFAC2017EI-2011Class'!F284</f>
        <v>11</v>
      </c>
      <c r="E285" s="72" t="str">
        <f t="shared" si="8"/>
        <v>T7 POLA-11</v>
      </c>
      <c r="F285" s="39">
        <f>VLOOKUP(E285,HD_Odo!$C$2:$D$1381,2,FALSE)</f>
        <v>800000</v>
      </c>
      <c r="G285" s="89" t="str">
        <f>'EMFAC2017EI-2011Class'!H284</f>
        <v>2019-T7 POLA-11</v>
      </c>
      <c r="H285" s="77">
        <f t="shared" si="9"/>
        <v>0.81812520340004014</v>
      </c>
      <c r="I285" s="37"/>
      <c r="M285" s="36"/>
      <c r="N285" s="13"/>
    </row>
    <row r="286" spans="1:14" ht="13.7" customHeight="1" x14ac:dyDescent="0.25">
      <c r="A286" s="73">
        <f>'EMFAC2017EI-2011Class'!B285</f>
        <v>2019</v>
      </c>
      <c r="B286" s="74" t="str">
        <f>'EMFAC2017EI-2011Class'!C285</f>
        <v>T7 PTO</v>
      </c>
      <c r="C286" s="73">
        <f>'EMFAC2017EI-2011Class'!D285</f>
        <v>2020</v>
      </c>
      <c r="D286" s="38">
        <f>'EMFAC2017EI-2011Class'!F285</f>
        <v>-1</v>
      </c>
      <c r="E286" s="72" t="str">
        <f t="shared" si="8"/>
        <v>T7 PTO--1</v>
      </c>
      <c r="F286" s="39">
        <f>VLOOKUP(E286,HD_Odo!$C$2:$D$1381,2,FALSE)</f>
        <v>0</v>
      </c>
      <c r="G286" s="89" t="str">
        <f>'EMFAC2017EI-2011Class'!H285</f>
        <v>2019-T7 PTO--1</v>
      </c>
      <c r="H286" s="77">
        <f t="shared" si="9"/>
        <v>1</v>
      </c>
      <c r="I286" s="37"/>
      <c r="M286" s="36"/>
      <c r="N286" s="13"/>
    </row>
    <row r="287" spans="1:14" ht="13.7" customHeight="1" x14ac:dyDescent="0.25">
      <c r="A287" s="73">
        <f>'EMFAC2017EI-2011Class'!B286</f>
        <v>2019</v>
      </c>
      <c r="B287" s="74" t="str">
        <f>'EMFAC2017EI-2011Class'!C286</f>
        <v>T7 PTO</v>
      </c>
      <c r="C287" s="73">
        <f>'EMFAC2017EI-2011Class'!D286</f>
        <v>2019</v>
      </c>
      <c r="D287" s="38">
        <f>'EMFAC2017EI-2011Class'!F286</f>
        <v>0</v>
      </c>
      <c r="E287" s="72" t="str">
        <f t="shared" si="8"/>
        <v>T7 PTO-0</v>
      </c>
      <c r="F287" s="39">
        <f>VLOOKUP(E287,HD_Odo!$C$2:$D$1381,2,FALSE)</f>
        <v>40564</v>
      </c>
      <c r="G287" s="89" t="str">
        <f>'EMFAC2017EI-2011Class'!H286</f>
        <v>2019-T7 PTO-0</v>
      </c>
      <c r="H287" s="77">
        <f t="shared" si="9"/>
        <v>0.96953808756388615</v>
      </c>
      <c r="I287" s="37"/>
      <c r="M287" s="36"/>
      <c r="N287" s="13"/>
    </row>
    <row r="288" spans="1:14" ht="13.7" customHeight="1" x14ac:dyDescent="0.25">
      <c r="A288" s="73">
        <f>'EMFAC2017EI-2011Class'!B287</f>
        <v>2019</v>
      </c>
      <c r="B288" s="74" t="str">
        <f>'EMFAC2017EI-2011Class'!C287</f>
        <v>T7 PTO</v>
      </c>
      <c r="C288" s="73">
        <f>'EMFAC2017EI-2011Class'!D287</f>
        <v>2018</v>
      </c>
      <c r="D288" s="38">
        <f>'EMFAC2017EI-2011Class'!F287</f>
        <v>1</v>
      </c>
      <c r="E288" s="72" t="str">
        <f t="shared" si="8"/>
        <v>T7 PTO-1</v>
      </c>
      <c r="F288" s="39">
        <f>VLOOKUP(E288,HD_Odo!$C$2:$D$1381,2,FALSE)</f>
        <v>79371</v>
      </c>
      <c r="G288" s="89" t="str">
        <f>'EMFAC2017EI-2011Class'!H287</f>
        <v>2019-T7 PTO-1</v>
      </c>
      <c r="H288" s="77">
        <f t="shared" si="9"/>
        <v>0.9470800492020538</v>
      </c>
      <c r="I288" s="37"/>
      <c r="M288" s="36"/>
      <c r="N288" s="13"/>
    </row>
    <row r="289" spans="1:14" ht="13.7" customHeight="1" x14ac:dyDescent="0.25">
      <c r="A289" s="73">
        <f>'EMFAC2017EI-2011Class'!B288</f>
        <v>2019</v>
      </c>
      <c r="B289" s="74" t="str">
        <f>'EMFAC2017EI-2011Class'!C288</f>
        <v>T7 PTO</v>
      </c>
      <c r="C289" s="73">
        <f>'EMFAC2017EI-2011Class'!D288</f>
        <v>2017</v>
      </c>
      <c r="D289" s="38">
        <f>'EMFAC2017EI-2011Class'!F288</f>
        <v>2</v>
      </c>
      <c r="E289" s="72" t="str">
        <f t="shared" si="8"/>
        <v>T7 PTO-2</v>
      </c>
      <c r="F289" s="39">
        <f>VLOOKUP(E289,HD_Odo!$C$2:$D$1381,2,FALSE)</f>
        <v>116000</v>
      </c>
      <c r="G289" s="89" t="str">
        <f>'EMFAC2017EI-2011Class'!H288</f>
        <v>2019-T7 PTO-2</v>
      </c>
      <c r="H289" s="77">
        <f t="shared" si="9"/>
        <v>0.93006117841956859</v>
      </c>
      <c r="I289" s="37"/>
      <c r="M289" s="36"/>
      <c r="N289" s="13"/>
    </row>
    <row r="290" spans="1:14" ht="13.7" customHeight="1" x14ac:dyDescent="0.25">
      <c r="A290" s="73">
        <f>'EMFAC2017EI-2011Class'!B289</f>
        <v>2019</v>
      </c>
      <c r="B290" s="74" t="str">
        <f>'EMFAC2017EI-2011Class'!C289</f>
        <v>T7 PTO</v>
      </c>
      <c r="C290" s="73">
        <f>'EMFAC2017EI-2011Class'!D289</f>
        <v>2016</v>
      </c>
      <c r="D290" s="38">
        <f>'EMFAC2017EI-2011Class'!F289</f>
        <v>3</v>
      </c>
      <c r="E290" s="72" t="str">
        <f t="shared" si="8"/>
        <v>T7 PTO-3</v>
      </c>
      <c r="F290" s="39">
        <f>VLOOKUP(E290,HD_Odo!$C$2:$D$1381,2,FALSE)</f>
        <v>150258</v>
      </c>
      <c r="G290" s="89" t="str">
        <f>'EMFAC2017EI-2011Class'!H289</f>
        <v>2019-T7 PTO-3</v>
      </c>
      <c r="H290" s="77">
        <f t="shared" si="9"/>
        <v>0.91685024607879184</v>
      </c>
      <c r="I290" s="37"/>
      <c r="M290" s="36"/>
      <c r="N290" s="13"/>
    </row>
    <row r="291" spans="1:14" ht="13.7" customHeight="1" x14ac:dyDescent="0.25">
      <c r="A291" s="73">
        <f>'EMFAC2017EI-2011Class'!B290</f>
        <v>2019</v>
      </c>
      <c r="B291" s="74" t="str">
        <f>'EMFAC2017EI-2011Class'!C290</f>
        <v>T7 PTO</v>
      </c>
      <c r="C291" s="73">
        <f>'EMFAC2017EI-2011Class'!D290</f>
        <v>2015</v>
      </c>
      <c r="D291" s="38">
        <f>'EMFAC2017EI-2011Class'!F290</f>
        <v>4</v>
      </c>
      <c r="E291" s="72" t="str">
        <f t="shared" si="8"/>
        <v>T7 PTO-4</v>
      </c>
      <c r="F291" s="39">
        <f>VLOOKUP(E291,HD_Odo!$C$2:$D$1381,2,FALSE)</f>
        <v>182135</v>
      </c>
      <c r="G291" s="89" t="str">
        <f>'EMFAC2017EI-2011Class'!H290</f>
        <v>2019-T7 PTO-4</v>
      </c>
      <c r="H291" s="77">
        <f t="shared" si="9"/>
        <v>0.90636894785656186</v>
      </c>
      <c r="I291" s="37"/>
      <c r="M291" s="36"/>
      <c r="N291" s="13"/>
    </row>
    <row r="292" spans="1:14" ht="13.7" customHeight="1" x14ac:dyDescent="0.25">
      <c r="A292" s="73">
        <f>'EMFAC2017EI-2011Class'!B291</f>
        <v>2019</v>
      </c>
      <c r="B292" s="74" t="str">
        <f>'EMFAC2017EI-2011Class'!C291</f>
        <v>T7 PTO</v>
      </c>
      <c r="C292" s="73">
        <f>'EMFAC2017EI-2011Class'!D291</f>
        <v>2014</v>
      </c>
      <c r="D292" s="38">
        <f>'EMFAC2017EI-2011Class'!F291</f>
        <v>5</v>
      </c>
      <c r="E292" s="72" t="str">
        <f t="shared" si="8"/>
        <v>T7 PTO-5</v>
      </c>
      <c r="F292" s="39">
        <f>VLOOKUP(E292,HD_Odo!$C$2:$D$1381,2,FALSE)</f>
        <v>211768</v>
      </c>
      <c r="G292" s="89" t="str">
        <f>'EMFAC2017EI-2011Class'!H291</f>
        <v>2019-T7 PTO-5</v>
      </c>
      <c r="H292" s="77">
        <f t="shared" si="9"/>
        <v>0.89787815577159835</v>
      </c>
      <c r="I292" s="37"/>
      <c r="M292" s="36"/>
      <c r="N292" s="13"/>
    </row>
    <row r="293" spans="1:14" ht="13.7" customHeight="1" x14ac:dyDescent="0.25">
      <c r="A293" s="73">
        <f>'EMFAC2017EI-2011Class'!B292</f>
        <v>2019</v>
      </c>
      <c r="B293" s="74" t="str">
        <f>'EMFAC2017EI-2011Class'!C292</f>
        <v>T7 PTO</v>
      </c>
      <c r="C293" s="73">
        <f>'EMFAC2017EI-2011Class'!D292</f>
        <v>2013</v>
      </c>
      <c r="D293" s="38">
        <f>'EMFAC2017EI-2011Class'!F292</f>
        <v>6</v>
      </c>
      <c r="E293" s="72" t="str">
        <f t="shared" si="8"/>
        <v>T7 PTO-6</v>
      </c>
      <c r="F293" s="39">
        <f>VLOOKUP(E293,HD_Odo!$C$2:$D$1381,2,FALSE)</f>
        <v>239398</v>
      </c>
      <c r="G293" s="89" t="str">
        <f>'EMFAC2017EI-2011Class'!H292</f>
        <v>2019-T7 PTO-6</v>
      </c>
      <c r="H293" s="77">
        <f t="shared" si="9"/>
        <v>0.86904507017773736</v>
      </c>
      <c r="I293" s="37"/>
      <c r="M293" s="36"/>
      <c r="N293" s="13"/>
    </row>
    <row r="294" spans="1:14" ht="13.7" customHeight="1" x14ac:dyDescent="0.25">
      <c r="A294" s="73">
        <f>'EMFAC2017EI-2011Class'!B293</f>
        <v>2019</v>
      </c>
      <c r="B294" s="74" t="str">
        <f>'EMFAC2017EI-2011Class'!C293</f>
        <v>T7 PTO</v>
      </c>
      <c r="C294" s="73">
        <f>'EMFAC2017EI-2011Class'!D293</f>
        <v>2012</v>
      </c>
      <c r="D294" s="38">
        <f>'EMFAC2017EI-2011Class'!F293</f>
        <v>7</v>
      </c>
      <c r="E294" s="72" t="str">
        <f t="shared" si="8"/>
        <v>T7 PTO-7</v>
      </c>
      <c r="F294" s="39">
        <f>VLOOKUP(E294,HD_Odo!$C$2:$D$1381,2,FALSE)</f>
        <v>265329</v>
      </c>
      <c r="G294" s="89" t="str">
        <f>'EMFAC2017EI-2011Class'!H293</f>
        <v>2019-T7 PTO-7</v>
      </c>
      <c r="H294" s="77">
        <f t="shared" si="9"/>
        <v>0.86345229065937523</v>
      </c>
      <c r="I294" s="37"/>
      <c r="M294" s="36"/>
      <c r="N294" s="13"/>
    </row>
    <row r="295" spans="1:14" ht="13.7" customHeight="1" x14ac:dyDescent="0.25">
      <c r="A295" s="73">
        <f>'EMFAC2017EI-2011Class'!B294</f>
        <v>2019</v>
      </c>
      <c r="B295" s="74" t="str">
        <f>'EMFAC2017EI-2011Class'!C294</f>
        <v>T7 PTO</v>
      </c>
      <c r="C295" s="73">
        <f>'EMFAC2017EI-2011Class'!D294</f>
        <v>2011</v>
      </c>
      <c r="D295" s="38">
        <f>'EMFAC2017EI-2011Class'!F294</f>
        <v>8</v>
      </c>
      <c r="E295" s="72" t="str">
        <f t="shared" si="8"/>
        <v>T7 PTO-8</v>
      </c>
      <c r="F295" s="39">
        <f>VLOOKUP(E295,HD_Odo!$C$2:$D$1381,2,FALSE)</f>
        <v>289889</v>
      </c>
      <c r="G295" s="89" t="str">
        <f>'EMFAC2017EI-2011Class'!H294</f>
        <v>2019-T7 PTO-8</v>
      </c>
      <c r="H295" s="77">
        <f t="shared" si="9"/>
        <v>0.85873336286188384</v>
      </c>
      <c r="I295" s="37"/>
      <c r="M295" s="36"/>
      <c r="N295" s="13"/>
    </row>
    <row r="296" spans="1:14" ht="13.7" customHeight="1" x14ac:dyDescent="0.25">
      <c r="A296" s="73">
        <f>'EMFAC2017EI-2011Class'!B295</f>
        <v>2019</v>
      </c>
      <c r="B296" s="74" t="str">
        <f>'EMFAC2017EI-2011Class'!C295</f>
        <v>T7 PTO</v>
      </c>
      <c r="C296" s="73">
        <f>'EMFAC2017EI-2011Class'!D295</f>
        <v>2010</v>
      </c>
      <c r="D296" s="38">
        <f>'EMFAC2017EI-2011Class'!F295</f>
        <v>9</v>
      </c>
      <c r="E296" s="72" t="str">
        <f t="shared" si="8"/>
        <v>T7 PTO-9</v>
      </c>
      <c r="F296" s="39">
        <f>VLOOKUP(E296,HD_Odo!$C$2:$D$1381,2,FALSE)</f>
        <v>313388</v>
      </c>
      <c r="G296" s="89" t="str">
        <f>'EMFAC2017EI-2011Class'!H295</f>
        <v>2019-T7 PTO-9</v>
      </c>
      <c r="H296" s="77">
        <f t="shared" si="9"/>
        <v>0.87835567378793977</v>
      </c>
      <c r="I296" s="37"/>
      <c r="M296" s="36"/>
      <c r="N296" s="13"/>
    </row>
    <row r="297" spans="1:14" ht="13.7" customHeight="1" x14ac:dyDescent="0.25">
      <c r="A297" s="73">
        <f>'EMFAC2017EI-2011Class'!B296</f>
        <v>2019</v>
      </c>
      <c r="B297" s="74" t="str">
        <f>'EMFAC2017EI-2011Class'!C296</f>
        <v>T7 PTO</v>
      </c>
      <c r="C297" s="73">
        <f>'EMFAC2017EI-2011Class'!D296</f>
        <v>2009</v>
      </c>
      <c r="D297" s="38">
        <f>'EMFAC2017EI-2011Class'!F296</f>
        <v>10</v>
      </c>
      <c r="E297" s="72" t="str">
        <f t="shared" si="8"/>
        <v>T7 PTO-10</v>
      </c>
      <c r="F297" s="39">
        <f>VLOOKUP(E297,HD_Odo!$C$2:$D$1381,2,FALSE)</f>
        <v>336079</v>
      </c>
      <c r="G297" s="89" t="str">
        <f>'EMFAC2017EI-2011Class'!H296</f>
        <v>2019-T7 PTO-10</v>
      </c>
      <c r="H297" s="77">
        <f t="shared" si="9"/>
        <v>0.87371351444486789</v>
      </c>
      <c r="I297" s="37"/>
      <c r="M297" s="36"/>
      <c r="N297" s="13"/>
    </row>
    <row r="298" spans="1:14" ht="13.7" customHeight="1" x14ac:dyDescent="0.25">
      <c r="A298" s="73">
        <f>'EMFAC2017EI-2011Class'!B297</f>
        <v>2019</v>
      </c>
      <c r="B298" s="74" t="str">
        <f>'EMFAC2017EI-2011Class'!C297</f>
        <v>T7 PTO</v>
      </c>
      <c r="C298" s="73">
        <f>'EMFAC2017EI-2011Class'!D297</f>
        <v>2008</v>
      </c>
      <c r="D298" s="38">
        <f>'EMFAC2017EI-2011Class'!F297</f>
        <v>11</v>
      </c>
      <c r="E298" s="72" t="str">
        <f t="shared" si="8"/>
        <v>T7 PTO-11</v>
      </c>
      <c r="F298" s="39">
        <f>VLOOKUP(E298,HD_Odo!$C$2:$D$1381,2,FALSE)</f>
        <v>358115</v>
      </c>
      <c r="G298" s="89" t="str">
        <f>'EMFAC2017EI-2011Class'!H297</f>
        <v>2019-T7 PTO-11</v>
      </c>
      <c r="H298" s="77">
        <f t="shared" si="9"/>
        <v>0.86948057236991749</v>
      </c>
      <c r="I298" s="37"/>
      <c r="M298" s="36"/>
      <c r="N298" s="13"/>
    </row>
    <row r="299" spans="1:14" ht="13.7" customHeight="1" x14ac:dyDescent="0.25">
      <c r="A299" s="73">
        <f>'EMFAC2017EI-2011Class'!B298</f>
        <v>2019</v>
      </c>
      <c r="B299" s="74" t="str">
        <f>'EMFAC2017EI-2011Class'!C298</f>
        <v>T7 PTO</v>
      </c>
      <c r="C299" s="73">
        <f>'EMFAC2017EI-2011Class'!D298</f>
        <v>2007</v>
      </c>
      <c r="D299" s="38">
        <f>'EMFAC2017EI-2011Class'!F298</f>
        <v>12</v>
      </c>
      <c r="E299" s="72" t="str">
        <f t="shared" si="8"/>
        <v>T7 PTO-12</v>
      </c>
      <c r="F299" s="39">
        <f>VLOOKUP(E299,HD_Odo!$C$2:$D$1381,2,FALSE)</f>
        <v>379510</v>
      </c>
      <c r="G299" s="89" t="str">
        <f>'EMFAC2017EI-2011Class'!H298</f>
        <v>2019-T7 PTO-12</v>
      </c>
      <c r="H299" s="77">
        <f t="shared" si="9"/>
        <v>0.9312774163901667</v>
      </c>
      <c r="I299" s="37"/>
      <c r="M299" s="36"/>
      <c r="N299" s="13"/>
    </row>
    <row r="300" spans="1:14" ht="13.7" customHeight="1" x14ac:dyDescent="0.25">
      <c r="A300" s="73">
        <f>'EMFAC2017EI-2011Class'!B299</f>
        <v>2019</v>
      </c>
      <c r="B300" s="74" t="str">
        <f>'EMFAC2017EI-2011Class'!C299</f>
        <v>T7 PTO</v>
      </c>
      <c r="C300" s="73">
        <f>'EMFAC2017EI-2011Class'!D299</f>
        <v>2006</v>
      </c>
      <c r="D300" s="38">
        <f>'EMFAC2017EI-2011Class'!F299</f>
        <v>13</v>
      </c>
      <c r="E300" s="72" t="str">
        <f t="shared" si="8"/>
        <v>T7 PTO-13</v>
      </c>
      <c r="F300" s="39">
        <f>VLOOKUP(E300,HD_Odo!$C$2:$D$1381,2,FALSE)</f>
        <v>400100</v>
      </c>
      <c r="G300" s="89" t="str">
        <f>'EMFAC2017EI-2011Class'!H299</f>
        <v>2019-T7 PTO-13</v>
      </c>
      <c r="H300" s="77">
        <f t="shared" si="9"/>
        <v>0.92896811756989872</v>
      </c>
      <c r="I300" s="37"/>
      <c r="M300" s="36"/>
      <c r="N300" s="13"/>
    </row>
    <row r="301" spans="1:14" ht="13.7" customHeight="1" x14ac:dyDescent="0.25">
      <c r="A301" s="73">
        <f>'EMFAC2017EI-2011Class'!B300</f>
        <v>2019</v>
      </c>
      <c r="B301" s="74" t="str">
        <f>'EMFAC2017EI-2011Class'!C300</f>
        <v>T7 PTO</v>
      </c>
      <c r="C301" s="73">
        <f>'EMFAC2017EI-2011Class'!D300</f>
        <v>2005</v>
      </c>
      <c r="D301" s="38">
        <f>'EMFAC2017EI-2011Class'!F300</f>
        <v>14</v>
      </c>
      <c r="E301" s="72" t="str">
        <f t="shared" si="8"/>
        <v>T7 PTO-14</v>
      </c>
      <c r="F301" s="39">
        <f>VLOOKUP(E301,HD_Odo!$C$2:$D$1381,2,FALSE)</f>
        <v>419498</v>
      </c>
      <c r="G301" s="89" t="str">
        <f>'EMFAC2017EI-2011Class'!H300</f>
        <v>2019-T7 PTO-14</v>
      </c>
      <c r="H301" s="77">
        <f t="shared" si="9"/>
        <v>0.92687377486546352</v>
      </c>
      <c r="I301" s="37"/>
      <c r="M301" s="36"/>
      <c r="N301" s="13"/>
    </row>
    <row r="302" spans="1:14" ht="13.7" customHeight="1" x14ac:dyDescent="0.25">
      <c r="A302" s="73">
        <f>'EMFAC2017EI-2011Class'!B301</f>
        <v>2019</v>
      </c>
      <c r="B302" s="74" t="str">
        <f>'EMFAC2017EI-2011Class'!C301</f>
        <v>T7 PTO</v>
      </c>
      <c r="C302" s="73">
        <f>'EMFAC2017EI-2011Class'!D301</f>
        <v>2004</v>
      </c>
      <c r="D302" s="38">
        <f>'EMFAC2017EI-2011Class'!F301</f>
        <v>15</v>
      </c>
      <c r="E302" s="72" t="str">
        <f t="shared" si="8"/>
        <v>T7 PTO-15</v>
      </c>
      <c r="F302" s="39">
        <f>VLOOKUP(E302,HD_Odo!$C$2:$D$1381,2,FALSE)</f>
        <v>437058</v>
      </c>
      <c r="G302" s="89" t="str">
        <f>'EMFAC2017EI-2011Class'!H301</f>
        <v>2019-T7 PTO-15</v>
      </c>
      <c r="H302" s="77">
        <f t="shared" si="9"/>
        <v>0.92504227083306911</v>
      </c>
      <c r="I302" s="37"/>
      <c r="M302" s="36"/>
      <c r="N302" s="13"/>
    </row>
    <row r="303" spans="1:14" ht="13.7" customHeight="1" x14ac:dyDescent="0.25">
      <c r="A303" s="73">
        <f>'EMFAC2017EI-2011Class'!B302</f>
        <v>2019</v>
      </c>
      <c r="B303" s="74" t="str">
        <f>'EMFAC2017EI-2011Class'!C302</f>
        <v>T7 PTO</v>
      </c>
      <c r="C303" s="73">
        <f>'EMFAC2017EI-2011Class'!D302</f>
        <v>2003</v>
      </c>
      <c r="D303" s="38">
        <f>'EMFAC2017EI-2011Class'!F302</f>
        <v>16</v>
      </c>
      <c r="E303" s="72" t="str">
        <f t="shared" si="8"/>
        <v>T7 PTO-16</v>
      </c>
      <c r="F303" s="39">
        <f>VLOOKUP(E303,HD_Odo!$C$2:$D$1381,2,FALSE)</f>
        <v>454484</v>
      </c>
      <c r="G303" s="89" t="str">
        <f>'EMFAC2017EI-2011Class'!H302</f>
        <v>2019-T7 PTO-16</v>
      </c>
      <c r="H303" s="77">
        <f t="shared" si="9"/>
        <v>0.9539612980547828</v>
      </c>
      <c r="I303" s="37"/>
      <c r="M303" s="36"/>
      <c r="N303" s="13"/>
    </row>
    <row r="304" spans="1:14" ht="13.7" customHeight="1" x14ac:dyDescent="0.25">
      <c r="A304" s="73">
        <f>'EMFAC2017EI-2011Class'!B303</f>
        <v>2019</v>
      </c>
      <c r="B304" s="74" t="str">
        <f>'EMFAC2017EI-2011Class'!C303</f>
        <v>T7 PTO</v>
      </c>
      <c r="C304" s="73">
        <f>'EMFAC2017EI-2011Class'!D303</f>
        <v>2002</v>
      </c>
      <c r="D304" s="38">
        <f>'EMFAC2017EI-2011Class'!F303</f>
        <v>17</v>
      </c>
      <c r="E304" s="72" t="str">
        <f t="shared" si="8"/>
        <v>T7 PTO-17</v>
      </c>
      <c r="F304" s="39">
        <f>VLOOKUP(E304,HD_Odo!$C$2:$D$1381,2,FALSE)</f>
        <v>471741</v>
      </c>
      <c r="G304" s="89" t="str">
        <f>'EMFAC2017EI-2011Class'!H303</f>
        <v>2019-T7 PTO-17</v>
      </c>
      <c r="H304" s="77">
        <f t="shared" si="9"/>
        <v>0.95300299632418684</v>
      </c>
      <c r="I304" s="37"/>
      <c r="M304" s="36"/>
      <c r="N304" s="13"/>
    </row>
    <row r="305" spans="1:14" ht="13.7" customHeight="1" x14ac:dyDescent="0.25">
      <c r="A305" s="73">
        <f>'EMFAC2017EI-2011Class'!B304</f>
        <v>2019</v>
      </c>
      <c r="B305" s="74" t="str">
        <f>'EMFAC2017EI-2011Class'!C304</f>
        <v>T7 PTO</v>
      </c>
      <c r="C305" s="73">
        <f>'EMFAC2017EI-2011Class'!D304</f>
        <v>2001</v>
      </c>
      <c r="D305" s="38">
        <f>'EMFAC2017EI-2011Class'!F304</f>
        <v>18</v>
      </c>
      <c r="E305" s="72" t="str">
        <f t="shared" si="8"/>
        <v>T7 PTO-18</v>
      </c>
      <c r="F305" s="39">
        <f>VLOOKUP(E305,HD_Odo!$C$2:$D$1381,2,FALSE)</f>
        <v>488797</v>
      </c>
      <c r="G305" s="89" t="str">
        <f>'EMFAC2017EI-2011Class'!H304</f>
        <v>2019-T7 PTO-18</v>
      </c>
      <c r="H305" s="77">
        <f t="shared" si="9"/>
        <v>0.95208648208609759</v>
      </c>
      <c r="I305" s="37"/>
      <c r="M305" s="36"/>
      <c r="N305" s="13"/>
    </row>
    <row r="306" spans="1:14" ht="13.7" customHeight="1" x14ac:dyDescent="0.25">
      <c r="A306" s="73">
        <f>'EMFAC2017EI-2011Class'!B305</f>
        <v>2019</v>
      </c>
      <c r="B306" s="74" t="str">
        <f>'EMFAC2017EI-2011Class'!C305</f>
        <v>T7 PTO</v>
      </c>
      <c r="C306" s="73">
        <f>'EMFAC2017EI-2011Class'!D305</f>
        <v>2000</v>
      </c>
      <c r="D306" s="38">
        <f>'EMFAC2017EI-2011Class'!F305</f>
        <v>19</v>
      </c>
      <c r="E306" s="72" t="str">
        <f t="shared" si="8"/>
        <v>T7 PTO-19</v>
      </c>
      <c r="F306" s="39">
        <f>VLOOKUP(E306,HD_Odo!$C$2:$D$1381,2,FALSE)</f>
        <v>505620</v>
      </c>
      <c r="G306" s="89" t="str">
        <f>'EMFAC2017EI-2011Class'!H305</f>
        <v>2019-T7 PTO-19</v>
      </c>
      <c r="H306" s="77">
        <f t="shared" si="9"/>
        <v>0.95121089872319065</v>
      </c>
      <c r="I306" s="37"/>
      <c r="M306" s="36"/>
      <c r="N306" s="13"/>
    </row>
    <row r="307" spans="1:14" ht="13.7" customHeight="1" x14ac:dyDescent="0.25">
      <c r="A307" s="73">
        <f>'EMFAC2017EI-2011Class'!B306</f>
        <v>2019</v>
      </c>
      <c r="B307" s="74" t="str">
        <f>'EMFAC2017EI-2011Class'!C306</f>
        <v>T7 PTO</v>
      </c>
      <c r="C307" s="73">
        <f>'EMFAC2017EI-2011Class'!D306</f>
        <v>1999</v>
      </c>
      <c r="D307" s="38">
        <f>'EMFAC2017EI-2011Class'!F306</f>
        <v>20</v>
      </c>
      <c r="E307" s="72" t="str">
        <f t="shared" si="8"/>
        <v>T7 PTO-20</v>
      </c>
      <c r="F307" s="39">
        <f>VLOOKUP(E307,HD_Odo!$C$2:$D$1381,2,FALSE)</f>
        <v>522182</v>
      </c>
      <c r="G307" s="89" t="str">
        <f>'EMFAC2017EI-2011Class'!H306</f>
        <v>2019-T7 PTO-20</v>
      </c>
      <c r="H307" s="77">
        <f t="shared" si="9"/>
        <v>0.95037519130462422</v>
      </c>
      <c r="I307" s="37"/>
      <c r="M307" s="36"/>
      <c r="N307" s="13"/>
    </row>
    <row r="308" spans="1:14" ht="13.7" customHeight="1" x14ac:dyDescent="0.25">
      <c r="A308" s="73">
        <f>'EMFAC2017EI-2011Class'!B307</f>
        <v>2019</v>
      </c>
      <c r="B308" s="74" t="str">
        <f>'EMFAC2017EI-2011Class'!C307</f>
        <v>T7 PTO</v>
      </c>
      <c r="C308" s="73">
        <f>'EMFAC2017EI-2011Class'!D307</f>
        <v>1998</v>
      </c>
      <c r="D308" s="38">
        <f>'EMFAC2017EI-2011Class'!F307</f>
        <v>21</v>
      </c>
      <c r="E308" s="72" t="str">
        <f t="shared" si="8"/>
        <v>T7 PTO-21</v>
      </c>
      <c r="F308" s="39">
        <f>VLOOKUP(E308,HD_Odo!$C$2:$D$1381,2,FALSE)</f>
        <v>538456</v>
      </c>
      <c r="G308" s="89" t="str">
        <f>'EMFAC2017EI-2011Class'!H307</f>
        <v>2019-T7 PTO-21</v>
      </c>
      <c r="H308" s="77">
        <f t="shared" si="9"/>
        <v>0.94957828995040594</v>
      </c>
      <c r="I308" s="37"/>
      <c r="M308" s="36"/>
      <c r="N308" s="13"/>
    </row>
    <row r="309" spans="1:14" ht="13.7" customHeight="1" x14ac:dyDescent="0.25">
      <c r="A309" s="73">
        <f>'EMFAC2017EI-2011Class'!B308</f>
        <v>2019</v>
      </c>
      <c r="B309" s="74" t="str">
        <f>'EMFAC2017EI-2011Class'!C308</f>
        <v>T7 PTO</v>
      </c>
      <c r="C309" s="73">
        <f>'EMFAC2017EI-2011Class'!D308</f>
        <v>1997</v>
      </c>
      <c r="D309" s="38">
        <f>'EMFAC2017EI-2011Class'!F308</f>
        <v>22</v>
      </c>
      <c r="E309" s="72" t="str">
        <f t="shared" si="8"/>
        <v>T7 PTO-22</v>
      </c>
      <c r="F309" s="39">
        <f>VLOOKUP(E309,HD_Odo!$C$2:$D$1381,2,FALSE)</f>
        <v>554417</v>
      </c>
      <c r="G309" s="89" t="str">
        <f>'EMFAC2017EI-2011Class'!H308</f>
        <v>2019-T7 PTO-22</v>
      </c>
      <c r="H309" s="77">
        <f t="shared" si="9"/>
        <v>0.94881907456863701</v>
      </c>
      <c r="I309" s="37"/>
      <c r="M309" s="36"/>
      <c r="N309" s="13"/>
    </row>
    <row r="310" spans="1:14" ht="13.7" customHeight="1" x14ac:dyDescent="0.25">
      <c r="A310" s="73">
        <f>'EMFAC2017EI-2011Class'!B309</f>
        <v>2019</v>
      </c>
      <c r="B310" s="74" t="str">
        <f>'EMFAC2017EI-2011Class'!C309</f>
        <v>T7 PTO</v>
      </c>
      <c r="C310" s="73">
        <f>'EMFAC2017EI-2011Class'!D309</f>
        <v>1996</v>
      </c>
      <c r="D310" s="38">
        <f>'EMFAC2017EI-2011Class'!F309</f>
        <v>23</v>
      </c>
      <c r="E310" s="72" t="str">
        <f t="shared" si="8"/>
        <v>T7 PTO-23</v>
      </c>
      <c r="F310" s="39">
        <f>VLOOKUP(E310,HD_Odo!$C$2:$D$1381,2,FALSE)</f>
        <v>570042</v>
      </c>
      <c r="G310" s="89" t="str">
        <f>'EMFAC2017EI-2011Class'!H309</f>
        <v>2019-T7 PTO-23</v>
      </c>
      <c r="H310" s="77">
        <f t="shared" si="9"/>
        <v>0.94809639083503783</v>
      </c>
      <c r="I310" s="37"/>
      <c r="M310" s="36"/>
      <c r="N310" s="13"/>
    </row>
    <row r="311" spans="1:14" ht="13.7" customHeight="1" x14ac:dyDescent="0.25">
      <c r="A311" s="73">
        <f>'EMFAC2017EI-2011Class'!B310</f>
        <v>2019</v>
      </c>
      <c r="B311" s="74" t="str">
        <f>'EMFAC2017EI-2011Class'!C310</f>
        <v>T7 PTO</v>
      </c>
      <c r="C311" s="73">
        <f>'EMFAC2017EI-2011Class'!D310</f>
        <v>1995</v>
      </c>
      <c r="D311" s="38">
        <f>'EMFAC2017EI-2011Class'!F310</f>
        <v>24</v>
      </c>
      <c r="E311" s="72" t="str">
        <f t="shared" si="8"/>
        <v>T7 PTO-24</v>
      </c>
      <c r="F311" s="39">
        <f>VLOOKUP(E311,HD_Odo!$C$2:$D$1381,2,FALSE)</f>
        <v>585309</v>
      </c>
      <c r="G311" s="89" t="str">
        <f>'EMFAC2017EI-2011Class'!H310</f>
        <v>2019-T7 PTO-24</v>
      </c>
      <c r="H311" s="77">
        <f t="shared" si="9"/>
        <v>0.94740910767812603</v>
      </c>
      <c r="I311" s="37"/>
      <c r="M311" s="36"/>
      <c r="N311" s="13"/>
    </row>
    <row r="312" spans="1:14" ht="13.7" customHeight="1" x14ac:dyDescent="0.25">
      <c r="A312" s="73">
        <f>'EMFAC2017EI-2011Class'!B311</f>
        <v>2019</v>
      </c>
      <c r="B312" s="74" t="str">
        <f>'EMFAC2017EI-2011Class'!C311</f>
        <v>T7 PTO</v>
      </c>
      <c r="C312" s="73">
        <f>'EMFAC2017EI-2011Class'!D311</f>
        <v>1994</v>
      </c>
      <c r="D312" s="38">
        <f>'EMFAC2017EI-2011Class'!F311</f>
        <v>25</v>
      </c>
      <c r="E312" s="72" t="str">
        <f t="shared" si="8"/>
        <v>T7 PTO-25</v>
      </c>
      <c r="F312" s="39">
        <f>VLOOKUP(E312,HD_Odo!$C$2:$D$1381,2,FALSE)</f>
        <v>600200</v>
      </c>
      <c r="G312" s="89" t="str">
        <f>'EMFAC2017EI-2011Class'!H311</f>
        <v>2019-T7 PTO-25</v>
      </c>
      <c r="H312" s="77">
        <f t="shared" si="9"/>
        <v>0.94675599231083041</v>
      </c>
      <c r="I312" s="37"/>
      <c r="M312" s="36"/>
      <c r="N312" s="13"/>
    </row>
    <row r="313" spans="1:14" ht="13.7" customHeight="1" x14ac:dyDescent="0.25">
      <c r="A313" s="73">
        <f>'EMFAC2017EI-2011Class'!B312</f>
        <v>2019</v>
      </c>
      <c r="B313" s="74" t="str">
        <f>'EMFAC2017EI-2011Class'!C312</f>
        <v>T7 PTO</v>
      </c>
      <c r="C313" s="73">
        <f>'EMFAC2017EI-2011Class'!D312</f>
        <v>1993</v>
      </c>
      <c r="D313" s="38">
        <f>'EMFAC2017EI-2011Class'!F312</f>
        <v>26</v>
      </c>
      <c r="E313" s="72" t="str">
        <f t="shared" si="8"/>
        <v>T7 PTO-26</v>
      </c>
      <c r="F313" s="39">
        <f>VLOOKUP(E313,HD_Odo!$C$2:$D$1381,2,FALSE)</f>
        <v>614697</v>
      </c>
      <c r="G313" s="89" t="str">
        <f>'EMFAC2017EI-2011Class'!H312</f>
        <v>2019-T7 PTO-26</v>
      </c>
      <c r="H313" s="77">
        <f t="shared" si="9"/>
        <v>1</v>
      </c>
      <c r="I313" s="37"/>
      <c r="M313" s="36"/>
      <c r="N313" s="13"/>
    </row>
    <row r="314" spans="1:14" ht="13.7" customHeight="1" x14ac:dyDescent="0.25">
      <c r="A314" s="73">
        <f>'EMFAC2017EI-2011Class'!B313</f>
        <v>2019</v>
      </c>
      <c r="B314" s="74" t="str">
        <f>'EMFAC2017EI-2011Class'!C313</f>
        <v>T7 PTO</v>
      </c>
      <c r="C314" s="73">
        <f>'EMFAC2017EI-2011Class'!D313</f>
        <v>1992</v>
      </c>
      <c r="D314" s="38">
        <f>'EMFAC2017EI-2011Class'!F313</f>
        <v>27</v>
      </c>
      <c r="E314" s="72" t="str">
        <f t="shared" si="8"/>
        <v>T7 PTO-27</v>
      </c>
      <c r="F314" s="39">
        <f>VLOOKUP(E314,HD_Odo!$C$2:$D$1381,2,FALSE)</f>
        <v>628784</v>
      </c>
      <c r="G314" s="89" t="str">
        <f>'EMFAC2017EI-2011Class'!H313</f>
        <v>2019-T7 PTO-27</v>
      </c>
      <c r="H314" s="77">
        <f t="shared" si="9"/>
        <v>1</v>
      </c>
      <c r="I314" s="37"/>
      <c r="M314" s="36"/>
      <c r="N314" s="13"/>
    </row>
    <row r="315" spans="1:14" ht="13.7" customHeight="1" x14ac:dyDescent="0.25">
      <c r="A315" s="73">
        <f>'EMFAC2017EI-2011Class'!B314</f>
        <v>2019</v>
      </c>
      <c r="B315" s="74" t="str">
        <f>'EMFAC2017EI-2011Class'!C314</f>
        <v>T7 PTO</v>
      </c>
      <c r="C315" s="73">
        <f>'EMFAC2017EI-2011Class'!D314</f>
        <v>1991</v>
      </c>
      <c r="D315" s="38">
        <f>'EMFAC2017EI-2011Class'!F314</f>
        <v>28</v>
      </c>
      <c r="E315" s="72" t="str">
        <f t="shared" si="8"/>
        <v>T7 PTO-28</v>
      </c>
      <c r="F315" s="39">
        <f>VLOOKUP(E315,HD_Odo!$C$2:$D$1381,2,FALSE)</f>
        <v>642448</v>
      </c>
      <c r="G315" s="89" t="str">
        <f>'EMFAC2017EI-2011Class'!H314</f>
        <v>2019-T7 PTO-28</v>
      </c>
      <c r="H315" s="77">
        <f t="shared" si="9"/>
        <v>1</v>
      </c>
      <c r="I315" s="37"/>
      <c r="M315" s="36"/>
      <c r="N315" s="13"/>
    </row>
    <row r="316" spans="1:14" ht="13.7" customHeight="1" x14ac:dyDescent="0.25">
      <c r="A316" s="73">
        <f>'EMFAC2017EI-2011Class'!B315</f>
        <v>2019</v>
      </c>
      <c r="B316" s="74" t="str">
        <f>'EMFAC2017EI-2011Class'!C315</f>
        <v>T7 PTO</v>
      </c>
      <c r="C316" s="73">
        <f>'EMFAC2017EI-2011Class'!D315</f>
        <v>1990</v>
      </c>
      <c r="D316" s="38">
        <f>'EMFAC2017EI-2011Class'!F315</f>
        <v>29</v>
      </c>
      <c r="E316" s="72" t="str">
        <f t="shared" si="8"/>
        <v>T7 PTO-29</v>
      </c>
      <c r="F316" s="39">
        <f>VLOOKUP(E316,HD_Odo!$C$2:$D$1381,2,FALSE)</f>
        <v>655678</v>
      </c>
      <c r="G316" s="89" t="str">
        <f>'EMFAC2017EI-2011Class'!H315</f>
        <v>2019-T7 PTO-29</v>
      </c>
      <c r="H316" s="77">
        <f t="shared" si="9"/>
        <v>1</v>
      </c>
      <c r="I316" s="37"/>
      <c r="M316" s="36"/>
      <c r="N316" s="13"/>
    </row>
    <row r="317" spans="1:14" ht="13.7" customHeight="1" x14ac:dyDescent="0.25">
      <c r="A317" s="73">
        <f>'EMFAC2017EI-2011Class'!B316</f>
        <v>2019</v>
      </c>
      <c r="B317" s="74" t="str">
        <f>'EMFAC2017EI-2011Class'!C316</f>
        <v>T7 PTO</v>
      </c>
      <c r="C317" s="73">
        <f>'EMFAC2017EI-2011Class'!D316</f>
        <v>1989</v>
      </c>
      <c r="D317" s="38">
        <f>'EMFAC2017EI-2011Class'!F316</f>
        <v>30</v>
      </c>
      <c r="E317" s="72" t="str">
        <f t="shared" si="8"/>
        <v>T7 PTO-30</v>
      </c>
      <c r="F317" s="39">
        <f>VLOOKUP(E317,HD_Odo!$C$2:$D$1381,2,FALSE)</f>
        <v>668463</v>
      </c>
      <c r="G317" s="89" t="str">
        <f>'EMFAC2017EI-2011Class'!H316</f>
        <v>2019-T7 PTO-30</v>
      </c>
      <c r="H317" s="77">
        <f t="shared" si="9"/>
        <v>1</v>
      </c>
      <c r="I317" s="37"/>
      <c r="M317" s="36"/>
      <c r="N317" s="13"/>
    </row>
    <row r="318" spans="1:14" ht="13.7" customHeight="1" x14ac:dyDescent="0.25">
      <c r="A318" s="73">
        <f>'EMFAC2017EI-2011Class'!B317</f>
        <v>2019</v>
      </c>
      <c r="B318" s="74" t="str">
        <f>'EMFAC2017EI-2011Class'!C317</f>
        <v>T7 PTO</v>
      </c>
      <c r="C318" s="73">
        <f>'EMFAC2017EI-2011Class'!D317</f>
        <v>1988</v>
      </c>
      <c r="D318" s="38">
        <f>'EMFAC2017EI-2011Class'!F317</f>
        <v>31</v>
      </c>
      <c r="E318" s="72" t="str">
        <f t="shared" si="8"/>
        <v>T7 PTO-31</v>
      </c>
      <c r="F318" s="39">
        <f>VLOOKUP(E318,HD_Odo!$C$2:$D$1381,2,FALSE)</f>
        <v>680796</v>
      </c>
      <c r="G318" s="89" t="str">
        <f>'EMFAC2017EI-2011Class'!H317</f>
        <v>2019-T7 PTO-31</v>
      </c>
      <c r="H318" s="77">
        <f t="shared" si="9"/>
        <v>1</v>
      </c>
      <c r="I318" s="37"/>
      <c r="M318" s="36"/>
      <c r="N318" s="13"/>
    </row>
    <row r="319" spans="1:14" ht="13.7" customHeight="1" x14ac:dyDescent="0.25">
      <c r="A319" s="73">
        <f>'EMFAC2017EI-2011Class'!B318</f>
        <v>2019</v>
      </c>
      <c r="B319" s="74" t="str">
        <f>'EMFAC2017EI-2011Class'!C318</f>
        <v>T7 PTO</v>
      </c>
      <c r="C319" s="73">
        <f>'EMFAC2017EI-2011Class'!D318</f>
        <v>1987</v>
      </c>
      <c r="D319" s="38">
        <f>'EMFAC2017EI-2011Class'!F318</f>
        <v>32</v>
      </c>
      <c r="E319" s="72" t="str">
        <f t="shared" si="8"/>
        <v>T7 PTO-32</v>
      </c>
      <c r="F319" s="39">
        <f>VLOOKUP(E319,HD_Odo!$C$2:$D$1381,2,FALSE)</f>
        <v>692671</v>
      </c>
      <c r="G319" s="89" t="str">
        <f>'EMFAC2017EI-2011Class'!H318</f>
        <v>2019-T7 PTO-32</v>
      </c>
      <c r="H319" s="77">
        <f t="shared" si="9"/>
        <v>1</v>
      </c>
      <c r="I319" s="37"/>
      <c r="M319" s="36"/>
      <c r="N319" s="13"/>
    </row>
    <row r="320" spans="1:14" ht="13.7" customHeight="1" x14ac:dyDescent="0.25">
      <c r="A320" s="73">
        <f>'EMFAC2017EI-2011Class'!B319</f>
        <v>2019</v>
      </c>
      <c r="B320" s="74" t="str">
        <f>'EMFAC2017EI-2011Class'!C319</f>
        <v>T7 PTO</v>
      </c>
      <c r="C320" s="73">
        <f>'EMFAC2017EI-2011Class'!D319</f>
        <v>1986</v>
      </c>
      <c r="D320" s="38">
        <f>'EMFAC2017EI-2011Class'!F319</f>
        <v>33</v>
      </c>
      <c r="E320" s="72" t="str">
        <f t="shared" si="8"/>
        <v>T7 PTO-33</v>
      </c>
      <c r="F320" s="39">
        <f>VLOOKUP(E320,HD_Odo!$C$2:$D$1381,2,FALSE)</f>
        <v>704085</v>
      </c>
      <c r="G320" s="89" t="str">
        <f>'EMFAC2017EI-2011Class'!H319</f>
        <v>2019-T7 PTO-33</v>
      </c>
      <c r="H320" s="77">
        <f t="shared" si="9"/>
        <v>1</v>
      </c>
      <c r="I320" s="37"/>
      <c r="M320" s="36"/>
      <c r="N320" s="13"/>
    </row>
    <row r="321" spans="1:14" ht="13.7" customHeight="1" x14ac:dyDescent="0.25">
      <c r="A321" s="73">
        <f>'EMFAC2017EI-2011Class'!B320</f>
        <v>2019</v>
      </c>
      <c r="B321" s="74" t="str">
        <f>'EMFAC2017EI-2011Class'!C320</f>
        <v>T7 PTO</v>
      </c>
      <c r="C321" s="73">
        <f>'EMFAC2017EI-2011Class'!D320</f>
        <v>1985</v>
      </c>
      <c r="D321" s="38">
        <f>'EMFAC2017EI-2011Class'!F320</f>
        <v>34</v>
      </c>
      <c r="E321" s="72" t="str">
        <f t="shared" si="8"/>
        <v>T7 PTO-34</v>
      </c>
      <c r="F321" s="39">
        <f>VLOOKUP(E321,HD_Odo!$C$2:$D$1381,2,FALSE)</f>
        <v>715035</v>
      </c>
      <c r="G321" s="89" t="str">
        <f>'EMFAC2017EI-2011Class'!H320</f>
        <v>2019-T7 PTO-34</v>
      </c>
      <c r="H321" s="77">
        <f t="shared" si="9"/>
        <v>1</v>
      </c>
      <c r="I321" s="37"/>
      <c r="M321" s="36"/>
      <c r="N321" s="13"/>
    </row>
    <row r="322" spans="1:14" ht="13.7" customHeight="1" x14ac:dyDescent="0.25">
      <c r="A322" s="73">
        <f>'EMFAC2017EI-2011Class'!B321</f>
        <v>2019</v>
      </c>
      <c r="B322" s="74" t="str">
        <f>'EMFAC2017EI-2011Class'!C321</f>
        <v>T7 PTO</v>
      </c>
      <c r="C322" s="73">
        <f>'EMFAC2017EI-2011Class'!D321</f>
        <v>1984</v>
      </c>
      <c r="D322" s="38">
        <f>'EMFAC2017EI-2011Class'!F321</f>
        <v>35</v>
      </c>
      <c r="E322" s="72" t="str">
        <f t="shared" si="8"/>
        <v>T7 PTO-35</v>
      </c>
      <c r="F322" s="39">
        <f>VLOOKUP(E322,HD_Odo!$C$2:$D$1381,2,FALSE)</f>
        <v>725521</v>
      </c>
      <c r="G322" s="89" t="str">
        <f>'EMFAC2017EI-2011Class'!H321</f>
        <v>2019-T7 PTO-35</v>
      </c>
      <c r="H322" s="77">
        <f t="shared" si="9"/>
        <v>1</v>
      </c>
      <c r="I322" s="37"/>
      <c r="M322" s="36"/>
      <c r="N322" s="13"/>
    </row>
    <row r="323" spans="1:14" ht="13.7" customHeight="1" x14ac:dyDescent="0.25">
      <c r="A323" s="73">
        <f>'EMFAC2017EI-2011Class'!B322</f>
        <v>2019</v>
      </c>
      <c r="B323" s="74" t="str">
        <f>'EMFAC2017EI-2011Class'!C322</f>
        <v>T7 PTO</v>
      </c>
      <c r="C323" s="73">
        <f>'EMFAC2017EI-2011Class'!D322</f>
        <v>1983</v>
      </c>
      <c r="D323" s="38">
        <f>'EMFAC2017EI-2011Class'!F322</f>
        <v>36</v>
      </c>
      <c r="E323" s="72" t="str">
        <f t="shared" si="8"/>
        <v>T7 PTO-36</v>
      </c>
      <c r="F323" s="39">
        <f>VLOOKUP(E323,HD_Odo!$C$2:$D$1381,2,FALSE)</f>
        <v>735545</v>
      </c>
      <c r="G323" s="89" t="str">
        <f>'EMFAC2017EI-2011Class'!H322</f>
        <v>2019-T7 PTO-36</v>
      </c>
      <c r="H323" s="77">
        <f t="shared" si="9"/>
        <v>1</v>
      </c>
      <c r="I323" s="37"/>
      <c r="M323" s="36"/>
      <c r="N323" s="13"/>
    </row>
    <row r="324" spans="1:14" ht="13.7" customHeight="1" x14ac:dyDescent="0.25">
      <c r="A324" s="73">
        <f>'EMFAC2017EI-2011Class'!B323</f>
        <v>2019</v>
      </c>
      <c r="B324" s="74" t="str">
        <f>'EMFAC2017EI-2011Class'!C323</f>
        <v>T7 PTO</v>
      </c>
      <c r="C324" s="73">
        <f>'EMFAC2017EI-2011Class'!D323</f>
        <v>1982</v>
      </c>
      <c r="D324" s="38">
        <f>'EMFAC2017EI-2011Class'!F323</f>
        <v>37</v>
      </c>
      <c r="E324" s="72" t="str">
        <f t="shared" si="8"/>
        <v>T7 PTO-37</v>
      </c>
      <c r="F324" s="39">
        <f>VLOOKUP(E324,HD_Odo!$C$2:$D$1381,2,FALSE)</f>
        <v>745111</v>
      </c>
      <c r="G324" s="89" t="str">
        <f>'EMFAC2017EI-2011Class'!H323</f>
        <v>2019-T7 PTO-37</v>
      </c>
      <c r="H324" s="77">
        <f t="shared" si="9"/>
        <v>1</v>
      </c>
      <c r="I324" s="37"/>
      <c r="M324" s="36"/>
      <c r="N324" s="13"/>
    </row>
    <row r="325" spans="1:14" ht="13.7" customHeight="1" x14ac:dyDescent="0.25">
      <c r="A325" s="73">
        <f>'EMFAC2017EI-2011Class'!B324</f>
        <v>2019</v>
      </c>
      <c r="B325" s="74" t="str">
        <f>'EMFAC2017EI-2011Class'!C324</f>
        <v>T7 PTO</v>
      </c>
      <c r="C325" s="73">
        <f>'EMFAC2017EI-2011Class'!D324</f>
        <v>1981</v>
      </c>
      <c r="D325" s="38">
        <f>'EMFAC2017EI-2011Class'!F324</f>
        <v>38</v>
      </c>
      <c r="E325" s="72" t="str">
        <f t="shared" si="8"/>
        <v>T7 PTO-38</v>
      </c>
      <c r="F325" s="39">
        <f>VLOOKUP(E325,HD_Odo!$C$2:$D$1381,2,FALSE)</f>
        <v>754239</v>
      </c>
      <c r="G325" s="89" t="str">
        <f>'EMFAC2017EI-2011Class'!H324</f>
        <v>2019-T7 PTO-38</v>
      </c>
      <c r="H325" s="77">
        <f t="shared" si="9"/>
        <v>1</v>
      </c>
      <c r="I325" s="37"/>
      <c r="M325" s="36"/>
      <c r="N325" s="13"/>
    </row>
    <row r="326" spans="1:14" ht="13.7" customHeight="1" x14ac:dyDescent="0.25">
      <c r="A326" s="73">
        <f>'EMFAC2017EI-2011Class'!B325</f>
        <v>2019</v>
      </c>
      <c r="B326" s="74" t="str">
        <f>'EMFAC2017EI-2011Class'!C325</f>
        <v>T7 PTO</v>
      </c>
      <c r="C326" s="73">
        <f>'EMFAC2017EI-2011Class'!D325</f>
        <v>1980</v>
      </c>
      <c r="D326" s="38">
        <f>'EMFAC2017EI-2011Class'!F325</f>
        <v>39</v>
      </c>
      <c r="E326" s="72" t="str">
        <f t="shared" si="8"/>
        <v>T7 PTO-39</v>
      </c>
      <c r="F326" s="39">
        <f>VLOOKUP(E326,HD_Odo!$C$2:$D$1381,2,FALSE)</f>
        <v>762950</v>
      </c>
      <c r="G326" s="89" t="str">
        <f>'EMFAC2017EI-2011Class'!H325</f>
        <v>2019-T7 PTO-39</v>
      </c>
      <c r="H326" s="77">
        <f t="shared" si="9"/>
        <v>1</v>
      </c>
      <c r="I326" s="37"/>
      <c r="M326" s="36"/>
      <c r="N326" s="13"/>
    </row>
    <row r="327" spans="1:14" ht="13.7" customHeight="1" x14ac:dyDescent="0.25">
      <c r="A327" s="73">
        <f>'EMFAC2017EI-2011Class'!B326</f>
        <v>2019</v>
      </c>
      <c r="B327" s="74" t="str">
        <f>'EMFAC2017EI-2011Class'!C326</f>
        <v>T7 PTO</v>
      </c>
      <c r="C327" s="73">
        <f>'EMFAC2017EI-2011Class'!D326</f>
        <v>1979</v>
      </c>
      <c r="D327" s="38">
        <f>'EMFAC2017EI-2011Class'!F326</f>
        <v>40</v>
      </c>
      <c r="E327" s="72" t="str">
        <f t="shared" si="8"/>
        <v>T7 PTO-40</v>
      </c>
      <c r="F327" s="39">
        <f>VLOOKUP(E327,HD_Odo!$C$2:$D$1381,2,FALSE)</f>
        <v>771263</v>
      </c>
      <c r="G327" s="89" t="str">
        <f>'EMFAC2017EI-2011Class'!H326</f>
        <v>2019-T7 PTO-40</v>
      </c>
      <c r="H327" s="77">
        <f t="shared" si="9"/>
        <v>1</v>
      </c>
      <c r="I327" s="37"/>
      <c r="M327" s="36"/>
      <c r="N327" s="13"/>
    </row>
    <row r="328" spans="1:14" ht="13.7" customHeight="1" x14ac:dyDescent="0.25">
      <c r="A328" s="73">
        <f>'EMFAC2017EI-2011Class'!B327</f>
        <v>2019</v>
      </c>
      <c r="B328" s="74" t="str">
        <f>'EMFAC2017EI-2011Class'!C327</f>
        <v>T7 PTO</v>
      </c>
      <c r="C328" s="73">
        <f>'EMFAC2017EI-2011Class'!D327</f>
        <v>1978</v>
      </c>
      <c r="D328" s="38">
        <f>'EMFAC2017EI-2011Class'!F327</f>
        <v>41</v>
      </c>
      <c r="E328" s="72" t="str">
        <f t="shared" si="8"/>
        <v>T7 PTO-41</v>
      </c>
      <c r="F328" s="39">
        <f>VLOOKUP(E328,HD_Odo!$C$2:$D$1381,2,FALSE)</f>
        <v>779196</v>
      </c>
      <c r="G328" s="89" t="str">
        <f>'EMFAC2017EI-2011Class'!H327</f>
        <v>2019-T7 PTO-41</v>
      </c>
      <c r="H328" s="77">
        <f t="shared" si="9"/>
        <v>1</v>
      </c>
      <c r="I328" s="37"/>
      <c r="M328" s="36"/>
      <c r="N328" s="13"/>
    </row>
    <row r="329" spans="1:14" ht="13.7" customHeight="1" x14ac:dyDescent="0.25">
      <c r="A329" s="73">
        <f>'EMFAC2017EI-2011Class'!B328</f>
        <v>2019</v>
      </c>
      <c r="B329" s="74" t="str">
        <f>'EMFAC2017EI-2011Class'!C328</f>
        <v>T7 PTO</v>
      </c>
      <c r="C329" s="73">
        <f>'EMFAC2017EI-2011Class'!D328</f>
        <v>1977</v>
      </c>
      <c r="D329" s="38">
        <f>'EMFAC2017EI-2011Class'!F328</f>
        <v>42</v>
      </c>
      <c r="E329" s="72" t="str">
        <f t="shared" si="8"/>
        <v>T7 PTO-42</v>
      </c>
      <c r="F329" s="39">
        <f>VLOOKUP(E329,HD_Odo!$C$2:$D$1381,2,FALSE)</f>
        <v>786766</v>
      </c>
      <c r="G329" s="89" t="str">
        <f>'EMFAC2017EI-2011Class'!H328</f>
        <v>2019-T7 PTO-42</v>
      </c>
      <c r="H329" s="77">
        <f t="shared" si="9"/>
        <v>1</v>
      </c>
      <c r="I329" s="37"/>
      <c r="M329" s="36"/>
      <c r="N329" s="13"/>
    </row>
    <row r="330" spans="1:14" ht="13.7" customHeight="1" x14ac:dyDescent="0.25">
      <c r="A330" s="73">
        <f>'EMFAC2017EI-2011Class'!B329</f>
        <v>2019</v>
      </c>
      <c r="B330" s="74" t="str">
        <f>'EMFAC2017EI-2011Class'!C329</f>
        <v>T7 PTO</v>
      </c>
      <c r="C330" s="73">
        <f>'EMFAC2017EI-2011Class'!D329</f>
        <v>1976</v>
      </c>
      <c r="D330" s="38">
        <f>'EMFAC2017EI-2011Class'!F329</f>
        <v>43</v>
      </c>
      <c r="E330" s="72" t="str">
        <f t="shared" si="8"/>
        <v>T7 PTO-43</v>
      </c>
      <c r="F330" s="39">
        <f>VLOOKUP(E330,HD_Odo!$C$2:$D$1381,2,FALSE)</f>
        <v>793990</v>
      </c>
      <c r="G330" s="89" t="str">
        <f>'EMFAC2017EI-2011Class'!H329</f>
        <v>2019-T7 PTO-43</v>
      </c>
      <c r="H330" s="77">
        <f t="shared" si="9"/>
        <v>1</v>
      </c>
      <c r="I330" s="37"/>
      <c r="M330" s="36"/>
      <c r="N330" s="13"/>
    </row>
    <row r="331" spans="1:14" ht="13.7" customHeight="1" x14ac:dyDescent="0.25">
      <c r="A331" s="73">
        <f>'EMFAC2017EI-2011Class'!B330</f>
        <v>2019</v>
      </c>
      <c r="B331" s="74" t="str">
        <f>'EMFAC2017EI-2011Class'!C330</f>
        <v>T7 PTO</v>
      </c>
      <c r="C331" s="73">
        <f>'EMFAC2017EI-2011Class'!D330</f>
        <v>1975</v>
      </c>
      <c r="D331" s="38">
        <f>'EMFAC2017EI-2011Class'!F330</f>
        <v>44</v>
      </c>
      <c r="E331" s="72" t="str">
        <f t="shared" ref="E331:E394" si="10">CONCATENATE(B331,"-",D331)</f>
        <v>T7 PTO-44</v>
      </c>
      <c r="F331" s="39">
        <f>VLOOKUP(E331,HD_Odo!$C$2:$D$1381,2,FALSE)</f>
        <v>800000</v>
      </c>
      <c r="G331" s="89" t="str">
        <f>'EMFAC2017EI-2011Class'!H330</f>
        <v>2019-T7 PTO-44</v>
      </c>
      <c r="H331" s="77">
        <f t="shared" ref="H331:H394" si="11">IF(C331&lt;1994,1,IF(C331&lt;2004,($I$3+$J$3*(F331/10000))/($E$3+$F$3*(F331/10000)),IF(C331&lt;2008,($I$4+$J$4*(F331/10000))/($E$4+$F$4*(F331/10000)),IF(C331&lt;2011,($I$5+$J$5*(F331/10000))/($E$5+$F$5*(F331/10000)),IF(C331&lt;2014,($I$6+$J$6*(F331/10000))/($E$6+$F$6*(F331/10000)),($I$7+$J$7*(F331/10000))/($E$7+$F$7*(F331/10000)))))))</f>
        <v>1</v>
      </c>
      <c r="I331" s="37"/>
      <c r="M331" s="36"/>
      <c r="N331" s="13"/>
    </row>
    <row r="332" spans="1:14" ht="13.7" customHeight="1" x14ac:dyDescent="0.25">
      <c r="A332" s="73">
        <f>'EMFAC2017EI-2011Class'!B331</f>
        <v>2019</v>
      </c>
      <c r="B332" s="74" t="str">
        <f>'EMFAC2017EI-2011Class'!C331</f>
        <v>T7 Public</v>
      </c>
      <c r="C332" s="73">
        <f>'EMFAC2017EI-2011Class'!D331</f>
        <v>2020</v>
      </c>
      <c r="D332" s="38">
        <f>'EMFAC2017EI-2011Class'!F331</f>
        <v>-1</v>
      </c>
      <c r="E332" s="72" t="str">
        <f t="shared" si="10"/>
        <v>T7 Public--1</v>
      </c>
      <c r="F332" s="39">
        <f>VLOOKUP(E332,HD_Odo!$C$2:$D$1381,2,FALSE)</f>
        <v>3240</v>
      </c>
      <c r="G332" s="89" t="str">
        <f>'EMFAC2017EI-2011Class'!H331</f>
        <v>2019-T7 Public--1</v>
      </c>
      <c r="H332" s="77">
        <f t="shared" si="11"/>
        <v>0.99723042995657873</v>
      </c>
      <c r="I332" s="37"/>
      <c r="M332" s="36"/>
      <c r="N332" s="13"/>
    </row>
    <row r="333" spans="1:14" ht="13.7" customHeight="1" x14ac:dyDescent="0.25">
      <c r="A333" s="73">
        <f>'EMFAC2017EI-2011Class'!B332</f>
        <v>2019</v>
      </c>
      <c r="B333" s="74" t="str">
        <f>'EMFAC2017EI-2011Class'!C332</f>
        <v>T7 Public</v>
      </c>
      <c r="C333" s="73">
        <f>'EMFAC2017EI-2011Class'!D332</f>
        <v>2019</v>
      </c>
      <c r="D333" s="38">
        <f>'EMFAC2017EI-2011Class'!F332</f>
        <v>0</v>
      </c>
      <c r="E333" s="72" t="str">
        <f t="shared" si="10"/>
        <v>T7 Public-0</v>
      </c>
      <c r="F333" s="39">
        <f>VLOOKUP(E333,HD_Odo!$C$2:$D$1381,2,FALSE)</f>
        <v>11016</v>
      </c>
      <c r="G333" s="89" t="str">
        <f>'EMFAC2017EI-2011Class'!H332</f>
        <v>2019-T7 Public-0</v>
      </c>
      <c r="H333" s="77">
        <f t="shared" si="11"/>
        <v>0.99084715494317166</v>
      </c>
      <c r="I333" s="37"/>
      <c r="M333" s="36"/>
      <c r="N333" s="13"/>
    </row>
    <row r="334" spans="1:14" ht="13.7" customHeight="1" x14ac:dyDescent="0.25">
      <c r="A334" s="73">
        <f>'EMFAC2017EI-2011Class'!B333</f>
        <v>2019</v>
      </c>
      <c r="B334" s="74" t="str">
        <f>'EMFAC2017EI-2011Class'!C333</f>
        <v>T7 Public</v>
      </c>
      <c r="C334" s="73">
        <f>'EMFAC2017EI-2011Class'!D333</f>
        <v>2018</v>
      </c>
      <c r="D334" s="38">
        <f>'EMFAC2017EI-2011Class'!F333</f>
        <v>1</v>
      </c>
      <c r="E334" s="72" t="str">
        <f t="shared" si="10"/>
        <v>T7 Public-1</v>
      </c>
      <c r="F334" s="39">
        <f>VLOOKUP(E334,HD_Odo!$C$2:$D$1381,2,FALSE)</f>
        <v>18792</v>
      </c>
      <c r="G334" s="89" t="str">
        <f>'EMFAC2017EI-2011Class'!H333</f>
        <v>2019-T7 Public-1</v>
      </c>
      <c r="H334" s="77">
        <f t="shared" si="11"/>
        <v>0.98481164548954869</v>
      </c>
      <c r="I334" s="37"/>
      <c r="M334" s="36"/>
      <c r="N334" s="13"/>
    </row>
    <row r="335" spans="1:14" ht="13.7" customHeight="1" x14ac:dyDescent="0.25">
      <c r="A335" s="73">
        <f>'EMFAC2017EI-2011Class'!B334</f>
        <v>2019</v>
      </c>
      <c r="B335" s="74" t="str">
        <f>'EMFAC2017EI-2011Class'!C334</f>
        <v>T7 Public</v>
      </c>
      <c r="C335" s="73">
        <f>'EMFAC2017EI-2011Class'!D334</f>
        <v>2017</v>
      </c>
      <c r="D335" s="38">
        <f>'EMFAC2017EI-2011Class'!F334</f>
        <v>2</v>
      </c>
      <c r="E335" s="72" t="str">
        <f t="shared" si="10"/>
        <v>T7 Public-2</v>
      </c>
      <c r="F335" s="39">
        <f>VLOOKUP(E335,HD_Odo!$C$2:$D$1381,2,FALSE)</f>
        <v>26568</v>
      </c>
      <c r="G335" s="89" t="str">
        <f>'EMFAC2017EI-2011Class'!H334</f>
        <v>2019-T7 Public-2</v>
      </c>
      <c r="H335" s="77">
        <f t="shared" si="11"/>
        <v>0.97909623544330371</v>
      </c>
      <c r="I335" s="37"/>
      <c r="M335" s="36"/>
      <c r="N335" s="13"/>
    </row>
    <row r="336" spans="1:14" ht="13.7" customHeight="1" x14ac:dyDescent="0.25">
      <c r="A336" s="73">
        <f>'EMFAC2017EI-2011Class'!B335</f>
        <v>2019</v>
      </c>
      <c r="B336" s="74" t="str">
        <f>'EMFAC2017EI-2011Class'!C335</f>
        <v>T7 Public</v>
      </c>
      <c r="C336" s="73">
        <f>'EMFAC2017EI-2011Class'!D335</f>
        <v>2016</v>
      </c>
      <c r="D336" s="38">
        <f>'EMFAC2017EI-2011Class'!F335</f>
        <v>3</v>
      </c>
      <c r="E336" s="72" t="str">
        <f t="shared" si="10"/>
        <v>T7 Public-3</v>
      </c>
      <c r="F336" s="39">
        <f>VLOOKUP(E336,HD_Odo!$C$2:$D$1381,2,FALSE)</f>
        <v>34344</v>
      </c>
      <c r="G336" s="89" t="str">
        <f>'EMFAC2017EI-2011Class'!H335</f>
        <v>2019-T7 Public-3</v>
      </c>
      <c r="H336" s="77">
        <f t="shared" si="11"/>
        <v>0.97367611744774774</v>
      </c>
      <c r="I336" s="37"/>
      <c r="M336" s="36"/>
      <c r="N336" s="13"/>
    </row>
    <row r="337" spans="1:14" ht="13.7" customHeight="1" x14ac:dyDescent="0.25">
      <c r="A337" s="73">
        <f>'EMFAC2017EI-2011Class'!B336</f>
        <v>2019</v>
      </c>
      <c r="B337" s="74" t="str">
        <f>'EMFAC2017EI-2011Class'!C336</f>
        <v>T7 Public</v>
      </c>
      <c r="C337" s="73">
        <f>'EMFAC2017EI-2011Class'!D336</f>
        <v>2015</v>
      </c>
      <c r="D337" s="38">
        <f>'EMFAC2017EI-2011Class'!F336</f>
        <v>4</v>
      </c>
      <c r="E337" s="72" t="str">
        <f t="shared" si="10"/>
        <v>T7 Public-4</v>
      </c>
      <c r="F337" s="39">
        <f>VLOOKUP(E337,HD_Odo!$C$2:$D$1381,2,FALSE)</f>
        <v>42120</v>
      </c>
      <c r="G337" s="89" t="str">
        <f>'EMFAC2017EI-2011Class'!H336</f>
        <v>2019-T7 Public-4</v>
      </c>
      <c r="H337" s="77">
        <f t="shared" si="11"/>
        <v>0.96852898298472823</v>
      </c>
      <c r="I337" s="37"/>
      <c r="M337" s="36"/>
      <c r="N337" s="13"/>
    </row>
    <row r="338" spans="1:14" ht="13.7" customHeight="1" x14ac:dyDescent="0.25">
      <c r="A338" s="73">
        <f>'EMFAC2017EI-2011Class'!B337</f>
        <v>2019</v>
      </c>
      <c r="B338" s="74" t="str">
        <f>'EMFAC2017EI-2011Class'!C337</f>
        <v>T7 Public</v>
      </c>
      <c r="C338" s="73">
        <f>'EMFAC2017EI-2011Class'!D337</f>
        <v>2014</v>
      </c>
      <c r="D338" s="38">
        <f>'EMFAC2017EI-2011Class'!F337</f>
        <v>5</v>
      </c>
      <c r="E338" s="72" t="str">
        <f t="shared" si="10"/>
        <v>T7 Public-5</v>
      </c>
      <c r="F338" s="39">
        <f>VLOOKUP(E338,HD_Odo!$C$2:$D$1381,2,FALSE)</f>
        <v>49896</v>
      </c>
      <c r="G338" s="89" t="str">
        <f>'EMFAC2017EI-2011Class'!H337</f>
        <v>2019-T7 Public-5</v>
      </c>
      <c r="H338" s="77">
        <f t="shared" si="11"/>
        <v>0.96363471546907098</v>
      </c>
      <c r="I338" s="37"/>
      <c r="M338" s="36"/>
      <c r="N338" s="13"/>
    </row>
    <row r="339" spans="1:14" ht="13.7" customHeight="1" x14ac:dyDescent="0.25">
      <c r="A339" s="73">
        <f>'EMFAC2017EI-2011Class'!B338</f>
        <v>2019</v>
      </c>
      <c r="B339" s="74" t="str">
        <f>'EMFAC2017EI-2011Class'!C338</f>
        <v>T7 Public</v>
      </c>
      <c r="C339" s="73">
        <f>'EMFAC2017EI-2011Class'!D338</f>
        <v>2013</v>
      </c>
      <c r="D339" s="38">
        <f>'EMFAC2017EI-2011Class'!F338</f>
        <v>6</v>
      </c>
      <c r="E339" s="72" t="str">
        <f t="shared" si="10"/>
        <v>T7 Public-6</v>
      </c>
      <c r="F339" s="39">
        <f>VLOOKUP(E339,HD_Odo!$C$2:$D$1381,2,FALSE)</f>
        <v>57672</v>
      </c>
      <c r="G339" s="89" t="str">
        <f>'EMFAC2017EI-2011Class'!H338</f>
        <v>2019-T7 Public-6</v>
      </c>
      <c r="H339" s="77">
        <f t="shared" si="11"/>
        <v>0.94356772723776594</v>
      </c>
      <c r="I339" s="37"/>
      <c r="M339" s="36"/>
      <c r="N339" s="13"/>
    </row>
    <row r="340" spans="1:14" ht="13.7" customHeight="1" x14ac:dyDescent="0.25">
      <c r="A340" s="73">
        <f>'EMFAC2017EI-2011Class'!B339</f>
        <v>2019</v>
      </c>
      <c r="B340" s="74" t="str">
        <f>'EMFAC2017EI-2011Class'!C339</f>
        <v>T7 Public</v>
      </c>
      <c r="C340" s="73">
        <f>'EMFAC2017EI-2011Class'!D339</f>
        <v>2012</v>
      </c>
      <c r="D340" s="38">
        <f>'EMFAC2017EI-2011Class'!F339</f>
        <v>7</v>
      </c>
      <c r="E340" s="72" t="str">
        <f t="shared" si="10"/>
        <v>T7 Public-7</v>
      </c>
      <c r="F340" s="39">
        <f>VLOOKUP(E340,HD_Odo!$C$2:$D$1381,2,FALSE)</f>
        <v>65448</v>
      </c>
      <c r="G340" s="89" t="str">
        <f>'EMFAC2017EI-2011Class'!H339</f>
        <v>2019-T7 Public-7</v>
      </c>
      <c r="H340" s="77">
        <f t="shared" si="11"/>
        <v>0.93804984818892512</v>
      </c>
      <c r="I340" s="37"/>
      <c r="M340" s="36"/>
      <c r="N340" s="13"/>
    </row>
    <row r="341" spans="1:14" ht="13.7" customHeight="1" x14ac:dyDescent="0.25">
      <c r="A341" s="73">
        <f>'EMFAC2017EI-2011Class'!B340</f>
        <v>2019</v>
      </c>
      <c r="B341" s="74" t="str">
        <f>'EMFAC2017EI-2011Class'!C340</f>
        <v>T7 Public</v>
      </c>
      <c r="C341" s="73">
        <f>'EMFAC2017EI-2011Class'!D340</f>
        <v>2011</v>
      </c>
      <c r="D341" s="38">
        <f>'EMFAC2017EI-2011Class'!F340</f>
        <v>8</v>
      </c>
      <c r="E341" s="72" t="str">
        <f t="shared" si="10"/>
        <v>T7 Public-8</v>
      </c>
      <c r="F341" s="39">
        <f>VLOOKUP(E341,HD_Odo!$C$2:$D$1381,2,FALSE)</f>
        <v>73224</v>
      </c>
      <c r="G341" s="89" t="str">
        <f>'EMFAC2017EI-2011Class'!H340</f>
        <v>2019-T7 Public-8</v>
      </c>
      <c r="H341" s="77">
        <f t="shared" si="11"/>
        <v>0.93288089814772224</v>
      </c>
      <c r="I341" s="37"/>
      <c r="M341" s="36"/>
      <c r="N341" s="13"/>
    </row>
    <row r="342" spans="1:14" ht="13.7" customHeight="1" x14ac:dyDescent="0.25">
      <c r="A342" s="73">
        <f>'EMFAC2017EI-2011Class'!B341</f>
        <v>2019</v>
      </c>
      <c r="B342" s="74" t="str">
        <f>'EMFAC2017EI-2011Class'!C341</f>
        <v>T7 Public</v>
      </c>
      <c r="C342" s="73">
        <f>'EMFAC2017EI-2011Class'!D341</f>
        <v>2010</v>
      </c>
      <c r="D342" s="38">
        <f>'EMFAC2017EI-2011Class'!F341</f>
        <v>9</v>
      </c>
      <c r="E342" s="72" t="str">
        <f t="shared" si="10"/>
        <v>T7 Public-9</v>
      </c>
      <c r="F342" s="39">
        <f>VLOOKUP(E342,HD_Odo!$C$2:$D$1381,2,FALSE)</f>
        <v>81000</v>
      </c>
      <c r="G342" s="89" t="str">
        <f>'EMFAC2017EI-2011Class'!H341</f>
        <v>2019-T7 Public-9</v>
      </c>
      <c r="H342" s="77">
        <f t="shared" si="11"/>
        <v>0.95251968278719434</v>
      </c>
      <c r="I342" s="37"/>
      <c r="M342" s="36"/>
      <c r="N342" s="13"/>
    </row>
    <row r="343" spans="1:14" ht="13.7" customHeight="1" x14ac:dyDescent="0.25">
      <c r="A343" s="73">
        <f>'EMFAC2017EI-2011Class'!B342</f>
        <v>2019</v>
      </c>
      <c r="B343" s="74" t="str">
        <f>'EMFAC2017EI-2011Class'!C342</f>
        <v>T7 Public</v>
      </c>
      <c r="C343" s="73">
        <f>'EMFAC2017EI-2011Class'!D342</f>
        <v>2009</v>
      </c>
      <c r="D343" s="38">
        <f>'EMFAC2017EI-2011Class'!F342</f>
        <v>10</v>
      </c>
      <c r="E343" s="72" t="str">
        <f t="shared" si="10"/>
        <v>T7 Public-10</v>
      </c>
      <c r="F343" s="39">
        <f>VLOOKUP(E343,HD_Odo!$C$2:$D$1381,2,FALSE)</f>
        <v>88776</v>
      </c>
      <c r="G343" s="89" t="str">
        <f>'EMFAC2017EI-2011Class'!H342</f>
        <v>2019-T7 Public-10</v>
      </c>
      <c r="H343" s="77">
        <f t="shared" si="11"/>
        <v>0.94883496747893492</v>
      </c>
      <c r="I343" s="37"/>
      <c r="M343" s="36"/>
      <c r="N343" s="13"/>
    </row>
    <row r="344" spans="1:14" ht="13.7" customHeight="1" x14ac:dyDescent="0.25">
      <c r="A344" s="73">
        <f>'EMFAC2017EI-2011Class'!B343</f>
        <v>2019</v>
      </c>
      <c r="B344" s="74" t="str">
        <f>'EMFAC2017EI-2011Class'!C343</f>
        <v>T7 Public</v>
      </c>
      <c r="C344" s="73">
        <f>'EMFAC2017EI-2011Class'!D343</f>
        <v>2008</v>
      </c>
      <c r="D344" s="38">
        <f>'EMFAC2017EI-2011Class'!F343</f>
        <v>11</v>
      </c>
      <c r="E344" s="72" t="str">
        <f t="shared" si="10"/>
        <v>T7 Public-11</v>
      </c>
      <c r="F344" s="39">
        <f>VLOOKUP(E344,HD_Odo!$C$2:$D$1381,2,FALSE)</f>
        <v>96552</v>
      </c>
      <c r="G344" s="89" t="str">
        <f>'EMFAC2017EI-2011Class'!H343</f>
        <v>2019-T7 Public-11</v>
      </c>
      <c r="H344" s="77">
        <f t="shared" si="11"/>
        <v>0.94527189653244625</v>
      </c>
      <c r="I344" s="37"/>
      <c r="M344" s="36"/>
      <c r="N344" s="13"/>
    </row>
    <row r="345" spans="1:14" ht="13.7" customHeight="1" x14ac:dyDescent="0.25">
      <c r="A345" s="73">
        <f>'EMFAC2017EI-2011Class'!B344</f>
        <v>2019</v>
      </c>
      <c r="B345" s="74" t="str">
        <f>'EMFAC2017EI-2011Class'!C344</f>
        <v>T7 Public</v>
      </c>
      <c r="C345" s="73">
        <f>'EMFAC2017EI-2011Class'!D344</f>
        <v>2007</v>
      </c>
      <c r="D345" s="38">
        <f>'EMFAC2017EI-2011Class'!F344</f>
        <v>12</v>
      </c>
      <c r="E345" s="72" t="str">
        <f t="shared" si="10"/>
        <v>T7 Public-12</v>
      </c>
      <c r="F345" s="39">
        <f>VLOOKUP(E345,HD_Odo!$C$2:$D$1381,2,FALSE)</f>
        <v>104328</v>
      </c>
      <c r="G345" s="89" t="str">
        <f>'EMFAC2017EI-2011Class'!H344</f>
        <v>2019-T7 Public-12</v>
      </c>
      <c r="H345" s="77">
        <f t="shared" si="11"/>
        <v>0.97422567114500269</v>
      </c>
      <c r="I345" s="37"/>
      <c r="M345" s="36"/>
      <c r="N345" s="13"/>
    </row>
    <row r="346" spans="1:14" ht="13.7" customHeight="1" x14ac:dyDescent="0.25">
      <c r="A346" s="73">
        <f>'EMFAC2017EI-2011Class'!B345</f>
        <v>2019</v>
      </c>
      <c r="B346" s="74" t="str">
        <f>'EMFAC2017EI-2011Class'!C345</f>
        <v>T7 Public</v>
      </c>
      <c r="C346" s="73">
        <f>'EMFAC2017EI-2011Class'!D345</f>
        <v>2006</v>
      </c>
      <c r="D346" s="38">
        <f>'EMFAC2017EI-2011Class'!F345</f>
        <v>13</v>
      </c>
      <c r="E346" s="72" t="str">
        <f t="shared" si="10"/>
        <v>T7 Public-13</v>
      </c>
      <c r="F346" s="39">
        <f>VLOOKUP(E346,HD_Odo!$C$2:$D$1381,2,FALSE)</f>
        <v>112104</v>
      </c>
      <c r="G346" s="89" t="str">
        <f>'EMFAC2017EI-2011Class'!H345</f>
        <v>2019-T7 Public-13</v>
      </c>
      <c r="H346" s="77">
        <f t="shared" si="11"/>
        <v>0.97258680276103271</v>
      </c>
      <c r="I346" s="37"/>
      <c r="M346" s="36"/>
      <c r="N346" s="13"/>
    </row>
    <row r="347" spans="1:14" ht="13.7" customHeight="1" x14ac:dyDescent="0.25">
      <c r="A347" s="73">
        <f>'EMFAC2017EI-2011Class'!B346</f>
        <v>2019</v>
      </c>
      <c r="B347" s="74" t="str">
        <f>'EMFAC2017EI-2011Class'!C346</f>
        <v>T7 Public</v>
      </c>
      <c r="C347" s="73">
        <f>'EMFAC2017EI-2011Class'!D346</f>
        <v>2005</v>
      </c>
      <c r="D347" s="38">
        <f>'EMFAC2017EI-2011Class'!F346</f>
        <v>14</v>
      </c>
      <c r="E347" s="72" t="str">
        <f t="shared" si="10"/>
        <v>T7 Public-14</v>
      </c>
      <c r="F347" s="39">
        <f>VLOOKUP(E347,HD_Odo!$C$2:$D$1381,2,FALSE)</f>
        <v>119880</v>
      </c>
      <c r="G347" s="89" t="str">
        <f>'EMFAC2017EI-2011Class'!H346</f>
        <v>2019-T7 Public-14</v>
      </c>
      <c r="H347" s="77">
        <f t="shared" si="11"/>
        <v>0.97098099568823026</v>
      </c>
      <c r="I347" s="37"/>
      <c r="M347" s="36"/>
      <c r="N347" s="13"/>
    </row>
    <row r="348" spans="1:14" ht="13.7" customHeight="1" x14ac:dyDescent="0.25">
      <c r="A348" s="73">
        <f>'EMFAC2017EI-2011Class'!B347</f>
        <v>2019</v>
      </c>
      <c r="B348" s="74" t="str">
        <f>'EMFAC2017EI-2011Class'!C347</f>
        <v>T7 Public</v>
      </c>
      <c r="C348" s="73">
        <f>'EMFAC2017EI-2011Class'!D347</f>
        <v>2004</v>
      </c>
      <c r="D348" s="38">
        <f>'EMFAC2017EI-2011Class'!F347</f>
        <v>15</v>
      </c>
      <c r="E348" s="72" t="str">
        <f t="shared" si="10"/>
        <v>T7 Public-15</v>
      </c>
      <c r="F348" s="39">
        <f>VLOOKUP(E348,HD_Odo!$C$2:$D$1381,2,FALSE)</f>
        <v>127656</v>
      </c>
      <c r="G348" s="89" t="str">
        <f>'EMFAC2017EI-2011Class'!H347</f>
        <v>2019-T7 Public-15</v>
      </c>
      <c r="H348" s="77">
        <f t="shared" si="11"/>
        <v>0.96940725948537532</v>
      </c>
      <c r="I348" s="37"/>
      <c r="M348" s="36"/>
      <c r="N348" s="13"/>
    </row>
    <row r="349" spans="1:14" ht="13.7" customHeight="1" x14ac:dyDescent="0.25">
      <c r="A349" s="73">
        <f>'EMFAC2017EI-2011Class'!B348</f>
        <v>2019</v>
      </c>
      <c r="B349" s="74" t="str">
        <f>'EMFAC2017EI-2011Class'!C348</f>
        <v>T7 Public</v>
      </c>
      <c r="C349" s="73">
        <f>'EMFAC2017EI-2011Class'!D348</f>
        <v>2003</v>
      </c>
      <c r="D349" s="38">
        <f>'EMFAC2017EI-2011Class'!F348</f>
        <v>16</v>
      </c>
      <c r="E349" s="72" t="str">
        <f t="shared" si="10"/>
        <v>T7 Public-16</v>
      </c>
      <c r="F349" s="39">
        <f>VLOOKUP(E349,HD_Odo!$C$2:$D$1381,2,FALSE)</f>
        <v>135432</v>
      </c>
      <c r="G349" s="89" t="str">
        <f>'EMFAC2017EI-2011Class'!H348</f>
        <v>2019-T7 Public-16</v>
      </c>
      <c r="H349" s="77">
        <f t="shared" si="11"/>
        <v>0.98009686940392016</v>
      </c>
      <c r="I349" s="37"/>
      <c r="M349" s="36"/>
      <c r="N349" s="13"/>
    </row>
    <row r="350" spans="1:14" ht="13.7" customHeight="1" x14ac:dyDescent="0.25">
      <c r="A350" s="73">
        <f>'EMFAC2017EI-2011Class'!B349</f>
        <v>2019</v>
      </c>
      <c r="B350" s="74" t="str">
        <f>'EMFAC2017EI-2011Class'!C349</f>
        <v>T7 Public</v>
      </c>
      <c r="C350" s="73">
        <f>'EMFAC2017EI-2011Class'!D349</f>
        <v>2002</v>
      </c>
      <c r="D350" s="38">
        <f>'EMFAC2017EI-2011Class'!F349</f>
        <v>17</v>
      </c>
      <c r="E350" s="72" t="str">
        <f t="shared" si="10"/>
        <v>T7 Public-17</v>
      </c>
      <c r="F350" s="39">
        <f>VLOOKUP(E350,HD_Odo!$C$2:$D$1381,2,FALSE)</f>
        <v>143208</v>
      </c>
      <c r="G350" s="89" t="str">
        <f>'EMFAC2017EI-2011Class'!H349</f>
        <v>2019-T7 Public-17</v>
      </c>
      <c r="H350" s="77">
        <f t="shared" si="11"/>
        <v>0.97918280402777758</v>
      </c>
      <c r="I350" s="37"/>
      <c r="M350" s="36"/>
      <c r="N350" s="13"/>
    </row>
    <row r="351" spans="1:14" ht="13.7" customHeight="1" x14ac:dyDescent="0.25">
      <c r="A351" s="73">
        <f>'EMFAC2017EI-2011Class'!B350</f>
        <v>2019</v>
      </c>
      <c r="B351" s="74" t="str">
        <f>'EMFAC2017EI-2011Class'!C350</f>
        <v>T7 Public</v>
      </c>
      <c r="C351" s="73">
        <f>'EMFAC2017EI-2011Class'!D350</f>
        <v>2001</v>
      </c>
      <c r="D351" s="38">
        <f>'EMFAC2017EI-2011Class'!F350</f>
        <v>18</v>
      </c>
      <c r="E351" s="72" t="str">
        <f t="shared" si="10"/>
        <v>T7 Public-18</v>
      </c>
      <c r="F351" s="39">
        <f>VLOOKUP(E351,HD_Odo!$C$2:$D$1381,2,FALSE)</f>
        <v>150984</v>
      </c>
      <c r="G351" s="89" t="str">
        <f>'EMFAC2017EI-2011Class'!H350</f>
        <v>2019-T7 Public-18</v>
      </c>
      <c r="H351" s="77">
        <f t="shared" si="11"/>
        <v>0.97828839073387852</v>
      </c>
      <c r="I351" s="37"/>
      <c r="M351" s="36"/>
      <c r="N351" s="13"/>
    </row>
    <row r="352" spans="1:14" ht="13.7" customHeight="1" x14ac:dyDescent="0.25">
      <c r="A352" s="73">
        <f>'EMFAC2017EI-2011Class'!B351</f>
        <v>2019</v>
      </c>
      <c r="B352" s="74" t="str">
        <f>'EMFAC2017EI-2011Class'!C351</f>
        <v>T7 Public</v>
      </c>
      <c r="C352" s="73">
        <f>'EMFAC2017EI-2011Class'!D351</f>
        <v>2000</v>
      </c>
      <c r="D352" s="38">
        <f>'EMFAC2017EI-2011Class'!F351</f>
        <v>19</v>
      </c>
      <c r="E352" s="72" t="str">
        <f t="shared" si="10"/>
        <v>T7 Public-19</v>
      </c>
      <c r="F352" s="39">
        <f>VLOOKUP(E352,HD_Odo!$C$2:$D$1381,2,FALSE)</f>
        <v>158760</v>
      </c>
      <c r="G352" s="89" t="str">
        <f>'EMFAC2017EI-2011Class'!H351</f>
        <v>2019-T7 Public-19</v>
      </c>
      <c r="H352" s="77">
        <f t="shared" si="11"/>
        <v>0.97741300249344709</v>
      </c>
      <c r="I352" s="37"/>
      <c r="M352" s="36"/>
      <c r="N352" s="13"/>
    </row>
    <row r="353" spans="1:14" ht="13.7" customHeight="1" x14ac:dyDescent="0.25">
      <c r="A353" s="73">
        <f>'EMFAC2017EI-2011Class'!B352</f>
        <v>2019</v>
      </c>
      <c r="B353" s="74" t="str">
        <f>'EMFAC2017EI-2011Class'!C352</f>
        <v>T7 Public</v>
      </c>
      <c r="C353" s="73">
        <f>'EMFAC2017EI-2011Class'!D352</f>
        <v>1999</v>
      </c>
      <c r="D353" s="38">
        <f>'EMFAC2017EI-2011Class'!F352</f>
        <v>20</v>
      </c>
      <c r="E353" s="72" t="str">
        <f t="shared" si="10"/>
        <v>T7 Public-20</v>
      </c>
      <c r="F353" s="39">
        <f>VLOOKUP(E353,HD_Odo!$C$2:$D$1381,2,FALSE)</f>
        <v>166536</v>
      </c>
      <c r="G353" s="89" t="str">
        <f>'EMFAC2017EI-2011Class'!H352</f>
        <v>2019-T7 Public-20</v>
      </c>
      <c r="H353" s="77">
        <f t="shared" si="11"/>
        <v>0.97655603867203167</v>
      </c>
      <c r="I353" s="37"/>
      <c r="M353" s="36"/>
      <c r="N353" s="13"/>
    </row>
    <row r="354" spans="1:14" ht="13.7" customHeight="1" x14ac:dyDescent="0.25">
      <c r="A354" s="73">
        <f>'EMFAC2017EI-2011Class'!B353</f>
        <v>2019</v>
      </c>
      <c r="B354" s="74" t="str">
        <f>'EMFAC2017EI-2011Class'!C353</f>
        <v>T7 Public</v>
      </c>
      <c r="C354" s="73">
        <f>'EMFAC2017EI-2011Class'!D353</f>
        <v>1998</v>
      </c>
      <c r="D354" s="38">
        <f>'EMFAC2017EI-2011Class'!F353</f>
        <v>21</v>
      </c>
      <c r="E354" s="72" t="str">
        <f t="shared" si="10"/>
        <v>T7 Public-21</v>
      </c>
      <c r="F354" s="39">
        <f>VLOOKUP(E354,HD_Odo!$C$2:$D$1381,2,FALSE)</f>
        <v>174312</v>
      </c>
      <c r="G354" s="89" t="str">
        <f>'EMFAC2017EI-2011Class'!H353</f>
        <v>2019-T7 Public-21</v>
      </c>
      <c r="H354" s="77">
        <f t="shared" si="11"/>
        <v>0.97571692365515716</v>
      </c>
      <c r="I354" s="37"/>
      <c r="M354" s="36"/>
      <c r="N354" s="13"/>
    </row>
    <row r="355" spans="1:14" ht="13.7" customHeight="1" x14ac:dyDescent="0.25">
      <c r="A355" s="73">
        <f>'EMFAC2017EI-2011Class'!B354</f>
        <v>2019</v>
      </c>
      <c r="B355" s="74" t="str">
        <f>'EMFAC2017EI-2011Class'!C354</f>
        <v>T7 Public</v>
      </c>
      <c r="C355" s="73">
        <f>'EMFAC2017EI-2011Class'!D354</f>
        <v>1997</v>
      </c>
      <c r="D355" s="38">
        <f>'EMFAC2017EI-2011Class'!F354</f>
        <v>22</v>
      </c>
      <c r="E355" s="72" t="str">
        <f t="shared" si="10"/>
        <v>T7 Public-22</v>
      </c>
      <c r="F355" s="39">
        <f>VLOOKUP(E355,HD_Odo!$C$2:$D$1381,2,FALSE)</f>
        <v>182088</v>
      </c>
      <c r="G355" s="89" t="str">
        <f>'EMFAC2017EI-2011Class'!H354</f>
        <v>2019-T7 Public-22</v>
      </c>
      <c r="H355" s="77">
        <f t="shared" si="11"/>
        <v>0.97489510555896319</v>
      </c>
      <c r="I355" s="37"/>
      <c r="M355" s="36"/>
      <c r="N355" s="13"/>
    </row>
    <row r="356" spans="1:14" ht="13.7" customHeight="1" x14ac:dyDescent="0.25">
      <c r="A356" s="73">
        <f>'EMFAC2017EI-2011Class'!B355</f>
        <v>2019</v>
      </c>
      <c r="B356" s="74" t="str">
        <f>'EMFAC2017EI-2011Class'!C355</f>
        <v>T7 Public</v>
      </c>
      <c r="C356" s="73">
        <f>'EMFAC2017EI-2011Class'!D355</f>
        <v>1996</v>
      </c>
      <c r="D356" s="38">
        <f>'EMFAC2017EI-2011Class'!F355</f>
        <v>23</v>
      </c>
      <c r="E356" s="72" t="str">
        <f t="shared" si="10"/>
        <v>T7 Public-23</v>
      </c>
      <c r="F356" s="39">
        <f>VLOOKUP(E356,HD_Odo!$C$2:$D$1381,2,FALSE)</f>
        <v>189864</v>
      </c>
      <c r="G356" s="89" t="str">
        <f>'EMFAC2017EI-2011Class'!H355</f>
        <v>2019-T7 Public-23</v>
      </c>
      <c r="H356" s="77">
        <f t="shared" si="11"/>
        <v>0.97409005501976553</v>
      </c>
      <c r="I356" s="37"/>
      <c r="M356" s="36"/>
      <c r="N356" s="13"/>
    </row>
    <row r="357" spans="1:14" ht="13.7" customHeight="1" x14ac:dyDescent="0.25">
      <c r="A357" s="73">
        <f>'EMFAC2017EI-2011Class'!B356</f>
        <v>2019</v>
      </c>
      <c r="B357" s="74" t="str">
        <f>'EMFAC2017EI-2011Class'!C356</f>
        <v>T7 Public</v>
      </c>
      <c r="C357" s="73">
        <f>'EMFAC2017EI-2011Class'!D356</f>
        <v>1995</v>
      </c>
      <c r="D357" s="38">
        <f>'EMFAC2017EI-2011Class'!F356</f>
        <v>24</v>
      </c>
      <c r="E357" s="72" t="str">
        <f t="shared" si="10"/>
        <v>T7 Public-24</v>
      </c>
      <c r="F357" s="39">
        <f>VLOOKUP(E357,HD_Odo!$C$2:$D$1381,2,FALSE)</f>
        <v>197640</v>
      </c>
      <c r="G357" s="89" t="str">
        <f>'EMFAC2017EI-2011Class'!H356</f>
        <v>2019-T7 Public-24</v>
      </c>
      <c r="H357" s="77">
        <f t="shared" si="11"/>
        <v>0.9733012640569586</v>
      </c>
      <c r="I357" s="37"/>
      <c r="M357" s="36"/>
      <c r="N357" s="13"/>
    </row>
    <row r="358" spans="1:14" ht="13.7" customHeight="1" x14ac:dyDescent="0.25">
      <c r="A358" s="73">
        <f>'EMFAC2017EI-2011Class'!B357</f>
        <v>2019</v>
      </c>
      <c r="B358" s="74" t="str">
        <f>'EMFAC2017EI-2011Class'!C357</f>
        <v>T7 Public</v>
      </c>
      <c r="C358" s="73">
        <f>'EMFAC2017EI-2011Class'!D357</f>
        <v>1994</v>
      </c>
      <c r="D358" s="38">
        <f>'EMFAC2017EI-2011Class'!F357</f>
        <v>25</v>
      </c>
      <c r="E358" s="72" t="str">
        <f t="shared" si="10"/>
        <v>T7 Public-25</v>
      </c>
      <c r="F358" s="39">
        <f>VLOOKUP(E358,HD_Odo!$C$2:$D$1381,2,FALSE)</f>
        <v>205416</v>
      </c>
      <c r="G358" s="89" t="str">
        <f>'EMFAC2017EI-2011Class'!H357</f>
        <v>2019-T7 Public-25</v>
      </c>
      <c r="H358" s="77">
        <f t="shared" si="11"/>
        <v>0.97252824500412494</v>
      </c>
      <c r="I358" s="37"/>
      <c r="M358" s="36"/>
      <c r="N358" s="13"/>
    </row>
    <row r="359" spans="1:14" ht="13.7" customHeight="1" x14ac:dyDescent="0.25">
      <c r="A359" s="73">
        <f>'EMFAC2017EI-2011Class'!B358</f>
        <v>2019</v>
      </c>
      <c r="B359" s="74" t="str">
        <f>'EMFAC2017EI-2011Class'!C358</f>
        <v>T7 Public</v>
      </c>
      <c r="C359" s="73">
        <f>'EMFAC2017EI-2011Class'!D358</f>
        <v>1993</v>
      </c>
      <c r="D359" s="38">
        <f>'EMFAC2017EI-2011Class'!F358</f>
        <v>26</v>
      </c>
      <c r="E359" s="72" t="str">
        <f t="shared" si="10"/>
        <v>T7 Public-26</v>
      </c>
      <c r="F359" s="39">
        <f>VLOOKUP(E359,HD_Odo!$C$2:$D$1381,2,FALSE)</f>
        <v>213192</v>
      </c>
      <c r="G359" s="89" t="str">
        <f>'EMFAC2017EI-2011Class'!H358</f>
        <v>2019-T7 Public-26</v>
      </c>
      <c r="H359" s="77">
        <f t="shared" si="11"/>
        <v>1</v>
      </c>
      <c r="I359" s="37"/>
      <c r="M359" s="36"/>
      <c r="N359" s="13"/>
    </row>
    <row r="360" spans="1:14" ht="13.7" customHeight="1" x14ac:dyDescent="0.25">
      <c r="A360" s="73">
        <f>'EMFAC2017EI-2011Class'!B359</f>
        <v>2019</v>
      </c>
      <c r="B360" s="74" t="str">
        <f>'EMFAC2017EI-2011Class'!C359</f>
        <v>T7 Public</v>
      </c>
      <c r="C360" s="73">
        <f>'EMFAC2017EI-2011Class'!D359</f>
        <v>1992</v>
      </c>
      <c r="D360" s="38">
        <f>'EMFAC2017EI-2011Class'!F359</f>
        <v>27</v>
      </c>
      <c r="E360" s="72" t="str">
        <f t="shared" si="10"/>
        <v>T7 Public-27</v>
      </c>
      <c r="F360" s="39">
        <f>VLOOKUP(E360,HD_Odo!$C$2:$D$1381,2,FALSE)</f>
        <v>220968</v>
      </c>
      <c r="G360" s="89" t="str">
        <f>'EMFAC2017EI-2011Class'!H359</f>
        <v>2019-T7 Public-27</v>
      </c>
      <c r="H360" s="77">
        <f t="shared" si="11"/>
        <v>1</v>
      </c>
      <c r="I360" s="37"/>
      <c r="M360" s="36"/>
      <c r="N360" s="13"/>
    </row>
    <row r="361" spans="1:14" ht="13.7" customHeight="1" x14ac:dyDescent="0.25">
      <c r="A361" s="73">
        <f>'EMFAC2017EI-2011Class'!B360</f>
        <v>2019</v>
      </c>
      <c r="B361" s="74" t="str">
        <f>'EMFAC2017EI-2011Class'!C360</f>
        <v>T7 Public</v>
      </c>
      <c r="C361" s="73">
        <f>'EMFAC2017EI-2011Class'!D360</f>
        <v>1991</v>
      </c>
      <c r="D361" s="38">
        <f>'EMFAC2017EI-2011Class'!F360</f>
        <v>28</v>
      </c>
      <c r="E361" s="72" t="str">
        <f t="shared" si="10"/>
        <v>T7 Public-28</v>
      </c>
      <c r="F361" s="39">
        <f>VLOOKUP(E361,HD_Odo!$C$2:$D$1381,2,FALSE)</f>
        <v>228744</v>
      </c>
      <c r="G361" s="89" t="str">
        <f>'EMFAC2017EI-2011Class'!H360</f>
        <v>2019-T7 Public-28</v>
      </c>
      <c r="H361" s="77">
        <f t="shared" si="11"/>
        <v>1</v>
      </c>
      <c r="I361" s="37"/>
      <c r="M361" s="36"/>
      <c r="N361" s="13"/>
    </row>
    <row r="362" spans="1:14" ht="13.7" customHeight="1" x14ac:dyDescent="0.25">
      <c r="A362" s="73">
        <f>'EMFAC2017EI-2011Class'!B361</f>
        <v>2019</v>
      </c>
      <c r="B362" s="74" t="str">
        <f>'EMFAC2017EI-2011Class'!C361</f>
        <v>T7 Public</v>
      </c>
      <c r="C362" s="73">
        <f>'EMFAC2017EI-2011Class'!D361</f>
        <v>1990</v>
      </c>
      <c r="D362" s="38">
        <f>'EMFAC2017EI-2011Class'!F361</f>
        <v>29</v>
      </c>
      <c r="E362" s="72" t="str">
        <f t="shared" si="10"/>
        <v>T7 Public-29</v>
      </c>
      <c r="F362" s="39">
        <f>VLOOKUP(E362,HD_Odo!$C$2:$D$1381,2,FALSE)</f>
        <v>236520</v>
      </c>
      <c r="G362" s="89" t="str">
        <f>'EMFAC2017EI-2011Class'!H361</f>
        <v>2019-T7 Public-29</v>
      </c>
      <c r="H362" s="77">
        <f t="shared" si="11"/>
        <v>1</v>
      </c>
      <c r="I362" s="37"/>
      <c r="M362" s="36"/>
      <c r="N362" s="13"/>
    </row>
    <row r="363" spans="1:14" ht="13.7" customHeight="1" x14ac:dyDescent="0.25">
      <c r="A363" s="73">
        <f>'EMFAC2017EI-2011Class'!B362</f>
        <v>2019</v>
      </c>
      <c r="B363" s="74" t="str">
        <f>'EMFAC2017EI-2011Class'!C362</f>
        <v>T7 Public</v>
      </c>
      <c r="C363" s="73">
        <f>'EMFAC2017EI-2011Class'!D362</f>
        <v>1989</v>
      </c>
      <c r="D363" s="38">
        <f>'EMFAC2017EI-2011Class'!F362</f>
        <v>30</v>
      </c>
      <c r="E363" s="72" t="str">
        <f t="shared" si="10"/>
        <v>T7 Public-30</v>
      </c>
      <c r="F363" s="39">
        <f>VLOOKUP(E363,HD_Odo!$C$2:$D$1381,2,FALSE)</f>
        <v>244296</v>
      </c>
      <c r="G363" s="89" t="str">
        <f>'EMFAC2017EI-2011Class'!H362</f>
        <v>2019-T7 Public-30</v>
      </c>
      <c r="H363" s="77">
        <f t="shared" si="11"/>
        <v>1</v>
      </c>
      <c r="I363" s="37"/>
      <c r="M363" s="36"/>
      <c r="N363" s="13"/>
    </row>
    <row r="364" spans="1:14" ht="13.7" customHeight="1" x14ac:dyDescent="0.25">
      <c r="A364" s="73">
        <f>'EMFAC2017EI-2011Class'!B363</f>
        <v>2019</v>
      </c>
      <c r="B364" s="74" t="str">
        <f>'EMFAC2017EI-2011Class'!C363</f>
        <v>T7 Public</v>
      </c>
      <c r="C364" s="73">
        <f>'EMFAC2017EI-2011Class'!D363</f>
        <v>1988</v>
      </c>
      <c r="D364" s="38">
        <f>'EMFAC2017EI-2011Class'!F363</f>
        <v>31</v>
      </c>
      <c r="E364" s="72" t="str">
        <f t="shared" si="10"/>
        <v>T7 Public-31</v>
      </c>
      <c r="F364" s="39">
        <f>VLOOKUP(E364,HD_Odo!$C$2:$D$1381,2,FALSE)</f>
        <v>252072</v>
      </c>
      <c r="G364" s="89" t="str">
        <f>'EMFAC2017EI-2011Class'!H363</f>
        <v>2019-T7 Public-31</v>
      </c>
      <c r="H364" s="77">
        <f t="shared" si="11"/>
        <v>1</v>
      </c>
      <c r="I364" s="37"/>
      <c r="M364" s="36"/>
      <c r="N364" s="13"/>
    </row>
    <row r="365" spans="1:14" ht="13.7" customHeight="1" x14ac:dyDescent="0.25">
      <c r="A365" s="73">
        <f>'EMFAC2017EI-2011Class'!B364</f>
        <v>2019</v>
      </c>
      <c r="B365" s="74" t="str">
        <f>'EMFAC2017EI-2011Class'!C364</f>
        <v>T7 Public</v>
      </c>
      <c r="C365" s="73">
        <f>'EMFAC2017EI-2011Class'!D364</f>
        <v>1987</v>
      </c>
      <c r="D365" s="38">
        <f>'EMFAC2017EI-2011Class'!F364</f>
        <v>32</v>
      </c>
      <c r="E365" s="72" t="str">
        <f t="shared" si="10"/>
        <v>T7 Public-32</v>
      </c>
      <c r="F365" s="39">
        <f>VLOOKUP(E365,HD_Odo!$C$2:$D$1381,2,FALSE)</f>
        <v>259848</v>
      </c>
      <c r="G365" s="89" t="str">
        <f>'EMFAC2017EI-2011Class'!H364</f>
        <v>2019-T7 Public-32</v>
      </c>
      <c r="H365" s="77">
        <f t="shared" si="11"/>
        <v>1</v>
      </c>
      <c r="I365" s="37"/>
      <c r="M365" s="36"/>
      <c r="N365" s="13"/>
    </row>
    <row r="366" spans="1:14" ht="13.7" customHeight="1" x14ac:dyDescent="0.25">
      <c r="A366" s="73">
        <f>'EMFAC2017EI-2011Class'!B365</f>
        <v>2019</v>
      </c>
      <c r="B366" s="74" t="str">
        <f>'EMFAC2017EI-2011Class'!C365</f>
        <v>T7 Public</v>
      </c>
      <c r="C366" s="73">
        <f>'EMFAC2017EI-2011Class'!D365</f>
        <v>1986</v>
      </c>
      <c r="D366" s="38">
        <f>'EMFAC2017EI-2011Class'!F365</f>
        <v>33</v>
      </c>
      <c r="E366" s="72" t="str">
        <f t="shared" si="10"/>
        <v>T7 Public-33</v>
      </c>
      <c r="F366" s="39">
        <f>VLOOKUP(E366,HD_Odo!$C$2:$D$1381,2,FALSE)</f>
        <v>267624</v>
      </c>
      <c r="G366" s="89" t="str">
        <f>'EMFAC2017EI-2011Class'!H365</f>
        <v>2019-T7 Public-33</v>
      </c>
      <c r="H366" s="77">
        <f t="shared" si="11"/>
        <v>1</v>
      </c>
      <c r="I366" s="37"/>
      <c r="M366" s="36"/>
      <c r="N366" s="13"/>
    </row>
    <row r="367" spans="1:14" ht="13.7" customHeight="1" x14ac:dyDescent="0.25">
      <c r="A367" s="73">
        <f>'EMFAC2017EI-2011Class'!B366</f>
        <v>2019</v>
      </c>
      <c r="B367" s="74" t="str">
        <f>'EMFAC2017EI-2011Class'!C366</f>
        <v>T7 Public</v>
      </c>
      <c r="C367" s="73">
        <f>'EMFAC2017EI-2011Class'!D366</f>
        <v>1985</v>
      </c>
      <c r="D367" s="38">
        <f>'EMFAC2017EI-2011Class'!F366</f>
        <v>34</v>
      </c>
      <c r="E367" s="72" t="str">
        <f t="shared" si="10"/>
        <v>T7 Public-34</v>
      </c>
      <c r="F367" s="39">
        <f>VLOOKUP(E367,HD_Odo!$C$2:$D$1381,2,FALSE)</f>
        <v>275400</v>
      </c>
      <c r="G367" s="89" t="str">
        <f>'EMFAC2017EI-2011Class'!H366</f>
        <v>2019-T7 Public-34</v>
      </c>
      <c r="H367" s="77">
        <f t="shared" si="11"/>
        <v>1</v>
      </c>
      <c r="I367" s="37"/>
      <c r="M367" s="36"/>
      <c r="N367" s="13"/>
    </row>
    <row r="368" spans="1:14" ht="13.7" customHeight="1" x14ac:dyDescent="0.25">
      <c r="A368" s="73">
        <f>'EMFAC2017EI-2011Class'!B367</f>
        <v>2019</v>
      </c>
      <c r="B368" s="74" t="str">
        <f>'EMFAC2017EI-2011Class'!C367</f>
        <v>T7 Public</v>
      </c>
      <c r="C368" s="73">
        <f>'EMFAC2017EI-2011Class'!D367</f>
        <v>1984</v>
      </c>
      <c r="D368" s="38">
        <f>'EMFAC2017EI-2011Class'!F367</f>
        <v>35</v>
      </c>
      <c r="E368" s="72" t="str">
        <f t="shared" si="10"/>
        <v>T7 Public-35</v>
      </c>
      <c r="F368" s="39">
        <f>VLOOKUP(E368,HD_Odo!$C$2:$D$1381,2,FALSE)</f>
        <v>283176</v>
      </c>
      <c r="G368" s="89" t="str">
        <f>'EMFAC2017EI-2011Class'!H367</f>
        <v>2019-T7 Public-35</v>
      </c>
      <c r="H368" s="77">
        <f t="shared" si="11"/>
        <v>1</v>
      </c>
      <c r="I368" s="37"/>
      <c r="M368" s="36"/>
      <c r="N368" s="13"/>
    </row>
    <row r="369" spans="1:14" ht="13.7" customHeight="1" x14ac:dyDescent="0.25">
      <c r="A369" s="73">
        <f>'EMFAC2017EI-2011Class'!B368</f>
        <v>2019</v>
      </c>
      <c r="B369" s="74" t="str">
        <f>'EMFAC2017EI-2011Class'!C368</f>
        <v>T7 Public</v>
      </c>
      <c r="C369" s="73">
        <f>'EMFAC2017EI-2011Class'!D368</f>
        <v>1983</v>
      </c>
      <c r="D369" s="38">
        <f>'EMFAC2017EI-2011Class'!F368</f>
        <v>36</v>
      </c>
      <c r="E369" s="72" t="str">
        <f t="shared" si="10"/>
        <v>T7 Public-36</v>
      </c>
      <c r="F369" s="39">
        <f>VLOOKUP(E369,HD_Odo!$C$2:$D$1381,2,FALSE)</f>
        <v>290952</v>
      </c>
      <c r="G369" s="89" t="str">
        <f>'EMFAC2017EI-2011Class'!H368</f>
        <v>2019-T7 Public-36</v>
      </c>
      <c r="H369" s="77">
        <f t="shared" si="11"/>
        <v>1</v>
      </c>
      <c r="I369" s="37"/>
      <c r="M369" s="36"/>
      <c r="N369" s="13"/>
    </row>
    <row r="370" spans="1:14" ht="13.7" customHeight="1" x14ac:dyDescent="0.25">
      <c r="A370" s="73">
        <f>'EMFAC2017EI-2011Class'!B369</f>
        <v>2019</v>
      </c>
      <c r="B370" s="74" t="str">
        <f>'EMFAC2017EI-2011Class'!C369</f>
        <v>T7 Public</v>
      </c>
      <c r="C370" s="73">
        <f>'EMFAC2017EI-2011Class'!D369</f>
        <v>1982</v>
      </c>
      <c r="D370" s="38">
        <f>'EMFAC2017EI-2011Class'!F369</f>
        <v>37</v>
      </c>
      <c r="E370" s="72" t="str">
        <f t="shared" si="10"/>
        <v>T7 Public-37</v>
      </c>
      <c r="F370" s="39">
        <f>VLOOKUP(E370,HD_Odo!$C$2:$D$1381,2,FALSE)</f>
        <v>298728</v>
      </c>
      <c r="G370" s="89" t="str">
        <f>'EMFAC2017EI-2011Class'!H369</f>
        <v>2019-T7 Public-37</v>
      </c>
      <c r="H370" s="77">
        <f t="shared" si="11"/>
        <v>1</v>
      </c>
      <c r="I370" s="37"/>
      <c r="M370" s="36"/>
      <c r="N370" s="13"/>
    </row>
    <row r="371" spans="1:14" ht="13.7" customHeight="1" x14ac:dyDescent="0.25">
      <c r="A371" s="73">
        <f>'EMFAC2017EI-2011Class'!B370</f>
        <v>2019</v>
      </c>
      <c r="B371" s="74" t="str">
        <f>'EMFAC2017EI-2011Class'!C370</f>
        <v>T7 Public</v>
      </c>
      <c r="C371" s="73">
        <f>'EMFAC2017EI-2011Class'!D370</f>
        <v>1981</v>
      </c>
      <c r="D371" s="38">
        <f>'EMFAC2017EI-2011Class'!F370</f>
        <v>38</v>
      </c>
      <c r="E371" s="72" t="str">
        <f t="shared" si="10"/>
        <v>T7 Public-38</v>
      </c>
      <c r="F371" s="39">
        <f>VLOOKUP(E371,HD_Odo!$C$2:$D$1381,2,FALSE)</f>
        <v>306504</v>
      </c>
      <c r="G371" s="89" t="str">
        <f>'EMFAC2017EI-2011Class'!H370</f>
        <v>2019-T7 Public-38</v>
      </c>
      <c r="H371" s="77">
        <f t="shared" si="11"/>
        <v>1</v>
      </c>
      <c r="I371" s="37"/>
      <c r="M371" s="36"/>
      <c r="N371" s="13"/>
    </row>
    <row r="372" spans="1:14" ht="13.7" customHeight="1" x14ac:dyDescent="0.25">
      <c r="A372" s="73">
        <f>'EMFAC2017EI-2011Class'!B371</f>
        <v>2019</v>
      </c>
      <c r="B372" s="74" t="str">
        <f>'EMFAC2017EI-2011Class'!C371</f>
        <v>T7 Public</v>
      </c>
      <c r="C372" s="73">
        <f>'EMFAC2017EI-2011Class'!D371</f>
        <v>1980</v>
      </c>
      <c r="D372" s="38">
        <f>'EMFAC2017EI-2011Class'!F371</f>
        <v>39</v>
      </c>
      <c r="E372" s="72" t="str">
        <f t="shared" si="10"/>
        <v>T7 Public-39</v>
      </c>
      <c r="F372" s="39">
        <f>VLOOKUP(E372,HD_Odo!$C$2:$D$1381,2,FALSE)</f>
        <v>314280</v>
      </c>
      <c r="G372" s="89" t="str">
        <f>'EMFAC2017EI-2011Class'!H371</f>
        <v>2019-T7 Public-39</v>
      </c>
      <c r="H372" s="77">
        <f t="shared" si="11"/>
        <v>1</v>
      </c>
      <c r="I372" s="37"/>
      <c r="M372" s="36"/>
      <c r="N372" s="13"/>
    </row>
    <row r="373" spans="1:14" ht="13.7" customHeight="1" x14ac:dyDescent="0.25">
      <c r="A373" s="73">
        <f>'EMFAC2017EI-2011Class'!B372</f>
        <v>2019</v>
      </c>
      <c r="B373" s="74" t="str">
        <f>'EMFAC2017EI-2011Class'!C372</f>
        <v>T7 Public</v>
      </c>
      <c r="C373" s="73">
        <f>'EMFAC2017EI-2011Class'!D372</f>
        <v>1979</v>
      </c>
      <c r="D373" s="38">
        <f>'EMFAC2017EI-2011Class'!F372</f>
        <v>40</v>
      </c>
      <c r="E373" s="72" t="str">
        <f t="shared" si="10"/>
        <v>T7 Public-40</v>
      </c>
      <c r="F373" s="39">
        <f>VLOOKUP(E373,HD_Odo!$C$2:$D$1381,2,FALSE)</f>
        <v>322056</v>
      </c>
      <c r="G373" s="89" t="str">
        <f>'EMFAC2017EI-2011Class'!H372</f>
        <v>2019-T7 Public-40</v>
      </c>
      <c r="H373" s="77">
        <f t="shared" si="11"/>
        <v>1</v>
      </c>
      <c r="I373" s="37"/>
      <c r="M373" s="36"/>
      <c r="N373" s="13"/>
    </row>
    <row r="374" spans="1:14" ht="13.7" customHeight="1" x14ac:dyDescent="0.25">
      <c r="A374" s="73">
        <f>'EMFAC2017EI-2011Class'!B373</f>
        <v>2019</v>
      </c>
      <c r="B374" s="74" t="str">
        <f>'EMFAC2017EI-2011Class'!C373</f>
        <v>T7 Public</v>
      </c>
      <c r="C374" s="73">
        <f>'EMFAC2017EI-2011Class'!D373</f>
        <v>1978</v>
      </c>
      <c r="D374" s="38">
        <f>'EMFAC2017EI-2011Class'!F373</f>
        <v>41</v>
      </c>
      <c r="E374" s="72" t="str">
        <f t="shared" si="10"/>
        <v>T7 Public-41</v>
      </c>
      <c r="F374" s="39">
        <f>VLOOKUP(E374,HD_Odo!$C$2:$D$1381,2,FALSE)</f>
        <v>329832</v>
      </c>
      <c r="G374" s="89" t="str">
        <f>'EMFAC2017EI-2011Class'!H373</f>
        <v>2019-T7 Public-41</v>
      </c>
      <c r="H374" s="77">
        <f t="shared" si="11"/>
        <v>1</v>
      </c>
      <c r="I374" s="37"/>
      <c r="M374" s="36"/>
      <c r="N374" s="13"/>
    </row>
    <row r="375" spans="1:14" ht="13.7" customHeight="1" x14ac:dyDescent="0.25">
      <c r="A375" s="73">
        <f>'EMFAC2017EI-2011Class'!B374</f>
        <v>2019</v>
      </c>
      <c r="B375" s="74" t="str">
        <f>'EMFAC2017EI-2011Class'!C374</f>
        <v>T7 Public</v>
      </c>
      <c r="C375" s="73">
        <f>'EMFAC2017EI-2011Class'!D374</f>
        <v>1977</v>
      </c>
      <c r="D375" s="38">
        <f>'EMFAC2017EI-2011Class'!F374</f>
        <v>42</v>
      </c>
      <c r="E375" s="72" t="str">
        <f t="shared" si="10"/>
        <v>T7 Public-42</v>
      </c>
      <c r="F375" s="39">
        <f>VLOOKUP(E375,HD_Odo!$C$2:$D$1381,2,FALSE)</f>
        <v>337608</v>
      </c>
      <c r="G375" s="89" t="str">
        <f>'EMFAC2017EI-2011Class'!H374</f>
        <v>2019-T7 Public-42</v>
      </c>
      <c r="H375" s="77">
        <f t="shared" si="11"/>
        <v>1</v>
      </c>
      <c r="I375" s="37"/>
      <c r="M375" s="36"/>
      <c r="N375" s="13"/>
    </row>
    <row r="376" spans="1:14" ht="13.7" customHeight="1" x14ac:dyDescent="0.25">
      <c r="A376" s="73">
        <f>'EMFAC2017EI-2011Class'!B375</f>
        <v>2019</v>
      </c>
      <c r="B376" s="74" t="str">
        <f>'EMFAC2017EI-2011Class'!C375</f>
        <v>T7 Public</v>
      </c>
      <c r="C376" s="73">
        <f>'EMFAC2017EI-2011Class'!D375</f>
        <v>1976</v>
      </c>
      <c r="D376" s="38">
        <f>'EMFAC2017EI-2011Class'!F375</f>
        <v>43</v>
      </c>
      <c r="E376" s="72" t="str">
        <f t="shared" si="10"/>
        <v>T7 Public-43</v>
      </c>
      <c r="F376" s="39">
        <f>VLOOKUP(E376,HD_Odo!$C$2:$D$1381,2,FALSE)</f>
        <v>345384</v>
      </c>
      <c r="G376" s="89" t="str">
        <f>'EMFAC2017EI-2011Class'!H375</f>
        <v>2019-T7 Public-43</v>
      </c>
      <c r="H376" s="77">
        <f t="shared" si="11"/>
        <v>1</v>
      </c>
      <c r="I376" s="37"/>
      <c r="M376" s="36"/>
      <c r="N376" s="13"/>
    </row>
    <row r="377" spans="1:14" ht="13.7" customHeight="1" x14ac:dyDescent="0.25">
      <c r="A377" s="73">
        <f>'EMFAC2017EI-2011Class'!B376</f>
        <v>2019</v>
      </c>
      <c r="B377" s="74" t="str">
        <f>'EMFAC2017EI-2011Class'!C376</f>
        <v>T7 Public</v>
      </c>
      <c r="C377" s="73">
        <f>'EMFAC2017EI-2011Class'!D376</f>
        <v>1975</v>
      </c>
      <c r="D377" s="38">
        <f>'EMFAC2017EI-2011Class'!F376</f>
        <v>44</v>
      </c>
      <c r="E377" s="72" t="str">
        <f t="shared" si="10"/>
        <v>T7 Public-44</v>
      </c>
      <c r="F377" s="39">
        <f>VLOOKUP(E377,HD_Odo!$C$2:$D$1381,2,FALSE)</f>
        <v>353160</v>
      </c>
      <c r="G377" s="89" t="str">
        <f>'EMFAC2017EI-2011Class'!H376</f>
        <v>2019-T7 Public-44</v>
      </c>
      <c r="H377" s="77">
        <f t="shared" si="11"/>
        <v>1</v>
      </c>
      <c r="I377" s="37"/>
      <c r="M377" s="36"/>
      <c r="N377" s="13"/>
    </row>
    <row r="378" spans="1:14" ht="13.7" customHeight="1" x14ac:dyDescent="0.25">
      <c r="A378" s="73">
        <f>'EMFAC2017EI-2011Class'!B377</f>
        <v>2019</v>
      </c>
      <c r="B378" s="74" t="str">
        <f>'EMFAC2017EI-2011Class'!C377</f>
        <v>T7 Single</v>
      </c>
      <c r="C378" s="73">
        <f>'EMFAC2017EI-2011Class'!D377</f>
        <v>2020</v>
      </c>
      <c r="D378" s="38">
        <f>'EMFAC2017EI-2011Class'!F377</f>
        <v>-1</v>
      </c>
      <c r="E378" s="72" t="str">
        <f t="shared" si="10"/>
        <v>T7 Single--1</v>
      </c>
      <c r="F378" s="39">
        <f>VLOOKUP(E378,HD_Odo!$C$2:$D$1381,2,FALSE)</f>
        <v>0</v>
      </c>
      <c r="G378" s="89" t="str">
        <f>'EMFAC2017EI-2011Class'!H377</f>
        <v>2019-T7 Single--1</v>
      </c>
      <c r="H378" s="77">
        <f t="shared" si="11"/>
        <v>1</v>
      </c>
      <c r="I378" s="37"/>
      <c r="M378" s="36"/>
      <c r="N378" s="13"/>
    </row>
    <row r="379" spans="1:14" ht="13.7" customHeight="1" x14ac:dyDescent="0.25">
      <c r="A379" s="73">
        <f>'EMFAC2017EI-2011Class'!B378</f>
        <v>2019</v>
      </c>
      <c r="B379" s="74" t="str">
        <f>'EMFAC2017EI-2011Class'!C378</f>
        <v>T7 Single</v>
      </c>
      <c r="C379" s="73">
        <f>'EMFAC2017EI-2011Class'!D378</f>
        <v>2019</v>
      </c>
      <c r="D379" s="38">
        <f>'EMFAC2017EI-2011Class'!F378</f>
        <v>0</v>
      </c>
      <c r="E379" s="72" t="str">
        <f t="shared" si="10"/>
        <v>T7 Single-0</v>
      </c>
      <c r="F379" s="39">
        <f>VLOOKUP(E379,HD_Odo!$C$2:$D$1381,2,FALSE)</f>
        <v>40564</v>
      </c>
      <c r="G379" s="89" t="str">
        <f>'EMFAC2017EI-2011Class'!H378</f>
        <v>2019-T7 Single-0</v>
      </c>
      <c r="H379" s="77">
        <f t="shared" si="11"/>
        <v>0.96953808756388615</v>
      </c>
      <c r="I379" s="37"/>
      <c r="M379" s="36"/>
      <c r="N379" s="13"/>
    </row>
    <row r="380" spans="1:14" ht="13.7" customHeight="1" x14ac:dyDescent="0.25">
      <c r="A380" s="73">
        <f>'EMFAC2017EI-2011Class'!B379</f>
        <v>2019</v>
      </c>
      <c r="B380" s="74" t="str">
        <f>'EMFAC2017EI-2011Class'!C379</f>
        <v>T7 Single</v>
      </c>
      <c r="C380" s="73">
        <f>'EMFAC2017EI-2011Class'!D379</f>
        <v>2018</v>
      </c>
      <c r="D380" s="38">
        <f>'EMFAC2017EI-2011Class'!F379</f>
        <v>1</v>
      </c>
      <c r="E380" s="72" t="str">
        <f t="shared" si="10"/>
        <v>T7 Single-1</v>
      </c>
      <c r="F380" s="39">
        <f>VLOOKUP(E380,HD_Odo!$C$2:$D$1381,2,FALSE)</f>
        <v>79371</v>
      </c>
      <c r="G380" s="89" t="str">
        <f>'EMFAC2017EI-2011Class'!H379</f>
        <v>2019-T7 Single-1</v>
      </c>
      <c r="H380" s="77">
        <f t="shared" si="11"/>
        <v>0.9470800492020538</v>
      </c>
      <c r="I380" s="37"/>
      <c r="M380" s="36"/>
      <c r="N380" s="13"/>
    </row>
    <row r="381" spans="1:14" ht="13.7" customHeight="1" x14ac:dyDescent="0.25">
      <c r="A381" s="73">
        <f>'EMFAC2017EI-2011Class'!B380</f>
        <v>2019</v>
      </c>
      <c r="B381" s="74" t="str">
        <f>'EMFAC2017EI-2011Class'!C380</f>
        <v>T7 Single</v>
      </c>
      <c r="C381" s="73">
        <f>'EMFAC2017EI-2011Class'!D380</f>
        <v>2017</v>
      </c>
      <c r="D381" s="38">
        <f>'EMFAC2017EI-2011Class'!F380</f>
        <v>2</v>
      </c>
      <c r="E381" s="72" t="str">
        <f t="shared" si="10"/>
        <v>T7 Single-2</v>
      </c>
      <c r="F381" s="39">
        <f>VLOOKUP(E381,HD_Odo!$C$2:$D$1381,2,FALSE)</f>
        <v>116000</v>
      </c>
      <c r="G381" s="89" t="str">
        <f>'EMFAC2017EI-2011Class'!H380</f>
        <v>2019-T7 Single-2</v>
      </c>
      <c r="H381" s="77">
        <f t="shared" si="11"/>
        <v>0.93006117841956859</v>
      </c>
      <c r="I381" s="37"/>
      <c r="M381" s="36"/>
      <c r="N381" s="13"/>
    </row>
    <row r="382" spans="1:14" ht="13.7" customHeight="1" x14ac:dyDescent="0.25">
      <c r="A382" s="73">
        <f>'EMFAC2017EI-2011Class'!B381</f>
        <v>2019</v>
      </c>
      <c r="B382" s="74" t="str">
        <f>'EMFAC2017EI-2011Class'!C381</f>
        <v>T7 Single</v>
      </c>
      <c r="C382" s="73">
        <f>'EMFAC2017EI-2011Class'!D381</f>
        <v>2016</v>
      </c>
      <c r="D382" s="38">
        <f>'EMFAC2017EI-2011Class'!F381</f>
        <v>3</v>
      </c>
      <c r="E382" s="72" t="str">
        <f t="shared" si="10"/>
        <v>T7 Single-3</v>
      </c>
      <c r="F382" s="39">
        <f>VLOOKUP(E382,HD_Odo!$C$2:$D$1381,2,FALSE)</f>
        <v>150258</v>
      </c>
      <c r="G382" s="89" t="str">
        <f>'EMFAC2017EI-2011Class'!H381</f>
        <v>2019-T7 Single-3</v>
      </c>
      <c r="H382" s="77">
        <f t="shared" si="11"/>
        <v>0.91685024607879184</v>
      </c>
      <c r="I382" s="37"/>
      <c r="M382" s="36"/>
      <c r="N382" s="13"/>
    </row>
    <row r="383" spans="1:14" ht="13.7" customHeight="1" x14ac:dyDescent="0.25">
      <c r="A383" s="73">
        <f>'EMFAC2017EI-2011Class'!B382</f>
        <v>2019</v>
      </c>
      <c r="B383" s="74" t="str">
        <f>'EMFAC2017EI-2011Class'!C382</f>
        <v>T7 Single</v>
      </c>
      <c r="C383" s="73">
        <f>'EMFAC2017EI-2011Class'!D382</f>
        <v>2015</v>
      </c>
      <c r="D383" s="38">
        <f>'EMFAC2017EI-2011Class'!F382</f>
        <v>4</v>
      </c>
      <c r="E383" s="72" t="str">
        <f t="shared" si="10"/>
        <v>T7 Single-4</v>
      </c>
      <c r="F383" s="39">
        <f>VLOOKUP(E383,HD_Odo!$C$2:$D$1381,2,FALSE)</f>
        <v>182135</v>
      </c>
      <c r="G383" s="89" t="str">
        <f>'EMFAC2017EI-2011Class'!H382</f>
        <v>2019-T7 Single-4</v>
      </c>
      <c r="H383" s="77">
        <f t="shared" si="11"/>
        <v>0.90636894785656186</v>
      </c>
      <c r="I383" s="37"/>
      <c r="M383" s="36"/>
      <c r="N383" s="13"/>
    </row>
    <row r="384" spans="1:14" ht="13.7" customHeight="1" x14ac:dyDescent="0.25">
      <c r="A384" s="73">
        <f>'EMFAC2017EI-2011Class'!B383</f>
        <v>2019</v>
      </c>
      <c r="B384" s="74" t="str">
        <f>'EMFAC2017EI-2011Class'!C383</f>
        <v>T7 Single</v>
      </c>
      <c r="C384" s="73">
        <f>'EMFAC2017EI-2011Class'!D383</f>
        <v>2014</v>
      </c>
      <c r="D384" s="38">
        <f>'EMFAC2017EI-2011Class'!F383</f>
        <v>5</v>
      </c>
      <c r="E384" s="72" t="str">
        <f t="shared" si="10"/>
        <v>T7 Single-5</v>
      </c>
      <c r="F384" s="39">
        <f>VLOOKUP(E384,HD_Odo!$C$2:$D$1381,2,FALSE)</f>
        <v>211768</v>
      </c>
      <c r="G384" s="89" t="str">
        <f>'EMFAC2017EI-2011Class'!H383</f>
        <v>2019-T7 Single-5</v>
      </c>
      <c r="H384" s="77">
        <f t="shared" si="11"/>
        <v>0.89787815577159835</v>
      </c>
      <c r="I384" s="37"/>
      <c r="M384" s="36"/>
      <c r="N384" s="13"/>
    </row>
    <row r="385" spans="1:14" ht="13.7" customHeight="1" x14ac:dyDescent="0.25">
      <c r="A385" s="73">
        <f>'EMFAC2017EI-2011Class'!B384</f>
        <v>2019</v>
      </c>
      <c r="B385" s="74" t="str">
        <f>'EMFAC2017EI-2011Class'!C384</f>
        <v>T7 Single</v>
      </c>
      <c r="C385" s="73">
        <f>'EMFAC2017EI-2011Class'!D384</f>
        <v>2013</v>
      </c>
      <c r="D385" s="38">
        <f>'EMFAC2017EI-2011Class'!F384</f>
        <v>6</v>
      </c>
      <c r="E385" s="72" t="str">
        <f t="shared" si="10"/>
        <v>T7 Single-6</v>
      </c>
      <c r="F385" s="39">
        <f>VLOOKUP(E385,HD_Odo!$C$2:$D$1381,2,FALSE)</f>
        <v>239398</v>
      </c>
      <c r="G385" s="89" t="str">
        <f>'EMFAC2017EI-2011Class'!H384</f>
        <v>2019-T7 Single-6</v>
      </c>
      <c r="H385" s="77">
        <f t="shared" si="11"/>
        <v>0.86904507017773736</v>
      </c>
      <c r="I385" s="37"/>
      <c r="M385" s="36"/>
      <c r="N385" s="13"/>
    </row>
    <row r="386" spans="1:14" ht="13.7" customHeight="1" x14ac:dyDescent="0.25">
      <c r="A386" s="73">
        <f>'EMFAC2017EI-2011Class'!B385</f>
        <v>2019</v>
      </c>
      <c r="B386" s="74" t="str">
        <f>'EMFAC2017EI-2011Class'!C385</f>
        <v>T7 Single</v>
      </c>
      <c r="C386" s="73">
        <f>'EMFAC2017EI-2011Class'!D385</f>
        <v>2012</v>
      </c>
      <c r="D386" s="38">
        <f>'EMFAC2017EI-2011Class'!F385</f>
        <v>7</v>
      </c>
      <c r="E386" s="72" t="str">
        <f t="shared" si="10"/>
        <v>T7 Single-7</v>
      </c>
      <c r="F386" s="39">
        <f>VLOOKUP(E386,HD_Odo!$C$2:$D$1381,2,FALSE)</f>
        <v>265329</v>
      </c>
      <c r="G386" s="89" t="str">
        <f>'EMFAC2017EI-2011Class'!H385</f>
        <v>2019-T7 Single-7</v>
      </c>
      <c r="H386" s="77">
        <f t="shared" si="11"/>
        <v>0.86345229065937523</v>
      </c>
      <c r="I386" s="37"/>
      <c r="M386" s="36"/>
      <c r="N386" s="13"/>
    </row>
    <row r="387" spans="1:14" ht="13.7" customHeight="1" x14ac:dyDescent="0.25">
      <c r="A387" s="73">
        <f>'EMFAC2017EI-2011Class'!B386</f>
        <v>2019</v>
      </c>
      <c r="B387" s="74" t="str">
        <f>'EMFAC2017EI-2011Class'!C386</f>
        <v>T7 Single</v>
      </c>
      <c r="C387" s="73">
        <f>'EMFAC2017EI-2011Class'!D386</f>
        <v>2011</v>
      </c>
      <c r="D387" s="38">
        <f>'EMFAC2017EI-2011Class'!F386</f>
        <v>8</v>
      </c>
      <c r="E387" s="72" t="str">
        <f t="shared" si="10"/>
        <v>T7 Single-8</v>
      </c>
      <c r="F387" s="39">
        <f>VLOOKUP(E387,HD_Odo!$C$2:$D$1381,2,FALSE)</f>
        <v>289889</v>
      </c>
      <c r="G387" s="89" t="str">
        <f>'EMFAC2017EI-2011Class'!H386</f>
        <v>2019-T7 Single-8</v>
      </c>
      <c r="H387" s="77">
        <f t="shared" si="11"/>
        <v>0.85873336286188384</v>
      </c>
      <c r="I387" s="37"/>
      <c r="M387" s="36"/>
      <c r="N387" s="13"/>
    </row>
    <row r="388" spans="1:14" ht="13.7" customHeight="1" x14ac:dyDescent="0.25">
      <c r="A388" s="73">
        <f>'EMFAC2017EI-2011Class'!B387</f>
        <v>2019</v>
      </c>
      <c r="B388" s="74" t="str">
        <f>'EMFAC2017EI-2011Class'!C387</f>
        <v>T7 Single</v>
      </c>
      <c r="C388" s="73">
        <f>'EMFAC2017EI-2011Class'!D387</f>
        <v>2010</v>
      </c>
      <c r="D388" s="38">
        <f>'EMFAC2017EI-2011Class'!F387</f>
        <v>9</v>
      </c>
      <c r="E388" s="72" t="str">
        <f t="shared" si="10"/>
        <v>T7 Single-9</v>
      </c>
      <c r="F388" s="39">
        <f>VLOOKUP(E388,HD_Odo!$C$2:$D$1381,2,FALSE)</f>
        <v>313388</v>
      </c>
      <c r="G388" s="89" t="str">
        <f>'EMFAC2017EI-2011Class'!H387</f>
        <v>2019-T7 Single-9</v>
      </c>
      <c r="H388" s="77">
        <f t="shared" si="11"/>
        <v>0.87835567378793977</v>
      </c>
      <c r="I388" s="37"/>
      <c r="M388" s="36"/>
      <c r="N388" s="13"/>
    </row>
    <row r="389" spans="1:14" ht="13.7" customHeight="1" x14ac:dyDescent="0.25">
      <c r="A389" s="73">
        <f>'EMFAC2017EI-2011Class'!B388</f>
        <v>2019</v>
      </c>
      <c r="B389" s="74" t="str">
        <f>'EMFAC2017EI-2011Class'!C388</f>
        <v>T7 Single</v>
      </c>
      <c r="C389" s="73">
        <f>'EMFAC2017EI-2011Class'!D388</f>
        <v>2009</v>
      </c>
      <c r="D389" s="38">
        <f>'EMFAC2017EI-2011Class'!F388</f>
        <v>10</v>
      </c>
      <c r="E389" s="72" t="str">
        <f t="shared" si="10"/>
        <v>T7 Single-10</v>
      </c>
      <c r="F389" s="39">
        <f>VLOOKUP(E389,HD_Odo!$C$2:$D$1381,2,FALSE)</f>
        <v>336079</v>
      </c>
      <c r="G389" s="89" t="str">
        <f>'EMFAC2017EI-2011Class'!H388</f>
        <v>2019-T7 Single-10</v>
      </c>
      <c r="H389" s="77">
        <f t="shared" si="11"/>
        <v>0.87371351444486789</v>
      </c>
      <c r="I389" s="37"/>
      <c r="M389" s="36"/>
      <c r="N389" s="13"/>
    </row>
    <row r="390" spans="1:14" ht="13.7" customHeight="1" x14ac:dyDescent="0.25">
      <c r="A390" s="73">
        <f>'EMFAC2017EI-2011Class'!B389</f>
        <v>2019</v>
      </c>
      <c r="B390" s="74" t="str">
        <f>'EMFAC2017EI-2011Class'!C389</f>
        <v>T7 Single</v>
      </c>
      <c r="C390" s="73">
        <f>'EMFAC2017EI-2011Class'!D389</f>
        <v>2008</v>
      </c>
      <c r="D390" s="38">
        <f>'EMFAC2017EI-2011Class'!F389</f>
        <v>11</v>
      </c>
      <c r="E390" s="72" t="str">
        <f t="shared" si="10"/>
        <v>T7 Single-11</v>
      </c>
      <c r="F390" s="39">
        <f>VLOOKUP(E390,HD_Odo!$C$2:$D$1381,2,FALSE)</f>
        <v>358115</v>
      </c>
      <c r="G390" s="89" t="str">
        <f>'EMFAC2017EI-2011Class'!H389</f>
        <v>2019-T7 Single-11</v>
      </c>
      <c r="H390" s="77">
        <f t="shared" si="11"/>
        <v>0.86948057236991749</v>
      </c>
      <c r="I390" s="37"/>
      <c r="M390" s="36"/>
      <c r="N390" s="13"/>
    </row>
    <row r="391" spans="1:14" ht="13.7" customHeight="1" x14ac:dyDescent="0.25">
      <c r="A391" s="73">
        <f>'EMFAC2017EI-2011Class'!B390</f>
        <v>2019</v>
      </c>
      <c r="B391" s="74" t="str">
        <f>'EMFAC2017EI-2011Class'!C390</f>
        <v>T7 Single</v>
      </c>
      <c r="C391" s="73">
        <f>'EMFAC2017EI-2011Class'!D390</f>
        <v>2007</v>
      </c>
      <c r="D391" s="38">
        <f>'EMFAC2017EI-2011Class'!F390</f>
        <v>12</v>
      </c>
      <c r="E391" s="72" t="str">
        <f t="shared" si="10"/>
        <v>T7 Single-12</v>
      </c>
      <c r="F391" s="39">
        <f>VLOOKUP(E391,HD_Odo!$C$2:$D$1381,2,FALSE)</f>
        <v>379510</v>
      </c>
      <c r="G391" s="89" t="str">
        <f>'EMFAC2017EI-2011Class'!H390</f>
        <v>2019-T7 Single-12</v>
      </c>
      <c r="H391" s="77">
        <f t="shared" si="11"/>
        <v>0.9312774163901667</v>
      </c>
      <c r="I391" s="37"/>
      <c r="M391" s="36"/>
      <c r="N391" s="13"/>
    </row>
    <row r="392" spans="1:14" ht="13.7" customHeight="1" x14ac:dyDescent="0.25">
      <c r="A392" s="73">
        <f>'EMFAC2017EI-2011Class'!B391</f>
        <v>2019</v>
      </c>
      <c r="B392" s="74" t="str">
        <f>'EMFAC2017EI-2011Class'!C391</f>
        <v>T7 Single</v>
      </c>
      <c r="C392" s="73">
        <f>'EMFAC2017EI-2011Class'!D391</f>
        <v>2006</v>
      </c>
      <c r="D392" s="38">
        <f>'EMFAC2017EI-2011Class'!F391</f>
        <v>13</v>
      </c>
      <c r="E392" s="72" t="str">
        <f t="shared" si="10"/>
        <v>T7 Single-13</v>
      </c>
      <c r="F392" s="39">
        <f>VLOOKUP(E392,HD_Odo!$C$2:$D$1381,2,FALSE)</f>
        <v>400100</v>
      </c>
      <c r="G392" s="89" t="str">
        <f>'EMFAC2017EI-2011Class'!H391</f>
        <v>2019-T7 Single-13</v>
      </c>
      <c r="H392" s="77">
        <f t="shared" si="11"/>
        <v>0.92896811756989872</v>
      </c>
      <c r="I392" s="37"/>
      <c r="M392" s="36"/>
      <c r="N392" s="13"/>
    </row>
    <row r="393" spans="1:14" ht="13.7" customHeight="1" x14ac:dyDescent="0.25">
      <c r="A393" s="73">
        <f>'EMFAC2017EI-2011Class'!B392</f>
        <v>2019</v>
      </c>
      <c r="B393" s="74" t="str">
        <f>'EMFAC2017EI-2011Class'!C392</f>
        <v>T7 Single</v>
      </c>
      <c r="C393" s="73">
        <f>'EMFAC2017EI-2011Class'!D392</f>
        <v>2005</v>
      </c>
      <c r="D393" s="38">
        <f>'EMFAC2017EI-2011Class'!F392</f>
        <v>14</v>
      </c>
      <c r="E393" s="72" t="str">
        <f t="shared" si="10"/>
        <v>T7 Single-14</v>
      </c>
      <c r="F393" s="39">
        <f>VLOOKUP(E393,HD_Odo!$C$2:$D$1381,2,FALSE)</f>
        <v>419498</v>
      </c>
      <c r="G393" s="89" t="str">
        <f>'EMFAC2017EI-2011Class'!H392</f>
        <v>2019-T7 Single-14</v>
      </c>
      <c r="H393" s="77">
        <f t="shared" si="11"/>
        <v>0.92687377486546352</v>
      </c>
      <c r="I393" s="37"/>
      <c r="M393" s="36"/>
      <c r="N393" s="13"/>
    </row>
    <row r="394" spans="1:14" ht="13.7" customHeight="1" x14ac:dyDescent="0.25">
      <c r="A394" s="73">
        <f>'EMFAC2017EI-2011Class'!B393</f>
        <v>2019</v>
      </c>
      <c r="B394" s="74" t="str">
        <f>'EMFAC2017EI-2011Class'!C393</f>
        <v>T7 Single</v>
      </c>
      <c r="C394" s="73">
        <f>'EMFAC2017EI-2011Class'!D393</f>
        <v>2004</v>
      </c>
      <c r="D394" s="38">
        <f>'EMFAC2017EI-2011Class'!F393</f>
        <v>15</v>
      </c>
      <c r="E394" s="72" t="str">
        <f t="shared" si="10"/>
        <v>T7 Single-15</v>
      </c>
      <c r="F394" s="39">
        <f>VLOOKUP(E394,HD_Odo!$C$2:$D$1381,2,FALSE)</f>
        <v>437058</v>
      </c>
      <c r="G394" s="89" t="str">
        <f>'EMFAC2017EI-2011Class'!H393</f>
        <v>2019-T7 Single-15</v>
      </c>
      <c r="H394" s="77">
        <f t="shared" si="11"/>
        <v>0.92504227083306911</v>
      </c>
      <c r="I394" s="37"/>
      <c r="M394" s="36"/>
      <c r="N394" s="13"/>
    </row>
    <row r="395" spans="1:14" ht="13.7" customHeight="1" x14ac:dyDescent="0.25">
      <c r="A395" s="73">
        <f>'EMFAC2017EI-2011Class'!B394</f>
        <v>2019</v>
      </c>
      <c r="B395" s="74" t="str">
        <f>'EMFAC2017EI-2011Class'!C394</f>
        <v>T7 Single</v>
      </c>
      <c r="C395" s="73">
        <f>'EMFAC2017EI-2011Class'!D394</f>
        <v>2003</v>
      </c>
      <c r="D395" s="38">
        <f>'EMFAC2017EI-2011Class'!F394</f>
        <v>16</v>
      </c>
      <c r="E395" s="72" t="str">
        <f t="shared" ref="E395:E458" si="12">CONCATENATE(B395,"-",D395)</f>
        <v>T7 Single-16</v>
      </c>
      <c r="F395" s="39">
        <f>VLOOKUP(E395,HD_Odo!$C$2:$D$1381,2,FALSE)</f>
        <v>454484</v>
      </c>
      <c r="G395" s="89" t="str">
        <f>'EMFAC2017EI-2011Class'!H394</f>
        <v>2019-T7 Single-16</v>
      </c>
      <c r="H395" s="77">
        <f t="shared" ref="H395:H458" si="13">IF(C395&lt;1994,1,IF(C395&lt;2004,($I$3+$J$3*(F395/10000))/($E$3+$F$3*(F395/10000)),IF(C395&lt;2008,($I$4+$J$4*(F395/10000))/($E$4+$F$4*(F395/10000)),IF(C395&lt;2011,($I$5+$J$5*(F395/10000))/($E$5+$F$5*(F395/10000)),IF(C395&lt;2014,($I$6+$J$6*(F395/10000))/($E$6+$F$6*(F395/10000)),($I$7+$J$7*(F395/10000))/($E$7+$F$7*(F395/10000)))))))</f>
        <v>0.9539612980547828</v>
      </c>
      <c r="I395" s="37"/>
      <c r="M395" s="36"/>
      <c r="N395" s="13"/>
    </row>
    <row r="396" spans="1:14" ht="13.7" customHeight="1" x14ac:dyDescent="0.25">
      <c r="A396" s="73">
        <f>'EMFAC2017EI-2011Class'!B395</f>
        <v>2019</v>
      </c>
      <c r="B396" s="74" t="str">
        <f>'EMFAC2017EI-2011Class'!C395</f>
        <v>T7 Single</v>
      </c>
      <c r="C396" s="73">
        <f>'EMFAC2017EI-2011Class'!D395</f>
        <v>2002</v>
      </c>
      <c r="D396" s="38">
        <f>'EMFAC2017EI-2011Class'!F395</f>
        <v>17</v>
      </c>
      <c r="E396" s="72" t="str">
        <f t="shared" si="12"/>
        <v>T7 Single-17</v>
      </c>
      <c r="F396" s="39">
        <f>VLOOKUP(E396,HD_Odo!$C$2:$D$1381,2,FALSE)</f>
        <v>471741</v>
      </c>
      <c r="G396" s="89" t="str">
        <f>'EMFAC2017EI-2011Class'!H395</f>
        <v>2019-T7 Single-17</v>
      </c>
      <c r="H396" s="77">
        <f t="shared" si="13"/>
        <v>0.95300299632418684</v>
      </c>
      <c r="I396" s="37"/>
      <c r="M396" s="36"/>
      <c r="N396" s="13"/>
    </row>
    <row r="397" spans="1:14" ht="13.7" customHeight="1" x14ac:dyDescent="0.25">
      <c r="A397" s="73">
        <f>'EMFAC2017EI-2011Class'!B396</f>
        <v>2019</v>
      </c>
      <c r="B397" s="74" t="str">
        <f>'EMFAC2017EI-2011Class'!C396</f>
        <v>T7 Single</v>
      </c>
      <c r="C397" s="73">
        <f>'EMFAC2017EI-2011Class'!D396</f>
        <v>2001</v>
      </c>
      <c r="D397" s="38">
        <f>'EMFAC2017EI-2011Class'!F396</f>
        <v>18</v>
      </c>
      <c r="E397" s="72" t="str">
        <f t="shared" si="12"/>
        <v>T7 Single-18</v>
      </c>
      <c r="F397" s="39">
        <f>VLOOKUP(E397,HD_Odo!$C$2:$D$1381,2,FALSE)</f>
        <v>488797</v>
      </c>
      <c r="G397" s="89" t="str">
        <f>'EMFAC2017EI-2011Class'!H396</f>
        <v>2019-T7 Single-18</v>
      </c>
      <c r="H397" s="77">
        <f t="shared" si="13"/>
        <v>0.95208648208609759</v>
      </c>
      <c r="I397" s="37"/>
      <c r="M397" s="36"/>
      <c r="N397" s="13"/>
    </row>
    <row r="398" spans="1:14" ht="13.7" customHeight="1" x14ac:dyDescent="0.25">
      <c r="A398" s="73">
        <f>'EMFAC2017EI-2011Class'!B397</f>
        <v>2019</v>
      </c>
      <c r="B398" s="74" t="str">
        <f>'EMFAC2017EI-2011Class'!C397</f>
        <v>T7 Single</v>
      </c>
      <c r="C398" s="73">
        <f>'EMFAC2017EI-2011Class'!D397</f>
        <v>2000</v>
      </c>
      <c r="D398" s="38">
        <f>'EMFAC2017EI-2011Class'!F397</f>
        <v>19</v>
      </c>
      <c r="E398" s="72" t="str">
        <f t="shared" si="12"/>
        <v>T7 Single-19</v>
      </c>
      <c r="F398" s="39">
        <f>VLOOKUP(E398,HD_Odo!$C$2:$D$1381,2,FALSE)</f>
        <v>505620</v>
      </c>
      <c r="G398" s="89" t="str">
        <f>'EMFAC2017EI-2011Class'!H397</f>
        <v>2019-T7 Single-19</v>
      </c>
      <c r="H398" s="77">
        <f t="shared" si="13"/>
        <v>0.95121089872319065</v>
      </c>
      <c r="I398" s="37"/>
      <c r="M398" s="36"/>
      <c r="N398" s="13"/>
    </row>
    <row r="399" spans="1:14" ht="13.7" customHeight="1" x14ac:dyDescent="0.25">
      <c r="A399" s="73">
        <f>'EMFAC2017EI-2011Class'!B398</f>
        <v>2019</v>
      </c>
      <c r="B399" s="74" t="str">
        <f>'EMFAC2017EI-2011Class'!C398</f>
        <v>T7 Single</v>
      </c>
      <c r="C399" s="73">
        <f>'EMFAC2017EI-2011Class'!D398</f>
        <v>1999</v>
      </c>
      <c r="D399" s="38">
        <f>'EMFAC2017EI-2011Class'!F398</f>
        <v>20</v>
      </c>
      <c r="E399" s="72" t="str">
        <f t="shared" si="12"/>
        <v>T7 Single-20</v>
      </c>
      <c r="F399" s="39">
        <f>VLOOKUP(E399,HD_Odo!$C$2:$D$1381,2,FALSE)</f>
        <v>522182</v>
      </c>
      <c r="G399" s="89" t="str">
        <f>'EMFAC2017EI-2011Class'!H398</f>
        <v>2019-T7 Single-20</v>
      </c>
      <c r="H399" s="77">
        <f t="shared" si="13"/>
        <v>0.95037519130462422</v>
      </c>
      <c r="I399" s="37"/>
      <c r="M399" s="36"/>
      <c r="N399" s="13"/>
    </row>
    <row r="400" spans="1:14" ht="13.7" customHeight="1" x14ac:dyDescent="0.25">
      <c r="A400" s="73">
        <f>'EMFAC2017EI-2011Class'!B399</f>
        <v>2019</v>
      </c>
      <c r="B400" s="74" t="str">
        <f>'EMFAC2017EI-2011Class'!C399</f>
        <v>T7 Single</v>
      </c>
      <c r="C400" s="73">
        <f>'EMFAC2017EI-2011Class'!D399</f>
        <v>1998</v>
      </c>
      <c r="D400" s="38">
        <f>'EMFAC2017EI-2011Class'!F399</f>
        <v>21</v>
      </c>
      <c r="E400" s="72" t="str">
        <f t="shared" si="12"/>
        <v>T7 Single-21</v>
      </c>
      <c r="F400" s="39">
        <f>VLOOKUP(E400,HD_Odo!$C$2:$D$1381,2,FALSE)</f>
        <v>538456</v>
      </c>
      <c r="G400" s="89" t="str">
        <f>'EMFAC2017EI-2011Class'!H399</f>
        <v>2019-T7 Single-21</v>
      </c>
      <c r="H400" s="77">
        <f t="shared" si="13"/>
        <v>0.94957828995040594</v>
      </c>
      <c r="I400" s="37"/>
      <c r="M400" s="36"/>
      <c r="N400" s="13"/>
    </row>
    <row r="401" spans="1:14" ht="13.7" customHeight="1" x14ac:dyDescent="0.25">
      <c r="A401" s="73">
        <f>'EMFAC2017EI-2011Class'!B400</f>
        <v>2019</v>
      </c>
      <c r="B401" s="74" t="str">
        <f>'EMFAC2017EI-2011Class'!C400</f>
        <v>T7 Single</v>
      </c>
      <c r="C401" s="73">
        <f>'EMFAC2017EI-2011Class'!D400</f>
        <v>1997</v>
      </c>
      <c r="D401" s="38">
        <f>'EMFAC2017EI-2011Class'!F400</f>
        <v>22</v>
      </c>
      <c r="E401" s="72" t="str">
        <f t="shared" si="12"/>
        <v>T7 Single-22</v>
      </c>
      <c r="F401" s="39">
        <f>VLOOKUP(E401,HD_Odo!$C$2:$D$1381,2,FALSE)</f>
        <v>554417</v>
      </c>
      <c r="G401" s="89" t="str">
        <f>'EMFAC2017EI-2011Class'!H400</f>
        <v>2019-T7 Single-22</v>
      </c>
      <c r="H401" s="77">
        <f t="shared" si="13"/>
        <v>0.94881907456863701</v>
      </c>
      <c r="I401" s="37"/>
      <c r="M401" s="36"/>
      <c r="N401" s="13"/>
    </row>
    <row r="402" spans="1:14" ht="13.7" customHeight="1" x14ac:dyDescent="0.25">
      <c r="A402" s="73">
        <f>'EMFAC2017EI-2011Class'!B401</f>
        <v>2019</v>
      </c>
      <c r="B402" s="74" t="str">
        <f>'EMFAC2017EI-2011Class'!C401</f>
        <v>T7 Single</v>
      </c>
      <c r="C402" s="73">
        <f>'EMFAC2017EI-2011Class'!D401</f>
        <v>1996</v>
      </c>
      <c r="D402" s="38">
        <f>'EMFAC2017EI-2011Class'!F401</f>
        <v>23</v>
      </c>
      <c r="E402" s="72" t="str">
        <f t="shared" si="12"/>
        <v>T7 Single-23</v>
      </c>
      <c r="F402" s="39">
        <f>VLOOKUP(E402,HD_Odo!$C$2:$D$1381,2,FALSE)</f>
        <v>570042</v>
      </c>
      <c r="G402" s="89" t="str">
        <f>'EMFAC2017EI-2011Class'!H401</f>
        <v>2019-T7 Single-23</v>
      </c>
      <c r="H402" s="77">
        <f t="shared" si="13"/>
        <v>0.94809639083503783</v>
      </c>
      <c r="I402" s="37"/>
      <c r="M402" s="36"/>
      <c r="N402" s="13"/>
    </row>
    <row r="403" spans="1:14" ht="13.7" customHeight="1" x14ac:dyDescent="0.25">
      <c r="A403" s="73">
        <f>'EMFAC2017EI-2011Class'!B402</f>
        <v>2019</v>
      </c>
      <c r="B403" s="74" t="str">
        <f>'EMFAC2017EI-2011Class'!C402</f>
        <v>T7 Single</v>
      </c>
      <c r="C403" s="73">
        <f>'EMFAC2017EI-2011Class'!D402</f>
        <v>1995</v>
      </c>
      <c r="D403" s="38">
        <f>'EMFAC2017EI-2011Class'!F402</f>
        <v>24</v>
      </c>
      <c r="E403" s="72" t="str">
        <f t="shared" si="12"/>
        <v>T7 Single-24</v>
      </c>
      <c r="F403" s="39">
        <f>VLOOKUP(E403,HD_Odo!$C$2:$D$1381,2,FALSE)</f>
        <v>585309</v>
      </c>
      <c r="G403" s="89" t="str">
        <f>'EMFAC2017EI-2011Class'!H402</f>
        <v>2019-T7 Single-24</v>
      </c>
      <c r="H403" s="77">
        <f t="shared" si="13"/>
        <v>0.94740910767812603</v>
      </c>
      <c r="I403" s="37"/>
      <c r="M403" s="36"/>
      <c r="N403" s="13"/>
    </row>
    <row r="404" spans="1:14" ht="13.7" customHeight="1" x14ac:dyDescent="0.25">
      <c r="A404" s="73">
        <f>'EMFAC2017EI-2011Class'!B403</f>
        <v>2019</v>
      </c>
      <c r="B404" s="74" t="str">
        <f>'EMFAC2017EI-2011Class'!C403</f>
        <v>T7 Single</v>
      </c>
      <c r="C404" s="73">
        <f>'EMFAC2017EI-2011Class'!D403</f>
        <v>1994</v>
      </c>
      <c r="D404" s="38">
        <f>'EMFAC2017EI-2011Class'!F403</f>
        <v>25</v>
      </c>
      <c r="E404" s="72" t="str">
        <f t="shared" si="12"/>
        <v>T7 Single-25</v>
      </c>
      <c r="F404" s="39">
        <f>VLOOKUP(E404,HD_Odo!$C$2:$D$1381,2,FALSE)</f>
        <v>600200</v>
      </c>
      <c r="G404" s="89" t="str">
        <f>'EMFAC2017EI-2011Class'!H403</f>
        <v>2019-T7 Single-25</v>
      </c>
      <c r="H404" s="77">
        <f t="shared" si="13"/>
        <v>0.94675599231083041</v>
      </c>
      <c r="I404" s="37"/>
      <c r="M404" s="36"/>
      <c r="N404" s="13"/>
    </row>
    <row r="405" spans="1:14" ht="13.7" customHeight="1" x14ac:dyDescent="0.25">
      <c r="A405" s="73">
        <f>'EMFAC2017EI-2011Class'!B404</f>
        <v>2019</v>
      </c>
      <c r="B405" s="74" t="str">
        <f>'EMFAC2017EI-2011Class'!C404</f>
        <v>T7 Single</v>
      </c>
      <c r="C405" s="73">
        <f>'EMFAC2017EI-2011Class'!D404</f>
        <v>1993</v>
      </c>
      <c r="D405" s="38">
        <f>'EMFAC2017EI-2011Class'!F404</f>
        <v>26</v>
      </c>
      <c r="E405" s="72" t="str">
        <f t="shared" si="12"/>
        <v>T7 Single-26</v>
      </c>
      <c r="F405" s="39">
        <f>VLOOKUP(E405,HD_Odo!$C$2:$D$1381,2,FALSE)</f>
        <v>614697</v>
      </c>
      <c r="G405" s="89" t="str">
        <f>'EMFAC2017EI-2011Class'!H404</f>
        <v>2019-T7 Single-26</v>
      </c>
      <c r="H405" s="77">
        <f t="shared" si="13"/>
        <v>1</v>
      </c>
      <c r="I405" s="37"/>
      <c r="M405" s="36"/>
      <c r="N405" s="13"/>
    </row>
    <row r="406" spans="1:14" ht="13.7" customHeight="1" x14ac:dyDescent="0.25">
      <c r="A406" s="73">
        <f>'EMFAC2017EI-2011Class'!B405</f>
        <v>2019</v>
      </c>
      <c r="B406" s="74" t="str">
        <f>'EMFAC2017EI-2011Class'!C405</f>
        <v>T7 Single</v>
      </c>
      <c r="C406" s="73">
        <f>'EMFAC2017EI-2011Class'!D405</f>
        <v>1992</v>
      </c>
      <c r="D406" s="38">
        <f>'EMFAC2017EI-2011Class'!F405</f>
        <v>27</v>
      </c>
      <c r="E406" s="72" t="str">
        <f t="shared" si="12"/>
        <v>T7 Single-27</v>
      </c>
      <c r="F406" s="39">
        <f>VLOOKUP(E406,HD_Odo!$C$2:$D$1381,2,FALSE)</f>
        <v>628784</v>
      </c>
      <c r="G406" s="89" t="str">
        <f>'EMFAC2017EI-2011Class'!H405</f>
        <v>2019-T7 Single-27</v>
      </c>
      <c r="H406" s="77">
        <f t="shared" si="13"/>
        <v>1</v>
      </c>
      <c r="I406" s="37"/>
      <c r="M406" s="36"/>
      <c r="N406" s="13"/>
    </row>
    <row r="407" spans="1:14" ht="13.7" customHeight="1" x14ac:dyDescent="0.25">
      <c r="A407" s="73">
        <f>'EMFAC2017EI-2011Class'!B406</f>
        <v>2019</v>
      </c>
      <c r="B407" s="74" t="str">
        <f>'EMFAC2017EI-2011Class'!C406</f>
        <v>T7 Single</v>
      </c>
      <c r="C407" s="73">
        <f>'EMFAC2017EI-2011Class'!D406</f>
        <v>1991</v>
      </c>
      <c r="D407" s="38">
        <f>'EMFAC2017EI-2011Class'!F406</f>
        <v>28</v>
      </c>
      <c r="E407" s="72" t="str">
        <f t="shared" si="12"/>
        <v>T7 Single-28</v>
      </c>
      <c r="F407" s="39">
        <f>VLOOKUP(E407,HD_Odo!$C$2:$D$1381,2,FALSE)</f>
        <v>642448</v>
      </c>
      <c r="G407" s="89" t="str">
        <f>'EMFAC2017EI-2011Class'!H406</f>
        <v>2019-T7 Single-28</v>
      </c>
      <c r="H407" s="77">
        <f t="shared" si="13"/>
        <v>1</v>
      </c>
      <c r="I407" s="37"/>
      <c r="M407" s="36"/>
      <c r="N407" s="13"/>
    </row>
    <row r="408" spans="1:14" ht="13.7" customHeight="1" x14ac:dyDescent="0.25">
      <c r="A408" s="73">
        <f>'EMFAC2017EI-2011Class'!B407</f>
        <v>2019</v>
      </c>
      <c r="B408" s="74" t="str">
        <f>'EMFAC2017EI-2011Class'!C407</f>
        <v>T7 Single</v>
      </c>
      <c r="C408" s="73">
        <f>'EMFAC2017EI-2011Class'!D407</f>
        <v>1990</v>
      </c>
      <c r="D408" s="38">
        <f>'EMFAC2017EI-2011Class'!F407</f>
        <v>29</v>
      </c>
      <c r="E408" s="72" t="str">
        <f t="shared" si="12"/>
        <v>T7 Single-29</v>
      </c>
      <c r="F408" s="39">
        <f>VLOOKUP(E408,HD_Odo!$C$2:$D$1381,2,FALSE)</f>
        <v>655678</v>
      </c>
      <c r="G408" s="89" t="str">
        <f>'EMFAC2017EI-2011Class'!H407</f>
        <v>2019-T7 Single-29</v>
      </c>
      <c r="H408" s="77">
        <f t="shared" si="13"/>
        <v>1</v>
      </c>
      <c r="I408" s="37"/>
      <c r="M408" s="36"/>
      <c r="N408" s="13"/>
    </row>
    <row r="409" spans="1:14" ht="13.7" customHeight="1" x14ac:dyDescent="0.25">
      <c r="A409" s="73">
        <f>'EMFAC2017EI-2011Class'!B408</f>
        <v>2019</v>
      </c>
      <c r="B409" s="74" t="str">
        <f>'EMFAC2017EI-2011Class'!C408</f>
        <v>T7 Single</v>
      </c>
      <c r="C409" s="73">
        <f>'EMFAC2017EI-2011Class'!D408</f>
        <v>1989</v>
      </c>
      <c r="D409" s="38">
        <f>'EMFAC2017EI-2011Class'!F408</f>
        <v>30</v>
      </c>
      <c r="E409" s="72" t="str">
        <f t="shared" si="12"/>
        <v>T7 Single-30</v>
      </c>
      <c r="F409" s="39">
        <f>VLOOKUP(E409,HD_Odo!$C$2:$D$1381,2,FALSE)</f>
        <v>668463</v>
      </c>
      <c r="G409" s="89" t="str">
        <f>'EMFAC2017EI-2011Class'!H408</f>
        <v>2019-T7 Single-30</v>
      </c>
      <c r="H409" s="77">
        <f t="shared" si="13"/>
        <v>1</v>
      </c>
      <c r="I409" s="37"/>
      <c r="M409" s="36"/>
      <c r="N409" s="13"/>
    </row>
    <row r="410" spans="1:14" ht="13.7" customHeight="1" x14ac:dyDescent="0.25">
      <c r="A410" s="73">
        <f>'EMFAC2017EI-2011Class'!B409</f>
        <v>2019</v>
      </c>
      <c r="B410" s="74" t="str">
        <f>'EMFAC2017EI-2011Class'!C409</f>
        <v>T7 Single</v>
      </c>
      <c r="C410" s="73">
        <f>'EMFAC2017EI-2011Class'!D409</f>
        <v>1988</v>
      </c>
      <c r="D410" s="38">
        <f>'EMFAC2017EI-2011Class'!F409</f>
        <v>31</v>
      </c>
      <c r="E410" s="72" t="str">
        <f t="shared" si="12"/>
        <v>T7 Single-31</v>
      </c>
      <c r="F410" s="39">
        <f>VLOOKUP(E410,HD_Odo!$C$2:$D$1381,2,FALSE)</f>
        <v>680796</v>
      </c>
      <c r="G410" s="89" t="str">
        <f>'EMFAC2017EI-2011Class'!H409</f>
        <v>2019-T7 Single-31</v>
      </c>
      <c r="H410" s="77">
        <f t="shared" si="13"/>
        <v>1</v>
      </c>
      <c r="I410" s="37"/>
      <c r="M410" s="36"/>
      <c r="N410" s="13"/>
    </row>
    <row r="411" spans="1:14" ht="13.7" customHeight="1" x14ac:dyDescent="0.25">
      <c r="A411" s="73">
        <f>'EMFAC2017EI-2011Class'!B410</f>
        <v>2019</v>
      </c>
      <c r="B411" s="74" t="str">
        <f>'EMFAC2017EI-2011Class'!C410</f>
        <v>T7 Single</v>
      </c>
      <c r="C411" s="73">
        <f>'EMFAC2017EI-2011Class'!D410</f>
        <v>1987</v>
      </c>
      <c r="D411" s="38">
        <f>'EMFAC2017EI-2011Class'!F410</f>
        <v>32</v>
      </c>
      <c r="E411" s="72" t="str">
        <f t="shared" si="12"/>
        <v>T7 Single-32</v>
      </c>
      <c r="F411" s="39">
        <f>VLOOKUP(E411,HD_Odo!$C$2:$D$1381,2,FALSE)</f>
        <v>692671</v>
      </c>
      <c r="G411" s="89" t="str">
        <f>'EMFAC2017EI-2011Class'!H410</f>
        <v>2019-T7 Single-32</v>
      </c>
      <c r="H411" s="77">
        <f t="shared" si="13"/>
        <v>1</v>
      </c>
      <c r="I411" s="37"/>
      <c r="M411" s="36"/>
      <c r="N411" s="13"/>
    </row>
    <row r="412" spans="1:14" ht="13.7" customHeight="1" x14ac:dyDescent="0.25">
      <c r="A412" s="73">
        <f>'EMFAC2017EI-2011Class'!B411</f>
        <v>2019</v>
      </c>
      <c r="B412" s="74" t="str">
        <f>'EMFAC2017EI-2011Class'!C411</f>
        <v>T7 Single</v>
      </c>
      <c r="C412" s="73">
        <f>'EMFAC2017EI-2011Class'!D411</f>
        <v>1986</v>
      </c>
      <c r="D412" s="38">
        <f>'EMFAC2017EI-2011Class'!F411</f>
        <v>33</v>
      </c>
      <c r="E412" s="72" t="str">
        <f t="shared" si="12"/>
        <v>T7 Single-33</v>
      </c>
      <c r="F412" s="39">
        <f>VLOOKUP(E412,HD_Odo!$C$2:$D$1381,2,FALSE)</f>
        <v>704085</v>
      </c>
      <c r="G412" s="89" t="str">
        <f>'EMFAC2017EI-2011Class'!H411</f>
        <v>2019-T7 Single-33</v>
      </c>
      <c r="H412" s="77">
        <f t="shared" si="13"/>
        <v>1</v>
      </c>
      <c r="I412" s="37"/>
      <c r="M412" s="36"/>
      <c r="N412" s="13"/>
    </row>
    <row r="413" spans="1:14" ht="13.7" customHeight="1" x14ac:dyDescent="0.25">
      <c r="A413" s="73">
        <f>'EMFAC2017EI-2011Class'!B412</f>
        <v>2019</v>
      </c>
      <c r="B413" s="74" t="str">
        <f>'EMFAC2017EI-2011Class'!C412</f>
        <v>T7 Single</v>
      </c>
      <c r="C413" s="73">
        <f>'EMFAC2017EI-2011Class'!D412</f>
        <v>1985</v>
      </c>
      <c r="D413" s="38">
        <f>'EMFAC2017EI-2011Class'!F412</f>
        <v>34</v>
      </c>
      <c r="E413" s="72" t="str">
        <f t="shared" si="12"/>
        <v>T7 Single-34</v>
      </c>
      <c r="F413" s="39">
        <f>VLOOKUP(E413,HD_Odo!$C$2:$D$1381,2,FALSE)</f>
        <v>715035</v>
      </c>
      <c r="G413" s="89" t="str">
        <f>'EMFAC2017EI-2011Class'!H412</f>
        <v>2019-T7 Single-34</v>
      </c>
      <c r="H413" s="77">
        <f t="shared" si="13"/>
        <v>1</v>
      </c>
      <c r="I413" s="37"/>
      <c r="M413" s="36"/>
      <c r="N413" s="13"/>
    </row>
    <row r="414" spans="1:14" ht="13.7" customHeight="1" x14ac:dyDescent="0.25">
      <c r="A414" s="73">
        <f>'EMFAC2017EI-2011Class'!B413</f>
        <v>2019</v>
      </c>
      <c r="B414" s="74" t="str">
        <f>'EMFAC2017EI-2011Class'!C413</f>
        <v>T7 Single</v>
      </c>
      <c r="C414" s="73">
        <f>'EMFAC2017EI-2011Class'!D413</f>
        <v>1984</v>
      </c>
      <c r="D414" s="38">
        <f>'EMFAC2017EI-2011Class'!F413</f>
        <v>35</v>
      </c>
      <c r="E414" s="72" t="str">
        <f t="shared" si="12"/>
        <v>T7 Single-35</v>
      </c>
      <c r="F414" s="39">
        <f>VLOOKUP(E414,HD_Odo!$C$2:$D$1381,2,FALSE)</f>
        <v>725521</v>
      </c>
      <c r="G414" s="89" t="str">
        <f>'EMFAC2017EI-2011Class'!H413</f>
        <v>2019-T7 Single-35</v>
      </c>
      <c r="H414" s="77">
        <f t="shared" si="13"/>
        <v>1</v>
      </c>
      <c r="I414" s="37"/>
      <c r="M414" s="36"/>
      <c r="N414" s="13"/>
    </row>
    <row r="415" spans="1:14" ht="13.7" customHeight="1" x14ac:dyDescent="0.25">
      <c r="A415" s="73">
        <f>'EMFAC2017EI-2011Class'!B414</f>
        <v>2019</v>
      </c>
      <c r="B415" s="74" t="str">
        <f>'EMFAC2017EI-2011Class'!C414</f>
        <v>T7 Single</v>
      </c>
      <c r="C415" s="73">
        <f>'EMFAC2017EI-2011Class'!D414</f>
        <v>1983</v>
      </c>
      <c r="D415" s="38">
        <f>'EMFAC2017EI-2011Class'!F414</f>
        <v>36</v>
      </c>
      <c r="E415" s="72" t="str">
        <f t="shared" si="12"/>
        <v>T7 Single-36</v>
      </c>
      <c r="F415" s="39">
        <f>VLOOKUP(E415,HD_Odo!$C$2:$D$1381,2,FALSE)</f>
        <v>735545</v>
      </c>
      <c r="G415" s="89" t="str">
        <f>'EMFAC2017EI-2011Class'!H414</f>
        <v>2019-T7 Single-36</v>
      </c>
      <c r="H415" s="77">
        <f t="shared" si="13"/>
        <v>1</v>
      </c>
      <c r="I415" s="37"/>
      <c r="M415" s="36"/>
      <c r="N415" s="13"/>
    </row>
    <row r="416" spans="1:14" ht="13.7" customHeight="1" x14ac:dyDescent="0.25">
      <c r="A416" s="73">
        <f>'EMFAC2017EI-2011Class'!B415</f>
        <v>2019</v>
      </c>
      <c r="B416" s="74" t="str">
        <f>'EMFAC2017EI-2011Class'!C415</f>
        <v>T7 Single</v>
      </c>
      <c r="C416" s="73">
        <f>'EMFAC2017EI-2011Class'!D415</f>
        <v>1982</v>
      </c>
      <c r="D416" s="38">
        <f>'EMFAC2017EI-2011Class'!F415</f>
        <v>37</v>
      </c>
      <c r="E416" s="72" t="str">
        <f t="shared" si="12"/>
        <v>T7 Single-37</v>
      </c>
      <c r="F416" s="39">
        <f>VLOOKUP(E416,HD_Odo!$C$2:$D$1381,2,FALSE)</f>
        <v>745111</v>
      </c>
      <c r="G416" s="89" t="str">
        <f>'EMFAC2017EI-2011Class'!H415</f>
        <v>2019-T7 Single-37</v>
      </c>
      <c r="H416" s="77">
        <f t="shared" si="13"/>
        <v>1</v>
      </c>
      <c r="I416" s="37"/>
      <c r="M416" s="36"/>
      <c r="N416" s="13"/>
    </row>
    <row r="417" spans="1:14" ht="13.7" customHeight="1" x14ac:dyDescent="0.25">
      <c r="A417" s="73">
        <f>'EMFAC2017EI-2011Class'!B416</f>
        <v>2019</v>
      </c>
      <c r="B417" s="74" t="str">
        <f>'EMFAC2017EI-2011Class'!C416</f>
        <v>T7 Single</v>
      </c>
      <c r="C417" s="73">
        <f>'EMFAC2017EI-2011Class'!D416</f>
        <v>1981</v>
      </c>
      <c r="D417" s="38">
        <f>'EMFAC2017EI-2011Class'!F416</f>
        <v>38</v>
      </c>
      <c r="E417" s="72" t="str">
        <f t="shared" si="12"/>
        <v>T7 Single-38</v>
      </c>
      <c r="F417" s="39">
        <f>VLOOKUP(E417,HD_Odo!$C$2:$D$1381,2,FALSE)</f>
        <v>754239</v>
      </c>
      <c r="G417" s="89" t="str">
        <f>'EMFAC2017EI-2011Class'!H416</f>
        <v>2019-T7 Single-38</v>
      </c>
      <c r="H417" s="77">
        <f t="shared" si="13"/>
        <v>1</v>
      </c>
      <c r="I417" s="37"/>
      <c r="M417" s="36"/>
      <c r="N417" s="13"/>
    </row>
    <row r="418" spans="1:14" ht="13.7" customHeight="1" x14ac:dyDescent="0.25">
      <c r="A418" s="73">
        <f>'EMFAC2017EI-2011Class'!B417</f>
        <v>2019</v>
      </c>
      <c r="B418" s="74" t="str">
        <f>'EMFAC2017EI-2011Class'!C417</f>
        <v>T7 Single</v>
      </c>
      <c r="C418" s="73">
        <f>'EMFAC2017EI-2011Class'!D417</f>
        <v>1980</v>
      </c>
      <c r="D418" s="38">
        <f>'EMFAC2017EI-2011Class'!F417</f>
        <v>39</v>
      </c>
      <c r="E418" s="72" t="str">
        <f t="shared" si="12"/>
        <v>T7 Single-39</v>
      </c>
      <c r="F418" s="39">
        <f>VLOOKUP(E418,HD_Odo!$C$2:$D$1381,2,FALSE)</f>
        <v>762950</v>
      </c>
      <c r="G418" s="89" t="str">
        <f>'EMFAC2017EI-2011Class'!H417</f>
        <v>2019-T7 Single-39</v>
      </c>
      <c r="H418" s="77">
        <f t="shared" si="13"/>
        <v>1</v>
      </c>
      <c r="I418" s="37"/>
      <c r="M418" s="36"/>
      <c r="N418" s="13"/>
    </row>
    <row r="419" spans="1:14" ht="13.7" customHeight="1" x14ac:dyDescent="0.25">
      <c r="A419" s="73">
        <f>'EMFAC2017EI-2011Class'!B418</f>
        <v>2019</v>
      </c>
      <c r="B419" s="74" t="str">
        <f>'EMFAC2017EI-2011Class'!C418</f>
        <v>T7 Single</v>
      </c>
      <c r="C419" s="73">
        <f>'EMFAC2017EI-2011Class'!D418</f>
        <v>1979</v>
      </c>
      <c r="D419" s="38">
        <f>'EMFAC2017EI-2011Class'!F418</f>
        <v>40</v>
      </c>
      <c r="E419" s="72" t="str">
        <f t="shared" si="12"/>
        <v>T7 Single-40</v>
      </c>
      <c r="F419" s="39">
        <f>VLOOKUP(E419,HD_Odo!$C$2:$D$1381,2,FALSE)</f>
        <v>771263</v>
      </c>
      <c r="G419" s="89" t="str">
        <f>'EMFAC2017EI-2011Class'!H418</f>
        <v>2019-T7 Single-40</v>
      </c>
      <c r="H419" s="77">
        <f t="shared" si="13"/>
        <v>1</v>
      </c>
      <c r="I419" s="37"/>
      <c r="M419" s="36"/>
      <c r="N419" s="13"/>
    </row>
    <row r="420" spans="1:14" ht="13.7" customHeight="1" x14ac:dyDescent="0.25">
      <c r="A420" s="73">
        <f>'EMFAC2017EI-2011Class'!B419</f>
        <v>2019</v>
      </c>
      <c r="B420" s="74" t="str">
        <f>'EMFAC2017EI-2011Class'!C419</f>
        <v>T7 Single</v>
      </c>
      <c r="C420" s="73">
        <f>'EMFAC2017EI-2011Class'!D419</f>
        <v>1978</v>
      </c>
      <c r="D420" s="38">
        <f>'EMFAC2017EI-2011Class'!F419</f>
        <v>41</v>
      </c>
      <c r="E420" s="72" t="str">
        <f t="shared" si="12"/>
        <v>T7 Single-41</v>
      </c>
      <c r="F420" s="39">
        <f>VLOOKUP(E420,HD_Odo!$C$2:$D$1381,2,FALSE)</f>
        <v>779196</v>
      </c>
      <c r="G420" s="89" t="str">
        <f>'EMFAC2017EI-2011Class'!H419</f>
        <v>2019-T7 Single-41</v>
      </c>
      <c r="H420" s="77">
        <f t="shared" si="13"/>
        <v>1</v>
      </c>
      <c r="I420" s="37"/>
      <c r="M420" s="36"/>
      <c r="N420" s="13"/>
    </row>
    <row r="421" spans="1:14" ht="13.7" customHeight="1" x14ac:dyDescent="0.25">
      <c r="A421" s="73">
        <f>'EMFAC2017EI-2011Class'!B420</f>
        <v>2019</v>
      </c>
      <c r="B421" s="74" t="str">
        <f>'EMFAC2017EI-2011Class'!C420</f>
        <v>T7 Single</v>
      </c>
      <c r="C421" s="73">
        <f>'EMFAC2017EI-2011Class'!D420</f>
        <v>1977</v>
      </c>
      <c r="D421" s="38">
        <f>'EMFAC2017EI-2011Class'!F420</f>
        <v>42</v>
      </c>
      <c r="E421" s="72" t="str">
        <f t="shared" si="12"/>
        <v>T7 Single-42</v>
      </c>
      <c r="F421" s="39">
        <f>VLOOKUP(E421,HD_Odo!$C$2:$D$1381,2,FALSE)</f>
        <v>786766</v>
      </c>
      <c r="G421" s="89" t="str">
        <f>'EMFAC2017EI-2011Class'!H420</f>
        <v>2019-T7 Single-42</v>
      </c>
      <c r="H421" s="77">
        <f t="shared" si="13"/>
        <v>1</v>
      </c>
      <c r="I421" s="37"/>
      <c r="M421" s="36"/>
      <c r="N421" s="13"/>
    </row>
    <row r="422" spans="1:14" ht="13.7" customHeight="1" x14ac:dyDescent="0.25">
      <c r="A422" s="73">
        <f>'EMFAC2017EI-2011Class'!B421</f>
        <v>2019</v>
      </c>
      <c r="B422" s="74" t="str">
        <f>'EMFAC2017EI-2011Class'!C421</f>
        <v>T7 Single</v>
      </c>
      <c r="C422" s="73">
        <f>'EMFAC2017EI-2011Class'!D421</f>
        <v>1976</v>
      </c>
      <c r="D422" s="38">
        <f>'EMFAC2017EI-2011Class'!F421</f>
        <v>43</v>
      </c>
      <c r="E422" s="72" t="str">
        <f t="shared" si="12"/>
        <v>T7 Single-43</v>
      </c>
      <c r="F422" s="39">
        <f>VLOOKUP(E422,HD_Odo!$C$2:$D$1381,2,FALSE)</f>
        <v>793990</v>
      </c>
      <c r="G422" s="89" t="str">
        <f>'EMFAC2017EI-2011Class'!H421</f>
        <v>2019-T7 Single-43</v>
      </c>
      <c r="H422" s="77">
        <f t="shared" si="13"/>
        <v>1</v>
      </c>
      <c r="I422" s="37"/>
      <c r="M422" s="36"/>
      <c r="N422" s="13"/>
    </row>
    <row r="423" spans="1:14" ht="13.7" customHeight="1" x14ac:dyDescent="0.25">
      <c r="A423" s="73">
        <f>'EMFAC2017EI-2011Class'!B422</f>
        <v>2019</v>
      </c>
      <c r="B423" s="74" t="str">
        <f>'EMFAC2017EI-2011Class'!C422</f>
        <v>T7 Single</v>
      </c>
      <c r="C423" s="73">
        <f>'EMFAC2017EI-2011Class'!D422</f>
        <v>1975</v>
      </c>
      <c r="D423" s="38">
        <f>'EMFAC2017EI-2011Class'!F422</f>
        <v>44</v>
      </c>
      <c r="E423" s="72" t="str">
        <f t="shared" si="12"/>
        <v>T7 Single-44</v>
      </c>
      <c r="F423" s="39">
        <f>VLOOKUP(E423,HD_Odo!$C$2:$D$1381,2,FALSE)</f>
        <v>800000</v>
      </c>
      <c r="G423" s="89" t="str">
        <f>'EMFAC2017EI-2011Class'!H422</f>
        <v>2019-T7 Single-44</v>
      </c>
      <c r="H423" s="77">
        <f t="shared" si="13"/>
        <v>1</v>
      </c>
      <c r="I423" s="37"/>
      <c r="M423" s="36"/>
      <c r="N423" s="13"/>
    </row>
    <row r="424" spans="1:14" ht="13.7" customHeight="1" x14ac:dyDescent="0.25">
      <c r="A424" s="73">
        <f>'EMFAC2017EI-2011Class'!B423</f>
        <v>2019</v>
      </c>
      <c r="B424" s="74" t="str">
        <f>'EMFAC2017EI-2011Class'!C423</f>
        <v>T7 Single Construction</v>
      </c>
      <c r="C424" s="73">
        <f>'EMFAC2017EI-2011Class'!D423</f>
        <v>2020</v>
      </c>
      <c r="D424" s="38">
        <f>'EMFAC2017EI-2011Class'!F423</f>
        <v>-1</v>
      </c>
      <c r="E424" s="72" t="str">
        <f t="shared" si="12"/>
        <v>T7 Single Construction--1</v>
      </c>
      <c r="F424" s="39">
        <f>VLOOKUP(E424,HD_Odo!$C$2:$D$1381,2,FALSE)</f>
        <v>0</v>
      </c>
      <c r="G424" s="89" t="str">
        <f>'EMFAC2017EI-2011Class'!H423</f>
        <v>2019-T7 Single Construction--1</v>
      </c>
      <c r="H424" s="77">
        <f t="shared" si="13"/>
        <v>1</v>
      </c>
      <c r="I424" s="37"/>
      <c r="M424" s="36"/>
      <c r="N424" s="13"/>
    </row>
    <row r="425" spans="1:14" ht="13.7" customHeight="1" x14ac:dyDescent="0.25">
      <c r="A425" s="73">
        <f>'EMFAC2017EI-2011Class'!B424</f>
        <v>2019</v>
      </c>
      <c r="B425" s="74" t="str">
        <f>'EMFAC2017EI-2011Class'!C424</f>
        <v>T7 Single Construction</v>
      </c>
      <c r="C425" s="73">
        <f>'EMFAC2017EI-2011Class'!D424</f>
        <v>2019</v>
      </c>
      <c r="D425" s="38">
        <f>'EMFAC2017EI-2011Class'!F424</f>
        <v>0</v>
      </c>
      <c r="E425" s="72" t="str">
        <f t="shared" si="12"/>
        <v>T7 Single Construction-0</v>
      </c>
      <c r="F425" s="39">
        <f>VLOOKUP(E425,HD_Odo!$C$2:$D$1381,2,FALSE)</f>
        <v>40564</v>
      </c>
      <c r="G425" s="89" t="str">
        <f>'EMFAC2017EI-2011Class'!H424</f>
        <v>2019-T7 Single Construction-0</v>
      </c>
      <c r="H425" s="77">
        <f t="shared" si="13"/>
        <v>0.96953808756388615</v>
      </c>
      <c r="I425" s="37"/>
      <c r="M425" s="36"/>
      <c r="N425" s="13"/>
    </row>
    <row r="426" spans="1:14" ht="13.7" customHeight="1" x14ac:dyDescent="0.25">
      <c r="A426" s="73">
        <f>'EMFAC2017EI-2011Class'!B425</f>
        <v>2019</v>
      </c>
      <c r="B426" s="74" t="str">
        <f>'EMFAC2017EI-2011Class'!C425</f>
        <v>T7 Single Construction</v>
      </c>
      <c r="C426" s="73">
        <f>'EMFAC2017EI-2011Class'!D425</f>
        <v>2018</v>
      </c>
      <c r="D426" s="38">
        <f>'EMFAC2017EI-2011Class'!F425</f>
        <v>1</v>
      </c>
      <c r="E426" s="72" t="str">
        <f t="shared" si="12"/>
        <v>T7 Single Construction-1</v>
      </c>
      <c r="F426" s="39">
        <f>VLOOKUP(E426,HD_Odo!$C$2:$D$1381,2,FALSE)</f>
        <v>79371</v>
      </c>
      <c r="G426" s="89" t="str">
        <f>'EMFAC2017EI-2011Class'!H425</f>
        <v>2019-T7 Single Construction-1</v>
      </c>
      <c r="H426" s="77">
        <f t="shared" si="13"/>
        <v>0.9470800492020538</v>
      </c>
      <c r="I426" s="37"/>
      <c r="M426" s="36"/>
      <c r="N426" s="13"/>
    </row>
    <row r="427" spans="1:14" ht="13.7" customHeight="1" x14ac:dyDescent="0.25">
      <c r="A427" s="73">
        <f>'EMFAC2017EI-2011Class'!B426</f>
        <v>2019</v>
      </c>
      <c r="B427" s="74" t="str">
        <f>'EMFAC2017EI-2011Class'!C426</f>
        <v>T7 Single Construction</v>
      </c>
      <c r="C427" s="73">
        <f>'EMFAC2017EI-2011Class'!D426</f>
        <v>2017</v>
      </c>
      <c r="D427" s="38">
        <f>'EMFAC2017EI-2011Class'!F426</f>
        <v>2</v>
      </c>
      <c r="E427" s="72" t="str">
        <f t="shared" si="12"/>
        <v>T7 Single Construction-2</v>
      </c>
      <c r="F427" s="39">
        <f>VLOOKUP(E427,HD_Odo!$C$2:$D$1381,2,FALSE)</f>
        <v>116000</v>
      </c>
      <c r="G427" s="89" t="str">
        <f>'EMFAC2017EI-2011Class'!H426</f>
        <v>2019-T7 Single Construction-2</v>
      </c>
      <c r="H427" s="77">
        <f t="shared" si="13"/>
        <v>0.93006117841956859</v>
      </c>
      <c r="I427" s="37"/>
      <c r="M427" s="36"/>
      <c r="N427" s="13"/>
    </row>
    <row r="428" spans="1:14" ht="13.7" customHeight="1" x14ac:dyDescent="0.25">
      <c r="A428" s="73">
        <f>'EMFAC2017EI-2011Class'!B427</f>
        <v>2019</v>
      </c>
      <c r="B428" s="74" t="str">
        <f>'EMFAC2017EI-2011Class'!C427</f>
        <v>T7 Single Construction</v>
      </c>
      <c r="C428" s="73">
        <f>'EMFAC2017EI-2011Class'!D427</f>
        <v>2016</v>
      </c>
      <c r="D428" s="38">
        <f>'EMFAC2017EI-2011Class'!F427</f>
        <v>3</v>
      </c>
      <c r="E428" s="72" t="str">
        <f t="shared" si="12"/>
        <v>T7 Single Construction-3</v>
      </c>
      <c r="F428" s="39">
        <f>VLOOKUP(E428,HD_Odo!$C$2:$D$1381,2,FALSE)</f>
        <v>150258</v>
      </c>
      <c r="G428" s="89" t="str">
        <f>'EMFAC2017EI-2011Class'!H427</f>
        <v>2019-T7 Single Construction-3</v>
      </c>
      <c r="H428" s="77">
        <f t="shared" si="13"/>
        <v>0.91685024607879184</v>
      </c>
      <c r="I428" s="37"/>
      <c r="M428" s="36"/>
      <c r="N428" s="13"/>
    </row>
    <row r="429" spans="1:14" ht="13.7" customHeight="1" x14ac:dyDescent="0.25">
      <c r="A429" s="73">
        <f>'EMFAC2017EI-2011Class'!B428</f>
        <v>2019</v>
      </c>
      <c r="B429" s="74" t="str">
        <f>'EMFAC2017EI-2011Class'!C428</f>
        <v>T7 Single Construction</v>
      </c>
      <c r="C429" s="73">
        <f>'EMFAC2017EI-2011Class'!D428</f>
        <v>2015</v>
      </c>
      <c r="D429" s="38">
        <f>'EMFAC2017EI-2011Class'!F428</f>
        <v>4</v>
      </c>
      <c r="E429" s="72" t="str">
        <f t="shared" si="12"/>
        <v>T7 Single Construction-4</v>
      </c>
      <c r="F429" s="39">
        <f>VLOOKUP(E429,HD_Odo!$C$2:$D$1381,2,FALSE)</f>
        <v>182135</v>
      </c>
      <c r="G429" s="89" t="str">
        <f>'EMFAC2017EI-2011Class'!H428</f>
        <v>2019-T7 Single Construction-4</v>
      </c>
      <c r="H429" s="77">
        <f t="shared" si="13"/>
        <v>0.90636894785656186</v>
      </c>
      <c r="I429" s="37"/>
      <c r="M429" s="36"/>
      <c r="N429" s="13"/>
    </row>
    <row r="430" spans="1:14" ht="13.7" customHeight="1" x14ac:dyDescent="0.25">
      <c r="A430" s="73">
        <f>'EMFAC2017EI-2011Class'!B429</f>
        <v>2019</v>
      </c>
      <c r="B430" s="74" t="str">
        <f>'EMFAC2017EI-2011Class'!C429</f>
        <v>T7 Single Construction</v>
      </c>
      <c r="C430" s="73">
        <f>'EMFAC2017EI-2011Class'!D429</f>
        <v>2014</v>
      </c>
      <c r="D430" s="38">
        <f>'EMFAC2017EI-2011Class'!F429</f>
        <v>5</v>
      </c>
      <c r="E430" s="72" t="str">
        <f t="shared" si="12"/>
        <v>T7 Single Construction-5</v>
      </c>
      <c r="F430" s="39">
        <f>VLOOKUP(E430,HD_Odo!$C$2:$D$1381,2,FALSE)</f>
        <v>211768</v>
      </c>
      <c r="G430" s="89" t="str">
        <f>'EMFAC2017EI-2011Class'!H429</f>
        <v>2019-T7 Single Construction-5</v>
      </c>
      <c r="H430" s="77">
        <f t="shared" si="13"/>
        <v>0.89787815577159835</v>
      </c>
      <c r="I430" s="37"/>
      <c r="M430" s="36"/>
      <c r="N430" s="13"/>
    </row>
    <row r="431" spans="1:14" ht="13.7" customHeight="1" x14ac:dyDescent="0.25">
      <c r="A431" s="73">
        <f>'EMFAC2017EI-2011Class'!B430</f>
        <v>2019</v>
      </c>
      <c r="B431" s="74" t="str">
        <f>'EMFAC2017EI-2011Class'!C430</f>
        <v>T7 Single Construction</v>
      </c>
      <c r="C431" s="73">
        <f>'EMFAC2017EI-2011Class'!D430</f>
        <v>2013</v>
      </c>
      <c r="D431" s="38">
        <f>'EMFAC2017EI-2011Class'!F430</f>
        <v>6</v>
      </c>
      <c r="E431" s="72" t="str">
        <f t="shared" si="12"/>
        <v>T7 Single Construction-6</v>
      </c>
      <c r="F431" s="39">
        <f>VLOOKUP(E431,HD_Odo!$C$2:$D$1381,2,FALSE)</f>
        <v>239398</v>
      </c>
      <c r="G431" s="89" t="str">
        <f>'EMFAC2017EI-2011Class'!H430</f>
        <v>2019-T7 Single Construction-6</v>
      </c>
      <c r="H431" s="77">
        <f t="shared" si="13"/>
        <v>0.86904507017773736</v>
      </c>
      <c r="I431" s="37"/>
      <c r="M431" s="36"/>
      <c r="N431" s="13"/>
    </row>
    <row r="432" spans="1:14" ht="13.7" customHeight="1" x14ac:dyDescent="0.25">
      <c r="A432" s="73">
        <f>'EMFAC2017EI-2011Class'!B431</f>
        <v>2019</v>
      </c>
      <c r="B432" s="74" t="str">
        <f>'EMFAC2017EI-2011Class'!C431</f>
        <v>T7 Single Construction</v>
      </c>
      <c r="C432" s="73">
        <f>'EMFAC2017EI-2011Class'!D431</f>
        <v>2012</v>
      </c>
      <c r="D432" s="38">
        <f>'EMFAC2017EI-2011Class'!F431</f>
        <v>7</v>
      </c>
      <c r="E432" s="72" t="str">
        <f t="shared" si="12"/>
        <v>T7 Single Construction-7</v>
      </c>
      <c r="F432" s="39">
        <f>VLOOKUP(E432,HD_Odo!$C$2:$D$1381,2,FALSE)</f>
        <v>265329</v>
      </c>
      <c r="G432" s="89" t="str">
        <f>'EMFAC2017EI-2011Class'!H431</f>
        <v>2019-T7 Single Construction-7</v>
      </c>
      <c r="H432" s="77">
        <f t="shared" si="13"/>
        <v>0.86345229065937523</v>
      </c>
      <c r="I432" s="37"/>
      <c r="M432" s="36"/>
      <c r="N432" s="13"/>
    </row>
    <row r="433" spans="1:14" ht="13.7" customHeight="1" x14ac:dyDescent="0.25">
      <c r="A433" s="73">
        <f>'EMFAC2017EI-2011Class'!B432</f>
        <v>2019</v>
      </c>
      <c r="B433" s="74" t="str">
        <f>'EMFAC2017EI-2011Class'!C432</f>
        <v>T7 Single Construction</v>
      </c>
      <c r="C433" s="73">
        <f>'EMFAC2017EI-2011Class'!D432</f>
        <v>2011</v>
      </c>
      <c r="D433" s="38">
        <f>'EMFAC2017EI-2011Class'!F432</f>
        <v>8</v>
      </c>
      <c r="E433" s="72" t="str">
        <f t="shared" si="12"/>
        <v>T7 Single Construction-8</v>
      </c>
      <c r="F433" s="39">
        <f>VLOOKUP(E433,HD_Odo!$C$2:$D$1381,2,FALSE)</f>
        <v>289889</v>
      </c>
      <c r="G433" s="89" t="str">
        <f>'EMFAC2017EI-2011Class'!H432</f>
        <v>2019-T7 Single Construction-8</v>
      </c>
      <c r="H433" s="77">
        <f t="shared" si="13"/>
        <v>0.85873336286188384</v>
      </c>
      <c r="I433" s="37"/>
      <c r="M433" s="36"/>
      <c r="N433" s="13"/>
    </row>
    <row r="434" spans="1:14" ht="13.7" customHeight="1" x14ac:dyDescent="0.25">
      <c r="A434" s="73">
        <f>'EMFAC2017EI-2011Class'!B433</f>
        <v>2019</v>
      </c>
      <c r="B434" s="74" t="str">
        <f>'EMFAC2017EI-2011Class'!C433</f>
        <v>T7 Single Construction</v>
      </c>
      <c r="C434" s="73">
        <f>'EMFAC2017EI-2011Class'!D433</f>
        <v>2010</v>
      </c>
      <c r="D434" s="38">
        <f>'EMFAC2017EI-2011Class'!F433</f>
        <v>9</v>
      </c>
      <c r="E434" s="72" t="str">
        <f t="shared" si="12"/>
        <v>T7 Single Construction-9</v>
      </c>
      <c r="F434" s="39">
        <f>VLOOKUP(E434,HD_Odo!$C$2:$D$1381,2,FALSE)</f>
        <v>313388</v>
      </c>
      <c r="G434" s="89" t="str">
        <f>'EMFAC2017EI-2011Class'!H433</f>
        <v>2019-T7 Single Construction-9</v>
      </c>
      <c r="H434" s="77">
        <f t="shared" si="13"/>
        <v>0.87835567378793977</v>
      </c>
      <c r="I434" s="37"/>
      <c r="M434" s="36"/>
      <c r="N434" s="13"/>
    </row>
    <row r="435" spans="1:14" ht="13.7" customHeight="1" x14ac:dyDescent="0.25">
      <c r="A435" s="73">
        <f>'EMFAC2017EI-2011Class'!B434</f>
        <v>2019</v>
      </c>
      <c r="B435" s="74" t="str">
        <f>'EMFAC2017EI-2011Class'!C434</f>
        <v>T7 Single Construction</v>
      </c>
      <c r="C435" s="73">
        <f>'EMFAC2017EI-2011Class'!D434</f>
        <v>2009</v>
      </c>
      <c r="D435" s="38">
        <f>'EMFAC2017EI-2011Class'!F434</f>
        <v>10</v>
      </c>
      <c r="E435" s="72" t="str">
        <f t="shared" si="12"/>
        <v>T7 Single Construction-10</v>
      </c>
      <c r="F435" s="39">
        <f>VLOOKUP(E435,HD_Odo!$C$2:$D$1381,2,FALSE)</f>
        <v>336079</v>
      </c>
      <c r="G435" s="89" t="str">
        <f>'EMFAC2017EI-2011Class'!H434</f>
        <v>2019-T7 Single Construction-10</v>
      </c>
      <c r="H435" s="77">
        <f t="shared" si="13"/>
        <v>0.87371351444486789</v>
      </c>
      <c r="I435" s="37"/>
      <c r="M435" s="36"/>
      <c r="N435" s="13"/>
    </row>
    <row r="436" spans="1:14" ht="13.7" customHeight="1" x14ac:dyDescent="0.25">
      <c r="A436" s="73">
        <f>'EMFAC2017EI-2011Class'!B435</f>
        <v>2019</v>
      </c>
      <c r="B436" s="74" t="str">
        <f>'EMFAC2017EI-2011Class'!C435</f>
        <v>T7 Single Construction</v>
      </c>
      <c r="C436" s="73">
        <f>'EMFAC2017EI-2011Class'!D435</f>
        <v>2008</v>
      </c>
      <c r="D436" s="38">
        <f>'EMFAC2017EI-2011Class'!F435</f>
        <v>11</v>
      </c>
      <c r="E436" s="72" t="str">
        <f t="shared" si="12"/>
        <v>T7 Single Construction-11</v>
      </c>
      <c r="F436" s="39">
        <f>VLOOKUP(E436,HD_Odo!$C$2:$D$1381,2,FALSE)</f>
        <v>358115</v>
      </c>
      <c r="G436" s="89" t="str">
        <f>'EMFAC2017EI-2011Class'!H435</f>
        <v>2019-T7 Single Construction-11</v>
      </c>
      <c r="H436" s="77">
        <f t="shared" si="13"/>
        <v>0.86948057236991749</v>
      </c>
      <c r="I436" s="37"/>
      <c r="M436" s="36"/>
      <c r="N436" s="13"/>
    </row>
    <row r="437" spans="1:14" ht="13.7" customHeight="1" x14ac:dyDescent="0.25">
      <c r="A437" s="73">
        <f>'EMFAC2017EI-2011Class'!B436</f>
        <v>2019</v>
      </c>
      <c r="B437" s="74" t="str">
        <f>'EMFAC2017EI-2011Class'!C436</f>
        <v>T7 Single Construction</v>
      </c>
      <c r="C437" s="73">
        <f>'EMFAC2017EI-2011Class'!D436</f>
        <v>2007</v>
      </c>
      <c r="D437" s="38">
        <f>'EMFAC2017EI-2011Class'!F436</f>
        <v>12</v>
      </c>
      <c r="E437" s="72" t="str">
        <f t="shared" si="12"/>
        <v>T7 Single Construction-12</v>
      </c>
      <c r="F437" s="39">
        <f>VLOOKUP(E437,HD_Odo!$C$2:$D$1381,2,FALSE)</f>
        <v>379510</v>
      </c>
      <c r="G437" s="89" t="str">
        <f>'EMFAC2017EI-2011Class'!H436</f>
        <v>2019-T7 Single Construction-12</v>
      </c>
      <c r="H437" s="77">
        <f t="shared" si="13"/>
        <v>0.9312774163901667</v>
      </c>
      <c r="I437" s="37"/>
      <c r="M437" s="36"/>
      <c r="N437" s="13"/>
    </row>
    <row r="438" spans="1:14" ht="13.7" customHeight="1" x14ac:dyDescent="0.25">
      <c r="A438" s="73">
        <f>'EMFAC2017EI-2011Class'!B437</f>
        <v>2019</v>
      </c>
      <c r="B438" s="74" t="str">
        <f>'EMFAC2017EI-2011Class'!C437</f>
        <v>T7 Single Construction</v>
      </c>
      <c r="C438" s="73">
        <f>'EMFAC2017EI-2011Class'!D437</f>
        <v>2006</v>
      </c>
      <c r="D438" s="38">
        <f>'EMFAC2017EI-2011Class'!F437</f>
        <v>13</v>
      </c>
      <c r="E438" s="72" t="str">
        <f t="shared" si="12"/>
        <v>T7 Single Construction-13</v>
      </c>
      <c r="F438" s="39">
        <f>VLOOKUP(E438,HD_Odo!$C$2:$D$1381,2,FALSE)</f>
        <v>400100</v>
      </c>
      <c r="G438" s="89" t="str">
        <f>'EMFAC2017EI-2011Class'!H437</f>
        <v>2019-T7 Single Construction-13</v>
      </c>
      <c r="H438" s="77">
        <f t="shared" si="13"/>
        <v>0.92896811756989872</v>
      </c>
      <c r="I438" s="37"/>
      <c r="M438" s="36"/>
      <c r="N438" s="13"/>
    </row>
    <row r="439" spans="1:14" ht="13.7" customHeight="1" x14ac:dyDescent="0.25">
      <c r="A439" s="73">
        <f>'EMFAC2017EI-2011Class'!B438</f>
        <v>2019</v>
      </c>
      <c r="B439" s="74" t="str">
        <f>'EMFAC2017EI-2011Class'!C438</f>
        <v>T7 Single Construction</v>
      </c>
      <c r="C439" s="73">
        <f>'EMFAC2017EI-2011Class'!D438</f>
        <v>2005</v>
      </c>
      <c r="D439" s="38">
        <f>'EMFAC2017EI-2011Class'!F438</f>
        <v>14</v>
      </c>
      <c r="E439" s="72" t="str">
        <f t="shared" si="12"/>
        <v>T7 Single Construction-14</v>
      </c>
      <c r="F439" s="39">
        <f>VLOOKUP(E439,HD_Odo!$C$2:$D$1381,2,FALSE)</f>
        <v>419498</v>
      </c>
      <c r="G439" s="89" t="str">
        <f>'EMFAC2017EI-2011Class'!H438</f>
        <v>2019-T7 Single Construction-14</v>
      </c>
      <c r="H439" s="77">
        <f t="shared" si="13"/>
        <v>0.92687377486546352</v>
      </c>
      <c r="I439" s="37"/>
      <c r="M439" s="36"/>
      <c r="N439" s="13"/>
    </row>
    <row r="440" spans="1:14" ht="13.7" customHeight="1" x14ac:dyDescent="0.25">
      <c r="A440" s="73">
        <f>'EMFAC2017EI-2011Class'!B439</f>
        <v>2019</v>
      </c>
      <c r="B440" s="74" t="str">
        <f>'EMFAC2017EI-2011Class'!C439</f>
        <v>T7 Single Construction</v>
      </c>
      <c r="C440" s="73">
        <f>'EMFAC2017EI-2011Class'!D439</f>
        <v>2004</v>
      </c>
      <c r="D440" s="38">
        <f>'EMFAC2017EI-2011Class'!F439</f>
        <v>15</v>
      </c>
      <c r="E440" s="72" t="str">
        <f t="shared" si="12"/>
        <v>T7 Single Construction-15</v>
      </c>
      <c r="F440" s="39">
        <f>VLOOKUP(E440,HD_Odo!$C$2:$D$1381,2,FALSE)</f>
        <v>437058</v>
      </c>
      <c r="G440" s="89" t="str">
        <f>'EMFAC2017EI-2011Class'!H439</f>
        <v>2019-T7 Single Construction-15</v>
      </c>
      <c r="H440" s="77">
        <f t="shared" si="13"/>
        <v>0.92504227083306911</v>
      </c>
      <c r="I440" s="37"/>
      <c r="M440" s="36"/>
      <c r="N440" s="13"/>
    </row>
    <row r="441" spans="1:14" ht="13.7" customHeight="1" x14ac:dyDescent="0.25">
      <c r="A441" s="73">
        <f>'EMFAC2017EI-2011Class'!B440</f>
        <v>2019</v>
      </c>
      <c r="B441" s="74" t="str">
        <f>'EMFAC2017EI-2011Class'!C440</f>
        <v>T7 Single Construction</v>
      </c>
      <c r="C441" s="73">
        <f>'EMFAC2017EI-2011Class'!D440</f>
        <v>2003</v>
      </c>
      <c r="D441" s="38">
        <f>'EMFAC2017EI-2011Class'!F440</f>
        <v>16</v>
      </c>
      <c r="E441" s="72" t="str">
        <f t="shared" si="12"/>
        <v>T7 Single Construction-16</v>
      </c>
      <c r="F441" s="39">
        <f>VLOOKUP(E441,HD_Odo!$C$2:$D$1381,2,FALSE)</f>
        <v>454484</v>
      </c>
      <c r="G441" s="89" t="str">
        <f>'EMFAC2017EI-2011Class'!H440</f>
        <v>2019-T7 Single Construction-16</v>
      </c>
      <c r="H441" s="77">
        <f t="shared" si="13"/>
        <v>0.9539612980547828</v>
      </c>
      <c r="I441" s="37"/>
      <c r="M441" s="36"/>
      <c r="N441" s="13"/>
    </row>
    <row r="442" spans="1:14" ht="13.7" customHeight="1" x14ac:dyDescent="0.25">
      <c r="A442" s="73">
        <f>'EMFAC2017EI-2011Class'!B441</f>
        <v>2019</v>
      </c>
      <c r="B442" s="74" t="str">
        <f>'EMFAC2017EI-2011Class'!C441</f>
        <v>T7 Single Construction</v>
      </c>
      <c r="C442" s="73">
        <f>'EMFAC2017EI-2011Class'!D441</f>
        <v>2002</v>
      </c>
      <c r="D442" s="38">
        <f>'EMFAC2017EI-2011Class'!F441</f>
        <v>17</v>
      </c>
      <c r="E442" s="72" t="str">
        <f t="shared" si="12"/>
        <v>T7 Single Construction-17</v>
      </c>
      <c r="F442" s="39">
        <f>VLOOKUP(E442,HD_Odo!$C$2:$D$1381,2,FALSE)</f>
        <v>471741</v>
      </c>
      <c r="G442" s="89" t="str">
        <f>'EMFAC2017EI-2011Class'!H441</f>
        <v>2019-T7 Single Construction-17</v>
      </c>
      <c r="H442" s="77">
        <f t="shared" si="13"/>
        <v>0.95300299632418684</v>
      </c>
      <c r="I442" s="37"/>
      <c r="M442" s="36"/>
      <c r="N442" s="13"/>
    </row>
    <row r="443" spans="1:14" ht="13.7" customHeight="1" x14ac:dyDescent="0.25">
      <c r="A443" s="73">
        <f>'EMFAC2017EI-2011Class'!B442</f>
        <v>2019</v>
      </c>
      <c r="B443" s="74" t="str">
        <f>'EMFAC2017EI-2011Class'!C442</f>
        <v>T7 Single Construction</v>
      </c>
      <c r="C443" s="73">
        <f>'EMFAC2017EI-2011Class'!D442</f>
        <v>2001</v>
      </c>
      <c r="D443" s="38">
        <f>'EMFAC2017EI-2011Class'!F442</f>
        <v>18</v>
      </c>
      <c r="E443" s="72" t="str">
        <f t="shared" si="12"/>
        <v>T7 Single Construction-18</v>
      </c>
      <c r="F443" s="39">
        <f>VLOOKUP(E443,HD_Odo!$C$2:$D$1381,2,FALSE)</f>
        <v>488797</v>
      </c>
      <c r="G443" s="89" t="str">
        <f>'EMFAC2017EI-2011Class'!H442</f>
        <v>2019-T7 Single Construction-18</v>
      </c>
      <c r="H443" s="77">
        <f t="shared" si="13"/>
        <v>0.95208648208609759</v>
      </c>
      <c r="I443" s="37"/>
      <c r="M443" s="36"/>
      <c r="N443" s="13"/>
    </row>
    <row r="444" spans="1:14" ht="13.7" customHeight="1" x14ac:dyDescent="0.25">
      <c r="A444" s="73">
        <f>'EMFAC2017EI-2011Class'!B443</f>
        <v>2019</v>
      </c>
      <c r="B444" s="74" t="str">
        <f>'EMFAC2017EI-2011Class'!C443</f>
        <v>T7 Single Construction</v>
      </c>
      <c r="C444" s="73">
        <f>'EMFAC2017EI-2011Class'!D443</f>
        <v>2000</v>
      </c>
      <c r="D444" s="38">
        <f>'EMFAC2017EI-2011Class'!F443</f>
        <v>19</v>
      </c>
      <c r="E444" s="72" t="str">
        <f t="shared" si="12"/>
        <v>T7 Single Construction-19</v>
      </c>
      <c r="F444" s="39">
        <f>VLOOKUP(E444,HD_Odo!$C$2:$D$1381,2,FALSE)</f>
        <v>505620</v>
      </c>
      <c r="G444" s="89" t="str">
        <f>'EMFAC2017EI-2011Class'!H443</f>
        <v>2019-T7 Single Construction-19</v>
      </c>
      <c r="H444" s="77">
        <f t="shared" si="13"/>
        <v>0.95121089872319065</v>
      </c>
      <c r="I444" s="37"/>
      <c r="M444" s="36"/>
      <c r="N444" s="13"/>
    </row>
    <row r="445" spans="1:14" ht="13.7" customHeight="1" x14ac:dyDescent="0.25">
      <c r="A445" s="73">
        <f>'EMFAC2017EI-2011Class'!B444</f>
        <v>2019</v>
      </c>
      <c r="B445" s="74" t="str">
        <f>'EMFAC2017EI-2011Class'!C444</f>
        <v>T7 Single Construction</v>
      </c>
      <c r="C445" s="73">
        <f>'EMFAC2017EI-2011Class'!D444</f>
        <v>1999</v>
      </c>
      <c r="D445" s="38">
        <f>'EMFAC2017EI-2011Class'!F444</f>
        <v>20</v>
      </c>
      <c r="E445" s="72" t="str">
        <f t="shared" si="12"/>
        <v>T7 Single Construction-20</v>
      </c>
      <c r="F445" s="39">
        <f>VLOOKUP(E445,HD_Odo!$C$2:$D$1381,2,FALSE)</f>
        <v>522182</v>
      </c>
      <c r="G445" s="89" t="str">
        <f>'EMFAC2017EI-2011Class'!H444</f>
        <v>2019-T7 Single Construction-20</v>
      </c>
      <c r="H445" s="77">
        <f t="shared" si="13"/>
        <v>0.95037519130462422</v>
      </c>
      <c r="I445" s="37"/>
      <c r="M445" s="36"/>
      <c r="N445" s="13"/>
    </row>
    <row r="446" spans="1:14" ht="13.7" customHeight="1" x14ac:dyDescent="0.25">
      <c r="A446" s="73">
        <f>'EMFAC2017EI-2011Class'!B445</f>
        <v>2019</v>
      </c>
      <c r="B446" s="74" t="str">
        <f>'EMFAC2017EI-2011Class'!C445</f>
        <v>T7 Single Construction</v>
      </c>
      <c r="C446" s="73">
        <f>'EMFAC2017EI-2011Class'!D445</f>
        <v>1998</v>
      </c>
      <c r="D446" s="38">
        <f>'EMFAC2017EI-2011Class'!F445</f>
        <v>21</v>
      </c>
      <c r="E446" s="72" t="str">
        <f t="shared" si="12"/>
        <v>T7 Single Construction-21</v>
      </c>
      <c r="F446" s="39">
        <f>VLOOKUP(E446,HD_Odo!$C$2:$D$1381,2,FALSE)</f>
        <v>538456</v>
      </c>
      <c r="G446" s="89" t="str">
        <f>'EMFAC2017EI-2011Class'!H445</f>
        <v>2019-T7 Single Construction-21</v>
      </c>
      <c r="H446" s="77">
        <f t="shared" si="13"/>
        <v>0.94957828995040594</v>
      </c>
      <c r="I446" s="37"/>
      <c r="M446" s="36"/>
      <c r="N446" s="13"/>
    </row>
    <row r="447" spans="1:14" ht="13.7" customHeight="1" x14ac:dyDescent="0.25">
      <c r="A447" s="73">
        <f>'EMFAC2017EI-2011Class'!B446</f>
        <v>2019</v>
      </c>
      <c r="B447" s="74" t="str">
        <f>'EMFAC2017EI-2011Class'!C446</f>
        <v>T7 Single Construction</v>
      </c>
      <c r="C447" s="73">
        <f>'EMFAC2017EI-2011Class'!D446</f>
        <v>1997</v>
      </c>
      <c r="D447" s="38">
        <f>'EMFAC2017EI-2011Class'!F446</f>
        <v>22</v>
      </c>
      <c r="E447" s="72" t="str">
        <f t="shared" si="12"/>
        <v>T7 Single Construction-22</v>
      </c>
      <c r="F447" s="39">
        <f>VLOOKUP(E447,HD_Odo!$C$2:$D$1381,2,FALSE)</f>
        <v>554417</v>
      </c>
      <c r="G447" s="89" t="str">
        <f>'EMFAC2017EI-2011Class'!H446</f>
        <v>2019-T7 Single Construction-22</v>
      </c>
      <c r="H447" s="77">
        <f t="shared" si="13"/>
        <v>0.94881907456863701</v>
      </c>
      <c r="I447" s="37"/>
      <c r="M447" s="36"/>
      <c r="N447" s="13"/>
    </row>
    <row r="448" spans="1:14" ht="13.7" customHeight="1" x14ac:dyDescent="0.25">
      <c r="A448" s="73">
        <f>'EMFAC2017EI-2011Class'!B447</f>
        <v>2019</v>
      </c>
      <c r="B448" s="74" t="str">
        <f>'EMFAC2017EI-2011Class'!C447</f>
        <v>T7 Single Construction</v>
      </c>
      <c r="C448" s="73">
        <f>'EMFAC2017EI-2011Class'!D447</f>
        <v>1996</v>
      </c>
      <c r="D448" s="38">
        <f>'EMFAC2017EI-2011Class'!F447</f>
        <v>23</v>
      </c>
      <c r="E448" s="72" t="str">
        <f t="shared" si="12"/>
        <v>T7 Single Construction-23</v>
      </c>
      <c r="F448" s="39">
        <f>VLOOKUP(E448,HD_Odo!$C$2:$D$1381,2,FALSE)</f>
        <v>570042</v>
      </c>
      <c r="G448" s="89" t="str">
        <f>'EMFAC2017EI-2011Class'!H447</f>
        <v>2019-T7 Single Construction-23</v>
      </c>
      <c r="H448" s="77">
        <f t="shared" si="13"/>
        <v>0.94809639083503783</v>
      </c>
      <c r="I448" s="37"/>
      <c r="M448" s="36"/>
      <c r="N448" s="13"/>
    </row>
    <row r="449" spans="1:14" ht="13.7" customHeight="1" x14ac:dyDescent="0.25">
      <c r="A449" s="73">
        <f>'EMFAC2017EI-2011Class'!B448</f>
        <v>2019</v>
      </c>
      <c r="B449" s="74" t="str">
        <f>'EMFAC2017EI-2011Class'!C448</f>
        <v>T7 Single Construction</v>
      </c>
      <c r="C449" s="73">
        <f>'EMFAC2017EI-2011Class'!D448</f>
        <v>1995</v>
      </c>
      <c r="D449" s="38">
        <f>'EMFAC2017EI-2011Class'!F448</f>
        <v>24</v>
      </c>
      <c r="E449" s="72" t="str">
        <f t="shared" si="12"/>
        <v>T7 Single Construction-24</v>
      </c>
      <c r="F449" s="39">
        <f>VLOOKUP(E449,HD_Odo!$C$2:$D$1381,2,FALSE)</f>
        <v>585309</v>
      </c>
      <c r="G449" s="89" t="str">
        <f>'EMFAC2017EI-2011Class'!H448</f>
        <v>2019-T7 Single Construction-24</v>
      </c>
      <c r="H449" s="77">
        <f t="shared" si="13"/>
        <v>0.94740910767812603</v>
      </c>
      <c r="I449" s="37"/>
      <c r="M449" s="36"/>
      <c r="N449" s="13"/>
    </row>
    <row r="450" spans="1:14" ht="13.7" customHeight="1" x14ac:dyDescent="0.25">
      <c r="A450" s="73">
        <f>'EMFAC2017EI-2011Class'!B449</f>
        <v>2019</v>
      </c>
      <c r="B450" s="74" t="str">
        <f>'EMFAC2017EI-2011Class'!C449</f>
        <v>T7 Single Construction</v>
      </c>
      <c r="C450" s="73">
        <f>'EMFAC2017EI-2011Class'!D449</f>
        <v>1994</v>
      </c>
      <c r="D450" s="38">
        <f>'EMFAC2017EI-2011Class'!F449</f>
        <v>25</v>
      </c>
      <c r="E450" s="72" t="str">
        <f t="shared" si="12"/>
        <v>T7 Single Construction-25</v>
      </c>
      <c r="F450" s="39">
        <f>VLOOKUP(E450,HD_Odo!$C$2:$D$1381,2,FALSE)</f>
        <v>600200</v>
      </c>
      <c r="G450" s="89" t="str">
        <f>'EMFAC2017EI-2011Class'!H449</f>
        <v>2019-T7 Single Construction-25</v>
      </c>
      <c r="H450" s="77">
        <f t="shared" si="13"/>
        <v>0.94675599231083041</v>
      </c>
      <c r="I450" s="37"/>
      <c r="M450" s="36"/>
      <c r="N450" s="13"/>
    </row>
    <row r="451" spans="1:14" ht="13.7" customHeight="1" x14ac:dyDescent="0.25">
      <c r="A451" s="73">
        <f>'EMFAC2017EI-2011Class'!B450</f>
        <v>2019</v>
      </c>
      <c r="B451" s="74" t="str">
        <f>'EMFAC2017EI-2011Class'!C450</f>
        <v>T7 Single Construction</v>
      </c>
      <c r="C451" s="73">
        <f>'EMFAC2017EI-2011Class'!D450</f>
        <v>1993</v>
      </c>
      <c r="D451" s="38">
        <f>'EMFAC2017EI-2011Class'!F450</f>
        <v>26</v>
      </c>
      <c r="E451" s="72" t="str">
        <f t="shared" si="12"/>
        <v>T7 Single Construction-26</v>
      </c>
      <c r="F451" s="39">
        <f>VLOOKUP(E451,HD_Odo!$C$2:$D$1381,2,FALSE)</f>
        <v>614697</v>
      </c>
      <c r="G451" s="89" t="str">
        <f>'EMFAC2017EI-2011Class'!H450</f>
        <v>2019-T7 Single Construction-26</v>
      </c>
      <c r="H451" s="77">
        <f t="shared" si="13"/>
        <v>1</v>
      </c>
      <c r="I451" s="37"/>
      <c r="M451" s="36"/>
      <c r="N451" s="13"/>
    </row>
    <row r="452" spans="1:14" ht="13.7" customHeight="1" x14ac:dyDescent="0.25">
      <c r="A452" s="73">
        <f>'EMFAC2017EI-2011Class'!B451</f>
        <v>2019</v>
      </c>
      <c r="B452" s="74" t="str">
        <f>'EMFAC2017EI-2011Class'!C451</f>
        <v>T7 Single Construction</v>
      </c>
      <c r="C452" s="73">
        <f>'EMFAC2017EI-2011Class'!D451</f>
        <v>1992</v>
      </c>
      <c r="D452" s="38">
        <f>'EMFAC2017EI-2011Class'!F451</f>
        <v>27</v>
      </c>
      <c r="E452" s="72" t="str">
        <f t="shared" si="12"/>
        <v>T7 Single Construction-27</v>
      </c>
      <c r="F452" s="39">
        <f>VLOOKUP(E452,HD_Odo!$C$2:$D$1381,2,FALSE)</f>
        <v>628784</v>
      </c>
      <c r="G452" s="89" t="str">
        <f>'EMFAC2017EI-2011Class'!H451</f>
        <v>2019-T7 Single Construction-27</v>
      </c>
      <c r="H452" s="77">
        <f t="shared" si="13"/>
        <v>1</v>
      </c>
      <c r="I452" s="37"/>
      <c r="M452" s="36"/>
      <c r="N452" s="13"/>
    </row>
    <row r="453" spans="1:14" ht="13.7" customHeight="1" x14ac:dyDescent="0.25">
      <c r="A453" s="73">
        <f>'EMFAC2017EI-2011Class'!B452</f>
        <v>2019</v>
      </c>
      <c r="B453" s="74" t="str">
        <f>'EMFAC2017EI-2011Class'!C452</f>
        <v>T7 Single Construction</v>
      </c>
      <c r="C453" s="73">
        <f>'EMFAC2017EI-2011Class'!D452</f>
        <v>1991</v>
      </c>
      <c r="D453" s="38">
        <f>'EMFAC2017EI-2011Class'!F452</f>
        <v>28</v>
      </c>
      <c r="E453" s="72" t="str">
        <f t="shared" si="12"/>
        <v>T7 Single Construction-28</v>
      </c>
      <c r="F453" s="39">
        <f>VLOOKUP(E453,HD_Odo!$C$2:$D$1381,2,FALSE)</f>
        <v>642448</v>
      </c>
      <c r="G453" s="89" t="str">
        <f>'EMFAC2017EI-2011Class'!H452</f>
        <v>2019-T7 Single Construction-28</v>
      </c>
      <c r="H453" s="77">
        <f t="shared" si="13"/>
        <v>1</v>
      </c>
      <c r="I453" s="37"/>
      <c r="M453" s="36"/>
      <c r="N453" s="13"/>
    </row>
    <row r="454" spans="1:14" ht="13.7" customHeight="1" x14ac:dyDescent="0.25">
      <c r="A454" s="73">
        <f>'EMFAC2017EI-2011Class'!B453</f>
        <v>2019</v>
      </c>
      <c r="B454" s="74" t="str">
        <f>'EMFAC2017EI-2011Class'!C453</f>
        <v>T7 Single Construction</v>
      </c>
      <c r="C454" s="73">
        <f>'EMFAC2017EI-2011Class'!D453</f>
        <v>1990</v>
      </c>
      <c r="D454" s="38">
        <f>'EMFAC2017EI-2011Class'!F453</f>
        <v>29</v>
      </c>
      <c r="E454" s="72" t="str">
        <f t="shared" si="12"/>
        <v>T7 Single Construction-29</v>
      </c>
      <c r="F454" s="39">
        <f>VLOOKUP(E454,HD_Odo!$C$2:$D$1381,2,FALSE)</f>
        <v>655678</v>
      </c>
      <c r="G454" s="89" t="str">
        <f>'EMFAC2017EI-2011Class'!H453</f>
        <v>2019-T7 Single Construction-29</v>
      </c>
      <c r="H454" s="77">
        <f t="shared" si="13"/>
        <v>1</v>
      </c>
      <c r="I454" s="37"/>
      <c r="M454" s="36"/>
      <c r="N454" s="13"/>
    </row>
    <row r="455" spans="1:14" ht="13.7" customHeight="1" x14ac:dyDescent="0.25">
      <c r="A455" s="73">
        <f>'EMFAC2017EI-2011Class'!B454</f>
        <v>2019</v>
      </c>
      <c r="B455" s="74" t="str">
        <f>'EMFAC2017EI-2011Class'!C454</f>
        <v>T7 Single Construction</v>
      </c>
      <c r="C455" s="73">
        <f>'EMFAC2017EI-2011Class'!D454</f>
        <v>1989</v>
      </c>
      <c r="D455" s="38">
        <f>'EMFAC2017EI-2011Class'!F454</f>
        <v>30</v>
      </c>
      <c r="E455" s="72" t="str">
        <f t="shared" si="12"/>
        <v>T7 Single Construction-30</v>
      </c>
      <c r="F455" s="39">
        <f>VLOOKUP(E455,HD_Odo!$C$2:$D$1381,2,FALSE)</f>
        <v>668463</v>
      </c>
      <c r="G455" s="89" t="str">
        <f>'EMFAC2017EI-2011Class'!H454</f>
        <v>2019-T7 Single Construction-30</v>
      </c>
      <c r="H455" s="77">
        <f t="shared" si="13"/>
        <v>1</v>
      </c>
      <c r="I455" s="37"/>
      <c r="M455" s="36"/>
      <c r="N455" s="13"/>
    </row>
    <row r="456" spans="1:14" ht="13.7" customHeight="1" x14ac:dyDescent="0.25">
      <c r="A456" s="73">
        <f>'EMFAC2017EI-2011Class'!B455</f>
        <v>2019</v>
      </c>
      <c r="B456" s="74" t="str">
        <f>'EMFAC2017EI-2011Class'!C455</f>
        <v>T7 Single Construction</v>
      </c>
      <c r="C456" s="73">
        <f>'EMFAC2017EI-2011Class'!D455</f>
        <v>1988</v>
      </c>
      <c r="D456" s="38">
        <f>'EMFAC2017EI-2011Class'!F455</f>
        <v>31</v>
      </c>
      <c r="E456" s="72" t="str">
        <f t="shared" si="12"/>
        <v>T7 Single Construction-31</v>
      </c>
      <c r="F456" s="39">
        <f>VLOOKUP(E456,HD_Odo!$C$2:$D$1381,2,FALSE)</f>
        <v>680796</v>
      </c>
      <c r="G456" s="89" t="str">
        <f>'EMFAC2017EI-2011Class'!H455</f>
        <v>2019-T7 Single Construction-31</v>
      </c>
      <c r="H456" s="77">
        <f t="shared" si="13"/>
        <v>1</v>
      </c>
      <c r="I456" s="37"/>
      <c r="M456" s="36"/>
      <c r="N456" s="13"/>
    </row>
    <row r="457" spans="1:14" ht="13.7" customHeight="1" x14ac:dyDescent="0.25">
      <c r="A457" s="73">
        <f>'EMFAC2017EI-2011Class'!B456</f>
        <v>2019</v>
      </c>
      <c r="B457" s="74" t="str">
        <f>'EMFAC2017EI-2011Class'!C456</f>
        <v>T7 Single Construction</v>
      </c>
      <c r="C457" s="73">
        <f>'EMFAC2017EI-2011Class'!D456</f>
        <v>1987</v>
      </c>
      <c r="D457" s="38">
        <f>'EMFAC2017EI-2011Class'!F456</f>
        <v>32</v>
      </c>
      <c r="E457" s="72" t="str">
        <f t="shared" si="12"/>
        <v>T7 Single Construction-32</v>
      </c>
      <c r="F457" s="39">
        <f>VLOOKUP(E457,HD_Odo!$C$2:$D$1381,2,FALSE)</f>
        <v>692671</v>
      </c>
      <c r="G457" s="89" t="str">
        <f>'EMFAC2017EI-2011Class'!H456</f>
        <v>2019-T7 Single Construction-32</v>
      </c>
      <c r="H457" s="77">
        <f t="shared" si="13"/>
        <v>1</v>
      </c>
      <c r="I457" s="37"/>
      <c r="M457" s="36"/>
      <c r="N457" s="13"/>
    </row>
    <row r="458" spans="1:14" ht="13.7" customHeight="1" x14ac:dyDescent="0.25">
      <c r="A458" s="73">
        <f>'EMFAC2017EI-2011Class'!B457</f>
        <v>2019</v>
      </c>
      <c r="B458" s="74" t="str">
        <f>'EMFAC2017EI-2011Class'!C457</f>
        <v>T7 Single Construction</v>
      </c>
      <c r="C458" s="73">
        <f>'EMFAC2017EI-2011Class'!D457</f>
        <v>1986</v>
      </c>
      <c r="D458" s="38">
        <f>'EMFAC2017EI-2011Class'!F457</f>
        <v>33</v>
      </c>
      <c r="E458" s="72" t="str">
        <f t="shared" si="12"/>
        <v>T7 Single Construction-33</v>
      </c>
      <c r="F458" s="39">
        <f>VLOOKUP(E458,HD_Odo!$C$2:$D$1381,2,FALSE)</f>
        <v>704085</v>
      </c>
      <c r="G458" s="89" t="str">
        <f>'EMFAC2017EI-2011Class'!H457</f>
        <v>2019-T7 Single Construction-33</v>
      </c>
      <c r="H458" s="77">
        <f t="shared" si="13"/>
        <v>1</v>
      </c>
      <c r="I458" s="37"/>
      <c r="M458" s="36"/>
      <c r="N458" s="13"/>
    </row>
    <row r="459" spans="1:14" ht="13.7" customHeight="1" x14ac:dyDescent="0.25">
      <c r="A459" s="73">
        <f>'EMFAC2017EI-2011Class'!B458</f>
        <v>2019</v>
      </c>
      <c r="B459" s="74" t="str">
        <f>'EMFAC2017EI-2011Class'!C458</f>
        <v>T7 Single Construction</v>
      </c>
      <c r="C459" s="73">
        <f>'EMFAC2017EI-2011Class'!D458</f>
        <v>1985</v>
      </c>
      <c r="D459" s="38">
        <f>'EMFAC2017EI-2011Class'!F458</f>
        <v>34</v>
      </c>
      <c r="E459" s="72" t="str">
        <f t="shared" ref="E459:E522" si="14">CONCATENATE(B459,"-",D459)</f>
        <v>T7 Single Construction-34</v>
      </c>
      <c r="F459" s="39">
        <f>VLOOKUP(E459,HD_Odo!$C$2:$D$1381,2,FALSE)</f>
        <v>715035</v>
      </c>
      <c r="G459" s="89" t="str">
        <f>'EMFAC2017EI-2011Class'!H458</f>
        <v>2019-T7 Single Construction-34</v>
      </c>
      <c r="H459" s="77">
        <f t="shared" ref="H459:H522" si="15">IF(C459&lt;1994,1,IF(C459&lt;2004,($I$3+$J$3*(F459/10000))/($E$3+$F$3*(F459/10000)),IF(C459&lt;2008,($I$4+$J$4*(F459/10000))/($E$4+$F$4*(F459/10000)),IF(C459&lt;2011,($I$5+$J$5*(F459/10000))/($E$5+$F$5*(F459/10000)),IF(C459&lt;2014,($I$6+$J$6*(F459/10000))/($E$6+$F$6*(F459/10000)),($I$7+$J$7*(F459/10000))/($E$7+$F$7*(F459/10000)))))))</f>
        <v>1</v>
      </c>
      <c r="I459" s="37"/>
      <c r="M459" s="36"/>
      <c r="N459" s="13"/>
    </row>
    <row r="460" spans="1:14" ht="13.7" customHeight="1" x14ac:dyDescent="0.25">
      <c r="A460" s="73">
        <f>'EMFAC2017EI-2011Class'!B459</f>
        <v>2019</v>
      </c>
      <c r="B460" s="74" t="str">
        <f>'EMFAC2017EI-2011Class'!C459</f>
        <v>T7 Single Construction</v>
      </c>
      <c r="C460" s="73">
        <f>'EMFAC2017EI-2011Class'!D459</f>
        <v>1984</v>
      </c>
      <c r="D460" s="38">
        <f>'EMFAC2017EI-2011Class'!F459</f>
        <v>35</v>
      </c>
      <c r="E460" s="72" t="str">
        <f t="shared" si="14"/>
        <v>T7 Single Construction-35</v>
      </c>
      <c r="F460" s="39">
        <f>VLOOKUP(E460,HD_Odo!$C$2:$D$1381,2,FALSE)</f>
        <v>725521</v>
      </c>
      <c r="G460" s="89" t="str">
        <f>'EMFAC2017EI-2011Class'!H459</f>
        <v>2019-T7 Single Construction-35</v>
      </c>
      <c r="H460" s="77">
        <f t="shared" si="15"/>
        <v>1</v>
      </c>
      <c r="I460" s="37"/>
      <c r="M460" s="36"/>
      <c r="N460" s="13"/>
    </row>
    <row r="461" spans="1:14" ht="13.7" customHeight="1" x14ac:dyDescent="0.25">
      <c r="A461" s="73">
        <f>'EMFAC2017EI-2011Class'!B460</f>
        <v>2019</v>
      </c>
      <c r="B461" s="74" t="str">
        <f>'EMFAC2017EI-2011Class'!C460</f>
        <v>T7 Single Construction</v>
      </c>
      <c r="C461" s="73">
        <f>'EMFAC2017EI-2011Class'!D460</f>
        <v>1983</v>
      </c>
      <c r="D461" s="38">
        <f>'EMFAC2017EI-2011Class'!F460</f>
        <v>36</v>
      </c>
      <c r="E461" s="72" t="str">
        <f t="shared" si="14"/>
        <v>T7 Single Construction-36</v>
      </c>
      <c r="F461" s="39">
        <f>VLOOKUP(E461,HD_Odo!$C$2:$D$1381,2,FALSE)</f>
        <v>735545</v>
      </c>
      <c r="G461" s="89" t="str">
        <f>'EMFAC2017EI-2011Class'!H460</f>
        <v>2019-T7 Single Construction-36</v>
      </c>
      <c r="H461" s="77">
        <f t="shared" si="15"/>
        <v>1</v>
      </c>
      <c r="I461" s="37"/>
      <c r="M461" s="36"/>
      <c r="N461" s="13"/>
    </row>
    <row r="462" spans="1:14" ht="13.7" customHeight="1" x14ac:dyDescent="0.25">
      <c r="A462" s="73">
        <f>'EMFAC2017EI-2011Class'!B461</f>
        <v>2019</v>
      </c>
      <c r="B462" s="74" t="str">
        <f>'EMFAC2017EI-2011Class'!C461</f>
        <v>T7 Single Construction</v>
      </c>
      <c r="C462" s="73">
        <f>'EMFAC2017EI-2011Class'!D461</f>
        <v>1982</v>
      </c>
      <c r="D462" s="38">
        <f>'EMFAC2017EI-2011Class'!F461</f>
        <v>37</v>
      </c>
      <c r="E462" s="72" t="str">
        <f t="shared" si="14"/>
        <v>T7 Single Construction-37</v>
      </c>
      <c r="F462" s="39">
        <f>VLOOKUP(E462,HD_Odo!$C$2:$D$1381,2,FALSE)</f>
        <v>745111</v>
      </c>
      <c r="G462" s="89" t="str">
        <f>'EMFAC2017EI-2011Class'!H461</f>
        <v>2019-T7 Single Construction-37</v>
      </c>
      <c r="H462" s="77">
        <f t="shared" si="15"/>
        <v>1</v>
      </c>
      <c r="I462" s="37"/>
      <c r="M462" s="36"/>
      <c r="N462" s="13"/>
    </row>
    <row r="463" spans="1:14" ht="13.7" customHeight="1" x14ac:dyDescent="0.25">
      <c r="A463" s="73">
        <f>'EMFAC2017EI-2011Class'!B462</f>
        <v>2019</v>
      </c>
      <c r="B463" s="74" t="str">
        <f>'EMFAC2017EI-2011Class'!C462</f>
        <v>T7 Single Construction</v>
      </c>
      <c r="C463" s="73">
        <f>'EMFAC2017EI-2011Class'!D462</f>
        <v>1981</v>
      </c>
      <c r="D463" s="38">
        <f>'EMFAC2017EI-2011Class'!F462</f>
        <v>38</v>
      </c>
      <c r="E463" s="72" t="str">
        <f t="shared" si="14"/>
        <v>T7 Single Construction-38</v>
      </c>
      <c r="F463" s="39">
        <f>VLOOKUP(E463,HD_Odo!$C$2:$D$1381,2,FALSE)</f>
        <v>754239</v>
      </c>
      <c r="G463" s="89" t="str">
        <f>'EMFAC2017EI-2011Class'!H462</f>
        <v>2019-T7 Single Construction-38</v>
      </c>
      <c r="H463" s="77">
        <f t="shared" si="15"/>
        <v>1</v>
      </c>
      <c r="I463" s="37"/>
      <c r="M463" s="36"/>
      <c r="N463" s="13"/>
    </row>
    <row r="464" spans="1:14" ht="13.7" customHeight="1" x14ac:dyDescent="0.25">
      <c r="A464" s="73">
        <f>'EMFAC2017EI-2011Class'!B463</f>
        <v>2019</v>
      </c>
      <c r="B464" s="74" t="str">
        <f>'EMFAC2017EI-2011Class'!C463</f>
        <v>T7 Single Construction</v>
      </c>
      <c r="C464" s="73">
        <f>'EMFAC2017EI-2011Class'!D463</f>
        <v>1980</v>
      </c>
      <c r="D464" s="38">
        <f>'EMFAC2017EI-2011Class'!F463</f>
        <v>39</v>
      </c>
      <c r="E464" s="72" t="str">
        <f t="shared" si="14"/>
        <v>T7 Single Construction-39</v>
      </c>
      <c r="F464" s="39">
        <f>VLOOKUP(E464,HD_Odo!$C$2:$D$1381,2,FALSE)</f>
        <v>762950</v>
      </c>
      <c r="G464" s="89" t="str">
        <f>'EMFAC2017EI-2011Class'!H463</f>
        <v>2019-T7 Single Construction-39</v>
      </c>
      <c r="H464" s="77">
        <f t="shared" si="15"/>
        <v>1</v>
      </c>
      <c r="I464" s="37"/>
      <c r="M464" s="36"/>
      <c r="N464" s="13"/>
    </row>
    <row r="465" spans="1:14" ht="13.7" customHeight="1" x14ac:dyDescent="0.25">
      <c r="A465" s="73">
        <f>'EMFAC2017EI-2011Class'!B464</f>
        <v>2019</v>
      </c>
      <c r="B465" s="74" t="str">
        <f>'EMFAC2017EI-2011Class'!C464</f>
        <v>T7 Single Construction</v>
      </c>
      <c r="C465" s="73">
        <f>'EMFAC2017EI-2011Class'!D464</f>
        <v>1979</v>
      </c>
      <c r="D465" s="38">
        <f>'EMFAC2017EI-2011Class'!F464</f>
        <v>40</v>
      </c>
      <c r="E465" s="72" t="str">
        <f t="shared" si="14"/>
        <v>T7 Single Construction-40</v>
      </c>
      <c r="F465" s="39">
        <f>VLOOKUP(E465,HD_Odo!$C$2:$D$1381,2,FALSE)</f>
        <v>771263</v>
      </c>
      <c r="G465" s="89" t="str">
        <f>'EMFAC2017EI-2011Class'!H464</f>
        <v>2019-T7 Single Construction-40</v>
      </c>
      <c r="H465" s="77">
        <f t="shared" si="15"/>
        <v>1</v>
      </c>
      <c r="I465" s="37"/>
      <c r="M465" s="36"/>
      <c r="N465" s="13"/>
    </row>
    <row r="466" spans="1:14" ht="13.7" customHeight="1" x14ac:dyDescent="0.25">
      <c r="A466" s="73">
        <f>'EMFAC2017EI-2011Class'!B465</f>
        <v>2019</v>
      </c>
      <c r="B466" s="74" t="str">
        <f>'EMFAC2017EI-2011Class'!C465</f>
        <v>T7 Single Construction</v>
      </c>
      <c r="C466" s="73">
        <f>'EMFAC2017EI-2011Class'!D465</f>
        <v>1978</v>
      </c>
      <c r="D466" s="38">
        <f>'EMFAC2017EI-2011Class'!F465</f>
        <v>41</v>
      </c>
      <c r="E466" s="72" t="str">
        <f t="shared" si="14"/>
        <v>T7 Single Construction-41</v>
      </c>
      <c r="F466" s="39">
        <f>VLOOKUP(E466,HD_Odo!$C$2:$D$1381,2,FALSE)</f>
        <v>779196</v>
      </c>
      <c r="G466" s="89" t="str">
        <f>'EMFAC2017EI-2011Class'!H465</f>
        <v>2019-T7 Single Construction-41</v>
      </c>
      <c r="H466" s="77">
        <f t="shared" si="15"/>
        <v>1</v>
      </c>
      <c r="I466" s="37"/>
      <c r="M466" s="36"/>
      <c r="N466" s="13"/>
    </row>
    <row r="467" spans="1:14" ht="13.7" customHeight="1" x14ac:dyDescent="0.25">
      <c r="A467" s="73">
        <f>'EMFAC2017EI-2011Class'!B466</f>
        <v>2019</v>
      </c>
      <c r="B467" s="74" t="str">
        <f>'EMFAC2017EI-2011Class'!C466</f>
        <v>T7 Single Construction</v>
      </c>
      <c r="C467" s="73">
        <f>'EMFAC2017EI-2011Class'!D466</f>
        <v>1977</v>
      </c>
      <c r="D467" s="38">
        <f>'EMFAC2017EI-2011Class'!F466</f>
        <v>42</v>
      </c>
      <c r="E467" s="72" t="str">
        <f t="shared" si="14"/>
        <v>T7 Single Construction-42</v>
      </c>
      <c r="F467" s="39">
        <f>VLOOKUP(E467,HD_Odo!$C$2:$D$1381,2,FALSE)</f>
        <v>786766</v>
      </c>
      <c r="G467" s="89" t="str">
        <f>'EMFAC2017EI-2011Class'!H466</f>
        <v>2019-T7 Single Construction-42</v>
      </c>
      <c r="H467" s="77">
        <f t="shared" si="15"/>
        <v>1</v>
      </c>
      <c r="I467" s="37"/>
      <c r="M467" s="36"/>
      <c r="N467" s="13"/>
    </row>
    <row r="468" spans="1:14" ht="13.7" customHeight="1" x14ac:dyDescent="0.25">
      <c r="A468" s="73">
        <f>'EMFAC2017EI-2011Class'!B467</f>
        <v>2019</v>
      </c>
      <c r="B468" s="74" t="str">
        <f>'EMFAC2017EI-2011Class'!C467</f>
        <v>T7 Single Construction</v>
      </c>
      <c r="C468" s="73">
        <f>'EMFAC2017EI-2011Class'!D467</f>
        <v>1976</v>
      </c>
      <c r="D468" s="38">
        <f>'EMFAC2017EI-2011Class'!F467</f>
        <v>43</v>
      </c>
      <c r="E468" s="72" t="str">
        <f t="shared" si="14"/>
        <v>T7 Single Construction-43</v>
      </c>
      <c r="F468" s="39">
        <f>VLOOKUP(E468,HD_Odo!$C$2:$D$1381,2,FALSE)</f>
        <v>793990</v>
      </c>
      <c r="G468" s="89" t="str">
        <f>'EMFAC2017EI-2011Class'!H467</f>
        <v>2019-T7 Single Construction-43</v>
      </c>
      <c r="H468" s="77">
        <f t="shared" si="15"/>
        <v>1</v>
      </c>
      <c r="I468" s="37"/>
      <c r="M468" s="36"/>
      <c r="N468" s="13"/>
    </row>
    <row r="469" spans="1:14" ht="13.7" customHeight="1" x14ac:dyDescent="0.25">
      <c r="A469" s="73">
        <f>'EMFAC2017EI-2011Class'!B468</f>
        <v>2019</v>
      </c>
      <c r="B469" s="74" t="str">
        <f>'EMFAC2017EI-2011Class'!C468</f>
        <v>T7 Single Construction</v>
      </c>
      <c r="C469" s="73">
        <f>'EMFAC2017EI-2011Class'!D468</f>
        <v>1975</v>
      </c>
      <c r="D469" s="38">
        <f>'EMFAC2017EI-2011Class'!F468</f>
        <v>44</v>
      </c>
      <c r="E469" s="72" t="str">
        <f t="shared" si="14"/>
        <v>T7 Single Construction-44</v>
      </c>
      <c r="F469" s="39">
        <f>VLOOKUP(E469,HD_Odo!$C$2:$D$1381,2,FALSE)</f>
        <v>800000</v>
      </c>
      <c r="G469" s="89" t="str">
        <f>'EMFAC2017EI-2011Class'!H468</f>
        <v>2019-T7 Single Construction-44</v>
      </c>
      <c r="H469" s="77">
        <f t="shared" si="15"/>
        <v>1</v>
      </c>
      <c r="I469" s="37"/>
      <c r="M469" s="36"/>
      <c r="N469" s="13"/>
    </row>
    <row r="470" spans="1:14" ht="13.7" customHeight="1" x14ac:dyDescent="0.25">
      <c r="A470" s="73">
        <f>'EMFAC2017EI-2011Class'!B469</f>
        <v>2019</v>
      </c>
      <c r="B470" s="74" t="str">
        <f>'EMFAC2017EI-2011Class'!C469</f>
        <v>T7 SWCV</v>
      </c>
      <c r="C470" s="73">
        <f>'EMFAC2017EI-2011Class'!D469</f>
        <v>2020</v>
      </c>
      <c r="D470" s="38">
        <f>'EMFAC2017EI-2011Class'!F469</f>
        <v>-1</v>
      </c>
      <c r="E470" s="72" t="str">
        <f t="shared" si="14"/>
        <v>T7 SWCV--1</v>
      </c>
      <c r="F470" s="39">
        <f>VLOOKUP(E470,HD_Odo!$C$2:$D$1381,2,FALSE)</f>
        <v>6514.5833333333303</v>
      </c>
      <c r="G470" s="89" t="str">
        <f>'EMFAC2017EI-2011Class'!H469</f>
        <v>2019-T7 SWCV--1</v>
      </c>
      <c r="H470" s="77">
        <f t="shared" si="15"/>
        <v>0.99449804909774364</v>
      </c>
      <c r="I470" s="37"/>
      <c r="M470" s="36"/>
      <c r="N470" s="13"/>
    </row>
    <row r="471" spans="1:14" ht="13.7" customHeight="1" x14ac:dyDescent="0.25">
      <c r="A471" s="73">
        <f>'EMFAC2017EI-2011Class'!B470</f>
        <v>2019</v>
      </c>
      <c r="B471" s="74" t="str">
        <f>'EMFAC2017EI-2011Class'!C470</f>
        <v>T7 SWCV</v>
      </c>
      <c r="C471" s="73">
        <f>'EMFAC2017EI-2011Class'!D470</f>
        <v>2019</v>
      </c>
      <c r="D471" s="38">
        <f>'EMFAC2017EI-2011Class'!F470</f>
        <v>0</v>
      </c>
      <c r="E471" s="72" t="str">
        <f t="shared" si="14"/>
        <v>T7 SWCV-0</v>
      </c>
      <c r="F471" s="39">
        <f>VLOOKUP(E471,HD_Odo!$C$2:$D$1381,2,FALSE)</f>
        <v>22149.583333333299</v>
      </c>
      <c r="G471" s="89" t="str">
        <f>'EMFAC2017EI-2011Class'!H470</f>
        <v>2019-T7 SWCV-0</v>
      </c>
      <c r="H471" s="77">
        <f t="shared" si="15"/>
        <v>0.98230604612892103</v>
      </c>
      <c r="I471" s="37"/>
      <c r="M471" s="36"/>
      <c r="N471" s="13"/>
    </row>
    <row r="472" spans="1:14" ht="13.7" customHeight="1" x14ac:dyDescent="0.25">
      <c r="A472" s="73">
        <f>'EMFAC2017EI-2011Class'!B471</f>
        <v>2019</v>
      </c>
      <c r="B472" s="74" t="str">
        <f>'EMFAC2017EI-2011Class'!C471</f>
        <v>T7 SWCV</v>
      </c>
      <c r="C472" s="73">
        <f>'EMFAC2017EI-2011Class'!D471</f>
        <v>2018</v>
      </c>
      <c r="D472" s="38">
        <f>'EMFAC2017EI-2011Class'!F471</f>
        <v>1</v>
      </c>
      <c r="E472" s="72" t="str">
        <f t="shared" si="14"/>
        <v>T7 SWCV-1</v>
      </c>
      <c r="F472" s="39">
        <f>VLOOKUP(E472,HD_Odo!$C$2:$D$1381,2,FALSE)</f>
        <v>37784.583333333299</v>
      </c>
      <c r="G472" s="89" t="str">
        <f>'EMFAC2017EI-2011Class'!H471</f>
        <v>2019-T7 SWCV-1</v>
      </c>
      <c r="H472" s="77">
        <f t="shared" si="15"/>
        <v>0.97136627626091543</v>
      </c>
      <c r="I472" s="37"/>
      <c r="M472" s="36"/>
      <c r="N472" s="13"/>
    </row>
    <row r="473" spans="1:14" ht="13.7" customHeight="1" x14ac:dyDescent="0.25">
      <c r="A473" s="73">
        <f>'EMFAC2017EI-2011Class'!B472</f>
        <v>2019</v>
      </c>
      <c r="B473" s="74" t="str">
        <f>'EMFAC2017EI-2011Class'!C472</f>
        <v>T7 SWCV</v>
      </c>
      <c r="C473" s="73">
        <f>'EMFAC2017EI-2011Class'!D472</f>
        <v>2017</v>
      </c>
      <c r="D473" s="38">
        <f>'EMFAC2017EI-2011Class'!F472</f>
        <v>2</v>
      </c>
      <c r="E473" s="72" t="str">
        <f t="shared" si="14"/>
        <v>T7 SWCV-2</v>
      </c>
      <c r="F473" s="39">
        <f>VLOOKUP(E473,HD_Odo!$C$2:$D$1381,2,FALSE)</f>
        <v>53419.583333333299</v>
      </c>
      <c r="G473" s="89" t="str">
        <f>'EMFAC2017EI-2011Class'!H472</f>
        <v>2019-T7 SWCV-2</v>
      </c>
      <c r="H473" s="77">
        <f t="shared" si="15"/>
        <v>0.96149523897287092</v>
      </c>
      <c r="I473" s="37"/>
      <c r="M473" s="36"/>
      <c r="N473" s="13"/>
    </row>
    <row r="474" spans="1:14" ht="13.7" customHeight="1" x14ac:dyDescent="0.25">
      <c r="A474" s="73">
        <f>'EMFAC2017EI-2011Class'!B473</f>
        <v>2019</v>
      </c>
      <c r="B474" s="74" t="str">
        <f>'EMFAC2017EI-2011Class'!C473</f>
        <v>T7 SWCV</v>
      </c>
      <c r="C474" s="73">
        <f>'EMFAC2017EI-2011Class'!D473</f>
        <v>2016</v>
      </c>
      <c r="D474" s="38">
        <f>'EMFAC2017EI-2011Class'!F473</f>
        <v>3</v>
      </c>
      <c r="E474" s="72" t="str">
        <f t="shared" si="14"/>
        <v>T7 SWCV-3</v>
      </c>
      <c r="F474" s="39">
        <f>VLOOKUP(E474,HD_Odo!$C$2:$D$1381,2,FALSE)</f>
        <v>69054.583333333299</v>
      </c>
      <c r="G474" s="89" t="str">
        <f>'EMFAC2017EI-2011Class'!H473</f>
        <v>2019-T7 SWCV-3</v>
      </c>
      <c r="H474" s="77">
        <f t="shared" si="15"/>
        <v>0.95254361722970804</v>
      </c>
      <c r="I474" s="37"/>
      <c r="M474" s="36"/>
      <c r="N474" s="13"/>
    </row>
    <row r="475" spans="1:14" ht="13.7" customHeight="1" x14ac:dyDescent="0.25">
      <c r="A475" s="73">
        <f>'EMFAC2017EI-2011Class'!B474</f>
        <v>2019</v>
      </c>
      <c r="B475" s="74" t="str">
        <f>'EMFAC2017EI-2011Class'!C474</f>
        <v>T7 SWCV</v>
      </c>
      <c r="C475" s="73">
        <f>'EMFAC2017EI-2011Class'!D474</f>
        <v>2015</v>
      </c>
      <c r="D475" s="38">
        <f>'EMFAC2017EI-2011Class'!F474</f>
        <v>4</v>
      </c>
      <c r="E475" s="72" t="str">
        <f t="shared" si="14"/>
        <v>T7 SWCV-4</v>
      </c>
      <c r="F475" s="39">
        <f>VLOOKUP(E475,HD_Odo!$C$2:$D$1381,2,FALSE)</f>
        <v>84689.583333333299</v>
      </c>
      <c r="G475" s="89" t="str">
        <f>'EMFAC2017EI-2011Class'!H474</f>
        <v>2019-T7 SWCV-4</v>
      </c>
      <c r="H475" s="77">
        <f t="shared" si="15"/>
        <v>0.94438867182831721</v>
      </c>
      <c r="I475" s="37"/>
      <c r="M475" s="36"/>
      <c r="N475" s="13"/>
    </row>
    <row r="476" spans="1:14" ht="13.7" customHeight="1" x14ac:dyDescent="0.25">
      <c r="A476" s="73">
        <f>'EMFAC2017EI-2011Class'!B475</f>
        <v>2019</v>
      </c>
      <c r="B476" s="74" t="str">
        <f>'EMFAC2017EI-2011Class'!C475</f>
        <v>T7 SWCV</v>
      </c>
      <c r="C476" s="73">
        <f>'EMFAC2017EI-2011Class'!D475</f>
        <v>2014</v>
      </c>
      <c r="D476" s="38">
        <f>'EMFAC2017EI-2011Class'!F475</f>
        <v>5</v>
      </c>
      <c r="E476" s="72" t="str">
        <f t="shared" si="14"/>
        <v>T7 SWCV-5</v>
      </c>
      <c r="F476" s="39">
        <f>VLOOKUP(E476,HD_Odo!$C$2:$D$1381,2,FALSE)</f>
        <v>100324.58333333299</v>
      </c>
      <c r="G476" s="89" t="str">
        <f>'EMFAC2017EI-2011Class'!H475</f>
        <v>2019-T7 SWCV-5</v>
      </c>
      <c r="H476" s="77">
        <f t="shared" si="15"/>
        <v>0.93692857989469025</v>
      </c>
      <c r="I476" s="37"/>
      <c r="M476" s="36"/>
      <c r="N476" s="13"/>
    </row>
    <row r="477" spans="1:14" ht="13.7" customHeight="1" x14ac:dyDescent="0.25">
      <c r="A477" s="73">
        <f>'EMFAC2017EI-2011Class'!B476</f>
        <v>2019</v>
      </c>
      <c r="B477" s="74" t="str">
        <f>'EMFAC2017EI-2011Class'!C476</f>
        <v>T7 SWCV</v>
      </c>
      <c r="C477" s="73">
        <f>'EMFAC2017EI-2011Class'!D476</f>
        <v>2013</v>
      </c>
      <c r="D477" s="38">
        <f>'EMFAC2017EI-2011Class'!F476</f>
        <v>6</v>
      </c>
      <c r="E477" s="72" t="str">
        <f t="shared" si="14"/>
        <v>T7 SWCV-6</v>
      </c>
      <c r="F477" s="39">
        <f>VLOOKUP(E477,HD_Odo!$C$2:$D$1381,2,FALSE)</f>
        <v>115959.58333333299</v>
      </c>
      <c r="G477" s="89" t="str">
        <f>'EMFAC2017EI-2011Class'!H476</f>
        <v>2019-T7 SWCV-6</v>
      </c>
      <c r="H477" s="77">
        <f t="shared" si="15"/>
        <v>0.90944398720282871</v>
      </c>
      <c r="I477" s="37"/>
      <c r="M477" s="36"/>
      <c r="N477" s="13"/>
    </row>
    <row r="478" spans="1:14" ht="13.7" customHeight="1" x14ac:dyDescent="0.25">
      <c r="A478" s="73">
        <f>'EMFAC2017EI-2011Class'!B477</f>
        <v>2019</v>
      </c>
      <c r="B478" s="74" t="str">
        <f>'EMFAC2017EI-2011Class'!C477</f>
        <v>T7 SWCV</v>
      </c>
      <c r="C478" s="73">
        <f>'EMFAC2017EI-2011Class'!D477</f>
        <v>2012</v>
      </c>
      <c r="D478" s="38">
        <f>'EMFAC2017EI-2011Class'!F477</f>
        <v>7</v>
      </c>
      <c r="E478" s="72" t="str">
        <f t="shared" si="14"/>
        <v>T7 SWCV-7</v>
      </c>
      <c r="F478" s="39">
        <f>VLOOKUP(E478,HD_Odo!$C$2:$D$1381,2,FALSE)</f>
        <v>131594.58333333299</v>
      </c>
      <c r="G478" s="89" t="str">
        <f>'EMFAC2017EI-2011Class'!H477</f>
        <v>2019-T7 SWCV-7</v>
      </c>
      <c r="H478" s="77">
        <f t="shared" si="15"/>
        <v>0.90251421065042048</v>
      </c>
      <c r="I478" s="37"/>
      <c r="M478" s="36"/>
      <c r="N478" s="13"/>
    </row>
    <row r="479" spans="1:14" ht="13.7" customHeight="1" x14ac:dyDescent="0.25">
      <c r="A479" s="73">
        <f>'EMFAC2017EI-2011Class'!B478</f>
        <v>2019</v>
      </c>
      <c r="B479" s="74" t="str">
        <f>'EMFAC2017EI-2011Class'!C478</f>
        <v>T7 SWCV</v>
      </c>
      <c r="C479" s="73">
        <f>'EMFAC2017EI-2011Class'!D478</f>
        <v>2011</v>
      </c>
      <c r="D479" s="38">
        <f>'EMFAC2017EI-2011Class'!F478</f>
        <v>8</v>
      </c>
      <c r="E479" s="72" t="str">
        <f t="shared" si="14"/>
        <v>T7 SWCV-8</v>
      </c>
      <c r="F479" s="39">
        <f>VLOOKUP(E479,HD_Odo!$C$2:$D$1381,2,FALSE)</f>
        <v>147229.58333333299</v>
      </c>
      <c r="G479" s="89" t="str">
        <f>'EMFAC2017EI-2011Class'!H478</f>
        <v>2019-T7 SWCV-8</v>
      </c>
      <c r="H479" s="77">
        <f t="shared" si="15"/>
        <v>0.89626172774842705</v>
      </c>
      <c r="I479" s="37"/>
      <c r="M479" s="36"/>
      <c r="N479" s="13"/>
    </row>
    <row r="480" spans="1:14" ht="13.7" customHeight="1" x14ac:dyDescent="0.25">
      <c r="A480" s="73">
        <f>'EMFAC2017EI-2011Class'!B479</f>
        <v>2019</v>
      </c>
      <c r="B480" s="74" t="str">
        <f>'EMFAC2017EI-2011Class'!C479</f>
        <v>T7 SWCV</v>
      </c>
      <c r="C480" s="73">
        <f>'EMFAC2017EI-2011Class'!D479</f>
        <v>2010</v>
      </c>
      <c r="D480" s="38">
        <f>'EMFAC2017EI-2011Class'!F479</f>
        <v>9</v>
      </c>
      <c r="E480" s="72" t="str">
        <f t="shared" si="14"/>
        <v>T7 SWCV-9</v>
      </c>
      <c r="F480" s="39">
        <f>VLOOKUP(E480,HD_Odo!$C$2:$D$1381,2,FALSE)</f>
        <v>162864.58333333299</v>
      </c>
      <c r="G480" s="89" t="str">
        <f>'EMFAC2017EI-2011Class'!H479</f>
        <v>2019-T7 SWCV-9</v>
      </c>
      <c r="H480" s="77">
        <f t="shared" si="15"/>
        <v>0.91907565161844373</v>
      </c>
      <c r="I480" s="37"/>
      <c r="M480" s="36"/>
      <c r="N480" s="13"/>
    </row>
    <row r="481" spans="1:14" ht="13.7" customHeight="1" x14ac:dyDescent="0.25">
      <c r="A481" s="73">
        <f>'EMFAC2017EI-2011Class'!B480</f>
        <v>2019</v>
      </c>
      <c r="B481" s="74" t="str">
        <f>'EMFAC2017EI-2011Class'!C480</f>
        <v>T7 SWCV</v>
      </c>
      <c r="C481" s="73">
        <f>'EMFAC2017EI-2011Class'!D480</f>
        <v>2009</v>
      </c>
      <c r="D481" s="38">
        <f>'EMFAC2017EI-2011Class'!F480</f>
        <v>10</v>
      </c>
      <c r="E481" s="72" t="str">
        <f t="shared" si="14"/>
        <v>T7 SWCV-10</v>
      </c>
      <c r="F481" s="39">
        <f>VLOOKUP(E481,HD_Odo!$C$2:$D$1381,2,FALSE)</f>
        <v>178499.58333333299</v>
      </c>
      <c r="G481" s="89" t="str">
        <f>'EMFAC2017EI-2011Class'!H480</f>
        <v>2019-T7 SWCV-10</v>
      </c>
      <c r="H481" s="77">
        <f t="shared" si="15"/>
        <v>0.91381439629943195</v>
      </c>
      <c r="I481" s="37"/>
      <c r="M481" s="36"/>
      <c r="N481" s="13"/>
    </row>
    <row r="482" spans="1:14" ht="13.7" customHeight="1" x14ac:dyDescent="0.25">
      <c r="A482" s="73">
        <f>'EMFAC2017EI-2011Class'!B481</f>
        <v>2019</v>
      </c>
      <c r="B482" s="74" t="str">
        <f>'EMFAC2017EI-2011Class'!C481</f>
        <v>T7 SWCV</v>
      </c>
      <c r="C482" s="73">
        <f>'EMFAC2017EI-2011Class'!D481</f>
        <v>2008</v>
      </c>
      <c r="D482" s="38">
        <f>'EMFAC2017EI-2011Class'!F481</f>
        <v>11</v>
      </c>
      <c r="E482" s="72" t="str">
        <f t="shared" si="14"/>
        <v>T7 SWCV-11</v>
      </c>
      <c r="F482" s="39">
        <f>VLOOKUP(E482,HD_Odo!$C$2:$D$1381,2,FALSE)</f>
        <v>194134.58333333299</v>
      </c>
      <c r="G482" s="89" t="str">
        <f>'EMFAC2017EI-2011Class'!H481</f>
        <v>2019-T7 SWCV-11</v>
      </c>
      <c r="H482" s="77">
        <f t="shared" si="15"/>
        <v>0.9088424484697708</v>
      </c>
      <c r="I482" s="37"/>
      <c r="M482" s="36"/>
      <c r="N482" s="13"/>
    </row>
    <row r="483" spans="1:14" ht="13.7" customHeight="1" x14ac:dyDescent="0.25">
      <c r="A483" s="73">
        <f>'EMFAC2017EI-2011Class'!B482</f>
        <v>2019</v>
      </c>
      <c r="B483" s="74" t="str">
        <f>'EMFAC2017EI-2011Class'!C482</f>
        <v>T7 SWCV</v>
      </c>
      <c r="C483" s="73">
        <f>'EMFAC2017EI-2011Class'!D482</f>
        <v>2007</v>
      </c>
      <c r="D483" s="38">
        <f>'EMFAC2017EI-2011Class'!F482</f>
        <v>12</v>
      </c>
      <c r="E483" s="72" t="str">
        <f t="shared" si="14"/>
        <v>T7 SWCV-12</v>
      </c>
      <c r="F483" s="39">
        <f>VLOOKUP(E483,HD_Odo!$C$2:$D$1381,2,FALSE)</f>
        <v>209769.58333333299</v>
      </c>
      <c r="G483" s="89" t="str">
        <f>'EMFAC2017EI-2011Class'!H482</f>
        <v>2019-T7 SWCV-12</v>
      </c>
      <c r="H483" s="77">
        <f t="shared" si="15"/>
        <v>0.95452417298894754</v>
      </c>
      <c r="I483" s="37"/>
      <c r="M483" s="36"/>
      <c r="N483" s="13"/>
    </row>
    <row r="484" spans="1:14" ht="13.7" customHeight="1" x14ac:dyDescent="0.25">
      <c r="A484" s="73">
        <f>'EMFAC2017EI-2011Class'!B483</f>
        <v>2019</v>
      </c>
      <c r="B484" s="74" t="str">
        <f>'EMFAC2017EI-2011Class'!C483</f>
        <v>T7 SWCV</v>
      </c>
      <c r="C484" s="73">
        <f>'EMFAC2017EI-2011Class'!D483</f>
        <v>2006</v>
      </c>
      <c r="D484" s="38">
        <f>'EMFAC2017EI-2011Class'!F483</f>
        <v>13</v>
      </c>
      <c r="E484" s="72" t="str">
        <f t="shared" si="14"/>
        <v>T7 SWCV-13</v>
      </c>
      <c r="F484" s="39">
        <f>VLOOKUP(E484,HD_Odo!$C$2:$D$1381,2,FALSE)</f>
        <v>225404.58333333299</v>
      </c>
      <c r="G484" s="89" t="str">
        <f>'EMFAC2017EI-2011Class'!H483</f>
        <v>2019-T7 SWCV-13</v>
      </c>
      <c r="H484" s="77">
        <f t="shared" si="15"/>
        <v>0.95200638317097808</v>
      </c>
      <c r="I484" s="37"/>
      <c r="M484" s="36"/>
      <c r="N484" s="13"/>
    </row>
    <row r="485" spans="1:14" ht="13.7" customHeight="1" x14ac:dyDescent="0.25">
      <c r="A485" s="73">
        <f>'EMFAC2017EI-2011Class'!B484</f>
        <v>2019</v>
      </c>
      <c r="B485" s="74" t="str">
        <f>'EMFAC2017EI-2011Class'!C484</f>
        <v>T7 SWCV</v>
      </c>
      <c r="C485" s="73">
        <f>'EMFAC2017EI-2011Class'!D484</f>
        <v>2005</v>
      </c>
      <c r="D485" s="38">
        <f>'EMFAC2017EI-2011Class'!F484</f>
        <v>14</v>
      </c>
      <c r="E485" s="72" t="str">
        <f t="shared" si="14"/>
        <v>T7 SWCV-14</v>
      </c>
      <c r="F485" s="39">
        <f>VLOOKUP(E485,HD_Odo!$C$2:$D$1381,2,FALSE)</f>
        <v>241039.58333333299</v>
      </c>
      <c r="G485" s="89" t="str">
        <f>'EMFAC2017EI-2011Class'!H484</f>
        <v>2019-T7 SWCV-14</v>
      </c>
      <c r="H485" s="77">
        <f t="shared" si="15"/>
        <v>0.94957684908936435</v>
      </c>
      <c r="I485" s="37"/>
      <c r="M485" s="36"/>
      <c r="N485" s="13"/>
    </row>
    <row r="486" spans="1:14" ht="13.7" customHeight="1" x14ac:dyDescent="0.25">
      <c r="A486" s="73">
        <f>'EMFAC2017EI-2011Class'!B485</f>
        <v>2019</v>
      </c>
      <c r="B486" s="74" t="str">
        <f>'EMFAC2017EI-2011Class'!C485</f>
        <v>T7 SWCV</v>
      </c>
      <c r="C486" s="73">
        <f>'EMFAC2017EI-2011Class'!D485</f>
        <v>2004</v>
      </c>
      <c r="D486" s="38">
        <f>'EMFAC2017EI-2011Class'!F485</f>
        <v>15</v>
      </c>
      <c r="E486" s="72" t="str">
        <f t="shared" si="14"/>
        <v>T7 SWCV-15</v>
      </c>
      <c r="F486" s="39">
        <f>VLOOKUP(E486,HD_Odo!$C$2:$D$1381,2,FALSE)</f>
        <v>256674.58333333299</v>
      </c>
      <c r="G486" s="89" t="str">
        <f>'EMFAC2017EI-2011Class'!H485</f>
        <v>2019-T7 SWCV-15</v>
      </c>
      <c r="H486" s="77">
        <f t="shared" si="15"/>
        <v>0.94723101024922296</v>
      </c>
      <c r="I486" s="37"/>
      <c r="M486" s="36"/>
      <c r="N486" s="13"/>
    </row>
    <row r="487" spans="1:14" ht="13.7" customHeight="1" x14ac:dyDescent="0.25">
      <c r="A487" s="73">
        <f>'EMFAC2017EI-2011Class'!B486</f>
        <v>2019</v>
      </c>
      <c r="B487" s="74" t="str">
        <f>'EMFAC2017EI-2011Class'!C486</f>
        <v>T7 SWCV</v>
      </c>
      <c r="C487" s="73">
        <f>'EMFAC2017EI-2011Class'!D486</f>
        <v>2003</v>
      </c>
      <c r="D487" s="38">
        <f>'EMFAC2017EI-2011Class'!F486</f>
        <v>16</v>
      </c>
      <c r="E487" s="72" t="str">
        <f t="shared" si="14"/>
        <v>T7 SWCV-16</v>
      </c>
      <c r="F487" s="39">
        <f>VLOOKUP(E487,HD_Odo!$C$2:$D$1381,2,FALSE)</f>
        <v>272309.58333333302</v>
      </c>
      <c r="G487" s="89" t="str">
        <f>'EMFAC2017EI-2011Class'!H486</f>
        <v>2019-T7 SWCV-16</v>
      </c>
      <c r="H487" s="77">
        <f t="shared" si="15"/>
        <v>0.96646614479280568</v>
      </c>
      <c r="I487" s="37"/>
      <c r="M487" s="36"/>
      <c r="N487" s="13"/>
    </row>
    <row r="488" spans="1:14" ht="13.7" customHeight="1" x14ac:dyDescent="0.25">
      <c r="A488" s="73">
        <f>'EMFAC2017EI-2011Class'!B487</f>
        <v>2019</v>
      </c>
      <c r="B488" s="74" t="str">
        <f>'EMFAC2017EI-2011Class'!C487</f>
        <v>T7 SWCV</v>
      </c>
      <c r="C488" s="73">
        <f>'EMFAC2017EI-2011Class'!D487</f>
        <v>2002</v>
      </c>
      <c r="D488" s="38">
        <f>'EMFAC2017EI-2011Class'!F487</f>
        <v>17</v>
      </c>
      <c r="E488" s="72" t="str">
        <f t="shared" si="14"/>
        <v>T7 SWCV-17</v>
      </c>
      <c r="F488" s="39">
        <f>VLOOKUP(E488,HD_Odo!$C$2:$D$1381,2,FALSE)</f>
        <v>287944.58333333302</v>
      </c>
      <c r="G488" s="89" t="str">
        <f>'EMFAC2017EI-2011Class'!H487</f>
        <v>2019-T7 SWCV-17</v>
      </c>
      <c r="H488" s="77">
        <f t="shared" si="15"/>
        <v>0.96518517250619418</v>
      </c>
      <c r="I488" s="37"/>
      <c r="M488" s="36"/>
      <c r="N488" s="13"/>
    </row>
    <row r="489" spans="1:14" ht="13.7" customHeight="1" x14ac:dyDescent="0.25">
      <c r="A489" s="73">
        <f>'EMFAC2017EI-2011Class'!B488</f>
        <v>2019</v>
      </c>
      <c r="B489" s="74" t="str">
        <f>'EMFAC2017EI-2011Class'!C488</f>
        <v>T7 SWCV</v>
      </c>
      <c r="C489" s="73">
        <f>'EMFAC2017EI-2011Class'!D488</f>
        <v>2001</v>
      </c>
      <c r="D489" s="38">
        <f>'EMFAC2017EI-2011Class'!F488</f>
        <v>18</v>
      </c>
      <c r="E489" s="72" t="str">
        <f t="shared" si="14"/>
        <v>T7 SWCV-18</v>
      </c>
      <c r="F489" s="39">
        <f>VLOOKUP(E489,HD_Odo!$C$2:$D$1381,2,FALSE)</f>
        <v>303579.58333333302</v>
      </c>
      <c r="G489" s="89" t="str">
        <f>'EMFAC2017EI-2011Class'!H488</f>
        <v>2019-T7 SWCV-18</v>
      </c>
      <c r="H489" s="77">
        <f t="shared" si="15"/>
        <v>0.96394992853090666</v>
      </c>
      <c r="I489" s="37"/>
      <c r="M489" s="36"/>
      <c r="N489" s="13"/>
    </row>
    <row r="490" spans="1:14" ht="13.7" customHeight="1" x14ac:dyDescent="0.25">
      <c r="A490" s="73">
        <f>'EMFAC2017EI-2011Class'!B489</f>
        <v>2019</v>
      </c>
      <c r="B490" s="74" t="str">
        <f>'EMFAC2017EI-2011Class'!C489</f>
        <v>T7 SWCV</v>
      </c>
      <c r="C490" s="73">
        <f>'EMFAC2017EI-2011Class'!D489</f>
        <v>2000</v>
      </c>
      <c r="D490" s="38">
        <f>'EMFAC2017EI-2011Class'!F489</f>
        <v>19</v>
      </c>
      <c r="E490" s="72" t="str">
        <f t="shared" si="14"/>
        <v>T7 SWCV-19</v>
      </c>
      <c r="F490" s="39">
        <f>VLOOKUP(E490,HD_Odo!$C$2:$D$1381,2,FALSE)</f>
        <v>319214.58333333302</v>
      </c>
      <c r="G490" s="89" t="str">
        <f>'EMFAC2017EI-2011Class'!H489</f>
        <v>2019-T7 SWCV-19</v>
      </c>
      <c r="H490" s="77">
        <f t="shared" si="15"/>
        <v>0.96275800718354332</v>
      </c>
      <c r="I490" s="37"/>
      <c r="M490" s="36"/>
      <c r="N490" s="13"/>
    </row>
    <row r="491" spans="1:14" ht="13.7" customHeight="1" x14ac:dyDescent="0.25">
      <c r="A491" s="73">
        <f>'EMFAC2017EI-2011Class'!B490</f>
        <v>2019</v>
      </c>
      <c r="B491" s="74" t="str">
        <f>'EMFAC2017EI-2011Class'!C490</f>
        <v>T7 SWCV</v>
      </c>
      <c r="C491" s="73">
        <f>'EMFAC2017EI-2011Class'!D490</f>
        <v>1999</v>
      </c>
      <c r="D491" s="38">
        <f>'EMFAC2017EI-2011Class'!F490</f>
        <v>20</v>
      </c>
      <c r="E491" s="72" t="str">
        <f t="shared" si="14"/>
        <v>T7 SWCV-20</v>
      </c>
      <c r="F491" s="39">
        <f>VLOOKUP(E491,HD_Odo!$C$2:$D$1381,2,FALSE)</f>
        <v>334849.58333333302</v>
      </c>
      <c r="G491" s="89" t="str">
        <f>'EMFAC2017EI-2011Class'!H490</f>
        <v>2019-T7 SWCV-20</v>
      </c>
      <c r="H491" s="77">
        <f t="shared" si="15"/>
        <v>0.9616071686174279</v>
      </c>
      <c r="I491" s="37"/>
      <c r="M491" s="36"/>
      <c r="N491" s="13"/>
    </row>
    <row r="492" spans="1:14" ht="13.7" customHeight="1" x14ac:dyDescent="0.25">
      <c r="A492" s="73">
        <f>'EMFAC2017EI-2011Class'!B491</f>
        <v>2019</v>
      </c>
      <c r="B492" s="74" t="str">
        <f>'EMFAC2017EI-2011Class'!C491</f>
        <v>T7 SWCV</v>
      </c>
      <c r="C492" s="73">
        <f>'EMFAC2017EI-2011Class'!D491</f>
        <v>1998</v>
      </c>
      <c r="D492" s="38">
        <f>'EMFAC2017EI-2011Class'!F491</f>
        <v>21</v>
      </c>
      <c r="E492" s="72" t="str">
        <f t="shared" si="14"/>
        <v>T7 SWCV-21</v>
      </c>
      <c r="F492" s="39">
        <f>VLOOKUP(E492,HD_Odo!$C$2:$D$1381,2,FALSE)</f>
        <v>350484.58333333302</v>
      </c>
      <c r="G492" s="89" t="str">
        <f>'EMFAC2017EI-2011Class'!H491</f>
        <v>2019-T7 SWCV-21</v>
      </c>
      <c r="H492" s="77">
        <f t="shared" si="15"/>
        <v>0.96049532477468091</v>
      </c>
      <c r="I492" s="37"/>
      <c r="M492" s="36"/>
      <c r="N492" s="13"/>
    </row>
    <row r="493" spans="1:14" ht="13.7" customHeight="1" x14ac:dyDescent="0.25">
      <c r="A493" s="73">
        <f>'EMFAC2017EI-2011Class'!B492</f>
        <v>2019</v>
      </c>
      <c r="B493" s="74" t="str">
        <f>'EMFAC2017EI-2011Class'!C492</f>
        <v>T7 SWCV</v>
      </c>
      <c r="C493" s="73">
        <f>'EMFAC2017EI-2011Class'!D492</f>
        <v>1997</v>
      </c>
      <c r="D493" s="38">
        <f>'EMFAC2017EI-2011Class'!F492</f>
        <v>22</v>
      </c>
      <c r="E493" s="72" t="str">
        <f t="shared" si="14"/>
        <v>T7 SWCV-22</v>
      </c>
      <c r="F493" s="39">
        <f>VLOOKUP(E493,HD_Odo!$C$2:$D$1381,2,FALSE)</f>
        <v>366119.58333333302</v>
      </c>
      <c r="G493" s="89" t="str">
        <f>'EMFAC2017EI-2011Class'!H492</f>
        <v>2019-T7 SWCV-22</v>
      </c>
      <c r="H493" s="77">
        <f t="shared" si="15"/>
        <v>0.95942052674249789</v>
      </c>
      <c r="I493" s="37"/>
      <c r="M493" s="36"/>
      <c r="N493" s="13"/>
    </row>
    <row r="494" spans="1:14" ht="13.7" customHeight="1" x14ac:dyDescent="0.25">
      <c r="A494" s="73">
        <f>'EMFAC2017EI-2011Class'!B493</f>
        <v>2019</v>
      </c>
      <c r="B494" s="74" t="str">
        <f>'EMFAC2017EI-2011Class'!C493</f>
        <v>T7 SWCV</v>
      </c>
      <c r="C494" s="73">
        <f>'EMFAC2017EI-2011Class'!D493</f>
        <v>1996</v>
      </c>
      <c r="D494" s="38">
        <f>'EMFAC2017EI-2011Class'!F493</f>
        <v>23</v>
      </c>
      <c r="E494" s="72" t="str">
        <f t="shared" si="14"/>
        <v>T7 SWCV-23</v>
      </c>
      <c r="F494" s="39">
        <f>VLOOKUP(E494,HD_Odo!$C$2:$D$1381,2,FALSE)</f>
        <v>381754.58333333302</v>
      </c>
      <c r="G494" s="89" t="str">
        <f>'EMFAC2017EI-2011Class'!H493</f>
        <v>2019-T7 SWCV-23</v>
      </c>
      <c r="H494" s="77">
        <f t="shared" si="15"/>
        <v>0.95838095335255069</v>
      </c>
      <c r="I494" s="37"/>
      <c r="M494" s="36"/>
      <c r="N494" s="13"/>
    </row>
    <row r="495" spans="1:14" ht="13.7" customHeight="1" x14ac:dyDescent="0.25">
      <c r="A495" s="73">
        <f>'EMFAC2017EI-2011Class'!B494</f>
        <v>2019</v>
      </c>
      <c r="B495" s="74" t="str">
        <f>'EMFAC2017EI-2011Class'!C494</f>
        <v>T7 SWCV</v>
      </c>
      <c r="C495" s="73">
        <f>'EMFAC2017EI-2011Class'!D494</f>
        <v>1995</v>
      </c>
      <c r="D495" s="38">
        <f>'EMFAC2017EI-2011Class'!F494</f>
        <v>24</v>
      </c>
      <c r="E495" s="72" t="str">
        <f t="shared" si="14"/>
        <v>T7 SWCV-24</v>
      </c>
      <c r="F495" s="39">
        <f>VLOOKUP(E495,HD_Odo!$C$2:$D$1381,2,FALSE)</f>
        <v>397389.58333333302</v>
      </c>
      <c r="G495" s="89" t="str">
        <f>'EMFAC2017EI-2011Class'!H494</f>
        <v>2019-T7 SWCV-24</v>
      </c>
      <c r="H495" s="77">
        <f t="shared" si="15"/>
        <v>0.95737490088322452</v>
      </c>
      <c r="I495" s="37"/>
      <c r="M495" s="36"/>
      <c r="N495" s="13"/>
    </row>
    <row r="496" spans="1:14" ht="13.7" customHeight="1" x14ac:dyDescent="0.25">
      <c r="A496" s="73">
        <f>'EMFAC2017EI-2011Class'!B495</f>
        <v>2019</v>
      </c>
      <c r="B496" s="74" t="str">
        <f>'EMFAC2017EI-2011Class'!C495</f>
        <v>T7 SWCV</v>
      </c>
      <c r="C496" s="73">
        <f>'EMFAC2017EI-2011Class'!D495</f>
        <v>1994</v>
      </c>
      <c r="D496" s="38">
        <f>'EMFAC2017EI-2011Class'!F495</f>
        <v>25</v>
      </c>
      <c r="E496" s="72" t="str">
        <f t="shared" si="14"/>
        <v>T7 SWCV-25</v>
      </c>
      <c r="F496" s="39">
        <f>VLOOKUP(E496,HD_Odo!$C$2:$D$1381,2,FALSE)</f>
        <v>413024.58333333302</v>
      </c>
      <c r="G496" s="89" t="str">
        <f>'EMFAC2017EI-2011Class'!H495</f>
        <v>2019-T7 SWCV-25</v>
      </c>
      <c r="H496" s="77">
        <f t="shared" si="15"/>
        <v>0.95640077374219956</v>
      </c>
      <c r="I496" s="37"/>
      <c r="M496" s="36"/>
      <c r="N496" s="13"/>
    </row>
    <row r="497" spans="1:14" ht="13.7" customHeight="1" x14ac:dyDescent="0.25">
      <c r="A497" s="73">
        <f>'EMFAC2017EI-2011Class'!B496</f>
        <v>2019</v>
      </c>
      <c r="B497" s="74" t="str">
        <f>'EMFAC2017EI-2011Class'!C496</f>
        <v>T7 SWCV</v>
      </c>
      <c r="C497" s="73">
        <f>'EMFAC2017EI-2011Class'!D496</f>
        <v>1993</v>
      </c>
      <c r="D497" s="38">
        <f>'EMFAC2017EI-2011Class'!F496</f>
        <v>26</v>
      </c>
      <c r="E497" s="72" t="str">
        <f t="shared" si="14"/>
        <v>T7 SWCV-26</v>
      </c>
      <c r="F497" s="39">
        <f>VLOOKUP(E497,HD_Odo!$C$2:$D$1381,2,FALSE)</f>
        <v>428659.58333333302</v>
      </c>
      <c r="G497" s="89" t="str">
        <f>'EMFAC2017EI-2011Class'!H496</f>
        <v>2019-T7 SWCV-26</v>
      </c>
      <c r="H497" s="77">
        <f t="shared" si="15"/>
        <v>1</v>
      </c>
      <c r="I497" s="37"/>
      <c r="M497" s="36"/>
      <c r="N497" s="13"/>
    </row>
    <row r="498" spans="1:14" ht="13.7" customHeight="1" x14ac:dyDescent="0.25">
      <c r="A498" s="73">
        <f>'EMFAC2017EI-2011Class'!B497</f>
        <v>2019</v>
      </c>
      <c r="B498" s="74" t="str">
        <f>'EMFAC2017EI-2011Class'!C497</f>
        <v>T7 SWCV</v>
      </c>
      <c r="C498" s="73">
        <f>'EMFAC2017EI-2011Class'!D497</f>
        <v>1992</v>
      </c>
      <c r="D498" s="38">
        <f>'EMFAC2017EI-2011Class'!F497</f>
        <v>27</v>
      </c>
      <c r="E498" s="72" t="str">
        <f t="shared" si="14"/>
        <v>T7 SWCV-27</v>
      </c>
      <c r="F498" s="39">
        <f>VLOOKUP(E498,HD_Odo!$C$2:$D$1381,2,FALSE)</f>
        <v>444294.58333333302</v>
      </c>
      <c r="G498" s="89" t="str">
        <f>'EMFAC2017EI-2011Class'!H497</f>
        <v>2019-T7 SWCV-27</v>
      </c>
      <c r="H498" s="77">
        <f t="shared" si="15"/>
        <v>1</v>
      </c>
      <c r="I498" s="37"/>
      <c r="M498" s="36"/>
      <c r="N498" s="13"/>
    </row>
    <row r="499" spans="1:14" ht="13.7" customHeight="1" x14ac:dyDescent="0.25">
      <c r="A499" s="73">
        <f>'EMFAC2017EI-2011Class'!B498</f>
        <v>2019</v>
      </c>
      <c r="B499" s="74" t="str">
        <f>'EMFAC2017EI-2011Class'!C498</f>
        <v>T7 SWCV</v>
      </c>
      <c r="C499" s="73">
        <f>'EMFAC2017EI-2011Class'!D498</f>
        <v>1991</v>
      </c>
      <c r="D499" s="38">
        <f>'EMFAC2017EI-2011Class'!F498</f>
        <v>28</v>
      </c>
      <c r="E499" s="72" t="str">
        <f t="shared" si="14"/>
        <v>T7 SWCV-28</v>
      </c>
      <c r="F499" s="39">
        <f>VLOOKUP(E499,HD_Odo!$C$2:$D$1381,2,FALSE)</f>
        <v>459929.58333333302</v>
      </c>
      <c r="G499" s="89" t="str">
        <f>'EMFAC2017EI-2011Class'!H498</f>
        <v>2019-T7 SWCV-28</v>
      </c>
      <c r="H499" s="77">
        <f t="shared" si="15"/>
        <v>1</v>
      </c>
      <c r="I499" s="37"/>
      <c r="M499" s="36"/>
      <c r="N499" s="13"/>
    </row>
    <row r="500" spans="1:14" ht="13.7" customHeight="1" x14ac:dyDescent="0.25">
      <c r="A500" s="73">
        <f>'EMFAC2017EI-2011Class'!B499</f>
        <v>2019</v>
      </c>
      <c r="B500" s="74" t="str">
        <f>'EMFAC2017EI-2011Class'!C499</f>
        <v>T7 SWCV</v>
      </c>
      <c r="C500" s="73">
        <f>'EMFAC2017EI-2011Class'!D499</f>
        <v>1990</v>
      </c>
      <c r="D500" s="38">
        <f>'EMFAC2017EI-2011Class'!F499</f>
        <v>29</v>
      </c>
      <c r="E500" s="72" t="str">
        <f t="shared" si="14"/>
        <v>T7 SWCV-29</v>
      </c>
      <c r="F500" s="39">
        <f>VLOOKUP(E500,HD_Odo!$C$2:$D$1381,2,FALSE)</f>
        <v>475564.58333333302</v>
      </c>
      <c r="G500" s="89" t="str">
        <f>'EMFAC2017EI-2011Class'!H499</f>
        <v>2019-T7 SWCV-29</v>
      </c>
      <c r="H500" s="77">
        <f t="shared" si="15"/>
        <v>1</v>
      </c>
      <c r="I500" s="37"/>
      <c r="M500" s="36"/>
      <c r="N500" s="13"/>
    </row>
    <row r="501" spans="1:14" ht="13.7" customHeight="1" x14ac:dyDescent="0.25">
      <c r="A501" s="73">
        <f>'EMFAC2017EI-2011Class'!B500</f>
        <v>2019</v>
      </c>
      <c r="B501" s="74" t="str">
        <f>'EMFAC2017EI-2011Class'!C500</f>
        <v>T7 SWCV</v>
      </c>
      <c r="C501" s="73">
        <f>'EMFAC2017EI-2011Class'!D500</f>
        <v>1989</v>
      </c>
      <c r="D501" s="38">
        <f>'EMFAC2017EI-2011Class'!F500</f>
        <v>30</v>
      </c>
      <c r="E501" s="72" t="str">
        <f t="shared" si="14"/>
        <v>T7 SWCV-30</v>
      </c>
      <c r="F501" s="39">
        <f>VLOOKUP(E501,HD_Odo!$C$2:$D$1381,2,FALSE)</f>
        <v>491199.58333333302</v>
      </c>
      <c r="G501" s="89" t="str">
        <f>'EMFAC2017EI-2011Class'!H500</f>
        <v>2019-T7 SWCV-30</v>
      </c>
      <c r="H501" s="77">
        <f t="shared" si="15"/>
        <v>1</v>
      </c>
      <c r="I501" s="37"/>
      <c r="M501" s="36"/>
      <c r="N501" s="13"/>
    </row>
    <row r="502" spans="1:14" ht="13.7" customHeight="1" x14ac:dyDescent="0.25">
      <c r="A502" s="73">
        <f>'EMFAC2017EI-2011Class'!B501</f>
        <v>2019</v>
      </c>
      <c r="B502" s="74" t="str">
        <f>'EMFAC2017EI-2011Class'!C501</f>
        <v>T7 SWCV</v>
      </c>
      <c r="C502" s="73">
        <f>'EMFAC2017EI-2011Class'!D501</f>
        <v>1988</v>
      </c>
      <c r="D502" s="38">
        <f>'EMFAC2017EI-2011Class'!F501</f>
        <v>31</v>
      </c>
      <c r="E502" s="72" t="str">
        <f t="shared" si="14"/>
        <v>T7 SWCV-31</v>
      </c>
      <c r="F502" s="39">
        <f>VLOOKUP(E502,HD_Odo!$C$2:$D$1381,2,FALSE)</f>
        <v>506834.58333333302</v>
      </c>
      <c r="G502" s="89" t="str">
        <f>'EMFAC2017EI-2011Class'!H501</f>
        <v>2019-T7 SWCV-31</v>
      </c>
      <c r="H502" s="77">
        <f t="shared" si="15"/>
        <v>1</v>
      </c>
      <c r="I502" s="37"/>
      <c r="M502" s="36"/>
      <c r="N502" s="13"/>
    </row>
    <row r="503" spans="1:14" ht="13.7" customHeight="1" x14ac:dyDescent="0.25">
      <c r="A503" s="73">
        <f>'EMFAC2017EI-2011Class'!B502</f>
        <v>2019</v>
      </c>
      <c r="B503" s="74" t="str">
        <f>'EMFAC2017EI-2011Class'!C502</f>
        <v>T7 SWCV</v>
      </c>
      <c r="C503" s="73">
        <f>'EMFAC2017EI-2011Class'!D502</f>
        <v>1987</v>
      </c>
      <c r="D503" s="38">
        <f>'EMFAC2017EI-2011Class'!F502</f>
        <v>32</v>
      </c>
      <c r="E503" s="72" t="str">
        <f t="shared" si="14"/>
        <v>T7 SWCV-32</v>
      </c>
      <c r="F503" s="39">
        <f>VLOOKUP(E503,HD_Odo!$C$2:$D$1381,2,FALSE)</f>
        <v>522469.58333333302</v>
      </c>
      <c r="G503" s="89" t="str">
        <f>'EMFAC2017EI-2011Class'!H502</f>
        <v>2019-T7 SWCV-32</v>
      </c>
      <c r="H503" s="77">
        <f t="shared" si="15"/>
        <v>1</v>
      </c>
      <c r="I503" s="37"/>
      <c r="M503" s="36"/>
      <c r="N503" s="13"/>
    </row>
    <row r="504" spans="1:14" ht="13.7" customHeight="1" x14ac:dyDescent="0.25">
      <c r="A504" s="73">
        <f>'EMFAC2017EI-2011Class'!B503</f>
        <v>2019</v>
      </c>
      <c r="B504" s="74" t="str">
        <f>'EMFAC2017EI-2011Class'!C503</f>
        <v>T7 SWCV</v>
      </c>
      <c r="C504" s="73">
        <f>'EMFAC2017EI-2011Class'!D503</f>
        <v>1986</v>
      </c>
      <c r="D504" s="38">
        <f>'EMFAC2017EI-2011Class'!F503</f>
        <v>33</v>
      </c>
      <c r="E504" s="72" t="str">
        <f t="shared" si="14"/>
        <v>T7 SWCV-33</v>
      </c>
      <c r="F504" s="39">
        <f>VLOOKUP(E504,HD_Odo!$C$2:$D$1381,2,FALSE)</f>
        <v>538104.58333333302</v>
      </c>
      <c r="G504" s="89" t="str">
        <f>'EMFAC2017EI-2011Class'!H503</f>
        <v>2019-T7 SWCV-33</v>
      </c>
      <c r="H504" s="77">
        <f t="shared" si="15"/>
        <v>1</v>
      </c>
      <c r="I504" s="37"/>
      <c r="M504" s="36"/>
      <c r="N504" s="13"/>
    </row>
    <row r="505" spans="1:14" ht="13.7" customHeight="1" x14ac:dyDescent="0.25">
      <c r="A505" s="73">
        <f>'EMFAC2017EI-2011Class'!B504</f>
        <v>2019</v>
      </c>
      <c r="B505" s="74" t="str">
        <f>'EMFAC2017EI-2011Class'!C504</f>
        <v>T7 SWCV</v>
      </c>
      <c r="C505" s="73">
        <f>'EMFAC2017EI-2011Class'!D504</f>
        <v>1985</v>
      </c>
      <c r="D505" s="38">
        <f>'EMFAC2017EI-2011Class'!F504</f>
        <v>34</v>
      </c>
      <c r="E505" s="72" t="str">
        <f t="shared" si="14"/>
        <v>T7 SWCV-34</v>
      </c>
      <c r="F505" s="39">
        <f>VLOOKUP(E505,HD_Odo!$C$2:$D$1381,2,FALSE)</f>
        <v>553739.58333333302</v>
      </c>
      <c r="G505" s="89" t="str">
        <f>'EMFAC2017EI-2011Class'!H504</f>
        <v>2019-T7 SWCV-34</v>
      </c>
      <c r="H505" s="77">
        <f t="shared" si="15"/>
        <v>1</v>
      </c>
      <c r="I505" s="37"/>
      <c r="M505" s="36"/>
      <c r="N505" s="13"/>
    </row>
    <row r="506" spans="1:14" ht="13.7" customHeight="1" x14ac:dyDescent="0.25">
      <c r="A506" s="73">
        <f>'EMFAC2017EI-2011Class'!B505</f>
        <v>2019</v>
      </c>
      <c r="B506" s="74" t="str">
        <f>'EMFAC2017EI-2011Class'!C505</f>
        <v>T7 SWCV</v>
      </c>
      <c r="C506" s="73">
        <f>'EMFAC2017EI-2011Class'!D505</f>
        <v>1984</v>
      </c>
      <c r="D506" s="38">
        <f>'EMFAC2017EI-2011Class'!F505</f>
        <v>35</v>
      </c>
      <c r="E506" s="72" t="str">
        <f t="shared" si="14"/>
        <v>T7 SWCV-35</v>
      </c>
      <c r="F506" s="39">
        <f>VLOOKUP(E506,HD_Odo!$C$2:$D$1381,2,FALSE)</f>
        <v>569374.58333333302</v>
      </c>
      <c r="G506" s="89" t="str">
        <f>'EMFAC2017EI-2011Class'!H505</f>
        <v>2019-T7 SWCV-35</v>
      </c>
      <c r="H506" s="77">
        <f t="shared" si="15"/>
        <v>1</v>
      </c>
      <c r="I506" s="37"/>
      <c r="M506" s="36"/>
      <c r="N506" s="13"/>
    </row>
    <row r="507" spans="1:14" ht="13.7" customHeight="1" x14ac:dyDescent="0.25">
      <c r="A507" s="73">
        <f>'EMFAC2017EI-2011Class'!B506</f>
        <v>2019</v>
      </c>
      <c r="B507" s="74" t="str">
        <f>'EMFAC2017EI-2011Class'!C506</f>
        <v>T7 SWCV</v>
      </c>
      <c r="C507" s="73">
        <f>'EMFAC2017EI-2011Class'!D506</f>
        <v>1983</v>
      </c>
      <c r="D507" s="38">
        <f>'EMFAC2017EI-2011Class'!F506</f>
        <v>36</v>
      </c>
      <c r="E507" s="72" t="str">
        <f t="shared" si="14"/>
        <v>T7 SWCV-36</v>
      </c>
      <c r="F507" s="39">
        <f>VLOOKUP(E507,HD_Odo!$C$2:$D$1381,2,FALSE)</f>
        <v>585009.58333333302</v>
      </c>
      <c r="G507" s="89" t="str">
        <f>'EMFAC2017EI-2011Class'!H506</f>
        <v>2019-T7 SWCV-36</v>
      </c>
      <c r="H507" s="77">
        <f t="shared" si="15"/>
        <v>1</v>
      </c>
      <c r="I507" s="37"/>
      <c r="M507" s="36"/>
      <c r="N507" s="13"/>
    </row>
    <row r="508" spans="1:14" ht="13.7" customHeight="1" x14ac:dyDescent="0.25">
      <c r="A508" s="73">
        <f>'EMFAC2017EI-2011Class'!B507</f>
        <v>2019</v>
      </c>
      <c r="B508" s="74" t="str">
        <f>'EMFAC2017EI-2011Class'!C507</f>
        <v>T7 SWCV</v>
      </c>
      <c r="C508" s="73">
        <f>'EMFAC2017EI-2011Class'!D507</f>
        <v>1982</v>
      </c>
      <c r="D508" s="38">
        <f>'EMFAC2017EI-2011Class'!F507</f>
        <v>37</v>
      </c>
      <c r="E508" s="72" t="str">
        <f t="shared" si="14"/>
        <v>T7 SWCV-37</v>
      </c>
      <c r="F508" s="39">
        <f>VLOOKUP(E508,HD_Odo!$C$2:$D$1381,2,FALSE)</f>
        <v>600644.58333333302</v>
      </c>
      <c r="G508" s="89" t="str">
        <f>'EMFAC2017EI-2011Class'!H507</f>
        <v>2019-T7 SWCV-37</v>
      </c>
      <c r="H508" s="77">
        <f t="shared" si="15"/>
        <v>1</v>
      </c>
      <c r="I508" s="37"/>
      <c r="M508" s="36"/>
      <c r="N508" s="13"/>
    </row>
    <row r="509" spans="1:14" ht="13.7" customHeight="1" x14ac:dyDescent="0.25">
      <c r="A509" s="73">
        <f>'EMFAC2017EI-2011Class'!B508</f>
        <v>2019</v>
      </c>
      <c r="B509" s="74" t="str">
        <f>'EMFAC2017EI-2011Class'!C508</f>
        <v>T7 SWCV</v>
      </c>
      <c r="C509" s="73">
        <f>'EMFAC2017EI-2011Class'!D508</f>
        <v>1981</v>
      </c>
      <c r="D509" s="38">
        <f>'EMFAC2017EI-2011Class'!F508</f>
        <v>38</v>
      </c>
      <c r="E509" s="72" t="str">
        <f t="shared" si="14"/>
        <v>T7 SWCV-38</v>
      </c>
      <c r="F509" s="39">
        <f>VLOOKUP(E509,HD_Odo!$C$2:$D$1381,2,FALSE)</f>
        <v>616279.58333333302</v>
      </c>
      <c r="G509" s="89" t="str">
        <f>'EMFAC2017EI-2011Class'!H508</f>
        <v>2019-T7 SWCV-38</v>
      </c>
      <c r="H509" s="77">
        <f t="shared" si="15"/>
        <v>1</v>
      </c>
      <c r="I509" s="37"/>
      <c r="M509" s="36"/>
      <c r="N509" s="13"/>
    </row>
    <row r="510" spans="1:14" ht="13.7" customHeight="1" x14ac:dyDescent="0.25">
      <c r="A510" s="73">
        <f>'EMFAC2017EI-2011Class'!B509</f>
        <v>2019</v>
      </c>
      <c r="B510" s="74" t="str">
        <f>'EMFAC2017EI-2011Class'!C509</f>
        <v>T7 SWCV</v>
      </c>
      <c r="C510" s="73">
        <f>'EMFAC2017EI-2011Class'!D509</f>
        <v>1980</v>
      </c>
      <c r="D510" s="38">
        <f>'EMFAC2017EI-2011Class'!F509</f>
        <v>39</v>
      </c>
      <c r="E510" s="72" t="str">
        <f t="shared" si="14"/>
        <v>T7 SWCV-39</v>
      </c>
      <c r="F510" s="39">
        <f>VLOOKUP(E510,HD_Odo!$C$2:$D$1381,2,FALSE)</f>
        <v>631914.58333333302</v>
      </c>
      <c r="G510" s="89" t="str">
        <f>'EMFAC2017EI-2011Class'!H509</f>
        <v>2019-T7 SWCV-39</v>
      </c>
      <c r="H510" s="77">
        <f t="shared" si="15"/>
        <v>1</v>
      </c>
      <c r="I510" s="37"/>
      <c r="M510" s="36"/>
      <c r="N510" s="13"/>
    </row>
    <row r="511" spans="1:14" ht="13.7" customHeight="1" x14ac:dyDescent="0.25">
      <c r="A511" s="73">
        <f>'EMFAC2017EI-2011Class'!B510</f>
        <v>2019</v>
      </c>
      <c r="B511" s="74" t="str">
        <f>'EMFAC2017EI-2011Class'!C510</f>
        <v>T7 SWCV</v>
      </c>
      <c r="C511" s="73">
        <f>'EMFAC2017EI-2011Class'!D510</f>
        <v>1979</v>
      </c>
      <c r="D511" s="38">
        <f>'EMFAC2017EI-2011Class'!F510</f>
        <v>40</v>
      </c>
      <c r="E511" s="72" t="str">
        <f t="shared" si="14"/>
        <v>T7 SWCV-40</v>
      </c>
      <c r="F511" s="39">
        <f>VLOOKUP(E511,HD_Odo!$C$2:$D$1381,2,FALSE)</f>
        <v>647549.58333333302</v>
      </c>
      <c r="G511" s="89" t="str">
        <f>'EMFAC2017EI-2011Class'!H510</f>
        <v>2019-T7 SWCV-40</v>
      </c>
      <c r="H511" s="77">
        <f t="shared" si="15"/>
        <v>1</v>
      </c>
      <c r="I511" s="37"/>
      <c r="M511" s="36"/>
      <c r="N511" s="13"/>
    </row>
    <row r="512" spans="1:14" ht="13.7" customHeight="1" x14ac:dyDescent="0.25">
      <c r="A512" s="73">
        <f>'EMFAC2017EI-2011Class'!B511</f>
        <v>2019</v>
      </c>
      <c r="B512" s="74" t="str">
        <f>'EMFAC2017EI-2011Class'!C511</f>
        <v>T7 SWCV</v>
      </c>
      <c r="C512" s="73">
        <f>'EMFAC2017EI-2011Class'!D511</f>
        <v>1978</v>
      </c>
      <c r="D512" s="38">
        <f>'EMFAC2017EI-2011Class'!F511</f>
        <v>41</v>
      </c>
      <c r="E512" s="72" t="str">
        <f t="shared" si="14"/>
        <v>T7 SWCV-41</v>
      </c>
      <c r="F512" s="39">
        <f>VLOOKUP(E512,HD_Odo!$C$2:$D$1381,2,FALSE)</f>
        <v>663184.58333333302</v>
      </c>
      <c r="G512" s="89" t="str">
        <f>'EMFAC2017EI-2011Class'!H511</f>
        <v>2019-T7 SWCV-41</v>
      </c>
      <c r="H512" s="77">
        <f t="shared" si="15"/>
        <v>1</v>
      </c>
      <c r="I512" s="37"/>
      <c r="M512" s="36"/>
      <c r="N512" s="13"/>
    </row>
    <row r="513" spans="1:14" ht="13.7" customHeight="1" x14ac:dyDescent="0.25">
      <c r="A513" s="73">
        <f>'EMFAC2017EI-2011Class'!B512</f>
        <v>2019</v>
      </c>
      <c r="B513" s="74" t="str">
        <f>'EMFAC2017EI-2011Class'!C512</f>
        <v>T7 SWCV</v>
      </c>
      <c r="C513" s="73">
        <f>'EMFAC2017EI-2011Class'!D512</f>
        <v>1977</v>
      </c>
      <c r="D513" s="38">
        <f>'EMFAC2017EI-2011Class'!F512</f>
        <v>42</v>
      </c>
      <c r="E513" s="72" t="str">
        <f t="shared" si="14"/>
        <v>T7 SWCV-42</v>
      </c>
      <c r="F513" s="39">
        <f>VLOOKUP(E513,HD_Odo!$C$2:$D$1381,2,FALSE)</f>
        <v>678819.58333333302</v>
      </c>
      <c r="G513" s="89" t="str">
        <f>'EMFAC2017EI-2011Class'!H512</f>
        <v>2019-T7 SWCV-42</v>
      </c>
      <c r="H513" s="77">
        <f t="shared" si="15"/>
        <v>1</v>
      </c>
      <c r="I513" s="37"/>
      <c r="M513" s="36"/>
      <c r="N513" s="13"/>
    </row>
    <row r="514" spans="1:14" ht="13.7" customHeight="1" x14ac:dyDescent="0.25">
      <c r="A514" s="73">
        <f>'EMFAC2017EI-2011Class'!B513</f>
        <v>2019</v>
      </c>
      <c r="B514" s="74" t="str">
        <f>'EMFAC2017EI-2011Class'!C513</f>
        <v>T7 SWCV</v>
      </c>
      <c r="C514" s="73">
        <f>'EMFAC2017EI-2011Class'!D513</f>
        <v>1976</v>
      </c>
      <c r="D514" s="38">
        <f>'EMFAC2017EI-2011Class'!F513</f>
        <v>43</v>
      </c>
      <c r="E514" s="72" t="str">
        <f t="shared" si="14"/>
        <v>T7 SWCV-43</v>
      </c>
      <c r="F514" s="39">
        <f>VLOOKUP(E514,HD_Odo!$C$2:$D$1381,2,FALSE)</f>
        <v>694454.58333333302</v>
      </c>
      <c r="G514" s="89" t="str">
        <f>'EMFAC2017EI-2011Class'!H513</f>
        <v>2019-T7 SWCV-43</v>
      </c>
      <c r="H514" s="77">
        <f t="shared" si="15"/>
        <v>1</v>
      </c>
      <c r="I514" s="37"/>
      <c r="M514" s="36"/>
      <c r="N514" s="13"/>
    </row>
    <row r="515" spans="1:14" ht="13.7" customHeight="1" x14ac:dyDescent="0.25">
      <c r="A515" s="73">
        <f>'EMFAC2017EI-2011Class'!B514</f>
        <v>2019</v>
      </c>
      <c r="B515" s="74" t="str">
        <f>'EMFAC2017EI-2011Class'!C514</f>
        <v>T7 SWCV</v>
      </c>
      <c r="C515" s="73">
        <f>'EMFAC2017EI-2011Class'!D514</f>
        <v>1975</v>
      </c>
      <c r="D515" s="38">
        <f>'EMFAC2017EI-2011Class'!F514</f>
        <v>44</v>
      </c>
      <c r="E515" s="72" t="str">
        <f t="shared" si="14"/>
        <v>T7 SWCV-44</v>
      </c>
      <c r="F515" s="39">
        <f>VLOOKUP(E515,HD_Odo!$C$2:$D$1381,2,FALSE)</f>
        <v>710089.58333333302</v>
      </c>
      <c r="G515" s="89" t="str">
        <f>'EMFAC2017EI-2011Class'!H514</f>
        <v>2019-T7 SWCV-44</v>
      </c>
      <c r="H515" s="77">
        <f t="shared" si="15"/>
        <v>1</v>
      </c>
      <c r="I515" s="37"/>
      <c r="M515" s="36"/>
      <c r="N515" s="13"/>
    </row>
    <row r="516" spans="1:14" ht="13.7" customHeight="1" x14ac:dyDescent="0.25">
      <c r="A516" s="73">
        <f>'EMFAC2017EI-2011Class'!B515</f>
        <v>2019</v>
      </c>
      <c r="B516" s="74" t="str">
        <f>'EMFAC2017EI-2011Class'!C515</f>
        <v>T7 Tractor</v>
      </c>
      <c r="C516" s="73">
        <f>'EMFAC2017EI-2011Class'!D515</f>
        <v>2020</v>
      </c>
      <c r="D516" s="38">
        <f>'EMFAC2017EI-2011Class'!F515</f>
        <v>-1</v>
      </c>
      <c r="E516" s="72" t="str">
        <f t="shared" si="14"/>
        <v>T7 Tractor--1</v>
      </c>
      <c r="F516" s="39">
        <f>VLOOKUP(E516,HD_Odo!$C$2:$D$1381,2,FALSE)</f>
        <v>0</v>
      </c>
      <c r="G516" s="89" t="str">
        <f>'EMFAC2017EI-2011Class'!H515</f>
        <v>2019-T7 Tractor--1</v>
      </c>
      <c r="H516" s="77">
        <f t="shared" si="15"/>
        <v>1</v>
      </c>
      <c r="I516" s="37"/>
      <c r="M516" s="36"/>
      <c r="N516" s="13"/>
    </row>
    <row r="517" spans="1:14" ht="13.7" customHeight="1" x14ac:dyDescent="0.25">
      <c r="A517" s="73">
        <f>'EMFAC2017EI-2011Class'!B516</f>
        <v>2019</v>
      </c>
      <c r="B517" s="74" t="str">
        <f>'EMFAC2017EI-2011Class'!C516</f>
        <v>T7 Tractor</v>
      </c>
      <c r="C517" s="73">
        <f>'EMFAC2017EI-2011Class'!D516</f>
        <v>2019</v>
      </c>
      <c r="D517" s="38">
        <f>'EMFAC2017EI-2011Class'!F516</f>
        <v>0</v>
      </c>
      <c r="E517" s="72" t="str">
        <f t="shared" si="14"/>
        <v>T7 Tractor-0</v>
      </c>
      <c r="F517" s="39">
        <f>VLOOKUP(E517,HD_Odo!$C$2:$D$1381,2,FALSE)</f>
        <v>76908.539999999994</v>
      </c>
      <c r="G517" s="89" t="str">
        <f>'EMFAC2017EI-2011Class'!H516</f>
        <v>2019-T7 Tractor-0</v>
      </c>
      <c r="H517" s="77">
        <f t="shared" si="15"/>
        <v>0.94835435506173449</v>
      </c>
      <c r="I517" s="37"/>
      <c r="M517" s="36"/>
      <c r="N517" s="13"/>
    </row>
    <row r="518" spans="1:14" ht="13.7" customHeight="1" x14ac:dyDescent="0.25">
      <c r="A518" s="73">
        <f>'EMFAC2017EI-2011Class'!B517</f>
        <v>2019</v>
      </c>
      <c r="B518" s="74" t="str">
        <f>'EMFAC2017EI-2011Class'!C517</f>
        <v>T7 Tractor</v>
      </c>
      <c r="C518" s="73">
        <f>'EMFAC2017EI-2011Class'!D517</f>
        <v>2018</v>
      </c>
      <c r="D518" s="38">
        <f>'EMFAC2017EI-2011Class'!F517</f>
        <v>1</v>
      </c>
      <c r="E518" s="72" t="str">
        <f t="shared" si="14"/>
        <v>T7 Tractor-1</v>
      </c>
      <c r="F518" s="39">
        <f>VLOOKUP(E518,HD_Odo!$C$2:$D$1381,2,FALSE)</f>
        <v>153817.1</v>
      </c>
      <c r="G518" s="89" t="str">
        <f>'EMFAC2017EI-2011Class'!H517</f>
        <v>2019-T7 Tractor-1</v>
      </c>
      <c r="H518" s="77">
        <f t="shared" si="15"/>
        <v>0.915601186790445</v>
      </c>
      <c r="I518" s="37"/>
      <c r="M518" s="36"/>
      <c r="N518" s="13"/>
    </row>
    <row r="519" spans="1:14" ht="13.7" customHeight="1" x14ac:dyDescent="0.25">
      <c r="A519" s="73">
        <f>'EMFAC2017EI-2011Class'!B518</f>
        <v>2019</v>
      </c>
      <c r="B519" s="74" t="str">
        <f>'EMFAC2017EI-2011Class'!C518</f>
        <v>T7 Tractor</v>
      </c>
      <c r="C519" s="73">
        <f>'EMFAC2017EI-2011Class'!D518</f>
        <v>2017</v>
      </c>
      <c r="D519" s="38">
        <f>'EMFAC2017EI-2011Class'!F518</f>
        <v>2</v>
      </c>
      <c r="E519" s="72" t="str">
        <f t="shared" si="14"/>
        <v>T7 Tractor-2</v>
      </c>
      <c r="F519" s="39">
        <f>VLOOKUP(E519,HD_Odo!$C$2:$D$1381,2,FALSE)</f>
        <v>229819.72</v>
      </c>
      <c r="G519" s="89" t="str">
        <f>'EMFAC2017EI-2011Class'!H518</f>
        <v>2019-T7 Tractor-2</v>
      </c>
      <c r="H519" s="77">
        <f t="shared" si="15"/>
        <v>0.89320254565057089</v>
      </c>
      <c r="I519" s="37"/>
      <c r="M519" s="36"/>
      <c r="N519" s="13"/>
    </row>
    <row r="520" spans="1:14" ht="13.7" customHeight="1" x14ac:dyDescent="0.25">
      <c r="A520" s="73">
        <f>'EMFAC2017EI-2011Class'!B519</f>
        <v>2019</v>
      </c>
      <c r="B520" s="74" t="str">
        <f>'EMFAC2017EI-2011Class'!C519</f>
        <v>T7 Tractor</v>
      </c>
      <c r="C520" s="73">
        <f>'EMFAC2017EI-2011Class'!D519</f>
        <v>2016</v>
      </c>
      <c r="D520" s="38">
        <f>'EMFAC2017EI-2011Class'!F519</f>
        <v>3</v>
      </c>
      <c r="E520" s="72" t="str">
        <f t="shared" si="14"/>
        <v>T7 Tractor-3</v>
      </c>
      <c r="F520" s="39">
        <f>VLOOKUP(E520,HD_Odo!$C$2:$D$1381,2,FALSE)</f>
        <v>310702.34000000003</v>
      </c>
      <c r="G520" s="89" t="str">
        <f>'EMFAC2017EI-2011Class'!H519</f>
        <v>2019-T7 Tractor-3</v>
      </c>
      <c r="H520" s="77">
        <f t="shared" si="15"/>
        <v>0.8758427709069202</v>
      </c>
      <c r="I520" s="37"/>
      <c r="M520" s="36"/>
      <c r="N520" s="13"/>
    </row>
    <row r="521" spans="1:14" ht="13.7" customHeight="1" x14ac:dyDescent="0.25">
      <c r="A521" s="73">
        <f>'EMFAC2017EI-2011Class'!B520</f>
        <v>2019</v>
      </c>
      <c r="B521" s="74" t="str">
        <f>'EMFAC2017EI-2011Class'!C520</f>
        <v>T7 Tractor</v>
      </c>
      <c r="C521" s="73">
        <f>'EMFAC2017EI-2011Class'!D520</f>
        <v>2015</v>
      </c>
      <c r="D521" s="38">
        <f>'EMFAC2017EI-2011Class'!F520</f>
        <v>4</v>
      </c>
      <c r="E521" s="72" t="str">
        <f t="shared" si="14"/>
        <v>T7 Tractor-4</v>
      </c>
      <c r="F521" s="39">
        <f>VLOOKUP(E521,HD_Odo!$C$2:$D$1381,2,FALSE)</f>
        <v>395127.86</v>
      </c>
      <c r="G521" s="89" t="str">
        <f>'EMFAC2017EI-2011Class'!H520</f>
        <v>2019-T7 Tractor-4</v>
      </c>
      <c r="H521" s="77">
        <f t="shared" si="15"/>
        <v>0.86224878570032681</v>
      </c>
      <c r="I521" s="37"/>
      <c r="M521" s="36"/>
      <c r="N521" s="13"/>
    </row>
    <row r="522" spans="1:14" ht="13.7" customHeight="1" x14ac:dyDescent="0.25">
      <c r="A522" s="73">
        <f>'EMFAC2017EI-2011Class'!B521</f>
        <v>2019</v>
      </c>
      <c r="B522" s="74" t="str">
        <f>'EMFAC2017EI-2011Class'!C521</f>
        <v>T7 Tractor</v>
      </c>
      <c r="C522" s="73">
        <f>'EMFAC2017EI-2011Class'!D521</f>
        <v>2014</v>
      </c>
      <c r="D522" s="38">
        <f>'EMFAC2017EI-2011Class'!F521</f>
        <v>5</v>
      </c>
      <c r="E522" s="72" t="str">
        <f t="shared" si="14"/>
        <v>T7 Tractor-5</v>
      </c>
      <c r="F522" s="39">
        <f>VLOOKUP(E522,HD_Odo!$C$2:$D$1381,2,FALSE)</f>
        <v>488987.22</v>
      </c>
      <c r="G522" s="89" t="str">
        <f>'EMFAC2017EI-2011Class'!H521</f>
        <v>2019-T7 Tractor-5</v>
      </c>
      <c r="H522" s="77">
        <f t="shared" si="15"/>
        <v>0.85070146615876663</v>
      </c>
      <c r="I522" s="37"/>
      <c r="M522" s="36"/>
      <c r="N522" s="13"/>
    </row>
    <row r="523" spans="1:14" ht="13.7" customHeight="1" x14ac:dyDescent="0.25">
      <c r="A523" s="73">
        <f>'EMFAC2017EI-2011Class'!B522</f>
        <v>2019</v>
      </c>
      <c r="B523" s="74" t="str">
        <f>'EMFAC2017EI-2011Class'!C522</f>
        <v>T7 Tractor</v>
      </c>
      <c r="C523" s="73">
        <f>'EMFAC2017EI-2011Class'!D522</f>
        <v>2013</v>
      </c>
      <c r="D523" s="38">
        <f>'EMFAC2017EI-2011Class'!F522</f>
        <v>6</v>
      </c>
      <c r="E523" s="72" t="str">
        <f t="shared" ref="E523:E586" si="16">CONCATENATE(B523,"-",D523)</f>
        <v>T7 Tractor-6</v>
      </c>
      <c r="F523" s="39">
        <f>VLOOKUP(E523,HD_Odo!$C$2:$D$1381,2,FALSE)</f>
        <v>558038.9</v>
      </c>
      <c r="G523" s="89" t="str">
        <f>'EMFAC2017EI-2011Class'!H522</f>
        <v>2019-T7 Tractor-6</v>
      </c>
      <c r="H523" s="77">
        <f t="shared" ref="H523:H586" si="17">IF(C523&lt;1994,1,IF(C523&lt;2004,($I$3+$J$3*(F523/10000))/($E$3+$F$3*(F523/10000)),IF(C523&lt;2008,($I$4+$J$4*(F523/10000))/($E$4+$F$4*(F523/10000)),IF(C523&lt;2011,($I$5+$J$5*(F523/10000))/($E$5+$F$5*(F523/10000)),IF(C523&lt;2014,($I$6+$J$6*(F523/10000))/($E$6+$F$6*(F523/10000)),($I$7+$J$7*(F523/10000))/($E$7+$F$7*(F523/10000)))))))</f>
        <v>0.827849057200022</v>
      </c>
      <c r="I523" s="37"/>
      <c r="M523" s="36"/>
      <c r="N523" s="13"/>
    </row>
    <row r="524" spans="1:14" ht="13.7" customHeight="1" x14ac:dyDescent="0.25">
      <c r="A524" s="73">
        <f>'EMFAC2017EI-2011Class'!B523</f>
        <v>2019</v>
      </c>
      <c r="B524" s="74" t="str">
        <f>'EMFAC2017EI-2011Class'!C523</f>
        <v>T7 Tractor</v>
      </c>
      <c r="C524" s="73">
        <f>'EMFAC2017EI-2011Class'!D523</f>
        <v>2012</v>
      </c>
      <c r="D524" s="38">
        <f>'EMFAC2017EI-2011Class'!F523</f>
        <v>7</v>
      </c>
      <c r="E524" s="72" t="str">
        <f t="shared" si="16"/>
        <v>T7 Tractor-7</v>
      </c>
      <c r="F524" s="39">
        <f>VLOOKUP(E524,HD_Odo!$C$2:$D$1381,2,FALSE)</f>
        <v>615840.93999999994</v>
      </c>
      <c r="G524" s="89" t="str">
        <f>'EMFAC2017EI-2011Class'!H523</f>
        <v>2019-T7 Tractor-7</v>
      </c>
      <c r="H524" s="77">
        <f t="shared" si="17"/>
        <v>0.82394353676417753</v>
      </c>
      <c r="I524" s="37"/>
      <c r="M524" s="36"/>
      <c r="N524" s="13"/>
    </row>
    <row r="525" spans="1:14" ht="13.7" customHeight="1" x14ac:dyDescent="0.25">
      <c r="A525" s="73">
        <f>'EMFAC2017EI-2011Class'!B524</f>
        <v>2019</v>
      </c>
      <c r="B525" s="74" t="str">
        <f>'EMFAC2017EI-2011Class'!C524</f>
        <v>T7 Tractor</v>
      </c>
      <c r="C525" s="73">
        <f>'EMFAC2017EI-2011Class'!D524</f>
        <v>2011</v>
      </c>
      <c r="D525" s="38">
        <f>'EMFAC2017EI-2011Class'!F524</f>
        <v>8</v>
      </c>
      <c r="E525" s="72" t="str">
        <f t="shared" si="16"/>
        <v>T7 Tractor-8</v>
      </c>
      <c r="F525" s="39">
        <f>VLOOKUP(E525,HD_Odo!$C$2:$D$1381,2,FALSE)</f>
        <v>669491.87</v>
      </c>
      <c r="G525" s="89" t="str">
        <f>'EMFAC2017EI-2011Class'!H524</f>
        <v>2019-T7 Tractor-8</v>
      </c>
      <c r="H525" s="77">
        <f t="shared" si="17"/>
        <v>0.82079821488833937</v>
      </c>
      <c r="I525" s="37"/>
      <c r="M525" s="36"/>
      <c r="N525" s="13"/>
    </row>
    <row r="526" spans="1:14" ht="13.7" customHeight="1" x14ac:dyDescent="0.25">
      <c r="A526" s="73">
        <f>'EMFAC2017EI-2011Class'!B525</f>
        <v>2019</v>
      </c>
      <c r="B526" s="74" t="str">
        <f>'EMFAC2017EI-2011Class'!C525</f>
        <v>T7 Tractor</v>
      </c>
      <c r="C526" s="73">
        <f>'EMFAC2017EI-2011Class'!D525</f>
        <v>2010</v>
      </c>
      <c r="D526" s="38">
        <f>'EMFAC2017EI-2011Class'!F525</f>
        <v>9</v>
      </c>
      <c r="E526" s="72" t="str">
        <f t="shared" si="16"/>
        <v>T7 Tractor-9</v>
      </c>
      <c r="F526" s="39">
        <f>VLOOKUP(E526,HD_Odo!$C$2:$D$1381,2,FALSE)</f>
        <v>719283.9</v>
      </c>
      <c r="G526" s="89" t="str">
        <f>'EMFAC2017EI-2011Class'!H525</f>
        <v>2019-T7 Tractor-9</v>
      </c>
      <c r="H526" s="77">
        <f t="shared" si="17"/>
        <v>0.82440849586883969</v>
      </c>
      <c r="I526" s="37"/>
      <c r="M526" s="36"/>
      <c r="N526" s="13"/>
    </row>
    <row r="527" spans="1:14" ht="13.7" customHeight="1" x14ac:dyDescent="0.25">
      <c r="A527" s="73">
        <f>'EMFAC2017EI-2011Class'!B526</f>
        <v>2019</v>
      </c>
      <c r="B527" s="74" t="str">
        <f>'EMFAC2017EI-2011Class'!C526</f>
        <v>T7 Tractor</v>
      </c>
      <c r="C527" s="73">
        <f>'EMFAC2017EI-2011Class'!D526</f>
        <v>2009</v>
      </c>
      <c r="D527" s="38">
        <f>'EMFAC2017EI-2011Class'!F526</f>
        <v>10</v>
      </c>
      <c r="E527" s="72" t="str">
        <f t="shared" si="16"/>
        <v>T7 Tractor-10</v>
      </c>
      <c r="F527" s="39">
        <f>VLOOKUP(E527,HD_Odo!$C$2:$D$1381,2,FALSE)</f>
        <v>765588.04</v>
      </c>
      <c r="G527" s="89" t="str">
        <f>'EMFAC2017EI-2011Class'!H526</f>
        <v>2019-T7 Tractor-10</v>
      </c>
      <c r="H527" s="77">
        <f t="shared" si="17"/>
        <v>0.82069518589426915</v>
      </c>
      <c r="I527" s="37"/>
      <c r="M527" s="36"/>
      <c r="N527" s="13"/>
    </row>
    <row r="528" spans="1:14" ht="13.7" customHeight="1" x14ac:dyDescent="0.25">
      <c r="A528" s="73">
        <f>'EMFAC2017EI-2011Class'!B527</f>
        <v>2019</v>
      </c>
      <c r="B528" s="74" t="str">
        <f>'EMFAC2017EI-2011Class'!C527</f>
        <v>T7 Tractor</v>
      </c>
      <c r="C528" s="73">
        <f>'EMFAC2017EI-2011Class'!D527</f>
        <v>2008</v>
      </c>
      <c r="D528" s="38">
        <f>'EMFAC2017EI-2011Class'!F527</f>
        <v>11</v>
      </c>
      <c r="E528" s="72" t="str">
        <f t="shared" si="16"/>
        <v>T7 Tractor-11</v>
      </c>
      <c r="F528" s="39">
        <f>VLOOKUP(E528,HD_Odo!$C$2:$D$1381,2,FALSE)</f>
        <v>800000</v>
      </c>
      <c r="G528" s="89" t="str">
        <f>'EMFAC2017EI-2011Class'!H527</f>
        <v>2019-T7 Tractor-11</v>
      </c>
      <c r="H528" s="77">
        <f t="shared" si="17"/>
        <v>0.81812520340004014</v>
      </c>
      <c r="I528" s="37"/>
      <c r="M528" s="36"/>
      <c r="N528" s="13"/>
    </row>
    <row r="529" spans="1:14" ht="13.7" customHeight="1" x14ac:dyDescent="0.25">
      <c r="A529" s="73">
        <f>'EMFAC2017EI-2011Class'!B528</f>
        <v>2019</v>
      </c>
      <c r="B529" s="74" t="str">
        <f>'EMFAC2017EI-2011Class'!C528</f>
        <v>T7 Tractor</v>
      </c>
      <c r="C529" s="73">
        <f>'EMFAC2017EI-2011Class'!D528</f>
        <v>2007</v>
      </c>
      <c r="D529" s="38">
        <f>'EMFAC2017EI-2011Class'!F528</f>
        <v>12</v>
      </c>
      <c r="E529" s="72" t="str">
        <f t="shared" si="16"/>
        <v>T7 Tractor-12</v>
      </c>
      <c r="F529" s="39">
        <f>VLOOKUP(E529,HD_Odo!$C$2:$D$1381,2,FALSE)</f>
        <v>800000</v>
      </c>
      <c r="G529" s="89" t="str">
        <f>'EMFAC2017EI-2011Class'!H528</f>
        <v>2019-T7 Tractor-12</v>
      </c>
      <c r="H529" s="77">
        <f t="shared" si="17"/>
        <v>0.89711403673462742</v>
      </c>
      <c r="I529" s="37"/>
      <c r="M529" s="36"/>
      <c r="N529" s="13"/>
    </row>
    <row r="530" spans="1:14" ht="13.7" customHeight="1" x14ac:dyDescent="0.25">
      <c r="A530" s="73">
        <f>'EMFAC2017EI-2011Class'!B529</f>
        <v>2019</v>
      </c>
      <c r="B530" s="74" t="str">
        <f>'EMFAC2017EI-2011Class'!C529</f>
        <v>T7 Tractor</v>
      </c>
      <c r="C530" s="73">
        <f>'EMFAC2017EI-2011Class'!D529</f>
        <v>2006</v>
      </c>
      <c r="D530" s="38">
        <f>'EMFAC2017EI-2011Class'!F529</f>
        <v>13</v>
      </c>
      <c r="E530" s="72" t="str">
        <f t="shared" si="16"/>
        <v>T7 Tractor-13</v>
      </c>
      <c r="F530" s="39">
        <f>VLOOKUP(E530,HD_Odo!$C$2:$D$1381,2,FALSE)</f>
        <v>800000</v>
      </c>
      <c r="G530" s="89" t="str">
        <f>'EMFAC2017EI-2011Class'!H529</f>
        <v>2019-T7 Tractor-13</v>
      </c>
      <c r="H530" s="77">
        <f t="shared" si="17"/>
        <v>0.89711403673462742</v>
      </c>
      <c r="I530" s="37"/>
      <c r="M530" s="36"/>
      <c r="N530" s="13"/>
    </row>
    <row r="531" spans="1:14" ht="13.7" customHeight="1" x14ac:dyDescent="0.25">
      <c r="A531" s="73">
        <f>'EMFAC2017EI-2011Class'!B530</f>
        <v>2019</v>
      </c>
      <c r="B531" s="74" t="str">
        <f>'EMFAC2017EI-2011Class'!C530</f>
        <v>T7 Tractor</v>
      </c>
      <c r="C531" s="73">
        <f>'EMFAC2017EI-2011Class'!D530</f>
        <v>2005</v>
      </c>
      <c r="D531" s="38">
        <f>'EMFAC2017EI-2011Class'!F530</f>
        <v>14</v>
      </c>
      <c r="E531" s="72" t="str">
        <f t="shared" si="16"/>
        <v>T7 Tractor-14</v>
      </c>
      <c r="F531" s="39">
        <f>VLOOKUP(E531,HD_Odo!$C$2:$D$1381,2,FALSE)</f>
        <v>800000</v>
      </c>
      <c r="G531" s="89" t="str">
        <f>'EMFAC2017EI-2011Class'!H530</f>
        <v>2019-T7 Tractor-14</v>
      </c>
      <c r="H531" s="77">
        <f t="shared" si="17"/>
        <v>0.89711403673462742</v>
      </c>
      <c r="I531" s="37"/>
      <c r="M531" s="36"/>
      <c r="N531" s="13"/>
    </row>
    <row r="532" spans="1:14" ht="13.7" customHeight="1" x14ac:dyDescent="0.25">
      <c r="A532" s="73">
        <f>'EMFAC2017EI-2011Class'!B531</f>
        <v>2019</v>
      </c>
      <c r="B532" s="74" t="str">
        <f>'EMFAC2017EI-2011Class'!C531</f>
        <v>T7 Tractor</v>
      </c>
      <c r="C532" s="73">
        <f>'EMFAC2017EI-2011Class'!D531</f>
        <v>2004</v>
      </c>
      <c r="D532" s="38">
        <f>'EMFAC2017EI-2011Class'!F531</f>
        <v>15</v>
      </c>
      <c r="E532" s="72" t="str">
        <f t="shared" si="16"/>
        <v>T7 Tractor-15</v>
      </c>
      <c r="F532" s="39">
        <f>VLOOKUP(E532,HD_Odo!$C$2:$D$1381,2,FALSE)</f>
        <v>800000</v>
      </c>
      <c r="G532" s="89" t="str">
        <f>'EMFAC2017EI-2011Class'!H531</f>
        <v>2019-T7 Tractor-15</v>
      </c>
      <c r="H532" s="77">
        <f t="shared" si="17"/>
        <v>0.89711403673462742</v>
      </c>
      <c r="I532" s="37"/>
      <c r="M532" s="36"/>
      <c r="N532" s="13"/>
    </row>
    <row r="533" spans="1:14" ht="13.7" customHeight="1" x14ac:dyDescent="0.25">
      <c r="A533" s="73">
        <f>'EMFAC2017EI-2011Class'!B532</f>
        <v>2019</v>
      </c>
      <c r="B533" s="74" t="str">
        <f>'EMFAC2017EI-2011Class'!C532</f>
        <v>T7 Tractor</v>
      </c>
      <c r="C533" s="73">
        <f>'EMFAC2017EI-2011Class'!D532</f>
        <v>2003</v>
      </c>
      <c r="D533" s="38">
        <f>'EMFAC2017EI-2011Class'!F532</f>
        <v>16</v>
      </c>
      <c r="E533" s="72" t="str">
        <f t="shared" si="16"/>
        <v>T7 Tractor-16</v>
      </c>
      <c r="F533" s="39">
        <f>VLOOKUP(E533,HD_Odo!$C$2:$D$1381,2,FALSE)</f>
        <v>800000</v>
      </c>
      <c r="G533" s="89" t="str">
        <f>'EMFAC2017EI-2011Class'!H532</f>
        <v>2019-T7 Tractor-16</v>
      </c>
      <c r="H533" s="77">
        <f t="shared" si="17"/>
        <v>0.9393637046625366</v>
      </c>
      <c r="I533" s="37"/>
      <c r="M533" s="36"/>
      <c r="N533" s="13"/>
    </row>
    <row r="534" spans="1:14" ht="13.7" customHeight="1" x14ac:dyDescent="0.25">
      <c r="A534" s="73">
        <f>'EMFAC2017EI-2011Class'!B533</f>
        <v>2019</v>
      </c>
      <c r="B534" s="74" t="str">
        <f>'EMFAC2017EI-2011Class'!C533</f>
        <v>T7 Tractor</v>
      </c>
      <c r="C534" s="73">
        <f>'EMFAC2017EI-2011Class'!D533</f>
        <v>2002</v>
      </c>
      <c r="D534" s="38">
        <f>'EMFAC2017EI-2011Class'!F533</f>
        <v>17</v>
      </c>
      <c r="E534" s="72" t="str">
        <f t="shared" si="16"/>
        <v>T7 Tractor-17</v>
      </c>
      <c r="F534" s="39">
        <f>VLOOKUP(E534,HD_Odo!$C$2:$D$1381,2,FALSE)</f>
        <v>800000</v>
      </c>
      <c r="G534" s="89" t="str">
        <f>'EMFAC2017EI-2011Class'!H533</f>
        <v>2019-T7 Tractor-17</v>
      </c>
      <c r="H534" s="77">
        <f t="shared" si="17"/>
        <v>0.9393637046625366</v>
      </c>
      <c r="I534" s="37"/>
      <c r="M534" s="36"/>
      <c r="N534" s="13"/>
    </row>
    <row r="535" spans="1:14" ht="13.7" customHeight="1" x14ac:dyDescent="0.25">
      <c r="A535" s="73">
        <f>'EMFAC2017EI-2011Class'!B534</f>
        <v>2019</v>
      </c>
      <c r="B535" s="74" t="str">
        <f>'EMFAC2017EI-2011Class'!C534</f>
        <v>T7 Tractor</v>
      </c>
      <c r="C535" s="73">
        <f>'EMFAC2017EI-2011Class'!D534</f>
        <v>2001</v>
      </c>
      <c r="D535" s="38">
        <f>'EMFAC2017EI-2011Class'!F534</f>
        <v>18</v>
      </c>
      <c r="E535" s="72" t="str">
        <f t="shared" si="16"/>
        <v>T7 Tractor-18</v>
      </c>
      <c r="F535" s="39">
        <f>VLOOKUP(E535,HD_Odo!$C$2:$D$1381,2,FALSE)</f>
        <v>800000</v>
      </c>
      <c r="G535" s="89" t="str">
        <f>'EMFAC2017EI-2011Class'!H534</f>
        <v>2019-T7 Tractor-18</v>
      </c>
      <c r="H535" s="77">
        <f t="shared" si="17"/>
        <v>0.9393637046625366</v>
      </c>
      <c r="I535" s="37"/>
      <c r="M535" s="36"/>
      <c r="N535" s="13"/>
    </row>
    <row r="536" spans="1:14" ht="13.7" customHeight="1" x14ac:dyDescent="0.25">
      <c r="A536" s="73">
        <f>'EMFAC2017EI-2011Class'!B535</f>
        <v>2019</v>
      </c>
      <c r="B536" s="74" t="str">
        <f>'EMFAC2017EI-2011Class'!C535</f>
        <v>T7 Tractor</v>
      </c>
      <c r="C536" s="73">
        <f>'EMFAC2017EI-2011Class'!D535</f>
        <v>2000</v>
      </c>
      <c r="D536" s="38">
        <f>'EMFAC2017EI-2011Class'!F535</f>
        <v>19</v>
      </c>
      <c r="E536" s="72" t="str">
        <f t="shared" si="16"/>
        <v>T7 Tractor-19</v>
      </c>
      <c r="F536" s="39">
        <f>VLOOKUP(E536,HD_Odo!$C$2:$D$1381,2,FALSE)</f>
        <v>800000</v>
      </c>
      <c r="G536" s="89" t="str">
        <f>'EMFAC2017EI-2011Class'!H535</f>
        <v>2019-T7 Tractor-19</v>
      </c>
      <c r="H536" s="77">
        <f t="shared" si="17"/>
        <v>0.9393637046625366</v>
      </c>
      <c r="I536" s="37"/>
      <c r="M536" s="36"/>
      <c r="N536" s="13"/>
    </row>
    <row r="537" spans="1:14" ht="13.7" customHeight="1" x14ac:dyDescent="0.25">
      <c r="A537" s="73">
        <f>'EMFAC2017EI-2011Class'!B536</f>
        <v>2019</v>
      </c>
      <c r="B537" s="74" t="str">
        <f>'EMFAC2017EI-2011Class'!C536</f>
        <v>T7 Tractor</v>
      </c>
      <c r="C537" s="73">
        <f>'EMFAC2017EI-2011Class'!D536</f>
        <v>1999</v>
      </c>
      <c r="D537" s="38">
        <f>'EMFAC2017EI-2011Class'!F536</f>
        <v>20</v>
      </c>
      <c r="E537" s="72" t="str">
        <f t="shared" si="16"/>
        <v>T7 Tractor-20</v>
      </c>
      <c r="F537" s="39">
        <f>VLOOKUP(E537,HD_Odo!$C$2:$D$1381,2,FALSE)</f>
        <v>800000</v>
      </c>
      <c r="G537" s="89" t="str">
        <f>'EMFAC2017EI-2011Class'!H536</f>
        <v>2019-T7 Tractor-20</v>
      </c>
      <c r="H537" s="77">
        <f t="shared" si="17"/>
        <v>0.9393637046625366</v>
      </c>
      <c r="I537" s="37"/>
      <c r="M537" s="36"/>
      <c r="N537" s="13"/>
    </row>
    <row r="538" spans="1:14" ht="13.7" customHeight="1" x14ac:dyDescent="0.25">
      <c r="A538" s="73">
        <f>'EMFAC2017EI-2011Class'!B537</f>
        <v>2019</v>
      </c>
      <c r="B538" s="74" t="str">
        <f>'EMFAC2017EI-2011Class'!C537</f>
        <v>T7 Tractor</v>
      </c>
      <c r="C538" s="73">
        <f>'EMFAC2017EI-2011Class'!D537</f>
        <v>1998</v>
      </c>
      <c r="D538" s="38">
        <f>'EMFAC2017EI-2011Class'!F537</f>
        <v>21</v>
      </c>
      <c r="E538" s="72" t="str">
        <f t="shared" si="16"/>
        <v>T7 Tractor-21</v>
      </c>
      <c r="F538" s="39">
        <f>VLOOKUP(E538,HD_Odo!$C$2:$D$1381,2,FALSE)</f>
        <v>800000</v>
      </c>
      <c r="G538" s="89" t="str">
        <f>'EMFAC2017EI-2011Class'!H537</f>
        <v>2019-T7 Tractor-21</v>
      </c>
      <c r="H538" s="77">
        <f t="shared" si="17"/>
        <v>0.9393637046625366</v>
      </c>
      <c r="I538" s="37"/>
      <c r="M538" s="36"/>
      <c r="N538" s="13"/>
    </row>
    <row r="539" spans="1:14" ht="13.7" customHeight="1" x14ac:dyDescent="0.25">
      <c r="A539" s="73">
        <f>'EMFAC2017EI-2011Class'!B538</f>
        <v>2019</v>
      </c>
      <c r="B539" s="74" t="str">
        <f>'EMFAC2017EI-2011Class'!C538</f>
        <v>T7 Tractor</v>
      </c>
      <c r="C539" s="73">
        <f>'EMFAC2017EI-2011Class'!D538</f>
        <v>1997</v>
      </c>
      <c r="D539" s="38">
        <f>'EMFAC2017EI-2011Class'!F538</f>
        <v>22</v>
      </c>
      <c r="E539" s="72" t="str">
        <f t="shared" si="16"/>
        <v>T7 Tractor-22</v>
      </c>
      <c r="F539" s="39">
        <f>VLOOKUP(E539,HD_Odo!$C$2:$D$1381,2,FALSE)</f>
        <v>800000</v>
      </c>
      <c r="G539" s="89" t="str">
        <f>'EMFAC2017EI-2011Class'!H538</f>
        <v>2019-T7 Tractor-22</v>
      </c>
      <c r="H539" s="77">
        <f t="shared" si="17"/>
        <v>0.9393637046625366</v>
      </c>
      <c r="I539" s="37"/>
      <c r="M539" s="36"/>
      <c r="N539" s="13"/>
    </row>
    <row r="540" spans="1:14" ht="13.7" customHeight="1" x14ac:dyDescent="0.25">
      <c r="A540" s="73">
        <f>'EMFAC2017EI-2011Class'!B539</f>
        <v>2019</v>
      </c>
      <c r="B540" s="74" t="str">
        <f>'EMFAC2017EI-2011Class'!C539</f>
        <v>T7 Tractor</v>
      </c>
      <c r="C540" s="73">
        <f>'EMFAC2017EI-2011Class'!D539</f>
        <v>1996</v>
      </c>
      <c r="D540" s="38">
        <f>'EMFAC2017EI-2011Class'!F539</f>
        <v>23</v>
      </c>
      <c r="E540" s="72" t="str">
        <f t="shared" si="16"/>
        <v>T7 Tractor-23</v>
      </c>
      <c r="F540" s="39">
        <f>VLOOKUP(E540,HD_Odo!$C$2:$D$1381,2,FALSE)</f>
        <v>800000</v>
      </c>
      <c r="G540" s="89" t="str">
        <f>'EMFAC2017EI-2011Class'!H539</f>
        <v>2019-T7 Tractor-23</v>
      </c>
      <c r="H540" s="77">
        <f t="shared" si="17"/>
        <v>0.9393637046625366</v>
      </c>
      <c r="I540" s="37"/>
      <c r="M540" s="36"/>
      <c r="N540" s="13"/>
    </row>
    <row r="541" spans="1:14" ht="13.7" customHeight="1" x14ac:dyDescent="0.25">
      <c r="A541" s="73">
        <f>'EMFAC2017EI-2011Class'!B540</f>
        <v>2019</v>
      </c>
      <c r="B541" s="74" t="str">
        <f>'EMFAC2017EI-2011Class'!C540</f>
        <v>T7 Tractor</v>
      </c>
      <c r="C541" s="73">
        <f>'EMFAC2017EI-2011Class'!D540</f>
        <v>1995</v>
      </c>
      <c r="D541" s="38">
        <f>'EMFAC2017EI-2011Class'!F540</f>
        <v>24</v>
      </c>
      <c r="E541" s="72" t="str">
        <f t="shared" si="16"/>
        <v>T7 Tractor-24</v>
      </c>
      <c r="F541" s="39">
        <f>VLOOKUP(E541,HD_Odo!$C$2:$D$1381,2,FALSE)</f>
        <v>800000</v>
      </c>
      <c r="G541" s="89" t="str">
        <f>'EMFAC2017EI-2011Class'!H540</f>
        <v>2019-T7 Tractor-24</v>
      </c>
      <c r="H541" s="77">
        <f t="shared" si="17"/>
        <v>0.9393637046625366</v>
      </c>
      <c r="I541" s="37"/>
      <c r="M541" s="36"/>
      <c r="N541" s="13"/>
    </row>
    <row r="542" spans="1:14" ht="13.7" customHeight="1" x14ac:dyDescent="0.25">
      <c r="A542" s="73">
        <f>'EMFAC2017EI-2011Class'!B541</f>
        <v>2019</v>
      </c>
      <c r="B542" s="74" t="str">
        <f>'EMFAC2017EI-2011Class'!C541</f>
        <v>T7 Tractor</v>
      </c>
      <c r="C542" s="73">
        <f>'EMFAC2017EI-2011Class'!D541</f>
        <v>1994</v>
      </c>
      <c r="D542" s="38">
        <f>'EMFAC2017EI-2011Class'!F541</f>
        <v>25</v>
      </c>
      <c r="E542" s="72" t="str">
        <f t="shared" si="16"/>
        <v>T7 Tractor-25</v>
      </c>
      <c r="F542" s="39">
        <f>VLOOKUP(E542,HD_Odo!$C$2:$D$1381,2,FALSE)</f>
        <v>800000</v>
      </c>
      <c r="G542" s="89" t="str">
        <f>'EMFAC2017EI-2011Class'!H541</f>
        <v>2019-T7 Tractor-25</v>
      </c>
      <c r="H542" s="77">
        <f t="shared" si="17"/>
        <v>0.9393637046625366</v>
      </c>
      <c r="I542" s="37"/>
      <c r="M542" s="36"/>
      <c r="N542" s="13"/>
    </row>
    <row r="543" spans="1:14" ht="13.7" customHeight="1" x14ac:dyDescent="0.25">
      <c r="A543" s="73">
        <f>'EMFAC2017EI-2011Class'!B542</f>
        <v>2019</v>
      </c>
      <c r="B543" s="74" t="str">
        <f>'EMFAC2017EI-2011Class'!C542</f>
        <v>T7 Tractor</v>
      </c>
      <c r="C543" s="73">
        <f>'EMFAC2017EI-2011Class'!D542</f>
        <v>1993</v>
      </c>
      <c r="D543" s="38">
        <f>'EMFAC2017EI-2011Class'!F542</f>
        <v>26</v>
      </c>
      <c r="E543" s="72" t="str">
        <f t="shared" si="16"/>
        <v>T7 Tractor-26</v>
      </c>
      <c r="F543" s="39">
        <f>VLOOKUP(E543,HD_Odo!$C$2:$D$1381,2,FALSE)</f>
        <v>800000</v>
      </c>
      <c r="G543" s="89" t="str">
        <f>'EMFAC2017EI-2011Class'!H542</f>
        <v>2019-T7 Tractor-26</v>
      </c>
      <c r="H543" s="77">
        <f t="shared" si="17"/>
        <v>1</v>
      </c>
      <c r="I543" s="37"/>
      <c r="M543" s="36"/>
      <c r="N543" s="13"/>
    </row>
    <row r="544" spans="1:14" ht="13.7" customHeight="1" x14ac:dyDescent="0.25">
      <c r="A544" s="73">
        <f>'EMFAC2017EI-2011Class'!B543</f>
        <v>2019</v>
      </c>
      <c r="B544" s="74" t="str">
        <f>'EMFAC2017EI-2011Class'!C543</f>
        <v>T7 Tractor</v>
      </c>
      <c r="C544" s="73">
        <f>'EMFAC2017EI-2011Class'!D543</f>
        <v>1992</v>
      </c>
      <c r="D544" s="38">
        <f>'EMFAC2017EI-2011Class'!F543</f>
        <v>27</v>
      </c>
      <c r="E544" s="72" t="str">
        <f t="shared" si="16"/>
        <v>T7 Tractor-27</v>
      </c>
      <c r="F544" s="39">
        <f>VLOOKUP(E544,HD_Odo!$C$2:$D$1381,2,FALSE)</f>
        <v>800000</v>
      </c>
      <c r="G544" s="89" t="str">
        <f>'EMFAC2017EI-2011Class'!H543</f>
        <v>2019-T7 Tractor-27</v>
      </c>
      <c r="H544" s="77">
        <f t="shared" si="17"/>
        <v>1</v>
      </c>
      <c r="I544" s="37"/>
      <c r="M544" s="36"/>
      <c r="N544" s="13"/>
    </row>
    <row r="545" spans="1:14" ht="13.7" customHeight="1" x14ac:dyDescent="0.25">
      <c r="A545" s="73">
        <f>'EMFAC2017EI-2011Class'!B544</f>
        <v>2019</v>
      </c>
      <c r="B545" s="74" t="str">
        <f>'EMFAC2017EI-2011Class'!C544</f>
        <v>T7 Tractor</v>
      </c>
      <c r="C545" s="73">
        <f>'EMFAC2017EI-2011Class'!D544</f>
        <v>1991</v>
      </c>
      <c r="D545" s="38">
        <f>'EMFAC2017EI-2011Class'!F544</f>
        <v>28</v>
      </c>
      <c r="E545" s="72" t="str">
        <f t="shared" si="16"/>
        <v>T7 Tractor-28</v>
      </c>
      <c r="F545" s="39">
        <f>VLOOKUP(E545,HD_Odo!$C$2:$D$1381,2,FALSE)</f>
        <v>800000</v>
      </c>
      <c r="G545" s="89" t="str">
        <f>'EMFAC2017EI-2011Class'!H544</f>
        <v>2019-T7 Tractor-28</v>
      </c>
      <c r="H545" s="77">
        <f t="shared" si="17"/>
        <v>1</v>
      </c>
      <c r="I545" s="37"/>
      <c r="M545" s="36"/>
      <c r="N545" s="13"/>
    </row>
    <row r="546" spans="1:14" ht="13.7" customHeight="1" x14ac:dyDescent="0.25">
      <c r="A546" s="73">
        <f>'EMFAC2017EI-2011Class'!B545</f>
        <v>2019</v>
      </c>
      <c r="B546" s="74" t="str">
        <f>'EMFAC2017EI-2011Class'!C545</f>
        <v>T7 Tractor</v>
      </c>
      <c r="C546" s="73">
        <f>'EMFAC2017EI-2011Class'!D545</f>
        <v>1990</v>
      </c>
      <c r="D546" s="38">
        <f>'EMFAC2017EI-2011Class'!F545</f>
        <v>29</v>
      </c>
      <c r="E546" s="72" t="str">
        <f t="shared" si="16"/>
        <v>T7 Tractor-29</v>
      </c>
      <c r="F546" s="39">
        <f>VLOOKUP(E546,HD_Odo!$C$2:$D$1381,2,FALSE)</f>
        <v>800000</v>
      </c>
      <c r="G546" s="89" t="str">
        <f>'EMFAC2017EI-2011Class'!H545</f>
        <v>2019-T7 Tractor-29</v>
      </c>
      <c r="H546" s="77">
        <f t="shared" si="17"/>
        <v>1</v>
      </c>
      <c r="I546" s="37"/>
      <c r="M546" s="36"/>
      <c r="N546" s="13"/>
    </row>
    <row r="547" spans="1:14" ht="13.7" customHeight="1" x14ac:dyDescent="0.25">
      <c r="A547" s="73">
        <f>'EMFAC2017EI-2011Class'!B546</f>
        <v>2019</v>
      </c>
      <c r="B547" s="74" t="str">
        <f>'EMFAC2017EI-2011Class'!C546</f>
        <v>T7 Tractor</v>
      </c>
      <c r="C547" s="73">
        <f>'EMFAC2017EI-2011Class'!D546</f>
        <v>1989</v>
      </c>
      <c r="D547" s="38">
        <f>'EMFAC2017EI-2011Class'!F546</f>
        <v>30</v>
      </c>
      <c r="E547" s="72" t="str">
        <f t="shared" si="16"/>
        <v>T7 Tractor-30</v>
      </c>
      <c r="F547" s="39">
        <f>VLOOKUP(E547,HD_Odo!$C$2:$D$1381,2,FALSE)</f>
        <v>800000</v>
      </c>
      <c r="G547" s="89" t="str">
        <f>'EMFAC2017EI-2011Class'!H546</f>
        <v>2019-T7 Tractor-30</v>
      </c>
      <c r="H547" s="77">
        <f t="shared" si="17"/>
        <v>1</v>
      </c>
      <c r="I547" s="37"/>
      <c r="M547" s="36"/>
      <c r="N547" s="13"/>
    </row>
    <row r="548" spans="1:14" ht="13.7" customHeight="1" x14ac:dyDescent="0.25">
      <c r="A548" s="73">
        <f>'EMFAC2017EI-2011Class'!B547</f>
        <v>2019</v>
      </c>
      <c r="B548" s="74" t="str">
        <f>'EMFAC2017EI-2011Class'!C547</f>
        <v>T7 Tractor</v>
      </c>
      <c r="C548" s="73">
        <f>'EMFAC2017EI-2011Class'!D547</f>
        <v>1988</v>
      </c>
      <c r="D548" s="38">
        <f>'EMFAC2017EI-2011Class'!F547</f>
        <v>31</v>
      </c>
      <c r="E548" s="72" t="str">
        <f t="shared" si="16"/>
        <v>T7 Tractor-31</v>
      </c>
      <c r="F548" s="39">
        <f>VLOOKUP(E548,HD_Odo!$C$2:$D$1381,2,FALSE)</f>
        <v>800000</v>
      </c>
      <c r="G548" s="89" t="str">
        <f>'EMFAC2017EI-2011Class'!H547</f>
        <v>2019-T7 Tractor-31</v>
      </c>
      <c r="H548" s="77">
        <f t="shared" si="17"/>
        <v>1</v>
      </c>
      <c r="I548" s="37"/>
      <c r="M548" s="36"/>
      <c r="N548" s="13"/>
    </row>
    <row r="549" spans="1:14" ht="13.7" customHeight="1" x14ac:dyDescent="0.25">
      <c r="A549" s="73">
        <f>'EMFAC2017EI-2011Class'!B548</f>
        <v>2019</v>
      </c>
      <c r="B549" s="74" t="str">
        <f>'EMFAC2017EI-2011Class'!C548</f>
        <v>T7 Tractor</v>
      </c>
      <c r="C549" s="73">
        <f>'EMFAC2017EI-2011Class'!D548</f>
        <v>1987</v>
      </c>
      <c r="D549" s="38">
        <f>'EMFAC2017EI-2011Class'!F548</f>
        <v>32</v>
      </c>
      <c r="E549" s="72" t="str">
        <f t="shared" si="16"/>
        <v>T7 Tractor-32</v>
      </c>
      <c r="F549" s="39">
        <f>VLOOKUP(E549,HD_Odo!$C$2:$D$1381,2,FALSE)</f>
        <v>800000</v>
      </c>
      <c r="G549" s="89" t="str">
        <f>'EMFAC2017EI-2011Class'!H548</f>
        <v>2019-T7 Tractor-32</v>
      </c>
      <c r="H549" s="77">
        <f t="shared" si="17"/>
        <v>1</v>
      </c>
      <c r="I549" s="37"/>
      <c r="M549" s="36"/>
      <c r="N549" s="13"/>
    </row>
    <row r="550" spans="1:14" ht="13.7" customHeight="1" x14ac:dyDescent="0.25">
      <c r="A550" s="73">
        <f>'EMFAC2017EI-2011Class'!B549</f>
        <v>2019</v>
      </c>
      <c r="B550" s="74" t="str">
        <f>'EMFAC2017EI-2011Class'!C549</f>
        <v>T7 Tractor</v>
      </c>
      <c r="C550" s="73">
        <f>'EMFAC2017EI-2011Class'!D549</f>
        <v>1986</v>
      </c>
      <c r="D550" s="38">
        <f>'EMFAC2017EI-2011Class'!F549</f>
        <v>33</v>
      </c>
      <c r="E550" s="72" t="str">
        <f t="shared" si="16"/>
        <v>T7 Tractor-33</v>
      </c>
      <c r="F550" s="39">
        <f>VLOOKUP(E550,HD_Odo!$C$2:$D$1381,2,FALSE)</f>
        <v>800000</v>
      </c>
      <c r="G550" s="89" t="str">
        <f>'EMFAC2017EI-2011Class'!H549</f>
        <v>2019-T7 Tractor-33</v>
      </c>
      <c r="H550" s="77">
        <f t="shared" si="17"/>
        <v>1</v>
      </c>
      <c r="I550" s="37"/>
      <c r="M550" s="36"/>
      <c r="N550" s="13"/>
    </row>
    <row r="551" spans="1:14" ht="13.7" customHeight="1" x14ac:dyDescent="0.25">
      <c r="A551" s="73">
        <f>'EMFAC2017EI-2011Class'!B550</f>
        <v>2019</v>
      </c>
      <c r="B551" s="74" t="str">
        <f>'EMFAC2017EI-2011Class'!C550</f>
        <v>T7 Tractor</v>
      </c>
      <c r="C551" s="73">
        <f>'EMFAC2017EI-2011Class'!D550</f>
        <v>1985</v>
      </c>
      <c r="D551" s="38">
        <f>'EMFAC2017EI-2011Class'!F550</f>
        <v>34</v>
      </c>
      <c r="E551" s="72" t="str">
        <f t="shared" si="16"/>
        <v>T7 Tractor-34</v>
      </c>
      <c r="F551" s="39">
        <f>VLOOKUP(E551,HD_Odo!$C$2:$D$1381,2,FALSE)</f>
        <v>800000</v>
      </c>
      <c r="G551" s="89" t="str">
        <f>'EMFAC2017EI-2011Class'!H550</f>
        <v>2019-T7 Tractor-34</v>
      </c>
      <c r="H551" s="77">
        <f t="shared" si="17"/>
        <v>1</v>
      </c>
      <c r="I551" s="37"/>
      <c r="M551" s="36"/>
      <c r="N551" s="13"/>
    </row>
    <row r="552" spans="1:14" ht="13.7" customHeight="1" x14ac:dyDescent="0.25">
      <c r="A552" s="73">
        <f>'EMFAC2017EI-2011Class'!B551</f>
        <v>2019</v>
      </c>
      <c r="B552" s="74" t="str">
        <f>'EMFAC2017EI-2011Class'!C551</f>
        <v>T7 Tractor</v>
      </c>
      <c r="C552" s="73">
        <f>'EMFAC2017EI-2011Class'!D551</f>
        <v>1984</v>
      </c>
      <c r="D552" s="38">
        <f>'EMFAC2017EI-2011Class'!F551</f>
        <v>35</v>
      </c>
      <c r="E552" s="72" t="str">
        <f t="shared" si="16"/>
        <v>T7 Tractor-35</v>
      </c>
      <c r="F552" s="39">
        <f>VLOOKUP(E552,HD_Odo!$C$2:$D$1381,2,FALSE)</f>
        <v>800000</v>
      </c>
      <c r="G552" s="89" t="str">
        <f>'EMFAC2017EI-2011Class'!H551</f>
        <v>2019-T7 Tractor-35</v>
      </c>
      <c r="H552" s="77">
        <f t="shared" si="17"/>
        <v>1</v>
      </c>
      <c r="I552" s="37"/>
      <c r="M552" s="36"/>
      <c r="N552" s="13"/>
    </row>
    <row r="553" spans="1:14" ht="13.7" customHeight="1" x14ac:dyDescent="0.25">
      <c r="A553" s="73">
        <f>'EMFAC2017EI-2011Class'!B552</f>
        <v>2019</v>
      </c>
      <c r="B553" s="74" t="str">
        <f>'EMFAC2017EI-2011Class'!C552</f>
        <v>T7 Tractor</v>
      </c>
      <c r="C553" s="73">
        <f>'EMFAC2017EI-2011Class'!D552</f>
        <v>1983</v>
      </c>
      <c r="D553" s="38">
        <f>'EMFAC2017EI-2011Class'!F552</f>
        <v>36</v>
      </c>
      <c r="E553" s="72" t="str">
        <f t="shared" si="16"/>
        <v>T7 Tractor-36</v>
      </c>
      <c r="F553" s="39">
        <f>VLOOKUP(E553,HD_Odo!$C$2:$D$1381,2,FALSE)</f>
        <v>800000</v>
      </c>
      <c r="G553" s="89" t="str">
        <f>'EMFAC2017EI-2011Class'!H552</f>
        <v>2019-T7 Tractor-36</v>
      </c>
      <c r="H553" s="77">
        <f t="shared" si="17"/>
        <v>1</v>
      </c>
      <c r="I553" s="37"/>
      <c r="M553" s="36"/>
      <c r="N553" s="13"/>
    </row>
    <row r="554" spans="1:14" ht="13.7" customHeight="1" x14ac:dyDescent="0.25">
      <c r="A554" s="73">
        <f>'EMFAC2017EI-2011Class'!B553</f>
        <v>2019</v>
      </c>
      <c r="B554" s="74" t="str">
        <f>'EMFAC2017EI-2011Class'!C553</f>
        <v>T7 Tractor</v>
      </c>
      <c r="C554" s="73">
        <f>'EMFAC2017EI-2011Class'!D553</f>
        <v>1982</v>
      </c>
      <c r="D554" s="38">
        <f>'EMFAC2017EI-2011Class'!F553</f>
        <v>37</v>
      </c>
      <c r="E554" s="72" t="str">
        <f t="shared" si="16"/>
        <v>T7 Tractor-37</v>
      </c>
      <c r="F554" s="39">
        <f>VLOOKUP(E554,HD_Odo!$C$2:$D$1381,2,FALSE)</f>
        <v>800000</v>
      </c>
      <c r="G554" s="89" t="str">
        <f>'EMFAC2017EI-2011Class'!H553</f>
        <v>2019-T7 Tractor-37</v>
      </c>
      <c r="H554" s="77">
        <f t="shared" si="17"/>
        <v>1</v>
      </c>
      <c r="I554" s="37"/>
      <c r="M554" s="36"/>
      <c r="N554" s="13"/>
    </row>
    <row r="555" spans="1:14" ht="13.7" customHeight="1" x14ac:dyDescent="0.25">
      <c r="A555" s="73">
        <f>'EMFAC2017EI-2011Class'!B554</f>
        <v>2019</v>
      </c>
      <c r="B555" s="74" t="str">
        <f>'EMFAC2017EI-2011Class'!C554</f>
        <v>T7 Tractor</v>
      </c>
      <c r="C555" s="73">
        <f>'EMFAC2017EI-2011Class'!D554</f>
        <v>1981</v>
      </c>
      <c r="D555" s="38">
        <f>'EMFAC2017EI-2011Class'!F554</f>
        <v>38</v>
      </c>
      <c r="E555" s="72" t="str">
        <f t="shared" si="16"/>
        <v>T7 Tractor-38</v>
      </c>
      <c r="F555" s="39">
        <f>VLOOKUP(E555,HD_Odo!$C$2:$D$1381,2,FALSE)</f>
        <v>800000</v>
      </c>
      <c r="G555" s="89" t="str">
        <f>'EMFAC2017EI-2011Class'!H554</f>
        <v>2019-T7 Tractor-38</v>
      </c>
      <c r="H555" s="77">
        <f t="shared" si="17"/>
        <v>1</v>
      </c>
      <c r="I555" s="37"/>
      <c r="M555" s="36"/>
      <c r="N555" s="13"/>
    </row>
    <row r="556" spans="1:14" ht="13.7" customHeight="1" x14ac:dyDescent="0.25">
      <c r="A556" s="73">
        <f>'EMFAC2017EI-2011Class'!B555</f>
        <v>2019</v>
      </c>
      <c r="B556" s="74" t="str">
        <f>'EMFAC2017EI-2011Class'!C555</f>
        <v>T7 Tractor</v>
      </c>
      <c r="C556" s="73">
        <f>'EMFAC2017EI-2011Class'!D555</f>
        <v>1980</v>
      </c>
      <c r="D556" s="38">
        <f>'EMFAC2017EI-2011Class'!F555</f>
        <v>39</v>
      </c>
      <c r="E556" s="72" t="str">
        <f t="shared" si="16"/>
        <v>T7 Tractor-39</v>
      </c>
      <c r="F556" s="39">
        <f>VLOOKUP(E556,HD_Odo!$C$2:$D$1381,2,FALSE)</f>
        <v>800000</v>
      </c>
      <c r="G556" s="89" t="str">
        <f>'EMFAC2017EI-2011Class'!H555</f>
        <v>2019-T7 Tractor-39</v>
      </c>
      <c r="H556" s="77">
        <f t="shared" si="17"/>
        <v>1</v>
      </c>
      <c r="I556" s="37"/>
      <c r="M556" s="36"/>
      <c r="N556" s="13"/>
    </row>
    <row r="557" spans="1:14" ht="13.7" customHeight="1" x14ac:dyDescent="0.25">
      <c r="A557" s="73">
        <f>'EMFAC2017EI-2011Class'!B556</f>
        <v>2019</v>
      </c>
      <c r="B557" s="74" t="str">
        <f>'EMFAC2017EI-2011Class'!C556</f>
        <v>T7 Tractor</v>
      </c>
      <c r="C557" s="73">
        <f>'EMFAC2017EI-2011Class'!D556</f>
        <v>1979</v>
      </c>
      <c r="D557" s="38">
        <f>'EMFAC2017EI-2011Class'!F556</f>
        <v>40</v>
      </c>
      <c r="E557" s="72" t="str">
        <f t="shared" si="16"/>
        <v>T7 Tractor-40</v>
      </c>
      <c r="F557" s="39">
        <f>VLOOKUP(E557,HD_Odo!$C$2:$D$1381,2,FALSE)</f>
        <v>800000</v>
      </c>
      <c r="G557" s="89" t="str">
        <f>'EMFAC2017EI-2011Class'!H556</f>
        <v>2019-T7 Tractor-40</v>
      </c>
      <c r="H557" s="77">
        <f t="shared" si="17"/>
        <v>1</v>
      </c>
      <c r="I557" s="37"/>
      <c r="M557" s="36"/>
      <c r="N557" s="13"/>
    </row>
    <row r="558" spans="1:14" ht="13.7" customHeight="1" x14ac:dyDescent="0.25">
      <c r="A558" s="73">
        <f>'EMFAC2017EI-2011Class'!B557</f>
        <v>2019</v>
      </c>
      <c r="B558" s="74" t="str">
        <f>'EMFAC2017EI-2011Class'!C557</f>
        <v>T7 Tractor</v>
      </c>
      <c r="C558" s="73">
        <f>'EMFAC2017EI-2011Class'!D557</f>
        <v>1978</v>
      </c>
      <c r="D558" s="38">
        <f>'EMFAC2017EI-2011Class'!F557</f>
        <v>41</v>
      </c>
      <c r="E558" s="72" t="str">
        <f t="shared" si="16"/>
        <v>T7 Tractor-41</v>
      </c>
      <c r="F558" s="39">
        <f>VLOOKUP(E558,HD_Odo!$C$2:$D$1381,2,FALSE)</f>
        <v>800000</v>
      </c>
      <c r="G558" s="89" t="str">
        <f>'EMFAC2017EI-2011Class'!H557</f>
        <v>2019-T7 Tractor-41</v>
      </c>
      <c r="H558" s="77">
        <f t="shared" si="17"/>
        <v>1</v>
      </c>
      <c r="I558" s="37"/>
      <c r="M558" s="36"/>
      <c r="N558" s="13"/>
    </row>
    <row r="559" spans="1:14" ht="13.7" customHeight="1" x14ac:dyDescent="0.25">
      <c r="A559" s="73">
        <f>'EMFAC2017EI-2011Class'!B558</f>
        <v>2019</v>
      </c>
      <c r="B559" s="74" t="str">
        <f>'EMFAC2017EI-2011Class'!C558</f>
        <v>T7 Tractor</v>
      </c>
      <c r="C559" s="73">
        <f>'EMFAC2017EI-2011Class'!D558</f>
        <v>1977</v>
      </c>
      <c r="D559" s="38">
        <f>'EMFAC2017EI-2011Class'!F558</f>
        <v>42</v>
      </c>
      <c r="E559" s="72" t="str">
        <f t="shared" si="16"/>
        <v>T7 Tractor-42</v>
      </c>
      <c r="F559" s="39">
        <f>VLOOKUP(E559,HD_Odo!$C$2:$D$1381,2,FALSE)</f>
        <v>800000</v>
      </c>
      <c r="G559" s="89" t="str">
        <f>'EMFAC2017EI-2011Class'!H558</f>
        <v>2019-T7 Tractor-42</v>
      </c>
      <c r="H559" s="77">
        <f t="shared" si="17"/>
        <v>1</v>
      </c>
      <c r="I559" s="37"/>
      <c r="M559" s="36"/>
      <c r="N559" s="13"/>
    </row>
    <row r="560" spans="1:14" ht="13.7" customHeight="1" x14ac:dyDescent="0.25">
      <c r="A560" s="73">
        <f>'EMFAC2017EI-2011Class'!B559</f>
        <v>2019</v>
      </c>
      <c r="B560" s="74" t="str">
        <f>'EMFAC2017EI-2011Class'!C559</f>
        <v>T7 Tractor</v>
      </c>
      <c r="C560" s="73">
        <f>'EMFAC2017EI-2011Class'!D559</f>
        <v>1976</v>
      </c>
      <c r="D560" s="38">
        <f>'EMFAC2017EI-2011Class'!F559</f>
        <v>43</v>
      </c>
      <c r="E560" s="72" t="str">
        <f t="shared" si="16"/>
        <v>T7 Tractor-43</v>
      </c>
      <c r="F560" s="39">
        <f>VLOOKUP(E560,HD_Odo!$C$2:$D$1381,2,FALSE)</f>
        <v>800000</v>
      </c>
      <c r="G560" s="89" t="str">
        <f>'EMFAC2017EI-2011Class'!H559</f>
        <v>2019-T7 Tractor-43</v>
      </c>
      <c r="H560" s="77">
        <f t="shared" si="17"/>
        <v>1</v>
      </c>
      <c r="I560" s="37"/>
      <c r="M560" s="36"/>
      <c r="N560" s="13"/>
    </row>
    <row r="561" spans="1:14" ht="13.7" customHeight="1" x14ac:dyDescent="0.25">
      <c r="A561" s="73">
        <f>'EMFAC2017EI-2011Class'!B560</f>
        <v>2019</v>
      </c>
      <c r="B561" s="74" t="str">
        <f>'EMFAC2017EI-2011Class'!C560</f>
        <v>T7 Tractor</v>
      </c>
      <c r="C561" s="73">
        <f>'EMFAC2017EI-2011Class'!D560</f>
        <v>1975</v>
      </c>
      <c r="D561" s="38">
        <f>'EMFAC2017EI-2011Class'!F560</f>
        <v>44</v>
      </c>
      <c r="E561" s="72" t="str">
        <f t="shared" si="16"/>
        <v>T7 Tractor-44</v>
      </c>
      <c r="F561" s="39">
        <f>VLOOKUP(E561,HD_Odo!$C$2:$D$1381,2,FALSE)</f>
        <v>800000</v>
      </c>
      <c r="G561" s="89" t="str">
        <f>'EMFAC2017EI-2011Class'!H560</f>
        <v>2019-T7 Tractor-44</v>
      </c>
      <c r="H561" s="77">
        <f t="shared" si="17"/>
        <v>1</v>
      </c>
      <c r="I561" s="37"/>
      <c r="M561" s="36"/>
      <c r="N561" s="13"/>
    </row>
    <row r="562" spans="1:14" ht="13.7" customHeight="1" x14ac:dyDescent="0.25">
      <c r="A562" s="73">
        <f>'EMFAC2017EI-2011Class'!B561</f>
        <v>2019</v>
      </c>
      <c r="B562" s="74" t="str">
        <f>'EMFAC2017EI-2011Class'!C561</f>
        <v>T7 Tractor Construction</v>
      </c>
      <c r="C562" s="73">
        <f>'EMFAC2017EI-2011Class'!D561</f>
        <v>2020</v>
      </c>
      <c r="D562" s="38">
        <f>'EMFAC2017EI-2011Class'!F561</f>
        <v>-1</v>
      </c>
      <c r="E562" s="72" t="str">
        <f t="shared" si="16"/>
        <v>T7 Tractor Construction--1</v>
      </c>
      <c r="F562" s="39">
        <f>VLOOKUP(E562,HD_Odo!$C$2:$D$1381,2,FALSE)</f>
        <v>0</v>
      </c>
      <c r="G562" s="89" t="str">
        <f>'EMFAC2017EI-2011Class'!H561</f>
        <v>2019-T7 Tractor Construction--1</v>
      </c>
      <c r="H562" s="77">
        <f t="shared" si="17"/>
        <v>1</v>
      </c>
      <c r="I562" s="37"/>
      <c r="M562" s="36"/>
      <c r="N562" s="13"/>
    </row>
    <row r="563" spans="1:14" ht="13.7" customHeight="1" x14ac:dyDescent="0.25">
      <c r="A563" s="73">
        <f>'EMFAC2017EI-2011Class'!B562</f>
        <v>2019</v>
      </c>
      <c r="B563" s="74" t="str">
        <f>'EMFAC2017EI-2011Class'!C562</f>
        <v>T7 Tractor Construction</v>
      </c>
      <c r="C563" s="73">
        <f>'EMFAC2017EI-2011Class'!D562</f>
        <v>2019</v>
      </c>
      <c r="D563" s="38">
        <f>'EMFAC2017EI-2011Class'!F562</f>
        <v>0</v>
      </c>
      <c r="E563" s="72" t="str">
        <f t="shared" si="16"/>
        <v>T7 Tractor Construction-0</v>
      </c>
      <c r="F563" s="39">
        <f>VLOOKUP(E563,HD_Odo!$C$2:$D$1381,2,FALSE)</f>
        <v>76908.539999999994</v>
      </c>
      <c r="G563" s="89" t="str">
        <f>'EMFAC2017EI-2011Class'!H562</f>
        <v>2019-T7 Tractor Construction-0</v>
      </c>
      <c r="H563" s="77">
        <f t="shared" si="17"/>
        <v>0.94835435506173449</v>
      </c>
      <c r="I563" s="37"/>
      <c r="M563" s="36"/>
      <c r="N563" s="13"/>
    </row>
    <row r="564" spans="1:14" ht="13.7" customHeight="1" x14ac:dyDescent="0.25">
      <c r="A564" s="73">
        <f>'EMFAC2017EI-2011Class'!B563</f>
        <v>2019</v>
      </c>
      <c r="B564" s="74" t="str">
        <f>'EMFAC2017EI-2011Class'!C563</f>
        <v>T7 Tractor Construction</v>
      </c>
      <c r="C564" s="73">
        <f>'EMFAC2017EI-2011Class'!D563</f>
        <v>2018</v>
      </c>
      <c r="D564" s="38">
        <f>'EMFAC2017EI-2011Class'!F563</f>
        <v>1</v>
      </c>
      <c r="E564" s="72" t="str">
        <f t="shared" si="16"/>
        <v>T7 Tractor Construction-1</v>
      </c>
      <c r="F564" s="39">
        <f>VLOOKUP(E564,HD_Odo!$C$2:$D$1381,2,FALSE)</f>
        <v>153817.1</v>
      </c>
      <c r="G564" s="89" t="str">
        <f>'EMFAC2017EI-2011Class'!H563</f>
        <v>2019-T7 Tractor Construction-1</v>
      </c>
      <c r="H564" s="77">
        <f t="shared" si="17"/>
        <v>0.915601186790445</v>
      </c>
      <c r="I564" s="37"/>
      <c r="M564" s="36"/>
      <c r="N564" s="13"/>
    </row>
    <row r="565" spans="1:14" ht="13.7" customHeight="1" x14ac:dyDescent="0.25">
      <c r="A565" s="73">
        <f>'EMFAC2017EI-2011Class'!B564</f>
        <v>2019</v>
      </c>
      <c r="B565" s="74" t="str">
        <f>'EMFAC2017EI-2011Class'!C564</f>
        <v>T7 Tractor Construction</v>
      </c>
      <c r="C565" s="73">
        <f>'EMFAC2017EI-2011Class'!D564</f>
        <v>2017</v>
      </c>
      <c r="D565" s="38">
        <f>'EMFAC2017EI-2011Class'!F564</f>
        <v>2</v>
      </c>
      <c r="E565" s="72" t="str">
        <f t="shared" si="16"/>
        <v>T7 Tractor Construction-2</v>
      </c>
      <c r="F565" s="39">
        <f>VLOOKUP(E565,HD_Odo!$C$2:$D$1381,2,FALSE)</f>
        <v>229819.72</v>
      </c>
      <c r="G565" s="89" t="str">
        <f>'EMFAC2017EI-2011Class'!H564</f>
        <v>2019-T7 Tractor Construction-2</v>
      </c>
      <c r="H565" s="77">
        <f t="shared" si="17"/>
        <v>0.89320254565057089</v>
      </c>
      <c r="I565" s="37"/>
      <c r="M565" s="36"/>
      <c r="N565" s="13"/>
    </row>
    <row r="566" spans="1:14" ht="13.7" customHeight="1" x14ac:dyDescent="0.25">
      <c r="A566" s="73">
        <f>'EMFAC2017EI-2011Class'!B565</f>
        <v>2019</v>
      </c>
      <c r="B566" s="74" t="str">
        <f>'EMFAC2017EI-2011Class'!C565</f>
        <v>T7 Tractor Construction</v>
      </c>
      <c r="C566" s="73">
        <f>'EMFAC2017EI-2011Class'!D565</f>
        <v>2016</v>
      </c>
      <c r="D566" s="38">
        <f>'EMFAC2017EI-2011Class'!F565</f>
        <v>3</v>
      </c>
      <c r="E566" s="72" t="str">
        <f t="shared" si="16"/>
        <v>T7 Tractor Construction-3</v>
      </c>
      <c r="F566" s="39">
        <f>VLOOKUP(E566,HD_Odo!$C$2:$D$1381,2,FALSE)</f>
        <v>310702.34000000003</v>
      </c>
      <c r="G566" s="89" t="str">
        <f>'EMFAC2017EI-2011Class'!H565</f>
        <v>2019-T7 Tractor Construction-3</v>
      </c>
      <c r="H566" s="77">
        <f t="shared" si="17"/>
        <v>0.8758427709069202</v>
      </c>
      <c r="I566" s="37"/>
      <c r="M566" s="36"/>
      <c r="N566" s="13"/>
    </row>
    <row r="567" spans="1:14" ht="13.7" customHeight="1" x14ac:dyDescent="0.25">
      <c r="A567" s="73">
        <f>'EMFAC2017EI-2011Class'!B566</f>
        <v>2019</v>
      </c>
      <c r="B567" s="74" t="str">
        <f>'EMFAC2017EI-2011Class'!C566</f>
        <v>T7 Tractor Construction</v>
      </c>
      <c r="C567" s="73">
        <f>'EMFAC2017EI-2011Class'!D566</f>
        <v>2015</v>
      </c>
      <c r="D567" s="38">
        <f>'EMFAC2017EI-2011Class'!F566</f>
        <v>4</v>
      </c>
      <c r="E567" s="72" t="str">
        <f t="shared" si="16"/>
        <v>T7 Tractor Construction-4</v>
      </c>
      <c r="F567" s="39">
        <f>VLOOKUP(E567,HD_Odo!$C$2:$D$1381,2,FALSE)</f>
        <v>395127.86</v>
      </c>
      <c r="G567" s="89" t="str">
        <f>'EMFAC2017EI-2011Class'!H566</f>
        <v>2019-T7 Tractor Construction-4</v>
      </c>
      <c r="H567" s="77">
        <f t="shared" si="17"/>
        <v>0.86224878570032681</v>
      </c>
      <c r="I567" s="37"/>
      <c r="M567" s="36"/>
      <c r="N567" s="13"/>
    </row>
    <row r="568" spans="1:14" ht="13.7" customHeight="1" x14ac:dyDescent="0.25">
      <c r="A568" s="73">
        <f>'EMFAC2017EI-2011Class'!B567</f>
        <v>2019</v>
      </c>
      <c r="B568" s="74" t="str">
        <f>'EMFAC2017EI-2011Class'!C567</f>
        <v>T7 Tractor Construction</v>
      </c>
      <c r="C568" s="73">
        <f>'EMFAC2017EI-2011Class'!D567</f>
        <v>2014</v>
      </c>
      <c r="D568" s="38">
        <f>'EMFAC2017EI-2011Class'!F567</f>
        <v>5</v>
      </c>
      <c r="E568" s="72" t="str">
        <f t="shared" si="16"/>
        <v>T7 Tractor Construction-5</v>
      </c>
      <c r="F568" s="39">
        <f>VLOOKUP(E568,HD_Odo!$C$2:$D$1381,2,FALSE)</f>
        <v>488987.22</v>
      </c>
      <c r="G568" s="89" t="str">
        <f>'EMFAC2017EI-2011Class'!H567</f>
        <v>2019-T7 Tractor Construction-5</v>
      </c>
      <c r="H568" s="77">
        <f t="shared" si="17"/>
        <v>0.85070146615876663</v>
      </c>
      <c r="I568" s="37"/>
      <c r="M568" s="36"/>
      <c r="N568" s="13"/>
    </row>
    <row r="569" spans="1:14" ht="13.7" customHeight="1" x14ac:dyDescent="0.25">
      <c r="A569" s="73">
        <f>'EMFAC2017EI-2011Class'!B568</f>
        <v>2019</v>
      </c>
      <c r="B569" s="74" t="str">
        <f>'EMFAC2017EI-2011Class'!C568</f>
        <v>T7 Tractor Construction</v>
      </c>
      <c r="C569" s="73">
        <f>'EMFAC2017EI-2011Class'!D568</f>
        <v>2013</v>
      </c>
      <c r="D569" s="38">
        <f>'EMFAC2017EI-2011Class'!F568</f>
        <v>6</v>
      </c>
      <c r="E569" s="72" t="str">
        <f t="shared" si="16"/>
        <v>T7 Tractor Construction-6</v>
      </c>
      <c r="F569" s="39">
        <f>VLOOKUP(E569,HD_Odo!$C$2:$D$1381,2,FALSE)</f>
        <v>558038.9</v>
      </c>
      <c r="G569" s="89" t="str">
        <f>'EMFAC2017EI-2011Class'!H568</f>
        <v>2019-T7 Tractor Construction-6</v>
      </c>
      <c r="H569" s="77">
        <f t="shared" si="17"/>
        <v>0.827849057200022</v>
      </c>
      <c r="I569" s="37"/>
      <c r="M569" s="36"/>
      <c r="N569" s="13"/>
    </row>
    <row r="570" spans="1:14" ht="13.7" customHeight="1" x14ac:dyDescent="0.25">
      <c r="A570" s="73">
        <f>'EMFAC2017EI-2011Class'!B569</f>
        <v>2019</v>
      </c>
      <c r="B570" s="74" t="str">
        <f>'EMFAC2017EI-2011Class'!C569</f>
        <v>T7 Tractor Construction</v>
      </c>
      <c r="C570" s="73">
        <f>'EMFAC2017EI-2011Class'!D569</f>
        <v>2012</v>
      </c>
      <c r="D570" s="38">
        <f>'EMFAC2017EI-2011Class'!F569</f>
        <v>7</v>
      </c>
      <c r="E570" s="72" t="str">
        <f t="shared" si="16"/>
        <v>T7 Tractor Construction-7</v>
      </c>
      <c r="F570" s="39">
        <f>VLOOKUP(E570,HD_Odo!$C$2:$D$1381,2,FALSE)</f>
        <v>615840.93999999994</v>
      </c>
      <c r="G570" s="89" t="str">
        <f>'EMFAC2017EI-2011Class'!H569</f>
        <v>2019-T7 Tractor Construction-7</v>
      </c>
      <c r="H570" s="77">
        <f t="shared" si="17"/>
        <v>0.82394353676417753</v>
      </c>
      <c r="I570" s="37"/>
      <c r="M570" s="36"/>
      <c r="N570" s="13"/>
    </row>
    <row r="571" spans="1:14" ht="13.7" customHeight="1" x14ac:dyDescent="0.25">
      <c r="A571" s="73">
        <f>'EMFAC2017EI-2011Class'!B570</f>
        <v>2019</v>
      </c>
      <c r="B571" s="74" t="str">
        <f>'EMFAC2017EI-2011Class'!C570</f>
        <v>T7 Tractor Construction</v>
      </c>
      <c r="C571" s="73">
        <f>'EMFAC2017EI-2011Class'!D570</f>
        <v>2011</v>
      </c>
      <c r="D571" s="38">
        <f>'EMFAC2017EI-2011Class'!F570</f>
        <v>8</v>
      </c>
      <c r="E571" s="72" t="str">
        <f t="shared" si="16"/>
        <v>T7 Tractor Construction-8</v>
      </c>
      <c r="F571" s="39">
        <f>VLOOKUP(E571,HD_Odo!$C$2:$D$1381,2,FALSE)</f>
        <v>669491.87</v>
      </c>
      <c r="G571" s="89" t="str">
        <f>'EMFAC2017EI-2011Class'!H570</f>
        <v>2019-T7 Tractor Construction-8</v>
      </c>
      <c r="H571" s="77">
        <f t="shared" si="17"/>
        <v>0.82079821488833937</v>
      </c>
      <c r="I571" s="37"/>
      <c r="M571" s="36"/>
      <c r="N571" s="13"/>
    </row>
    <row r="572" spans="1:14" ht="13.7" customHeight="1" x14ac:dyDescent="0.25">
      <c r="A572" s="73">
        <f>'EMFAC2017EI-2011Class'!B571</f>
        <v>2019</v>
      </c>
      <c r="B572" s="74" t="str">
        <f>'EMFAC2017EI-2011Class'!C571</f>
        <v>T7 Tractor Construction</v>
      </c>
      <c r="C572" s="73">
        <f>'EMFAC2017EI-2011Class'!D571</f>
        <v>2010</v>
      </c>
      <c r="D572" s="38">
        <f>'EMFAC2017EI-2011Class'!F571</f>
        <v>9</v>
      </c>
      <c r="E572" s="72" t="str">
        <f t="shared" si="16"/>
        <v>T7 Tractor Construction-9</v>
      </c>
      <c r="F572" s="39">
        <f>VLOOKUP(E572,HD_Odo!$C$2:$D$1381,2,FALSE)</f>
        <v>719283.9</v>
      </c>
      <c r="G572" s="89" t="str">
        <f>'EMFAC2017EI-2011Class'!H571</f>
        <v>2019-T7 Tractor Construction-9</v>
      </c>
      <c r="H572" s="77">
        <f t="shared" si="17"/>
        <v>0.82440849586883969</v>
      </c>
      <c r="I572" s="37"/>
      <c r="M572" s="36"/>
      <c r="N572" s="13"/>
    </row>
    <row r="573" spans="1:14" ht="13.7" customHeight="1" x14ac:dyDescent="0.25">
      <c r="A573" s="73">
        <f>'EMFAC2017EI-2011Class'!B572</f>
        <v>2019</v>
      </c>
      <c r="B573" s="74" t="str">
        <f>'EMFAC2017EI-2011Class'!C572</f>
        <v>T7 Tractor Construction</v>
      </c>
      <c r="C573" s="73">
        <f>'EMFAC2017EI-2011Class'!D572</f>
        <v>2009</v>
      </c>
      <c r="D573" s="38">
        <f>'EMFAC2017EI-2011Class'!F572</f>
        <v>10</v>
      </c>
      <c r="E573" s="72" t="str">
        <f t="shared" si="16"/>
        <v>T7 Tractor Construction-10</v>
      </c>
      <c r="F573" s="39">
        <f>VLOOKUP(E573,HD_Odo!$C$2:$D$1381,2,FALSE)</f>
        <v>765588.04</v>
      </c>
      <c r="G573" s="89" t="str">
        <f>'EMFAC2017EI-2011Class'!H572</f>
        <v>2019-T7 Tractor Construction-10</v>
      </c>
      <c r="H573" s="77">
        <f t="shared" si="17"/>
        <v>0.82069518589426915</v>
      </c>
      <c r="I573" s="37"/>
      <c r="M573" s="36"/>
      <c r="N573" s="13"/>
    </row>
    <row r="574" spans="1:14" ht="13.7" customHeight="1" x14ac:dyDescent="0.25">
      <c r="A574" s="73">
        <f>'EMFAC2017EI-2011Class'!B573</f>
        <v>2019</v>
      </c>
      <c r="B574" s="74" t="str">
        <f>'EMFAC2017EI-2011Class'!C573</f>
        <v>T7 Tractor Construction</v>
      </c>
      <c r="C574" s="73">
        <f>'EMFAC2017EI-2011Class'!D573</f>
        <v>2008</v>
      </c>
      <c r="D574" s="38">
        <f>'EMFAC2017EI-2011Class'!F573</f>
        <v>11</v>
      </c>
      <c r="E574" s="72" t="str">
        <f t="shared" si="16"/>
        <v>T7 Tractor Construction-11</v>
      </c>
      <c r="F574" s="39">
        <f>VLOOKUP(E574,HD_Odo!$C$2:$D$1381,2,FALSE)</f>
        <v>800000</v>
      </c>
      <c r="G574" s="89" t="str">
        <f>'EMFAC2017EI-2011Class'!H573</f>
        <v>2019-T7 Tractor Construction-11</v>
      </c>
      <c r="H574" s="77">
        <f t="shared" si="17"/>
        <v>0.81812520340004014</v>
      </c>
      <c r="I574" s="37"/>
      <c r="M574" s="36"/>
      <c r="N574" s="13"/>
    </row>
    <row r="575" spans="1:14" ht="13.7" customHeight="1" x14ac:dyDescent="0.25">
      <c r="A575" s="73">
        <f>'EMFAC2017EI-2011Class'!B574</f>
        <v>2019</v>
      </c>
      <c r="B575" s="74" t="str">
        <f>'EMFAC2017EI-2011Class'!C574</f>
        <v>T7 Tractor Construction</v>
      </c>
      <c r="C575" s="73">
        <f>'EMFAC2017EI-2011Class'!D574</f>
        <v>2007</v>
      </c>
      <c r="D575" s="38">
        <f>'EMFAC2017EI-2011Class'!F574</f>
        <v>12</v>
      </c>
      <c r="E575" s="72" t="str">
        <f t="shared" si="16"/>
        <v>T7 Tractor Construction-12</v>
      </c>
      <c r="F575" s="39">
        <f>VLOOKUP(E575,HD_Odo!$C$2:$D$1381,2,FALSE)</f>
        <v>800000</v>
      </c>
      <c r="G575" s="89" t="str">
        <f>'EMFAC2017EI-2011Class'!H574</f>
        <v>2019-T7 Tractor Construction-12</v>
      </c>
      <c r="H575" s="77">
        <f t="shared" si="17"/>
        <v>0.89711403673462742</v>
      </c>
      <c r="I575" s="37"/>
      <c r="M575" s="36"/>
      <c r="N575" s="13"/>
    </row>
    <row r="576" spans="1:14" ht="13.7" customHeight="1" x14ac:dyDescent="0.25">
      <c r="A576" s="73">
        <f>'EMFAC2017EI-2011Class'!B575</f>
        <v>2019</v>
      </c>
      <c r="B576" s="74" t="str">
        <f>'EMFAC2017EI-2011Class'!C575</f>
        <v>T7 Tractor Construction</v>
      </c>
      <c r="C576" s="73">
        <f>'EMFAC2017EI-2011Class'!D575</f>
        <v>2006</v>
      </c>
      <c r="D576" s="38">
        <f>'EMFAC2017EI-2011Class'!F575</f>
        <v>13</v>
      </c>
      <c r="E576" s="72" t="str">
        <f t="shared" si="16"/>
        <v>T7 Tractor Construction-13</v>
      </c>
      <c r="F576" s="39">
        <f>VLOOKUP(E576,HD_Odo!$C$2:$D$1381,2,FALSE)</f>
        <v>800000</v>
      </c>
      <c r="G576" s="89" t="str">
        <f>'EMFAC2017EI-2011Class'!H575</f>
        <v>2019-T7 Tractor Construction-13</v>
      </c>
      <c r="H576" s="77">
        <f t="shared" si="17"/>
        <v>0.89711403673462742</v>
      </c>
      <c r="I576" s="37"/>
      <c r="M576" s="36"/>
      <c r="N576" s="13"/>
    </row>
    <row r="577" spans="1:14" ht="13.7" customHeight="1" x14ac:dyDescent="0.25">
      <c r="A577" s="73">
        <f>'EMFAC2017EI-2011Class'!B576</f>
        <v>2019</v>
      </c>
      <c r="B577" s="74" t="str">
        <f>'EMFAC2017EI-2011Class'!C576</f>
        <v>T7 Tractor Construction</v>
      </c>
      <c r="C577" s="73">
        <f>'EMFAC2017EI-2011Class'!D576</f>
        <v>2005</v>
      </c>
      <c r="D577" s="38">
        <f>'EMFAC2017EI-2011Class'!F576</f>
        <v>14</v>
      </c>
      <c r="E577" s="72" t="str">
        <f t="shared" si="16"/>
        <v>T7 Tractor Construction-14</v>
      </c>
      <c r="F577" s="39">
        <f>VLOOKUP(E577,HD_Odo!$C$2:$D$1381,2,FALSE)</f>
        <v>800000</v>
      </c>
      <c r="G577" s="89" t="str">
        <f>'EMFAC2017EI-2011Class'!H576</f>
        <v>2019-T7 Tractor Construction-14</v>
      </c>
      <c r="H577" s="77">
        <f t="shared" si="17"/>
        <v>0.89711403673462742</v>
      </c>
      <c r="I577" s="37"/>
      <c r="M577" s="36"/>
      <c r="N577" s="13"/>
    </row>
    <row r="578" spans="1:14" ht="13.7" customHeight="1" x14ac:dyDescent="0.25">
      <c r="A578" s="73">
        <f>'EMFAC2017EI-2011Class'!B577</f>
        <v>2019</v>
      </c>
      <c r="B578" s="74" t="str">
        <f>'EMFAC2017EI-2011Class'!C577</f>
        <v>T7 Tractor Construction</v>
      </c>
      <c r="C578" s="73">
        <f>'EMFAC2017EI-2011Class'!D577</f>
        <v>2004</v>
      </c>
      <c r="D578" s="38">
        <f>'EMFAC2017EI-2011Class'!F577</f>
        <v>15</v>
      </c>
      <c r="E578" s="72" t="str">
        <f t="shared" si="16"/>
        <v>T7 Tractor Construction-15</v>
      </c>
      <c r="F578" s="39">
        <f>VLOOKUP(E578,HD_Odo!$C$2:$D$1381,2,FALSE)</f>
        <v>800000</v>
      </c>
      <c r="G578" s="89" t="str">
        <f>'EMFAC2017EI-2011Class'!H577</f>
        <v>2019-T7 Tractor Construction-15</v>
      </c>
      <c r="H578" s="77">
        <f t="shared" si="17"/>
        <v>0.89711403673462742</v>
      </c>
      <c r="I578" s="37"/>
      <c r="M578" s="36"/>
      <c r="N578" s="13"/>
    </row>
    <row r="579" spans="1:14" ht="13.7" customHeight="1" x14ac:dyDescent="0.25">
      <c r="A579" s="73">
        <f>'EMFAC2017EI-2011Class'!B578</f>
        <v>2019</v>
      </c>
      <c r="B579" s="74" t="str">
        <f>'EMFAC2017EI-2011Class'!C578</f>
        <v>T7 Tractor Construction</v>
      </c>
      <c r="C579" s="73">
        <f>'EMFAC2017EI-2011Class'!D578</f>
        <v>2003</v>
      </c>
      <c r="D579" s="38">
        <f>'EMFAC2017EI-2011Class'!F578</f>
        <v>16</v>
      </c>
      <c r="E579" s="72" t="str">
        <f t="shared" si="16"/>
        <v>T7 Tractor Construction-16</v>
      </c>
      <c r="F579" s="39">
        <f>VLOOKUP(E579,HD_Odo!$C$2:$D$1381,2,FALSE)</f>
        <v>800000</v>
      </c>
      <c r="G579" s="89" t="str">
        <f>'EMFAC2017EI-2011Class'!H578</f>
        <v>2019-T7 Tractor Construction-16</v>
      </c>
      <c r="H579" s="77">
        <f t="shared" si="17"/>
        <v>0.9393637046625366</v>
      </c>
      <c r="I579" s="37"/>
      <c r="M579" s="36"/>
      <c r="N579" s="13"/>
    </row>
    <row r="580" spans="1:14" ht="13.7" customHeight="1" x14ac:dyDescent="0.25">
      <c r="A580" s="73">
        <f>'EMFAC2017EI-2011Class'!B579</f>
        <v>2019</v>
      </c>
      <c r="B580" s="74" t="str">
        <f>'EMFAC2017EI-2011Class'!C579</f>
        <v>T7 Tractor Construction</v>
      </c>
      <c r="C580" s="73">
        <f>'EMFAC2017EI-2011Class'!D579</f>
        <v>2002</v>
      </c>
      <c r="D580" s="38">
        <f>'EMFAC2017EI-2011Class'!F579</f>
        <v>17</v>
      </c>
      <c r="E580" s="72" t="str">
        <f t="shared" si="16"/>
        <v>T7 Tractor Construction-17</v>
      </c>
      <c r="F580" s="39">
        <f>VLOOKUP(E580,HD_Odo!$C$2:$D$1381,2,FALSE)</f>
        <v>800000</v>
      </c>
      <c r="G580" s="89" t="str">
        <f>'EMFAC2017EI-2011Class'!H579</f>
        <v>2019-T7 Tractor Construction-17</v>
      </c>
      <c r="H580" s="77">
        <f t="shared" si="17"/>
        <v>0.9393637046625366</v>
      </c>
      <c r="I580" s="37"/>
      <c r="M580" s="36"/>
      <c r="N580" s="13"/>
    </row>
    <row r="581" spans="1:14" ht="13.7" customHeight="1" x14ac:dyDescent="0.25">
      <c r="A581" s="73">
        <f>'EMFAC2017EI-2011Class'!B580</f>
        <v>2019</v>
      </c>
      <c r="B581" s="74" t="str">
        <f>'EMFAC2017EI-2011Class'!C580</f>
        <v>T7 Tractor Construction</v>
      </c>
      <c r="C581" s="73">
        <f>'EMFAC2017EI-2011Class'!D580</f>
        <v>2001</v>
      </c>
      <c r="D581" s="38">
        <f>'EMFAC2017EI-2011Class'!F580</f>
        <v>18</v>
      </c>
      <c r="E581" s="72" t="str">
        <f t="shared" si="16"/>
        <v>T7 Tractor Construction-18</v>
      </c>
      <c r="F581" s="39">
        <f>VLOOKUP(E581,HD_Odo!$C$2:$D$1381,2,FALSE)</f>
        <v>800000</v>
      </c>
      <c r="G581" s="89" t="str">
        <f>'EMFAC2017EI-2011Class'!H580</f>
        <v>2019-T7 Tractor Construction-18</v>
      </c>
      <c r="H581" s="77">
        <f t="shared" si="17"/>
        <v>0.9393637046625366</v>
      </c>
      <c r="I581" s="37"/>
      <c r="M581" s="36"/>
      <c r="N581" s="13"/>
    </row>
    <row r="582" spans="1:14" ht="13.7" customHeight="1" x14ac:dyDescent="0.25">
      <c r="A582" s="73">
        <f>'EMFAC2017EI-2011Class'!B581</f>
        <v>2019</v>
      </c>
      <c r="B582" s="74" t="str">
        <f>'EMFAC2017EI-2011Class'!C581</f>
        <v>T7 Tractor Construction</v>
      </c>
      <c r="C582" s="73">
        <f>'EMFAC2017EI-2011Class'!D581</f>
        <v>2000</v>
      </c>
      <c r="D582" s="38">
        <f>'EMFAC2017EI-2011Class'!F581</f>
        <v>19</v>
      </c>
      <c r="E582" s="72" t="str">
        <f t="shared" si="16"/>
        <v>T7 Tractor Construction-19</v>
      </c>
      <c r="F582" s="39">
        <f>VLOOKUP(E582,HD_Odo!$C$2:$D$1381,2,FALSE)</f>
        <v>800000</v>
      </c>
      <c r="G582" s="89" t="str">
        <f>'EMFAC2017EI-2011Class'!H581</f>
        <v>2019-T7 Tractor Construction-19</v>
      </c>
      <c r="H582" s="77">
        <f t="shared" si="17"/>
        <v>0.9393637046625366</v>
      </c>
      <c r="I582" s="37"/>
      <c r="M582" s="36"/>
      <c r="N582" s="13"/>
    </row>
    <row r="583" spans="1:14" ht="13.7" customHeight="1" x14ac:dyDescent="0.25">
      <c r="A583" s="73">
        <f>'EMFAC2017EI-2011Class'!B582</f>
        <v>2019</v>
      </c>
      <c r="B583" s="74" t="str">
        <f>'EMFAC2017EI-2011Class'!C582</f>
        <v>T7 Tractor Construction</v>
      </c>
      <c r="C583" s="73">
        <f>'EMFAC2017EI-2011Class'!D582</f>
        <v>1999</v>
      </c>
      <c r="D583" s="38">
        <f>'EMFAC2017EI-2011Class'!F582</f>
        <v>20</v>
      </c>
      <c r="E583" s="72" t="str">
        <f t="shared" si="16"/>
        <v>T7 Tractor Construction-20</v>
      </c>
      <c r="F583" s="39">
        <f>VLOOKUP(E583,HD_Odo!$C$2:$D$1381,2,FALSE)</f>
        <v>800000</v>
      </c>
      <c r="G583" s="89" t="str">
        <f>'EMFAC2017EI-2011Class'!H582</f>
        <v>2019-T7 Tractor Construction-20</v>
      </c>
      <c r="H583" s="77">
        <f t="shared" si="17"/>
        <v>0.9393637046625366</v>
      </c>
      <c r="I583" s="37"/>
      <c r="M583" s="36"/>
      <c r="N583" s="13"/>
    </row>
    <row r="584" spans="1:14" ht="13.7" customHeight="1" x14ac:dyDescent="0.25">
      <c r="A584" s="73">
        <f>'EMFAC2017EI-2011Class'!B583</f>
        <v>2019</v>
      </c>
      <c r="B584" s="74" t="str">
        <f>'EMFAC2017EI-2011Class'!C583</f>
        <v>T7 Tractor Construction</v>
      </c>
      <c r="C584" s="73">
        <f>'EMFAC2017EI-2011Class'!D583</f>
        <v>1998</v>
      </c>
      <c r="D584" s="38">
        <f>'EMFAC2017EI-2011Class'!F583</f>
        <v>21</v>
      </c>
      <c r="E584" s="72" t="str">
        <f t="shared" si="16"/>
        <v>T7 Tractor Construction-21</v>
      </c>
      <c r="F584" s="39">
        <f>VLOOKUP(E584,HD_Odo!$C$2:$D$1381,2,FALSE)</f>
        <v>800000</v>
      </c>
      <c r="G584" s="89" t="str">
        <f>'EMFAC2017EI-2011Class'!H583</f>
        <v>2019-T7 Tractor Construction-21</v>
      </c>
      <c r="H584" s="77">
        <f t="shared" si="17"/>
        <v>0.9393637046625366</v>
      </c>
      <c r="I584" s="37"/>
      <c r="M584" s="36"/>
      <c r="N584" s="13"/>
    </row>
    <row r="585" spans="1:14" ht="13.7" customHeight="1" x14ac:dyDescent="0.25">
      <c r="A585" s="73">
        <f>'EMFAC2017EI-2011Class'!B584</f>
        <v>2019</v>
      </c>
      <c r="B585" s="74" t="str">
        <f>'EMFAC2017EI-2011Class'!C584</f>
        <v>T7 Tractor Construction</v>
      </c>
      <c r="C585" s="73">
        <f>'EMFAC2017EI-2011Class'!D584</f>
        <v>1997</v>
      </c>
      <c r="D585" s="38">
        <f>'EMFAC2017EI-2011Class'!F584</f>
        <v>22</v>
      </c>
      <c r="E585" s="72" t="str">
        <f t="shared" si="16"/>
        <v>T7 Tractor Construction-22</v>
      </c>
      <c r="F585" s="39">
        <f>VLOOKUP(E585,HD_Odo!$C$2:$D$1381,2,FALSE)</f>
        <v>800000</v>
      </c>
      <c r="G585" s="89" t="str">
        <f>'EMFAC2017EI-2011Class'!H584</f>
        <v>2019-T7 Tractor Construction-22</v>
      </c>
      <c r="H585" s="77">
        <f t="shared" si="17"/>
        <v>0.9393637046625366</v>
      </c>
      <c r="I585" s="37"/>
      <c r="M585" s="36"/>
      <c r="N585" s="13"/>
    </row>
    <row r="586" spans="1:14" ht="13.7" customHeight="1" x14ac:dyDescent="0.25">
      <c r="A586" s="73">
        <f>'EMFAC2017EI-2011Class'!B585</f>
        <v>2019</v>
      </c>
      <c r="B586" s="74" t="str">
        <f>'EMFAC2017EI-2011Class'!C585</f>
        <v>T7 Tractor Construction</v>
      </c>
      <c r="C586" s="73">
        <f>'EMFAC2017EI-2011Class'!D585</f>
        <v>1996</v>
      </c>
      <c r="D586" s="38">
        <f>'EMFAC2017EI-2011Class'!F585</f>
        <v>23</v>
      </c>
      <c r="E586" s="72" t="str">
        <f t="shared" si="16"/>
        <v>T7 Tractor Construction-23</v>
      </c>
      <c r="F586" s="39">
        <f>VLOOKUP(E586,HD_Odo!$C$2:$D$1381,2,FALSE)</f>
        <v>800000</v>
      </c>
      <c r="G586" s="89" t="str">
        <f>'EMFAC2017EI-2011Class'!H585</f>
        <v>2019-T7 Tractor Construction-23</v>
      </c>
      <c r="H586" s="77">
        <f t="shared" si="17"/>
        <v>0.9393637046625366</v>
      </c>
      <c r="I586" s="37"/>
      <c r="M586" s="36"/>
      <c r="N586" s="13"/>
    </row>
    <row r="587" spans="1:14" ht="13.7" customHeight="1" x14ac:dyDescent="0.25">
      <c r="A587" s="73">
        <f>'EMFAC2017EI-2011Class'!B586</f>
        <v>2019</v>
      </c>
      <c r="B587" s="74" t="str">
        <f>'EMFAC2017EI-2011Class'!C586</f>
        <v>T7 Tractor Construction</v>
      </c>
      <c r="C587" s="73">
        <f>'EMFAC2017EI-2011Class'!D586</f>
        <v>1995</v>
      </c>
      <c r="D587" s="38">
        <f>'EMFAC2017EI-2011Class'!F586</f>
        <v>24</v>
      </c>
      <c r="E587" s="72" t="str">
        <f t="shared" ref="E587:E650" si="18">CONCATENATE(B587,"-",D587)</f>
        <v>T7 Tractor Construction-24</v>
      </c>
      <c r="F587" s="39">
        <f>VLOOKUP(E587,HD_Odo!$C$2:$D$1381,2,FALSE)</f>
        <v>800000</v>
      </c>
      <c r="G587" s="89" t="str">
        <f>'EMFAC2017EI-2011Class'!H586</f>
        <v>2019-T7 Tractor Construction-24</v>
      </c>
      <c r="H587" s="77">
        <f t="shared" ref="H587:H635" si="19">IF(C587&lt;1994,1,IF(C587&lt;2004,($I$3+$J$3*(F587/10000))/($E$3+$F$3*(F587/10000)),IF(C587&lt;2008,($I$4+$J$4*(F587/10000))/($E$4+$F$4*(F587/10000)),IF(C587&lt;2011,($I$5+$J$5*(F587/10000))/($E$5+$F$5*(F587/10000)),IF(C587&lt;2014,($I$6+$J$6*(F587/10000))/($E$6+$F$6*(F587/10000)),($I$7+$J$7*(F587/10000))/($E$7+$F$7*(F587/10000)))))))</f>
        <v>0.9393637046625366</v>
      </c>
      <c r="I587" s="37"/>
      <c r="M587" s="36"/>
      <c r="N587" s="13"/>
    </row>
    <row r="588" spans="1:14" ht="13.7" customHeight="1" x14ac:dyDescent="0.25">
      <c r="A588" s="73">
        <f>'EMFAC2017EI-2011Class'!B587</f>
        <v>2019</v>
      </c>
      <c r="B588" s="74" t="str">
        <f>'EMFAC2017EI-2011Class'!C587</f>
        <v>T7 Tractor Construction</v>
      </c>
      <c r="C588" s="73">
        <f>'EMFAC2017EI-2011Class'!D587</f>
        <v>1994</v>
      </c>
      <c r="D588" s="38">
        <f>'EMFAC2017EI-2011Class'!F587</f>
        <v>25</v>
      </c>
      <c r="E588" s="72" t="str">
        <f t="shared" si="18"/>
        <v>T7 Tractor Construction-25</v>
      </c>
      <c r="F588" s="39">
        <f>VLOOKUP(E588,HD_Odo!$C$2:$D$1381,2,FALSE)</f>
        <v>800000</v>
      </c>
      <c r="G588" s="89" t="str">
        <f>'EMFAC2017EI-2011Class'!H587</f>
        <v>2019-T7 Tractor Construction-25</v>
      </c>
      <c r="H588" s="77">
        <f t="shared" si="19"/>
        <v>0.9393637046625366</v>
      </c>
      <c r="I588" s="37"/>
      <c r="M588" s="36"/>
      <c r="N588" s="13"/>
    </row>
    <row r="589" spans="1:14" ht="13.7" customHeight="1" x14ac:dyDescent="0.25">
      <c r="A589" s="73">
        <f>'EMFAC2017EI-2011Class'!B588</f>
        <v>2019</v>
      </c>
      <c r="B589" s="74" t="str">
        <f>'EMFAC2017EI-2011Class'!C588</f>
        <v>T7 Tractor Construction</v>
      </c>
      <c r="C589" s="73">
        <f>'EMFAC2017EI-2011Class'!D588</f>
        <v>1993</v>
      </c>
      <c r="D589" s="38">
        <f>'EMFAC2017EI-2011Class'!F588</f>
        <v>26</v>
      </c>
      <c r="E589" s="72" t="str">
        <f t="shared" si="18"/>
        <v>T7 Tractor Construction-26</v>
      </c>
      <c r="F589" s="39">
        <f>VLOOKUP(E589,HD_Odo!$C$2:$D$1381,2,FALSE)</f>
        <v>800000</v>
      </c>
      <c r="G589" s="89" t="str">
        <f>'EMFAC2017EI-2011Class'!H588</f>
        <v>2019-T7 Tractor Construction-26</v>
      </c>
      <c r="H589" s="77">
        <f t="shared" si="19"/>
        <v>1</v>
      </c>
      <c r="I589" s="37"/>
      <c r="M589" s="36"/>
      <c r="N589" s="13"/>
    </row>
    <row r="590" spans="1:14" ht="13.7" customHeight="1" x14ac:dyDescent="0.25">
      <c r="A590" s="73">
        <f>'EMFAC2017EI-2011Class'!B589</f>
        <v>2019</v>
      </c>
      <c r="B590" s="74" t="str">
        <f>'EMFAC2017EI-2011Class'!C589</f>
        <v>T7 Tractor Construction</v>
      </c>
      <c r="C590" s="73">
        <f>'EMFAC2017EI-2011Class'!D589</f>
        <v>1992</v>
      </c>
      <c r="D590" s="38">
        <f>'EMFAC2017EI-2011Class'!F589</f>
        <v>27</v>
      </c>
      <c r="E590" s="72" t="str">
        <f t="shared" si="18"/>
        <v>T7 Tractor Construction-27</v>
      </c>
      <c r="F590" s="39">
        <f>VLOOKUP(E590,HD_Odo!$C$2:$D$1381,2,FALSE)</f>
        <v>800000</v>
      </c>
      <c r="G590" s="89" t="str">
        <f>'EMFAC2017EI-2011Class'!H589</f>
        <v>2019-T7 Tractor Construction-27</v>
      </c>
      <c r="H590" s="77">
        <f t="shared" si="19"/>
        <v>1</v>
      </c>
      <c r="I590" s="37"/>
      <c r="M590" s="36"/>
      <c r="N590" s="13"/>
    </row>
    <row r="591" spans="1:14" ht="13.7" customHeight="1" x14ac:dyDescent="0.25">
      <c r="A591" s="73">
        <f>'EMFAC2017EI-2011Class'!B590</f>
        <v>2019</v>
      </c>
      <c r="B591" s="74" t="str">
        <f>'EMFAC2017EI-2011Class'!C590</f>
        <v>T7 Tractor Construction</v>
      </c>
      <c r="C591" s="73">
        <f>'EMFAC2017EI-2011Class'!D590</f>
        <v>1991</v>
      </c>
      <c r="D591" s="38">
        <f>'EMFAC2017EI-2011Class'!F590</f>
        <v>28</v>
      </c>
      <c r="E591" s="72" t="str">
        <f t="shared" si="18"/>
        <v>T7 Tractor Construction-28</v>
      </c>
      <c r="F591" s="39">
        <f>VLOOKUP(E591,HD_Odo!$C$2:$D$1381,2,FALSE)</f>
        <v>800000</v>
      </c>
      <c r="G591" s="89" t="str">
        <f>'EMFAC2017EI-2011Class'!H590</f>
        <v>2019-T7 Tractor Construction-28</v>
      </c>
      <c r="H591" s="77">
        <f t="shared" si="19"/>
        <v>1</v>
      </c>
      <c r="I591" s="37"/>
      <c r="M591" s="36"/>
      <c r="N591" s="13"/>
    </row>
    <row r="592" spans="1:14" ht="13.7" customHeight="1" x14ac:dyDescent="0.25">
      <c r="A592" s="73">
        <f>'EMFAC2017EI-2011Class'!B591</f>
        <v>2019</v>
      </c>
      <c r="B592" s="74" t="str">
        <f>'EMFAC2017EI-2011Class'!C591</f>
        <v>T7 Tractor Construction</v>
      </c>
      <c r="C592" s="73">
        <f>'EMFAC2017EI-2011Class'!D591</f>
        <v>1990</v>
      </c>
      <c r="D592" s="38">
        <f>'EMFAC2017EI-2011Class'!F591</f>
        <v>29</v>
      </c>
      <c r="E592" s="72" t="str">
        <f t="shared" si="18"/>
        <v>T7 Tractor Construction-29</v>
      </c>
      <c r="F592" s="39">
        <f>VLOOKUP(E592,HD_Odo!$C$2:$D$1381,2,FALSE)</f>
        <v>800000</v>
      </c>
      <c r="G592" s="89" t="str">
        <f>'EMFAC2017EI-2011Class'!H591</f>
        <v>2019-T7 Tractor Construction-29</v>
      </c>
      <c r="H592" s="77">
        <f t="shared" si="19"/>
        <v>1</v>
      </c>
      <c r="I592" s="37"/>
      <c r="M592" s="36"/>
      <c r="N592" s="13"/>
    </row>
    <row r="593" spans="1:14" ht="13.7" customHeight="1" x14ac:dyDescent="0.25">
      <c r="A593" s="73">
        <f>'EMFAC2017EI-2011Class'!B592</f>
        <v>2019</v>
      </c>
      <c r="B593" s="74" t="str">
        <f>'EMFAC2017EI-2011Class'!C592</f>
        <v>T7 Tractor Construction</v>
      </c>
      <c r="C593" s="73">
        <f>'EMFAC2017EI-2011Class'!D592</f>
        <v>1989</v>
      </c>
      <c r="D593" s="38">
        <f>'EMFAC2017EI-2011Class'!F592</f>
        <v>30</v>
      </c>
      <c r="E593" s="72" t="str">
        <f t="shared" si="18"/>
        <v>T7 Tractor Construction-30</v>
      </c>
      <c r="F593" s="39">
        <f>VLOOKUP(E593,HD_Odo!$C$2:$D$1381,2,FALSE)</f>
        <v>800000</v>
      </c>
      <c r="G593" s="89" t="str">
        <f>'EMFAC2017EI-2011Class'!H592</f>
        <v>2019-T7 Tractor Construction-30</v>
      </c>
      <c r="H593" s="77">
        <f t="shared" si="19"/>
        <v>1</v>
      </c>
      <c r="I593" s="37"/>
      <c r="M593" s="36"/>
      <c r="N593" s="13"/>
    </row>
    <row r="594" spans="1:14" ht="13.7" customHeight="1" x14ac:dyDescent="0.25">
      <c r="A594" s="73">
        <f>'EMFAC2017EI-2011Class'!B593</f>
        <v>2019</v>
      </c>
      <c r="B594" s="74" t="str">
        <f>'EMFAC2017EI-2011Class'!C593</f>
        <v>T7 Tractor Construction</v>
      </c>
      <c r="C594" s="73">
        <f>'EMFAC2017EI-2011Class'!D593</f>
        <v>1988</v>
      </c>
      <c r="D594" s="38">
        <f>'EMFAC2017EI-2011Class'!F593</f>
        <v>31</v>
      </c>
      <c r="E594" s="72" t="str">
        <f t="shared" si="18"/>
        <v>T7 Tractor Construction-31</v>
      </c>
      <c r="F594" s="39">
        <f>VLOOKUP(E594,HD_Odo!$C$2:$D$1381,2,FALSE)</f>
        <v>800000</v>
      </c>
      <c r="G594" s="89" t="str">
        <f>'EMFAC2017EI-2011Class'!H593</f>
        <v>2019-T7 Tractor Construction-31</v>
      </c>
      <c r="H594" s="77">
        <f t="shared" si="19"/>
        <v>1</v>
      </c>
      <c r="I594" s="37"/>
      <c r="M594" s="36"/>
      <c r="N594" s="13"/>
    </row>
    <row r="595" spans="1:14" ht="13.7" customHeight="1" x14ac:dyDescent="0.25">
      <c r="A595" s="73">
        <f>'EMFAC2017EI-2011Class'!B594</f>
        <v>2019</v>
      </c>
      <c r="B595" s="74" t="str">
        <f>'EMFAC2017EI-2011Class'!C594</f>
        <v>T7 Tractor Construction</v>
      </c>
      <c r="C595" s="73">
        <f>'EMFAC2017EI-2011Class'!D594</f>
        <v>1987</v>
      </c>
      <c r="D595" s="38">
        <f>'EMFAC2017EI-2011Class'!F594</f>
        <v>32</v>
      </c>
      <c r="E595" s="72" t="str">
        <f t="shared" si="18"/>
        <v>T7 Tractor Construction-32</v>
      </c>
      <c r="F595" s="39">
        <f>VLOOKUP(E595,HD_Odo!$C$2:$D$1381,2,FALSE)</f>
        <v>800000</v>
      </c>
      <c r="G595" s="89" t="str">
        <f>'EMFAC2017EI-2011Class'!H594</f>
        <v>2019-T7 Tractor Construction-32</v>
      </c>
      <c r="H595" s="77">
        <f t="shared" si="19"/>
        <v>1</v>
      </c>
      <c r="I595" s="37"/>
      <c r="M595" s="36"/>
      <c r="N595" s="13"/>
    </row>
    <row r="596" spans="1:14" ht="13.7" customHeight="1" x14ac:dyDescent="0.25">
      <c r="A596" s="73">
        <f>'EMFAC2017EI-2011Class'!B595</f>
        <v>2019</v>
      </c>
      <c r="B596" s="74" t="str">
        <f>'EMFAC2017EI-2011Class'!C595</f>
        <v>T7 Tractor Construction</v>
      </c>
      <c r="C596" s="73">
        <f>'EMFAC2017EI-2011Class'!D595</f>
        <v>1986</v>
      </c>
      <c r="D596" s="38">
        <f>'EMFAC2017EI-2011Class'!F595</f>
        <v>33</v>
      </c>
      <c r="E596" s="72" t="str">
        <f t="shared" si="18"/>
        <v>T7 Tractor Construction-33</v>
      </c>
      <c r="F596" s="39">
        <f>VLOOKUP(E596,HD_Odo!$C$2:$D$1381,2,FALSE)</f>
        <v>800000</v>
      </c>
      <c r="G596" s="89" t="str">
        <f>'EMFAC2017EI-2011Class'!H595</f>
        <v>2019-T7 Tractor Construction-33</v>
      </c>
      <c r="H596" s="77">
        <f t="shared" si="19"/>
        <v>1</v>
      </c>
      <c r="I596" s="37"/>
      <c r="M596" s="36"/>
      <c r="N596" s="13"/>
    </row>
    <row r="597" spans="1:14" ht="13.7" customHeight="1" x14ac:dyDescent="0.25">
      <c r="A597" s="73">
        <f>'EMFAC2017EI-2011Class'!B596</f>
        <v>2019</v>
      </c>
      <c r="B597" s="74" t="str">
        <f>'EMFAC2017EI-2011Class'!C596</f>
        <v>T7 Tractor Construction</v>
      </c>
      <c r="C597" s="73">
        <f>'EMFAC2017EI-2011Class'!D596</f>
        <v>1985</v>
      </c>
      <c r="D597" s="38">
        <f>'EMFAC2017EI-2011Class'!F596</f>
        <v>34</v>
      </c>
      <c r="E597" s="72" t="str">
        <f t="shared" si="18"/>
        <v>T7 Tractor Construction-34</v>
      </c>
      <c r="F597" s="39">
        <f>VLOOKUP(E597,HD_Odo!$C$2:$D$1381,2,FALSE)</f>
        <v>800000</v>
      </c>
      <c r="G597" s="89" t="str">
        <f>'EMFAC2017EI-2011Class'!H596</f>
        <v>2019-T7 Tractor Construction-34</v>
      </c>
      <c r="H597" s="77">
        <f t="shared" si="19"/>
        <v>1</v>
      </c>
      <c r="I597" s="37"/>
      <c r="M597" s="36"/>
      <c r="N597" s="13"/>
    </row>
    <row r="598" spans="1:14" ht="13.7" customHeight="1" x14ac:dyDescent="0.25">
      <c r="A598" s="73">
        <f>'EMFAC2017EI-2011Class'!B597</f>
        <v>2019</v>
      </c>
      <c r="B598" s="74" t="str">
        <f>'EMFAC2017EI-2011Class'!C597</f>
        <v>T7 Tractor Construction</v>
      </c>
      <c r="C598" s="73">
        <f>'EMFAC2017EI-2011Class'!D597</f>
        <v>1984</v>
      </c>
      <c r="D598" s="38">
        <f>'EMFAC2017EI-2011Class'!F597</f>
        <v>35</v>
      </c>
      <c r="E598" s="72" t="str">
        <f t="shared" si="18"/>
        <v>T7 Tractor Construction-35</v>
      </c>
      <c r="F598" s="39">
        <f>VLOOKUP(E598,HD_Odo!$C$2:$D$1381,2,FALSE)</f>
        <v>800000</v>
      </c>
      <c r="G598" s="89" t="str">
        <f>'EMFAC2017EI-2011Class'!H597</f>
        <v>2019-T7 Tractor Construction-35</v>
      </c>
      <c r="H598" s="77">
        <f t="shared" si="19"/>
        <v>1</v>
      </c>
      <c r="I598" s="37"/>
      <c r="M598" s="36"/>
      <c r="N598" s="13"/>
    </row>
    <row r="599" spans="1:14" ht="13.7" customHeight="1" x14ac:dyDescent="0.25">
      <c r="A599" s="73">
        <f>'EMFAC2017EI-2011Class'!B598</f>
        <v>2019</v>
      </c>
      <c r="B599" s="74" t="str">
        <f>'EMFAC2017EI-2011Class'!C598</f>
        <v>T7 Tractor Construction</v>
      </c>
      <c r="C599" s="73">
        <f>'EMFAC2017EI-2011Class'!D598</f>
        <v>1983</v>
      </c>
      <c r="D599" s="38">
        <f>'EMFAC2017EI-2011Class'!F598</f>
        <v>36</v>
      </c>
      <c r="E599" s="72" t="str">
        <f t="shared" si="18"/>
        <v>T7 Tractor Construction-36</v>
      </c>
      <c r="F599" s="39">
        <f>VLOOKUP(E599,HD_Odo!$C$2:$D$1381,2,FALSE)</f>
        <v>800000</v>
      </c>
      <c r="G599" s="89" t="str">
        <f>'EMFAC2017EI-2011Class'!H598</f>
        <v>2019-T7 Tractor Construction-36</v>
      </c>
      <c r="H599" s="77">
        <f t="shared" si="19"/>
        <v>1</v>
      </c>
      <c r="I599" s="37"/>
      <c r="M599" s="36"/>
      <c r="N599" s="13"/>
    </row>
    <row r="600" spans="1:14" ht="13.7" customHeight="1" x14ac:dyDescent="0.25">
      <c r="A600" s="73">
        <f>'EMFAC2017EI-2011Class'!B599</f>
        <v>2019</v>
      </c>
      <c r="B600" s="74" t="str">
        <f>'EMFAC2017EI-2011Class'!C599</f>
        <v>T7 Tractor Construction</v>
      </c>
      <c r="C600" s="73">
        <f>'EMFAC2017EI-2011Class'!D599</f>
        <v>1982</v>
      </c>
      <c r="D600" s="38">
        <f>'EMFAC2017EI-2011Class'!F599</f>
        <v>37</v>
      </c>
      <c r="E600" s="72" t="str">
        <f t="shared" si="18"/>
        <v>T7 Tractor Construction-37</v>
      </c>
      <c r="F600" s="39">
        <f>VLOOKUP(E600,HD_Odo!$C$2:$D$1381,2,FALSE)</f>
        <v>800000</v>
      </c>
      <c r="G600" s="89" t="str">
        <f>'EMFAC2017EI-2011Class'!H599</f>
        <v>2019-T7 Tractor Construction-37</v>
      </c>
      <c r="H600" s="77">
        <f t="shared" si="19"/>
        <v>1</v>
      </c>
      <c r="I600" s="37"/>
      <c r="M600" s="36"/>
      <c r="N600" s="13"/>
    </row>
    <row r="601" spans="1:14" ht="13.7" customHeight="1" x14ac:dyDescent="0.25">
      <c r="A601" s="73">
        <f>'EMFAC2017EI-2011Class'!B600</f>
        <v>2019</v>
      </c>
      <c r="B601" s="74" t="str">
        <f>'EMFAC2017EI-2011Class'!C600</f>
        <v>T7 Tractor Construction</v>
      </c>
      <c r="C601" s="73">
        <f>'EMFAC2017EI-2011Class'!D600</f>
        <v>1981</v>
      </c>
      <c r="D601" s="38">
        <f>'EMFAC2017EI-2011Class'!F600</f>
        <v>38</v>
      </c>
      <c r="E601" s="72" t="str">
        <f t="shared" si="18"/>
        <v>T7 Tractor Construction-38</v>
      </c>
      <c r="F601" s="39">
        <f>VLOOKUP(E601,HD_Odo!$C$2:$D$1381,2,FALSE)</f>
        <v>800000</v>
      </c>
      <c r="G601" s="89" t="str">
        <f>'EMFAC2017EI-2011Class'!H600</f>
        <v>2019-T7 Tractor Construction-38</v>
      </c>
      <c r="H601" s="77">
        <f t="shared" si="19"/>
        <v>1</v>
      </c>
      <c r="I601" s="37"/>
      <c r="M601" s="36"/>
      <c r="N601" s="13"/>
    </row>
    <row r="602" spans="1:14" ht="13.7" customHeight="1" x14ac:dyDescent="0.25">
      <c r="A602" s="73">
        <f>'EMFAC2017EI-2011Class'!B601</f>
        <v>2019</v>
      </c>
      <c r="B602" s="74" t="str">
        <f>'EMFAC2017EI-2011Class'!C601</f>
        <v>T7 Tractor Construction</v>
      </c>
      <c r="C602" s="73">
        <f>'EMFAC2017EI-2011Class'!D601</f>
        <v>1980</v>
      </c>
      <c r="D602" s="38">
        <f>'EMFAC2017EI-2011Class'!F601</f>
        <v>39</v>
      </c>
      <c r="E602" s="72" t="str">
        <f t="shared" si="18"/>
        <v>T7 Tractor Construction-39</v>
      </c>
      <c r="F602" s="39">
        <f>VLOOKUP(E602,HD_Odo!$C$2:$D$1381,2,FALSE)</f>
        <v>800000</v>
      </c>
      <c r="G602" s="89" t="str">
        <f>'EMFAC2017EI-2011Class'!H601</f>
        <v>2019-T7 Tractor Construction-39</v>
      </c>
      <c r="H602" s="77">
        <f t="shared" si="19"/>
        <v>1</v>
      </c>
      <c r="I602" s="37"/>
      <c r="M602" s="36"/>
      <c r="N602" s="13"/>
    </row>
    <row r="603" spans="1:14" ht="13.7" customHeight="1" x14ac:dyDescent="0.25">
      <c r="A603" s="73">
        <f>'EMFAC2017EI-2011Class'!B602</f>
        <v>2019</v>
      </c>
      <c r="B603" s="74" t="str">
        <f>'EMFAC2017EI-2011Class'!C602</f>
        <v>T7 Tractor Construction</v>
      </c>
      <c r="C603" s="73">
        <f>'EMFAC2017EI-2011Class'!D602</f>
        <v>1979</v>
      </c>
      <c r="D603" s="38">
        <f>'EMFAC2017EI-2011Class'!F602</f>
        <v>40</v>
      </c>
      <c r="E603" s="72" t="str">
        <f t="shared" si="18"/>
        <v>T7 Tractor Construction-40</v>
      </c>
      <c r="F603" s="39">
        <f>VLOOKUP(E603,HD_Odo!$C$2:$D$1381,2,FALSE)</f>
        <v>800000</v>
      </c>
      <c r="G603" s="89" t="str">
        <f>'EMFAC2017EI-2011Class'!H602</f>
        <v>2019-T7 Tractor Construction-40</v>
      </c>
      <c r="H603" s="77">
        <f t="shared" si="19"/>
        <v>1</v>
      </c>
      <c r="I603" s="37"/>
      <c r="M603" s="36"/>
      <c r="N603" s="13"/>
    </row>
    <row r="604" spans="1:14" ht="13.7" customHeight="1" x14ac:dyDescent="0.25">
      <c r="A604" s="73">
        <f>'EMFAC2017EI-2011Class'!B603</f>
        <v>2019</v>
      </c>
      <c r="B604" s="74" t="str">
        <f>'EMFAC2017EI-2011Class'!C603</f>
        <v>T7 Tractor Construction</v>
      </c>
      <c r="C604" s="73">
        <f>'EMFAC2017EI-2011Class'!D603</f>
        <v>1978</v>
      </c>
      <c r="D604" s="38">
        <f>'EMFAC2017EI-2011Class'!F603</f>
        <v>41</v>
      </c>
      <c r="E604" s="72" t="str">
        <f t="shared" si="18"/>
        <v>T7 Tractor Construction-41</v>
      </c>
      <c r="F604" s="39">
        <f>VLOOKUP(E604,HD_Odo!$C$2:$D$1381,2,FALSE)</f>
        <v>800000</v>
      </c>
      <c r="G604" s="89" t="str">
        <f>'EMFAC2017EI-2011Class'!H603</f>
        <v>2019-T7 Tractor Construction-41</v>
      </c>
      <c r="H604" s="77">
        <f t="shared" si="19"/>
        <v>1</v>
      </c>
      <c r="I604" s="37"/>
      <c r="M604" s="36"/>
      <c r="N604" s="13"/>
    </row>
    <row r="605" spans="1:14" ht="13.7" customHeight="1" x14ac:dyDescent="0.25">
      <c r="A605" s="73">
        <f>'EMFAC2017EI-2011Class'!B604</f>
        <v>2019</v>
      </c>
      <c r="B605" s="74" t="str">
        <f>'EMFAC2017EI-2011Class'!C604</f>
        <v>T7 Tractor Construction</v>
      </c>
      <c r="C605" s="73">
        <f>'EMFAC2017EI-2011Class'!D604</f>
        <v>1977</v>
      </c>
      <c r="D605" s="38">
        <f>'EMFAC2017EI-2011Class'!F604</f>
        <v>42</v>
      </c>
      <c r="E605" s="72" t="str">
        <f t="shared" si="18"/>
        <v>T7 Tractor Construction-42</v>
      </c>
      <c r="F605" s="39">
        <f>VLOOKUP(E605,HD_Odo!$C$2:$D$1381,2,FALSE)</f>
        <v>800000</v>
      </c>
      <c r="G605" s="89" t="str">
        <f>'EMFAC2017EI-2011Class'!H604</f>
        <v>2019-T7 Tractor Construction-42</v>
      </c>
      <c r="H605" s="77">
        <f t="shared" si="19"/>
        <v>1</v>
      </c>
      <c r="I605" s="37"/>
      <c r="M605" s="36"/>
      <c r="N605" s="13"/>
    </row>
    <row r="606" spans="1:14" ht="13.7" customHeight="1" x14ac:dyDescent="0.25">
      <c r="A606" s="73">
        <f>'EMFAC2017EI-2011Class'!B605</f>
        <v>2019</v>
      </c>
      <c r="B606" s="74" t="str">
        <f>'EMFAC2017EI-2011Class'!C605</f>
        <v>T7 Tractor Construction</v>
      </c>
      <c r="C606" s="73">
        <f>'EMFAC2017EI-2011Class'!D605</f>
        <v>1976</v>
      </c>
      <c r="D606" s="38">
        <f>'EMFAC2017EI-2011Class'!F605</f>
        <v>43</v>
      </c>
      <c r="E606" s="72" t="str">
        <f t="shared" si="18"/>
        <v>T7 Tractor Construction-43</v>
      </c>
      <c r="F606" s="39">
        <f>VLOOKUP(E606,HD_Odo!$C$2:$D$1381,2,FALSE)</f>
        <v>800000</v>
      </c>
      <c r="G606" s="89" t="str">
        <f>'EMFAC2017EI-2011Class'!H605</f>
        <v>2019-T7 Tractor Construction-43</v>
      </c>
      <c r="H606" s="77">
        <f t="shared" si="19"/>
        <v>1</v>
      </c>
      <c r="I606" s="37"/>
      <c r="M606" s="36"/>
      <c r="N606" s="13"/>
    </row>
    <row r="607" spans="1:14" ht="13.7" customHeight="1" x14ac:dyDescent="0.25">
      <c r="A607" s="73">
        <f>'EMFAC2017EI-2011Class'!B606</f>
        <v>2019</v>
      </c>
      <c r="B607" s="74" t="str">
        <f>'EMFAC2017EI-2011Class'!C606</f>
        <v>T7 Tractor Construction</v>
      </c>
      <c r="C607" s="73">
        <f>'EMFAC2017EI-2011Class'!D606</f>
        <v>1975</v>
      </c>
      <c r="D607" s="38">
        <f>'EMFAC2017EI-2011Class'!F606</f>
        <v>44</v>
      </c>
      <c r="E607" s="72" t="str">
        <f t="shared" si="18"/>
        <v>T7 Tractor Construction-44</v>
      </c>
      <c r="F607" s="39">
        <f>VLOOKUP(E607,HD_Odo!$C$2:$D$1381,2,FALSE)</f>
        <v>800000</v>
      </c>
      <c r="G607" s="89" t="str">
        <f>'EMFAC2017EI-2011Class'!H606</f>
        <v>2019-T7 Tractor Construction-44</v>
      </c>
      <c r="H607" s="77">
        <f t="shared" si="19"/>
        <v>1</v>
      </c>
      <c r="I607" s="37"/>
      <c r="M607" s="36"/>
      <c r="N607" s="13"/>
    </row>
    <row r="608" spans="1:14" ht="13.7" customHeight="1" x14ac:dyDescent="0.25">
      <c r="A608" s="73">
        <f>'EMFAC2017EI-2011Class'!B607</f>
        <v>2019</v>
      </c>
      <c r="B608" s="74" t="str">
        <f>'EMFAC2017EI-2011Class'!C607</f>
        <v>T7 Utility</v>
      </c>
      <c r="C608" s="73">
        <f>'EMFAC2017EI-2011Class'!D607</f>
        <v>2020</v>
      </c>
      <c r="D608" s="38">
        <f>'EMFAC2017EI-2011Class'!F607</f>
        <v>-1</v>
      </c>
      <c r="E608" s="72" t="str">
        <f t="shared" si="18"/>
        <v>T7 Utility--1</v>
      </c>
      <c r="F608" s="39">
        <f>VLOOKUP(E608,HD_Odo!$C$2:$D$1381,2,FALSE)</f>
        <v>0</v>
      </c>
      <c r="G608" s="89" t="str">
        <f>'EMFAC2017EI-2011Class'!H607</f>
        <v>2019-T7 Utility--1</v>
      </c>
      <c r="H608" s="77">
        <f t="shared" si="19"/>
        <v>1</v>
      </c>
      <c r="I608" s="37"/>
      <c r="M608" s="36"/>
      <c r="N608" s="13"/>
    </row>
    <row r="609" spans="1:14" ht="13.7" customHeight="1" x14ac:dyDescent="0.25">
      <c r="A609" s="73">
        <f>'EMFAC2017EI-2011Class'!B608</f>
        <v>2019</v>
      </c>
      <c r="B609" s="74" t="str">
        <f>'EMFAC2017EI-2011Class'!C608</f>
        <v>T7 Utility</v>
      </c>
      <c r="C609" s="73">
        <f>'EMFAC2017EI-2011Class'!D608</f>
        <v>2019</v>
      </c>
      <c r="D609" s="38">
        <f>'EMFAC2017EI-2011Class'!F608</f>
        <v>0</v>
      </c>
      <c r="E609" s="72" t="str">
        <f t="shared" si="18"/>
        <v>T7 Utility-0</v>
      </c>
      <c r="F609" s="39">
        <f>VLOOKUP(E609,HD_Odo!$C$2:$D$1381,2,FALSE)</f>
        <v>7776</v>
      </c>
      <c r="G609" s="89" t="str">
        <f>'EMFAC2017EI-2011Class'!H608</f>
        <v>2019-T7 Utility-0</v>
      </c>
      <c r="H609" s="77">
        <f t="shared" si="19"/>
        <v>0.99346289326569526</v>
      </c>
      <c r="I609" s="37"/>
      <c r="M609" s="36"/>
      <c r="N609" s="13"/>
    </row>
    <row r="610" spans="1:14" ht="13.7" customHeight="1" x14ac:dyDescent="0.25">
      <c r="A610" s="73">
        <f>'EMFAC2017EI-2011Class'!B609</f>
        <v>2019</v>
      </c>
      <c r="B610" s="74" t="str">
        <f>'EMFAC2017EI-2011Class'!C609</f>
        <v>T7 Utility</v>
      </c>
      <c r="C610" s="73">
        <f>'EMFAC2017EI-2011Class'!D609</f>
        <v>2018</v>
      </c>
      <c r="D610" s="38">
        <f>'EMFAC2017EI-2011Class'!F609</f>
        <v>1</v>
      </c>
      <c r="E610" s="72" t="str">
        <f t="shared" si="18"/>
        <v>T7 Utility-1</v>
      </c>
      <c r="F610" s="39">
        <f>VLOOKUP(E610,HD_Odo!$C$2:$D$1381,2,FALSE)</f>
        <v>15552</v>
      </c>
      <c r="G610" s="89" t="str">
        <f>'EMFAC2017EI-2011Class'!H609</f>
        <v>2019-T7 Utility-1</v>
      </c>
      <c r="H610" s="77">
        <f t="shared" si="19"/>
        <v>0.98728602168214341</v>
      </c>
      <c r="I610" s="37"/>
      <c r="M610" s="36"/>
      <c r="N610" s="13"/>
    </row>
    <row r="611" spans="1:14" ht="13.7" customHeight="1" x14ac:dyDescent="0.25">
      <c r="A611" s="73">
        <f>'EMFAC2017EI-2011Class'!B610</f>
        <v>2019</v>
      </c>
      <c r="B611" s="74" t="str">
        <f>'EMFAC2017EI-2011Class'!C610</f>
        <v>T7 Utility</v>
      </c>
      <c r="C611" s="73">
        <f>'EMFAC2017EI-2011Class'!D610</f>
        <v>2016</v>
      </c>
      <c r="D611" s="38">
        <f>'EMFAC2017EI-2011Class'!F610</f>
        <v>3</v>
      </c>
      <c r="E611" s="72" t="str">
        <f t="shared" si="18"/>
        <v>T7 Utility-3</v>
      </c>
      <c r="F611" s="39">
        <f>VLOOKUP(E611,HD_Odo!$C$2:$D$1381,2,FALSE)</f>
        <v>31104</v>
      </c>
      <c r="G611" s="89" t="str">
        <f>'EMFAC2017EI-2011Class'!H610</f>
        <v>2019-T7 Utility-3</v>
      </c>
      <c r="H611" s="77">
        <f t="shared" si="19"/>
        <v>0.97590009755453122</v>
      </c>
      <c r="I611" s="37"/>
      <c r="M611" s="36"/>
      <c r="N611" s="13"/>
    </row>
    <row r="612" spans="1:14" ht="13.7" customHeight="1" x14ac:dyDescent="0.25">
      <c r="A612" s="73">
        <f>'EMFAC2017EI-2011Class'!B611</f>
        <v>2019</v>
      </c>
      <c r="B612" s="74" t="str">
        <f>'EMFAC2017EI-2011Class'!C611</f>
        <v>T7 Utility</v>
      </c>
      <c r="C612" s="73">
        <f>'EMFAC2017EI-2011Class'!D611</f>
        <v>2015</v>
      </c>
      <c r="D612" s="38">
        <f>'EMFAC2017EI-2011Class'!F611</f>
        <v>4</v>
      </c>
      <c r="E612" s="72" t="str">
        <f t="shared" si="18"/>
        <v>T7 Utility-4</v>
      </c>
      <c r="F612" s="39">
        <f>VLOOKUP(E612,HD_Odo!$C$2:$D$1381,2,FALSE)</f>
        <v>38880</v>
      </c>
      <c r="G612" s="89" t="str">
        <f>'EMFAC2017EI-2011Class'!H611</f>
        <v>2019-T7 Utility-4</v>
      </c>
      <c r="H612" s="77">
        <f t="shared" si="19"/>
        <v>0.97064178405185442</v>
      </c>
      <c r="I612" s="37"/>
      <c r="M612" s="36"/>
      <c r="N612" s="13"/>
    </row>
    <row r="613" spans="1:14" ht="13.7" customHeight="1" x14ac:dyDescent="0.25">
      <c r="A613" s="73">
        <f>'EMFAC2017EI-2011Class'!B612</f>
        <v>2019</v>
      </c>
      <c r="B613" s="74" t="str">
        <f>'EMFAC2017EI-2011Class'!C612</f>
        <v>T7 Utility</v>
      </c>
      <c r="C613" s="73">
        <f>'EMFAC2017EI-2011Class'!D612</f>
        <v>2014</v>
      </c>
      <c r="D613" s="38">
        <f>'EMFAC2017EI-2011Class'!F612</f>
        <v>5</v>
      </c>
      <c r="E613" s="72" t="str">
        <f t="shared" si="18"/>
        <v>T7 Utility-5</v>
      </c>
      <c r="F613" s="39">
        <f>VLOOKUP(E613,HD_Odo!$C$2:$D$1381,2,FALSE)</f>
        <v>46656</v>
      </c>
      <c r="G613" s="89" t="str">
        <f>'EMFAC2017EI-2011Class'!H612</f>
        <v>2019-T7 Utility-5</v>
      </c>
      <c r="H613" s="77">
        <f t="shared" si="19"/>
        <v>0.96564447079044191</v>
      </c>
      <c r="I613" s="37"/>
      <c r="M613" s="36"/>
      <c r="N613" s="13"/>
    </row>
    <row r="614" spans="1:14" ht="13.7" customHeight="1" x14ac:dyDescent="0.25">
      <c r="A614" s="73">
        <f>'EMFAC2017EI-2011Class'!B613</f>
        <v>2019</v>
      </c>
      <c r="B614" s="74" t="str">
        <f>'EMFAC2017EI-2011Class'!C613</f>
        <v>T7 Utility</v>
      </c>
      <c r="C614" s="73">
        <f>'EMFAC2017EI-2011Class'!D613</f>
        <v>2013</v>
      </c>
      <c r="D614" s="38">
        <f>'EMFAC2017EI-2011Class'!F613</f>
        <v>6</v>
      </c>
      <c r="E614" s="72" t="str">
        <f t="shared" si="18"/>
        <v>T7 Utility-6</v>
      </c>
      <c r="F614" s="39">
        <f>VLOOKUP(E614,HD_Odo!$C$2:$D$1381,2,FALSE)</f>
        <v>54432</v>
      </c>
      <c r="G614" s="89" t="str">
        <f>'EMFAC2017EI-2011Class'!H613</f>
        <v>2019-T7 Utility-6</v>
      </c>
      <c r="H614" s="77">
        <f t="shared" si="19"/>
        <v>0.94597834595851527</v>
      </c>
      <c r="I614" s="37"/>
      <c r="M614" s="36"/>
      <c r="N614" s="13"/>
    </row>
    <row r="615" spans="1:14" ht="13.7" customHeight="1" x14ac:dyDescent="0.25">
      <c r="A615" s="73">
        <f>'EMFAC2017EI-2011Class'!B614</f>
        <v>2019</v>
      </c>
      <c r="B615" s="74" t="str">
        <f>'EMFAC2017EI-2011Class'!C614</f>
        <v>T7 Utility</v>
      </c>
      <c r="C615" s="73">
        <f>'EMFAC2017EI-2011Class'!D614</f>
        <v>2012</v>
      </c>
      <c r="D615" s="38">
        <f>'EMFAC2017EI-2011Class'!F614</f>
        <v>7</v>
      </c>
      <c r="E615" s="72" t="str">
        <f t="shared" si="18"/>
        <v>T7 Utility-7</v>
      </c>
      <c r="F615" s="39">
        <f>VLOOKUP(E615,HD_Odo!$C$2:$D$1381,2,FALSE)</f>
        <v>62208</v>
      </c>
      <c r="G615" s="89" t="str">
        <f>'EMFAC2017EI-2011Class'!H614</f>
        <v>2019-T7 Utility-7</v>
      </c>
      <c r="H615" s="77">
        <f t="shared" si="19"/>
        <v>0.94030457143008706</v>
      </c>
      <c r="I615" s="37"/>
      <c r="M615" s="36"/>
      <c r="N615" s="13"/>
    </row>
    <row r="616" spans="1:14" ht="13.7" customHeight="1" x14ac:dyDescent="0.25">
      <c r="A616" s="73">
        <f>'EMFAC2017EI-2011Class'!B615</f>
        <v>2019</v>
      </c>
      <c r="B616" s="74" t="str">
        <f>'EMFAC2017EI-2011Class'!C615</f>
        <v>T7 Utility</v>
      </c>
      <c r="C616" s="73">
        <f>'EMFAC2017EI-2011Class'!D615</f>
        <v>2011</v>
      </c>
      <c r="D616" s="38">
        <f>'EMFAC2017EI-2011Class'!F615</f>
        <v>8</v>
      </c>
      <c r="E616" s="72" t="str">
        <f t="shared" si="18"/>
        <v>T7 Utility-8</v>
      </c>
      <c r="F616" s="39">
        <f>VLOOKUP(E616,HD_Odo!$C$2:$D$1381,2,FALSE)</f>
        <v>69984</v>
      </c>
      <c r="G616" s="89" t="str">
        <f>'EMFAC2017EI-2011Class'!H615</f>
        <v>2019-T7 Utility-8</v>
      </c>
      <c r="H616" s="77">
        <f t="shared" si="19"/>
        <v>0.9349943739577089</v>
      </c>
      <c r="I616" s="37"/>
      <c r="M616" s="36"/>
      <c r="N616" s="13"/>
    </row>
    <row r="617" spans="1:14" ht="13.7" customHeight="1" x14ac:dyDescent="0.25">
      <c r="A617" s="73">
        <f>'EMFAC2017EI-2011Class'!B616</f>
        <v>2019</v>
      </c>
      <c r="B617" s="74" t="str">
        <f>'EMFAC2017EI-2011Class'!C616</f>
        <v>T7 Utility</v>
      </c>
      <c r="C617" s="73">
        <f>'EMFAC2017EI-2011Class'!D616</f>
        <v>2010</v>
      </c>
      <c r="D617" s="38">
        <f>'EMFAC2017EI-2011Class'!F616</f>
        <v>9</v>
      </c>
      <c r="E617" s="72" t="str">
        <f t="shared" si="18"/>
        <v>T7 Utility-9</v>
      </c>
      <c r="F617" s="39">
        <f>VLOOKUP(E617,HD_Odo!$C$2:$D$1381,2,FALSE)</f>
        <v>77760</v>
      </c>
      <c r="G617" s="89" t="str">
        <f>'EMFAC2017EI-2011Class'!H616</f>
        <v>2019-T7 Utility-9</v>
      </c>
      <c r="H617" s="77">
        <f t="shared" si="19"/>
        <v>0.95409237448380868</v>
      </c>
      <c r="I617" s="37"/>
      <c r="M617" s="36"/>
      <c r="N617" s="13"/>
    </row>
    <row r="618" spans="1:14" ht="13.7" customHeight="1" x14ac:dyDescent="0.25">
      <c r="A618" s="73">
        <f>'EMFAC2017EI-2011Class'!B617</f>
        <v>2019</v>
      </c>
      <c r="B618" s="74" t="str">
        <f>'EMFAC2017EI-2011Class'!C617</f>
        <v>T7 Utility</v>
      </c>
      <c r="C618" s="73">
        <f>'EMFAC2017EI-2011Class'!D617</f>
        <v>2009</v>
      </c>
      <c r="D618" s="38">
        <f>'EMFAC2017EI-2011Class'!F617</f>
        <v>10</v>
      </c>
      <c r="E618" s="72" t="str">
        <f t="shared" si="18"/>
        <v>T7 Utility-10</v>
      </c>
      <c r="F618" s="39">
        <f>VLOOKUP(E618,HD_Odo!$C$2:$D$1381,2,FALSE)</f>
        <v>85536</v>
      </c>
      <c r="G618" s="89" t="str">
        <f>'EMFAC2017EI-2011Class'!H617</f>
        <v>2019-T7 Utility-10</v>
      </c>
      <c r="H618" s="77">
        <f t="shared" si="19"/>
        <v>0.95035512838251801</v>
      </c>
      <c r="I618" s="37"/>
      <c r="M618" s="36"/>
      <c r="N618" s="13"/>
    </row>
    <row r="619" spans="1:14" ht="13.7" customHeight="1" x14ac:dyDescent="0.25">
      <c r="A619" s="73">
        <f>'EMFAC2017EI-2011Class'!B618</f>
        <v>2019</v>
      </c>
      <c r="B619" s="74" t="str">
        <f>'EMFAC2017EI-2011Class'!C618</f>
        <v>T7 Utility</v>
      </c>
      <c r="C619" s="73">
        <f>'EMFAC2017EI-2011Class'!D618</f>
        <v>2008</v>
      </c>
      <c r="D619" s="38">
        <f>'EMFAC2017EI-2011Class'!F618</f>
        <v>11</v>
      </c>
      <c r="E619" s="72" t="str">
        <f t="shared" si="18"/>
        <v>T7 Utility-11</v>
      </c>
      <c r="F619" s="39">
        <f>VLOOKUP(E619,HD_Odo!$C$2:$D$1381,2,FALSE)</f>
        <v>93312</v>
      </c>
      <c r="G619" s="89" t="str">
        <f>'EMFAC2017EI-2011Class'!H618</f>
        <v>2019-T7 Utility-11</v>
      </c>
      <c r="H619" s="77">
        <f t="shared" si="19"/>
        <v>0.94674211529872898</v>
      </c>
      <c r="I619" s="37"/>
      <c r="M619" s="36"/>
      <c r="N619" s="13"/>
    </row>
    <row r="620" spans="1:14" ht="13.7" customHeight="1" x14ac:dyDescent="0.25">
      <c r="A620" s="73">
        <f>'EMFAC2017EI-2011Class'!B619</f>
        <v>2019</v>
      </c>
      <c r="B620" s="74" t="str">
        <f>'EMFAC2017EI-2011Class'!C619</f>
        <v>T7 Utility</v>
      </c>
      <c r="C620" s="73">
        <f>'EMFAC2017EI-2011Class'!D619</f>
        <v>2007</v>
      </c>
      <c r="D620" s="38">
        <f>'EMFAC2017EI-2011Class'!F619</f>
        <v>12</v>
      </c>
      <c r="E620" s="72" t="str">
        <f t="shared" si="18"/>
        <v>T7 Utility-12</v>
      </c>
      <c r="F620" s="39">
        <f>VLOOKUP(E620,HD_Odo!$C$2:$D$1381,2,FALSE)</f>
        <v>101088</v>
      </c>
      <c r="G620" s="89" t="str">
        <f>'EMFAC2017EI-2011Class'!H619</f>
        <v>2019-T7 Utility-12</v>
      </c>
      <c r="H620" s="77">
        <f t="shared" si="19"/>
        <v>0.97491853444642362</v>
      </c>
      <c r="I620" s="37"/>
      <c r="M620" s="36"/>
      <c r="N620" s="13"/>
    </row>
    <row r="621" spans="1:14" ht="13.7" customHeight="1" x14ac:dyDescent="0.25">
      <c r="A621" s="73">
        <f>'EMFAC2017EI-2011Class'!B620</f>
        <v>2019</v>
      </c>
      <c r="B621" s="74" t="str">
        <f>'EMFAC2017EI-2011Class'!C620</f>
        <v>T7 Utility</v>
      </c>
      <c r="C621" s="73">
        <f>'EMFAC2017EI-2011Class'!D620</f>
        <v>2006</v>
      </c>
      <c r="D621" s="38">
        <f>'EMFAC2017EI-2011Class'!F620</f>
        <v>13</v>
      </c>
      <c r="E621" s="72" t="str">
        <f t="shared" si="18"/>
        <v>T7 Utility-13</v>
      </c>
      <c r="F621" s="39">
        <f>VLOOKUP(E621,HD_Odo!$C$2:$D$1381,2,FALSE)</f>
        <v>108864</v>
      </c>
      <c r="G621" s="89" t="str">
        <f>'EMFAC2017EI-2011Class'!H620</f>
        <v>2019-T7 Utility-13</v>
      </c>
      <c r="H621" s="77">
        <f t="shared" si="19"/>
        <v>0.97326558847484612</v>
      </c>
      <c r="I621" s="37"/>
      <c r="M621" s="36"/>
      <c r="N621" s="13"/>
    </row>
    <row r="622" spans="1:14" ht="13.7" customHeight="1" x14ac:dyDescent="0.25">
      <c r="A622" s="73">
        <f>'EMFAC2017EI-2011Class'!B621</f>
        <v>2019</v>
      </c>
      <c r="B622" s="74" t="str">
        <f>'EMFAC2017EI-2011Class'!C621</f>
        <v>T7 Utility</v>
      </c>
      <c r="C622" s="73">
        <f>'EMFAC2017EI-2011Class'!D621</f>
        <v>2005</v>
      </c>
      <c r="D622" s="38">
        <f>'EMFAC2017EI-2011Class'!F621</f>
        <v>14</v>
      </c>
      <c r="E622" s="72" t="str">
        <f t="shared" si="18"/>
        <v>T7 Utility-14</v>
      </c>
      <c r="F622" s="39">
        <f>VLOOKUP(E622,HD_Odo!$C$2:$D$1381,2,FALSE)</f>
        <v>116640</v>
      </c>
      <c r="G622" s="89" t="str">
        <f>'EMFAC2017EI-2011Class'!H621</f>
        <v>2019-T7 Utility-14</v>
      </c>
      <c r="H622" s="77">
        <f t="shared" si="19"/>
        <v>0.97164612853903864</v>
      </c>
      <c r="I622" s="37"/>
      <c r="M622" s="36"/>
      <c r="N622" s="13"/>
    </row>
    <row r="623" spans="1:14" ht="13.7" customHeight="1" x14ac:dyDescent="0.25">
      <c r="A623" s="73">
        <f>'EMFAC2017EI-2011Class'!B622</f>
        <v>2019</v>
      </c>
      <c r="B623" s="74" t="str">
        <f>'EMFAC2017EI-2011Class'!C622</f>
        <v>T7 Utility</v>
      </c>
      <c r="C623" s="73">
        <f>'EMFAC2017EI-2011Class'!D622</f>
        <v>2004</v>
      </c>
      <c r="D623" s="38">
        <f>'EMFAC2017EI-2011Class'!F622</f>
        <v>15</v>
      </c>
      <c r="E623" s="72" t="str">
        <f t="shared" si="18"/>
        <v>T7 Utility-15</v>
      </c>
      <c r="F623" s="39">
        <f>VLOOKUP(E623,HD_Odo!$C$2:$D$1381,2,FALSE)</f>
        <v>124416</v>
      </c>
      <c r="G623" s="89" t="str">
        <f>'EMFAC2017EI-2011Class'!H622</f>
        <v>2019-T7 Utility-15</v>
      </c>
      <c r="H623" s="77">
        <f t="shared" si="19"/>
        <v>0.97005914728260234</v>
      </c>
      <c r="I623" s="37"/>
      <c r="M623" s="36"/>
      <c r="N623" s="13"/>
    </row>
    <row r="624" spans="1:14" ht="13.7" customHeight="1" x14ac:dyDescent="0.25">
      <c r="A624" s="73">
        <f>'EMFAC2017EI-2011Class'!B623</f>
        <v>2019</v>
      </c>
      <c r="B624" s="74" t="str">
        <f>'EMFAC2017EI-2011Class'!C623</f>
        <v>T7 Utility</v>
      </c>
      <c r="C624" s="73">
        <f>'EMFAC2017EI-2011Class'!D623</f>
        <v>2003</v>
      </c>
      <c r="D624" s="38">
        <f>'EMFAC2017EI-2011Class'!F623</f>
        <v>16</v>
      </c>
      <c r="E624" s="72" t="str">
        <f t="shared" si="18"/>
        <v>T7 Utility-16</v>
      </c>
      <c r="F624" s="39">
        <f>VLOOKUP(E624,HD_Odo!$C$2:$D$1381,2,FALSE)</f>
        <v>132192</v>
      </c>
      <c r="G624" s="89" t="str">
        <f>'EMFAC2017EI-2011Class'!H623</f>
        <v>2019-T7 Utility-16</v>
      </c>
      <c r="H624" s="77">
        <f t="shared" si="19"/>
        <v>0.98048368476901138</v>
      </c>
      <c r="I624" s="37"/>
      <c r="M624" s="36"/>
      <c r="N624" s="13"/>
    </row>
    <row r="625" spans="1:14" ht="13.7" customHeight="1" x14ac:dyDescent="0.25">
      <c r="A625" s="73">
        <f>'EMFAC2017EI-2011Class'!B624</f>
        <v>2019</v>
      </c>
      <c r="B625" s="74" t="str">
        <f>'EMFAC2017EI-2011Class'!C624</f>
        <v>T7 Utility</v>
      </c>
      <c r="C625" s="73">
        <f>'EMFAC2017EI-2011Class'!D624</f>
        <v>2002</v>
      </c>
      <c r="D625" s="38">
        <f>'EMFAC2017EI-2011Class'!F624</f>
        <v>17</v>
      </c>
      <c r="E625" s="72" t="str">
        <f t="shared" si="18"/>
        <v>T7 Utility-17</v>
      </c>
      <c r="F625" s="39">
        <f>VLOOKUP(E625,HD_Odo!$C$2:$D$1381,2,FALSE)</f>
        <v>139968</v>
      </c>
      <c r="G625" s="89" t="str">
        <f>'EMFAC2017EI-2011Class'!H624</f>
        <v>2019-T7 Utility-17</v>
      </c>
      <c r="H625" s="77">
        <f t="shared" si="19"/>
        <v>0.97956123939401019</v>
      </c>
      <c r="I625" s="37"/>
      <c r="M625" s="36"/>
      <c r="N625" s="13"/>
    </row>
    <row r="626" spans="1:14" ht="13.7" customHeight="1" x14ac:dyDescent="0.25">
      <c r="A626" s="73">
        <f>'EMFAC2017EI-2011Class'!B625</f>
        <v>2019</v>
      </c>
      <c r="B626" s="74" t="str">
        <f>'EMFAC2017EI-2011Class'!C625</f>
        <v>T7 Utility</v>
      </c>
      <c r="C626" s="73">
        <f>'EMFAC2017EI-2011Class'!D625</f>
        <v>2001</v>
      </c>
      <c r="D626" s="38">
        <f>'EMFAC2017EI-2011Class'!F625</f>
        <v>18</v>
      </c>
      <c r="E626" s="72" t="str">
        <f t="shared" si="18"/>
        <v>T7 Utility-18</v>
      </c>
      <c r="F626" s="39">
        <f>VLOOKUP(E626,HD_Odo!$C$2:$D$1381,2,FALSE)</f>
        <v>147744</v>
      </c>
      <c r="G626" s="89" t="str">
        <f>'EMFAC2017EI-2011Class'!H625</f>
        <v>2019-T7 Utility-18</v>
      </c>
      <c r="H626" s="77">
        <f t="shared" si="19"/>
        <v>0.9786587154984222</v>
      </c>
      <c r="I626" s="37"/>
      <c r="M626" s="36"/>
      <c r="N626" s="13"/>
    </row>
    <row r="627" spans="1:14" ht="13.7" customHeight="1" x14ac:dyDescent="0.25">
      <c r="A627" s="73">
        <f>'EMFAC2017EI-2011Class'!B626</f>
        <v>2019</v>
      </c>
      <c r="B627" s="74" t="str">
        <f>'EMFAC2017EI-2011Class'!C626</f>
        <v>T7 Utility</v>
      </c>
      <c r="C627" s="73">
        <f>'EMFAC2017EI-2011Class'!D626</f>
        <v>2000</v>
      </c>
      <c r="D627" s="38">
        <f>'EMFAC2017EI-2011Class'!F626</f>
        <v>19</v>
      </c>
      <c r="E627" s="72" t="str">
        <f t="shared" si="18"/>
        <v>T7 Utility-19</v>
      </c>
      <c r="F627" s="39">
        <f>VLOOKUP(E627,HD_Odo!$C$2:$D$1381,2,FALSE)</f>
        <v>155520</v>
      </c>
      <c r="G627" s="89" t="str">
        <f>'EMFAC2017EI-2011Class'!H626</f>
        <v>2019-T7 Utility-19</v>
      </c>
      <c r="H627" s="77">
        <f t="shared" si="19"/>
        <v>0.97777547462867676</v>
      </c>
      <c r="I627" s="37"/>
      <c r="M627" s="36"/>
      <c r="N627" s="13"/>
    </row>
    <row r="628" spans="1:14" ht="13.7" customHeight="1" x14ac:dyDescent="0.25">
      <c r="A628" s="73">
        <f>'EMFAC2017EI-2011Class'!B627</f>
        <v>2019</v>
      </c>
      <c r="B628" s="74" t="str">
        <f>'EMFAC2017EI-2011Class'!C627</f>
        <v>T7 Utility</v>
      </c>
      <c r="C628" s="73">
        <f>'EMFAC2017EI-2011Class'!D627</f>
        <v>1999</v>
      </c>
      <c r="D628" s="38">
        <f>'EMFAC2017EI-2011Class'!F627</f>
        <v>20</v>
      </c>
      <c r="E628" s="72" t="str">
        <f t="shared" si="18"/>
        <v>T7 Utility-20</v>
      </c>
      <c r="F628" s="39">
        <f>VLOOKUP(E628,HD_Odo!$C$2:$D$1381,2,FALSE)</f>
        <v>163296</v>
      </c>
      <c r="G628" s="89" t="str">
        <f>'EMFAC2017EI-2011Class'!H627</f>
        <v>2019-T7 Utility-20</v>
      </c>
      <c r="H628" s="77">
        <f t="shared" si="19"/>
        <v>0.97691090532480962</v>
      </c>
      <c r="I628" s="37"/>
      <c r="M628" s="36"/>
      <c r="N628" s="13"/>
    </row>
    <row r="629" spans="1:14" ht="13.7" customHeight="1" x14ac:dyDescent="0.25">
      <c r="A629" s="73">
        <f>'EMFAC2017EI-2011Class'!B628</f>
        <v>2019</v>
      </c>
      <c r="B629" s="74" t="str">
        <f>'EMFAC2017EI-2011Class'!C628</f>
        <v>T7 Utility</v>
      </c>
      <c r="C629" s="73">
        <f>'EMFAC2017EI-2011Class'!D628</f>
        <v>1998</v>
      </c>
      <c r="D629" s="38">
        <f>'EMFAC2017EI-2011Class'!F628</f>
        <v>21</v>
      </c>
      <c r="E629" s="72" t="str">
        <f t="shared" si="18"/>
        <v>T7 Utility-21</v>
      </c>
      <c r="F629" s="39">
        <f>VLOOKUP(E629,HD_Odo!$C$2:$D$1381,2,FALSE)</f>
        <v>171072</v>
      </c>
      <c r="G629" s="89" t="str">
        <f>'EMFAC2017EI-2011Class'!H628</f>
        <v>2019-T7 Utility-21</v>
      </c>
      <c r="H629" s="77">
        <f t="shared" si="19"/>
        <v>0.97606442170878194</v>
      </c>
      <c r="I629" s="37"/>
      <c r="M629" s="36"/>
      <c r="N629" s="13"/>
    </row>
    <row r="630" spans="1:14" ht="13.7" customHeight="1" x14ac:dyDescent="0.25">
      <c r="A630" s="73">
        <f>'EMFAC2017EI-2011Class'!B629</f>
        <v>2019</v>
      </c>
      <c r="B630" s="74" t="str">
        <f>'EMFAC2017EI-2011Class'!C629</f>
        <v>T7 Utility</v>
      </c>
      <c r="C630" s="73">
        <f>'EMFAC2017EI-2011Class'!D629</f>
        <v>1997</v>
      </c>
      <c r="D630" s="38">
        <f>'EMFAC2017EI-2011Class'!F629</f>
        <v>22</v>
      </c>
      <c r="E630" s="72" t="str">
        <f t="shared" si="18"/>
        <v>T7 Utility-22</v>
      </c>
      <c r="F630" s="39">
        <f>VLOOKUP(E630,HD_Odo!$C$2:$D$1381,2,FALSE)</f>
        <v>178848</v>
      </c>
      <c r="G630" s="89" t="str">
        <f>'EMFAC2017EI-2011Class'!H629</f>
        <v>2019-T7 Utility-22</v>
      </c>
      <c r="H630" s="77">
        <f t="shared" si="19"/>
        <v>0.97523546216047663</v>
      </c>
      <c r="I630" s="37"/>
      <c r="M630" s="36"/>
      <c r="N630" s="13"/>
    </row>
    <row r="631" spans="1:14" ht="13.7" customHeight="1" x14ac:dyDescent="0.25">
      <c r="A631" s="73">
        <f>'EMFAC2017EI-2011Class'!B630</f>
        <v>2019</v>
      </c>
      <c r="B631" s="74" t="str">
        <f>'EMFAC2017EI-2011Class'!C630</f>
        <v>T7 Utility</v>
      </c>
      <c r="C631" s="73">
        <f>'EMFAC2017EI-2011Class'!D630</f>
        <v>1996</v>
      </c>
      <c r="D631" s="38">
        <f>'EMFAC2017EI-2011Class'!F630</f>
        <v>23</v>
      </c>
      <c r="E631" s="72" t="str">
        <f t="shared" si="18"/>
        <v>T7 Utility-23</v>
      </c>
      <c r="F631" s="39">
        <f>VLOOKUP(E631,HD_Odo!$C$2:$D$1381,2,FALSE)</f>
        <v>186624</v>
      </c>
      <c r="G631" s="89" t="str">
        <f>'EMFAC2017EI-2011Class'!H630</f>
        <v>2019-T7 Utility-23</v>
      </c>
      <c r="H631" s="77">
        <f t="shared" si="19"/>
        <v>0.97442348807507928</v>
      </c>
      <c r="I631" s="37"/>
      <c r="M631" s="36"/>
      <c r="N631" s="13"/>
    </row>
    <row r="632" spans="1:14" ht="13.7" customHeight="1" x14ac:dyDescent="0.25">
      <c r="A632" s="73">
        <f>'EMFAC2017EI-2011Class'!B631</f>
        <v>2019</v>
      </c>
      <c r="B632" s="74" t="str">
        <f>'EMFAC2017EI-2011Class'!C631</f>
        <v>T7 Utility</v>
      </c>
      <c r="C632" s="73">
        <f>'EMFAC2017EI-2011Class'!D631</f>
        <v>1995</v>
      </c>
      <c r="D632" s="38">
        <f>'EMFAC2017EI-2011Class'!F631</f>
        <v>24</v>
      </c>
      <c r="E632" s="72" t="str">
        <f t="shared" si="18"/>
        <v>T7 Utility-24</v>
      </c>
      <c r="F632" s="39">
        <f>VLOOKUP(E632,HD_Odo!$C$2:$D$1381,2,FALSE)</f>
        <v>194400</v>
      </c>
      <c r="G632" s="89" t="str">
        <f>'EMFAC2017EI-2011Class'!H631</f>
        <v>2019-T7 Utility-24</v>
      </c>
      <c r="H632" s="77">
        <f t="shared" si="19"/>
        <v>0.97362798269607065</v>
      </c>
      <c r="I632" s="37"/>
      <c r="M632" s="36"/>
      <c r="N632" s="13"/>
    </row>
    <row r="633" spans="1:14" ht="13.7" customHeight="1" x14ac:dyDescent="0.25">
      <c r="A633" s="73">
        <f>'EMFAC2017EI-2011Class'!B632</f>
        <v>2019</v>
      </c>
      <c r="B633" s="74" t="str">
        <f>'EMFAC2017EI-2011Class'!C632</f>
        <v>T7 Utility</v>
      </c>
      <c r="C633" s="73">
        <f>'EMFAC2017EI-2011Class'!D632</f>
        <v>1991</v>
      </c>
      <c r="D633" s="38">
        <f>'EMFAC2017EI-2011Class'!F632</f>
        <v>28</v>
      </c>
      <c r="E633" s="72" t="str">
        <f t="shared" si="18"/>
        <v>T7 Utility-28</v>
      </c>
      <c r="F633" s="39">
        <f>VLOOKUP(E633,HD_Odo!$C$2:$D$1381,2,FALSE)</f>
        <v>225504</v>
      </c>
      <c r="G633" s="89" t="str">
        <f>'EMFAC2017EI-2011Class'!H632</f>
        <v>2019-T7 Utility-28</v>
      </c>
      <c r="H633" s="77">
        <f t="shared" si="19"/>
        <v>1</v>
      </c>
      <c r="I633" s="37"/>
      <c r="M633" s="36"/>
      <c r="N633" s="13"/>
    </row>
    <row r="634" spans="1:14" ht="13.7" customHeight="1" x14ac:dyDescent="0.25">
      <c r="A634" s="73">
        <f>'EMFAC2017EI-2011Class'!B633</f>
        <v>2019</v>
      </c>
      <c r="B634" s="74" t="str">
        <f>'EMFAC2017EI-2011Class'!C633</f>
        <v>T7 Utility</v>
      </c>
      <c r="C634" s="73">
        <f>'EMFAC2017EI-2011Class'!D633</f>
        <v>1990</v>
      </c>
      <c r="D634" s="38">
        <f>'EMFAC2017EI-2011Class'!F633</f>
        <v>29</v>
      </c>
      <c r="E634" s="72" t="str">
        <f t="shared" si="18"/>
        <v>T7 Utility-29</v>
      </c>
      <c r="F634" s="39">
        <f>VLOOKUP(E634,HD_Odo!$C$2:$D$1381,2,FALSE)</f>
        <v>233280</v>
      </c>
      <c r="G634" s="89" t="str">
        <f>'EMFAC2017EI-2011Class'!H633</f>
        <v>2019-T7 Utility-29</v>
      </c>
      <c r="H634" s="77">
        <f t="shared" si="19"/>
        <v>1</v>
      </c>
      <c r="I634" s="37"/>
      <c r="M634" s="36"/>
      <c r="N634" s="13"/>
    </row>
    <row r="635" spans="1:14" ht="13.7" customHeight="1" x14ac:dyDescent="0.25">
      <c r="A635" s="73">
        <f>'EMFAC2017EI-2011Class'!B634</f>
        <v>2019</v>
      </c>
      <c r="B635" s="74" t="str">
        <f>'EMFAC2017EI-2011Class'!C634</f>
        <v>T7 Utility</v>
      </c>
      <c r="C635" s="73">
        <f>'EMFAC2017EI-2011Class'!D634</f>
        <v>1987</v>
      </c>
      <c r="D635" s="38">
        <f>'EMFAC2017EI-2011Class'!F634</f>
        <v>32</v>
      </c>
      <c r="E635" s="72" t="str">
        <f t="shared" si="18"/>
        <v>T7 Utility-32</v>
      </c>
      <c r="F635" s="39">
        <f>VLOOKUP(E635,HD_Odo!$C$2:$D$1381,2,FALSE)</f>
        <v>256608</v>
      </c>
      <c r="G635" s="89" t="str">
        <f>'EMFAC2017EI-2011Class'!H634</f>
        <v>2019-T7 Utility-32</v>
      </c>
      <c r="H635" s="77">
        <f t="shared" si="19"/>
        <v>1</v>
      </c>
      <c r="I635" s="37"/>
      <c r="M635" s="36"/>
      <c r="N635" s="13"/>
    </row>
    <row r="636" spans="1:14" ht="13.7" customHeight="1" x14ac:dyDescent="0.25">
      <c r="A636" s="73">
        <f>'EMFAC2017EI-2011Class'!B635</f>
        <v>2020</v>
      </c>
      <c r="B636" s="74" t="str">
        <f>'EMFAC2017EI-2011Class'!C635</f>
        <v>T7 Ag</v>
      </c>
      <c r="C636" s="73">
        <f>'EMFAC2017EI-2011Class'!D635</f>
        <v>2013</v>
      </c>
      <c r="D636" s="38">
        <f>'EMFAC2017EI-2011Class'!F635</f>
        <v>7</v>
      </c>
      <c r="E636" s="72" t="str">
        <f t="shared" si="18"/>
        <v>T7 Ag-7</v>
      </c>
      <c r="F636" s="39">
        <f>VLOOKUP(E636,HD_Odo!$C$2:$D$1381,2,FALSE)</f>
        <v>382815.03</v>
      </c>
      <c r="G636" s="89" t="str">
        <f>'EMFAC2017EI-2011Class'!H635</f>
        <v>2020-T7 Ag-7</v>
      </c>
      <c r="H636" s="70">
        <f>IF(C636&lt;1994,1,IF(C636&lt;2004,($M$3+$N$3*(F636/10000))/($E$3+$F$3*(F636/10000)),IF(C636&lt;2008,($M$4+$N$4*(F636/10000))/($E$4+$F$4*(F636/10000)),IF(C636&lt;2011,($M$5+$N$5*(F636/10000))/($E$5+$F$5*(F636/10000)),IF(C636&lt;2014,($M$6+$N$6*(F636/10000))/($E$6+$F$6*(F636/10000)),($M$7+$N$7*(F636/10000))/($E$7+$F$7*(F636/10000)))))))</f>
        <v>0.81184600662959638</v>
      </c>
      <c r="I636" s="37"/>
      <c r="M636" s="36"/>
      <c r="N636" s="13"/>
    </row>
    <row r="637" spans="1:14" ht="13.7" customHeight="1" x14ac:dyDescent="0.25">
      <c r="A637" s="73">
        <f>'EMFAC2017EI-2011Class'!B636</f>
        <v>2020</v>
      </c>
      <c r="B637" s="74" t="str">
        <f>'EMFAC2017EI-2011Class'!C636</f>
        <v>T7 Ag</v>
      </c>
      <c r="C637" s="73">
        <f>'EMFAC2017EI-2011Class'!D636</f>
        <v>2012</v>
      </c>
      <c r="D637" s="38">
        <f>'EMFAC2017EI-2011Class'!F636</f>
        <v>8</v>
      </c>
      <c r="E637" s="72" t="str">
        <f t="shared" si="18"/>
        <v>T7 Ag-8</v>
      </c>
      <c r="F637" s="39">
        <f>VLOOKUP(E637,HD_Odo!$C$2:$D$1381,2,FALSE)</f>
        <v>421256.03</v>
      </c>
      <c r="G637" s="89" t="str">
        <f>'EMFAC2017EI-2011Class'!H636</f>
        <v>2020-T7 Ag-8</v>
      </c>
      <c r="H637" s="70">
        <f t="shared" ref="H637:H700" si="20">IF(C637&lt;1994,1,IF(C637&lt;2004,($M$3+$N$3*(F637/10000))/($E$3+$F$3*(F637/10000)),IF(C637&lt;2008,($M$4+$N$4*(F637/10000))/($E$4+$F$4*(F637/10000)),IF(C637&lt;2011,($M$5+$N$5*(F637/10000))/($E$5+$F$5*(F637/10000)),IF(C637&lt;2014,($M$6+$N$6*(F637/10000))/($E$6+$F$6*(F637/10000)),($M$7+$N$7*(F637/10000))/($E$7+$F$7*(F637/10000)))))))</f>
        <v>0.80635214374770892</v>
      </c>
      <c r="I637" s="37"/>
      <c r="M637" s="36"/>
      <c r="N637" s="13"/>
    </row>
    <row r="638" spans="1:14" ht="13.7" customHeight="1" x14ac:dyDescent="0.25">
      <c r="A638" s="73">
        <f>'EMFAC2017EI-2011Class'!B637</f>
        <v>2020</v>
      </c>
      <c r="B638" s="74" t="str">
        <f>'EMFAC2017EI-2011Class'!C637</f>
        <v>T7 Ag</v>
      </c>
      <c r="C638" s="73">
        <f>'EMFAC2017EI-2011Class'!D637</f>
        <v>2009</v>
      </c>
      <c r="D638" s="38">
        <f>'EMFAC2017EI-2011Class'!F637</f>
        <v>11</v>
      </c>
      <c r="E638" s="72" t="str">
        <f t="shared" si="18"/>
        <v>T7 Ag-11</v>
      </c>
      <c r="F638" s="39">
        <f>VLOOKUP(E638,HD_Odo!$C$2:$D$1381,2,FALSE)</f>
        <v>518809.01</v>
      </c>
      <c r="G638" s="89" t="str">
        <f>'EMFAC2017EI-2011Class'!H637</f>
        <v>2020-T7 Ag-11</v>
      </c>
      <c r="H638" s="70">
        <f t="shared" si="20"/>
        <v>0.80969830149600253</v>
      </c>
      <c r="I638" s="37"/>
      <c r="M638" s="36"/>
      <c r="N638" s="13"/>
    </row>
    <row r="639" spans="1:14" ht="13.7" customHeight="1" x14ac:dyDescent="0.25">
      <c r="A639" s="73">
        <f>'EMFAC2017EI-2011Class'!B638</f>
        <v>2020</v>
      </c>
      <c r="B639" s="74" t="str">
        <f>'EMFAC2017EI-2011Class'!C638</f>
        <v>T7 Ag</v>
      </c>
      <c r="C639" s="73">
        <f>'EMFAC2017EI-2011Class'!D638</f>
        <v>2008</v>
      </c>
      <c r="D639" s="38">
        <f>'EMFAC2017EI-2011Class'!F638</f>
        <v>12</v>
      </c>
      <c r="E639" s="72" t="str">
        <f t="shared" si="18"/>
        <v>T7 Ag-12</v>
      </c>
      <c r="F639" s="39">
        <f>VLOOKUP(E639,HD_Odo!$C$2:$D$1381,2,FALSE)</f>
        <v>547313.02</v>
      </c>
      <c r="G639" s="89" t="str">
        <f>'EMFAC2017EI-2011Class'!H638</f>
        <v>2020-T7 Ag-12</v>
      </c>
      <c r="H639" s="70">
        <f t="shared" si="20"/>
        <v>0.80545042365577568</v>
      </c>
      <c r="I639" s="37"/>
      <c r="M639" s="36"/>
      <c r="N639" s="13"/>
    </row>
    <row r="640" spans="1:14" ht="13.7" customHeight="1" x14ac:dyDescent="0.25">
      <c r="A640" s="73">
        <f>'EMFAC2017EI-2011Class'!B639</f>
        <v>2020</v>
      </c>
      <c r="B640" s="74" t="str">
        <f>'EMFAC2017EI-2011Class'!C639</f>
        <v>T7 Ag</v>
      </c>
      <c r="C640" s="73">
        <f>'EMFAC2017EI-2011Class'!D639</f>
        <v>2007</v>
      </c>
      <c r="D640" s="38">
        <f>'EMFAC2017EI-2011Class'!F639</f>
        <v>13</v>
      </c>
      <c r="E640" s="72" t="str">
        <f t="shared" si="18"/>
        <v>T7 Ag-13</v>
      </c>
      <c r="F640" s="39">
        <f>VLOOKUP(E640,HD_Odo!$C$2:$D$1381,2,FALSE)</f>
        <v>573993.04</v>
      </c>
      <c r="G640" s="89" t="str">
        <f>'EMFAC2017EI-2011Class'!H639</f>
        <v>2020-T7 Ag-13</v>
      </c>
      <c r="H640" s="70">
        <f t="shared" si="20"/>
        <v>0.89245454197796492</v>
      </c>
      <c r="I640" s="37"/>
      <c r="M640" s="36"/>
      <c r="N640" s="13"/>
    </row>
    <row r="641" spans="1:14" ht="13.7" customHeight="1" x14ac:dyDescent="0.25">
      <c r="A641" s="73">
        <f>'EMFAC2017EI-2011Class'!B640</f>
        <v>2020</v>
      </c>
      <c r="B641" s="74" t="str">
        <f>'EMFAC2017EI-2011Class'!C640</f>
        <v>T7 Ag</v>
      </c>
      <c r="C641" s="73">
        <f>'EMFAC2017EI-2011Class'!D640</f>
        <v>2006</v>
      </c>
      <c r="D641" s="38">
        <f>'EMFAC2017EI-2011Class'!F640</f>
        <v>14</v>
      </c>
      <c r="E641" s="72" t="str">
        <f t="shared" si="18"/>
        <v>T7 Ag-14</v>
      </c>
      <c r="F641" s="39">
        <f>VLOOKUP(E641,HD_Odo!$C$2:$D$1381,2,FALSE)</f>
        <v>599066.04</v>
      </c>
      <c r="G641" s="89" t="str">
        <f>'EMFAC2017EI-2011Class'!H640</f>
        <v>2020-T7 Ag-14</v>
      </c>
      <c r="H641" s="70">
        <f t="shared" si="20"/>
        <v>0.8900079975901326</v>
      </c>
      <c r="I641" s="37"/>
      <c r="M641" s="36"/>
      <c r="N641" s="13"/>
    </row>
    <row r="642" spans="1:14" ht="13.7" customHeight="1" x14ac:dyDescent="0.25">
      <c r="A642" s="73">
        <f>'EMFAC2017EI-2011Class'!B641</f>
        <v>2020</v>
      </c>
      <c r="B642" s="74" t="str">
        <f>'EMFAC2017EI-2011Class'!C641</f>
        <v>T7 Ag</v>
      </c>
      <c r="C642" s="73">
        <f>'EMFAC2017EI-2011Class'!D641</f>
        <v>2005</v>
      </c>
      <c r="D642" s="38">
        <f>'EMFAC2017EI-2011Class'!F641</f>
        <v>15</v>
      </c>
      <c r="E642" s="72" t="str">
        <f t="shared" si="18"/>
        <v>T7 Ag-15</v>
      </c>
      <c r="F642" s="39">
        <f>VLOOKUP(E642,HD_Odo!$C$2:$D$1381,2,FALSE)</f>
        <v>621264.04</v>
      </c>
      <c r="G642" s="89" t="str">
        <f>'EMFAC2017EI-2011Class'!H641</f>
        <v>2020-T7 Ag-15</v>
      </c>
      <c r="H642" s="70">
        <f t="shared" si="20"/>
        <v>0.88792246220055238</v>
      </c>
      <c r="I642" s="37"/>
      <c r="M642" s="36"/>
      <c r="N642" s="13"/>
    </row>
    <row r="643" spans="1:14" ht="13.7" customHeight="1" x14ac:dyDescent="0.25">
      <c r="A643" s="73">
        <f>'EMFAC2017EI-2011Class'!B642</f>
        <v>2020</v>
      </c>
      <c r="B643" s="74" t="str">
        <f>'EMFAC2017EI-2011Class'!C642</f>
        <v>T7 Ag</v>
      </c>
      <c r="C643" s="73">
        <f>'EMFAC2017EI-2011Class'!D642</f>
        <v>2004</v>
      </c>
      <c r="D643" s="38">
        <f>'EMFAC2017EI-2011Class'!F642</f>
        <v>16</v>
      </c>
      <c r="E643" s="72" t="str">
        <f t="shared" si="18"/>
        <v>T7 Ag-16</v>
      </c>
      <c r="F643" s="39">
        <f>VLOOKUP(E643,HD_Odo!$C$2:$D$1381,2,FALSE)</f>
        <v>639233.04</v>
      </c>
      <c r="G643" s="89" t="str">
        <f>'EMFAC2017EI-2011Class'!H642</f>
        <v>2020-T7 Ag-16</v>
      </c>
      <c r="H643" s="70">
        <f t="shared" si="20"/>
        <v>0.88628680279955885</v>
      </c>
      <c r="I643" s="37"/>
      <c r="M643" s="36"/>
      <c r="N643" s="13"/>
    </row>
    <row r="644" spans="1:14" ht="13.7" customHeight="1" x14ac:dyDescent="0.25">
      <c r="A644" s="73">
        <f>'EMFAC2017EI-2011Class'!B643</f>
        <v>2020</v>
      </c>
      <c r="B644" s="74" t="str">
        <f>'EMFAC2017EI-2011Class'!C643</f>
        <v>T7 Ag</v>
      </c>
      <c r="C644" s="73">
        <f>'EMFAC2017EI-2011Class'!D643</f>
        <v>2003</v>
      </c>
      <c r="D644" s="38">
        <f>'EMFAC2017EI-2011Class'!F643</f>
        <v>17</v>
      </c>
      <c r="E644" s="72" t="str">
        <f t="shared" si="18"/>
        <v>T7 Ag-17</v>
      </c>
      <c r="F644" s="39">
        <f>VLOOKUP(E644,HD_Odo!$C$2:$D$1381,2,FALSE)</f>
        <v>654887.04</v>
      </c>
      <c r="G644" s="89" t="str">
        <f>'EMFAC2017EI-2011Class'!H643</f>
        <v>2020-T7 Ag-17</v>
      </c>
      <c r="H644" s="70">
        <f t="shared" si="20"/>
        <v>0.93088069847823374</v>
      </c>
      <c r="I644" s="37"/>
      <c r="M644" s="36"/>
      <c r="N644" s="13"/>
    </row>
    <row r="645" spans="1:14" ht="13.7" customHeight="1" x14ac:dyDescent="0.25">
      <c r="A645" s="73">
        <f>'EMFAC2017EI-2011Class'!B644</f>
        <v>2020</v>
      </c>
      <c r="B645" s="74" t="str">
        <f>'EMFAC2017EI-2011Class'!C644</f>
        <v>T7 Ag</v>
      </c>
      <c r="C645" s="73">
        <f>'EMFAC2017EI-2011Class'!D644</f>
        <v>2002</v>
      </c>
      <c r="D645" s="38">
        <f>'EMFAC2017EI-2011Class'!F644</f>
        <v>18</v>
      </c>
      <c r="E645" s="72" t="str">
        <f t="shared" si="18"/>
        <v>T7 Ag-18</v>
      </c>
      <c r="F645" s="39">
        <f>VLOOKUP(E645,HD_Odo!$C$2:$D$1381,2,FALSE)</f>
        <v>668227.04</v>
      </c>
      <c r="G645" s="89" t="str">
        <f>'EMFAC2017EI-2011Class'!H644</f>
        <v>2020-T7 Ag-18</v>
      </c>
      <c r="H645" s="70">
        <f t="shared" si="20"/>
        <v>0.93023111099114042</v>
      </c>
      <c r="I645" s="37"/>
      <c r="M645" s="36"/>
      <c r="N645" s="13"/>
    </row>
    <row r="646" spans="1:14" ht="13.7" customHeight="1" x14ac:dyDescent="0.25">
      <c r="A646" s="73">
        <f>'EMFAC2017EI-2011Class'!B645</f>
        <v>2020</v>
      </c>
      <c r="B646" s="74" t="str">
        <f>'EMFAC2017EI-2011Class'!C645</f>
        <v>T7 Ag</v>
      </c>
      <c r="C646" s="73">
        <f>'EMFAC2017EI-2011Class'!D645</f>
        <v>2001</v>
      </c>
      <c r="D646" s="38">
        <f>'EMFAC2017EI-2011Class'!F645</f>
        <v>19</v>
      </c>
      <c r="E646" s="72" t="str">
        <f t="shared" si="18"/>
        <v>T7 Ag-19</v>
      </c>
      <c r="F646" s="39">
        <f>VLOOKUP(E646,HD_Odo!$C$2:$D$1381,2,FALSE)</f>
        <v>680727.05</v>
      </c>
      <c r="G646" s="89" t="str">
        <f>'EMFAC2017EI-2011Class'!H645</f>
        <v>2020-T7 Ag-19</v>
      </c>
      <c r="H646" s="70">
        <f t="shared" si="20"/>
        <v>0.92963497814016494</v>
      </c>
      <c r="I646" s="37"/>
      <c r="M646" s="36"/>
      <c r="N646" s="13"/>
    </row>
    <row r="647" spans="1:14" ht="13.7" customHeight="1" x14ac:dyDescent="0.25">
      <c r="A647" s="73">
        <f>'EMFAC2017EI-2011Class'!B646</f>
        <v>2020</v>
      </c>
      <c r="B647" s="74" t="str">
        <f>'EMFAC2017EI-2011Class'!C646</f>
        <v>T7 Ag</v>
      </c>
      <c r="C647" s="73">
        <f>'EMFAC2017EI-2011Class'!D646</f>
        <v>2000</v>
      </c>
      <c r="D647" s="38">
        <f>'EMFAC2017EI-2011Class'!F646</f>
        <v>20</v>
      </c>
      <c r="E647" s="72" t="str">
        <f t="shared" si="18"/>
        <v>T7 Ag-20</v>
      </c>
      <c r="F647" s="39">
        <f>VLOOKUP(E647,HD_Odo!$C$2:$D$1381,2,FALSE)</f>
        <v>690727.04599999997</v>
      </c>
      <c r="G647" s="89" t="str">
        <f>'EMFAC2017EI-2011Class'!H646</f>
        <v>2020-T7 Ag-20</v>
      </c>
      <c r="H647" s="70">
        <f t="shared" si="20"/>
        <v>0.9291665676807811</v>
      </c>
      <c r="I647" s="37"/>
      <c r="M647" s="36"/>
      <c r="N647" s="13"/>
    </row>
    <row r="648" spans="1:14" ht="13.7" customHeight="1" x14ac:dyDescent="0.25">
      <c r="A648" s="73">
        <f>'EMFAC2017EI-2011Class'!B647</f>
        <v>2020</v>
      </c>
      <c r="B648" s="74" t="str">
        <f>'EMFAC2017EI-2011Class'!C647</f>
        <v>T7 Ag</v>
      </c>
      <c r="C648" s="73">
        <f>'EMFAC2017EI-2011Class'!D647</f>
        <v>1999</v>
      </c>
      <c r="D648" s="38">
        <f>'EMFAC2017EI-2011Class'!F647</f>
        <v>21</v>
      </c>
      <c r="E648" s="72" t="str">
        <f t="shared" si="18"/>
        <v>T7 Ag-21</v>
      </c>
      <c r="F648" s="39">
        <f>VLOOKUP(E648,HD_Odo!$C$2:$D$1381,2,FALSE)</f>
        <v>700727.04</v>
      </c>
      <c r="G648" s="89" t="str">
        <f>'EMFAC2017EI-2011Class'!H647</f>
        <v>2020-T7 Ag-21</v>
      </c>
      <c r="H648" s="70">
        <f t="shared" si="20"/>
        <v>0.92870551586886441</v>
      </c>
      <c r="I648" s="37"/>
      <c r="M648" s="36"/>
      <c r="N648" s="13"/>
    </row>
    <row r="649" spans="1:14" ht="13.7" customHeight="1" x14ac:dyDescent="0.25">
      <c r="A649" s="73">
        <f>'EMFAC2017EI-2011Class'!B648</f>
        <v>2020</v>
      </c>
      <c r="B649" s="74" t="str">
        <f>'EMFAC2017EI-2011Class'!C648</f>
        <v>T7 Ag</v>
      </c>
      <c r="C649" s="73">
        <f>'EMFAC2017EI-2011Class'!D648</f>
        <v>1998</v>
      </c>
      <c r="D649" s="38">
        <f>'EMFAC2017EI-2011Class'!F648</f>
        <v>22</v>
      </c>
      <c r="E649" s="72" t="str">
        <f t="shared" si="18"/>
        <v>T7 Ag-22</v>
      </c>
      <c r="F649" s="39">
        <f>VLOOKUP(E649,HD_Odo!$C$2:$D$1381,2,FALSE)</f>
        <v>710727.03799999994</v>
      </c>
      <c r="G649" s="89" t="str">
        <f>'EMFAC2017EI-2011Class'!H648</f>
        <v>2020-T7 Ag-22</v>
      </c>
      <c r="H649" s="70">
        <f t="shared" si="20"/>
        <v>0.92825165038105839</v>
      </c>
      <c r="I649" s="37"/>
      <c r="M649" s="36"/>
      <c r="N649" s="13"/>
    </row>
    <row r="650" spans="1:14" ht="13.7" customHeight="1" x14ac:dyDescent="0.25">
      <c r="A650" s="73">
        <f>'EMFAC2017EI-2011Class'!B649</f>
        <v>2020</v>
      </c>
      <c r="B650" s="74" t="str">
        <f>'EMFAC2017EI-2011Class'!C649</f>
        <v>T7 Ag</v>
      </c>
      <c r="C650" s="73">
        <f>'EMFAC2017EI-2011Class'!D649</f>
        <v>1997</v>
      </c>
      <c r="D650" s="38">
        <f>'EMFAC2017EI-2011Class'!F649</f>
        <v>23</v>
      </c>
      <c r="E650" s="72" t="str">
        <f t="shared" si="18"/>
        <v>T7 Ag-23</v>
      </c>
      <c r="F650" s="39">
        <f>VLOOKUP(E650,HD_Odo!$C$2:$D$1381,2,FALSE)</f>
        <v>720727.03399999999</v>
      </c>
      <c r="G650" s="89" t="str">
        <f>'EMFAC2017EI-2011Class'!H649</f>
        <v>2020-T7 Ag-23</v>
      </c>
      <c r="H650" s="70">
        <f t="shared" si="20"/>
        <v>0.92780480476496574</v>
      </c>
      <c r="I650" s="37"/>
      <c r="M650" s="36"/>
      <c r="N650" s="13"/>
    </row>
    <row r="651" spans="1:14" ht="13.7" customHeight="1" x14ac:dyDescent="0.25">
      <c r="A651" s="73">
        <f>'EMFAC2017EI-2011Class'!B650</f>
        <v>2020</v>
      </c>
      <c r="B651" s="74" t="str">
        <f>'EMFAC2017EI-2011Class'!C650</f>
        <v>T7 Ag</v>
      </c>
      <c r="C651" s="73">
        <f>'EMFAC2017EI-2011Class'!D650</f>
        <v>1996</v>
      </c>
      <c r="D651" s="38">
        <f>'EMFAC2017EI-2011Class'!F650</f>
        <v>24</v>
      </c>
      <c r="E651" s="72" t="str">
        <f t="shared" ref="E651:E714" si="21">CONCATENATE(B651,"-",D651)</f>
        <v>T7 Ag-24</v>
      </c>
      <c r="F651" s="39">
        <f>VLOOKUP(E651,HD_Odo!$C$2:$D$1381,2,FALSE)</f>
        <v>730727.03399999999</v>
      </c>
      <c r="G651" s="89" t="str">
        <f>'EMFAC2017EI-2011Class'!H650</f>
        <v>2020-T7 Ag-24</v>
      </c>
      <c r="H651" s="70">
        <f t="shared" si="20"/>
        <v>0.92736481714543584</v>
      </c>
      <c r="I651" s="37"/>
      <c r="M651" s="36"/>
      <c r="N651" s="13"/>
    </row>
    <row r="652" spans="1:14" ht="13.7" customHeight="1" x14ac:dyDescent="0.25">
      <c r="A652" s="73">
        <f>'EMFAC2017EI-2011Class'!B651</f>
        <v>2020</v>
      </c>
      <c r="B652" s="74" t="str">
        <f>'EMFAC2017EI-2011Class'!C651</f>
        <v>T7 Ag</v>
      </c>
      <c r="C652" s="73">
        <f>'EMFAC2017EI-2011Class'!D651</f>
        <v>1995</v>
      </c>
      <c r="D652" s="38">
        <f>'EMFAC2017EI-2011Class'!F651</f>
        <v>25</v>
      </c>
      <c r="E652" s="72" t="str">
        <f t="shared" si="21"/>
        <v>T7 Ag-25</v>
      </c>
      <c r="F652" s="39">
        <f>VLOOKUP(E652,HD_Odo!$C$2:$D$1381,2,FALSE)</f>
        <v>740533.03799999994</v>
      </c>
      <c r="G652" s="89" t="str">
        <f>'EMFAC2017EI-2011Class'!H651</f>
        <v>2020-T7 Ag-25</v>
      </c>
      <c r="H652" s="70">
        <f t="shared" si="20"/>
        <v>0.92693987381344733</v>
      </c>
      <c r="I652" s="37"/>
      <c r="M652" s="36"/>
      <c r="N652" s="13"/>
    </row>
    <row r="653" spans="1:14" ht="13.7" customHeight="1" x14ac:dyDescent="0.25">
      <c r="A653" s="73">
        <f>'EMFAC2017EI-2011Class'!B652</f>
        <v>2020</v>
      </c>
      <c r="B653" s="74" t="str">
        <f>'EMFAC2017EI-2011Class'!C652</f>
        <v>T7 Ag</v>
      </c>
      <c r="C653" s="73">
        <f>'EMFAC2017EI-2011Class'!D652</f>
        <v>1994</v>
      </c>
      <c r="D653" s="38">
        <f>'EMFAC2017EI-2011Class'!F652</f>
        <v>26</v>
      </c>
      <c r="E653" s="72" t="str">
        <f t="shared" si="21"/>
        <v>T7 Ag-26</v>
      </c>
      <c r="F653" s="39">
        <f>VLOOKUP(E653,HD_Odo!$C$2:$D$1381,2,FALSE)</f>
        <v>750144.03599999996</v>
      </c>
      <c r="G653" s="89" t="str">
        <f>'EMFAC2017EI-2011Class'!H652</f>
        <v>2020-T7 Ag-26</v>
      </c>
      <c r="H653" s="70">
        <f t="shared" si="20"/>
        <v>0.92652949593778722</v>
      </c>
      <c r="I653" s="37"/>
      <c r="M653" s="36"/>
      <c r="N653" s="13"/>
    </row>
    <row r="654" spans="1:14" ht="13.7" customHeight="1" x14ac:dyDescent="0.25">
      <c r="A654" s="73">
        <f>'EMFAC2017EI-2011Class'!B653</f>
        <v>2020</v>
      </c>
      <c r="B654" s="74" t="str">
        <f>'EMFAC2017EI-2011Class'!C653</f>
        <v>T7 Ag</v>
      </c>
      <c r="C654" s="73">
        <f>'EMFAC2017EI-2011Class'!D653</f>
        <v>1993</v>
      </c>
      <c r="D654" s="38">
        <f>'EMFAC2017EI-2011Class'!F653</f>
        <v>27</v>
      </c>
      <c r="E654" s="72" t="str">
        <f t="shared" si="21"/>
        <v>T7 Ag-27</v>
      </c>
      <c r="F654" s="39">
        <f>VLOOKUP(E654,HD_Odo!$C$2:$D$1381,2,FALSE)</f>
        <v>759561.03200000001</v>
      </c>
      <c r="G654" s="89" t="str">
        <f>'EMFAC2017EI-2011Class'!H653</f>
        <v>2020-T7 Ag-27</v>
      </c>
      <c r="H654" s="70">
        <f t="shared" si="20"/>
        <v>1</v>
      </c>
      <c r="I654" s="37"/>
      <c r="M654" s="36"/>
      <c r="N654" s="13"/>
    </row>
    <row r="655" spans="1:14" ht="13.7" customHeight="1" x14ac:dyDescent="0.25">
      <c r="A655" s="73">
        <f>'EMFAC2017EI-2011Class'!B654</f>
        <v>2020</v>
      </c>
      <c r="B655" s="74" t="str">
        <f>'EMFAC2017EI-2011Class'!C654</f>
        <v>T7 Ag</v>
      </c>
      <c r="C655" s="73">
        <f>'EMFAC2017EI-2011Class'!D654</f>
        <v>1992</v>
      </c>
      <c r="D655" s="38">
        <f>'EMFAC2017EI-2011Class'!F654</f>
        <v>28</v>
      </c>
      <c r="E655" s="72" t="str">
        <f t="shared" si="21"/>
        <v>T7 Ag-28</v>
      </c>
      <c r="F655" s="39">
        <f>VLOOKUP(E655,HD_Odo!$C$2:$D$1381,2,FALSE)</f>
        <v>768783.03300000005</v>
      </c>
      <c r="G655" s="89" t="str">
        <f>'EMFAC2017EI-2011Class'!H654</f>
        <v>2020-T7 Ag-28</v>
      </c>
      <c r="H655" s="70">
        <f t="shared" si="20"/>
        <v>1</v>
      </c>
      <c r="I655" s="37"/>
      <c r="M655" s="36"/>
      <c r="N655" s="13"/>
    </row>
    <row r="656" spans="1:14" ht="13.7" customHeight="1" x14ac:dyDescent="0.25">
      <c r="A656" s="73">
        <f>'EMFAC2017EI-2011Class'!B655</f>
        <v>2020</v>
      </c>
      <c r="B656" s="74" t="str">
        <f>'EMFAC2017EI-2011Class'!C655</f>
        <v>T7 Ag</v>
      </c>
      <c r="C656" s="73">
        <f>'EMFAC2017EI-2011Class'!D655</f>
        <v>1991</v>
      </c>
      <c r="D656" s="38">
        <f>'EMFAC2017EI-2011Class'!F655</f>
        <v>29</v>
      </c>
      <c r="E656" s="72" t="str">
        <f t="shared" si="21"/>
        <v>T7 Ag-29</v>
      </c>
      <c r="F656" s="39">
        <f>VLOOKUP(E656,HD_Odo!$C$2:$D$1381,2,FALSE)</f>
        <v>777811.02800000005</v>
      </c>
      <c r="G656" s="89" t="str">
        <f>'EMFAC2017EI-2011Class'!H655</f>
        <v>2020-T7 Ag-29</v>
      </c>
      <c r="H656" s="70">
        <f t="shared" si="20"/>
        <v>1</v>
      </c>
      <c r="I656" s="37"/>
      <c r="M656" s="36"/>
      <c r="N656" s="13"/>
    </row>
    <row r="657" spans="1:14" ht="13.7" customHeight="1" x14ac:dyDescent="0.25">
      <c r="A657" s="73">
        <f>'EMFAC2017EI-2011Class'!B656</f>
        <v>2020</v>
      </c>
      <c r="B657" s="74" t="str">
        <f>'EMFAC2017EI-2011Class'!C656</f>
        <v>T7 Ag</v>
      </c>
      <c r="C657" s="73">
        <f>'EMFAC2017EI-2011Class'!D656</f>
        <v>1990</v>
      </c>
      <c r="D657" s="38">
        <f>'EMFAC2017EI-2011Class'!F656</f>
        <v>30</v>
      </c>
      <c r="E657" s="72" t="str">
        <f t="shared" si="21"/>
        <v>T7 Ag-30</v>
      </c>
      <c r="F657" s="39">
        <f>VLOOKUP(E657,HD_Odo!$C$2:$D$1381,2,FALSE)</f>
        <v>786644.03099999996</v>
      </c>
      <c r="G657" s="89" t="str">
        <f>'EMFAC2017EI-2011Class'!H656</f>
        <v>2020-T7 Ag-30</v>
      </c>
      <c r="H657" s="70">
        <f t="shared" si="20"/>
        <v>1</v>
      </c>
      <c r="I657" s="37"/>
      <c r="M657" s="36"/>
      <c r="N657" s="13"/>
    </row>
    <row r="658" spans="1:14" ht="13.7" customHeight="1" x14ac:dyDescent="0.25">
      <c r="A658" s="73">
        <f>'EMFAC2017EI-2011Class'!B657</f>
        <v>2020</v>
      </c>
      <c r="B658" s="74" t="str">
        <f>'EMFAC2017EI-2011Class'!C657</f>
        <v>T7 Ag</v>
      </c>
      <c r="C658" s="73">
        <f>'EMFAC2017EI-2011Class'!D657</f>
        <v>1989</v>
      </c>
      <c r="D658" s="38">
        <f>'EMFAC2017EI-2011Class'!F657</f>
        <v>31</v>
      </c>
      <c r="E658" s="72" t="str">
        <f t="shared" si="21"/>
        <v>T7 Ag-31</v>
      </c>
      <c r="F658" s="39">
        <f>VLOOKUP(E658,HD_Odo!$C$2:$D$1381,2,FALSE)</f>
        <v>795283.02899999998</v>
      </c>
      <c r="G658" s="89" t="str">
        <f>'EMFAC2017EI-2011Class'!H657</f>
        <v>2020-T7 Ag-31</v>
      </c>
      <c r="H658" s="70">
        <f t="shared" si="20"/>
        <v>1</v>
      </c>
      <c r="I658" s="37"/>
      <c r="M658" s="36"/>
      <c r="N658" s="13"/>
    </row>
    <row r="659" spans="1:14" ht="13.7" customHeight="1" x14ac:dyDescent="0.25">
      <c r="A659" s="73">
        <f>'EMFAC2017EI-2011Class'!B658</f>
        <v>2020</v>
      </c>
      <c r="B659" s="74" t="str">
        <f>'EMFAC2017EI-2011Class'!C658</f>
        <v>T7 Ag</v>
      </c>
      <c r="C659" s="73">
        <f>'EMFAC2017EI-2011Class'!D658</f>
        <v>1988</v>
      </c>
      <c r="D659" s="38">
        <f>'EMFAC2017EI-2011Class'!F658</f>
        <v>32</v>
      </c>
      <c r="E659" s="72" t="str">
        <f t="shared" si="21"/>
        <v>T7 Ag-32</v>
      </c>
      <c r="F659" s="39">
        <f>VLOOKUP(E659,HD_Odo!$C$2:$D$1381,2,FALSE)</f>
        <v>800000</v>
      </c>
      <c r="G659" s="89" t="str">
        <f>'EMFAC2017EI-2011Class'!H658</f>
        <v>2020-T7 Ag-32</v>
      </c>
      <c r="H659" s="70">
        <f t="shared" si="20"/>
        <v>1</v>
      </c>
      <c r="I659" s="37"/>
      <c r="M659" s="36"/>
      <c r="N659" s="13"/>
    </row>
    <row r="660" spans="1:14" ht="13.7" customHeight="1" x14ac:dyDescent="0.25">
      <c r="A660" s="73">
        <f>'EMFAC2017EI-2011Class'!B659</f>
        <v>2020</v>
      </c>
      <c r="B660" s="74" t="str">
        <f>'EMFAC2017EI-2011Class'!C659</f>
        <v>T7 Ag</v>
      </c>
      <c r="C660" s="73">
        <f>'EMFAC2017EI-2011Class'!D659</f>
        <v>1987</v>
      </c>
      <c r="D660" s="38">
        <f>'EMFAC2017EI-2011Class'!F659</f>
        <v>33</v>
      </c>
      <c r="E660" s="72" t="str">
        <f t="shared" si="21"/>
        <v>T7 Ag-33</v>
      </c>
      <c r="F660" s="39">
        <f>VLOOKUP(E660,HD_Odo!$C$2:$D$1381,2,FALSE)</f>
        <v>800000</v>
      </c>
      <c r="G660" s="89" t="str">
        <f>'EMFAC2017EI-2011Class'!H659</f>
        <v>2020-T7 Ag-33</v>
      </c>
      <c r="H660" s="70">
        <f t="shared" si="20"/>
        <v>1</v>
      </c>
      <c r="I660" s="37"/>
      <c r="M660" s="36"/>
      <c r="N660" s="13"/>
    </row>
    <row r="661" spans="1:14" ht="13.7" customHeight="1" x14ac:dyDescent="0.25">
      <c r="A661" s="73">
        <f>'EMFAC2017EI-2011Class'!B660</f>
        <v>2020</v>
      </c>
      <c r="B661" s="74" t="str">
        <f>'EMFAC2017EI-2011Class'!C660</f>
        <v>T7 Ag</v>
      </c>
      <c r="C661" s="73">
        <f>'EMFAC2017EI-2011Class'!D660</f>
        <v>1986</v>
      </c>
      <c r="D661" s="38">
        <f>'EMFAC2017EI-2011Class'!F660</f>
        <v>34</v>
      </c>
      <c r="E661" s="72" t="str">
        <f t="shared" si="21"/>
        <v>T7 Ag-34</v>
      </c>
      <c r="F661" s="39">
        <f>VLOOKUP(E661,HD_Odo!$C$2:$D$1381,2,FALSE)</f>
        <v>800000</v>
      </c>
      <c r="G661" s="89" t="str">
        <f>'EMFAC2017EI-2011Class'!H660</f>
        <v>2020-T7 Ag-34</v>
      </c>
      <c r="H661" s="70">
        <f t="shared" si="20"/>
        <v>1</v>
      </c>
      <c r="I661" s="37"/>
      <c r="M661" s="36"/>
      <c r="N661" s="13"/>
    </row>
    <row r="662" spans="1:14" ht="13.7" customHeight="1" x14ac:dyDescent="0.25">
      <c r="A662" s="73">
        <f>'EMFAC2017EI-2011Class'!B661</f>
        <v>2020</v>
      </c>
      <c r="B662" s="74" t="str">
        <f>'EMFAC2017EI-2011Class'!C661</f>
        <v>T7 Ag</v>
      </c>
      <c r="C662" s="73">
        <f>'EMFAC2017EI-2011Class'!D661</f>
        <v>1985</v>
      </c>
      <c r="D662" s="38">
        <f>'EMFAC2017EI-2011Class'!F661</f>
        <v>35</v>
      </c>
      <c r="E662" s="72" t="str">
        <f t="shared" si="21"/>
        <v>T7 Ag-35</v>
      </c>
      <c r="F662" s="39">
        <f>VLOOKUP(E662,HD_Odo!$C$2:$D$1381,2,FALSE)</f>
        <v>800000</v>
      </c>
      <c r="G662" s="89" t="str">
        <f>'EMFAC2017EI-2011Class'!H661</f>
        <v>2020-T7 Ag-35</v>
      </c>
      <c r="H662" s="70">
        <f t="shared" si="20"/>
        <v>1</v>
      </c>
      <c r="I662" s="37"/>
      <c r="M662" s="36"/>
      <c r="N662" s="13"/>
    </row>
    <row r="663" spans="1:14" ht="13.7" customHeight="1" x14ac:dyDescent="0.25">
      <c r="A663" s="73">
        <f>'EMFAC2017EI-2011Class'!B662</f>
        <v>2020</v>
      </c>
      <c r="B663" s="74" t="str">
        <f>'EMFAC2017EI-2011Class'!C662</f>
        <v>T7 Ag</v>
      </c>
      <c r="C663" s="73">
        <f>'EMFAC2017EI-2011Class'!D662</f>
        <v>1984</v>
      </c>
      <c r="D663" s="38">
        <f>'EMFAC2017EI-2011Class'!F662</f>
        <v>36</v>
      </c>
      <c r="E663" s="72" t="str">
        <f t="shared" si="21"/>
        <v>T7 Ag-36</v>
      </c>
      <c r="F663" s="39">
        <f>VLOOKUP(E663,HD_Odo!$C$2:$D$1381,2,FALSE)</f>
        <v>800000</v>
      </c>
      <c r="G663" s="89" t="str">
        <f>'EMFAC2017EI-2011Class'!H662</f>
        <v>2020-T7 Ag-36</v>
      </c>
      <c r="H663" s="70">
        <f t="shared" si="20"/>
        <v>1</v>
      </c>
      <c r="I663" s="37"/>
      <c r="M663" s="36"/>
      <c r="N663" s="13"/>
    </row>
    <row r="664" spans="1:14" ht="13.7" customHeight="1" x14ac:dyDescent="0.25">
      <c r="A664" s="73">
        <f>'EMFAC2017EI-2011Class'!B663</f>
        <v>2020</v>
      </c>
      <c r="B664" s="74" t="str">
        <f>'EMFAC2017EI-2011Class'!C663</f>
        <v>T7 Ag</v>
      </c>
      <c r="C664" s="73">
        <f>'EMFAC2017EI-2011Class'!D663</f>
        <v>1983</v>
      </c>
      <c r="D664" s="38">
        <f>'EMFAC2017EI-2011Class'!F663</f>
        <v>37</v>
      </c>
      <c r="E664" s="72" t="str">
        <f t="shared" si="21"/>
        <v>T7 Ag-37</v>
      </c>
      <c r="F664" s="39">
        <f>VLOOKUP(E664,HD_Odo!$C$2:$D$1381,2,FALSE)</f>
        <v>800000</v>
      </c>
      <c r="G664" s="89" t="str">
        <f>'EMFAC2017EI-2011Class'!H663</f>
        <v>2020-T7 Ag-37</v>
      </c>
      <c r="H664" s="70">
        <f t="shared" si="20"/>
        <v>1</v>
      </c>
      <c r="I664" s="37"/>
      <c r="M664" s="36"/>
      <c r="N664" s="13"/>
    </row>
    <row r="665" spans="1:14" ht="13.7" customHeight="1" x14ac:dyDescent="0.25">
      <c r="A665" s="73">
        <f>'EMFAC2017EI-2011Class'!B664</f>
        <v>2020</v>
      </c>
      <c r="B665" s="74" t="str">
        <f>'EMFAC2017EI-2011Class'!C664</f>
        <v>T7 Ag</v>
      </c>
      <c r="C665" s="73">
        <f>'EMFAC2017EI-2011Class'!D664</f>
        <v>1982</v>
      </c>
      <c r="D665" s="38">
        <f>'EMFAC2017EI-2011Class'!F664</f>
        <v>38</v>
      </c>
      <c r="E665" s="72" t="str">
        <f t="shared" si="21"/>
        <v>T7 Ag-38</v>
      </c>
      <c r="F665" s="39">
        <f>VLOOKUP(E665,HD_Odo!$C$2:$D$1381,2,FALSE)</f>
        <v>800000</v>
      </c>
      <c r="G665" s="89" t="str">
        <f>'EMFAC2017EI-2011Class'!H664</f>
        <v>2020-T7 Ag-38</v>
      </c>
      <c r="H665" s="70">
        <f t="shared" si="20"/>
        <v>1</v>
      </c>
      <c r="I665" s="37"/>
      <c r="M665" s="36"/>
      <c r="N665" s="13"/>
    </row>
    <row r="666" spans="1:14" ht="13.7" customHeight="1" x14ac:dyDescent="0.25">
      <c r="A666" s="73">
        <f>'EMFAC2017EI-2011Class'!B665</f>
        <v>2020</v>
      </c>
      <c r="B666" s="74" t="str">
        <f>'EMFAC2017EI-2011Class'!C665</f>
        <v>T7 Ag</v>
      </c>
      <c r="C666" s="73">
        <f>'EMFAC2017EI-2011Class'!D665</f>
        <v>1981</v>
      </c>
      <c r="D666" s="38">
        <f>'EMFAC2017EI-2011Class'!F665</f>
        <v>39</v>
      </c>
      <c r="E666" s="72" t="str">
        <f t="shared" si="21"/>
        <v>T7 Ag-39</v>
      </c>
      <c r="F666" s="39">
        <f>VLOOKUP(E666,HD_Odo!$C$2:$D$1381,2,FALSE)</f>
        <v>800000</v>
      </c>
      <c r="G666" s="89" t="str">
        <f>'EMFAC2017EI-2011Class'!H665</f>
        <v>2020-T7 Ag-39</v>
      </c>
      <c r="H666" s="70">
        <f t="shared" si="20"/>
        <v>1</v>
      </c>
      <c r="I666" s="37"/>
      <c r="M666" s="36"/>
      <c r="N666" s="13"/>
    </row>
    <row r="667" spans="1:14" ht="13.7" customHeight="1" x14ac:dyDescent="0.25">
      <c r="A667" s="73">
        <f>'EMFAC2017EI-2011Class'!B666</f>
        <v>2020</v>
      </c>
      <c r="B667" s="74" t="str">
        <f>'EMFAC2017EI-2011Class'!C666</f>
        <v>T7 Ag</v>
      </c>
      <c r="C667" s="73">
        <f>'EMFAC2017EI-2011Class'!D666</f>
        <v>1980</v>
      </c>
      <c r="D667" s="38">
        <f>'EMFAC2017EI-2011Class'!F666</f>
        <v>40</v>
      </c>
      <c r="E667" s="72" t="str">
        <f t="shared" si="21"/>
        <v>T7 Ag-40</v>
      </c>
      <c r="F667" s="39">
        <f>VLOOKUP(E667,HD_Odo!$C$2:$D$1381,2,FALSE)</f>
        <v>800000</v>
      </c>
      <c r="G667" s="89" t="str">
        <f>'EMFAC2017EI-2011Class'!H666</f>
        <v>2020-T7 Ag-40</v>
      </c>
      <c r="H667" s="70">
        <f t="shared" si="20"/>
        <v>1</v>
      </c>
      <c r="I667" s="37"/>
      <c r="M667" s="36"/>
      <c r="N667" s="13"/>
    </row>
    <row r="668" spans="1:14" ht="13.7" customHeight="1" x14ac:dyDescent="0.25">
      <c r="A668" s="73">
        <f>'EMFAC2017EI-2011Class'!B667</f>
        <v>2020</v>
      </c>
      <c r="B668" s="74" t="str">
        <f>'EMFAC2017EI-2011Class'!C667</f>
        <v>T7 Ag</v>
      </c>
      <c r="C668" s="73">
        <f>'EMFAC2017EI-2011Class'!D667</f>
        <v>1979</v>
      </c>
      <c r="D668" s="38">
        <f>'EMFAC2017EI-2011Class'!F667</f>
        <v>41</v>
      </c>
      <c r="E668" s="72" t="str">
        <f t="shared" si="21"/>
        <v>T7 Ag-41</v>
      </c>
      <c r="F668" s="39">
        <f>VLOOKUP(E668,HD_Odo!$C$2:$D$1381,2,FALSE)</f>
        <v>800000</v>
      </c>
      <c r="G668" s="89" t="str">
        <f>'EMFAC2017EI-2011Class'!H667</f>
        <v>2020-T7 Ag-41</v>
      </c>
      <c r="H668" s="70">
        <f t="shared" si="20"/>
        <v>1</v>
      </c>
      <c r="I668" s="37"/>
      <c r="M668" s="36"/>
      <c r="N668" s="13"/>
    </row>
    <row r="669" spans="1:14" ht="13.7" customHeight="1" x14ac:dyDescent="0.25">
      <c r="A669" s="73">
        <f>'EMFAC2017EI-2011Class'!B668</f>
        <v>2020</v>
      </c>
      <c r="B669" s="74" t="str">
        <f>'EMFAC2017EI-2011Class'!C668</f>
        <v>T7 Ag</v>
      </c>
      <c r="C669" s="73">
        <f>'EMFAC2017EI-2011Class'!D668</f>
        <v>1977</v>
      </c>
      <c r="D669" s="38">
        <f>'EMFAC2017EI-2011Class'!F668</f>
        <v>43</v>
      </c>
      <c r="E669" s="72" t="str">
        <f t="shared" si="21"/>
        <v>T7 Ag-43</v>
      </c>
      <c r="F669" s="39">
        <f>VLOOKUP(E669,HD_Odo!$C$2:$D$1381,2,FALSE)</f>
        <v>800000</v>
      </c>
      <c r="G669" s="89" t="str">
        <f>'EMFAC2017EI-2011Class'!H668</f>
        <v>2020-T7 Ag-43</v>
      </c>
      <c r="H669" s="70">
        <f t="shared" si="20"/>
        <v>1</v>
      </c>
      <c r="I669" s="37"/>
      <c r="M669" s="36"/>
      <c r="N669" s="13"/>
    </row>
    <row r="670" spans="1:14" ht="13.7" customHeight="1" x14ac:dyDescent="0.25">
      <c r="A670" s="73">
        <f>'EMFAC2017EI-2011Class'!B669</f>
        <v>2020</v>
      </c>
      <c r="B670" s="74" t="str">
        <f>'EMFAC2017EI-2011Class'!C669</f>
        <v>T7 CAIRP</v>
      </c>
      <c r="C670" s="73">
        <f>'EMFAC2017EI-2011Class'!D669</f>
        <v>2021</v>
      </c>
      <c r="D670" s="38">
        <f>'EMFAC2017EI-2011Class'!F669</f>
        <v>-1</v>
      </c>
      <c r="E670" s="72" t="str">
        <f t="shared" si="21"/>
        <v>T7 CAIRP--1</v>
      </c>
      <c r="F670" s="39">
        <f>VLOOKUP(E670,HD_Odo!$C$2:$D$1381,2,FALSE)</f>
        <v>0</v>
      </c>
      <c r="G670" s="89" t="str">
        <f>'EMFAC2017EI-2011Class'!H669</f>
        <v>2020-T7 CAIRP--1</v>
      </c>
      <c r="H670" s="70">
        <f t="shared" si="20"/>
        <v>1</v>
      </c>
      <c r="I670" s="37"/>
      <c r="M670" s="36"/>
      <c r="N670" s="13"/>
    </row>
    <row r="671" spans="1:14" ht="13.7" customHeight="1" x14ac:dyDescent="0.25">
      <c r="A671" s="73">
        <f>'EMFAC2017EI-2011Class'!B670</f>
        <v>2020</v>
      </c>
      <c r="B671" s="74" t="str">
        <f>'EMFAC2017EI-2011Class'!C670</f>
        <v>T7 CAIRP</v>
      </c>
      <c r="C671" s="73">
        <f>'EMFAC2017EI-2011Class'!D670</f>
        <v>2020</v>
      </c>
      <c r="D671" s="38">
        <f>'EMFAC2017EI-2011Class'!F670</f>
        <v>0</v>
      </c>
      <c r="E671" s="72" t="str">
        <f t="shared" si="21"/>
        <v>T7 CAIRP-0</v>
      </c>
      <c r="F671" s="39">
        <f>VLOOKUP(E671,HD_Odo!$C$2:$D$1381,2,FALSE)</f>
        <v>105233.9</v>
      </c>
      <c r="G671" s="89" t="str">
        <f>'EMFAC2017EI-2011Class'!H670</f>
        <v>2020-T7 CAIRP-0</v>
      </c>
      <c r="H671" s="70">
        <f t="shared" si="20"/>
        <v>0.9213464951020639</v>
      </c>
      <c r="I671" s="37"/>
      <c r="M671" s="36"/>
      <c r="N671" s="13"/>
    </row>
    <row r="672" spans="1:14" ht="13.7" customHeight="1" x14ac:dyDescent="0.25">
      <c r="A672" s="73">
        <f>'EMFAC2017EI-2011Class'!B671</f>
        <v>2020</v>
      </c>
      <c r="B672" s="74" t="str">
        <f>'EMFAC2017EI-2011Class'!C671</f>
        <v>T7 CAIRP</v>
      </c>
      <c r="C672" s="73">
        <f>'EMFAC2017EI-2011Class'!D671</f>
        <v>2019</v>
      </c>
      <c r="D672" s="38">
        <f>'EMFAC2017EI-2011Class'!F671</f>
        <v>1</v>
      </c>
      <c r="E672" s="72" t="str">
        <f t="shared" si="21"/>
        <v>T7 CAIRP-1</v>
      </c>
      <c r="F672" s="39">
        <f>VLOOKUP(E672,HD_Odo!$C$2:$D$1381,2,FALSE)</f>
        <v>210374.9</v>
      </c>
      <c r="G672" s="89" t="str">
        <f>'EMFAC2017EI-2011Class'!H671</f>
        <v>2020-T7 CAIRP-1</v>
      </c>
      <c r="H672" s="70">
        <f t="shared" si="20"/>
        <v>0.87741792901820337</v>
      </c>
      <c r="I672" s="37"/>
      <c r="M672" s="36"/>
      <c r="N672" s="13"/>
    </row>
    <row r="673" spans="1:14" ht="13.7" customHeight="1" x14ac:dyDescent="0.25">
      <c r="A673" s="73">
        <f>'EMFAC2017EI-2011Class'!B672</f>
        <v>2020</v>
      </c>
      <c r="B673" s="74" t="str">
        <f>'EMFAC2017EI-2011Class'!C672</f>
        <v>T7 CAIRP</v>
      </c>
      <c r="C673" s="73">
        <f>'EMFAC2017EI-2011Class'!D672</f>
        <v>2018</v>
      </c>
      <c r="D673" s="38">
        <f>'EMFAC2017EI-2011Class'!F672</f>
        <v>2</v>
      </c>
      <c r="E673" s="72" t="str">
        <f t="shared" si="21"/>
        <v>T7 CAIRP-2</v>
      </c>
      <c r="F673" s="39">
        <f>VLOOKUP(E673,HD_Odo!$C$2:$D$1381,2,FALSE)</f>
        <v>312602.90000000002</v>
      </c>
      <c r="G673" s="89" t="str">
        <f>'EMFAC2017EI-2011Class'!H672</f>
        <v>2020-T7 CAIRP-2</v>
      </c>
      <c r="H673" s="70">
        <f t="shared" si="20"/>
        <v>0.84999644743866709</v>
      </c>
      <c r="I673" s="37"/>
      <c r="M673" s="36"/>
      <c r="N673" s="13"/>
    </row>
    <row r="674" spans="1:14" ht="13.7" customHeight="1" x14ac:dyDescent="0.25">
      <c r="A674" s="73">
        <f>'EMFAC2017EI-2011Class'!B673</f>
        <v>2020</v>
      </c>
      <c r="B674" s="74" t="str">
        <f>'EMFAC2017EI-2011Class'!C673</f>
        <v>T7 CAIRP</v>
      </c>
      <c r="C674" s="73">
        <f>'EMFAC2017EI-2011Class'!D673</f>
        <v>2017</v>
      </c>
      <c r="D674" s="38">
        <f>'EMFAC2017EI-2011Class'!F673</f>
        <v>3</v>
      </c>
      <c r="E674" s="72" t="str">
        <f t="shared" si="21"/>
        <v>T7 CAIRP-3</v>
      </c>
      <c r="F674" s="39">
        <f>VLOOKUP(E674,HD_Odo!$C$2:$D$1381,2,FALSE)</f>
        <v>409894.85</v>
      </c>
      <c r="G674" s="89" t="str">
        <f>'EMFAC2017EI-2011Class'!H673</f>
        <v>2020-T7 CAIRP-3</v>
      </c>
      <c r="H674" s="70">
        <f t="shared" si="20"/>
        <v>0.83159521585381357</v>
      </c>
      <c r="I674" s="37"/>
      <c r="M674" s="36"/>
      <c r="N674" s="13"/>
    </row>
    <row r="675" spans="1:14" ht="13.7" customHeight="1" x14ac:dyDescent="0.25">
      <c r="A675" s="73">
        <f>'EMFAC2017EI-2011Class'!B674</f>
        <v>2020</v>
      </c>
      <c r="B675" s="74" t="str">
        <f>'EMFAC2017EI-2011Class'!C674</f>
        <v>T7 CAIRP</v>
      </c>
      <c r="C675" s="73">
        <f>'EMFAC2017EI-2011Class'!D674</f>
        <v>2016</v>
      </c>
      <c r="D675" s="38">
        <f>'EMFAC2017EI-2011Class'!F674</f>
        <v>4</v>
      </c>
      <c r="E675" s="72" t="str">
        <f t="shared" si="21"/>
        <v>T7 CAIRP-4</v>
      </c>
      <c r="F675" s="39">
        <f>VLOOKUP(E675,HD_Odo!$C$2:$D$1381,2,FALSE)</f>
        <v>500922.86</v>
      </c>
      <c r="G675" s="89" t="str">
        <f>'EMFAC2017EI-2011Class'!H674</f>
        <v>2020-T7 CAIRP-4</v>
      </c>
      <c r="H675" s="70">
        <f t="shared" si="20"/>
        <v>0.81860259684061953</v>
      </c>
      <c r="I675" s="37"/>
      <c r="M675" s="36"/>
      <c r="N675" s="13"/>
    </row>
    <row r="676" spans="1:14" ht="13.7" customHeight="1" x14ac:dyDescent="0.25">
      <c r="A676" s="73">
        <f>'EMFAC2017EI-2011Class'!B675</f>
        <v>2020</v>
      </c>
      <c r="B676" s="74" t="str">
        <f>'EMFAC2017EI-2011Class'!C675</f>
        <v>T7 CAIRP</v>
      </c>
      <c r="C676" s="73">
        <f>'EMFAC2017EI-2011Class'!D675</f>
        <v>2015</v>
      </c>
      <c r="D676" s="38">
        <f>'EMFAC2017EI-2011Class'!F675</f>
        <v>5</v>
      </c>
      <c r="E676" s="72" t="str">
        <f t="shared" si="21"/>
        <v>T7 CAIRP-5</v>
      </c>
      <c r="F676" s="39">
        <f>VLOOKUP(E676,HD_Odo!$C$2:$D$1381,2,FALSE)</f>
        <v>584952.91</v>
      </c>
      <c r="G676" s="89" t="str">
        <f>'EMFAC2017EI-2011Class'!H675</f>
        <v>2020-T7 CAIRP-5</v>
      </c>
      <c r="H676" s="70">
        <f t="shared" si="20"/>
        <v>0.80907424178345289</v>
      </c>
      <c r="I676" s="37"/>
      <c r="M676" s="36"/>
      <c r="N676" s="13"/>
    </row>
    <row r="677" spans="1:14" ht="13.7" customHeight="1" x14ac:dyDescent="0.25">
      <c r="A677" s="73">
        <f>'EMFAC2017EI-2011Class'!B676</f>
        <v>2020</v>
      </c>
      <c r="B677" s="74" t="str">
        <f>'EMFAC2017EI-2011Class'!C676</f>
        <v>T7 CAIRP</v>
      </c>
      <c r="C677" s="73">
        <f>'EMFAC2017EI-2011Class'!D676</f>
        <v>2014</v>
      </c>
      <c r="D677" s="38">
        <f>'EMFAC2017EI-2011Class'!F676</f>
        <v>6</v>
      </c>
      <c r="E677" s="72" t="str">
        <f t="shared" si="21"/>
        <v>T7 CAIRP-6</v>
      </c>
      <c r="F677" s="39">
        <f>VLOOKUP(E677,HD_Odo!$C$2:$D$1381,2,FALSE)</f>
        <v>661743.91</v>
      </c>
      <c r="G677" s="89" t="str">
        <f>'EMFAC2017EI-2011Class'!H676</f>
        <v>2020-T7 CAIRP-6</v>
      </c>
      <c r="H677" s="70">
        <f t="shared" si="20"/>
        <v>0.80187506904580308</v>
      </c>
      <c r="I677" s="37"/>
      <c r="M677" s="36"/>
      <c r="N677" s="13"/>
    </row>
    <row r="678" spans="1:14" ht="13.7" customHeight="1" x14ac:dyDescent="0.25">
      <c r="A678" s="73">
        <f>'EMFAC2017EI-2011Class'!B677</f>
        <v>2020</v>
      </c>
      <c r="B678" s="74" t="str">
        <f>'EMFAC2017EI-2011Class'!C677</f>
        <v>T7 CAIRP</v>
      </c>
      <c r="C678" s="73">
        <f>'EMFAC2017EI-2011Class'!D677</f>
        <v>2013</v>
      </c>
      <c r="D678" s="38">
        <f>'EMFAC2017EI-2011Class'!F677</f>
        <v>7</v>
      </c>
      <c r="E678" s="72" t="str">
        <f t="shared" si="21"/>
        <v>T7 CAIRP-7</v>
      </c>
      <c r="F678" s="39">
        <f>VLOOKUP(E678,HD_Odo!$C$2:$D$1381,2,FALSE)</f>
        <v>731450.95</v>
      </c>
      <c r="G678" s="89" t="str">
        <f>'EMFAC2017EI-2011Class'!H677</f>
        <v>2020-T7 CAIRP-7</v>
      </c>
      <c r="H678" s="70">
        <f t="shared" si="20"/>
        <v>0.77911408330496645</v>
      </c>
      <c r="I678" s="37"/>
      <c r="M678" s="36"/>
      <c r="N678" s="13"/>
    </row>
    <row r="679" spans="1:14" ht="13.7" customHeight="1" x14ac:dyDescent="0.25">
      <c r="A679" s="73">
        <f>'EMFAC2017EI-2011Class'!B678</f>
        <v>2020</v>
      </c>
      <c r="B679" s="74" t="str">
        <f>'EMFAC2017EI-2011Class'!C678</f>
        <v>T7 CAIRP</v>
      </c>
      <c r="C679" s="73">
        <f>'EMFAC2017EI-2011Class'!D678</f>
        <v>2012</v>
      </c>
      <c r="D679" s="38">
        <f>'EMFAC2017EI-2011Class'!F678</f>
        <v>8</v>
      </c>
      <c r="E679" s="72" t="str">
        <f t="shared" si="21"/>
        <v>T7 CAIRP-8</v>
      </c>
      <c r="F679" s="39">
        <f>VLOOKUP(E679,HD_Odo!$C$2:$D$1381,2,FALSE)</f>
        <v>794519.93</v>
      </c>
      <c r="G679" s="89" t="str">
        <f>'EMFAC2017EI-2011Class'!H678</f>
        <v>2020-T7 CAIRP-8</v>
      </c>
      <c r="H679" s="70">
        <f t="shared" si="20"/>
        <v>0.77571321644933289</v>
      </c>
      <c r="I679" s="37"/>
      <c r="M679" s="36"/>
      <c r="N679" s="13"/>
    </row>
    <row r="680" spans="1:14" ht="13.7" customHeight="1" x14ac:dyDescent="0.25">
      <c r="A680" s="73">
        <f>'EMFAC2017EI-2011Class'!B679</f>
        <v>2020</v>
      </c>
      <c r="B680" s="74" t="str">
        <f>'EMFAC2017EI-2011Class'!C679</f>
        <v>T7 CAIRP</v>
      </c>
      <c r="C680" s="73">
        <f>'EMFAC2017EI-2011Class'!D679</f>
        <v>2011</v>
      </c>
      <c r="D680" s="38">
        <f>'EMFAC2017EI-2011Class'!F679</f>
        <v>9</v>
      </c>
      <c r="E680" s="72" t="str">
        <f t="shared" si="21"/>
        <v>T7 CAIRP-9</v>
      </c>
      <c r="F680" s="39">
        <f>VLOOKUP(E680,HD_Odo!$C$2:$D$1381,2,FALSE)</f>
        <v>800000</v>
      </c>
      <c r="G680" s="89" t="str">
        <f>'EMFAC2017EI-2011Class'!H679</f>
        <v>2020-T7 CAIRP-9</v>
      </c>
      <c r="H680" s="70">
        <f t="shared" si="20"/>
        <v>0.77543853941667051</v>
      </c>
      <c r="I680" s="37"/>
      <c r="M680" s="36"/>
      <c r="N680" s="13"/>
    </row>
    <row r="681" spans="1:14" ht="13.7" customHeight="1" x14ac:dyDescent="0.25">
      <c r="A681" s="73">
        <f>'EMFAC2017EI-2011Class'!B680</f>
        <v>2020</v>
      </c>
      <c r="B681" s="74" t="str">
        <f>'EMFAC2017EI-2011Class'!C680</f>
        <v>T7 CAIRP</v>
      </c>
      <c r="C681" s="73">
        <f>'EMFAC2017EI-2011Class'!D680</f>
        <v>2010</v>
      </c>
      <c r="D681" s="38">
        <f>'EMFAC2017EI-2011Class'!F680</f>
        <v>10</v>
      </c>
      <c r="E681" s="72" t="str">
        <f t="shared" si="21"/>
        <v>T7 CAIRP-10</v>
      </c>
      <c r="F681" s="39">
        <f>VLOOKUP(E681,HD_Odo!$C$2:$D$1381,2,FALSE)</f>
        <v>800000</v>
      </c>
      <c r="G681" s="89" t="str">
        <f>'EMFAC2017EI-2011Class'!H680</f>
        <v>2020-T7 CAIRP-10</v>
      </c>
      <c r="H681" s="70">
        <f t="shared" si="20"/>
        <v>0.77680855685776418</v>
      </c>
      <c r="I681" s="37"/>
      <c r="M681" s="36"/>
      <c r="N681" s="13"/>
    </row>
    <row r="682" spans="1:14" ht="13.7" customHeight="1" x14ac:dyDescent="0.25">
      <c r="A682" s="73">
        <f>'EMFAC2017EI-2011Class'!B681</f>
        <v>2020</v>
      </c>
      <c r="B682" s="74" t="str">
        <f>'EMFAC2017EI-2011Class'!C681</f>
        <v>T7 CAIRP</v>
      </c>
      <c r="C682" s="73">
        <f>'EMFAC2017EI-2011Class'!D681</f>
        <v>2009</v>
      </c>
      <c r="D682" s="38">
        <f>'EMFAC2017EI-2011Class'!F681</f>
        <v>11</v>
      </c>
      <c r="E682" s="72" t="str">
        <f t="shared" si="21"/>
        <v>T7 CAIRP-11</v>
      </c>
      <c r="F682" s="39">
        <f>VLOOKUP(E682,HD_Odo!$C$2:$D$1381,2,FALSE)</f>
        <v>800000</v>
      </c>
      <c r="G682" s="89" t="str">
        <f>'EMFAC2017EI-2011Class'!H681</f>
        <v>2020-T7 CAIRP-11</v>
      </c>
      <c r="H682" s="70">
        <f t="shared" si="20"/>
        <v>0.77680855685776418</v>
      </c>
      <c r="I682" s="37"/>
      <c r="M682" s="36"/>
      <c r="N682" s="13"/>
    </row>
    <row r="683" spans="1:14" ht="13.7" customHeight="1" x14ac:dyDescent="0.25">
      <c r="A683" s="73">
        <f>'EMFAC2017EI-2011Class'!B682</f>
        <v>2020</v>
      </c>
      <c r="B683" s="74" t="str">
        <f>'EMFAC2017EI-2011Class'!C682</f>
        <v>T7 CAIRP</v>
      </c>
      <c r="C683" s="73">
        <f>'EMFAC2017EI-2011Class'!D682</f>
        <v>2008</v>
      </c>
      <c r="D683" s="38">
        <f>'EMFAC2017EI-2011Class'!F682</f>
        <v>12</v>
      </c>
      <c r="E683" s="72" t="str">
        <f t="shared" si="21"/>
        <v>T7 CAIRP-12</v>
      </c>
      <c r="F683" s="39">
        <f>VLOOKUP(E683,HD_Odo!$C$2:$D$1381,2,FALSE)</f>
        <v>800000</v>
      </c>
      <c r="G683" s="89" t="str">
        <f>'EMFAC2017EI-2011Class'!H682</f>
        <v>2020-T7 CAIRP-12</v>
      </c>
      <c r="H683" s="70">
        <f t="shared" si="20"/>
        <v>0.77680855685776418</v>
      </c>
      <c r="I683" s="37"/>
      <c r="M683" s="36"/>
      <c r="N683" s="13"/>
    </row>
    <row r="684" spans="1:14" ht="13.7" customHeight="1" x14ac:dyDescent="0.25">
      <c r="A684" s="73">
        <f>'EMFAC2017EI-2011Class'!B683</f>
        <v>2020</v>
      </c>
      <c r="B684" s="74" t="str">
        <f>'EMFAC2017EI-2011Class'!C683</f>
        <v>T7 CAIRP</v>
      </c>
      <c r="C684" s="73">
        <f>'EMFAC2017EI-2011Class'!D683</f>
        <v>2007</v>
      </c>
      <c r="D684" s="38">
        <f>'EMFAC2017EI-2011Class'!F683</f>
        <v>13</v>
      </c>
      <c r="E684" s="72" t="str">
        <f t="shared" si="21"/>
        <v>T7 CAIRP-13</v>
      </c>
      <c r="F684" s="39">
        <f>VLOOKUP(E684,HD_Odo!$C$2:$D$1381,2,FALSE)</f>
        <v>800000</v>
      </c>
      <c r="G684" s="89" t="str">
        <f>'EMFAC2017EI-2011Class'!H683</f>
        <v>2020-T7 CAIRP-13</v>
      </c>
      <c r="H684" s="70">
        <f t="shared" si="20"/>
        <v>0.87345530491250067</v>
      </c>
      <c r="I684" s="37"/>
      <c r="M684" s="36"/>
      <c r="N684" s="13"/>
    </row>
    <row r="685" spans="1:14" ht="13.7" customHeight="1" x14ac:dyDescent="0.25">
      <c r="A685" s="73">
        <f>'EMFAC2017EI-2011Class'!B684</f>
        <v>2020</v>
      </c>
      <c r="B685" s="74" t="str">
        <f>'EMFAC2017EI-2011Class'!C684</f>
        <v>T7 CAIRP</v>
      </c>
      <c r="C685" s="73">
        <f>'EMFAC2017EI-2011Class'!D684</f>
        <v>2006</v>
      </c>
      <c r="D685" s="38">
        <f>'EMFAC2017EI-2011Class'!F684</f>
        <v>14</v>
      </c>
      <c r="E685" s="72" t="str">
        <f t="shared" si="21"/>
        <v>T7 CAIRP-14</v>
      </c>
      <c r="F685" s="39">
        <f>VLOOKUP(E685,HD_Odo!$C$2:$D$1381,2,FALSE)</f>
        <v>800000</v>
      </c>
      <c r="G685" s="89" t="str">
        <f>'EMFAC2017EI-2011Class'!H684</f>
        <v>2020-T7 CAIRP-14</v>
      </c>
      <c r="H685" s="70">
        <f t="shared" si="20"/>
        <v>0.87345530491250067</v>
      </c>
      <c r="I685" s="37"/>
      <c r="M685" s="36"/>
      <c r="N685" s="13"/>
    </row>
    <row r="686" spans="1:14" ht="13.7" customHeight="1" x14ac:dyDescent="0.25">
      <c r="A686" s="73">
        <f>'EMFAC2017EI-2011Class'!B685</f>
        <v>2020</v>
      </c>
      <c r="B686" s="74" t="str">
        <f>'EMFAC2017EI-2011Class'!C685</f>
        <v>T7 CAIRP</v>
      </c>
      <c r="C686" s="73">
        <f>'EMFAC2017EI-2011Class'!D685</f>
        <v>2005</v>
      </c>
      <c r="D686" s="38">
        <f>'EMFAC2017EI-2011Class'!F685</f>
        <v>15</v>
      </c>
      <c r="E686" s="72" t="str">
        <f t="shared" si="21"/>
        <v>T7 CAIRP-15</v>
      </c>
      <c r="F686" s="39">
        <f>VLOOKUP(E686,HD_Odo!$C$2:$D$1381,2,FALSE)</f>
        <v>800000</v>
      </c>
      <c r="G686" s="89" t="str">
        <f>'EMFAC2017EI-2011Class'!H685</f>
        <v>2020-T7 CAIRP-15</v>
      </c>
      <c r="H686" s="70">
        <f t="shared" si="20"/>
        <v>0.87345530491250067</v>
      </c>
      <c r="I686" s="37"/>
      <c r="M686" s="36"/>
      <c r="N686" s="13"/>
    </row>
    <row r="687" spans="1:14" ht="13.7" customHeight="1" x14ac:dyDescent="0.25">
      <c r="A687" s="73">
        <f>'EMFAC2017EI-2011Class'!B686</f>
        <v>2020</v>
      </c>
      <c r="B687" s="74" t="str">
        <f>'EMFAC2017EI-2011Class'!C686</f>
        <v>T7 CAIRP</v>
      </c>
      <c r="C687" s="73">
        <f>'EMFAC2017EI-2011Class'!D686</f>
        <v>2004</v>
      </c>
      <c r="D687" s="38">
        <f>'EMFAC2017EI-2011Class'!F686</f>
        <v>16</v>
      </c>
      <c r="E687" s="72" t="str">
        <f t="shared" si="21"/>
        <v>T7 CAIRP-16</v>
      </c>
      <c r="F687" s="39">
        <f>VLOOKUP(E687,HD_Odo!$C$2:$D$1381,2,FALSE)</f>
        <v>800000</v>
      </c>
      <c r="G687" s="89" t="str">
        <f>'EMFAC2017EI-2011Class'!H686</f>
        <v>2020-T7 CAIRP-16</v>
      </c>
      <c r="H687" s="70">
        <f t="shared" si="20"/>
        <v>0.87345530491250067</v>
      </c>
      <c r="I687" s="37"/>
      <c r="M687" s="36"/>
      <c r="N687" s="13"/>
    </row>
    <row r="688" spans="1:14" ht="13.7" customHeight="1" x14ac:dyDescent="0.25">
      <c r="A688" s="73">
        <f>'EMFAC2017EI-2011Class'!B687</f>
        <v>2020</v>
      </c>
      <c r="B688" s="74" t="str">
        <f>'EMFAC2017EI-2011Class'!C687</f>
        <v>T7 CAIRP</v>
      </c>
      <c r="C688" s="73">
        <f>'EMFAC2017EI-2011Class'!D687</f>
        <v>2003</v>
      </c>
      <c r="D688" s="38">
        <f>'EMFAC2017EI-2011Class'!F687</f>
        <v>17</v>
      </c>
      <c r="E688" s="72" t="str">
        <f t="shared" si="21"/>
        <v>T7 CAIRP-17</v>
      </c>
      <c r="F688" s="39">
        <f>VLOOKUP(E688,HD_Odo!$C$2:$D$1381,2,FALSE)</f>
        <v>800000</v>
      </c>
      <c r="G688" s="89" t="str">
        <f>'EMFAC2017EI-2011Class'!H687</f>
        <v>2020-T7 CAIRP-17</v>
      </c>
      <c r="H688" s="70">
        <f t="shared" si="20"/>
        <v>0.92449295049969848</v>
      </c>
      <c r="I688" s="37"/>
      <c r="M688" s="36"/>
      <c r="N688" s="13"/>
    </row>
    <row r="689" spans="1:14" ht="13.7" customHeight="1" x14ac:dyDescent="0.25">
      <c r="A689" s="73">
        <f>'EMFAC2017EI-2011Class'!B688</f>
        <v>2020</v>
      </c>
      <c r="B689" s="74" t="str">
        <f>'EMFAC2017EI-2011Class'!C688</f>
        <v>T7 CAIRP</v>
      </c>
      <c r="C689" s="73">
        <f>'EMFAC2017EI-2011Class'!D688</f>
        <v>2002</v>
      </c>
      <c r="D689" s="38">
        <f>'EMFAC2017EI-2011Class'!F688</f>
        <v>18</v>
      </c>
      <c r="E689" s="72" t="str">
        <f t="shared" si="21"/>
        <v>T7 CAIRP-18</v>
      </c>
      <c r="F689" s="39">
        <f>VLOOKUP(E689,HD_Odo!$C$2:$D$1381,2,FALSE)</f>
        <v>800000</v>
      </c>
      <c r="G689" s="89" t="str">
        <f>'EMFAC2017EI-2011Class'!H688</f>
        <v>2020-T7 CAIRP-18</v>
      </c>
      <c r="H689" s="70">
        <f t="shared" si="20"/>
        <v>0.92449295049969848</v>
      </c>
      <c r="I689" s="37"/>
      <c r="M689" s="36"/>
      <c r="N689" s="13"/>
    </row>
    <row r="690" spans="1:14" ht="13.7" customHeight="1" x14ac:dyDescent="0.25">
      <c r="A690" s="73">
        <f>'EMFAC2017EI-2011Class'!B689</f>
        <v>2020</v>
      </c>
      <c r="B690" s="74" t="str">
        <f>'EMFAC2017EI-2011Class'!C689</f>
        <v>T7 CAIRP</v>
      </c>
      <c r="C690" s="73">
        <f>'EMFAC2017EI-2011Class'!D689</f>
        <v>2001</v>
      </c>
      <c r="D690" s="38">
        <f>'EMFAC2017EI-2011Class'!F689</f>
        <v>19</v>
      </c>
      <c r="E690" s="72" t="str">
        <f t="shared" si="21"/>
        <v>T7 CAIRP-19</v>
      </c>
      <c r="F690" s="39">
        <f>VLOOKUP(E690,HD_Odo!$C$2:$D$1381,2,FALSE)</f>
        <v>800000</v>
      </c>
      <c r="G690" s="89" t="str">
        <f>'EMFAC2017EI-2011Class'!H689</f>
        <v>2020-T7 CAIRP-19</v>
      </c>
      <c r="H690" s="70">
        <f t="shared" si="20"/>
        <v>0.92449295049969848</v>
      </c>
      <c r="I690" s="37"/>
      <c r="M690" s="36"/>
      <c r="N690" s="13"/>
    </row>
    <row r="691" spans="1:14" ht="13.7" customHeight="1" x14ac:dyDescent="0.25">
      <c r="A691" s="73">
        <f>'EMFAC2017EI-2011Class'!B690</f>
        <v>2020</v>
      </c>
      <c r="B691" s="74" t="str">
        <f>'EMFAC2017EI-2011Class'!C690</f>
        <v>T7 CAIRP</v>
      </c>
      <c r="C691" s="73">
        <f>'EMFAC2017EI-2011Class'!D690</f>
        <v>2000</v>
      </c>
      <c r="D691" s="38">
        <f>'EMFAC2017EI-2011Class'!F690</f>
        <v>20</v>
      </c>
      <c r="E691" s="72" t="str">
        <f t="shared" si="21"/>
        <v>T7 CAIRP-20</v>
      </c>
      <c r="F691" s="39">
        <f>VLOOKUP(E691,HD_Odo!$C$2:$D$1381,2,FALSE)</f>
        <v>800000</v>
      </c>
      <c r="G691" s="89" t="str">
        <f>'EMFAC2017EI-2011Class'!H690</f>
        <v>2020-T7 CAIRP-20</v>
      </c>
      <c r="H691" s="70">
        <f t="shared" si="20"/>
        <v>0.92449295049969848</v>
      </c>
      <c r="I691" s="37"/>
      <c r="M691" s="36"/>
      <c r="N691" s="13"/>
    </row>
    <row r="692" spans="1:14" ht="13.7" customHeight="1" x14ac:dyDescent="0.25">
      <c r="A692" s="73">
        <f>'EMFAC2017EI-2011Class'!B691</f>
        <v>2020</v>
      </c>
      <c r="B692" s="74" t="str">
        <f>'EMFAC2017EI-2011Class'!C691</f>
        <v>T7 CAIRP</v>
      </c>
      <c r="C692" s="73">
        <f>'EMFAC2017EI-2011Class'!D691</f>
        <v>1999</v>
      </c>
      <c r="D692" s="38">
        <f>'EMFAC2017EI-2011Class'!F691</f>
        <v>21</v>
      </c>
      <c r="E692" s="72" t="str">
        <f t="shared" si="21"/>
        <v>T7 CAIRP-21</v>
      </c>
      <c r="F692" s="39">
        <f>VLOOKUP(E692,HD_Odo!$C$2:$D$1381,2,FALSE)</f>
        <v>800000</v>
      </c>
      <c r="G692" s="89" t="str">
        <f>'EMFAC2017EI-2011Class'!H691</f>
        <v>2020-T7 CAIRP-21</v>
      </c>
      <c r="H692" s="70">
        <f t="shared" si="20"/>
        <v>0.92449295049969848</v>
      </c>
      <c r="I692" s="37"/>
      <c r="M692" s="36"/>
      <c r="N692" s="13"/>
    </row>
    <row r="693" spans="1:14" ht="13.7" customHeight="1" x14ac:dyDescent="0.25">
      <c r="A693" s="73">
        <f>'EMFAC2017EI-2011Class'!B692</f>
        <v>2020</v>
      </c>
      <c r="B693" s="74" t="str">
        <f>'EMFAC2017EI-2011Class'!C692</f>
        <v>T7 CAIRP</v>
      </c>
      <c r="C693" s="73">
        <f>'EMFAC2017EI-2011Class'!D692</f>
        <v>1998</v>
      </c>
      <c r="D693" s="38">
        <f>'EMFAC2017EI-2011Class'!F692</f>
        <v>22</v>
      </c>
      <c r="E693" s="72" t="str">
        <f t="shared" si="21"/>
        <v>T7 CAIRP-22</v>
      </c>
      <c r="F693" s="39">
        <f>VLOOKUP(E693,HD_Odo!$C$2:$D$1381,2,FALSE)</f>
        <v>800000</v>
      </c>
      <c r="G693" s="89" t="str">
        <f>'EMFAC2017EI-2011Class'!H692</f>
        <v>2020-T7 CAIRP-22</v>
      </c>
      <c r="H693" s="70">
        <f t="shared" si="20"/>
        <v>0.92449295049969848</v>
      </c>
      <c r="I693" s="37"/>
      <c r="M693" s="36"/>
      <c r="N693" s="13"/>
    </row>
    <row r="694" spans="1:14" ht="13.7" customHeight="1" x14ac:dyDescent="0.25">
      <c r="A694" s="73">
        <f>'EMFAC2017EI-2011Class'!B693</f>
        <v>2020</v>
      </c>
      <c r="B694" s="74" t="str">
        <f>'EMFAC2017EI-2011Class'!C693</f>
        <v>T7 CAIRP</v>
      </c>
      <c r="C694" s="73">
        <f>'EMFAC2017EI-2011Class'!D693</f>
        <v>1997</v>
      </c>
      <c r="D694" s="38">
        <f>'EMFAC2017EI-2011Class'!F693</f>
        <v>23</v>
      </c>
      <c r="E694" s="72" t="str">
        <f t="shared" si="21"/>
        <v>T7 CAIRP-23</v>
      </c>
      <c r="F694" s="39">
        <f>VLOOKUP(E694,HD_Odo!$C$2:$D$1381,2,FALSE)</f>
        <v>800000</v>
      </c>
      <c r="G694" s="89" t="str">
        <f>'EMFAC2017EI-2011Class'!H693</f>
        <v>2020-T7 CAIRP-23</v>
      </c>
      <c r="H694" s="70">
        <f t="shared" si="20"/>
        <v>0.92449295049969848</v>
      </c>
      <c r="I694" s="37"/>
      <c r="M694" s="36"/>
      <c r="N694" s="13"/>
    </row>
    <row r="695" spans="1:14" ht="13.7" customHeight="1" x14ac:dyDescent="0.25">
      <c r="A695" s="73">
        <f>'EMFAC2017EI-2011Class'!B694</f>
        <v>2020</v>
      </c>
      <c r="B695" s="74" t="str">
        <f>'EMFAC2017EI-2011Class'!C694</f>
        <v>T7 CAIRP</v>
      </c>
      <c r="C695" s="73">
        <f>'EMFAC2017EI-2011Class'!D694</f>
        <v>1996</v>
      </c>
      <c r="D695" s="38">
        <f>'EMFAC2017EI-2011Class'!F694</f>
        <v>24</v>
      </c>
      <c r="E695" s="72" t="str">
        <f t="shared" si="21"/>
        <v>T7 CAIRP-24</v>
      </c>
      <c r="F695" s="39">
        <f>VLOOKUP(E695,HD_Odo!$C$2:$D$1381,2,FALSE)</f>
        <v>800000</v>
      </c>
      <c r="G695" s="89" t="str">
        <f>'EMFAC2017EI-2011Class'!H694</f>
        <v>2020-T7 CAIRP-24</v>
      </c>
      <c r="H695" s="70">
        <f t="shared" si="20"/>
        <v>0.92449295049969848</v>
      </c>
      <c r="I695" s="37"/>
      <c r="M695" s="36"/>
      <c r="N695" s="13"/>
    </row>
    <row r="696" spans="1:14" ht="13.7" customHeight="1" x14ac:dyDescent="0.25">
      <c r="A696" s="73">
        <f>'EMFAC2017EI-2011Class'!B695</f>
        <v>2020</v>
      </c>
      <c r="B696" s="74" t="str">
        <f>'EMFAC2017EI-2011Class'!C695</f>
        <v>T7 CAIRP Construction</v>
      </c>
      <c r="C696" s="73">
        <f>'EMFAC2017EI-2011Class'!D695</f>
        <v>2021</v>
      </c>
      <c r="D696" s="38">
        <f>'EMFAC2017EI-2011Class'!F695</f>
        <v>-1</v>
      </c>
      <c r="E696" s="72" t="str">
        <f t="shared" si="21"/>
        <v>T7 CAIRP Construction--1</v>
      </c>
      <c r="F696" s="39">
        <f>VLOOKUP(E696,HD_Odo!$C$2:$D$1381,2,FALSE)</f>
        <v>0</v>
      </c>
      <c r="G696" s="89" t="str">
        <f>'EMFAC2017EI-2011Class'!H695</f>
        <v>2020-T7 CAIRP Construction--1</v>
      </c>
      <c r="H696" s="70">
        <f t="shared" si="20"/>
        <v>1</v>
      </c>
      <c r="I696" s="37"/>
      <c r="M696" s="36"/>
      <c r="N696" s="13"/>
    </row>
    <row r="697" spans="1:14" ht="13.7" customHeight="1" x14ac:dyDescent="0.25">
      <c r="A697" s="73">
        <f>'EMFAC2017EI-2011Class'!B696</f>
        <v>2020</v>
      </c>
      <c r="B697" s="74" t="str">
        <f>'EMFAC2017EI-2011Class'!C696</f>
        <v>T7 CAIRP Construction</v>
      </c>
      <c r="C697" s="73">
        <f>'EMFAC2017EI-2011Class'!D696</f>
        <v>2020</v>
      </c>
      <c r="D697" s="38">
        <f>'EMFAC2017EI-2011Class'!F696</f>
        <v>0</v>
      </c>
      <c r="E697" s="72" t="str">
        <f t="shared" si="21"/>
        <v>T7 CAIRP Construction-0</v>
      </c>
      <c r="F697" s="39">
        <f>VLOOKUP(E697,HD_Odo!$C$2:$D$1381,2,FALSE)</f>
        <v>105233.9</v>
      </c>
      <c r="G697" s="89" t="str">
        <f>'EMFAC2017EI-2011Class'!H696</f>
        <v>2020-T7 CAIRP Construction-0</v>
      </c>
      <c r="H697" s="70">
        <f t="shared" si="20"/>
        <v>0.9213464951020639</v>
      </c>
      <c r="I697" s="37"/>
      <c r="M697" s="36"/>
      <c r="N697" s="13"/>
    </row>
    <row r="698" spans="1:14" ht="13.7" customHeight="1" x14ac:dyDescent="0.25">
      <c r="A698" s="73">
        <f>'EMFAC2017EI-2011Class'!B697</f>
        <v>2020</v>
      </c>
      <c r="B698" s="74" t="str">
        <f>'EMFAC2017EI-2011Class'!C697</f>
        <v>T7 CAIRP Construction</v>
      </c>
      <c r="C698" s="73">
        <f>'EMFAC2017EI-2011Class'!D697</f>
        <v>2019</v>
      </c>
      <c r="D698" s="38">
        <f>'EMFAC2017EI-2011Class'!F697</f>
        <v>1</v>
      </c>
      <c r="E698" s="72" t="str">
        <f t="shared" si="21"/>
        <v>T7 CAIRP Construction-1</v>
      </c>
      <c r="F698" s="39">
        <f>VLOOKUP(E698,HD_Odo!$C$2:$D$1381,2,FALSE)</f>
        <v>210374.9</v>
      </c>
      <c r="G698" s="89" t="str">
        <f>'EMFAC2017EI-2011Class'!H697</f>
        <v>2020-T7 CAIRP Construction-1</v>
      </c>
      <c r="H698" s="70">
        <f t="shared" si="20"/>
        <v>0.87741792901820337</v>
      </c>
      <c r="I698" s="37"/>
      <c r="M698" s="36"/>
      <c r="N698" s="13"/>
    </row>
    <row r="699" spans="1:14" ht="13.7" customHeight="1" x14ac:dyDescent="0.25">
      <c r="A699" s="73">
        <f>'EMFAC2017EI-2011Class'!B698</f>
        <v>2020</v>
      </c>
      <c r="B699" s="74" t="str">
        <f>'EMFAC2017EI-2011Class'!C698</f>
        <v>T7 CAIRP Construction</v>
      </c>
      <c r="C699" s="73">
        <f>'EMFAC2017EI-2011Class'!D698</f>
        <v>2018</v>
      </c>
      <c r="D699" s="38">
        <f>'EMFAC2017EI-2011Class'!F698</f>
        <v>2</v>
      </c>
      <c r="E699" s="72" t="str">
        <f t="shared" si="21"/>
        <v>T7 CAIRP Construction-2</v>
      </c>
      <c r="F699" s="39">
        <f>VLOOKUP(E699,HD_Odo!$C$2:$D$1381,2,FALSE)</f>
        <v>312602.90000000002</v>
      </c>
      <c r="G699" s="89" t="str">
        <f>'EMFAC2017EI-2011Class'!H698</f>
        <v>2020-T7 CAIRP Construction-2</v>
      </c>
      <c r="H699" s="70">
        <f t="shared" si="20"/>
        <v>0.84999644743866709</v>
      </c>
      <c r="I699" s="37"/>
      <c r="M699" s="36"/>
      <c r="N699" s="13"/>
    </row>
    <row r="700" spans="1:14" ht="13.7" customHeight="1" x14ac:dyDescent="0.25">
      <c r="A700" s="73">
        <f>'EMFAC2017EI-2011Class'!B699</f>
        <v>2020</v>
      </c>
      <c r="B700" s="74" t="str">
        <f>'EMFAC2017EI-2011Class'!C699</f>
        <v>T7 CAIRP Construction</v>
      </c>
      <c r="C700" s="73">
        <f>'EMFAC2017EI-2011Class'!D699</f>
        <v>2017</v>
      </c>
      <c r="D700" s="38">
        <f>'EMFAC2017EI-2011Class'!F699</f>
        <v>3</v>
      </c>
      <c r="E700" s="72" t="str">
        <f t="shared" si="21"/>
        <v>T7 CAIRP Construction-3</v>
      </c>
      <c r="F700" s="39">
        <f>VLOOKUP(E700,HD_Odo!$C$2:$D$1381,2,FALSE)</f>
        <v>409894.85</v>
      </c>
      <c r="G700" s="89" t="str">
        <f>'EMFAC2017EI-2011Class'!H699</f>
        <v>2020-T7 CAIRP Construction-3</v>
      </c>
      <c r="H700" s="70">
        <f t="shared" si="20"/>
        <v>0.83159521585381357</v>
      </c>
      <c r="I700" s="37"/>
      <c r="M700" s="36"/>
      <c r="N700" s="13"/>
    </row>
    <row r="701" spans="1:14" ht="13.7" customHeight="1" x14ac:dyDescent="0.25">
      <c r="A701" s="73">
        <f>'EMFAC2017EI-2011Class'!B700</f>
        <v>2020</v>
      </c>
      <c r="B701" s="74" t="str">
        <f>'EMFAC2017EI-2011Class'!C700</f>
        <v>T7 CAIRP Construction</v>
      </c>
      <c r="C701" s="73">
        <f>'EMFAC2017EI-2011Class'!D700</f>
        <v>2016</v>
      </c>
      <c r="D701" s="38">
        <f>'EMFAC2017EI-2011Class'!F700</f>
        <v>4</v>
      </c>
      <c r="E701" s="72" t="str">
        <f t="shared" si="21"/>
        <v>T7 CAIRP Construction-4</v>
      </c>
      <c r="F701" s="39">
        <f>VLOOKUP(E701,HD_Odo!$C$2:$D$1381,2,FALSE)</f>
        <v>500922.86</v>
      </c>
      <c r="G701" s="89" t="str">
        <f>'EMFAC2017EI-2011Class'!H700</f>
        <v>2020-T7 CAIRP Construction-4</v>
      </c>
      <c r="H701" s="70">
        <f t="shared" ref="H701:H764" si="22">IF(C701&lt;1994,1,IF(C701&lt;2004,($M$3+$N$3*(F701/10000))/($E$3+$F$3*(F701/10000)),IF(C701&lt;2008,($M$4+$N$4*(F701/10000))/($E$4+$F$4*(F701/10000)),IF(C701&lt;2011,($M$5+$N$5*(F701/10000))/($E$5+$F$5*(F701/10000)),IF(C701&lt;2014,($M$6+$N$6*(F701/10000))/($E$6+$F$6*(F701/10000)),($M$7+$N$7*(F701/10000))/($E$7+$F$7*(F701/10000)))))))</f>
        <v>0.81860259684061953</v>
      </c>
      <c r="I701" s="37"/>
      <c r="M701" s="36"/>
      <c r="N701" s="13"/>
    </row>
    <row r="702" spans="1:14" ht="13.7" customHeight="1" x14ac:dyDescent="0.25">
      <c r="A702" s="73">
        <f>'EMFAC2017EI-2011Class'!B701</f>
        <v>2020</v>
      </c>
      <c r="B702" s="74" t="str">
        <f>'EMFAC2017EI-2011Class'!C701</f>
        <v>T7 CAIRP Construction</v>
      </c>
      <c r="C702" s="73">
        <f>'EMFAC2017EI-2011Class'!D701</f>
        <v>2015</v>
      </c>
      <c r="D702" s="38">
        <f>'EMFAC2017EI-2011Class'!F701</f>
        <v>5</v>
      </c>
      <c r="E702" s="72" t="str">
        <f t="shared" si="21"/>
        <v>T7 CAIRP Construction-5</v>
      </c>
      <c r="F702" s="39">
        <f>VLOOKUP(E702,HD_Odo!$C$2:$D$1381,2,FALSE)</f>
        <v>584952.91</v>
      </c>
      <c r="G702" s="89" t="str">
        <f>'EMFAC2017EI-2011Class'!H701</f>
        <v>2020-T7 CAIRP Construction-5</v>
      </c>
      <c r="H702" s="70">
        <f t="shared" si="22"/>
        <v>0.80907424178345289</v>
      </c>
      <c r="I702" s="37"/>
      <c r="M702" s="36"/>
      <c r="N702" s="13"/>
    </row>
    <row r="703" spans="1:14" ht="13.7" customHeight="1" x14ac:dyDescent="0.25">
      <c r="A703" s="73">
        <f>'EMFAC2017EI-2011Class'!B702</f>
        <v>2020</v>
      </c>
      <c r="B703" s="74" t="str">
        <f>'EMFAC2017EI-2011Class'!C702</f>
        <v>T7 CAIRP Construction</v>
      </c>
      <c r="C703" s="73">
        <f>'EMFAC2017EI-2011Class'!D702</f>
        <v>2014</v>
      </c>
      <c r="D703" s="38">
        <f>'EMFAC2017EI-2011Class'!F702</f>
        <v>6</v>
      </c>
      <c r="E703" s="72" t="str">
        <f t="shared" si="21"/>
        <v>T7 CAIRP Construction-6</v>
      </c>
      <c r="F703" s="39">
        <f>VLOOKUP(E703,HD_Odo!$C$2:$D$1381,2,FALSE)</f>
        <v>661743.91</v>
      </c>
      <c r="G703" s="89" t="str">
        <f>'EMFAC2017EI-2011Class'!H702</f>
        <v>2020-T7 CAIRP Construction-6</v>
      </c>
      <c r="H703" s="70">
        <f t="shared" si="22"/>
        <v>0.80187506904580308</v>
      </c>
      <c r="I703" s="37"/>
      <c r="M703" s="36"/>
      <c r="N703" s="13"/>
    </row>
    <row r="704" spans="1:14" ht="13.7" customHeight="1" x14ac:dyDescent="0.25">
      <c r="A704" s="73">
        <f>'EMFAC2017EI-2011Class'!B703</f>
        <v>2020</v>
      </c>
      <c r="B704" s="74" t="str">
        <f>'EMFAC2017EI-2011Class'!C703</f>
        <v>T7 CAIRP Construction</v>
      </c>
      <c r="C704" s="73">
        <f>'EMFAC2017EI-2011Class'!D703</f>
        <v>2013</v>
      </c>
      <c r="D704" s="38">
        <f>'EMFAC2017EI-2011Class'!F703</f>
        <v>7</v>
      </c>
      <c r="E704" s="72" t="str">
        <f t="shared" si="21"/>
        <v>T7 CAIRP Construction-7</v>
      </c>
      <c r="F704" s="39">
        <f>VLOOKUP(E704,HD_Odo!$C$2:$D$1381,2,FALSE)</f>
        <v>731450.95</v>
      </c>
      <c r="G704" s="89" t="str">
        <f>'EMFAC2017EI-2011Class'!H703</f>
        <v>2020-T7 CAIRP Construction-7</v>
      </c>
      <c r="H704" s="70">
        <f t="shared" si="22"/>
        <v>0.77911408330496645</v>
      </c>
      <c r="I704" s="37"/>
      <c r="M704" s="36"/>
      <c r="N704" s="13"/>
    </row>
    <row r="705" spans="1:14" ht="13.7" customHeight="1" x14ac:dyDescent="0.25">
      <c r="A705" s="73">
        <f>'EMFAC2017EI-2011Class'!B704</f>
        <v>2020</v>
      </c>
      <c r="B705" s="74" t="str">
        <f>'EMFAC2017EI-2011Class'!C704</f>
        <v>T7 CAIRP Construction</v>
      </c>
      <c r="C705" s="73">
        <f>'EMFAC2017EI-2011Class'!D704</f>
        <v>2012</v>
      </c>
      <c r="D705" s="38">
        <f>'EMFAC2017EI-2011Class'!F704</f>
        <v>8</v>
      </c>
      <c r="E705" s="72" t="str">
        <f t="shared" si="21"/>
        <v>T7 CAIRP Construction-8</v>
      </c>
      <c r="F705" s="39">
        <f>VLOOKUP(E705,HD_Odo!$C$2:$D$1381,2,FALSE)</f>
        <v>794519.93</v>
      </c>
      <c r="G705" s="89" t="str">
        <f>'EMFAC2017EI-2011Class'!H704</f>
        <v>2020-T7 CAIRP Construction-8</v>
      </c>
      <c r="H705" s="70">
        <f t="shared" si="22"/>
        <v>0.77571321644933289</v>
      </c>
      <c r="I705" s="37"/>
      <c r="M705" s="36"/>
      <c r="N705" s="13"/>
    </row>
    <row r="706" spans="1:14" ht="13.7" customHeight="1" x14ac:dyDescent="0.25">
      <c r="A706" s="73">
        <f>'EMFAC2017EI-2011Class'!B705</f>
        <v>2020</v>
      </c>
      <c r="B706" s="74" t="str">
        <f>'EMFAC2017EI-2011Class'!C705</f>
        <v>T7 CAIRP Construction</v>
      </c>
      <c r="C706" s="73">
        <f>'EMFAC2017EI-2011Class'!D705</f>
        <v>2011</v>
      </c>
      <c r="D706" s="38">
        <f>'EMFAC2017EI-2011Class'!F705</f>
        <v>9</v>
      </c>
      <c r="E706" s="72" t="str">
        <f t="shared" si="21"/>
        <v>T7 CAIRP Construction-9</v>
      </c>
      <c r="F706" s="39">
        <f>VLOOKUP(E706,HD_Odo!$C$2:$D$1381,2,FALSE)</f>
        <v>800000</v>
      </c>
      <c r="G706" s="89" t="str">
        <f>'EMFAC2017EI-2011Class'!H705</f>
        <v>2020-T7 CAIRP Construction-9</v>
      </c>
      <c r="H706" s="70">
        <f t="shared" si="22"/>
        <v>0.77543853941667051</v>
      </c>
      <c r="I706" s="37"/>
      <c r="M706" s="36"/>
      <c r="N706" s="13"/>
    </row>
    <row r="707" spans="1:14" ht="13.7" customHeight="1" x14ac:dyDescent="0.25">
      <c r="A707" s="73">
        <f>'EMFAC2017EI-2011Class'!B706</f>
        <v>2020</v>
      </c>
      <c r="B707" s="74" t="str">
        <f>'EMFAC2017EI-2011Class'!C706</f>
        <v>T7 CAIRP Construction</v>
      </c>
      <c r="C707" s="73">
        <f>'EMFAC2017EI-2011Class'!D706</f>
        <v>2010</v>
      </c>
      <c r="D707" s="38">
        <f>'EMFAC2017EI-2011Class'!F706</f>
        <v>10</v>
      </c>
      <c r="E707" s="72" t="str">
        <f t="shared" si="21"/>
        <v>T7 CAIRP Construction-10</v>
      </c>
      <c r="F707" s="39">
        <f>VLOOKUP(E707,HD_Odo!$C$2:$D$1381,2,FALSE)</f>
        <v>800000</v>
      </c>
      <c r="G707" s="89" t="str">
        <f>'EMFAC2017EI-2011Class'!H706</f>
        <v>2020-T7 CAIRP Construction-10</v>
      </c>
      <c r="H707" s="70">
        <f t="shared" si="22"/>
        <v>0.77680855685776418</v>
      </c>
      <c r="I707" s="37"/>
      <c r="M707" s="36"/>
      <c r="N707" s="13"/>
    </row>
    <row r="708" spans="1:14" ht="13.7" customHeight="1" x14ac:dyDescent="0.25">
      <c r="A708" s="73">
        <f>'EMFAC2017EI-2011Class'!B707</f>
        <v>2020</v>
      </c>
      <c r="B708" s="74" t="str">
        <f>'EMFAC2017EI-2011Class'!C707</f>
        <v>T7 CAIRP Construction</v>
      </c>
      <c r="C708" s="73">
        <f>'EMFAC2017EI-2011Class'!D707</f>
        <v>2009</v>
      </c>
      <c r="D708" s="38">
        <f>'EMFAC2017EI-2011Class'!F707</f>
        <v>11</v>
      </c>
      <c r="E708" s="72" t="str">
        <f t="shared" si="21"/>
        <v>T7 CAIRP Construction-11</v>
      </c>
      <c r="F708" s="39">
        <f>VLOOKUP(E708,HD_Odo!$C$2:$D$1381,2,FALSE)</f>
        <v>800000</v>
      </c>
      <c r="G708" s="89" t="str">
        <f>'EMFAC2017EI-2011Class'!H707</f>
        <v>2020-T7 CAIRP Construction-11</v>
      </c>
      <c r="H708" s="70">
        <f t="shared" si="22"/>
        <v>0.77680855685776418</v>
      </c>
      <c r="I708" s="37"/>
      <c r="M708" s="36"/>
      <c r="N708" s="13"/>
    </row>
    <row r="709" spans="1:14" ht="13.7" customHeight="1" x14ac:dyDescent="0.25">
      <c r="A709" s="73">
        <f>'EMFAC2017EI-2011Class'!B708</f>
        <v>2020</v>
      </c>
      <c r="B709" s="74" t="str">
        <f>'EMFAC2017EI-2011Class'!C708</f>
        <v>T7 CAIRP Construction</v>
      </c>
      <c r="C709" s="73">
        <f>'EMFAC2017EI-2011Class'!D708</f>
        <v>2008</v>
      </c>
      <c r="D709" s="38">
        <f>'EMFAC2017EI-2011Class'!F708</f>
        <v>12</v>
      </c>
      <c r="E709" s="72" t="str">
        <f t="shared" si="21"/>
        <v>T7 CAIRP Construction-12</v>
      </c>
      <c r="F709" s="39">
        <f>VLOOKUP(E709,HD_Odo!$C$2:$D$1381,2,FALSE)</f>
        <v>800000</v>
      </c>
      <c r="G709" s="89" t="str">
        <f>'EMFAC2017EI-2011Class'!H708</f>
        <v>2020-T7 CAIRP Construction-12</v>
      </c>
      <c r="H709" s="70">
        <f t="shared" si="22"/>
        <v>0.77680855685776418</v>
      </c>
      <c r="I709" s="37"/>
      <c r="M709" s="36"/>
      <c r="N709" s="13"/>
    </row>
    <row r="710" spans="1:14" ht="13.7" customHeight="1" x14ac:dyDescent="0.25">
      <c r="A710" s="73">
        <f>'EMFAC2017EI-2011Class'!B709</f>
        <v>2020</v>
      </c>
      <c r="B710" s="74" t="str">
        <f>'EMFAC2017EI-2011Class'!C709</f>
        <v>T7 CAIRP Construction</v>
      </c>
      <c r="C710" s="73">
        <f>'EMFAC2017EI-2011Class'!D709</f>
        <v>2007</v>
      </c>
      <c r="D710" s="38">
        <f>'EMFAC2017EI-2011Class'!F709</f>
        <v>13</v>
      </c>
      <c r="E710" s="72" t="str">
        <f t="shared" si="21"/>
        <v>T7 CAIRP Construction-13</v>
      </c>
      <c r="F710" s="39">
        <f>VLOOKUP(E710,HD_Odo!$C$2:$D$1381,2,FALSE)</f>
        <v>800000</v>
      </c>
      <c r="G710" s="89" t="str">
        <f>'EMFAC2017EI-2011Class'!H709</f>
        <v>2020-T7 CAIRP Construction-13</v>
      </c>
      <c r="H710" s="70">
        <f t="shared" si="22"/>
        <v>0.87345530491250067</v>
      </c>
      <c r="I710" s="37"/>
      <c r="M710" s="36"/>
      <c r="N710" s="13"/>
    </row>
    <row r="711" spans="1:14" ht="13.7" customHeight="1" x14ac:dyDescent="0.25">
      <c r="A711" s="73">
        <f>'EMFAC2017EI-2011Class'!B710</f>
        <v>2020</v>
      </c>
      <c r="B711" s="74" t="str">
        <f>'EMFAC2017EI-2011Class'!C710</f>
        <v>T7 CAIRP Construction</v>
      </c>
      <c r="C711" s="73">
        <f>'EMFAC2017EI-2011Class'!D710</f>
        <v>2006</v>
      </c>
      <c r="D711" s="38">
        <f>'EMFAC2017EI-2011Class'!F710</f>
        <v>14</v>
      </c>
      <c r="E711" s="72" t="str">
        <f t="shared" si="21"/>
        <v>T7 CAIRP Construction-14</v>
      </c>
      <c r="F711" s="39">
        <f>VLOOKUP(E711,HD_Odo!$C$2:$D$1381,2,FALSE)</f>
        <v>800000</v>
      </c>
      <c r="G711" s="89" t="str">
        <f>'EMFAC2017EI-2011Class'!H710</f>
        <v>2020-T7 CAIRP Construction-14</v>
      </c>
      <c r="H711" s="70">
        <f t="shared" si="22"/>
        <v>0.87345530491250067</v>
      </c>
      <c r="I711" s="37"/>
      <c r="M711" s="36"/>
      <c r="N711" s="13"/>
    </row>
    <row r="712" spans="1:14" ht="13.7" customHeight="1" x14ac:dyDescent="0.25">
      <c r="A712" s="73">
        <f>'EMFAC2017EI-2011Class'!B711</f>
        <v>2020</v>
      </c>
      <c r="B712" s="74" t="str">
        <f>'EMFAC2017EI-2011Class'!C711</f>
        <v>T7 CAIRP Construction</v>
      </c>
      <c r="C712" s="73">
        <f>'EMFAC2017EI-2011Class'!D711</f>
        <v>2005</v>
      </c>
      <c r="D712" s="38">
        <f>'EMFAC2017EI-2011Class'!F711</f>
        <v>15</v>
      </c>
      <c r="E712" s="72" t="str">
        <f t="shared" si="21"/>
        <v>T7 CAIRP Construction-15</v>
      </c>
      <c r="F712" s="39">
        <f>VLOOKUP(E712,HD_Odo!$C$2:$D$1381,2,FALSE)</f>
        <v>800000</v>
      </c>
      <c r="G712" s="89" t="str">
        <f>'EMFAC2017EI-2011Class'!H711</f>
        <v>2020-T7 CAIRP Construction-15</v>
      </c>
      <c r="H712" s="70">
        <f t="shared" si="22"/>
        <v>0.87345530491250067</v>
      </c>
      <c r="I712" s="37"/>
      <c r="M712" s="36"/>
      <c r="N712" s="13"/>
    </row>
    <row r="713" spans="1:14" ht="13.7" customHeight="1" x14ac:dyDescent="0.25">
      <c r="A713" s="73">
        <f>'EMFAC2017EI-2011Class'!B712</f>
        <v>2020</v>
      </c>
      <c r="B713" s="74" t="str">
        <f>'EMFAC2017EI-2011Class'!C712</f>
        <v>T7 CAIRP Construction</v>
      </c>
      <c r="C713" s="73">
        <f>'EMFAC2017EI-2011Class'!D712</f>
        <v>2004</v>
      </c>
      <c r="D713" s="38">
        <f>'EMFAC2017EI-2011Class'!F712</f>
        <v>16</v>
      </c>
      <c r="E713" s="72" t="str">
        <f t="shared" si="21"/>
        <v>T7 CAIRP Construction-16</v>
      </c>
      <c r="F713" s="39">
        <f>VLOOKUP(E713,HD_Odo!$C$2:$D$1381,2,FALSE)</f>
        <v>800000</v>
      </c>
      <c r="G713" s="89" t="str">
        <f>'EMFAC2017EI-2011Class'!H712</f>
        <v>2020-T7 CAIRP Construction-16</v>
      </c>
      <c r="H713" s="70">
        <f t="shared" si="22"/>
        <v>0.87345530491250067</v>
      </c>
      <c r="I713" s="37"/>
      <c r="M713" s="36"/>
      <c r="N713" s="13"/>
    </row>
    <row r="714" spans="1:14" ht="13.7" customHeight="1" x14ac:dyDescent="0.25">
      <c r="A714" s="73">
        <f>'EMFAC2017EI-2011Class'!B713</f>
        <v>2020</v>
      </c>
      <c r="B714" s="74" t="str">
        <f>'EMFAC2017EI-2011Class'!C713</f>
        <v>T7 CAIRP Construction</v>
      </c>
      <c r="C714" s="73">
        <f>'EMFAC2017EI-2011Class'!D713</f>
        <v>2003</v>
      </c>
      <c r="D714" s="38">
        <f>'EMFAC2017EI-2011Class'!F713</f>
        <v>17</v>
      </c>
      <c r="E714" s="72" t="str">
        <f t="shared" si="21"/>
        <v>T7 CAIRP Construction-17</v>
      </c>
      <c r="F714" s="39">
        <f>VLOOKUP(E714,HD_Odo!$C$2:$D$1381,2,FALSE)</f>
        <v>800000</v>
      </c>
      <c r="G714" s="89" t="str">
        <f>'EMFAC2017EI-2011Class'!H713</f>
        <v>2020-T7 CAIRP Construction-17</v>
      </c>
      <c r="H714" s="70">
        <f t="shared" si="22"/>
        <v>0.92449295049969848</v>
      </c>
      <c r="I714" s="37"/>
      <c r="M714" s="36"/>
      <c r="N714" s="13"/>
    </row>
    <row r="715" spans="1:14" ht="13.7" customHeight="1" x14ac:dyDescent="0.25">
      <c r="A715" s="73">
        <f>'EMFAC2017EI-2011Class'!B714</f>
        <v>2020</v>
      </c>
      <c r="B715" s="74" t="str">
        <f>'EMFAC2017EI-2011Class'!C714</f>
        <v>T7 CAIRP Construction</v>
      </c>
      <c r="C715" s="73">
        <f>'EMFAC2017EI-2011Class'!D714</f>
        <v>2002</v>
      </c>
      <c r="D715" s="38">
        <f>'EMFAC2017EI-2011Class'!F714</f>
        <v>18</v>
      </c>
      <c r="E715" s="72" t="str">
        <f t="shared" ref="E715:E778" si="23">CONCATENATE(B715,"-",D715)</f>
        <v>T7 CAIRP Construction-18</v>
      </c>
      <c r="F715" s="39">
        <f>VLOOKUP(E715,HD_Odo!$C$2:$D$1381,2,FALSE)</f>
        <v>800000</v>
      </c>
      <c r="G715" s="89" t="str">
        <f>'EMFAC2017EI-2011Class'!H714</f>
        <v>2020-T7 CAIRP Construction-18</v>
      </c>
      <c r="H715" s="70">
        <f t="shared" si="22"/>
        <v>0.92449295049969848</v>
      </c>
      <c r="I715" s="37"/>
      <c r="M715" s="36"/>
      <c r="N715" s="13"/>
    </row>
    <row r="716" spans="1:14" ht="13.7" customHeight="1" x14ac:dyDescent="0.25">
      <c r="A716" s="73">
        <f>'EMFAC2017EI-2011Class'!B715</f>
        <v>2020</v>
      </c>
      <c r="B716" s="74" t="str">
        <f>'EMFAC2017EI-2011Class'!C715</f>
        <v>T7 CAIRP Construction</v>
      </c>
      <c r="C716" s="73">
        <f>'EMFAC2017EI-2011Class'!D715</f>
        <v>2001</v>
      </c>
      <c r="D716" s="38">
        <f>'EMFAC2017EI-2011Class'!F715</f>
        <v>19</v>
      </c>
      <c r="E716" s="72" t="str">
        <f t="shared" si="23"/>
        <v>T7 CAIRP Construction-19</v>
      </c>
      <c r="F716" s="39">
        <f>VLOOKUP(E716,HD_Odo!$C$2:$D$1381,2,FALSE)</f>
        <v>800000</v>
      </c>
      <c r="G716" s="89" t="str">
        <f>'EMFAC2017EI-2011Class'!H715</f>
        <v>2020-T7 CAIRP Construction-19</v>
      </c>
      <c r="H716" s="70">
        <f t="shared" si="22"/>
        <v>0.92449295049969848</v>
      </c>
      <c r="I716" s="37"/>
      <c r="M716" s="36"/>
      <c r="N716" s="13"/>
    </row>
    <row r="717" spans="1:14" ht="13.7" customHeight="1" x14ac:dyDescent="0.25">
      <c r="A717" s="73">
        <f>'EMFAC2017EI-2011Class'!B716</f>
        <v>2020</v>
      </c>
      <c r="B717" s="74" t="str">
        <f>'EMFAC2017EI-2011Class'!C716</f>
        <v>T7 CAIRP Construction</v>
      </c>
      <c r="C717" s="73">
        <f>'EMFAC2017EI-2011Class'!D716</f>
        <v>2000</v>
      </c>
      <c r="D717" s="38">
        <f>'EMFAC2017EI-2011Class'!F716</f>
        <v>20</v>
      </c>
      <c r="E717" s="72" t="str">
        <f t="shared" si="23"/>
        <v>T7 CAIRP Construction-20</v>
      </c>
      <c r="F717" s="39">
        <f>VLOOKUP(E717,HD_Odo!$C$2:$D$1381,2,FALSE)</f>
        <v>800000</v>
      </c>
      <c r="G717" s="89" t="str">
        <f>'EMFAC2017EI-2011Class'!H716</f>
        <v>2020-T7 CAIRP Construction-20</v>
      </c>
      <c r="H717" s="70">
        <f t="shared" si="22"/>
        <v>0.92449295049969848</v>
      </c>
      <c r="I717" s="37"/>
      <c r="M717" s="36"/>
      <c r="N717" s="13"/>
    </row>
    <row r="718" spans="1:14" ht="13.7" customHeight="1" x14ac:dyDescent="0.25">
      <c r="A718" s="73">
        <f>'EMFAC2017EI-2011Class'!B717</f>
        <v>2020</v>
      </c>
      <c r="B718" s="74" t="str">
        <f>'EMFAC2017EI-2011Class'!C717</f>
        <v>T7 CAIRP Construction</v>
      </c>
      <c r="C718" s="73">
        <f>'EMFAC2017EI-2011Class'!D717</f>
        <v>1999</v>
      </c>
      <c r="D718" s="38">
        <f>'EMFAC2017EI-2011Class'!F717</f>
        <v>21</v>
      </c>
      <c r="E718" s="72" t="str">
        <f t="shared" si="23"/>
        <v>T7 CAIRP Construction-21</v>
      </c>
      <c r="F718" s="39">
        <f>VLOOKUP(E718,HD_Odo!$C$2:$D$1381,2,FALSE)</f>
        <v>800000</v>
      </c>
      <c r="G718" s="89" t="str">
        <f>'EMFAC2017EI-2011Class'!H717</f>
        <v>2020-T7 CAIRP Construction-21</v>
      </c>
      <c r="H718" s="70">
        <f t="shared" si="22"/>
        <v>0.92449295049969848</v>
      </c>
      <c r="I718" s="37"/>
      <c r="M718" s="36"/>
      <c r="N718" s="13"/>
    </row>
    <row r="719" spans="1:14" ht="13.7" customHeight="1" x14ac:dyDescent="0.25">
      <c r="A719" s="73">
        <f>'EMFAC2017EI-2011Class'!B718</f>
        <v>2020</v>
      </c>
      <c r="B719" s="74" t="str">
        <f>'EMFAC2017EI-2011Class'!C718</f>
        <v>T7 CAIRP Construction</v>
      </c>
      <c r="C719" s="73">
        <f>'EMFAC2017EI-2011Class'!D718</f>
        <v>1998</v>
      </c>
      <c r="D719" s="38">
        <f>'EMFAC2017EI-2011Class'!F718</f>
        <v>22</v>
      </c>
      <c r="E719" s="72" t="str">
        <f t="shared" si="23"/>
        <v>T7 CAIRP Construction-22</v>
      </c>
      <c r="F719" s="39">
        <f>VLOOKUP(E719,HD_Odo!$C$2:$D$1381,2,FALSE)</f>
        <v>800000</v>
      </c>
      <c r="G719" s="89" t="str">
        <f>'EMFAC2017EI-2011Class'!H718</f>
        <v>2020-T7 CAIRP Construction-22</v>
      </c>
      <c r="H719" s="70">
        <f t="shared" si="22"/>
        <v>0.92449295049969848</v>
      </c>
      <c r="I719" s="37"/>
      <c r="M719" s="36"/>
      <c r="N719" s="13"/>
    </row>
    <row r="720" spans="1:14" ht="13.7" customHeight="1" x14ac:dyDescent="0.25">
      <c r="A720" s="73">
        <f>'EMFAC2017EI-2011Class'!B719</f>
        <v>2020</v>
      </c>
      <c r="B720" s="74" t="str">
        <f>'EMFAC2017EI-2011Class'!C719</f>
        <v>T7 CAIRP Construction</v>
      </c>
      <c r="C720" s="73">
        <f>'EMFAC2017EI-2011Class'!D719</f>
        <v>1997</v>
      </c>
      <c r="D720" s="38">
        <f>'EMFAC2017EI-2011Class'!F719</f>
        <v>23</v>
      </c>
      <c r="E720" s="72" t="str">
        <f t="shared" si="23"/>
        <v>T7 CAIRP Construction-23</v>
      </c>
      <c r="F720" s="39">
        <f>VLOOKUP(E720,HD_Odo!$C$2:$D$1381,2,FALSE)</f>
        <v>800000</v>
      </c>
      <c r="G720" s="89" t="str">
        <f>'EMFAC2017EI-2011Class'!H719</f>
        <v>2020-T7 CAIRP Construction-23</v>
      </c>
      <c r="H720" s="70">
        <f t="shared" si="22"/>
        <v>0.92449295049969848</v>
      </c>
      <c r="I720" s="37"/>
      <c r="M720" s="36"/>
      <c r="N720" s="13"/>
    </row>
    <row r="721" spans="1:14" ht="13.7" customHeight="1" x14ac:dyDescent="0.25">
      <c r="A721" s="73">
        <f>'EMFAC2017EI-2011Class'!B720</f>
        <v>2020</v>
      </c>
      <c r="B721" s="74" t="str">
        <f>'EMFAC2017EI-2011Class'!C720</f>
        <v>T7 CAIRP Construction</v>
      </c>
      <c r="C721" s="73">
        <f>'EMFAC2017EI-2011Class'!D720</f>
        <v>1996</v>
      </c>
      <c r="D721" s="38">
        <f>'EMFAC2017EI-2011Class'!F720</f>
        <v>24</v>
      </c>
      <c r="E721" s="72" t="str">
        <f t="shared" si="23"/>
        <v>T7 CAIRP Construction-24</v>
      </c>
      <c r="F721" s="39">
        <f>VLOOKUP(E721,HD_Odo!$C$2:$D$1381,2,FALSE)</f>
        <v>800000</v>
      </c>
      <c r="G721" s="89" t="str">
        <f>'EMFAC2017EI-2011Class'!H720</f>
        <v>2020-T7 CAIRP Construction-24</v>
      </c>
      <c r="H721" s="70">
        <f t="shared" si="22"/>
        <v>0.92449295049969848</v>
      </c>
      <c r="I721" s="37"/>
      <c r="M721" s="36"/>
      <c r="N721" s="13"/>
    </row>
    <row r="722" spans="1:14" ht="13.7" customHeight="1" x14ac:dyDescent="0.25">
      <c r="A722" s="73">
        <f>'EMFAC2017EI-2011Class'!B721</f>
        <v>2020</v>
      </c>
      <c r="B722" s="74" t="str">
        <f>'EMFAC2017EI-2011Class'!C721</f>
        <v>T7 Motor Coach</v>
      </c>
      <c r="C722" s="73">
        <f>'EMFAC2017EI-2011Class'!D721</f>
        <v>2021</v>
      </c>
      <c r="D722" s="38">
        <f>'EMFAC2017EI-2011Class'!F721</f>
        <v>-1</v>
      </c>
      <c r="E722" s="72" t="str">
        <f t="shared" si="23"/>
        <v>T7 Motor Coach--1</v>
      </c>
      <c r="F722" s="39">
        <f>VLOOKUP(E722,HD_Odo!$C$2:$D$1381,2,FALSE)</f>
        <v>22916.666666666701</v>
      </c>
      <c r="G722" s="89" t="str">
        <f>'EMFAC2017EI-2011Class'!H721</f>
        <v>2020-T7 Motor Coach--1</v>
      </c>
      <c r="H722" s="70">
        <f t="shared" si="22"/>
        <v>0.97800281337928396</v>
      </c>
      <c r="I722" s="37"/>
      <c r="M722" s="36"/>
      <c r="N722" s="13"/>
    </row>
    <row r="723" spans="1:14" ht="13.7" customHeight="1" x14ac:dyDescent="0.25">
      <c r="A723" s="73">
        <f>'EMFAC2017EI-2011Class'!B722</f>
        <v>2020</v>
      </c>
      <c r="B723" s="74" t="str">
        <f>'EMFAC2017EI-2011Class'!C722</f>
        <v>T7 Motor Coach</v>
      </c>
      <c r="C723" s="73">
        <f>'EMFAC2017EI-2011Class'!D722</f>
        <v>2020</v>
      </c>
      <c r="D723" s="38">
        <f>'EMFAC2017EI-2011Class'!F722</f>
        <v>0</v>
      </c>
      <c r="E723" s="72" t="str">
        <f t="shared" si="23"/>
        <v>T7 Motor Coach-0</v>
      </c>
      <c r="F723" s="39">
        <f>VLOOKUP(E723,HD_Odo!$C$2:$D$1381,2,FALSE)</f>
        <v>77916.666666666701</v>
      </c>
      <c r="G723" s="89" t="str">
        <f>'EMFAC2017EI-2011Class'!H722</f>
        <v>2020-T7 Motor Coach-0</v>
      </c>
      <c r="H723" s="70">
        <f t="shared" si="22"/>
        <v>0.93714709554443554</v>
      </c>
      <c r="I723" s="37"/>
      <c r="M723" s="36"/>
      <c r="N723" s="13"/>
    </row>
    <row r="724" spans="1:14" ht="13.7" customHeight="1" x14ac:dyDescent="0.25">
      <c r="A724" s="73">
        <f>'EMFAC2017EI-2011Class'!B723</f>
        <v>2020</v>
      </c>
      <c r="B724" s="74" t="str">
        <f>'EMFAC2017EI-2011Class'!C723</f>
        <v>T7 Motor Coach</v>
      </c>
      <c r="C724" s="73">
        <f>'EMFAC2017EI-2011Class'!D723</f>
        <v>2019</v>
      </c>
      <c r="D724" s="38">
        <f>'EMFAC2017EI-2011Class'!F723</f>
        <v>1</v>
      </c>
      <c r="E724" s="72" t="str">
        <f t="shared" si="23"/>
        <v>T7 Motor Coach-1</v>
      </c>
      <c r="F724" s="39">
        <f>VLOOKUP(E724,HD_Odo!$C$2:$D$1381,2,FALSE)</f>
        <v>132916.66666666701</v>
      </c>
      <c r="G724" s="89" t="str">
        <f>'EMFAC2017EI-2011Class'!H723</f>
        <v>2020-T7 Motor Coach-1</v>
      </c>
      <c r="H724" s="70">
        <f t="shared" si="22"/>
        <v>0.90753841577882566</v>
      </c>
      <c r="I724" s="37"/>
      <c r="M724" s="36"/>
      <c r="N724" s="13"/>
    </row>
    <row r="725" spans="1:14" ht="13.7" customHeight="1" x14ac:dyDescent="0.25">
      <c r="A725" s="73">
        <f>'EMFAC2017EI-2011Class'!B724</f>
        <v>2020</v>
      </c>
      <c r="B725" s="74" t="str">
        <f>'EMFAC2017EI-2011Class'!C724</f>
        <v>T7 Motor Coach</v>
      </c>
      <c r="C725" s="73">
        <f>'EMFAC2017EI-2011Class'!D724</f>
        <v>2018</v>
      </c>
      <c r="D725" s="38">
        <f>'EMFAC2017EI-2011Class'!F724</f>
        <v>2</v>
      </c>
      <c r="E725" s="72" t="str">
        <f t="shared" si="23"/>
        <v>T7 Motor Coach-2</v>
      </c>
      <c r="F725" s="39">
        <f>VLOOKUP(E725,HD_Odo!$C$2:$D$1381,2,FALSE)</f>
        <v>187916.66666666701</v>
      </c>
      <c r="G725" s="89" t="str">
        <f>'EMFAC2017EI-2011Class'!H724</f>
        <v>2020-T7 Motor Coach-2</v>
      </c>
      <c r="H725" s="70">
        <f t="shared" si="22"/>
        <v>0.88509443945787336</v>
      </c>
      <c r="I725" s="37"/>
      <c r="M725" s="36"/>
      <c r="N725" s="13"/>
    </row>
    <row r="726" spans="1:14" ht="13.7" customHeight="1" x14ac:dyDescent="0.25">
      <c r="A726" s="73">
        <f>'EMFAC2017EI-2011Class'!B725</f>
        <v>2020</v>
      </c>
      <c r="B726" s="74" t="str">
        <f>'EMFAC2017EI-2011Class'!C725</f>
        <v>T7 Motor Coach</v>
      </c>
      <c r="C726" s="73">
        <f>'EMFAC2017EI-2011Class'!D725</f>
        <v>2017</v>
      </c>
      <c r="D726" s="38">
        <f>'EMFAC2017EI-2011Class'!F725</f>
        <v>3</v>
      </c>
      <c r="E726" s="72" t="str">
        <f t="shared" si="23"/>
        <v>T7 Motor Coach-3</v>
      </c>
      <c r="F726" s="39">
        <f>VLOOKUP(E726,HD_Odo!$C$2:$D$1381,2,FALSE)</f>
        <v>242916.66666666701</v>
      </c>
      <c r="G726" s="89" t="str">
        <f>'EMFAC2017EI-2011Class'!H725</f>
        <v>2020-T7 Motor Coach-3</v>
      </c>
      <c r="H726" s="70">
        <f t="shared" si="22"/>
        <v>0.86749527895763334</v>
      </c>
      <c r="I726" s="37"/>
      <c r="M726" s="36"/>
      <c r="N726" s="13"/>
    </row>
    <row r="727" spans="1:14" ht="13.7" customHeight="1" x14ac:dyDescent="0.25">
      <c r="A727" s="73">
        <f>'EMFAC2017EI-2011Class'!B726</f>
        <v>2020</v>
      </c>
      <c r="B727" s="74" t="str">
        <f>'EMFAC2017EI-2011Class'!C726</f>
        <v>T7 Motor Coach</v>
      </c>
      <c r="C727" s="73">
        <f>'EMFAC2017EI-2011Class'!D726</f>
        <v>2016</v>
      </c>
      <c r="D727" s="38">
        <f>'EMFAC2017EI-2011Class'!F726</f>
        <v>4</v>
      </c>
      <c r="E727" s="72" t="str">
        <f t="shared" si="23"/>
        <v>T7 Motor Coach-4</v>
      </c>
      <c r="F727" s="39">
        <f>VLOOKUP(E727,HD_Odo!$C$2:$D$1381,2,FALSE)</f>
        <v>297916.66666666698</v>
      </c>
      <c r="G727" s="89" t="str">
        <f>'EMFAC2017EI-2011Class'!H726</f>
        <v>2020-T7 Motor Coach-4</v>
      </c>
      <c r="H727" s="70">
        <f t="shared" si="22"/>
        <v>0.85332503238511537</v>
      </c>
      <c r="I727" s="37"/>
      <c r="M727" s="36"/>
      <c r="N727" s="13"/>
    </row>
    <row r="728" spans="1:14" ht="13.7" customHeight="1" x14ac:dyDescent="0.25">
      <c r="A728" s="73">
        <f>'EMFAC2017EI-2011Class'!B727</f>
        <v>2020</v>
      </c>
      <c r="B728" s="74" t="str">
        <f>'EMFAC2017EI-2011Class'!C727</f>
        <v>T7 Motor Coach</v>
      </c>
      <c r="C728" s="73">
        <f>'EMFAC2017EI-2011Class'!D727</f>
        <v>2015</v>
      </c>
      <c r="D728" s="38">
        <f>'EMFAC2017EI-2011Class'!F727</f>
        <v>5</v>
      </c>
      <c r="E728" s="72" t="str">
        <f t="shared" si="23"/>
        <v>T7 Motor Coach-5</v>
      </c>
      <c r="F728" s="39">
        <f>VLOOKUP(E728,HD_Odo!$C$2:$D$1381,2,FALSE)</f>
        <v>352916.66666666698</v>
      </c>
      <c r="G728" s="89" t="str">
        <f>'EMFAC2017EI-2011Class'!H727</f>
        <v>2020-T7 Motor Coach-5</v>
      </c>
      <c r="H728" s="70">
        <f t="shared" si="22"/>
        <v>0.84167055252083189</v>
      </c>
      <c r="I728" s="37"/>
      <c r="M728" s="36"/>
      <c r="N728" s="13"/>
    </row>
    <row r="729" spans="1:14" ht="13.7" customHeight="1" x14ac:dyDescent="0.25">
      <c r="A729" s="73">
        <f>'EMFAC2017EI-2011Class'!B728</f>
        <v>2020</v>
      </c>
      <c r="B729" s="74" t="str">
        <f>'EMFAC2017EI-2011Class'!C728</f>
        <v>T7 Motor Coach</v>
      </c>
      <c r="C729" s="73">
        <f>'EMFAC2017EI-2011Class'!D728</f>
        <v>2014</v>
      </c>
      <c r="D729" s="38">
        <f>'EMFAC2017EI-2011Class'!F728</f>
        <v>6</v>
      </c>
      <c r="E729" s="72" t="str">
        <f t="shared" si="23"/>
        <v>T7 Motor Coach-6</v>
      </c>
      <c r="F729" s="39">
        <f>VLOOKUP(E729,HD_Odo!$C$2:$D$1381,2,FALSE)</f>
        <v>407916.66666666698</v>
      </c>
      <c r="G729" s="89" t="str">
        <f>'EMFAC2017EI-2011Class'!H728</f>
        <v>2020-T7 Motor Coach-6</v>
      </c>
      <c r="H729" s="70">
        <f t="shared" si="22"/>
        <v>0.83191649432682091</v>
      </c>
      <c r="I729" s="37"/>
      <c r="M729" s="36"/>
      <c r="N729" s="13"/>
    </row>
    <row r="730" spans="1:14" ht="13.7" customHeight="1" x14ac:dyDescent="0.25">
      <c r="A730" s="73">
        <f>'EMFAC2017EI-2011Class'!B729</f>
        <v>2020</v>
      </c>
      <c r="B730" s="74" t="str">
        <f>'EMFAC2017EI-2011Class'!C729</f>
        <v>T7 Motor Coach</v>
      </c>
      <c r="C730" s="73">
        <f>'EMFAC2017EI-2011Class'!D729</f>
        <v>2013</v>
      </c>
      <c r="D730" s="38">
        <f>'EMFAC2017EI-2011Class'!F729</f>
        <v>7</v>
      </c>
      <c r="E730" s="72" t="str">
        <f t="shared" si="23"/>
        <v>T7 Motor Coach-7</v>
      </c>
      <c r="F730" s="39">
        <f>VLOOKUP(E730,HD_Odo!$C$2:$D$1381,2,FALSE)</f>
        <v>462916.66666666698</v>
      </c>
      <c r="G730" s="89" t="str">
        <f>'EMFAC2017EI-2011Class'!H729</f>
        <v>2020-T7 Motor Coach-7</v>
      </c>
      <c r="H730" s="70">
        <f t="shared" si="22"/>
        <v>0.80114846210329171</v>
      </c>
      <c r="I730" s="37"/>
      <c r="M730" s="36"/>
      <c r="N730" s="13"/>
    </row>
    <row r="731" spans="1:14" ht="13.7" customHeight="1" x14ac:dyDescent="0.25">
      <c r="A731" s="73">
        <f>'EMFAC2017EI-2011Class'!B730</f>
        <v>2020</v>
      </c>
      <c r="B731" s="74" t="str">
        <f>'EMFAC2017EI-2011Class'!C730</f>
        <v>T7 Motor Coach</v>
      </c>
      <c r="C731" s="73">
        <f>'EMFAC2017EI-2011Class'!D730</f>
        <v>2012</v>
      </c>
      <c r="D731" s="38">
        <f>'EMFAC2017EI-2011Class'!F730</f>
        <v>8</v>
      </c>
      <c r="E731" s="72" t="str">
        <f t="shared" si="23"/>
        <v>T7 Motor Coach-8</v>
      </c>
      <c r="F731" s="39">
        <f>VLOOKUP(E731,HD_Odo!$C$2:$D$1381,2,FALSE)</f>
        <v>517916.66666666698</v>
      </c>
      <c r="G731" s="89" t="str">
        <f>'EMFAC2017EI-2011Class'!H730</f>
        <v>2020-T7 Motor Coach-8</v>
      </c>
      <c r="H731" s="70">
        <f t="shared" si="22"/>
        <v>0.79524011595787492</v>
      </c>
      <c r="I731" s="37"/>
      <c r="M731" s="36"/>
      <c r="N731" s="13"/>
    </row>
    <row r="732" spans="1:14" ht="13.7" customHeight="1" x14ac:dyDescent="0.25">
      <c r="A732" s="73">
        <f>'EMFAC2017EI-2011Class'!B731</f>
        <v>2020</v>
      </c>
      <c r="B732" s="74" t="str">
        <f>'EMFAC2017EI-2011Class'!C731</f>
        <v>T7 Motor Coach</v>
      </c>
      <c r="C732" s="73">
        <f>'EMFAC2017EI-2011Class'!D731</f>
        <v>2011</v>
      </c>
      <c r="D732" s="38">
        <f>'EMFAC2017EI-2011Class'!F731</f>
        <v>9</v>
      </c>
      <c r="E732" s="72" t="str">
        <f t="shared" si="23"/>
        <v>T7 Motor Coach-9</v>
      </c>
      <c r="F732" s="39">
        <f>VLOOKUP(E732,HD_Odo!$C$2:$D$1381,2,FALSE)</f>
        <v>567416.66666666698</v>
      </c>
      <c r="G732" s="89" t="str">
        <f>'EMFAC2017EI-2011Class'!H731</f>
        <v>2020-T7 Motor Coach-9</v>
      </c>
      <c r="H732" s="70">
        <f t="shared" si="22"/>
        <v>0.79067339317709706</v>
      </c>
      <c r="I732" s="37"/>
      <c r="M732" s="36"/>
      <c r="N732" s="13"/>
    </row>
    <row r="733" spans="1:14" ht="13.7" customHeight="1" x14ac:dyDescent="0.25">
      <c r="A733" s="73">
        <f>'EMFAC2017EI-2011Class'!B732</f>
        <v>2020</v>
      </c>
      <c r="B733" s="74" t="str">
        <f>'EMFAC2017EI-2011Class'!C732</f>
        <v>T7 Motor Coach</v>
      </c>
      <c r="C733" s="73">
        <f>'EMFAC2017EI-2011Class'!D732</f>
        <v>2010</v>
      </c>
      <c r="D733" s="38">
        <f>'EMFAC2017EI-2011Class'!F732</f>
        <v>10</v>
      </c>
      <c r="E733" s="72" t="str">
        <f t="shared" si="23"/>
        <v>T7 Motor Coach-10</v>
      </c>
      <c r="F733" s="39">
        <f>VLOOKUP(E733,HD_Odo!$C$2:$D$1381,2,FALSE)</f>
        <v>611966.66666666698</v>
      </c>
      <c r="G733" s="89" t="str">
        <f>'EMFAC2017EI-2011Class'!H732</f>
        <v>2020-T7 Motor Coach-10</v>
      </c>
      <c r="H733" s="70">
        <f t="shared" si="22"/>
        <v>0.79672513419040625</v>
      </c>
      <c r="I733" s="37"/>
      <c r="M733" s="36"/>
      <c r="N733" s="13"/>
    </row>
    <row r="734" spans="1:14" ht="13.7" customHeight="1" x14ac:dyDescent="0.25">
      <c r="A734" s="73">
        <f>'EMFAC2017EI-2011Class'!B733</f>
        <v>2020</v>
      </c>
      <c r="B734" s="74" t="str">
        <f>'EMFAC2017EI-2011Class'!C733</f>
        <v>T7 Motor Coach</v>
      </c>
      <c r="C734" s="73">
        <f>'EMFAC2017EI-2011Class'!D733</f>
        <v>2009</v>
      </c>
      <c r="D734" s="38">
        <f>'EMFAC2017EI-2011Class'!F733</f>
        <v>11</v>
      </c>
      <c r="E734" s="72" t="str">
        <f t="shared" si="23"/>
        <v>T7 Motor Coach-11</v>
      </c>
      <c r="F734" s="39">
        <f>VLOOKUP(E734,HD_Odo!$C$2:$D$1381,2,FALSE)</f>
        <v>652061.66666666698</v>
      </c>
      <c r="G734" s="89" t="str">
        <f>'EMFAC2017EI-2011Class'!H733</f>
        <v>2020-T7 Motor Coach-11</v>
      </c>
      <c r="H734" s="70">
        <f t="shared" si="22"/>
        <v>0.79186625208673966</v>
      </c>
      <c r="I734" s="37"/>
      <c r="M734" s="36"/>
      <c r="N734" s="13"/>
    </row>
    <row r="735" spans="1:14" ht="13.7" customHeight="1" x14ac:dyDescent="0.25">
      <c r="A735" s="73">
        <f>'EMFAC2017EI-2011Class'!B734</f>
        <v>2020</v>
      </c>
      <c r="B735" s="74" t="str">
        <f>'EMFAC2017EI-2011Class'!C734</f>
        <v>T7 Motor Coach</v>
      </c>
      <c r="C735" s="73">
        <f>'EMFAC2017EI-2011Class'!D734</f>
        <v>2008</v>
      </c>
      <c r="D735" s="38">
        <f>'EMFAC2017EI-2011Class'!F734</f>
        <v>12</v>
      </c>
      <c r="E735" s="72" t="str">
        <f t="shared" si="23"/>
        <v>T7 Motor Coach-12</v>
      </c>
      <c r="F735" s="39">
        <f>VLOOKUP(E735,HD_Odo!$C$2:$D$1381,2,FALSE)</f>
        <v>688147.16666666698</v>
      </c>
      <c r="G735" s="89" t="str">
        <f>'EMFAC2017EI-2011Class'!H734</f>
        <v>2020-T7 Motor Coach-12</v>
      </c>
      <c r="H735" s="70">
        <f t="shared" si="22"/>
        <v>0.7878067459547502</v>
      </c>
      <c r="I735" s="37"/>
      <c r="M735" s="36"/>
      <c r="N735" s="13"/>
    </row>
    <row r="736" spans="1:14" ht="13.7" customHeight="1" x14ac:dyDescent="0.25">
      <c r="A736" s="73">
        <f>'EMFAC2017EI-2011Class'!B735</f>
        <v>2020</v>
      </c>
      <c r="B736" s="74" t="str">
        <f>'EMFAC2017EI-2011Class'!C735</f>
        <v>T7 Motor Coach</v>
      </c>
      <c r="C736" s="73">
        <f>'EMFAC2017EI-2011Class'!D735</f>
        <v>2007</v>
      </c>
      <c r="D736" s="38">
        <f>'EMFAC2017EI-2011Class'!F735</f>
        <v>13</v>
      </c>
      <c r="E736" s="72" t="str">
        <f t="shared" si="23"/>
        <v>T7 Motor Coach-13</v>
      </c>
      <c r="F736" s="39">
        <f>VLOOKUP(E736,HD_Odo!$C$2:$D$1381,2,FALSE)</f>
        <v>720624.11666666705</v>
      </c>
      <c r="G736" s="89" t="str">
        <f>'EMFAC2017EI-2011Class'!H735</f>
        <v>2020-T7 Motor Coach-13</v>
      </c>
      <c r="H736" s="70">
        <f t="shared" si="22"/>
        <v>0.87941471137032923</v>
      </c>
      <c r="I736" s="37"/>
      <c r="M736" s="36"/>
      <c r="N736" s="13"/>
    </row>
    <row r="737" spans="1:15" ht="13.7" customHeight="1" x14ac:dyDescent="0.25">
      <c r="A737" s="73">
        <f>'EMFAC2017EI-2011Class'!B736</f>
        <v>2020</v>
      </c>
      <c r="B737" s="74" t="str">
        <f>'EMFAC2017EI-2011Class'!C736</f>
        <v>T7 Motor Coach</v>
      </c>
      <c r="C737" s="73">
        <f>'EMFAC2017EI-2011Class'!D736</f>
        <v>2006</v>
      </c>
      <c r="D737" s="38">
        <f>'EMFAC2017EI-2011Class'!F736</f>
        <v>14</v>
      </c>
      <c r="E737" s="72" t="str">
        <f t="shared" si="23"/>
        <v>T7 Motor Coach-14</v>
      </c>
      <c r="F737" s="39">
        <f>VLOOKUP(E737,HD_Odo!$C$2:$D$1381,2,FALSE)</f>
        <v>749853.37166666705</v>
      </c>
      <c r="G737" s="89" t="str">
        <f>'EMFAC2017EI-2011Class'!H736</f>
        <v>2020-T7 Motor Coach-14</v>
      </c>
      <c r="H737" s="70">
        <f t="shared" si="22"/>
        <v>0.87714167456326098</v>
      </c>
      <c r="I737" s="37"/>
      <c r="M737" s="36"/>
      <c r="N737" s="13"/>
    </row>
    <row r="738" spans="1:15" ht="13.7" customHeight="1" x14ac:dyDescent="0.25">
      <c r="A738" s="73">
        <f>'EMFAC2017EI-2011Class'!B737</f>
        <v>2020</v>
      </c>
      <c r="B738" s="74" t="str">
        <f>'EMFAC2017EI-2011Class'!C737</f>
        <v>T7 Motor Coach</v>
      </c>
      <c r="C738" s="73">
        <f>'EMFAC2017EI-2011Class'!D737</f>
        <v>2005</v>
      </c>
      <c r="D738" s="38">
        <f>'EMFAC2017EI-2011Class'!F737</f>
        <v>15</v>
      </c>
      <c r="E738" s="72" t="str">
        <f t="shared" si="23"/>
        <v>T7 Motor Coach-15</v>
      </c>
      <c r="F738" s="39">
        <f>VLOOKUP(E738,HD_Odo!$C$2:$D$1381,2,FALSE)</f>
        <v>776159.70116666704</v>
      </c>
      <c r="G738" s="89" t="str">
        <f>'EMFAC2017EI-2011Class'!H737</f>
        <v>2020-T7 Motor Coach-15</v>
      </c>
      <c r="H738" s="70">
        <f t="shared" si="22"/>
        <v>0.87517554546998444</v>
      </c>
      <c r="I738" s="37"/>
      <c r="M738" s="36"/>
      <c r="N738" s="13"/>
    </row>
    <row r="739" spans="1:15" ht="13.7" customHeight="1" x14ac:dyDescent="0.25">
      <c r="A739" s="73">
        <f>'EMFAC2017EI-2011Class'!B738</f>
        <v>2020</v>
      </c>
      <c r="B739" s="74" t="str">
        <f>'EMFAC2017EI-2011Class'!C738</f>
        <v>T7 Motor Coach</v>
      </c>
      <c r="C739" s="73">
        <f>'EMFAC2017EI-2011Class'!D738</f>
        <v>2004</v>
      </c>
      <c r="D739" s="38">
        <f>'EMFAC2017EI-2011Class'!F738</f>
        <v>16</v>
      </c>
      <c r="E739" s="72" t="str">
        <f t="shared" si="23"/>
        <v>T7 Motor Coach-16</v>
      </c>
      <c r="F739" s="39">
        <f>VLOOKUP(E739,HD_Odo!$C$2:$D$1381,2,FALSE)</f>
        <v>799835.39771666704</v>
      </c>
      <c r="G739" s="89" t="str">
        <f>'EMFAC2017EI-2011Class'!H738</f>
        <v>2020-T7 Motor Coach-16</v>
      </c>
      <c r="H739" s="70">
        <f t="shared" si="22"/>
        <v>0.87346698827847735</v>
      </c>
      <c r="I739" s="37"/>
      <c r="M739" s="36"/>
      <c r="N739" s="13"/>
    </row>
    <row r="740" spans="1:15" ht="13.7" customHeight="1" x14ac:dyDescent="0.25">
      <c r="A740" s="73">
        <f>'EMFAC2017EI-2011Class'!B739</f>
        <v>2020</v>
      </c>
      <c r="B740" s="74" t="str">
        <f>'EMFAC2017EI-2011Class'!C739</f>
        <v>T7 Motor Coach</v>
      </c>
      <c r="C740" s="73">
        <f>'EMFAC2017EI-2011Class'!D739</f>
        <v>2003</v>
      </c>
      <c r="D740" s="38">
        <f>'EMFAC2017EI-2011Class'!F739</f>
        <v>17</v>
      </c>
      <c r="E740" s="72" t="str">
        <f t="shared" si="23"/>
        <v>T7 Motor Coach-17</v>
      </c>
      <c r="F740" s="39">
        <f>VLOOKUP(E740,HD_Odo!$C$2:$D$1381,2,FALSE)</f>
        <v>800000</v>
      </c>
      <c r="G740" s="89" t="str">
        <f>'EMFAC2017EI-2011Class'!H739</f>
        <v>2020-T7 Motor Coach-17</v>
      </c>
      <c r="H740" s="70">
        <f t="shared" si="22"/>
        <v>0.92449295049969848</v>
      </c>
      <c r="I740" s="37"/>
      <c r="M740" s="36"/>
      <c r="N740" s="13"/>
    </row>
    <row r="741" spans="1:15" ht="13.7" customHeight="1" x14ac:dyDescent="0.25">
      <c r="A741" s="73">
        <f>'EMFAC2017EI-2011Class'!B740</f>
        <v>2020</v>
      </c>
      <c r="B741" s="74" t="str">
        <f>'EMFAC2017EI-2011Class'!C740</f>
        <v>T7 Motor Coach</v>
      </c>
      <c r="C741" s="73">
        <f>'EMFAC2017EI-2011Class'!D740</f>
        <v>2002</v>
      </c>
      <c r="D741" s="38">
        <f>'EMFAC2017EI-2011Class'!F740</f>
        <v>18</v>
      </c>
      <c r="E741" s="72" t="str">
        <f t="shared" si="23"/>
        <v>T7 Motor Coach-18</v>
      </c>
      <c r="F741" s="39">
        <f>VLOOKUP(E741,HD_Odo!$C$2:$D$1381,2,FALSE)</f>
        <v>800000</v>
      </c>
      <c r="G741" s="89" t="str">
        <f>'EMFAC2017EI-2011Class'!H740</f>
        <v>2020-T7 Motor Coach-18</v>
      </c>
      <c r="H741" s="70">
        <f t="shared" si="22"/>
        <v>0.92449295049969848</v>
      </c>
      <c r="I741" s="37"/>
      <c r="M741" s="36"/>
      <c r="N741" s="13"/>
    </row>
    <row r="742" spans="1:15" ht="13.7" customHeight="1" x14ac:dyDescent="0.25">
      <c r="A742" s="73">
        <f>'EMFAC2017EI-2011Class'!B741</f>
        <v>2020</v>
      </c>
      <c r="B742" s="74" t="str">
        <f>'EMFAC2017EI-2011Class'!C741</f>
        <v>T7 Motor Coach</v>
      </c>
      <c r="C742" s="73">
        <f>'EMFAC2017EI-2011Class'!D741</f>
        <v>2001</v>
      </c>
      <c r="D742" s="38">
        <f>'EMFAC2017EI-2011Class'!F741</f>
        <v>19</v>
      </c>
      <c r="E742" s="72" t="str">
        <f t="shared" si="23"/>
        <v>T7 Motor Coach-19</v>
      </c>
      <c r="F742" s="39">
        <f>VLOOKUP(E742,HD_Odo!$C$2:$D$1381,2,FALSE)</f>
        <v>800000</v>
      </c>
      <c r="G742" s="89" t="str">
        <f>'EMFAC2017EI-2011Class'!H741</f>
        <v>2020-T7 Motor Coach-19</v>
      </c>
      <c r="H742" s="70">
        <f t="shared" si="22"/>
        <v>0.92449295049969848</v>
      </c>
      <c r="I742" s="37"/>
      <c r="M742" s="36"/>
      <c r="N742" s="13"/>
    </row>
    <row r="743" spans="1:15" ht="13.7" customHeight="1" x14ac:dyDescent="0.25">
      <c r="A743" s="73">
        <f>'EMFAC2017EI-2011Class'!B742</f>
        <v>2020</v>
      </c>
      <c r="B743" s="74" t="str">
        <f>'EMFAC2017EI-2011Class'!C742</f>
        <v>T7 Motor Coach</v>
      </c>
      <c r="C743" s="73">
        <f>'EMFAC2017EI-2011Class'!D742</f>
        <v>2000</v>
      </c>
      <c r="D743" s="38">
        <f>'EMFAC2017EI-2011Class'!F742</f>
        <v>20</v>
      </c>
      <c r="E743" s="72" t="str">
        <f t="shared" si="23"/>
        <v>T7 Motor Coach-20</v>
      </c>
      <c r="F743" s="39">
        <f>VLOOKUP(E743,HD_Odo!$C$2:$D$1381,2,FALSE)</f>
        <v>800000</v>
      </c>
      <c r="G743" s="89" t="str">
        <f>'EMFAC2017EI-2011Class'!H742</f>
        <v>2020-T7 Motor Coach-20</v>
      </c>
      <c r="H743" s="70">
        <f t="shared" si="22"/>
        <v>0.92449295049969848</v>
      </c>
      <c r="I743" s="37"/>
      <c r="M743" s="36"/>
      <c r="N743" s="13"/>
    </row>
    <row r="744" spans="1:15" ht="13.7" customHeight="1" x14ac:dyDescent="0.25">
      <c r="A744" s="73">
        <f>'EMFAC2017EI-2011Class'!B743</f>
        <v>2020</v>
      </c>
      <c r="B744" s="74" t="str">
        <f>'EMFAC2017EI-2011Class'!C743</f>
        <v>T7 Motor Coach</v>
      </c>
      <c r="C744" s="73">
        <f>'EMFAC2017EI-2011Class'!D743</f>
        <v>1999</v>
      </c>
      <c r="D744" s="38">
        <f>'EMFAC2017EI-2011Class'!F743</f>
        <v>21</v>
      </c>
      <c r="E744" s="72" t="str">
        <f t="shared" si="23"/>
        <v>T7 Motor Coach-21</v>
      </c>
      <c r="F744" s="39">
        <f>VLOOKUP(E744,HD_Odo!$C$2:$D$1381,2,FALSE)</f>
        <v>800000</v>
      </c>
      <c r="G744" s="89" t="str">
        <f>'EMFAC2017EI-2011Class'!H743</f>
        <v>2020-T7 Motor Coach-21</v>
      </c>
      <c r="H744" s="70">
        <f t="shared" si="22"/>
        <v>0.92449295049969848</v>
      </c>
      <c r="I744" s="37"/>
      <c r="M744" s="36"/>
      <c r="N744" s="13"/>
    </row>
    <row r="745" spans="1:15" ht="13.7" customHeight="1" x14ac:dyDescent="0.25">
      <c r="A745" s="73">
        <f>'EMFAC2017EI-2011Class'!B744</f>
        <v>2020</v>
      </c>
      <c r="B745" s="74" t="str">
        <f>'EMFAC2017EI-2011Class'!C744</f>
        <v>T7 Motor Coach</v>
      </c>
      <c r="C745" s="73">
        <f>'EMFAC2017EI-2011Class'!D744</f>
        <v>1998</v>
      </c>
      <c r="D745" s="38">
        <f>'EMFAC2017EI-2011Class'!F744</f>
        <v>22</v>
      </c>
      <c r="E745" s="72" t="str">
        <f t="shared" si="23"/>
        <v>T7 Motor Coach-22</v>
      </c>
      <c r="F745" s="39">
        <f>VLOOKUP(E745,HD_Odo!$C$2:$D$1381,2,FALSE)</f>
        <v>800000</v>
      </c>
      <c r="G745" s="89" t="str">
        <f>'EMFAC2017EI-2011Class'!H744</f>
        <v>2020-T7 Motor Coach-22</v>
      </c>
      <c r="H745" s="70">
        <f t="shared" si="22"/>
        <v>0.92449295049969848</v>
      </c>
      <c r="I745" s="37"/>
      <c r="M745" s="36"/>
      <c r="N745" s="13"/>
    </row>
    <row r="746" spans="1:15" ht="13.7" customHeight="1" x14ac:dyDescent="0.25">
      <c r="A746" s="73">
        <f>'EMFAC2017EI-2011Class'!B745</f>
        <v>2020</v>
      </c>
      <c r="B746" s="74" t="str">
        <f>'EMFAC2017EI-2011Class'!C745</f>
        <v>T7 Motor Coach</v>
      </c>
      <c r="C746" s="73">
        <f>'EMFAC2017EI-2011Class'!D745</f>
        <v>1997</v>
      </c>
      <c r="D746" s="38">
        <f>'EMFAC2017EI-2011Class'!F745</f>
        <v>23</v>
      </c>
      <c r="E746" s="72" t="str">
        <f t="shared" si="23"/>
        <v>T7 Motor Coach-23</v>
      </c>
      <c r="F746" s="39">
        <f>VLOOKUP(E746,HD_Odo!$C$2:$D$1381,2,FALSE)</f>
        <v>800000</v>
      </c>
      <c r="G746" s="89" t="str">
        <f>'EMFAC2017EI-2011Class'!H745</f>
        <v>2020-T7 Motor Coach-23</v>
      </c>
      <c r="H746" s="70">
        <f t="shared" si="22"/>
        <v>0.92449295049969848</v>
      </c>
      <c r="J746" s="13"/>
      <c r="M746" s="36"/>
      <c r="N746" s="13"/>
    </row>
    <row r="747" spans="1:15" ht="13.7" customHeight="1" x14ac:dyDescent="0.25">
      <c r="A747" s="73">
        <f>'EMFAC2017EI-2011Class'!B746</f>
        <v>2020</v>
      </c>
      <c r="B747" s="74" t="str">
        <f>'EMFAC2017EI-2011Class'!C746</f>
        <v>T7 Motor Coach</v>
      </c>
      <c r="C747" s="73">
        <f>'EMFAC2017EI-2011Class'!D746</f>
        <v>1996</v>
      </c>
      <c r="D747" s="38">
        <f>'EMFAC2017EI-2011Class'!F746</f>
        <v>24</v>
      </c>
      <c r="E747" s="72" t="str">
        <f t="shared" si="23"/>
        <v>T7 Motor Coach-24</v>
      </c>
      <c r="F747" s="39">
        <f>VLOOKUP(E747,HD_Odo!$C$2:$D$1381,2,FALSE)</f>
        <v>800000</v>
      </c>
      <c r="G747" s="89" t="str">
        <f>'EMFAC2017EI-2011Class'!H746</f>
        <v>2020-T7 Motor Coach-24</v>
      </c>
      <c r="H747" s="70">
        <f t="shared" si="22"/>
        <v>0.92449295049969848</v>
      </c>
      <c r="J747" s="13"/>
      <c r="N747" s="37"/>
      <c r="O747" s="36"/>
    </row>
    <row r="748" spans="1:15" ht="13.7" customHeight="1" x14ac:dyDescent="0.25">
      <c r="A748" s="73">
        <f>'EMFAC2017EI-2011Class'!B747</f>
        <v>2020</v>
      </c>
      <c r="B748" s="74" t="str">
        <f>'EMFAC2017EI-2011Class'!C747</f>
        <v>T7 NNOOS</v>
      </c>
      <c r="C748" s="73">
        <f>'EMFAC2017EI-2011Class'!D747</f>
        <v>2021</v>
      </c>
      <c r="D748" s="38">
        <f>'EMFAC2017EI-2011Class'!F747</f>
        <v>-1</v>
      </c>
      <c r="E748" s="72" t="str">
        <f t="shared" si="23"/>
        <v>T7 NNOOS--1</v>
      </c>
      <c r="F748" s="39">
        <f>VLOOKUP(E748,HD_Odo!$C$2:$D$1381,2,FALSE)</f>
        <v>0</v>
      </c>
      <c r="G748" s="89" t="str">
        <f>'EMFAC2017EI-2011Class'!H747</f>
        <v>2020-T7 NNOOS--1</v>
      </c>
      <c r="H748" s="70">
        <f t="shared" si="22"/>
        <v>1</v>
      </c>
      <c r="J748" s="13"/>
      <c r="N748" s="37"/>
      <c r="O748" s="36"/>
    </row>
    <row r="749" spans="1:15" ht="13.7" customHeight="1" x14ac:dyDescent="0.25">
      <c r="A749" s="73">
        <f>'EMFAC2017EI-2011Class'!B748</f>
        <v>2020</v>
      </c>
      <c r="B749" s="74" t="str">
        <f>'EMFAC2017EI-2011Class'!C748</f>
        <v>T7 NNOOS</v>
      </c>
      <c r="C749" s="73">
        <f>'EMFAC2017EI-2011Class'!D748</f>
        <v>2020</v>
      </c>
      <c r="D749" s="38">
        <f>'EMFAC2017EI-2011Class'!F748</f>
        <v>0</v>
      </c>
      <c r="E749" s="72" t="str">
        <f t="shared" si="23"/>
        <v>T7 NNOOS-0</v>
      </c>
      <c r="F749" s="39">
        <f>VLOOKUP(E749,HD_Odo!$C$2:$D$1381,2,FALSE)</f>
        <v>105233.9</v>
      </c>
      <c r="G749" s="89" t="str">
        <f>'EMFAC2017EI-2011Class'!H748</f>
        <v>2020-T7 NNOOS-0</v>
      </c>
      <c r="H749" s="70">
        <f t="shared" si="22"/>
        <v>0.9213464951020639</v>
      </c>
      <c r="J749" s="13"/>
      <c r="N749" s="37"/>
      <c r="O749" s="36"/>
    </row>
    <row r="750" spans="1:15" ht="13.7" customHeight="1" x14ac:dyDescent="0.25">
      <c r="A750" s="73">
        <f>'EMFAC2017EI-2011Class'!B749</f>
        <v>2020</v>
      </c>
      <c r="B750" s="74" t="str">
        <f>'EMFAC2017EI-2011Class'!C749</f>
        <v>T7 NNOOS</v>
      </c>
      <c r="C750" s="73">
        <f>'EMFAC2017EI-2011Class'!D749</f>
        <v>2019</v>
      </c>
      <c r="D750" s="38">
        <f>'EMFAC2017EI-2011Class'!F749</f>
        <v>1</v>
      </c>
      <c r="E750" s="72" t="str">
        <f t="shared" si="23"/>
        <v>T7 NNOOS-1</v>
      </c>
      <c r="F750" s="39">
        <f>VLOOKUP(E750,HD_Odo!$C$2:$D$1381,2,FALSE)</f>
        <v>210374.9</v>
      </c>
      <c r="G750" s="89" t="str">
        <f>'EMFAC2017EI-2011Class'!H749</f>
        <v>2020-T7 NNOOS-1</v>
      </c>
      <c r="H750" s="70">
        <f t="shared" si="22"/>
        <v>0.87741792901820337</v>
      </c>
      <c r="J750" s="13"/>
      <c r="N750" s="37"/>
      <c r="O750" s="36"/>
    </row>
    <row r="751" spans="1:15" ht="13.7" customHeight="1" x14ac:dyDescent="0.25">
      <c r="A751" s="73">
        <f>'EMFAC2017EI-2011Class'!B750</f>
        <v>2020</v>
      </c>
      <c r="B751" s="74" t="str">
        <f>'EMFAC2017EI-2011Class'!C750</f>
        <v>T7 NNOOS</v>
      </c>
      <c r="C751" s="73">
        <f>'EMFAC2017EI-2011Class'!D750</f>
        <v>2018</v>
      </c>
      <c r="D751" s="38">
        <f>'EMFAC2017EI-2011Class'!F750</f>
        <v>2</v>
      </c>
      <c r="E751" s="72" t="str">
        <f t="shared" si="23"/>
        <v>T7 NNOOS-2</v>
      </c>
      <c r="F751" s="39">
        <f>VLOOKUP(E751,HD_Odo!$C$2:$D$1381,2,FALSE)</f>
        <v>312602.90000000002</v>
      </c>
      <c r="G751" s="89" t="str">
        <f>'EMFAC2017EI-2011Class'!H750</f>
        <v>2020-T7 NNOOS-2</v>
      </c>
      <c r="H751" s="70">
        <f t="shared" si="22"/>
        <v>0.84999644743866709</v>
      </c>
      <c r="J751" s="13"/>
      <c r="N751" s="37"/>
      <c r="O751" s="36"/>
    </row>
    <row r="752" spans="1:15" ht="13.7" customHeight="1" x14ac:dyDescent="0.25">
      <c r="A752" s="73">
        <f>'EMFAC2017EI-2011Class'!B751</f>
        <v>2020</v>
      </c>
      <c r="B752" s="74" t="str">
        <f>'EMFAC2017EI-2011Class'!C751</f>
        <v>T7 NNOOS</v>
      </c>
      <c r="C752" s="73">
        <f>'EMFAC2017EI-2011Class'!D751</f>
        <v>2017</v>
      </c>
      <c r="D752" s="38">
        <f>'EMFAC2017EI-2011Class'!F751</f>
        <v>3</v>
      </c>
      <c r="E752" s="72" t="str">
        <f t="shared" si="23"/>
        <v>T7 NNOOS-3</v>
      </c>
      <c r="F752" s="39">
        <f>VLOOKUP(E752,HD_Odo!$C$2:$D$1381,2,FALSE)</f>
        <v>409894.85</v>
      </c>
      <c r="G752" s="89" t="str">
        <f>'EMFAC2017EI-2011Class'!H751</f>
        <v>2020-T7 NNOOS-3</v>
      </c>
      <c r="H752" s="70">
        <f t="shared" si="22"/>
        <v>0.83159521585381357</v>
      </c>
      <c r="J752" s="13"/>
      <c r="N752" s="37"/>
      <c r="O752" s="36"/>
    </row>
    <row r="753" spans="1:15" ht="13.7" customHeight="1" x14ac:dyDescent="0.25">
      <c r="A753" s="73">
        <f>'EMFAC2017EI-2011Class'!B752</f>
        <v>2020</v>
      </c>
      <c r="B753" s="74" t="str">
        <f>'EMFAC2017EI-2011Class'!C752</f>
        <v>T7 NNOOS</v>
      </c>
      <c r="C753" s="73">
        <f>'EMFAC2017EI-2011Class'!D752</f>
        <v>2016</v>
      </c>
      <c r="D753" s="38">
        <f>'EMFAC2017EI-2011Class'!F752</f>
        <v>4</v>
      </c>
      <c r="E753" s="72" t="str">
        <f t="shared" si="23"/>
        <v>T7 NNOOS-4</v>
      </c>
      <c r="F753" s="39">
        <f>VLOOKUP(E753,HD_Odo!$C$2:$D$1381,2,FALSE)</f>
        <v>500922.86</v>
      </c>
      <c r="G753" s="89" t="str">
        <f>'EMFAC2017EI-2011Class'!H752</f>
        <v>2020-T7 NNOOS-4</v>
      </c>
      <c r="H753" s="70">
        <f t="shared" si="22"/>
        <v>0.81860259684061953</v>
      </c>
      <c r="J753" s="13"/>
      <c r="N753" s="37"/>
      <c r="O753" s="36"/>
    </row>
    <row r="754" spans="1:15" ht="13.7" customHeight="1" x14ac:dyDescent="0.25">
      <c r="A754" s="73">
        <f>'EMFAC2017EI-2011Class'!B753</f>
        <v>2020</v>
      </c>
      <c r="B754" s="74" t="str">
        <f>'EMFAC2017EI-2011Class'!C753</f>
        <v>T7 NNOOS</v>
      </c>
      <c r="C754" s="73">
        <f>'EMFAC2017EI-2011Class'!D753</f>
        <v>2015</v>
      </c>
      <c r="D754" s="38">
        <f>'EMFAC2017EI-2011Class'!F753</f>
        <v>5</v>
      </c>
      <c r="E754" s="72" t="str">
        <f t="shared" si="23"/>
        <v>T7 NNOOS-5</v>
      </c>
      <c r="F754" s="39">
        <f>VLOOKUP(E754,HD_Odo!$C$2:$D$1381,2,FALSE)</f>
        <v>584952.91</v>
      </c>
      <c r="G754" s="89" t="str">
        <f>'EMFAC2017EI-2011Class'!H753</f>
        <v>2020-T7 NNOOS-5</v>
      </c>
      <c r="H754" s="70">
        <f t="shared" si="22"/>
        <v>0.80907424178345289</v>
      </c>
      <c r="J754" s="13"/>
      <c r="N754" s="37"/>
      <c r="O754" s="36"/>
    </row>
    <row r="755" spans="1:15" ht="13.7" customHeight="1" x14ac:dyDescent="0.25">
      <c r="A755" s="73">
        <f>'EMFAC2017EI-2011Class'!B754</f>
        <v>2020</v>
      </c>
      <c r="B755" s="74" t="str">
        <f>'EMFAC2017EI-2011Class'!C754</f>
        <v>T7 NNOOS</v>
      </c>
      <c r="C755" s="73">
        <f>'EMFAC2017EI-2011Class'!D754</f>
        <v>2014</v>
      </c>
      <c r="D755" s="38">
        <f>'EMFAC2017EI-2011Class'!F754</f>
        <v>6</v>
      </c>
      <c r="E755" s="72" t="str">
        <f t="shared" si="23"/>
        <v>T7 NNOOS-6</v>
      </c>
      <c r="F755" s="39">
        <f>VLOOKUP(E755,HD_Odo!$C$2:$D$1381,2,FALSE)</f>
        <v>661743.91</v>
      </c>
      <c r="G755" s="89" t="str">
        <f>'EMFAC2017EI-2011Class'!H754</f>
        <v>2020-T7 NNOOS-6</v>
      </c>
      <c r="H755" s="70">
        <f t="shared" si="22"/>
        <v>0.80187506904580308</v>
      </c>
      <c r="J755" s="13"/>
      <c r="N755" s="37"/>
      <c r="O755" s="36"/>
    </row>
    <row r="756" spans="1:15" ht="13.7" customHeight="1" x14ac:dyDescent="0.25">
      <c r="A756" s="73">
        <f>'EMFAC2017EI-2011Class'!B755</f>
        <v>2020</v>
      </c>
      <c r="B756" s="74" t="str">
        <f>'EMFAC2017EI-2011Class'!C755</f>
        <v>T7 NNOOS</v>
      </c>
      <c r="C756" s="73">
        <f>'EMFAC2017EI-2011Class'!D755</f>
        <v>2013</v>
      </c>
      <c r="D756" s="38">
        <f>'EMFAC2017EI-2011Class'!F755</f>
        <v>7</v>
      </c>
      <c r="E756" s="72" t="str">
        <f t="shared" si="23"/>
        <v>T7 NNOOS-7</v>
      </c>
      <c r="F756" s="39">
        <f>VLOOKUP(E756,HD_Odo!$C$2:$D$1381,2,FALSE)</f>
        <v>731450.95</v>
      </c>
      <c r="G756" s="89" t="str">
        <f>'EMFAC2017EI-2011Class'!H755</f>
        <v>2020-T7 NNOOS-7</v>
      </c>
      <c r="H756" s="70">
        <f t="shared" si="22"/>
        <v>0.77911408330496645</v>
      </c>
      <c r="J756" s="13"/>
      <c r="N756" s="37"/>
      <c r="O756" s="36"/>
    </row>
    <row r="757" spans="1:15" ht="13.7" customHeight="1" x14ac:dyDescent="0.25">
      <c r="A757" s="73">
        <f>'EMFAC2017EI-2011Class'!B756</f>
        <v>2020</v>
      </c>
      <c r="B757" s="74" t="str">
        <f>'EMFAC2017EI-2011Class'!C756</f>
        <v>T7 NNOOS</v>
      </c>
      <c r="C757" s="73">
        <f>'EMFAC2017EI-2011Class'!D756</f>
        <v>2012</v>
      </c>
      <c r="D757" s="38">
        <f>'EMFAC2017EI-2011Class'!F756</f>
        <v>8</v>
      </c>
      <c r="E757" s="72" t="str">
        <f t="shared" si="23"/>
        <v>T7 NNOOS-8</v>
      </c>
      <c r="F757" s="39">
        <f>VLOOKUP(E757,HD_Odo!$C$2:$D$1381,2,FALSE)</f>
        <v>794519.93</v>
      </c>
      <c r="G757" s="89" t="str">
        <f>'EMFAC2017EI-2011Class'!H756</f>
        <v>2020-T7 NNOOS-8</v>
      </c>
      <c r="H757" s="70">
        <f t="shared" si="22"/>
        <v>0.77571321644933289</v>
      </c>
      <c r="J757" s="13"/>
      <c r="N757" s="37"/>
      <c r="O757" s="36"/>
    </row>
    <row r="758" spans="1:15" ht="13.7" customHeight="1" x14ac:dyDescent="0.25">
      <c r="A758" s="73">
        <f>'EMFAC2017EI-2011Class'!B757</f>
        <v>2020</v>
      </c>
      <c r="B758" s="74" t="str">
        <f>'EMFAC2017EI-2011Class'!C757</f>
        <v>T7 NNOOS</v>
      </c>
      <c r="C758" s="73">
        <f>'EMFAC2017EI-2011Class'!D757</f>
        <v>2011</v>
      </c>
      <c r="D758" s="38">
        <f>'EMFAC2017EI-2011Class'!F757</f>
        <v>9</v>
      </c>
      <c r="E758" s="72" t="str">
        <f t="shared" si="23"/>
        <v>T7 NNOOS-9</v>
      </c>
      <c r="F758" s="39">
        <f>VLOOKUP(E758,HD_Odo!$C$2:$D$1381,2,FALSE)</f>
        <v>800000</v>
      </c>
      <c r="G758" s="89" t="str">
        <f>'EMFAC2017EI-2011Class'!H757</f>
        <v>2020-T7 NNOOS-9</v>
      </c>
      <c r="H758" s="70">
        <f t="shared" si="22"/>
        <v>0.77543853941667051</v>
      </c>
      <c r="J758" s="13"/>
      <c r="N758" s="37"/>
      <c r="O758" s="36"/>
    </row>
    <row r="759" spans="1:15" ht="13.7" customHeight="1" x14ac:dyDescent="0.25">
      <c r="A759" s="73">
        <f>'EMFAC2017EI-2011Class'!B758</f>
        <v>2020</v>
      </c>
      <c r="B759" s="74" t="str">
        <f>'EMFAC2017EI-2011Class'!C758</f>
        <v>T7 NNOOS</v>
      </c>
      <c r="C759" s="73">
        <f>'EMFAC2017EI-2011Class'!D758</f>
        <v>2010</v>
      </c>
      <c r="D759" s="38">
        <f>'EMFAC2017EI-2011Class'!F758</f>
        <v>10</v>
      </c>
      <c r="E759" s="72" t="str">
        <f t="shared" si="23"/>
        <v>T7 NNOOS-10</v>
      </c>
      <c r="F759" s="39">
        <f>VLOOKUP(E759,HD_Odo!$C$2:$D$1381,2,FALSE)</f>
        <v>800000</v>
      </c>
      <c r="G759" s="89" t="str">
        <f>'EMFAC2017EI-2011Class'!H758</f>
        <v>2020-T7 NNOOS-10</v>
      </c>
      <c r="H759" s="70">
        <f t="shared" si="22"/>
        <v>0.77680855685776418</v>
      </c>
      <c r="J759" s="13"/>
      <c r="N759" s="37"/>
      <c r="O759" s="36"/>
    </row>
    <row r="760" spans="1:15" ht="13.7" customHeight="1" x14ac:dyDescent="0.25">
      <c r="A760" s="73">
        <f>'EMFAC2017EI-2011Class'!B759</f>
        <v>2020</v>
      </c>
      <c r="B760" s="74" t="str">
        <f>'EMFAC2017EI-2011Class'!C759</f>
        <v>T7 NNOOS</v>
      </c>
      <c r="C760" s="73">
        <f>'EMFAC2017EI-2011Class'!D759</f>
        <v>2009</v>
      </c>
      <c r="D760" s="38">
        <f>'EMFAC2017EI-2011Class'!F759</f>
        <v>11</v>
      </c>
      <c r="E760" s="72" t="str">
        <f t="shared" si="23"/>
        <v>T7 NNOOS-11</v>
      </c>
      <c r="F760" s="39">
        <f>VLOOKUP(E760,HD_Odo!$C$2:$D$1381,2,FALSE)</f>
        <v>800000</v>
      </c>
      <c r="G760" s="89" t="str">
        <f>'EMFAC2017EI-2011Class'!H759</f>
        <v>2020-T7 NNOOS-11</v>
      </c>
      <c r="H760" s="70">
        <f t="shared" si="22"/>
        <v>0.77680855685776418</v>
      </c>
      <c r="J760" s="13"/>
      <c r="N760" s="37"/>
      <c r="O760" s="36"/>
    </row>
    <row r="761" spans="1:15" ht="13.7" customHeight="1" x14ac:dyDescent="0.25">
      <c r="A761" s="73">
        <f>'EMFAC2017EI-2011Class'!B760</f>
        <v>2020</v>
      </c>
      <c r="B761" s="74" t="str">
        <f>'EMFAC2017EI-2011Class'!C760</f>
        <v>T7 NNOOS</v>
      </c>
      <c r="C761" s="73">
        <f>'EMFAC2017EI-2011Class'!D760</f>
        <v>2008</v>
      </c>
      <c r="D761" s="38">
        <f>'EMFAC2017EI-2011Class'!F760</f>
        <v>12</v>
      </c>
      <c r="E761" s="72" t="str">
        <f t="shared" si="23"/>
        <v>T7 NNOOS-12</v>
      </c>
      <c r="F761" s="39">
        <f>VLOOKUP(E761,HD_Odo!$C$2:$D$1381,2,FALSE)</f>
        <v>800000</v>
      </c>
      <c r="G761" s="89" t="str">
        <f>'EMFAC2017EI-2011Class'!H760</f>
        <v>2020-T7 NNOOS-12</v>
      </c>
      <c r="H761" s="70">
        <f t="shared" si="22"/>
        <v>0.77680855685776418</v>
      </c>
      <c r="J761" s="13"/>
      <c r="N761" s="37"/>
      <c r="O761" s="36"/>
    </row>
    <row r="762" spans="1:15" ht="13.7" customHeight="1" x14ac:dyDescent="0.25">
      <c r="A762" s="73">
        <f>'EMFAC2017EI-2011Class'!B761</f>
        <v>2020</v>
      </c>
      <c r="B762" s="74" t="str">
        <f>'EMFAC2017EI-2011Class'!C761</f>
        <v>T7 NNOOS</v>
      </c>
      <c r="C762" s="73">
        <f>'EMFAC2017EI-2011Class'!D761</f>
        <v>2007</v>
      </c>
      <c r="D762" s="38">
        <f>'EMFAC2017EI-2011Class'!F761</f>
        <v>13</v>
      </c>
      <c r="E762" s="72" t="str">
        <f t="shared" si="23"/>
        <v>T7 NNOOS-13</v>
      </c>
      <c r="F762" s="39">
        <f>VLOOKUP(E762,HD_Odo!$C$2:$D$1381,2,FALSE)</f>
        <v>800000</v>
      </c>
      <c r="G762" s="89" t="str">
        <f>'EMFAC2017EI-2011Class'!H761</f>
        <v>2020-T7 NNOOS-13</v>
      </c>
      <c r="H762" s="70">
        <f t="shared" si="22"/>
        <v>0.87345530491250067</v>
      </c>
      <c r="J762" s="13"/>
      <c r="N762" s="37"/>
      <c r="O762" s="36"/>
    </row>
    <row r="763" spans="1:15" ht="13.7" customHeight="1" x14ac:dyDescent="0.25">
      <c r="A763" s="73">
        <f>'EMFAC2017EI-2011Class'!B762</f>
        <v>2020</v>
      </c>
      <c r="B763" s="74" t="str">
        <f>'EMFAC2017EI-2011Class'!C762</f>
        <v>T7 NNOOS</v>
      </c>
      <c r="C763" s="73">
        <f>'EMFAC2017EI-2011Class'!D762</f>
        <v>2006</v>
      </c>
      <c r="D763" s="38">
        <f>'EMFAC2017EI-2011Class'!F762</f>
        <v>14</v>
      </c>
      <c r="E763" s="72" t="str">
        <f t="shared" si="23"/>
        <v>T7 NNOOS-14</v>
      </c>
      <c r="F763" s="39">
        <f>VLOOKUP(E763,HD_Odo!$C$2:$D$1381,2,FALSE)</f>
        <v>800000</v>
      </c>
      <c r="G763" s="89" t="str">
        <f>'EMFAC2017EI-2011Class'!H762</f>
        <v>2020-T7 NNOOS-14</v>
      </c>
      <c r="H763" s="70">
        <f t="shared" si="22"/>
        <v>0.87345530491250067</v>
      </c>
      <c r="J763" s="13"/>
      <c r="N763" s="37"/>
      <c r="O763" s="36"/>
    </row>
    <row r="764" spans="1:15" ht="13.7" customHeight="1" x14ac:dyDescent="0.25">
      <c r="A764" s="73">
        <f>'EMFAC2017EI-2011Class'!B763</f>
        <v>2020</v>
      </c>
      <c r="B764" s="74" t="str">
        <f>'EMFAC2017EI-2011Class'!C763</f>
        <v>T7 NNOOS</v>
      </c>
      <c r="C764" s="73">
        <f>'EMFAC2017EI-2011Class'!D763</f>
        <v>2005</v>
      </c>
      <c r="D764" s="38">
        <f>'EMFAC2017EI-2011Class'!F763</f>
        <v>15</v>
      </c>
      <c r="E764" s="72" t="str">
        <f t="shared" si="23"/>
        <v>T7 NNOOS-15</v>
      </c>
      <c r="F764" s="39">
        <f>VLOOKUP(E764,HD_Odo!$C$2:$D$1381,2,FALSE)</f>
        <v>800000</v>
      </c>
      <c r="G764" s="89" t="str">
        <f>'EMFAC2017EI-2011Class'!H763</f>
        <v>2020-T7 NNOOS-15</v>
      </c>
      <c r="H764" s="70">
        <f t="shared" si="22"/>
        <v>0.87345530491250067</v>
      </c>
      <c r="J764" s="13"/>
      <c r="N764" s="37"/>
      <c r="O764" s="36"/>
    </row>
    <row r="765" spans="1:15" ht="13.7" customHeight="1" x14ac:dyDescent="0.25">
      <c r="A765" s="73">
        <f>'EMFAC2017EI-2011Class'!B764</f>
        <v>2020</v>
      </c>
      <c r="B765" s="74" t="str">
        <f>'EMFAC2017EI-2011Class'!C764</f>
        <v>T7 NNOOS</v>
      </c>
      <c r="C765" s="73">
        <f>'EMFAC2017EI-2011Class'!D764</f>
        <v>2004</v>
      </c>
      <c r="D765" s="38">
        <f>'EMFAC2017EI-2011Class'!F764</f>
        <v>16</v>
      </c>
      <c r="E765" s="72" t="str">
        <f t="shared" si="23"/>
        <v>T7 NNOOS-16</v>
      </c>
      <c r="F765" s="39">
        <f>VLOOKUP(E765,HD_Odo!$C$2:$D$1381,2,FALSE)</f>
        <v>800000</v>
      </c>
      <c r="G765" s="89" t="str">
        <f>'EMFAC2017EI-2011Class'!H764</f>
        <v>2020-T7 NNOOS-16</v>
      </c>
      <c r="H765" s="70">
        <f t="shared" ref="H765:H828" si="24">IF(C765&lt;1994,1,IF(C765&lt;2004,($M$3+$N$3*(F765/10000))/($E$3+$F$3*(F765/10000)),IF(C765&lt;2008,($M$4+$N$4*(F765/10000))/($E$4+$F$4*(F765/10000)),IF(C765&lt;2011,($M$5+$N$5*(F765/10000))/($E$5+$F$5*(F765/10000)),IF(C765&lt;2014,($M$6+$N$6*(F765/10000))/($E$6+$F$6*(F765/10000)),($M$7+$N$7*(F765/10000))/($E$7+$F$7*(F765/10000)))))))</f>
        <v>0.87345530491250067</v>
      </c>
      <c r="J765" s="13"/>
      <c r="N765" s="37"/>
      <c r="O765" s="36"/>
    </row>
    <row r="766" spans="1:15" ht="13.7" customHeight="1" x14ac:dyDescent="0.25">
      <c r="A766" s="73">
        <f>'EMFAC2017EI-2011Class'!B765</f>
        <v>2020</v>
      </c>
      <c r="B766" s="74" t="str">
        <f>'EMFAC2017EI-2011Class'!C765</f>
        <v>T7 NNOOS</v>
      </c>
      <c r="C766" s="73">
        <f>'EMFAC2017EI-2011Class'!D765</f>
        <v>2003</v>
      </c>
      <c r="D766" s="38">
        <f>'EMFAC2017EI-2011Class'!F765</f>
        <v>17</v>
      </c>
      <c r="E766" s="72" t="str">
        <f t="shared" si="23"/>
        <v>T7 NNOOS-17</v>
      </c>
      <c r="F766" s="39">
        <f>VLOOKUP(E766,HD_Odo!$C$2:$D$1381,2,FALSE)</f>
        <v>800000</v>
      </c>
      <c r="G766" s="89" t="str">
        <f>'EMFAC2017EI-2011Class'!H765</f>
        <v>2020-T7 NNOOS-17</v>
      </c>
      <c r="H766" s="70">
        <f t="shared" si="24"/>
        <v>0.92449295049969848</v>
      </c>
      <c r="J766" s="13"/>
      <c r="N766" s="37"/>
      <c r="O766" s="36"/>
    </row>
    <row r="767" spans="1:15" ht="13.7" customHeight="1" x14ac:dyDescent="0.25">
      <c r="A767" s="73">
        <f>'EMFAC2017EI-2011Class'!B766</f>
        <v>2020</v>
      </c>
      <c r="B767" s="74" t="str">
        <f>'EMFAC2017EI-2011Class'!C766</f>
        <v>T7 NNOOS</v>
      </c>
      <c r="C767" s="73">
        <f>'EMFAC2017EI-2011Class'!D766</f>
        <v>2002</v>
      </c>
      <c r="D767" s="38">
        <f>'EMFAC2017EI-2011Class'!F766</f>
        <v>18</v>
      </c>
      <c r="E767" s="72" t="str">
        <f t="shared" si="23"/>
        <v>T7 NNOOS-18</v>
      </c>
      <c r="F767" s="39">
        <f>VLOOKUP(E767,HD_Odo!$C$2:$D$1381,2,FALSE)</f>
        <v>800000</v>
      </c>
      <c r="G767" s="89" t="str">
        <f>'EMFAC2017EI-2011Class'!H766</f>
        <v>2020-T7 NNOOS-18</v>
      </c>
      <c r="H767" s="70">
        <f t="shared" si="24"/>
        <v>0.92449295049969848</v>
      </c>
      <c r="J767" s="13"/>
      <c r="N767" s="37"/>
      <c r="O767" s="36"/>
    </row>
    <row r="768" spans="1:15" ht="13.7" customHeight="1" x14ac:dyDescent="0.25">
      <c r="A768" s="73">
        <f>'EMFAC2017EI-2011Class'!B767</f>
        <v>2020</v>
      </c>
      <c r="B768" s="74" t="str">
        <f>'EMFAC2017EI-2011Class'!C767</f>
        <v>T7 NNOOS</v>
      </c>
      <c r="C768" s="73">
        <f>'EMFAC2017EI-2011Class'!D767</f>
        <v>2001</v>
      </c>
      <c r="D768" s="38">
        <f>'EMFAC2017EI-2011Class'!F767</f>
        <v>19</v>
      </c>
      <c r="E768" s="72" t="str">
        <f t="shared" si="23"/>
        <v>T7 NNOOS-19</v>
      </c>
      <c r="F768" s="39">
        <f>VLOOKUP(E768,HD_Odo!$C$2:$D$1381,2,FALSE)</f>
        <v>800000</v>
      </c>
      <c r="G768" s="89" t="str">
        <f>'EMFAC2017EI-2011Class'!H767</f>
        <v>2020-T7 NNOOS-19</v>
      </c>
      <c r="H768" s="70">
        <f t="shared" si="24"/>
        <v>0.92449295049969848</v>
      </c>
      <c r="J768" s="13"/>
      <c r="N768" s="37"/>
      <c r="O768" s="36"/>
    </row>
    <row r="769" spans="1:15" ht="13.7" customHeight="1" x14ac:dyDescent="0.25">
      <c r="A769" s="73">
        <f>'EMFAC2017EI-2011Class'!B768</f>
        <v>2020</v>
      </c>
      <c r="B769" s="74" t="str">
        <f>'EMFAC2017EI-2011Class'!C768</f>
        <v>T7 NNOOS</v>
      </c>
      <c r="C769" s="73">
        <f>'EMFAC2017EI-2011Class'!D768</f>
        <v>2000</v>
      </c>
      <c r="D769" s="38">
        <f>'EMFAC2017EI-2011Class'!F768</f>
        <v>20</v>
      </c>
      <c r="E769" s="72" t="str">
        <f t="shared" si="23"/>
        <v>T7 NNOOS-20</v>
      </c>
      <c r="F769" s="39">
        <f>VLOOKUP(E769,HD_Odo!$C$2:$D$1381,2,FALSE)</f>
        <v>800000</v>
      </c>
      <c r="G769" s="89" t="str">
        <f>'EMFAC2017EI-2011Class'!H768</f>
        <v>2020-T7 NNOOS-20</v>
      </c>
      <c r="H769" s="70">
        <f t="shared" si="24"/>
        <v>0.92449295049969848</v>
      </c>
      <c r="J769" s="13"/>
      <c r="N769" s="37"/>
      <c r="O769" s="36"/>
    </row>
    <row r="770" spans="1:15" ht="13.7" customHeight="1" x14ac:dyDescent="0.25">
      <c r="A770" s="73">
        <f>'EMFAC2017EI-2011Class'!B769</f>
        <v>2020</v>
      </c>
      <c r="B770" s="74" t="str">
        <f>'EMFAC2017EI-2011Class'!C769</f>
        <v>T7 NOOS</v>
      </c>
      <c r="C770" s="73">
        <f>'EMFAC2017EI-2011Class'!D769</f>
        <v>2021</v>
      </c>
      <c r="D770" s="38">
        <f>'EMFAC2017EI-2011Class'!F769</f>
        <v>-1</v>
      </c>
      <c r="E770" s="72" t="str">
        <f t="shared" si="23"/>
        <v>T7 NOOS--1</v>
      </c>
      <c r="F770" s="39">
        <f>VLOOKUP(E770,HD_Odo!$C$2:$D$1381,2,FALSE)</f>
        <v>0</v>
      </c>
      <c r="G770" s="89" t="str">
        <f>'EMFAC2017EI-2011Class'!H769</f>
        <v>2020-T7 NOOS--1</v>
      </c>
      <c r="H770" s="70">
        <f t="shared" si="24"/>
        <v>1</v>
      </c>
      <c r="J770" s="13"/>
      <c r="N770" s="37"/>
      <c r="O770" s="36"/>
    </row>
    <row r="771" spans="1:15" ht="13.7" customHeight="1" x14ac:dyDescent="0.25">
      <c r="A771" s="73">
        <f>'EMFAC2017EI-2011Class'!B770</f>
        <v>2020</v>
      </c>
      <c r="B771" s="74" t="str">
        <f>'EMFAC2017EI-2011Class'!C770</f>
        <v>T7 NOOS</v>
      </c>
      <c r="C771" s="73">
        <f>'EMFAC2017EI-2011Class'!D770</f>
        <v>2020</v>
      </c>
      <c r="D771" s="38">
        <f>'EMFAC2017EI-2011Class'!F770</f>
        <v>0</v>
      </c>
      <c r="E771" s="72" t="str">
        <f t="shared" si="23"/>
        <v>T7 NOOS-0</v>
      </c>
      <c r="F771" s="39">
        <f>VLOOKUP(E771,HD_Odo!$C$2:$D$1381,2,FALSE)</f>
        <v>105233.9</v>
      </c>
      <c r="G771" s="89" t="str">
        <f>'EMFAC2017EI-2011Class'!H770</f>
        <v>2020-T7 NOOS-0</v>
      </c>
      <c r="H771" s="70">
        <f t="shared" si="24"/>
        <v>0.9213464951020639</v>
      </c>
      <c r="J771" s="13"/>
      <c r="N771" s="37"/>
      <c r="O771" s="36"/>
    </row>
    <row r="772" spans="1:15" ht="13.7" customHeight="1" x14ac:dyDescent="0.25">
      <c r="A772" s="73">
        <f>'EMFAC2017EI-2011Class'!B771</f>
        <v>2020</v>
      </c>
      <c r="B772" s="74" t="str">
        <f>'EMFAC2017EI-2011Class'!C771</f>
        <v>T7 NOOS</v>
      </c>
      <c r="C772" s="73">
        <f>'EMFAC2017EI-2011Class'!D771</f>
        <v>2019</v>
      </c>
      <c r="D772" s="38">
        <f>'EMFAC2017EI-2011Class'!F771</f>
        <v>1</v>
      </c>
      <c r="E772" s="72" t="str">
        <f t="shared" si="23"/>
        <v>T7 NOOS-1</v>
      </c>
      <c r="F772" s="39">
        <f>VLOOKUP(E772,HD_Odo!$C$2:$D$1381,2,FALSE)</f>
        <v>210374.9</v>
      </c>
      <c r="G772" s="89" t="str">
        <f>'EMFAC2017EI-2011Class'!H771</f>
        <v>2020-T7 NOOS-1</v>
      </c>
      <c r="H772" s="70">
        <f t="shared" si="24"/>
        <v>0.87741792901820337</v>
      </c>
      <c r="J772" s="13"/>
      <c r="N772" s="37"/>
      <c r="O772" s="36"/>
    </row>
    <row r="773" spans="1:15" ht="13.7" customHeight="1" x14ac:dyDescent="0.25">
      <c r="A773" s="73">
        <f>'EMFAC2017EI-2011Class'!B772</f>
        <v>2020</v>
      </c>
      <c r="B773" s="74" t="str">
        <f>'EMFAC2017EI-2011Class'!C772</f>
        <v>T7 NOOS</v>
      </c>
      <c r="C773" s="73">
        <f>'EMFAC2017EI-2011Class'!D772</f>
        <v>2018</v>
      </c>
      <c r="D773" s="38">
        <f>'EMFAC2017EI-2011Class'!F772</f>
        <v>2</v>
      </c>
      <c r="E773" s="72" t="str">
        <f t="shared" si="23"/>
        <v>T7 NOOS-2</v>
      </c>
      <c r="F773" s="39">
        <f>VLOOKUP(E773,HD_Odo!$C$2:$D$1381,2,FALSE)</f>
        <v>312602.90000000002</v>
      </c>
      <c r="G773" s="89" t="str">
        <f>'EMFAC2017EI-2011Class'!H772</f>
        <v>2020-T7 NOOS-2</v>
      </c>
      <c r="H773" s="70">
        <f t="shared" si="24"/>
        <v>0.84999644743866709</v>
      </c>
      <c r="J773" s="13"/>
      <c r="N773" s="37"/>
      <c r="O773" s="36"/>
    </row>
    <row r="774" spans="1:15" ht="13.7" customHeight="1" x14ac:dyDescent="0.25">
      <c r="A774" s="73">
        <f>'EMFAC2017EI-2011Class'!B773</f>
        <v>2020</v>
      </c>
      <c r="B774" s="74" t="str">
        <f>'EMFAC2017EI-2011Class'!C773</f>
        <v>T7 NOOS</v>
      </c>
      <c r="C774" s="73">
        <f>'EMFAC2017EI-2011Class'!D773</f>
        <v>2017</v>
      </c>
      <c r="D774" s="38">
        <f>'EMFAC2017EI-2011Class'!F773</f>
        <v>3</v>
      </c>
      <c r="E774" s="72" t="str">
        <f t="shared" si="23"/>
        <v>T7 NOOS-3</v>
      </c>
      <c r="F774" s="39">
        <f>VLOOKUP(E774,HD_Odo!$C$2:$D$1381,2,FALSE)</f>
        <v>409894.85</v>
      </c>
      <c r="G774" s="89" t="str">
        <f>'EMFAC2017EI-2011Class'!H773</f>
        <v>2020-T7 NOOS-3</v>
      </c>
      <c r="H774" s="70">
        <f t="shared" si="24"/>
        <v>0.83159521585381357</v>
      </c>
      <c r="J774" s="13"/>
      <c r="N774" s="37"/>
      <c r="O774" s="36"/>
    </row>
    <row r="775" spans="1:15" ht="13.7" customHeight="1" x14ac:dyDescent="0.25">
      <c r="A775" s="73">
        <f>'EMFAC2017EI-2011Class'!B774</f>
        <v>2020</v>
      </c>
      <c r="B775" s="74" t="str">
        <f>'EMFAC2017EI-2011Class'!C774</f>
        <v>T7 NOOS</v>
      </c>
      <c r="C775" s="73">
        <f>'EMFAC2017EI-2011Class'!D774</f>
        <v>2016</v>
      </c>
      <c r="D775" s="38">
        <f>'EMFAC2017EI-2011Class'!F774</f>
        <v>4</v>
      </c>
      <c r="E775" s="72" t="str">
        <f t="shared" si="23"/>
        <v>T7 NOOS-4</v>
      </c>
      <c r="F775" s="39">
        <f>VLOOKUP(E775,HD_Odo!$C$2:$D$1381,2,FALSE)</f>
        <v>500922.86</v>
      </c>
      <c r="G775" s="89" t="str">
        <f>'EMFAC2017EI-2011Class'!H774</f>
        <v>2020-T7 NOOS-4</v>
      </c>
      <c r="H775" s="70">
        <f t="shared" si="24"/>
        <v>0.81860259684061953</v>
      </c>
      <c r="J775" s="13"/>
      <c r="N775" s="37"/>
      <c r="O775" s="36"/>
    </row>
    <row r="776" spans="1:15" ht="13.7" customHeight="1" x14ac:dyDescent="0.25">
      <c r="A776" s="73">
        <f>'EMFAC2017EI-2011Class'!B775</f>
        <v>2020</v>
      </c>
      <c r="B776" s="74" t="str">
        <f>'EMFAC2017EI-2011Class'!C775</f>
        <v>T7 NOOS</v>
      </c>
      <c r="C776" s="73">
        <f>'EMFAC2017EI-2011Class'!D775</f>
        <v>2015</v>
      </c>
      <c r="D776" s="38">
        <f>'EMFAC2017EI-2011Class'!F775</f>
        <v>5</v>
      </c>
      <c r="E776" s="72" t="str">
        <f t="shared" si="23"/>
        <v>T7 NOOS-5</v>
      </c>
      <c r="F776" s="39">
        <f>VLOOKUP(E776,HD_Odo!$C$2:$D$1381,2,FALSE)</f>
        <v>584952.91</v>
      </c>
      <c r="G776" s="89" t="str">
        <f>'EMFAC2017EI-2011Class'!H775</f>
        <v>2020-T7 NOOS-5</v>
      </c>
      <c r="H776" s="70">
        <f t="shared" si="24"/>
        <v>0.80907424178345289</v>
      </c>
      <c r="J776" s="13"/>
      <c r="N776" s="37"/>
      <c r="O776" s="36"/>
    </row>
    <row r="777" spans="1:15" ht="13.7" customHeight="1" x14ac:dyDescent="0.25">
      <c r="A777" s="73">
        <f>'EMFAC2017EI-2011Class'!B776</f>
        <v>2020</v>
      </c>
      <c r="B777" s="74" t="str">
        <f>'EMFAC2017EI-2011Class'!C776</f>
        <v>T7 NOOS</v>
      </c>
      <c r="C777" s="73">
        <f>'EMFAC2017EI-2011Class'!D776</f>
        <v>2014</v>
      </c>
      <c r="D777" s="38">
        <f>'EMFAC2017EI-2011Class'!F776</f>
        <v>6</v>
      </c>
      <c r="E777" s="72" t="str">
        <f t="shared" si="23"/>
        <v>T7 NOOS-6</v>
      </c>
      <c r="F777" s="39">
        <f>VLOOKUP(E777,HD_Odo!$C$2:$D$1381,2,FALSE)</f>
        <v>661743.91</v>
      </c>
      <c r="G777" s="89" t="str">
        <f>'EMFAC2017EI-2011Class'!H776</f>
        <v>2020-T7 NOOS-6</v>
      </c>
      <c r="H777" s="70">
        <f t="shared" si="24"/>
        <v>0.80187506904580308</v>
      </c>
      <c r="J777" s="13"/>
      <c r="N777" s="37"/>
      <c r="O777" s="36"/>
    </row>
    <row r="778" spans="1:15" ht="13.7" customHeight="1" x14ac:dyDescent="0.25">
      <c r="A778" s="73">
        <f>'EMFAC2017EI-2011Class'!B777</f>
        <v>2020</v>
      </c>
      <c r="B778" s="74" t="str">
        <f>'EMFAC2017EI-2011Class'!C777</f>
        <v>T7 NOOS</v>
      </c>
      <c r="C778" s="73">
        <f>'EMFAC2017EI-2011Class'!D777</f>
        <v>2013</v>
      </c>
      <c r="D778" s="38">
        <f>'EMFAC2017EI-2011Class'!F777</f>
        <v>7</v>
      </c>
      <c r="E778" s="72" t="str">
        <f t="shared" si="23"/>
        <v>T7 NOOS-7</v>
      </c>
      <c r="F778" s="39">
        <f>VLOOKUP(E778,HD_Odo!$C$2:$D$1381,2,FALSE)</f>
        <v>731450.95</v>
      </c>
      <c r="G778" s="89" t="str">
        <f>'EMFAC2017EI-2011Class'!H777</f>
        <v>2020-T7 NOOS-7</v>
      </c>
      <c r="H778" s="70">
        <f t="shared" si="24"/>
        <v>0.77911408330496645</v>
      </c>
      <c r="J778" s="13"/>
      <c r="N778" s="37"/>
      <c r="O778" s="36"/>
    </row>
    <row r="779" spans="1:15" ht="13.7" customHeight="1" x14ac:dyDescent="0.25">
      <c r="A779" s="73">
        <f>'EMFAC2017EI-2011Class'!B778</f>
        <v>2020</v>
      </c>
      <c r="B779" s="74" t="str">
        <f>'EMFAC2017EI-2011Class'!C778</f>
        <v>T7 NOOS</v>
      </c>
      <c r="C779" s="73">
        <f>'EMFAC2017EI-2011Class'!D778</f>
        <v>2012</v>
      </c>
      <c r="D779" s="38">
        <f>'EMFAC2017EI-2011Class'!F778</f>
        <v>8</v>
      </c>
      <c r="E779" s="72" t="str">
        <f t="shared" ref="E779:E842" si="25">CONCATENATE(B779,"-",D779)</f>
        <v>T7 NOOS-8</v>
      </c>
      <c r="F779" s="39">
        <f>VLOOKUP(E779,HD_Odo!$C$2:$D$1381,2,FALSE)</f>
        <v>794519.93</v>
      </c>
      <c r="G779" s="89" t="str">
        <f>'EMFAC2017EI-2011Class'!H778</f>
        <v>2020-T7 NOOS-8</v>
      </c>
      <c r="H779" s="70">
        <f t="shared" si="24"/>
        <v>0.77571321644933289</v>
      </c>
      <c r="J779" s="13"/>
      <c r="N779" s="37"/>
      <c r="O779" s="36"/>
    </row>
    <row r="780" spans="1:15" ht="13.7" customHeight="1" x14ac:dyDescent="0.25">
      <c r="A780" s="73">
        <f>'EMFAC2017EI-2011Class'!B779</f>
        <v>2020</v>
      </c>
      <c r="B780" s="74" t="str">
        <f>'EMFAC2017EI-2011Class'!C779</f>
        <v>T7 NOOS</v>
      </c>
      <c r="C780" s="73">
        <f>'EMFAC2017EI-2011Class'!D779</f>
        <v>2011</v>
      </c>
      <c r="D780" s="38">
        <f>'EMFAC2017EI-2011Class'!F779</f>
        <v>9</v>
      </c>
      <c r="E780" s="72" t="str">
        <f t="shared" si="25"/>
        <v>T7 NOOS-9</v>
      </c>
      <c r="F780" s="39">
        <f>VLOOKUP(E780,HD_Odo!$C$2:$D$1381,2,FALSE)</f>
        <v>800000</v>
      </c>
      <c r="G780" s="89" t="str">
        <f>'EMFAC2017EI-2011Class'!H779</f>
        <v>2020-T7 NOOS-9</v>
      </c>
      <c r="H780" s="70">
        <f t="shared" si="24"/>
        <v>0.77543853941667051</v>
      </c>
      <c r="J780" s="13"/>
      <c r="N780" s="37"/>
      <c r="O780" s="36"/>
    </row>
    <row r="781" spans="1:15" ht="13.7" customHeight="1" x14ac:dyDescent="0.25">
      <c r="A781" s="73">
        <f>'EMFAC2017EI-2011Class'!B780</f>
        <v>2020</v>
      </c>
      <c r="B781" s="74" t="str">
        <f>'EMFAC2017EI-2011Class'!C780</f>
        <v>T7 NOOS</v>
      </c>
      <c r="C781" s="73">
        <f>'EMFAC2017EI-2011Class'!D780</f>
        <v>2010</v>
      </c>
      <c r="D781" s="38">
        <f>'EMFAC2017EI-2011Class'!F780</f>
        <v>10</v>
      </c>
      <c r="E781" s="72" t="str">
        <f t="shared" si="25"/>
        <v>T7 NOOS-10</v>
      </c>
      <c r="F781" s="39">
        <f>VLOOKUP(E781,HD_Odo!$C$2:$D$1381,2,FALSE)</f>
        <v>800000</v>
      </c>
      <c r="G781" s="89" t="str">
        <f>'EMFAC2017EI-2011Class'!H780</f>
        <v>2020-T7 NOOS-10</v>
      </c>
      <c r="H781" s="70">
        <f t="shared" si="24"/>
        <v>0.77680855685776418</v>
      </c>
      <c r="J781" s="13"/>
      <c r="N781" s="37"/>
      <c r="O781" s="36"/>
    </row>
    <row r="782" spans="1:15" ht="13.7" customHeight="1" x14ac:dyDescent="0.25">
      <c r="A782" s="73">
        <f>'EMFAC2017EI-2011Class'!B781</f>
        <v>2020</v>
      </c>
      <c r="B782" s="74" t="str">
        <f>'EMFAC2017EI-2011Class'!C781</f>
        <v>T7 NOOS</v>
      </c>
      <c r="C782" s="73">
        <f>'EMFAC2017EI-2011Class'!D781</f>
        <v>2009</v>
      </c>
      <c r="D782" s="38">
        <f>'EMFAC2017EI-2011Class'!F781</f>
        <v>11</v>
      </c>
      <c r="E782" s="72" t="str">
        <f t="shared" si="25"/>
        <v>T7 NOOS-11</v>
      </c>
      <c r="F782" s="39">
        <f>VLOOKUP(E782,HD_Odo!$C$2:$D$1381,2,FALSE)</f>
        <v>800000</v>
      </c>
      <c r="G782" s="89" t="str">
        <f>'EMFAC2017EI-2011Class'!H781</f>
        <v>2020-T7 NOOS-11</v>
      </c>
      <c r="H782" s="70">
        <f t="shared" si="24"/>
        <v>0.77680855685776418</v>
      </c>
      <c r="J782" s="13"/>
      <c r="N782" s="37"/>
      <c r="O782" s="36"/>
    </row>
    <row r="783" spans="1:15" ht="13.7" customHeight="1" x14ac:dyDescent="0.25">
      <c r="A783" s="73">
        <f>'EMFAC2017EI-2011Class'!B782</f>
        <v>2020</v>
      </c>
      <c r="B783" s="74" t="str">
        <f>'EMFAC2017EI-2011Class'!C782</f>
        <v>T7 NOOS</v>
      </c>
      <c r="C783" s="73">
        <f>'EMFAC2017EI-2011Class'!D782</f>
        <v>2008</v>
      </c>
      <c r="D783" s="38">
        <f>'EMFAC2017EI-2011Class'!F782</f>
        <v>12</v>
      </c>
      <c r="E783" s="72" t="str">
        <f t="shared" si="25"/>
        <v>T7 NOOS-12</v>
      </c>
      <c r="F783" s="39">
        <f>VLOOKUP(E783,HD_Odo!$C$2:$D$1381,2,FALSE)</f>
        <v>800000</v>
      </c>
      <c r="G783" s="89" t="str">
        <f>'EMFAC2017EI-2011Class'!H782</f>
        <v>2020-T7 NOOS-12</v>
      </c>
      <c r="H783" s="70">
        <f t="shared" si="24"/>
        <v>0.77680855685776418</v>
      </c>
      <c r="J783" s="13"/>
      <c r="N783" s="37"/>
      <c r="O783" s="36"/>
    </row>
    <row r="784" spans="1:15" ht="13.7" customHeight="1" x14ac:dyDescent="0.25">
      <c r="A784" s="73">
        <f>'EMFAC2017EI-2011Class'!B783</f>
        <v>2020</v>
      </c>
      <c r="B784" s="74" t="str">
        <f>'EMFAC2017EI-2011Class'!C783</f>
        <v>T7 NOOS</v>
      </c>
      <c r="C784" s="73">
        <f>'EMFAC2017EI-2011Class'!D783</f>
        <v>2007</v>
      </c>
      <c r="D784" s="38">
        <f>'EMFAC2017EI-2011Class'!F783</f>
        <v>13</v>
      </c>
      <c r="E784" s="72" t="str">
        <f t="shared" si="25"/>
        <v>T7 NOOS-13</v>
      </c>
      <c r="F784" s="39">
        <f>VLOOKUP(E784,HD_Odo!$C$2:$D$1381,2,FALSE)</f>
        <v>800000</v>
      </c>
      <c r="G784" s="89" t="str">
        <f>'EMFAC2017EI-2011Class'!H783</f>
        <v>2020-T7 NOOS-13</v>
      </c>
      <c r="H784" s="70">
        <f t="shared" si="24"/>
        <v>0.87345530491250067</v>
      </c>
      <c r="J784" s="13"/>
      <c r="N784" s="37"/>
      <c r="O784" s="36"/>
    </row>
    <row r="785" spans="1:15" ht="13.7" customHeight="1" x14ac:dyDescent="0.25">
      <c r="A785" s="73">
        <f>'EMFAC2017EI-2011Class'!B784</f>
        <v>2020</v>
      </c>
      <c r="B785" s="74" t="str">
        <f>'EMFAC2017EI-2011Class'!C784</f>
        <v>T7 NOOS</v>
      </c>
      <c r="C785" s="73">
        <f>'EMFAC2017EI-2011Class'!D784</f>
        <v>2006</v>
      </c>
      <c r="D785" s="38">
        <f>'EMFAC2017EI-2011Class'!F784</f>
        <v>14</v>
      </c>
      <c r="E785" s="72" t="str">
        <f t="shared" si="25"/>
        <v>T7 NOOS-14</v>
      </c>
      <c r="F785" s="39">
        <f>VLOOKUP(E785,HD_Odo!$C$2:$D$1381,2,FALSE)</f>
        <v>800000</v>
      </c>
      <c r="G785" s="89" t="str">
        <f>'EMFAC2017EI-2011Class'!H784</f>
        <v>2020-T7 NOOS-14</v>
      </c>
      <c r="H785" s="70">
        <f t="shared" si="24"/>
        <v>0.87345530491250067</v>
      </c>
      <c r="J785" s="13"/>
      <c r="N785" s="37"/>
      <c r="O785" s="36"/>
    </row>
    <row r="786" spans="1:15" ht="13.7" customHeight="1" x14ac:dyDescent="0.25">
      <c r="A786" s="73">
        <f>'EMFAC2017EI-2011Class'!B785</f>
        <v>2020</v>
      </c>
      <c r="B786" s="74" t="str">
        <f>'EMFAC2017EI-2011Class'!C785</f>
        <v>T7 NOOS</v>
      </c>
      <c r="C786" s="73">
        <f>'EMFAC2017EI-2011Class'!D785</f>
        <v>2005</v>
      </c>
      <c r="D786" s="38">
        <f>'EMFAC2017EI-2011Class'!F785</f>
        <v>15</v>
      </c>
      <c r="E786" s="72" t="str">
        <f t="shared" si="25"/>
        <v>T7 NOOS-15</v>
      </c>
      <c r="F786" s="39">
        <f>VLOOKUP(E786,HD_Odo!$C$2:$D$1381,2,FALSE)</f>
        <v>800000</v>
      </c>
      <c r="G786" s="89" t="str">
        <f>'EMFAC2017EI-2011Class'!H785</f>
        <v>2020-T7 NOOS-15</v>
      </c>
      <c r="H786" s="70">
        <f t="shared" si="24"/>
        <v>0.87345530491250067</v>
      </c>
      <c r="J786" s="13"/>
      <c r="N786" s="37"/>
      <c r="O786" s="36"/>
    </row>
    <row r="787" spans="1:15" ht="13.7" customHeight="1" x14ac:dyDescent="0.25">
      <c r="A787" s="73">
        <f>'EMFAC2017EI-2011Class'!B786</f>
        <v>2020</v>
      </c>
      <c r="B787" s="74" t="str">
        <f>'EMFAC2017EI-2011Class'!C786</f>
        <v>T7 NOOS</v>
      </c>
      <c r="C787" s="73">
        <f>'EMFAC2017EI-2011Class'!D786</f>
        <v>2004</v>
      </c>
      <c r="D787" s="38">
        <f>'EMFAC2017EI-2011Class'!F786</f>
        <v>16</v>
      </c>
      <c r="E787" s="72" t="str">
        <f t="shared" si="25"/>
        <v>T7 NOOS-16</v>
      </c>
      <c r="F787" s="39">
        <f>VLOOKUP(E787,HD_Odo!$C$2:$D$1381,2,FALSE)</f>
        <v>800000</v>
      </c>
      <c r="G787" s="89" t="str">
        <f>'EMFAC2017EI-2011Class'!H786</f>
        <v>2020-T7 NOOS-16</v>
      </c>
      <c r="H787" s="70">
        <f t="shared" si="24"/>
        <v>0.87345530491250067</v>
      </c>
      <c r="J787" s="13"/>
      <c r="N787" s="37"/>
      <c r="O787" s="36"/>
    </row>
    <row r="788" spans="1:15" ht="13.7" customHeight="1" x14ac:dyDescent="0.25">
      <c r="A788" s="73">
        <f>'EMFAC2017EI-2011Class'!B787</f>
        <v>2020</v>
      </c>
      <c r="B788" s="74" t="str">
        <f>'EMFAC2017EI-2011Class'!C787</f>
        <v>T7 NOOS</v>
      </c>
      <c r="C788" s="73">
        <f>'EMFAC2017EI-2011Class'!D787</f>
        <v>2003</v>
      </c>
      <c r="D788" s="38">
        <f>'EMFAC2017EI-2011Class'!F787</f>
        <v>17</v>
      </c>
      <c r="E788" s="72" t="str">
        <f t="shared" si="25"/>
        <v>T7 NOOS-17</v>
      </c>
      <c r="F788" s="39">
        <f>VLOOKUP(E788,HD_Odo!$C$2:$D$1381,2,FALSE)</f>
        <v>800000</v>
      </c>
      <c r="G788" s="89" t="str">
        <f>'EMFAC2017EI-2011Class'!H787</f>
        <v>2020-T7 NOOS-17</v>
      </c>
      <c r="H788" s="70">
        <f t="shared" si="24"/>
        <v>0.92449295049969848</v>
      </c>
      <c r="J788" s="13"/>
      <c r="N788" s="37"/>
      <c r="O788" s="36"/>
    </row>
    <row r="789" spans="1:15" ht="13.7" customHeight="1" x14ac:dyDescent="0.25">
      <c r="A789" s="73">
        <f>'EMFAC2017EI-2011Class'!B788</f>
        <v>2020</v>
      </c>
      <c r="B789" s="74" t="str">
        <f>'EMFAC2017EI-2011Class'!C788</f>
        <v>T7 NOOS</v>
      </c>
      <c r="C789" s="73">
        <f>'EMFAC2017EI-2011Class'!D788</f>
        <v>2002</v>
      </c>
      <c r="D789" s="38">
        <f>'EMFAC2017EI-2011Class'!F788</f>
        <v>18</v>
      </c>
      <c r="E789" s="72" t="str">
        <f t="shared" si="25"/>
        <v>T7 NOOS-18</v>
      </c>
      <c r="F789" s="39">
        <f>VLOOKUP(E789,HD_Odo!$C$2:$D$1381,2,FALSE)</f>
        <v>800000</v>
      </c>
      <c r="G789" s="89" t="str">
        <f>'EMFAC2017EI-2011Class'!H788</f>
        <v>2020-T7 NOOS-18</v>
      </c>
      <c r="H789" s="70">
        <f t="shared" si="24"/>
        <v>0.92449295049969848</v>
      </c>
      <c r="J789" s="13"/>
      <c r="N789" s="37"/>
      <c r="O789" s="36"/>
    </row>
    <row r="790" spans="1:15" ht="13.7" customHeight="1" x14ac:dyDescent="0.25">
      <c r="A790" s="73">
        <f>'EMFAC2017EI-2011Class'!B789</f>
        <v>2020</v>
      </c>
      <c r="B790" s="74" t="str">
        <f>'EMFAC2017EI-2011Class'!C789</f>
        <v>T7 NOOS</v>
      </c>
      <c r="C790" s="73">
        <f>'EMFAC2017EI-2011Class'!D789</f>
        <v>2001</v>
      </c>
      <c r="D790" s="38">
        <f>'EMFAC2017EI-2011Class'!F789</f>
        <v>19</v>
      </c>
      <c r="E790" s="72" t="str">
        <f t="shared" si="25"/>
        <v>T7 NOOS-19</v>
      </c>
      <c r="F790" s="39">
        <f>VLOOKUP(E790,HD_Odo!$C$2:$D$1381,2,FALSE)</f>
        <v>800000</v>
      </c>
      <c r="G790" s="89" t="str">
        <f>'EMFAC2017EI-2011Class'!H789</f>
        <v>2020-T7 NOOS-19</v>
      </c>
      <c r="H790" s="70">
        <f t="shared" si="24"/>
        <v>0.92449295049969848</v>
      </c>
      <c r="J790" s="13"/>
      <c r="N790" s="37"/>
      <c r="O790" s="36"/>
    </row>
    <row r="791" spans="1:15" ht="13.7" customHeight="1" x14ac:dyDescent="0.25">
      <c r="A791" s="73">
        <f>'EMFAC2017EI-2011Class'!B790</f>
        <v>2020</v>
      </c>
      <c r="B791" s="74" t="str">
        <f>'EMFAC2017EI-2011Class'!C790</f>
        <v>T7 NOOS</v>
      </c>
      <c r="C791" s="73">
        <f>'EMFAC2017EI-2011Class'!D790</f>
        <v>2000</v>
      </c>
      <c r="D791" s="38">
        <f>'EMFAC2017EI-2011Class'!F790</f>
        <v>20</v>
      </c>
      <c r="E791" s="72" t="str">
        <f t="shared" si="25"/>
        <v>T7 NOOS-20</v>
      </c>
      <c r="F791" s="39">
        <f>VLOOKUP(E791,HD_Odo!$C$2:$D$1381,2,FALSE)</f>
        <v>800000</v>
      </c>
      <c r="G791" s="89" t="str">
        <f>'EMFAC2017EI-2011Class'!H790</f>
        <v>2020-T7 NOOS-20</v>
      </c>
      <c r="H791" s="70">
        <f t="shared" si="24"/>
        <v>0.92449295049969848</v>
      </c>
      <c r="J791" s="13"/>
      <c r="N791" s="37"/>
      <c r="O791" s="36"/>
    </row>
    <row r="792" spans="1:15" ht="13.7" customHeight="1" x14ac:dyDescent="0.25">
      <c r="A792" s="73">
        <f>'EMFAC2017EI-2011Class'!B791</f>
        <v>2020</v>
      </c>
      <c r="B792" s="74" t="str">
        <f>'EMFAC2017EI-2011Class'!C791</f>
        <v>T7 Other Port</v>
      </c>
      <c r="C792" s="73">
        <f>'EMFAC2017EI-2011Class'!D791</f>
        <v>2021</v>
      </c>
      <c r="D792" s="38">
        <f>'EMFAC2017EI-2011Class'!F791</f>
        <v>-1</v>
      </c>
      <c r="E792" s="72" t="str">
        <f t="shared" si="25"/>
        <v>T7 Other Port--1</v>
      </c>
      <c r="F792" s="39">
        <f>VLOOKUP(E792,HD_Odo!$C$2:$D$1381,2,FALSE)</f>
        <v>0</v>
      </c>
      <c r="G792" s="89" t="str">
        <f>'EMFAC2017EI-2011Class'!H791</f>
        <v>2020-T7 Other Port--1</v>
      </c>
      <c r="H792" s="70">
        <f t="shared" si="24"/>
        <v>1</v>
      </c>
      <c r="J792" s="13"/>
      <c r="N792" s="37"/>
      <c r="O792" s="36"/>
    </row>
    <row r="793" spans="1:15" ht="13.7" customHeight="1" x14ac:dyDescent="0.25">
      <c r="A793" s="73">
        <f>'EMFAC2017EI-2011Class'!B792</f>
        <v>2020</v>
      </c>
      <c r="B793" s="74" t="str">
        <f>'EMFAC2017EI-2011Class'!C792</f>
        <v>T7 Other Port</v>
      </c>
      <c r="C793" s="73">
        <f>'EMFAC2017EI-2011Class'!D792</f>
        <v>2020</v>
      </c>
      <c r="D793" s="38">
        <f>'EMFAC2017EI-2011Class'!F792</f>
        <v>0</v>
      </c>
      <c r="E793" s="72" t="str">
        <f t="shared" si="25"/>
        <v>T7 Other Port-0</v>
      </c>
      <c r="F793" s="39">
        <f>VLOOKUP(E793,HD_Odo!$C$2:$D$1381,2,FALSE)</f>
        <v>76908.539999999994</v>
      </c>
      <c r="G793" s="89" t="str">
        <f>'EMFAC2017EI-2011Class'!H792</f>
        <v>2020-T7 Other Port-0</v>
      </c>
      <c r="H793" s="70">
        <f t="shared" si="24"/>
        <v>0.93777828103242333</v>
      </c>
      <c r="J793" s="13"/>
      <c r="N793" s="37"/>
      <c r="O793" s="36"/>
    </row>
    <row r="794" spans="1:15" ht="13.7" customHeight="1" x14ac:dyDescent="0.25">
      <c r="A794" s="73">
        <f>'EMFAC2017EI-2011Class'!B793</f>
        <v>2020</v>
      </c>
      <c r="B794" s="74" t="str">
        <f>'EMFAC2017EI-2011Class'!C793</f>
        <v>T7 Other Port</v>
      </c>
      <c r="C794" s="73">
        <f>'EMFAC2017EI-2011Class'!D793</f>
        <v>2019</v>
      </c>
      <c r="D794" s="38">
        <f>'EMFAC2017EI-2011Class'!F793</f>
        <v>1</v>
      </c>
      <c r="E794" s="72" t="str">
        <f t="shared" si="25"/>
        <v>T7 Other Port-1</v>
      </c>
      <c r="F794" s="39">
        <f>VLOOKUP(E794,HD_Odo!$C$2:$D$1381,2,FALSE)</f>
        <v>153817.1</v>
      </c>
      <c r="G794" s="89" t="str">
        <f>'EMFAC2017EI-2011Class'!H793</f>
        <v>2020-T7 Other Port-1</v>
      </c>
      <c r="H794" s="70">
        <f t="shared" si="24"/>
        <v>0.89831786895101728</v>
      </c>
      <c r="J794" s="13"/>
      <c r="N794" s="37"/>
      <c r="O794" s="36"/>
    </row>
    <row r="795" spans="1:15" ht="13.7" customHeight="1" x14ac:dyDescent="0.25">
      <c r="A795" s="73">
        <f>'EMFAC2017EI-2011Class'!B794</f>
        <v>2020</v>
      </c>
      <c r="B795" s="74" t="str">
        <f>'EMFAC2017EI-2011Class'!C794</f>
        <v>T7 Other Port</v>
      </c>
      <c r="C795" s="73">
        <f>'EMFAC2017EI-2011Class'!D794</f>
        <v>2018</v>
      </c>
      <c r="D795" s="38">
        <f>'EMFAC2017EI-2011Class'!F794</f>
        <v>2</v>
      </c>
      <c r="E795" s="72" t="str">
        <f t="shared" si="25"/>
        <v>T7 Other Port-2</v>
      </c>
      <c r="F795" s="39">
        <f>VLOOKUP(E795,HD_Odo!$C$2:$D$1381,2,FALSE)</f>
        <v>229819.72</v>
      </c>
      <c r="G795" s="89" t="str">
        <f>'EMFAC2017EI-2011Class'!H794</f>
        <v>2020-T7 Other Port-2</v>
      </c>
      <c r="H795" s="70">
        <f t="shared" si="24"/>
        <v>0.87133239987754996</v>
      </c>
      <c r="J795" s="13"/>
      <c r="N795" s="37"/>
      <c r="O795" s="36"/>
    </row>
    <row r="796" spans="1:15" ht="13.7" customHeight="1" x14ac:dyDescent="0.25">
      <c r="A796" s="73">
        <f>'EMFAC2017EI-2011Class'!B795</f>
        <v>2020</v>
      </c>
      <c r="B796" s="74" t="str">
        <f>'EMFAC2017EI-2011Class'!C795</f>
        <v>T7 Other Port</v>
      </c>
      <c r="C796" s="73">
        <f>'EMFAC2017EI-2011Class'!D795</f>
        <v>2017</v>
      </c>
      <c r="D796" s="38">
        <f>'EMFAC2017EI-2011Class'!F795</f>
        <v>3</v>
      </c>
      <c r="E796" s="72" t="str">
        <f t="shared" si="25"/>
        <v>T7 Other Port-3</v>
      </c>
      <c r="F796" s="39">
        <f>VLOOKUP(E796,HD_Odo!$C$2:$D$1381,2,FALSE)</f>
        <v>310702.34000000003</v>
      </c>
      <c r="G796" s="89" t="str">
        <f>'EMFAC2017EI-2011Class'!H795</f>
        <v>2020-T7 Other Port-3</v>
      </c>
      <c r="H796" s="70">
        <f t="shared" si="24"/>
        <v>0.85041766395487828</v>
      </c>
      <c r="J796" s="13"/>
      <c r="N796" s="37"/>
      <c r="O796" s="36"/>
    </row>
    <row r="797" spans="1:15" ht="13.7" customHeight="1" x14ac:dyDescent="0.25">
      <c r="A797" s="73">
        <f>'EMFAC2017EI-2011Class'!B796</f>
        <v>2020</v>
      </c>
      <c r="B797" s="74" t="str">
        <f>'EMFAC2017EI-2011Class'!C796</f>
        <v>T7 Other Port</v>
      </c>
      <c r="C797" s="73">
        <f>'EMFAC2017EI-2011Class'!D796</f>
        <v>2016</v>
      </c>
      <c r="D797" s="38">
        <f>'EMFAC2017EI-2011Class'!F796</f>
        <v>4</v>
      </c>
      <c r="E797" s="72" t="str">
        <f t="shared" si="25"/>
        <v>T7 Other Port-4</v>
      </c>
      <c r="F797" s="39">
        <f>VLOOKUP(E797,HD_Odo!$C$2:$D$1381,2,FALSE)</f>
        <v>395127.86</v>
      </c>
      <c r="G797" s="89" t="str">
        <f>'EMFAC2017EI-2011Class'!H796</f>
        <v>2020-T7 Other Port-4</v>
      </c>
      <c r="H797" s="70">
        <f t="shared" si="24"/>
        <v>0.83403988170072862</v>
      </c>
      <c r="J797" s="13"/>
      <c r="N797" s="37"/>
      <c r="O797" s="36"/>
    </row>
    <row r="798" spans="1:15" ht="13.7" customHeight="1" x14ac:dyDescent="0.25">
      <c r="A798" s="73">
        <f>'EMFAC2017EI-2011Class'!B797</f>
        <v>2020</v>
      </c>
      <c r="B798" s="74" t="str">
        <f>'EMFAC2017EI-2011Class'!C797</f>
        <v>T7 Other Port</v>
      </c>
      <c r="C798" s="73">
        <f>'EMFAC2017EI-2011Class'!D797</f>
        <v>2015</v>
      </c>
      <c r="D798" s="38">
        <f>'EMFAC2017EI-2011Class'!F797</f>
        <v>5</v>
      </c>
      <c r="E798" s="72" t="str">
        <f t="shared" si="25"/>
        <v>T7 Other Port-5</v>
      </c>
      <c r="F798" s="39">
        <f>VLOOKUP(E798,HD_Odo!$C$2:$D$1381,2,FALSE)</f>
        <v>488987.22</v>
      </c>
      <c r="G798" s="89" t="str">
        <f>'EMFAC2017EI-2011Class'!H797</f>
        <v>2020-T7 Other Port-5</v>
      </c>
      <c r="H798" s="70">
        <f t="shared" si="24"/>
        <v>0.82012788443159546</v>
      </c>
      <c r="J798" s="13"/>
      <c r="N798" s="37"/>
      <c r="O798" s="36"/>
    </row>
    <row r="799" spans="1:15" ht="13.7" customHeight="1" x14ac:dyDescent="0.25">
      <c r="A799" s="73">
        <f>'EMFAC2017EI-2011Class'!B798</f>
        <v>2020</v>
      </c>
      <c r="B799" s="74" t="str">
        <f>'EMFAC2017EI-2011Class'!C798</f>
        <v>T7 Other Port</v>
      </c>
      <c r="C799" s="73">
        <f>'EMFAC2017EI-2011Class'!D798</f>
        <v>2014</v>
      </c>
      <c r="D799" s="38">
        <f>'EMFAC2017EI-2011Class'!F798</f>
        <v>6</v>
      </c>
      <c r="E799" s="72" t="str">
        <f t="shared" si="25"/>
        <v>T7 Other Port-6</v>
      </c>
      <c r="F799" s="39">
        <f>VLOOKUP(E799,HD_Odo!$C$2:$D$1381,2,FALSE)</f>
        <v>558038.9</v>
      </c>
      <c r="G799" s="89" t="str">
        <f>'EMFAC2017EI-2011Class'!H798</f>
        <v>2020-T7 Other Port-6</v>
      </c>
      <c r="H799" s="70">
        <f t="shared" si="24"/>
        <v>0.81191472242520701</v>
      </c>
      <c r="J799" s="13"/>
      <c r="N799" s="37"/>
      <c r="O799" s="36"/>
    </row>
    <row r="800" spans="1:15" ht="13.7" customHeight="1" x14ac:dyDescent="0.25">
      <c r="A800" s="73">
        <f>'EMFAC2017EI-2011Class'!B799</f>
        <v>2020</v>
      </c>
      <c r="B800" s="74" t="str">
        <f>'EMFAC2017EI-2011Class'!C799</f>
        <v>T7 Other Port</v>
      </c>
      <c r="C800" s="73">
        <f>'EMFAC2017EI-2011Class'!D799</f>
        <v>2013</v>
      </c>
      <c r="D800" s="38">
        <f>'EMFAC2017EI-2011Class'!F799</f>
        <v>7</v>
      </c>
      <c r="E800" s="72" t="str">
        <f t="shared" si="25"/>
        <v>T7 Other Port-7</v>
      </c>
      <c r="F800" s="39">
        <f>VLOOKUP(E800,HD_Odo!$C$2:$D$1381,2,FALSE)</f>
        <v>615840.93999999994</v>
      </c>
      <c r="G800" s="89" t="str">
        <f>'EMFAC2017EI-2011Class'!H799</f>
        <v>2020-T7 Other Port-7</v>
      </c>
      <c r="H800" s="70">
        <f t="shared" si="24"/>
        <v>0.78676069566067985</v>
      </c>
      <c r="J800" s="13"/>
      <c r="N800" s="37"/>
      <c r="O800" s="36"/>
    </row>
    <row r="801" spans="1:15" ht="13.7" customHeight="1" x14ac:dyDescent="0.25">
      <c r="A801" s="73">
        <f>'EMFAC2017EI-2011Class'!B800</f>
        <v>2020</v>
      </c>
      <c r="B801" s="74" t="str">
        <f>'EMFAC2017EI-2011Class'!C800</f>
        <v>T7 Other Port</v>
      </c>
      <c r="C801" s="73">
        <f>'EMFAC2017EI-2011Class'!D800</f>
        <v>2012</v>
      </c>
      <c r="D801" s="38">
        <f>'EMFAC2017EI-2011Class'!F800</f>
        <v>8</v>
      </c>
      <c r="E801" s="72" t="str">
        <f t="shared" si="25"/>
        <v>T7 Other Port-8</v>
      </c>
      <c r="F801" s="39">
        <f>VLOOKUP(E801,HD_Odo!$C$2:$D$1381,2,FALSE)</f>
        <v>669491.87</v>
      </c>
      <c r="G801" s="89" t="str">
        <f>'EMFAC2017EI-2011Class'!H800</f>
        <v>2020-T7 Other Port-8</v>
      </c>
      <c r="H801" s="70">
        <f t="shared" si="24"/>
        <v>0.78295108687722637</v>
      </c>
      <c r="J801" s="13"/>
      <c r="N801" s="37"/>
      <c r="O801" s="36"/>
    </row>
    <row r="802" spans="1:15" ht="13.7" customHeight="1" x14ac:dyDescent="0.25">
      <c r="A802" s="73">
        <f>'EMFAC2017EI-2011Class'!B801</f>
        <v>2020</v>
      </c>
      <c r="B802" s="74" t="str">
        <f>'EMFAC2017EI-2011Class'!C801</f>
        <v>T7 Other Port</v>
      </c>
      <c r="C802" s="73">
        <f>'EMFAC2017EI-2011Class'!D801</f>
        <v>2011</v>
      </c>
      <c r="D802" s="38">
        <f>'EMFAC2017EI-2011Class'!F801</f>
        <v>9</v>
      </c>
      <c r="E802" s="72" t="str">
        <f t="shared" si="25"/>
        <v>T7 Other Port-9</v>
      </c>
      <c r="F802" s="39">
        <f>VLOOKUP(E802,HD_Odo!$C$2:$D$1381,2,FALSE)</f>
        <v>719283.9</v>
      </c>
      <c r="G802" s="89" t="str">
        <f>'EMFAC2017EI-2011Class'!H801</f>
        <v>2020-T7 Other Port-9</v>
      </c>
      <c r="H802" s="70">
        <f t="shared" si="24"/>
        <v>0.77982550466090239</v>
      </c>
      <c r="J802" s="13"/>
      <c r="N802" s="37"/>
      <c r="O802" s="36"/>
    </row>
    <row r="803" spans="1:15" ht="13.7" customHeight="1" x14ac:dyDescent="0.25">
      <c r="A803" s="73">
        <f>'EMFAC2017EI-2011Class'!B802</f>
        <v>2020</v>
      </c>
      <c r="B803" s="74" t="str">
        <f>'EMFAC2017EI-2011Class'!C802</f>
        <v>T7 Other Port</v>
      </c>
      <c r="C803" s="73">
        <f>'EMFAC2017EI-2011Class'!D802</f>
        <v>2010</v>
      </c>
      <c r="D803" s="38">
        <f>'EMFAC2017EI-2011Class'!F802</f>
        <v>10</v>
      </c>
      <c r="E803" s="72" t="str">
        <f t="shared" si="25"/>
        <v>T7 Other Port-10</v>
      </c>
      <c r="F803" s="39">
        <f>VLOOKUP(E803,HD_Odo!$C$2:$D$1381,2,FALSE)</f>
        <v>765588.04</v>
      </c>
      <c r="G803" s="89" t="str">
        <f>'EMFAC2017EI-2011Class'!H802</f>
        <v>2020-T7 Other Port-10</v>
      </c>
      <c r="H803" s="70">
        <f t="shared" si="24"/>
        <v>0.77996236438063349</v>
      </c>
      <c r="J803" s="13"/>
      <c r="N803" s="37"/>
      <c r="O803" s="36"/>
    </row>
    <row r="804" spans="1:15" ht="13.7" customHeight="1" x14ac:dyDescent="0.25">
      <c r="A804" s="73">
        <f>'EMFAC2017EI-2011Class'!B803</f>
        <v>2020</v>
      </c>
      <c r="B804" s="74" t="str">
        <f>'EMFAC2017EI-2011Class'!C803</f>
        <v>T7 Other Port</v>
      </c>
      <c r="C804" s="73">
        <f>'EMFAC2017EI-2011Class'!D803</f>
        <v>2009</v>
      </c>
      <c r="D804" s="38">
        <f>'EMFAC2017EI-2011Class'!F803</f>
        <v>11</v>
      </c>
      <c r="E804" s="72" t="str">
        <f t="shared" si="25"/>
        <v>T7 Other Port-11</v>
      </c>
      <c r="F804" s="39">
        <f>VLOOKUP(E804,HD_Odo!$C$2:$D$1381,2,FALSE)</f>
        <v>800000</v>
      </c>
      <c r="G804" s="89" t="str">
        <f>'EMFAC2017EI-2011Class'!H803</f>
        <v>2020-T7 Other Port-11</v>
      </c>
      <c r="H804" s="70">
        <f t="shared" si="24"/>
        <v>0.77680855685776418</v>
      </c>
      <c r="J804" s="13"/>
      <c r="N804" s="37"/>
      <c r="O804" s="36"/>
    </row>
    <row r="805" spans="1:15" ht="13.7" customHeight="1" x14ac:dyDescent="0.25">
      <c r="A805" s="73">
        <f>'EMFAC2017EI-2011Class'!B804</f>
        <v>2020</v>
      </c>
      <c r="B805" s="74" t="str">
        <f>'EMFAC2017EI-2011Class'!C804</f>
        <v>T7 Other Port</v>
      </c>
      <c r="C805" s="73">
        <f>'EMFAC2017EI-2011Class'!D804</f>
        <v>2008</v>
      </c>
      <c r="D805" s="38">
        <f>'EMFAC2017EI-2011Class'!F804</f>
        <v>12</v>
      </c>
      <c r="E805" s="72" t="str">
        <f t="shared" si="25"/>
        <v>T7 Other Port-12</v>
      </c>
      <c r="F805" s="39">
        <f>VLOOKUP(E805,HD_Odo!$C$2:$D$1381,2,FALSE)</f>
        <v>800000</v>
      </c>
      <c r="G805" s="89" t="str">
        <f>'EMFAC2017EI-2011Class'!H804</f>
        <v>2020-T7 Other Port-12</v>
      </c>
      <c r="H805" s="70">
        <f t="shared" si="24"/>
        <v>0.77680855685776418</v>
      </c>
      <c r="J805" s="13"/>
      <c r="N805" s="37"/>
      <c r="O805" s="36"/>
    </row>
    <row r="806" spans="1:15" ht="13.7" customHeight="1" x14ac:dyDescent="0.25">
      <c r="A806" s="73">
        <f>'EMFAC2017EI-2011Class'!B805</f>
        <v>2020</v>
      </c>
      <c r="B806" s="74" t="str">
        <f>'EMFAC2017EI-2011Class'!C805</f>
        <v>T7 POAK</v>
      </c>
      <c r="C806" s="73">
        <f>'EMFAC2017EI-2011Class'!D805</f>
        <v>2021</v>
      </c>
      <c r="D806" s="38">
        <f>'EMFAC2017EI-2011Class'!F805</f>
        <v>-1</v>
      </c>
      <c r="E806" s="72" t="str">
        <f t="shared" si="25"/>
        <v>T7 POAK--1</v>
      </c>
      <c r="F806" s="39">
        <f>VLOOKUP(E806,HD_Odo!$C$2:$D$1381,2,FALSE)</f>
        <v>0</v>
      </c>
      <c r="G806" s="89" t="str">
        <f>'EMFAC2017EI-2011Class'!H805</f>
        <v>2020-T7 POAK--1</v>
      </c>
      <c r="H806" s="70">
        <f t="shared" si="24"/>
        <v>1</v>
      </c>
      <c r="J806" s="13"/>
      <c r="N806" s="37"/>
      <c r="O806" s="36"/>
    </row>
    <row r="807" spans="1:15" ht="13.7" customHeight="1" x14ac:dyDescent="0.25">
      <c r="A807" s="73">
        <f>'EMFAC2017EI-2011Class'!B806</f>
        <v>2020</v>
      </c>
      <c r="B807" s="74" t="str">
        <f>'EMFAC2017EI-2011Class'!C806</f>
        <v>T7 POAK</v>
      </c>
      <c r="C807" s="73">
        <f>'EMFAC2017EI-2011Class'!D806</f>
        <v>2020</v>
      </c>
      <c r="D807" s="38">
        <f>'EMFAC2017EI-2011Class'!F806</f>
        <v>0</v>
      </c>
      <c r="E807" s="72" t="str">
        <f t="shared" si="25"/>
        <v>T7 POAK-0</v>
      </c>
      <c r="F807" s="39">
        <f>VLOOKUP(E807,HD_Odo!$C$2:$D$1381,2,FALSE)</f>
        <v>76908.539999999994</v>
      </c>
      <c r="G807" s="89" t="str">
        <f>'EMFAC2017EI-2011Class'!H806</f>
        <v>2020-T7 POAK-0</v>
      </c>
      <c r="H807" s="70">
        <f t="shared" si="24"/>
        <v>0.93777828103242333</v>
      </c>
      <c r="J807" s="13"/>
      <c r="N807" s="37"/>
      <c r="O807" s="36"/>
    </row>
    <row r="808" spans="1:15" ht="13.7" customHeight="1" x14ac:dyDescent="0.25">
      <c r="A808" s="73">
        <f>'EMFAC2017EI-2011Class'!B807</f>
        <v>2020</v>
      </c>
      <c r="B808" s="74" t="str">
        <f>'EMFAC2017EI-2011Class'!C807</f>
        <v>T7 POAK</v>
      </c>
      <c r="C808" s="73">
        <f>'EMFAC2017EI-2011Class'!D807</f>
        <v>2019</v>
      </c>
      <c r="D808" s="38">
        <f>'EMFAC2017EI-2011Class'!F807</f>
        <v>1</v>
      </c>
      <c r="E808" s="72" t="str">
        <f t="shared" si="25"/>
        <v>T7 POAK-1</v>
      </c>
      <c r="F808" s="39">
        <f>VLOOKUP(E808,HD_Odo!$C$2:$D$1381,2,FALSE)</f>
        <v>153817.1</v>
      </c>
      <c r="G808" s="89" t="str">
        <f>'EMFAC2017EI-2011Class'!H807</f>
        <v>2020-T7 POAK-1</v>
      </c>
      <c r="H808" s="70">
        <f t="shared" si="24"/>
        <v>0.89831786895101728</v>
      </c>
      <c r="J808" s="13"/>
      <c r="N808" s="37"/>
      <c r="O808" s="36"/>
    </row>
    <row r="809" spans="1:15" ht="13.7" customHeight="1" x14ac:dyDescent="0.25">
      <c r="A809" s="73">
        <f>'EMFAC2017EI-2011Class'!B808</f>
        <v>2020</v>
      </c>
      <c r="B809" s="74" t="str">
        <f>'EMFAC2017EI-2011Class'!C808</f>
        <v>T7 POAK</v>
      </c>
      <c r="C809" s="73">
        <f>'EMFAC2017EI-2011Class'!D808</f>
        <v>2018</v>
      </c>
      <c r="D809" s="38">
        <f>'EMFAC2017EI-2011Class'!F808</f>
        <v>2</v>
      </c>
      <c r="E809" s="72" t="str">
        <f t="shared" si="25"/>
        <v>T7 POAK-2</v>
      </c>
      <c r="F809" s="39">
        <f>VLOOKUP(E809,HD_Odo!$C$2:$D$1381,2,FALSE)</f>
        <v>229819.72</v>
      </c>
      <c r="G809" s="89" t="str">
        <f>'EMFAC2017EI-2011Class'!H808</f>
        <v>2020-T7 POAK-2</v>
      </c>
      <c r="H809" s="70">
        <f t="shared" si="24"/>
        <v>0.87133239987754996</v>
      </c>
      <c r="J809" s="13"/>
      <c r="N809" s="37"/>
      <c r="O809" s="36"/>
    </row>
    <row r="810" spans="1:15" ht="13.7" customHeight="1" x14ac:dyDescent="0.25">
      <c r="A810" s="73">
        <f>'EMFAC2017EI-2011Class'!B809</f>
        <v>2020</v>
      </c>
      <c r="B810" s="74" t="str">
        <f>'EMFAC2017EI-2011Class'!C809</f>
        <v>T7 POAK</v>
      </c>
      <c r="C810" s="73">
        <f>'EMFAC2017EI-2011Class'!D809</f>
        <v>2017</v>
      </c>
      <c r="D810" s="38">
        <f>'EMFAC2017EI-2011Class'!F809</f>
        <v>3</v>
      </c>
      <c r="E810" s="72" t="str">
        <f t="shared" si="25"/>
        <v>T7 POAK-3</v>
      </c>
      <c r="F810" s="39">
        <f>VLOOKUP(E810,HD_Odo!$C$2:$D$1381,2,FALSE)</f>
        <v>310702.34000000003</v>
      </c>
      <c r="G810" s="89" t="str">
        <f>'EMFAC2017EI-2011Class'!H809</f>
        <v>2020-T7 POAK-3</v>
      </c>
      <c r="H810" s="70">
        <f t="shared" si="24"/>
        <v>0.85041766395487828</v>
      </c>
      <c r="J810" s="13"/>
      <c r="N810" s="37"/>
      <c r="O810" s="36"/>
    </row>
    <row r="811" spans="1:15" ht="13.7" customHeight="1" x14ac:dyDescent="0.25">
      <c r="A811" s="73">
        <f>'EMFAC2017EI-2011Class'!B810</f>
        <v>2020</v>
      </c>
      <c r="B811" s="74" t="str">
        <f>'EMFAC2017EI-2011Class'!C810</f>
        <v>T7 POAK</v>
      </c>
      <c r="C811" s="73">
        <f>'EMFAC2017EI-2011Class'!D810</f>
        <v>2016</v>
      </c>
      <c r="D811" s="38">
        <f>'EMFAC2017EI-2011Class'!F810</f>
        <v>4</v>
      </c>
      <c r="E811" s="72" t="str">
        <f t="shared" si="25"/>
        <v>T7 POAK-4</v>
      </c>
      <c r="F811" s="39">
        <f>VLOOKUP(E811,HD_Odo!$C$2:$D$1381,2,FALSE)</f>
        <v>395127.86</v>
      </c>
      <c r="G811" s="89" t="str">
        <f>'EMFAC2017EI-2011Class'!H810</f>
        <v>2020-T7 POAK-4</v>
      </c>
      <c r="H811" s="70">
        <f t="shared" si="24"/>
        <v>0.83403988170072862</v>
      </c>
      <c r="J811" s="13"/>
      <c r="N811" s="37"/>
      <c r="O811" s="36"/>
    </row>
    <row r="812" spans="1:15" ht="13.7" customHeight="1" x14ac:dyDescent="0.25">
      <c r="A812" s="73">
        <f>'EMFAC2017EI-2011Class'!B811</f>
        <v>2020</v>
      </c>
      <c r="B812" s="74" t="str">
        <f>'EMFAC2017EI-2011Class'!C811</f>
        <v>T7 POAK</v>
      </c>
      <c r="C812" s="73">
        <f>'EMFAC2017EI-2011Class'!D811</f>
        <v>2015</v>
      </c>
      <c r="D812" s="38">
        <f>'EMFAC2017EI-2011Class'!F811</f>
        <v>5</v>
      </c>
      <c r="E812" s="72" t="str">
        <f t="shared" si="25"/>
        <v>T7 POAK-5</v>
      </c>
      <c r="F812" s="39">
        <f>VLOOKUP(E812,HD_Odo!$C$2:$D$1381,2,FALSE)</f>
        <v>488987.22</v>
      </c>
      <c r="G812" s="89" t="str">
        <f>'EMFAC2017EI-2011Class'!H811</f>
        <v>2020-T7 POAK-5</v>
      </c>
      <c r="H812" s="70">
        <f t="shared" si="24"/>
        <v>0.82012788443159546</v>
      </c>
      <c r="J812" s="13"/>
      <c r="N812" s="37"/>
      <c r="O812" s="36"/>
    </row>
    <row r="813" spans="1:15" ht="13.7" customHeight="1" x14ac:dyDescent="0.25">
      <c r="A813" s="73">
        <f>'EMFAC2017EI-2011Class'!B812</f>
        <v>2020</v>
      </c>
      <c r="B813" s="74" t="str">
        <f>'EMFAC2017EI-2011Class'!C812</f>
        <v>T7 POAK</v>
      </c>
      <c r="C813" s="73">
        <f>'EMFAC2017EI-2011Class'!D812</f>
        <v>2014</v>
      </c>
      <c r="D813" s="38">
        <f>'EMFAC2017EI-2011Class'!F812</f>
        <v>6</v>
      </c>
      <c r="E813" s="72" t="str">
        <f t="shared" si="25"/>
        <v>T7 POAK-6</v>
      </c>
      <c r="F813" s="39">
        <f>VLOOKUP(E813,HD_Odo!$C$2:$D$1381,2,FALSE)</f>
        <v>558038.9</v>
      </c>
      <c r="G813" s="89" t="str">
        <f>'EMFAC2017EI-2011Class'!H812</f>
        <v>2020-T7 POAK-6</v>
      </c>
      <c r="H813" s="70">
        <f t="shared" si="24"/>
        <v>0.81191472242520701</v>
      </c>
      <c r="J813" s="13"/>
      <c r="N813" s="37"/>
      <c r="O813" s="36"/>
    </row>
    <row r="814" spans="1:15" ht="13.7" customHeight="1" x14ac:dyDescent="0.25">
      <c r="A814" s="73">
        <f>'EMFAC2017EI-2011Class'!B813</f>
        <v>2020</v>
      </c>
      <c r="B814" s="74" t="str">
        <f>'EMFAC2017EI-2011Class'!C813</f>
        <v>T7 POAK</v>
      </c>
      <c r="C814" s="73">
        <f>'EMFAC2017EI-2011Class'!D813</f>
        <v>2013</v>
      </c>
      <c r="D814" s="38">
        <f>'EMFAC2017EI-2011Class'!F813</f>
        <v>7</v>
      </c>
      <c r="E814" s="72" t="str">
        <f t="shared" si="25"/>
        <v>T7 POAK-7</v>
      </c>
      <c r="F814" s="39">
        <f>VLOOKUP(E814,HD_Odo!$C$2:$D$1381,2,FALSE)</f>
        <v>615840.93999999994</v>
      </c>
      <c r="G814" s="89" t="str">
        <f>'EMFAC2017EI-2011Class'!H813</f>
        <v>2020-T7 POAK-7</v>
      </c>
      <c r="H814" s="70">
        <f t="shared" si="24"/>
        <v>0.78676069566067985</v>
      </c>
      <c r="J814" s="13"/>
      <c r="N814" s="37"/>
      <c r="O814" s="36"/>
    </row>
    <row r="815" spans="1:15" ht="13.7" customHeight="1" x14ac:dyDescent="0.25">
      <c r="A815" s="73">
        <f>'EMFAC2017EI-2011Class'!B814</f>
        <v>2020</v>
      </c>
      <c r="B815" s="74" t="str">
        <f>'EMFAC2017EI-2011Class'!C814</f>
        <v>T7 POAK</v>
      </c>
      <c r="C815" s="73">
        <f>'EMFAC2017EI-2011Class'!D814</f>
        <v>2012</v>
      </c>
      <c r="D815" s="38">
        <f>'EMFAC2017EI-2011Class'!F814</f>
        <v>8</v>
      </c>
      <c r="E815" s="72" t="str">
        <f t="shared" si="25"/>
        <v>T7 POAK-8</v>
      </c>
      <c r="F815" s="39">
        <f>VLOOKUP(E815,HD_Odo!$C$2:$D$1381,2,FALSE)</f>
        <v>669491.87</v>
      </c>
      <c r="G815" s="89" t="str">
        <f>'EMFAC2017EI-2011Class'!H814</f>
        <v>2020-T7 POAK-8</v>
      </c>
      <c r="H815" s="70">
        <f t="shared" si="24"/>
        <v>0.78295108687722637</v>
      </c>
      <c r="J815" s="13"/>
      <c r="N815" s="37"/>
      <c r="O815" s="36"/>
    </row>
    <row r="816" spans="1:15" ht="13.7" customHeight="1" x14ac:dyDescent="0.25">
      <c r="A816" s="73">
        <f>'EMFAC2017EI-2011Class'!B815</f>
        <v>2020</v>
      </c>
      <c r="B816" s="74" t="str">
        <f>'EMFAC2017EI-2011Class'!C815</f>
        <v>T7 POAK</v>
      </c>
      <c r="C816" s="73">
        <f>'EMFAC2017EI-2011Class'!D815</f>
        <v>2011</v>
      </c>
      <c r="D816" s="38">
        <f>'EMFAC2017EI-2011Class'!F815</f>
        <v>9</v>
      </c>
      <c r="E816" s="72" t="str">
        <f t="shared" si="25"/>
        <v>T7 POAK-9</v>
      </c>
      <c r="F816" s="39">
        <f>VLOOKUP(E816,HD_Odo!$C$2:$D$1381,2,FALSE)</f>
        <v>719283.9</v>
      </c>
      <c r="G816" s="89" t="str">
        <f>'EMFAC2017EI-2011Class'!H815</f>
        <v>2020-T7 POAK-9</v>
      </c>
      <c r="H816" s="70">
        <f t="shared" si="24"/>
        <v>0.77982550466090239</v>
      </c>
      <c r="J816" s="13"/>
      <c r="N816" s="37"/>
      <c r="O816" s="36"/>
    </row>
    <row r="817" spans="1:15" ht="13.7" customHeight="1" x14ac:dyDescent="0.25">
      <c r="A817" s="73">
        <f>'EMFAC2017EI-2011Class'!B816</f>
        <v>2020</v>
      </c>
      <c r="B817" s="74" t="str">
        <f>'EMFAC2017EI-2011Class'!C816</f>
        <v>T7 POAK</v>
      </c>
      <c r="C817" s="73">
        <f>'EMFAC2017EI-2011Class'!D816</f>
        <v>2010</v>
      </c>
      <c r="D817" s="38">
        <f>'EMFAC2017EI-2011Class'!F816</f>
        <v>10</v>
      </c>
      <c r="E817" s="72" t="str">
        <f t="shared" si="25"/>
        <v>T7 POAK-10</v>
      </c>
      <c r="F817" s="39">
        <f>VLOOKUP(E817,HD_Odo!$C$2:$D$1381,2,FALSE)</f>
        <v>765588.04</v>
      </c>
      <c r="G817" s="89" t="str">
        <f>'EMFAC2017EI-2011Class'!H816</f>
        <v>2020-T7 POAK-10</v>
      </c>
      <c r="H817" s="70">
        <f t="shared" si="24"/>
        <v>0.77996236438063349</v>
      </c>
      <c r="J817" s="13"/>
      <c r="N817" s="37"/>
      <c r="O817" s="36"/>
    </row>
    <row r="818" spans="1:15" ht="13.7" customHeight="1" x14ac:dyDescent="0.25">
      <c r="A818" s="73">
        <f>'EMFAC2017EI-2011Class'!B817</f>
        <v>2020</v>
      </c>
      <c r="B818" s="74" t="str">
        <f>'EMFAC2017EI-2011Class'!C817</f>
        <v>T7 POAK</v>
      </c>
      <c r="C818" s="73">
        <f>'EMFAC2017EI-2011Class'!D817</f>
        <v>2009</v>
      </c>
      <c r="D818" s="38">
        <f>'EMFAC2017EI-2011Class'!F817</f>
        <v>11</v>
      </c>
      <c r="E818" s="72" t="str">
        <f t="shared" si="25"/>
        <v>T7 POAK-11</v>
      </c>
      <c r="F818" s="39">
        <f>VLOOKUP(E818,HD_Odo!$C$2:$D$1381,2,FALSE)</f>
        <v>800000</v>
      </c>
      <c r="G818" s="89" t="str">
        <f>'EMFAC2017EI-2011Class'!H817</f>
        <v>2020-T7 POAK-11</v>
      </c>
      <c r="H818" s="70">
        <f t="shared" si="24"/>
        <v>0.77680855685776418</v>
      </c>
      <c r="J818" s="13"/>
      <c r="N818" s="37"/>
      <c r="O818" s="36"/>
    </row>
    <row r="819" spans="1:15" ht="13.7" customHeight="1" x14ac:dyDescent="0.25">
      <c r="A819" s="73">
        <f>'EMFAC2017EI-2011Class'!B818</f>
        <v>2020</v>
      </c>
      <c r="B819" s="74" t="str">
        <f>'EMFAC2017EI-2011Class'!C818</f>
        <v>T7 POAK</v>
      </c>
      <c r="C819" s="73">
        <f>'EMFAC2017EI-2011Class'!D818</f>
        <v>2008</v>
      </c>
      <c r="D819" s="38">
        <f>'EMFAC2017EI-2011Class'!F818</f>
        <v>12</v>
      </c>
      <c r="E819" s="72" t="str">
        <f t="shared" si="25"/>
        <v>T7 POAK-12</v>
      </c>
      <c r="F819" s="39">
        <f>VLOOKUP(E819,HD_Odo!$C$2:$D$1381,2,FALSE)</f>
        <v>800000</v>
      </c>
      <c r="G819" s="89" t="str">
        <f>'EMFAC2017EI-2011Class'!H818</f>
        <v>2020-T7 POAK-12</v>
      </c>
      <c r="H819" s="70">
        <f t="shared" si="24"/>
        <v>0.77680855685776418</v>
      </c>
      <c r="J819" s="13"/>
      <c r="N819" s="37"/>
      <c r="O819" s="36"/>
    </row>
    <row r="820" spans="1:15" ht="13.7" customHeight="1" x14ac:dyDescent="0.25">
      <c r="A820" s="73">
        <f>'EMFAC2017EI-2011Class'!B819</f>
        <v>2020</v>
      </c>
      <c r="B820" s="74" t="str">
        <f>'EMFAC2017EI-2011Class'!C819</f>
        <v>T7 POLA</v>
      </c>
      <c r="C820" s="73">
        <f>'EMFAC2017EI-2011Class'!D819</f>
        <v>2021</v>
      </c>
      <c r="D820" s="38">
        <f>'EMFAC2017EI-2011Class'!F819</f>
        <v>-1</v>
      </c>
      <c r="E820" s="72" t="str">
        <f t="shared" si="25"/>
        <v>T7 POLA--1</v>
      </c>
      <c r="F820" s="39">
        <f>VLOOKUP(E820,HD_Odo!$C$2:$D$1381,2,FALSE)</f>
        <v>0</v>
      </c>
      <c r="G820" s="89" t="str">
        <f>'EMFAC2017EI-2011Class'!H819</f>
        <v>2020-T7 POLA--1</v>
      </c>
      <c r="H820" s="70">
        <f t="shared" si="24"/>
        <v>1</v>
      </c>
      <c r="J820" s="13"/>
      <c r="N820" s="37"/>
      <c r="O820" s="36"/>
    </row>
    <row r="821" spans="1:15" ht="13.7" customHeight="1" x14ac:dyDescent="0.25">
      <c r="A821" s="73">
        <f>'EMFAC2017EI-2011Class'!B820</f>
        <v>2020</v>
      </c>
      <c r="B821" s="74" t="str">
        <f>'EMFAC2017EI-2011Class'!C820</f>
        <v>T7 POLA</v>
      </c>
      <c r="C821" s="73">
        <f>'EMFAC2017EI-2011Class'!D820</f>
        <v>2020</v>
      </c>
      <c r="D821" s="38">
        <f>'EMFAC2017EI-2011Class'!F820</f>
        <v>0</v>
      </c>
      <c r="E821" s="72" t="str">
        <f t="shared" si="25"/>
        <v>T7 POLA-0</v>
      </c>
      <c r="F821" s="39">
        <f>VLOOKUP(E821,HD_Odo!$C$2:$D$1381,2,FALSE)</f>
        <v>76908.539999999994</v>
      </c>
      <c r="G821" s="89" t="str">
        <f>'EMFAC2017EI-2011Class'!H820</f>
        <v>2020-T7 POLA-0</v>
      </c>
      <c r="H821" s="70">
        <f t="shared" si="24"/>
        <v>0.93777828103242333</v>
      </c>
      <c r="J821" s="13"/>
      <c r="N821" s="37"/>
      <c r="O821" s="36"/>
    </row>
    <row r="822" spans="1:15" ht="13.7" customHeight="1" x14ac:dyDescent="0.25">
      <c r="A822" s="73">
        <f>'EMFAC2017EI-2011Class'!B821</f>
        <v>2020</v>
      </c>
      <c r="B822" s="74" t="str">
        <f>'EMFAC2017EI-2011Class'!C821</f>
        <v>T7 POLA</v>
      </c>
      <c r="C822" s="73">
        <f>'EMFAC2017EI-2011Class'!D821</f>
        <v>2019</v>
      </c>
      <c r="D822" s="38">
        <f>'EMFAC2017EI-2011Class'!F821</f>
        <v>1</v>
      </c>
      <c r="E822" s="72" t="str">
        <f t="shared" si="25"/>
        <v>T7 POLA-1</v>
      </c>
      <c r="F822" s="39">
        <f>VLOOKUP(E822,HD_Odo!$C$2:$D$1381,2,FALSE)</f>
        <v>153817.1</v>
      </c>
      <c r="G822" s="89" t="str">
        <f>'EMFAC2017EI-2011Class'!H821</f>
        <v>2020-T7 POLA-1</v>
      </c>
      <c r="H822" s="70">
        <f t="shared" si="24"/>
        <v>0.89831786895101728</v>
      </c>
      <c r="J822" s="13"/>
      <c r="N822" s="37"/>
      <c r="O822" s="36"/>
    </row>
    <row r="823" spans="1:15" ht="13.7" customHeight="1" x14ac:dyDescent="0.25">
      <c r="A823" s="73">
        <f>'EMFAC2017EI-2011Class'!B822</f>
        <v>2020</v>
      </c>
      <c r="B823" s="74" t="str">
        <f>'EMFAC2017EI-2011Class'!C822</f>
        <v>T7 POLA</v>
      </c>
      <c r="C823" s="73">
        <f>'EMFAC2017EI-2011Class'!D822</f>
        <v>2018</v>
      </c>
      <c r="D823" s="38">
        <f>'EMFAC2017EI-2011Class'!F822</f>
        <v>2</v>
      </c>
      <c r="E823" s="72" t="str">
        <f t="shared" si="25"/>
        <v>T7 POLA-2</v>
      </c>
      <c r="F823" s="39">
        <f>VLOOKUP(E823,HD_Odo!$C$2:$D$1381,2,FALSE)</f>
        <v>229819.72</v>
      </c>
      <c r="G823" s="89" t="str">
        <f>'EMFAC2017EI-2011Class'!H822</f>
        <v>2020-T7 POLA-2</v>
      </c>
      <c r="H823" s="70">
        <f t="shared" si="24"/>
        <v>0.87133239987754996</v>
      </c>
      <c r="J823" s="13"/>
      <c r="N823" s="37"/>
      <c r="O823" s="36"/>
    </row>
    <row r="824" spans="1:15" ht="13.7" customHeight="1" x14ac:dyDescent="0.25">
      <c r="A824" s="73">
        <f>'EMFAC2017EI-2011Class'!B823</f>
        <v>2020</v>
      </c>
      <c r="B824" s="74" t="str">
        <f>'EMFAC2017EI-2011Class'!C823</f>
        <v>T7 POLA</v>
      </c>
      <c r="C824" s="73">
        <f>'EMFAC2017EI-2011Class'!D823</f>
        <v>2017</v>
      </c>
      <c r="D824" s="38">
        <f>'EMFAC2017EI-2011Class'!F823</f>
        <v>3</v>
      </c>
      <c r="E824" s="72" t="str">
        <f t="shared" si="25"/>
        <v>T7 POLA-3</v>
      </c>
      <c r="F824" s="39">
        <f>VLOOKUP(E824,HD_Odo!$C$2:$D$1381,2,FALSE)</f>
        <v>310702.34000000003</v>
      </c>
      <c r="G824" s="89" t="str">
        <f>'EMFAC2017EI-2011Class'!H823</f>
        <v>2020-T7 POLA-3</v>
      </c>
      <c r="H824" s="70">
        <f t="shared" si="24"/>
        <v>0.85041766395487828</v>
      </c>
      <c r="J824" s="13"/>
      <c r="N824" s="37"/>
      <c r="O824" s="36"/>
    </row>
    <row r="825" spans="1:15" ht="13.7" customHeight="1" x14ac:dyDescent="0.25">
      <c r="A825" s="73">
        <f>'EMFAC2017EI-2011Class'!B824</f>
        <v>2020</v>
      </c>
      <c r="B825" s="74" t="str">
        <f>'EMFAC2017EI-2011Class'!C824</f>
        <v>T7 POLA</v>
      </c>
      <c r="C825" s="73">
        <f>'EMFAC2017EI-2011Class'!D824</f>
        <v>2016</v>
      </c>
      <c r="D825" s="38">
        <f>'EMFAC2017EI-2011Class'!F824</f>
        <v>4</v>
      </c>
      <c r="E825" s="72" t="str">
        <f t="shared" si="25"/>
        <v>T7 POLA-4</v>
      </c>
      <c r="F825" s="39">
        <f>VLOOKUP(E825,HD_Odo!$C$2:$D$1381,2,FALSE)</f>
        <v>395127.86</v>
      </c>
      <c r="G825" s="89" t="str">
        <f>'EMFAC2017EI-2011Class'!H824</f>
        <v>2020-T7 POLA-4</v>
      </c>
      <c r="H825" s="70">
        <f t="shared" si="24"/>
        <v>0.83403988170072862</v>
      </c>
      <c r="J825" s="13"/>
      <c r="N825" s="37"/>
      <c r="O825" s="36"/>
    </row>
    <row r="826" spans="1:15" ht="13.7" customHeight="1" x14ac:dyDescent="0.25">
      <c r="A826" s="73">
        <f>'EMFAC2017EI-2011Class'!B825</f>
        <v>2020</v>
      </c>
      <c r="B826" s="74" t="str">
        <f>'EMFAC2017EI-2011Class'!C825</f>
        <v>T7 POLA</v>
      </c>
      <c r="C826" s="73">
        <f>'EMFAC2017EI-2011Class'!D825</f>
        <v>2015</v>
      </c>
      <c r="D826" s="38">
        <f>'EMFAC2017EI-2011Class'!F825</f>
        <v>5</v>
      </c>
      <c r="E826" s="72" t="str">
        <f t="shared" si="25"/>
        <v>T7 POLA-5</v>
      </c>
      <c r="F826" s="39">
        <f>VLOOKUP(E826,HD_Odo!$C$2:$D$1381,2,FALSE)</f>
        <v>488987.22</v>
      </c>
      <c r="G826" s="89" t="str">
        <f>'EMFAC2017EI-2011Class'!H825</f>
        <v>2020-T7 POLA-5</v>
      </c>
      <c r="H826" s="70">
        <f t="shared" si="24"/>
        <v>0.82012788443159546</v>
      </c>
      <c r="J826" s="13"/>
      <c r="N826" s="37"/>
      <c r="O826" s="36"/>
    </row>
    <row r="827" spans="1:15" ht="13.7" customHeight="1" x14ac:dyDescent="0.25">
      <c r="A827" s="73">
        <f>'EMFAC2017EI-2011Class'!B826</f>
        <v>2020</v>
      </c>
      <c r="B827" s="74" t="str">
        <f>'EMFAC2017EI-2011Class'!C826</f>
        <v>T7 POLA</v>
      </c>
      <c r="C827" s="73">
        <f>'EMFAC2017EI-2011Class'!D826</f>
        <v>2014</v>
      </c>
      <c r="D827" s="38">
        <f>'EMFAC2017EI-2011Class'!F826</f>
        <v>6</v>
      </c>
      <c r="E827" s="72" t="str">
        <f t="shared" si="25"/>
        <v>T7 POLA-6</v>
      </c>
      <c r="F827" s="39">
        <f>VLOOKUP(E827,HD_Odo!$C$2:$D$1381,2,FALSE)</f>
        <v>558038.9</v>
      </c>
      <c r="G827" s="89" t="str">
        <f>'EMFAC2017EI-2011Class'!H826</f>
        <v>2020-T7 POLA-6</v>
      </c>
      <c r="H827" s="70">
        <f t="shared" si="24"/>
        <v>0.81191472242520701</v>
      </c>
      <c r="J827" s="13"/>
      <c r="N827" s="37"/>
      <c r="O827" s="36"/>
    </row>
    <row r="828" spans="1:15" ht="13.7" customHeight="1" x14ac:dyDescent="0.25">
      <c r="A828" s="73">
        <f>'EMFAC2017EI-2011Class'!B827</f>
        <v>2020</v>
      </c>
      <c r="B828" s="74" t="str">
        <f>'EMFAC2017EI-2011Class'!C827</f>
        <v>T7 POLA</v>
      </c>
      <c r="C828" s="73">
        <f>'EMFAC2017EI-2011Class'!D827</f>
        <v>2013</v>
      </c>
      <c r="D828" s="38">
        <f>'EMFAC2017EI-2011Class'!F827</f>
        <v>7</v>
      </c>
      <c r="E828" s="72" t="str">
        <f t="shared" si="25"/>
        <v>T7 POLA-7</v>
      </c>
      <c r="F828" s="39">
        <f>VLOOKUP(E828,HD_Odo!$C$2:$D$1381,2,FALSE)</f>
        <v>615840.93999999994</v>
      </c>
      <c r="G828" s="89" t="str">
        <f>'EMFAC2017EI-2011Class'!H827</f>
        <v>2020-T7 POLA-7</v>
      </c>
      <c r="H828" s="70">
        <f t="shared" si="24"/>
        <v>0.78676069566067985</v>
      </c>
      <c r="J828" s="13"/>
      <c r="N828" s="37"/>
      <c r="O828" s="36"/>
    </row>
    <row r="829" spans="1:15" ht="13.7" customHeight="1" x14ac:dyDescent="0.25">
      <c r="A829" s="73">
        <f>'EMFAC2017EI-2011Class'!B828</f>
        <v>2020</v>
      </c>
      <c r="B829" s="74" t="str">
        <f>'EMFAC2017EI-2011Class'!C828</f>
        <v>T7 POLA</v>
      </c>
      <c r="C829" s="73">
        <f>'EMFAC2017EI-2011Class'!D828</f>
        <v>2012</v>
      </c>
      <c r="D829" s="38">
        <f>'EMFAC2017EI-2011Class'!F828</f>
        <v>8</v>
      </c>
      <c r="E829" s="72" t="str">
        <f t="shared" si="25"/>
        <v>T7 POLA-8</v>
      </c>
      <c r="F829" s="39">
        <f>VLOOKUP(E829,HD_Odo!$C$2:$D$1381,2,FALSE)</f>
        <v>669491.87</v>
      </c>
      <c r="G829" s="89" t="str">
        <f>'EMFAC2017EI-2011Class'!H828</f>
        <v>2020-T7 POLA-8</v>
      </c>
      <c r="H829" s="70">
        <f t="shared" ref="H829:H892" si="26">IF(C829&lt;1994,1,IF(C829&lt;2004,($M$3+$N$3*(F829/10000))/($E$3+$F$3*(F829/10000)),IF(C829&lt;2008,($M$4+$N$4*(F829/10000))/($E$4+$F$4*(F829/10000)),IF(C829&lt;2011,($M$5+$N$5*(F829/10000))/($E$5+$F$5*(F829/10000)),IF(C829&lt;2014,($M$6+$N$6*(F829/10000))/($E$6+$F$6*(F829/10000)),($M$7+$N$7*(F829/10000))/($E$7+$F$7*(F829/10000)))))))</f>
        <v>0.78295108687722637</v>
      </c>
      <c r="J829" s="13"/>
      <c r="N829" s="37"/>
      <c r="O829" s="36"/>
    </row>
    <row r="830" spans="1:15" ht="13.7" customHeight="1" x14ac:dyDescent="0.25">
      <c r="A830" s="73">
        <f>'EMFAC2017EI-2011Class'!B829</f>
        <v>2020</v>
      </c>
      <c r="B830" s="74" t="str">
        <f>'EMFAC2017EI-2011Class'!C829</f>
        <v>T7 POLA</v>
      </c>
      <c r="C830" s="73">
        <f>'EMFAC2017EI-2011Class'!D829</f>
        <v>2011</v>
      </c>
      <c r="D830" s="38">
        <f>'EMFAC2017EI-2011Class'!F829</f>
        <v>9</v>
      </c>
      <c r="E830" s="72" t="str">
        <f t="shared" si="25"/>
        <v>T7 POLA-9</v>
      </c>
      <c r="F830" s="39">
        <f>VLOOKUP(E830,HD_Odo!$C$2:$D$1381,2,FALSE)</f>
        <v>719283.9</v>
      </c>
      <c r="G830" s="89" t="str">
        <f>'EMFAC2017EI-2011Class'!H829</f>
        <v>2020-T7 POLA-9</v>
      </c>
      <c r="H830" s="70">
        <f t="shared" si="26"/>
        <v>0.77982550466090239</v>
      </c>
      <c r="J830" s="13"/>
      <c r="N830" s="37"/>
      <c r="O830" s="36"/>
    </row>
    <row r="831" spans="1:15" ht="13.7" customHeight="1" x14ac:dyDescent="0.25">
      <c r="A831" s="73">
        <f>'EMFAC2017EI-2011Class'!B830</f>
        <v>2020</v>
      </c>
      <c r="B831" s="74" t="str">
        <f>'EMFAC2017EI-2011Class'!C830</f>
        <v>T7 POLA</v>
      </c>
      <c r="C831" s="73">
        <f>'EMFAC2017EI-2011Class'!D830</f>
        <v>2010</v>
      </c>
      <c r="D831" s="38">
        <f>'EMFAC2017EI-2011Class'!F830</f>
        <v>10</v>
      </c>
      <c r="E831" s="72" t="str">
        <f t="shared" si="25"/>
        <v>T7 POLA-10</v>
      </c>
      <c r="F831" s="39">
        <f>VLOOKUP(E831,HD_Odo!$C$2:$D$1381,2,FALSE)</f>
        <v>765588.04</v>
      </c>
      <c r="G831" s="89" t="str">
        <f>'EMFAC2017EI-2011Class'!H830</f>
        <v>2020-T7 POLA-10</v>
      </c>
      <c r="H831" s="70">
        <f t="shared" si="26"/>
        <v>0.77996236438063349</v>
      </c>
      <c r="J831" s="13"/>
      <c r="N831" s="37"/>
      <c r="O831" s="36"/>
    </row>
    <row r="832" spans="1:15" ht="13.7" customHeight="1" x14ac:dyDescent="0.25">
      <c r="A832" s="73">
        <f>'EMFAC2017EI-2011Class'!B831</f>
        <v>2020</v>
      </c>
      <c r="B832" s="74" t="str">
        <f>'EMFAC2017EI-2011Class'!C831</f>
        <v>T7 POLA</v>
      </c>
      <c r="C832" s="73">
        <f>'EMFAC2017EI-2011Class'!D831</f>
        <v>2009</v>
      </c>
      <c r="D832" s="38">
        <f>'EMFAC2017EI-2011Class'!F831</f>
        <v>11</v>
      </c>
      <c r="E832" s="72" t="str">
        <f t="shared" si="25"/>
        <v>T7 POLA-11</v>
      </c>
      <c r="F832" s="39">
        <f>VLOOKUP(E832,HD_Odo!$C$2:$D$1381,2,FALSE)</f>
        <v>800000</v>
      </c>
      <c r="G832" s="89" t="str">
        <f>'EMFAC2017EI-2011Class'!H831</f>
        <v>2020-T7 POLA-11</v>
      </c>
      <c r="H832" s="70">
        <f t="shared" si="26"/>
        <v>0.77680855685776418</v>
      </c>
      <c r="J832" s="13"/>
      <c r="N832" s="37"/>
      <c r="O832" s="36"/>
    </row>
    <row r="833" spans="1:15" ht="13.7" customHeight="1" x14ac:dyDescent="0.25">
      <c r="A833" s="73">
        <f>'EMFAC2017EI-2011Class'!B832</f>
        <v>2020</v>
      </c>
      <c r="B833" s="74" t="str">
        <f>'EMFAC2017EI-2011Class'!C832</f>
        <v>T7 POLA</v>
      </c>
      <c r="C833" s="73">
        <f>'EMFAC2017EI-2011Class'!D832</f>
        <v>2008</v>
      </c>
      <c r="D833" s="38">
        <f>'EMFAC2017EI-2011Class'!F832</f>
        <v>12</v>
      </c>
      <c r="E833" s="72" t="str">
        <f t="shared" si="25"/>
        <v>T7 POLA-12</v>
      </c>
      <c r="F833" s="39">
        <f>VLOOKUP(E833,HD_Odo!$C$2:$D$1381,2,FALSE)</f>
        <v>800000</v>
      </c>
      <c r="G833" s="89" t="str">
        <f>'EMFAC2017EI-2011Class'!H832</f>
        <v>2020-T7 POLA-12</v>
      </c>
      <c r="H833" s="70">
        <f t="shared" si="26"/>
        <v>0.77680855685776418</v>
      </c>
      <c r="J833" s="13"/>
      <c r="N833" s="37"/>
      <c r="O833" s="36"/>
    </row>
    <row r="834" spans="1:15" ht="13.7" customHeight="1" x14ac:dyDescent="0.25">
      <c r="A834" s="73">
        <f>'EMFAC2017EI-2011Class'!B833</f>
        <v>2020</v>
      </c>
      <c r="B834" s="74" t="str">
        <f>'EMFAC2017EI-2011Class'!C833</f>
        <v>T7 PTO</v>
      </c>
      <c r="C834" s="73">
        <f>'EMFAC2017EI-2011Class'!D833</f>
        <v>2021</v>
      </c>
      <c r="D834" s="38">
        <f>'EMFAC2017EI-2011Class'!F833</f>
        <v>-1</v>
      </c>
      <c r="E834" s="72" t="str">
        <f t="shared" si="25"/>
        <v>T7 PTO--1</v>
      </c>
      <c r="F834" s="39">
        <f>VLOOKUP(E834,HD_Odo!$C$2:$D$1381,2,FALSE)</f>
        <v>0</v>
      </c>
      <c r="G834" s="89" t="str">
        <f>'EMFAC2017EI-2011Class'!H833</f>
        <v>2020-T7 PTO--1</v>
      </c>
      <c r="H834" s="70">
        <f t="shared" si="26"/>
        <v>1</v>
      </c>
      <c r="J834" s="13"/>
      <c r="N834" s="37"/>
      <c r="O834" s="36"/>
    </row>
    <row r="835" spans="1:15" ht="13.7" customHeight="1" x14ac:dyDescent="0.25">
      <c r="A835" s="73">
        <f>'EMFAC2017EI-2011Class'!B834</f>
        <v>2020</v>
      </c>
      <c r="B835" s="74" t="str">
        <f>'EMFAC2017EI-2011Class'!C834</f>
        <v>T7 PTO</v>
      </c>
      <c r="C835" s="73">
        <f>'EMFAC2017EI-2011Class'!D834</f>
        <v>2020</v>
      </c>
      <c r="D835" s="38">
        <f>'EMFAC2017EI-2011Class'!F834</f>
        <v>0</v>
      </c>
      <c r="E835" s="72" t="str">
        <f t="shared" si="25"/>
        <v>T7 PTO-0</v>
      </c>
      <c r="F835" s="39">
        <f>VLOOKUP(E835,HD_Odo!$C$2:$D$1381,2,FALSE)</f>
        <v>40564</v>
      </c>
      <c r="G835" s="89" t="str">
        <f>'EMFAC2017EI-2011Class'!H834</f>
        <v>2020-T7 PTO-0</v>
      </c>
      <c r="H835" s="70">
        <f t="shared" si="26"/>
        <v>0.96330005062226509</v>
      </c>
      <c r="J835" s="13"/>
      <c r="N835" s="37"/>
      <c r="O835" s="36"/>
    </row>
    <row r="836" spans="1:15" ht="13.7" customHeight="1" x14ac:dyDescent="0.25">
      <c r="A836" s="73">
        <f>'EMFAC2017EI-2011Class'!B835</f>
        <v>2020</v>
      </c>
      <c r="B836" s="74" t="str">
        <f>'EMFAC2017EI-2011Class'!C835</f>
        <v>T7 PTO</v>
      </c>
      <c r="C836" s="73">
        <f>'EMFAC2017EI-2011Class'!D835</f>
        <v>2019</v>
      </c>
      <c r="D836" s="38">
        <f>'EMFAC2017EI-2011Class'!F835</f>
        <v>1</v>
      </c>
      <c r="E836" s="72" t="str">
        <f t="shared" si="25"/>
        <v>T7 PTO-1</v>
      </c>
      <c r="F836" s="39">
        <f>VLOOKUP(E836,HD_Odo!$C$2:$D$1381,2,FALSE)</f>
        <v>79371</v>
      </c>
      <c r="G836" s="89" t="str">
        <f>'EMFAC2017EI-2011Class'!H835</f>
        <v>2020-T7 PTO-1</v>
      </c>
      <c r="H836" s="70">
        <f t="shared" si="26"/>
        <v>0.93624302087303191</v>
      </c>
      <c r="J836" s="13"/>
      <c r="N836" s="37"/>
      <c r="O836" s="36"/>
    </row>
    <row r="837" spans="1:15" ht="13.7" customHeight="1" x14ac:dyDescent="0.25">
      <c r="A837" s="73">
        <f>'EMFAC2017EI-2011Class'!B836</f>
        <v>2020</v>
      </c>
      <c r="B837" s="74" t="str">
        <f>'EMFAC2017EI-2011Class'!C836</f>
        <v>T7 PTO</v>
      </c>
      <c r="C837" s="73">
        <f>'EMFAC2017EI-2011Class'!D836</f>
        <v>2018</v>
      </c>
      <c r="D837" s="38">
        <f>'EMFAC2017EI-2011Class'!F836</f>
        <v>2</v>
      </c>
      <c r="E837" s="72" t="str">
        <f t="shared" si="25"/>
        <v>T7 PTO-2</v>
      </c>
      <c r="F837" s="39">
        <f>VLOOKUP(E837,HD_Odo!$C$2:$D$1381,2,FALSE)</f>
        <v>116000</v>
      </c>
      <c r="G837" s="89" t="str">
        <f>'EMFAC2017EI-2011Class'!H836</f>
        <v>2020-T7 PTO-2</v>
      </c>
      <c r="H837" s="70">
        <f t="shared" si="26"/>
        <v>0.9157389997452271</v>
      </c>
      <c r="J837" s="13"/>
      <c r="N837" s="37"/>
      <c r="O837" s="36"/>
    </row>
    <row r="838" spans="1:15" ht="13.7" customHeight="1" x14ac:dyDescent="0.25">
      <c r="A838" s="73">
        <f>'EMFAC2017EI-2011Class'!B837</f>
        <v>2020</v>
      </c>
      <c r="B838" s="74" t="str">
        <f>'EMFAC2017EI-2011Class'!C837</f>
        <v>T7 PTO</v>
      </c>
      <c r="C838" s="73">
        <f>'EMFAC2017EI-2011Class'!D837</f>
        <v>2017</v>
      </c>
      <c r="D838" s="38">
        <f>'EMFAC2017EI-2011Class'!F837</f>
        <v>3</v>
      </c>
      <c r="E838" s="72" t="str">
        <f t="shared" si="25"/>
        <v>T7 PTO-3</v>
      </c>
      <c r="F838" s="39">
        <f>VLOOKUP(E838,HD_Odo!$C$2:$D$1381,2,FALSE)</f>
        <v>150258</v>
      </c>
      <c r="G838" s="89" t="str">
        <f>'EMFAC2017EI-2011Class'!H837</f>
        <v>2020-T7 PTO-3</v>
      </c>
      <c r="H838" s="70">
        <f t="shared" si="26"/>
        <v>0.89982271250764745</v>
      </c>
      <c r="J838" s="13"/>
      <c r="N838" s="37"/>
      <c r="O838" s="36"/>
    </row>
    <row r="839" spans="1:15" ht="13.7" customHeight="1" x14ac:dyDescent="0.25">
      <c r="A839" s="73">
        <f>'EMFAC2017EI-2011Class'!B838</f>
        <v>2020</v>
      </c>
      <c r="B839" s="74" t="str">
        <f>'EMFAC2017EI-2011Class'!C838</f>
        <v>T7 PTO</v>
      </c>
      <c r="C839" s="73">
        <f>'EMFAC2017EI-2011Class'!D838</f>
        <v>2016</v>
      </c>
      <c r="D839" s="38">
        <f>'EMFAC2017EI-2011Class'!F838</f>
        <v>4</v>
      </c>
      <c r="E839" s="72" t="str">
        <f t="shared" si="25"/>
        <v>T7 PTO-4</v>
      </c>
      <c r="F839" s="39">
        <f>VLOOKUP(E839,HD_Odo!$C$2:$D$1381,2,FALSE)</f>
        <v>182135</v>
      </c>
      <c r="G839" s="89" t="str">
        <f>'EMFAC2017EI-2011Class'!H838</f>
        <v>2020-T7 PTO-4</v>
      </c>
      <c r="H839" s="70">
        <f t="shared" si="26"/>
        <v>0.88719503803134814</v>
      </c>
      <c r="J839" s="13"/>
      <c r="N839" s="37"/>
      <c r="O839" s="36"/>
    </row>
    <row r="840" spans="1:15" ht="13.7" customHeight="1" x14ac:dyDescent="0.25">
      <c r="A840" s="73">
        <f>'EMFAC2017EI-2011Class'!B839</f>
        <v>2020</v>
      </c>
      <c r="B840" s="74" t="str">
        <f>'EMFAC2017EI-2011Class'!C839</f>
        <v>T7 PTO</v>
      </c>
      <c r="C840" s="73">
        <f>'EMFAC2017EI-2011Class'!D839</f>
        <v>2015</v>
      </c>
      <c r="D840" s="38">
        <f>'EMFAC2017EI-2011Class'!F839</f>
        <v>5</v>
      </c>
      <c r="E840" s="72" t="str">
        <f t="shared" si="25"/>
        <v>T7 PTO-5</v>
      </c>
      <c r="F840" s="39">
        <f>VLOOKUP(E840,HD_Odo!$C$2:$D$1381,2,FALSE)</f>
        <v>211768</v>
      </c>
      <c r="G840" s="89" t="str">
        <f>'EMFAC2017EI-2011Class'!H839</f>
        <v>2020-T7 PTO-5</v>
      </c>
      <c r="H840" s="70">
        <f t="shared" si="26"/>
        <v>0.87696548857845158</v>
      </c>
      <c r="J840" s="13"/>
      <c r="N840" s="37"/>
      <c r="O840" s="36"/>
    </row>
    <row r="841" spans="1:15" ht="13.7" customHeight="1" x14ac:dyDescent="0.25">
      <c r="A841" s="73">
        <f>'EMFAC2017EI-2011Class'!B840</f>
        <v>2020</v>
      </c>
      <c r="B841" s="74" t="str">
        <f>'EMFAC2017EI-2011Class'!C840</f>
        <v>T7 PTO</v>
      </c>
      <c r="C841" s="73">
        <f>'EMFAC2017EI-2011Class'!D840</f>
        <v>2014</v>
      </c>
      <c r="D841" s="38">
        <f>'EMFAC2017EI-2011Class'!F840</f>
        <v>6</v>
      </c>
      <c r="E841" s="72" t="str">
        <f t="shared" si="25"/>
        <v>T7 PTO-6</v>
      </c>
      <c r="F841" s="39">
        <f>VLOOKUP(E841,HD_Odo!$C$2:$D$1381,2,FALSE)</f>
        <v>239398</v>
      </c>
      <c r="G841" s="89" t="str">
        <f>'EMFAC2017EI-2011Class'!H840</f>
        <v>2020-T7 PTO-6</v>
      </c>
      <c r="H841" s="70">
        <f t="shared" si="26"/>
        <v>0.86850666017080413</v>
      </c>
      <c r="J841" s="13"/>
      <c r="N841" s="37"/>
      <c r="O841" s="36"/>
    </row>
    <row r="842" spans="1:15" ht="13.7" customHeight="1" x14ac:dyDescent="0.25">
      <c r="A842" s="73">
        <f>'EMFAC2017EI-2011Class'!B841</f>
        <v>2020</v>
      </c>
      <c r="B842" s="74" t="str">
        <f>'EMFAC2017EI-2011Class'!C841</f>
        <v>T7 PTO</v>
      </c>
      <c r="C842" s="73">
        <f>'EMFAC2017EI-2011Class'!D841</f>
        <v>2013</v>
      </c>
      <c r="D842" s="38">
        <f>'EMFAC2017EI-2011Class'!F841</f>
        <v>7</v>
      </c>
      <c r="E842" s="72" t="str">
        <f t="shared" si="25"/>
        <v>T7 PTO-7</v>
      </c>
      <c r="F842" s="39">
        <f>VLOOKUP(E842,HD_Odo!$C$2:$D$1381,2,FALSE)</f>
        <v>265329</v>
      </c>
      <c r="G842" s="89" t="str">
        <f>'EMFAC2017EI-2011Class'!H841</f>
        <v>2020-T7 PTO-7</v>
      </c>
      <c r="H842" s="70">
        <f t="shared" si="26"/>
        <v>0.83461363466150806</v>
      </c>
      <c r="J842" s="13"/>
      <c r="N842" s="37"/>
      <c r="O842" s="36"/>
    </row>
    <row r="843" spans="1:15" ht="13.7" customHeight="1" x14ac:dyDescent="0.25">
      <c r="A843" s="73">
        <f>'EMFAC2017EI-2011Class'!B842</f>
        <v>2020</v>
      </c>
      <c r="B843" s="74" t="str">
        <f>'EMFAC2017EI-2011Class'!C842</f>
        <v>T7 PTO</v>
      </c>
      <c r="C843" s="73">
        <f>'EMFAC2017EI-2011Class'!D842</f>
        <v>2012</v>
      </c>
      <c r="D843" s="38">
        <f>'EMFAC2017EI-2011Class'!F842</f>
        <v>8</v>
      </c>
      <c r="E843" s="72" t="str">
        <f t="shared" ref="E843:E906" si="27">CONCATENATE(B843,"-",D843)</f>
        <v>T7 PTO-8</v>
      </c>
      <c r="F843" s="39">
        <f>VLOOKUP(E843,HD_Odo!$C$2:$D$1381,2,FALSE)</f>
        <v>289889</v>
      </c>
      <c r="G843" s="89" t="str">
        <f>'EMFAC2017EI-2011Class'!H842</f>
        <v>2020-T7 PTO-8</v>
      </c>
      <c r="H843" s="70">
        <f t="shared" si="26"/>
        <v>0.82889807692355288</v>
      </c>
      <c r="J843" s="13"/>
      <c r="N843" s="37"/>
      <c r="O843" s="36"/>
    </row>
    <row r="844" spans="1:15" ht="13.7" customHeight="1" x14ac:dyDescent="0.25">
      <c r="A844" s="73">
        <f>'EMFAC2017EI-2011Class'!B843</f>
        <v>2020</v>
      </c>
      <c r="B844" s="74" t="str">
        <f>'EMFAC2017EI-2011Class'!C843</f>
        <v>T7 PTO</v>
      </c>
      <c r="C844" s="73">
        <f>'EMFAC2017EI-2011Class'!D843</f>
        <v>2011</v>
      </c>
      <c r="D844" s="38">
        <f>'EMFAC2017EI-2011Class'!F843</f>
        <v>9</v>
      </c>
      <c r="E844" s="72" t="str">
        <f t="shared" si="27"/>
        <v>T7 PTO-9</v>
      </c>
      <c r="F844" s="39">
        <f>VLOOKUP(E844,HD_Odo!$C$2:$D$1381,2,FALSE)</f>
        <v>313388</v>
      </c>
      <c r="G844" s="89" t="str">
        <f>'EMFAC2017EI-2011Class'!H843</f>
        <v>2020-T7 PTO-9</v>
      </c>
      <c r="H844" s="70">
        <f t="shared" si="26"/>
        <v>0.82397009922493158</v>
      </c>
      <c r="J844" s="13"/>
      <c r="N844" s="37"/>
      <c r="O844" s="36"/>
    </row>
    <row r="845" spans="1:15" ht="13.7" customHeight="1" x14ac:dyDescent="0.25">
      <c r="A845" s="73">
        <f>'EMFAC2017EI-2011Class'!B844</f>
        <v>2020</v>
      </c>
      <c r="B845" s="74" t="str">
        <f>'EMFAC2017EI-2011Class'!C844</f>
        <v>T7 PTO</v>
      </c>
      <c r="C845" s="73">
        <f>'EMFAC2017EI-2011Class'!D844</f>
        <v>2010</v>
      </c>
      <c r="D845" s="38">
        <f>'EMFAC2017EI-2011Class'!F844</f>
        <v>10</v>
      </c>
      <c r="E845" s="72" t="str">
        <f t="shared" si="27"/>
        <v>T7 PTO-10</v>
      </c>
      <c r="F845" s="39">
        <f>VLOOKUP(E845,HD_Odo!$C$2:$D$1381,2,FALSE)</f>
        <v>336079</v>
      </c>
      <c r="G845" s="89" t="str">
        <f>'EMFAC2017EI-2011Class'!H844</f>
        <v>2020-T7 PTO-10</v>
      </c>
      <c r="H845" s="70">
        <f t="shared" si="26"/>
        <v>0.84502491006267744</v>
      </c>
      <c r="J845" s="13"/>
      <c r="N845" s="37"/>
      <c r="O845" s="36"/>
    </row>
    <row r="846" spans="1:15" ht="13.7" customHeight="1" x14ac:dyDescent="0.25">
      <c r="A846" s="73">
        <f>'EMFAC2017EI-2011Class'!B845</f>
        <v>2020</v>
      </c>
      <c r="B846" s="74" t="str">
        <f>'EMFAC2017EI-2011Class'!C845</f>
        <v>T7 PTO</v>
      </c>
      <c r="C846" s="73">
        <f>'EMFAC2017EI-2011Class'!D845</f>
        <v>2009</v>
      </c>
      <c r="D846" s="38">
        <f>'EMFAC2017EI-2011Class'!F845</f>
        <v>11</v>
      </c>
      <c r="E846" s="72" t="str">
        <f t="shared" si="27"/>
        <v>T7 PTO-11</v>
      </c>
      <c r="F846" s="39">
        <f>VLOOKUP(E846,HD_Odo!$C$2:$D$1381,2,FALSE)</f>
        <v>358115</v>
      </c>
      <c r="G846" s="89" t="str">
        <f>'EMFAC2017EI-2011Class'!H845</f>
        <v>2020-T7 PTO-11</v>
      </c>
      <c r="H846" s="70">
        <f t="shared" si="26"/>
        <v>0.83983036706877534</v>
      </c>
      <c r="J846" s="13"/>
      <c r="N846" s="37"/>
      <c r="O846" s="36"/>
    </row>
    <row r="847" spans="1:15" ht="13.7" customHeight="1" x14ac:dyDescent="0.25">
      <c r="A847" s="73">
        <f>'EMFAC2017EI-2011Class'!B846</f>
        <v>2020</v>
      </c>
      <c r="B847" s="74" t="str">
        <f>'EMFAC2017EI-2011Class'!C846</f>
        <v>T7 PTO</v>
      </c>
      <c r="C847" s="73">
        <f>'EMFAC2017EI-2011Class'!D846</f>
        <v>2008</v>
      </c>
      <c r="D847" s="38">
        <f>'EMFAC2017EI-2011Class'!F846</f>
        <v>12</v>
      </c>
      <c r="E847" s="72" t="str">
        <f t="shared" si="27"/>
        <v>T7 PTO-12</v>
      </c>
      <c r="F847" s="39">
        <f>VLOOKUP(E847,HD_Odo!$C$2:$D$1381,2,FALSE)</f>
        <v>379510</v>
      </c>
      <c r="G847" s="89" t="str">
        <f>'EMFAC2017EI-2011Class'!H846</f>
        <v>2020-T7 PTO-12</v>
      </c>
      <c r="H847" s="70">
        <f t="shared" si="26"/>
        <v>0.83507741695816529</v>
      </c>
      <c r="J847" s="13"/>
      <c r="N847" s="37"/>
      <c r="O847" s="36"/>
    </row>
    <row r="848" spans="1:15" ht="13.7" customHeight="1" x14ac:dyDescent="0.25">
      <c r="A848" s="73">
        <f>'EMFAC2017EI-2011Class'!B847</f>
        <v>2020</v>
      </c>
      <c r="B848" s="74" t="str">
        <f>'EMFAC2017EI-2011Class'!C847</f>
        <v>T7 PTO</v>
      </c>
      <c r="C848" s="73">
        <f>'EMFAC2017EI-2011Class'!D847</f>
        <v>2007</v>
      </c>
      <c r="D848" s="38">
        <f>'EMFAC2017EI-2011Class'!F847</f>
        <v>13</v>
      </c>
      <c r="E848" s="72" t="str">
        <f t="shared" si="27"/>
        <v>T7 PTO-13</v>
      </c>
      <c r="F848" s="39">
        <f>VLOOKUP(E848,HD_Odo!$C$2:$D$1381,2,FALSE)</f>
        <v>400100</v>
      </c>
      <c r="G848" s="89" t="str">
        <f>'EMFAC2017EI-2011Class'!H847</f>
        <v>2020-T7 PTO-13</v>
      </c>
      <c r="H848" s="70">
        <f t="shared" si="26"/>
        <v>0.91263426401107983</v>
      </c>
      <c r="J848" s="13"/>
      <c r="N848" s="37"/>
      <c r="O848" s="36"/>
    </row>
    <row r="849" spans="1:15" ht="13.7" customHeight="1" x14ac:dyDescent="0.25">
      <c r="A849" s="73">
        <f>'EMFAC2017EI-2011Class'!B848</f>
        <v>2020</v>
      </c>
      <c r="B849" s="74" t="str">
        <f>'EMFAC2017EI-2011Class'!C848</f>
        <v>T7 PTO</v>
      </c>
      <c r="C849" s="73">
        <f>'EMFAC2017EI-2011Class'!D848</f>
        <v>2006</v>
      </c>
      <c r="D849" s="38">
        <f>'EMFAC2017EI-2011Class'!F848</f>
        <v>14</v>
      </c>
      <c r="E849" s="72" t="str">
        <f t="shared" si="27"/>
        <v>T7 PTO-14</v>
      </c>
      <c r="F849" s="39">
        <f>VLOOKUP(E849,HD_Odo!$C$2:$D$1381,2,FALSE)</f>
        <v>419498</v>
      </c>
      <c r="G849" s="89" t="str">
        <f>'EMFAC2017EI-2011Class'!H848</f>
        <v>2020-T7 PTO-14</v>
      </c>
      <c r="H849" s="70">
        <f t="shared" si="26"/>
        <v>0.91005832507315221</v>
      </c>
      <c r="J849" s="13"/>
      <c r="N849" s="37"/>
      <c r="O849" s="36"/>
    </row>
    <row r="850" spans="1:15" ht="13.7" customHeight="1" x14ac:dyDescent="0.25">
      <c r="A850" s="73">
        <f>'EMFAC2017EI-2011Class'!B849</f>
        <v>2020</v>
      </c>
      <c r="B850" s="74" t="str">
        <f>'EMFAC2017EI-2011Class'!C849</f>
        <v>T7 PTO</v>
      </c>
      <c r="C850" s="73">
        <f>'EMFAC2017EI-2011Class'!D849</f>
        <v>2005</v>
      </c>
      <c r="D850" s="38">
        <f>'EMFAC2017EI-2011Class'!F849</f>
        <v>15</v>
      </c>
      <c r="E850" s="72" t="str">
        <f t="shared" si="27"/>
        <v>T7 PTO-15</v>
      </c>
      <c r="F850" s="39">
        <f>VLOOKUP(E850,HD_Odo!$C$2:$D$1381,2,FALSE)</f>
        <v>437058</v>
      </c>
      <c r="G850" s="89" t="str">
        <f>'EMFAC2017EI-2011Class'!H849</f>
        <v>2020-T7 PTO-15</v>
      </c>
      <c r="H850" s="70">
        <f t="shared" si="26"/>
        <v>0.90780566482703984</v>
      </c>
      <c r="J850" s="13"/>
      <c r="N850" s="37"/>
      <c r="O850" s="36"/>
    </row>
    <row r="851" spans="1:15" ht="13.7" customHeight="1" x14ac:dyDescent="0.25">
      <c r="A851" s="73">
        <f>'EMFAC2017EI-2011Class'!B850</f>
        <v>2020</v>
      </c>
      <c r="B851" s="74" t="str">
        <f>'EMFAC2017EI-2011Class'!C850</f>
        <v>T7 PTO</v>
      </c>
      <c r="C851" s="73">
        <f>'EMFAC2017EI-2011Class'!D850</f>
        <v>2004</v>
      </c>
      <c r="D851" s="38">
        <f>'EMFAC2017EI-2011Class'!F850</f>
        <v>16</v>
      </c>
      <c r="E851" s="72" t="str">
        <f t="shared" si="27"/>
        <v>T7 PTO-16</v>
      </c>
      <c r="F851" s="39">
        <f>VLOOKUP(E851,HD_Odo!$C$2:$D$1381,2,FALSE)</f>
        <v>454484</v>
      </c>
      <c r="G851" s="89" t="str">
        <f>'EMFAC2017EI-2011Class'!H850</f>
        <v>2020-T7 PTO-16</v>
      </c>
      <c r="H851" s="70">
        <f t="shared" si="26"/>
        <v>0.90564093935767731</v>
      </c>
      <c r="J851" s="13"/>
      <c r="N851" s="37"/>
      <c r="O851" s="36"/>
    </row>
    <row r="852" spans="1:15" ht="13.7" customHeight="1" x14ac:dyDescent="0.25">
      <c r="A852" s="73">
        <f>'EMFAC2017EI-2011Class'!B851</f>
        <v>2020</v>
      </c>
      <c r="B852" s="74" t="str">
        <f>'EMFAC2017EI-2011Class'!C851</f>
        <v>T7 PTO</v>
      </c>
      <c r="C852" s="73">
        <f>'EMFAC2017EI-2011Class'!D851</f>
        <v>2003</v>
      </c>
      <c r="D852" s="38">
        <f>'EMFAC2017EI-2011Class'!F851</f>
        <v>17</v>
      </c>
      <c r="E852" s="72" t="str">
        <f t="shared" si="27"/>
        <v>T7 PTO-17</v>
      </c>
      <c r="F852" s="39">
        <f>VLOOKUP(E852,HD_Odo!$C$2:$D$1381,2,FALSE)</f>
        <v>471741</v>
      </c>
      <c r="G852" s="89" t="str">
        <f>'EMFAC2017EI-2011Class'!H851</f>
        <v>2020-T7 PTO-17</v>
      </c>
      <c r="H852" s="70">
        <f t="shared" si="26"/>
        <v>0.94147721157491282</v>
      </c>
      <c r="J852" s="13"/>
      <c r="N852" s="37"/>
      <c r="O852" s="36"/>
    </row>
    <row r="853" spans="1:15" ht="13.7" customHeight="1" x14ac:dyDescent="0.25">
      <c r="A853" s="73">
        <f>'EMFAC2017EI-2011Class'!B852</f>
        <v>2020</v>
      </c>
      <c r="B853" s="74" t="str">
        <f>'EMFAC2017EI-2011Class'!C852</f>
        <v>T7 PTO</v>
      </c>
      <c r="C853" s="73">
        <f>'EMFAC2017EI-2011Class'!D852</f>
        <v>2002</v>
      </c>
      <c r="D853" s="38">
        <f>'EMFAC2017EI-2011Class'!F852</f>
        <v>18</v>
      </c>
      <c r="E853" s="72" t="str">
        <f t="shared" si="27"/>
        <v>T7 PTO-18</v>
      </c>
      <c r="F853" s="39">
        <f>VLOOKUP(E853,HD_Odo!$C$2:$D$1381,2,FALSE)</f>
        <v>488797</v>
      </c>
      <c r="G853" s="89" t="str">
        <f>'EMFAC2017EI-2011Class'!H852</f>
        <v>2020-T7 PTO-18</v>
      </c>
      <c r="H853" s="70">
        <f t="shared" si="26"/>
        <v>0.9403359267131316</v>
      </c>
      <c r="J853" s="13"/>
      <c r="N853" s="37"/>
      <c r="O853" s="36"/>
    </row>
    <row r="854" spans="1:15" ht="13.7" customHeight="1" x14ac:dyDescent="0.25">
      <c r="A854" s="73">
        <f>'EMFAC2017EI-2011Class'!B853</f>
        <v>2020</v>
      </c>
      <c r="B854" s="74" t="str">
        <f>'EMFAC2017EI-2011Class'!C853</f>
        <v>T7 PTO</v>
      </c>
      <c r="C854" s="73">
        <f>'EMFAC2017EI-2011Class'!D853</f>
        <v>2001</v>
      </c>
      <c r="D854" s="38">
        <f>'EMFAC2017EI-2011Class'!F853</f>
        <v>19</v>
      </c>
      <c r="E854" s="72" t="str">
        <f t="shared" si="27"/>
        <v>T7 PTO-19</v>
      </c>
      <c r="F854" s="39">
        <f>VLOOKUP(E854,HD_Odo!$C$2:$D$1381,2,FALSE)</f>
        <v>505620</v>
      </c>
      <c r="G854" s="89" t="str">
        <f>'EMFAC2017EI-2011Class'!H853</f>
        <v>2020-T7 PTO-19</v>
      </c>
      <c r="H854" s="70">
        <f t="shared" si="26"/>
        <v>0.93924561082300817</v>
      </c>
      <c r="J854" s="13"/>
      <c r="N854" s="37"/>
      <c r="O854" s="36"/>
    </row>
    <row r="855" spans="1:15" ht="13.7" customHeight="1" x14ac:dyDescent="0.25">
      <c r="A855" s="73">
        <f>'EMFAC2017EI-2011Class'!B854</f>
        <v>2020</v>
      </c>
      <c r="B855" s="74" t="str">
        <f>'EMFAC2017EI-2011Class'!C854</f>
        <v>T7 PTO</v>
      </c>
      <c r="C855" s="73">
        <f>'EMFAC2017EI-2011Class'!D854</f>
        <v>2000</v>
      </c>
      <c r="D855" s="38">
        <f>'EMFAC2017EI-2011Class'!F854</f>
        <v>20</v>
      </c>
      <c r="E855" s="72" t="str">
        <f t="shared" si="27"/>
        <v>T7 PTO-20</v>
      </c>
      <c r="F855" s="39">
        <f>VLOOKUP(E855,HD_Odo!$C$2:$D$1381,2,FALSE)</f>
        <v>522182</v>
      </c>
      <c r="G855" s="89" t="str">
        <f>'EMFAC2017EI-2011Class'!H854</f>
        <v>2020-T7 PTO-20</v>
      </c>
      <c r="H855" s="70">
        <f t="shared" si="26"/>
        <v>0.93820495025708339</v>
      </c>
      <c r="J855" s="13"/>
      <c r="N855" s="37"/>
      <c r="O855" s="36"/>
    </row>
    <row r="856" spans="1:15" ht="13.7" customHeight="1" x14ac:dyDescent="0.25">
      <c r="A856" s="73">
        <f>'EMFAC2017EI-2011Class'!B855</f>
        <v>2020</v>
      </c>
      <c r="B856" s="74" t="str">
        <f>'EMFAC2017EI-2011Class'!C855</f>
        <v>T7 PTO</v>
      </c>
      <c r="C856" s="73">
        <f>'EMFAC2017EI-2011Class'!D855</f>
        <v>1999</v>
      </c>
      <c r="D856" s="38">
        <f>'EMFAC2017EI-2011Class'!F855</f>
        <v>21</v>
      </c>
      <c r="E856" s="72" t="str">
        <f t="shared" si="27"/>
        <v>T7 PTO-21</v>
      </c>
      <c r="F856" s="39">
        <f>VLOOKUP(E856,HD_Odo!$C$2:$D$1381,2,FALSE)</f>
        <v>538456</v>
      </c>
      <c r="G856" s="89" t="str">
        <f>'EMFAC2017EI-2011Class'!H855</f>
        <v>2020-T7 PTO-21</v>
      </c>
      <c r="H856" s="70">
        <f t="shared" si="26"/>
        <v>0.93721261275254197</v>
      </c>
      <c r="J856" s="13"/>
      <c r="N856" s="37"/>
      <c r="O856" s="36"/>
    </row>
    <row r="857" spans="1:15" ht="13.7" customHeight="1" x14ac:dyDescent="0.25">
      <c r="A857" s="73">
        <f>'EMFAC2017EI-2011Class'!B856</f>
        <v>2020</v>
      </c>
      <c r="B857" s="74" t="str">
        <f>'EMFAC2017EI-2011Class'!C856</f>
        <v>T7 PTO</v>
      </c>
      <c r="C857" s="73">
        <f>'EMFAC2017EI-2011Class'!D856</f>
        <v>1998</v>
      </c>
      <c r="D857" s="38">
        <f>'EMFAC2017EI-2011Class'!F856</f>
        <v>22</v>
      </c>
      <c r="E857" s="72" t="str">
        <f t="shared" si="27"/>
        <v>T7 PTO-22</v>
      </c>
      <c r="F857" s="39">
        <f>VLOOKUP(E857,HD_Odo!$C$2:$D$1381,2,FALSE)</f>
        <v>554417</v>
      </c>
      <c r="G857" s="89" t="str">
        <f>'EMFAC2017EI-2011Class'!H856</f>
        <v>2020-T7 PTO-22</v>
      </c>
      <c r="H857" s="70">
        <f t="shared" si="26"/>
        <v>0.93626720352043802</v>
      </c>
      <c r="J857" s="13"/>
      <c r="N857" s="37"/>
      <c r="O857" s="36"/>
    </row>
    <row r="858" spans="1:15" ht="13.7" customHeight="1" x14ac:dyDescent="0.25">
      <c r="A858" s="73">
        <f>'EMFAC2017EI-2011Class'!B857</f>
        <v>2020</v>
      </c>
      <c r="B858" s="74" t="str">
        <f>'EMFAC2017EI-2011Class'!C857</f>
        <v>T7 PTO</v>
      </c>
      <c r="C858" s="73">
        <f>'EMFAC2017EI-2011Class'!D857</f>
        <v>1997</v>
      </c>
      <c r="D858" s="38">
        <f>'EMFAC2017EI-2011Class'!F857</f>
        <v>23</v>
      </c>
      <c r="E858" s="72" t="str">
        <f t="shared" si="27"/>
        <v>T7 PTO-23</v>
      </c>
      <c r="F858" s="39">
        <f>VLOOKUP(E858,HD_Odo!$C$2:$D$1381,2,FALSE)</f>
        <v>570042</v>
      </c>
      <c r="G858" s="89" t="str">
        <f>'EMFAC2017EI-2011Class'!H857</f>
        <v>2020-T7 PTO-23</v>
      </c>
      <c r="H858" s="70">
        <f t="shared" si="26"/>
        <v>0.93536728514412182</v>
      </c>
      <c r="J858" s="13"/>
      <c r="N858" s="37"/>
      <c r="O858" s="36"/>
    </row>
    <row r="859" spans="1:15" ht="13.7" customHeight="1" x14ac:dyDescent="0.25">
      <c r="A859" s="73">
        <f>'EMFAC2017EI-2011Class'!B858</f>
        <v>2020</v>
      </c>
      <c r="B859" s="74" t="str">
        <f>'EMFAC2017EI-2011Class'!C858</f>
        <v>T7 PTO</v>
      </c>
      <c r="C859" s="73">
        <f>'EMFAC2017EI-2011Class'!D858</f>
        <v>1996</v>
      </c>
      <c r="D859" s="38">
        <f>'EMFAC2017EI-2011Class'!F858</f>
        <v>24</v>
      </c>
      <c r="E859" s="72" t="str">
        <f t="shared" si="27"/>
        <v>T7 PTO-24</v>
      </c>
      <c r="F859" s="39">
        <f>VLOOKUP(E859,HD_Odo!$C$2:$D$1381,2,FALSE)</f>
        <v>585309</v>
      </c>
      <c r="G859" s="89" t="str">
        <f>'EMFAC2017EI-2011Class'!H858</f>
        <v>2020-T7 PTO-24</v>
      </c>
      <c r="H859" s="70">
        <f t="shared" si="26"/>
        <v>0.9345114491623745</v>
      </c>
      <c r="J859" s="13"/>
      <c r="N859" s="37"/>
      <c r="O859" s="36"/>
    </row>
    <row r="860" spans="1:15" ht="13.7" customHeight="1" x14ac:dyDescent="0.25">
      <c r="A860" s="73">
        <f>'EMFAC2017EI-2011Class'!B859</f>
        <v>2020</v>
      </c>
      <c r="B860" s="74" t="str">
        <f>'EMFAC2017EI-2011Class'!C859</f>
        <v>T7 PTO</v>
      </c>
      <c r="C860" s="73">
        <f>'EMFAC2017EI-2011Class'!D859</f>
        <v>1995</v>
      </c>
      <c r="D860" s="38">
        <f>'EMFAC2017EI-2011Class'!F859</f>
        <v>25</v>
      </c>
      <c r="E860" s="72" t="str">
        <f t="shared" si="27"/>
        <v>T7 PTO-25</v>
      </c>
      <c r="F860" s="39">
        <f>VLOOKUP(E860,HD_Odo!$C$2:$D$1381,2,FALSE)</f>
        <v>600200</v>
      </c>
      <c r="G860" s="89" t="str">
        <f>'EMFAC2017EI-2011Class'!H859</f>
        <v>2020-T7 PTO-25</v>
      </c>
      <c r="H860" s="70">
        <f t="shared" si="26"/>
        <v>0.93369816045313947</v>
      </c>
      <c r="J860" s="13"/>
      <c r="N860" s="37"/>
      <c r="O860" s="36"/>
    </row>
    <row r="861" spans="1:15" ht="13.7" customHeight="1" x14ac:dyDescent="0.25">
      <c r="A861" s="73">
        <f>'EMFAC2017EI-2011Class'!B860</f>
        <v>2020</v>
      </c>
      <c r="B861" s="74" t="str">
        <f>'EMFAC2017EI-2011Class'!C860</f>
        <v>T7 PTO</v>
      </c>
      <c r="C861" s="73">
        <f>'EMFAC2017EI-2011Class'!D860</f>
        <v>1994</v>
      </c>
      <c r="D861" s="38">
        <f>'EMFAC2017EI-2011Class'!F860</f>
        <v>26</v>
      </c>
      <c r="E861" s="72" t="str">
        <f t="shared" si="27"/>
        <v>T7 PTO-26</v>
      </c>
      <c r="F861" s="39">
        <f>VLOOKUP(E861,HD_Odo!$C$2:$D$1381,2,FALSE)</f>
        <v>614697</v>
      </c>
      <c r="G861" s="89" t="str">
        <f>'EMFAC2017EI-2011Class'!H860</f>
        <v>2020-T7 PTO-26</v>
      </c>
      <c r="H861" s="70">
        <f t="shared" si="26"/>
        <v>0.93292599208925253</v>
      </c>
      <c r="J861" s="13"/>
      <c r="N861" s="37"/>
      <c r="O861" s="36"/>
    </row>
    <row r="862" spans="1:15" ht="13.7" customHeight="1" x14ac:dyDescent="0.25">
      <c r="A862" s="73">
        <f>'EMFAC2017EI-2011Class'!B861</f>
        <v>2020</v>
      </c>
      <c r="B862" s="74" t="str">
        <f>'EMFAC2017EI-2011Class'!C861</f>
        <v>T7 PTO</v>
      </c>
      <c r="C862" s="73">
        <f>'EMFAC2017EI-2011Class'!D861</f>
        <v>1993</v>
      </c>
      <c r="D862" s="38">
        <f>'EMFAC2017EI-2011Class'!F861</f>
        <v>27</v>
      </c>
      <c r="E862" s="72" t="str">
        <f t="shared" si="27"/>
        <v>T7 PTO-27</v>
      </c>
      <c r="F862" s="39">
        <f>VLOOKUP(E862,HD_Odo!$C$2:$D$1381,2,FALSE)</f>
        <v>628784</v>
      </c>
      <c r="G862" s="89" t="str">
        <f>'EMFAC2017EI-2011Class'!H861</f>
        <v>2020-T7 PTO-27</v>
      </c>
      <c r="H862" s="70">
        <f t="shared" si="26"/>
        <v>1</v>
      </c>
      <c r="J862" s="13"/>
      <c r="N862" s="37"/>
      <c r="O862" s="36"/>
    </row>
    <row r="863" spans="1:15" ht="13.7" customHeight="1" x14ac:dyDescent="0.25">
      <c r="A863" s="73">
        <f>'EMFAC2017EI-2011Class'!B862</f>
        <v>2020</v>
      </c>
      <c r="B863" s="74" t="str">
        <f>'EMFAC2017EI-2011Class'!C862</f>
        <v>T7 PTO</v>
      </c>
      <c r="C863" s="73">
        <f>'EMFAC2017EI-2011Class'!D862</f>
        <v>1992</v>
      </c>
      <c r="D863" s="38">
        <f>'EMFAC2017EI-2011Class'!F862</f>
        <v>28</v>
      </c>
      <c r="E863" s="72" t="str">
        <f t="shared" si="27"/>
        <v>T7 PTO-28</v>
      </c>
      <c r="F863" s="39">
        <f>VLOOKUP(E863,HD_Odo!$C$2:$D$1381,2,FALSE)</f>
        <v>642448</v>
      </c>
      <c r="G863" s="89" t="str">
        <f>'EMFAC2017EI-2011Class'!H862</f>
        <v>2020-T7 PTO-28</v>
      </c>
      <c r="H863" s="70">
        <f t="shared" si="26"/>
        <v>1</v>
      </c>
      <c r="J863" s="13"/>
      <c r="N863" s="37"/>
      <c r="O863" s="36"/>
    </row>
    <row r="864" spans="1:15" ht="13.7" customHeight="1" x14ac:dyDescent="0.25">
      <c r="A864" s="73">
        <f>'EMFAC2017EI-2011Class'!B863</f>
        <v>2020</v>
      </c>
      <c r="B864" s="74" t="str">
        <f>'EMFAC2017EI-2011Class'!C863</f>
        <v>T7 PTO</v>
      </c>
      <c r="C864" s="73">
        <f>'EMFAC2017EI-2011Class'!D863</f>
        <v>1991</v>
      </c>
      <c r="D864" s="38">
        <f>'EMFAC2017EI-2011Class'!F863</f>
        <v>29</v>
      </c>
      <c r="E864" s="72" t="str">
        <f t="shared" si="27"/>
        <v>T7 PTO-29</v>
      </c>
      <c r="F864" s="39">
        <f>VLOOKUP(E864,HD_Odo!$C$2:$D$1381,2,FALSE)</f>
        <v>655678</v>
      </c>
      <c r="G864" s="89" t="str">
        <f>'EMFAC2017EI-2011Class'!H863</f>
        <v>2020-T7 PTO-29</v>
      </c>
      <c r="H864" s="70">
        <f t="shared" si="26"/>
        <v>1</v>
      </c>
      <c r="J864" s="13"/>
      <c r="N864" s="37"/>
      <c r="O864" s="36"/>
    </row>
    <row r="865" spans="1:15" ht="13.7" customHeight="1" x14ac:dyDescent="0.25">
      <c r="A865" s="73">
        <f>'EMFAC2017EI-2011Class'!B864</f>
        <v>2020</v>
      </c>
      <c r="B865" s="74" t="str">
        <f>'EMFAC2017EI-2011Class'!C864</f>
        <v>T7 PTO</v>
      </c>
      <c r="C865" s="73">
        <f>'EMFAC2017EI-2011Class'!D864</f>
        <v>1990</v>
      </c>
      <c r="D865" s="38">
        <f>'EMFAC2017EI-2011Class'!F864</f>
        <v>30</v>
      </c>
      <c r="E865" s="72" t="str">
        <f t="shared" si="27"/>
        <v>T7 PTO-30</v>
      </c>
      <c r="F865" s="39">
        <f>VLOOKUP(E865,HD_Odo!$C$2:$D$1381,2,FALSE)</f>
        <v>668463</v>
      </c>
      <c r="G865" s="89" t="str">
        <f>'EMFAC2017EI-2011Class'!H864</f>
        <v>2020-T7 PTO-30</v>
      </c>
      <c r="H865" s="70">
        <f t="shared" si="26"/>
        <v>1</v>
      </c>
      <c r="J865" s="13"/>
      <c r="N865" s="37"/>
      <c r="O865" s="36"/>
    </row>
    <row r="866" spans="1:15" ht="13.7" customHeight="1" x14ac:dyDescent="0.25">
      <c r="A866" s="73">
        <f>'EMFAC2017EI-2011Class'!B865</f>
        <v>2020</v>
      </c>
      <c r="B866" s="74" t="str">
        <f>'EMFAC2017EI-2011Class'!C865</f>
        <v>T7 PTO</v>
      </c>
      <c r="C866" s="73">
        <f>'EMFAC2017EI-2011Class'!D865</f>
        <v>1989</v>
      </c>
      <c r="D866" s="38">
        <f>'EMFAC2017EI-2011Class'!F865</f>
        <v>31</v>
      </c>
      <c r="E866" s="72" t="str">
        <f t="shared" si="27"/>
        <v>T7 PTO-31</v>
      </c>
      <c r="F866" s="39">
        <f>VLOOKUP(E866,HD_Odo!$C$2:$D$1381,2,FALSE)</f>
        <v>680796</v>
      </c>
      <c r="G866" s="89" t="str">
        <f>'EMFAC2017EI-2011Class'!H865</f>
        <v>2020-T7 PTO-31</v>
      </c>
      <c r="H866" s="70">
        <f t="shared" si="26"/>
        <v>1</v>
      </c>
      <c r="J866" s="13"/>
      <c r="N866" s="37"/>
      <c r="O866" s="36"/>
    </row>
    <row r="867" spans="1:15" ht="13.7" customHeight="1" x14ac:dyDescent="0.25">
      <c r="A867" s="73">
        <f>'EMFAC2017EI-2011Class'!B866</f>
        <v>2020</v>
      </c>
      <c r="B867" s="74" t="str">
        <f>'EMFAC2017EI-2011Class'!C866</f>
        <v>T7 PTO</v>
      </c>
      <c r="C867" s="73">
        <f>'EMFAC2017EI-2011Class'!D866</f>
        <v>1988</v>
      </c>
      <c r="D867" s="38">
        <f>'EMFAC2017EI-2011Class'!F866</f>
        <v>32</v>
      </c>
      <c r="E867" s="72" t="str">
        <f t="shared" si="27"/>
        <v>T7 PTO-32</v>
      </c>
      <c r="F867" s="39">
        <f>VLOOKUP(E867,HD_Odo!$C$2:$D$1381,2,FALSE)</f>
        <v>692671</v>
      </c>
      <c r="G867" s="89" t="str">
        <f>'EMFAC2017EI-2011Class'!H866</f>
        <v>2020-T7 PTO-32</v>
      </c>
      <c r="H867" s="70">
        <f t="shared" si="26"/>
        <v>1</v>
      </c>
      <c r="J867" s="13"/>
      <c r="N867" s="37"/>
      <c r="O867" s="36"/>
    </row>
    <row r="868" spans="1:15" ht="13.7" customHeight="1" x14ac:dyDescent="0.25">
      <c r="A868" s="73">
        <f>'EMFAC2017EI-2011Class'!B867</f>
        <v>2020</v>
      </c>
      <c r="B868" s="74" t="str">
        <f>'EMFAC2017EI-2011Class'!C867</f>
        <v>T7 PTO</v>
      </c>
      <c r="C868" s="73">
        <f>'EMFAC2017EI-2011Class'!D867</f>
        <v>1987</v>
      </c>
      <c r="D868" s="38">
        <f>'EMFAC2017EI-2011Class'!F867</f>
        <v>33</v>
      </c>
      <c r="E868" s="72" t="str">
        <f t="shared" si="27"/>
        <v>T7 PTO-33</v>
      </c>
      <c r="F868" s="39">
        <f>VLOOKUP(E868,HD_Odo!$C$2:$D$1381,2,FALSE)</f>
        <v>704085</v>
      </c>
      <c r="G868" s="89" t="str">
        <f>'EMFAC2017EI-2011Class'!H867</f>
        <v>2020-T7 PTO-33</v>
      </c>
      <c r="H868" s="70">
        <f t="shared" si="26"/>
        <v>1</v>
      </c>
      <c r="J868" s="13"/>
      <c r="N868" s="37"/>
      <c r="O868" s="36"/>
    </row>
    <row r="869" spans="1:15" ht="13.7" customHeight="1" x14ac:dyDescent="0.25">
      <c r="A869" s="73">
        <f>'EMFAC2017EI-2011Class'!B868</f>
        <v>2020</v>
      </c>
      <c r="B869" s="74" t="str">
        <f>'EMFAC2017EI-2011Class'!C868</f>
        <v>T7 PTO</v>
      </c>
      <c r="C869" s="73">
        <f>'EMFAC2017EI-2011Class'!D868</f>
        <v>1986</v>
      </c>
      <c r="D869" s="38">
        <f>'EMFAC2017EI-2011Class'!F868</f>
        <v>34</v>
      </c>
      <c r="E869" s="72" t="str">
        <f t="shared" si="27"/>
        <v>T7 PTO-34</v>
      </c>
      <c r="F869" s="39">
        <f>VLOOKUP(E869,HD_Odo!$C$2:$D$1381,2,FALSE)</f>
        <v>715035</v>
      </c>
      <c r="G869" s="89" t="str">
        <f>'EMFAC2017EI-2011Class'!H868</f>
        <v>2020-T7 PTO-34</v>
      </c>
      <c r="H869" s="70">
        <f t="shared" si="26"/>
        <v>1</v>
      </c>
      <c r="J869" s="13"/>
      <c r="N869" s="37"/>
      <c r="O869" s="36"/>
    </row>
    <row r="870" spans="1:15" ht="13.7" customHeight="1" x14ac:dyDescent="0.25">
      <c r="A870" s="73">
        <f>'EMFAC2017EI-2011Class'!B869</f>
        <v>2020</v>
      </c>
      <c r="B870" s="74" t="str">
        <f>'EMFAC2017EI-2011Class'!C869</f>
        <v>T7 PTO</v>
      </c>
      <c r="C870" s="73">
        <f>'EMFAC2017EI-2011Class'!D869</f>
        <v>1985</v>
      </c>
      <c r="D870" s="38">
        <f>'EMFAC2017EI-2011Class'!F869</f>
        <v>35</v>
      </c>
      <c r="E870" s="72" t="str">
        <f t="shared" si="27"/>
        <v>T7 PTO-35</v>
      </c>
      <c r="F870" s="39">
        <f>VLOOKUP(E870,HD_Odo!$C$2:$D$1381,2,FALSE)</f>
        <v>725521</v>
      </c>
      <c r="G870" s="89" t="str">
        <f>'EMFAC2017EI-2011Class'!H869</f>
        <v>2020-T7 PTO-35</v>
      </c>
      <c r="H870" s="70">
        <f t="shared" si="26"/>
        <v>1</v>
      </c>
      <c r="J870" s="13"/>
      <c r="N870" s="37"/>
      <c r="O870" s="36"/>
    </row>
    <row r="871" spans="1:15" ht="13.7" customHeight="1" x14ac:dyDescent="0.25">
      <c r="A871" s="73">
        <f>'EMFAC2017EI-2011Class'!B870</f>
        <v>2020</v>
      </c>
      <c r="B871" s="74" t="str">
        <f>'EMFAC2017EI-2011Class'!C870</f>
        <v>T7 PTO</v>
      </c>
      <c r="C871" s="73">
        <f>'EMFAC2017EI-2011Class'!D870</f>
        <v>1984</v>
      </c>
      <c r="D871" s="38">
        <f>'EMFAC2017EI-2011Class'!F870</f>
        <v>36</v>
      </c>
      <c r="E871" s="72" t="str">
        <f t="shared" si="27"/>
        <v>T7 PTO-36</v>
      </c>
      <c r="F871" s="39">
        <f>VLOOKUP(E871,HD_Odo!$C$2:$D$1381,2,FALSE)</f>
        <v>735545</v>
      </c>
      <c r="G871" s="89" t="str">
        <f>'EMFAC2017EI-2011Class'!H870</f>
        <v>2020-T7 PTO-36</v>
      </c>
      <c r="H871" s="70">
        <f t="shared" si="26"/>
        <v>1</v>
      </c>
      <c r="J871" s="13"/>
      <c r="N871" s="37"/>
      <c r="O871" s="36"/>
    </row>
    <row r="872" spans="1:15" ht="13.7" customHeight="1" x14ac:dyDescent="0.25">
      <c r="A872" s="73">
        <f>'EMFAC2017EI-2011Class'!B871</f>
        <v>2020</v>
      </c>
      <c r="B872" s="74" t="str">
        <f>'EMFAC2017EI-2011Class'!C871</f>
        <v>T7 PTO</v>
      </c>
      <c r="C872" s="73">
        <f>'EMFAC2017EI-2011Class'!D871</f>
        <v>1983</v>
      </c>
      <c r="D872" s="38">
        <f>'EMFAC2017EI-2011Class'!F871</f>
        <v>37</v>
      </c>
      <c r="E872" s="72" t="str">
        <f t="shared" si="27"/>
        <v>T7 PTO-37</v>
      </c>
      <c r="F872" s="39">
        <f>VLOOKUP(E872,HD_Odo!$C$2:$D$1381,2,FALSE)</f>
        <v>745111</v>
      </c>
      <c r="G872" s="89" t="str">
        <f>'EMFAC2017EI-2011Class'!H871</f>
        <v>2020-T7 PTO-37</v>
      </c>
      <c r="H872" s="70">
        <f t="shared" si="26"/>
        <v>1</v>
      </c>
      <c r="J872" s="13"/>
      <c r="N872" s="37"/>
      <c r="O872" s="36"/>
    </row>
    <row r="873" spans="1:15" ht="13.7" customHeight="1" x14ac:dyDescent="0.25">
      <c r="A873" s="73">
        <f>'EMFAC2017EI-2011Class'!B872</f>
        <v>2020</v>
      </c>
      <c r="B873" s="74" t="str">
        <f>'EMFAC2017EI-2011Class'!C872</f>
        <v>T7 PTO</v>
      </c>
      <c r="C873" s="73">
        <f>'EMFAC2017EI-2011Class'!D872</f>
        <v>1982</v>
      </c>
      <c r="D873" s="38">
        <f>'EMFAC2017EI-2011Class'!F872</f>
        <v>38</v>
      </c>
      <c r="E873" s="72" t="str">
        <f t="shared" si="27"/>
        <v>T7 PTO-38</v>
      </c>
      <c r="F873" s="39">
        <f>VLOOKUP(E873,HD_Odo!$C$2:$D$1381,2,FALSE)</f>
        <v>754239</v>
      </c>
      <c r="G873" s="89" t="str">
        <f>'EMFAC2017EI-2011Class'!H872</f>
        <v>2020-T7 PTO-38</v>
      </c>
      <c r="H873" s="70">
        <f t="shared" si="26"/>
        <v>1</v>
      </c>
      <c r="J873" s="13"/>
      <c r="N873" s="37"/>
      <c r="O873" s="36"/>
    </row>
    <row r="874" spans="1:15" ht="13.7" customHeight="1" x14ac:dyDescent="0.25">
      <c r="A874" s="73">
        <f>'EMFAC2017EI-2011Class'!B873</f>
        <v>2020</v>
      </c>
      <c r="B874" s="74" t="str">
        <f>'EMFAC2017EI-2011Class'!C873</f>
        <v>T7 PTO</v>
      </c>
      <c r="C874" s="73">
        <f>'EMFAC2017EI-2011Class'!D873</f>
        <v>1981</v>
      </c>
      <c r="D874" s="38">
        <f>'EMFAC2017EI-2011Class'!F873</f>
        <v>39</v>
      </c>
      <c r="E874" s="72" t="str">
        <f t="shared" si="27"/>
        <v>T7 PTO-39</v>
      </c>
      <c r="F874" s="39">
        <f>VLOOKUP(E874,HD_Odo!$C$2:$D$1381,2,FALSE)</f>
        <v>762950</v>
      </c>
      <c r="G874" s="89" t="str">
        <f>'EMFAC2017EI-2011Class'!H873</f>
        <v>2020-T7 PTO-39</v>
      </c>
      <c r="H874" s="70">
        <f t="shared" si="26"/>
        <v>1</v>
      </c>
      <c r="J874" s="13"/>
      <c r="N874" s="37"/>
      <c r="O874" s="36"/>
    </row>
    <row r="875" spans="1:15" ht="13.7" customHeight="1" x14ac:dyDescent="0.25">
      <c r="A875" s="73">
        <f>'EMFAC2017EI-2011Class'!B874</f>
        <v>2020</v>
      </c>
      <c r="B875" s="74" t="str">
        <f>'EMFAC2017EI-2011Class'!C874</f>
        <v>T7 PTO</v>
      </c>
      <c r="C875" s="73">
        <f>'EMFAC2017EI-2011Class'!D874</f>
        <v>1980</v>
      </c>
      <c r="D875" s="38">
        <f>'EMFAC2017EI-2011Class'!F874</f>
        <v>40</v>
      </c>
      <c r="E875" s="72" t="str">
        <f t="shared" si="27"/>
        <v>T7 PTO-40</v>
      </c>
      <c r="F875" s="39">
        <f>VLOOKUP(E875,HD_Odo!$C$2:$D$1381,2,FALSE)</f>
        <v>771263</v>
      </c>
      <c r="G875" s="89" t="str">
        <f>'EMFAC2017EI-2011Class'!H874</f>
        <v>2020-T7 PTO-40</v>
      </c>
      <c r="H875" s="70">
        <f t="shared" si="26"/>
        <v>1</v>
      </c>
      <c r="J875" s="13"/>
      <c r="N875" s="37"/>
      <c r="O875" s="36"/>
    </row>
    <row r="876" spans="1:15" ht="13.7" customHeight="1" x14ac:dyDescent="0.25">
      <c r="A876" s="73">
        <f>'EMFAC2017EI-2011Class'!B875</f>
        <v>2020</v>
      </c>
      <c r="B876" s="74" t="str">
        <f>'EMFAC2017EI-2011Class'!C875</f>
        <v>T7 PTO</v>
      </c>
      <c r="C876" s="73">
        <f>'EMFAC2017EI-2011Class'!D875</f>
        <v>1979</v>
      </c>
      <c r="D876" s="38">
        <f>'EMFAC2017EI-2011Class'!F875</f>
        <v>41</v>
      </c>
      <c r="E876" s="72" t="str">
        <f t="shared" si="27"/>
        <v>T7 PTO-41</v>
      </c>
      <c r="F876" s="39">
        <f>VLOOKUP(E876,HD_Odo!$C$2:$D$1381,2,FALSE)</f>
        <v>779196</v>
      </c>
      <c r="G876" s="89" t="str">
        <f>'EMFAC2017EI-2011Class'!H875</f>
        <v>2020-T7 PTO-41</v>
      </c>
      <c r="H876" s="70">
        <f t="shared" si="26"/>
        <v>1</v>
      </c>
      <c r="J876" s="13"/>
      <c r="N876" s="37"/>
      <c r="O876" s="36"/>
    </row>
    <row r="877" spans="1:15" ht="13.7" customHeight="1" x14ac:dyDescent="0.25">
      <c r="A877" s="73">
        <f>'EMFAC2017EI-2011Class'!B876</f>
        <v>2020</v>
      </c>
      <c r="B877" s="74" t="str">
        <f>'EMFAC2017EI-2011Class'!C876</f>
        <v>T7 PTO</v>
      </c>
      <c r="C877" s="73">
        <f>'EMFAC2017EI-2011Class'!D876</f>
        <v>1978</v>
      </c>
      <c r="D877" s="38">
        <f>'EMFAC2017EI-2011Class'!F876</f>
        <v>42</v>
      </c>
      <c r="E877" s="72" t="str">
        <f t="shared" si="27"/>
        <v>T7 PTO-42</v>
      </c>
      <c r="F877" s="39">
        <f>VLOOKUP(E877,HD_Odo!$C$2:$D$1381,2,FALSE)</f>
        <v>786766</v>
      </c>
      <c r="G877" s="89" t="str">
        <f>'EMFAC2017EI-2011Class'!H876</f>
        <v>2020-T7 PTO-42</v>
      </c>
      <c r="H877" s="70">
        <f t="shared" si="26"/>
        <v>1</v>
      </c>
      <c r="J877" s="13"/>
      <c r="N877" s="37"/>
      <c r="O877" s="36"/>
    </row>
    <row r="878" spans="1:15" ht="13.7" customHeight="1" x14ac:dyDescent="0.25">
      <c r="A878" s="73">
        <f>'EMFAC2017EI-2011Class'!B877</f>
        <v>2020</v>
      </c>
      <c r="B878" s="74" t="str">
        <f>'EMFAC2017EI-2011Class'!C877</f>
        <v>T7 PTO</v>
      </c>
      <c r="C878" s="73">
        <f>'EMFAC2017EI-2011Class'!D877</f>
        <v>1977</v>
      </c>
      <c r="D878" s="38">
        <f>'EMFAC2017EI-2011Class'!F877</f>
        <v>43</v>
      </c>
      <c r="E878" s="72" t="str">
        <f t="shared" si="27"/>
        <v>T7 PTO-43</v>
      </c>
      <c r="F878" s="39">
        <f>VLOOKUP(E878,HD_Odo!$C$2:$D$1381,2,FALSE)</f>
        <v>793990</v>
      </c>
      <c r="G878" s="89" t="str">
        <f>'EMFAC2017EI-2011Class'!H877</f>
        <v>2020-T7 PTO-43</v>
      </c>
      <c r="H878" s="70">
        <f t="shared" si="26"/>
        <v>1</v>
      </c>
      <c r="J878" s="13"/>
      <c r="N878" s="37"/>
      <c r="O878" s="36"/>
    </row>
    <row r="879" spans="1:15" ht="13.7" customHeight="1" x14ac:dyDescent="0.25">
      <c r="A879" s="73">
        <f>'EMFAC2017EI-2011Class'!B878</f>
        <v>2020</v>
      </c>
      <c r="B879" s="74" t="str">
        <f>'EMFAC2017EI-2011Class'!C878</f>
        <v>T7 PTO</v>
      </c>
      <c r="C879" s="73">
        <f>'EMFAC2017EI-2011Class'!D878</f>
        <v>1976</v>
      </c>
      <c r="D879" s="38">
        <f>'EMFAC2017EI-2011Class'!F878</f>
        <v>44</v>
      </c>
      <c r="E879" s="72" t="str">
        <f t="shared" si="27"/>
        <v>T7 PTO-44</v>
      </c>
      <c r="F879" s="39">
        <f>VLOOKUP(E879,HD_Odo!$C$2:$D$1381,2,FALSE)</f>
        <v>800000</v>
      </c>
      <c r="G879" s="89" t="str">
        <f>'EMFAC2017EI-2011Class'!H878</f>
        <v>2020-T7 PTO-44</v>
      </c>
      <c r="H879" s="70">
        <f t="shared" si="26"/>
        <v>1</v>
      </c>
      <c r="J879" s="13"/>
      <c r="N879" s="37"/>
      <c r="O879" s="36"/>
    </row>
    <row r="880" spans="1:15" ht="13.7" customHeight="1" x14ac:dyDescent="0.25">
      <c r="A880" s="73">
        <f>'EMFAC2017EI-2011Class'!B879</f>
        <v>2020</v>
      </c>
      <c r="B880" s="74" t="str">
        <f>'EMFAC2017EI-2011Class'!C879</f>
        <v>T7 Public</v>
      </c>
      <c r="C880" s="73">
        <f>'EMFAC2017EI-2011Class'!D879</f>
        <v>2021</v>
      </c>
      <c r="D880" s="38">
        <f>'EMFAC2017EI-2011Class'!F879</f>
        <v>-1</v>
      </c>
      <c r="E880" s="72" t="str">
        <f t="shared" si="27"/>
        <v>T7 Public--1</v>
      </c>
      <c r="F880" s="39">
        <f>VLOOKUP(E880,HD_Odo!$C$2:$D$1381,2,FALSE)</f>
        <v>3240</v>
      </c>
      <c r="G880" s="89" t="str">
        <f>'EMFAC2017EI-2011Class'!H879</f>
        <v>2020-T7 Public--1</v>
      </c>
      <c r="H880" s="70">
        <f t="shared" si="26"/>
        <v>0.99666327317417047</v>
      </c>
      <c r="J880" s="13"/>
      <c r="N880" s="37"/>
      <c r="O880" s="36"/>
    </row>
    <row r="881" spans="1:15" ht="13.7" customHeight="1" x14ac:dyDescent="0.25">
      <c r="A881" s="73">
        <f>'EMFAC2017EI-2011Class'!B880</f>
        <v>2020</v>
      </c>
      <c r="B881" s="74" t="str">
        <f>'EMFAC2017EI-2011Class'!C880</f>
        <v>T7 Public</v>
      </c>
      <c r="C881" s="73">
        <f>'EMFAC2017EI-2011Class'!D880</f>
        <v>2020</v>
      </c>
      <c r="D881" s="38">
        <f>'EMFAC2017EI-2011Class'!F880</f>
        <v>0</v>
      </c>
      <c r="E881" s="72" t="str">
        <f t="shared" si="27"/>
        <v>T7 Public-0</v>
      </c>
      <c r="F881" s="39">
        <f>VLOOKUP(E881,HD_Odo!$C$2:$D$1381,2,FALSE)</f>
        <v>11016</v>
      </c>
      <c r="G881" s="89" t="str">
        <f>'EMFAC2017EI-2011Class'!H880</f>
        <v>2020-T7 Public-0</v>
      </c>
      <c r="H881" s="70">
        <f t="shared" si="26"/>
        <v>0.98897282135675713</v>
      </c>
      <c r="J881" s="13"/>
      <c r="N881" s="37"/>
      <c r="O881" s="36"/>
    </row>
    <row r="882" spans="1:15" ht="13.7" customHeight="1" x14ac:dyDescent="0.25">
      <c r="A882" s="73">
        <f>'EMFAC2017EI-2011Class'!B881</f>
        <v>2020</v>
      </c>
      <c r="B882" s="74" t="str">
        <f>'EMFAC2017EI-2011Class'!C881</f>
        <v>T7 Public</v>
      </c>
      <c r="C882" s="73">
        <f>'EMFAC2017EI-2011Class'!D881</f>
        <v>2019</v>
      </c>
      <c r="D882" s="38">
        <f>'EMFAC2017EI-2011Class'!F881</f>
        <v>1</v>
      </c>
      <c r="E882" s="72" t="str">
        <f t="shared" si="27"/>
        <v>T7 Public-1</v>
      </c>
      <c r="F882" s="39">
        <f>VLOOKUP(E882,HD_Odo!$C$2:$D$1381,2,FALSE)</f>
        <v>18792</v>
      </c>
      <c r="G882" s="89" t="str">
        <f>'EMFAC2017EI-2011Class'!H881</f>
        <v>2020-T7 Public-1</v>
      </c>
      <c r="H882" s="70">
        <f t="shared" si="26"/>
        <v>0.98170135106147105</v>
      </c>
      <c r="J882" s="13"/>
      <c r="N882" s="37"/>
      <c r="O882" s="36"/>
    </row>
    <row r="883" spans="1:15" ht="13.7" customHeight="1" x14ac:dyDescent="0.25">
      <c r="A883" s="73">
        <f>'EMFAC2017EI-2011Class'!B882</f>
        <v>2020</v>
      </c>
      <c r="B883" s="74" t="str">
        <f>'EMFAC2017EI-2011Class'!C882</f>
        <v>T7 Public</v>
      </c>
      <c r="C883" s="73">
        <f>'EMFAC2017EI-2011Class'!D882</f>
        <v>2018</v>
      </c>
      <c r="D883" s="38">
        <f>'EMFAC2017EI-2011Class'!F882</f>
        <v>2</v>
      </c>
      <c r="E883" s="72" t="str">
        <f t="shared" si="27"/>
        <v>T7 Public-2</v>
      </c>
      <c r="F883" s="39">
        <f>VLOOKUP(E883,HD_Odo!$C$2:$D$1381,2,FALSE)</f>
        <v>26568</v>
      </c>
      <c r="G883" s="89" t="str">
        <f>'EMFAC2017EI-2011Class'!H882</f>
        <v>2020-T7 Public-2</v>
      </c>
      <c r="H883" s="70">
        <f t="shared" si="26"/>
        <v>0.97481553061897286</v>
      </c>
      <c r="J883" s="13"/>
      <c r="N883" s="37"/>
      <c r="O883" s="36"/>
    </row>
    <row r="884" spans="1:15" ht="13.7" customHeight="1" x14ac:dyDescent="0.25">
      <c r="A884" s="73">
        <f>'EMFAC2017EI-2011Class'!B883</f>
        <v>2020</v>
      </c>
      <c r="B884" s="74" t="str">
        <f>'EMFAC2017EI-2011Class'!C883</f>
        <v>T7 Public</v>
      </c>
      <c r="C884" s="73">
        <f>'EMFAC2017EI-2011Class'!D883</f>
        <v>2017</v>
      </c>
      <c r="D884" s="38">
        <f>'EMFAC2017EI-2011Class'!F883</f>
        <v>3</v>
      </c>
      <c r="E884" s="72" t="str">
        <f t="shared" si="27"/>
        <v>T7 Public-3</v>
      </c>
      <c r="F884" s="39">
        <f>VLOOKUP(E884,HD_Odo!$C$2:$D$1381,2,FALSE)</f>
        <v>34344</v>
      </c>
      <c r="G884" s="89" t="str">
        <f>'EMFAC2017EI-2011Class'!H883</f>
        <v>2020-T7 Public-3</v>
      </c>
      <c r="H884" s="70">
        <f t="shared" si="26"/>
        <v>0.96828547258419129</v>
      </c>
      <c r="J884" s="13"/>
      <c r="N884" s="37"/>
      <c r="O884" s="36"/>
    </row>
    <row r="885" spans="1:15" ht="13.7" customHeight="1" x14ac:dyDescent="0.25">
      <c r="A885" s="73">
        <f>'EMFAC2017EI-2011Class'!B884</f>
        <v>2020</v>
      </c>
      <c r="B885" s="74" t="str">
        <f>'EMFAC2017EI-2011Class'!C884</f>
        <v>T7 Public</v>
      </c>
      <c r="C885" s="73">
        <f>'EMFAC2017EI-2011Class'!D884</f>
        <v>2016</v>
      </c>
      <c r="D885" s="38">
        <f>'EMFAC2017EI-2011Class'!F884</f>
        <v>4</v>
      </c>
      <c r="E885" s="72" t="str">
        <f t="shared" si="27"/>
        <v>T7 Public-4</v>
      </c>
      <c r="F885" s="39">
        <f>VLOOKUP(E885,HD_Odo!$C$2:$D$1381,2,FALSE)</f>
        <v>42120</v>
      </c>
      <c r="G885" s="89" t="str">
        <f>'EMFAC2017EI-2011Class'!H884</f>
        <v>2020-T7 Public-4</v>
      </c>
      <c r="H885" s="70">
        <f t="shared" si="26"/>
        <v>0.96208430006656365</v>
      </c>
      <c r="J885" s="13"/>
      <c r="N885" s="37"/>
      <c r="O885" s="36"/>
    </row>
    <row r="886" spans="1:15" ht="13.7" customHeight="1" x14ac:dyDescent="0.25">
      <c r="A886" s="73">
        <f>'EMFAC2017EI-2011Class'!B885</f>
        <v>2020</v>
      </c>
      <c r="B886" s="74" t="str">
        <f>'EMFAC2017EI-2011Class'!C885</f>
        <v>T7 Public</v>
      </c>
      <c r="C886" s="73">
        <f>'EMFAC2017EI-2011Class'!D885</f>
        <v>2015</v>
      </c>
      <c r="D886" s="38">
        <f>'EMFAC2017EI-2011Class'!F885</f>
        <v>5</v>
      </c>
      <c r="E886" s="72" t="str">
        <f t="shared" si="27"/>
        <v>T7 Public-5</v>
      </c>
      <c r="F886" s="39">
        <f>VLOOKUP(E886,HD_Odo!$C$2:$D$1381,2,FALSE)</f>
        <v>49896</v>
      </c>
      <c r="G886" s="89" t="str">
        <f>'EMFAC2017EI-2011Class'!H885</f>
        <v>2020-T7 Public-5</v>
      </c>
      <c r="H886" s="70">
        <f t="shared" si="26"/>
        <v>0.95618777697588719</v>
      </c>
      <c r="J886" s="13"/>
      <c r="N886" s="37"/>
      <c r="O886" s="36"/>
    </row>
    <row r="887" spans="1:15" ht="13.7" customHeight="1" x14ac:dyDescent="0.25">
      <c r="A887" s="73">
        <f>'EMFAC2017EI-2011Class'!B886</f>
        <v>2020</v>
      </c>
      <c r="B887" s="74" t="str">
        <f>'EMFAC2017EI-2011Class'!C886</f>
        <v>T7 Public</v>
      </c>
      <c r="C887" s="73">
        <f>'EMFAC2017EI-2011Class'!D886</f>
        <v>2014</v>
      </c>
      <c r="D887" s="38">
        <f>'EMFAC2017EI-2011Class'!F886</f>
        <v>6</v>
      </c>
      <c r="E887" s="72" t="str">
        <f t="shared" si="27"/>
        <v>T7 Public-6</v>
      </c>
      <c r="F887" s="39">
        <f>VLOOKUP(E887,HD_Odo!$C$2:$D$1381,2,FALSE)</f>
        <v>57672</v>
      </c>
      <c r="G887" s="89" t="str">
        <f>'EMFAC2017EI-2011Class'!H886</f>
        <v>2020-T7 Public-6</v>
      </c>
      <c r="H887" s="70">
        <f t="shared" si="26"/>
        <v>0.95057399145717114</v>
      </c>
      <c r="J887" s="13"/>
      <c r="N887" s="37"/>
      <c r="O887" s="36"/>
    </row>
    <row r="888" spans="1:15" ht="13.7" customHeight="1" x14ac:dyDescent="0.25">
      <c r="A888" s="73">
        <f>'EMFAC2017EI-2011Class'!B887</f>
        <v>2020</v>
      </c>
      <c r="B888" s="74" t="str">
        <f>'EMFAC2017EI-2011Class'!C887</f>
        <v>T7 Public</v>
      </c>
      <c r="C888" s="73">
        <f>'EMFAC2017EI-2011Class'!D887</f>
        <v>2013</v>
      </c>
      <c r="D888" s="38">
        <f>'EMFAC2017EI-2011Class'!F887</f>
        <v>7</v>
      </c>
      <c r="E888" s="72" t="str">
        <f t="shared" si="27"/>
        <v>T7 Public-7</v>
      </c>
      <c r="F888" s="39">
        <f>VLOOKUP(E888,HD_Odo!$C$2:$D$1381,2,FALSE)</f>
        <v>65448</v>
      </c>
      <c r="G888" s="89" t="str">
        <f>'EMFAC2017EI-2011Class'!H887</f>
        <v>2020-T7 Public-7</v>
      </c>
      <c r="H888" s="70">
        <f t="shared" si="26"/>
        <v>0.92496607603542391</v>
      </c>
      <c r="J888" s="13"/>
      <c r="N888" s="37"/>
      <c r="O888" s="36"/>
    </row>
    <row r="889" spans="1:15" ht="13.7" customHeight="1" x14ac:dyDescent="0.25">
      <c r="A889" s="73">
        <f>'EMFAC2017EI-2011Class'!B888</f>
        <v>2020</v>
      </c>
      <c r="B889" s="74" t="str">
        <f>'EMFAC2017EI-2011Class'!C888</f>
        <v>T7 Public</v>
      </c>
      <c r="C889" s="73">
        <f>'EMFAC2017EI-2011Class'!D888</f>
        <v>2012</v>
      </c>
      <c r="D889" s="38">
        <f>'EMFAC2017EI-2011Class'!F888</f>
        <v>8</v>
      </c>
      <c r="E889" s="72" t="str">
        <f t="shared" si="27"/>
        <v>T7 Public-8</v>
      </c>
      <c r="F889" s="39">
        <f>VLOOKUP(E889,HD_Odo!$C$2:$D$1381,2,FALSE)</f>
        <v>73224</v>
      </c>
      <c r="G889" s="89" t="str">
        <f>'EMFAC2017EI-2011Class'!H888</f>
        <v>2020-T7 Public-8</v>
      </c>
      <c r="H889" s="70">
        <f t="shared" si="26"/>
        <v>0.91870545208165078</v>
      </c>
      <c r="J889" s="13"/>
      <c r="N889" s="37"/>
      <c r="O889" s="36"/>
    </row>
    <row r="890" spans="1:15" ht="13.7" customHeight="1" x14ac:dyDescent="0.25">
      <c r="A890" s="73">
        <f>'EMFAC2017EI-2011Class'!B889</f>
        <v>2020</v>
      </c>
      <c r="B890" s="74" t="str">
        <f>'EMFAC2017EI-2011Class'!C889</f>
        <v>T7 Public</v>
      </c>
      <c r="C890" s="73">
        <f>'EMFAC2017EI-2011Class'!D889</f>
        <v>2011</v>
      </c>
      <c r="D890" s="38">
        <f>'EMFAC2017EI-2011Class'!F889</f>
        <v>9</v>
      </c>
      <c r="E890" s="72" t="str">
        <f t="shared" si="27"/>
        <v>T7 Public-9</v>
      </c>
      <c r="F890" s="39">
        <f>VLOOKUP(E890,HD_Odo!$C$2:$D$1381,2,FALSE)</f>
        <v>81000</v>
      </c>
      <c r="G890" s="89" t="str">
        <f>'EMFAC2017EI-2011Class'!H889</f>
        <v>2020-T7 Public-9</v>
      </c>
      <c r="H890" s="70">
        <f t="shared" si="26"/>
        <v>0.91282859156084273</v>
      </c>
      <c r="J890" s="13"/>
      <c r="N890" s="37"/>
      <c r="O890" s="36"/>
    </row>
    <row r="891" spans="1:15" ht="13.7" customHeight="1" x14ac:dyDescent="0.25">
      <c r="A891" s="73">
        <f>'EMFAC2017EI-2011Class'!B890</f>
        <v>2020</v>
      </c>
      <c r="B891" s="74" t="str">
        <f>'EMFAC2017EI-2011Class'!C890</f>
        <v>T7 Public</v>
      </c>
      <c r="C891" s="73">
        <f>'EMFAC2017EI-2011Class'!D890</f>
        <v>2010</v>
      </c>
      <c r="D891" s="38">
        <f>'EMFAC2017EI-2011Class'!F890</f>
        <v>10</v>
      </c>
      <c r="E891" s="72" t="str">
        <f t="shared" si="27"/>
        <v>T7 Public-10</v>
      </c>
      <c r="F891" s="39">
        <f>VLOOKUP(E891,HD_Odo!$C$2:$D$1381,2,FALSE)</f>
        <v>88776</v>
      </c>
      <c r="G891" s="89" t="str">
        <f>'EMFAC2017EI-2011Class'!H890</f>
        <v>2020-T7 Public-10</v>
      </c>
      <c r="H891" s="70">
        <f t="shared" si="26"/>
        <v>0.93721176512480864</v>
      </c>
      <c r="J891" s="13"/>
      <c r="N891" s="37"/>
      <c r="O891" s="36"/>
    </row>
    <row r="892" spans="1:15" ht="13.7" customHeight="1" x14ac:dyDescent="0.25">
      <c r="A892" s="73">
        <f>'EMFAC2017EI-2011Class'!B891</f>
        <v>2020</v>
      </c>
      <c r="B892" s="74" t="str">
        <f>'EMFAC2017EI-2011Class'!C891</f>
        <v>T7 Public</v>
      </c>
      <c r="C892" s="73">
        <f>'EMFAC2017EI-2011Class'!D891</f>
        <v>2009</v>
      </c>
      <c r="D892" s="38">
        <f>'EMFAC2017EI-2011Class'!F891</f>
        <v>11</v>
      </c>
      <c r="E892" s="72" t="str">
        <f t="shared" si="27"/>
        <v>T7 Public-11</v>
      </c>
      <c r="F892" s="39">
        <f>VLOOKUP(E892,HD_Odo!$C$2:$D$1381,2,FALSE)</f>
        <v>96552</v>
      </c>
      <c r="G892" s="89" t="str">
        <f>'EMFAC2017EI-2011Class'!H891</f>
        <v>2020-T7 Public-11</v>
      </c>
      <c r="H892" s="70">
        <f t="shared" si="26"/>
        <v>0.93283926843240461</v>
      </c>
      <c r="J892" s="13"/>
      <c r="N892" s="37"/>
      <c r="O892" s="36"/>
    </row>
    <row r="893" spans="1:15" ht="13.7" customHeight="1" x14ac:dyDescent="0.25">
      <c r="A893" s="73">
        <f>'EMFAC2017EI-2011Class'!B892</f>
        <v>2020</v>
      </c>
      <c r="B893" s="74" t="str">
        <f>'EMFAC2017EI-2011Class'!C892</f>
        <v>T7 Public</v>
      </c>
      <c r="C893" s="73">
        <f>'EMFAC2017EI-2011Class'!D892</f>
        <v>2008</v>
      </c>
      <c r="D893" s="38">
        <f>'EMFAC2017EI-2011Class'!F892</f>
        <v>12</v>
      </c>
      <c r="E893" s="72" t="str">
        <f t="shared" si="27"/>
        <v>T7 Public-12</v>
      </c>
      <c r="F893" s="39">
        <f>VLOOKUP(E893,HD_Odo!$C$2:$D$1381,2,FALSE)</f>
        <v>104328</v>
      </c>
      <c r="G893" s="89" t="str">
        <f>'EMFAC2017EI-2011Class'!H892</f>
        <v>2020-T7 Public-12</v>
      </c>
      <c r="H893" s="70">
        <f t="shared" ref="H893:H956" si="28">IF(C893&lt;1994,1,IF(C893&lt;2004,($M$3+$N$3*(F893/10000))/($E$3+$F$3*(F893/10000)),IF(C893&lt;2008,($M$4+$N$4*(F893/10000))/($E$4+$F$4*(F893/10000)),IF(C893&lt;2011,($M$5+$N$5*(F893/10000))/($E$5+$F$5*(F893/10000)),IF(C893&lt;2014,($M$6+$N$6*(F893/10000))/($E$6+$F$6*(F893/10000)),($M$7+$N$7*(F893/10000))/($E$7+$F$7*(F893/10000)))))))</f>
        <v>0.92860877794632812</v>
      </c>
      <c r="J893" s="13"/>
      <c r="N893" s="37"/>
      <c r="O893" s="36"/>
    </row>
    <row r="894" spans="1:15" ht="13.7" customHeight="1" x14ac:dyDescent="0.25">
      <c r="A894" s="73">
        <f>'EMFAC2017EI-2011Class'!B893</f>
        <v>2020</v>
      </c>
      <c r="B894" s="74" t="str">
        <f>'EMFAC2017EI-2011Class'!C893</f>
        <v>T7 Public</v>
      </c>
      <c r="C894" s="73">
        <f>'EMFAC2017EI-2011Class'!D893</f>
        <v>2007</v>
      </c>
      <c r="D894" s="38">
        <f>'EMFAC2017EI-2011Class'!F893</f>
        <v>13</v>
      </c>
      <c r="E894" s="72" t="str">
        <f t="shared" si="27"/>
        <v>T7 Public-13</v>
      </c>
      <c r="F894" s="39">
        <f>VLOOKUP(E894,HD_Odo!$C$2:$D$1381,2,FALSE)</f>
        <v>112104</v>
      </c>
      <c r="G894" s="89" t="str">
        <f>'EMFAC2017EI-2011Class'!H893</f>
        <v>2020-T7 Public-13</v>
      </c>
      <c r="H894" s="70">
        <f t="shared" si="28"/>
        <v>0.96628311019423452</v>
      </c>
      <c r="J894" s="13"/>
      <c r="N894" s="37"/>
      <c r="O894" s="36"/>
    </row>
    <row r="895" spans="1:15" ht="13.7" customHeight="1" x14ac:dyDescent="0.25">
      <c r="A895" s="73">
        <f>'EMFAC2017EI-2011Class'!B894</f>
        <v>2020</v>
      </c>
      <c r="B895" s="74" t="str">
        <f>'EMFAC2017EI-2011Class'!C894</f>
        <v>T7 Public</v>
      </c>
      <c r="C895" s="73">
        <f>'EMFAC2017EI-2011Class'!D894</f>
        <v>2006</v>
      </c>
      <c r="D895" s="38">
        <f>'EMFAC2017EI-2011Class'!F894</f>
        <v>14</v>
      </c>
      <c r="E895" s="72" t="str">
        <f t="shared" si="27"/>
        <v>T7 Public-14</v>
      </c>
      <c r="F895" s="39">
        <f>VLOOKUP(E895,HD_Odo!$C$2:$D$1381,2,FALSE)</f>
        <v>119880</v>
      </c>
      <c r="G895" s="89" t="str">
        <f>'EMFAC2017EI-2011Class'!H894</f>
        <v>2020-T7 Public-14</v>
      </c>
      <c r="H895" s="70">
        <f t="shared" si="28"/>
        <v>0.96430804615296195</v>
      </c>
      <c r="J895" s="13"/>
      <c r="N895" s="37"/>
      <c r="O895" s="36"/>
    </row>
    <row r="896" spans="1:15" ht="13.7" customHeight="1" x14ac:dyDescent="0.25">
      <c r="A896" s="73">
        <f>'EMFAC2017EI-2011Class'!B895</f>
        <v>2020</v>
      </c>
      <c r="B896" s="74" t="str">
        <f>'EMFAC2017EI-2011Class'!C895</f>
        <v>T7 Public</v>
      </c>
      <c r="C896" s="73">
        <f>'EMFAC2017EI-2011Class'!D895</f>
        <v>2005</v>
      </c>
      <c r="D896" s="38">
        <f>'EMFAC2017EI-2011Class'!F895</f>
        <v>15</v>
      </c>
      <c r="E896" s="72" t="str">
        <f t="shared" si="27"/>
        <v>T7 Public-15</v>
      </c>
      <c r="F896" s="39">
        <f>VLOOKUP(E896,HD_Odo!$C$2:$D$1381,2,FALSE)</f>
        <v>127656</v>
      </c>
      <c r="G896" s="89" t="str">
        <f>'EMFAC2017EI-2011Class'!H895</f>
        <v>2020-T7 Public-15</v>
      </c>
      <c r="H896" s="70">
        <f t="shared" si="28"/>
        <v>0.96237242771077691</v>
      </c>
      <c r="J896" s="13"/>
      <c r="N896" s="37"/>
      <c r="O896" s="36"/>
    </row>
    <row r="897" spans="1:15" ht="13.7" customHeight="1" x14ac:dyDescent="0.25">
      <c r="A897" s="73">
        <f>'EMFAC2017EI-2011Class'!B896</f>
        <v>2020</v>
      </c>
      <c r="B897" s="74" t="str">
        <f>'EMFAC2017EI-2011Class'!C896</f>
        <v>T7 Public</v>
      </c>
      <c r="C897" s="73">
        <f>'EMFAC2017EI-2011Class'!D896</f>
        <v>2004</v>
      </c>
      <c r="D897" s="38">
        <f>'EMFAC2017EI-2011Class'!F896</f>
        <v>16</v>
      </c>
      <c r="E897" s="72" t="str">
        <f t="shared" si="27"/>
        <v>T7 Public-16</v>
      </c>
      <c r="F897" s="39">
        <f>VLOOKUP(E897,HD_Odo!$C$2:$D$1381,2,FALSE)</f>
        <v>135432</v>
      </c>
      <c r="G897" s="89" t="str">
        <f>'EMFAC2017EI-2011Class'!H896</f>
        <v>2020-T7 Public-16</v>
      </c>
      <c r="H897" s="70">
        <f t="shared" si="28"/>
        <v>0.9604750848514737</v>
      </c>
      <c r="J897" s="13"/>
      <c r="N897" s="37"/>
      <c r="O897" s="36"/>
    </row>
    <row r="898" spans="1:15" ht="13.7" customHeight="1" x14ac:dyDescent="0.25">
      <c r="A898" s="73">
        <f>'EMFAC2017EI-2011Class'!B897</f>
        <v>2020</v>
      </c>
      <c r="B898" s="74" t="str">
        <f>'EMFAC2017EI-2011Class'!C897</f>
        <v>T7 Public</v>
      </c>
      <c r="C898" s="73">
        <f>'EMFAC2017EI-2011Class'!D897</f>
        <v>2003</v>
      </c>
      <c r="D898" s="38">
        <f>'EMFAC2017EI-2011Class'!F897</f>
        <v>17</v>
      </c>
      <c r="E898" s="72" t="str">
        <f t="shared" si="27"/>
        <v>T7 Public-17</v>
      </c>
      <c r="F898" s="39">
        <f>VLOOKUP(E898,HD_Odo!$C$2:$D$1381,2,FALSE)</f>
        <v>143208</v>
      </c>
      <c r="G898" s="89" t="str">
        <f>'EMFAC2017EI-2011Class'!H897</f>
        <v>2020-T7 Public-17</v>
      </c>
      <c r="H898" s="70">
        <f t="shared" si="28"/>
        <v>0.97407748877163136</v>
      </c>
      <c r="J898" s="13"/>
      <c r="N898" s="37"/>
      <c r="O898" s="36"/>
    </row>
    <row r="899" spans="1:15" ht="13.7" customHeight="1" x14ac:dyDescent="0.25">
      <c r="A899" s="73">
        <f>'EMFAC2017EI-2011Class'!B898</f>
        <v>2020</v>
      </c>
      <c r="B899" s="74" t="str">
        <f>'EMFAC2017EI-2011Class'!C898</f>
        <v>T7 Public</v>
      </c>
      <c r="C899" s="73">
        <f>'EMFAC2017EI-2011Class'!D898</f>
        <v>2002</v>
      </c>
      <c r="D899" s="38">
        <f>'EMFAC2017EI-2011Class'!F898</f>
        <v>18</v>
      </c>
      <c r="E899" s="72" t="str">
        <f t="shared" si="27"/>
        <v>T7 Public-18</v>
      </c>
      <c r="F899" s="39">
        <f>VLOOKUP(E899,HD_Odo!$C$2:$D$1381,2,FALSE)</f>
        <v>150984</v>
      </c>
      <c r="G899" s="89" t="str">
        <f>'EMFAC2017EI-2011Class'!H898</f>
        <v>2020-T7 Public-18</v>
      </c>
      <c r="H899" s="70">
        <f t="shared" si="28"/>
        <v>0.97296372500225348</v>
      </c>
      <c r="J899" s="13"/>
      <c r="N899" s="37"/>
      <c r="O899" s="36"/>
    </row>
    <row r="900" spans="1:15" ht="13.7" customHeight="1" x14ac:dyDescent="0.25">
      <c r="A900" s="73">
        <f>'EMFAC2017EI-2011Class'!B899</f>
        <v>2020</v>
      </c>
      <c r="B900" s="74" t="str">
        <f>'EMFAC2017EI-2011Class'!C899</f>
        <v>T7 Public</v>
      </c>
      <c r="C900" s="73">
        <f>'EMFAC2017EI-2011Class'!D899</f>
        <v>2001</v>
      </c>
      <c r="D900" s="38">
        <f>'EMFAC2017EI-2011Class'!F899</f>
        <v>19</v>
      </c>
      <c r="E900" s="72" t="str">
        <f t="shared" si="27"/>
        <v>T7 Public-19</v>
      </c>
      <c r="F900" s="39">
        <f>VLOOKUP(E900,HD_Odo!$C$2:$D$1381,2,FALSE)</f>
        <v>158760</v>
      </c>
      <c r="G900" s="89" t="str">
        <f>'EMFAC2017EI-2011Class'!H899</f>
        <v>2020-T7 Public-19</v>
      </c>
      <c r="H900" s="70">
        <f t="shared" si="28"/>
        <v>0.97187365208743604</v>
      </c>
      <c r="J900" s="13"/>
      <c r="N900" s="37"/>
      <c r="O900" s="36"/>
    </row>
    <row r="901" spans="1:15" ht="13.7" customHeight="1" x14ac:dyDescent="0.25">
      <c r="A901" s="73">
        <f>'EMFAC2017EI-2011Class'!B900</f>
        <v>2020</v>
      </c>
      <c r="B901" s="74" t="str">
        <f>'EMFAC2017EI-2011Class'!C900</f>
        <v>T7 Public</v>
      </c>
      <c r="C901" s="73">
        <f>'EMFAC2017EI-2011Class'!D900</f>
        <v>2000</v>
      </c>
      <c r="D901" s="38">
        <f>'EMFAC2017EI-2011Class'!F900</f>
        <v>20</v>
      </c>
      <c r="E901" s="72" t="str">
        <f t="shared" si="27"/>
        <v>T7 Public-20</v>
      </c>
      <c r="F901" s="39">
        <f>VLOOKUP(E901,HD_Odo!$C$2:$D$1381,2,FALSE)</f>
        <v>166536</v>
      </c>
      <c r="G901" s="89" t="str">
        <f>'EMFAC2017EI-2011Class'!H900</f>
        <v>2020-T7 Public-20</v>
      </c>
      <c r="H901" s="70">
        <f t="shared" si="28"/>
        <v>0.9708065220900729</v>
      </c>
      <c r="J901" s="13"/>
      <c r="N901" s="37"/>
      <c r="O901" s="36"/>
    </row>
    <row r="902" spans="1:15" ht="13.7" customHeight="1" x14ac:dyDescent="0.25">
      <c r="A902" s="73">
        <f>'EMFAC2017EI-2011Class'!B901</f>
        <v>2020</v>
      </c>
      <c r="B902" s="74" t="str">
        <f>'EMFAC2017EI-2011Class'!C901</f>
        <v>T7 Public</v>
      </c>
      <c r="C902" s="73">
        <f>'EMFAC2017EI-2011Class'!D901</f>
        <v>1999</v>
      </c>
      <c r="D902" s="38">
        <f>'EMFAC2017EI-2011Class'!F901</f>
        <v>21</v>
      </c>
      <c r="E902" s="72" t="str">
        <f t="shared" si="27"/>
        <v>T7 Public-21</v>
      </c>
      <c r="F902" s="39">
        <f>VLOOKUP(E902,HD_Odo!$C$2:$D$1381,2,FALSE)</f>
        <v>174312</v>
      </c>
      <c r="G902" s="89" t="str">
        <f>'EMFAC2017EI-2011Class'!H901</f>
        <v>2020-T7 Public-21</v>
      </c>
      <c r="H902" s="70">
        <f t="shared" si="28"/>
        <v>0.96976161822906082</v>
      </c>
      <c r="J902" s="13"/>
      <c r="N902" s="37"/>
      <c r="O902" s="36"/>
    </row>
    <row r="903" spans="1:15" ht="13.7" customHeight="1" x14ac:dyDescent="0.25">
      <c r="A903" s="73">
        <f>'EMFAC2017EI-2011Class'!B902</f>
        <v>2020</v>
      </c>
      <c r="B903" s="74" t="str">
        <f>'EMFAC2017EI-2011Class'!C902</f>
        <v>T7 Public</v>
      </c>
      <c r="C903" s="73">
        <f>'EMFAC2017EI-2011Class'!D902</f>
        <v>1998</v>
      </c>
      <c r="D903" s="38">
        <f>'EMFAC2017EI-2011Class'!F902</f>
        <v>22</v>
      </c>
      <c r="E903" s="72" t="str">
        <f t="shared" si="27"/>
        <v>T7 Public-22</v>
      </c>
      <c r="F903" s="39">
        <f>VLOOKUP(E903,HD_Odo!$C$2:$D$1381,2,FALSE)</f>
        <v>182088</v>
      </c>
      <c r="G903" s="89" t="str">
        <f>'EMFAC2017EI-2011Class'!H902</f>
        <v>2020-T7 Public-22</v>
      </c>
      <c r="H903" s="70">
        <f t="shared" si="28"/>
        <v>0.96873825327372809</v>
      </c>
      <c r="J903" s="13"/>
      <c r="N903" s="37"/>
      <c r="O903" s="36"/>
    </row>
    <row r="904" spans="1:15" ht="13.7" customHeight="1" x14ac:dyDescent="0.25">
      <c r="A904" s="73">
        <f>'EMFAC2017EI-2011Class'!B903</f>
        <v>2020</v>
      </c>
      <c r="B904" s="74" t="str">
        <f>'EMFAC2017EI-2011Class'!C903</f>
        <v>T7 Public</v>
      </c>
      <c r="C904" s="73">
        <f>'EMFAC2017EI-2011Class'!D903</f>
        <v>1997</v>
      </c>
      <c r="D904" s="38">
        <f>'EMFAC2017EI-2011Class'!F903</f>
        <v>23</v>
      </c>
      <c r="E904" s="72" t="str">
        <f t="shared" si="27"/>
        <v>T7 Public-23</v>
      </c>
      <c r="F904" s="39">
        <f>VLOOKUP(E904,HD_Odo!$C$2:$D$1381,2,FALSE)</f>
        <v>189864</v>
      </c>
      <c r="G904" s="89" t="str">
        <f>'EMFAC2017EI-2011Class'!H903</f>
        <v>2020-T7 Public-23</v>
      </c>
      <c r="H904" s="70">
        <f t="shared" si="28"/>
        <v>0.96773576803654238</v>
      </c>
      <c r="J904" s="13"/>
      <c r="N904" s="37"/>
      <c r="O904" s="36"/>
    </row>
    <row r="905" spans="1:15" ht="13.7" customHeight="1" x14ac:dyDescent="0.25">
      <c r="A905" s="73">
        <f>'EMFAC2017EI-2011Class'!B904</f>
        <v>2020</v>
      </c>
      <c r="B905" s="74" t="str">
        <f>'EMFAC2017EI-2011Class'!C904</f>
        <v>T7 Public</v>
      </c>
      <c r="C905" s="73">
        <f>'EMFAC2017EI-2011Class'!D904</f>
        <v>1996</v>
      </c>
      <c r="D905" s="38">
        <f>'EMFAC2017EI-2011Class'!F904</f>
        <v>24</v>
      </c>
      <c r="E905" s="72" t="str">
        <f t="shared" si="27"/>
        <v>T7 Public-24</v>
      </c>
      <c r="F905" s="39">
        <f>VLOOKUP(E905,HD_Odo!$C$2:$D$1381,2,FALSE)</f>
        <v>197640</v>
      </c>
      <c r="G905" s="89" t="str">
        <f>'EMFAC2017EI-2011Class'!H904</f>
        <v>2020-T7 Public-24</v>
      </c>
      <c r="H905" s="70">
        <f t="shared" si="28"/>
        <v>0.96675352995714459</v>
      </c>
      <c r="J905" s="13"/>
      <c r="N905" s="37"/>
      <c r="O905" s="36"/>
    </row>
    <row r="906" spans="1:15" ht="13.7" customHeight="1" x14ac:dyDescent="0.25">
      <c r="A906" s="73">
        <f>'EMFAC2017EI-2011Class'!B905</f>
        <v>2020</v>
      </c>
      <c r="B906" s="74" t="str">
        <f>'EMFAC2017EI-2011Class'!C905</f>
        <v>T7 Public</v>
      </c>
      <c r="C906" s="73">
        <f>'EMFAC2017EI-2011Class'!D905</f>
        <v>1995</v>
      </c>
      <c r="D906" s="38">
        <f>'EMFAC2017EI-2011Class'!F905</f>
        <v>25</v>
      </c>
      <c r="E906" s="72" t="str">
        <f t="shared" si="27"/>
        <v>T7 Public-25</v>
      </c>
      <c r="F906" s="39">
        <f>VLOOKUP(E906,HD_Odo!$C$2:$D$1381,2,FALSE)</f>
        <v>205416</v>
      </c>
      <c r="G906" s="89" t="str">
        <f>'EMFAC2017EI-2011Class'!H905</f>
        <v>2020-T7 Public-25</v>
      </c>
      <c r="H906" s="70">
        <f t="shared" si="28"/>
        <v>0.96579093177131969</v>
      </c>
      <c r="J906" s="13"/>
      <c r="N906" s="37"/>
      <c r="O906" s="36"/>
    </row>
    <row r="907" spans="1:15" ht="13.7" customHeight="1" x14ac:dyDescent="0.25">
      <c r="A907" s="73">
        <f>'EMFAC2017EI-2011Class'!B906</f>
        <v>2020</v>
      </c>
      <c r="B907" s="74" t="str">
        <f>'EMFAC2017EI-2011Class'!C906</f>
        <v>T7 Public</v>
      </c>
      <c r="C907" s="73">
        <f>'EMFAC2017EI-2011Class'!D906</f>
        <v>1994</v>
      </c>
      <c r="D907" s="38">
        <f>'EMFAC2017EI-2011Class'!F906</f>
        <v>26</v>
      </c>
      <c r="E907" s="72" t="str">
        <f t="shared" ref="E907:E970" si="29">CONCATENATE(B907,"-",D907)</f>
        <v>T7 Public-26</v>
      </c>
      <c r="F907" s="39">
        <f>VLOOKUP(E907,HD_Odo!$C$2:$D$1381,2,FALSE)</f>
        <v>213192</v>
      </c>
      <c r="G907" s="89" t="str">
        <f>'EMFAC2017EI-2011Class'!H906</f>
        <v>2020-T7 Public-26</v>
      </c>
      <c r="H907" s="70">
        <f t="shared" si="28"/>
        <v>0.96484739025901989</v>
      </c>
      <c r="J907" s="13"/>
      <c r="N907" s="37"/>
      <c r="O907" s="36"/>
    </row>
    <row r="908" spans="1:15" ht="13.7" customHeight="1" x14ac:dyDescent="0.25">
      <c r="A908" s="73">
        <f>'EMFAC2017EI-2011Class'!B907</f>
        <v>2020</v>
      </c>
      <c r="B908" s="74" t="str">
        <f>'EMFAC2017EI-2011Class'!C907</f>
        <v>T7 Public</v>
      </c>
      <c r="C908" s="73">
        <f>'EMFAC2017EI-2011Class'!D907</f>
        <v>1993</v>
      </c>
      <c r="D908" s="38">
        <f>'EMFAC2017EI-2011Class'!F907</f>
        <v>27</v>
      </c>
      <c r="E908" s="72" t="str">
        <f t="shared" si="29"/>
        <v>T7 Public-27</v>
      </c>
      <c r="F908" s="39">
        <f>VLOOKUP(E908,HD_Odo!$C$2:$D$1381,2,FALSE)</f>
        <v>220968</v>
      </c>
      <c r="G908" s="89" t="str">
        <f>'EMFAC2017EI-2011Class'!H907</f>
        <v>2020-T7 Public-27</v>
      </c>
      <c r="H908" s="70">
        <f t="shared" si="28"/>
        <v>1</v>
      </c>
      <c r="J908" s="13"/>
      <c r="N908" s="37"/>
      <c r="O908" s="36"/>
    </row>
    <row r="909" spans="1:15" ht="13.7" customHeight="1" x14ac:dyDescent="0.25">
      <c r="A909" s="73">
        <f>'EMFAC2017EI-2011Class'!B908</f>
        <v>2020</v>
      </c>
      <c r="B909" s="74" t="str">
        <f>'EMFAC2017EI-2011Class'!C908</f>
        <v>T7 Public</v>
      </c>
      <c r="C909" s="73">
        <f>'EMFAC2017EI-2011Class'!D908</f>
        <v>1992</v>
      </c>
      <c r="D909" s="38">
        <f>'EMFAC2017EI-2011Class'!F908</f>
        <v>28</v>
      </c>
      <c r="E909" s="72" t="str">
        <f t="shared" si="29"/>
        <v>T7 Public-28</v>
      </c>
      <c r="F909" s="39">
        <f>VLOOKUP(E909,HD_Odo!$C$2:$D$1381,2,FALSE)</f>
        <v>228744</v>
      </c>
      <c r="G909" s="89" t="str">
        <f>'EMFAC2017EI-2011Class'!H908</f>
        <v>2020-T7 Public-28</v>
      </c>
      <c r="H909" s="70">
        <f t="shared" si="28"/>
        <v>1</v>
      </c>
      <c r="J909" s="13"/>
      <c r="N909" s="37"/>
      <c r="O909" s="36"/>
    </row>
    <row r="910" spans="1:15" ht="13.7" customHeight="1" x14ac:dyDescent="0.25">
      <c r="A910" s="73">
        <f>'EMFAC2017EI-2011Class'!B909</f>
        <v>2020</v>
      </c>
      <c r="B910" s="74" t="str">
        <f>'EMFAC2017EI-2011Class'!C909</f>
        <v>T7 Public</v>
      </c>
      <c r="C910" s="73">
        <f>'EMFAC2017EI-2011Class'!D909</f>
        <v>1991</v>
      </c>
      <c r="D910" s="38">
        <f>'EMFAC2017EI-2011Class'!F909</f>
        <v>29</v>
      </c>
      <c r="E910" s="72" t="str">
        <f t="shared" si="29"/>
        <v>T7 Public-29</v>
      </c>
      <c r="F910" s="39">
        <f>VLOOKUP(E910,HD_Odo!$C$2:$D$1381,2,FALSE)</f>
        <v>236520</v>
      </c>
      <c r="G910" s="89" t="str">
        <f>'EMFAC2017EI-2011Class'!H909</f>
        <v>2020-T7 Public-29</v>
      </c>
      <c r="H910" s="70">
        <f t="shared" si="28"/>
        <v>1</v>
      </c>
      <c r="J910" s="13"/>
      <c r="N910" s="37"/>
      <c r="O910" s="36"/>
    </row>
    <row r="911" spans="1:15" ht="13.7" customHeight="1" x14ac:dyDescent="0.25">
      <c r="A911" s="73">
        <f>'EMFAC2017EI-2011Class'!B910</f>
        <v>2020</v>
      </c>
      <c r="B911" s="74" t="str">
        <f>'EMFAC2017EI-2011Class'!C910</f>
        <v>T7 Public</v>
      </c>
      <c r="C911" s="73">
        <f>'EMFAC2017EI-2011Class'!D910</f>
        <v>1990</v>
      </c>
      <c r="D911" s="38">
        <f>'EMFAC2017EI-2011Class'!F910</f>
        <v>30</v>
      </c>
      <c r="E911" s="72" t="str">
        <f t="shared" si="29"/>
        <v>T7 Public-30</v>
      </c>
      <c r="F911" s="39">
        <f>VLOOKUP(E911,HD_Odo!$C$2:$D$1381,2,FALSE)</f>
        <v>244296</v>
      </c>
      <c r="G911" s="89" t="str">
        <f>'EMFAC2017EI-2011Class'!H910</f>
        <v>2020-T7 Public-30</v>
      </c>
      <c r="H911" s="70">
        <f t="shared" si="28"/>
        <v>1</v>
      </c>
      <c r="J911" s="13"/>
      <c r="N911" s="37"/>
      <c r="O911" s="36"/>
    </row>
    <row r="912" spans="1:15" ht="13.7" customHeight="1" x14ac:dyDescent="0.25">
      <c r="A912" s="73">
        <f>'EMFAC2017EI-2011Class'!B911</f>
        <v>2020</v>
      </c>
      <c r="B912" s="74" t="str">
        <f>'EMFAC2017EI-2011Class'!C911</f>
        <v>T7 Public</v>
      </c>
      <c r="C912" s="73">
        <f>'EMFAC2017EI-2011Class'!D911</f>
        <v>1989</v>
      </c>
      <c r="D912" s="38">
        <f>'EMFAC2017EI-2011Class'!F911</f>
        <v>31</v>
      </c>
      <c r="E912" s="72" t="str">
        <f t="shared" si="29"/>
        <v>T7 Public-31</v>
      </c>
      <c r="F912" s="39">
        <f>VLOOKUP(E912,HD_Odo!$C$2:$D$1381,2,FALSE)</f>
        <v>252072</v>
      </c>
      <c r="G912" s="89" t="str">
        <f>'EMFAC2017EI-2011Class'!H911</f>
        <v>2020-T7 Public-31</v>
      </c>
      <c r="H912" s="70">
        <f t="shared" si="28"/>
        <v>1</v>
      </c>
      <c r="J912" s="13"/>
      <c r="N912" s="37"/>
      <c r="O912" s="36"/>
    </row>
    <row r="913" spans="1:15" ht="13.7" customHeight="1" x14ac:dyDescent="0.25">
      <c r="A913" s="73">
        <f>'EMFAC2017EI-2011Class'!B912</f>
        <v>2020</v>
      </c>
      <c r="B913" s="74" t="str">
        <f>'EMFAC2017EI-2011Class'!C912</f>
        <v>T7 Public</v>
      </c>
      <c r="C913" s="73">
        <f>'EMFAC2017EI-2011Class'!D912</f>
        <v>1988</v>
      </c>
      <c r="D913" s="38">
        <f>'EMFAC2017EI-2011Class'!F912</f>
        <v>32</v>
      </c>
      <c r="E913" s="72" t="str">
        <f t="shared" si="29"/>
        <v>T7 Public-32</v>
      </c>
      <c r="F913" s="39">
        <f>VLOOKUP(E913,HD_Odo!$C$2:$D$1381,2,FALSE)</f>
        <v>259848</v>
      </c>
      <c r="G913" s="89" t="str">
        <f>'EMFAC2017EI-2011Class'!H912</f>
        <v>2020-T7 Public-32</v>
      </c>
      <c r="H913" s="70">
        <f t="shared" si="28"/>
        <v>1</v>
      </c>
      <c r="J913" s="13"/>
      <c r="N913" s="37"/>
      <c r="O913" s="36"/>
    </row>
    <row r="914" spans="1:15" ht="13.7" customHeight="1" x14ac:dyDescent="0.25">
      <c r="A914" s="73">
        <f>'EMFAC2017EI-2011Class'!B913</f>
        <v>2020</v>
      </c>
      <c r="B914" s="74" t="str">
        <f>'EMFAC2017EI-2011Class'!C913</f>
        <v>T7 Public</v>
      </c>
      <c r="C914" s="73">
        <f>'EMFAC2017EI-2011Class'!D913</f>
        <v>1987</v>
      </c>
      <c r="D914" s="38">
        <f>'EMFAC2017EI-2011Class'!F913</f>
        <v>33</v>
      </c>
      <c r="E914" s="72" t="str">
        <f t="shared" si="29"/>
        <v>T7 Public-33</v>
      </c>
      <c r="F914" s="39">
        <f>VLOOKUP(E914,HD_Odo!$C$2:$D$1381,2,FALSE)</f>
        <v>267624</v>
      </c>
      <c r="G914" s="89" t="str">
        <f>'EMFAC2017EI-2011Class'!H913</f>
        <v>2020-T7 Public-33</v>
      </c>
      <c r="H914" s="70">
        <f t="shared" si="28"/>
        <v>1</v>
      </c>
      <c r="J914" s="13"/>
      <c r="N914" s="37"/>
      <c r="O914" s="36"/>
    </row>
    <row r="915" spans="1:15" ht="13.7" customHeight="1" x14ac:dyDescent="0.25">
      <c r="A915" s="73">
        <f>'EMFAC2017EI-2011Class'!B914</f>
        <v>2020</v>
      </c>
      <c r="B915" s="74" t="str">
        <f>'EMFAC2017EI-2011Class'!C914</f>
        <v>T7 Public</v>
      </c>
      <c r="C915" s="73">
        <f>'EMFAC2017EI-2011Class'!D914</f>
        <v>1986</v>
      </c>
      <c r="D915" s="38">
        <f>'EMFAC2017EI-2011Class'!F914</f>
        <v>34</v>
      </c>
      <c r="E915" s="72" t="str">
        <f t="shared" si="29"/>
        <v>T7 Public-34</v>
      </c>
      <c r="F915" s="39">
        <f>VLOOKUP(E915,HD_Odo!$C$2:$D$1381,2,FALSE)</f>
        <v>275400</v>
      </c>
      <c r="G915" s="89" t="str">
        <f>'EMFAC2017EI-2011Class'!H914</f>
        <v>2020-T7 Public-34</v>
      </c>
      <c r="H915" s="70">
        <f t="shared" si="28"/>
        <v>1</v>
      </c>
      <c r="J915" s="13"/>
      <c r="N915" s="37"/>
      <c r="O915" s="36"/>
    </row>
    <row r="916" spans="1:15" ht="13.7" customHeight="1" x14ac:dyDescent="0.25">
      <c r="A916" s="73">
        <f>'EMFAC2017EI-2011Class'!B915</f>
        <v>2020</v>
      </c>
      <c r="B916" s="74" t="str">
        <f>'EMFAC2017EI-2011Class'!C915</f>
        <v>T7 Public</v>
      </c>
      <c r="C916" s="73">
        <f>'EMFAC2017EI-2011Class'!D915</f>
        <v>1985</v>
      </c>
      <c r="D916" s="38">
        <f>'EMFAC2017EI-2011Class'!F915</f>
        <v>35</v>
      </c>
      <c r="E916" s="72" t="str">
        <f t="shared" si="29"/>
        <v>T7 Public-35</v>
      </c>
      <c r="F916" s="39">
        <f>VLOOKUP(E916,HD_Odo!$C$2:$D$1381,2,FALSE)</f>
        <v>283176</v>
      </c>
      <c r="G916" s="89" t="str">
        <f>'EMFAC2017EI-2011Class'!H915</f>
        <v>2020-T7 Public-35</v>
      </c>
      <c r="H916" s="70">
        <f t="shared" si="28"/>
        <v>1</v>
      </c>
      <c r="J916" s="13"/>
      <c r="N916" s="37"/>
      <c r="O916" s="36"/>
    </row>
    <row r="917" spans="1:15" ht="13.7" customHeight="1" x14ac:dyDescent="0.25">
      <c r="A917" s="73">
        <f>'EMFAC2017EI-2011Class'!B916</f>
        <v>2020</v>
      </c>
      <c r="B917" s="74" t="str">
        <f>'EMFAC2017EI-2011Class'!C916</f>
        <v>T7 Public</v>
      </c>
      <c r="C917" s="73">
        <f>'EMFAC2017EI-2011Class'!D916</f>
        <v>1984</v>
      </c>
      <c r="D917" s="38">
        <f>'EMFAC2017EI-2011Class'!F916</f>
        <v>36</v>
      </c>
      <c r="E917" s="72" t="str">
        <f t="shared" si="29"/>
        <v>T7 Public-36</v>
      </c>
      <c r="F917" s="39">
        <f>VLOOKUP(E917,HD_Odo!$C$2:$D$1381,2,FALSE)</f>
        <v>290952</v>
      </c>
      <c r="G917" s="89" t="str">
        <f>'EMFAC2017EI-2011Class'!H916</f>
        <v>2020-T7 Public-36</v>
      </c>
      <c r="H917" s="70">
        <f t="shared" si="28"/>
        <v>1</v>
      </c>
      <c r="J917" s="13"/>
      <c r="N917" s="37"/>
      <c r="O917" s="36"/>
    </row>
    <row r="918" spans="1:15" ht="13.7" customHeight="1" x14ac:dyDescent="0.25">
      <c r="A918" s="73">
        <f>'EMFAC2017EI-2011Class'!B917</f>
        <v>2020</v>
      </c>
      <c r="B918" s="74" t="str">
        <f>'EMFAC2017EI-2011Class'!C917</f>
        <v>T7 Public</v>
      </c>
      <c r="C918" s="73">
        <f>'EMFAC2017EI-2011Class'!D917</f>
        <v>1983</v>
      </c>
      <c r="D918" s="38">
        <f>'EMFAC2017EI-2011Class'!F917</f>
        <v>37</v>
      </c>
      <c r="E918" s="72" t="str">
        <f t="shared" si="29"/>
        <v>T7 Public-37</v>
      </c>
      <c r="F918" s="39">
        <f>VLOOKUP(E918,HD_Odo!$C$2:$D$1381,2,FALSE)</f>
        <v>298728</v>
      </c>
      <c r="G918" s="89" t="str">
        <f>'EMFAC2017EI-2011Class'!H917</f>
        <v>2020-T7 Public-37</v>
      </c>
      <c r="H918" s="70">
        <f t="shared" si="28"/>
        <v>1</v>
      </c>
      <c r="J918" s="13"/>
      <c r="N918" s="37"/>
      <c r="O918" s="36"/>
    </row>
    <row r="919" spans="1:15" ht="13.7" customHeight="1" x14ac:dyDescent="0.25">
      <c r="A919" s="73">
        <f>'EMFAC2017EI-2011Class'!B918</f>
        <v>2020</v>
      </c>
      <c r="B919" s="74" t="str">
        <f>'EMFAC2017EI-2011Class'!C918</f>
        <v>T7 Public</v>
      </c>
      <c r="C919" s="73">
        <f>'EMFAC2017EI-2011Class'!D918</f>
        <v>1982</v>
      </c>
      <c r="D919" s="38">
        <f>'EMFAC2017EI-2011Class'!F918</f>
        <v>38</v>
      </c>
      <c r="E919" s="72" t="str">
        <f t="shared" si="29"/>
        <v>T7 Public-38</v>
      </c>
      <c r="F919" s="39">
        <f>VLOOKUP(E919,HD_Odo!$C$2:$D$1381,2,FALSE)</f>
        <v>306504</v>
      </c>
      <c r="G919" s="89" t="str">
        <f>'EMFAC2017EI-2011Class'!H918</f>
        <v>2020-T7 Public-38</v>
      </c>
      <c r="H919" s="70">
        <f t="shared" si="28"/>
        <v>1</v>
      </c>
      <c r="J919" s="13"/>
      <c r="N919" s="37"/>
      <c r="O919" s="36"/>
    </row>
    <row r="920" spans="1:15" ht="13.7" customHeight="1" x14ac:dyDescent="0.25">
      <c r="A920" s="73">
        <f>'EMFAC2017EI-2011Class'!B919</f>
        <v>2020</v>
      </c>
      <c r="B920" s="74" t="str">
        <f>'EMFAC2017EI-2011Class'!C919</f>
        <v>T7 Public</v>
      </c>
      <c r="C920" s="73">
        <f>'EMFAC2017EI-2011Class'!D919</f>
        <v>1981</v>
      </c>
      <c r="D920" s="38">
        <f>'EMFAC2017EI-2011Class'!F919</f>
        <v>39</v>
      </c>
      <c r="E920" s="72" t="str">
        <f t="shared" si="29"/>
        <v>T7 Public-39</v>
      </c>
      <c r="F920" s="39">
        <f>VLOOKUP(E920,HD_Odo!$C$2:$D$1381,2,FALSE)</f>
        <v>314280</v>
      </c>
      <c r="G920" s="89" t="str">
        <f>'EMFAC2017EI-2011Class'!H919</f>
        <v>2020-T7 Public-39</v>
      </c>
      <c r="H920" s="70">
        <f t="shared" si="28"/>
        <v>1</v>
      </c>
      <c r="J920" s="13"/>
      <c r="N920" s="37"/>
      <c r="O920" s="36"/>
    </row>
    <row r="921" spans="1:15" ht="13.7" customHeight="1" x14ac:dyDescent="0.25">
      <c r="A921" s="73">
        <f>'EMFAC2017EI-2011Class'!B920</f>
        <v>2020</v>
      </c>
      <c r="B921" s="74" t="str">
        <f>'EMFAC2017EI-2011Class'!C920</f>
        <v>T7 Public</v>
      </c>
      <c r="C921" s="73">
        <f>'EMFAC2017EI-2011Class'!D920</f>
        <v>1980</v>
      </c>
      <c r="D921" s="38">
        <f>'EMFAC2017EI-2011Class'!F920</f>
        <v>40</v>
      </c>
      <c r="E921" s="72" t="str">
        <f t="shared" si="29"/>
        <v>T7 Public-40</v>
      </c>
      <c r="F921" s="39">
        <f>VLOOKUP(E921,HD_Odo!$C$2:$D$1381,2,FALSE)</f>
        <v>322056</v>
      </c>
      <c r="G921" s="89" t="str">
        <f>'EMFAC2017EI-2011Class'!H920</f>
        <v>2020-T7 Public-40</v>
      </c>
      <c r="H921" s="70">
        <f t="shared" si="28"/>
        <v>1</v>
      </c>
      <c r="J921" s="13"/>
      <c r="N921" s="37"/>
      <c r="O921" s="36"/>
    </row>
    <row r="922" spans="1:15" ht="13.7" customHeight="1" x14ac:dyDescent="0.25">
      <c r="A922" s="73">
        <f>'EMFAC2017EI-2011Class'!B921</f>
        <v>2020</v>
      </c>
      <c r="B922" s="74" t="str">
        <f>'EMFAC2017EI-2011Class'!C921</f>
        <v>T7 Public</v>
      </c>
      <c r="C922" s="73">
        <f>'EMFAC2017EI-2011Class'!D921</f>
        <v>1979</v>
      </c>
      <c r="D922" s="38">
        <f>'EMFAC2017EI-2011Class'!F921</f>
        <v>41</v>
      </c>
      <c r="E922" s="72" t="str">
        <f t="shared" si="29"/>
        <v>T7 Public-41</v>
      </c>
      <c r="F922" s="39">
        <f>VLOOKUP(E922,HD_Odo!$C$2:$D$1381,2,FALSE)</f>
        <v>329832</v>
      </c>
      <c r="G922" s="89" t="str">
        <f>'EMFAC2017EI-2011Class'!H921</f>
        <v>2020-T7 Public-41</v>
      </c>
      <c r="H922" s="70">
        <f t="shared" si="28"/>
        <v>1</v>
      </c>
      <c r="J922" s="13"/>
      <c r="N922" s="37"/>
      <c r="O922" s="36"/>
    </row>
    <row r="923" spans="1:15" ht="13.7" customHeight="1" x14ac:dyDescent="0.25">
      <c r="A923" s="73">
        <f>'EMFAC2017EI-2011Class'!B922</f>
        <v>2020</v>
      </c>
      <c r="B923" s="74" t="str">
        <f>'EMFAC2017EI-2011Class'!C922</f>
        <v>T7 Public</v>
      </c>
      <c r="C923" s="73">
        <f>'EMFAC2017EI-2011Class'!D922</f>
        <v>1978</v>
      </c>
      <c r="D923" s="38">
        <f>'EMFAC2017EI-2011Class'!F922</f>
        <v>42</v>
      </c>
      <c r="E923" s="72" t="str">
        <f t="shared" si="29"/>
        <v>T7 Public-42</v>
      </c>
      <c r="F923" s="39">
        <f>VLOOKUP(E923,HD_Odo!$C$2:$D$1381,2,FALSE)</f>
        <v>337608</v>
      </c>
      <c r="G923" s="89" t="str">
        <f>'EMFAC2017EI-2011Class'!H922</f>
        <v>2020-T7 Public-42</v>
      </c>
      <c r="H923" s="70">
        <f t="shared" si="28"/>
        <v>1</v>
      </c>
      <c r="J923" s="13"/>
      <c r="N923" s="37"/>
      <c r="O923" s="36"/>
    </row>
    <row r="924" spans="1:15" ht="13.7" customHeight="1" x14ac:dyDescent="0.25">
      <c r="A924" s="73">
        <f>'EMFAC2017EI-2011Class'!B923</f>
        <v>2020</v>
      </c>
      <c r="B924" s="74" t="str">
        <f>'EMFAC2017EI-2011Class'!C923</f>
        <v>T7 Public</v>
      </c>
      <c r="C924" s="73">
        <f>'EMFAC2017EI-2011Class'!D923</f>
        <v>1977</v>
      </c>
      <c r="D924" s="38">
        <f>'EMFAC2017EI-2011Class'!F923</f>
        <v>43</v>
      </c>
      <c r="E924" s="72" t="str">
        <f t="shared" si="29"/>
        <v>T7 Public-43</v>
      </c>
      <c r="F924" s="39">
        <f>VLOOKUP(E924,HD_Odo!$C$2:$D$1381,2,FALSE)</f>
        <v>345384</v>
      </c>
      <c r="G924" s="89" t="str">
        <f>'EMFAC2017EI-2011Class'!H923</f>
        <v>2020-T7 Public-43</v>
      </c>
      <c r="H924" s="70">
        <f t="shared" si="28"/>
        <v>1</v>
      </c>
      <c r="J924" s="13"/>
      <c r="N924" s="37"/>
      <c r="O924" s="36"/>
    </row>
    <row r="925" spans="1:15" ht="13.7" customHeight="1" x14ac:dyDescent="0.25">
      <c r="A925" s="73">
        <f>'EMFAC2017EI-2011Class'!B924</f>
        <v>2020</v>
      </c>
      <c r="B925" s="74" t="str">
        <f>'EMFAC2017EI-2011Class'!C924</f>
        <v>T7 Public</v>
      </c>
      <c r="C925" s="73">
        <f>'EMFAC2017EI-2011Class'!D924</f>
        <v>1976</v>
      </c>
      <c r="D925" s="38">
        <f>'EMFAC2017EI-2011Class'!F924</f>
        <v>44</v>
      </c>
      <c r="E925" s="72" t="str">
        <f t="shared" si="29"/>
        <v>T7 Public-44</v>
      </c>
      <c r="F925" s="39">
        <f>VLOOKUP(E925,HD_Odo!$C$2:$D$1381,2,FALSE)</f>
        <v>353160</v>
      </c>
      <c r="G925" s="89" t="str">
        <f>'EMFAC2017EI-2011Class'!H924</f>
        <v>2020-T7 Public-44</v>
      </c>
      <c r="H925" s="70">
        <f t="shared" si="28"/>
        <v>1</v>
      </c>
      <c r="J925" s="13"/>
      <c r="N925" s="37"/>
      <c r="O925" s="36"/>
    </row>
    <row r="926" spans="1:15" ht="13.7" customHeight="1" x14ac:dyDescent="0.25">
      <c r="A926" s="73">
        <f>'EMFAC2017EI-2011Class'!B925</f>
        <v>2020</v>
      </c>
      <c r="B926" s="74" t="str">
        <f>'EMFAC2017EI-2011Class'!C925</f>
        <v>T7 Single</v>
      </c>
      <c r="C926" s="73">
        <f>'EMFAC2017EI-2011Class'!D925</f>
        <v>2021</v>
      </c>
      <c r="D926" s="38">
        <f>'EMFAC2017EI-2011Class'!F925</f>
        <v>-1</v>
      </c>
      <c r="E926" s="72" t="str">
        <f t="shared" si="29"/>
        <v>T7 Single--1</v>
      </c>
      <c r="F926" s="39">
        <f>VLOOKUP(E926,HD_Odo!$C$2:$D$1381,2,FALSE)</f>
        <v>0</v>
      </c>
      <c r="G926" s="89" t="str">
        <f>'EMFAC2017EI-2011Class'!H925</f>
        <v>2020-T7 Single--1</v>
      </c>
      <c r="H926" s="70">
        <f t="shared" si="28"/>
        <v>1</v>
      </c>
      <c r="J926" s="13"/>
      <c r="N926" s="37"/>
      <c r="O926" s="36"/>
    </row>
    <row r="927" spans="1:15" ht="13.7" customHeight="1" x14ac:dyDescent="0.25">
      <c r="A927" s="73">
        <f>'EMFAC2017EI-2011Class'!B926</f>
        <v>2020</v>
      </c>
      <c r="B927" s="74" t="str">
        <f>'EMFAC2017EI-2011Class'!C926</f>
        <v>T7 Single</v>
      </c>
      <c r="C927" s="73">
        <f>'EMFAC2017EI-2011Class'!D926</f>
        <v>2020</v>
      </c>
      <c r="D927" s="38">
        <f>'EMFAC2017EI-2011Class'!F926</f>
        <v>0</v>
      </c>
      <c r="E927" s="72" t="str">
        <f t="shared" si="29"/>
        <v>T7 Single-0</v>
      </c>
      <c r="F927" s="39">
        <f>VLOOKUP(E927,HD_Odo!$C$2:$D$1381,2,FALSE)</f>
        <v>40564</v>
      </c>
      <c r="G927" s="89" t="str">
        <f>'EMFAC2017EI-2011Class'!H926</f>
        <v>2020-T7 Single-0</v>
      </c>
      <c r="H927" s="70">
        <f t="shared" si="28"/>
        <v>0.96330005062226509</v>
      </c>
      <c r="J927" s="13"/>
      <c r="N927" s="37"/>
      <c r="O927" s="36"/>
    </row>
    <row r="928" spans="1:15" ht="13.7" customHeight="1" x14ac:dyDescent="0.25">
      <c r="A928" s="73">
        <f>'EMFAC2017EI-2011Class'!B927</f>
        <v>2020</v>
      </c>
      <c r="B928" s="74" t="str">
        <f>'EMFAC2017EI-2011Class'!C927</f>
        <v>T7 Single</v>
      </c>
      <c r="C928" s="73">
        <f>'EMFAC2017EI-2011Class'!D927</f>
        <v>2019</v>
      </c>
      <c r="D928" s="38">
        <f>'EMFAC2017EI-2011Class'!F927</f>
        <v>1</v>
      </c>
      <c r="E928" s="72" t="str">
        <f t="shared" si="29"/>
        <v>T7 Single-1</v>
      </c>
      <c r="F928" s="39">
        <f>VLOOKUP(E928,HD_Odo!$C$2:$D$1381,2,FALSE)</f>
        <v>79371</v>
      </c>
      <c r="G928" s="89" t="str">
        <f>'EMFAC2017EI-2011Class'!H927</f>
        <v>2020-T7 Single-1</v>
      </c>
      <c r="H928" s="70">
        <f t="shared" si="28"/>
        <v>0.93624302087303191</v>
      </c>
      <c r="J928" s="13"/>
      <c r="N928" s="37"/>
      <c r="O928" s="36"/>
    </row>
    <row r="929" spans="1:15" ht="13.7" customHeight="1" x14ac:dyDescent="0.25">
      <c r="A929" s="73">
        <f>'EMFAC2017EI-2011Class'!B928</f>
        <v>2020</v>
      </c>
      <c r="B929" s="74" t="str">
        <f>'EMFAC2017EI-2011Class'!C928</f>
        <v>T7 Single</v>
      </c>
      <c r="C929" s="73">
        <f>'EMFAC2017EI-2011Class'!D928</f>
        <v>2018</v>
      </c>
      <c r="D929" s="38">
        <f>'EMFAC2017EI-2011Class'!F928</f>
        <v>2</v>
      </c>
      <c r="E929" s="72" t="str">
        <f t="shared" si="29"/>
        <v>T7 Single-2</v>
      </c>
      <c r="F929" s="39">
        <f>VLOOKUP(E929,HD_Odo!$C$2:$D$1381,2,FALSE)</f>
        <v>116000</v>
      </c>
      <c r="G929" s="89" t="str">
        <f>'EMFAC2017EI-2011Class'!H928</f>
        <v>2020-T7 Single-2</v>
      </c>
      <c r="H929" s="70">
        <f t="shared" si="28"/>
        <v>0.9157389997452271</v>
      </c>
      <c r="J929" s="13"/>
      <c r="N929" s="37"/>
      <c r="O929" s="36"/>
    </row>
    <row r="930" spans="1:15" ht="13.7" customHeight="1" x14ac:dyDescent="0.25">
      <c r="A930" s="73">
        <f>'EMFAC2017EI-2011Class'!B929</f>
        <v>2020</v>
      </c>
      <c r="B930" s="74" t="str">
        <f>'EMFAC2017EI-2011Class'!C929</f>
        <v>T7 Single</v>
      </c>
      <c r="C930" s="73">
        <f>'EMFAC2017EI-2011Class'!D929</f>
        <v>2017</v>
      </c>
      <c r="D930" s="38">
        <f>'EMFAC2017EI-2011Class'!F929</f>
        <v>3</v>
      </c>
      <c r="E930" s="72" t="str">
        <f t="shared" si="29"/>
        <v>T7 Single-3</v>
      </c>
      <c r="F930" s="39">
        <f>VLOOKUP(E930,HD_Odo!$C$2:$D$1381,2,FALSE)</f>
        <v>150258</v>
      </c>
      <c r="G930" s="89" t="str">
        <f>'EMFAC2017EI-2011Class'!H929</f>
        <v>2020-T7 Single-3</v>
      </c>
      <c r="H930" s="70">
        <f t="shared" si="28"/>
        <v>0.89982271250764745</v>
      </c>
      <c r="J930" s="13"/>
      <c r="N930" s="37"/>
      <c r="O930" s="36"/>
    </row>
    <row r="931" spans="1:15" ht="13.7" customHeight="1" x14ac:dyDescent="0.25">
      <c r="A931" s="73">
        <f>'EMFAC2017EI-2011Class'!B930</f>
        <v>2020</v>
      </c>
      <c r="B931" s="74" t="str">
        <f>'EMFAC2017EI-2011Class'!C930</f>
        <v>T7 Single</v>
      </c>
      <c r="C931" s="73">
        <f>'EMFAC2017EI-2011Class'!D930</f>
        <v>2016</v>
      </c>
      <c r="D931" s="38">
        <f>'EMFAC2017EI-2011Class'!F930</f>
        <v>4</v>
      </c>
      <c r="E931" s="72" t="str">
        <f t="shared" si="29"/>
        <v>T7 Single-4</v>
      </c>
      <c r="F931" s="39">
        <f>VLOOKUP(E931,HD_Odo!$C$2:$D$1381,2,FALSE)</f>
        <v>182135</v>
      </c>
      <c r="G931" s="89" t="str">
        <f>'EMFAC2017EI-2011Class'!H930</f>
        <v>2020-T7 Single-4</v>
      </c>
      <c r="H931" s="70">
        <f t="shared" si="28"/>
        <v>0.88719503803134814</v>
      </c>
      <c r="J931" s="13"/>
      <c r="N931" s="37"/>
      <c r="O931" s="36"/>
    </row>
    <row r="932" spans="1:15" ht="13.7" customHeight="1" x14ac:dyDescent="0.25">
      <c r="A932" s="73">
        <f>'EMFAC2017EI-2011Class'!B931</f>
        <v>2020</v>
      </c>
      <c r="B932" s="74" t="str">
        <f>'EMFAC2017EI-2011Class'!C931</f>
        <v>T7 Single</v>
      </c>
      <c r="C932" s="73">
        <f>'EMFAC2017EI-2011Class'!D931</f>
        <v>2015</v>
      </c>
      <c r="D932" s="38">
        <f>'EMFAC2017EI-2011Class'!F931</f>
        <v>5</v>
      </c>
      <c r="E932" s="72" t="str">
        <f t="shared" si="29"/>
        <v>T7 Single-5</v>
      </c>
      <c r="F932" s="39">
        <f>VLOOKUP(E932,HD_Odo!$C$2:$D$1381,2,FALSE)</f>
        <v>211768</v>
      </c>
      <c r="G932" s="89" t="str">
        <f>'EMFAC2017EI-2011Class'!H931</f>
        <v>2020-T7 Single-5</v>
      </c>
      <c r="H932" s="70">
        <f t="shared" si="28"/>
        <v>0.87696548857845158</v>
      </c>
      <c r="J932" s="13"/>
      <c r="N932" s="37"/>
      <c r="O932" s="36"/>
    </row>
    <row r="933" spans="1:15" ht="13.7" customHeight="1" x14ac:dyDescent="0.25">
      <c r="A933" s="73">
        <f>'EMFAC2017EI-2011Class'!B932</f>
        <v>2020</v>
      </c>
      <c r="B933" s="74" t="str">
        <f>'EMFAC2017EI-2011Class'!C932</f>
        <v>T7 Single</v>
      </c>
      <c r="C933" s="73">
        <f>'EMFAC2017EI-2011Class'!D932</f>
        <v>2014</v>
      </c>
      <c r="D933" s="38">
        <f>'EMFAC2017EI-2011Class'!F932</f>
        <v>6</v>
      </c>
      <c r="E933" s="72" t="str">
        <f t="shared" si="29"/>
        <v>T7 Single-6</v>
      </c>
      <c r="F933" s="39">
        <f>VLOOKUP(E933,HD_Odo!$C$2:$D$1381,2,FALSE)</f>
        <v>239398</v>
      </c>
      <c r="G933" s="89" t="str">
        <f>'EMFAC2017EI-2011Class'!H932</f>
        <v>2020-T7 Single-6</v>
      </c>
      <c r="H933" s="70">
        <f t="shared" si="28"/>
        <v>0.86850666017080413</v>
      </c>
      <c r="J933" s="13"/>
      <c r="N933" s="37"/>
      <c r="O933" s="36"/>
    </row>
    <row r="934" spans="1:15" ht="13.7" customHeight="1" x14ac:dyDescent="0.25">
      <c r="A934" s="73">
        <f>'EMFAC2017EI-2011Class'!B933</f>
        <v>2020</v>
      </c>
      <c r="B934" s="74" t="str">
        <f>'EMFAC2017EI-2011Class'!C933</f>
        <v>T7 Single</v>
      </c>
      <c r="C934" s="73">
        <f>'EMFAC2017EI-2011Class'!D933</f>
        <v>2013</v>
      </c>
      <c r="D934" s="38">
        <f>'EMFAC2017EI-2011Class'!F933</f>
        <v>7</v>
      </c>
      <c r="E934" s="72" t="str">
        <f t="shared" si="29"/>
        <v>T7 Single-7</v>
      </c>
      <c r="F934" s="39">
        <f>VLOOKUP(E934,HD_Odo!$C$2:$D$1381,2,FALSE)</f>
        <v>265329</v>
      </c>
      <c r="G934" s="89" t="str">
        <f>'EMFAC2017EI-2011Class'!H933</f>
        <v>2020-T7 Single-7</v>
      </c>
      <c r="H934" s="70">
        <f t="shared" si="28"/>
        <v>0.83461363466150806</v>
      </c>
      <c r="J934" s="13"/>
      <c r="N934" s="37"/>
      <c r="O934" s="36"/>
    </row>
    <row r="935" spans="1:15" ht="13.7" customHeight="1" x14ac:dyDescent="0.25">
      <c r="A935" s="73">
        <f>'EMFAC2017EI-2011Class'!B934</f>
        <v>2020</v>
      </c>
      <c r="B935" s="74" t="str">
        <f>'EMFAC2017EI-2011Class'!C934</f>
        <v>T7 Single</v>
      </c>
      <c r="C935" s="73">
        <f>'EMFAC2017EI-2011Class'!D934</f>
        <v>2012</v>
      </c>
      <c r="D935" s="38">
        <f>'EMFAC2017EI-2011Class'!F934</f>
        <v>8</v>
      </c>
      <c r="E935" s="72" t="str">
        <f t="shared" si="29"/>
        <v>T7 Single-8</v>
      </c>
      <c r="F935" s="39">
        <f>VLOOKUP(E935,HD_Odo!$C$2:$D$1381,2,FALSE)</f>
        <v>289889</v>
      </c>
      <c r="G935" s="89" t="str">
        <f>'EMFAC2017EI-2011Class'!H934</f>
        <v>2020-T7 Single-8</v>
      </c>
      <c r="H935" s="70">
        <f t="shared" si="28"/>
        <v>0.82889807692355288</v>
      </c>
      <c r="J935" s="13"/>
      <c r="N935" s="37"/>
      <c r="O935" s="36"/>
    </row>
    <row r="936" spans="1:15" ht="13.7" customHeight="1" x14ac:dyDescent="0.25">
      <c r="A936" s="73">
        <f>'EMFAC2017EI-2011Class'!B935</f>
        <v>2020</v>
      </c>
      <c r="B936" s="74" t="str">
        <f>'EMFAC2017EI-2011Class'!C935</f>
        <v>T7 Single</v>
      </c>
      <c r="C936" s="73">
        <f>'EMFAC2017EI-2011Class'!D935</f>
        <v>2011</v>
      </c>
      <c r="D936" s="38">
        <f>'EMFAC2017EI-2011Class'!F935</f>
        <v>9</v>
      </c>
      <c r="E936" s="72" t="str">
        <f t="shared" si="29"/>
        <v>T7 Single-9</v>
      </c>
      <c r="F936" s="39">
        <f>VLOOKUP(E936,HD_Odo!$C$2:$D$1381,2,FALSE)</f>
        <v>313388</v>
      </c>
      <c r="G936" s="89" t="str">
        <f>'EMFAC2017EI-2011Class'!H935</f>
        <v>2020-T7 Single-9</v>
      </c>
      <c r="H936" s="70">
        <f t="shared" si="28"/>
        <v>0.82397009922493158</v>
      </c>
      <c r="J936" s="13"/>
      <c r="N936" s="37"/>
      <c r="O936" s="36"/>
    </row>
    <row r="937" spans="1:15" ht="13.7" customHeight="1" x14ac:dyDescent="0.25">
      <c r="A937" s="73">
        <f>'EMFAC2017EI-2011Class'!B936</f>
        <v>2020</v>
      </c>
      <c r="B937" s="74" t="str">
        <f>'EMFAC2017EI-2011Class'!C936</f>
        <v>T7 Single</v>
      </c>
      <c r="C937" s="73">
        <f>'EMFAC2017EI-2011Class'!D936</f>
        <v>2010</v>
      </c>
      <c r="D937" s="38">
        <f>'EMFAC2017EI-2011Class'!F936</f>
        <v>10</v>
      </c>
      <c r="E937" s="72" t="str">
        <f t="shared" si="29"/>
        <v>T7 Single-10</v>
      </c>
      <c r="F937" s="39">
        <f>VLOOKUP(E937,HD_Odo!$C$2:$D$1381,2,FALSE)</f>
        <v>336079</v>
      </c>
      <c r="G937" s="89" t="str">
        <f>'EMFAC2017EI-2011Class'!H936</f>
        <v>2020-T7 Single-10</v>
      </c>
      <c r="H937" s="70">
        <f t="shared" si="28"/>
        <v>0.84502491006267744</v>
      </c>
      <c r="J937" s="13"/>
      <c r="N937" s="37"/>
      <c r="O937" s="36"/>
    </row>
    <row r="938" spans="1:15" ht="13.7" customHeight="1" x14ac:dyDescent="0.25">
      <c r="A938" s="73">
        <f>'EMFAC2017EI-2011Class'!B937</f>
        <v>2020</v>
      </c>
      <c r="B938" s="74" t="str">
        <f>'EMFAC2017EI-2011Class'!C937</f>
        <v>T7 Single</v>
      </c>
      <c r="C938" s="73">
        <f>'EMFAC2017EI-2011Class'!D937</f>
        <v>2009</v>
      </c>
      <c r="D938" s="38">
        <f>'EMFAC2017EI-2011Class'!F937</f>
        <v>11</v>
      </c>
      <c r="E938" s="72" t="str">
        <f t="shared" si="29"/>
        <v>T7 Single-11</v>
      </c>
      <c r="F938" s="39">
        <f>VLOOKUP(E938,HD_Odo!$C$2:$D$1381,2,FALSE)</f>
        <v>358115</v>
      </c>
      <c r="G938" s="89" t="str">
        <f>'EMFAC2017EI-2011Class'!H937</f>
        <v>2020-T7 Single-11</v>
      </c>
      <c r="H938" s="70">
        <f t="shared" si="28"/>
        <v>0.83983036706877534</v>
      </c>
      <c r="J938" s="13"/>
      <c r="N938" s="37"/>
      <c r="O938" s="36"/>
    </row>
    <row r="939" spans="1:15" ht="13.7" customHeight="1" x14ac:dyDescent="0.25">
      <c r="A939" s="73">
        <f>'EMFAC2017EI-2011Class'!B938</f>
        <v>2020</v>
      </c>
      <c r="B939" s="74" t="str">
        <f>'EMFAC2017EI-2011Class'!C938</f>
        <v>T7 Single</v>
      </c>
      <c r="C939" s="73">
        <f>'EMFAC2017EI-2011Class'!D938</f>
        <v>2008</v>
      </c>
      <c r="D939" s="38">
        <f>'EMFAC2017EI-2011Class'!F938</f>
        <v>12</v>
      </c>
      <c r="E939" s="72" t="str">
        <f t="shared" si="29"/>
        <v>T7 Single-12</v>
      </c>
      <c r="F939" s="39">
        <f>VLOOKUP(E939,HD_Odo!$C$2:$D$1381,2,FALSE)</f>
        <v>379510</v>
      </c>
      <c r="G939" s="89" t="str">
        <f>'EMFAC2017EI-2011Class'!H938</f>
        <v>2020-T7 Single-12</v>
      </c>
      <c r="H939" s="70">
        <f t="shared" si="28"/>
        <v>0.83507741695816529</v>
      </c>
      <c r="J939" s="13"/>
      <c r="N939" s="37"/>
      <c r="O939" s="36"/>
    </row>
    <row r="940" spans="1:15" ht="13.7" customHeight="1" x14ac:dyDescent="0.25">
      <c r="A940" s="73">
        <f>'EMFAC2017EI-2011Class'!B939</f>
        <v>2020</v>
      </c>
      <c r="B940" s="74" t="str">
        <f>'EMFAC2017EI-2011Class'!C939</f>
        <v>T7 Single</v>
      </c>
      <c r="C940" s="73">
        <f>'EMFAC2017EI-2011Class'!D939</f>
        <v>2007</v>
      </c>
      <c r="D940" s="38">
        <f>'EMFAC2017EI-2011Class'!F939</f>
        <v>13</v>
      </c>
      <c r="E940" s="72" t="str">
        <f t="shared" si="29"/>
        <v>T7 Single-13</v>
      </c>
      <c r="F940" s="39">
        <f>VLOOKUP(E940,HD_Odo!$C$2:$D$1381,2,FALSE)</f>
        <v>400100</v>
      </c>
      <c r="G940" s="89" t="str">
        <f>'EMFAC2017EI-2011Class'!H939</f>
        <v>2020-T7 Single-13</v>
      </c>
      <c r="H940" s="70">
        <f t="shared" si="28"/>
        <v>0.91263426401107983</v>
      </c>
      <c r="J940" s="13"/>
      <c r="N940" s="37"/>
      <c r="O940" s="36"/>
    </row>
    <row r="941" spans="1:15" ht="13.7" customHeight="1" x14ac:dyDescent="0.25">
      <c r="A941" s="73">
        <f>'EMFAC2017EI-2011Class'!B940</f>
        <v>2020</v>
      </c>
      <c r="B941" s="74" t="str">
        <f>'EMFAC2017EI-2011Class'!C940</f>
        <v>T7 Single</v>
      </c>
      <c r="C941" s="73">
        <f>'EMFAC2017EI-2011Class'!D940</f>
        <v>2006</v>
      </c>
      <c r="D941" s="38">
        <f>'EMFAC2017EI-2011Class'!F940</f>
        <v>14</v>
      </c>
      <c r="E941" s="72" t="str">
        <f t="shared" si="29"/>
        <v>T7 Single-14</v>
      </c>
      <c r="F941" s="39">
        <f>VLOOKUP(E941,HD_Odo!$C$2:$D$1381,2,FALSE)</f>
        <v>419498</v>
      </c>
      <c r="G941" s="89" t="str">
        <f>'EMFAC2017EI-2011Class'!H940</f>
        <v>2020-T7 Single-14</v>
      </c>
      <c r="H941" s="70">
        <f t="shared" si="28"/>
        <v>0.91005832507315221</v>
      </c>
      <c r="J941" s="13"/>
      <c r="N941" s="37"/>
      <c r="O941" s="36"/>
    </row>
    <row r="942" spans="1:15" ht="13.7" customHeight="1" x14ac:dyDescent="0.25">
      <c r="A942" s="73">
        <f>'EMFAC2017EI-2011Class'!B941</f>
        <v>2020</v>
      </c>
      <c r="B942" s="74" t="str">
        <f>'EMFAC2017EI-2011Class'!C941</f>
        <v>T7 Single</v>
      </c>
      <c r="C942" s="73">
        <f>'EMFAC2017EI-2011Class'!D941</f>
        <v>2005</v>
      </c>
      <c r="D942" s="38">
        <f>'EMFAC2017EI-2011Class'!F941</f>
        <v>15</v>
      </c>
      <c r="E942" s="72" t="str">
        <f t="shared" si="29"/>
        <v>T7 Single-15</v>
      </c>
      <c r="F942" s="39">
        <f>VLOOKUP(E942,HD_Odo!$C$2:$D$1381,2,FALSE)</f>
        <v>437058</v>
      </c>
      <c r="G942" s="89" t="str">
        <f>'EMFAC2017EI-2011Class'!H941</f>
        <v>2020-T7 Single-15</v>
      </c>
      <c r="H942" s="70">
        <f t="shared" si="28"/>
        <v>0.90780566482703984</v>
      </c>
      <c r="J942" s="13"/>
      <c r="N942" s="37"/>
      <c r="O942" s="36"/>
    </row>
    <row r="943" spans="1:15" ht="13.7" customHeight="1" x14ac:dyDescent="0.25">
      <c r="A943" s="73">
        <f>'EMFAC2017EI-2011Class'!B942</f>
        <v>2020</v>
      </c>
      <c r="B943" s="74" t="str">
        <f>'EMFAC2017EI-2011Class'!C942</f>
        <v>T7 Single</v>
      </c>
      <c r="C943" s="73">
        <f>'EMFAC2017EI-2011Class'!D942</f>
        <v>2004</v>
      </c>
      <c r="D943" s="38">
        <f>'EMFAC2017EI-2011Class'!F942</f>
        <v>16</v>
      </c>
      <c r="E943" s="72" t="str">
        <f t="shared" si="29"/>
        <v>T7 Single-16</v>
      </c>
      <c r="F943" s="39">
        <f>VLOOKUP(E943,HD_Odo!$C$2:$D$1381,2,FALSE)</f>
        <v>454484</v>
      </c>
      <c r="G943" s="89" t="str">
        <f>'EMFAC2017EI-2011Class'!H942</f>
        <v>2020-T7 Single-16</v>
      </c>
      <c r="H943" s="70">
        <f t="shared" si="28"/>
        <v>0.90564093935767731</v>
      </c>
      <c r="J943" s="13"/>
      <c r="N943" s="37"/>
      <c r="O943" s="36"/>
    </row>
    <row r="944" spans="1:15" ht="13.7" customHeight="1" x14ac:dyDescent="0.25">
      <c r="A944" s="73">
        <f>'EMFAC2017EI-2011Class'!B943</f>
        <v>2020</v>
      </c>
      <c r="B944" s="74" t="str">
        <f>'EMFAC2017EI-2011Class'!C943</f>
        <v>T7 Single</v>
      </c>
      <c r="C944" s="73">
        <f>'EMFAC2017EI-2011Class'!D943</f>
        <v>2003</v>
      </c>
      <c r="D944" s="38">
        <f>'EMFAC2017EI-2011Class'!F943</f>
        <v>17</v>
      </c>
      <c r="E944" s="72" t="str">
        <f t="shared" si="29"/>
        <v>T7 Single-17</v>
      </c>
      <c r="F944" s="39">
        <f>VLOOKUP(E944,HD_Odo!$C$2:$D$1381,2,FALSE)</f>
        <v>471741</v>
      </c>
      <c r="G944" s="89" t="str">
        <f>'EMFAC2017EI-2011Class'!H943</f>
        <v>2020-T7 Single-17</v>
      </c>
      <c r="H944" s="70">
        <f t="shared" si="28"/>
        <v>0.94147721157491282</v>
      </c>
      <c r="J944" s="13"/>
      <c r="N944" s="37"/>
      <c r="O944" s="36"/>
    </row>
    <row r="945" spans="1:15" ht="13.7" customHeight="1" x14ac:dyDescent="0.25">
      <c r="A945" s="73">
        <f>'EMFAC2017EI-2011Class'!B944</f>
        <v>2020</v>
      </c>
      <c r="B945" s="74" t="str">
        <f>'EMFAC2017EI-2011Class'!C944</f>
        <v>T7 Single</v>
      </c>
      <c r="C945" s="73">
        <f>'EMFAC2017EI-2011Class'!D944</f>
        <v>2002</v>
      </c>
      <c r="D945" s="38">
        <f>'EMFAC2017EI-2011Class'!F944</f>
        <v>18</v>
      </c>
      <c r="E945" s="72" t="str">
        <f t="shared" si="29"/>
        <v>T7 Single-18</v>
      </c>
      <c r="F945" s="39">
        <f>VLOOKUP(E945,HD_Odo!$C$2:$D$1381,2,FALSE)</f>
        <v>488797</v>
      </c>
      <c r="G945" s="89" t="str">
        <f>'EMFAC2017EI-2011Class'!H944</f>
        <v>2020-T7 Single-18</v>
      </c>
      <c r="H945" s="70">
        <f t="shared" si="28"/>
        <v>0.9403359267131316</v>
      </c>
      <c r="J945" s="13"/>
      <c r="N945" s="37"/>
      <c r="O945" s="36"/>
    </row>
    <row r="946" spans="1:15" ht="13.7" customHeight="1" x14ac:dyDescent="0.25">
      <c r="A946" s="73">
        <f>'EMFAC2017EI-2011Class'!B945</f>
        <v>2020</v>
      </c>
      <c r="B946" s="74" t="str">
        <f>'EMFAC2017EI-2011Class'!C945</f>
        <v>T7 Single</v>
      </c>
      <c r="C946" s="73">
        <f>'EMFAC2017EI-2011Class'!D945</f>
        <v>2001</v>
      </c>
      <c r="D946" s="38">
        <f>'EMFAC2017EI-2011Class'!F945</f>
        <v>19</v>
      </c>
      <c r="E946" s="72" t="str">
        <f t="shared" si="29"/>
        <v>T7 Single-19</v>
      </c>
      <c r="F946" s="39">
        <f>VLOOKUP(E946,HD_Odo!$C$2:$D$1381,2,FALSE)</f>
        <v>505620</v>
      </c>
      <c r="G946" s="89" t="str">
        <f>'EMFAC2017EI-2011Class'!H945</f>
        <v>2020-T7 Single-19</v>
      </c>
      <c r="H946" s="70">
        <f t="shared" si="28"/>
        <v>0.93924561082300817</v>
      </c>
      <c r="J946" s="13"/>
      <c r="N946" s="37"/>
      <c r="O946" s="36"/>
    </row>
    <row r="947" spans="1:15" ht="13.7" customHeight="1" x14ac:dyDescent="0.25">
      <c r="A947" s="73">
        <f>'EMFAC2017EI-2011Class'!B946</f>
        <v>2020</v>
      </c>
      <c r="B947" s="74" t="str">
        <f>'EMFAC2017EI-2011Class'!C946</f>
        <v>T7 Single</v>
      </c>
      <c r="C947" s="73">
        <f>'EMFAC2017EI-2011Class'!D946</f>
        <v>2000</v>
      </c>
      <c r="D947" s="38">
        <f>'EMFAC2017EI-2011Class'!F946</f>
        <v>20</v>
      </c>
      <c r="E947" s="72" t="str">
        <f t="shared" si="29"/>
        <v>T7 Single-20</v>
      </c>
      <c r="F947" s="39">
        <f>VLOOKUP(E947,HD_Odo!$C$2:$D$1381,2,FALSE)</f>
        <v>522182</v>
      </c>
      <c r="G947" s="89" t="str">
        <f>'EMFAC2017EI-2011Class'!H946</f>
        <v>2020-T7 Single-20</v>
      </c>
      <c r="H947" s="70">
        <f t="shared" si="28"/>
        <v>0.93820495025708339</v>
      </c>
      <c r="J947" s="13"/>
      <c r="N947" s="37"/>
      <c r="O947" s="36"/>
    </row>
    <row r="948" spans="1:15" ht="13.7" customHeight="1" x14ac:dyDescent="0.25">
      <c r="A948" s="73">
        <f>'EMFAC2017EI-2011Class'!B947</f>
        <v>2020</v>
      </c>
      <c r="B948" s="74" t="str">
        <f>'EMFAC2017EI-2011Class'!C947</f>
        <v>T7 Single</v>
      </c>
      <c r="C948" s="73">
        <f>'EMFAC2017EI-2011Class'!D947</f>
        <v>1999</v>
      </c>
      <c r="D948" s="38">
        <f>'EMFAC2017EI-2011Class'!F947</f>
        <v>21</v>
      </c>
      <c r="E948" s="72" t="str">
        <f t="shared" si="29"/>
        <v>T7 Single-21</v>
      </c>
      <c r="F948" s="39">
        <f>VLOOKUP(E948,HD_Odo!$C$2:$D$1381,2,FALSE)</f>
        <v>538456</v>
      </c>
      <c r="G948" s="89" t="str">
        <f>'EMFAC2017EI-2011Class'!H947</f>
        <v>2020-T7 Single-21</v>
      </c>
      <c r="H948" s="70">
        <f t="shared" si="28"/>
        <v>0.93721261275254197</v>
      </c>
      <c r="J948" s="13"/>
      <c r="N948" s="37"/>
      <c r="O948" s="36"/>
    </row>
    <row r="949" spans="1:15" ht="13.7" customHeight="1" x14ac:dyDescent="0.25">
      <c r="A949" s="73">
        <f>'EMFAC2017EI-2011Class'!B948</f>
        <v>2020</v>
      </c>
      <c r="B949" s="74" t="str">
        <f>'EMFAC2017EI-2011Class'!C948</f>
        <v>T7 Single</v>
      </c>
      <c r="C949" s="73">
        <f>'EMFAC2017EI-2011Class'!D948</f>
        <v>1998</v>
      </c>
      <c r="D949" s="38">
        <f>'EMFAC2017EI-2011Class'!F948</f>
        <v>22</v>
      </c>
      <c r="E949" s="72" t="str">
        <f t="shared" si="29"/>
        <v>T7 Single-22</v>
      </c>
      <c r="F949" s="39">
        <f>VLOOKUP(E949,HD_Odo!$C$2:$D$1381,2,FALSE)</f>
        <v>554417</v>
      </c>
      <c r="G949" s="89" t="str">
        <f>'EMFAC2017EI-2011Class'!H948</f>
        <v>2020-T7 Single-22</v>
      </c>
      <c r="H949" s="70">
        <f t="shared" si="28"/>
        <v>0.93626720352043802</v>
      </c>
      <c r="J949" s="13"/>
      <c r="N949" s="37"/>
      <c r="O949" s="36"/>
    </row>
    <row r="950" spans="1:15" ht="13.7" customHeight="1" x14ac:dyDescent="0.25">
      <c r="A950" s="73">
        <f>'EMFAC2017EI-2011Class'!B949</f>
        <v>2020</v>
      </c>
      <c r="B950" s="74" t="str">
        <f>'EMFAC2017EI-2011Class'!C949</f>
        <v>T7 Single</v>
      </c>
      <c r="C950" s="73">
        <f>'EMFAC2017EI-2011Class'!D949</f>
        <v>1997</v>
      </c>
      <c r="D950" s="38">
        <f>'EMFAC2017EI-2011Class'!F949</f>
        <v>23</v>
      </c>
      <c r="E950" s="72" t="str">
        <f t="shared" si="29"/>
        <v>T7 Single-23</v>
      </c>
      <c r="F950" s="39">
        <f>VLOOKUP(E950,HD_Odo!$C$2:$D$1381,2,FALSE)</f>
        <v>570042</v>
      </c>
      <c r="G950" s="89" t="str">
        <f>'EMFAC2017EI-2011Class'!H949</f>
        <v>2020-T7 Single-23</v>
      </c>
      <c r="H950" s="70">
        <f t="shared" si="28"/>
        <v>0.93536728514412182</v>
      </c>
      <c r="J950" s="13"/>
      <c r="N950" s="37"/>
      <c r="O950" s="36"/>
    </row>
    <row r="951" spans="1:15" ht="13.7" customHeight="1" x14ac:dyDescent="0.25">
      <c r="A951" s="73">
        <f>'EMFAC2017EI-2011Class'!B950</f>
        <v>2020</v>
      </c>
      <c r="B951" s="74" t="str">
        <f>'EMFAC2017EI-2011Class'!C950</f>
        <v>T7 Single</v>
      </c>
      <c r="C951" s="73">
        <f>'EMFAC2017EI-2011Class'!D950</f>
        <v>1996</v>
      </c>
      <c r="D951" s="38">
        <f>'EMFAC2017EI-2011Class'!F950</f>
        <v>24</v>
      </c>
      <c r="E951" s="72" t="str">
        <f t="shared" si="29"/>
        <v>T7 Single-24</v>
      </c>
      <c r="F951" s="39">
        <f>VLOOKUP(E951,HD_Odo!$C$2:$D$1381,2,FALSE)</f>
        <v>585309</v>
      </c>
      <c r="G951" s="89" t="str">
        <f>'EMFAC2017EI-2011Class'!H950</f>
        <v>2020-T7 Single-24</v>
      </c>
      <c r="H951" s="70">
        <f t="shared" si="28"/>
        <v>0.9345114491623745</v>
      </c>
      <c r="J951" s="13"/>
      <c r="N951" s="37"/>
      <c r="O951" s="36"/>
    </row>
    <row r="952" spans="1:15" ht="13.7" customHeight="1" x14ac:dyDescent="0.25">
      <c r="A952" s="73">
        <f>'EMFAC2017EI-2011Class'!B951</f>
        <v>2020</v>
      </c>
      <c r="B952" s="74" t="str">
        <f>'EMFAC2017EI-2011Class'!C951</f>
        <v>T7 Single</v>
      </c>
      <c r="C952" s="73">
        <f>'EMFAC2017EI-2011Class'!D951</f>
        <v>1995</v>
      </c>
      <c r="D952" s="38">
        <f>'EMFAC2017EI-2011Class'!F951</f>
        <v>25</v>
      </c>
      <c r="E952" s="72" t="str">
        <f t="shared" si="29"/>
        <v>T7 Single-25</v>
      </c>
      <c r="F952" s="39">
        <f>VLOOKUP(E952,HD_Odo!$C$2:$D$1381,2,FALSE)</f>
        <v>600200</v>
      </c>
      <c r="G952" s="89" t="str">
        <f>'EMFAC2017EI-2011Class'!H951</f>
        <v>2020-T7 Single-25</v>
      </c>
      <c r="H952" s="70">
        <f t="shared" si="28"/>
        <v>0.93369816045313947</v>
      </c>
      <c r="J952" s="13"/>
      <c r="N952" s="37"/>
      <c r="O952" s="36"/>
    </row>
    <row r="953" spans="1:15" ht="13.7" customHeight="1" x14ac:dyDescent="0.25">
      <c r="A953" s="73">
        <f>'EMFAC2017EI-2011Class'!B952</f>
        <v>2020</v>
      </c>
      <c r="B953" s="74" t="str">
        <f>'EMFAC2017EI-2011Class'!C952</f>
        <v>T7 Single</v>
      </c>
      <c r="C953" s="73">
        <f>'EMFAC2017EI-2011Class'!D952</f>
        <v>1994</v>
      </c>
      <c r="D953" s="38">
        <f>'EMFAC2017EI-2011Class'!F952</f>
        <v>26</v>
      </c>
      <c r="E953" s="72" t="str">
        <f t="shared" si="29"/>
        <v>T7 Single-26</v>
      </c>
      <c r="F953" s="39">
        <f>VLOOKUP(E953,HD_Odo!$C$2:$D$1381,2,FALSE)</f>
        <v>614697</v>
      </c>
      <c r="G953" s="89" t="str">
        <f>'EMFAC2017EI-2011Class'!H952</f>
        <v>2020-T7 Single-26</v>
      </c>
      <c r="H953" s="70">
        <f t="shared" si="28"/>
        <v>0.93292599208925253</v>
      </c>
      <c r="J953" s="13"/>
      <c r="N953" s="37"/>
      <c r="O953" s="36"/>
    </row>
    <row r="954" spans="1:15" ht="13.7" customHeight="1" x14ac:dyDescent="0.25">
      <c r="A954" s="73">
        <f>'EMFAC2017EI-2011Class'!B953</f>
        <v>2020</v>
      </c>
      <c r="B954" s="74" t="str">
        <f>'EMFAC2017EI-2011Class'!C953</f>
        <v>T7 Single</v>
      </c>
      <c r="C954" s="73">
        <f>'EMFAC2017EI-2011Class'!D953</f>
        <v>1993</v>
      </c>
      <c r="D954" s="38">
        <f>'EMFAC2017EI-2011Class'!F953</f>
        <v>27</v>
      </c>
      <c r="E954" s="72" t="str">
        <f t="shared" si="29"/>
        <v>T7 Single-27</v>
      </c>
      <c r="F954" s="39">
        <f>VLOOKUP(E954,HD_Odo!$C$2:$D$1381,2,FALSE)</f>
        <v>628784</v>
      </c>
      <c r="G954" s="89" t="str">
        <f>'EMFAC2017EI-2011Class'!H953</f>
        <v>2020-T7 Single-27</v>
      </c>
      <c r="H954" s="70">
        <f t="shared" si="28"/>
        <v>1</v>
      </c>
      <c r="J954" s="13"/>
      <c r="N954" s="37"/>
      <c r="O954" s="36"/>
    </row>
    <row r="955" spans="1:15" ht="13.7" customHeight="1" x14ac:dyDescent="0.25">
      <c r="A955" s="73">
        <f>'EMFAC2017EI-2011Class'!B954</f>
        <v>2020</v>
      </c>
      <c r="B955" s="74" t="str">
        <f>'EMFAC2017EI-2011Class'!C954</f>
        <v>T7 Single</v>
      </c>
      <c r="C955" s="73">
        <f>'EMFAC2017EI-2011Class'!D954</f>
        <v>1992</v>
      </c>
      <c r="D955" s="38">
        <f>'EMFAC2017EI-2011Class'!F954</f>
        <v>28</v>
      </c>
      <c r="E955" s="72" t="str">
        <f t="shared" si="29"/>
        <v>T7 Single-28</v>
      </c>
      <c r="F955" s="39">
        <f>VLOOKUP(E955,HD_Odo!$C$2:$D$1381,2,FALSE)</f>
        <v>642448</v>
      </c>
      <c r="G955" s="89" t="str">
        <f>'EMFAC2017EI-2011Class'!H954</f>
        <v>2020-T7 Single-28</v>
      </c>
      <c r="H955" s="70">
        <f t="shared" si="28"/>
        <v>1</v>
      </c>
      <c r="J955" s="13"/>
      <c r="N955" s="37"/>
      <c r="O955" s="36"/>
    </row>
    <row r="956" spans="1:15" ht="13.7" customHeight="1" x14ac:dyDescent="0.25">
      <c r="A956" s="73">
        <f>'EMFAC2017EI-2011Class'!B955</f>
        <v>2020</v>
      </c>
      <c r="B956" s="74" t="str">
        <f>'EMFAC2017EI-2011Class'!C955</f>
        <v>T7 Single</v>
      </c>
      <c r="C956" s="73">
        <f>'EMFAC2017EI-2011Class'!D955</f>
        <v>1991</v>
      </c>
      <c r="D956" s="38">
        <f>'EMFAC2017EI-2011Class'!F955</f>
        <v>29</v>
      </c>
      <c r="E956" s="72" t="str">
        <f t="shared" si="29"/>
        <v>T7 Single-29</v>
      </c>
      <c r="F956" s="39">
        <f>VLOOKUP(E956,HD_Odo!$C$2:$D$1381,2,FALSE)</f>
        <v>655678</v>
      </c>
      <c r="G956" s="89" t="str">
        <f>'EMFAC2017EI-2011Class'!H955</f>
        <v>2020-T7 Single-29</v>
      </c>
      <c r="H956" s="70">
        <f t="shared" si="28"/>
        <v>1</v>
      </c>
      <c r="J956" s="13"/>
      <c r="N956" s="37"/>
      <c r="O956" s="36"/>
    </row>
    <row r="957" spans="1:15" ht="13.7" customHeight="1" x14ac:dyDescent="0.25">
      <c r="A957" s="73">
        <f>'EMFAC2017EI-2011Class'!B956</f>
        <v>2020</v>
      </c>
      <c r="B957" s="74" t="str">
        <f>'EMFAC2017EI-2011Class'!C956</f>
        <v>T7 Single</v>
      </c>
      <c r="C957" s="73">
        <f>'EMFAC2017EI-2011Class'!D956</f>
        <v>1990</v>
      </c>
      <c r="D957" s="38">
        <f>'EMFAC2017EI-2011Class'!F956</f>
        <v>30</v>
      </c>
      <c r="E957" s="72" t="str">
        <f t="shared" si="29"/>
        <v>T7 Single-30</v>
      </c>
      <c r="F957" s="39">
        <f>VLOOKUP(E957,HD_Odo!$C$2:$D$1381,2,FALSE)</f>
        <v>668463</v>
      </c>
      <c r="G957" s="89" t="str">
        <f>'EMFAC2017EI-2011Class'!H956</f>
        <v>2020-T7 Single-30</v>
      </c>
      <c r="H957" s="70">
        <f t="shared" ref="H957:H1020" si="30">IF(C957&lt;1994,1,IF(C957&lt;2004,($M$3+$N$3*(F957/10000))/($E$3+$F$3*(F957/10000)),IF(C957&lt;2008,($M$4+$N$4*(F957/10000))/($E$4+$F$4*(F957/10000)),IF(C957&lt;2011,($M$5+$N$5*(F957/10000))/($E$5+$F$5*(F957/10000)),IF(C957&lt;2014,($M$6+$N$6*(F957/10000))/($E$6+$F$6*(F957/10000)),($M$7+$N$7*(F957/10000))/($E$7+$F$7*(F957/10000)))))))</f>
        <v>1</v>
      </c>
      <c r="J957" s="13"/>
      <c r="N957" s="37"/>
      <c r="O957" s="36"/>
    </row>
    <row r="958" spans="1:15" ht="13.7" customHeight="1" x14ac:dyDescent="0.25">
      <c r="A958" s="73">
        <f>'EMFAC2017EI-2011Class'!B957</f>
        <v>2020</v>
      </c>
      <c r="B958" s="74" t="str">
        <f>'EMFAC2017EI-2011Class'!C957</f>
        <v>T7 Single</v>
      </c>
      <c r="C958" s="73">
        <f>'EMFAC2017EI-2011Class'!D957</f>
        <v>1989</v>
      </c>
      <c r="D958" s="38">
        <f>'EMFAC2017EI-2011Class'!F957</f>
        <v>31</v>
      </c>
      <c r="E958" s="72" t="str">
        <f t="shared" si="29"/>
        <v>T7 Single-31</v>
      </c>
      <c r="F958" s="39">
        <f>VLOOKUP(E958,HD_Odo!$C$2:$D$1381,2,FALSE)</f>
        <v>680796</v>
      </c>
      <c r="G958" s="89" t="str">
        <f>'EMFAC2017EI-2011Class'!H957</f>
        <v>2020-T7 Single-31</v>
      </c>
      <c r="H958" s="70">
        <f t="shared" si="30"/>
        <v>1</v>
      </c>
      <c r="J958" s="13"/>
      <c r="N958" s="37"/>
      <c r="O958" s="36"/>
    </row>
    <row r="959" spans="1:15" ht="13.7" customHeight="1" x14ac:dyDescent="0.25">
      <c r="A959" s="73">
        <f>'EMFAC2017EI-2011Class'!B958</f>
        <v>2020</v>
      </c>
      <c r="B959" s="74" t="str">
        <f>'EMFAC2017EI-2011Class'!C958</f>
        <v>T7 Single</v>
      </c>
      <c r="C959" s="73">
        <f>'EMFAC2017EI-2011Class'!D958</f>
        <v>1988</v>
      </c>
      <c r="D959" s="38">
        <f>'EMFAC2017EI-2011Class'!F958</f>
        <v>32</v>
      </c>
      <c r="E959" s="72" t="str">
        <f t="shared" si="29"/>
        <v>T7 Single-32</v>
      </c>
      <c r="F959" s="39">
        <f>VLOOKUP(E959,HD_Odo!$C$2:$D$1381,2,FALSE)</f>
        <v>692671</v>
      </c>
      <c r="G959" s="89" t="str">
        <f>'EMFAC2017EI-2011Class'!H958</f>
        <v>2020-T7 Single-32</v>
      </c>
      <c r="H959" s="70">
        <f t="shared" si="30"/>
        <v>1</v>
      </c>
      <c r="J959" s="13"/>
      <c r="N959" s="37"/>
      <c r="O959" s="36"/>
    </row>
    <row r="960" spans="1:15" ht="13.7" customHeight="1" x14ac:dyDescent="0.25">
      <c r="A960" s="73">
        <f>'EMFAC2017EI-2011Class'!B959</f>
        <v>2020</v>
      </c>
      <c r="B960" s="74" t="str">
        <f>'EMFAC2017EI-2011Class'!C959</f>
        <v>T7 Single</v>
      </c>
      <c r="C960" s="73">
        <f>'EMFAC2017EI-2011Class'!D959</f>
        <v>1987</v>
      </c>
      <c r="D960" s="38">
        <f>'EMFAC2017EI-2011Class'!F959</f>
        <v>33</v>
      </c>
      <c r="E960" s="72" t="str">
        <f t="shared" si="29"/>
        <v>T7 Single-33</v>
      </c>
      <c r="F960" s="39">
        <f>VLOOKUP(E960,HD_Odo!$C$2:$D$1381,2,FALSE)</f>
        <v>704085</v>
      </c>
      <c r="G960" s="89" t="str">
        <f>'EMFAC2017EI-2011Class'!H959</f>
        <v>2020-T7 Single-33</v>
      </c>
      <c r="H960" s="70">
        <f t="shared" si="30"/>
        <v>1</v>
      </c>
      <c r="J960" s="13"/>
      <c r="N960" s="37"/>
      <c r="O960" s="36"/>
    </row>
    <row r="961" spans="1:15" ht="13.7" customHeight="1" x14ac:dyDescent="0.25">
      <c r="A961" s="73">
        <f>'EMFAC2017EI-2011Class'!B960</f>
        <v>2020</v>
      </c>
      <c r="B961" s="74" t="str">
        <f>'EMFAC2017EI-2011Class'!C960</f>
        <v>T7 Single</v>
      </c>
      <c r="C961" s="73">
        <f>'EMFAC2017EI-2011Class'!D960</f>
        <v>1986</v>
      </c>
      <c r="D961" s="38">
        <f>'EMFAC2017EI-2011Class'!F960</f>
        <v>34</v>
      </c>
      <c r="E961" s="72" t="str">
        <f t="shared" si="29"/>
        <v>T7 Single-34</v>
      </c>
      <c r="F961" s="39">
        <f>VLOOKUP(E961,HD_Odo!$C$2:$D$1381,2,FALSE)</f>
        <v>715035</v>
      </c>
      <c r="G961" s="89" t="str">
        <f>'EMFAC2017EI-2011Class'!H960</f>
        <v>2020-T7 Single-34</v>
      </c>
      <c r="H961" s="70">
        <f t="shared" si="30"/>
        <v>1</v>
      </c>
      <c r="J961" s="13"/>
      <c r="N961" s="37"/>
      <c r="O961" s="36"/>
    </row>
    <row r="962" spans="1:15" ht="13.7" customHeight="1" x14ac:dyDescent="0.25">
      <c r="A962" s="73">
        <f>'EMFAC2017EI-2011Class'!B961</f>
        <v>2020</v>
      </c>
      <c r="B962" s="74" t="str">
        <f>'EMFAC2017EI-2011Class'!C961</f>
        <v>T7 Single</v>
      </c>
      <c r="C962" s="73">
        <f>'EMFAC2017EI-2011Class'!D961</f>
        <v>1985</v>
      </c>
      <c r="D962" s="38">
        <f>'EMFAC2017EI-2011Class'!F961</f>
        <v>35</v>
      </c>
      <c r="E962" s="72" t="str">
        <f t="shared" si="29"/>
        <v>T7 Single-35</v>
      </c>
      <c r="F962" s="39">
        <f>VLOOKUP(E962,HD_Odo!$C$2:$D$1381,2,FALSE)</f>
        <v>725521</v>
      </c>
      <c r="G962" s="89" t="str">
        <f>'EMFAC2017EI-2011Class'!H961</f>
        <v>2020-T7 Single-35</v>
      </c>
      <c r="H962" s="70">
        <f t="shared" si="30"/>
        <v>1</v>
      </c>
      <c r="J962" s="13"/>
      <c r="N962" s="37"/>
      <c r="O962" s="36"/>
    </row>
    <row r="963" spans="1:15" ht="13.7" customHeight="1" x14ac:dyDescent="0.25">
      <c r="A963" s="73">
        <f>'EMFAC2017EI-2011Class'!B962</f>
        <v>2020</v>
      </c>
      <c r="B963" s="74" t="str">
        <f>'EMFAC2017EI-2011Class'!C962</f>
        <v>T7 Single</v>
      </c>
      <c r="C963" s="73">
        <f>'EMFAC2017EI-2011Class'!D962</f>
        <v>1984</v>
      </c>
      <c r="D963" s="38">
        <f>'EMFAC2017EI-2011Class'!F962</f>
        <v>36</v>
      </c>
      <c r="E963" s="72" t="str">
        <f t="shared" si="29"/>
        <v>T7 Single-36</v>
      </c>
      <c r="F963" s="39">
        <f>VLOOKUP(E963,HD_Odo!$C$2:$D$1381,2,FALSE)</f>
        <v>735545</v>
      </c>
      <c r="G963" s="89" t="str">
        <f>'EMFAC2017EI-2011Class'!H962</f>
        <v>2020-T7 Single-36</v>
      </c>
      <c r="H963" s="70">
        <f t="shared" si="30"/>
        <v>1</v>
      </c>
      <c r="J963" s="13"/>
      <c r="N963" s="37"/>
      <c r="O963" s="36"/>
    </row>
    <row r="964" spans="1:15" ht="13.7" customHeight="1" x14ac:dyDescent="0.25">
      <c r="A964" s="73">
        <f>'EMFAC2017EI-2011Class'!B963</f>
        <v>2020</v>
      </c>
      <c r="B964" s="74" t="str">
        <f>'EMFAC2017EI-2011Class'!C963</f>
        <v>T7 Single</v>
      </c>
      <c r="C964" s="73">
        <f>'EMFAC2017EI-2011Class'!D963</f>
        <v>1983</v>
      </c>
      <c r="D964" s="38">
        <f>'EMFAC2017EI-2011Class'!F963</f>
        <v>37</v>
      </c>
      <c r="E964" s="72" t="str">
        <f t="shared" si="29"/>
        <v>T7 Single-37</v>
      </c>
      <c r="F964" s="39">
        <f>VLOOKUP(E964,HD_Odo!$C$2:$D$1381,2,FALSE)</f>
        <v>745111</v>
      </c>
      <c r="G964" s="89" t="str">
        <f>'EMFAC2017EI-2011Class'!H963</f>
        <v>2020-T7 Single-37</v>
      </c>
      <c r="H964" s="70">
        <f t="shared" si="30"/>
        <v>1</v>
      </c>
      <c r="J964" s="13"/>
      <c r="N964" s="37"/>
      <c r="O964" s="36"/>
    </row>
    <row r="965" spans="1:15" ht="13.7" customHeight="1" x14ac:dyDescent="0.25">
      <c r="A965" s="73">
        <f>'EMFAC2017EI-2011Class'!B964</f>
        <v>2020</v>
      </c>
      <c r="B965" s="74" t="str">
        <f>'EMFAC2017EI-2011Class'!C964</f>
        <v>T7 Single</v>
      </c>
      <c r="C965" s="73">
        <f>'EMFAC2017EI-2011Class'!D964</f>
        <v>1982</v>
      </c>
      <c r="D965" s="38">
        <f>'EMFAC2017EI-2011Class'!F964</f>
        <v>38</v>
      </c>
      <c r="E965" s="72" t="str">
        <f t="shared" si="29"/>
        <v>T7 Single-38</v>
      </c>
      <c r="F965" s="39">
        <f>VLOOKUP(E965,HD_Odo!$C$2:$D$1381,2,FALSE)</f>
        <v>754239</v>
      </c>
      <c r="G965" s="89" t="str">
        <f>'EMFAC2017EI-2011Class'!H964</f>
        <v>2020-T7 Single-38</v>
      </c>
      <c r="H965" s="70">
        <f t="shared" si="30"/>
        <v>1</v>
      </c>
      <c r="J965" s="13"/>
      <c r="N965" s="37"/>
      <c r="O965" s="36"/>
    </row>
    <row r="966" spans="1:15" ht="13.7" customHeight="1" x14ac:dyDescent="0.25">
      <c r="A966" s="73">
        <f>'EMFAC2017EI-2011Class'!B965</f>
        <v>2020</v>
      </c>
      <c r="B966" s="74" t="str">
        <f>'EMFAC2017EI-2011Class'!C965</f>
        <v>T7 Single</v>
      </c>
      <c r="C966" s="73">
        <f>'EMFAC2017EI-2011Class'!D965</f>
        <v>1981</v>
      </c>
      <c r="D966" s="38">
        <f>'EMFAC2017EI-2011Class'!F965</f>
        <v>39</v>
      </c>
      <c r="E966" s="72" t="str">
        <f t="shared" si="29"/>
        <v>T7 Single-39</v>
      </c>
      <c r="F966" s="39">
        <f>VLOOKUP(E966,HD_Odo!$C$2:$D$1381,2,FALSE)</f>
        <v>762950</v>
      </c>
      <c r="G966" s="89" t="str">
        <f>'EMFAC2017EI-2011Class'!H965</f>
        <v>2020-T7 Single-39</v>
      </c>
      <c r="H966" s="70">
        <f t="shared" si="30"/>
        <v>1</v>
      </c>
      <c r="J966" s="13"/>
      <c r="N966" s="37"/>
      <c r="O966" s="36"/>
    </row>
    <row r="967" spans="1:15" ht="13.7" customHeight="1" x14ac:dyDescent="0.25">
      <c r="A967" s="73">
        <f>'EMFAC2017EI-2011Class'!B966</f>
        <v>2020</v>
      </c>
      <c r="B967" s="74" t="str">
        <f>'EMFAC2017EI-2011Class'!C966</f>
        <v>T7 Single</v>
      </c>
      <c r="C967" s="73">
        <f>'EMFAC2017EI-2011Class'!D966</f>
        <v>1980</v>
      </c>
      <c r="D967" s="38">
        <f>'EMFAC2017EI-2011Class'!F966</f>
        <v>40</v>
      </c>
      <c r="E967" s="72" t="str">
        <f t="shared" si="29"/>
        <v>T7 Single-40</v>
      </c>
      <c r="F967" s="39">
        <f>VLOOKUP(E967,HD_Odo!$C$2:$D$1381,2,FALSE)</f>
        <v>771263</v>
      </c>
      <c r="G967" s="89" t="str">
        <f>'EMFAC2017EI-2011Class'!H966</f>
        <v>2020-T7 Single-40</v>
      </c>
      <c r="H967" s="70">
        <f t="shared" si="30"/>
        <v>1</v>
      </c>
      <c r="J967" s="13"/>
      <c r="N967" s="37"/>
      <c r="O967" s="36"/>
    </row>
    <row r="968" spans="1:15" ht="13.7" customHeight="1" x14ac:dyDescent="0.25">
      <c r="A968" s="73">
        <f>'EMFAC2017EI-2011Class'!B967</f>
        <v>2020</v>
      </c>
      <c r="B968" s="74" t="str">
        <f>'EMFAC2017EI-2011Class'!C967</f>
        <v>T7 Single</v>
      </c>
      <c r="C968" s="73">
        <f>'EMFAC2017EI-2011Class'!D967</f>
        <v>1979</v>
      </c>
      <c r="D968" s="38">
        <f>'EMFAC2017EI-2011Class'!F967</f>
        <v>41</v>
      </c>
      <c r="E968" s="72" t="str">
        <f t="shared" si="29"/>
        <v>T7 Single-41</v>
      </c>
      <c r="F968" s="39">
        <f>VLOOKUP(E968,HD_Odo!$C$2:$D$1381,2,FALSE)</f>
        <v>779196</v>
      </c>
      <c r="G968" s="89" t="str">
        <f>'EMFAC2017EI-2011Class'!H967</f>
        <v>2020-T7 Single-41</v>
      </c>
      <c r="H968" s="70">
        <f t="shared" si="30"/>
        <v>1</v>
      </c>
      <c r="J968" s="13"/>
      <c r="N968" s="37"/>
      <c r="O968" s="36"/>
    </row>
    <row r="969" spans="1:15" ht="13.7" customHeight="1" x14ac:dyDescent="0.25">
      <c r="A969" s="73">
        <f>'EMFAC2017EI-2011Class'!B968</f>
        <v>2020</v>
      </c>
      <c r="B969" s="74" t="str">
        <f>'EMFAC2017EI-2011Class'!C968</f>
        <v>T7 Single</v>
      </c>
      <c r="C969" s="73">
        <f>'EMFAC2017EI-2011Class'!D968</f>
        <v>1978</v>
      </c>
      <c r="D969" s="38">
        <f>'EMFAC2017EI-2011Class'!F968</f>
        <v>42</v>
      </c>
      <c r="E969" s="72" t="str">
        <f t="shared" si="29"/>
        <v>T7 Single-42</v>
      </c>
      <c r="F969" s="39">
        <f>VLOOKUP(E969,HD_Odo!$C$2:$D$1381,2,FALSE)</f>
        <v>786766</v>
      </c>
      <c r="G969" s="89" t="str">
        <f>'EMFAC2017EI-2011Class'!H968</f>
        <v>2020-T7 Single-42</v>
      </c>
      <c r="H969" s="70">
        <f t="shared" si="30"/>
        <v>1</v>
      </c>
      <c r="J969" s="13"/>
      <c r="N969" s="37"/>
      <c r="O969" s="36"/>
    </row>
    <row r="970" spans="1:15" ht="13.7" customHeight="1" x14ac:dyDescent="0.25">
      <c r="A970" s="73">
        <f>'EMFAC2017EI-2011Class'!B969</f>
        <v>2020</v>
      </c>
      <c r="B970" s="74" t="str">
        <f>'EMFAC2017EI-2011Class'!C969</f>
        <v>T7 Single</v>
      </c>
      <c r="C970" s="73">
        <f>'EMFAC2017EI-2011Class'!D969</f>
        <v>1977</v>
      </c>
      <c r="D970" s="38">
        <f>'EMFAC2017EI-2011Class'!F969</f>
        <v>43</v>
      </c>
      <c r="E970" s="72" t="str">
        <f t="shared" si="29"/>
        <v>T7 Single-43</v>
      </c>
      <c r="F970" s="39">
        <f>VLOOKUP(E970,HD_Odo!$C$2:$D$1381,2,FALSE)</f>
        <v>793990</v>
      </c>
      <c r="G970" s="89" t="str">
        <f>'EMFAC2017EI-2011Class'!H969</f>
        <v>2020-T7 Single-43</v>
      </c>
      <c r="H970" s="70">
        <f t="shared" si="30"/>
        <v>1</v>
      </c>
      <c r="J970" s="13"/>
      <c r="N970" s="37"/>
      <c r="O970" s="36"/>
    </row>
    <row r="971" spans="1:15" ht="13.7" customHeight="1" x14ac:dyDescent="0.25">
      <c r="A971" s="73">
        <f>'EMFAC2017EI-2011Class'!B970</f>
        <v>2020</v>
      </c>
      <c r="B971" s="74" t="str">
        <f>'EMFAC2017EI-2011Class'!C970</f>
        <v>T7 Single</v>
      </c>
      <c r="C971" s="73">
        <f>'EMFAC2017EI-2011Class'!D970</f>
        <v>1976</v>
      </c>
      <c r="D971" s="38">
        <f>'EMFAC2017EI-2011Class'!F970</f>
        <v>44</v>
      </c>
      <c r="E971" s="72" t="str">
        <f t="shared" ref="E971:E1034" si="31">CONCATENATE(B971,"-",D971)</f>
        <v>T7 Single-44</v>
      </c>
      <c r="F971" s="39">
        <f>VLOOKUP(E971,HD_Odo!$C$2:$D$1381,2,FALSE)</f>
        <v>800000</v>
      </c>
      <c r="G971" s="89" t="str">
        <f>'EMFAC2017EI-2011Class'!H970</f>
        <v>2020-T7 Single-44</v>
      </c>
      <c r="H971" s="70">
        <f t="shared" si="30"/>
        <v>1</v>
      </c>
      <c r="J971" s="13"/>
      <c r="N971" s="37"/>
      <c r="O971" s="36"/>
    </row>
    <row r="972" spans="1:15" ht="13.7" customHeight="1" x14ac:dyDescent="0.25">
      <c r="A972" s="73">
        <f>'EMFAC2017EI-2011Class'!B971</f>
        <v>2020</v>
      </c>
      <c r="B972" s="74" t="str">
        <f>'EMFAC2017EI-2011Class'!C971</f>
        <v>T7 Single Construction</v>
      </c>
      <c r="C972" s="73">
        <f>'EMFAC2017EI-2011Class'!D971</f>
        <v>2021</v>
      </c>
      <c r="D972" s="38">
        <f>'EMFAC2017EI-2011Class'!F971</f>
        <v>-1</v>
      </c>
      <c r="E972" s="72" t="str">
        <f t="shared" si="31"/>
        <v>T7 Single Construction--1</v>
      </c>
      <c r="F972" s="39">
        <f>VLOOKUP(E972,HD_Odo!$C$2:$D$1381,2,FALSE)</f>
        <v>0</v>
      </c>
      <c r="G972" s="89" t="str">
        <f>'EMFAC2017EI-2011Class'!H971</f>
        <v>2020-T7 Single Construction--1</v>
      </c>
      <c r="H972" s="70">
        <f t="shared" si="30"/>
        <v>1</v>
      </c>
      <c r="J972" s="13"/>
      <c r="N972" s="37"/>
      <c r="O972" s="36"/>
    </row>
    <row r="973" spans="1:15" ht="13.7" customHeight="1" x14ac:dyDescent="0.25">
      <c r="A973" s="73">
        <f>'EMFAC2017EI-2011Class'!B972</f>
        <v>2020</v>
      </c>
      <c r="B973" s="74" t="str">
        <f>'EMFAC2017EI-2011Class'!C972</f>
        <v>T7 Single Construction</v>
      </c>
      <c r="C973" s="73">
        <f>'EMFAC2017EI-2011Class'!D972</f>
        <v>2020</v>
      </c>
      <c r="D973" s="38">
        <f>'EMFAC2017EI-2011Class'!F972</f>
        <v>0</v>
      </c>
      <c r="E973" s="72" t="str">
        <f t="shared" si="31"/>
        <v>T7 Single Construction-0</v>
      </c>
      <c r="F973" s="39">
        <f>VLOOKUP(E973,HD_Odo!$C$2:$D$1381,2,FALSE)</f>
        <v>40564</v>
      </c>
      <c r="G973" s="89" t="str">
        <f>'EMFAC2017EI-2011Class'!H972</f>
        <v>2020-T7 Single Construction-0</v>
      </c>
      <c r="H973" s="70">
        <f t="shared" si="30"/>
        <v>0.96330005062226509</v>
      </c>
      <c r="J973" s="13"/>
      <c r="N973" s="37"/>
      <c r="O973" s="36"/>
    </row>
    <row r="974" spans="1:15" ht="13.7" customHeight="1" x14ac:dyDescent="0.25">
      <c r="A974" s="73">
        <f>'EMFAC2017EI-2011Class'!B973</f>
        <v>2020</v>
      </c>
      <c r="B974" s="74" t="str">
        <f>'EMFAC2017EI-2011Class'!C973</f>
        <v>T7 Single Construction</v>
      </c>
      <c r="C974" s="73">
        <f>'EMFAC2017EI-2011Class'!D973</f>
        <v>2019</v>
      </c>
      <c r="D974" s="38">
        <f>'EMFAC2017EI-2011Class'!F973</f>
        <v>1</v>
      </c>
      <c r="E974" s="72" t="str">
        <f t="shared" si="31"/>
        <v>T7 Single Construction-1</v>
      </c>
      <c r="F974" s="39">
        <f>VLOOKUP(E974,HD_Odo!$C$2:$D$1381,2,FALSE)</f>
        <v>79371</v>
      </c>
      <c r="G974" s="89" t="str">
        <f>'EMFAC2017EI-2011Class'!H973</f>
        <v>2020-T7 Single Construction-1</v>
      </c>
      <c r="H974" s="70">
        <f t="shared" si="30"/>
        <v>0.93624302087303191</v>
      </c>
      <c r="J974" s="13"/>
      <c r="N974" s="37"/>
      <c r="O974" s="36"/>
    </row>
    <row r="975" spans="1:15" ht="13.7" customHeight="1" x14ac:dyDescent="0.25">
      <c r="A975" s="73">
        <f>'EMFAC2017EI-2011Class'!B974</f>
        <v>2020</v>
      </c>
      <c r="B975" s="74" t="str">
        <f>'EMFAC2017EI-2011Class'!C974</f>
        <v>T7 Single Construction</v>
      </c>
      <c r="C975" s="73">
        <f>'EMFAC2017EI-2011Class'!D974</f>
        <v>2018</v>
      </c>
      <c r="D975" s="38">
        <f>'EMFAC2017EI-2011Class'!F974</f>
        <v>2</v>
      </c>
      <c r="E975" s="72" t="str">
        <f t="shared" si="31"/>
        <v>T7 Single Construction-2</v>
      </c>
      <c r="F975" s="39">
        <f>VLOOKUP(E975,HD_Odo!$C$2:$D$1381,2,FALSE)</f>
        <v>116000</v>
      </c>
      <c r="G975" s="89" t="str">
        <f>'EMFAC2017EI-2011Class'!H974</f>
        <v>2020-T7 Single Construction-2</v>
      </c>
      <c r="H975" s="70">
        <f t="shared" si="30"/>
        <v>0.9157389997452271</v>
      </c>
      <c r="J975" s="13"/>
      <c r="N975" s="37"/>
      <c r="O975" s="36"/>
    </row>
    <row r="976" spans="1:15" ht="13.7" customHeight="1" x14ac:dyDescent="0.25">
      <c r="A976" s="73">
        <f>'EMFAC2017EI-2011Class'!B975</f>
        <v>2020</v>
      </c>
      <c r="B976" s="74" t="str">
        <f>'EMFAC2017EI-2011Class'!C975</f>
        <v>T7 Single Construction</v>
      </c>
      <c r="C976" s="73">
        <f>'EMFAC2017EI-2011Class'!D975</f>
        <v>2017</v>
      </c>
      <c r="D976" s="38">
        <f>'EMFAC2017EI-2011Class'!F975</f>
        <v>3</v>
      </c>
      <c r="E976" s="72" t="str">
        <f t="shared" si="31"/>
        <v>T7 Single Construction-3</v>
      </c>
      <c r="F976" s="39">
        <f>VLOOKUP(E976,HD_Odo!$C$2:$D$1381,2,FALSE)</f>
        <v>150258</v>
      </c>
      <c r="G976" s="89" t="str">
        <f>'EMFAC2017EI-2011Class'!H975</f>
        <v>2020-T7 Single Construction-3</v>
      </c>
      <c r="H976" s="70">
        <f t="shared" si="30"/>
        <v>0.89982271250764745</v>
      </c>
      <c r="J976" s="13"/>
      <c r="N976" s="37"/>
      <c r="O976" s="36"/>
    </row>
    <row r="977" spans="1:15" ht="13.7" customHeight="1" x14ac:dyDescent="0.25">
      <c r="A977" s="73">
        <f>'EMFAC2017EI-2011Class'!B976</f>
        <v>2020</v>
      </c>
      <c r="B977" s="74" t="str">
        <f>'EMFAC2017EI-2011Class'!C976</f>
        <v>T7 Single Construction</v>
      </c>
      <c r="C977" s="73">
        <f>'EMFAC2017EI-2011Class'!D976</f>
        <v>2016</v>
      </c>
      <c r="D977" s="38">
        <f>'EMFAC2017EI-2011Class'!F976</f>
        <v>4</v>
      </c>
      <c r="E977" s="72" t="str">
        <f t="shared" si="31"/>
        <v>T7 Single Construction-4</v>
      </c>
      <c r="F977" s="39">
        <f>VLOOKUP(E977,HD_Odo!$C$2:$D$1381,2,FALSE)</f>
        <v>182135</v>
      </c>
      <c r="G977" s="89" t="str">
        <f>'EMFAC2017EI-2011Class'!H976</f>
        <v>2020-T7 Single Construction-4</v>
      </c>
      <c r="H977" s="70">
        <f t="shared" si="30"/>
        <v>0.88719503803134814</v>
      </c>
      <c r="J977" s="13"/>
      <c r="N977" s="37"/>
      <c r="O977" s="36"/>
    </row>
    <row r="978" spans="1:15" ht="13.7" customHeight="1" x14ac:dyDescent="0.25">
      <c r="A978" s="73">
        <f>'EMFAC2017EI-2011Class'!B977</f>
        <v>2020</v>
      </c>
      <c r="B978" s="74" t="str">
        <f>'EMFAC2017EI-2011Class'!C977</f>
        <v>T7 Single Construction</v>
      </c>
      <c r="C978" s="73">
        <f>'EMFAC2017EI-2011Class'!D977</f>
        <v>2015</v>
      </c>
      <c r="D978" s="38">
        <f>'EMFAC2017EI-2011Class'!F977</f>
        <v>5</v>
      </c>
      <c r="E978" s="72" t="str">
        <f t="shared" si="31"/>
        <v>T7 Single Construction-5</v>
      </c>
      <c r="F978" s="39">
        <f>VLOOKUP(E978,HD_Odo!$C$2:$D$1381,2,FALSE)</f>
        <v>211768</v>
      </c>
      <c r="G978" s="89" t="str">
        <f>'EMFAC2017EI-2011Class'!H977</f>
        <v>2020-T7 Single Construction-5</v>
      </c>
      <c r="H978" s="70">
        <f t="shared" si="30"/>
        <v>0.87696548857845158</v>
      </c>
      <c r="J978" s="13"/>
      <c r="N978" s="37"/>
      <c r="O978" s="36"/>
    </row>
    <row r="979" spans="1:15" ht="13.7" customHeight="1" x14ac:dyDescent="0.25">
      <c r="A979" s="73">
        <f>'EMFAC2017EI-2011Class'!B978</f>
        <v>2020</v>
      </c>
      <c r="B979" s="74" t="str">
        <f>'EMFAC2017EI-2011Class'!C978</f>
        <v>T7 Single Construction</v>
      </c>
      <c r="C979" s="73">
        <f>'EMFAC2017EI-2011Class'!D978</f>
        <v>2014</v>
      </c>
      <c r="D979" s="38">
        <f>'EMFAC2017EI-2011Class'!F978</f>
        <v>6</v>
      </c>
      <c r="E979" s="72" t="str">
        <f t="shared" si="31"/>
        <v>T7 Single Construction-6</v>
      </c>
      <c r="F979" s="39">
        <f>VLOOKUP(E979,HD_Odo!$C$2:$D$1381,2,FALSE)</f>
        <v>239398</v>
      </c>
      <c r="G979" s="89" t="str">
        <f>'EMFAC2017EI-2011Class'!H978</f>
        <v>2020-T7 Single Construction-6</v>
      </c>
      <c r="H979" s="70">
        <f t="shared" si="30"/>
        <v>0.86850666017080413</v>
      </c>
      <c r="J979" s="13"/>
      <c r="N979" s="37"/>
      <c r="O979" s="36"/>
    </row>
    <row r="980" spans="1:15" ht="13.7" customHeight="1" x14ac:dyDescent="0.25">
      <c r="A980" s="73">
        <f>'EMFAC2017EI-2011Class'!B979</f>
        <v>2020</v>
      </c>
      <c r="B980" s="74" t="str">
        <f>'EMFAC2017EI-2011Class'!C979</f>
        <v>T7 Single Construction</v>
      </c>
      <c r="C980" s="73">
        <f>'EMFAC2017EI-2011Class'!D979</f>
        <v>2013</v>
      </c>
      <c r="D980" s="38">
        <f>'EMFAC2017EI-2011Class'!F979</f>
        <v>7</v>
      </c>
      <c r="E980" s="72" t="str">
        <f t="shared" si="31"/>
        <v>T7 Single Construction-7</v>
      </c>
      <c r="F980" s="39">
        <f>VLOOKUP(E980,HD_Odo!$C$2:$D$1381,2,FALSE)</f>
        <v>265329</v>
      </c>
      <c r="G980" s="89" t="str">
        <f>'EMFAC2017EI-2011Class'!H979</f>
        <v>2020-T7 Single Construction-7</v>
      </c>
      <c r="H980" s="70">
        <f t="shared" si="30"/>
        <v>0.83461363466150806</v>
      </c>
      <c r="J980" s="13"/>
      <c r="N980" s="37"/>
      <c r="O980" s="36"/>
    </row>
    <row r="981" spans="1:15" ht="13.7" customHeight="1" x14ac:dyDescent="0.25">
      <c r="A981" s="73">
        <f>'EMFAC2017EI-2011Class'!B980</f>
        <v>2020</v>
      </c>
      <c r="B981" s="74" t="str">
        <f>'EMFAC2017EI-2011Class'!C980</f>
        <v>T7 Single Construction</v>
      </c>
      <c r="C981" s="73">
        <f>'EMFAC2017EI-2011Class'!D980</f>
        <v>2012</v>
      </c>
      <c r="D981" s="38">
        <f>'EMFAC2017EI-2011Class'!F980</f>
        <v>8</v>
      </c>
      <c r="E981" s="72" t="str">
        <f t="shared" si="31"/>
        <v>T7 Single Construction-8</v>
      </c>
      <c r="F981" s="39">
        <f>VLOOKUP(E981,HD_Odo!$C$2:$D$1381,2,FALSE)</f>
        <v>289889</v>
      </c>
      <c r="G981" s="89" t="str">
        <f>'EMFAC2017EI-2011Class'!H980</f>
        <v>2020-T7 Single Construction-8</v>
      </c>
      <c r="H981" s="70">
        <f t="shared" si="30"/>
        <v>0.82889807692355288</v>
      </c>
      <c r="J981" s="13"/>
      <c r="N981" s="37"/>
      <c r="O981" s="36"/>
    </row>
    <row r="982" spans="1:15" ht="13.7" customHeight="1" x14ac:dyDescent="0.25">
      <c r="A982" s="73">
        <f>'EMFAC2017EI-2011Class'!B981</f>
        <v>2020</v>
      </c>
      <c r="B982" s="74" t="str">
        <f>'EMFAC2017EI-2011Class'!C981</f>
        <v>T7 Single Construction</v>
      </c>
      <c r="C982" s="73">
        <f>'EMFAC2017EI-2011Class'!D981</f>
        <v>2011</v>
      </c>
      <c r="D982" s="38">
        <f>'EMFAC2017EI-2011Class'!F981</f>
        <v>9</v>
      </c>
      <c r="E982" s="72" t="str">
        <f t="shared" si="31"/>
        <v>T7 Single Construction-9</v>
      </c>
      <c r="F982" s="39">
        <f>VLOOKUP(E982,HD_Odo!$C$2:$D$1381,2,FALSE)</f>
        <v>313388</v>
      </c>
      <c r="G982" s="89" t="str">
        <f>'EMFAC2017EI-2011Class'!H981</f>
        <v>2020-T7 Single Construction-9</v>
      </c>
      <c r="H982" s="70">
        <f t="shared" si="30"/>
        <v>0.82397009922493158</v>
      </c>
      <c r="J982" s="13"/>
      <c r="N982" s="37"/>
      <c r="O982" s="36"/>
    </row>
    <row r="983" spans="1:15" ht="13.7" customHeight="1" x14ac:dyDescent="0.25">
      <c r="A983" s="73">
        <f>'EMFAC2017EI-2011Class'!B982</f>
        <v>2020</v>
      </c>
      <c r="B983" s="74" t="str">
        <f>'EMFAC2017EI-2011Class'!C982</f>
        <v>T7 Single Construction</v>
      </c>
      <c r="C983" s="73">
        <f>'EMFAC2017EI-2011Class'!D982</f>
        <v>2010</v>
      </c>
      <c r="D983" s="38">
        <f>'EMFAC2017EI-2011Class'!F982</f>
        <v>10</v>
      </c>
      <c r="E983" s="72" t="str">
        <f t="shared" si="31"/>
        <v>T7 Single Construction-10</v>
      </c>
      <c r="F983" s="39">
        <f>VLOOKUP(E983,HD_Odo!$C$2:$D$1381,2,FALSE)</f>
        <v>336079</v>
      </c>
      <c r="G983" s="89" t="str">
        <f>'EMFAC2017EI-2011Class'!H982</f>
        <v>2020-T7 Single Construction-10</v>
      </c>
      <c r="H983" s="70">
        <f t="shared" si="30"/>
        <v>0.84502491006267744</v>
      </c>
      <c r="J983" s="13"/>
      <c r="N983" s="37"/>
      <c r="O983" s="36"/>
    </row>
    <row r="984" spans="1:15" ht="13.7" customHeight="1" x14ac:dyDescent="0.25">
      <c r="A984" s="73">
        <f>'EMFAC2017EI-2011Class'!B983</f>
        <v>2020</v>
      </c>
      <c r="B984" s="74" t="str">
        <f>'EMFAC2017EI-2011Class'!C983</f>
        <v>T7 Single Construction</v>
      </c>
      <c r="C984" s="73">
        <f>'EMFAC2017EI-2011Class'!D983</f>
        <v>2009</v>
      </c>
      <c r="D984" s="38">
        <f>'EMFAC2017EI-2011Class'!F983</f>
        <v>11</v>
      </c>
      <c r="E984" s="72" t="str">
        <f t="shared" si="31"/>
        <v>T7 Single Construction-11</v>
      </c>
      <c r="F984" s="39">
        <f>VLOOKUP(E984,HD_Odo!$C$2:$D$1381,2,FALSE)</f>
        <v>358115</v>
      </c>
      <c r="G984" s="89" t="str">
        <f>'EMFAC2017EI-2011Class'!H983</f>
        <v>2020-T7 Single Construction-11</v>
      </c>
      <c r="H984" s="70">
        <f t="shared" si="30"/>
        <v>0.83983036706877534</v>
      </c>
      <c r="J984" s="13"/>
      <c r="N984" s="37"/>
      <c r="O984" s="36"/>
    </row>
    <row r="985" spans="1:15" ht="13.7" customHeight="1" x14ac:dyDescent="0.25">
      <c r="A985" s="73">
        <f>'EMFAC2017EI-2011Class'!B984</f>
        <v>2020</v>
      </c>
      <c r="B985" s="74" t="str">
        <f>'EMFAC2017EI-2011Class'!C984</f>
        <v>T7 Single Construction</v>
      </c>
      <c r="C985" s="73">
        <f>'EMFAC2017EI-2011Class'!D984</f>
        <v>2008</v>
      </c>
      <c r="D985" s="38">
        <f>'EMFAC2017EI-2011Class'!F984</f>
        <v>12</v>
      </c>
      <c r="E985" s="72" t="str">
        <f t="shared" si="31"/>
        <v>T7 Single Construction-12</v>
      </c>
      <c r="F985" s="39">
        <f>VLOOKUP(E985,HD_Odo!$C$2:$D$1381,2,FALSE)</f>
        <v>379510</v>
      </c>
      <c r="G985" s="89" t="str">
        <f>'EMFAC2017EI-2011Class'!H984</f>
        <v>2020-T7 Single Construction-12</v>
      </c>
      <c r="H985" s="70">
        <f t="shared" si="30"/>
        <v>0.83507741695816529</v>
      </c>
      <c r="J985" s="13"/>
      <c r="N985" s="37"/>
      <c r="O985" s="36"/>
    </row>
    <row r="986" spans="1:15" ht="13.7" customHeight="1" x14ac:dyDescent="0.25">
      <c r="A986" s="73">
        <f>'EMFAC2017EI-2011Class'!B985</f>
        <v>2020</v>
      </c>
      <c r="B986" s="74" t="str">
        <f>'EMFAC2017EI-2011Class'!C985</f>
        <v>T7 Single Construction</v>
      </c>
      <c r="C986" s="73">
        <f>'EMFAC2017EI-2011Class'!D985</f>
        <v>2007</v>
      </c>
      <c r="D986" s="38">
        <f>'EMFAC2017EI-2011Class'!F985</f>
        <v>13</v>
      </c>
      <c r="E986" s="72" t="str">
        <f t="shared" si="31"/>
        <v>T7 Single Construction-13</v>
      </c>
      <c r="F986" s="39">
        <f>VLOOKUP(E986,HD_Odo!$C$2:$D$1381,2,FALSE)</f>
        <v>400100</v>
      </c>
      <c r="G986" s="89" t="str">
        <f>'EMFAC2017EI-2011Class'!H985</f>
        <v>2020-T7 Single Construction-13</v>
      </c>
      <c r="H986" s="70">
        <f t="shared" si="30"/>
        <v>0.91263426401107983</v>
      </c>
      <c r="J986" s="13"/>
      <c r="N986" s="37"/>
      <c r="O986" s="36"/>
    </row>
    <row r="987" spans="1:15" ht="13.7" customHeight="1" x14ac:dyDescent="0.25">
      <c r="A987" s="73">
        <f>'EMFAC2017EI-2011Class'!B986</f>
        <v>2020</v>
      </c>
      <c r="B987" s="74" t="str">
        <f>'EMFAC2017EI-2011Class'!C986</f>
        <v>T7 Single Construction</v>
      </c>
      <c r="C987" s="73">
        <f>'EMFAC2017EI-2011Class'!D986</f>
        <v>2006</v>
      </c>
      <c r="D987" s="38">
        <f>'EMFAC2017EI-2011Class'!F986</f>
        <v>14</v>
      </c>
      <c r="E987" s="72" t="str">
        <f t="shared" si="31"/>
        <v>T7 Single Construction-14</v>
      </c>
      <c r="F987" s="39">
        <f>VLOOKUP(E987,HD_Odo!$C$2:$D$1381,2,FALSE)</f>
        <v>419498</v>
      </c>
      <c r="G987" s="89" t="str">
        <f>'EMFAC2017EI-2011Class'!H986</f>
        <v>2020-T7 Single Construction-14</v>
      </c>
      <c r="H987" s="70">
        <f t="shared" si="30"/>
        <v>0.91005832507315221</v>
      </c>
      <c r="J987" s="13"/>
      <c r="N987" s="37"/>
      <c r="O987" s="36"/>
    </row>
    <row r="988" spans="1:15" ht="13.7" customHeight="1" x14ac:dyDescent="0.25">
      <c r="A988" s="73">
        <f>'EMFAC2017EI-2011Class'!B987</f>
        <v>2020</v>
      </c>
      <c r="B988" s="74" t="str">
        <f>'EMFAC2017EI-2011Class'!C987</f>
        <v>T7 Single Construction</v>
      </c>
      <c r="C988" s="73">
        <f>'EMFAC2017EI-2011Class'!D987</f>
        <v>2005</v>
      </c>
      <c r="D988" s="38">
        <f>'EMFAC2017EI-2011Class'!F987</f>
        <v>15</v>
      </c>
      <c r="E988" s="72" t="str">
        <f t="shared" si="31"/>
        <v>T7 Single Construction-15</v>
      </c>
      <c r="F988" s="39">
        <f>VLOOKUP(E988,HD_Odo!$C$2:$D$1381,2,FALSE)</f>
        <v>437058</v>
      </c>
      <c r="G988" s="89" t="str">
        <f>'EMFAC2017EI-2011Class'!H987</f>
        <v>2020-T7 Single Construction-15</v>
      </c>
      <c r="H988" s="70">
        <f t="shared" si="30"/>
        <v>0.90780566482703984</v>
      </c>
      <c r="J988" s="13"/>
      <c r="N988" s="37"/>
      <c r="O988" s="36"/>
    </row>
    <row r="989" spans="1:15" ht="13.7" customHeight="1" x14ac:dyDescent="0.25">
      <c r="A989" s="73">
        <f>'EMFAC2017EI-2011Class'!B988</f>
        <v>2020</v>
      </c>
      <c r="B989" s="74" t="str">
        <f>'EMFAC2017EI-2011Class'!C988</f>
        <v>T7 Single Construction</v>
      </c>
      <c r="C989" s="73">
        <f>'EMFAC2017EI-2011Class'!D988</f>
        <v>2004</v>
      </c>
      <c r="D989" s="38">
        <f>'EMFAC2017EI-2011Class'!F988</f>
        <v>16</v>
      </c>
      <c r="E989" s="72" t="str">
        <f t="shared" si="31"/>
        <v>T7 Single Construction-16</v>
      </c>
      <c r="F989" s="39">
        <f>VLOOKUP(E989,HD_Odo!$C$2:$D$1381,2,FALSE)</f>
        <v>454484</v>
      </c>
      <c r="G989" s="89" t="str">
        <f>'EMFAC2017EI-2011Class'!H988</f>
        <v>2020-T7 Single Construction-16</v>
      </c>
      <c r="H989" s="70">
        <f t="shared" si="30"/>
        <v>0.90564093935767731</v>
      </c>
      <c r="J989" s="13"/>
      <c r="N989" s="37"/>
      <c r="O989" s="36"/>
    </row>
    <row r="990" spans="1:15" ht="13.7" customHeight="1" x14ac:dyDescent="0.25">
      <c r="A990" s="73">
        <f>'EMFAC2017EI-2011Class'!B989</f>
        <v>2020</v>
      </c>
      <c r="B990" s="74" t="str">
        <f>'EMFAC2017EI-2011Class'!C989</f>
        <v>T7 Single Construction</v>
      </c>
      <c r="C990" s="73">
        <f>'EMFAC2017EI-2011Class'!D989</f>
        <v>2003</v>
      </c>
      <c r="D990" s="38">
        <f>'EMFAC2017EI-2011Class'!F989</f>
        <v>17</v>
      </c>
      <c r="E990" s="72" t="str">
        <f t="shared" si="31"/>
        <v>T7 Single Construction-17</v>
      </c>
      <c r="F990" s="39">
        <f>VLOOKUP(E990,HD_Odo!$C$2:$D$1381,2,FALSE)</f>
        <v>471741</v>
      </c>
      <c r="G990" s="89" t="str">
        <f>'EMFAC2017EI-2011Class'!H989</f>
        <v>2020-T7 Single Construction-17</v>
      </c>
      <c r="H990" s="70">
        <f t="shared" si="30"/>
        <v>0.94147721157491282</v>
      </c>
      <c r="J990" s="13"/>
      <c r="N990" s="37"/>
      <c r="O990" s="36"/>
    </row>
    <row r="991" spans="1:15" ht="13.7" customHeight="1" x14ac:dyDescent="0.25">
      <c r="A991" s="73">
        <f>'EMFAC2017EI-2011Class'!B990</f>
        <v>2020</v>
      </c>
      <c r="B991" s="74" t="str">
        <f>'EMFAC2017EI-2011Class'!C990</f>
        <v>T7 Single Construction</v>
      </c>
      <c r="C991" s="73">
        <f>'EMFAC2017EI-2011Class'!D990</f>
        <v>2002</v>
      </c>
      <c r="D991" s="38">
        <f>'EMFAC2017EI-2011Class'!F990</f>
        <v>18</v>
      </c>
      <c r="E991" s="72" t="str">
        <f t="shared" si="31"/>
        <v>T7 Single Construction-18</v>
      </c>
      <c r="F991" s="39">
        <f>VLOOKUP(E991,HD_Odo!$C$2:$D$1381,2,FALSE)</f>
        <v>488797</v>
      </c>
      <c r="G991" s="89" t="str">
        <f>'EMFAC2017EI-2011Class'!H990</f>
        <v>2020-T7 Single Construction-18</v>
      </c>
      <c r="H991" s="70">
        <f t="shared" si="30"/>
        <v>0.9403359267131316</v>
      </c>
      <c r="J991" s="13"/>
      <c r="N991" s="37"/>
      <c r="O991" s="36"/>
    </row>
    <row r="992" spans="1:15" ht="13.7" customHeight="1" x14ac:dyDescent="0.25">
      <c r="A992" s="73">
        <f>'EMFAC2017EI-2011Class'!B991</f>
        <v>2020</v>
      </c>
      <c r="B992" s="74" t="str">
        <f>'EMFAC2017EI-2011Class'!C991</f>
        <v>T7 Single Construction</v>
      </c>
      <c r="C992" s="73">
        <f>'EMFAC2017EI-2011Class'!D991</f>
        <v>2001</v>
      </c>
      <c r="D992" s="38">
        <f>'EMFAC2017EI-2011Class'!F991</f>
        <v>19</v>
      </c>
      <c r="E992" s="72" t="str">
        <f t="shared" si="31"/>
        <v>T7 Single Construction-19</v>
      </c>
      <c r="F992" s="39">
        <f>VLOOKUP(E992,HD_Odo!$C$2:$D$1381,2,FALSE)</f>
        <v>505620</v>
      </c>
      <c r="G992" s="89" t="str">
        <f>'EMFAC2017EI-2011Class'!H991</f>
        <v>2020-T7 Single Construction-19</v>
      </c>
      <c r="H992" s="70">
        <f t="shared" si="30"/>
        <v>0.93924561082300817</v>
      </c>
      <c r="J992" s="13"/>
      <c r="N992" s="37"/>
      <c r="O992" s="36"/>
    </row>
    <row r="993" spans="1:15" ht="13.7" customHeight="1" x14ac:dyDescent="0.25">
      <c r="A993" s="73">
        <f>'EMFAC2017EI-2011Class'!B992</f>
        <v>2020</v>
      </c>
      <c r="B993" s="74" t="str">
        <f>'EMFAC2017EI-2011Class'!C992</f>
        <v>T7 Single Construction</v>
      </c>
      <c r="C993" s="73">
        <f>'EMFAC2017EI-2011Class'!D992</f>
        <v>2000</v>
      </c>
      <c r="D993" s="38">
        <f>'EMFAC2017EI-2011Class'!F992</f>
        <v>20</v>
      </c>
      <c r="E993" s="72" t="str">
        <f t="shared" si="31"/>
        <v>T7 Single Construction-20</v>
      </c>
      <c r="F993" s="39">
        <f>VLOOKUP(E993,HD_Odo!$C$2:$D$1381,2,FALSE)</f>
        <v>522182</v>
      </c>
      <c r="G993" s="89" t="str">
        <f>'EMFAC2017EI-2011Class'!H992</f>
        <v>2020-T7 Single Construction-20</v>
      </c>
      <c r="H993" s="70">
        <f t="shared" si="30"/>
        <v>0.93820495025708339</v>
      </c>
      <c r="J993" s="13"/>
      <c r="N993" s="37"/>
      <c r="O993" s="36"/>
    </row>
    <row r="994" spans="1:15" ht="13.7" customHeight="1" x14ac:dyDescent="0.25">
      <c r="A994" s="73">
        <f>'EMFAC2017EI-2011Class'!B993</f>
        <v>2020</v>
      </c>
      <c r="B994" s="74" t="str">
        <f>'EMFAC2017EI-2011Class'!C993</f>
        <v>T7 Single Construction</v>
      </c>
      <c r="C994" s="73">
        <f>'EMFAC2017EI-2011Class'!D993</f>
        <v>1999</v>
      </c>
      <c r="D994" s="38">
        <f>'EMFAC2017EI-2011Class'!F993</f>
        <v>21</v>
      </c>
      <c r="E994" s="72" t="str">
        <f t="shared" si="31"/>
        <v>T7 Single Construction-21</v>
      </c>
      <c r="F994" s="39">
        <f>VLOOKUP(E994,HD_Odo!$C$2:$D$1381,2,FALSE)</f>
        <v>538456</v>
      </c>
      <c r="G994" s="89" t="str">
        <f>'EMFAC2017EI-2011Class'!H993</f>
        <v>2020-T7 Single Construction-21</v>
      </c>
      <c r="H994" s="70">
        <f t="shared" si="30"/>
        <v>0.93721261275254197</v>
      </c>
      <c r="J994" s="13"/>
      <c r="N994" s="37"/>
      <c r="O994" s="36"/>
    </row>
    <row r="995" spans="1:15" ht="13.7" customHeight="1" x14ac:dyDescent="0.25">
      <c r="A995" s="73">
        <f>'EMFAC2017EI-2011Class'!B994</f>
        <v>2020</v>
      </c>
      <c r="B995" s="74" t="str">
        <f>'EMFAC2017EI-2011Class'!C994</f>
        <v>T7 Single Construction</v>
      </c>
      <c r="C995" s="73">
        <f>'EMFAC2017EI-2011Class'!D994</f>
        <v>1998</v>
      </c>
      <c r="D995" s="38">
        <f>'EMFAC2017EI-2011Class'!F994</f>
        <v>22</v>
      </c>
      <c r="E995" s="72" t="str">
        <f t="shared" si="31"/>
        <v>T7 Single Construction-22</v>
      </c>
      <c r="F995" s="39">
        <f>VLOOKUP(E995,HD_Odo!$C$2:$D$1381,2,FALSE)</f>
        <v>554417</v>
      </c>
      <c r="G995" s="89" t="str">
        <f>'EMFAC2017EI-2011Class'!H994</f>
        <v>2020-T7 Single Construction-22</v>
      </c>
      <c r="H995" s="70">
        <f t="shared" si="30"/>
        <v>0.93626720352043802</v>
      </c>
      <c r="J995" s="13"/>
      <c r="N995" s="37"/>
      <c r="O995" s="36"/>
    </row>
    <row r="996" spans="1:15" ht="13.7" customHeight="1" x14ac:dyDescent="0.25">
      <c r="A996" s="73">
        <f>'EMFAC2017EI-2011Class'!B995</f>
        <v>2020</v>
      </c>
      <c r="B996" s="74" t="str">
        <f>'EMFAC2017EI-2011Class'!C995</f>
        <v>T7 Single Construction</v>
      </c>
      <c r="C996" s="73">
        <f>'EMFAC2017EI-2011Class'!D995</f>
        <v>1997</v>
      </c>
      <c r="D996" s="38">
        <f>'EMFAC2017EI-2011Class'!F995</f>
        <v>23</v>
      </c>
      <c r="E996" s="72" t="str">
        <f t="shared" si="31"/>
        <v>T7 Single Construction-23</v>
      </c>
      <c r="F996" s="39">
        <f>VLOOKUP(E996,HD_Odo!$C$2:$D$1381,2,FALSE)</f>
        <v>570042</v>
      </c>
      <c r="G996" s="89" t="str">
        <f>'EMFAC2017EI-2011Class'!H995</f>
        <v>2020-T7 Single Construction-23</v>
      </c>
      <c r="H996" s="70">
        <f t="shared" si="30"/>
        <v>0.93536728514412182</v>
      </c>
      <c r="J996" s="13"/>
      <c r="N996" s="37"/>
      <c r="O996" s="36"/>
    </row>
    <row r="997" spans="1:15" ht="13.7" customHeight="1" x14ac:dyDescent="0.25">
      <c r="A997" s="73">
        <f>'EMFAC2017EI-2011Class'!B996</f>
        <v>2020</v>
      </c>
      <c r="B997" s="74" t="str">
        <f>'EMFAC2017EI-2011Class'!C996</f>
        <v>T7 Single Construction</v>
      </c>
      <c r="C997" s="73">
        <f>'EMFAC2017EI-2011Class'!D996</f>
        <v>1996</v>
      </c>
      <c r="D997" s="38">
        <f>'EMFAC2017EI-2011Class'!F996</f>
        <v>24</v>
      </c>
      <c r="E997" s="72" t="str">
        <f t="shared" si="31"/>
        <v>T7 Single Construction-24</v>
      </c>
      <c r="F997" s="39">
        <f>VLOOKUP(E997,HD_Odo!$C$2:$D$1381,2,FALSE)</f>
        <v>585309</v>
      </c>
      <c r="G997" s="89" t="str">
        <f>'EMFAC2017EI-2011Class'!H996</f>
        <v>2020-T7 Single Construction-24</v>
      </c>
      <c r="H997" s="70">
        <f t="shared" si="30"/>
        <v>0.9345114491623745</v>
      </c>
      <c r="J997" s="13"/>
      <c r="N997" s="37"/>
      <c r="O997" s="36"/>
    </row>
    <row r="998" spans="1:15" ht="13.7" customHeight="1" x14ac:dyDescent="0.25">
      <c r="A998" s="73">
        <f>'EMFAC2017EI-2011Class'!B997</f>
        <v>2020</v>
      </c>
      <c r="B998" s="74" t="str">
        <f>'EMFAC2017EI-2011Class'!C997</f>
        <v>T7 Single Construction</v>
      </c>
      <c r="C998" s="73">
        <f>'EMFAC2017EI-2011Class'!D997</f>
        <v>1995</v>
      </c>
      <c r="D998" s="38">
        <f>'EMFAC2017EI-2011Class'!F997</f>
        <v>25</v>
      </c>
      <c r="E998" s="72" t="str">
        <f t="shared" si="31"/>
        <v>T7 Single Construction-25</v>
      </c>
      <c r="F998" s="39">
        <f>VLOOKUP(E998,HD_Odo!$C$2:$D$1381,2,FALSE)</f>
        <v>600200</v>
      </c>
      <c r="G998" s="89" t="str">
        <f>'EMFAC2017EI-2011Class'!H997</f>
        <v>2020-T7 Single Construction-25</v>
      </c>
      <c r="H998" s="70">
        <f t="shared" si="30"/>
        <v>0.93369816045313947</v>
      </c>
      <c r="J998" s="13"/>
      <c r="N998" s="37"/>
      <c r="O998" s="36"/>
    </row>
    <row r="999" spans="1:15" ht="13.7" customHeight="1" x14ac:dyDescent="0.25">
      <c r="A999" s="73">
        <f>'EMFAC2017EI-2011Class'!B998</f>
        <v>2020</v>
      </c>
      <c r="B999" s="74" t="str">
        <f>'EMFAC2017EI-2011Class'!C998</f>
        <v>T7 Single Construction</v>
      </c>
      <c r="C999" s="73">
        <f>'EMFAC2017EI-2011Class'!D998</f>
        <v>1994</v>
      </c>
      <c r="D999" s="38">
        <f>'EMFAC2017EI-2011Class'!F998</f>
        <v>26</v>
      </c>
      <c r="E999" s="72" t="str">
        <f t="shared" si="31"/>
        <v>T7 Single Construction-26</v>
      </c>
      <c r="F999" s="39">
        <f>VLOOKUP(E999,HD_Odo!$C$2:$D$1381,2,FALSE)</f>
        <v>614697</v>
      </c>
      <c r="G999" s="89" t="str">
        <f>'EMFAC2017EI-2011Class'!H998</f>
        <v>2020-T7 Single Construction-26</v>
      </c>
      <c r="H999" s="70">
        <f t="shared" si="30"/>
        <v>0.93292599208925253</v>
      </c>
      <c r="J999" s="13"/>
      <c r="N999" s="37"/>
      <c r="O999" s="36"/>
    </row>
    <row r="1000" spans="1:15" ht="13.7" customHeight="1" x14ac:dyDescent="0.25">
      <c r="A1000" s="73">
        <f>'EMFAC2017EI-2011Class'!B999</f>
        <v>2020</v>
      </c>
      <c r="B1000" s="74" t="str">
        <f>'EMFAC2017EI-2011Class'!C999</f>
        <v>T7 Single Construction</v>
      </c>
      <c r="C1000" s="73">
        <f>'EMFAC2017EI-2011Class'!D999</f>
        <v>1993</v>
      </c>
      <c r="D1000" s="38">
        <f>'EMFAC2017EI-2011Class'!F999</f>
        <v>27</v>
      </c>
      <c r="E1000" s="72" t="str">
        <f t="shared" si="31"/>
        <v>T7 Single Construction-27</v>
      </c>
      <c r="F1000" s="39">
        <f>VLOOKUP(E1000,HD_Odo!$C$2:$D$1381,2,FALSE)</f>
        <v>628784</v>
      </c>
      <c r="G1000" s="89" t="str">
        <f>'EMFAC2017EI-2011Class'!H999</f>
        <v>2020-T7 Single Construction-27</v>
      </c>
      <c r="H1000" s="70">
        <f t="shared" si="30"/>
        <v>1</v>
      </c>
      <c r="J1000" s="13"/>
      <c r="N1000" s="37"/>
      <c r="O1000" s="36"/>
    </row>
    <row r="1001" spans="1:15" ht="13.7" customHeight="1" x14ac:dyDescent="0.25">
      <c r="A1001" s="73">
        <f>'EMFAC2017EI-2011Class'!B1000</f>
        <v>2020</v>
      </c>
      <c r="B1001" s="74" t="str">
        <f>'EMFAC2017EI-2011Class'!C1000</f>
        <v>T7 Single Construction</v>
      </c>
      <c r="C1001" s="73">
        <f>'EMFAC2017EI-2011Class'!D1000</f>
        <v>1992</v>
      </c>
      <c r="D1001" s="38">
        <f>'EMFAC2017EI-2011Class'!F1000</f>
        <v>28</v>
      </c>
      <c r="E1001" s="72" t="str">
        <f t="shared" si="31"/>
        <v>T7 Single Construction-28</v>
      </c>
      <c r="F1001" s="39">
        <f>VLOOKUP(E1001,HD_Odo!$C$2:$D$1381,2,FALSE)</f>
        <v>642448</v>
      </c>
      <c r="G1001" s="89" t="str">
        <f>'EMFAC2017EI-2011Class'!H1000</f>
        <v>2020-T7 Single Construction-28</v>
      </c>
      <c r="H1001" s="70">
        <f t="shared" si="30"/>
        <v>1</v>
      </c>
      <c r="J1001" s="13"/>
      <c r="N1001" s="37"/>
      <c r="O1001" s="36"/>
    </row>
    <row r="1002" spans="1:15" ht="13.7" customHeight="1" x14ac:dyDescent="0.25">
      <c r="A1002" s="73">
        <f>'EMFAC2017EI-2011Class'!B1001</f>
        <v>2020</v>
      </c>
      <c r="B1002" s="74" t="str">
        <f>'EMFAC2017EI-2011Class'!C1001</f>
        <v>T7 Single Construction</v>
      </c>
      <c r="C1002" s="73">
        <f>'EMFAC2017EI-2011Class'!D1001</f>
        <v>1991</v>
      </c>
      <c r="D1002" s="38">
        <f>'EMFAC2017EI-2011Class'!F1001</f>
        <v>29</v>
      </c>
      <c r="E1002" s="72" t="str">
        <f t="shared" si="31"/>
        <v>T7 Single Construction-29</v>
      </c>
      <c r="F1002" s="39">
        <f>VLOOKUP(E1002,HD_Odo!$C$2:$D$1381,2,FALSE)</f>
        <v>655678</v>
      </c>
      <c r="G1002" s="89" t="str">
        <f>'EMFAC2017EI-2011Class'!H1001</f>
        <v>2020-T7 Single Construction-29</v>
      </c>
      <c r="H1002" s="70">
        <f t="shared" si="30"/>
        <v>1</v>
      </c>
      <c r="J1002" s="13"/>
      <c r="N1002" s="37"/>
      <c r="O1002" s="36"/>
    </row>
    <row r="1003" spans="1:15" ht="13.7" customHeight="1" x14ac:dyDescent="0.25">
      <c r="A1003" s="73">
        <f>'EMFAC2017EI-2011Class'!B1002</f>
        <v>2020</v>
      </c>
      <c r="B1003" s="74" t="str">
        <f>'EMFAC2017EI-2011Class'!C1002</f>
        <v>T7 Single Construction</v>
      </c>
      <c r="C1003" s="73">
        <f>'EMFAC2017EI-2011Class'!D1002</f>
        <v>1990</v>
      </c>
      <c r="D1003" s="38">
        <f>'EMFAC2017EI-2011Class'!F1002</f>
        <v>30</v>
      </c>
      <c r="E1003" s="72" t="str">
        <f t="shared" si="31"/>
        <v>T7 Single Construction-30</v>
      </c>
      <c r="F1003" s="39">
        <f>VLOOKUP(E1003,HD_Odo!$C$2:$D$1381,2,FALSE)</f>
        <v>668463</v>
      </c>
      <c r="G1003" s="89" t="str">
        <f>'EMFAC2017EI-2011Class'!H1002</f>
        <v>2020-T7 Single Construction-30</v>
      </c>
      <c r="H1003" s="70">
        <f t="shared" si="30"/>
        <v>1</v>
      </c>
      <c r="J1003" s="13"/>
      <c r="N1003" s="37"/>
      <c r="O1003" s="36"/>
    </row>
    <row r="1004" spans="1:15" ht="13.7" customHeight="1" x14ac:dyDescent="0.25">
      <c r="A1004" s="73">
        <f>'EMFAC2017EI-2011Class'!B1003</f>
        <v>2020</v>
      </c>
      <c r="B1004" s="74" t="str">
        <f>'EMFAC2017EI-2011Class'!C1003</f>
        <v>T7 Single Construction</v>
      </c>
      <c r="C1004" s="73">
        <f>'EMFAC2017EI-2011Class'!D1003</f>
        <v>1989</v>
      </c>
      <c r="D1004" s="38">
        <f>'EMFAC2017EI-2011Class'!F1003</f>
        <v>31</v>
      </c>
      <c r="E1004" s="72" t="str">
        <f t="shared" si="31"/>
        <v>T7 Single Construction-31</v>
      </c>
      <c r="F1004" s="39">
        <f>VLOOKUP(E1004,HD_Odo!$C$2:$D$1381,2,FALSE)</f>
        <v>680796</v>
      </c>
      <c r="G1004" s="89" t="str">
        <f>'EMFAC2017EI-2011Class'!H1003</f>
        <v>2020-T7 Single Construction-31</v>
      </c>
      <c r="H1004" s="70">
        <f t="shared" si="30"/>
        <v>1</v>
      </c>
      <c r="J1004" s="13"/>
      <c r="N1004" s="37"/>
      <c r="O1004" s="36"/>
    </row>
    <row r="1005" spans="1:15" ht="13.7" customHeight="1" x14ac:dyDescent="0.25">
      <c r="A1005" s="73">
        <f>'EMFAC2017EI-2011Class'!B1004</f>
        <v>2020</v>
      </c>
      <c r="B1005" s="74" t="str">
        <f>'EMFAC2017EI-2011Class'!C1004</f>
        <v>T7 Single Construction</v>
      </c>
      <c r="C1005" s="73">
        <f>'EMFAC2017EI-2011Class'!D1004</f>
        <v>1988</v>
      </c>
      <c r="D1005" s="38">
        <f>'EMFAC2017EI-2011Class'!F1004</f>
        <v>32</v>
      </c>
      <c r="E1005" s="72" t="str">
        <f t="shared" si="31"/>
        <v>T7 Single Construction-32</v>
      </c>
      <c r="F1005" s="39">
        <f>VLOOKUP(E1005,HD_Odo!$C$2:$D$1381,2,FALSE)</f>
        <v>692671</v>
      </c>
      <c r="G1005" s="89" t="str">
        <f>'EMFAC2017EI-2011Class'!H1004</f>
        <v>2020-T7 Single Construction-32</v>
      </c>
      <c r="H1005" s="70">
        <f t="shared" si="30"/>
        <v>1</v>
      </c>
      <c r="J1005" s="13"/>
      <c r="N1005" s="37"/>
      <c r="O1005" s="36"/>
    </row>
    <row r="1006" spans="1:15" ht="13.7" customHeight="1" x14ac:dyDescent="0.25">
      <c r="A1006" s="73">
        <f>'EMFAC2017EI-2011Class'!B1005</f>
        <v>2020</v>
      </c>
      <c r="B1006" s="74" t="str">
        <f>'EMFAC2017EI-2011Class'!C1005</f>
        <v>T7 Single Construction</v>
      </c>
      <c r="C1006" s="73">
        <f>'EMFAC2017EI-2011Class'!D1005</f>
        <v>1987</v>
      </c>
      <c r="D1006" s="38">
        <f>'EMFAC2017EI-2011Class'!F1005</f>
        <v>33</v>
      </c>
      <c r="E1006" s="72" t="str">
        <f t="shared" si="31"/>
        <v>T7 Single Construction-33</v>
      </c>
      <c r="F1006" s="39">
        <f>VLOOKUP(E1006,HD_Odo!$C$2:$D$1381,2,FALSE)</f>
        <v>704085</v>
      </c>
      <c r="G1006" s="89" t="str">
        <f>'EMFAC2017EI-2011Class'!H1005</f>
        <v>2020-T7 Single Construction-33</v>
      </c>
      <c r="H1006" s="70">
        <f t="shared" si="30"/>
        <v>1</v>
      </c>
      <c r="J1006" s="13"/>
      <c r="N1006" s="37"/>
      <c r="O1006" s="36"/>
    </row>
    <row r="1007" spans="1:15" ht="13.7" customHeight="1" x14ac:dyDescent="0.25">
      <c r="A1007" s="73">
        <f>'EMFAC2017EI-2011Class'!B1006</f>
        <v>2020</v>
      </c>
      <c r="B1007" s="74" t="str">
        <f>'EMFAC2017EI-2011Class'!C1006</f>
        <v>T7 Single Construction</v>
      </c>
      <c r="C1007" s="73">
        <f>'EMFAC2017EI-2011Class'!D1006</f>
        <v>1986</v>
      </c>
      <c r="D1007" s="38">
        <f>'EMFAC2017EI-2011Class'!F1006</f>
        <v>34</v>
      </c>
      <c r="E1007" s="72" t="str">
        <f t="shared" si="31"/>
        <v>T7 Single Construction-34</v>
      </c>
      <c r="F1007" s="39">
        <f>VLOOKUP(E1007,HD_Odo!$C$2:$D$1381,2,FALSE)</f>
        <v>715035</v>
      </c>
      <c r="G1007" s="89" t="str">
        <f>'EMFAC2017EI-2011Class'!H1006</f>
        <v>2020-T7 Single Construction-34</v>
      </c>
      <c r="H1007" s="70">
        <f t="shared" si="30"/>
        <v>1</v>
      </c>
      <c r="J1007" s="13"/>
      <c r="N1007" s="37"/>
      <c r="O1007" s="36"/>
    </row>
    <row r="1008" spans="1:15" ht="13.7" customHeight="1" x14ac:dyDescent="0.25">
      <c r="A1008" s="73">
        <f>'EMFAC2017EI-2011Class'!B1007</f>
        <v>2020</v>
      </c>
      <c r="B1008" s="74" t="str">
        <f>'EMFAC2017EI-2011Class'!C1007</f>
        <v>T7 Single Construction</v>
      </c>
      <c r="C1008" s="73">
        <f>'EMFAC2017EI-2011Class'!D1007</f>
        <v>1985</v>
      </c>
      <c r="D1008" s="38">
        <f>'EMFAC2017EI-2011Class'!F1007</f>
        <v>35</v>
      </c>
      <c r="E1008" s="72" t="str">
        <f t="shared" si="31"/>
        <v>T7 Single Construction-35</v>
      </c>
      <c r="F1008" s="39">
        <f>VLOOKUP(E1008,HD_Odo!$C$2:$D$1381,2,FALSE)</f>
        <v>725521</v>
      </c>
      <c r="G1008" s="89" t="str">
        <f>'EMFAC2017EI-2011Class'!H1007</f>
        <v>2020-T7 Single Construction-35</v>
      </c>
      <c r="H1008" s="70">
        <f t="shared" si="30"/>
        <v>1</v>
      </c>
      <c r="J1008" s="13"/>
      <c r="N1008" s="37"/>
      <c r="O1008" s="36"/>
    </row>
    <row r="1009" spans="1:15" ht="13.7" customHeight="1" x14ac:dyDescent="0.25">
      <c r="A1009" s="73">
        <f>'EMFAC2017EI-2011Class'!B1008</f>
        <v>2020</v>
      </c>
      <c r="B1009" s="74" t="str">
        <f>'EMFAC2017EI-2011Class'!C1008</f>
        <v>T7 Single Construction</v>
      </c>
      <c r="C1009" s="73">
        <f>'EMFAC2017EI-2011Class'!D1008</f>
        <v>1984</v>
      </c>
      <c r="D1009" s="38">
        <f>'EMFAC2017EI-2011Class'!F1008</f>
        <v>36</v>
      </c>
      <c r="E1009" s="72" t="str">
        <f t="shared" si="31"/>
        <v>T7 Single Construction-36</v>
      </c>
      <c r="F1009" s="39">
        <f>VLOOKUP(E1009,HD_Odo!$C$2:$D$1381,2,FALSE)</f>
        <v>735545</v>
      </c>
      <c r="G1009" s="89" t="str">
        <f>'EMFAC2017EI-2011Class'!H1008</f>
        <v>2020-T7 Single Construction-36</v>
      </c>
      <c r="H1009" s="70">
        <f t="shared" si="30"/>
        <v>1</v>
      </c>
      <c r="J1009" s="13"/>
      <c r="N1009" s="37"/>
      <c r="O1009" s="36"/>
    </row>
    <row r="1010" spans="1:15" ht="13.7" customHeight="1" x14ac:dyDescent="0.25">
      <c r="A1010" s="73">
        <f>'EMFAC2017EI-2011Class'!B1009</f>
        <v>2020</v>
      </c>
      <c r="B1010" s="74" t="str">
        <f>'EMFAC2017EI-2011Class'!C1009</f>
        <v>T7 Single Construction</v>
      </c>
      <c r="C1010" s="73">
        <f>'EMFAC2017EI-2011Class'!D1009</f>
        <v>1983</v>
      </c>
      <c r="D1010" s="38">
        <f>'EMFAC2017EI-2011Class'!F1009</f>
        <v>37</v>
      </c>
      <c r="E1010" s="72" t="str">
        <f t="shared" si="31"/>
        <v>T7 Single Construction-37</v>
      </c>
      <c r="F1010" s="39">
        <f>VLOOKUP(E1010,HD_Odo!$C$2:$D$1381,2,FALSE)</f>
        <v>745111</v>
      </c>
      <c r="G1010" s="89" t="str">
        <f>'EMFAC2017EI-2011Class'!H1009</f>
        <v>2020-T7 Single Construction-37</v>
      </c>
      <c r="H1010" s="70">
        <f t="shared" si="30"/>
        <v>1</v>
      </c>
      <c r="J1010" s="13"/>
      <c r="N1010" s="37"/>
      <c r="O1010" s="36"/>
    </row>
    <row r="1011" spans="1:15" ht="13.7" customHeight="1" x14ac:dyDescent="0.25">
      <c r="A1011" s="73">
        <f>'EMFAC2017EI-2011Class'!B1010</f>
        <v>2020</v>
      </c>
      <c r="B1011" s="74" t="str">
        <f>'EMFAC2017EI-2011Class'!C1010</f>
        <v>T7 Single Construction</v>
      </c>
      <c r="C1011" s="73">
        <f>'EMFAC2017EI-2011Class'!D1010</f>
        <v>1982</v>
      </c>
      <c r="D1011" s="38">
        <f>'EMFAC2017EI-2011Class'!F1010</f>
        <v>38</v>
      </c>
      <c r="E1011" s="72" t="str">
        <f t="shared" si="31"/>
        <v>T7 Single Construction-38</v>
      </c>
      <c r="F1011" s="39">
        <f>VLOOKUP(E1011,HD_Odo!$C$2:$D$1381,2,FALSE)</f>
        <v>754239</v>
      </c>
      <c r="G1011" s="89" t="str">
        <f>'EMFAC2017EI-2011Class'!H1010</f>
        <v>2020-T7 Single Construction-38</v>
      </c>
      <c r="H1011" s="70">
        <f t="shared" si="30"/>
        <v>1</v>
      </c>
      <c r="J1011" s="13"/>
      <c r="N1011" s="37"/>
      <c r="O1011" s="36"/>
    </row>
    <row r="1012" spans="1:15" ht="13.7" customHeight="1" x14ac:dyDescent="0.25">
      <c r="A1012" s="73">
        <f>'EMFAC2017EI-2011Class'!B1011</f>
        <v>2020</v>
      </c>
      <c r="B1012" s="74" t="str">
        <f>'EMFAC2017EI-2011Class'!C1011</f>
        <v>T7 Single Construction</v>
      </c>
      <c r="C1012" s="73">
        <f>'EMFAC2017EI-2011Class'!D1011</f>
        <v>1981</v>
      </c>
      <c r="D1012" s="38">
        <f>'EMFAC2017EI-2011Class'!F1011</f>
        <v>39</v>
      </c>
      <c r="E1012" s="72" t="str">
        <f t="shared" si="31"/>
        <v>T7 Single Construction-39</v>
      </c>
      <c r="F1012" s="39">
        <f>VLOOKUP(E1012,HD_Odo!$C$2:$D$1381,2,FALSE)</f>
        <v>762950</v>
      </c>
      <c r="G1012" s="89" t="str">
        <f>'EMFAC2017EI-2011Class'!H1011</f>
        <v>2020-T7 Single Construction-39</v>
      </c>
      <c r="H1012" s="70">
        <f t="shared" si="30"/>
        <v>1</v>
      </c>
      <c r="J1012" s="13"/>
      <c r="N1012" s="37"/>
      <c r="O1012" s="36"/>
    </row>
    <row r="1013" spans="1:15" ht="13.7" customHeight="1" x14ac:dyDescent="0.25">
      <c r="A1013" s="73">
        <f>'EMFAC2017EI-2011Class'!B1012</f>
        <v>2020</v>
      </c>
      <c r="B1013" s="74" t="str">
        <f>'EMFAC2017EI-2011Class'!C1012</f>
        <v>T7 Single Construction</v>
      </c>
      <c r="C1013" s="73">
        <f>'EMFAC2017EI-2011Class'!D1012</f>
        <v>1980</v>
      </c>
      <c r="D1013" s="38">
        <f>'EMFAC2017EI-2011Class'!F1012</f>
        <v>40</v>
      </c>
      <c r="E1013" s="72" t="str">
        <f t="shared" si="31"/>
        <v>T7 Single Construction-40</v>
      </c>
      <c r="F1013" s="39">
        <f>VLOOKUP(E1013,HD_Odo!$C$2:$D$1381,2,FALSE)</f>
        <v>771263</v>
      </c>
      <c r="G1013" s="89" t="str">
        <f>'EMFAC2017EI-2011Class'!H1012</f>
        <v>2020-T7 Single Construction-40</v>
      </c>
      <c r="H1013" s="70">
        <f t="shared" si="30"/>
        <v>1</v>
      </c>
      <c r="J1013" s="13"/>
      <c r="N1013" s="37"/>
      <c r="O1013" s="36"/>
    </row>
    <row r="1014" spans="1:15" ht="13.7" customHeight="1" x14ac:dyDescent="0.25">
      <c r="A1014" s="73">
        <f>'EMFAC2017EI-2011Class'!B1013</f>
        <v>2020</v>
      </c>
      <c r="B1014" s="74" t="str">
        <f>'EMFAC2017EI-2011Class'!C1013</f>
        <v>T7 Single Construction</v>
      </c>
      <c r="C1014" s="73">
        <f>'EMFAC2017EI-2011Class'!D1013</f>
        <v>1979</v>
      </c>
      <c r="D1014" s="38">
        <f>'EMFAC2017EI-2011Class'!F1013</f>
        <v>41</v>
      </c>
      <c r="E1014" s="72" t="str">
        <f t="shared" si="31"/>
        <v>T7 Single Construction-41</v>
      </c>
      <c r="F1014" s="39">
        <f>VLOOKUP(E1014,HD_Odo!$C$2:$D$1381,2,FALSE)</f>
        <v>779196</v>
      </c>
      <c r="G1014" s="89" t="str">
        <f>'EMFAC2017EI-2011Class'!H1013</f>
        <v>2020-T7 Single Construction-41</v>
      </c>
      <c r="H1014" s="70">
        <f t="shared" si="30"/>
        <v>1</v>
      </c>
      <c r="J1014" s="13"/>
      <c r="N1014" s="37"/>
      <c r="O1014" s="36"/>
    </row>
    <row r="1015" spans="1:15" ht="13.7" customHeight="1" x14ac:dyDescent="0.25">
      <c r="A1015" s="73">
        <f>'EMFAC2017EI-2011Class'!B1014</f>
        <v>2020</v>
      </c>
      <c r="B1015" s="74" t="str">
        <f>'EMFAC2017EI-2011Class'!C1014</f>
        <v>T7 Single Construction</v>
      </c>
      <c r="C1015" s="73">
        <f>'EMFAC2017EI-2011Class'!D1014</f>
        <v>1978</v>
      </c>
      <c r="D1015" s="38">
        <f>'EMFAC2017EI-2011Class'!F1014</f>
        <v>42</v>
      </c>
      <c r="E1015" s="72" t="str">
        <f t="shared" si="31"/>
        <v>T7 Single Construction-42</v>
      </c>
      <c r="F1015" s="39">
        <f>VLOOKUP(E1015,HD_Odo!$C$2:$D$1381,2,FALSE)</f>
        <v>786766</v>
      </c>
      <c r="G1015" s="89" t="str">
        <f>'EMFAC2017EI-2011Class'!H1014</f>
        <v>2020-T7 Single Construction-42</v>
      </c>
      <c r="H1015" s="70">
        <f t="shared" si="30"/>
        <v>1</v>
      </c>
      <c r="J1015" s="13"/>
      <c r="N1015" s="37"/>
      <c r="O1015" s="36"/>
    </row>
    <row r="1016" spans="1:15" ht="13.7" customHeight="1" x14ac:dyDescent="0.25">
      <c r="A1016" s="73">
        <f>'EMFAC2017EI-2011Class'!B1015</f>
        <v>2020</v>
      </c>
      <c r="B1016" s="74" t="str">
        <f>'EMFAC2017EI-2011Class'!C1015</f>
        <v>T7 Single Construction</v>
      </c>
      <c r="C1016" s="73">
        <f>'EMFAC2017EI-2011Class'!D1015</f>
        <v>1977</v>
      </c>
      <c r="D1016" s="38">
        <f>'EMFAC2017EI-2011Class'!F1015</f>
        <v>43</v>
      </c>
      <c r="E1016" s="72" t="str">
        <f t="shared" si="31"/>
        <v>T7 Single Construction-43</v>
      </c>
      <c r="F1016" s="39">
        <f>VLOOKUP(E1016,HD_Odo!$C$2:$D$1381,2,FALSE)</f>
        <v>793990</v>
      </c>
      <c r="G1016" s="89" t="str">
        <f>'EMFAC2017EI-2011Class'!H1015</f>
        <v>2020-T7 Single Construction-43</v>
      </c>
      <c r="H1016" s="70">
        <f t="shared" si="30"/>
        <v>1</v>
      </c>
      <c r="J1016" s="13"/>
      <c r="N1016" s="37"/>
      <c r="O1016" s="36"/>
    </row>
    <row r="1017" spans="1:15" ht="13.7" customHeight="1" x14ac:dyDescent="0.25">
      <c r="A1017" s="73">
        <f>'EMFAC2017EI-2011Class'!B1016</f>
        <v>2020</v>
      </c>
      <c r="B1017" s="74" t="str">
        <f>'EMFAC2017EI-2011Class'!C1016</f>
        <v>T7 Single Construction</v>
      </c>
      <c r="C1017" s="73">
        <f>'EMFAC2017EI-2011Class'!D1016</f>
        <v>1976</v>
      </c>
      <c r="D1017" s="38">
        <f>'EMFAC2017EI-2011Class'!F1016</f>
        <v>44</v>
      </c>
      <c r="E1017" s="72" t="str">
        <f t="shared" si="31"/>
        <v>T7 Single Construction-44</v>
      </c>
      <c r="F1017" s="39">
        <f>VLOOKUP(E1017,HD_Odo!$C$2:$D$1381,2,FALSE)</f>
        <v>800000</v>
      </c>
      <c r="G1017" s="89" t="str">
        <f>'EMFAC2017EI-2011Class'!H1016</f>
        <v>2020-T7 Single Construction-44</v>
      </c>
      <c r="H1017" s="70">
        <f t="shared" si="30"/>
        <v>1</v>
      </c>
      <c r="J1017" s="13"/>
      <c r="N1017" s="37"/>
      <c r="O1017" s="36"/>
    </row>
    <row r="1018" spans="1:15" ht="13.7" customHeight="1" x14ac:dyDescent="0.25">
      <c r="A1018" s="73">
        <f>'EMFAC2017EI-2011Class'!B1017</f>
        <v>2020</v>
      </c>
      <c r="B1018" s="74" t="str">
        <f>'EMFAC2017EI-2011Class'!C1017</f>
        <v>T7 SWCV</v>
      </c>
      <c r="C1018" s="73">
        <f>'EMFAC2017EI-2011Class'!D1017</f>
        <v>2021</v>
      </c>
      <c r="D1018" s="38">
        <f>'EMFAC2017EI-2011Class'!F1017</f>
        <v>-1</v>
      </c>
      <c r="E1018" s="72" t="str">
        <f t="shared" si="31"/>
        <v>T7 SWCV--1</v>
      </c>
      <c r="F1018" s="39">
        <f>VLOOKUP(E1018,HD_Odo!$C$2:$D$1381,2,FALSE)</f>
        <v>6514.5833333333303</v>
      </c>
      <c r="G1018" s="89" t="str">
        <f>'EMFAC2017EI-2011Class'!H1017</f>
        <v>2020-T7 SWCV--1</v>
      </c>
      <c r="H1018" s="70">
        <f t="shared" si="30"/>
        <v>0.99337135119093156</v>
      </c>
      <c r="J1018" s="13"/>
      <c r="N1018" s="37"/>
      <c r="O1018" s="36"/>
    </row>
    <row r="1019" spans="1:15" ht="13.7" customHeight="1" x14ac:dyDescent="0.25">
      <c r="A1019" s="73">
        <f>'EMFAC2017EI-2011Class'!B1018</f>
        <v>2020</v>
      </c>
      <c r="B1019" s="74" t="str">
        <f>'EMFAC2017EI-2011Class'!C1018</f>
        <v>T7 SWCV</v>
      </c>
      <c r="C1019" s="73">
        <f>'EMFAC2017EI-2011Class'!D1018</f>
        <v>2020</v>
      </c>
      <c r="D1019" s="38">
        <f>'EMFAC2017EI-2011Class'!F1018</f>
        <v>0</v>
      </c>
      <c r="E1019" s="72" t="str">
        <f t="shared" si="31"/>
        <v>T7 SWCV-0</v>
      </c>
      <c r="F1019" s="39">
        <f>VLOOKUP(E1019,HD_Odo!$C$2:$D$1381,2,FALSE)</f>
        <v>22149.583333333299</v>
      </c>
      <c r="G1019" s="89" t="str">
        <f>'EMFAC2017EI-2011Class'!H1018</f>
        <v>2020-T7 SWCV-0</v>
      </c>
      <c r="H1019" s="70">
        <f t="shared" si="30"/>
        <v>0.97868265123792031</v>
      </c>
      <c r="J1019" s="13"/>
      <c r="N1019" s="37"/>
      <c r="O1019" s="36"/>
    </row>
    <row r="1020" spans="1:15" ht="13.7" customHeight="1" x14ac:dyDescent="0.25">
      <c r="A1020" s="73">
        <f>'EMFAC2017EI-2011Class'!B1019</f>
        <v>2020</v>
      </c>
      <c r="B1020" s="74" t="str">
        <f>'EMFAC2017EI-2011Class'!C1019</f>
        <v>T7 SWCV</v>
      </c>
      <c r="C1020" s="73">
        <f>'EMFAC2017EI-2011Class'!D1019</f>
        <v>2019</v>
      </c>
      <c r="D1020" s="38">
        <f>'EMFAC2017EI-2011Class'!F1019</f>
        <v>1</v>
      </c>
      <c r="E1020" s="72" t="str">
        <f t="shared" si="31"/>
        <v>T7 SWCV-1</v>
      </c>
      <c r="F1020" s="39">
        <f>VLOOKUP(E1020,HD_Odo!$C$2:$D$1381,2,FALSE)</f>
        <v>37784.583333333299</v>
      </c>
      <c r="G1020" s="89" t="str">
        <f>'EMFAC2017EI-2011Class'!H1019</f>
        <v>2020-T7 SWCV-1</v>
      </c>
      <c r="H1020" s="70">
        <f t="shared" si="30"/>
        <v>0.96550261859217301</v>
      </c>
      <c r="J1020" s="13"/>
      <c r="N1020" s="37"/>
      <c r="O1020" s="36"/>
    </row>
    <row r="1021" spans="1:15" ht="13.7" customHeight="1" x14ac:dyDescent="0.25">
      <c r="A1021" s="73">
        <f>'EMFAC2017EI-2011Class'!B1020</f>
        <v>2020</v>
      </c>
      <c r="B1021" s="74" t="str">
        <f>'EMFAC2017EI-2011Class'!C1020</f>
        <v>T7 SWCV</v>
      </c>
      <c r="C1021" s="73">
        <f>'EMFAC2017EI-2011Class'!D1020</f>
        <v>2018</v>
      </c>
      <c r="D1021" s="38">
        <f>'EMFAC2017EI-2011Class'!F1020</f>
        <v>2</v>
      </c>
      <c r="E1021" s="72" t="str">
        <f t="shared" si="31"/>
        <v>T7 SWCV-2</v>
      </c>
      <c r="F1021" s="39">
        <f>VLOOKUP(E1021,HD_Odo!$C$2:$D$1381,2,FALSE)</f>
        <v>53419.583333333299</v>
      </c>
      <c r="G1021" s="89" t="str">
        <f>'EMFAC2017EI-2011Class'!H1020</f>
        <v>2020-T7 SWCV-2</v>
      </c>
      <c r="H1021" s="70">
        <f t="shared" ref="H1021:H1084" si="32">IF(C1021&lt;1994,1,IF(C1021&lt;2004,($M$3+$N$3*(F1021/10000))/($E$3+$F$3*(F1021/10000)),IF(C1021&lt;2008,($M$4+$N$4*(F1021/10000))/($E$4+$F$4*(F1021/10000)),IF(C1021&lt;2011,($M$5+$N$5*(F1021/10000))/($E$5+$F$5*(F1021/10000)),IF(C1021&lt;2014,($M$6+$N$6*(F1021/10000))/($E$6+$F$6*(F1021/10000)),($M$7+$N$7*(F1021/10000))/($E$7+$F$7*(F1021/10000)))))))</f>
        <v>0.95361017521598224</v>
      </c>
      <c r="J1021" s="13"/>
      <c r="N1021" s="37"/>
      <c r="O1021" s="36"/>
    </row>
    <row r="1022" spans="1:15" ht="13.7" customHeight="1" x14ac:dyDescent="0.25">
      <c r="A1022" s="73">
        <f>'EMFAC2017EI-2011Class'!B1021</f>
        <v>2020</v>
      </c>
      <c r="B1022" s="74" t="str">
        <f>'EMFAC2017EI-2011Class'!C1021</f>
        <v>T7 SWCV</v>
      </c>
      <c r="C1022" s="73">
        <f>'EMFAC2017EI-2011Class'!D1021</f>
        <v>2017</v>
      </c>
      <c r="D1022" s="38">
        <f>'EMFAC2017EI-2011Class'!F1021</f>
        <v>3</v>
      </c>
      <c r="E1022" s="72" t="str">
        <f t="shared" si="31"/>
        <v>T7 SWCV-3</v>
      </c>
      <c r="F1022" s="39">
        <f>VLOOKUP(E1022,HD_Odo!$C$2:$D$1381,2,FALSE)</f>
        <v>69054.583333333299</v>
      </c>
      <c r="G1022" s="89" t="str">
        <f>'EMFAC2017EI-2011Class'!H1021</f>
        <v>2020-T7 SWCV-3</v>
      </c>
      <c r="H1022" s="70">
        <f t="shared" si="32"/>
        <v>0.94282542670382941</v>
      </c>
      <c r="J1022" s="13"/>
      <c r="N1022" s="37"/>
      <c r="O1022" s="36"/>
    </row>
    <row r="1023" spans="1:15" ht="13.7" customHeight="1" x14ac:dyDescent="0.25">
      <c r="A1023" s="73">
        <f>'EMFAC2017EI-2011Class'!B1022</f>
        <v>2020</v>
      </c>
      <c r="B1023" s="74" t="str">
        <f>'EMFAC2017EI-2011Class'!C1022</f>
        <v>T7 SWCV</v>
      </c>
      <c r="C1023" s="73">
        <f>'EMFAC2017EI-2011Class'!D1022</f>
        <v>2016</v>
      </c>
      <c r="D1023" s="38">
        <f>'EMFAC2017EI-2011Class'!F1022</f>
        <v>4</v>
      </c>
      <c r="E1023" s="72" t="str">
        <f t="shared" si="31"/>
        <v>T7 SWCV-4</v>
      </c>
      <c r="F1023" s="39">
        <f>VLOOKUP(E1023,HD_Odo!$C$2:$D$1381,2,FALSE)</f>
        <v>84689.583333333299</v>
      </c>
      <c r="G1023" s="89" t="str">
        <f>'EMFAC2017EI-2011Class'!H1022</f>
        <v>2020-T7 SWCV-4</v>
      </c>
      <c r="H1023" s="70">
        <f t="shared" si="32"/>
        <v>0.93300049913117911</v>
      </c>
      <c r="J1023" s="13"/>
      <c r="N1023" s="37"/>
      <c r="O1023" s="36"/>
    </row>
    <row r="1024" spans="1:15" ht="13.7" customHeight="1" x14ac:dyDescent="0.25">
      <c r="A1024" s="73">
        <f>'EMFAC2017EI-2011Class'!B1023</f>
        <v>2020</v>
      </c>
      <c r="B1024" s="74" t="str">
        <f>'EMFAC2017EI-2011Class'!C1023</f>
        <v>T7 SWCV</v>
      </c>
      <c r="C1024" s="73">
        <f>'EMFAC2017EI-2011Class'!D1023</f>
        <v>2015</v>
      </c>
      <c r="D1024" s="38">
        <f>'EMFAC2017EI-2011Class'!F1023</f>
        <v>5</v>
      </c>
      <c r="E1024" s="72" t="str">
        <f t="shared" si="31"/>
        <v>T7 SWCV-5</v>
      </c>
      <c r="F1024" s="39">
        <f>VLOOKUP(E1024,HD_Odo!$C$2:$D$1381,2,FALSE)</f>
        <v>100324.58333333299</v>
      </c>
      <c r="G1024" s="89" t="str">
        <f>'EMFAC2017EI-2011Class'!H1023</f>
        <v>2020-T7 SWCV-5</v>
      </c>
      <c r="H1024" s="70">
        <f t="shared" si="32"/>
        <v>0.9240127181804082</v>
      </c>
      <c r="J1024" s="13"/>
      <c r="N1024" s="37"/>
      <c r="O1024" s="36"/>
    </row>
    <row r="1025" spans="1:15" ht="13.7" customHeight="1" x14ac:dyDescent="0.25">
      <c r="A1025" s="73">
        <f>'EMFAC2017EI-2011Class'!B1024</f>
        <v>2020</v>
      </c>
      <c r="B1025" s="74" t="str">
        <f>'EMFAC2017EI-2011Class'!C1024</f>
        <v>T7 SWCV</v>
      </c>
      <c r="C1025" s="73">
        <f>'EMFAC2017EI-2011Class'!D1024</f>
        <v>2014</v>
      </c>
      <c r="D1025" s="38">
        <f>'EMFAC2017EI-2011Class'!F1024</f>
        <v>6</v>
      </c>
      <c r="E1025" s="72" t="str">
        <f t="shared" si="31"/>
        <v>T7 SWCV-6</v>
      </c>
      <c r="F1025" s="39">
        <f>VLOOKUP(E1025,HD_Odo!$C$2:$D$1381,2,FALSE)</f>
        <v>115959.58333333299</v>
      </c>
      <c r="G1025" s="89" t="str">
        <f>'EMFAC2017EI-2011Class'!H1024</f>
        <v>2020-T7 SWCV-6</v>
      </c>
      <c r="H1025" s="70">
        <f t="shared" si="32"/>
        <v>0.91575946056756985</v>
      </c>
      <c r="J1025" s="13"/>
      <c r="N1025" s="37"/>
      <c r="O1025" s="36"/>
    </row>
    <row r="1026" spans="1:15" ht="13.7" customHeight="1" x14ac:dyDescent="0.25">
      <c r="A1026" s="73">
        <f>'EMFAC2017EI-2011Class'!B1025</f>
        <v>2020</v>
      </c>
      <c r="B1026" s="74" t="str">
        <f>'EMFAC2017EI-2011Class'!C1025</f>
        <v>T7 SWCV</v>
      </c>
      <c r="C1026" s="73">
        <f>'EMFAC2017EI-2011Class'!D1025</f>
        <v>2013</v>
      </c>
      <c r="D1026" s="38">
        <f>'EMFAC2017EI-2011Class'!F1025</f>
        <v>7</v>
      </c>
      <c r="E1026" s="72" t="str">
        <f t="shared" si="31"/>
        <v>T7 SWCV-7</v>
      </c>
      <c r="F1026" s="39">
        <f>VLOOKUP(E1026,HD_Odo!$C$2:$D$1381,2,FALSE)</f>
        <v>131594.58333333299</v>
      </c>
      <c r="G1026" s="89" t="str">
        <f>'EMFAC2017EI-2011Class'!H1025</f>
        <v>2020-T7 SWCV-7</v>
      </c>
      <c r="H1026" s="70">
        <f t="shared" si="32"/>
        <v>0.88192536915825004</v>
      </c>
      <c r="J1026" s="13"/>
      <c r="N1026" s="37"/>
      <c r="O1026" s="36"/>
    </row>
    <row r="1027" spans="1:15" ht="13.7" customHeight="1" x14ac:dyDescent="0.25">
      <c r="A1027" s="73">
        <f>'EMFAC2017EI-2011Class'!B1026</f>
        <v>2020</v>
      </c>
      <c r="B1027" s="74" t="str">
        <f>'EMFAC2017EI-2011Class'!C1026</f>
        <v>T7 SWCV</v>
      </c>
      <c r="C1027" s="73">
        <f>'EMFAC2017EI-2011Class'!D1026</f>
        <v>2012</v>
      </c>
      <c r="D1027" s="38">
        <f>'EMFAC2017EI-2011Class'!F1026</f>
        <v>8</v>
      </c>
      <c r="E1027" s="72" t="str">
        <f t="shared" si="31"/>
        <v>T7 SWCV-8</v>
      </c>
      <c r="F1027" s="39">
        <f>VLOOKUP(E1027,HD_Odo!$C$2:$D$1381,2,FALSE)</f>
        <v>147229.58333333299</v>
      </c>
      <c r="G1027" s="89" t="str">
        <f>'EMFAC2017EI-2011Class'!H1026</f>
        <v>2020-T7 SWCV-8</v>
      </c>
      <c r="H1027" s="70">
        <f t="shared" si="32"/>
        <v>0.87435237195093563</v>
      </c>
      <c r="J1027" s="13"/>
      <c r="N1027" s="37"/>
      <c r="O1027" s="36"/>
    </row>
    <row r="1028" spans="1:15" ht="13.7" customHeight="1" x14ac:dyDescent="0.25">
      <c r="A1028" s="73">
        <f>'EMFAC2017EI-2011Class'!B1027</f>
        <v>2020</v>
      </c>
      <c r="B1028" s="74" t="str">
        <f>'EMFAC2017EI-2011Class'!C1027</f>
        <v>T7 SWCV</v>
      </c>
      <c r="C1028" s="73">
        <f>'EMFAC2017EI-2011Class'!D1027</f>
        <v>2011</v>
      </c>
      <c r="D1028" s="38">
        <f>'EMFAC2017EI-2011Class'!F1027</f>
        <v>9</v>
      </c>
      <c r="E1028" s="72" t="str">
        <f t="shared" si="31"/>
        <v>T7 SWCV-9</v>
      </c>
      <c r="F1028" s="39">
        <f>VLOOKUP(E1028,HD_Odo!$C$2:$D$1381,2,FALSE)</f>
        <v>162864.58333333299</v>
      </c>
      <c r="G1028" s="89" t="str">
        <f>'EMFAC2017EI-2011Class'!H1027</f>
        <v>2020-T7 SWCV-9</v>
      </c>
      <c r="H1028" s="70">
        <f t="shared" si="32"/>
        <v>0.86748504950369676</v>
      </c>
      <c r="J1028" s="13"/>
      <c r="N1028" s="37"/>
      <c r="O1028" s="36"/>
    </row>
    <row r="1029" spans="1:15" ht="13.7" customHeight="1" x14ac:dyDescent="0.25">
      <c r="A1029" s="73">
        <f>'EMFAC2017EI-2011Class'!B1028</f>
        <v>2020</v>
      </c>
      <c r="B1029" s="74" t="str">
        <f>'EMFAC2017EI-2011Class'!C1028</f>
        <v>T7 SWCV</v>
      </c>
      <c r="C1029" s="73">
        <f>'EMFAC2017EI-2011Class'!D1028</f>
        <v>2010</v>
      </c>
      <c r="D1029" s="38">
        <f>'EMFAC2017EI-2011Class'!F1028</f>
        <v>10</v>
      </c>
      <c r="E1029" s="72" t="str">
        <f t="shared" si="31"/>
        <v>T7 SWCV-10</v>
      </c>
      <c r="F1029" s="39">
        <f>VLOOKUP(E1029,HD_Odo!$C$2:$D$1381,2,FALSE)</f>
        <v>178499.58333333299</v>
      </c>
      <c r="G1029" s="89" t="str">
        <f>'EMFAC2017EI-2011Class'!H1028</f>
        <v>2020-T7 SWCV-10</v>
      </c>
      <c r="H1029" s="70">
        <f t="shared" si="32"/>
        <v>0.89423554210029099</v>
      </c>
      <c r="J1029" s="13"/>
      <c r="N1029" s="37"/>
      <c r="O1029" s="36"/>
    </row>
    <row r="1030" spans="1:15" ht="13.7" customHeight="1" x14ac:dyDescent="0.25">
      <c r="A1030" s="73">
        <f>'EMFAC2017EI-2011Class'!B1029</f>
        <v>2020</v>
      </c>
      <c r="B1030" s="74" t="str">
        <f>'EMFAC2017EI-2011Class'!C1029</f>
        <v>T7 SWCV</v>
      </c>
      <c r="C1030" s="73">
        <f>'EMFAC2017EI-2011Class'!D1029</f>
        <v>2009</v>
      </c>
      <c r="D1030" s="38">
        <f>'EMFAC2017EI-2011Class'!F1029</f>
        <v>11</v>
      </c>
      <c r="E1030" s="72" t="str">
        <f t="shared" si="31"/>
        <v>T7 SWCV-11</v>
      </c>
      <c r="F1030" s="39">
        <f>VLOOKUP(E1030,HD_Odo!$C$2:$D$1381,2,FALSE)</f>
        <v>194134.58333333299</v>
      </c>
      <c r="G1030" s="89" t="str">
        <f>'EMFAC2017EI-2011Class'!H1029</f>
        <v>2020-T7 SWCV-11</v>
      </c>
      <c r="H1030" s="70">
        <f t="shared" si="32"/>
        <v>0.88813411280895949</v>
      </c>
      <c r="J1030" s="13"/>
      <c r="N1030" s="37"/>
      <c r="O1030" s="36"/>
    </row>
    <row r="1031" spans="1:15" ht="13.7" customHeight="1" x14ac:dyDescent="0.25">
      <c r="A1031" s="73">
        <f>'EMFAC2017EI-2011Class'!B1030</f>
        <v>2020</v>
      </c>
      <c r="B1031" s="74" t="str">
        <f>'EMFAC2017EI-2011Class'!C1030</f>
        <v>T7 SWCV</v>
      </c>
      <c r="C1031" s="73">
        <f>'EMFAC2017EI-2011Class'!D1030</f>
        <v>2008</v>
      </c>
      <c r="D1031" s="38">
        <f>'EMFAC2017EI-2011Class'!F1030</f>
        <v>12</v>
      </c>
      <c r="E1031" s="72" t="str">
        <f t="shared" si="31"/>
        <v>T7 SWCV-12</v>
      </c>
      <c r="F1031" s="39">
        <f>VLOOKUP(E1031,HD_Odo!$C$2:$D$1381,2,FALSE)</f>
        <v>209769.58333333299</v>
      </c>
      <c r="G1031" s="89" t="str">
        <f>'EMFAC2017EI-2011Class'!H1030</f>
        <v>2020-T7 SWCV-12</v>
      </c>
      <c r="H1031" s="70">
        <f t="shared" si="32"/>
        <v>0.88235921309275156</v>
      </c>
      <c r="J1031" s="13"/>
      <c r="N1031" s="37"/>
      <c r="O1031" s="36"/>
    </row>
    <row r="1032" spans="1:15" ht="13.7" customHeight="1" x14ac:dyDescent="0.25">
      <c r="A1032" s="73">
        <f>'EMFAC2017EI-2011Class'!B1031</f>
        <v>2020</v>
      </c>
      <c r="B1032" s="74" t="str">
        <f>'EMFAC2017EI-2011Class'!C1031</f>
        <v>T7 SWCV</v>
      </c>
      <c r="C1032" s="73">
        <f>'EMFAC2017EI-2011Class'!D1031</f>
        <v>2007</v>
      </c>
      <c r="D1032" s="38">
        <f>'EMFAC2017EI-2011Class'!F1031</f>
        <v>13</v>
      </c>
      <c r="E1032" s="72" t="str">
        <f t="shared" si="31"/>
        <v>T7 SWCV-13</v>
      </c>
      <c r="F1032" s="39">
        <f>VLOOKUP(E1032,HD_Odo!$C$2:$D$1381,2,FALSE)</f>
        <v>225404.58333333299</v>
      </c>
      <c r="G1032" s="89" t="str">
        <f>'EMFAC2017EI-2011Class'!H1031</f>
        <v>2020-T7 SWCV-13</v>
      </c>
      <c r="H1032" s="70">
        <f t="shared" si="32"/>
        <v>0.94097020220231631</v>
      </c>
      <c r="J1032" s="13"/>
      <c r="N1032" s="37"/>
      <c r="O1032" s="36"/>
    </row>
    <row r="1033" spans="1:15" ht="13.7" customHeight="1" x14ac:dyDescent="0.25">
      <c r="A1033" s="73">
        <f>'EMFAC2017EI-2011Class'!B1032</f>
        <v>2020</v>
      </c>
      <c r="B1033" s="74" t="str">
        <f>'EMFAC2017EI-2011Class'!C1032</f>
        <v>T7 SWCV</v>
      </c>
      <c r="C1033" s="73">
        <f>'EMFAC2017EI-2011Class'!D1032</f>
        <v>2006</v>
      </c>
      <c r="D1033" s="38">
        <f>'EMFAC2017EI-2011Class'!F1032</f>
        <v>14</v>
      </c>
      <c r="E1033" s="72" t="str">
        <f t="shared" si="31"/>
        <v>T7 SWCV-14</v>
      </c>
      <c r="F1033" s="39">
        <f>VLOOKUP(E1033,HD_Odo!$C$2:$D$1381,2,FALSE)</f>
        <v>241039.58333333299</v>
      </c>
      <c r="G1033" s="89" t="str">
        <f>'EMFAC2017EI-2011Class'!H1032</f>
        <v>2020-T7 SWCV-14</v>
      </c>
      <c r="H1033" s="70">
        <f t="shared" si="32"/>
        <v>0.93798199428935225</v>
      </c>
      <c r="J1033" s="13"/>
      <c r="N1033" s="37"/>
      <c r="O1033" s="36"/>
    </row>
    <row r="1034" spans="1:15" ht="13.7" customHeight="1" x14ac:dyDescent="0.25">
      <c r="A1034" s="73">
        <f>'EMFAC2017EI-2011Class'!B1033</f>
        <v>2020</v>
      </c>
      <c r="B1034" s="74" t="str">
        <f>'EMFAC2017EI-2011Class'!C1033</f>
        <v>T7 SWCV</v>
      </c>
      <c r="C1034" s="73">
        <f>'EMFAC2017EI-2011Class'!D1033</f>
        <v>2005</v>
      </c>
      <c r="D1034" s="38">
        <f>'EMFAC2017EI-2011Class'!F1033</f>
        <v>15</v>
      </c>
      <c r="E1034" s="72" t="str">
        <f t="shared" si="31"/>
        <v>T7 SWCV-15</v>
      </c>
      <c r="F1034" s="39">
        <f>VLOOKUP(E1034,HD_Odo!$C$2:$D$1381,2,FALSE)</f>
        <v>256674.58333333299</v>
      </c>
      <c r="G1034" s="89" t="str">
        <f>'EMFAC2017EI-2011Class'!H1033</f>
        <v>2020-T7 SWCV-15</v>
      </c>
      <c r="H1034" s="70">
        <f t="shared" si="32"/>
        <v>0.93509672742370198</v>
      </c>
      <c r="J1034" s="13"/>
      <c r="N1034" s="37"/>
      <c r="O1034" s="36"/>
    </row>
    <row r="1035" spans="1:15" ht="13.7" customHeight="1" x14ac:dyDescent="0.25">
      <c r="A1035" s="73">
        <f>'EMFAC2017EI-2011Class'!B1034</f>
        <v>2020</v>
      </c>
      <c r="B1035" s="74" t="str">
        <f>'EMFAC2017EI-2011Class'!C1034</f>
        <v>T7 SWCV</v>
      </c>
      <c r="C1035" s="73">
        <f>'EMFAC2017EI-2011Class'!D1034</f>
        <v>2004</v>
      </c>
      <c r="D1035" s="38">
        <f>'EMFAC2017EI-2011Class'!F1034</f>
        <v>16</v>
      </c>
      <c r="E1035" s="72" t="str">
        <f t="shared" ref="E1035:E1098" si="33">CONCATENATE(B1035,"-",D1035)</f>
        <v>T7 SWCV-16</v>
      </c>
      <c r="F1035" s="39">
        <f>VLOOKUP(E1035,HD_Odo!$C$2:$D$1381,2,FALSE)</f>
        <v>272309.58333333302</v>
      </c>
      <c r="G1035" s="89" t="str">
        <f>'EMFAC2017EI-2011Class'!H1034</f>
        <v>2020-T7 SWCV-16</v>
      </c>
      <c r="H1035" s="70">
        <f t="shared" si="32"/>
        <v>0.93230917233879462</v>
      </c>
      <c r="J1035" s="13"/>
      <c r="N1035" s="37"/>
      <c r="O1035" s="36"/>
    </row>
    <row r="1036" spans="1:15" ht="13.7" customHeight="1" x14ac:dyDescent="0.25">
      <c r="A1036" s="73">
        <f>'EMFAC2017EI-2011Class'!B1035</f>
        <v>2020</v>
      </c>
      <c r="B1036" s="74" t="str">
        <f>'EMFAC2017EI-2011Class'!C1035</f>
        <v>T7 SWCV</v>
      </c>
      <c r="C1036" s="73">
        <f>'EMFAC2017EI-2011Class'!D1035</f>
        <v>2003</v>
      </c>
      <c r="D1036" s="38">
        <f>'EMFAC2017EI-2011Class'!F1035</f>
        <v>17</v>
      </c>
      <c r="E1036" s="72" t="str">
        <f t="shared" si="33"/>
        <v>T7 SWCV-17</v>
      </c>
      <c r="F1036" s="39">
        <f>VLOOKUP(E1036,HD_Odo!$C$2:$D$1381,2,FALSE)</f>
        <v>287944.58333333302</v>
      </c>
      <c r="G1036" s="89" t="str">
        <f>'EMFAC2017EI-2011Class'!H1035</f>
        <v>2020-T7 SWCV-17</v>
      </c>
      <c r="H1036" s="70">
        <f t="shared" si="32"/>
        <v>0.95664700674259207</v>
      </c>
      <c r="J1036" s="13"/>
      <c r="N1036" s="37"/>
      <c r="O1036" s="36"/>
    </row>
    <row r="1037" spans="1:15" ht="13.7" customHeight="1" x14ac:dyDescent="0.25">
      <c r="A1037" s="73">
        <f>'EMFAC2017EI-2011Class'!B1036</f>
        <v>2020</v>
      </c>
      <c r="B1037" s="74" t="str">
        <f>'EMFAC2017EI-2011Class'!C1036</f>
        <v>T7 SWCV</v>
      </c>
      <c r="C1037" s="73">
        <f>'EMFAC2017EI-2011Class'!D1036</f>
        <v>2002</v>
      </c>
      <c r="D1037" s="38">
        <f>'EMFAC2017EI-2011Class'!F1036</f>
        <v>18</v>
      </c>
      <c r="E1037" s="72" t="str">
        <f t="shared" si="33"/>
        <v>T7 SWCV-18</v>
      </c>
      <c r="F1037" s="39">
        <f>VLOOKUP(E1037,HD_Odo!$C$2:$D$1381,2,FALSE)</f>
        <v>303579.58333333302</v>
      </c>
      <c r="G1037" s="89" t="str">
        <f>'EMFAC2017EI-2011Class'!H1036</f>
        <v>2020-T7 SWCV-18</v>
      </c>
      <c r="H1037" s="70">
        <f t="shared" si="32"/>
        <v>0.95510882523813323</v>
      </c>
      <c r="J1037" s="13"/>
      <c r="N1037" s="37"/>
      <c r="O1037" s="36"/>
    </row>
    <row r="1038" spans="1:15" ht="13.7" customHeight="1" x14ac:dyDescent="0.25">
      <c r="A1038" s="73">
        <f>'EMFAC2017EI-2011Class'!B1037</f>
        <v>2020</v>
      </c>
      <c r="B1038" s="74" t="str">
        <f>'EMFAC2017EI-2011Class'!C1037</f>
        <v>T7 SWCV</v>
      </c>
      <c r="C1038" s="73">
        <f>'EMFAC2017EI-2011Class'!D1037</f>
        <v>2001</v>
      </c>
      <c r="D1038" s="38">
        <f>'EMFAC2017EI-2011Class'!F1037</f>
        <v>19</v>
      </c>
      <c r="E1038" s="72" t="str">
        <f t="shared" si="33"/>
        <v>T7 SWCV-19</v>
      </c>
      <c r="F1038" s="39">
        <f>VLOOKUP(E1038,HD_Odo!$C$2:$D$1381,2,FALSE)</f>
        <v>319214.58333333302</v>
      </c>
      <c r="G1038" s="89" t="str">
        <f>'EMFAC2017EI-2011Class'!H1037</f>
        <v>2020-T7 SWCV-19</v>
      </c>
      <c r="H1038" s="70">
        <f t="shared" si="32"/>
        <v>0.95362459102370856</v>
      </c>
      <c r="J1038" s="13"/>
      <c r="N1038" s="37"/>
      <c r="O1038" s="36"/>
    </row>
    <row r="1039" spans="1:15" ht="13.7" customHeight="1" x14ac:dyDescent="0.25">
      <c r="A1039" s="73">
        <f>'EMFAC2017EI-2011Class'!B1038</f>
        <v>2020</v>
      </c>
      <c r="B1039" s="74" t="str">
        <f>'EMFAC2017EI-2011Class'!C1038</f>
        <v>T7 SWCV</v>
      </c>
      <c r="C1039" s="73">
        <f>'EMFAC2017EI-2011Class'!D1038</f>
        <v>2000</v>
      </c>
      <c r="D1039" s="38">
        <f>'EMFAC2017EI-2011Class'!F1038</f>
        <v>20</v>
      </c>
      <c r="E1039" s="72" t="str">
        <f t="shared" si="33"/>
        <v>T7 SWCV-20</v>
      </c>
      <c r="F1039" s="39">
        <f>VLOOKUP(E1039,HD_Odo!$C$2:$D$1381,2,FALSE)</f>
        <v>334849.58333333302</v>
      </c>
      <c r="G1039" s="89" t="str">
        <f>'EMFAC2017EI-2011Class'!H1038</f>
        <v>2020-T7 SWCV-20</v>
      </c>
      <c r="H1039" s="70">
        <f t="shared" si="32"/>
        <v>0.95219151494122478</v>
      </c>
      <c r="J1039" s="13"/>
      <c r="N1039" s="37"/>
      <c r="O1039" s="36"/>
    </row>
    <row r="1040" spans="1:15" ht="13.7" customHeight="1" x14ac:dyDescent="0.25">
      <c r="A1040" s="73">
        <f>'EMFAC2017EI-2011Class'!B1039</f>
        <v>2020</v>
      </c>
      <c r="B1040" s="74" t="str">
        <f>'EMFAC2017EI-2011Class'!C1039</f>
        <v>T7 SWCV</v>
      </c>
      <c r="C1040" s="73">
        <f>'EMFAC2017EI-2011Class'!D1039</f>
        <v>1999</v>
      </c>
      <c r="D1040" s="38">
        <f>'EMFAC2017EI-2011Class'!F1039</f>
        <v>21</v>
      </c>
      <c r="E1040" s="72" t="str">
        <f t="shared" si="33"/>
        <v>T7 SWCV-21</v>
      </c>
      <c r="F1040" s="39">
        <f>VLOOKUP(E1040,HD_Odo!$C$2:$D$1381,2,FALSE)</f>
        <v>350484.58333333302</v>
      </c>
      <c r="G1040" s="89" t="str">
        <f>'EMFAC2017EI-2011Class'!H1039</f>
        <v>2020-T7 SWCV-21</v>
      </c>
      <c r="H1040" s="70">
        <f t="shared" si="32"/>
        <v>0.95080699684684455</v>
      </c>
      <c r="J1040" s="13"/>
      <c r="N1040" s="37"/>
      <c r="O1040" s="36"/>
    </row>
    <row r="1041" spans="1:15" ht="13.7" customHeight="1" x14ac:dyDescent="0.25">
      <c r="A1041" s="73">
        <f>'EMFAC2017EI-2011Class'!B1040</f>
        <v>2020</v>
      </c>
      <c r="B1041" s="74" t="str">
        <f>'EMFAC2017EI-2011Class'!C1040</f>
        <v>T7 SWCV</v>
      </c>
      <c r="C1041" s="73">
        <f>'EMFAC2017EI-2011Class'!D1040</f>
        <v>1998</v>
      </c>
      <c r="D1041" s="38">
        <f>'EMFAC2017EI-2011Class'!F1040</f>
        <v>22</v>
      </c>
      <c r="E1041" s="72" t="str">
        <f t="shared" si="33"/>
        <v>T7 SWCV-22</v>
      </c>
      <c r="F1041" s="39">
        <f>VLOOKUP(E1041,HD_Odo!$C$2:$D$1381,2,FALSE)</f>
        <v>366119.58333333302</v>
      </c>
      <c r="G1041" s="89" t="str">
        <f>'EMFAC2017EI-2011Class'!H1040</f>
        <v>2020-T7 SWCV-22</v>
      </c>
      <c r="H1041" s="70">
        <f t="shared" si="32"/>
        <v>0.94946860986645254</v>
      </c>
      <c r="J1041" s="13"/>
      <c r="N1041" s="37"/>
      <c r="O1041" s="36"/>
    </row>
    <row r="1042" spans="1:15" ht="13.7" customHeight="1" x14ac:dyDescent="0.25">
      <c r="A1042" s="73">
        <f>'EMFAC2017EI-2011Class'!B1041</f>
        <v>2020</v>
      </c>
      <c r="B1042" s="74" t="str">
        <f>'EMFAC2017EI-2011Class'!C1041</f>
        <v>T7 SWCV</v>
      </c>
      <c r="C1042" s="73">
        <f>'EMFAC2017EI-2011Class'!D1041</f>
        <v>1997</v>
      </c>
      <c r="D1042" s="38">
        <f>'EMFAC2017EI-2011Class'!F1041</f>
        <v>23</v>
      </c>
      <c r="E1042" s="72" t="str">
        <f t="shared" si="33"/>
        <v>T7 SWCV-23</v>
      </c>
      <c r="F1042" s="39">
        <f>VLOOKUP(E1042,HD_Odo!$C$2:$D$1381,2,FALSE)</f>
        <v>381754.58333333302</v>
      </c>
      <c r="G1042" s="89" t="str">
        <f>'EMFAC2017EI-2011Class'!H1041</f>
        <v>2020-T7 SWCV-23</v>
      </c>
      <c r="H1042" s="70">
        <f t="shared" si="32"/>
        <v>0.94817408619911614</v>
      </c>
      <c r="J1042" s="13"/>
      <c r="N1042" s="37"/>
      <c r="O1042" s="36"/>
    </row>
    <row r="1043" spans="1:15" ht="13.7" customHeight="1" x14ac:dyDescent="0.25">
      <c r="A1043" s="73">
        <f>'EMFAC2017EI-2011Class'!B1042</f>
        <v>2020</v>
      </c>
      <c r="B1043" s="74" t="str">
        <f>'EMFAC2017EI-2011Class'!C1042</f>
        <v>T7 SWCV</v>
      </c>
      <c r="C1043" s="73">
        <f>'EMFAC2017EI-2011Class'!D1042</f>
        <v>1996</v>
      </c>
      <c r="D1043" s="38">
        <f>'EMFAC2017EI-2011Class'!F1042</f>
        <v>24</v>
      </c>
      <c r="E1043" s="72" t="str">
        <f t="shared" si="33"/>
        <v>T7 SWCV-24</v>
      </c>
      <c r="F1043" s="39">
        <f>VLOOKUP(E1043,HD_Odo!$C$2:$D$1381,2,FALSE)</f>
        <v>397389.58333333302</v>
      </c>
      <c r="G1043" s="89" t="str">
        <f>'EMFAC2017EI-2011Class'!H1042</f>
        <v>2020-T7 SWCV-24</v>
      </c>
      <c r="H1043" s="70">
        <f t="shared" si="32"/>
        <v>0.94692130429384747</v>
      </c>
      <c r="J1043" s="13"/>
      <c r="N1043" s="37"/>
      <c r="O1043" s="36"/>
    </row>
    <row r="1044" spans="1:15" ht="13.7" customHeight="1" x14ac:dyDescent="0.25">
      <c r="A1044" s="73">
        <f>'EMFAC2017EI-2011Class'!B1043</f>
        <v>2020</v>
      </c>
      <c r="B1044" s="74" t="str">
        <f>'EMFAC2017EI-2011Class'!C1043</f>
        <v>T7 SWCV</v>
      </c>
      <c r="C1044" s="73">
        <f>'EMFAC2017EI-2011Class'!D1043</f>
        <v>1995</v>
      </c>
      <c r="D1044" s="38">
        <f>'EMFAC2017EI-2011Class'!F1043</f>
        <v>25</v>
      </c>
      <c r="E1044" s="72" t="str">
        <f t="shared" si="33"/>
        <v>T7 SWCV-25</v>
      </c>
      <c r="F1044" s="39">
        <f>VLOOKUP(E1044,HD_Odo!$C$2:$D$1381,2,FALSE)</f>
        <v>413024.58333333302</v>
      </c>
      <c r="G1044" s="89" t="str">
        <f>'EMFAC2017EI-2011Class'!H1043</f>
        <v>2020-T7 SWCV-25</v>
      </c>
      <c r="H1044" s="70">
        <f t="shared" si="32"/>
        <v>0.94570827724713213</v>
      </c>
      <c r="J1044" s="13"/>
      <c r="N1044" s="37"/>
      <c r="O1044" s="36"/>
    </row>
    <row r="1045" spans="1:15" ht="13.7" customHeight="1" x14ac:dyDescent="0.25">
      <c r="A1045" s="73">
        <f>'EMFAC2017EI-2011Class'!B1044</f>
        <v>2020</v>
      </c>
      <c r="B1045" s="74" t="str">
        <f>'EMFAC2017EI-2011Class'!C1044</f>
        <v>T7 SWCV</v>
      </c>
      <c r="C1045" s="73">
        <f>'EMFAC2017EI-2011Class'!D1044</f>
        <v>1994</v>
      </c>
      <c r="D1045" s="38">
        <f>'EMFAC2017EI-2011Class'!F1044</f>
        <v>26</v>
      </c>
      <c r="E1045" s="72" t="str">
        <f t="shared" si="33"/>
        <v>T7 SWCV-26</v>
      </c>
      <c r="F1045" s="39">
        <f>VLOOKUP(E1045,HD_Odo!$C$2:$D$1381,2,FALSE)</f>
        <v>428659.58333333302</v>
      </c>
      <c r="G1045" s="89" t="str">
        <f>'EMFAC2017EI-2011Class'!H1044</f>
        <v>2020-T7 SWCV-26</v>
      </c>
      <c r="H1045" s="70">
        <f t="shared" si="32"/>
        <v>0.94453314228776064</v>
      </c>
      <c r="J1045" s="13"/>
      <c r="N1045" s="37"/>
      <c r="O1045" s="36"/>
    </row>
    <row r="1046" spans="1:15" ht="13.7" customHeight="1" x14ac:dyDescent="0.25">
      <c r="A1046" s="73">
        <f>'EMFAC2017EI-2011Class'!B1045</f>
        <v>2020</v>
      </c>
      <c r="B1046" s="74" t="str">
        <f>'EMFAC2017EI-2011Class'!C1045</f>
        <v>T7 SWCV</v>
      </c>
      <c r="C1046" s="73">
        <f>'EMFAC2017EI-2011Class'!D1045</f>
        <v>1993</v>
      </c>
      <c r="D1046" s="38">
        <f>'EMFAC2017EI-2011Class'!F1045</f>
        <v>27</v>
      </c>
      <c r="E1046" s="72" t="str">
        <f t="shared" si="33"/>
        <v>T7 SWCV-27</v>
      </c>
      <c r="F1046" s="39">
        <f>VLOOKUP(E1046,HD_Odo!$C$2:$D$1381,2,FALSE)</f>
        <v>444294.58333333302</v>
      </c>
      <c r="G1046" s="89" t="str">
        <f>'EMFAC2017EI-2011Class'!H1045</f>
        <v>2020-T7 SWCV-27</v>
      </c>
      <c r="H1046" s="70">
        <f t="shared" si="32"/>
        <v>1</v>
      </c>
      <c r="J1046" s="13"/>
      <c r="N1046" s="37"/>
      <c r="O1046" s="36"/>
    </row>
    <row r="1047" spans="1:15" ht="13.7" customHeight="1" x14ac:dyDescent="0.25">
      <c r="A1047" s="73">
        <f>'EMFAC2017EI-2011Class'!B1046</f>
        <v>2020</v>
      </c>
      <c r="B1047" s="74" t="str">
        <f>'EMFAC2017EI-2011Class'!C1046</f>
        <v>T7 SWCV</v>
      </c>
      <c r="C1047" s="73">
        <f>'EMFAC2017EI-2011Class'!D1046</f>
        <v>1992</v>
      </c>
      <c r="D1047" s="38">
        <f>'EMFAC2017EI-2011Class'!F1046</f>
        <v>28</v>
      </c>
      <c r="E1047" s="72" t="str">
        <f t="shared" si="33"/>
        <v>T7 SWCV-28</v>
      </c>
      <c r="F1047" s="39">
        <f>VLOOKUP(E1047,HD_Odo!$C$2:$D$1381,2,FALSE)</f>
        <v>459929.58333333302</v>
      </c>
      <c r="G1047" s="89" t="str">
        <f>'EMFAC2017EI-2011Class'!H1046</f>
        <v>2020-T7 SWCV-28</v>
      </c>
      <c r="H1047" s="70">
        <f t="shared" si="32"/>
        <v>1</v>
      </c>
      <c r="J1047" s="13"/>
      <c r="N1047" s="37"/>
      <c r="O1047" s="36"/>
    </row>
    <row r="1048" spans="1:15" ht="13.7" customHeight="1" x14ac:dyDescent="0.25">
      <c r="A1048" s="73">
        <f>'EMFAC2017EI-2011Class'!B1047</f>
        <v>2020</v>
      </c>
      <c r="B1048" s="74" t="str">
        <f>'EMFAC2017EI-2011Class'!C1047</f>
        <v>T7 SWCV</v>
      </c>
      <c r="C1048" s="73">
        <f>'EMFAC2017EI-2011Class'!D1047</f>
        <v>1991</v>
      </c>
      <c r="D1048" s="38">
        <f>'EMFAC2017EI-2011Class'!F1047</f>
        <v>29</v>
      </c>
      <c r="E1048" s="72" t="str">
        <f t="shared" si="33"/>
        <v>T7 SWCV-29</v>
      </c>
      <c r="F1048" s="39">
        <f>VLOOKUP(E1048,HD_Odo!$C$2:$D$1381,2,FALSE)</f>
        <v>475564.58333333302</v>
      </c>
      <c r="G1048" s="89" t="str">
        <f>'EMFAC2017EI-2011Class'!H1047</f>
        <v>2020-T7 SWCV-29</v>
      </c>
      <c r="H1048" s="70">
        <f t="shared" si="32"/>
        <v>1</v>
      </c>
      <c r="J1048" s="13"/>
      <c r="N1048" s="37"/>
      <c r="O1048" s="36"/>
    </row>
    <row r="1049" spans="1:15" ht="13.7" customHeight="1" x14ac:dyDescent="0.25">
      <c r="A1049" s="73">
        <f>'EMFAC2017EI-2011Class'!B1048</f>
        <v>2020</v>
      </c>
      <c r="B1049" s="74" t="str">
        <f>'EMFAC2017EI-2011Class'!C1048</f>
        <v>T7 SWCV</v>
      </c>
      <c r="C1049" s="73">
        <f>'EMFAC2017EI-2011Class'!D1048</f>
        <v>1990</v>
      </c>
      <c r="D1049" s="38">
        <f>'EMFAC2017EI-2011Class'!F1048</f>
        <v>30</v>
      </c>
      <c r="E1049" s="72" t="str">
        <f t="shared" si="33"/>
        <v>T7 SWCV-30</v>
      </c>
      <c r="F1049" s="39">
        <f>VLOOKUP(E1049,HD_Odo!$C$2:$D$1381,2,FALSE)</f>
        <v>491199.58333333302</v>
      </c>
      <c r="G1049" s="89" t="str">
        <f>'EMFAC2017EI-2011Class'!H1048</f>
        <v>2020-T7 SWCV-30</v>
      </c>
      <c r="H1049" s="70">
        <f t="shared" si="32"/>
        <v>1</v>
      </c>
      <c r="J1049" s="13"/>
      <c r="N1049" s="37"/>
      <c r="O1049" s="36"/>
    </row>
    <row r="1050" spans="1:15" ht="13.7" customHeight="1" x14ac:dyDescent="0.25">
      <c r="A1050" s="73">
        <f>'EMFAC2017EI-2011Class'!B1049</f>
        <v>2020</v>
      </c>
      <c r="B1050" s="74" t="str">
        <f>'EMFAC2017EI-2011Class'!C1049</f>
        <v>T7 SWCV</v>
      </c>
      <c r="C1050" s="73">
        <f>'EMFAC2017EI-2011Class'!D1049</f>
        <v>1989</v>
      </c>
      <c r="D1050" s="38">
        <f>'EMFAC2017EI-2011Class'!F1049</f>
        <v>31</v>
      </c>
      <c r="E1050" s="72" t="str">
        <f t="shared" si="33"/>
        <v>T7 SWCV-31</v>
      </c>
      <c r="F1050" s="39">
        <f>VLOOKUP(E1050,HD_Odo!$C$2:$D$1381,2,FALSE)</f>
        <v>506834.58333333302</v>
      </c>
      <c r="G1050" s="89" t="str">
        <f>'EMFAC2017EI-2011Class'!H1049</f>
        <v>2020-T7 SWCV-31</v>
      </c>
      <c r="H1050" s="70">
        <f t="shared" si="32"/>
        <v>1</v>
      </c>
      <c r="J1050" s="13"/>
      <c r="N1050" s="37"/>
      <c r="O1050" s="36"/>
    </row>
    <row r="1051" spans="1:15" ht="13.7" customHeight="1" x14ac:dyDescent="0.25">
      <c r="A1051" s="73">
        <f>'EMFAC2017EI-2011Class'!B1050</f>
        <v>2020</v>
      </c>
      <c r="B1051" s="74" t="str">
        <f>'EMFAC2017EI-2011Class'!C1050</f>
        <v>T7 SWCV</v>
      </c>
      <c r="C1051" s="73">
        <f>'EMFAC2017EI-2011Class'!D1050</f>
        <v>1988</v>
      </c>
      <c r="D1051" s="38">
        <f>'EMFAC2017EI-2011Class'!F1050</f>
        <v>32</v>
      </c>
      <c r="E1051" s="72" t="str">
        <f t="shared" si="33"/>
        <v>T7 SWCV-32</v>
      </c>
      <c r="F1051" s="39">
        <f>VLOOKUP(E1051,HD_Odo!$C$2:$D$1381,2,FALSE)</f>
        <v>522469.58333333302</v>
      </c>
      <c r="G1051" s="89" t="str">
        <f>'EMFAC2017EI-2011Class'!H1050</f>
        <v>2020-T7 SWCV-32</v>
      </c>
      <c r="H1051" s="70">
        <f t="shared" si="32"/>
        <v>1</v>
      </c>
      <c r="J1051" s="13"/>
      <c r="N1051" s="37"/>
      <c r="O1051" s="36"/>
    </row>
    <row r="1052" spans="1:15" ht="13.7" customHeight="1" x14ac:dyDescent="0.25">
      <c r="A1052" s="73">
        <f>'EMFAC2017EI-2011Class'!B1051</f>
        <v>2020</v>
      </c>
      <c r="B1052" s="74" t="str">
        <f>'EMFAC2017EI-2011Class'!C1051</f>
        <v>T7 SWCV</v>
      </c>
      <c r="C1052" s="73">
        <f>'EMFAC2017EI-2011Class'!D1051</f>
        <v>1987</v>
      </c>
      <c r="D1052" s="38">
        <f>'EMFAC2017EI-2011Class'!F1051</f>
        <v>33</v>
      </c>
      <c r="E1052" s="72" t="str">
        <f t="shared" si="33"/>
        <v>T7 SWCV-33</v>
      </c>
      <c r="F1052" s="39">
        <f>VLOOKUP(E1052,HD_Odo!$C$2:$D$1381,2,FALSE)</f>
        <v>538104.58333333302</v>
      </c>
      <c r="G1052" s="89" t="str">
        <f>'EMFAC2017EI-2011Class'!H1051</f>
        <v>2020-T7 SWCV-33</v>
      </c>
      <c r="H1052" s="70">
        <f t="shared" si="32"/>
        <v>1</v>
      </c>
      <c r="J1052" s="13"/>
      <c r="N1052" s="37"/>
      <c r="O1052" s="36"/>
    </row>
    <row r="1053" spans="1:15" ht="13.7" customHeight="1" x14ac:dyDescent="0.25">
      <c r="A1053" s="73">
        <f>'EMFAC2017EI-2011Class'!B1052</f>
        <v>2020</v>
      </c>
      <c r="B1053" s="74" t="str">
        <f>'EMFAC2017EI-2011Class'!C1052</f>
        <v>T7 SWCV</v>
      </c>
      <c r="C1053" s="73">
        <f>'EMFAC2017EI-2011Class'!D1052</f>
        <v>1986</v>
      </c>
      <c r="D1053" s="38">
        <f>'EMFAC2017EI-2011Class'!F1052</f>
        <v>34</v>
      </c>
      <c r="E1053" s="72" t="str">
        <f t="shared" si="33"/>
        <v>T7 SWCV-34</v>
      </c>
      <c r="F1053" s="39">
        <f>VLOOKUP(E1053,HD_Odo!$C$2:$D$1381,2,FALSE)</f>
        <v>553739.58333333302</v>
      </c>
      <c r="G1053" s="89" t="str">
        <f>'EMFAC2017EI-2011Class'!H1052</f>
        <v>2020-T7 SWCV-34</v>
      </c>
      <c r="H1053" s="70">
        <f t="shared" si="32"/>
        <v>1</v>
      </c>
      <c r="J1053" s="13"/>
      <c r="N1053" s="37"/>
      <c r="O1053" s="36"/>
    </row>
    <row r="1054" spans="1:15" ht="13.7" customHeight="1" x14ac:dyDescent="0.25">
      <c r="A1054" s="73">
        <f>'EMFAC2017EI-2011Class'!B1053</f>
        <v>2020</v>
      </c>
      <c r="B1054" s="74" t="str">
        <f>'EMFAC2017EI-2011Class'!C1053</f>
        <v>T7 SWCV</v>
      </c>
      <c r="C1054" s="73">
        <f>'EMFAC2017EI-2011Class'!D1053</f>
        <v>1985</v>
      </c>
      <c r="D1054" s="38">
        <f>'EMFAC2017EI-2011Class'!F1053</f>
        <v>35</v>
      </c>
      <c r="E1054" s="72" t="str">
        <f t="shared" si="33"/>
        <v>T7 SWCV-35</v>
      </c>
      <c r="F1054" s="39">
        <f>VLOOKUP(E1054,HD_Odo!$C$2:$D$1381,2,FALSE)</f>
        <v>569374.58333333302</v>
      </c>
      <c r="G1054" s="89" t="str">
        <f>'EMFAC2017EI-2011Class'!H1053</f>
        <v>2020-T7 SWCV-35</v>
      </c>
      <c r="H1054" s="70">
        <f t="shared" si="32"/>
        <v>1</v>
      </c>
      <c r="J1054" s="13"/>
      <c r="N1054" s="37"/>
      <c r="O1054" s="36"/>
    </row>
    <row r="1055" spans="1:15" ht="13.7" customHeight="1" x14ac:dyDescent="0.25">
      <c r="A1055" s="73">
        <f>'EMFAC2017EI-2011Class'!B1054</f>
        <v>2020</v>
      </c>
      <c r="B1055" s="74" t="str">
        <f>'EMFAC2017EI-2011Class'!C1054</f>
        <v>T7 SWCV</v>
      </c>
      <c r="C1055" s="73">
        <f>'EMFAC2017EI-2011Class'!D1054</f>
        <v>1984</v>
      </c>
      <c r="D1055" s="38">
        <f>'EMFAC2017EI-2011Class'!F1054</f>
        <v>36</v>
      </c>
      <c r="E1055" s="72" t="str">
        <f t="shared" si="33"/>
        <v>T7 SWCV-36</v>
      </c>
      <c r="F1055" s="39">
        <f>VLOOKUP(E1055,HD_Odo!$C$2:$D$1381,2,FALSE)</f>
        <v>585009.58333333302</v>
      </c>
      <c r="G1055" s="89" t="str">
        <f>'EMFAC2017EI-2011Class'!H1054</f>
        <v>2020-T7 SWCV-36</v>
      </c>
      <c r="H1055" s="70">
        <f t="shared" si="32"/>
        <v>1</v>
      </c>
      <c r="J1055" s="13"/>
      <c r="N1055" s="37"/>
      <c r="O1055" s="36"/>
    </row>
    <row r="1056" spans="1:15" ht="13.7" customHeight="1" x14ac:dyDescent="0.25">
      <c r="A1056" s="73">
        <f>'EMFAC2017EI-2011Class'!B1055</f>
        <v>2020</v>
      </c>
      <c r="B1056" s="74" t="str">
        <f>'EMFAC2017EI-2011Class'!C1055</f>
        <v>T7 SWCV</v>
      </c>
      <c r="C1056" s="73">
        <f>'EMFAC2017EI-2011Class'!D1055</f>
        <v>1983</v>
      </c>
      <c r="D1056" s="38">
        <f>'EMFAC2017EI-2011Class'!F1055</f>
        <v>37</v>
      </c>
      <c r="E1056" s="72" t="str">
        <f t="shared" si="33"/>
        <v>T7 SWCV-37</v>
      </c>
      <c r="F1056" s="39">
        <f>VLOOKUP(E1056,HD_Odo!$C$2:$D$1381,2,FALSE)</f>
        <v>600644.58333333302</v>
      </c>
      <c r="G1056" s="89" t="str">
        <f>'EMFAC2017EI-2011Class'!H1055</f>
        <v>2020-T7 SWCV-37</v>
      </c>
      <c r="H1056" s="70">
        <f t="shared" si="32"/>
        <v>1</v>
      </c>
      <c r="J1056" s="13"/>
      <c r="N1056" s="37"/>
      <c r="O1056" s="36"/>
    </row>
    <row r="1057" spans="1:15" ht="13.7" customHeight="1" x14ac:dyDescent="0.25">
      <c r="A1057" s="73">
        <f>'EMFAC2017EI-2011Class'!B1056</f>
        <v>2020</v>
      </c>
      <c r="B1057" s="74" t="str">
        <f>'EMFAC2017EI-2011Class'!C1056</f>
        <v>T7 SWCV</v>
      </c>
      <c r="C1057" s="73">
        <f>'EMFAC2017EI-2011Class'!D1056</f>
        <v>1982</v>
      </c>
      <c r="D1057" s="38">
        <f>'EMFAC2017EI-2011Class'!F1056</f>
        <v>38</v>
      </c>
      <c r="E1057" s="72" t="str">
        <f t="shared" si="33"/>
        <v>T7 SWCV-38</v>
      </c>
      <c r="F1057" s="39">
        <f>VLOOKUP(E1057,HD_Odo!$C$2:$D$1381,2,FALSE)</f>
        <v>616279.58333333302</v>
      </c>
      <c r="G1057" s="89" t="str">
        <f>'EMFAC2017EI-2011Class'!H1056</f>
        <v>2020-T7 SWCV-38</v>
      </c>
      <c r="H1057" s="70">
        <f t="shared" si="32"/>
        <v>1</v>
      </c>
      <c r="J1057" s="13"/>
      <c r="N1057" s="37"/>
      <c r="O1057" s="36"/>
    </row>
    <row r="1058" spans="1:15" ht="13.7" customHeight="1" x14ac:dyDescent="0.25">
      <c r="A1058" s="73">
        <f>'EMFAC2017EI-2011Class'!B1057</f>
        <v>2020</v>
      </c>
      <c r="B1058" s="74" t="str">
        <f>'EMFAC2017EI-2011Class'!C1057</f>
        <v>T7 SWCV</v>
      </c>
      <c r="C1058" s="73">
        <f>'EMFAC2017EI-2011Class'!D1057</f>
        <v>1981</v>
      </c>
      <c r="D1058" s="38">
        <f>'EMFAC2017EI-2011Class'!F1057</f>
        <v>39</v>
      </c>
      <c r="E1058" s="72" t="str">
        <f t="shared" si="33"/>
        <v>T7 SWCV-39</v>
      </c>
      <c r="F1058" s="39">
        <f>VLOOKUP(E1058,HD_Odo!$C$2:$D$1381,2,FALSE)</f>
        <v>631914.58333333302</v>
      </c>
      <c r="G1058" s="89" t="str">
        <f>'EMFAC2017EI-2011Class'!H1057</f>
        <v>2020-T7 SWCV-39</v>
      </c>
      <c r="H1058" s="70">
        <f t="shared" si="32"/>
        <v>1</v>
      </c>
      <c r="J1058" s="13"/>
      <c r="N1058" s="37"/>
      <c r="O1058" s="36"/>
    </row>
    <row r="1059" spans="1:15" ht="13.7" customHeight="1" x14ac:dyDescent="0.25">
      <c r="A1059" s="73">
        <f>'EMFAC2017EI-2011Class'!B1058</f>
        <v>2020</v>
      </c>
      <c r="B1059" s="74" t="str">
        <f>'EMFAC2017EI-2011Class'!C1058</f>
        <v>T7 SWCV</v>
      </c>
      <c r="C1059" s="73">
        <f>'EMFAC2017EI-2011Class'!D1058</f>
        <v>1980</v>
      </c>
      <c r="D1059" s="38">
        <f>'EMFAC2017EI-2011Class'!F1058</f>
        <v>40</v>
      </c>
      <c r="E1059" s="72" t="str">
        <f t="shared" si="33"/>
        <v>T7 SWCV-40</v>
      </c>
      <c r="F1059" s="39">
        <f>VLOOKUP(E1059,HD_Odo!$C$2:$D$1381,2,FALSE)</f>
        <v>647549.58333333302</v>
      </c>
      <c r="G1059" s="89" t="str">
        <f>'EMFAC2017EI-2011Class'!H1058</f>
        <v>2020-T7 SWCV-40</v>
      </c>
      <c r="H1059" s="70">
        <f t="shared" si="32"/>
        <v>1</v>
      </c>
      <c r="J1059" s="13"/>
      <c r="N1059" s="37"/>
      <c r="O1059" s="36"/>
    </row>
    <row r="1060" spans="1:15" ht="13.7" customHeight="1" x14ac:dyDescent="0.25">
      <c r="A1060" s="73">
        <f>'EMFAC2017EI-2011Class'!B1059</f>
        <v>2020</v>
      </c>
      <c r="B1060" s="74" t="str">
        <f>'EMFAC2017EI-2011Class'!C1059</f>
        <v>T7 SWCV</v>
      </c>
      <c r="C1060" s="73">
        <f>'EMFAC2017EI-2011Class'!D1059</f>
        <v>1979</v>
      </c>
      <c r="D1060" s="38">
        <f>'EMFAC2017EI-2011Class'!F1059</f>
        <v>41</v>
      </c>
      <c r="E1060" s="72" t="str">
        <f t="shared" si="33"/>
        <v>T7 SWCV-41</v>
      </c>
      <c r="F1060" s="39">
        <f>VLOOKUP(E1060,HD_Odo!$C$2:$D$1381,2,FALSE)</f>
        <v>663184.58333333302</v>
      </c>
      <c r="G1060" s="89" t="str">
        <f>'EMFAC2017EI-2011Class'!H1059</f>
        <v>2020-T7 SWCV-41</v>
      </c>
      <c r="H1060" s="70">
        <f t="shared" si="32"/>
        <v>1</v>
      </c>
      <c r="J1060" s="13"/>
      <c r="N1060" s="37"/>
      <c r="O1060" s="36"/>
    </row>
    <row r="1061" spans="1:15" ht="13.7" customHeight="1" x14ac:dyDescent="0.25">
      <c r="A1061" s="73">
        <f>'EMFAC2017EI-2011Class'!B1060</f>
        <v>2020</v>
      </c>
      <c r="B1061" s="74" t="str">
        <f>'EMFAC2017EI-2011Class'!C1060</f>
        <v>T7 SWCV</v>
      </c>
      <c r="C1061" s="73">
        <f>'EMFAC2017EI-2011Class'!D1060</f>
        <v>1978</v>
      </c>
      <c r="D1061" s="38">
        <f>'EMFAC2017EI-2011Class'!F1060</f>
        <v>42</v>
      </c>
      <c r="E1061" s="72" t="str">
        <f t="shared" si="33"/>
        <v>T7 SWCV-42</v>
      </c>
      <c r="F1061" s="39">
        <f>VLOOKUP(E1061,HD_Odo!$C$2:$D$1381,2,FALSE)</f>
        <v>678819.58333333302</v>
      </c>
      <c r="G1061" s="89" t="str">
        <f>'EMFAC2017EI-2011Class'!H1060</f>
        <v>2020-T7 SWCV-42</v>
      </c>
      <c r="H1061" s="70">
        <f t="shared" si="32"/>
        <v>1</v>
      </c>
      <c r="J1061" s="13"/>
      <c r="N1061" s="37"/>
      <c r="O1061" s="36"/>
    </row>
    <row r="1062" spans="1:15" ht="13.7" customHeight="1" x14ac:dyDescent="0.25">
      <c r="A1062" s="73">
        <f>'EMFAC2017EI-2011Class'!B1061</f>
        <v>2020</v>
      </c>
      <c r="B1062" s="74" t="str">
        <f>'EMFAC2017EI-2011Class'!C1061</f>
        <v>T7 SWCV</v>
      </c>
      <c r="C1062" s="73">
        <f>'EMFAC2017EI-2011Class'!D1061</f>
        <v>1977</v>
      </c>
      <c r="D1062" s="38">
        <f>'EMFAC2017EI-2011Class'!F1061</f>
        <v>43</v>
      </c>
      <c r="E1062" s="72" t="str">
        <f t="shared" si="33"/>
        <v>T7 SWCV-43</v>
      </c>
      <c r="F1062" s="39">
        <f>VLOOKUP(E1062,HD_Odo!$C$2:$D$1381,2,FALSE)</f>
        <v>694454.58333333302</v>
      </c>
      <c r="G1062" s="89" t="str">
        <f>'EMFAC2017EI-2011Class'!H1061</f>
        <v>2020-T7 SWCV-43</v>
      </c>
      <c r="H1062" s="70">
        <f t="shared" si="32"/>
        <v>1</v>
      </c>
      <c r="J1062" s="13"/>
      <c r="N1062" s="37"/>
      <c r="O1062" s="36"/>
    </row>
    <row r="1063" spans="1:15" ht="13.7" customHeight="1" x14ac:dyDescent="0.25">
      <c r="A1063" s="73">
        <f>'EMFAC2017EI-2011Class'!B1062</f>
        <v>2020</v>
      </c>
      <c r="B1063" s="74" t="str">
        <f>'EMFAC2017EI-2011Class'!C1062</f>
        <v>T7 SWCV</v>
      </c>
      <c r="C1063" s="73">
        <f>'EMFAC2017EI-2011Class'!D1062</f>
        <v>1976</v>
      </c>
      <c r="D1063" s="38">
        <f>'EMFAC2017EI-2011Class'!F1062</f>
        <v>44</v>
      </c>
      <c r="E1063" s="72" t="str">
        <f t="shared" si="33"/>
        <v>T7 SWCV-44</v>
      </c>
      <c r="F1063" s="39">
        <f>VLOOKUP(E1063,HD_Odo!$C$2:$D$1381,2,FALSE)</f>
        <v>710089.58333333302</v>
      </c>
      <c r="G1063" s="89" t="str">
        <f>'EMFAC2017EI-2011Class'!H1062</f>
        <v>2020-T7 SWCV-44</v>
      </c>
      <c r="H1063" s="70">
        <f t="shared" si="32"/>
        <v>1</v>
      </c>
      <c r="J1063" s="13"/>
      <c r="N1063" s="37"/>
      <c r="O1063" s="36"/>
    </row>
    <row r="1064" spans="1:15" ht="13.7" customHeight="1" x14ac:dyDescent="0.25">
      <c r="A1064" s="73">
        <f>'EMFAC2017EI-2011Class'!B1063</f>
        <v>2020</v>
      </c>
      <c r="B1064" s="74" t="str">
        <f>'EMFAC2017EI-2011Class'!C1063</f>
        <v>T7 Tractor</v>
      </c>
      <c r="C1064" s="73">
        <f>'EMFAC2017EI-2011Class'!D1063</f>
        <v>2021</v>
      </c>
      <c r="D1064" s="38">
        <f>'EMFAC2017EI-2011Class'!F1063</f>
        <v>-1</v>
      </c>
      <c r="E1064" s="72" t="str">
        <f t="shared" si="33"/>
        <v>T7 Tractor--1</v>
      </c>
      <c r="F1064" s="39">
        <f>VLOOKUP(E1064,HD_Odo!$C$2:$D$1381,2,FALSE)</f>
        <v>0</v>
      </c>
      <c r="G1064" s="89" t="str">
        <f>'EMFAC2017EI-2011Class'!H1063</f>
        <v>2020-T7 Tractor--1</v>
      </c>
      <c r="H1064" s="70">
        <f t="shared" si="32"/>
        <v>1</v>
      </c>
      <c r="J1064" s="13"/>
      <c r="N1064" s="37"/>
      <c r="O1064" s="36"/>
    </row>
    <row r="1065" spans="1:15" ht="13.7" customHeight="1" x14ac:dyDescent="0.25">
      <c r="A1065" s="73">
        <f>'EMFAC2017EI-2011Class'!B1064</f>
        <v>2020</v>
      </c>
      <c r="B1065" s="74" t="str">
        <f>'EMFAC2017EI-2011Class'!C1064</f>
        <v>T7 Tractor</v>
      </c>
      <c r="C1065" s="73">
        <f>'EMFAC2017EI-2011Class'!D1064</f>
        <v>2020</v>
      </c>
      <c r="D1065" s="38">
        <f>'EMFAC2017EI-2011Class'!F1064</f>
        <v>0</v>
      </c>
      <c r="E1065" s="72" t="str">
        <f t="shared" si="33"/>
        <v>T7 Tractor-0</v>
      </c>
      <c r="F1065" s="39">
        <f>VLOOKUP(E1065,HD_Odo!$C$2:$D$1381,2,FALSE)</f>
        <v>76908.539999999994</v>
      </c>
      <c r="G1065" s="89" t="str">
        <f>'EMFAC2017EI-2011Class'!H1064</f>
        <v>2020-T7 Tractor-0</v>
      </c>
      <c r="H1065" s="70">
        <f t="shared" si="32"/>
        <v>0.93777828103242333</v>
      </c>
      <c r="J1065" s="13"/>
      <c r="N1065" s="37"/>
      <c r="O1065" s="36"/>
    </row>
    <row r="1066" spans="1:15" ht="13.7" customHeight="1" x14ac:dyDescent="0.25">
      <c r="A1066" s="73">
        <f>'EMFAC2017EI-2011Class'!B1065</f>
        <v>2020</v>
      </c>
      <c r="B1066" s="74" t="str">
        <f>'EMFAC2017EI-2011Class'!C1065</f>
        <v>T7 Tractor</v>
      </c>
      <c r="C1066" s="73">
        <f>'EMFAC2017EI-2011Class'!D1065</f>
        <v>2019</v>
      </c>
      <c r="D1066" s="38">
        <f>'EMFAC2017EI-2011Class'!F1065</f>
        <v>1</v>
      </c>
      <c r="E1066" s="72" t="str">
        <f t="shared" si="33"/>
        <v>T7 Tractor-1</v>
      </c>
      <c r="F1066" s="39">
        <f>VLOOKUP(E1066,HD_Odo!$C$2:$D$1381,2,FALSE)</f>
        <v>153817.1</v>
      </c>
      <c r="G1066" s="89" t="str">
        <f>'EMFAC2017EI-2011Class'!H1065</f>
        <v>2020-T7 Tractor-1</v>
      </c>
      <c r="H1066" s="70">
        <f t="shared" si="32"/>
        <v>0.89831786895101728</v>
      </c>
      <c r="J1066" s="13"/>
      <c r="N1066" s="37"/>
      <c r="O1066" s="36"/>
    </row>
    <row r="1067" spans="1:15" ht="13.7" customHeight="1" x14ac:dyDescent="0.25">
      <c r="A1067" s="73">
        <f>'EMFAC2017EI-2011Class'!B1066</f>
        <v>2020</v>
      </c>
      <c r="B1067" s="74" t="str">
        <f>'EMFAC2017EI-2011Class'!C1066</f>
        <v>T7 Tractor</v>
      </c>
      <c r="C1067" s="73">
        <f>'EMFAC2017EI-2011Class'!D1066</f>
        <v>2018</v>
      </c>
      <c r="D1067" s="38">
        <f>'EMFAC2017EI-2011Class'!F1066</f>
        <v>2</v>
      </c>
      <c r="E1067" s="72" t="str">
        <f t="shared" si="33"/>
        <v>T7 Tractor-2</v>
      </c>
      <c r="F1067" s="39">
        <f>VLOOKUP(E1067,HD_Odo!$C$2:$D$1381,2,FALSE)</f>
        <v>229819.72</v>
      </c>
      <c r="G1067" s="89" t="str">
        <f>'EMFAC2017EI-2011Class'!H1066</f>
        <v>2020-T7 Tractor-2</v>
      </c>
      <c r="H1067" s="70">
        <f t="shared" si="32"/>
        <v>0.87133239987754996</v>
      </c>
      <c r="J1067" s="13"/>
      <c r="N1067" s="37"/>
      <c r="O1067" s="36"/>
    </row>
    <row r="1068" spans="1:15" ht="13.7" customHeight="1" x14ac:dyDescent="0.25">
      <c r="A1068" s="73">
        <f>'EMFAC2017EI-2011Class'!B1067</f>
        <v>2020</v>
      </c>
      <c r="B1068" s="74" t="str">
        <f>'EMFAC2017EI-2011Class'!C1067</f>
        <v>T7 Tractor</v>
      </c>
      <c r="C1068" s="73">
        <f>'EMFAC2017EI-2011Class'!D1067</f>
        <v>2017</v>
      </c>
      <c r="D1068" s="38">
        <f>'EMFAC2017EI-2011Class'!F1067</f>
        <v>3</v>
      </c>
      <c r="E1068" s="72" t="str">
        <f t="shared" si="33"/>
        <v>T7 Tractor-3</v>
      </c>
      <c r="F1068" s="39">
        <f>VLOOKUP(E1068,HD_Odo!$C$2:$D$1381,2,FALSE)</f>
        <v>310702.34000000003</v>
      </c>
      <c r="G1068" s="89" t="str">
        <f>'EMFAC2017EI-2011Class'!H1067</f>
        <v>2020-T7 Tractor-3</v>
      </c>
      <c r="H1068" s="70">
        <f t="shared" si="32"/>
        <v>0.85041766395487828</v>
      </c>
      <c r="J1068" s="13"/>
      <c r="N1068" s="37"/>
      <c r="O1068" s="36"/>
    </row>
    <row r="1069" spans="1:15" ht="13.7" customHeight="1" x14ac:dyDescent="0.25">
      <c r="A1069" s="73">
        <f>'EMFAC2017EI-2011Class'!B1068</f>
        <v>2020</v>
      </c>
      <c r="B1069" s="74" t="str">
        <f>'EMFAC2017EI-2011Class'!C1068</f>
        <v>T7 Tractor</v>
      </c>
      <c r="C1069" s="73">
        <f>'EMFAC2017EI-2011Class'!D1068</f>
        <v>2016</v>
      </c>
      <c r="D1069" s="38">
        <f>'EMFAC2017EI-2011Class'!F1068</f>
        <v>4</v>
      </c>
      <c r="E1069" s="72" t="str">
        <f t="shared" si="33"/>
        <v>T7 Tractor-4</v>
      </c>
      <c r="F1069" s="39">
        <f>VLOOKUP(E1069,HD_Odo!$C$2:$D$1381,2,FALSE)</f>
        <v>395127.86</v>
      </c>
      <c r="G1069" s="89" t="str">
        <f>'EMFAC2017EI-2011Class'!H1068</f>
        <v>2020-T7 Tractor-4</v>
      </c>
      <c r="H1069" s="70">
        <f t="shared" si="32"/>
        <v>0.83403988170072862</v>
      </c>
      <c r="J1069" s="13"/>
      <c r="N1069" s="37"/>
      <c r="O1069" s="36"/>
    </row>
    <row r="1070" spans="1:15" ht="13.7" customHeight="1" x14ac:dyDescent="0.25">
      <c r="A1070" s="73">
        <f>'EMFAC2017EI-2011Class'!B1069</f>
        <v>2020</v>
      </c>
      <c r="B1070" s="74" t="str">
        <f>'EMFAC2017EI-2011Class'!C1069</f>
        <v>T7 Tractor</v>
      </c>
      <c r="C1070" s="73">
        <f>'EMFAC2017EI-2011Class'!D1069</f>
        <v>2015</v>
      </c>
      <c r="D1070" s="38">
        <f>'EMFAC2017EI-2011Class'!F1069</f>
        <v>5</v>
      </c>
      <c r="E1070" s="72" t="str">
        <f t="shared" si="33"/>
        <v>T7 Tractor-5</v>
      </c>
      <c r="F1070" s="39">
        <f>VLOOKUP(E1070,HD_Odo!$C$2:$D$1381,2,FALSE)</f>
        <v>488987.22</v>
      </c>
      <c r="G1070" s="89" t="str">
        <f>'EMFAC2017EI-2011Class'!H1069</f>
        <v>2020-T7 Tractor-5</v>
      </c>
      <c r="H1070" s="70">
        <f t="shared" si="32"/>
        <v>0.82012788443159546</v>
      </c>
      <c r="J1070" s="13"/>
      <c r="N1070" s="37"/>
      <c r="O1070" s="36"/>
    </row>
    <row r="1071" spans="1:15" ht="13.7" customHeight="1" x14ac:dyDescent="0.25">
      <c r="A1071" s="73">
        <f>'EMFAC2017EI-2011Class'!B1070</f>
        <v>2020</v>
      </c>
      <c r="B1071" s="74" t="str">
        <f>'EMFAC2017EI-2011Class'!C1070</f>
        <v>T7 Tractor</v>
      </c>
      <c r="C1071" s="73">
        <f>'EMFAC2017EI-2011Class'!D1070</f>
        <v>2014</v>
      </c>
      <c r="D1071" s="38">
        <f>'EMFAC2017EI-2011Class'!F1070</f>
        <v>6</v>
      </c>
      <c r="E1071" s="72" t="str">
        <f t="shared" si="33"/>
        <v>T7 Tractor-6</v>
      </c>
      <c r="F1071" s="39">
        <f>VLOOKUP(E1071,HD_Odo!$C$2:$D$1381,2,FALSE)</f>
        <v>558038.9</v>
      </c>
      <c r="G1071" s="89" t="str">
        <f>'EMFAC2017EI-2011Class'!H1070</f>
        <v>2020-T7 Tractor-6</v>
      </c>
      <c r="H1071" s="70">
        <f t="shared" si="32"/>
        <v>0.81191472242520701</v>
      </c>
      <c r="J1071" s="13"/>
      <c r="N1071" s="37"/>
      <c r="O1071" s="36"/>
    </row>
    <row r="1072" spans="1:15" ht="13.7" customHeight="1" x14ac:dyDescent="0.25">
      <c r="A1072" s="73">
        <f>'EMFAC2017EI-2011Class'!B1071</f>
        <v>2020</v>
      </c>
      <c r="B1072" s="74" t="str">
        <f>'EMFAC2017EI-2011Class'!C1071</f>
        <v>T7 Tractor</v>
      </c>
      <c r="C1072" s="73">
        <f>'EMFAC2017EI-2011Class'!D1071</f>
        <v>2013</v>
      </c>
      <c r="D1072" s="38">
        <f>'EMFAC2017EI-2011Class'!F1071</f>
        <v>7</v>
      </c>
      <c r="E1072" s="72" t="str">
        <f t="shared" si="33"/>
        <v>T7 Tractor-7</v>
      </c>
      <c r="F1072" s="39">
        <f>VLOOKUP(E1072,HD_Odo!$C$2:$D$1381,2,FALSE)</f>
        <v>615840.93999999994</v>
      </c>
      <c r="G1072" s="89" t="str">
        <f>'EMFAC2017EI-2011Class'!H1071</f>
        <v>2020-T7 Tractor-7</v>
      </c>
      <c r="H1072" s="70">
        <f t="shared" si="32"/>
        <v>0.78676069566067985</v>
      </c>
      <c r="J1072" s="13"/>
      <c r="N1072" s="37"/>
      <c r="O1072" s="36"/>
    </row>
    <row r="1073" spans="1:15" ht="13.7" customHeight="1" x14ac:dyDescent="0.25">
      <c r="A1073" s="73">
        <f>'EMFAC2017EI-2011Class'!B1072</f>
        <v>2020</v>
      </c>
      <c r="B1073" s="74" t="str">
        <f>'EMFAC2017EI-2011Class'!C1072</f>
        <v>T7 Tractor</v>
      </c>
      <c r="C1073" s="73">
        <f>'EMFAC2017EI-2011Class'!D1072</f>
        <v>2012</v>
      </c>
      <c r="D1073" s="38">
        <f>'EMFAC2017EI-2011Class'!F1072</f>
        <v>8</v>
      </c>
      <c r="E1073" s="72" t="str">
        <f t="shared" si="33"/>
        <v>T7 Tractor-8</v>
      </c>
      <c r="F1073" s="39">
        <f>VLOOKUP(E1073,HD_Odo!$C$2:$D$1381,2,FALSE)</f>
        <v>669491.87</v>
      </c>
      <c r="G1073" s="89" t="str">
        <f>'EMFAC2017EI-2011Class'!H1072</f>
        <v>2020-T7 Tractor-8</v>
      </c>
      <c r="H1073" s="70">
        <f t="shared" si="32"/>
        <v>0.78295108687722637</v>
      </c>
      <c r="J1073" s="13"/>
      <c r="N1073" s="37"/>
      <c r="O1073" s="36"/>
    </row>
    <row r="1074" spans="1:15" ht="13.7" customHeight="1" x14ac:dyDescent="0.25">
      <c r="A1074" s="73">
        <f>'EMFAC2017EI-2011Class'!B1073</f>
        <v>2020</v>
      </c>
      <c r="B1074" s="74" t="str">
        <f>'EMFAC2017EI-2011Class'!C1073</f>
        <v>T7 Tractor</v>
      </c>
      <c r="C1074" s="73">
        <f>'EMFAC2017EI-2011Class'!D1073</f>
        <v>2011</v>
      </c>
      <c r="D1074" s="38">
        <f>'EMFAC2017EI-2011Class'!F1073</f>
        <v>9</v>
      </c>
      <c r="E1074" s="72" t="str">
        <f t="shared" si="33"/>
        <v>T7 Tractor-9</v>
      </c>
      <c r="F1074" s="39">
        <f>VLOOKUP(E1074,HD_Odo!$C$2:$D$1381,2,FALSE)</f>
        <v>719283.9</v>
      </c>
      <c r="G1074" s="89" t="str">
        <f>'EMFAC2017EI-2011Class'!H1073</f>
        <v>2020-T7 Tractor-9</v>
      </c>
      <c r="H1074" s="70">
        <f t="shared" si="32"/>
        <v>0.77982550466090239</v>
      </c>
      <c r="J1074" s="13"/>
      <c r="N1074" s="37"/>
      <c r="O1074" s="36"/>
    </row>
    <row r="1075" spans="1:15" ht="13.7" customHeight="1" x14ac:dyDescent="0.25">
      <c r="A1075" s="73">
        <f>'EMFAC2017EI-2011Class'!B1074</f>
        <v>2020</v>
      </c>
      <c r="B1075" s="74" t="str">
        <f>'EMFAC2017EI-2011Class'!C1074</f>
        <v>T7 Tractor</v>
      </c>
      <c r="C1075" s="73">
        <f>'EMFAC2017EI-2011Class'!D1074</f>
        <v>2010</v>
      </c>
      <c r="D1075" s="38">
        <f>'EMFAC2017EI-2011Class'!F1074</f>
        <v>10</v>
      </c>
      <c r="E1075" s="72" t="str">
        <f t="shared" si="33"/>
        <v>T7 Tractor-10</v>
      </c>
      <c r="F1075" s="39">
        <f>VLOOKUP(E1075,HD_Odo!$C$2:$D$1381,2,FALSE)</f>
        <v>765588.04</v>
      </c>
      <c r="G1075" s="89" t="str">
        <f>'EMFAC2017EI-2011Class'!H1074</f>
        <v>2020-T7 Tractor-10</v>
      </c>
      <c r="H1075" s="70">
        <f t="shared" si="32"/>
        <v>0.77996236438063349</v>
      </c>
      <c r="J1075" s="13"/>
      <c r="N1075" s="37"/>
      <c r="O1075" s="36"/>
    </row>
    <row r="1076" spans="1:15" ht="13.7" customHeight="1" x14ac:dyDescent="0.25">
      <c r="A1076" s="73">
        <f>'EMFAC2017EI-2011Class'!B1075</f>
        <v>2020</v>
      </c>
      <c r="B1076" s="74" t="str">
        <f>'EMFAC2017EI-2011Class'!C1075</f>
        <v>T7 Tractor</v>
      </c>
      <c r="C1076" s="73">
        <f>'EMFAC2017EI-2011Class'!D1075</f>
        <v>2009</v>
      </c>
      <c r="D1076" s="38">
        <f>'EMFAC2017EI-2011Class'!F1075</f>
        <v>11</v>
      </c>
      <c r="E1076" s="72" t="str">
        <f t="shared" si="33"/>
        <v>T7 Tractor-11</v>
      </c>
      <c r="F1076" s="39">
        <f>VLOOKUP(E1076,HD_Odo!$C$2:$D$1381,2,FALSE)</f>
        <v>800000</v>
      </c>
      <c r="G1076" s="89" t="str">
        <f>'EMFAC2017EI-2011Class'!H1075</f>
        <v>2020-T7 Tractor-11</v>
      </c>
      <c r="H1076" s="70">
        <f t="shared" si="32"/>
        <v>0.77680855685776418</v>
      </c>
      <c r="J1076" s="13"/>
      <c r="N1076" s="37"/>
      <c r="O1076" s="36"/>
    </row>
    <row r="1077" spans="1:15" ht="13.7" customHeight="1" x14ac:dyDescent="0.25">
      <c r="A1077" s="73">
        <f>'EMFAC2017EI-2011Class'!B1076</f>
        <v>2020</v>
      </c>
      <c r="B1077" s="74" t="str">
        <f>'EMFAC2017EI-2011Class'!C1076</f>
        <v>T7 Tractor</v>
      </c>
      <c r="C1077" s="73">
        <f>'EMFAC2017EI-2011Class'!D1076</f>
        <v>2008</v>
      </c>
      <c r="D1077" s="38">
        <f>'EMFAC2017EI-2011Class'!F1076</f>
        <v>12</v>
      </c>
      <c r="E1077" s="72" t="str">
        <f t="shared" si="33"/>
        <v>T7 Tractor-12</v>
      </c>
      <c r="F1077" s="39">
        <f>VLOOKUP(E1077,HD_Odo!$C$2:$D$1381,2,FALSE)</f>
        <v>800000</v>
      </c>
      <c r="G1077" s="89" t="str">
        <f>'EMFAC2017EI-2011Class'!H1076</f>
        <v>2020-T7 Tractor-12</v>
      </c>
      <c r="H1077" s="70">
        <f t="shared" si="32"/>
        <v>0.77680855685776418</v>
      </c>
      <c r="J1077" s="13"/>
      <c r="N1077" s="37"/>
      <c r="O1077" s="36"/>
    </row>
    <row r="1078" spans="1:15" ht="13.7" customHeight="1" x14ac:dyDescent="0.25">
      <c r="A1078" s="73">
        <f>'EMFAC2017EI-2011Class'!B1077</f>
        <v>2020</v>
      </c>
      <c r="B1078" s="74" t="str">
        <f>'EMFAC2017EI-2011Class'!C1077</f>
        <v>T7 Tractor</v>
      </c>
      <c r="C1078" s="73">
        <f>'EMFAC2017EI-2011Class'!D1077</f>
        <v>2007</v>
      </c>
      <c r="D1078" s="38">
        <f>'EMFAC2017EI-2011Class'!F1077</f>
        <v>13</v>
      </c>
      <c r="E1078" s="72" t="str">
        <f t="shared" si="33"/>
        <v>T7 Tractor-13</v>
      </c>
      <c r="F1078" s="39">
        <f>VLOOKUP(E1078,HD_Odo!$C$2:$D$1381,2,FALSE)</f>
        <v>800000</v>
      </c>
      <c r="G1078" s="89" t="str">
        <f>'EMFAC2017EI-2011Class'!H1077</f>
        <v>2020-T7 Tractor-13</v>
      </c>
      <c r="H1078" s="70">
        <f t="shared" si="32"/>
        <v>0.87345530491250067</v>
      </c>
      <c r="J1078" s="13"/>
      <c r="N1078" s="37"/>
      <c r="O1078" s="36"/>
    </row>
    <row r="1079" spans="1:15" ht="13.7" customHeight="1" x14ac:dyDescent="0.25">
      <c r="A1079" s="73">
        <f>'EMFAC2017EI-2011Class'!B1078</f>
        <v>2020</v>
      </c>
      <c r="B1079" s="74" t="str">
        <f>'EMFAC2017EI-2011Class'!C1078</f>
        <v>T7 Tractor</v>
      </c>
      <c r="C1079" s="73">
        <f>'EMFAC2017EI-2011Class'!D1078</f>
        <v>2006</v>
      </c>
      <c r="D1079" s="38">
        <f>'EMFAC2017EI-2011Class'!F1078</f>
        <v>14</v>
      </c>
      <c r="E1079" s="72" t="str">
        <f t="shared" si="33"/>
        <v>T7 Tractor-14</v>
      </c>
      <c r="F1079" s="39">
        <f>VLOOKUP(E1079,HD_Odo!$C$2:$D$1381,2,FALSE)</f>
        <v>800000</v>
      </c>
      <c r="G1079" s="89" t="str">
        <f>'EMFAC2017EI-2011Class'!H1078</f>
        <v>2020-T7 Tractor-14</v>
      </c>
      <c r="H1079" s="70">
        <f t="shared" si="32"/>
        <v>0.87345530491250067</v>
      </c>
      <c r="J1079" s="13"/>
      <c r="N1079" s="37"/>
      <c r="O1079" s="36"/>
    </row>
    <row r="1080" spans="1:15" ht="13.7" customHeight="1" x14ac:dyDescent="0.25">
      <c r="A1080" s="73">
        <f>'EMFAC2017EI-2011Class'!B1079</f>
        <v>2020</v>
      </c>
      <c r="B1080" s="74" t="str">
        <f>'EMFAC2017EI-2011Class'!C1079</f>
        <v>T7 Tractor</v>
      </c>
      <c r="C1080" s="73">
        <f>'EMFAC2017EI-2011Class'!D1079</f>
        <v>2005</v>
      </c>
      <c r="D1080" s="38">
        <f>'EMFAC2017EI-2011Class'!F1079</f>
        <v>15</v>
      </c>
      <c r="E1080" s="72" t="str">
        <f t="shared" si="33"/>
        <v>T7 Tractor-15</v>
      </c>
      <c r="F1080" s="39">
        <f>VLOOKUP(E1080,HD_Odo!$C$2:$D$1381,2,FALSE)</f>
        <v>800000</v>
      </c>
      <c r="G1080" s="89" t="str">
        <f>'EMFAC2017EI-2011Class'!H1079</f>
        <v>2020-T7 Tractor-15</v>
      </c>
      <c r="H1080" s="70">
        <f t="shared" si="32"/>
        <v>0.87345530491250067</v>
      </c>
      <c r="J1080" s="13"/>
      <c r="N1080" s="37"/>
      <c r="O1080" s="36"/>
    </row>
    <row r="1081" spans="1:15" ht="13.7" customHeight="1" x14ac:dyDescent="0.25">
      <c r="A1081" s="73">
        <f>'EMFAC2017EI-2011Class'!B1080</f>
        <v>2020</v>
      </c>
      <c r="B1081" s="74" t="str">
        <f>'EMFAC2017EI-2011Class'!C1080</f>
        <v>T7 Tractor</v>
      </c>
      <c r="C1081" s="73">
        <f>'EMFAC2017EI-2011Class'!D1080</f>
        <v>2004</v>
      </c>
      <c r="D1081" s="38">
        <f>'EMFAC2017EI-2011Class'!F1080</f>
        <v>16</v>
      </c>
      <c r="E1081" s="72" t="str">
        <f t="shared" si="33"/>
        <v>T7 Tractor-16</v>
      </c>
      <c r="F1081" s="39">
        <f>VLOOKUP(E1081,HD_Odo!$C$2:$D$1381,2,FALSE)</f>
        <v>800000</v>
      </c>
      <c r="G1081" s="89" t="str">
        <f>'EMFAC2017EI-2011Class'!H1080</f>
        <v>2020-T7 Tractor-16</v>
      </c>
      <c r="H1081" s="70">
        <f t="shared" si="32"/>
        <v>0.87345530491250067</v>
      </c>
      <c r="J1081" s="13"/>
      <c r="N1081" s="37"/>
      <c r="O1081" s="36"/>
    </row>
    <row r="1082" spans="1:15" ht="13.7" customHeight="1" x14ac:dyDescent="0.25">
      <c r="A1082" s="73">
        <f>'EMFAC2017EI-2011Class'!B1081</f>
        <v>2020</v>
      </c>
      <c r="B1082" s="74" t="str">
        <f>'EMFAC2017EI-2011Class'!C1081</f>
        <v>T7 Tractor</v>
      </c>
      <c r="C1082" s="73">
        <f>'EMFAC2017EI-2011Class'!D1081</f>
        <v>2003</v>
      </c>
      <c r="D1082" s="38">
        <f>'EMFAC2017EI-2011Class'!F1081</f>
        <v>17</v>
      </c>
      <c r="E1082" s="72" t="str">
        <f t="shared" si="33"/>
        <v>T7 Tractor-17</v>
      </c>
      <c r="F1082" s="39">
        <f>VLOOKUP(E1082,HD_Odo!$C$2:$D$1381,2,FALSE)</f>
        <v>800000</v>
      </c>
      <c r="G1082" s="89" t="str">
        <f>'EMFAC2017EI-2011Class'!H1081</f>
        <v>2020-T7 Tractor-17</v>
      </c>
      <c r="H1082" s="70">
        <f t="shared" si="32"/>
        <v>0.92449295049969848</v>
      </c>
      <c r="J1082" s="13"/>
      <c r="N1082" s="37"/>
      <c r="O1082" s="36"/>
    </row>
    <row r="1083" spans="1:15" ht="13.7" customHeight="1" x14ac:dyDescent="0.25">
      <c r="A1083" s="73">
        <f>'EMFAC2017EI-2011Class'!B1082</f>
        <v>2020</v>
      </c>
      <c r="B1083" s="74" t="str">
        <f>'EMFAC2017EI-2011Class'!C1082</f>
        <v>T7 Tractor</v>
      </c>
      <c r="C1083" s="73">
        <f>'EMFAC2017EI-2011Class'!D1082</f>
        <v>2002</v>
      </c>
      <c r="D1083" s="38">
        <f>'EMFAC2017EI-2011Class'!F1082</f>
        <v>18</v>
      </c>
      <c r="E1083" s="72" t="str">
        <f t="shared" si="33"/>
        <v>T7 Tractor-18</v>
      </c>
      <c r="F1083" s="39">
        <f>VLOOKUP(E1083,HD_Odo!$C$2:$D$1381,2,FALSE)</f>
        <v>800000</v>
      </c>
      <c r="G1083" s="89" t="str">
        <f>'EMFAC2017EI-2011Class'!H1082</f>
        <v>2020-T7 Tractor-18</v>
      </c>
      <c r="H1083" s="70">
        <f t="shared" si="32"/>
        <v>0.92449295049969848</v>
      </c>
      <c r="J1083" s="13"/>
      <c r="N1083" s="37"/>
      <c r="O1083" s="36"/>
    </row>
    <row r="1084" spans="1:15" ht="13.7" customHeight="1" x14ac:dyDescent="0.25">
      <c r="A1084" s="73">
        <f>'EMFAC2017EI-2011Class'!B1083</f>
        <v>2020</v>
      </c>
      <c r="B1084" s="74" t="str">
        <f>'EMFAC2017EI-2011Class'!C1083</f>
        <v>T7 Tractor</v>
      </c>
      <c r="C1084" s="73">
        <f>'EMFAC2017EI-2011Class'!D1083</f>
        <v>2001</v>
      </c>
      <c r="D1084" s="38">
        <f>'EMFAC2017EI-2011Class'!F1083</f>
        <v>19</v>
      </c>
      <c r="E1084" s="72" t="str">
        <f t="shared" si="33"/>
        <v>T7 Tractor-19</v>
      </c>
      <c r="F1084" s="39">
        <f>VLOOKUP(E1084,HD_Odo!$C$2:$D$1381,2,FALSE)</f>
        <v>800000</v>
      </c>
      <c r="G1084" s="89" t="str">
        <f>'EMFAC2017EI-2011Class'!H1083</f>
        <v>2020-T7 Tractor-19</v>
      </c>
      <c r="H1084" s="70">
        <f t="shared" si="32"/>
        <v>0.92449295049969848</v>
      </c>
      <c r="J1084" s="13"/>
      <c r="N1084" s="37"/>
      <c r="O1084" s="36"/>
    </row>
    <row r="1085" spans="1:15" ht="13.7" customHeight="1" x14ac:dyDescent="0.25">
      <c r="A1085" s="73">
        <f>'EMFAC2017EI-2011Class'!B1084</f>
        <v>2020</v>
      </c>
      <c r="B1085" s="74" t="str">
        <f>'EMFAC2017EI-2011Class'!C1084</f>
        <v>T7 Tractor</v>
      </c>
      <c r="C1085" s="73">
        <f>'EMFAC2017EI-2011Class'!D1084</f>
        <v>2000</v>
      </c>
      <c r="D1085" s="38">
        <f>'EMFAC2017EI-2011Class'!F1084</f>
        <v>20</v>
      </c>
      <c r="E1085" s="72" t="str">
        <f t="shared" si="33"/>
        <v>T7 Tractor-20</v>
      </c>
      <c r="F1085" s="39">
        <f>VLOOKUP(E1085,HD_Odo!$C$2:$D$1381,2,FALSE)</f>
        <v>800000</v>
      </c>
      <c r="G1085" s="89" t="str">
        <f>'EMFAC2017EI-2011Class'!H1084</f>
        <v>2020-T7 Tractor-20</v>
      </c>
      <c r="H1085" s="70">
        <f t="shared" ref="H1085:H1148" si="34">IF(C1085&lt;1994,1,IF(C1085&lt;2004,($M$3+$N$3*(F1085/10000))/($E$3+$F$3*(F1085/10000)),IF(C1085&lt;2008,($M$4+$N$4*(F1085/10000))/($E$4+$F$4*(F1085/10000)),IF(C1085&lt;2011,($M$5+$N$5*(F1085/10000))/($E$5+$F$5*(F1085/10000)),IF(C1085&lt;2014,($M$6+$N$6*(F1085/10000))/($E$6+$F$6*(F1085/10000)),($M$7+$N$7*(F1085/10000))/($E$7+$F$7*(F1085/10000)))))))</f>
        <v>0.92449295049969848</v>
      </c>
      <c r="J1085" s="13"/>
      <c r="N1085" s="37"/>
      <c r="O1085" s="36"/>
    </row>
    <row r="1086" spans="1:15" ht="13.7" customHeight="1" x14ac:dyDescent="0.25">
      <c r="A1086" s="73">
        <f>'EMFAC2017EI-2011Class'!B1085</f>
        <v>2020</v>
      </c>
      <c r="B1086" s="74" t="str">
        <f>'EMFAC2017EI-2011Class'!C1085</f>
        <v>T7 Tractor</v>
      </c>
      <c r="C1086" s="73">
        <f>'EMFAC2017EI-2011Class'!D1085</f>
        <v>1999</v>
      </c>
      <c r="D1086" s="38">
        <f>'EMFAC2017EI-2011Class'!F1085</f>
        <v>21</v>
      </c>
      <c r="E1086" s="72" t="str">
        <f t="shared" si="33"/>
        <v>T7 Tractor-21</v>
      </c>
      <c r="F1086" s="39">
        <f>VLOOKUP(E1086,HD_Odo!$C$2:$D$1381,2,FALSE)</f>
        <v>800000</v>
      </c>
      <c r="G1086" s="89" t="str">
        <f>'EMFAC2017EI-2011Class'!H1085</f>
        <v>2020-T7 Tractor-21</v>
      </c>
      <c r="H1086" s="70">
        <f t="shared" si="34"/>
        <v>0.92449295049969848</v>
      </c>
      <c r="J1086" s="13"/>
      <c r="N1086" s="37"/>
      <c r="O1086" s="36"/>
    </row>
    <row r="1087" spans="1:15" ht="13.7" customHeight="1" x14ac:dyDescent="0.25">
      <c r="A1087" s="73">
        <f>'EMFAC2017EI-2011Class'!B1086</f>
        <v>2020</v>
      </c>
      <c r="B1087" s="74" t="str">
        <f>'EMFAC2017EI-2011Class'!C1086</f>
        <v>T7 Tractor</v>
      </c>
      <c r="C1087" s="73">
        <f>'EMFAC2017EI-2011Class'!D1086</f>
        <v>1998</v>
      </c>
      <c r="D1087" s="38">
        <f>'EMFAC2017EI-2011Class'!F1086</f>
        <v>22</v>
      </c>
      <c r="E1087" s="72" t="str">
        <f t="shared" si="33"/>
        <v>T7 Tractor-22</v>
      </c>
      <c r="F1087" s="39">
        <f>VLOOKUP(E1087,HD_Odo!$C$2:$D$1381,2,FALSE)</f>
        <v>800000</v>
      </c>
      <c r="G1087" s="89" t="str">
        <f>'EMFAC2017EI-2011Class'!H1086</f>
        <v>2020-T7 Tractor-22</v>
      </c>
      <c r="H1087" s="70">
        <f t="shared" si="34"/>
        <v>0.92449295049969848</v>
      </c>
      <c r="J1087" s="13"/>
      <c r="N1087" s="37"/>
      <c r="O1087" s="36"/>
    </row>
    <row r="1088" spans="1:15" ht="13.7" customHeight="1" x14ac:dyDescent="0.25">
      <c r="A1088" s="73">
        <f>'EMFAC2017EI-2011Class'!B1087</f>
        <v>2020</v>
      </c>
      <c r="B1088" s="74" t="str">
        <f>'EMFAC2017EI-2011Class'!C1087</f>
        <v>T7 Tractor</v>
      </c>
      <c r="C1088" s="73">
        <f>'EMFAC2017EI-2011Class'!D1087</f>
        <v>1997</v>
      </c>
      <c r="D1088" s="38">
        <f>'EMFAC2017EI-2011Class'!F1087</f>
        <v>23</v>
      </c>
      <c r="E1088" s="72" t="str">
        <f t="shared" si="33"/>
        <v>T7 Tractor-23</v>
      </c>
      <c r="F1088" s="39">
        <f>VLOOKUP(E1088,HD_Odo!$C$2:$D$1381,2,FALSE)</f>
        <v>800000</v>
      </c>
      <c r="G1088" s="89" t="str">
        <f>'EMFAC2017EI-2011Class'!H1087</f>
        <v>2020-T7 Tractor-23</v>
      </c>
      <c r="H1088" s="70">
        <f t="shared" si="34"/>
        <v>0.92449295049969848</v>
      </c>
      <c r="J1088" s="13"/>
      <c r="N1088" s="37"/>
      <c r="O1088" s="36"/>
    </row>
    <row r="1089" spans="1:15" ht="13.7" customHeight="1" x14ac:dyDescent="0.25">
      <c r="A1089" s="73">
        <f>'EMFAC2017EI-2011Class'!B1088</f>
        <v>2020</v>
      </c>
      <c r="B1089" s="74" t="str">
        <f>'EMFAC2017EI-2011Class'!C1088</f>
        <v>T7 Tractor</v>
      </c>
      <c r="C1089" s="73">
        <f>'EMFAC2017EI-2011Class'!D1088</f>
        <v>1996</v>
      </c>
      <c r="D1089" s="38">
        <f>'EMFAC2017EI-2011Class'!F1088</f>
        <v>24</v>
      </c>
      <c r="E1089" s="72" t="str">
        <f t="shared" si="33"/>
        <v>T7 Tractor-24</v>
      </c>
      <c r="F1089" s="39">
        <f>VLOOKUP(E1089,HD_Odo!$C$2:$D$1381,2,FALSE)</f>
        <v>800000</v>
      </c>
      <c r="G1089" s="89" t="str">
        <f>'EMFAC2017EI-2011Class'!H1088</f>
        <v>2020-T7 Tractor-24</v>
      </c>
      <c r="H1089" s="70">
        <f t="shared" si="34"/>
        <v>0.92449295049969848</v>
      </c>
      <c r="J1089" s="13"/>
      <c r="N1089" s="37"/>
      <c r="O1089" s="36"/>
    </row>
    <row r="1090" spans="1:15" ht="13.7" customHeight="1" x14ac:dyDescent="0.25">
      <c r="A1090" s="73">
        <f>'EMFAC2017EI-2011Class'!B1089</f>
        <v>2020</v>
      </c>
      <c r="B1090" s="74" t="str">
        <f>'EMFAC2017EI-2011Class'!C1089</f>
        <v>T7 Tractor</v>
      </c>
      <c r="C1090" s="73">
        <f>'EMFAC2017EI-2011Class'!D1089</f>
        <v>1995</v>
      </c>
      <c r="D1090" s="38">
        <f>'EMFAC2017EI-2011Class'!F1089</f>
        <v>25</v>
      </c>
      <c r="E1090" s="72" t="str">
        <f t="shared" si="33"/>
        <v>T7 Tractor-25</v>
      </c>
      <c r="F1090" s="39">
        <f>VLOOKUP(E1090,HD_Odo!$C$2:$D$1381,2,FALSE)</f>
        <v>800000</v>
      </c>
      <c r="G1090" s="89" t="str">
        <f>'EMFAC2017EI-2011Class'!H1089</f>
        <v>2020-T7 Tractor-25</v>
      </c>
      <c r="H1090" s="70">
        <f t="shared" si="34"/>
        <v>0.92449295049969848</v>
      </c>
      <c r="J1090" s="13"/>
      <c r="N1090" s="37"/>
      <c r="O1090" s="36"/>
    </row>
    <row r="1091" spans="1:15" ht="13.7" customHeight="1" x14ac:dyDescent="0.25">
      <c r="A1091" s="73">
        <f>'EMFAC2017EI-2011Class'!B1090</f>
        <v>2020</v>
      </c>
      <c r="B1091" s="74" t="str">
        <f>'EMFAC2017EI-2011Class'!C1090</f>
        <v>T7 Tractor</v>
      </c>
      <c r="C1091" s="73">
        <f>'EMFAC2017EI-2011Class'!D1090</f>
        <v>1994</v>
      </c>
      <c r="D1091" s="38">
        <f>'EMFAC2017EI-2011Class'!F1090</f>
        <v>26</v>
      </c>
      <c r="E1091" s="72" t="str">
        <f t="shared" si="33"/>
        <v>T7 Tractor-26</v>
      </c>
      <c r="F1091" s="39">
        <f>VLOOKUP(E1091,HD_Odo!$C$2:$D$1381,2,FALSE)</f>
        <v>800000</v>
      </c>
      <c r="G1091" s="89" t="str">
        <f>'EMFAC2017EI-2011Class'!H1090</f>
        <v>2020-T7 Tractor-26</v>
      </c>
      <c r="H1091" s="70">
        <f t="shared" si="34"/>
        <v>0.92449295049969848</v>
      </c>
      <c r="J1091" s="13"/>
      <c r="N1091" s="37"/>
      <c r="O1091" s="36"/>
    </row>
    <row r="1092" spans="1:15" ht="13.7" customHeight="1" x14ac:dyDescent="0.25">
      <c r="A1092" s="73">
        <f>'EMFAC2017EI-2011Class'!B1091</f>
        <v>2020</v>
      </c>
      <c r="B1092" s="74" t="str">
        <f>'EMFAC2017EI-2011Class'!C1091</f>
        <v>T7 Tractor</v>
      </c>
      <c r="C1092" s="73">
        <f>'EMFAC2017EI-2011Class'!D1091</f>
        <v>1993</v>
      </c>
      <c r="D1092" s="38">
        <f>'EMFAC2017EI-2011Class'!F1091</f>
        <v>27</v>
      </c>
      <c r="E1092" s="72" t="str">
        <f t="shared" si="33"/>
        <v>T7 Tractor-27</v>
      </c>
      <c r="F1092" s="39">
        <f>VLOOKUP(E1092,HD_Odo!$C$2:$D$1381,2,FALSE)</f>
        <v>800000</v>
      </c>
      <c r="G1092" s="89" t="str">
        <f>'EMFAC2017EI-2011Class'!H1091</f>
        <v>2020-T7 Tractor-27</v>
      </c>
      <c r="H1092" s="70">
        <f t="shared" si="34"/>
        <v>1</v>
      </c>
      <c r="J1092" s="13"/>
      <c r="N1092" s="37"/>
      <c r="O1092" s="36"/>
    </row>
    <row r="1093" spans="1:15" ht="13.7" customHeight="1" x14ac:dyDescent="0.25">
      <c r="A1093" s="73">
        <f>'EMFAC2017EI-2011Class'!B1092</f>
        <v>2020</v>
      </c>
      <c r="B1093" s="74" t="str">
        <f>'EMFAC2017EI-2011Class'!C1092</f>
        <v>T7 Tractor</v>
      </c>
      <c r="C1093" s="73">
        <f>'EMFAC2017EI-2011Class'!D1092</f>
        <v>1992</v>
      </c>
      <c r="D1093" s="38">
        <f>'EMFAC2017EI-2011Class'!F1092</f>
        <v>28</v>
      </c>
      <c r="E1093" s="72" t="str">
        <f t="shared" si="33"/>
        <v>T7 Tractor-28</v>
      </c>
      <c r="F1093" s="39">
        <f>VLOOKUP(E1093,HD_Odo!$C$2:$D$1381,2,FALSE)</f>
        <v>800000</v>
      </c>
      <c r="G1093" s="89" t="str">
        <f>'EMFAC2017EI-2011Class'!H1092</f>
        <v>2020-T7 Tractor-28</v>
      </c>
      <c r="H1093" s="70">
        <f t="shared" si="34"/>
        <v>1</v>
      </c>
      <c r="J1093" s="13"/>
      <c r="N1093" s="37"/>
      <c r="O1093" s="36"/>
    </row>
    <row r="1094" spans="1:15" ht="13.7" customHeight="1" x14ac:dyDescent="0.25">
      <c r="A1094" s="73">
        <f>'EMFAC2017EI-2011Class'!B1093</f>
        <v>2020</v>
      </c>
      <c r="B1094" s="74" t="str">
        <f>'EMFAC2017EI-2011Class'!C1093</f>
        <v>T7 Tractor</v>
      </c>
      <c r="C1094" s="73">
        <f>'EMFAC2017EI-2011Class'!D1093</f>
        <v>1991</v>
      </c>
      <c r="D1094" s="38">
        <f>'EMFAC2017EI-2011Class'!F1093</f>
        <v>29</v>
      </c>
      <c r="E1094" s="72" t="str">
        <f t="shared" si="33"/>
        <v>T7 Tractor-29</v>
      </c>
      <c r="F1094" s="39">
        <f>VLOOKUP(E1094,HD_Odo!$C$2:$D$1381,2,FALSE)</f>
        <v>800000</v>
      </c>
      <c r="G1094" s="89" t="str">
        <f>'EMFAC2017EI-2011Class'!H1093</f>
        <v>2020-T7 Tractor-29</v>
      </c>
      <c r="H1094" s="70">
        <f t="shared" si="34"/>
        <v>1</v>
      </c>
      <c r="J1094" s="13"/>
      <c r="N1094" s="37"/>
      <c r="O1094" s="36"/>
    </row>
    <row r="1095" spans="1:15" ht="13.7" customHeight="1" x14ac:dyDescent="0.25">
      <c r="A1095" s="73">
        <f>'EMFAC2017EI-2011Class'!B1094</f>
        <v>2020</v>
      </c>
      <c r="B1095" s="74" t="str">
        <f>'EMFAC2017EI-2011Class'!C1094</f>
        <v>T7 Tractor</v>
      </c>
      <c r="C1095" s="73">
        <f>'EMFAC2017EI-2011Class'!D1094</f>
        <v>1990</v>
      </c>
      <c r="D1095" s="38">
        <f>'EMFAC2017EI-2011Class'!F1094</f>
        <v>30</v>
      </c>
      <c r="E1095" s="72" t="str">
        <f t="shared" si="33"/>
        <v>T7 Tractor-30</v>
      </c>
      <c r="F1095" s="39">
        <f>VLOOKUP(E1095,HD_Odo!$C$2:$D$1381,2,FALSE)</f>
        <v>800000</v>
      </c>
      <c r="G1095" s="89" t="str">
        <f>'EMFAC2017EI-2011Class'!H1094</f>
        <v>2020-T7 Tractor-30</v>
      </c>
      <c r="H1095" s="70">
        <f t="shared" si="34"/>
        <v>1</v>
      </c>
      <c r="J1095" s="13"/>
      <c r="N1095" s="37"/>
      <c r="O1095" s="36"/>
    </row>
    <row r="1096" spans="1:15" ht="13.7" customHeight="1" x14ac:dyDescent="0.25">
      <c r="A1096" s="73">
        <f>'EMFAC2017EI-2011Class'!B1095</f>
        <v>2020</v>
      </c>
      <c r="B1096" s="74" t="str">
        <f>'EMFAC2017EI-2011Class'!C1095</f>
        <v>T7 Tractor</v>
      </c>
      <c r="C1096" s="73">
        <f>'EMFAC2017EI-2011Class'!D1095</f>
        <v>1989</v>
      </c>
      <c r="D1096" s="38">
        <f>'EMFAC2017EI-2011Class'!F1095</f>
        <v>31</v>
      </c>
      <c r="E1096" s="72" t="str">
        <f t="shared" si="33"/>
        <v>T7 Tractor-31</v>
      </c>
      <c r="F1096" s="39">
        <f>VLOOKUP(E1096,HD_Odo!$C$2:$D$1381,2,FALSE)</f>
        <v>800000</v>
      </c>
      <c r="G1096" s="89" t="str">
        <f>'EMFAC2017EI-2011Class'!H1095</f>
        <v>2020-T7 Tractor-31</v>
      </c>
      <c r="H1096" s="70">
        <f t="shared" si="34"/>
        <v>1</v>
      </c>
      <c r="J1096" s="13"/>
      <c r="N1096" s="37"/>
      <c r="O1096" s="36"/>
    </row>
    <row r="1097" spans="1:15" ht="13.7" customHeight="1" x14ac:dyDescent="0.25">
      <c r="A1097" s="73">
        <f>'EMFAC2017EI-2011Class'!B1096</f>
        <v>2020</v>
      </c>
      <c r="B1097" s="74" t="str">
        <f>'EMFAC2017EI-2011Class'!C1096</f>
        <v>T7 Tractor</v>
      </c>
      <c r="C1097" s="73">
        <f>'EMFAC2017EI-2011Class'!D1096</f>
        <v>1988</v>
      </c>
      <c r="D1097" s="38">
        <f>'EMFAC2017EI-2011Class'!F1096</f>
        <v>32</v>
      </c>
      <c r="E1097" s="72" t="str">
        <f t="shared" si="33"/>
        <v>T7 Tractor-32</v>
      </c>
      <c r="F1097" s="39">
        <f>VLOOKUP(E1097,HD_Odo!$C$2:$D$1381,2,FALSE)</f>
        <v>800000</v>
      </c>
      <c r="G1097" s="89" t="str">
        <f>'EMFAC2017EI-2011Class'!H1096</f>
        <v>2020-T7 Tractor-32</v>
      </c>
      <c r="H1097" s="70">
        <f t="shared" si="34"/>
        <v>1</v>
      </c>
      <c r="J1097" s="13"/>
      <c r="N1097" s="37"/>
      <c r="O1097" s="36"/>
    </row>
    <row r="1098" spans="1:15" ht="13.7" customHeight="1" x14ac:dyDescent="0.25">
      <c r="A1098" s="73">
        <f>'EMFAC2017EI-2011Class'!B1097</f>
        <v>2020</v>
      </c>
      <c r="B1098" s="74" t="str">
        <f>'EMFAC2017EI-2011Class'!C1097</f>
        <v>T7 Tractor</v>
      </c>
      <c r="C1098" s="73">
        <f>'EMFAC2017EI-2011Class'!D1097</f>
        <v>1987</v>
      </c>
      <c r="D1098" s="38">
        <f>'EMFAC2017EI-2011Class'!F1097</f>
        <v>33</v>
      </c>
      <c r="E1098" s="72" t="str">
        <f t="shared" si="33"/>
        <v>T7 Tractor-33</v>
      </c>
      <c r="F1098" s="39">
        <f>VLOOKUP(E1098,HD_Odo!$C$2:$D$1381,2,FALSE)</f>
        <v>800000</v>
      </c>
      <c r="G1098" s="89" t="str">
        <f>'EMFAC2017EI-2011Class'!H1097</f>
        <v>2020-T7 Tractor-33</v>
      </c>
      <c r="H1098" s="70">
        <f t="shared" si="34"/>
        <v>1</v>
      </c>
      <c r="J1098" s="13"/>
      <c r="N1098" s="37"/>
      <c r="O1098" s="36"/>
    </row>
    <row r="1099" spans="1:15" ht="13.7" customHeight="1" x14ac:dyDescent="0.25">
      <c r="A1099" s="73">
        <f>'EMFAC2017EI-2011Class'!B1098</f>
        <v>2020</v>
      </c>
      <c r="B1099" s="74" t="str">
        <f>'EMFAC2017EI-2011Class'!C1098</f>
        <v>T7 Tractor</v>
      </c>
      <c r="C1099" s="73">
        <f>'EMFAC2017EI-2011Class'!D1098</f>
        <v>1986</v>
      </c>
      <c r="D1099" s="38">
        <f>'EMFAC2017EI-2011Class'!F1098</f>
        <v>34</v>
      </c>
      <c r="E1099" s="72" t="str">
        <f t="shared" ref="E1099:E1162" si="35">CONCATENATE(B1099,"-",D1099)</f>
        <v>T7 Tractor-34</v>
      </c>
      <c r="F1099" s="39">
        <f>VLOOKUP(E1099,HD_Odo!$C$2:$D$1381,2,FALSE)</f>
        <v>800000</v>
      </c>
      <c r="G1099" s="89" t="str">
        <f>'EMFAC2017EI-2011Class'!H1098</f>
        <v>2020-T7 Tractor-34</v>
      </c>
      <c r="H1099" s="70">
        <f t="shared" si="34"/>
        <v>1</v>
      </c>
      <c r="J1099" s="13"/>
      <c r="N1099" s="37"/>
      <c r="O1099" s="36"/>
    </row>
    <row r="1100" spans="1:15" ht="13.7" customHeight="1" x14ac:dyDescent="0.25">
      <c r="A1100" s="73">
        <f>'EMFAC2017EI-2011Class'!B1099</f>
        <v>2020</v>
      </c>
      <c r="B1100" s="74" t="str">
        <f>'EMFAC2017EI-2011Class'!C1099</f>
        <v>T7 Tractor</v>
      </c>
      <c r="C1100" s="73">
        <f>'EMFAC2017EI-2011Class'!D1099</f>
        <v>1985</v>
      </c>
      <c r="D1100" s="38">
        <f>'EMFAC2017EI-2011Class'!F1099</f>
        <v>35</v>
      </c>
      <c r="E1100" s="72" t="str">
        <f t="shared" si="35"/>
        <v>T7 Tractor-35</v>
      </c>
      <c r="F1100" s="39">
        <f>VLOOKUP(E1100,HD_Odo!$C$2:$D$1381,2,FALSE)</f>
        <v>800000</v>
      </c>
      <c r="G1100" s="89" t="str">
        <f>'EMFAC2017EI-2011Class'!H1099</f>
        <v>2020-T7 Tractor-35</v>
      </c>
      <c r="H1100" s="70">
        <f t="shared" si="34"/>
        <v>1</v>
      </c>
      <c r="J1100" s="13"/>
      <c r="N1100" s="37"/>
      <c r="O1100" s="36"/>
    </row>
    <row r="1101" spans="1:15" ht="13.7" customHeight="1" x14ac:dyDescent="0.25">
      <c r="A1101" s="73">
        <f>'EMFAC2017EI-2011Class'!B1100</f>
        <v>2020</v>
      </c>
      <c r="B1101" s="74" t="str">
        <f>'EMFAC2017EI-2011Class'!C1100</f>
        <v>T7 Tractor</v>
      </c>
      <c r="C1101" s="73">
        <f>'EMFAC2017EI-2011Class'!D1100</f>
        <v>1984</v>
      </c>
      <c r="D1101" s="38">
        <f>'EMFAC2017EI-2011Class'!F1100</f>
        <v>36</v>
      </c>
      <c r="E1101" s="72" t="str">
        <f t="shared" si="35"/>
        <v>T7 Tractor-36</v>
      </c>
      <c r="F1101" s="39">
        <f>VLOOKUP(E1101,HD_Odo!$C$2:$D$1381,2,FALSE)</f>
        <v>800000</v>
      </c>
      <c r="G1101" s="89" t="str">
        <f>'EMFAC2017EI-2011Class'!H1100</f>
        <v>2020-T7 Tractor-36</v>
      </c>
      <c r="H1101" s="70">
        <f t="shared" si="34"/>
        <v>1</v>
      </c>
      <c r="J1101" s="13"/>
      <c r="N1101" s="37"/>
      <c r="O1101" s="36"/>
    </row>
    <row r="1102" spans="1:15" ht="13.7" customHeight="1" x14ac:dyDescent="0.25">
      <c r="A1102" s="73">
        <f>'EMFAC2017EI-2011Class'!B1101</f>
        <v>2020</v>
      </c>
      <c r="B1102" s="74" t="str">
        <f>'EMFAC2017EI-2011Class'!C1101</f>
        <v>T7 Tractor</v>
      </c>
      <c r="C1102" s="73">
        <f>'EMFAC2017EI-2011Class'!D1101</f>
        <v>1983</v>
      </c>
      <c r="D1102" s="38">
        <f>'EMFAC2017EI-2011Class'!F1101</f>
        <v>37</v>
      </c>
      <c r="E1102" s="72" t="str">
        <f t="shared" si="35"/>
        <v>T7 Tractor-37</v>
      </c>
      <c r="F1102" s="39">
        <f>VLOOKUP(E1102,HD_Odo!$C$2:$D$1381,2,FALSE)</f>
        <v>800000</v>
      </c>
      <c r="G1102" s="89" t="str">
        <f>'EMFAC2017EI-2011Class'!H1101</f>
        <v>2020-T7 Tractor-37</v>
      </c>
      <c r="H1102" s="70">
        <f t="shared" si="34"/>
        <v>1</v>
      </c>
      <c r="J1102" s="13"/>
      <c r="N1102" s="37"/>
      <c r="O1102" s="36"/>
    </row>
    <row r="1103" spans="1:15" ht="13.7" customHeight="1" x14ac:dyDescent="0.25">
      <c r="A1103" s="73">
        <f>'EMFAC2017EI-2011Class'!B1102</f>
        <v>2020</v>
      </c>
      <c r="B1103" s="74" t="str">
        <f>'EMFAC2017EI-2011Class'!C1102</f>
        <v>T7 Tractor</v>
      </c>
      <c r="C1103" s="73">
        <f>'EMFAC2017EI-2011Class'!D1102</f>
        <v>1982</v>
      </c>
      <c r="D1103" s="38">
        <f>'EMFAC2017EI-2011Class'!F1102</f>
        <v>38</v>
      </c>
      <c r="E1103" s="72" t="str">
        <f t="shared" si="35"/>
        <v>T7 Tractor-38</v>
      </c>
      <c r="F1103" s="39">
        <f>VLOOKUP(E1103,HD_Odo!$C$2:$D$1381,2,FALSE)</f>
        <v>800000</v>
      </c>
      <c r="G1103" s="89" t="str">
        <f>'EMFAC2017EI-2011Class'!H1102</f>
        <v>2020-T7 Tractor-38</v>
      </c>
      <c r="H1103" s="70">
        <f t="shared" si="34"/>
        <v>1</v>
      </c>
      <c r="J1103" s="13"/>
      <c r="N1103" s="37"/>
      <c r="O1103" s="36"/>
    </row>
    <row r="1104" spans="1:15" ht="13.7" customHeight="1" x14ac:dyDescent="0.25">
      <c r="A1104" s="73">
        <f>'EMFAC2017EI-2011Class'!B1103</f>
        <v>2020</v>
      </c>
      <c r="B1104" s="74" t="str">
        <f>'EMFAC2017EI-2011Class'!C1103</f>
        <v>T7 Tractor</v>
      </c>
      <c r="C1104" s="73">
        <f>'EMFAC2017EI-2011Class'!D1103</f>
        <v>1981</v>
      </c>
      <c r="D1104" s="38">
        <f>'EMFAC2017EI-2011Class'!F1103</f>
        <v>39</v>
      </c>
      <c r="E1104" s="72" t="str">
        <f t="shared" si="35"/>
        <v>T7 Tractor-39</v>
      </c>
      <c r="F1104" s="39">
        <f>VLOOKUP(E1104,HD_Odo!$C$2:$D$1381,2,FALSE)</f>
        <v>800000</v>
      </c>
      <c r="G1104" s="89" t="str">
        <f>'EMFAC2017EI-2011Class'!H1103</f>
        <v>2020-T7 Tractor-39</v>
      </c>
      <c r="H1104" s="70">
        <f t="shared" si="34"/>
        <v>1</v>
      </c>
      <c r="J1104" s="13"/>
      <c r="N1104" s="37"/>
      <c r="O1104" s="36"/>
    </row>
    <row r="1105" spans="1:15" ht="13.7" customHeight="1" x14ac:dyDescent="0.25">
      <c r="A1105" s="73">
        <f>'EMFAC2017EI-2011Class'!B1104</f>
        <v>2020</v>
      </c>
      <c r="B1105" s="74" t="str">
        <f>'EMFAC2017EI-2011Class'!C1104</f>
        <v>T7 Tractor</v>
      </c>
      <c r="C1105" s="73">
        <f>'EMFAC2017EI-2011Class'!D1104</f>
        <v>1980</v>
      </c>
      <c r="D1105" s="38">
        <f>'EMFAC2017EI-2011Class'!F1104</f>
        <v>40</v>
      </c>
      <c r="E1105" s="72" t="str">
        <f t="shared" si="35"/>
        <v>T7 Tractor-40</v>
      </c>
      <c r="F1105" s="39">
        <f>VLOOKUP(E1105,HD_Odo!$C$2:$D$1381,2,FALSE)</f>
        <v>800000</v>
      </c>
      <c r="G1105" s="89" t="str">
        <f>'EMFAC2017EI-2011Class'!H1104</f>
        <v>2020-T7 Tractor-40</v>
      </c>
      <c r="H1105" s="70">
        <f t="shared" si="34"/>
        <v>1</v>
      </c>
      <c r="J1105" s="13"/>
      <c r="N1105" s="37"/>
      <c r="O1105" s="36"/>
    </row>
    <row r="1106" spans="1:15" ht="13.7" customHeight="1" x14ac:dyDescent="0.25">
      <c r="A1106" s="73">
        <f>'EMFAC2017EI-2011Class'!B1105</f>
        <v>2020</v>
      </c>
      <c r="B1106" s="74" t="str">
        <f>'EMFAC2017EI-2011Class'!C1105</f>
        <v>T7 Tractor</v>
      </c>
      <c r="C1106" s="73">
        <f>'EMFAC2017EI-2011Class'!D1105</f>
        <v>1979</v>
      </c>
      <c r="D1106" s="38">
        <f>'EMFAC2017EI-2011Class'!F1105</f>
        <v>41</v>
      </c>
      <c r="E1106" s="72" t="str">
        <f t="shared" si="35"/>
        <v>T7 Tractor-41</v>
      </c>
      <c r="F1106" s="39">
        <f>VLOOKUP(E1106,HD_Odo!$C$2:$D$1381,2,FALSE)</f>
        <v>800000</v>
      </c>
      <c r="G1106" s="89" t="str">
        <f>'EMFAC2017EI-2011Class'!H1105</f>
        <v>2020-T7 Tractor-41</v>
      </c>
      <c r="H1106" s="70">
        <f t="shared" si="34"/>
        <v>1</v>
      </c>
      <c r="J1106" s="13"/>
      <c r="N1106" s="37"/>
      <c r="O1106" s="36"/>
    </row>
    <row r="1107" spans="1:15" ht="13.7" customHeight="1" x14ac:dyDescent="0.25">
      <c r="A1107" s="73">
        <f>'EMFAC2017EI-2011Class'!B1106</f>
        <v>2020</v>
      </c>
      <c r="B1107" s="74" t="str">
        <f>'EMFAC2017EI-2011Class'!C1106</f>
        <v>T7 Tractor</v>
      </c>
      <c r="C1107" s="73">
        <f>'EMFAC2017EI-2011Class'!D1106</f>
        <v>1978</v>
      </c>
      <c r="D1107" s="38">
        <f>'EMFAC2017EI-2011Class'!F1106</f>
        <v>42</v>
      </c>
      <c r="E1107" s="72" t="str">
        <f t="shared" si="35"/>
        <v>T7 Tractor-42</v>
      </c>
      <c r="F1107" s="39">
        <f>VLOOKUP(E1107,HD_Odo!$C$2:$D$1381,2,FALSE)</f>
        <v>800000</v>
      </c>
      <c r="G1107" s="89" t="str">
        <f>'EMFAC2017EI-2011Class'!H1106</f>
        <v>2020-T7 Tractor-42</v>
      </c>
      <c r="H1107" s="70">
        <f t="shared" si="34"/>
        <v>1</v>
      </c>
      <c r="J1107" s="13"/>
      <c r="N1107" s="37"/>
      <c r="O1107" s="36"/>
    </row>
    <row r="1108" spans="1:15" ht="13.7" customHeight="1" x14ac:dyDescent="0.25">
      <c r="A1108" s="73">
        <f>'EMFAC2017EI-2011Class'!B1107</f>
        <v>2020</v>
      </c>
      <c r="B1108" s="74" t="str">
        <f>'EMFAC2017EI-2011Class'!C1107</f>
        <v>T7 Tractor</v>
      </c>
      <c r="C1108" s="73">
        <f>'EMFAC2017EI-2011Class'!D1107</f>
        <v>1977</v>
      </c>
      <c r="D1108" s="38">
        <f>'EMFAC2017EI-2011Class'!F1107</f>
        <v>43</v>
      </c>
      <c r="E1108" s="72" t="str">
        <f t="shared" si="35"/>
        <v>T7 Tractor-43</v>
      </c>
      <c r="F1108" s="39">
        <f>VLOOKUP(E1108,HD_Odo!$C$2:$D$1381,2,FALSE)</f>
        <v>800000</v>
      </c>
      <c r="G1108" s="89" t="str">
        <f>'EMFAC2017EI-2011Class'!H1107</f>
        <v>2020-T7 Tractor-43</v>
      </c>
      <c r="H1108" s="70">
        <f t="shared" si="34"/>
        <v>1</v>
      </c>
      <c r="J1108" s="13"/>
      <c r="N1108" s="37"/>
      <c r="O1108" s="36"/>
    </row>
    <row r="1109" spans="1:15" ht="13.7" customHeight="1" x14ac:dyDescent="0.25">
      <c r="A1109" s="73">
        <f>'EMFAC2017EI-2011Class'!B1108</f>
        <v>2020</v>
      </c>
      <c r="B1109" s="74" t="str">
        <f>'EMFAC2017EI-2011Class'!C1108</f>
        <v>T7 Tractor</v>
      </c>
      <c r="C1109" s="73">
        <f>'EMFAC2017EI-2011Class'!D1108</f>
        <v>1976</v>
      </c>
      <c r="D1109" s="38">
        <f>'EMFAC2017EI-2011Class'!F1108</f>
        <v>44</v>
      </c>
      <c r="E1109" s="72" t="str">
        <f t="shared" si="35"/>
        <v>T7 Tractor-44</v>
      </c>
      <c r="F1109" s="39">
        <f>VLOOKUP(E1109,HD_Odo!$C$2:$D$1381,2,FALSE)</f>
        <v>800000</v>
      </c>
      <c r="G1109" s="89" t="str">
        <f>'EMFAC2017EI-2011Class'!H1108</f>
        <v>2020-T7 Tractor-44</v>
      </c>
      <c r="H1109" s="70">
        <f t="shared" si="34"/>
        <v>1</v>
      </c>
      <c r="J1109" s="13"/>
      <c r="N1109" s="37"/>
      <c r="O1109" s="36"/>
    </row>
    <row r="1110" spans="1:15" ht="13.7" customHeight="1" x14ac:dyDescent="0.25">
      <c r="A1110" s="73">
        <f>'EMFAC2017EI-2011Class'!B1109</f>
        <v>2020</v>
      </c>
      <c r="B1110" s="74" t="str">
        <f>'EMFAC2017EI-2011Class'!C1109</f>
        <v>T7 Tractor Construction</v>
      </c>
      <c r="C1110" s="73">
        <f>'EMFAC2017EI-2011Class'!D1109</f>
        <v>2021</v>
      </c>
      <c r="D1110" s="38">
        <f>'EMFAC2017EI-2011Class'!F1109</f>
        <v>-1</v>
      </c>
      <c r="E1110" s="72" t="str">
        <f t="shared" si="35"/>
        <v>T7 Tractor Construction--1</v>
      </c>
      <c r="F1110" s="39">
        <f>VLOOKUP(E1110,HD_Odo!$C$2:$D$1381,2,FALSE)</f>
        <v>0</v>
      </c>
      <c r="G1110" s="89" t="str">
        <f>'EMFAC2017EI-2011Class'!H1109</f>
        <v>2020-T7 Tractor Construction--1</v>
      </c>
      <c r="H1110" s="70">
        <f t="shared" si="34"/>
        <v>1</v>
      </c>
      <c r="J1110" s="13"/>
      <c r="N1110" s="37"/>
      <c r="O1110" s="36"/>
    </row>
    <row r="1111" spans="1:15" ht="13.7" customHeight="1" x14ac:dyDescent="0.25">
      <c r="A1111" s="73">
        <f>'EMFAC2017EI-2011Class'!B1110</f>
        <v>2020</v>
      </c>
      <c r="B1111" s="74" t="str">
        <f>'EMFAC2017EI-2011Class'!C1110</f>
        <v>T7 Tractor Construction</v>
      </c>
      <c r="C1111" s="73">
        <f>'EMFAC2017EI-2011Class'!D1110</f>
        <v>2020</v>
      </c>
      <c r="D1111" s="38">
        <f>'EMFAC2017EI-2011Class'!F1110</f>
        <v>0</v>
      </c>
      <c r="E1111" s="72" t="str">
        <f t="shared" si="35"/>
        <v>T7 Tractor Construction-0</v>
      </c>
      <c r="F1111" s="39">
        <f>VLOOKUP(E1111,HD_Odo!$C$2:$D$1381,2,FALSE)</f>
        <v>76908.539999999994</v>
      </c>
      <c r="G1111" s="89" t="str">
        <f>'EMFAC2017EI-2011Class'!H1110</f>
        <v>2020-T7 Tractor Construction-0</v>
      </c>
      <c r="H1111" s="70">
        <f t="shared" si="34"/>
        <v>0.93777828103242333</v>
      </c>
      <c r="J1111" s="13"/>
      <c r="N1111" s="37"/>
      <c r="O1111" s="36"/>
    </row>
    <row r="1112" spans="1:15" ht="13.7" customHeight="1" x14ac:dyDescent="0.25">
      <c r="A1112" s="73">
        <f>'EMFAC2017EI-2011Class'!B1111</f>
        <v>2020</v>
      </c>
      <c r="B1112" s="74" t="str">
        <f>'EMFAC2017EI-2011Class'!C1111</f>
        <v>T7 Tractor Construction</v>
      </c>
      <c r="C1112" s="73">
        <f>'EMFAC2017EI-2011Class'!D1111</f>
        <v>2019</v>
      </c>
      <c r="D1112" s="38">
        <f>'EMFAC2017EI-2011Class'!F1111</f>
        <v>1</v>
      </c>
      <c r="E1112" s="72" t="str">
        <f t="shared" si="35"/>
        <v>T7 Tractor Construction-1</v>
      </c>
      <c r="F1112" s="39">
        <f>VLOOKUP(E1112,HD_Odo!$C$2:$D$1381,2,FALSE)</f>
        <v>153817.1</v>
      </c>
      <c r="G1112" s="89" t="str">
        <f>'EMFAC2017EI-2011Class'!H1111</f>
        <v>2020-T7 Tractor Construction-1</v>
      </c>
      <c r="H1112" s="70">
        <f t="shared" si="34"/>
        <v>0.89831786895101728</v>
      </c>
      <c r="J1112" s="13"/>
      <c r="N1112" s="37"/>
      <c r="O1112" s="36"/>
    </row>
    <row r="1113" spans="1:15" ht="13.7" customHeight="1" x14ac:dyDescent="0.25">
      <c r="A1113" s="73">
        <f>'EMFAC2017EI-2011Class'!B1112</f>
        <v>2020</v>
      </c>
      <c r="B1113" s="74" t="str">
        <f>'EMFAC2017EI-2011Class'!C1112</f>
        <v>T7 Tractor Construction</v>
      </c>
      <c r="C1113" s="73">
        <f>'EMFAC2017EI-2011Class'!D1112</f>
        <v>2018</v>
      </c>
      <c r="D1113" s="38">
        <f>'EMFAC2017EI-2011Class'!F1112</f>
        <v>2</v>
      </c>
      <c r="E1113" s="72" t="str">
        <f t="shared" si="35"/>
        <v>T7 Tractor Construction-2</v>
      </c>
      <c r="F1113" s="39">
        <f>VLOOKUP(E1113,HD_Odo!$C$2:$D$1381,2,FALSE)</f>
        <v>229819.72</v>
      </c>
      <c r="G1113" s="89" t="str">
        <f>'EMFAC2017EI-2011Class'!H1112</f>
        <v>2020-T7 Tractor Construction-2</v>
      </c>
      <c r="H1113" s="70">
        <f t="shared" si="34"/>
        <v>0.87133239987754996</v>
      </c>
      <c r="J1113" s="13"/>
      <c r="N1113" s="37"/>
      <c r="O1113" s="36"/>
    </row>
    <row r="1114" spans="1:15" ht="13.7" customHeight="1" x14ac:dyDescent="0.25">
      <c r="A1114" s="73">
        <f>'EMFAC2017EI-2011Class'!B1113</f>
        <v>2020</v>
      </c>
      <c r="B1114" s="74" t="str">
        <f>'EMFAC2017EI-2011Class'!C1113</f>
        <v>T7 Tractor Construction</v>
      </c>
      <c r="C1114" s="73">
        <f>'EMFAC2017EI-2011Class'!D1113</f>
        <v>2017</v>
      </c>
      <c r="D1114" s="38">
        <f>'EMFAC2017EI-2011Class'!F1113</f>
        <v>3</v>
      </c>
      <c r="E1114" s="72" t="str">
        <f t="shared" si="35"/>
        <v>T7 Tractor Construction-3</v>
      </c>
      <c r="F1114" s="39">
        <f>VLOOKUP(E1114,HD_Odo!$C$2:$D$1381,2,FALSE)</f>
        <v>310702.34000000003</v>
      </c>
      <c r="G1114" s="89" t="str">
        <f>'EMFAC2017EI-2011Class'!H1113</f>
        <v>2020-T7 Tractor Construction-3</v>
      </c>
      <c r="H1114" s="70">
        <f t="shared" si="34"/>
        <v>0.85041766395487828</v>
      </c>
      <c r="J1114" s="13"/>
      <c r="N1114" s="37"/>
      <c r="O1114" s="36"/>
    </row>
    <row r="1115" spans="1:15" ht="13.7" customHeight="1" x14ac:dyDescent="0.25">
      <c r="A1115" s="73">
        <f>'EMFAC2017EI-2011Class'!B1114</f>
        <v>2020</v>
      </c>
      <c r="B1115" s="74" t="str">
        <f>'EMFAC2017EI-2011Class'!C1114</f>
        <v>T7 Tractor Construction</v>
      </c>
      <c r="C1115" s="73">
        <f>'EMFAC2017EI-2011Class'!D1114</f>
        <v>2016</v>
      </c>
      <c r="D1115" s="38">
        <f>'EMFAC2017EI-2011Class'!F1114</f>
        <v>4</v>
      </c>
      <c r="E1115" s="72" t="str">
        <f t="shared" si="35"/>
        <v>T7 Tractor Construction-4</v>
      </c>
      <c r="F1115" s="39">
        <f>VLOOKUP(E1115,HD_Odo!$C$2:$D$1381,2,FALSE)</f>
        <v>395127.86</v>
      </c>
      <c r="G1115" s="89" t="str">
        <f>'EMFAC2017EI-2011Class'!H1114</f>
        <v>2020-T7 Tractor Construction-4</v>
      </c>
      <c r="H1115" s="70">
        <f t="shared" si="34"/>
        <v>0.83403988170072862</v>
      </c>
      <c r="J1115" s="13"/>
      <c r="N1115" s="37"/>
      <c r="O1115" s="36"/>
    </row>
    <row r="1116" spans="1:15" ht="13.7" customHeight="1" x14ac:dyDescent="0.25">
      <c r="A1116" s="73">
        <f>'EMFAC2017EI-2011Class'!B1115</f>
        <v>2020</v>
      </c>
      <c r="B1116" s="74" t="str">
        <f>'EMFAC2017EI-2011Class'!C1115</f>
        <v>T7 Tractor Construction</v>
      </c>
      <c r="C1116" s="73">
        <f>'EMFAC2017EI-2011Class'!D1115</f>
        <v>2015</v>
      </c>
      <c r="D1116" s="38">
        <f>'EMFAC2017EI-2011Class'!F1115</f>
        <v>5</v>
      </c>
      <c r="E1116" s="72" t="str">
        <f t="shared" si="35"/>
        <v>T7 Tractor Construction-5</v>
      </c>
      <c r="F1116" s="39">
        <f>VLOOKUP(E1116,HD_Odo!$C$2:$D$1381,2,FALSE)</f>
        <v>488987.22</v>
      </c>
      <c r="G1116" s="89" t="str">
        <f>'EMFAC2017EI-2011Class'!H1115</f>
        <v>2020-T7 Tractor Construction-5</v>
      </c>
      <c r="H1116" s="70">
        <f t="shared" si="34"/>
        <v>0.82012788443159546</v>
      </c>
      <c r="J1116" s="13"/>
      <c r="N1116" s="37"/>
      <c r="O1116" s="36"/>
    </row>
    <row r="1117" spans="1:15" ht="13.7" customHeight="1" x14ac:dyDescent="0.25">
      <c r="A1117" s="73">
        <f>'EMFAC2017EI-2011Class'!B1116</f>
        <v>2020</v>
      </c>
      <c r="B1117" s="74" t="str">
        <f>'EMFAC2017EI-2011Class'!C1116</f>
        <v>T7 Tractor Construction</v>
      </c>
      <c r="C1117" s="73">
        <f>'EMFAC2017EI-2011Class'!D1116</f>
        <v>2014</v>
      </c>
      <c r="D1117" s="38">
        <f>'EMFAC2017EI-2011Class'!F1116</f>
        <v>6</v>
      </c>
      <c r="E1117" s="72" t="str">
        <f t="shared" si="35"/>
        <v>T7 Tractor Construction-6</v>
      </c>
      <c r="F1117" s="39">
        <f>VLOOKUP(E1117,HD_Odo!$C$2:$D$1381,2,FALSE)</f>
        <v>558038.9</v>
      </c>
      <c r="G1117" s="89" t="str">
        <f>'EMFAC2017EI-2011Class'!H1116</f>
        <v>2020-T7 Tractor Construction-6</v>
      </c>
      <c r="H1117" s="70">
        <f t="shared" si="34"/>
        <v>0.81191472242520701</v>
      </c>
      <c r="J1117" s="13"/>
      <c r="N1117" s="37"/>
      <c r="O1117" s="36"/>
    </row>
    <row r="1118" spans="1:15" ht="13.7" customHeight="1" x14ac:dyDescent="0.25">
      <c r="A1118" s="73">
        <f>'EMFAC2017EI-2011Class'!B1117</f>
        <v>2020</v>
      </c>
      <c r="B1118" s="74" t="str">
        <f>'EMFAC2017EI-2011Class'!C1117</f>
        <v>T7 Tractor Construction</v>
      </c>
      <c r="C1118" s="73">
        <f>'EMFAC2017EI-2011Class'!D1117</f>
        <v>2013</v>
      </c>
      <c r="D1118" s="38">
        <f>'EMFAC2017EI-2011Class'!F1117</f>
        <v>7</v>
      </c>
      <c r="E1118" s="72" t="str">
        <f t="shared" si="35"/>
        <v>T7 Tractor Construction-7</v>
      </c>
      <c r="F1118" s="39">
        <f>VLOOKUP(E1118,HD_Odo!$C$2:$D$1381,2,FALSE)</f>
        <v>615840.93999999994</v>
      </c>
      <c r="G1118" s="89" t="str">
        <f>'EMFAC2017EI-2011Class'!H1117</f>
        <v>2020-T7 Tractor Construction-7</v>
      </c>
      <c r="H1118" s="70">
        <f t="shared" si="34"/>
        <v>0.78676069566067985</v>
      </c>
      <c r="J1118" s="13"/>
      <c r="N1118" s="37"/>
      <c r="O1118" s="36"/>
    </row>
    <row r="1119" spans="1:15" ht="13.7" customHeight="1" x14ac:dyDescent="0.25">
      <c r="A1119" s="73">
        <f>'EMFAC2017EI-2011Class'!B1118</f>
        <v>2020</v>
      </c>
      <c r="B1119" s="74" t="str">
        <f>'EMFAC2017EI-2011Class'!C1118</f>
        <v>T7 Tractor Construction</v>
      </c>
      <c r="C1119" s="73">
        <f>'EMFAC2017EI-2011Class'!D1118</f>
        <v>2012</v>
      </c>
      <c r="D1119" s="38">
        <f>'EMFAC2017EI-2011Class'!F1118</f>
        <v>8</v>
      </c>
      <c r="E1119" s="72" t="str">
        <f t="shared" si="35"/>
        <v>T7 Tractor Construction-8</v>
      </c>
      <c r="F1119" s="39">
        <f>VLOOKUP(E1119,HD_Odo!$C$2:$D$1381,2,FALSE)</f>
        <v>669491.87</v>
      </c>
      <c r="G1119" s="89" t="str">
        <f>'EMFAC2017EI-2011Class'!H1118</f>
        <v>2020-T7 Tractor Construction-8</v>
      </c>
      <c r="H1119" s="70">
        <f t="shared" si="34"/>
        <v>0.78295108687722637</v>
      </c>
      <c r="J1119" s="13"/>
      <c r="N1119" s="37"/>
      <c r="O1119" s="36"/>
    </row>
    <row r="1120" spans="1:15" ht="13.7" customHeight="1" x14ac:dyDescent="0.25">
      <c r="A1120" s="73">
        <f>'EMFAC2017EI-2011Class'!B1119</f>
        <v>2020</v>
      </c>
      <c r="B1120" s="74" t="str">
        <f>'EMFAC2017EI-2011Class'!C1119</f>
        <v>T7 Tractor Construction</v>
      </c>
      <c r="C1120" s="73">
        <f>'EMFAC2017EI-2011Class'!D1119</f>
        <v>2011</v>
      </c>
      <c r="D1120" s="38">
        <f>'EMFAC2017EI-2011Class'!F1119</f>
        <v>9</v>
      </c>
      <c r="E1120" s="72" t="str">
        <f t="shared" si="35"/>
        <v>T7 Tractor Construction-9</v>
      </c>
      <c r="F1120" s="39">
        <f>VLOOKUP(E1120,HD_Odo!$C$2:$D$1381,2,FALSE)</f>
        <v>719283.9</v>
      </c>
      <c r="G1120" s="89" t="str">
        <f>'EMFAC2017EI-2011Class'!H1119</f>
        <v>2020-T7 Tractor Construction-9</v>
      </c>
      <c r="H1120" s="70">
        <f t="shared" si="34"/>
        <v>0.77982550466090239</v>
      </c>
      <c r="J1120" s="13"/>
      <c r="N1120" s="37"/>
      <c r="O1120" s="36"/>
    </row>
    <row r="1121" spans="1:15" ht="13.7" customHeight="1" x14ac:dyDescent="0.25">
      <c r="A1121" s="73">
        <f>'EMFAC2017EI-2011Class'!B1120</f>
        <v>2020</v>
      </c>
      <c r="B1121" s="74" t="str">
        <f>'EMFAC2017EI-2011Class'!C1120</f>
        <v>T7 Tractor Construction</v>
      </c>
      <c r="C1121" s="73">
        <f>'EMFAC2017EI-2011Class'!D1120</f>
        <v>2010</v>
      </c>
      <c r="D1121" s="38">
        <f>'EMFAC2017EI-2011Class'!F1120</f>
        <v>10</v>
      </c>
      <c r="E1121" s="72" t="str">
        <f t="shared" si="35"/>
        <v>T7 Tractor Construction-10</v>
      </c>
      <c r="F1121" s="39">
        <f>VLOOKUP(E1121,HD_Odo!$C$2:$D$1381,2,FALSE)</f>
        <v>765588.04</v>
      </c>
      <c r="G1121" s="89" t="str">
        <f>'EMFAC2017EI-2011Class'!H1120</f>
        <v>2020-T7 Tractor Construction-10</v>
      </c>
      <c r="H1121" s="70">
        <f t="shared" si="34"/>
        <v>0.77996236438063349</v>
      </c>
      <c r="J1121" s="13"/>
      <c r="N1121" s="37"/>
      <c r="O1121" s="36"/>
    </row>
    <row r="1122" spans="1:15" ht="13.7" customHeight="1" x14ac:dyDescent="0.25">
      <c r="A1122" s="73">
        <f>'EMFAC2017EI-2011Class'!B1121</f>
        <v>2020</v>
      </c>
      <c r="B1122" s="74" t="str">
        <f>'EMFAC2017EI-2011Class'!C1121</f>
        <v>T7 Tractor Construction</v>
      </c>
      <c r="C1122" s="73">
        <f>'EMFAC2017EI-2011Class'!D1121</f>
        <v>2009</v>
      </c>
      <c r="D1122" s="38">
        <f>'EMFAC2017EI-2011Class'!F1121</f>
        <v>11</v>
      </c>
      <c r="E1122" s="72" t="str">
        <f t="shared" si="35"/>
        <v>T7 Tractor Construction-11</v>
      </c>
      <c r="F1122" s="39">
        <f>VLOOKUP(E1122,HD_Odo!$C$2:$D$1381,2,FALSE)</f>
        <v>800000</v>
      </c>
      <c r="G1122" s="89" t="str">
        <f>'EMFAC2017EI-2011Class'!H1121</f>
        <v>2020-T7 Tractor Construction-11</v>
      </c>
      <c r="H1122" s="70">
        <f t="shared" si="34"/>
        <v>0.77680855685776418</v>
      </c>
      <c r="J1122" s="13"/>
      <c r="N1122" s="37"/>
      <c r="O1122" s="36"/>
    </row>
    <row r="1123" spans="1:15" ht="13.7" customHeight="1" x14ac:dyDescent="0.25">
      <c r="A1123" s="73">
        <f>'EMFAC2017EI-2011Class'!B1122</f>
        <v>2020</v>
      </c>
      <c r="B1123" s="74" t="str">
        <f>'EMFAC2017EI-2011Class'!C1122</f>
        <v>T7 Tractor Construction</v>
      </c>
      <c r="C1123" s="73">
        <f>'EMFAC2017EI-2011Class'!D1122</f>
        <v>2008</v>
      </c>
      <c r="D1123" s="38">
        <f>'EMFAC2017EI-2011Class'!F1122</f>
        <v>12</v>
      </c>
      <c r="E1123" s="72" t="str">
        <f t="shared" si="35"/>
        <v>T7 Tractor Construction-12</v>
      </c>
      <c r="F1123" s="39">
        <f>VLOOKUP(E1123,HD_Odo!$C$2:$D$1381,2,FALSE)</f>
        <v>800000</v>
      </c>
      <c r="G1123" s="89" t="str">
        <f>'EMFAC2017EI-2011Class'!H1122</f>
        <v>2020-T7 Tractor Construction-12</v>
      </c>
      <c r="H1123" s="70">
        <f t="shared" si="34"/>
        <v>0.77680855685776418</v>
      </c>
      <c r="J1123" s="13"/>
      <c r="N1123" s="37"/>
      <c r="O1123" s="36"/>
    </row>
    <row r="1124" spans="1:15" ht="13.7" customHeight="1" x14ac:dyDescent="0.25">
      <c r="A1124" s="73">
        <f>'EMFAC2017EI-2011Class'!B1123</f>
        <v>2020</v>
      </c>
      <c r="B1124" s="74" t="str">
        <f>'EMFAC2017EI-2011Class'!C1123</f>
        <v>T7 Tractor Construction</v>
      </c>
      <c r="C1124" s="73">
        <f>'EMFAC2017EI-2011Class'!D1123</f>
        <v>2007</v>
      </c>
      <c r="D1124" s="38">
        <f>'EMFAC2017EI-2011Class'!F1123</f>
        <v>13</v>
      </c>
      <c r="E1124" s="72" t="str">
        <f t="shared" si="35"/>
        <v>T7 Tractor Construction-13</v>
      </c>
      <c r="F1124" s="39">
        <f>VLOOKUP(E1124,HD_Odo!$C$2:$D$1381,2,FALSE)</f>
        <v>800000</v>
      </c>
      <c r="G1124" s="89" t="str">
        <f>'EMFAC2017EI-2011Class'!H1123</f>
        <v>2020-T7 Tractor Construction-13</v>
      </c>
      <c r="H1124" s="70">
        <f t="shared" si="34"/>
        <v>0.87345530491250067</v>
      </c>
      <c r="J1124" s="13"/>
      <c r="N1124" s="37"/>
      <c r="O1124" s="36"/>
    </row>
    <row r="1125" spans="1:15" ht="13.7" customHeight="1" x14ac:dyDescent="0.25">
      <c r="A1125" s="73">
        <f>'EMFAC2017EI-2011Class'!B1124</f>
        <v>2020</v>
      </c>
      <c r="B1125" s="74" t="str">
        <f>'EMFAC2017EI-2011Class'!C1124</f>
        <v>T7 Tractor Construction</v>
      </c>
      <c r="C1125" s="73">
        <f>'EMFAC2017EI-2011Class'!D1124</f>
        <v>2006</v>
      </c>
      <c r="D1125" s="38">
        <f>'EMFAC2017EI-2011Class'!F1124</f>
        <v>14</v>
      </c>
      <c r="E1125" s="72" t="str">
        <f t="shared" si="35"/>
        <v>T7 Tractor Construction-14</v>
      </c>
      <c r="F1125" s="39">
        <f>VLOOKUP(E1125,HD_Odo!$C$2:$D$1381,2,FALSE)</f>
        <v>800000</v>
      </c>
      <c r="G1125" s="89" t="str">
        <f>'EMFAC2017EI-2011Class'!H1124</f>
        <v>2020-T7 Tractor Construction-14</v>
      </c>
      <c r="H1125" s="70">
        <f t="shared" si="34"/>
        <v>0.87345530491250067</v>
      </c>
      <c r="J1125" s="13"/>
      <c r="N1125" s="37"/>
      <c r="O1125" s="36"/>
    </row>
    <row r="1126" spans="1:15" ht="13.7" customHeight="1" x14ac:dyDescent="0.25">
      <c r="A1126" s="73">
        <f>'EMFAC2017EI-2011Class'!B1125</f>
        <v>2020</v>
      </c>
      <c r="B1126" s="74" t="str">
        <f>'EMFAC2017EI-2011Class'!C1125</f>
        <v>T7 Tractor Construction</v>
      </c>
      <c r="C1126" s="73">
        <f>'EMFAC2017EI-2011Class'!D1125</f>
        <v>2005</v>
      </c>
      <c r="D1126" s="38">
        <f>'EMFAC2017EI-2011Class'!F1125</f>
        <v>15</v>
      </c>
      <c r="E1126" s="72" t="str">
        <f t="shared" si="35"/>
        <v>T7 Tractor Construction-15</v>
      </c>
      <c r="F1126" s="39">
        <f>VLOOKUP(E1126,HD_Odo!$C$2:$D$1381,2,FALSE)</f>
        <v>800000</v>
      </c>
      <c r="G1126" s="89" t="str">
        <f>'EMFAC2017EI-2011Class'!H1125</f>
        <v>2020-T7 Tractor Construction-15</v>
      </c>
      <c r="H1126" s="70">
        <f t="shared" si="34"/>
        <v>0.87345530491250067</v>
      </c>
      <c r="J1126" s="13"/>
      <c r="N1126" s="37"/>
      <c r="O1126" s="36"/>
    </row>
    <row r="1127" spans="1:15" ht="13.7" customHeight="1" x14ac:dyDescent="0.25">
      <c r="A1127" s="73">
        <f>'EMFAC2017EI-2011Class'!B1126</f>
        <v>2020</v>
      </c>
      <c r="B1127" s="74" t="str">
        <f>'EMFAC2017EI-2011Class'!C1126</f>
        <v>T7 Tractor Construction</v>
      </c>
      <c r="C1127" s="73">
        <f>'EMFAC2017EI-2011Class'!D1126</f>
        <v>2004</v>
      </c>
      <c r="D1127" s="38">
        <f>'EMFAC2017EI-2011Class'!F1126</f>
        <v>16</v>
      </c>
      <c r="E1127" s="72" t="str">
        <f t="shared" si="35"/>
        <v>T7 Tractor Construction-16</v>
      </c>
      <c r="F1127" s="39">
        <f>VLOOKUP(E1127,HD_Odo!$C$2:$D$1381,2,FALSE)</f>
        <v>800000</v>
      </c>
      <c r="G1127" s="89" t="str">
        <f>'EMFAC2017EI-2011Class'!H1126</f>
        <v>2020-T7 Tractor Construction-16</v>
      </c>
      <c r="H1127" s="70">
        <f t="shared" si="34"/>
        <v>0.87345530491250067</v>
      </c>
      <c r="J1127" s="13"/>
      <c r="N1127" s="37"/>
      <c r="O1127" s="36"/>
    </row>
    <row r="1128" spans="1:15" ht="13.7" customHeight="1" x14ac:dyDescent="0.25">
      <c r="A1128" s="73">
        <f>'EMFAC2017EI-2011Class'!B1127</f>
        <v>2020</v>
      </c>
      <c r="B1128" s="74" t="str">
        <f>'EMFAC2017EI-2011Class'!C1127</f>
        <v>T7 Tractor Construction</v>
      </c>
      <c r="C1128" s="73">
        <f>'EMFAC2017EI-2011Class'!D1127</f>
        <v>2003</v>
      </c>
      <c r="D1128" s="38">
        <f>'EMFAC2017EI-2011Class'!F1127</f>
        <v>17</v>
      </c>
      <c r="E1128" s="72" t="str">
        <f t="shared" si="35"/>
        <v>T7 Tractor Construction-17</v>
      </c>
      <c r="F1128" s="39">
        <f>VLOOKUP(E1128,HD_Odo!$C$2:$D$1381,2,FALSE)</f>
        <v>800000</v>
      </c>
      <c r="G1128" s="89" t="str">
        <f>'EMFAC2017EI-2011Class'!H1127</f>
        <v>2020-T7 Tractor Construction-17</v>
      </c>
      <c r="H1128" s="70">
        <f t="shared" si="34"/>
        <v>0.92449295049969848</v>
      </c>
      <c r="J1128" s="13"/>
      <c r="N1128" s="37"/>
      <c r="O1128" s="36"/>
    </row>
    <row r="1129" spans="1:15" ht="13.7" customHeight="1" x14ac:dyDescent="0.25">
      <c r="A1129" s="73">
        <f>'EMFAC2017EI-2011Class'!B1128</f>
        <v>2020</v>
      </c>
      <c r="B1129" s="74" t="str">
        <f>'EMFAC2017EI-2011Class'!C1128</f>
        <v>T7 Tractor Construction</v>
      </c>
      <c r="C1129" s="73">
        <f>'EMFAC2017EI-2011Class'!D1128</f>
        <v>2002</v>
      </c>
      <c r="D1129" s="38">
        <f>'EMFAC2017EI-2011Class'!F1128</f>
        <v>18</v>
      </c>
      <c r="E1129" s="72" t="str">
        <f t="shared" si="35"/>
        <v>T7 Tractor Construction-18</v>
      </c>
      <c r="F1129" s="39">
        <f>VLOOKUP(E1129,HD_Odo!$C$2:$D$1381,2,FALSE)</f>
        <v>800000</v>
      </c>
      <c r="G1129" s="89" t="str">
        <f>'EMFAC2017EI-2011Class'!H1128</f>
        <v>2020-T7 Tractor Construction-18</v>
      </c>
      <c r="H1129" s="70">
        <f t="shared" si="34"/>
        <v>0.92449295049969848</v>
      </c>
      <c r="J1129" s="13"/>
      <c r="N1129" s="37"/>
      <c r="O1129" s="36"/>
    </row>
    <row r="1130" spans="1:15" ht="13.7" customHeight="1" x14ac:dyDescent="0.25">
      <c r="A1130" s="73">
        <f>'EMFAC2017EI-2011Class'!B1129</f>
        <v>2020</v>
      </c>
      <c r="B1130" s="74" t="str">
        <f>'EMFAC2017EI-2011Class'!C1129</f>
        <v>T7 Tractor Construction</v>
      </c>
      <c r="C1130" s="73">
        <f>'EMFAC2017EI-2011Class'!D1129</f>
        <v>2001</v>
      </c>
      <c r="D1130" s="38">
        <f>'EMFAC2017EI-2011Class'!F1129</f>
        <v>19</v>
      </c>
      <c r="E1130" s="72" t="str">
        <f t="shared" si="35"/>
        <v>T7 Tractor Construction-19</v>
      </c>
      <c r="F1130" s="39">
        <f>VLOOKUP(E1130,HD_Odo!$C$2:$D$1381,2,FALSE)</f>
        <v>800000</v>
      </c>
      <c r="G1130" s="89" t="str">
        <f>'EMFAC2017EI-2011Class'!H1129</f>
        <v>2020-T7 Tractor Construction-19</v>
      </c>
      <c r="H1130" s="70">
        <f t="shared" si="34"/>
        <v>0.92449295049969848</v>
      </c>
      <c r="J1130" s="13"/>
      <c r="N1130" s="37"/>
      <c r="O1130" s="36"/>
    </row>
    <row r="1131" spans="1:15" ht="13.7" customHeight="1" x14ac:dyDescent="0.25">
      <c r="A1131" s="73">
        <f>'EMFAC2017EI-2011Class'!B1130</f>
        <v>2020</v>
      </c>
      <c r="B1131" s="74" t="str">
        <f>'EMFAC2017EI-2011Class'!C1130</f>
        <v>T7 Tractor Construction</v>
      </c>
      <c r="C1131" s="73">
        <f>'EMFAC2017EI-2011Class'!D1130</f>
        <v>2000</v>
      </c>
      <c r="D1131" s="38">
        <f>'EMFAC2017EI-2011Class'!F1130</f>
        <v>20</v>
      </c>
      <c r="E1131" s="72" t="str">
        <f t="shared" si="35"/>
        <v>T7 Tractor Construction-20</v>
      </c>
      <c r="F1131" s="39">
        <f>VLOOKUP(E1131,HD_Odo!$C$2:$D$1381,2,FALSE)</f>
        <v>800000</v>
      </c>
      <c r="G1131" s="89" t="str">
        <f>'EMFAC2017EI-2011Class'!H1130</f>
        <v>2020-T7 Tractor Construction-20</v>
      </c>
      <c r="H1131" s="70">
        <f t="shared" si="34"/>
        <v>0.92449295049969848</v>
      </c>
      <c r="J1131" s="13"/>
      <c r="N1131" s="37"/>
      <c r="O1131" s="36"/>
    </row>
    <row r="1132" spans="1:15" ht="13.7" customHeight="1" x14ac:dyDescent="0.25">
      <c r="A1132" s="73">
        <f>'EMFAC2017EI-2011Class'!B1131</f>
        <v>2020</v>
      </c>
      <c r="B1132" s="74" t="str">
        <f>'EMFAC2017EI-2011Class'!C1131</f>
        <v>T7 Tractor Construction</v>
      </c>
      <c r="C1132" s="73">
        <f>'EMFAC2017EI-2011Class'!D1131</f>
        <v>1999</v>
      </c>
      <c r="D1132" s="38">
        <f>'EMFAC2017EI-2011Class'!F1131</f>
        <v>21</v>
      </c>
      <c r="E1132" s="72" t="str">
        <f t="shared" si="35"/>
        <v>T7 Tractor Construction-21</v>
      </c>
      <c r="F1132" s="39">
        <f>VLOOKUP(E1132,HD_Odo!$C$2:$D$1381,2,FALSE)</f>
        <v>800000</v>
      </c>
      <c r="G1132" s="89" t="str">
        <f>'EMFAC2017EI-2011Class'!H1131</f>
        <v>2020-T7 Tractor Construction-21</v>
      </c>
      <c r="H1132" s="70">
        <f t="shared" si="34"/>
        <v>0.92449295049969848</v>
      </c>
      <c r="J1132" s="13"/>
      <c r="N1132" s="37"/>
      <c r="O1132" s="36"/>
    </row>
    <row r="1133" spans="1:15" ht="13.7" customHeight="1" x14ac:dyDescent="0.25">
      <c r="A1133" s="73">
        <f>'EMFAC2017EI-2011Class'!B1132</f>
        <v>2020</v>
      </c>
      <c r="B1133" s="74" t="str">
        <f>'EMFAC2017EI-2011Class'!C1132</f>
        <v>T7 Tractor Construction</v>
      </c>
      <c r="C1133" s="73">
        <f>'EMFAC2017EI-2011Class'!D1132</f>
        <v>1998</v>
      </c>
      <c r="D1133" s="38">
        <f>'EMFAC2017EI-2011Class'!F1132</f>
        <v>22</v>
      </c>
      <c r="E1133" s="72" t="str">
        <f t="shared" si="35"/>
        <v>T7 Tractor Construction-22</v>
      </c>
      <c r="F1133" s="39">
        <f>VLOOKUP(E1133,HD_Odo!$C$2:$D$1381,2,FALSE)</f>
        <v>800000</v>
      </c>
      <c r="G1133" s="89" t="str">
        <f>'EMFAC2017EI-2011Class'!H1132</f>
        <v>2020-T7 Tractor Construction-22</v>
      </c>
      <c r="H1133" s="70">
        <f t="shared" si="34"/>
        <v>0.92449295049969848</v>
      </c>
      <c r="J1133" s="13"/>
      <c r="N1133" s="37"/>
      <c r="O1133" s="36"/>
    </row>
    <row r="1134" spans="1:15" ht="13.7" customHeight="1" x14ac:dyDescent="0.25">
      <c r="A1134" s="73">
        <f>'EMFAC2017EI-2011Class'!B1133</f>
        <v>2020</v>
      </c>
      <c r="B1134" s="74" t="str">
        <f>'EMFAC2017EI-2011Class'!C1133</f>
        <v>T7 Tractor Construction</v>
      </c>
      <c r="C1134" s="73">
        <f>'EMFAC2017EI-2011Class'!D1133</f>
        <v>1997</v>
      </c>
      <c r="D1134" s="38">
        <f>'EMFAC2017EI-2011Class'!F1133</f>
        <v>23</v>
      </c>
      <c r="E1134" s="72" t="str">
        <f t="shared" si="35"/>
        <v>T7 Tractor Construction-23</v>
      </c>
      <c r="F1134" s="39">
        <f>VLOOKUP(E1134,HD_Odo!$C$2:$D$1381,2,FALSE)</f>
        <v>800000</v>
      </c>
      <c r="G1134" s="89" t="str">
        <f>'EMFAC2017EI-2011Class'!H1133</f>
        <v>2020-T7 Tractor Construction-23</v>
      </c>
      <c r="H1134" s="70">
        <f t="shared" si="34"/>
        <v>0.92449295049969848</v>
      </c>
      <c r="J1134" s="13"/>
      <c r="N1134" s="37"/>
      <c r="O1134" s="36"/>
    </row>
    <row r="1135" spans="1:15" ht="13.7" customHeight="1" x14ac:dyDescent="0.25">
      <c r="A1135" s="73">
        <f>'EMFAC2017EI-2011Class'!B1134</f>
        <v>2020</v>
      </c>
      <c r="B1135" s="74" t="str">
        <f>'EMFAC2017EI-2011Class'!C1134</f>
        <v>T7 Tractor Construction</v>
      </c>
      <c r="C1135" s="73">
        <f>'EMFAC2017EI-2011Class'!D1134</f>
        <v>1996</v>
      </c>
      <c r="D1135" s="38">
        <f>'EMFAC2017EI-2011Class'!F1134</f>
        <v>24</v>
      </c>
      <c r="E1135" s="72" t="str">
        <f t="shared" si="35"/>
        <v>T7 Tractor Construction-24</v>
      </c>
      <c r="F1135" s="39">
        <f>VLOOKUP(E1135,HD_Odo!$C$2:$D$1381,2,FALSE)</f>
        <v>800000</v>
      </c>
      <c r="G1135" s="89" t="str">
        <f>'EMFAC2017EI-2011Class'!H1134</f>
        <v>2020-T7 Tractor Construction-24</v>
      </c>
      <c r="H1135" s="70">
        <f t="shared" si="34"/>
        <v>0.92449295049969848</v>
      </c>
      <c r="J1135" s="13"/>
      <c r="N1135" s="37"/>
      <c r="O1135" s="36"/>
    </row>
    <row r="1136" spans="1:15" ht="13.7" customHeight="1" x14ac:dyDescent="0.25">
      <c r="A1136" s="73">
        <f>'EMFAC2017EI-2011Class'!B1135</f>
        <v>2020</v>
      </c>
      <c r="B1136" s="74" t="str">
        <f>'EMFAC2017EI-2011Class'!C1135</f>
        <v>T7 Tractor Construction</v>
      </c>
      <c r="C1136" s="73">
        <f>'EMFAC2017EI-2011Class'!D1135</f>
        <v>1995</v>
      </c>
      <c r="D1136" s="38">
        <f>'EMFAC2017EI-2011Class'!F1135</f>
        <v>25</v>
      </c>
      <c r="E1136" s="72" t="str">
        <f t="shared" si="35"/>
        <v>T7 Tractor Construction-25</v>
      </c>
      <c r="F1136" s="39">
        <f>VLOOKUP(E1136,HD_Odo!$C$2:$D$1381,2,FALSE)</f>
        <v>800000</v>
      </c>
      <c r="G1136" s="89" t="str">
        <f>'EMFAC2017EI-2011Class'!H1135</f>
        <v>2020-T7 Tractor Construction-25</v>
      </c>
      <c r="H1136" s="70">
        <f t="shared" si="34"/>
        <v>0.92449295049969848</v>
      </c>
      <c r="J1136" s="13"/>
      <c r="N1136" s="37"/>
      <c r="O1136" s="36"/>
    </row>
    <row r="1137" spans="1:15" ht="13.7" customHeight="1" x14ac:dyDescent="0.25">
      <c r="A1137" s="73">
        <f>'EMFAC2017EI-2011Class'!B1136</f>
        <v>2020</v>
      </c>
      <c r="B1137" s="74" t="str">
        <f>'EMFAC2017EI-2011Class'!C1136</f>
        <v>T7 Tractor Construction</v>
      </c>
      <c r="C1137" s="73">
        <f>'EMFAC2017EI-2011Class'!D1136</f>
        <v>1994</v>
      </c>
      <c r="D1137" s="38">
        <f>'EMFAC2017EI-2011Class'!F1136</f>
        <v>26</v>
      </c>
      <c r="E1137" s="72" t="str">
        <f t="shared" si="35"/>
        <v>T7 Tractor Construction-26</v>
      </c>
      <c r="F1137" s="39">
        <f>VLOOKUP(E1137,HD_Odo!$C$2:$D$1381,2,FALSE)</f>
        <v>800000</v>
      </c>
      <c r="G1137" s="89" t="str">
        <f>'EMFAC2017EI-2011Class'!H1136</f>
        <v>2020-T7 Tractor Construction-26</v>
      </c>
      <c r="H1137" s="70">
        <f t="shared" si="34"/>
        <v>0.92449295049969848</v>
      </c>
      <c r="J1137" s="13"/>
      <c r="N1137" s="37"/>
      <c r="O1137" s="36"/>
    </row>
    <row r="1138" spans="1:15" ht="13.7" customHeight="1" x14ac:dyDescent="0.25">
      <c r="A1138" s="73">
        <f>'EMFAC2017EI-2011Class'!B1137</f>
        <v>2020</v>
      </c>
      <c r="B1138" s="74" t="str">
        <f>'EMFAC2017EI-2011Class'!C1137</f>
        <v>T7 Tractor Construction</v>
      </c>
      <c r="C1138" s="73">
        <f>'EMFAC2017EI-2011Class'!D1137</f>
        <v>1993</v>
      </c>
      <c r="D1138" s="38">
        <f>'EMFAC2017EI-2011Class'!F1137</f>
        <v>27</v>
      </c>
      <c r="E1138" s="72" t="str">
        <f t="shared" si="35"/>
        <v>T7 Tractor Construction-27</v>
      </c>
      <c r="F1138" s="39">
        <f>VLOOKUP(E1138,HD_Odo!$C$2:$D$1381,2,FALSE)</f>
        <v>800000</v>
      </c>
      <c r="G1138" s="89" t="str">
        <f>'EMFAC2017EI-2011Class'!H1137</f>
        <v>2020-T7 Tractor Construction-27</v>
      </c>
      <c r="H1138" s="70">
        <f t="shared" si="34"/>
        <v>1</v>
      </c>
      <c r="J1138" s="13"/>
      <c r="N1138" s="37"/>
      <c r="O1138" s="36"/>
    </row>
    <row r="1139" spans="1:15" ht="13.7" customHeight="1" x14ac:dyDescent="0.25">
      <c r="A1139" s="73">
        <f>'EMFAC2017EI-2011Class'!B1138</f>
        <v>2020</v>
      </c>
      <c r="B1139" s="74" t="str">
        <f>'EMFAC2017EI-2011Class'!C1138</f>
        <v>T7 Tractor Construction</v>
      </c>
      <c r="C1139" s="73">
        <f>'EMFAC2017EI-2011Class'!D1138</f>
        <v>1992</v>
      </c>
      <c r="D1139" s="38">
        <f>'EMFAC2017EI-2011Class'!F1138</f>
        <v>28</v>
      </c>
      <c r="E1139" s="72" t="str">
        <f t="shared" si="35"/>
        <v>T7 Tractor Construction-28</v>
      </c>
      <c r="F1139" s="39">
        <f>VLOOKUP(E1139,HD_Odo!$C$2:$D$1381,2,FALSE)</f>
        <v>800000</v>
      </c>
      <c r="G1139" s="89" t="str">
        <f>'EMFAC2017EI-2011Class'!H1138</f>
        <v>2020-T7 Tractor Construction-28</v>
      </c>
      <c r="H1139" s="70">
        <f t="shared" si="34"/>
        <v>1</v>
      </c>
      <c r="J1139" s="13"/>
      <c r="N1139" s="37"/>
      <c r="O1139" s="36"/>
    </row>
    <row r="1140" spans="1:15" ht="13.7" customHeight="1" x14ac:dyDescent="0.25">
      <c r="A1140" s="73">
        <f>'EMFAC2017EI-2011Class'!B1139</f>
        <v>2020</v>
      </c>
      <c r="B1140" s="74" t="str">
        <f>'EMFAC2017EI-2011Class'!C1139</f>
        <v>T7 Tractor Construction</v>
      </c>
      <c r="C1140" s="73">
        <f>'EMFAC2017EI-2011Class'!D1139</f>
        <v>1991</v>
      </c>
      <c r="D1140" s="38">
        <f>'EMFAC2017EI-2011Class'!F1139</f>
        <v>29</v>
      </c>
      <c r="E1140" s="72" t="str">
        <f t="shared" si="35"/>
        <v>T7 Tractor Construction-29</v>
      </c>
      <c r="F1140" s="39">
        <f>VLOOKUP(E1140,HD_Odo!$C$2:$D$1381,2,FALSE)</f>
        <v>800000</v>
      </c>
      <c r="G1140" s="89" t="str">
        <f>'EMFAC2017EI-2011Class'!H1139</f>
        <v>2020-T7 Tractor Construction-29</v>
      </c>
      <c r="H1140" s="70">
        <f t="shared" si="34"/>
        <v>1</v>
      </c>
      <c r="J1140" s="13"/>
      <c r="N1140" s="37"/>
      <c r="O1140" s="36"/>
    </row>
    <row r="1141" spans="1:15" ht="13.7" customHeight="1" x14ac:dyDescent="0.25">
      <c r="A1141" s="73">
        <f>'EMFAC2017EI-2011Class'!B1140</f>
        <v>2020</v>
      </c>
      <c r="B1141" s="74" t="str">
        <f>'EMFAC2017EI-2011Class'!C1140</f>
        <v>T7 Tractor Construction</v>
      </c>
      <c r="C1141" s="73">
        <f>'EMFAC2017EI-2011Class'!D1140</f>
        <v>1990</v>
      </c>
      <c r="D1141" s="38">
        <f>'EMFAC2017EI-2011Class'!F1140</f>
        <v>30</v>
      </c>
      <c r="E1141" s="72" t="str">
        <f t="shared" si="35"/>
        <v>T7 Tractor Construction-30</v>
      </c>
      <c r="F1141" s="39">
        <f>VLOOKUP(E1141,HD_Odo!$C$2:$D$1381,2,FALSE)</f>
        <v>800000</v>
      </c>
      <c r="G1141" s="89" t="str">
        <f>'EMFAC2017EI-2011Class'!H1140</f>
        <v>2020-T7 Tractor Construction-30</v>
      </c>
      <c r="H1141" s="70">
        <f t="shared" si="34"/>
        <v>1</v>
      </c>
      <c r="J1141" s="13"/>
      <c r="N1141" s="37"/>
      <c r="O1141" s="36"/>
    </row>
    <row r="1142" spans="1:15" ht="13.7" customHeight="1" x14ac:dyDescent="0.25">
      <c r="A1142" s="73">
        <f>'EMFAC2017EI-2011Class'!B1141</f>
        <v>2020</v>
      </c>
      <c r="B1142" s="74" t="str">
        <f>'EMFAC2017EI-2011Class'!C1141</f>
        <v>T7 Tractor Construction</v>
      </c>
      <c r="C1142" s="73">
        <f>'EMFAC2017EI-2011Class'!D1141</f>
        <v>1989</v>
      </c>
      <c r="D1142" s="38">
        <f>'EMFAC2017EI-2011Class'!F1141</f>
        <v>31</v>
      </c>
      <c r="E1142" s="72" t="str">
        <f t="shared" si="35"/>
        <v>T7 Tractor Construction-31</v>
      </c>
      <c r="F1142" s="39">
        <f>VLOOKUP(E1142,HD_Odo!$C$2:$D$1381,2,FALSE)</f>
        <v>800000</v>
      </c>
      <c r="G1142" s="89" t="str">
        <f>'EMFAC2017EI-2011Class'!H1141</f>
        <v>2020-T7 Tractor Construction-31</v>
      </c>
      <c r="H1142" s="70">
        <f t="shared" si="34"/>
        <v>1</v>
      </c>
      <c r="J1142" s="13"/>
      <c r="N1142" s="37"/>
      <c r="O1142" s="36"/>
    </row>
    <row r="1143" spans="1:15" ht="13.7" customHeight="1" x14ac:dyDescent="0.25">
      <c r="A1143" s="73">
        <f>'EMFAC2017EI-2011Class'!B1142</f>
        <v>2020</v>
      </c>
      <c r="B1143" s="74" t="str">
        <f>'EMFAC2017EI-2011Class'!C1142</f>
        <v>T7 Tractor Construction</v>
      </c>
      <c r="C1143" s="73">
        <f>'EMFAC2017EI-2011Class'!D1142</f>
        <v>1988</v>
      </c>
      <c r="D1143" s="38">
        <f>'EMFAC2017EI-2011Class'!F1142</f>
        <v>32</v>
      </c>
      <c r="E1143" s="72" t="str">
        <f t="shared" si="35"/>
        <v>T7 Tractor Construction-32</v>
      </c>
      <c r="F1143" s="39">
        <f>VLOOKUP(E1143,HD_Odo!$C$2:$D$1381,2,FALSE)</f>
        <v>800000</v>
      </c>
      <c r="G1143" s="89" t="str">
        <f>'EMFAC2017EI-2011Class'!H1142</f>
        <v>2020-T7 Tractor Construction-32</v>
      </c>
      <c r="H1143" s="70">
        <f t="shared" si="34"/>
        <v>1</v>
      </c>
      <c r="J1143" s="13"/>
      <c r="N1143" s="37"/>
      <c r="O1143" s="36"/>
    </row>
    <row r="1144" spans="1:15" ht="13.7" customHeight="1" x14ac:dyDescent="0.25">
      <c r="A1144" s="73">
        <f>'EMFAC2017EI-2011Class'!B1143</f>
        <v>2020</v>
      </c>
      <c r="B1144" s="74" t="str">
        <f>'EMFAC2017EI-2011Class'!C1143</f>
        <v>T7 Tractor Construction</v>
      </c>
      <c r="C1144" s="73">
        <f>'EMFAC2017EI-2011Class'!D1143</f>
        <v>1987</v>
      </c>
      <c r="D1144" s="38">
        <f>'EMFAC2017EI-2011Class'!F1143</f>
        <v>33</v>
      </c>
      <c r="E1144" s="72" t="str">
        <f t="shared" si="35"/>
        <v>T7 Tractor Construction-33</v>
      </c>
      <c r="F1144" s="39">
        <f>VLOOKUP(E1144,HD_Odo!$C$2:$D$1381,2,FALSE)</f>
        <v>800000</v>
      </c>
      <c r="G1144" s="89" t="str">
        <f>'EMFAC2017EI-2011Class'!H1143</f>
        <v>2020-T7 Tractor Construction-33</v>
      </c>
      <c r="H1144" s="70">
        <f t="shared" si="34"/>
        <v>1</v>
      </c>
      <c r="J1144" s="13"/>
      <c r="N1144" s="37"/>
      <c r="O1144" s="36"/>
    </row>
    <row r="1145" spans="1:15" ht="13.7" customHeight="1" x14ac:dyDescent="0.25">
      <c r="A1145" s="73">
        <f>'EMFAC2017EI-2011Class'!B1144</f>
        <v>2020</v>
      </c>
      <c r="B1145" s="74" t="str">
        <f>'EMFAC2017EI-2011Class'!C1144</f>
        <v>T7 Tractor Construction</v>
      </c>
      <c r="C1145" s="73">
        <f>'EMFAC2017EI-2011Class'!D1144</f>
        <v>1986</v>
      </c>
      <c r="D1145" s="38">
        <f>'EMFAC2017EI-2011Class'!F1144</f>
        <v>34</v>
      </c>
      <c r="E1145" s="72" t="str">
        <f t="shared" si="35"/>
        <v>T7 Tractor Construction-34</v>
      </c>
      <c r="F1145" s="39">
        <f>VLOOKUP(E1145,HD_Odo!$C$2:$D$1381,2,FALSE)</f>
        <v>800000</v>
      </c>
      <c r="G1145" s="89" t="str">
        <f>'EMFAC2017EI-2011Class'!H1144</f>
        <v>2020-T7 Tractor Construction-34</v>
      </c>
      <c r="H1145" s="70">
        <f t="shared" si="34"/>
        <v>1</v>
      </c>
      <c r="J1145" s="13"/>
      <c r="N1145" s="37"/>
      <c r="O1145" s="36"/>
    </row>
    <row r="1146" spans="1:15" ht="13.7" customHeight="1" x14ac:dyDescent="0.25">
      <c r="A1146" s="73">
        <f>'EMFAC2017EI-2011Class'!B1145</f>
        <v>2020</v>
      </c>
      <c r="B1146" s="74" t="str">
        <f>'EMFAC2017EI-2011Class'!C1145</f>
        <v>T7 Tractor Construction</v>
      </c>
      <c r="C1146" s="73">
        <f>'EMFAC2017EI-2011Class'!D1145</f>
        <v>1985</v>
      </c>
      <c r="D1146" s="38">
        <f>'EMFAC2017EI-2011Class'!F1145</f>
        <v>35</v>
      </c>
      <c r="E1146" s="72" t="str">
        <f t="shared" si="35"/>
        <v>T7 Tractor Construction-35</v>
      </c>
      <c r="F1146" s="39">
        <f>VLOOKUP(E1146,HD_Odo!$C$2:$D$1381,2,FALSE)</f>
        <v>800000</v>
      </c>
      <c r="G1146" s="89" t="str">
        <f>'EMFAC2017EI-2011Class'!H1145</f>
        <v>2020-T7 Tractor Construction-35</v>
      </c>
      <c r="H1146" s="70">
        <f t="shared" si="34"/>
        <v>1</v>
      </c>
      <c r="J1146" s="13"/>
      <c r="N1146" s="37"/>
      <c r="O1146" s="36"/>
    </row>
    <row r="1147" spans="1:15" ht="13.7" customHeight="1" x14ac:dyDescent="0.25">
      <c r="A1147" s="73">
        <f>'EMFAC2017EI-2011Class'!B1146</f>
        <v>2020</v>
      </c>
      <c r="B1147" s="74" t="str">
        <f>'EMFAC2017EI-2011Class'!C1146</f>
        <v>T7 Tractor Construction</v>
      </c>
      <c r="C1147" s="73">
        <f>'EMFAC2017EI-2011Class'!D1146</f>
        <v>1984</v>
      </c>
      <c r="D1147" s="38">
        <f>'EMFAC2017EI-2011Class'!F1146</f>
        <v>36</v>
      </c>
      <c r="E1147" s="72" t="str">
        <f t="shared" si="35"/>
        <v>T7 Tractor Construction-36</v>
      </c>
      <c r="F1147" s="39">
        <f>VLOOKUP(E1147,HD_Odo!$C$2:$D$1381,2,FALSE)</f>
        <v>800000</v>
      </c>
      <c r="G1147" s="89" t="str">
        <f>'EMFAC2017EI-2011Class'!H1146</f>
        <v>2020-T7 Tractor Construction-36</v>
      </c>
      <c r="H1147" s="70">
        <f t="shared" si="34"/>
        <v>1</v>
      </c>
      <c r="J1147" s="13"/>
      <c r="N1147" s="37"/>
      <c r="O1147" s="36"/>
    </row>
    <row r="1148" spans="1:15" ht="13.7" customHeight="1" x14ac:dyDescent="0.25">
      <c r="A1148" s="73">
        <f>'EMFAC2017EI-2011Class'!B1147</f>
        <v>2020</v>
      </c>
      <c r="B1148" s="74" t="str">
        <f>'EMFAC2017EI-2011Class'!C1147</f>
        <v>T7 Tractor Construction</v>
      </c>
      <c r="C1148" s="73">
        <f>'EMFAC2017EI-2011Class'!D1147</f>
        <v>1983</v>
      </c>
      <c r="D1148" s="38">
        <f>'EMFAC2017EI-2011Class'!F1147</f>
        <v>37</v>
      </c>
      <c r="E1148" s="72" t="str">
        <f t="shared" si="35"/>
        <v>T7 Tractor Construction-37</v>
      </c>
      <c r="F1148" s="39">
        <f>VLOOKUP(E1148,HD_Odo!$C$2:$D$1381,2,FALSE)</f>
        <v>800000</v>
      </c>
      <c r="G1148" s="89" t="str">
        <f>'EMFAC2017EI-2011Class'!H1147</f>
        <v>2020-T7 Tractor Construction-37</v>
      </c>
      <c r="H1148" s="70">
        <f t="shared" si="34"/>
        <v>1</v>
      </c>
      <c r="J1148" s="13"/>
      <c r="N1148" s="37"/>
      <c r="O1148" s="36"/>
    </row>
    <row r="1149" spans="1:15" ht="13.7" customHeight="1" x14ac:dyDescent="0.25">
      <c r="A1149" s="73">
        <f>'EMFAC2017EI-2011Class'!B1148</f>
        <v>2020</v>
      </c>
      <c r="B1149" s="74" t="str">
        <f>'EMFAC2017EI-2011Class'!C1148</f>
        <v>T7 Tractor Construction</v>
      </c>
      <c r="C1149" s="73">
        <f>'EMFAC2017EI-2011Class'!D1148</f>
        <v>1982</v>
      </c>
      <c r="D1149" s="38">
        <f>'EMFAC2017EI-2011Class'!F1148</f>
        <v>38</v>
      </c>
      <c r="E1149" s="72" t="str">
        <f t="shared" si="35"/>
        <v>T7 Tractor Construction-38</v>
      </c>
      <c r="F1149" s="39">
        <f>VLOOKUP(E1149,HD_Odo!$C$2:$D$1381,2,FALSE)</f>
        <v>800000</v>
      </c>
      <c r="G1149" s="89" t="str">
        <f>'EMFAC2017EI-2011Class'!H1148</f>
        <v>2020-T7 Tractor Construction-38</v>
      </c>
      <c r="H1149" s="70">
        <f t="shared" ref="H1149:H1184" si="36">IF(C1149&lt;1994,1,IF(C1149&lt;2004,($M$3+$N$3*(F1149/10000))/($E$3+$F$3*(F1149/10000)),IF(C1149&lt;2008,($M$4+$N$4*(F1149/10000))/($E$4+$F$4*(F1149/10000)),IF(C1149&lt;2011,($M$5+$N$5*(F1149/10000))/($E$5+$F$5*(F1149/10000)),IF(C1149&lt;2014,($M$6+$N$6*(F1149/10000))/($E$6+$F$6*(F1149/10000)),($M$7+$N$7*(F1149/10000))/($E$7+$F$7*(F1149/10000)))))))</f>
        <v>1</v>
      </c>
      <c r="J1149" s="13"/>
      <c r="N1149" s="37"/>
      <c r="O1149" s="36"/>
    </row>
    <row r="1150" spans="1:15" ht="13.7" customHeight="1" x14ac:dyDescent="0.25">
      <c r="A1150" s="73">
        <f>'EMFAC2017EI-2011Class'!B1149</f>
        <v>2020</v>
      </c>
      <c r="B1150" s="74" t="str">
        <f>'EMFAC2017EI-2011Class'!C1149</f>
        <v>T7 Tractor Construction</v>
      </c>
      <c r="C1150" s="73">
        <f>'EMFAC2017EI-2011Class'!D1149</f>
        <v>1981</v>
      </c>
      <c r="D1150" s="38">
        <f>'EMFAC2017EI-2011Class'!F1149</f>
        <v>39</v>
      </c>
      <c r="E1150" s="72" t="str">
        <f t="shared" si="35"/>
        <v>T7 Tractor Construction-39</v>
      </c>
      <c r="F1150" s="39">
        <f>VLOOKUP(E1150,HD_Odo!$C$2:$D$1381,2,FALSE)</f>
        <v>800000</v>
      </c>
      <c r="G1150" s="89" t="str">
        <f>'EMFAC2017EI-2011Class'!H1149</f>
        <v>2020-T7 Tractor Construction-39</v>
      </c>
      <c r="H1150" s="70">
        <f t="shared" si="36"/>
        <v>1</v>
      </c>
      <c r="J1150" s="13"/>
      <c r="N1150" s="37"/>
      <c r="O1150" s="36"/>
    </row>
    <row r="1151" spans="1:15" ht="13.7" customHeight="1" x14ac:dyDescent="0.25">
      <c r="A1151" s="73">
        <f>'EMFAC2017EI-2011Class'!B1150</f>
        <v>2020</v>
      </c>
      <c r="B1151" s="74" t="str">
        <f>'EMFAC2017EI-2011Class'!C1150</f>
        <v>T7 Tractor Construction</v>
      </c>
      <c r="C1151" s="73">
        <f>'EMFAC2017EI-2011Class'!D1150</f>
        <v>1980</v>
      </c>
      <c r="D1151" s="38">
        <f>'EMFAC2017EI-2011Class'!F1150</f>
        <v>40</v>
      </c>
      <c r="E1151" s="72" t="str">
        <f t="shared" si="35"/>
        <v>T7 Tractor Construction-40</v>
      </c>
      <c r="F1151" s="39">
        <f>VLOOKUP(E1151,HD_Odo!$C$2:$D$1381,2,FALSE)</f>
        <v>800000</v>
      </c>
      <c r="G1151" s="89" t="str">
        <f>'EMFAC2017EI-2011Class'!H1150</f>
        <v>2020-T7 Tractor Construction-40</v>
      </c>
      <c r="H1151" s="70">
        <f t="shared" si="36"/>
        <v>1</v>
      </c>
      <c r="J1151" s="13"/>
      <c r="N1151" s="37"/>
      <c r="O1151" s="36"/>
    </row>
    <row r="1152" spans="1:15" ht="13.7" customHeight="1" x14ac:dyDescent="0.25">
      <c r="A1152" s="73">
        <f>'EMFAC2017EI-2011Class'!B1151</f>
        <v>2020</v>
      </c>
      <c r="B1152" s="74" t="str">
        <f>'EMFAC2017EI-2011Class'!C1151</f>
        <v>T7 Tractor Construction</v>
      </c>
      <c r="C1152" s="73">
        <f>'EMFAC2017EI-2011Class'!D1151</f>
        <v>1979</v>
      </c>
      <c r="D1152" s="38">
        <f>'EMFAC2017EI-2011Class'!F1151</f>
        <v>41</v>
      </c>
      <c r="E1152" s="72" t="str">
        <f t="shared" si="35"/>
        <v>T7 Tractor Construction-41</v>
      </c>
      <c r="F1152" s="39">
        <f>VLOOKUP(E1152,HD_Odo!$C$2:$D$1381,2,FALSE)</f>
        <v>800000</v>
      </c>
      <c r="G1152" s="89" t="str">
        <f>'EMFAC2017EI-2011Class'!H1151</f>
        <v>2020-T7 Tractor Construction-41</v>
      </c>
      <c r="H1152" s="70">
        <f t="shared" si="36"/>
        <v>1</v>
      </c>
      <c r="J1152" s="13"/>
      <c r="N1152" s="37"/>
      <c r="O1152" s="36"/>
    </row>
    <row r="1153" spans="1:15" ht="13.7" customHeight="1" x14ac:dyDescent="0.25">
      <c r="A1153" s="73">
        <f>'EMFAC2017EI-2011Class'!B1152</f>
        <v>2020</v>
      </c>
      <c r="B1153" s="74" t="str">
        <f>'EMFAC2017EI-2011Class'!C1152</f>
        <v>T7 Tractor Construction</v>
      </c>
      <c r="C1153" s="73">
        <f>'EMFAC2017EI-2011Class'!D1152</f>
        <v>1978</v>
      </c>
      <c r="D1153" s="38">
        <f>'EMFAC2017EI-2011Class'!F1152</f>
        <v>42</v>
      </c>
      <c r="E1153" s="72" t="str">
        <f t="shared" si="35"/>
        <v>T7 Tractor Construction-42</v>
      </c>
      <c r="F1153" s="39">
        <f>VLOOKUP(E1153,HD_Odo!$C$2:$D$1381,2,FALSE)</f>
        <v>800000</v>
      </c>
      <c r="G1153" s="89" t="str">
        <f>'EMFAC2017EI-2011Class'!H1152</f>
        <v>2020-T7 Tractor Construction-42</v>
      </c>
      <c r="H1153" s="70">
        <f t="shared" si="36"/>
        <v>1</v>
      </c>
      <c r="J1153" s="13"/>
      <c r="N1153" s="37"/>
      <c r="O1153" s="36"/>
    </row>
    <row r="1154" spans="1:15" ht="13.7" customHeight="1" x14ac:dyDescent="0.25">
      <c r="A1154" s="73">
        <f>'EMFAC2017EI-2011Class'!B1153</f>
        <v>2020</v>
      </c>
      <c r="B1154" s="74" t="str">
        <f>'EMFAC2017EI-2011Class'!C1153</f>
        <v>T7 Tractor Construction</v>
      </c>
      <c r="C1154" s="73">
        <f>'EMFAC2017EI-2011Class'!D1153</f>
        <v>1977</v>
      </c>
      <c r="D1154" s="38">
        <f>'EMFAC2017EI-2011Class'!F1153</f>
        <v>43</v>
      </c>
      <c r="E1154" s="72" t="str">
        <f t="shared" si="35"/>
        <v>T7 Tractor Construction-43</v>
      </c>
      <c r="F1154" s="39">
        <f>VLOOKUP(E1154,HD_Odo!$C$2:$D$1381,2,FALSE)</f>
        <v>800000</v>
      </c>
      <c r="G1154" s="89" t="str">
        <f>'EMFAC2017EI-2011Class'!H1153</f>
        <v>2020-T7 Tractor Construction-43</v>
      </c>
      <c r="H1154" s="70">
        <f t="shared" si="36"/>
        <v>1</v>
      </c>
      <c r="J1154" s="13"/>
      <c r="N1154" s="37"/>
      <c r="O1154" s="36"/>
    </row>
    <row r="1155" spans="1:15" ht="13.7" customHeight="1" x14ac:dyDescent="0.25">
      <c r="A1155" s="73">
        <f>'EMFAC2017EI-2011Class'!B1154</f>
        <v>2020</v>
      </c>
      <c r="B1155" s="74" t="str">
        <f>'EMFAC2017EI-2011Class'!C1154</f>
        <v>T7 Tractor Construction</v>
      </c>
      <c r="C1155" s="73">
        <f>'EMFAC2017EI-2011Class'!D1154</f>
        <v>1976</v>
      </c>
      <c r="D1155" s="38">
        <f>'EMFAC2017EI-2011Class'!F1154</f>
        <v>44</v>
      </c>
      <c r="E1155" s="72" t="str">
        <f t="shared" si="35"/>
        <v>T7 Tractor Construction-44</v>
      </c>
      <c r="F1155" s="39">
        <f>VLOOKUP(E1155,HD_Odo!$C$2:$D$1381,2,FALSE)</f>
        <v>800000</v>
      </c>
      <c r="G1155" s="89" t="str">
        <f>'EMFAC2017EI-2011Class'!H1154</f>
        <v>2020-T7 Tractor Construction-44</v>
      </c>
      <c r="H1155" s="70">
        <f t="shared" si="36"/>
        <v>1</v>
      </c>
      <c r="J1155" s="13"/>
      <c r="N1155" s="37"/>
      <c r="O1155" s="36"/>
    </row>
    <row r="1156" spans="1:15" ht="13.7" customHeight="1" x14ac:dyDescent="0.25">
      <c r="A1156" s="73">
        <f>'EMFAC2017EI-2011Class'!B1155</f>
        <v>2020</v>
      </c>
      <c r="B1156" s="74" t="str">
        <f>'EMFAC2017EI-2011Class'!C1155</f>
        <v>T7 Utility</v>
      </c>
      <c r="C1156" s="73">
        <f>'EMFAC2017EI-2011Class'!D1155</f>
        <v>2021</v>
      </c>
      <c r="D1156" s="38">
        <f>'EMFAC2017EI-2011Class'!F1155</f>
        <v>-1</v>
      </c>
      <c r="E1156" s="72" t="str">
        <f t="shared" si="35"/>
        <v>T7 Utility--1</v>
      </c>
      <c r="F1156" s="39">
        <f>VLOOKUP(E1156,HD_Odo!$C$2:$D$1381,2,FALSE)</f>
        <v>0</v>
      </c>
      <c r="G1156" s="89" t="str">
        <f>'EMFAC2017EI-2011Class'!H1155</f>
        <v>2020-T7 Utility--1</v>
      </c>
      <c r="H1156" s="70">
        <f t="shared" si="36"/>
        <v>1</v>
      </c>
      <c r="J1156" s="13"/>
      <c r="N1156" s="37"/>
      <c r="O1156" s="36"/>
    </row>
    <row r="1157" spans="1:15" ht="13.7" customHeight="1" x14ac:dyDescent="0.25">
      <c r="A1157" s="73">
        <f>'EMFAC2017EI-2011Class'!B1156</f>
        <v>2020</v>
      </c>
      <c r="B1157" s="74" t="str">
        <f>'EMFAC2017EI-2011Class'!C1156</f>
        <v>T7 Utility</v>
      </c>
      <c r="C1157" s="73">
        <f>'EMFAC2017EI-2011Class'!D1156</f>
        <v>2020</v>
      </c>
      <c r="D1157" s="38">
        <f>'EMFAC2017EI-2011Class'!F1156</f>
        <v>0</v>
      </c>
      <c r="E1157" s="72" t="str">
        <f t="shared" si="35"/>
        <v>T7 Utility-0</v>
      </c>
      <c r="F1157" s="39">
        <f>VLOOKUP(E1157,HD_Odo!$C$2:$D$1381,2,FALSE)</f>
        <v>7776</v>
      </c>
      <c r="G1157" s="89" t="str">
        <f>'EMFAC2017EI-2011Class'!H1156</f>
        <v>2020-T7 Utility-0</v>
      </c>
      <c r="H1157" s="70">
        <f t="shared" si="36"/>
        <v>0.99212421456699462</v>
      </c>
      <c r="J1157" s="13"/>
      <c r="N1157" s="37"/>
      <c r="O1157" s="36"/>
    </row>
    <row r="1158" spans="1:15" ht="13.7" customHeight="1" x14ac:dyDescent="0.25">
      <c r="A1158" s="73">
        <f>'EMFAC2017EI-2011Class'!B1157</f>
        <v>2020</v>
      </c>
      <c r="B1158" s="74" t="str">
        <f>'EMFAC2017EI-2011Class'!C1157</f>
        <v>T7 Utility</v>
      </c>
      <c r="C1158" s="73">
        <f>'EMFAC2017EI-2011Class'!D1157</f>
        <v>2019</v>
      </c>
      <c r="D1158" s="38">
        <f>'EMFAC2017EI-2011Class'!F1157</f>
        <v>1</v>
      </c>
      <c r="E1158" s="72" t="str">
        <f t="shared" si="35"/>
        <v>T7 Utility-1</v>
      </c>
      <c r="F1158" s="39">
        <f>VLOOKUP(E1158,HD_Odo!$C$2:$D$1381,2,FALSE)</f>
        <v>15552</v>
      </c>
      <c r="G1158" s="89" t="str">
        <f>'EMFAC2017EI-2011Class'!H1157</f>
        <v>2020-T7 Utility-1</v>
      </c>
      <c r="H1158" s="70">
        <f t="shared" si="36"/>
        <v>0.98468243378896392</v>
      </c>
      <c r="J1158" s="13"/>
      <c r="N1158" s="37"/>
      <c r="O1158" s="36"/>
    </row>
    <row r="1159" spans="1:15" ht="13.7" customHeight="1" x14ac:dyDescent="0.25">
      <c r="A1159" s="73">
        <f>'EMFAC2017EI-2011Class'!B1158</f>
        <v>2020</v>
      </c>
      <c r="B1159" s="74" t="str">
        <f>'EMFAC2017EI-2011Class'!C1158</f>
        <v>T7 Utility</v>
      </c>
      <c r="C1159" s="73">
        <f>'EMFAC2017EI-2011Class'!D1158</f>
        <v>2018</v>
      </c>
      <c r="D1159" s="38">
        <f>'EMFAC2017EI-2011Class'!F1158</f>
        <v>2</v>
      </c>
      <c r="E1159" s="72" t="str">
        <f t="shared" si="35"/>
        <v>T7 Utility-2</v>
      </c>
      <c r="F1159" s="39">
        <f>VLOOKUP(E1159,HD_Odo!$C$2:$D$1381,2,FALSE)</f>
        <v>23328</v>
      </c>
      <c r="G1159" s="89" t="str">
        <f>'EMFAC2017EI-2011Class'!H1158</f>
        <v>2020-T7 Utility-2</v>
      </c>
      <c r="H1159" s="70">
        <f t="shared" si="36"/>
        <v>0.97763974509076434</v>
      </c>
      <c r="J1159" s="13"/>
      <c r="N1159" s="37"/>
      <c r="O1159" s="36"/>
    </row>
    <row r="1160" spans="1:15" ht="13.7" customHeight="1" x14ac:dyDescent="0.25">
      <c r="A1160" s="73">
        <f>'EMFAC2017EI-2011Class'!B1159</f>
        <v>2020</v>
      </c>
      <c r="B1160" s="74" t="str">
        <f>'EMFAC2017EI-2011Class'!C1159</f>
        <v>T7 Utility</v>
      </c>
      <c r="C1160" s="73">
        <f>'EMFAC2017EI-2011Class'!D1159</f>
        <v>2016</v>
      </c>
      <c r="D1160" s="38">
        <f>'EMFAC2017EI-2011Class'!F1159</f>
        <v>4</v>
      </c>
      <c r="E1160" s="72" t="str">
        <f t="shared" si="35"/>
        <v>T7 Utility-4</v>
      </c>
      <c r="F1160" s="39">
        <f>VLOOKUP(E1160,HD_Odo!$C$2:$D$1381,2,FALSE)</f>
        <v>38880</v>
      </c>
      <c r="G1160" s="89" t="str">
        <f>'EMFAC2017EI-2011Class'!H1159</f>
        <v>2020-T7 Utility-4</v>
      </c>
      <c r="H1160" s="70">
        <f t="shared" si="36"/>
        <v>0.9646297637622977</v>
      </c>
      <c r="J1160" s="13"/>
      <c r="N1160" s="37"/>
      <c r="O1160" s="36"/>
    </row>
    <row r="1161" spans="1:15" ht="13.7" customHeight="1" x14ac:dyDescent="0.25">
      <c r="A1161" s="73">
        <f>'EMFAC2017EI-2011Class'!B1160</f>
        <v>2020</v>
      </c>
      <c r="B1161" s="74" t="str">
        <f>'EMFAC2017EI-2011Class'!C1160</f>
        <v>T7 Utility</v>
      </c>
      <c r="C1161" s="73">
        <f>'EMFAC2017EI-2011Class'!D1160</f>
        <v>2015</v>
      </c>
      <c r="D1161" s="38">
        <f>'EMFAC2017EI-2011Class'!F1160</f>
        <v>5</v>
      </c>
      <c r="E1161" s="72" t="str">
        <f t="shared" si="35"/>
        <v>T7 Utility-5</v>
      </c>
      <c r="F1161" s="39">
        <f>VLOOKUP(E1161,HD_Odo!$C$2:$D$1381,2,FALSE)</f>
        <v>46656</v>
      </c>
      <c r="G1161" s="89" t="str">
        <f>'EMFAC2017EI-2011Class'!H1160</f>
        <v>2020-T7 Utility-5</v>
      </c>
      <c r="H1161" s="70">
        <f t="shared" si="36"/>
        <v>0.95860909306070718</v>
      </c>
      <c r="J1161" s="13"/>
      <c r="N1161" s="37"/>
      <c r="O1161" s="36"/>
    </row>
    <row r="1162" spans="1:15" ht="13.7" customHeight="1" x14ac:dyDescent="0.25">
      <c r="A1162" s="73">
        <f>'EMFAC2017EI-2011Class'!B1161</f>
        <v>2020</v>
      </c>
      <c r="B1162" s="74" t="str">
        <f>'EMFAC2017EI-2011Class'!C1161</f>
        <v>T7 Utility</v>
      </c>
      <c r="C1162" s="73">
        <f>'EMFAC2017EI-2011Class'!D1161</f>
        <v>2014</v>
      </c>
      <c r="D1162" s="38">
        <f>'EMFAC2017EI-2011Class'!F1161</f>
        <v>6</v>
      </c>
      <c r="E1162" s="72" t="str">
        <f t="shared" si="35"/>
        <v>T7 Utility-6</v>
      </c>
      <c r="F1162" s="39">
        <f>VLOOKUP(E1162,HD_Odo!$C$2:$D$1381,2,FALSE)</f>
        <v>54432</v>
      </c>
      <c r="G1162" s="89" t="str">
        <f>'EMFAC2017EI-2011Class'!H1161</f>
        <v>2020-T7 Utility-6</v>
      </c>
      <c r="H1162" s="70">
        <f t="shared" si="36"/>
        <v>0.95288002578345754</v>
      </c>
      <c r="J1162" s="13"/>
      <c r="N1162" s="37"/>
      <c r="O1162" s="36"/>
    </row>
    <row r="1163" spans="1:15" ht="13.7" customHeight="1" x14ac:dyDescent="0.25">
      <c r="A1163" s="73">
        <f>'EMFAC2017EI-2011Class'!B1162</f>
        <v>2020</v>
      </c>
      <c r="B1163" s="74" t="str">
        <f>'EMFAC2017EI-2011Class'!C1162</f>
        <v>T7 Utility</v>
      </c>
      <c r="C1163" s="73">
        <f>'EMFAC2017EI-2011Class'!D1162</f>
        <v>2013</v>
      </c>
      <c r="D1163" s="38">
        <f>'EMFAC2017EI-2011Class'!F1162</f>
        <v>7</v>
      </c>
      <c r="E1163" s="72" t="str">
        <f t="shared" ref="E1163:E1226" si="37">CONCATENATE(B1163,"-",D1163)</f>
        <v>T7 Utility-7</v>
      </c>
      <c r="F1163" s="39">
        <f>VLOOKUP(E1163,HD_Odo!$C$2:$D$1381,2,FALSE)</f>
        <v>62208</v>
      </c>
      <c r="G1163" s="89" t="str">
        <f>'EMFAC2017EI-2011Class'!H1162</f>
        <v>2020-T7 Utility-7</v>
      </c>
      <c r="H1163" s="70">
        <f t="shared" si="36"/>
        <v>0.92769699318885479</v>
      </c>
      <c r="J1163" s="13"/>
      <c r="N1163" s="37"/>
      <c r="O1163" s="36"/>
    </row>
    <row r="1164" spans="1:15" ht="13.7" customHeight="1" x14ac:dyDescent="0.25">
      <c r="A1164" s="73">
        <f>'EMFAC2017EI-2011Class'!B1163</f>
        <v>2020</v>
      </c>
      <c r="B1164" s="74" t="str">
        <f>'EMFAC2017EI-2011Class'!C1163</f>
        <v>T7 Utility</v>
      </c>
      <c r="C1164" s="73">
        <f>'EMFAC2017EI-2011Class'!D1163</f>
        <v>2012</v>
      </c>
      <c r="D1164" s="38">
        <f>'EMFAC2017EI-2011Class'!F1163</f>
        <v>8</v>
      </c>
      <c r="E1164" s="72" t="str">
        <f t="shared" si="37"/>
        <v>T7 Utility-8</v>
      </c>
      <c r="F1164" s="39">
        <f>VLOOKUP(E1164,HD_Odo!$C$2:$D$1381,2,FALSE)</f>
        <v>69984</v>
      </c>
      <c r="G1164" s="89" t="str">
        <f>'EMFAC2017EI-2011Class'!H1163</f>
        <v>2020-T7 Utility-8</v>
      </c>
      <c r="H1164" s="70">
        <f t="shared" si="36"/>
        <v>0.92126529057423623</v>
      </c>
      <c r="J1164" s="13"/>
      <c r="N1164" s="37"/>
      <c r="O1164" s="36"/>
    </row>
    <row r="1165" spans="1:15" ht="13.7" customHeight="1" x14ac:dyDescent="0.25">
      <c r="A1165" s="73">
        <f>'EMFAC2017EI-2011Class'!B1164</f>
        <v>2020</v>
      </c>
      <c r="B1165" s="74" t="str">
        <f>'EMFAC2017EI-2011Class'!C1164</f>
        <v>T7 Utility</v>
      </c>
      <c r="C1165" s="73">
        <f>'EMFAC2017EI-2011Class'!D1164</f>
        <v>2011</v>
      </c>
      <c r="D1165" s="38">
        <f>'EMFAC2017EI-2011Class'!F1164</f>
        <v>9</v>
      </c>
      <c r="E1165" s="72" t="str">
        <f t="shared" si="37"/>
        <v>T7 Utility-9</v>
      </c>
      <c r="F1165" s="39">
        <f>VLOOKUP(E1165,HD_Odo!$C$2:$D$1381,2,FALSE)</f>
        <v>77760</v>
      </c>
      <c r="G1165" s="89" t="str">
        <f>'EMFAC2017EI-2011Class'!H1164</f>
        <v>2020-T7 Utility-9</v>
      </c>
      <c r="H1165" s="70">
        <f t="shared" si="36"/>
        <v>0.91523293802714645</v>
      </c>
      <c r="J1165" s="13"/>
      <c r="N1165" s="37"/>
      <c r="O1165" s="36"/>
    </row>
    <row r="1166" spans="1:15" ht="13.7" customHeight="1" x14ac:dyDescent="0.25">
      <c r="A1166" s="73">
        <f>'EMFAC2017EI-2011Class'!B1165</f>
        <v>2020</v>
      </c>
      <c r="B1166" s="74" t="str">
        <f>'EMFAC2017EI-2011Class'!C1165</f>
        <v>T7 Utility</v>
      </c>
      <c r="C1166" s="73">
        <f>'EMFAC2017EI-2011Class'!D1165</f>
        <v>2010</v>
      </c>
      <c r="D1166" s="38">
        <f>'EMFAC2017EI-2011Class'!F1165</f>
        <v>10</v>
      </c>
      <c r="E1166" s="72" t="str">
        <f t="shared" si="37"/>
        <v>T7 Utility-10</v>
      </c>
      <c r="F1166" s="39">
        <f>VLOOKUP(E1166,HD_Odo!$C$2:$D$1381,2,FALSE)</f>
        <v>85536</v>
      </c>
      <c r="G1166" s="89" t="str">
        <f>'EMFAC2017EI-2011Class'!H1165</f>
        <v>2020-T7 Utility-10</v>
      </c>
      <c r="H1166" s="70">
        <f t="shared" si="36"/>
        <v>0.93907726222623156</v>
      </c>
      <c r="J1166" s="13"/>
      <c r="N1166" s="37"/>
      <c r="O1166" s="36"/>
    </row>
    <row r="1167" spans="1:15" ht="13.7" customHeight="1" x14ac:dyDescent="0.25">
      <c r="A1167" s="73">
        <f>'EMFAC2017EI-2011Class'!B1166</f>
        <v>2020</v>
      </c>
      <c r="B1167" s="74" t="str">
        <f>'EMFAC2017EI-2011Class'!C1166</f>
        <v>T7 Utility</v>
      </c>
      <c r="C1167" s="73">
        <f>'EMFAC2017EI-2011Class'!D1166</f>
        <v>2009</v>
      </c>
      <c r="D1167" s="38">
        <f>'EMFAC2017EI-2011Class'!F1166</f>
        <v>11</v>
      </c>
      <c r="E1167" s="72" t="str">
        <f t="shared" si="37"/>
        <v>T7 Utility-11</v>
      </c>
      <c r="F1167" s="39">
        <f>VLOOKUP(E1167,HD_Odo!$C$2:$D$1381,2,FALSE)</f>
        <v>93312</v>
      </c>
      <c r="G1167" s="89" t="str">
        <f>'EMFAC2017EI-2011Class'!H1166</f>
        <v>2020-T7 Utility-11</v>
      </c>
      <c r="H1167" s="70">
        <f t="shared" si="36"/>
        <v>0.93464347800028236</v>
      </c>
      <c r="J1167" s="13"/>
      <c r="N1167" s="37"/>
      <c r="O1167" s="36"/>
    </row>
    <row r="1168" spans="1:15" ht="13.7" customHeight="1" x14ac:dyDescent="0.25">
      <c r="A1168" s="73">
        <f>'EMFAC2017EI-2011Class'!B1167</f>
        <v>2020</v>
      </c>
      <c r="B1168" s="74" t="str">
        <f>'EMFAC2017EI-2011Class'!C1167</f>
        <v>T7 Utility</v>
      </c>
      <c r="C1168" s="73">
        <f>'EMFAC2017EI-2011Class'!D1167</f>
        <v>2008</v>
      </c>
      <c r="D1168" s="38">
        <f>'EMFAC2017EI-2011Class'!F1167</f>
        <v>12</v>
      </c>
      <c r="E1168" s="72" t="str">
        <f t="shared" si="37"/>
        <v>T7 Utility-12</v>
      </c>
      <c r="F1168" s="39">
        <f>VLOOKUP(E1168,HD_Odo!$C$2:$D$1381,2,FALSE)</f>
        <v>101088</v>
      </c>
      <c r="G1168" s="89" t="str">
        <f>'EMFAC2017EI-2011Class'!H1167</f>
        <v>2020-T7 Utility-12</v>
      </c>
      <c r="H1168" s="70">
        <f t="shared" si="36"/>
        <v>0.93035467135343686</v>
      </c>
      <c r="J1168" s="13"/>
      <c r="N1168" s="37"/>
      <c r="O1168" s="36"/>
    </row>
    <row r="1169" spans="1:15" ht="13.7" customHeight="1" x14ac:dyDescent="0.25">
      <c r="A1169" s="73">
        <f>'EMFAC2017EI-2011Class'!B1168</f>
        <v>2020</v>
      </c>
      <c r="B1169" s="74" t="str">
        <f>'EMFAC2017EI-2011Class'!C1168</f>
        <v>T7 Utility</v>
      </c>
      <c r="C1169" s="73">
        <f>'EMFAC2017EI-2011Class'!D1168</f>
        <v>2007</v>
      </c>
      <c r="D1169" s="38">
        <f>'EMFAC2017EI-2011Class'!F1168</f>
        <v>13</v>
      </c>
      <c r="E1169" s="72" t="str">
        <f t="shared" si="37"/>
        <v>T7 Utility-13</v>
      </c>
      <c r="F1169" s="39">
        <f>VLOOKUP(E1169,HD_Odo!$C$2:$D$1381,2,FALSE)</f>
        <v>108864</v>
      </c>
      <c r="G1169" s="89" t="str">
        <f>'EMFAC2017EI-2011Class'!H1168</f>
        <v>2020-T7 Utility-13</v>
      </c>
      <c r="H1169" s="70">
        <f t="shared" si="36"/>
        <v>0.9671179833728305</v>
      </c>
      <c r="J1169" s="13"/>
      <c r="N1169" s="37"/>
      <c r="O1169" s="36"/>
    </row>
    <row r="1170" spans="1:15" ht="13.7" customHeight="1" x14ac:dyDescent="0.25">
      <c r="A1170" s="73">
        <f>'EMFAC2017EI-2011Class'!B1169</f>
        <v>2020</v>
      </c>
      <c r="B1170" s="74" t="str">
        <f>'EMFAC2017EI-2011Class'!C1169</f>
        <v>T7 Utility</v>
      </c>
      <c r="C1170" s="73">
        <f>'EMFAC2017EI-2011Class'!D1169</f>
        <v>2006</v>
      </c>
      <c r="D1170" s="38">
        <f>'EMFAC2017EI-2011Class'!F1169</f>
        <v>14</v>
      </c>
      <c r="E1170" s="72" t="str">
        <f t="shared" si="37"/>
        <v>T7 Utility-14</v>
      </c>
      <c r="F1170" s="39">
        <f>VLOOKUP(E1170,HD_Odo!$C$2:$D$1381,2,FALSE)</f>
        <v>116640</v>
      </c>
      <c r="G1170" s="89" t="str">
        <f>'EMFAC2017EI-2011Class'!H1169</f>
        <v>2020-T7 Utility-14</v>
      </c>
      <c r="H1170" s="70">
        <f t="shared" si="36"/>
        <v>0.9651261269788286</v>
      </c>
      <c r="J1170" s="13"/>
      <c r="N1170" s="37"/>
      <c r="O1170" s="36"/>
    </row>
    <row r="1171" spans="1:15" ht="13.7" customHeight="1" x14ac:dyDescent="0.25">
      <c r="A1171" s="73">
        <f>'EMFAC2017EI-2011Class'!B1170</f>
        <v>2020</v>
      </c>
      <c r="B1171" s="74" t="str">
        <f>'EMFAC2017EI-2011Class'!C1170</f>
        <v>T7 Utility</v>
      </c>
      <c r="C1171" s="73">
        <f>'EMFAC2017EI-2011Class'!D1170</f>
        <v>2005</v>
      </c>
      <c r="D1171" s="38">
        <f>'EMFAC2017EI-2011Class'!F1170</f>
        <v>15</v>
      </c>
      <c r="E1171" s="72" t="str">
        <f t="shared" si="37"/>
        <v>T7 Utility-15</v>
      </c>
      <c r="F1171" s="39">
        <f>VLOOKUP(E1171,HD_Odo!$C$2:$D$1381,2,FALSE)</f>
        <v>124416</v>
      </c>
      <c r="G1171" s="89" t="str">
        <f>'EMFAC2017EI-2011Class'!H1170</f>
        <v>2020-T7 Utility-15</v>
      </c>
      <c r="H1171" s="70">
        <f t="shared" si="36"/>
        <v>0.96317421776952938</v>
      </c>
      <c r="J1171" s="13"/>
      <c r="N1171" s="37"/>
      <c r="O1171" s="36"/>
    </row>
    <row r="1172" spans="1:15" ht="13.7" customHeight="1" x14ac:dyDescent="0.25">
      <c r="A1172" s="73">
        <f>'EMFAC2017EI-2011Class'!B1171</f>
        <v>2020</v>
      </c>
      <c r="B1172" s="74" t="str">
        <f>'EMFAC2017EI-2011Class'!C1171</f>
        <v>T7 Utility</v>
      </c>
      <c r="C1172" s="73">
        <f>'EMFAC2017EI-2011Class'!D1171</f>
        <v>2004</v>
      </c>
      <c r="D1172" s="38">
        <f>'EMFAC2017EI-2011Class'!F1171</f>
        <v>16</v>
      </c>
      <c r="E1172" s="72" t="str">
        <f t="shared" si="37"/>
        <v>T7 Utility-16</v>
      </c>
      <c r="F1172" s="39">
        <f>VLOOKUP(E1172,HD_Odo!$C$2:$D$1381,2,FALSE)</f>
        <v>132192</v>
      </c>
      <c r="G1172" s="89" t="str">
        <f>'EMFAC2017EI-2011Class'!H1171</f>
        <v>2020-T7 Utility-16</v>
      </c>
      <c r="H1172" s="70">
        <f t="shared" si="36"/>
        <v>0.96126106594939098</v>
      </c>
      <c r="J1172" s="13"/>
      <c r="N1172" s="37"/>
      <c r="O1172" s="36"/>
    </row>
    <row r="1173" spans="1:15" ht="13.7" customHeight="1" x14ac:dyDescent="0.25">
      <c r="A1173" s="73">
        <f>'EMFAC2017EI-2011Class'!B1172</f>
        <v>2020</v>
      </c>
      <c r="B1173" s="74" t="str">
        <f>'EMFAC2017EI-2011Class'!C1172</f>
        <v>T7 Utility</v>
      </c>
      <c r="C1173" s="73">
        <f>'EMFAC2017EI-2011Class'!D1172</f>
        <v>2003</v>
      </c>
      <c r="D1173" s="38">
        <f>'EMFAC2017EI-2011Class'!F1172</f>
        <v>17</v>
      </c>
      <c r="E1173" s="72" t="str">
        <f t="shared" si="37"/>
        <v>T7 Utility-17</v>
      </c>
      <c r="F1173" s="39">
        <f>VLOOKUP(E1173,HD_Odo!$C$2:$D$1381,2,FALSE)</f>
        <v>139968</v>
      </c>
      <c r="G1173" s="89" t="str">
        <f>'EMFAC2017EI-2011Class'!H1172</f>
        <v>2020-T7 Utility-17</v>
      </c>
      <c r="H1173" s="70">
        <f t="shared" si="36"/>
        <v>0.9745487335561579</v>
      </c>
      <c r="J1173" s="13"/>
      <c r="N1173" s="37"/>
      <c r="O1173" s="36"/>
    </row>
    <row r="1174" spans="1:15" ht="13.7" customHeight="1" x14ac:dyDescent="0.25">
      <c r="A1174" s="73">
        <f>'EMFAC2017EI-2011Class'!B1173</f>
        <v>2020</v>
      </c>
      <c r="B1174" s="74" t="str">
        <f>'EMFAC2017EI-2011Class'!C1173</f>
        <v>T7 Utility</v>
      </c>
      <c r="C1174" s="73">
        <f>'EMFAC2017EI-2011Class'!D1173</f>
        <v>2002</v>
      </c>
      <c r="D1174" s="38">
        <f>'EMFAC2017EI-2011Class'!F1173</f>
        <v>18</v>
      </c>
      <c r="E1174" s="72" t="str">
        <f t="shared" si="37"/>
        <v>T7 Utility-18</v>
      </c>
      <c r="F1174" s="39">
        <f>VLOOKUP(E1174,HD_Odo!$C$2:$D$1381,2,FALSE)</f>
        <v>147744</v>
      </c>
      <c r="G1174" s="89" t="str">
        <f>'EMFAC2017EI-2011Class'!H1173</f>
        <v>2020-T7 Utility-18</v>
      </c>
      <c r="H1174" s="70">
        <f t="shared" si="36"/>
        <v>0.97342487009978895</v>
      </c>
      <c r="J1174" s="13"/>
      <c r="N1174" s="37"/>
      <c r="O1174" s="36"/>
    </row>
    <row r="1175" spans="1:15" ht="13.7" customHeight="1" x14ac:dyDescent="0.25">
      <c r="A1175" s="73">
        <f>'EMFAC2017EI-2011Class'!B1174</f>
        <v>2020</v>
      </c>
      <c r="B1175" s="74" t="str">
        <f>'EMFAC2017EI-2011Class'!C1174</f>
        <v>T7 Utility</v>
      </c>
      <c r="C1175" s="73">
        <f>'EMFAC2017EI-2011Class'!D1174</f>
        <v>2001</v>
      </c>
      <c r="D1175" s="38">
        <f>'EMFAC2017EI-2011Class'!F1174</f>
        <v>19</v>
      </c>
      <c r="E1175" s="72" t="str">
        <f t="shared" si="37"/>
        <v>T7 Utility-19</v>
      </c>
      <c r="F1175" s="39">
        <f>VLOOKUP(E1175,HD_Odo!$C$2:$D$1381,2,FALSE)</f>
        <v>155520</v>
      </c>
      <c r="G1175" s="89" t="str">
        <f>'EMFAC2017EI-2011Class'!H1174</f>
        <v>2020-T7 Utility-19</v>
      </c>
      <c r="H1175" s="70">
        <f t="shared" si="36"/>
        <v>0.97232501873681576</v>
      </c>
      <c r="J1175" s="13"/>
      <c r="N1175" s="37"/>
      <c r="O1175" s="36"/>
    </row>
    <row r="1176" spans="1:15" ht="13.7" customHeight="1" x14ac:dyDescent="0.25">
      <c r="A1176" s="73">
        <f>'EMFAC2017EI-2011Class'!B1175</f>
        <v>2020</v>
      </c>
      <c r="B1176" s="74" t="str">
        <f>'EMFAC2017EI-2011Class'!C1175</f>
        <v>T7 Utility</v>
      </c>
      <c r="C1176" s="73">
        <f>'EMFAC2017EI-2011Class'!D1175</f>
        <v>2000</v>
      </c>
      <c r="D1176" s="38">
        <f>'EMFAC2017EI-2011Class'!F1175</f>
        <v>20</v>
      </c>
      <c r="E1176" s="72" t="str">
        <f t="shared" si="37"/>
        <v>T7 Utility-20</v>
      </c>
      <c r="F1176" s="39">
        <f>VLOOKUP(E1176,HD_Odo!$C$2:$D$1381,2,FALSE)</f>
        <v>163296</v>
      </c>
      <c r="G1176" s="89" t="str">
        <f>'EMFAC2017EI-2011Class'!H1175</f>
        <v>2020-T7 Utility-20</v>
      </c>
      <c r="H1176" s="70">
        <f t="shared" si="36"/>
        <v>0.97124841804971551</v>
      </c>
      <c r="J1176" s="13"/>
      <c r="N1176" s="37"/>
      <c r="O1176" s="36"/>
    </row>
    <row r="1177" spans="1:15" ht="13.7" customHeight="1" x14ac:dyDescent="0.25">
      <c r="A1177" s="73">
        <f>'EMFAC2017EI-2011Class'!B1176</f>
        <v>2020</v>
      </c>
      <c r="B1177" s="74" t="str">
        <f>'EMFAC2017EI-2011Class'!C1176</f>
        <v>T7 Utility</v>
      </c>
      <c r="C1177" s="73">
        <f>'EMFAC2017EI-2011Class'!D1176</f>
        <v>1999</v>
      </c>
      <c r="D1177" s="38">
        <f>'EMFAC2017EI-2011Class'!F1176</f>
        <v>21</v>
      </c>
      <c r="E1177" s="72" t="str">
        <f t="shared" si="37"/>
        <v>T7 Utility-21</v>
      </c>
      <c r="F1177" s="39">
        <f>VLOOKUP(E1177,HD_Odo!$C$2:$D$1381,2,FALSE)</f>
        <v>171072</v>
      </c>
      <c r="G1177" s="89" t="str">
        <f>'EMFAC2017EI-2011Class'!H1176</f>
        <v>2020-T7 Utility-21</v>
      </c>
      <c r="H1177" s="70">
        <f t="shared" si="36"/>
        <v>0.9701943384767322</v>
      </c>
      <c r="J1177" s="13"/>
      <c r="N1177" s="37"/>
      <c r="O1177" s="36"/>
    </row>
    <row r="1178" spans="1:15" ht="13.7" customHeight="1" x14ac:dyDescent="0.25">
      <c r="A1178" s="73">
        <f>'EMFAC2017EI-2011Class'!B1177</f>
        <v>2020</v>
      </c>
      <c r="B1178" s="74" t="str">
        <f>'EMFAC2017EI-2011Class'!C1177</f>
        <v>T7 Utility</v>
      </c>
      <c r="C1178" s="73">
        <f>'EMFAC2017EI-2011Class'!D1177</f>
        <v>1998</v>
      </c>
      <c r="D1178" s="38">
        <f>'EMFAC2017EI-2011Class'!F1177</f>
        <v>22</v>
      </c>
      <c r="E1178" s="72" t="str">
        <f t="shared" si="37"/>
        <v>T7 Utility-22</v>
      </c>
      <c r="F1178" s="39">
        <f>VLOOKUP(E1178,HD_Odo!$C$2:$D$1381,2,FALSE)</f>
        <v>178848</v>
      </c>
      <c r="G1178" s="89" t="str">
        <f>'EMFAC2017EI-2011Class'!H1177</f>
        <v>2020-T7 Utility-22</v>
      </c>
      <c r="H1178" s="70">
        <f t="shared" si="36"/>
        <v>0.96916208066316867</v>
      </c>
      <c r="J1178" s="13"/>
      <c r="N1178" s="37"/>
      <c r="O1178" s="36"/>
    </row>
    <row r="1179" spans="1:15" ht="13.7" customHeight="1" x14ac:dyDescent="0.25">
      <c r="A1179" s="73">
        <f>'EMFAC2017EI-2011Class'!B1178</f>
        <v>2020</v>
      </c>
      <c r="B1179" s="74" t="str">
        <f>'EMFAC2017EI-2011Class'!C1178</f>
        <v>T7 Utility</v>
      </c>
      <c r="C1179" s="73">
        <f>'EMFAC2017EI-2011Class'!D1178</f>
        <v>1997</v>
      </c>
      <c r="D1179" s="38">
        <f>'EMFAC2017EI-2011Class'!F1178</f>
        <v>23</v>
      </c>
      <c r="E1179" s="72" t="str">
        <f t="shared" si="37"/>
        <v>T7 Utility-23</v>
      </c>
      <c r="F1179" s="39">
        <f>VLOOKUP(E1179,HD_Odo!$C$2:$D$1381,2,FALSE)</f>
        <v>186624</v>
      </c>
      <c r="G1179" s="89" t="str">
        <f>'EMFAC2017EI-2011Class'!H1178</f>
        <v>2020-T7 Utility-23</v>
      </c>
      <c r="H1179" s="70">
        <f t="shared" si="36"/>
        <v>0.9681509739140205</v>
      </c>
      <c r="J1179" s="13"/>
      <c r="N1179" s="37"/>
      <c r="O1179" s="36"/>
    </row>
    <row r="1180" spans="1:15" ht="13.7" customHeight="1" x14ac:dyDescent="0.25">
      <c r="A1180" s="73">
        <f>'EMFAC2017EI-2011Class'!B1179</f>
        <v>2020</v>
      </c>
      <c r="B1180" s="74" t="str">
        <f>'EMFAC2017EI-2011Class'!C1179</f>
        <v>T7 Utility</v>
      </c>
      <c r="C1180" s="73">
        <f>'EMFAC2017EI-2011Class'!D1179</f>
        <v>1996</v>
      </c>
      <c r="D1180" s="38">
        <f>'EMFAC2017EI-2011Class'!F1179</f>
        <v>24</v>
      </c>
      <c r="E1180" s="72" t="str">
        <f t="shared" si="37"/>
        <v>T7 Utility-24</v>
      </c>
      <c r="F1180" s="39">
        <f>VLOOKUP(E1180,HD_Odo!$C$2:$D$1381,2,FALSE)</f>
        <v>194400</v>
      </c>
      <c r="G1180" s="89" t="str">
        <f>'EMFAC2017EI-2011Class'!H1179</f>
        <v>2020-T7 Utility-24</v>
      </c>
      <c r="H1180" s="70">
        <f t="shared" si="36"/>
        <v>0.96716037474076488</v>
      </c>
      <c r="J1180" s="13"/>
      <c r="N1180" s="37"/>
      <c r="O1180" s="36"/>
    </row>
    <row r="1181" spans="1:15" ht="13.7" customHeight="1" x14ac:dyDescent="0.25">
      <c r="A1181" s="73">
        <f>'EMFAC2017EI-2011Class'!B1180</f>
        <v>2020</v>
      </c>
      <c r="B1181" s="74" t="str">
        <f>'EMFAC2017EI-2011Class'!C1180</f>
        <v>T7 Utility</v>
      </c>
      <c r="C1181" s="73">
        <f>'EMFAC2017EI-2011Class'!D1180</f>
        <v>1995</v>
      </c>
      <c r="D1181" s="38">
        <f>'EMFAC2017EI-2011Class'!F1180</f>
        <v>25</v>
      </c>
      <c r="E1181" s="72" t="str">
        <f t="shared" si="37"/>
        <v>T7 Utility-25</v>
      </c>
      <c r="F1181" s="39">
        <f>VLOOKUP(E1181,HD_Odo!$C$2:$D$1381,2,FALSE)</f>
        <v>202176</v>
      </c>
      <c r="G1181" s="89" t="str">
        <f>'EMFAC2017EI-2011Class'!H1180</f>
        <v>2020-T7 Utility-25</v>
      </c>
      <c r="H1181" s="70">
        <f t="shared" si="36"/>
        <v>0.96618966549568597</v>
      </c>
      <c r="J1181" s="13"/>
      <c r="N1181" s="37"/>
      <c r="O1181" s="36"/>
    </row>
    <row r="1182" spans="1:15" ht="13.7" customHeight="1" x14ac:dyDescent="0.25">
      <c r="A1182" s="73">
        <f>'EMFAC2017EI-2011Class'!B1181</f>
        <v>2020</v>
      </c>
      <c r="B1182" s="74" t="str">
        <f>'EMFAC2017EI-2011Class'!C1181</f>
        <v>T7 Utility</v>
      </c>
      <c r="C1182" s="73">
        <f>'EMFAC2017EI-2011Class'!D1181</f>
        <v>1991</v>
      </c>
      <c r="D1182" s="38">
        <f>'EMFAC2017EI-2011Class'!F1181</f>
        <v>29</v>
      </c>
      <c r="E1182" s="72" t="str">
        <f t="shared" si="37"/>
        <v>T7 Utility-29</v>
      </c>
      <c r="F1182" s="39">
        <f>VLOOKUP(E1182,HD_Odo!$C$2:$D$1381,2,FALSE)</f>
        <v>233280</v>
      </c>
      <c r="G1182" s="89" t="str">
        <f>'EMFAC2017EI-2011Class'!H1181</f>
        <v>2020-T7 Utility-29</v>
      </c>
      <c r="H1182" s="70">
        <f t="shared" si="36"/>
        <v>1</v>
      </c>
      <c r="J1182" s="13"/>
      <c r="N1182" s="37"/>
      <c r="O1182" s="36"/>
    </row>
    <row r="1183" spans="1:15" ht="13.7" customHeight="1" x14ac:dyDescent="0.25">
      <c r="A1183" s="73">
        <f>'EMFAC2017EI-2011Class'!B1182</f>
        <v>2020</v>
      </c>
      <c r="B1183" s="74" t="str">
        <f>'EMFAC2017EI-2011Class'!C1182</f>
        <v>T7 Utility</v>
      </c>
      <c r="C1183" s="73">
        <f>'EMFAC2017EI-2011Class'!D1182</f>
        <v>1990</v>
      </c>
      <c r="D1183" s="38">
        <f>'EMFAC2017EI-2011Class'!F1182</f>
        <v>30</v>
      </c>
      <c r="E1183" s="72" t="str">
        <f t="shared" si="37"/>
        <v>T7 Utility-30</v>
      </c>
      <c r="F1183" s="39">
        <f>VLOOKUP(E1183,HD_Odo!$C$2:$D$1381,2,FALSE)</f>
        <v>241056</v>
      </c>
      <c r="G1183" s="89" t="str">
        <f>'EMFAC2017EI-2011Class'!H1182</f>
        <v>2020-T7 Utility-30</v>
      </c>
      <c r="H1183" s="70">
        <f t="shared" si="36"/>
        <v>1</v>
      </c>
      <c r="J1183" s="13"/>
      <c r="N1183" s="37"/>
      <c r="O1183" s="36"/>
    </row>
    <row r="1184" spans="1:15" ht="13.7" customHeight="1" x14ac:dyDescent="0.25">
      <c r="A1184" s="73">
        <f>'EMFAC2017EI-2011Class'!B1183</f>
        <v>2020</v>
      </c>
      <c r="B1184" s="74" t="str">
        <f>'EMFAC2017EI-2011Class'!C1183</f>
        <v>T7 Utility</v>
      </c>
      <c r="C1184" s="73">
        <f>'EMFAC2017EI-2011Class'!D1183</f>
        <v>1987</v>
      </c>
      <c r="D1184" s="38">
        <f>'EMFAC2017EI-2011Class'!F1183</f>
        <v>33</v>
      </c>
      <c r="E1184" s="72" t="str">
        <f t="shared" si="37"/>
        <v>T7 Utility-33</v>
      </c>
      <c r="F1184" s="39">
        <f>VLOOKUP(E1184,HD_Odo!$C$2:$D$1381,2,FALSE)</f>
        <v>264384</v>
      </c>
      <c r="G1184" s="89" t="str">
        <f>'EMFAC2017EI-2011Class'!H1183</f>
        <v>2020-T7 Utility-33</v>
      </c>
      <c r="H1184" s="70">
        <f t="shared" si="36"/>
        <v>1</v>
      </c>
      <c r="J1184" s="13"/>
      <c r="N1184" s="37"/>
      <c r="O1184" s="36"/>
    </row>
    <row r="1185" spans="1:15" ht="13.7" customHeight="1" x14ac:dyDescent="0.25">
      <c r="A1185" s="73">
        <f>'EMFAC2017EI-2011Class'!B1184</f>
        <v>2021</v>
      </c>
      <c r="B1185" s="74" t="str">
        <f>'EMFAC2017EI-2011Class'!C1184</f>
        <v>T7 Ag</v>
      </c>
      <c r="C1185" s="73">
        <f>'EMFAC2017EI-2011Class'!D1184</f>
        <v>2013</v>
      </c>
      <c r="D1185" s="38">
        <f>'EMFAC2017EI-2011Class'!F1184</f>
        <v>8</v>
      </c>
      <c r="E1185" s="72" t="str">
        <f t="shared" si="37"/>
        <v>T7 Ag-8</v>
      </c>
      <c r="F1185" s="39">
        <f>VLOOKUP(E1185,HD_Odo!$C$2:$D$1381,2,FALSE)</f>
        <v>421256.03</v>
      </c>
      <c r="G1185" s="89" t="str">
        <f>'EMFAC2017EI-2011Class'!H1184</f>
        <v>2021-T7 Ag-8</v>
      </c>
      <c r="H1185" s="77">
        <f t="shared" ref="H1185:H1248" si="38">IF(C1185&lt;2004,($Q$3+$R$3*(F1185/10000))/($E$3+$F$3*(F1185/10000)),IF(C1185&lt;2008,($Q$4+$R$4*(F1185/10000))/($E$4+$F$4*(F1185/10000)),IF(C1185&lt;2011,($Q$5+$R$5*(F1185/10000))/($E$5+$F$5*(F1185/10000)),IF(C1185&lt;2014,($Q$6+$R$6*(F1185/10000))/($E$6+$F$6*(F1185/10000)),($Q$7+$R$7*(F1185/10000))/($E$7+$F$7*(F1185/10000))))))</f>
        <v>0.797940460361661</v>
      </c>
      <c r="J1185" s="13"/>
      <c r="N1185" s="37"/>
      <c r="O1185" s="36"/>
    </row>
    <row r="1186" spans="1:15" ht="13.7" customHeight="1" x14ac:dyDescent="0.25">
      <c r="A1186" s="73">
        <f>'EMFAC2017EI-2011Class'!B1185</f>
        <v>2021</v>
      </c>
      <c r="B1186" s="74" t="str">
        <f>'EMFAC2017EI-2011Class'!C1185</f>
        <v>T7 Ag</v>
      </c>
      <c r="C1186" s="73">
        <f>'EMFAC2017EI-2011Class'!D1185</f>
        <v>2012</v>
      </c>
      <c r="D1186" s="38">
        <f>'EMFAC2017EI-2011Class'!F1185</f>
        <v>9</v>
      </c>
      <c r="E1186" s="72" t="str">
        <f t="shared" si="37"/>
        <v>T7 Ag-9</v>
      </c>
      <c r="F1186" s="39">
        <f>VLOOKUP(E1186,HD_Odo!$C$2:$D$1381,2,FALSE)</f>
        <v>455628.03</v>
      </c>
      <c r="G1186" s="89" t="str">
        <f>'EMFAC2017EI-2011Class'!H1185</f>
        <v>2021-T7 Ag-9</v>
      </c>
      <c r="H1186" s="77">
        <f t="shared" si="38"/>
        <v>0.79340871983421646</v>
      </c>
      <c r="J1186" s="13"/>
      <c r="N1186" s="37"/>
      <c r="O1186" s="36"/>
    </row>
    <row r="1187" spans="1:15" ht="13.7" customHeight="1" x14ac:dyDescent="0.25">
      <c r="A1187" s="73">
        <f>'EMFAC2017EI-2011Class'!B1186</f>
        <v>2021</v>
      </c>
      <c r="B1187" s="74" t="str">
        <f>'EMFAC2017EI-2011Class'!C1186</f>
        <v>T7 Ag</v>
      </c>
      <c r="C1187" s="73">
        <f>'EMFAC2017EI-2011Class'!D1186</f>
        <v>2009</v>
      </c>
      <c r="D1187" s="38">
        <f>'EMFAC2017EI-2011Class'!F1186</f>
        <v>12</v>
      </c>
      <c r="E1187" s="72" t="str">
        <f t="shared" si="37"/>
        <v>T7 Ag-12</v>
      </c>
      <c r="F1187" s="39">
        <f>VLOOKUP(E1187,HD_Odo!$C$2:$D$1381,2,FALSE)</f>
        <v>547313.02</v>
      </c>
      <c r="G1187" s="89" t="str">
        <f>'EMFAC2017EI-2011Class'!H1186</f>
        <v>2021-T7 Ag-12</v>
      </c>
      <c r="H1187" s="77">
        <f t="shared" si="38"/>
        <v>0.79730696907830578</v>
      </c>
      <c r="J1187" s="13"/>
      <c r="N1187" s="37"/>
      <c r="O1187" s="36"/>
    </row>
    <row r="1188" spans="1:15" ht="13.7" customHeight="1" x14ac:dyDescent="0.25">
      <c r="A1188" s="73">
        <f>'EMFAC2017EI-2011Class'!B1187</f>
        <v>2021</v>
      </c>
      <c r="B1188" s="74" t="str">
        <f>'EMFAC2017EI-2011Class'!C1187</f>
        <v>T7 Ag</v>
      </c>
      <c r="C1188" s="73">
        <f>'EMFAC2017EI-2011Class'!D1187</f>
        <v>2008</v>
      </c>
      <c r="D1188" s="38">
        <f>'EMFAC2017EI-2011Class'!F1187</f>
        <v>13</v>
      </c>
      <c r="E1188" s="72" t="str">
        <f t="shared" si="37"/>
        <v>T7 Ag-13</v>
      </c>
      <c r="F1188" s="39">
        <f>VLOOKUP(E1188,HD_Odo!$C$2:$D$1381,2,FALSE)</f>
        <v>573993.04</v>
      </c>
      <c r="G1188" s="89" t="str">
        <f>'EMFAC2017EI-2011Class'!H1187</f>
        <v>2021-T7 Ag-13</v>
      </c>
      <c r="H1188" s="77">
        <f t="shared" si="38"/>
        <v>0.79340549072359989</v>
      </c>
      <c r="J1188" s="13"/>
      <c r="N1188" s="37"/>
      <c r="O1188" s="36"/>
    </row>
    <row r="1189" spans="1:15" ht="13.7" customHeight="1" x14ac:dyDescent="0.25">
      <c r="A1189" s="73">
        <f>'EMFAC2017EI-2011Class'!B1188</f>
        <v>2021</v>
      </c>
      <c r="B1189" s="74" t="str">
        <f>'EMFAC2017EI-2011Class'!C1188</f>
        <v>T7 Ag</v>
      </c>
      <c r="C1189" s="73">
        <f>'EMFAC2017EI-2011Class'!D1188</f>
        <v>2007</v>
      </c>
      <c r="D1189" s="38">
        <f>'EMFAC2017EI-2011Class'!F1188</f>
        <v>14</v>
      </c>
      <c r="E1189" s="72" t="str">
        <f t="shared" si="37"/>
        <v>T7 Ag-14</v>
      </c>
      <c r="F1189" s="39">
        <f>VLOOKUP(E1189,HD_Odo!$C$2:$D$1381,2,FALSE)</f>
        <v>599066.04</v>
      </c>
      <c r="G1189" s="89" t="str">
        <f>'EMFAC2017EI-2011Class'!H1188</f>
        <v>2021-T7 Ag-14</v>
      </c>
      <c r="H1189" s="77">
        <f t="shared" si="38"/>
        <v>0.88639872111669371</v>
      </c>
      <c r="J1189" s="13"/>
      <c r="N1189" s="37"/>
      <c r="O1189" s="36"/>
    </row>
    <row r="1190" spans="1:15" ht="13.7" customHeight="1" x14ac:dyDescent="0.25">
      <c r="A1190" s="73">
        <f>'EMFAC2017EI-2011Class'!B1189</f>
        <v>2021</v>
      </c>
      <c r="B1190" s="74" t="str">
        <f>'EMFAC2017EI-2011Class'!C1189</f>
        <v>T7 Ag</v>
      </c>
      <c r="C1190" s="73">
        <f>'EMFAC2017EI-2011Class'!D1189</f>
        <v>2006</v>
      </c>
      <c r="D1190" s="38">
        <f>'EMFAC2017EI-2011Class'!F1189</f>
        <v>15</v>
      </c>
      <c r="E1190" s="72" t="str">
        <f t="shared" si="37"/>
        <v>T7 Ag-15</v>
      </c>
      <c r="F1190" s="39">
        <f>VLOOKUP(E1190,HD_Odo!$C$2:$D$1381,2,FALSE)</f>
        <v>621264.04</v>
      </c>
      <c r="G1190" s="89" t="str">
        <f>'EMFAC2017EI-2011Class'!H1189</f>
        <v>2021-T7 Ag-15</v>
      </c>
      <c r="H1190" s="77">
        <f t="shared" si="38"/>
        <v>0.88424475098957589</v>
      </c>
      <c r="J1190" s="13"/>
      <c r="N1190" s="37"/>
      <c r="O1190" s="36"/>
    </row>
    <row r="1191" spans="1:15" ht="13.7" customHeight="1" x14ac:dyDescent="0.25">
      <c r="A1191" s="73">
        <f>'EMFAC2017EI-2011Class'!B1190</f>
        <v>2021</v>
      </c>
      <c r="B1191" s="74" t="str">
        <f>'EMFAC2017EI-2011Class'!C1190</f>
        <v>T7 Ag</v>
      </c>
      <c r="C1191" s="73">
        <f>'EMFAC2017EI-2011Class'!D1190</f>
        <v>2005</v>
      </c>
      <c r="D1191" s="38">
        <f>'EMFAC2017EI-2011Class'!F1190</f>
        <v>16</v>
      </c>
      <c r="E1191" s="72" t="str">
        <f t="shared" si="37"/>
        <v>T7 Ag-16</v>
      </c>
      <c r="F1191" s="39">
        <f>VLOOKUP(E1191,HD_Odo!$C$2:$D$1381,2,FALSE)</f>
        <v>639233.04</v>
      </c>
      <c r="G1191" s="89" t="str">
        <f>'EMFAC2017EI-2011Class'!H1190</f>
        <v>2021-T7 Ag-16</v>
      </c>
      <c r="H1191" s="77">
        <f t="shared" si="38"/>
        <v>0.88255541907726165</v>
      </c>
      <c r="J1191" s="13"/>
      <c r="N1191" s="37"/>
      <c r="O1191" s="36"/>
    </row>
    <row r="1192" spans="1:15" ht="13.7" customHeight="1" x14ac:dyDescent="0.25">
      <c r="A1192" s="73">
        <f>'EMFAC2017EI-2011Class'!B1191</f>
        <v>2021</v>
      </c>
      <c r="B1192" s="74" t="str">
        <f>'EMFAC2017EI-2011Class'!C1191</f>
        <v>T7 Ag</v>
      </c>
      <c r="C1192" s="73">
        <f>'EMFAC2017EI-2011Class'!D1191</f>
        <v>2004</v>
      </c>
      <c r="D1192" s="38">
        <f>'EMFAC2017EI-2011Class'!F1191</f>
        <v>17</v>
      </c>
      <c r="E1192" s="72" t="str">
        <f t="shared" si="37"/>
        <v>T7 Ag-17</v>
      </c>
      <c r="F1192" s="39">
        <f>VLOOKUP(E1192,HD_Odo!$C$2:$D$1381,2,FALSE)</f>
        <v>654887.04</v>
      </c>
      <c r="G1192" s="89" t="str">
        <f>'EMFAC2017EI-2011Class'!H1191</f>
        <v>2021-T7 Ag-17</v>
      </c>
      <c r="H1192" s="77">
        <f t="shared" si="38"/>
        <v>0.88112161961378332</v>
      </c>
      <c r="J1192" s="13"/>
      <c r="N1192" s="37"/>
      <c r="O1192" s="36"/>
    </row>
    <row r="1193" spans="1:15" ht="13.7" customHeight="1" x14ac:dyDescent="0.25">
      <c r="A1193" s="73">
        <f>'EMFAC2017EI-2011Class'!B1192</f>
        <v>2021</v>
      </c>
      <c r="B1193" s="74" t="str">
        <f>'EMFAC2017EI-2011Class'!C1192</f>
        <v>T7 Ag</v>
      </c>
      <c r="C1193" s="73">
        <f>'EMFAC2017EI-2011Class'!D1192</f>
        <v>2003</v>
      </c>
      <c r="D1193" s="38">
        <f>'EMFAC2017EI-2011Class'!F1192</f>
        <v>18</v>
      </c>
      <c r="E1193" s="72" t="str">
        <f t="shared" si="37"/>
        <v>T7 Ag-18</v>
      </c>
      <c r="F1193" s="39">
        <f>VLOOKUP(E1193,HD_Odo!$C$2:$D$1381,2,FALSE)</f>
        <v>668227.04</v>
      </c>
      <c r="G1193" s="89" t="str">
        <f>'EMFAC2017EI-2011Class'!H1192</f>
        <v>2021-T7 Ag-18</v>
      </c>
      <c r="H1193" s="77">
        <f t="shared" si="38"/>
        <v>0.92732323206897027</v>
      </c>
      <c r="J1193" s="13"/>
      <c r="N1193" s="37"/>
      <c r="O1193" s="36"/>
    </row>
    <row r="1194" spans="1:15" ht="13.7" customHeight="1" x14ac:dyDescent="0.25">
      <c r="A1194" s="73">
        <f>'EMFAC2017EI-2011Class'!B1193</f>
        <v>2021</v>
      </c>
      <c r="B1194" s="74" t="str">
        <f>'EMFAC2017EI-2011Class'!C1193</f>
        <v>T7 Ag</v>
      </c>
      <c r="C1194" s="73">
        <f>'EMFAC2017EI-2011Class'!D1193</f>
        <v>2002</v>
      </c>
      <c r="D1194" s="38">
        <f>'EMFAC2017EI-2011Class'!F1193</f>
        <v>19</v>
      </c>
      <c r="E1194" s="72" t="str">
        <f t="shared" si="37"/>
        <v>T7 Ag-19</v>
      </c>
      <c r="F1194" s="39">
        <f>VLOOKUP(E1194,HD_Odo!$C$2:$D$1381,2,FALSE)</f>
        <v>680727.05</v>
      </c>
      <c r="G1194" s="89" t="str">
        <f>'EMFAC2017EI-2011Class'!H1193</f>
        <v>2021-T7 Ag-19</v>
      </c>
      <c r="H1194" s="77">
        <f t="shared" si="38"/>
        <v>0.92670225315584909</v>
      </c>
      <c r="J1194" s="13"/>
      <c r="N1194" s="37"/>
      <c r="O1194" s="36"/>
    </row>
    <row r="1195" spans="1:15" ht="13.7" customHeight="1" x14ac:dyDescent="0.25">
      <c r="A1195" s="73">
        <f>'EMFAC2017EI-2011Class'!B1194</f>
        <v>2021</v>
      </c>
      <c r="B1195" s="74" t="str">
        <f>'EMFAC2017EI-2011Class'!C1194</f>
        <v>T7 Ag</v>
      </c>
      <c r="C1195" s="73">
        <f>'EMFAC2017EI-2011Class'!D1194</f>
        <v>2001</v>
      </c>
      <c r="D1195" s="38">
        <f>'EMFAC2017EI-2011Class'!F1194</f>
        <v>20</v>
      </c>
      <c r="E1195" s="72" t="str">
        <f t="shared" si="37"/>
        <v>T7 Ag-20</v>
      </c>
      <c r="F1195" s="39">
        <f>VLOOKUP(E1195,HD_Odo!$C$2:$D$1381,2,FALSE)</f>
        <v>690727.04599999997</v>
      </c>
      <c r="G1195" s="89" t="str">
        <f>'EMFAC2017EI-2011Class'!H1194</f>
        <v>2021-T7 Ag-20</v>
      </c>
      <c r="H1195" s="77">
        <f t="shared" si="38"/>
        <v>0.92621431994182335</v>
      </c>
      <c r="J1195" s="13"/>
      <c r="N1195" s="37"/>
      <c r="O1195" s="36"/>
    </row>
    <row r="1196" spans="1:15" ht="13.7" customHeight="1" x14ac:dyDescent="0.25">
      <c r="A1196" s="73">
        <f>'EMFAC2017EI-2011Class'!B1195</f>
        <v>2021</v>
      </c>
      <c r="B1196" s="74" t="str">
        <f>'EMFAC2017EI-2011Class'!C1195</f>
        <v>T7 Ag</v>
      </c>
      <c r="C1196" s="73">
        <f>'EMFAC2017EI-2011Class'!D1195</f>
        <v>2000</v>
      </c>
      <c r="D1196" s="38">
        <f>'EMFAC2017EI-2011Class'!F1195</f>
        <v>21</v>
      </c>
      <c r="E1196" s="72" t="str">
        <f t="shared" si="37"/>
        <v>T7 Ag-21</v>
      </c>
      <c r="F1196" s="39">
        <f>VLOOKUP(E1196,HD_Odo!$C$2:$D$1381,2,FALSE)</f>
        <v>700727.04</v>
      </c>
      <c r="G1196" s="89" t="str">
        <f>'EMFAC2017EI-2011Class'!H1195</f>
        <v>2021-T7 Ag-21</v>
      </c>
      <c r="H1196" s="77">
        <f t="shared" si="38"/>
        <v>0.92573405207437032</v>
      </c>
      <c r="J1196" s="13"/>
      <c r="N1196" s="37"/>
      <c r="O1196" s="36"/>
    </row>
    <row r="1197" spans="1:15" ht="13.7" customHeight="1" x14ac:dyDescent="0.25">
      <c r="A1197" s="73">
        <f>'EMFAC2017EI-2011Class'!B1196</f>
        <v>2021</v>
      </c>
      <c r="B1197" s="74" t="str">
        <f>'EMFAC2017EI-2011Class'!C1196</f>
        <v>T7 Ag</v>
      </c>
      <c r="C1197" s="73">
        <f>'EMFAC2017EI-2011Class'!D1196</f>
        <v>1999</v>
      </c>
      <c r="D1197" s="38">
        <f>'EMFAC2017EI-2011Class'!F1196</f>
        <v>22</v>
      </c>
      <c r="E1197" s="72" t="str">
        <f t="shared" si="37"/>
        <v>T7 Ag-22</v>
      </c>
      <c r="F1197" s="39">
        <f>VLOOKUP(E1197,HD_Odo!$C$2:$D$1381,2,FALSE)</f>
        <v>710727.03799999994</v>
      </c>
      <c r="G1197" s="89" t="str">
        <f>'EMFAC2017EI-2011Class'!H1196</f>
        <v>2021-T7 Ag-22</v>
      </c>
      <c r="H1197" s="77">
        <f t="shared" si="38"/>
        <v>0.92526127004791447</v>
      </c>
      <c r="J1197" s="13"/>
      <c r="N1197" s="37"/>
      <c r="O1197" s="36"/>
    </row>
    <row r="1198" spans="1:15" ht="13.7" customHeight="1" x14ac:dyDescent="0.25">
      <c r="A1198" s="73">
        <f>'EMFAC2017EI-2011Class'!B1197</f>
        <v>2021</v>
      </c>
      <c r="B1198" s="74" t="str">
        <f>'EMFAC2017EI-2011Class'!C1197</f>
        <v>T7 Ag</v>
      </c>
      <c r="C1198" s="73">
        <f>'EMFAC2017EI-2011Class'!D1197</f>
        <v>1998</v>
      </c>
      <c r="D1198" s="38">
        <f>'EMFAC2017EI-2011Class'!F1197</f>
        <v>23</v>
      </c>
      <c r="E1198" s="72" t="str">
        <f t="shared" si="37"/>
        <v>T7 Ag-23</v>
      </c>
      <c r="F1198" s="39">
        <f>VLOOKUP(E1198,HD_Odo!$C$2:$D$1381,2,FALSE)</f>
        <v>720727.03399999999</v>
      </c>
      <c r="G1198" s="89" t="str">
        <f>'EMFAC2017EI-2011Class'!H1197</f>
        <v>2021-T7 Ag-23</v>
      </c>
      <c r="H1198" s="77">
        <f t="shared" si="38"/>
        <v>0.92479580047253318</v>
      </c>
      <c r="J1198" s="13"/>
      <c r="N1198" s="37"/>
      <c r="O1198" s="36"/>
    </row>
    <row r="1199" spans="1:15" ht="13.7" customHeight="1" x14ac:dyDescent="0.25">
      <c r="A1199" s="73">
        <f>'EMFAC2017EI-2011Class'!B1198</f>
        <v>2021</v>
      </c>
      <c r="B1199" s="74" t="str">
        <f>'EMFAC2017EI-2011Class'!C1198</f>
        <v>T7 Ag</v>
      </c>
      <c r="C1199" s="73">
        <f>'EMFAC2017EI-2011Class'!D1198</f>
        <v>1997</v>
      </c>
      <c r="D1199" s="38">
        <f>'EMFAC2017EI-2011Class'!F1198</f>
        <v>24</v>
      </c>
      <c r="E1199" s="72" t="str">
        <f t="shared" si="37"/>
        <v>T7 Ag-24</v>
      </c>
      <c r="F1199" s="39">
        <f>VLOOKUP(E1199,HD_Odo!$C$2:$D$1381,2,FALSE)</f>
        <v>730727.03399999999</v>
      </c>
      <c r="G1199" s="89" t="str">
        <f>'EMFAC2017EI-2011Class'!H1198</f>
        <v>2021-T7 Ag-24</v>
      </c>
      <c r="H1199" s="77">
        <f t="shared" si="38"/>
        <v>0.9243374747263251</v>
      </c>
      <c r="J1199" s="13"/>
      <c r="N1199" s="37"/>
      <c r="O1199" s="36"/>
    </row>
    <row r="1200" spans="1:15" ht="13.7" customHeight="1" x14ac:dyDescent="0.25">
      <c r="A1200" s="73">
        <f>'EMFAC2017EI-2011Class'!B1199</f>
        <v>2021</v>
      </c>
      <c r="B1200" s="74" t="str">
        <f>'EMFAC2017EI-2011Class'!C1199</f>
        <v>T7 Ag</v>
      </c>
      <c r="C1200" s="73">
        <f>'EMFAC2017EI-2011Class'!D1199</f>
        <v>1996</v>
      </c>
      <c r="D1200" s="38">
        <f>'EMFAC2017EI-2011Class'!F1199</f>
        <v>25</v>
      </c>
      <c r="E1200" s="72" t="str">
        <f t="shared" si="37"/>
        <v>T7 Ag-25</v>
      </c>
      <c r="F1200" s="39">
        <f>VLOOKUP(E1200,HD_Odo!$C$2:$D$1381,2,FALSE)</f>
        <v>740533.03799999994</v>
      </c>
      <c r="G1200" s="89" t="str">
        <f>'EMFAC2017EI-2011Class'!H1199</f>
        <v>2021-T7 Ag-25</v>
      </c>
      <c r="H1200" s="77">
        <f t="shared" si="38"/>
        <v>0.92389482029450765</v>
      </c>
      <c r="J1200" s="13"/>
      <c r="N1200" s="37"/>
      <c r="O1200" s="36"/>
    </row>
    <row r="1201" spans="1:15" ht="13.7" customHeight="1" x14ac:dyDescent="0.25">
      <c r="A1201" s="73">
        <f>'EMFAC2017EI-2011Class'!B1200</f>
        <v>2021</v>
      </c>
      <c r="B1201" s="74" t="str">
        <f>'EMFAC2017EI-2011Class'!C1200</f>
        <v>T7 Ag</v>
      </c>
      <c r="C1201" s="73">
        <f>'EMFAC2017EI-2011Class'!D1200</f>
        <v>1995</v>
      </c>
      <c r="D1201" s="38">
        <f>'EMFAC2017EI-2011Class'!F1200</f>
        <v>26</v>
      </c>
      <c r="E1201" s="72" t="str">
        <f t="shared" si="37"/>
        <v>T7 Ag-26</v>
      </c>
      <c r="F1201" s="39">
        <f>VLOOKUP(E1201,HD_Odo!$C$2:$D$1381,2,FALSE)</f>
        <v>750144.03599999996</v>
      </c>
      <c r="G1201" s="89" t="str">
        <f>'EMFAC2017EI-2011Class'!H1200</f>
        <v>2021-T7 Ag-26</v>
      </c>
      <c r="H1201" s="77">
        <f t="shared" si="38"/>
        <v>0.92346733838878892</v>
      </c>
      <c r="J1201" s="13"/>
      <c r="N1201" s="37"/>
      <c r="O1201" s="36"/>
    </row>
    <row r="1202" spans="1:15" ht="13.7" customHeight="1" x14ac:dyDescent="0.25">
      <c r="A1202" s="73">
        <f>'EMFAC2017EI-2011Class'!B1201</f>
        <v>2021</v>
      </c>
      <c r="B1202" s="74" t="str">
        <f>'EMFAC2017EI-2011Class'!C1201</f>
        <v>T7 Ag</v>
      </c>
      <c r="C1202" s="73">
        <f>'EMFAC2017EI-2011Class'!D1201</f>
        <v>1994</v>
      </c>
      <c r="D1202" s="38">
        <f>'EMFAC2017EI-2011Class'!F1201</f>
        <v>27</v>
      </c>
      <c r="E1202" s="72" t="str">
        <f t="shared" si="37"/>
        <v>T7 Ag-27</v>
      </c>
      <c r="F1202" s="39">
        <f>VLOOKUP(E1202,HD_Odo!$C$2:$D$1381,2,FALSE)</f>
        <v>759561.03200000001</v>
      </c>
      <c r="G1202" s="89" t="str">
        <f>'EMFAC2017EI-2011Class'!H1201</f>
        <v>2021-T7 Ag-27</v>
      </c>
      <c r="H1202" s="77">
        <f t="shared" si="38"/>
        <v>0.923054469095827</v>
      </c>
      <c r="J1202" s="13"/>
      <c r="N1202" s="37"/>
      <c r="O1202" s="36"/>
    </row>
    <row r="1203" spans="1:15" ht="13.7" customHeight="1" x14ac:dyDescent="0.25">
      <c r="A1203" s="73">
        <f>'EMFAC2017EI-2011Class'!B1202</f>
        <v>2021</v>
      </c>
      <c r="B1203" s="74" t="str">
        <f>'EMFAC2017EI-2011Class'!C1202</f>
        <v>T7 Ag</v>
      </c>
      <c r="C1203" s="73">
        <f>'EMFAC2017EI-2011Class'!D1202</f>
        <v>1993</v>
      </c>
      <c r="D1203" s="38">
        <f>'EMFAC2017EI-2011Class'!F1202</f>
        <v>28</v>
      </c>
      <c r="E1203" s="72" t="str">
        <f t="shared" si="37"/>
        <v>T7 Ag-28</v>
      </c>
      <c r="F1203" s="39">
        <f>VLOOKUP(E1203,HD_Odo!$C$2:$D$1381,2,FALSE)</f>
        <v>768783.03300000005</v>
      </c>
      <c r="G1203" s="89" t="str">
        <f>'EMFAC2017EI-2011Class'!H1202</f>
        <v>2021-T7 Ag-28</v>
      </c>
      <c r="H1203" s="77">
        <f t="shared" si="38"/>
        <v>0.92265576807539662</v>
      </c>
      <c r="J1203" s="13"/>
      <c r="N1203" s="37"/>
      <c r="O1203" s="36"/>
    </row>
    <row r="1204" spans="1:15" ht="13.7" customHeight="1" x14ac:dyDescent="0.25">
      <c r="A1204" s="73">
        <f>'EMFAC2017EI-2011Class'!B1203</f>
        <v>2021</v>
      </c>
      <c r="B1204" s="74" t="str">
        <f>'EMFAC2017EI-2011Class'!C1203</f>
        <v>T7 Ag</v>
      </c>
      <c r="C1204" s="73">
        <f>'EMFAC2017EI-2011Class'!D1203</f>
        <v>1992</v>
      </c>
      <c r="D1204" s="38">
        <f>'EMFAC2017EI-2011Class'!F1203</f>
        <v>29</v>
      </c>
      <c r="E1204" s="72" t="str">
        <f t="shared" si="37"/>
        <v>T7 Ag-29</v>
      </c>
      <c r="F1204" s="39">
        <f>VLOOKUP(E1204,HD_Odo!$C$2:$D$1381,2,FALSE)</f>
        <v>777811.02800000005</v>
      </c>
      <c r="G1204" s="89" t="str">
        <f>'EMFAC2017EI-2011Class'!H1203</f>
        <v>2021-T7 Ag-29</v>
      </c>
      <c r="H1204" s="77">
        <f t="shared" si="38"/>
        <v>0.92227073037223228</v>
      </c>
      <c r="J1204" s="13"/>
      <c r="N1204" s="37"/>
      <c r="O1204" s="36"/>
    </row>
    <row r="1205" spans="1:15" ht="13.7" customHeight="1" x14ac:dyDescent="0.25">
      <c r="A1205" s="73">
        <f>'EMFAC2017EI-2011Class'!B1204</f>
        <v>2021</v>
      </c>
      <c r="B1205" s="74" t="str">
        <f>'EMFAC2017EI-2011Class'!C1204</f>
        <v>T7 Ag</v>
      </c>
      <c r="C1205" s="73">
        <f>'EMFAC2017EI-2011Class'!D1204</f>
        <v>1991</v>
      </c>
      <c r="D1205" s="38">
        <f>'EMFAC2017EI-2011Class'!F1204</f>
        <v>30</v>
      </c>
      <c r="E1205" s="72" t="str">
        <f t="shared" si="37"/>
        <v>T7 Ag-30</v>
      </c>
      <c r="F1205" s="39">
        <f>VLOOKUP(E1205,HD_Odo!$C$2:$D$1381,2,FALSE)</f>
        <v>786644.03099999996</v>
      </c>
      <c r="G1205" s="89" t="str">
        <f>'EMFAC2017EI-2011Class'!H1204</f>
        <v>2021-T7 Ag-30</v>
      </c>
      <c r="H1205" s="77">
        <f t="shared" si="38"/>
        <v>0.92189896002226646</v>
      </c>
      <c r="J1205" s="13"/>
      <c r="N1205" s="37"/>
      <c r="O1205" s="36"/>
    </row>
    <row r="1206" spans="1:15" ht="13.7" customHeight="1" x14ac:dyDescent="0.25">
      <c r="A1206" s="73">
        <f>'EMFAC2017EI-2011Class'!B1205</f>
        <v>2021</v>
      </c>
      <c r="B1206" s="74" t="str">
        <f>'EMFAC2017EI-2011Class'!C1205</f>
        <v>T7 Ag</v>
      </c>
      <c r="C1206" s="73">
        <f>'EMFAC2017EI-2011Class'!D1205</f>
        <v>1990</v>
      </c>
      <c r="D1206" s="38">
        <f>'EMFAC2017EI-2011Class'!F1205</f>
        <v>31</v>
      </c>
      <c r="E1206" s="72" t="str">
        <f t="shared" si="37"/>
        <v>T7 Ag-31</v>
      </c>
      <c r="F1206" s="39">
        <f>VLOOKUP(E1206,HD_Odo!$C$2:$D$1381,2,FALSE)</f>
        <v>795283.02899999998</v>
      </c>
      <c r="G1206" s="89" t="str">
        <f>'EMFAC2017EI-2011Class'!H1205</f>
        <v>2021-T7 Ag-31</v>
      </c>
      <c r="H1206" s="77">
        <f t="shared" si="38"/>
        <v>0.92154000019872384</v>
      </c>
      <c r="J1206" s="13"/>
      <c r="N1206" s="37"/>
      <c r="O1206" s="36"/>
    </row>
    <row r="1207" spans="1:15" ht="13.7" customHeight="1" x14ac:dyDescent="0.25">
      <c r="A1207" s="73">
        <f>'EMFAC2017EI-2011Class'!B1206</f>
        <v>2021</v>
      </c>
      <c r="B1207" s="74" t="str">
        <f>'EMFAC2017EI-2011Class'!C1206</f>
        <v>T7 Ag</v>
      </c>
      <c r="C1207" s="73">
        <f>'EMFAC2017EI-2011Class'!D1206</f>
        <v>1989</v>
      </c>
      <c r="D1207" s="38">
        <f>'EMFAC2017EI-2011Class'!F1206</f>
        <v>32</v>
      </c>
      <c r="E1207" s="72" t="str">
        <f t="shared" si="37"/>
        <v>T7 Ag-32</v>
      </c>
      <c r="F1207" s="39">
        <f>VLOOKUP(E1207,HD_Odo!$C$2:$D$1381,2,FALSE)</f>
        <v>800000</v>
      </c>
      <c r="G1207" s="89" t="str">
        <f>'EMFAC2017EI-2011Class'!H1206</f>
        <v>2021-T7 Ag-32</v>
      </c>
      <c r="H1207" s="77">
        <f t="shared" si="38"/>
        <v>0.92134591231640039</v>
      </c>
      <c r="J1207" s="13"/>
      <c r="N1207" s="37"/>
      <c r="O1207" s="36"/>
    </row>
    <row r="1208" spans="1:15" ht="13.7" customHeight="1" x14ac:dyDescent="0.25">
      <c r="A1208" s="73">
        <f>'EMFAC2017EI-2011Class'!B1207</f>
        <v>2021</v>
      </c>
      <c r="B1208" s="74" t="str">
        <f>'EMFAC2017EI-2011Class'!C1207</f>
        <v>T7 Ag</v>
      </c>
      <c r="C1208" s="73">
        <f>'EMFAC2017EI-2011Class'!D1207</f>
        <v>1988</v>
      </c>
      <c r="D1208" s="38">
        <f>'EMFAC2017EI-2011Class'!F1207</f>
        <v>33</v>
      </c>
      <c r="E1208" s="72" t="str">
        <f t="shared" si="37"/>
        <v>T7 Ag-33</v>
      </c>
      <c r="F1208" s="39">
        <f>VLOOKUP(E1208,HD_Odo!$C$2:$D$1381,2,FALSE)</f>
        <v>800000</v>
      </c>
      <c r="G1208" s="89" t="str">
        <f>'EMFAC2017EI-2011Class'!H1207</f>
        <v>2021-T7 Ag-33</v>
      </c>
      <c r="H1208" s="77">
        <f t="shared" si="38"/>
        <v>0.92134591231640039</v>
      </c>
      <c r="J1208" s="13"/>
      <c r="N1208" s="37"/>
      <c r="O1208" s="36"/>
    </row>
    <row r="1209" spans="1:15" ht="13.7" customHeight="1" x14ac:dyDescent="0.25">
      <c r="A1209" s="73">
        <f>'EMFAC2017EI-2011Class'!B1208</f>
        <v>2021</v>
      </c>
      <c r="B1209" s="74" t="str">
        <f>'EMFAC2017EI-2011Class'!C1208</f>
        <v>T7 Ag</v>
      </c>
      <c r="C1209" s="73">
        <f>'EMFAC2017EI-2011Class'!D1208</f>
        <v>1987</v>
      </c>
      <c r="D1209" s="38">
        <f>'EMFAC2017EI-2011Class'!F1208</f>
        <v>34</v>
      </c>
      <c r="E1209" s="72" t="str">
        <f t="shared" si="37"/>
        <v>T7 Ag-34</v>
      </c>
      <c r="F1209" s="39">
        <f>VLOOKUP(E1209,HD_Odo!$C$2:$D$1381,2,FALSE)</f>
        <v>800000</v>
      </c>
      <c r="G1209" s="89" t="str">
        <f>'EMFAC2017EI-2011Class'!H1208</f>
        <v>2021-T7 Ag-34</v>
      </c>
      <c r="H1209" s="77">
        <f t="shared" si="38"/>
        <v>0.92134591231640039</v>
      </c>
      <c r="J1209" s="13"/>
      <c r="N1209" s="37"/>
      <c r="O1209" s="36"/>
    </row>
    <row r="1210" spans="1:15" ht="13.7" customHeight="1" x14ac:dyDescent="0.25">
      <c r="A1210" s="73">
        <f>'EMFAC2017EI-2011Class'!B1209</f>
        <v>2021</v>
      </c>
      <c r="B1210" s="74" t="str">
        <f>'EMFAC2017EI-2011Class'!C1209</f>
        <v>T7 Ag</v>
      </c>
      <c r="C1210" s="73">
        <f>'EMFAC2017EI-2011Class'!D1209</f>
        <v>1986</v>
      </c>
      <c r="D1210" s="38">
        <f>'EMFAC2017EI-2011Class'!F1209</f>
        <v>35</v>
      </c>
      <c r="E1210" s="72" t="str">
        <f t="shared" si="37"/>
        <v>T7 Ag-35</v>
      </c>
      <c r="F1210" s="39">
        <f>VLOOKUP(E1210,HD_Odo!$C$2:$D$1381,2,FALSE)</f>
        <v>800000</v>
      </c>
      <c r="G1210" s="89" t="str">
        <f>'EMFAC2017EI-2011Class'!H1209</f>
        <v>2021-T7 Ag-35</v>
      </c>
      <c r="H1210" s="77">
        <f t="shared" si="38"/>
        <v>0.92134591231640039</v>
      </c>
      <c r="J1210" s="13"/>
      <c r="N1210" s="37"/>
      <c r="O1210" s="36"/>
    </row>
    <row r="1211" spans="1:15" ht="13.7" customHeight="1" x14ac:dyDescent="0.25">
      <c r="A1211" s="73">
        <f>'EMFAC2017EI-2011Class'!B1210</f>
        <v>2021</v>
      </c>
      <c r="B1211" s="74" t="str">
        <f>'EMFAC2017EI-2011Class'!C1210</f>
        <v>T7 Ag</v>
      </c>
      <c r="C1211" s="73">
        <f>'EMFAC2017EI-2011Class'!D1210</f>
        <v>1985</v>
      </c>
      <c r="D1211" s="38">
        <f>'EMFAC2017EI-2011Class'!F1210</f>
        <v>36</v>
      </c>
      <c r="E1211" s="72" t="str">
        <f t="shared" si="37"/>
        <v>T7 Ag-36</v>
      </c>
      <c r="F1211" s="39">
        <f>VLOOKUP(E1211,HD_Odo!$C$2:$D$1381,2,FALSE)</f>
        <v>800000</v>
      </c>
      <c r="G1211" s="89" t="str">
        <f>'EMFAC2017EI-2011Class'!H1210</f>
        <v>2021-T7 Ag-36</v>
      </c>
      <c r="H1211" s="77">
        <f t="shared" si="38"/>
        <v>0.92134591231640039</v>
      </c>
      <c r="J1211" s="13"/>
      <c r="N1211" s="37"/>
      <c r="O1211" s="36"/>
    </row>
    <row r="1212" spans="1:15" ht="13.7" customHeight="1" x14ac:dyDescent="0.25">
      <c r="A1212" s="73">
        <f>'EMFAC2017EI-2011Class'!B1211</f>
        <v>2021</v>
      </c>
      <c r="B1212" s="74" t="str">
        <f>'EMFAC2017EI-2011Class'!C1211</f>
        <v>T7 Ag</v>
      </c>
      <c r="C1212" s="73">
        <f>'EMFAC2017EI-2011Class'!D1211</f>
        <v>1984</v>
      </c>
      <c r="D1212" s="38">
        <f>'EMFAC2017EI-2011Class'!F1211</f>
        <v>37</v>
      </c>
      <c r="E1212" s="72" t="str">
        <f t="shared" si="37"/>
        <v>T7 Ag-37</v>
      </c>
      <c r="F1212" s="39">
        <f>VLOOKUP(E1212,HD_Odo!$C$2:$D$1381,2,FALSE)</f>
        <v>800000</v>
      </c>
      <c r="G1212" s="89" t="str">
        <f>'EMFAC2017EI-2011Class'!H1211</f>
        <v>2021-T7 Ag-37</v>
      </c>
      <c r="H1212" s="77">
        <f t="shared" si="38"/>
        <v>0.92134591231640039</v>
      </c>
      <c r="J1212" s="13"/>
      <c r="N1212" s="37"/>
      <c r="O1212" s="36"/>
    </row>
    <row r="1213" spans="1:15" ht="13.7" customHeight="1" x14ac:dyDescent="0.25">
      <c r="A1213" s="73">
        <f>'EMFAC2017EI-2011Class'!B1212</f>
        <v>2021</v>
      </c>
      <c r="B1213" s="74" t="str">
        <f>'EMFAC2017EI-2011Class'!C1212</f>
        <v>T7 Ag</v>
      </c>
      <c r="C1213" s="73">
        <f>'EMFAC2017EI-2011Class'!D1212</f>
        <v>1983</v>
      </c>
      <c r="D1213" s="38">
        <f>'EMFAC2017EI-2011Class'!F1212</f>
        <v>38</v>
      </c>
      <c r="E1213" s="72" t="str">
        <f t="shared" si="37"/>
        <v>T7 Ag-38</v>
      </c>
      <c r="F1213" s="39">
        <f>VLOOKUP(E1213,HD_Odo!$C$2:$D$1381,2,FALSE)</f>
        <v>800000</v>
      </c>
      <c r="G1213" s="89" t="str">
        <f>'EMFAC2017EI-2011Class'!H1212</f>
        <v>2021-T7 Ag-38</v>
      </c>
      <c r="H1213" s="77">
        <f t="shared" si="38"/>
        <v>0.92134591231640039</v>
      </c>
      <c r="J1213" s="13"/>
      <c r="N1213" s="37"/>
      <c r="O1213" s="36"/>
    </row>
    <row r="1214" spans="1:15" ht="13.7" customHeight="1" x14ac:dyDescent="0.25">
      <c r="A1214" s="73">
        <f>'EMFAC2017EI-2011Class'!B1213</f>
        <v>2021</v>
      </c>
      <c r="B1214" s="74" t="str">
        <f>'EMFAC2017EI-2011Class'!C1213</f>
        <v>T7 Ag</v>
      </c>
      <c r="C1214" s="73">
        <f>'EMFAC2017EI-2011Class'!D1213</f>
        <v>1982</v>
      </c>
      <c r="D1214" s="38">
        <f>'EMFAC2017EI-2011Class'!F1213</f>
        <v>39</v>
      </c>
      <c r="E1214" s="72" t="str">
        <f t="shared" si="37"/>
        <v>T7 Ag-39</v>
      </c>
      <c r="F1214" s="39">
        <f>VLOOKUP(E1214,HD_Odo!$C$2:$D$1381,2,FALSE)</f>
        <v>800000</v>
      </c>
      <c r="G1214" s="89" t="str">
        <f>'EMFAC2017EI-2011Class'!H1213</f>
        <v>2021-T7 Ag-39</v>
      </c>
      <c r="H1214" s="77">
        <f t="shared" si="38"/>
        <v>0.92134591231640039</v>
      </c>
      <c r="J1214" s="13"/>
      <c r="N1214" s="37"/>
      <c r="O1214" s="36"/>
    </row>
    <row r="1215" spans="1:15" ht="13.7" customHeight="1" x14ac:dyDescent="0.25">
      <c r="A1215" s="73">
        <f>'EMFAC2017EI-2011Class'!B1214</f>
        <v>2021</v>
      </c>
      <c r="B1215" s="74" t="str">
        <f>'EMFAC2017EI-2011Class'!C1214</f>
        <v>T7 Ag</v>
      </c>
      <c r="C1215" s="73">
        <f>'EMFAC2017EI-2011Class'!D1214</f>
        <v>1981</v>
      </c>
      <c r="D1215" s="38">
        <f>'EMFAC2017EI-2011Class'!F1214</f>
        <v>40</v>
      </c>
      <c r="E1215" s="72" t="str">
        <f t="shared" si="37"/>
        <v>T7 Ag-40</v>
      </c>
      <c r="F1215" s="39">
        <f>VLOOKUP(E1215,HD_Odo!$C$2:$D$1381,2,FALSE)</f>
        <v>800000</v>
      </c>
      <c r="G1215" s="89" t="str">
        <f>'EMFAC2017EI-2011Class'!H1214</f>
        <v>2021-T7 Ag-40</v>
      </c>
      <c r="H1215" s="77">
        <f t="shared" si="38"/>
        <v>0.92134591231640039</v>
      </c>
      <c r="J1215" s="13"/>
      <c r="N1215" s="37"/>
      <c r="O1215" s="36"/>
    </row>
    <row r="1216" spans="1:15" ht="13.7" customHeight="1" x14ac:dyDescent="0.25">
      <c r="A1216" s="73">
        <f>'EMFAC2017EI-2011Class'!B1215</f>
        <v>2021</v>
      </c>
      <c r="B1216" s="74" t="str">
        <f>'EMFAC2017EI-2011Class'!C1215</f>
        <v>T7 Ag</v>
      </c>
      <c r="C1216" s="73">
        <f>'EMFAC2017EI-2011Class'!D1215</f>
        <v>1980</v>
      </c>
      <c r="D1216" s="38">
        <f>'EMFAC2017EI-2011Class'!F1215</f>
        <v>41</v>
      </c>
      <c r="E1216" s="72" t="str">
        <f t="shared" si="37"/>
        <v>T7 Ag-41</v>
      </c>
      <c r="F1216" s="39">
        <f>VLOOKUP(E1216,HD_Odo!$C$2:$D$1381,2,FALSE)</f>
        <v>800000</v>
      </c>
      <c r="G1216" s="89" t="str">
        <f>'EMFAC2017EI-2011Class'!H1215</f>
        <v>2021-T7 Ag-41</v>
      </c>
      <c r="H1216" s="77">
        <f t="shared" si="38"/>
        <v>0.92134591231640039</v>
      </c>
      <c r="J1216" s="13"/>
      <c r="N1216" s="37"/>
      <c r="O1216" s="36"/>
    </row>
    <row r="1217" spans="1:15" ht="13.7" customHeight="1" x14ac:dyDescent="0.25">
      <c r="A1217" s="73">
        <f>'EMFAC2017EI-2011Class'!B1216</f>
        <v>2021</v>
      </c>
      <c r="B1217" s="74" t="str">
        <f>'EMFAC2017EI-2011Class'!C1216</f>
        <v>T7 Ag</v>
      </c>
      <c r="C1217" s="73">
        <f>'EMFAC2017EI-2011Class'!D1216</f>
        <v>1979</v>
      </c>
      <c r="D1217" s="38">
        <f>'EMFAC2017EI-2011Class'!F1216</f>
        <v>42</v>
      </c>
      <c r="E1217" s="72" t="str">
        <f t="shared" si="37"/>
        <v>T7 Ag-42</v>
      </c>
      <c r="F1217" s="39">
        <f>VLOOKUP(E1217,HD_Odo!$C$2:$D$1381,2,FALSE)</f>
        <v>800000</v>
      </c>
      <c r="G1217" s="89" t="str">
        <f>'EMFAC2017EI-2011Class'!H1216</f>
        <v>2021-T7 Ag-42</v>
      </c>
      <c r="H1217" s="77">
        <f t="shared" si="38"/>
        <v>0.92134591231640039</v>
      </c>
      <c r="J1217" s="13"/>
      <c r="N1217" s="37"/>
      <c r="O1217" s="36"/>
    </row>
    <row r="1218" spans="1:15" ht="13.7" customHeight="1" x14ac:dyDescent="0.25">
      <c r="A1218" s="73">
        <f>'EMFAC2017EI-2011Class'!B1217</f>
        <v>2021</v>
      </c>
      <c r="B1218" s="74" t="str">
        <f>'EMFAC2017EI-2011Class'!C1217</f>
        <v>T7 CAIRP</v>
      </c>
      <c r="C1218" s="73">
        <f>'EMFAC2017EI-2011Class'!D1217</f>
        <v>2022</v>
      </c>
      <c r="D1218" s="38">
        <f>'EMFAC2017EI-2011Class'!F1217</f>
        <v>-1</v>
      </c>
      <c r="E1218" s="72" t="str">
        <f t="shared" si="37"/>
        <v>T7 CAIRP--1</v>
      </c>
      <c r="F1218" s="39">
        <f>VLOOKUP(E1218,HD_Odo!$C$2:$D$1381,2,FALSE)</f>
        <v>0</v>
      </c>
      <c r="G1218" s="89" t="str">
        <f>'EMFAC2017EI-2011Class'!H1217</f>
        <v>2021-T7 CAIRP--1</v>
      </c>
      <c r="H1218" s="77">
        <f t="shared" si="38"/>
        <v>1</v>
      </c>
      <c r="J1218" s="13"/>
      <c r="N1218" s="37"/>
      <c r="O1218" s="36"/>
    </row>
    <row r="1219" spans="1:15" ht="13.7" customHeight="1" x14ac:dyDescent="0.25">
      <c r="A1219" s="73">
        <f>'EMFAC2017EI-2011Class'!B1218</f>
        <v>2021</v>
      </c>
      <c r="B1219" s="74" t="str">
        <f>'EMFAC2017EI-2011Class'!C1218</f>
        <v>T7 CAIRP</v>
      </c>
      <c r="C1219" s="73">
        <f>'EMFAC2017EI-2011Class'!D1218</f>
        <v>2021</v>
      </c>
      <c r="D1219" s="38">
        <f>'EMFAC2017EI-2011Class'!F1218</f>
        <v>0</v>
      </c>
      <c r="E1219" s="72" t="str">
        <f t="shared" si="37"/>
        <v>T7 CAIRP-0</v>
      </c>
      <c r="F1219" s="39">
        <f>VLOOKUP(E1219,HD_Odo!$C$2:$D$1381,2,FALSE)</f>
        <v>105233.9</v>
      </c>
      <c r="G1219" s="89" t="str">
        <f>'EMFAC2017EI-2011Class'!H1218</f>
        <v>2021-T7 CAIRP-0</v>
      </c>
      <c r="H1219" s="77">
        <f t="shared" si="38"/>
        <v>0.91801610223636954</v>
      </c>
      <c r="J1219" s="13"/>
      <c r="N1219" s="37"/>
      <c r="O1219" s="36"/>
    </row>
    <row r="1220" spans="1:15" ht="13.7" customHeight="1" x14ac:dyDescent="0.25">
      <c r="A1220" s="73">
        <f>'EMFAC2017EI-2011Class'!B1219</f>
        <v>2021</v>
      </c>
      <c r="B1220" s="74" t="str">
        <f>'EMFAC2017EI-2011Class'!C1219</f>
        <v>T7 CAIRP</v>
      </c>
      <c r="C1220" s="73">
        <f>'EMFAC2017EI-2011Class'!D1219</f>
        <v>2020</v>
      </c>
      <c r="D1220" s="38">
        <f>'EMFAC2017EI-2011Class'!F1219</f>
        <v>1</v>
      </c>
      <c r="E1220" s="72" t="str">
        <f t="shared" si="37"/>
        <v>T7 CAIRP-1</v>
      </c>
      <c r="F1220" s="39">
        <f>VLOOKUP(E1220,HD_Odo!$C$2:$D$1381,2,FALSE)</f>
        <v>210374.9</v>
      </c>
      <c r="G1220" s="89" t="str">
        <f>'EMFAC2017EI-2011Class'!H1219</f>
        <v>2021-T7 CAIRP-1</v>
      </c>
      <c r="H1220" s="77">
        <f t="shared" si="38"/>
        <v>0.87222748702595432</v>
      </c>
      <c r="J1220" s="13"/>
      <c r="N1220" s="37"/>
      <c r="O1220" s="36"/>
    </row>
    <row r="1221" spans="1:15" ht="13.7" customHeight="1" x14ac:dyDescent="0.25">
      <c r="A1221" s="73">
        <f>'EMFAC2017EI-2011Class'!B1220</f>
        <v>2021</v>
      </c>
      <c r="B1221" s="74" t="str">
        <f>'EMFAC2017EI-2011Class'!C1220</f>
        <v>T7 CAIRP</v>
      </c>
      <c r="C1221" s="73">
        <f>'EMFAC2017EI-2011Class'!D1220</f>
        <v>2019</v>
      </c>
      <c r="D1221" s="38">
        <f>'EMFAC2017EI-2011Class'!F1220</f>
        <v>2</v>
      </c>
      <c r="E1221" s="72" t="str">
        <f t="shared" si="37"/>
        <v>T7 CAIRP-2</v>
      </c>
      <c r="F1221" s="39">
        <f>VLOOKUP(E1221,HD_Odo!$C$2:$D$1381,2,FALSE)</f>
        <v>312602.90000000002</v>
      </c>
      <c r="G1221" s="89" t="str">
        <f>'EMFAC2017EI-2011Class'!H1220</f>
        <v>2021-T7 CAIRP-2</v>
      </c>
      <c r="H1221" s="77">
        <f t="shared" si="38"/>
        <v>0.84364490897986155</v>
      </c>
      <c r="J1221" s="13"/>
      <c r="N1221" s="37"/>
      <c r="O1221" s="36"/>
    </row>
    <row r="1222" spans="1:15" ht="13.7" customHeight="1" x14ac:dyDescent="0.25">
      <c r="A1222" s="73">
        <f>'EMFAC2017EI-2011Class'!B1221</f>
        <v>2021</v>
      </c>
      <c r="B1222" s="74" t="str">
        <f>'EMFAC2017EI-2011Class'!C1221</f>
        <v>T7 CAIRP</v>
      </c>
      <c r="C1222" s="73">
        <f>'EMFAC2017EI-2011Class'!D1221</f>
        <v>2018</v>
      </c>
      <c r="D1222" s="38">
        <f>'EMFAC2017EI-2011Class'!F1221</f>
        <v>3</v>
      </c>
      <c r="E1222" s="72" t="str">
        <f t="shared" si="37"/>
        <v>T7 CAIRP-3</v>
      </c>
      <c r="F1222" s="39">
        <f>VLOOKUP(E1222,HD_Odo!$C$2:$D$1381,2,FALSE)</f>
        <v>409894.85</v>
      </c>
      <c r="G1222" s="89" t="str">
        <f>'EMFAC2017EI-2011Class'!H1221</f>
        <v>2021-T7 CAIRP-3</v>
      </c>
      <c r="H1222" s="77">
        <f t="shared" si="38"/>
        <v>0.8244645216476616</v>
      </c>
      <c r="J1222" s="13"/>
      <c r="N1222" s="37"/>
      <c r="O1222" s="36"/>
    </row>
    <row r="1223" spans="1:15" ht="13.7" customHeight="1" x14ac:dyDescent="0.25">
      <c r="A1223" s="73">
        <f>'EMFAC2017EI-2011Class'!B1222</f>
        <v>2021</v>
      </c>
      <c r="B1223" s="74" t="str">
        <f>'EMFAC2017EI-2011Class'!C1222</f>
        <v>T7 CAIRP</v>
      </c>
      <c r="C1223" s="73">
        <f>'EMFAC2017EI-2011Class'!D1222</f>
        <v>2017</v>
      </c>
      <c r="D1223" s="38">
        <f>'EMFAC2017EI-2011Class'!F1222</f>
        <v>4</v>
      </c>
      <c r="E1223" s="72" t="str">
        <f t="shared" si="37"/>
        <v>T7 CAIRP-4</v>
      </c>
      <c r="F1223" s="39">
        <f>VLOOKUP(E1223,HD_Odo!$C$2:$D$1381,2,FALSE)</f>
        <v>500922.86</v>
      </c>
      <c r="G1223" s="89" t="str">
        <f>'EMFAC2017EI-2011Class'!H1222</f>
        <v>2021-T7 CAIRP-4</v>
      </c>
      <c r="H1223" s="77">
        <f t="shared" si="38"/>
        <v>0.8109217615349148</v>
      </c>
      <c r="J1223" s="13"/>
      <c r="N1223" s="37"/>
      <c r="O1223" s="36"/>
    </row>
    <row r="1224" spans="1:15" ht="13.7" customHeight="1" x14ac:dyDescent="0.25">
      <c r="A1224" s="73">
        <f>'EMFAC2017EI-2011Class'!B1223</f>
        <v>2021</v>
      </c>
      <c r="B1224" s="74" t="str">
        <f>'EMFAC2017EI-2011Class'!C1223</f>
        <v>T7 CAIRP</v>
      </c>
      <c r="C1224" s="73">
        <f>'EMFAC2017EI-2011Class'!D1223</f>
        <v>2016</v>
      </c>
      <c r="D1224" s="38">
        <f>'EMFAC2017EI-2011Class'!F1223</f>
        <v>5</v>
      </c>
      <c r="E1224" s="72" t="str">
        <f t="shared" si="37"/>
        <v>T7 CAIRP-5</v>
      </c>
      <c r="F1224" s="39">
        <f>VLOOKUP(E1224,HD_Odo!$C$2:$D$1381,2,FALSE)</f>
        <v>584952.91</v>
      </c>
      <c r="G1224" s="89" t="str">
        <f>'EMFAC2017EI-2011Class'!H1223</f>
        <v>2021-T7 CAIRP-5</v>
      </c>
      <c r="H1224" s="77">
        <f t="shared" si="38"/>
        <v>0.80098995127577888</v>
      </c>
      <c r="J1224" s="13"/>
      <c r="N1224" s="37"/>
      <c r="O1224" s="36"/>
    </row>
    <row r="1225" spans="1:15" ht="13.7" customHeight="1" x14ac:dyDescent="0.25">
      <c r="A1225" s="73">
        <f>'EMFAC2017EI-2011Class'!B1224</f>
        <v>2021</v>
      </c>
      <c r="B1225" s="74" t="str">
        <f>'EMFAC2017EI-2011Class'!C1224</f>
        <v>T7 CAIRP</v>
      </c>
      <c r="C1225" s="73">
        <f>'EMFAC2017EI-2011Class'!D1224</f>
        <v>2015</v>
      </c>
      <c r="D1225" s="38">
        <f>'EMFAC2017EI-2011Class'!F1224</f>
        <v>6</v>
      </c>
      <c r="E1225" s="72" t="str">
        <f t="shared" si="37"/>
        <v>T7 CAIRP-6</v>
      </c>
      <c r="F1225" s="39">
        <f>VLOOKUP(E1225,HD_Odo!$C$2:$D$1381,2,FALSE)</f>
        <v>661743.91</v>
      </c>
      <c r="G1225" s="89" t="str">
        <f>'EMFAC2017EI-2011Class'!H1224</f>
        <v>2021-T7 CAIRP-6</v>
      </c>
      <c r="H1225" s="77">
        <f t="shared" si="38"/>
        <v>0.7934859469409169</v>
      </c>
      <c r="J1225" s="13"/>
      <c r="N1225" s="37"/>
      <c r="O1225" s="36"/>
    </row>
    <row r="1226" spans="1:15" ht="13.7" customHeight="1" x14ac:dyDescent="0.25">
      <c r="A1226" s="73">
        <f>'EMFAC2017EI-2011Class'!B1225</f>
        <v>2021</v>
      </c>
      <c r="B1226" s="74" t="str">
        <f>'EMFAC2017EI-2011Class'!C1225</f>
        <v>T7 CAIRP</v>
      </c>
      <c r="C1226" s="73">
        <f>'EMFAC2017EI-2011Class'!D1225</f>
        <v>2014</v>
      </c>
      <c r="D1226" s="38">
        <f>'EMFAC2017EI-2011Class'!F1225</f>
        <v>7</v>
      </c>
      <c r="E1226" s="72" t="str">
        <f t="shared" si="37"/>
        <v>T7 CAIRP-7</v>
      </c>
      <c r="F1226" s="39">
        <f>VLOOKUP(E1226,HD_Odo!$C$2:$D$1381,2,FALSE)</f>
        <v>731450.95</v>
      </c>
      <c r="G1226" s="89" t="str">
        <f>'EMFAC2017EI-2011Class'!H1225</f>
        <v>2021-T7 CAIRP-7</v>
      </c>
      <c r="H1226" s="77">
        <f t="shared" si="38"/>
        <v>0.78767397766324343</v>
      </c>
      <c r="J1226" s="13"/>
      <c r="N1226" s="37"/>
      <c r="O1226" s="36"/>
    </row>
    <row r="1227" spans="1:15" ht="13.7" customHeight="1" x14ac:dyDescent="0.25">
      <c r="A1227" s="73">
        <f>'EMFAC2017EI-2011Class'!B1226</f>
        <v>2021</v>
      </c>
      <c r="B1227" s="74" t="str">
        <f>'EMFAC2017EI-2011Class'!C1226</f>
        <v>T7 CAIRP</v>
      </c>
      <c r="C1227" s="73">
        <f>'EMFAC2017EI-2011Class'!D1226</f>
        <v>2013</v>
      </c>
      <c r="D1227" s="38">
        <f>'EMFAC2017EI-2011Class'!F1226</f>
        <v>8</v>
      </c>
      <c r="E1227" s="72" t="str">
        <f t="shared" ref="E1227:E1290" si="39">CONCATENATE(B1227,"-",D1227)</f>
        <v>T7 CAIRP-8</v>
      </c>
      <c r="F1227" s="39">
        <f>VLOOKUP(E1227,HD_Odo!$C$2:$D$1381,2,FALSE)</f>
        <v>794519.93</v>
      </c>
      <c r="G1227" s="89" t="str">
        <f>'EMFAC2017EI-2011Class'!H1226</f>
        <v>2021-T7 CAIRP-8</v>
      </c>
      <c r="H1227" s="77">
        <f t="shared" si="38"/>
        <v>0.76597063810420862</v>
      </c>
      <c r="J1227" s="13"/>
      <c r="N1227" s="37"/>
      <c r="O1227" s="36"/>
    </row>
    <row r="1228" spans="1:15" ht="13.7" customHeight="1" x14ac:dyDescent="0.25">
      <c r="A1228" s="73">
        <f>'EMFAC2017EI-2011Class'!B1227</f>
        <v>2021</v>
      </c>
      <c r="B1228" s="74" t="str">
        <f>'EMFAC2017EI-2011Class'!C1227</f>
        <v>T7 CAIRP</v>
      </c>
      <c r="C1228" s="73">
        <f>'EMFAC2017EI-2011Class'!D1227</f>
        <v>2012</v>
      </c>
      <c r="D1228" s="38">
        <f>'EMFAC2017EI-2011Class'!F1227</f>
        <v>9</v>
      </c>
      <c r="E1228" s="72" t="str">
        <f t="shared" si="39"/>
        <v>T7 CAIRP-9</v>
      </c>
      <c r="F1228" s="39">
        <f>VLOOKUP(E1228,HD_Odo!$C$2:$D$1381,2,FALSE)</f>
        <v>800000</v>
      </c>
      <c r="G1228" s="89" t="str">
        <f>'EMFAC2017EI-2011Class'!H1227</f>
        <v>2021-T7 CAIRP-9</v>
      </c>
      <c r="H1228" s="77">
        <f t="shared" si="38"/>
        <v>0.76568402963952897</v>
      </c>
      <c r="J1228" s="13"/>
      <c r="N1228" s="37"/>
      <c r="O1228" s="36"/>
    </row>
    <row r="1229" spans="1:15" ht="13.7" customHeight="1" x14ac:dyDescent="0.25">
      <c r="A1229" s="73">
        <f>'EMFAC2017EI-2011Class'!B1228</f>
        <v>2021</v>
      </c>
      <c r="B1229" s="74" t="str">
        <f>'EMFAC2017EI-2011Class'!C1228</f>
        <v>T7 CAIRP</v>
      </c>
      <c r="C1229" s="73">
        <f>'EMFAC2017EI-2011Class'!D1228</f>
        <v>2011</v>
      </c>
      <c r="D1229" s="38">
        <f>'EMFAC2017EI-2011Class'!F1228</f>
        <v>10</v>
      </c>
      <c r="E1229" s="72" t="str">
        <f t="shared" si="39"/>
        <v>T7 CAIRP-10</v>
      </c>
      <c r="F1229" s="39">
        <f>VLOOKUP(E1229,HD_Odo!$C$2:$D$1381,2,FALSE)</f>
        <v>800000</v>
      </c>
      <c r="G1229" s="89" t="str">
        <f>'EMFAC2017EI-2011Class'!H1228</f>
        <v>2021-T7 CAIRP-10</v>
      </c>
      <c r="H1229" s="77">
        <f t="shared" si="38"/>
        <v>0.76568402963952897</v>
      </c>
      <c r="J1229" s="13"/>
      <c r="N1229" s="37"/>
      <c r="O1229" s="36"/>
    </row>
    <row r="1230" spans="1:15" ht="13.7" customHeight="1" x14ac:dyDescent="0.25">
      <c r="A1230" s="73">
        <f>'EMFAC2017EI-2011Class'!B1229</f>
        <v>2021</v>
      </c>
      <c r="B1230" s="74" t="str">
        <f>'EMFAC2017EI-2011Class'!C1229</f>
        <v>T7 CAIRP</v>
      </c>
      <c r="C1230" s="73">
        <f>'EMFAC2017EI-2011Class'!D1229</f>
        <v>2010</v>
      </c>
      <c r="D1230" s="38">
        <f>'EMFAC2017EI-2011Class'!F1229</f>
        <v>11</v>
      </c>
      <c r="E1230" s="72" t="str">
        <f t="shared" si="39"/>
        <v>T7 CAIRP-11</v>
      </c>
      <c r="F1230" s="39">
        <f>VLOOKUP(E1230,HD_Odo!$C$2:$D$1381,2,FALSE)</f>
        <v>800000</v>
      </c>
      <c r="G1230" s="89" t="str">
        <f>'EMFAC2017EI-2011Class'!H1229</f>
        <v>2021-T7 CAIRP-11</v>
      </c>
      <c r="H1230" s="77">
        <f t="shared" si="38"/>
        <v>0.76746621125381953</v>
      </c>
      <c r="J1230" s="13"/>
      <c r="N1230" s="37"/>
      <c r="O1230" s="36"/>
    </row>
    <row r="1231" spans="1:15" ht="13.7" customHeight="1" x14ac:dyDescent="0.25">
      <c r="A1231" s="73">
        <f>'EMFAC2017EI-2011Class'!B1230</f>
        <v>2021</v>
      </c>
      <c r="B1231" s="74" t="str">
        <f>'EMFAC2017EI-2011Class'!C1230</f>
        <v>T7 CAIRP</v>
      </c>
      <c r="C1231" s="73">
        <f>'EMFAC2017EI-2011Class'!D1230</f>
        <v>2009</v>
      </c>
      <c r="D1231" s="38">
        <f>'EMFAC2017EI-2011Class'!F1230</f>
        <v>12</v>
      </c>
      <c r="E1231" s="72" t="str">
        <f t="shared" si="39"/>
        <v>T7 CAIRP-12</v>
      </c>
      <c r="F1231" s="39">
        <f>VLOOKUP(E1231,HD_Odo!$C$2:$D$1381,2,FALSE)</f>
        <v>800000</v>
      </c>
      <c r="G1231" s="89" t="str">
        <f>'EMFAC2017EI-2011Class'!H1230</f>
        <v>2021-T7 CAIRP-12</v>
      </c>
      <c r="H1231" s="77">
        <f t="shared" si="38"/>
        <v>0.76746621125381953</v>
      </c>
      <c r="J1231" s="13"/>
      <c r="N1231" s="37"/>
      <c r="O1231" s="36"/>
    </row>
    <row r="1232" spans="1:15" ht="13.7" customHeight="1" x14ac:dyDescent="0.25">
      <c r="A1232" s="73">
        <f>'EMFAC2017EI-2011Class'!B1231</f>
        <v>2021</v>
      </c>
      <c r="B1232" s="74" t="str">
        <f>'EMFAC2017EI-2011Class'!C1231</f>
        <v>T7 CAIRP</v>
      </c>
      <c r="C1232" s="73">
        <f>'EMFAC2017EI-2011Class'!D1231</f>
        <v>2008</v>
      </c>
      <c r="D1232" s="38">
        <f>'EMFAC2017EI-2011Class'!F1231</f>
        <v>13</v>
      </c>
      <c r="E1232" s="72" t="str">
        <f t="shared" si="39"/>
        <v>T7 CAIRP-13</v>
      </c>
      <c r="F1232" s="39">
        <f>VLOOKUP(E1232,HD_Odo!$C$2:$D$1381,2,FALSE)</f>
        <v>800000</v>
      </c>
      <c r="G1232" s="89" t="str">
        <f>'EMFAC2017EI-2011Class'!H1231</f>
        <v>2021-T7 CAIRP-13</v>
      </c>
      <c r="H1232" s="77">
        <f t="shared" si="38"/>
        <v>0.76746621125381953</v>
      </c>
      <c r="J1232" s="13"/>
      <c r="N1232" s="37"/>
      <c r="O1232" s="36"/>
    </row>
    <row r="1233" spans="1:15" ht="13.7" customHeight="1" x14ac:dyDescent="0.25">
      <c r="A1233" s="73">
        <f>'EMFAC2017EI-2011Class'!B1232</f>
        <v>2021</v>
      </c>
      <c r="B1233" s="74" t="str">
        <f>'EMFAC2017EI-2011Class'!C1232</f>
        <v>T7 CAIRP</v>
      </c>
      <c r="C1233" s="73">
        <f>'EMFAC2017EI-2011Class'!D1232</f>
        <v>2007</v>
      </c>
      <c r="D1233" s="38">
        <f>'EMFAC2017EI-2011Class'!F1232</f>
        <v>14</v>
      </c>
      <c r="E1233" s="72" t="str">
        <f t="shared" si="39"/>
        <v>T7 CAIRP-14</v>
      </c>
      <c r="F1233" s="39">
        <f>VLOOKUP(E1233,HD_Odo!$C$2:$D$1381,2,FALSE)</f>
        <v>800000</v>
      </c>
      <c r="G1233" s="89" t="str">
        <f>'EMFAC2017EI-2011Class'!H1232</f>
        <v>2021-T7 CAIRP-14</v>
      </c>
      <c r="H1233" s="77">
        <f t="shared" si="38"/>
        <v>0.86930286854611971</v>
      </c>
      <c r="J1233" s="13"/>
      <c r="N1233" s="37"/>
      <c r="O1233" s="36"/>
    </row>
    <row r="1234" spans="1:15" ht="13.7" customHeight="1" x14ac:dyDescent="0.25">
      <c r="A1234" s="73">
        <f>'EMFAC2017EI-2011Class'!B1233</f>
        <v>2021</v>
      </c>
      <c r="B1234" s="74" t="str">
        <f>'EMFAC2017EI-2011Class'!C1233</f>
        <v>T7 CAIRP</v>
      </c>
      <c r="C1234" s="73">
        <f>'EMFAC2017EI-2011Class'!D1233</f>
        <v>2006</v>
      </c>
      <c r="D1234" s="38">
        <f>'EMFAC2017EI-2011Class'!F1233</f>
        <v>15</v>
      </c>
      <c r="E1234" s="72" t="str">
        <f t="shared" si="39"/>
        <v>T7 CAIRP-15</v>
      </c>
      <c r="F1234" s="39">
        <f>VLOOKUP(E1234,HD_Odo!$C$2:$D$1381,2,FALSE)</f>
        <v>800000</v>
      </c>
      <c r="G1234" s="89" t="str">
        <f>'EMFAC2017EI-2011Class'!H1233</f>
        <v>2021-T7 CAIRP-15</v>
      </c>
      <c r="H1234" s="77">
        <f t="shared" si="38"/>
        <v>0.86930286854611971</v>
      </c>
      <c r="J1234" s="13"/>
      <c r="N1234" s="37"/>
      <c r="O1234" s="36"/>
    </row>
    <row r="1235" spans="1:15" ht="13.7" customHeight="1" x14ac:dyDescent="0.25">
      <c r="A1235" s="73">
        <f>'EMFAC2017EI-2011Class'!B1234</f>
        <v>2021</v>
      </c>
      <c r="B1235" s="74" t="str">
        <f>'EMFAC2017EI-2011Class'!C1234</f>
        <v>T7 CAIRP</v>
      </c>
      <c r="C1235" s="73">
        <f>'EMFAC2017EI-2011Class'!D1234</f>
        <v>2005</v>
      </c>
      <c r="D1235" s="38">
        <f>'EMFAC2017EI-2011Class'!F1234</f>
        <v>16</v>
      </c>
      <c r="E1235" s="72" t="str">
        <f t="shared" si="39"/>
        <v>T7 CAIRP-16</v>
      </c>
      <c r="F1235" s="39">
        <f>VLOOKUP(E1235,HD_Odo!$C$2:$D$1381,2,FALSE)</f>
        <v>800000</v>
      </c>
      <c r="G1235" s="89" t="str">
        <f>'EMFAC2017EI-2011Class'!H1234</f>
        <v>2021-T7 CAIRP-16</v>
      </c>
      <c r="H1235" s="77">
        <f t="shared" si="38"/>
        <v>0.86930286854611971</v>
      </c>
      <c r="J1235" s="13"/>
      <c r="N1235" s="37"/>
      <c r="O1235" s="36"/>
    </row>
    <row r="1236" spans="1:15" ht="13.7" customHeight="1" x14ac:dyDescent="0.25">
      <c r="A1236" s="73">
        <f>'EMFAC2017EI-2011Class'!B1235</f>
        <v>2021</v>
      </c>
      <c r="B1236" s="74" t="str">
        <f>'EMFAC2017EI-2011Class'!C1235</f>
        <v>T7 CAIRP</v>
      </c>
      <c r="C1236" s="73">
        <f>'EMFAC2017EI-2011Class'!D1235</f>
        <v>2004</v>
      </c>
      <c r="D1236" s="38">
        <f>'EMFAC2017EI-2011Class'!F1235</f>
        <v>17</v>
      </c>
      <c r="E1236" s="72" t="str">
        <f t="shared" si="39"/>
        <v>T7 CAIRP-17</v>
      </c>
      <c r="F1236" s="39">
        <f>VLOOKUP(E1236,HD_Odo!$C$2:$D$1381,2,FALSE)</f>
        <v>800000</v>
      </c>
      <c r="G1236" s="89" t="str">
        <f>'EMFAC2017EI-2011Class'!H1235</f>
        <v>2021-T7 CAIRP-17</v>
      </c>
      <c r="H1236" s="77">
        <f t="shared" si="38"/>
        <v>0.86930286854611971</v>
      </c>
      <c r="J1236" s="13"/>
      <c r="N1236" s="37"/>
      <c r="O1236" s="36"/>
    </row>
    <row r="1237" spans="1:15" ht="13.7" customHeight="1" x14ac:dyDescent="0.25">
      <c r="A1237" s="73">
        <f>'EMFAC2017EI-2011Class'!B1236</f>
        <v>2021</v>
      </c>
      <c r="B1237" s="74" t="str">
        <f>'EMFAC2017EI-2011Class'!C1236</f>
        <v>T7 CAIRP</v>
      </c>
      <c r="C1237" s="73">
        <f>'EMFAC2017EI-2011Class'!D1236</f>
        <v>2003</v>
      </c>
      <c r="D1237" s="38">
        <f>'EMFAC2017EI-2011Class'!F1236</f>
        <v>18</v>
      </c>
      <c r="E1237" s="72" t="str">
        <f t="shared" si="39"/>
        <v>T7 CAIRP-18</v>
      </c>
      <c r="F1237" s="39">
        <f>VLOOKUP(E1237,HD_Odo!$C$2:$D$1381,2,FALSE)</f>
        <v>800000</v>
      </c>
      <c r="G1237" s="89" t="str">
        <f>'EMFAC2017EI-2011Class'!H1236</f>
        <v>2021-T7 CAIRP-18</v>
      </c>
      <c r="H1237" s="77">
        <f t="shared" si="38"/>
        <v>0.92134591231640039</v>
      </c>
      <c r="J1237" s="13"/>
      <c r="N1237" s="37"/>
      <c r="O1237" s="36"/>
    </row>
    <row r="1238" spans="1:15" ht="13.7" customHeight="1" x14ac:dyDescent="0.25">
      <c r="A1238" s="73">
        <f>'EMFAC2017EI-2011Class'!B1237</f>
        <v>2021</v>
      </c>
      <c r="B1238" s="74" t="str">
        <f>'EMFAC2017EI-2011Class'!C1237</f>
        <v>T7 CAIRP</v>
      </c>
      <c r="C1238" s="73">
        <f>'EMFAC2017EI-2011Class'!D1237</f>
        <v>2002</v>
      </c>
      <c r="D1238" s="38">
        <f>'EMFAC2017EI-2011Class'!F1237</f>
        <v>19</v>
      </c>
      <c r="E1238" s="72" t="str">
        <f t="shared" si="39"/>
        <v>T7 CAIRP-19</v>
      </c>
      <c r="F1238" s="39">
        <f>VLOOKUP(E1238,HD_Odo!$C$2:$D$1381,2,FALSE)</f>
        <v>800000</v>
      </c>
      <c r="G1238" s="89" t="str">
        <f>'EMFAC2017EI-2011Class'!H1237</f>
        <v>2021-T7 CAIRP-19</v>
      </c>
      <c r="H1238" s="77">
        <f t="shared" si="38"/>
        <v>0.92134591231640039</v>
      </c>
      <c r="J1238" s="13"/>
      <c r="N1238" s="37"/>
      <c r="O1238" s="36"/>
    </row>
    <row r="1239" spans="1:15" ht="13.7" customHeight="1" x14ac:dyDescent="0.25">
      <c r="A1239" s="73">
        <f>'EMFAC2017EI-2011Class'!B1238</f>
        <v>2021</v>
      </c>
      <c r="B1239" s="74" t="str">
        <f>'EMFAC2017EI-2011Class'!C1238</f>
        <v>T7 CAIRP</v>
      </c>
      <c r="C1239" s="73">
        <f>'EMFAC2017EI-2011Class'!D1238</f>
        <v>2001</v>
      </c>
      <c r="D1239" s="38">
        <f>'EMFAC2017EI-2011Class'!F1238</f>
        <v>20</v>
      </c>
      <c r="E1239" s="72" t="str">
        <f t="shared" si="39"/>
        <v>T7 CAIRP-20</v>
      </c>
      <c r="F1239" s="39">
        <f>VLOOKUP(E1239,HD_Odo!$C$2:$D$1381,2,FALSE)</f>
        <v>800000</v>
      </c>
      <c r="G1239" s="89" t="str">
        <f>'EMFAC2017EI-2011Class'!H1238</f>
        <v>2021-T7 CAIRP-20</v>
      </c>
      <c r="H1239" s="77">
        <f t="shared" si="38"/>
        <v>0.92134591231640039</v>
      </c>
      <c r="J1239" s="13"/>
      <c r="N1239" s="37"/>
      <c r="O1239" s="36"/>
    </row>
    <row r="1240" spans="1:15" ht="13.7" customHeight="1" x14ac:dyDescent="0.25">
      <c r="A1240" s="73">
        <f>'EMFAC2017EI-2011Class'!B1239</f>
        <v>2021</v>
      </c>
      <c r="B1240" s="74" t="str">
        <f>'EMFAC2017EI-2011Class'!C1239</f>
        <v>T7 CAIRP</v>
      </c>
      <c r="C1240" s="73">
        <f>'EMFAC2017EI-2011Class'!D1239</f>
        <v>2000</v>
      </c>
      <c r="D1240" s="38">
        <f>'EMFAC2017EI-2011Class'!F1239</f>
        <v>21</v>
      </c>
      <c r="E1240" s="72" t="str">
        <f t="shared" si="39"/>
        <v>T7 CAIRP-21</v>
      </c>
      <c r="F1240" s="39">
        <f>VLOOKUP(E1240,HD_Odo!$C$2:$D$1381,2,FALSE)</f>
        <v>800000</v>
      </c>
      <c r="G1240" s="89" t="str">
        <f>'EMFAC2017EI-2011Class'!H1239</f>
        <v>2021-T7 CAIRP-21</v>
      </c>
      <c r="H1240" s="77">
        <f t="shared" si="38"/>
        <v>0.92134591231640039</v>
      </c>
      <c r="J1240" s="13"/>
      <c r="N1240" s="37"/>
      <c r="O1240" s="36"/>
    </row>
    <row r="1241" spans="1:15" ht="13.7" customHeight="1" x14ac:dyDescent="0.25">
      <c r="A1241" s="73">
        <f>'EMFAC2017EI-2011Class'!B1240</f>
        <v>2021</v>
      </c>
      <c r="B1241" s="74" t="str">
        <f>'EMFAC2017EI-2011Class'!C1240</f>
        <v>T7 CAIRP</v>
      </c>
      <c r="C1241" s="73">
        <f>'EMFAC2017EI-2011Class'!D1240</f>
        <v>1999</v>
      </c>
      <c r="D1241" s="38">
        <f>'EMFAC2017EI-2011Class'!F1240</f>
        <v>22</v>
      </c>
      <c r="E1241" s="72" t="str">
        <f t="shared" si="39"/>
        <v>T7 CAIRP-22</v>
      </c>
      <c r="F1241" s="39">
        <f>VLOOKUP(E1241,HD_Odo!$C$2:$D$1381,2,FALSE)</f>
        <v>800000</v>
      </c>
      <c r="G1241" s="89" t="str">
        <f>'EMFAC2017EI-2011Class'!H1240</f>
        <v>2021-T7 CAIRP-22</v>
      </c>
      <c r="H1241" s="77">
        <f t="shared" si="38"/>
        <v>0.92134591231640039</v>
      </c>
      <c r="J1241" s="13"/>
      <c r="N1241" s="37"/>
      <c r="O1241" s="36"/>
    </row>
    <row r="1242" spans="1:15" ht="13.7" customHeight="1" x14ac:dyDescent="0.25">
      <c r="A1242" s="73">
        <f>'EMFAC2017EI-2011Class'!B1241</f>
        <v>2021</v>
      </c>
      <c r="B1242" s="74" t="str">
        <f>'EMFAC2017EI-2011Class'!C1241</f>
        <v>T7 CAIRP</v>
      </c>
      <c r="C1242" s="73">
        <f>'EMFAC2017EI-2011Class'!D1241</f>
        <v>1998</v>
      </c>
      <c r="D1242" s="38">
        <f>'EMFAC2017EI-2011Class'!F1241</f>
        <v>23</v>
      </c>
      <c r="E1242" s="72" t="str">
        <f t="shared" si="39"/>
        <v>T7 CAIRP-23</v>
      </c>
      <c r="F1242" s="39">
        <f>VLOOKUP(E1242,HD_Odo!$C$2:$D$1381,2,FALSE)</f>
        <v>800000</v>
      </c>
      <c r="G1242" s="89" t="str">
        <f>'EMFAC2017EI-2011Class'!H1241</f>
        <v>2021-T7 CAIRP-23</v>
      </c>
      <c r="H1242" s="77">
        <f t="shared" si="38"/>
        <v>0.92134591231640039</v>
      </c>
      <c r="J1242" s="13"/>
      <c r="N1242" s="37"/>
      <c r="O1242" s="36"/>
    </row>
    <row r="1243" spans="1:15" ht="13.7" customHeight="1" x14ac:dyDescent="0.25">
      <c r="A1243" s="73">
        <f>'EMFAC2017EI-2011Class'!B1242</f>
        <v>2021</v>
      </c>
      <c r="B1243" s="74" t="str">
        <f>'EMFAC2017EI-2011Class'!C1242</f>
        <v>T7 CAIRP</v>
      </c>
      <c r="C1243" s="73">
        <f>'EMFAC2017EI-2011Class'!D1242</f>
        <v>1997</v>
      </c>
      <c r="D1243" s="38">
        <f>'EMFAC2017EI-2011Class'!F1242</f>
        <v>24</v>
      </c>
      <c r="E1243" s="72" t="str">
        <f t="shared" si="39"/>
        <v>T7 CAIRP-24</v>
      </c>
      <c r="F1243" s="39">
        <f>VLOOKUP(E1243,HD_Odo!$C$2:$D$1381,2,FALSE)</f>
        <v>800000</v>
      </c>
      <c r="G1243" s="89" t="str">
        <f>'EMFAC2017EI-2011Class'!H1242</f>
        <v>2021-T7 CAIRP-24</v>
      </c>
      <c r="H1243" s="77">
        <f t="shared" si="38"/>
        <v>0.92134591231640039</v>
      </c>
      <c r="J1243" s="13"/>
      <c r="N1243" s="37"/>
      <c r="O1243" s="36"/>
    </row>
    <row r="1244" spans="1:15" ht="13.7" customHeight="1" x14ac:dyDescent="0.25">
      <c r="A1244" s="73">
        <f>'EMFAC2017EI-2011Class'!B1243</f>
        <v>2021</v>
      </c>
      <c r="B1244" s="74" t="str">
        <f>'EMFAC2017EI-2011Class'!C1243</f>
        <v>T7 CAIRP</v>
      </c>
      <c r="C1244" s="73">
        <f>'EMFAC2017EI-2011Class'!D1243</f>
        <v>1996</v>
      </c>
      <c r="D1244" s="38">
        <f>'EMFAC2017EI-2011Class'!F1243</f>
        <v>25</v>
      </c>
      <c r="E1244" s="72" t="str">
        <f t="shared" si="39"/>
        <v>T7 CAIRP-25</v>
      </c>
      <c r="F1244" s="39">
        <f>VLOOKUP(E1244,HD_Odo!$C$2:$D$1381,2,FALSE)</f>
        <v>800000</v>
      </c>
      <c r="G1244" s="89" t="str">
        <f>'EMFAC2017EI-2011Class'!H1243</f>
        <v>2021-T7 CAIRP-25</v>
      </c>
      <c r="H1244" s="77">
        <f t="shared" si="38"/>
        <v>0.92134591231640039</v>
      </c>
      <c r="J1244" s="13"/>
      <c r="N1244" s="37"/>
      <c r="O1244" s="36"/>
    </row>
    <row r="1245" spans="1:15" ht="13.7" customHeight="1" x14ac:dyDescent="0.25">
      <c r="A1245" s="73">
        <f>'EMFAC2017EI-2011Class'!B1244</f>
        <v>2021</v>
      </c>
      <c r="B1245" s="74" t="str">
        <f>'EMFAC2017EI-2011Class'!C1244</f>
        <v>T7 CAIRP Construction</v>
      </c>
      <c r="C1245" s="73">
        <f>'EMFAC2017EI-2011Class'!D1244</f>
        <v>2022</v>
      </c>
      <c r="D1245" s="38">
        <f>'EMFAC2017EI-2011Class'!F1244</f>
        <v>-1</v>
      </c>
      <c r="E1245" s="72" t="str">
        <f t="shared" si="39"/>
        <v>T7 CAIRP Construction--1</v>
      </c>
      <c r="F1245" s="39">
        <f>VLOOKUP(E1245,HD_Odo!$C$2:$D$1381,2,FALSE)</f>
        <v>0</v>
      </c>
      <c r="G1245" s="89" t="str">
        <f>'EMFAC2017EI-2011Class'!H1244</f>
        <v>2021-T7 CAIRP Construction--1</v>
      </c>
      <c r="H1245" s="77">
        <f t="shared" si="38"/>
        <v>1</v>
      </c>
      <c r="J1245" s="13"/>
      <c r="N1245" s="37"/>
      <c r="O1245" s="36"/>
    </row>
    <row r="1246" spans="1:15" ht="13.7" customHeight="1" x14ac:dyDescent="0.25">
      <c r="A1246" s="73">
        <f>'EMFAC2017EI-2011Class'!B1245</f>
        <v>2021</v>
      </c>
      <c r="B1246" s="74" t="str">
        <f>'EMFAC2017EI-2011Class'!C1245</f>
        <v>T7 CAIRP Construction</v>
      </c>
      <c r="C1246" s="73">
        <f>'EMFAC2017EI-2011Class'!D1245</f>
        <v>2021</v>
      </c>
      <c r="D1246" s="38">
        <f>'EMFAC2017EI-2011Class'!F1245</f>
        <v>0</v>
      </c>
      <c r="E1246" s="72" t="str">
        <f t="shared" si="39"/>
        <v>T7 CAIRP Construction-0</v>
      </c>
      <c r="F1246" s="39">
        <f>VLOOKUP(E1246,HD_Odo!$C$2:$D$1381,2,FALSE)</f>
        <v>105233.9</v>
      </c>
      <c r="G1246" s="89" t="str">
        <f>'EMFAC2017EI-2011Class'!H1245</f>
        <v>2021-T7 CAIRP Construction-0</v>
      </c>
      <c r="H1246" s="77">
        <f t="shared" si="38"/>
        <v>0.91801610223636954</v>
      </c>
      <c r="J1246" s="13"/>
      <c r="N1246" s="37"/>
      <c r="O1246" s="36"/>
    </row>
    <row r="1247" spans="1:15" ht="13.7" customHeight="1" x14ac:dyDescent="0.25">
      <c r="A1247" s="73">
        <f>'EMFAC2017EI-2011Class'!B1246</f>
        <v>2021</v>
      </c>
      <c r="B1247" s="74" t="str">
        <f>'EMFAC2017EI-2011Class'!C1246</f>
        <v>T7 CAIRP Construction</v>
      </c>
      <c r="C1247" s="73">
        <f>'EMFAC2017EI-2011Class'!D1246</f>
        <v>2020</v>
      </c>
      <c r="D1247" s="38">
        <f>'EMFAC2017EI-2011Class'!F1246</f>
        <v>1</v>
      </c>
      <c r="E1247" s="72" t="str">
        <f t="shared" si="39"/>
        <v>T7 CAIRP Construction-1</v>
      </c>
      <c r="F1247" s="39">
        <f>VLOOKUP(E1247,HD_Odo!$C$2:$D$1381,2,FALSE)</f>
        <v>210374.9</v>
      </c>
      <c r="G1247" s="89" t="str">
        <f>'EMFAC2017EI-2011Class'!H1246</f>
        <v>2021-T7 CAIRP Construction-1</v>
      </c>
      <c r="H1247" s="77">
        <f t="shared" si="38"/>
        <v>0.87222748702595432</v>
      </c>
      <c r="J1247" s="13"/>
      <c r="N1247" s="37"/>
      <c r="O1247" s="36"/>
    </row>
    <row r="1248" spans="1:15" ht="13.7" customHeight="1" x14ac:dyDescent="0.25">
      <c r="A1248" s="73">
        <f>'EMFAC2017EI-2011Class'!B1247</f>
        <v>2021</v>
      </c>
      <c r="B1248" s="74" t="str">
        <f>'EMFAC2017EI-2011Class'!C1247</f>
        <v>T7 CAIRP Construction</v>
      </c>
      <c r="C1248" s="73">
        <f>'EMFAC2017EI-2011Class'!D1247</f>
        <v>2019</v>
      </c>
      <c r="D1248" s="38">
        <f>'EMFAC2017EI-2011Class'!F1247</f>
        <v>2</v>
      </c>
      <c r="E1248" s="72" t="str">
        <f t="shared" si="39"/>
        <v>T7 CAIRP Construction-2</v>
      </c>
      <c r="F1248" s="39">
        <f>VLOOKUP(E1248,HD_Odo!$C$2:$D$1381,2,FALSE)</f>
        <v>312602.90000000002</v>
      </c>
      <c r="G1248" s="89" t="str">
        <f>'EMFAC2017EI-2011Class'!H1247</f>
        <v>2021-T7 CAIRP Construction-2</v>
      </c>
      <c r="H1248" s="77">
        <f t="shared" si="38"/>
        <v>0.84364490897986155</v>
      </c>
      <c r="J1248" s="13"/>
      <c r="N1248" s="37"/>
      <c r="O1248" s="36"/>
    </row>
    <row r="1249" spans="1:15" ht="13.7" customHeight="1" x14ac:dyDescent="0.25">
      <c r="A1249" s="73">
        <f>'EMFAC2017EI-2011Class'!B1248</f>
        <v>2021</v>
      </c>
      <c r="B1249" s="74" t="str">
        <f>'EMFAC2017EI-2011Class'!C1248</f>
        <v>T7 CAIRP Construction</v>
      </c>
      <c r="C1249" s="73">
        <f>'EMFAC2017EI-2011Class'!D1248</f>
        <v>2018</v>
      </c>
      <c r="D1249" s="38">
        <f>'EMFAC2017EI-2011Class'!F1248</f>
        <v>3</v>
      </c>
      <c r="E1249" s="72" t="str">
        <f t="shared" si="39"/>
        <v>T7 CAIRP Construction-3</v>
      </c>
      <c r="F1249" s="39">
        <f>VLOOKUP(E1249,HD_Odo!$C$2:$D$1381,2,FALSE)</f>
        <v>409894.85</v>
      </c>
      <c r="G1249" s="89" t="str">
        <f>'EMFAC2017EI-2011Class'!H1248</f>
        <v>2021-T7 CAIRP Construction-3</v>
      </c>
      <c r="H1249" s="77">
        <f t="shared" ref="H1249:H1312" si="40">IF(C1249&lt;2004,($Q$3+$R$3*(F1249/10000))/($E$3+$F$3*(F1249/10000)),IF(C1249&lt;2008,($Q$4+$R$4*(F1249/10000))/($E$4+$F$4*(F1249/10000)),IF(C1249&lt;2011,($Q$5+$R$5*(F1249/10000))/($E$5+$F$5*(F1249/10000)),IF(C1249&lt;2014,($Q$6+$R$6*(F1249/10000))/($E$6+$F$6*(F1249/10000)),($Q$7+$R$7*(F1249/10000))/($E$7+$F$7*(F1249/10000))))))</f>
        <v>0.8244645216476616</v>
      </c>
      <c r="J1249" s="13"/>
      <c r="N1249" s="37"/>
      <c r="O1249" s="36"/>
    </row>
    <row r="1250" spans="1:15" ht="13.7" customHeight="1" x14ac:dyDescent="0.25">
      <c r="A1250" s="73">
        <f>'EMFAC2017EI-2011Class'!B1249</f>
        <v>2021</v>
      </c>
      <c r="B1250" s="74" t="str">
        <f>'EMFAC2017EI-2011Class'!C1249</f>
        <v>T7 CAIRP Construction</v>
      </c>
      <c r="C1250" s="73">
        <f>'EMFAC2017EI-2011Class'!D1249</f>
        <v>2017</v>
      </c>
      <c r="D1250" s="38">
        <f>'EMFAC2017EI-2011Class'!F1249</f>
        <v>4</v>
      </c>
      <c r="E1250" s="72" t="str">
        <f t="shared" si="39"/>
        <v>T7 CAIRP Construction-4</v>
      </c>
      <c r="F1250" s="39">
        <f>VLOOKUP(E1250,HD_Odo!$C$2:$D$1381,2,FALSE)</f>
        <v>500922.86</v>
      </c>
      <c r="G1250" s="89" t="str">
        <f>'EMFAC2017EI-2011Class'!H1249</f>
        <v>2021-T7 CAIRP Construction-4</v>
      </c>
      <c r="H1250" s="77">
        <f t="shared" si="40"/>
        <v>0.8109217615349148</v>
      </c>
      <c r="J1250" s="13"/>
      <c r="N1250" s="37"/>
      <c r="O1250" s="36"/>
    </row>
    <row r="1251" spans="1:15" ht="13.7" customHeight="1" x14ac:dyDescent="0.25">
      <c r="A1251" s="73">
        <f>'EMFAC2017EI-2011Class'!B1250</f>
        <v>2021</v>
      </c>
      <c r="B1251" s="74" t="str">
        <f>'EMFAC2017EI-2011Class'!C1250</f>
        <v>T7 CAIRP Construction</v>
      </c>
      <c r="C1251" s="73">
        <f>'EMFAC2017EI-2011Class'!D1250</f>
        <v>2016</v>
      </c>
      <c r="D1251" s="38">
        <f>'EMFAC2017EI-2011Class'!F1250</f>
        <v>5</v>
      </c>
      <c r="E1251" s="72" t="str">
        <f t="shared" si="39"/>
        <v>T7 CAIRP Construction-5</v>
      </c>
      <c r="F1251" s="39">
        <f>VLOOKUP(E1251,HD_Odo!$C$2:$D$1381,2,FALSE)</f>
        <v>584952.91</v>
      </c>
      <c r="G1251" s="89" t="str">
        <f>'EMFAC2017EI-2011Class'!H1250</f>
        <v>2021-T7 CAIRP Construction-5</v>
      </c>
      <c r="H1251" s="77">
        <f t="shared" si="40"/>
        <v>0.80098995127577888</v>
      </c>
      <c r="J1251" s="13"/>
      <c r="N1251" s="37"/>
      <c r="O1251" s="36"/>
    </row>
    <row r="1252" spans="1:15" ht="13.7" customHeight="1" x14ac:dyDescent="0.25">
      <c r="A1252" s="73">
        <f>'EMFAC2017EI-2011Class'!B1251</f>
        <v>2021</v>
      </c>
      <c r="B1252" s="74" t="str">
        <f>'EMFAC2017EI-2011Class'!C1251</f>
        <v>T7 CAIRP Construction</v>
      </c>
      <c r="C1252" s="73">
        <f>'EMFAC2017EI-2011Class'!D1251</f>
        <v>2015</v>
      </c>
      <c r="D1252" s="38">
        <f>'EMFAC2017EI-2011Class'!F1251</f>
        <v>6</v>
      </c>
      <c r="E1252" s="72" t="str">
        <f t="shared" si="39"/>
        <v>T7 CAIRP Construction-6</v>
      </c>
      <c r="F1252" s="39">
        <f>VLOOKUP(E1252,HD_Odo!$C$2:$D$1381,2,FALSE)</f>
        <v>661743.91</v>
      </c>
      <c r="G1252" s="89" t="str">
        <f>'EMFAC2017EI-2011Class'!H1251</f>
        <v>2021-T7 CAIRP Construction-6</v>
      </c>
      <c r="H1252" s="77">
        <f t="shared" si="40"/>
        <v>0.7934859469409169</v>
      </c>
      <c r="J1252" s="13"/>
      <c r="N1252" s="37"/>
      <c r="O1252" s="36"/>
    </row>
    <row r="1253" spans="1:15" ht="13.7" customHeight="1" x14ac:dyDescent="0.25">
      <c r="A1253" s="73">
        <f>'EMFAC2017EI-2011Class'!B1252</f>
        <v>2021</v>
      </c>
      <c r="B1253" s="74" t="str">
        <f>'EMFAC2017EI-2011Class'!C1252</f>
        <v>T7 CAIRP Construction</v>
      </c>
      <c r="C1253" s="73">
        <f>'EMFAC2017EI-2011Class'!D1252</f>
        <v>2014</v>
      </c>
      <c r="D1253" s="38">
        <f>'EMFAC2017EI-2011Class'!F1252</f>
        <v>7</v>
      </c>
      <c r="E1253" s="72" t="str">
        <f t="shared" si="39"/>
        <v>T7 CAIRP Construction-7</v>
      </c>
      <c r="F1253" s="39">
        <f>VLOOKUP(E1253,HD_Odo!$C$2:$D$1381,2,FALSE)</f>
        <v>731450.95</v>
      </c>
      <c r="G1253" s="89" t="str">
        <f>'EMFAC2017EI-2011Class'!H1252</f>
        <v>2021-T7 CAIRP Construction-7</v>
      </c>
      <c r="H1253" s="77">
        <f t="shared" si="40"/>
        <v>0.78767397766324343</v>
      </c>
      <c r="J1253" s="13"/>
      <c r="N1253" s="37"/>
      <c r="O1253" s="36"/>
    </row>
    <row r="1254" spans="1:15" ht="13.7" customHeight="1" x14ac:dyDescent="0.25">
      <c r="A1254" s="73">
        <f>'EMFAC2017EI-2011Class'!B1253</f>
        <v>2021</v>
      </c>
      <c r="B1254" s="74" t="str">
        <f>'EMFAC2017EI-2011Class'!C1253</f>
        <v>T7 CAIRP Construction</v>
      </c>
      <c r="C1254" s="73">
        <f>'EMFAC2017EI-2011Class'!D1253</f>
        <v>2013</v>
      </c>
      <c r="D1254" s="38">
        <f>'EMFAC2017EI-2011Class'!F1253</f>
        <v>8</v>
      </c>
      <c r="E1254" s="72" t="str">
        <f t="shared" si="39"/>
        <v>T7 CAIRP Construction-8</v>
      </c>
      <c r="F1254" s="39">
        <f>VLOOKUP(E1254,HD_Odo!$C$2:$D$1381,2,FALSE)</f>
        <v>794519.93</v>
      </c>
      <c r="G1254" s="89" t="str">
        <f>'EMFAC2017EI-2011Class'!H1253</f>
        <v>2021-T7 CAIRP Construction-8</v>
      </c>
      <c r="H1254" s="77">
        <f t="shared" si="40"/>
        <v>0.76597063810420862</v>
      </c>
      <c r="J1254" s="13"/>
      <c r="N1254" s="37"/>
      <c r="O1254" s="36"/>
    </row>
    <row r="1255" spans="1:15" ht="13.7" customHeight="1" x14ac:dyDescent="0.25">
      <c r="A1255" s="73">
        <f>'EMFAC2017EI-2011Class'!B1254</f>
        <v>2021</v>
      </c>
      <c r="B1255" s="74" t="str">
        <f>'EMFAC2017EI-2011Class'!C1254</f>
        <v>T7 CAIRP Construction</v>
      </c>
      <c r="C1255" s="73">
        <f>'EMFAC2017EI-2011Class'!D1254</f>
        <v>2012</v>
      </c>
      <c r="D1255" s="38">
        <f>'EMFAC2017EI-2011Class'!F1254</f>
        <v>9</v>
      </c>
      <c r="E1255" s="72" t="str">
        <f t="shared" si="39"/>
        <v>T7 CAIRP Construction-9</v>
      </c>
      <c r="F1255" s="39">
        <f>VLOOKUP(E1255,HD_Odo!$C$2:$D$1381,2,FALSE)</f>
        <v>800000</v>
      </c>
      <c r="G1255" s="89" t="str">
        <f>'EMFAC2017EI-2011Class'!H1254</f>
        <v>2021-T7 CAIRP Construction-9</v>
      </c>
      <c r="H1255" s="77">
        <f t="shared" si="40"/>
        <v>0.76568402963952897</v>
      </c>
      <c r="J1255" s="13"/>
      <c r="N1255" s="37"/>
      <c r="O1255" s="36"/>
    </row>
    <row r="1256" spans="1:15" ht="13.7" customHeight="1" x14ac:dyDescent="0.25">
      <c r="A1256" s="73">
        <f>'EMFAC2017EI-2011Class'!B1255</f>
        <v>2021</v>
      </c>
      <c r="B1256" s="74" t="str">
        <f>'EMFAC2017EI-2011Class'!C1255</f>
        <v>T7 CAIRP Construction</v>
      </c>
      <c r="C1256" s="73">
        <f>'EMFAC2017EI-2011Class'!D1255</f>
        <v>2011</v>
      </c>
      <c r="D1256" s="38">
        <f>'EMFAC2017EI-2011Class'!F1255</f>
        <v>10</v>
      </c>
      <c r="E1256" s="72" t="str">
        <f t="shared" si="39"/>
        <v>T7 CAIRP Construction-10</v>
      </c>
      <c r="F1256" s="39">
        <f>VLOOKUP(E1256,HD_Odo!$C$2:$D$1381,2,FALSE)</f>
        <v>800000</v>
      </c>
      <c r="G1256" s="89" t="str">
        <f>'EMFAC2017EI-2011Class'!H1255</f>
        <v>2021-T7 CAIRP Construction-10</v>
      </c>
      <c r="H1256" s="77">
        <f t="shared" si="40"/>
        <v>0.76568402963952897</v>
      </c>
      <c r="J1256" s="13"/>
      <c r="N1256" s="37"/>
      <c r="O1256" s="36"/>
    </row>
    <row r="1257" spans="1:15" ht="13.7" customHeight="1" x14ac:dyDescent="0.25">
      <c r="A1257" s="73">
        <f>'EMFAC2017EI-2011Class'!B1256</f>
        <v>2021</v>
      </c>
      <c r="B1257" s="74" t="str">
        <f>'EMFAC2017EI-2011Class'!C1256</f>
        <v>T7 CAIRP Construction</v>
      </c>
      <c r="C1257" s="73">
        <f>'EMFAC2017EI-2011Class'!D1256</f>
        <v>2010</v>
      </c>
      <c r="D1257" s="38">
        <f>'EMFAC2017EI-2011Class'!F1256</f>
        <v>11</v>
      </c>
      <c r="E1257" s="72" t="str">
        <f t="shared" si="39"/>
        <v>T7 CAIRP Construction-11</v>
      </c>
      <c r="F1257" s="39">
        <f>VLOOKUP(E1257,HD_Odo!$C$2:$D$1381,2,FALSE)</f>
        <v>800000</v>
      </c>
      <c r="G1257" s="89" t="str">
        <f>'EMFAC2017EI-2011Class'!H1256</f>
        <v>2021-T7 CAIRP Construction-11</v>
      </c>
      <c r="H1257" s="77">
        <f t="shared" si="40"/>
        <v>0.76746621125381953</v>
      </c>
      <c r="J1257" s="13"/>
      <c r="N1257" s="37"/>
      <c r="O1257" s="36"/>
    </row>
    <row r="1258" spans="1:15" ht="13.7" customHeight="1" x14ac:dyDescent="0.25">
      <c r="A1258" s="73">
        <f>'EMFAC2017EI-2011Class'!B1257</f>
        <v>2021</v>
      </c>
      <c r="B1258" s="74" t="str">
        <f>'EMFAC2017EI-2011Class'!C1257</f>
        <v>T7 CAIRP Construction</v>
      </c>
      <c r="C1258" s="73">
        <f>'EMFAC2017EI-2011Class'!D1257</f>
        <v>2009</v>
      </c>
      <c r="D1258" s="38">
        <f>'EMFAC2017EI-2011Class'!F1257</f>
        <v>12</v>
      </c>
      <c r="E1258" s="72" t="str">
        <f t="shared" si="39"/>
        <v>T7 CAIRP Construction-12</v>
      </c>
      <c r="F1258" s="39">
        <f>VLOOKUP(E1258,HD_Odo!$C$2:$D$1381,2,FALSE)</f>
        <v>800000</v>
      </c>
      <c r="G1258" s="89" t="str">
        <f>'EMFAC2017EI-2011Class'!H1257</f>
        <v>2021-T7 CAIRP Construction-12</v>
      </c>
      <c r="H1258" s="77">
        <f t="shared" si="40"/>
        <v>0.76746621125381953</v>
      </c>
      <c r="J1258" s="13"/>
      <c r="N1258" s="37"/>
      <c r="O1258" s="36"/>
    </row>
    <row r="1259" spans="1:15" ht="13.7" customHeight="1" x14ac:dyDescent="0.25">
      <c r="A1259" s="73">
        <f>'EMFAC2017EI-2011Class'!B1258</f>
        <v>2021</v>
      </c>
      <c r="B1259" s="74" t="str">
        <f>'EMFAC2017EI-2011Class'!C1258</f>
        <v>T7 CAIRP Construction</v>
      </c>
      <c r="C1259" s="73">
        <f>'EMFAC2017EI-2011Class'!D1258</f>
        <v>2008</v>
      </c>
      <c r="D1259" s="38">
        <f>'EMFAC2017EI-2011Class'!F1258</f>
        <v>13</v>
      </c>
      <c r="E1259" s="72" t="str">
        <f t="shared" si="39"/>
        <v>T7 CAIRP Construction-13</v>
      </c>
      <c r="F1259" s="39">
        <f>VLOOKUP(E1259,HD_Odo!$C$2:$D$1381,2,FALSE)</f>
        <v>800000</v>
      </c>
      <c r="G1259" s="89" t="str">
        <f>'EMFAC2017EI-2011Class'!H1258</f>
        <v>2021-T7 CAIRP Construction-13</v>
      </c>
      <c r="H1259" s="77">
        <f t="shared" si="40"/>
        <v>0.76746621125381953</v>
      </c>
      <c r="J1259" s="13"/>
      <c r="N1259" s="37"/>
      <c r="O1259" s="36"/>
    </row>
    <row r="1260" spans="1:15" ht="13.7" customHeight="1" x14ac:dyDescent="0.25">
      <c r="A1260" s="73">
        <f>'EMFAC2017EI-2011Class'!B1259</f>
        <v>2021</v>
      </c>
      <c r="B1260" s="74" t="str">
        <f>'EMFAC2017EI-2011Class'!C1259</f>
        <v>T7 CAIRP Construction</v>
      </c>
      <c r="C1260" s="73">
        <f>'EMFAC2017EI-2011Class'!D1259</f>
        <v>2007</v>
      </c>
      <c r="D1260" s="38">
        <f>'EMFAC2017EI-2011Class'!F1259</f>
        <v>14</v>
      </c>
      <c r="E1260" s="72" t="str">
        <f t="shared" si="39"/>
        <v>T7 CAIRP Construction-14</v>
      </c>
      <c r="F1260" s="39">
        <f>VLOOKUP(E1260,HD_Odo!$C$2:$D$1381,2,FALSE)</f>
        <v>800000</v>
      </c>
      <c r="G1260" s="89" t="str">
        <f>'EMFAC2017EI-2011Class'!H1259</f>
        <v>2021-T7 CAIRP Construction-14</v>
      </c>
      <c r="H1260" s="77">
        <f t="shared" si="40"/>
        <v>0.86930286854611971</v>
      </c>
      <c r="J1260" s="13"/>
      <c r="N1260" s="37"/>
      <c r="O1260" s="36"/>
    </row>
    <row r="1261" spans="1:15" ht="13.7" customHeight="1" x14ac:dyDescent="0.25">
      <c r="A1261" s="73">
        <f>'EMFAC2017EI-2011Class'!B1260</f>
        <v>2021</v>
      </c>
      <c r="B1261" s="74" t="str">
        <f>'EMFAC2017EI-2011Class'!C1260</f>
        <v>T7 CAIRP Construction</v>
      </c>
      <c r="C1261" s="73">
        <f>'EMFAC2017EI-2011Class'!D1260</f>
        <v>2006</v>
      </c>
      <c r="D1261" s="38">
        <f>'EMFAC2017EI-2011Class'!F1260</f>
        <v>15</v>
      </c>
      <c r="E1261" s="72" t="str">
        <f t="shared" si="39"/>
        <v>T7 CAIRP Construction-15</v>
      </c>
      <c r="F1261" s="39">
        <f>VLOOKUP(E1261,HD_Odo!$C$2:$D$1381,2,FALSE)</f>
        <v>800000</v>
      </c>
      <c r="G1261" s="89" t="str">
        <f>'EMFAC2017EI-2011Class'!H1260</f>
        <v>2021-T7 CAIRP Construction-15</v>
      </c>
      <c r="H1261" s="77">
        <f t="shared" si="40"/>
        <v>0.86930286854611971</v>
      </c>
      <c r="J1261" s="13"/>
      <c r="N1261" s="37"/>
      <c r="O1261" s="36"/>
    </row>
    <row r="1262" spans="1:15" ht="13.7" customHeight="1" x14ac:dyDescent="0.25">
      <c r="A1262" s="73">
        <f>'EMFAC2017EI-2011Class'!B1261</f>
        <v>2021</v>
      </c>
      <c r="B1262" s="74" t="str">
        <f>'EMFAC2017EI-2011Class'!C1261</f>
        <v>T7 CAIRP Construction</v>
      </c>
      <c r="C1262" s="73">
        <f>'EMFAC2017EI-2011Class'!D1261</f>
        <v>2005</v>
      </c>
      <c r="D1262" s="38">
        <f>'EMFAC2017EI-2011Class'!F1261</f>
        <v>16</v>
      </c>
      <c r="E1262" s="72" t="str">
        <f t="shared" si="39"/>
        <v>T7 CAIRP Construction-16</v>
      </c>
      <c r="F1262" s="39">
        <f>VLOOKUP(E1262,HD_Odo!$C$2:$D$1381,2,FALSE)</f>
        <v>800000</v>
      </c>
      <c r="G1262" s="89" t="str">
        <f>'EMFAC2017EI-2011Class'!H1261</f>
        <v>2021-T7 CAIRP Construction-16</v>
      </c>
      <c r="H1262" s="77">
        <f t="shared" si="40"/>
        <v>0.86930286854611971</v>
      </c>
      <c r="J1262" s="13"/>
      <c r="N1262" s="37"/>
      <c r="O1262" s="36"/>
    </row>
    <row r="1263" spans="1:15" ht="13.7" customHeight="1" x14ac:dyDescent="0.25">
      <c r="A1263" s="73">
        <f>'EMFAC2017EI-2011Class'!B1262</f>
        <v>2021</v>
      </c>
      <c r="B1263" s="74" t="str">
        <f>'EMFAC2017EI-2011Class'!C1262</f>
        <v>T7 CAIRP Construction</v>
      </c>
      <c r="C1263" s="73">
        <f>'EMFAC2017EI-2011Class'!D1262</f>
        <v>2004</v>
      </c>
      <c r="D1263" s="38">
        <f>'EMFAC2017EI-2011Class'!F1262</f>
        <v>17</v>
      </c>
      <c r="E1263" s="72" t="str">
        <f t="shared" si="39"/>
        <v>T7 CAIRP Construction-17</v>
      </c>
      <c r="F1263" s="39">
        <f>VLOOKUP(E1263,HD_Odo!$C$2:$D$1381,2,FALSE)</f>
        <v>800000</v>
      </c>
      <c r="G1263" s="89" t="str">
        <f>'EMFAC2017EI-2011Class'!H1262</f>
        <v>2021-T7 CAIRP Construction-17</v>
      </c>
      <c r="H1263" s="77">
        <f t="shared" si="40"/>
        <v>0.86930286854611971</v>
      </c>
      <c r="J1263" s="13"/>
      <c r="N1263" s="37"/>
      <c r="O1263" s="36"/>
    </row>
    <row r="1264" spans="1:15" ht="13.7" customHeight="1" x14ac:dyDescent="0.25">
      <c r="A1264" s="73">
        <f>'EMFAC2017EI-2011Class'!B1263</f>
        <v>2021</v>
      </c>
      <c r="B1264" s="74" t="str">
        <f>'EMFAC2017EI-2011Class'!C1263</f>
        <v>T7 CAIRP Construction</v>
      </c>
      <c r="C1264" s="73">
        <f>'EMFAC2017EI-2011Class'!D1263</f>
        <v>2003</v>
      </c>
      <c r="D1264" s="38">
        <f>'EMFAC2017EI-2011Class'!F1263</f>
        <v>18</v>
      </c>
      <c r="E1264" s="72" t="str">
        <f t="shared" si="39"/>
        <v>T7 CAIRP Construction-18</v>
      </c>
      <c r="F1264" s="39">
        <f>VLOOKUP(E1264,HD_Odo!$C$2:$D$1381,2,FALSE)</f>
        <v>800000</v>
      </c>
      <c r="G1264" s="89" t="str">
        <f>'EMFAC2017EI-2011Class'!H1263</f>
        <v>2021-T7 CAIRP Construction-18</v>
      </c>
      <c r="H1264" s="77">
        <f t="shared" si="40"/>
        <v>0.92134591231640039</v>
      </c>
      <c r="J1264" s="13"/>
      <c r="N1264" s="37"/>
      <c r="O1264" s="36"/>
    </row>
    <row r="1265" spans="1:15" ht="13.7" customHeight="1" x14ac:dyDescent="0.25">
      <c r="A1265" s="73">
        <f>'EMFAC2017EI-2011Class'!B1264</f>
        <v>2021</v>
      </c>
      <c r="B1265" s="74" t="str">
        <f>'EMFAC2017EI-2011Class'!C1264</f>
        <v>T7 CAIRP Construction</v>
      </c>
      <c r="C1265" s="73">
        <f>'EMFAC2017EI-2011Class'!D1264</f>
        <v>2002</v>
      </c>
      <c r="D1265" s="38">
        <f>'EMFAC2017EI-2011Class'!F1264</f>
        <v>19</v>
      </c>
      <c r="E1265" s="72" t="str">
        <f t="shared" si="39"/>
        <v>T7 CAIRP Construction-19</v>
      </c>
      <c r="F1265" s="39">
        <f>VLOOKUP(E1265,HD_Odo!$C$2:$D$1381,2,FALSE)</f>
        <v>800000</v>
      </c>
      <c r="G1265" s="89" t="str">
        <f>'EMFAC2017EI-2011Class'!H1264</f>
        <v>2021-T7 CAIRP Construction-19</v>
      </c>
      <c r="H1265" s="77">
        <f t="shared" si="40"/>
        <v>0.92134591231640039</v>
      </c>
      <c r="J1265" s="13"/>
      <c r="N1265" s="37"/>
      <c r="O1265" s="36"/>
    </row>
    <row r="1266" spans="1:15" ht="13.7" customHeight="1" x14ac:dyDescent="0.25">
      <c r="A1266" s="73">
        <f>'EMFAC2017EI-2011Class'!B1265</f>
        <v>2021</v>
      </c>
      <c r="B1266" s="74" t="str">
        <f>'EMFAC2017EI-2011Class'!C1265</f>
        <v>T7 CAIRP Construction</v>
      </c>
      <c r="C1266" s="73">
        <f>'EMFAC2017EI-2011Class'!D1265</f>
        <v>2001</v>
      </c>
      <c r="D1266" s="38">
        <f>'EMFAC2017EI-2011Class'!F1265</f>
        <v>20</v>
      </c>
      <c r="E1266" s="72" t="str">
        <f t="shared" si="39"/>
        <v>T7 CAIRP Construction-20</v>
      </c>
      <c r="F1266" s="39">
        <f>VLOOKUP(E1266,HD_Odo!$C$2:$D$1381,2,FALSE)</f>
        <v>800000</v>
      </c>
      <c r="G1266" s="89" t="str">
        <f>'EMFAC2017EI-2011Class'!H1265</f>
        <v>2021-T7 CAIRP Construction-20</v>
      </c>
      <c r="H1266" s="77">
        <f t="shared" si="40"/>
        <v>0.92134591231640039</v>
      </c>
      <c r="J1266" s="13"/>
      <c r="N1266" s="37"/>
      <c r="O1266" s="36"/>
    </row>
    <row r="1267" spans="1:15" ht="13.7" customHeight="1" x14ac:dyDescent="0.25">
      <c r="A1267" s="73">
        <f>'EMFAC2017EI-2011Class'!B1266</f>
        <v>2021</v>
      </c>
      <c r="B1267" s="74" t="str">
        <f>'EMFAC2017EI-2011Class'!C1266</f>
        <v>T7 CAIRP Construction</v>
      </c>
      <c r="C1267" s="73">
        <f>'EMFAC2017EI-2011Class'!D1266</f>
        <v>2000</v>
      </c>
      <c r="D1267" s="38">
        <f>'EMFAC2017EI-2011Class'!F1266</f>
        <v>21</v>
      </c>
      <c r="E1267" s="72" t="str">
        <f t="shared" si="39"/>
        <v>T7 CAIRP Construction-21</v>
      </c>
      <c r="F1267" s="39">
        <f>VLOOKUP(E1267,HD_Odo!$C$2:$D$1381,2,FALSE)</f>
        <v>800000</v>
      </c>
      <c r="G1267" s="89" t="str">
        <f>'EMFAC2017EI-2011Class'!H1266</f>
        <v>2021-T7 CAIRP Construction-21</v>
      </c>
      <c r="H1267" s="77">
        <f t="shared" si="40"/>
        <v>0.92134591231640039</v>
      </c>
      <c r="J1267" s="13"/>
      <c r="N1267" s="37"/>
      <c r="O1267" s="36"/>
    </row>
    <row r="1268" spans="1:15" ht="13.7" customHeight="1" x14ac:dyDescent="0.25">
      <c r="A1268" s="73">
        <f>'EMFAC2017EI-2011Class'!B1267</f>
        <v>2021</v>
      </c>
      <c r="B1268" s="74" t="str">
        <f>'EMFAC2017EI-2011Class'!C1267</f>
        <v>T7 CAIRP Construction</v>
      </c>
      <c r="C1268" s="73">
        <f>'EMFAC2017EI-2011Class'!D1267</f>
        <v>1999</v>
      </c>
      <c r="D1268" s="38">
        <f>'EMFAC2017EI-2011Class'!F1267</f>
        <v>22</v>
      </c>
      <c r="E1268" s="72" t="str">
        <f t="shared" si="39"/>
        <v>T7 CAIRP Construction-22</v>
      </c>
      <c r="F1268" s="39">
        <f>VLOOKUP(E1268,HD_Odo!$C$2:$D$1381,2,FALSE)</f>
        <v>800000</v>
      </c>
      <c r="G1268" s="89" t="str">
        <f>'EMFAC2017EI-2011Class'!H1267</f>
        <v>2021-T7 CAIRP Construction-22</v>
      </c>
      <c r="H1268" s="77">
        <f t="shared" si="40"/>
        <v>0.92134591231640039</v>
      </c>
      <c r="J1268" s="13"/>
      <c r="N1268" s="37"/>
      <c r="O1268" s="36"/>
    </row>
    <row r="1269" spans="1:15" ht="13.7" customHeight="1" x14ac:dyDescent="0.25">
      <c r="A1269" s="73">
        <f>'EMFAC2017EI-2011Class'!B1268</f>
        <v>2021</v>
      </c>
      <c r="B1269" s="74" t="str">
        <f>'EMFAC2017EI-2011Class'!C1268</f>
        <v>T7 CAIRP Construction</v>
      </c>
      <c r="C1269" s="73">
        <f>'EMFAC2017EI-2011Class'!D1268</f>
        <v>1998</v>
      </c>
      <c r="D1269" s="38">
        <f>'EMFAC2017EI-2011Class'!F1268</f>
        <v>23</v>
      </c>
      <c r="E1269" s="72" t="str">
        <f t="shared" si="39"/>
        <v>T7 CAIRP Construction-23</v>
      </c>
      <c r="F1269" s="39">
        <f>VLOOKUP(E1269,HD_Odo!$C$2:$D$1381,2,FALSE)</f>
        <v>800000</v>
      </c>
      <c r="G1269" s="89" t="str">
        <f>'EMFAC2017EI-2011Class'!H1268</f>
        <v>2021-T7 CAIRP Construction-23</v>
      </c>
      <c r="H1269" s="77">
        <f t="shared" si="40"/>
        <v>0.92134591231640039</v>
      </c>
      <c r="J1269" s="13"/>
      <c r="N1269" s="37"/>
      <c r="O1269" s="36"/>
    </row>
    <row r="1270" spans="1:15" ht="13.7" customHeight="1" x14ac:dyDescent="0.25">
      <c r="A1270" s="73">
        <f>'EMFAC2017EI-2011Class'!B1269</f>
        <v>2021</v>
      </c>
      <c r="B1270" s="74" t="str">
        <f>'EMFAC2017EI-2011Class'!C1269</f>
        <v>T7 CAIRP Construction</v>
      </c>
      <c r="C1270" s="73">
        <f>'EMFAC2017EI-2011Class'!D1269</f>
        <v>1997</v>
      </c>
      <c r="D1270" s="38">
        <f>'EMFAC2017EI-2011Class'!F1269</f>
        <v>24</v>
      </c>
      <c r="E1270" s="72" t="str">
        <f t="shared" si="39"/>
        <v>T7 CAIRP Construction-24</v>
      </c>
      <c r="F1270" s="39">
        <f>VLOOKUP(E1270,HD_Odo!$C$2:$D$1381,2,FALSE)</f>
        <v>800000</v>
      </c>
      <c r="G1270" s="89" t="str">
        <f>'EMFAC2017EI-2011Class'!H1269</f>
        <v>2021-T7 CAIRP Construction-24</v>
      </c>
      <c r="H1270" s="77">
        <f t="shared" si="40"/>
        <v>0.92134591231640039</v>
      </c>
      <c r="J1270" s="13"/>
      <c r="N1270" s="37"/>
      <c r="O1270" s="36"/>
    </row>
    <row r="1271" spans="1:15" ht="13.7" customHeight="1" x14ac:dyDescent="0.25">
      <c r="A1271" s="73">
        <f>'EMFAC2017EI-2011Class'!B1270</f>
        <v>2021</v>
      </c>
      <c r="B1271" s="74" t="str">
        <f>'EMFAC2017EI-2011Class'!C1270</f>
        <v>T7 CAIRP Construction</v>
      </c>
      <c r="C1271" s="73">
        <f>'EMFAC2017EI-2011Class'!D1270</f>
        <v>1996</v>
      </c>
      <c r="D1271" s="38">
        <f>'EMFAC2017EI-2011Class'!F1270</f>
        <v>25</v>
      </c>
      <c r="E1271" s="72" t="str">
        <f t="shared" si="39"/>
        <v>T7 CAIRP Construction-25</v>
      </c>
      <c r="F1271" s="39">
        <f>VLOOKUP(E1271,HD_Odo!$C$2:$D$1381,2,FALSE)</f>
        <v>800000</v>
      </c>
      <c r="G1271" s="89" t="str">
        <f>'EMFAC2017EI-2011Class'!H1270</f>
        <v>2021-T7 CAIRP Construction-25</v>
      </c>
      <c r="H1271" s="77">
        <f t="shared" si="40"/>
        <v>0.92134591231640039</v>
      </c>
      <c r="J1271" s="13"/>
      <c r="N1271" s="37"/>
      <c r="O1271" s="36"/>
    </row>
    <row r="1272" spans="1:15" ht="13.7" customHeight="1" x14ac:dyDescent="0.25">
      <c r="A1272" s="73">
        <f>'EMFAC2017EI-2011Class'!B1271</f>
        <v>2021</v>
      </c>
      <c r="B1272" s="74" t="str">
        <f>'EMFAC2017EI-2011Class'!C1271</f>
        <v>T7 Motor Coach</v>
      </c>
      <c r="C1272" s="73">
        <f>'EMFAC2017EI-2011Class'!D1271</f>
        <v>2022</v>
      </c>
      <c r="D1272" s="38">
        <f>'EMFAC2017EI-2011Class'!F1271</f>
        <v>-1</v>
      </c>
      <c r="E1272" s="72" t="str">
        <f t="shared" si="39"/>
        <v>T7 Motor Coach--1</v>
      </c>
      <c r="F1272" s="39">
        <f>VLOOKUP(E1272,HD_Odo!$C$2:$D$1381,2,FALSE)</f>
        <v>22916.666666666701</v>
      </c>
      <c r="G1272" s="89" t="str">
        <f>'EMFAC2017EI-2011Class'!H1271</f>
        <v>2021-T7 Motor Coach--1</v>
      </c>
      <c r="H1272" s="77">
        <f t="shared" si="40"/>
        <v>0.97707139559336276</v>
      </c>
      <c r="J1272" s="13"/>
      <c r="N1272" s="37"/>
      <c r="O1272" s="36"/>
    </row>
    <row r="1273" spans="1:15" ht="13.7" customHeight="1" x14ac:dyDescent="0.25">
      <c r="A1273" s="73">
        <f>'EMFAC2017EI-2011Class'!B1272</f>
        <v>2021</v>
      </c>
      <c r="B1273" s="74" t="str">
        <f>'EMFAC2017EI-2011Class'!C1272</f>
        <v>T7 Motor Coach</v>
      </c>
      <c r="C1273" s="73">
        <f>'EMFAC2017EI-2011Class'!D1272</f>
        <v>2021</v>
      </c>
      <c r="D1273" s="38">
        <f>'EMFAC2017EI-2011Class'!F1272</f>
        <v>0</v>
      </c>
      <c r="E1273" s="72" t="str">
        <f t="shared" si="39"/>
        <v>T7 Motor Coach-0</v>
      </c>
      <c r="F1273" s="39">
        <f>VLOOKUP(E1273,HD_Odo!$C$2:$D$1381,2,FALSE)</f>
        <v>77916.666666666701</v>
      </c>
      <c r="G1273" s="89" t="str">
        <f>'EMFAC2017EI-2011Class'!H1272</f>
        <v>2021-T7 Motor Coach-0</v>
      </c>
      <c r="H1273" s="77">
        <f t="shared" si="40"/>
        <v>0.93448574097595682</v>
      </c>
      <c r="J1273" s="13"/>
      <c r="N1273" s="37"/>
      <c r="O1273" s="36"/>
    </row>
    <row r="1274" spans="1:15" ht="13.7" customHeight="1" x14ac:dyDescent="0.25">
      <c r="A1274" s="73">
        <f>'EMFAC2017EI-2011Class'!B1273</f>
        <v>2021</v>
      </c>
      <c r="B1274" s="74" t="str">
        <f>'EMFAC2017EI-2011Class'!C1273</f>
        <v>T7 Motor Coach</v>
      </c>
      <c r="C1274" s="73">
        <f>'EMFAC2017EI-2011Class'!D1273</f>
        <v>2020</v>
      </c>
      <c r="D1274" s="38">
        <f>'EMFAC2017EI-2011Class'!F1273</f>
        <v>1</v>
      </c>
      <c r="E1274" s="72" t="str">
        <f t="shared" si="39"/>
        <v>T7 Motor Coach-1</v>
      </c>
      <c r="F1274" s="39">
        <f>VLOOKUP(E1274,HD_Odo!$C$2:$D$1381,2,FALSE)</f>
        <v>132916.66666666701</v>
      </c>
      <c r="G1274" s="89" t="str">
        <f>'EMFAC2017EI-2011Class'!H1273</f>
        <v>2021-T7 Motor Coach-1</v>
      </c>
      <c r="H1274" s="77">
        <f t="shared" si="40"/>
        <v>0.90362335311454156</v>
      </c>
      <c r="J1274" s="13"/>
      <c r="N1274" s="37"/>
      <c r="O1274" s="36"/>
    </row>
    <row r="1275" spans="1:15" ht="13.7" customHeight="1" x14ac:dyDescent="0.25">
      <c r="A1275" s="73">
        <f>'EMFAC2017EI-2011Class'!B1274</f>
        <v>2021</v>
      </c>
      <c r="B1275" s="74" t="str">
        <f>'EMFAC2017EI-2011Class'!C1274</f>
        <v>T7 Motor Coach</v>
      </c>
      <c r="C1275" s="73">
        <f>'EMFAC2017EI-2011Class'!D1274</f>
        <v>2019</v>
      </c>
      <c r="D1275" s="38">
        <f>'EMFAC2017EI-2011Class'!F1274</f>
        <v>2</v>
      </c>
      <c r="E1275" s="72" t="str">
        <f t="shared" si="39"/>
        <v>T7 Motor Coach-2</v>
      </c>
      <c r="F1275" s="39">
        <f>VLOOKUP(E1275,HD_Odo!$C$2:$D$1381,2,FALSE)</f>
        <v>187916.66666666701</v>
      </c>
      <c r="G1275" s="89" t="str">
        <f>'EMFAC2017EI-2011Class'!H1274</f>
        <v>2021-T7 Motor Coach-2</v>
      </c>
      <c r="H1275" s="77">
        <f t="shared" si="40"/>
        <v>0.88022904077596198</v>
      </c>
      <c r="J1275" s="13"/>
      <c r="N1275" s="37"/>
      <c r="O1275" s="36"/>
    </row>
    <row r="1276" spans="1:15" ht="13.7" customHeight="1" x14ac:dyDescent="0.25">
      <c r="A1276" s="73">
        <f>'EMFAC2017EI-2011Class'!B1275</f>
        <v>2021</v>
      </c>
      <c r="B1276" s="74" t="str">
        <f>'EMFAC2017EI-2011Class'!C1275</f>
        <v>T7 Motor Coach</v>
      </c>
      <c r="C1276" s="73">
        <f>'EMFAC2017EI-2011Class'!D1275</f>
        <v>2018</v>
      </c>
      <c r="D1276" s="38">
        <f>'EMFAC2017EI-2011Class'!F1275</f>
        <v>3</v>
      </c>
      <c r="E1276" s="72" t="str">
        <f t="shared" si="39"/>
        <v>T7 Motor Coach-3</v>
      </c>
      <c r="F1276" s="39">
        <f>VLOOKUP(E1276,HD_Odo!$C$2:$D$1381,2,FALSE)</f>
        <v>242916.66666666701</v>
      </c>
      <c r="G1276" s="89" t="str">
        <f>'EMFAC2017EI-2011Class'!H1275</f>
        <v>2021-T7 Motor Coach-3</v>
      </c>
      <c r="H1276" s="77">
        <f t="shared" si="40"/>
        <v>0.86188468629297121</v>
      </c>
      <c r="J1276" s="13"/>
      <c r="N1276" s="37"/>
      <c r="O1276" s="36"/>
    </row>
    <row r="1277" spans="1:15" ht="13.7" customHeight="1" x14ac:dyDescent="0.25">
      <c r="A1277" s="73">
        <f>'EMFAC2017EI-2011Class'!B1276</f>
        <v>2021</v>
      </c>
      <c r="B1277" s="74" t="str">
        <f>'EMFAC2017EI-2011Class'!C1276</f>
        <v>T7 Motor Coach</v>
      </c>
      <c r="C1277" s="73">
        <f>'EMFAC2017EI-2011Class'!D1276</f>
        <v>2017</v>
      </c>
      <c r="D1277" s="38">
        <f>'EMFAC2017EI-2011Class'!F1276</f>
        <v>4</v>
      </c>
      <c r="E1277" s="72" t="str">
        <f t="shared" si="39"/>
        <v>T7 Motor Coach-4</v>
      </c>
      <c r="F1277" s="39">
        <f>VLOOKUP(E1277,HD_Odo!$C$2:$D$1381,2,FALSE)</f>
        <v>297916.66666666698</v>
      </c>
      <c r="G1277" s="89" t="str">
        <f>'EMFAC2017EI-2011Class'!H1276</f>
        <v>2021-T7 Motor Coach-4</v>
      </c>
      <c r="H1277" s="77">
        <f t="shared" si="40"/>
        <v>0.84711443482364057</v>
      </c>
      <c r="J1277" s="13"/>
      <c r="N1277" s="37"/>
      <c r="O1277" s="36"/>
    </row>
    <row r="1278" spans="1:15" ht="13.7" customHeight="1" x14ac:dyDescent="0.25">
      <c r="A1278" s="73">
        <f>'EMFAC2017EI-2011Class'!B1277</f>
        <v>2021</v>
      </c>
      <c r="B1278" s="74" t="str">
        <f>'EMFAC2017EI-2011Class'!C1277</f>
        <v>T7 Motor Coach</v>
      </c>
      <c r="C1278" s="73">
        <f>'EMFAC2017EI-2011Class'!D1277</f>
        <v>2016</v>
      </c>
      <c r="D1278" s="38">
        <f>'EMFAC2017EI-2011Class'!F1277</f>
        <v>5</v>
      </c>
      <c r="E1278" s="72" t="str">
        <f t="shared" si="39"/>
        <v>T7 Motor Coach-5</v>
      </c>
      <c r="F1278" s="39">
        <f>VLOOKUP(E1278,HD_Odo!$C$2:$D$1381,2,FALSE)</f>
        <v>352916.66666666698</v>
      </c>
      <c r="G1278" s="89" t="str">
        <f>'EMFAC2017EI-2011Class'!H1277</f>
        <v>2021-T7 Motor Coach-5</v>
      </c>
      <c r="H1278" s="77">
        <f t="shared" si="40"/>
        <v>0.83496647413299396</v>
      </c>
      <c r="J1278" s="13"/>
      <c r="N1278" s="37"/>
      <c r="O1278" s="36"/>
    </row>
    <row r="1279" spans="1:15" ht="13.7" customHeight="1" x14ac:dyDescent="0.25">
      <c r="A1279" s="73">
        <f>'EMFAC2017EI-2011Class'!B1278</f>
        <v>2021</v>
      </c>
      <c r="B1279" s="74" t="str">
        <f>'EMFAC2017EI-2011Class'!C1278</f>
        <v>T7 Motor Coach</v>
      </c>
      <c r="C1279" s="73">
        <f>'EMFAC2017EI-2011Class'!D1278</f>
        <v>2015</v>
      </c>
      <c r="D1279" s="38">
        <f>'EMFAC2017EI-2011Class'!F1278</f>
        <v>6</v>
      </c>
      <c r="E1279" s="72" t="str">
        <f t="shared" si="39"/>
        <v>T7 Motor Coach-6</v>
      </c>
      <c r="F1279" s="39">
        <f>VLOOKUP(E1279,HD_Odo!$C$2:$D$1381,2,FALSE)</f>
        <v>407916.66666666698</v>
      </c>
      <c r="G1279" s="89" t="str">
        <f>'EMFAC2017EI-2011Class'!H1278</f>
        <v>2021-T7 Motor Coach-6</v>
      </c>
      <c r="H1279" s="77">
        <f t="shared" si="40"/>
        <v>0.82479940388232931</v>
      </c>
      <c r="J1279" s="13"/>
      <c r="N1279" s="37"/>
      <c r="O1279" s="36"/>
    </row>
    <row r="1280" spans="1:15" ht="13.7" customHeight="1" x14ac:dyDescent="0.25">
      <c r="A1280" s="73">
        <f>'EMFAC2017EI-2011Class'!B1279</f>
        <v>2021</v>
      </c>
      <c r="B1280" s="74" t="str">
        <f>'EMFAC2017EI-2011Class'!C1279</f>
        <v>T7 Motor Coach</v>
      </c>
      <c r="C1280" s="73">
        <f>'EMFAC2017EI-2011Class'!D1279</f>
        <v>2014</v>
      </c>
      <c r="D1280" s="38">
        <f>'EMFAC2017EI-2011Class'!F1279</f>
        <v>7</v>
      </c>
      <c r="E1280" s="72" t="str">
        <f t="shared" si="39"/>
        <v>T7 Motor Coach-7</v>
      </c>
      <c r="F1280" s="39">
        <f>VLOOKUP(E1280,HD_Odo!$C$2:$D$1381,2,FALSE)</f>
        <v>462916.66666666698</v>
      </c>
      <c r="G1280" s="89" t="str">
        <f>'EMFAC2017EI-2011Class'!H1279</f>
        <v>2021-T7 Motor Coach-7</v>
      </c>
      <c r="H1280" s="77">
        <f t="shared" si="40"/>
        <v>0.81616523285849252</v>
      </c>
      <c r="J1280" s="13"/>
      <c r="N1280" s="37"/>
      <c r="O1280" s="36"/>
    </row>
    <row r="1281" spans="1:15" ht="13.7" customHeight="1" x14ac:dyDescent="0.25">
      <c r="A1281" s="73">
        <f>'EMFAC2017EI-2011Class'!B1280</f>
        <v>2021</v>
      </c>
      <c r="B1281" s="74" t="str">
        <f>'EMFAC2017EI-2011Class'!C1280</f>
        <v>T7 Motor Coach</v>
      </c>
      <c r="C1281" s="73">
        <f>'EMFAC2017EI-2011Class'!D1280</f>
        <v>2013</v>
      </c>
      <c r="D1281" s="38">
        <f>'EMFAC2017EI-2011Class'!F1280</f>
        <v>8</v>
      </c>
      <c r="E1281" s="72" t="str">
        <f t="shared" si="39"/>
        <v>T7 Motor Coach-8</v>
      </c>
      <c r="F1281" s="39">
        <f>VLOOKUP(E1281,HD_Odo!$C$2:$D$1381,2,FALSE)</f>
        <v>517916.66666666698</v>
      </c>
      <c r="G1281" s="89" t="str">
        <f>'EMFAC2017EI-2011Class'!H1280</f>
        <v>2021-T7 Motor Coach-8</v>
      </c>
      <c r="H1281" s="77">
        <f t="shared" si="40"/>
        <v>0.78634574786075384</v>
      </c>
      <c r="J1281" s="13"/>
      <c r="N1281" s="37"/>
      <c r="O1281" s="36"/>
    </row>
    <row r="1282" spans="1:15" ht="13.7" customHeight="1" x14ac:dyDescent="0.25">
      <c r="A1282" s="73">
        <f>'EMFAC2017EI-2011Class'!B1281</f>
        <v>2021</v>
      </c>
      <c r="B1282" s="74" t="str">
        <f>'EMFAC2017EI-2011Class'!C1281</f>
        <v>T7 Motor Coach</v>
      </c>
      <c r="C1282" s="73">
        <f>'EMFAC2017EI-2011Class'!D1281</f>
        <v>2012</v>
      </c>
      <c r="D1282" s="38">
        <f>'EMFAC2017EI-2011Class'!F1281</f>
        <v>9</v>
      </c>
      <c r="E1282" s="72" t="str">
        <f t="shared" si="39"/>
        <v>T7 Motor Coach-9</v>
      </c>
      <c r="F1282" s="39">
        <f>VLOOKUP(E1282,HD_Odo!$C$2:$D$1381,2,FALSE)</f>
        <v>567416.66666666698</v>
      </c>
      <c r="G1282" s="89" t="str">
        <f>'EMFAC2017EI-2011Class'!H1281</f>
        <v>2021-T7 Motor Coach-9</v>
      </c>
      <c r="H1282" s="77">
        <f t="shared" si="40"/>
        <v>0.78158065559173495</v>
      </c>
      <c r="J1282" s="13"/>
      <c r="N1282" s="37"/>
      <c r="O1282" s="36"/>
    </row>
    <row r="1283" spans="1:15" ht="13.7" customHeight="1" x14ac:dyDescent="0.25">
      <c r="A1283" s="73">
        <f>'EMFAC2017EI-2011Class'!B1282</f>
        <v>2021</v>
      </c>
      <c r="B1283" s="74" t="str">
        <f>'EMFAC2017EI-2011Class'!C1282</f>
        <v>T7 Motor Coach</v>
      </c>
      <c r="C1283" s="73">
        <f>'EMFAC2017EI-2011Class'!D1282</f>
        <v>2011</v>
      </c>
      <c r="D1283" s="38">
        <f>'EMFAC2017EI-2011Class'!F1282</f>
        <v>10</v>
      </c>
      <c r="E1283" s="72" t="str">
        <f t="shared" si="39"/>
        <v>T7 Motor Coach-10</v>
      </c>
      <c r="F1283" s="39">
        <f>VLOOKUP(E1283,HD_Odo!$C$2:$D$1381,2,FALSE)</f>
        <v>611966.66666666698</v>
      </c>
      <c r="G1283" s="89" t="str">
        <f>'EMFAC2017EI-2011Class'!H1282</f>
        <v>2021-T7 Motor Coach-10</v>
      </c>
      <c r="H1283" s="77">
        <f t="shared" si="40"/>
        <v>0.77780609373104304</v>
      </c>
      <c r="J1283" s="13"/>
      <c r="N1283" s="37"/>
      <c r="O1283" s="36"/>
    </row>
    <row r="1284" spans="1:15" ht="13.7" customHeight="1" x14ac:dyDescent="0.25">
      <c r="A1284" s="73">
        <f>'EMFAC2017EI-2011Class'!B1283</f>
        <v>2021</v>
      </c>
      <c r="B1284" s="74" t="str">
        <f>'EMFAC2017EI-2011Class'!C1283</f>
        <v>T7 Motor Coach</v>
      </c>
      <c r="C1284" s="73">
        <f>'EMFAC2017EI-2011Class'!D1283</f>
        <v>2010</v>
      </c>
      <c r="D1284" s="38">
        <f>'EMFAC2017EI-2011Class'!F1283</f>
        <v>11</v>
      </c>
      <c r="E1284" s="72" t="str">
        <f t="shared" si="39"/>
        <v>T7 Motor Coach-11</v>
      </c>
      <c r="F1284" s="39">
        <f>VLOOKUP(E1284,HD_Odo!$C$2:$D$1381,2,FALSE)</f>
        <v>652061.66666666698</v>
      </c>
      <c r="G1284" s="89" t="str">
        <f>'EMFAC2017EI-2011Class'!H1283</f>
        <v>2021-T7 Motor Coach-11</v>
      </c>
      <c r="H1284" s="77">
        <f t="shared" si="40"/>
        <v>0.78315419136669318</v>
      </c>
      <c r="J1284" s="13"/>
      <c r="N1284" s="37"/>
      <c r="O1284" s="36"/>
    </row>
    <row r="1285" spans="1:15" ht="13.7" customHeight="1" x14ac:dyDescent="0.25">
      <c r="A1285" s="73">
        <f>'EMFAC2017EI-2011Class'!B1284</f>
        <v>2021</v>
      </c>
      <c r="B1285" s="74" t="str">
        <f>'EMFAC2017EI-2011Class'!C1284</f>
        <v>T7 Motor Coach</v>
      </c>
      <c r="C1285" s="73">
        <f>'EMFAC2017EI-2011Class'!D1284</f>
        <v>2009</v>
      </c>
      <c r="D1285" s="38">
        <f>'EMFAC2017EI-2011Class'!F1284</f>
        <v>12</v>
      </c>
      <c r="E1285" s="72" t="str">
        <f t="shared" si="39"/>
        <v>T7 Motor Coach-12</v>
      </c>
      <c r="F1285" s="39">
        <f>VLOOKUP(E1285,HD_Odo!$C$2:$D$1381,2,FALSE)</f>
        <v>688147.16666666698</v>
      </c>
      <c r="G1285" s="89" t="str">
        <f>'EMFAC2017EI-2011Class'!H1284</f>
        <v>2021-T7 Motor Coach-12</v>
      </c>
      <c r="H1285" s="77">
        <f t="shared" si="40"/>
        <v>0.77892476246019027</v>
      </c>
      <c r="J1285" s="13"/>
      <c r="N1285" s="37"/>
      <c r="O1285" s="36"/>
    </row>
    <row r="1286" spans="1:15" ht="13.7" customHeight="1" x14ac:dyDescent="0.25">
      <c r="A1286" s="73">
        <f>'EMFAC2017EI-2011Class'!B1285</f>
        <v>2021</v>
      </c>
      <c r="B1286" s="74" t="str">
        <f>'EMFAC2017EI-2011Class'!C1285</f>
        <v>T7 Motor Coach</v>
      </c>
      <c r="C1286" s="73">
        <f>'EMFAC2017EI-2011Class'!D1285</f>
        <v>2008</v>
      </c>
      <c r="D1286" s="38">
        <f>'EMFAC2017EI-2011Class'!F1285</f>
        <v>13</v>
      </c>
      <c r="E1286" s="72" t="str">
        <f t="shared" si="39"/>
        <v>T7 Motor Coach-13</v>
      </c>
      <c r="F1286" s="39">
        <f>VLOOKUP(E1286,HD_Odo!$C$2:$D$1381,2,FALSE)</f>
        <v>720624.11666666705</v>
      </c>
      <c r="G1286" s="89" t="str">
        <f>'EMFAC2017EI-2011Class'!H1285</f>
        <v>2021-T7 Motor Coach-13</v>
      </c>
      <c r="H1286" s="77">
        <f t="shared" si="40"/>
        <v>0.77535658223694315</v>
      </c>
      <c r="J1286" s="13"/>
      <c r="N1286" s="37"/>
      <c r="O1286" s="36"/>
    </row>
    <row r="1287" spans="1:15" ht="13.7" customHeight="1" x14ac:dyDescent="0.25">
      <c r="A1287" s="73">
        <f>'EMFAC2017EI-2011Class'!B1286</f>
        <v>2021</v>
      </c>
      <c r="B1287" s="74" t="str">
        <f>'EMFAC2017EI-2011Class'!C1286</f>
        <v>T7 Motor Coach</v>
      </c>
      <c r="C1287" s="73">
        <f>'EMFAC2017EI-2011Class'!D1286</f>
        <v>2007</v>
      </c>
      <c r="D1287" s="38">
        <f>'EMFAC2017EI-2011Class'!F1286</f>
        <v>14</v>
      </c>
      <c r="E1287" s="72" t="str">
        <f t="shared" si="39"/>
        <v>T7 Motor Coach-14</v>
      </c>
      <c r="F1287" s="39">
        <f>VLOOKUP(E1287,HD_Odo!$C$2:$D$1381,2,FALSE)</f>
        <v>749853.37166666705</v>
      </c>
      <c r="G1287" s="89" t="str">
        <f>'EMFAC2017EI-2011Class'!H1286</f>
        <v>2021-T7 Motor Coach-14</v>
      </c>
      <c r="H1287" s="77">
        <f t="shared" si="40"/>
        <v>0.8731102026939469</v>
      </c>
      <c r="J1287" s="13"/>
      <c r="N1287" s="37"/>
      <c r="O1287" s="36"/>
    </row>
    <row r="1288" spans="1:15" ht="13.7" customHeight="1" x14ac:dyDescent="0.25">
      <c r="A1288" s="73">
        <f>'EMFAC2017EI-2011Class'!B1287</f>
        <v>2021</v>
      </c>
      <c r="B1288" s="74" t="str">
        <f>'EMFAC2017EI-2011Class'!C1287</f>
        <v>T7 Motor Coach</v>
      </c>
      <c r="C1288" s="73">
        <f>'EMFAC2017EI-2011Class'!D1287</f>
        <v>2006</v>
      </c>
      <c r="D1288" s="38">
        <f>'EMFAC2017EI-2011Class'!F1287</f>
        <v>15</v>
      </c>
      <c r="E1288" s="72" t="str">
        <f t="shared" si="39"/>
        <v>T7 Motor Coach-15</v>
      </c>
      <c r="F1288" s="39">
        <f>VLOOKUP(E1288,HD_Odo!$C$2:$D$1381,2,FALSE)</f>
        <v>776159.70116666704</v>
      </c>
      <c r="G1288" s="89" t="str">
        <f>'EMFAC2017EI-2011Class'!H1287</f>
        <v>2021-T7 Motor Coach-15</v>
      </c>
      <c r="H1288" s="77">
        <f t="shared" si="40"/>
        <v>0.87107955706015261</v>
      </c>
      <c r="J1288" s="13"/>
      <c r="N1288" s="37"/>
      <c r="O1288" s="36"/>
    </row>
    <row r="1289" spans="1:15" ht="13.7" customHeight="1" x14ac:dyDescent="0.25">
      <c r="A1289" s="73">
        <f>'EMFAC2017EI-2011Class'!B1288</f>
        <v>2021</v>
      </c>
      <c r="B1289" s="74" t="str">
        <f>'EMFAC2017EI-2011Class'!C1288</f>
        <v>T7 Motor Coach</v>
      </c>
      <c r="C1289" s="73">
        <f>'EMFAC2017EI-2011Class'!D1288</f>
        <v>2005</v>
      </c>
      <c r="D1289" s="38">
        <f>'EMFAC2017EI-2011Class'!F1288</f>
        <v>16</v>
      </c>
      <c r="E1289" s="72" t="str">
        <f t="shared" si="39"/>
        <v>T7 Motor Coach-16</v>
      </c>
      <c r="F1289" s="39">
        <f>VLOOKUP(E1289,HD_Odo!$C$2:$D$1381,2,FALSE)</f>
        <v>799835.39771666704</v>
      </c>
      <c r="G1289" s="89" t="str">
        <f>'EMFAC2017EI-2011Class'!H1288</f>
        <v>2021-T7 Motor Coach-16</v>
      </c>
      <c r="H1289" s="77">
        <f t="shared" si="40"/>
        <v>0.8693149352899513</v>
      </c>
      <c r="J1289" s="13"/>
      <c r="N1289" s="37"/>
      <c r="O1289" s="36"/>
    </row>
    <row r="1290" spans="1:15" ht="13.7" customHeight="1" x14ac:dyDescent="0.25">
      <c r="A1290" s="73">
        <f>'EMFAC2017EI-2011Class'!B1289</f>
        <v>2021</v>
      </c>
      <c r="B1290" s="74" t="str">
        <f>'EMFAC2017EI-2011Class'!C1289</f>
        <v>T7 Motor Coach</v>
      </c>
      <c r="C1290" s="73">
        <f>'EMFAC2017EI-2011Class'!D1289</f>
        <v>2004</v>
      </c>
      <c r="D1290" s="38">
        <f>'EMFAC2017EI-2011Class'!F1289</f>
        <v>17</v>
      </c>
      <c r="E1290" s="72" t="str">
        <f t="shared" si="39"/>
        <v>T7 Motor Coach-17</v>
      </c>
      <c r="F1290" s="39">
        <f>VLOOKUP(E1290,HD_Odo!$C$2:$D$1381,2,FALSE)</f>
        <v>800000</v>
      </c>
      <c r="G1290" s="89" t="str">
        <f>'EMFAC2017EI-2011Class'!H1289</f>
        <v>2021-T7 Motor Coach-17</v>
      </c>
      <c r="H1290" s="77">
        <f t="shared" si="40"/>
        <v>0.86930286854611971</v>
      </c>
      <c r="J1290" s="13"/>
      <c r="N1290" s="37"/>
      <c r="O1290" s="36"/>
    </row>
    <row r="1291" spans="1:15" ht="13.7" customHeight="1" x14ac:dyDescent="0.25">
      <c r="A1291" s="73">
        <f>'EMFAC2017EI-2011Class'!B1290</f>
        <v>2021</v>
      </c>
      <c r="B1291" s="74" t="str">
        <f>'EMFAC2017EI-2011Class'!C1290</f>
        <v>T7 Motor Coach</v>
      </c>
      <c r="C1291" s="73">
        <f>'EMFAC2017EI-2011Class'!D1290</f>
        <v>2003</v>
      </c>
      <c r="D1291" s="38">
        <f>'EMFAC2017EI-2011Class'!F1290</f>
        <v>18</v>
      </c>
      <c r="E1291" s="72" t="str">
        <f t="shared" ref="E1291:E1354" si="41">CONCATENATE(B1291,"-",D1291)</f>
        <v>T7 Motor Coach-18</v>
      </c>
      <c r="F1291" s="39">
        <f>VLOOKUP(E1291,HD_Odo!$C$2:$D$1381,2,FALSE)</f>
        <v>800000</v>
      </c>
      <c r="G1291" s="89" t="str">
        <f>'EMFAC2017EI-2011Class'!H1290</f>
        <v>2021-T7 Motor Coach-18</v>
      </c>
      <c r="H1291" s="77">
        <f t="shared" si="40"/>
        <v>0.92134591231640039</v>
      </c>
      <c r="J1291" s="13"/>
      <c r="N1291" s="37"/>
      <c r="O1291" s="36"/>
    </row>
    <row r="1292" spans="1:15" ht="13.7" customHeight="1" x14ac:dyDescent="0.25">
      <c r="A1292" s="73">
        <f>'EMFAC2017EI-2011Class'!B1291</f>
        <v>2021</v>
      </c>
      <c r="B1292" s="74" t="str">
        <f>'EMFAC2017EI-2011Class'!C1291</f>
        <v>T7 Motor Coach</v>
      </c>
      <c r="C1292" s="73">
        <f>'EMFAC2017EI-2011Class'!D1291</f>
        <v>2002</v>
      </c>
      <c r="D1292" s="38">
        <f>'EMFAC2017EI-2011Class'!F1291</f>
        <v>19</v>
      </c>
      <c r="E1292" s="72" t="str">
        <f t="shared" si="41"/>
        <v>T7 Motor Coach-19</v>
      </c>
      <c r="F1292" s="39">
        <f>VLOOKUP(E1292,HD_Odo!$C$2:$D$1381,2,FALSE)</f>
        <v>800000</v>
      </c>
      <c r="G1292" s="89" t="str">
        <f>'EMFAC2017EI-2011Class'!H1291</f>
        <v>2021-T7 Motor Coach-19</v>
      </c>
      <c r="H1292" s="77">
        <f t="shared" si="40"/>
        <v>0.92134591231640039</v>
      </c>
      <c r="J1292" s="13"/>
      <c r="N1292" s="37"/>
      <c r="O1292" s="36"/>
    </row>
    <row r="1293" spans="1:15" ht="13.7" customHeight="1" x14ac:dyDescent="0.25">
      <c r="A1293" s="73">
        <f>'EMFAC2017EI-2011Class'!B1292</f>
        <v>2021</v>
      </c>
      <c r="B1293" s="74" t="str">
        <f>'EMFAC2017EI-2011Class'!C1292</f>
        <v>T7 Motor Coach</v>
      </c>
      <c r="C1293" s="73">
        <f>'EMFAC2017EI-2011Class'!D1292</f>
        <v>2001</v>
      </c>
      <c r="D1293" s="38">
        <f>'EMFAC2017EI-2011Class'!F1292</f>
        <v>20</v>
      </c>
      <c r="E1293" s="72" t="str">
        <f t="shared" si="41"/>
        <v>T7 Motor Coach-20</v>
      </c>
      <c r="F1293" s="39">
        <f>VLOOKUP(E1293,HD_Odo!$C$2:$D$1381,2,FALSE)</f>
        <v>800000</v>
      </c>
      <c r="G1293" s="89" t="str">
        <f>'EMFAC2017EI-2011Class'!H1292</f>
        <v>2021-T7 Motor Coach-20</v>
      </c>
      <c r="H1293" s="77">
        <f t="shared" si="40"/>
        <v>0.92134591231640039</v>
      </c>
      <c r="J1293" s="13"/>
      <c r="N1293" s="37"/>
      <c r="O1293" s="36"/>
    </row>
    <row r="1294" spans="1:15" ht="13.7" customHeight="1" x14ac:dyDescent="0.25">
      <c r="A1294" s="73">
        <f>'EMFAC2017EI-2011Class'!B1293</f>
        <v>2021</v>
      </c>
      <c r="B1294" s="74" t="str">
        <f>'EMFAC2017EI-2011Class'!C1293</f>
        <v>T7 Motor Coach</v>
      </c>
      <c r="C1294" s="73">
        <f>'EMFAC2017EI-2011Class'!D1293</f>
        <v>2000</v>
      </c>
      <c r="D1294" s="38">
        <f>'EMFAC2017EI-2011Class'!F1293</f>
        <v>21</v>
      </c>
      <c r="E1294" s="72" t="str">
        <f t="shared" si="41"/>
        <v>T7 Motor Coach-21</v>
      </c>
      <c r="F1294" s="39">
        <f>VLOOKUP(E1294,HD_Odo!$C$2:$D$1381,2,FALSE)</f>
        <v>800000</v>
      </c>
      <c r="G1294" s="89" t="str">
        <f>'EMFAC2017EI-2011Class'!H1293</f>
        <v>2021-T7 Motor Coach-21</v>
      </c>
      <c r="H1294" s="77">
        <f t="shared" si="40"/>
        <v>0.92134591231640039</v>
      </c>
      <c r="J1294" s="13"/>
      <c r="N1294" s="37"/>
      <c r="O1294" s="36"/>
    </row>
    <row r="1295" spans="1:15" ht="13.7" customHeight="1" x14ac:dyDescent="0.25">
      <c r="A1295" s="73">
        <f>'EMFAC2017EI-2011Class'!B1294</f>
        <v>2021</v>
      </c>
      <c r="B1295" s="74" t="str">
        <f>'EMFAC2017EI-2011Class'!C1294</f>
        <v>T7 Motor Coach</v>
      </c>
      <c r="C1295" s="73">
        <f>'EMFAC2017EI-2011Class'!D1294</f>
        <v>1999</v>
      </c>
      <c r="D1295" s="38">
        <f>'EMFAC2017EI-2011Class'!F1294</f>
        <v>22</v>
      </c>
      <c r="E1295" s="72" t="str">
        <f t="shared" si="41"/>
        <v>T7 Motor Coach-22</v>
      </c>
      <c r="F1295" s="39">
        <f>VLOOKUP(E1295,HD_Odo!$C$2:$D$1381,2,FALSE)</f>
        <v>800000</v>
      </c>
      <c r="G1295" s="89" t="str">
        <f>'EMFAC2017EI-2011Class'!H1294</f>
        <v>2021-T7 Motor Coach-22</v>
      </c>
      <c r="H1295" s="77">
        <f t="shared" si="40"/>
        <v>0.92134591231640039</v>
      </c>
      <c r="J1295" s="13"/>
      <c r="N1295" s="37"/>
      <c r="O1295" s="36"/>
    </row>
    <row r="1296" spans="1:15" ht="13.7" customHeight="1" x14ac:dyDescent="0.25">
      <c r="A1296" s="73">
        <f>'EMFAC2017EI-2011Class'!B1295</f>
        <v>2021</v>
      </c>
      <c r="B1296" s="74" t="str">
        <f>'EMFAC2017EI-2011Class'!C1295</f>
        <v>T7 Motor Coach</v>
      </c>
      <c r="C1296" s="73">
        <f>'EMFAC2017EI-2011Class'!D1295</f>
        <v>1998</v>
      </c>
      <c r="D1296" s="38">
        <f>'EMFAC2017EI-2011Class'!F1295</f>
        <v>23</v>
      </c>
      <c r="E1296" s="72" t="str">
        <f t="shared" si="41"/>
        <v>T7 Motor Coach-23</v>
      </c>
      <c r="F1296" s="39">
        <f>VLOOKUP(E1296,HD_Odo!$C$2:$D$1381,2,FALSE)</f>
        <v>800000</v>
      </c>
      <c r="G1296" s="89" t="str">
        <f>'EMFAC2017EI-2011Class'!H1295</f>
        <v>2021-T7 Motor Coach-23</v>
      </c>
      <c r="H1296" s="77">
        <f t="shared" si="40"/>
        <v>0.92134591231640039</v>
      </c>
      <c r="J1296" s="13"/>
      <c r="N1296" s="37"/>
      <c r="O1296" s="36"/>
    </row>
    <row r="1297" spans="1:15" ht="13.7" customHeight="1" x14ac:dyDescent="0.25">
      <c r="A1297" s="73">
        <f>'EMFAC2017EI-2011Class'!B1296</f>
        <v>2021</v>
      </c>
      <c r="B1297" s="74" t="str">
        <f>'EMFAC2017EI-2011Class'!C1296</f>
        <v>T7 Motor Coach</v>
      </c>
      <c r="C1297" s="73">
        <f>'EMFAC2017EI-2011Class'!D1296</f>
        <v>1997</v>
      </c>
      <c r="D1297" s="38">
        <f>'EMFAC2017EI-2011Class'!F1296</f>
        <v>24</v>
      </c>
      <c r="E1297" s="72" t="str">
        <f t="shared" si="41"/>
        <v>T7 Motor Coach-24</v>
      </c>
      <c r="F1297" s="39">
        <f>VLOOKUP(E1297,HD_Odo!$C$2:$D$1381,2,FALSE)</f>
        <v>800000</v>
      </c>
      <c r="G1297" s="89" t="str">
        <f>'EMFAC2017EI-2011Class'!H1296</f>
        <v>2021-T7 Motor Coach-24</v>
      </c>
      <c r="H1297" s="77">
        <f t="shared" si="40"/>
        <v>0.92134591231640039</v>
      </c>
      <c r="J1297" s="13"/>
      <c r="N1297" s="37"/>
      <c r="O1297" s="36"/>
    </row>
    <row r="1298" spans="1:15" ht="13.7" customHeight="1" x14ac:dyDescent="0.25">
      <c r="A1298" s="73">
        <f>'EMFAC2017EI-2011Class'!B1297</f>
        <v>2021</v>
      </c>
      <c r="B1298" s="74" t="str">
        <f>'EMFAC2017EI-2011Class'!C1297</f>
        <v>T7 Motor Coach</v>
      </c>
      <c r="C1298" s="73">
        <f>'EMFAC2017EI-2011Class'!D1297</f>
        <v>1996</v>
      </c>
      <c r="D1298" s="38">
        <f>'EMFAC2017EI-2011Class'!F1297</f>
        <v>25</v>
      </c>
      <c r="E1298" s="72" t="str">
        <f t="shared" si="41"/>
        <v>T7 Motor Coach-25</v>
      </c>
      <c r="F1298" s="39">
        <f>VLOOKUP(E1298,HD_Odo!$C$2:$D$1381,2,FALSE)</f>
        <v>800000</v>
      </c>
      <c r="G1298" s="89" t="str">
        <f>'EMFAC2017EI-2011Class'!H1297</f>
        <v>2021-T7 Motor Coach-25</v>
      </c>
      <c r="H1298" s="77">
        <f t="shared" si="40"/>
        <v>0.92134591231640039</v>
      </c>
      <c r="J1298" s="13"/>
      <c r="N1298" s="37"/>
      <c r="O1298" s="36"/>
    </row>
    <row r="1299" spans="1:15" ht="13.7" customHeight="1" x14ac:dyDescent="0.25">
      <c r="A1299" s="73">
        <f>'EMFAC2017EI-2011Class'!B1298</f>
        <v>2021</v>
      </c>
      <c r="B1299" s="74" t="str">
        <f>'EMFAC2017EI-2011Class'!C1298</f>
        <v>T7 NNOOS</v>
      </c>
      <c r="C1299" s="73">
        <f>'EMFAC2017EI-2011Class'!D1298</f>
        <v>2022</v>
      </c>
      <c r="D1299" s="38">
        <f>'EMFAC2017EI-2011Class'!F1298</f>
        <v>-1</v>
      </c>
      <c r="E1299" s="72" t="str">
        <f t="shared" si="41"/>
        <v>T7 NNOOS--1</v>
      </c>
      <c r="F1299" s="39">
        <f>VLOOKUP(E1299,HD_Odo!$C$2:$D$1381,2,FALSE)</f>
        <v>0</v>
      </c>
      <c r="G1299" s="89" t="str">
        <f>'EMFAC2017EI-2011Class'!H1298</f>
        <v>2021-T7 NNOOS--1</v>
      </c>
      <c r="H1299" s="77">
        <f t="shared" si="40"/>
        <v>1</v>
      </c>
      <c r="J1299" s="13"/>
      <c r="N1299" s="37"/>
      <c r="O1299" s="36"/>
    </row>
    <row r="1300" spans="1:15" ht="13.7" customHeight="1" x14ac:dyDescent="0.25">
      <c r="A1300" s="73">
        <f>'EMFAC2017EI-2011Class'!B1299</f>
        <v>2021</v>
      </c>
      <c r="B1300" s="74" t="str">
        <f>'EMFAC2017EI-2011Class'!C1299</f>
        <v>T7 NNOOS</v>
      </c>
      <c r="C1300" s="73">
        <f>'EMFAC2017EI-2011Class'!D1299</f>
        <v>2021</v>
      </c>
      <c r="D1300" s="38">
        <f>'EMFAC2017EI-2011Class'!F1299</f>
        <v>0</v>
      </c>
      <c r="E1300" s="72" t="str">
        <f t="shared" si="41"/>
        <v>T7 NNOOS-0</v>
      </c>
      <c r="F1300" s="39">
        <f>VLOOKUP(E1300,HD_Odo!$C$2:$D$1381,2,FALSE)</f>
        <v>105233.9</v>
      </c>
      <c r="G1300" s="89" t="str">
        <f>'EMFAC2017EI-2011Class'!H1299</f>
        <v>2021-T7 NNOOS-0</v>
      </c>
      <c r="H1300" s="77">
        <f t="shared" si="40"/>
        <v>0.91801610223636954</v>
      </c>
      <c r="J1300" s="13"/>
      <c r="N1300" s="37"/>
      <c r="O1300" s="36"/>
    </row>
    <row r="1301" spans="1:15" ht="13.7" customHeight="1" x14ac:dyDescent="0.25">
      <c r="A1301" s="73">
        <f>'EMFAC2017EI-2011Class'!B1300</f>
        <v>2021</v>
      </c>
      <c r="B1301" s="74" t="str">
        <f>'EMFAC2017EI-2011Class'!C1300</f>
        <v>T7 NNOOS</v>
      </c>
      <c r="C1301" s="73">
        <f>'EMFAC2017EI-2011Class'!D1300</f>
        <v>2020</v>
      </c>
      <c r="D1301" s="38">
        <f>'EMFAC2017EI-2011Class'!F1300</f>
        <v>1</v>
      </c>
      <c r="E1301" s="72" t="str">
        <f t="shared" si="41"/>
        <v>T7 NNOOS-1</v>
      </c>
      <c r="F1301" s="39">
        <f>VLOOKUP(E1301,HD_Odo!$C$2:$D$1381,2,FALSE)</f>
        <v>210374.9</v>
      </c>
      <c r="G1301" s="89" t="str">
        <f>'EMFAC2017EI-2011Class'!H1300</f>
        <v>2021-T7 NNOOS-1</v>
      </c>
      <c r="H1301" s="77">
        <f t="shared" si="40"/>
        <v>0.87222748702595432</v>
      </c>
      <c r="J1301" s="13"/>
      <c r="N1301" s="37"/>
      <c r="O1301" s="36"/>
    </row>
    <row r="1302" spans="1:15" ht="13.7" customHeight="1" x14ac:dyDescent="0.25">
      <c r="A1302" s="73">
        <f>'EMFAC2017EI-2011Class'!B1301</f>
        <v>2021</v>
      </c>
      <c r="B1302" s="74" t="str">
        <f>'EMFAC2017EI-2011Class'!C1301</f>
        <v>T7 NNOOS</v>
      </c>
      <c r="C1302" s="73">
        <f>'EMFAC2017EI-2011Class'!D1301</f>
        <v>2019</v>
      </c>
      <c r="D1302" s="38">
        <f>'EMFAC2017EI-2011Class'!F1301</f>
        <v>2</v>
      </c>
      <c r="E1302" s="72" t="str">
        <f t="shared" si="41"/>
        <v>T7 NNOOS-2</v>
      </c>
      <c r="F1302" s="39">
        <f>VLOOKUP(E1302,HD_Odo!$C$2:$D$1381,2,FALSE)</f>
        <v>312602.90000000002</v>
      </c>
      <c r="G1302" s="89" t="str">
        <f>'EMFAC2017EI-2011Class'!H1301</f>
        <v>2021-T7 NNOOS-2</v>
      </c>
      <c r="H1302" s="77">
        <f t="shared" si="40"/>
        <v>0.84364490897986155</v>
      </c>
      <c r="J1302" s="13"/>
      <c r="N1302" s="37"/>
      <c r="O1302" s="36"/>
    </row>
    <row r="1303" spans="1:15" ht="13.7" customHeight="1" x14ac:dyDescent="0.25">
      <c r="A1303" s="73">
        <f>'EMFAC2017EI-2011Class'!B1302</f>
        <v>2021</v>
      </c>
      <c r="B1303" s="74" t="str">
        <f>'EMFAC2017EI-2011Class'!C1302</f>
        <v>T7 NNOOS</v>
      </c>
      <c r="C1303" s="73">
        <f>'EMFAC2017EI-2011Class'!D1302</f>
        <v>2018</v>
      </c>
      <c r="D1303" s="38">
        <f>'EMFAC2017EI-2011Class'!F1302</f>
        <v>3</v>
      </c>
      <c r="E1303" s="72" t="str">
        <f t="shared" si="41"/>
        <v>T7 NNOOS-3</v>
      </c>
      <c r="F1303" s="39">
        <f>VLOOKUP(E1303,HD_Odo!$C$2:$D$1381,2,FALSE)</f>
        <v>409894.85</v>
      </c>
      <c r="G1303" s="89" t="str">
        <f>'EMFAC2017EI-2011Class'!H1302</f>
        <v>2021-T7 NNOOS-3</v>
      </c>
      <c r="H1303" s="77">
        <f t="shared" si="40"/>
        <v>0.8244645216476616</v>
      </c>
      <c r="J1303" s="13"/>
      <c r="N1303" s="37"/>
      <c r="O1303" s="36"/>
    </row>
    <row r="1304" spans="1:15" ht="13.7" customHeight="1" x14ac:dyDescent="0.25">
      <c r="A1304" s="73">
        <f>'EMFAC2017EI-2011Class'!B1303</f>
        <v>2021</v>
      </c>
      <c r="B1304" s="74" t="str">
        <f>'EMFAC2017EI-2011Class'!C1303</f>
        <v>T7 NNOOS</v>
      </c>
      <c r="C1304" s="73">
        <f>'EMFAC2017EI-2011Class'!D1303</f>
        <v>2017</v>
      </c>
      <c r="D1304" s="38">
        <f>'EMFAC2017EI-2011Class'!F1303</f>
        <v>4</v>
      </c>
      <c r="E1304" s="72" t="str">
        <f t="shared" si="41"/>
        <v>T7 NNOOS-4</v>
      </c>
      <c r="F1304" s="39">
        <f>VLOOKUP(E1304,HD_Odo!$C$2:$D$1381,2,FALSE)</f>
        <v>500922.86</v>
      </c>
      <c r="G1304" s="89" t="str">
        <f>'EMFAC2017EI-2011Class'!H1303</f>
        <v>2021-T7 NNOOS-4</v>
      </c>
      <c r="H1304" s="77">
        <f t="shared" si="40"/>
        <v>0.8109217615349148</v>
      </c>
      <c r="J1304" s="13"/>
      <c r="N1304" s="37"/>
      <c r="O1304" s="36"/>
    </row>
    <row r="1305" spans="1:15" ht="13.7" customHeight="1" x14ac:dyDescent="0.25">
      <c r="A1305" s="73">
        <f>'EMFAC2017EI-2011Class'!B1304</f>
        <v>2021</v>
      </c>
      <c r="B1305" s="74" t="str">
        <f>'EMFAC2017EI-2011Class'!C1304</f>
        <v>T7 NNOOS</v>
      </c>
      <c r="C1305" s="73">
        <f>'EMFAC2017EI-2011Class'!D1304</f>
        <v>2016</v>
      </c>
      <c r="D1305" s="38">
        <f>'EMFAC2017EI-2011Class'!F1304</f>
        <v>5</v>
      </c>
      <c r="E1305" s="72" t="str">
        <f t="shared" si="41"/>
        <v>T7 NNOOS-5</v>
      </c>
      <c r="F1305" s="39">
        <f>VLOOKUP(E1305,HD_Odo!$C$2:$D$1381,2,FALSE)</f>
        <v>584952.91</v>
      </c>
      <c r="G1305" s="89" t="str">
        <f>'EMFAC2017EI-2011Class'!H1304</f>
        <v>2021-T7 NNOOS-5</v>
      </c>
      <c r="H1305" s="77">
        <f t="shared" si="40"/>
        <v>0.80098995127577888</v>
      </c>
      <c r="J1305" s="13"/>
      <c r="N1305" s="37"/>
      <c r="O1305" s="36"/>
    </row>
    <row r="1306" spans="1:15" ht="13.7" customHeight="1" x14ac:dyDescent="0.25">
      <c r="A1306" s="73">
        <f>'EMFAC2017EI-2011Class'!B1305</f>
        <v>2021</v>
      </c>
      <c r="B1306" s="74" t="str">
        <f>'EMFAC2017EI-2011Class'!C1305</f>
        <v>T7 NNOOS</v>
      </c>
      <c r="C1306" s="73">
        <f>'EMFAC2017EI-2011Class'!D1305</f>
        <v>2015</v>
      </c>
      <c r="D1306" s="38">
        <f>'EMFAC2017EI-2011Class'!F1305</f>
        <v>6</v>
      </c>
      <c r="E1306" s="72" t="str">
        <f t="shared" si="41"/>
        <v>T7 NNOOS-6</v>
      </c>
      <c r="F1306" s="39">
        <f>VLOOKUP(E1306,HD_Odo!$C$2:$D$1381,2,FALSE)</f>
        <v>661743.91</v>
      </c>
      <c r="G1306" s="89" t="str">
        <f>'EMFAC2017EI-2011Class'!H1305</f>
        <v>2021-T7 NNOOS-6</v>
      </c>
      <c r="H1306" s="77">
        <f t="shared" si="40"/>
        <v>0.7934859469409169</v>
      </c>
      <c r="J1306" s="13"/>
      <c r="N1306" s="37"/>
      <c r="O1306" s="36"/>
    </row>
    <row r="1307" spans="1:15" ht="13.7" customHeight="1" x14ac:dyDescent="0.25">
      <c r="A1307" s="73">
        <f>'EMFAC2017EI-2011Class'!B1306</f>
        <v>2021</v>
      </c>
      <c r="B1307" s="74" t="str">
        <f>'EMFAC2017EI-2011Class'!C1306</f>
        <v>T7 NNOOS</v>
      </c>
      <c r="C1307" s="73">
        <f>'EMFAC2017EI-2011Class'!D1306</f>
        <v>2014</v>
      </c>
      <c r="D1307" s="38">
        <f>'EMFAC2017EI-2011Class'!F1306</f>
        <v>7</v>
      </c>
      <c r="E1307" s="72" t="str">
        <f t="shared" si="41"/>
        <v>T7 NNOOS-7</v>
      </c>
      <c r="F1307" s="39">
        <f>VLOOKUP(E1307,HD_Odo!$C$2:$D$1381,2,FALSE)</f>
        <v>731450.95</v>
      </c>
      <c r="G1307" s="89" t="str">
        <f>'EMFAC2017EI-2011Class'!H1306</f>
        <v>2021-T7 NNOOS-7</v>
      </c>
      <c r="H1307" s="77">
        <f t="shared" si="40"/>
        <v>0.78767397766324343</v>
      </c>
      <c r="J1307" s="13"/>
      <c r="N1307" s="37"/>
      <c r="O1307" s="36"/>
    </row>
    <row r="1308" spans="1:15" ht="13.7" customHeight="1" x14ac:dyDescent="0.25">
      <c r="A1308" s="73">
        <f>'EMFAC2017EI-2011Class'!B1307</f>
        <v>2021</v>
      </c>
      <c r="B1308" s="74" t="str">
        <f>'EMFAC2017EI-2011Class'!C1307</f>
        <v>T7 NNOOS</v>
      </c>
      <c r="C1308" s="73">
        <f>'EMFAC2017EI-2011Class'!D1307</f>
        <v>2013</v>
      </c>
      <c r="D1308" s="38">
        <f>'EMFAC2017EI-2011Class'!F1307</f>
        <v>8</v>
      </c>
      <c r="E1308" s="72" t="str">
        <f t="shared" si="41"/>
        <v>T7 NNOOS-8</v>
      </c>
      <c r="F1308" s="39">
        <f>VLOOKUP(E1308,HD_Odo!$C$2:$D$1381,2,FALSE)</f>
        <v>794519.93</v>
      </c>
      <c r="G1308" s="89" t="str">
        <f>'EMFAC2017EI-2011Class'!H1307</f>
        <v>2021-T7 NNOOS-8</v>
      </c>
      <c r="H1308" s="77">
        <f t="shared" si="40"/>
        <v>0.76597063810420862</v>
      </c>
      <c r="J1308" s="13"/>
      <c r="N1308" s="37"/>
      <c r="O1308" s="36"/>
    </row>
    <row r="1309" spans="1:15" ht="13.7" customHeight="1" x14ac:dyDescent="0.25">
      <c r="A1309" s="73">
        <f>'EMFAC2017EI-2011Class'!B1308</f>
        <v>2021</v>
      </c>
      <c r="B1309" s="74" t="str">
        <f>'EMFAC2017EI-2011Class'!C1308</f>
        <v>T7 NNOOS</v>
      </c>
      <c r="C1309" s="73">
        <f>'EMFAC2017EI-2011Class'!D1308</f>
        <v>2012</v>
      </c>
      <c r="D1309" s="38">
        <f>'EMFAC2017EI-2011Class'!F1308</f>
        <v>9</v>
      </c>
      <c r="E1309" s="72" t="str">
        <f t="shared" si="41"/>
        <v>T7 NNOOS-9</v>
      </c>
      <c r="F1309" s="39">
        <f>VLOOKUP(E1309,HD_Odo!$C$2:$D$1381,2,FALSE)</f>
        <v>800000</v>
      </c>
      <c r="G1309" s="89" t="str">
        <f>'EMFAC2017EI-2011Class'!H1308</f>
        <v>2021-T7 NNOOS-9</v>
      </c>
      <c r="H1309" s="77">
        <f t="shared" si="40"/>
        <v>0.76568402963952897</v>
      </c>
      <c r="J1309" s="13"/>
      <c r="N1309" s="37"/>
      <c r="O1309" s="36"/>
    </row>
    <row r="1310" spans="1:15" ht="13.7" customHeight="1" x14ac:dyDescent="0.25">
      <c r="A1310" s="73">
        <f>'EMFAC2017EI-2011Class'!B1309</f>
        <v>2021</v>
      </c>
      <c r="B1310" s="74" t="str">
        <f>'EMFAC2017EI-2011Class'!C1309</f>
        <v>T7 NNOOS</v>
      </c>
      <c r="C1310" s="73">
        <f>'EMFAC2017EI-2011Class'!D1309</f>
        <v>2011</v>
      </c>
      <c r="D1310" s="38">
        <f>'EMFAC2017EI-2011Class'!F1309</f>
        <v>10</v>
      </c>
      <c r="E1310" s="72" t="str">
        <f t="shared" si="41"/>
        <v>T7 NNOOS-10</v>
      </c>
      <c r="F1310" s="39">
        <f>VLOOKUP(E1310,HD_Odo!$C$2:$D$1381,2,FALSE)</f>
        <v>800000</v>
      </c>
      <c r="G1310" s="89" t="str">
        <f>'EMFAC2017EI-2011Class'!H1309</f>
        <v>2021-T7 NNOOS-10</v>
      </c>
      <c r="H1310" s="77">
        <f t="shared" si="40"/>
        <v>0.76568402963952897</v>
      </c>
      <c r="J1310" s="13"/>
      <c r="N1310" s="37"/>
      <c r="O1310" s="36"/>
    </row>
    <row r="1311" spans="1:15" ht="13.7" customHeight="1" x14ac:dyDescent="0.25">
      <c r="A1311" s="73">
        <f>'EMFAC2017EI-2011Class'!B1310</f>
        <v>2021</v>
      </c>
      <c r="B1311" s="74" t="str">
        <f>'EMFAC2017EI-2011Class'!C1310</f>
        <v>T7 NNOOS</v>
      </c>
      <c r="C1311" s="73">
        <f>'EMFAC2017EI-2011Class'!D1310</f>
        <v>2010</v>
      </c>
      <c r="D1311" s="38">
        <f>'EMFAC2017EI-2011Class'!F1310</f>
        <v>11</v>
      </c>
      <c r="E1311" s="72" t="str">
        <f t="shared" si="41"/>
        <v>T7 NNOOS-11</v>
      </c>
      <c r="F1311" s="39">
        <f>VLOOKUP(E1311,HD_Odo!$C$2:$D$1381,2,FALSE)</f>
        <v>800000</v>
      </c>
      <c r="G1311" s="89" t="str">
        <f>'EMFAC2017EI-2011Class'!H1310</f>
        <v>2021-T7 NNOOS-11</v>
      </c>
      <c r="H1311" s="77">
        <f t="shared" si="40"/>
        <v>0.76746621125381953</v>
      </c>
      <c r="J1311" s="13"/>
      <c r="N1311" s="37"/>
      <c r="O1311" s="36"/>
    </row>
    <row r="1312" spans="1:15" ht="13.7" customHeight="1" x14ac:dyDescent="0.25">
      <c r="A1312" s="73">
        <f>'EMFAC2017EI-2011Class'!B1311</f>
        <v>2021</v>
      </c>
      <c r="B1312" s="74" t="str">
        <f>'EMFAC2017EI-2011Class'!C1311</f>
        <v>T7 NNOOS</v>
      </c>
      <c r="C1312" s="73">
        <f>'EMFAC2017EI-2011Class'!D1311</f>
        <v>2009</v>
      </c>
      <c r="D1312" s="38">
        <f>'EMFAC2017EI-2011Class'!F1311</f>
        <v>12</v>
      </c>
      <c r="E1312" s="72" t="str">
        <f t="shared" si="41"/>
        <v>T7 NNOOS-12</v>
      </c>
      <c r="F1312" s="39">
        <f>VLOOKUP(E1312,HD_Odo!$C$2:$D$1381,2,FALSE)</f>
        <v>800000</v>
      </c>
      <c r="G1312" s="89" t="str">
        <f>'EMFAC2017EI-2011Class'!H1311</f>
        <v>2021-T7 NNOOS-12</v>
      </c>
      <c r="H1312" s="77">
        <f t="shared" si="40"/>
        <v>0.76746621125381953</v>
      </c>
      <c r="J1312" s="13"/>
      <c r="N1312" s="37"/>
      <c r="O1312" s="36"/>
    </row>
    <row r="1313" spans="1:15" ht="13.7" customHeight="1" x14ac:dyDescent="0.25">
      <c r="A1313" s="73">
        <f>'EMFAC2017EI-2011Class'!B1312</f>
        <v>2021</v>
      </c>
      <c r="B1313" s="74" t="str">
        <f>'EMFAC2017EI-2011Class'!C1312</f>
        <v>T7 NNOOS</v>
      </c>
      <c r="C1313" s="73">
        <f>'EMFAC2017EI-2011Class'!D1312</f>
        <v>2008</v>
      </c>
      <c r="D1313" s="38">
        <f>'EMFAC2017EI-2011Class'!F1312</f>
        <v>13</v>
      </c>
      <c r="E1313" s="72" t="str">
        <f t="shared" si="41"/>
        <v>T7 NNOOS-13</v>
      </c>
      <c r="F1313" s="39">
        <f>VLOOKUP(E1313,HD_Odo!$C$2:$D$1381,2,FALSE)</f>
        <v>800000</v>
      </c>
      <c r="G1313" s="89" t="str">
        <f>'EMFAC2017EI-2011Class'!H1312</f>
        <v>2021-T7 NNOOS-13</v>
      </c>
      <c r="H1313" s="77">
        <f t="shared" ref="H1313:H1376" si="42">IF(C1313&lt;2004,($Q$3+$R$3*(F1313/10000))/($E$3+$F$3*(F1313/10000)),IF(C1313&lt;2008,($Q$4+$R$4*(F1313/10000))/($E$4+$F$4*(F1313/10000)),IF(C1313&lt;2011,($Q$5+$R$5*(F1313/10000))/($E$5+$F$5*(F1313/10000)),IF(C1313&lt;2014,($Q$6+$R$6*(F1313/10000))/($E$6+$F$6*(F1313/10000)),($Q$7+$R$7*(F1313/10000))/($E$7+$F$7*(F1313/10000))))))</f>
        <v>0.76746621125381953</v>
      </c>
      <c r="J1313" s="13"/>
      <c r="N1313" s="37"/>
      <c r="O1313" s="36"/>
    </row>
    <row r="1314" spans="1:15" ht="13.7" customHeight="1" x14ac:dyDescent="0.25">
      <c r="A1314" s="73">
        <f>'EMFAC2017EI-2011Class'!B1313</f>
        <v>2021</v>
      </c>
      <c r="B1314" s="74" t="str">
        <f>'EMFAC2017EI-2011Class'!C1313</f>
        <v>T7 NNOOS</v>
      </c>
      <c r="C1314" s="73">
        <f>'EMFAC2017EI-2011Class'!D1313</f>
        <v>2007</v>
      </c>
      <c r="D1314" s="38">
        <f>'EMFAC2017EI-2011Class'!F1313</f>
        <v>14</v>
      </c>
      <c r="E1314" s="72" t="str">
        <f t="shared" si="41"/>
        <v>T7 NNOOS-14</v>
      </c>
      <c r="F1314" s="39">
        <f>VLOOKUP(E1314,HD_Odo!$C$2:$D$1381,2,FALSE)</f>
        <v>800000</v>
      </c>
      <c r="G1314" s="89" t="str">
        <f>'EMFAC2017EI-2011Class'!H1313</f>
        <v>2021-T7 NNOOS-14</v>
      </c>
      <c r="H1314" s="77">
        <f t="shared" si="42"/>
        <v>0.86930286854611971</v>
      </c>
      <c r="J1314" s="13"/>
      <c r="N1314" s="37"/>
      <c r="O1314" s="36"/>
    </row>
    <row r="1315" spans="1:15" ht="13.7" customHeight="1" x14ac:dyDescent="0.25">
      <c r="A1315" s="73">
        <f>'EMFAC2017EI-2011Class'!B1314</f>
        <v>2021</v>
      </c>
      <c r="B1315" s="74" t="str">
        <f>'EMFAC2017EI-2011Class'!C1314</f>
        <v>T7 NNOOS</v>
      </c>
      <c r="C1315" s="73">
        <f>'EMFAC2017EI-2011Class'!D1314</f>
        <v>2006</v>
      </c>
      <c r="D1315" s="38">
        <f>'EMFAC2017EI-2011Class'!F1314</f>
        <v>15</v>
      </c>
      <c r="E1315" s="72" t="str">
        <f t="shared" si="41"/>
        <v>T7 NNOOS-15</v>
      </c>
      <c r="F1315" s="39">
        <f>VLOOKUP(E1315,HD_Odo!$C$2:$D$1381,2,FALSE)</f>
        <v>800000</v>
      </c>
      <c r="G1315" s="89" t="str">
        <f>'EMFAC2017EI-2011Class'!H1314</f>
        <v>2021-T7 NNOOS-15</v>
      </c>
      <c r="H1315" s="77">
        <f t="shared" si="42"/>
        <v>0.86930286854611971</v>
      </c>
      <c r="J1315" s="13"/>
      <c r="N1315" s="37"/>
      <c r="O1315" s="36"/>
    </row>
    <row r="1316" spans="1:15" ht="13.7" customHeight="1" x14ac:dyDescent="0.25">
      <c r="A1316" s="73">
        <f>'EMFAC2017EI-2011Class'!B1315</f>
        <v>2021</v>
      </c>
      <c r="B1316" s="74" t="str">
        <f>'EMFAC2017EI-2011Class'!C1315</f>
        <v>T7 NNOOS</v>
      </c>
      <c r="C1316" s="73">
        <f>'EMFAC2017EI-2011Class'!D1315</f>
        <v>2005</v>
      </c>
      <c r="D1316" s="38">
        <f>'EMFAC2017EI-2011Class'!F1315</f>
        <v>16</v>
      </c>
      <c r="E1316" s="72" t="str">
        <f t="shared" si="41"/>
        <v>T7 NNOOS-16</v>
      </c>
      <c r="F1316" s="39">
        <f>VLOOKUP(E1316,HD_Odo!$C$2:$D$1381,2,FALSE)</f>
        <v>800000</v>
      </c>
      <c r="G1316" s="89" t="str">
        <f>'EMFAC2017EI-2011Class'!H1315</f>
        <v>2021-T7 NNOOS-16</v>
      </c>
      <c r="H1316" s="77">
        <f t="shared" si="42"/>
        <v>0.86930286854611971</v>
      </c>
      <c r="J1316" s="13"/>
      <c r="N1316" s="37"/>
      <c r="O1316" s="36"/>
    </row>
    <row r="1317" spans="1:15" ht="13.7" customHeight="1" x14ac:dyDescent="0.25">
      <c r="A1317" s="73">
        <f>'EMFAC2017EI-2011Class'!B1316</f>
        <v>2021</v>
      </c>
      <c r="B1317" s="74" t="str">
        <f>'EMFAC2017EI-2011Class'!C1316</f>
        <v>T7 NNOOS</v>
      </c>
      <c r="C1317" s="73">
        <f>'EMFAC2017EI-2011Class'!D1316</f>
        <v>2004</v>
      </c>
      <c r="D1317" s="38">
        <f>'EMFAC2017EI-2011Class'!F1316</f>
        <v>17</v>
      </c>
      <c r="E1317" s="72" t="str">
        <f t="shared" si="41"/>
        <v>T7 NNOOS-17</v>
      </c>
      <c r="F1317" s="39">
        <f>VLOOKUP(E1317,HD_Odo!$C$2:$D$1381,2,FALSE)</f>
        <v>800000</v>
      </c>
      <c r="G1317" s="89" t="str">
        <f>'EMFAC2017EI-2011Class'!H1316</f>
        <v>2021-T7 NNOOS-17</v>
      </c>
      <c r="H1317" s="77">
        <f t="shared" si="42"/>
        <v>0.86930286854611971</v>
      </c>
      <c r="J1317" s="13"/>
      <c r="N1317" s="37"/>
      <c r="O1317" s="36"/>
    </row>
    <row r="1318" spans="1:15" ht="13.7" customHeight="1" x14ac:dyDescent="0.25">
      <c r="A1318" s="73">
        <f>'EMFAC2017EI-2011Class'!B1317</f>
        <v>2021</v>
      </c>
      <c r="B1318" s="74" t="str">
        <f>'EMFAC2017EI-2011Class'!C1317</f>
        <v>T7 NOOS</v>
      </c>
      <c r="C1318" s="73">
        <f>'EMFAC2017EI-2011Class'!D1317</f>
        <v>2022</v>
      </c>
      <c r="D1318" s="38">
        <f>'EMFAC2017EI-2011Class'!F1317</f>
        <v>-1</v>
      </c>
      <c r="E1318" s="72" t="str">
        <f t="shared" si="41"/>
        <v>T7 NOOS--1</v>
      </c>
      <c r="F1318" s="39">
        <f>VLOOKUP(E1318,HD_Odo!$C$2:$D$1381,2,FALSE)</f>
        <v>0</v>
      </c>
      <c r="G1318" s="89" t="str">
        <f>'EMFAC2017EI-2011Class'!H1317</f>
        <v>2021-T7 NOOS--1</v>
      </c>
      <c r="H1318" s="77">
        <f t="shared" si="42"/>
        <v>1</v>
      </c>
      <c r="J1318" s="13"/>
      <c r="N1318" s="37"/>
      <c r="O1318" s="36"/>
    </row>
    <row r="1319" spans="1:15" ht="13.7" customHeight="1" x14ac:dyDescent="0.25">
      <c r="A1319" s="73">
        <f>'EMFAC2017EI-2011Class'!B1318</f>
        <v>2021</v>
      </c>
      <c r="B1319" s="74" t="str">
        <f>'EMFAC2017EI-2011Class'!C1318</f>
        <v>T7 NOOS</v>
      </c>
      <c r="C1319" s="73">
        <f>'EMFAC2017EI-2011Class'!D1318</f>
        <v>2021</v>
      </c>
      <c r="D1319" s="38">
        <f>'EMFAC2017EI-2011Class'!F1318</f>
        <v>0</v>
      </c>
      <c r="E1319" s="72" t="str">
        <f t="shared" si="41"/>
        <v>T7 NOOS-0</v>
      </c>
      <c r="F1319" s="39">
        <f>VLOOKUP(E1319,HD_Odo!$C$2:$D$1381,2,FALSE)</f>
        <v>105233.9</v>
      </c>
      <c r="G1319" s="89" t="str">
        <f>'EMFAC2017EI-2011Class'!H1318</f>
        <v>2021-T7 NOOS-0</v>
      </c>
      <c r="H1319" s="77">
        <f t="shared" si="42"/>
        <v>0.91801610223636954</v>
      </c>
      <c r="J1319" s="13"/>
      <c r="N1319" s="37"/>
      <c r="O1319" s="36"/>
    </row>
    <row r="1320" spans="1:15" ht="13.7" customHeight="1" x14ac:dyDescent="0.25">
      <c r="A1320" s="73">
        <f>'EMFAC2017EI-2011Class'!B1319</f>
        <v>2021</v>
      </c>
      <c r="B1320" s="74" t="str">
        <f>'EMFAC2017EI-2011Class'!C1319</f>
        <v>T7 NOOS</v>
      </c>
      <c r="C1320" s="73">
        <f>'EMFAC2017EI-2011Class'!D1319</f>
        <v>2020</v>
      </c>
      <c r="D1320" s="38">
        <f>'EMFAC2017EI-2011Class'!F1319</f>
        <v>1</v>
      </c>
      <c r="E1320" s="72" t="str">
        <f t="shared" si="41"/>
        <v>T7 NOOS-1</v>
      </c>
      <c r="F1320" s="39">
        <f>VLOOKUP(E1320,HD_Odo!$C$2:$D$1381,2,FALSE)</f>
        <v>210374.9</v>
      </c>
      <c r="G1320" s="89" t="str">
        <f>'EMFAC2017EI-2011Class'!H1319</f>
        <v>2021-T7 NOOS-1</v>
      </c>
      <c r="H1320" s="77">
        <f t="shared" si="42"/>
        <v>0.87222748702595432</v>
      </c>
      <c r="J1320" s="13"/>
      <c r="N1320" s="37"/>
      <c r="O1320" s="36"/>
    </row>
    <row r="1321" spans="1:15" ht="13.7" customHeight="1" x14ac:dyDescent="0.25">
      <c r="A1321" s="73">
        <f>'EMFAC2017EI-2011Class'!B1320</f>
        <v>2021</v>
      </c>
      <c r="B1321" s="74" t="str">
        <f>'EMFAC2017EI-2011Class'!C1320</f>
        <v>T7 NOOS</v>
      </c>
      <c r="C1321" s="73">
        <f>'EMFAC2017EI-2011Class'!D1320</f>
        <v>2019</v>
      </c>
      <c r="D1321" s="38">
        <f>'EMFAC2017EI-2011Class'!F1320</f>
        <v>2</v>
      </c>
      <c r="E1321" s="72" t="str">
        <f t="shared" si="41"/>
        <v>T7 NOOS-2</v>
      </c>
      <c r="F1321" s="39">
        <f>VLOOKUP(E1321,HD_Odo!$C$2:$D$1381,2,FALSE)</f>
        <v>312602.90000000002</v>
      </c>
      <c r="G1321" s="89" t="str">
        <f>'EMFAC2017EI-2011Class'!H1320</f>
        <v>2021-T7 NOOS-2</v>
      </c>
      <c r="H1321" s="77">
        <f t="shared" si="42"/>
        <v>0.84364490897986155</v>
      </c>
      <c r="J1321" s="13"/>
      <c r="N1321" s="37"/>
      <c r="O1321" s="36"/>
    </row>
    <row r="1322" spans="1:15" ht="13.7" customHeight="1" x14ac:dyDescent="0.25">
      <c r="A1322" s="73">
        <f>'EMFAC2017EI-2011Class'!B1321</f>
        <v>2021</v>
      </c>
      <c r="B1322" s="74" t="str">
        <f>'EMFAC2017EI-2011Class'!C1321</f>
        <v>T7 NOOS</v>
      </c>
      <c r="C1322" s="73">
        <f>'EMFAC2017EI-2011Class'!D1321</f>
        <v>2018</v>
      </c>
      <c r="D1322" s="38">
        <f>'EMFAC2017EI-2011Class'!F1321</f>
        <v>3</v>
      </c>
      <c r="E1322" s="72" t="str">
        <f t="shared" si="41"/>
        <v>T7 NOOS-3</v>
      </c>
      <c r="F1322" s="39">
        <f>VLOOKUP(E1322,HD_Odo!$C$2:$D$1381,2,FALSE)</f>
        <v>409894.85</v>
      </c>
      <c r="G1322" s="89" t="str">
        <f>'EMFAC2017EI-2011Class'!H1321</f>
        <v>2021-T7 NOOS-3</v>
      </c>
      <c r="H1322" s="77">
        <f t="shared" si="42"/>
        <v>0.8244645216476616</v>
      </c>
      <c r="J1322" s="13"/>
      <c r="N1322" s="37"/>
      <c r="O1322" s="36"/>
    </row>
    <row r="1323" spans="1:15" ht="13.7" customHeight="1" x14ac:dyDescent="0.25">
      <c r="A1323" s="73">
        <f>'EMFAC2017EI-2011Class'!B1322</f>
        <v>2021</v>
      </c>
      <c r="B1323" s="74" t="str">
        <f>'EMFAC2017EI-2011Class'!C1322</f>
        <v>T7 NOOS</v>
      </c>
      <c r="C1323" s="73">
        <f>'EMFAC2017EI-2011Class'!D1322</f>
        <v>2017</v>
      </c>
      <c r="D1323" s="38">
        <f>'EMFAC2017EI-2011Class'!F1322</f>
        <v>4</v>
      </c>
      <c r="E1323" s="72" t="str">
        <f t="shared" si="41"/>
        <v>T7 NOOS-4</v>
      </c>
      <c r="F1323" s="39">
        <f>VLOOKUP(E1323,HD_Odo!$C$2:$D$1381,2,FALSE)</f>
        <v>500922.86</v>
      </c>
      <c r="G1323" s="89" t="str">
        <f>'EMFAC2017EI-2011Class'!H1322</f>
        <v>2021-T7 NOOS-4</v>
      </c>
      <c r="H1323" s="77">
        <f t="shared" si="42"/>
        <v>0.8109217615349148</v>
      </c>
      <c r="J1323" s="13"/>
      <c r="N1323" s="37"/>
      <c r="O1323" s="36"/>
    </row>
    <row r="1324" spans="1:15" ht="13.7" customHeight="1" x14ac:dyDescent="0.25">
      <c r="A1324" s="73">
        <f>'EMFAC2017EI-2011Class'!B1323</f>
        <v>2021</v>
      </c>
      <c r="B1324" s="74" t="str">
        <f>'EMFAC2017EI-2011Class'!C1323</f>
        <v>T7 NOOS</v>
      </c>
      <c r="C1324" s="73">
        <f>'EMFAC2017EI-2011Class'!D1323</f>
        <v>2016</v>
      </c>
      <c r="D1324" s="38">
        <f>'EMFAC2017EI-2011Class'!F1323</f>
        <v>5</v>
      </c>
      <c r="E1324" s="72" t="str">
        <f t="shared" si="41"/>
        <v>T7 NOOS-5</v>
      </c>
      <c r="F1324" s="39">
        <f>VLOOKUP(E1324,HD_Odo!$C$2:$D$1381,2,FALSE)</f>
        <v>584952.91</v>
      </c>
      <c r="G1324" s="89" t="str">
        <f>'EMFAC2017EI-2011Class'!H1323</f>
        <v>2021-T7 NOOS-5</v>
      </c>
      <c r="H1324" s="77">
        <f t="shared" si="42"/>
        <v>0.80098995127577888</v>
      </c>
      <c r="J1324" s="13"/>
      <c r="N1324" s="37"/>
      <c r="O1324" s="36"/>
    </row>
    <row r="1325" spans="1:15" ht="13.7" customHeight="1" x14ac:dyDescent="0.25">
      <c r="A1325" s="73">
        <f>'EMFAC2017EI-2011Class'!B1324</f>
        <v>2021</v>
      </c>
      <c r="B1325" s="74" t="str">
        <f>'EMFAC2017EI-2011Class'!C1324</f>
        <v>T7 NOOS</v>
      </c>
      <c r="C1325" s="73">
        <f>'EMFAC2017EI-2011Class'!D1324</f>
        <v>2015</v>
      </c>
      <c r="D1325" s="38">
        <f>'EMFAC2017EI-2011Class'!F1324</f>
        <v>6</v>
      </c>
      <c r="E1325" s="72" t="str">
        <f t="shared" si="41"/>
        <v>T7 NOOS-6</v>
      </c>
      <c r="F1325" s="39">
        <f>VLOOKUP(E1325,HD_Odo!$C$2:$D$1381,2,FALSE)</f>
        <v>661743.91</v>
      </c>
      <c r="G1325" s="89" t="str">
        <f>'EMFAC2017EI-2011Class'!H1324</f>
        <v>2021-T7 NOOS-6</v>
      </c>
      <c r="H1325" s="77">
        <f t="shared" si="42"/>
        <v>0.7934859469409169</v>
      </c>
      <c r="J1325" s="13"/>
      <c r="N1325" s="37"/>
      <c r="O1325" s="36"/>
    </row>
    <row r="1326" spans="1:15" ht="13.7" customHeight="1" x14ac:dyDescent="0.25">
      <c r="A1326" s="73">
        <f>'EMFAC2017EI-2011Class'!B1325</f>
        <v>2021</v>
      </c>
      <c r="B1326" s="74" t="str">
        <f>'EMFAC2017EI-2011Class'!C1325</f>
        <v>T7 NOOS</v>
      </c>
      <c r="C1326" s="73">
        <f>'EMFAC2017EI-2011Class'!D1325</f>
        <v>2014</v>
      </c>
      <c r="D1326" s="38">
        <f>'EMFAC2017EI-2011Class'!F1325</f>
        <v>7</v>
      </c>
      <c r="E1326" s="72" t="str">
        <f t="shared" si="41"/>
        <v>T7 NOOS-7</v>
      </c>
      <c r="F1326" s="39">
        <f>VLOOKUP(E1326,HD_Odo!$C$2:$D$1381,2,FALSE)</f>
        <v>731450.95</v>
      </c>
      <c r="G1326" s="89" t="str">
        <f>'EMFAC2017EI-2011Class'!H1325</f>
        <v>2021-T7 NOOS-7</v>
      </c>
      <c r="H1326" s="77">
        <f t="shared" si="42"/>
        <v>0.78767397766324343</v>
      </c>
      <c r="J1326" s="13"/>
      <c r="N1326" s="37"/>
      <c r="O1326" s="36"/>
    </row>
    <row r="1327" spans="1:15" ht="13.7" customHeight="1" x14ac:dyDescent="0.25">
      <c r="A1327" s="73">
        <f>'EMFAC2017EI-2011Class'!B1326</f>
        <v>2021</v>
      </c>
      <c r="B1327" s="74" t="str">
        <f>'EMFAC2017EI-2011Class'!C1326</f>
        <v>T7 NOOS</v>
      </c>
      <c r="C1327" s="73">
        <f>'EMFAC2017EI-2011Class'!D1326</f>
        <v>2013</v>
      </c>
      <c r="D1327" s="38">
        <f>'EMFAC2017EI-2011Class'!F1326</f>
        <v>8</v>
      </c>
      <c r="E1327" s="72" t="str">
        <f t="shared" si="41"/>
        <v>T7 NOOS-8</v>
      </c>
      <c r="F1327" s="39">
        <f>VLOOKUP(E1327,HD_Odo!$C$2:$D$1381,2,FALSE)</f>
        <v>794519.93</v>
      </c>
      <c r="G1327" s="89" t="str">
        <f>'EMFAC2017EI-2011Class'!H1326</f>
        <v>2021-T7 NOOS-8</v>
      </c>
      <c r="H1327" s="77">
        <f t="shared" si="42"/>
        <v>0.76597063810420862</v>
      </c>
      <c r="J1327" s="13"/>
      <c r="N1327" s="37"/>
      <c r="O1327" s="36"/>
    </row>
    <row r="1328" spans="1:15" ht="13.7" customHeight="1" x14ac:dyDescent="0.25">
      <c r="A1328" s="73">
        <f>'EMFAC2017EI-2011Class'!B1327</f>
        <v>2021</v>
      </c>
      <c r="B1328" s="74" t="str">
        <f>'EMFAC2017EI-2011Class'!C1327</f>
        <v>T7 NOOS</v>
      </c>
      <c r="C1328" s="73">
        <f>'EMFAC2017EI-2011Class'!D1327</f>
        <v>2012</v>
      </c>
      <c r="D1328" s="38">
        <f>'EMFAC2017EI-2011Class'!F1327</f>
        <v>9</v>
      </c>
      <c r="E1328" s="72" t="str">
        <f t="shared" si="41"/>
        <v>T7 NOOS-9</v>
      </c>
      <c r="F1328" s="39">
        <f>VLOOKUP(E1328,HD_Odo!$C$2:$D$1381,2,FALSE)</f>
        <v>800000</v>
      </c>
      <c r="G1328" s="89" t="str">
        <f>'EMFAC2017EI-2011Class'!H1327</f>
        <v>2021-T7 NOOS-9</v>
      </c>
      <c r="H1328" s="77">
        <f t="shared" si="42"/>
        <v>0.76568402963952897</v>
      </c>
      <c r="J1328" s="13"/>
      <c r="N1328" s="37"/>
      <c r="O1328" s="36"/>
    </row>
    <row r="1329" spans="1:15" ht="13.7" customHeight="1" x14ac:dyDescent="0.25">
      <c r="A1329" s="73">
        <f>'EMFAC2017EI-2011Class'!B1328</f>
        <v>2021</v>
      </c>
      <c r="B1329" s="74" t="str">
        <f>'EMFAC2017EI-2011Class'!C1328</f>
        <v>T7 NOOS</v>
      </c>
      <c r="C1329" s="73">
        <f>'EMFAC2017EI-2011Class'!D1328</f>
        <v>2011</v>
      </c>
      <c r="D1329" s="38">
        <f>'EMFAC2017EI-2011Class'!F1328</f>
        <v>10</v>
      </c>
      <c r="E1329" s="72" t="str">
        <f t="shared" si="41"/>
        <v>T7 NOOS-10</v>
      </c>
      <c r="F1329" s="39">
        <f>VLOOKUP(E1329,HD_Odo!$C$2:$D$1381,2,FALSE)</f>
        <v>800000</v>
      </c>
      <c r="G1329" s="89" t="str">
        <f>'EMFAC2017EI-2011Class'!H1328</f>
        <v>2021-T7 NOOS-10</v>
      </c>
      <c r="H1329" s="77">
        <f t="shared" si="42"/>
        <v>0.76568402963952897</v>
      </c>
      <c r="J1329" s="13"/>
      <c r="N1329" s="37"/>
      <c r="O1329" s="36"/>
    </row>
    <row r="1330" spans="1:15" ht="13.7" customHeight="1" x14ac:dyDescent="0.25">
      <c r="A1330" s="73">
        <f>'EMFAC2017EI-2011Class'!B1329</f>
        <v>2021</v>
      </c>
      <c r="B1330" s="74" t="str">
        <f>'EMFAC2017EI-2011Class'!C1329</f>
        <v>T7 NOOS</v>
      </c>
      <c r="C1330" s="73">
        <f>'EMFAC2017EI-2011Class'!D1329</f>
        <v>2010</v>
      </c>
      <c r="D1330" s="38">
        <f>'EMFAC2017EI-2011Class'!F1329</f>
        <v>11</v>
      </c>
      <c r="E1330" s="72" t="str">
        <f t="shared" si="41"/>
        <v>T7 NOOS-11</v>
      </c>
      <c r="F1330" s="39">
        <f>VLOOKUP(E1330,HD_Odo!$C$2:$D$1381,2,FALSE)</f>
        <v>800000</v>
      </c>
      <c r="G1330" s="89" t="str">
        <f>'EMFAC2017EI-2011Class'!H1329</f>
        <v>2021-T7 NOOS-11</v>
      </c>
      <c r="H1330" s="77">
        <f t="shared" si="42"/>
        <v>0.76746621125381953</v>
      </c>
      <c r="J1330" s="13"/>
      <c r="N1330" s="37"/>
      <c r="O1330" s="36"/>
    </row>
    <row r="1331" spans="1:15" ht="13.7" customHeight="1" x14ac:dyDescent="0.25">
      <c r="A1331" s="73">
        <f>'EMFAC2017EI-2011Class'!B1330</f>
        <v>2021</v>
      </c>
      <c r="B1331" s="74" t="str">
        <f>'EMFAC2017EI-2011Class'!C1330</f>
        <v>T7 NOOS</v>
      </c>
      <c r="C1331" s="73">
        <f>'EMFAC2017EI-2011Class'!D1330</f>
        <v>2009</v>
      </c>
      <c r="D1331" s="38">
        <f>'EMFAC2017EI-2011Class'!F1330</f>
        <v>12</v>
      </c>
      <c r="E1331" s="72" t="str">
        <f t="shared" si="41"/>
        <v>T7 NOOS-12</v>
      </c>
      <c r="F1331" s="39">
        <f>VLOOKUP(E1331,HD_Odo!$C$2:$D$1381,2,FALSE)</f>
        <v>800000</v>
      </c>
      <c r="G1331" s="89" t="str">
        <f>'EMFAC2017EI-2011Class'!H1330</f>
        <v>2021-T7 NOOS-12</v>
      </c>
      <c r="H1331" s="77">
        <f t="shared" si="42"/>
        <v>0.76746621125381953</v>
      </c>
      <c r="J1331" s="13"/>
      <c r="N1331" s="37"/>
      <c r="O1331" s="36"/>
    </row>
    <row r="1332" spans="1:15" ht="13.7" customHeight="1" x14ac:dyDescent="0.25">
      <c r="A1332" s="73">
        <f>'EMFAC2017EI-2011Class'!B1331</f>
        <v>2021</v>
      </c>
      <c r="B1332" s="74" t="str">
        <f>'EMFAC2017EI-2011Class'!C1331</f>
        <v>T7 NOOS</v>
      </c>
      <c r="C1332" s="73">
        <f>'EMFAC2017EI-2011Class'!D1331</f>
        <v>2008</v>
      </c>
      <c r="D1332" s="38">
        <f>'EMFAC2017EI-2011Class'!F1331</f>
        <v>13</v>
      </c>
      <c r="E1332" s="72" t="str">
        <f t="shared" si="41"/>
        <v>T7 NOOS-13</v>
      </c>
      <c r="F1332" s="39">
        <f>VLOOKUP(E1332,HD_Odo!$C$2:$D$1381,2,FALSE)</f>
        <v>800000</v>
      </c>
      <c r="G1332" s="89" t="str">
        <f>'EMFAC2017EI-2011Class'!H1331</f>
        <v>2021-T7 NOOS-13</v>
      </c>
      <c r="H1332" s="77">
        <f t="shared" si="42"/>
        <v>0.76746621125381953</v>
      </c>
      <c r="J1332" s="13"/>
      <c r="N1332" s="37"/>
      <c r="O1332" s="36"/>
    </row>
    <row r="1333" spans="1:15" ht="13.7" customHeight="1" x14ac:dyDescent="0.25">
      <c r="A1333" s="73">
        <f>'EMFAC2017EI-2011Class'!B1332</f>
        <v>2021</v>
      </c>
      <c r="B1333" s="74" t="str">
        <f>'EMFAC2017EI-2011Class'!C1332</f>
        <v>T7 NOOS</v>
      </c>
      <c r="C1333" s="73">
        <f>'EMFAC2017EI-2011Class'!D1332</f>
        <v>2007</v>
      </c>
      <c r="D1333" s="38">
        <f>'EMFAC2017EI-2011Class'!F1332</f>
        <v>14</v>
      </c>
      <c r="E1333" s="72" t="str">
        <f t="shared" si="41"/>
        <v>T7 NOOS-14</v>
      </c>
      <c r="F1333" s="39">
        <f>VLOOKUP(E1333,HD_Odo!$C$2:$D$1381,2,FALSE)</f>
        <v>800000</v>
      </c>
      <c r="G1333" s="89" t="str">
        <f>'EMFAC2017EI-2011Class'!H1332</f>
        <v>2021-T7 NOOS-14</v>
      </c>
      <c r="H1333" s="77">
        <f t="shared" si="42"/>
        <v>0.86930286854611971</v>
      </c>
      <c r="J1333" s="13"/>
      <c r="N1333" s="37"/>
      <c r="O1333" s="36"/>
    </row>
    <row r="1334" spans="1:15" ht="13.7" customHeight="1" x14ac:dyDescent="0.25">
      <c r="A1334" s="73">
        <f>'EMFAC2017EI-2011Class'!B1333</f>
        <v>2021</v>
      </c>
      <c r="B1334" s="74" t="str">
        <f>'EMFAC2017EI-2011Class'!C1333</f>
        <v>T7 NOOS</v>
      </c>
      <c r="C1334" s="73">
        <f>'EMFAC2017EI-2011Class'!D1333</f>
        <v>2006</v>
      </c>
      <c r="D1334" s="38">
        <f>'EMFAC2017EI-2011Class'!F1333</f>
        <v>15</v>
      </c>
      <c r="E1334" s="72" t="str">
        <f t="shared" si="41"/>
        <v>T7 NOOS-15</v>
      </c>
      <c r="F1334" s="39">
        <f>VLOOKUP(E1334,HD_Odo!$C$2:$D$1381,2,FALSE)</f>
        <v>800000</v>
      </c>
      <c r="G1334" s="89" t="str">
        <f>'EMFAC2017EI-2011Class'!H1333</f>
        <v>2021-T7 NOOS-15</v>
      </c>
      <c r="H1334" s="77">
        <f t="shared" si="42"/>
        <v>0.86930286854611971</v>
      </c>
      <c r="J1334" s="13"/>
      <c r="N1334" s="37"/>
      <c r="O1334" s="36"/>
    </row>
    <row r="1335" spans="1:15" ht="13.7" customHeight="1" x14ac:dyDescent="0.25">
      <c r="A1335" s="73">
        <f>'EMFAC2017EI-2011Class'!B1334</f>
        <v>2021</v>
      </c>
      <c r="B1335" s="74" t="str">
        <f>'EMFAC2017EI-2011Class'!C1334</f>
        <v>T7 NOOS</v>
      </c>
      <c r="C1335" s="73">
        <f>'EMFAC2017EI-2011Class'!D1334</f>
        <v>2005</v>
      </c>
      <c r="D1335" s="38">
        <f>'EMFAC2017EI-2011Class'!F1334</f>
        <v>16</v>
      </c>
      <c r="E1335" s="72" t="str">
        <f t="shared" si="41"/>
        <v>T7 NOOS-16</v>
      </c>
      <c r="F1335" s="39">
        <f>VLOOKUP(E1335,HD_Odo!$C$2:$D$1381,2,FALSE)</f>
        <v>800000</v>
      </c>
      <c r="G1335" s="89" t="str">
        <f>'EMFAC2017EI-2011Class'!H1334</f>
        <v>2021-T7 NOOS-16</v>
      </c>
      <c r="H1335" s="77">
        <f t="shared" si="42"/>
        <v>0.86930286854611971</v>
      </c>
      <c r="J1335" s="13"/>
      <c r="N1335" s="37"/>
      <c r="O1335" s="36"/>
    </row>
    <row r="1336" spans="1:15" ht="13.7" customHeight="1" x14ac:dyDescent="0.25">
      <c r="A1336" s="73">
        <f>'EMFAC2017EI-2011Class'!B1335</f>
        <v>2021</v>
      </c>
      <c r="B1336" s="74" t="str">
        <f>'EMFAC2017EI-2011Class'!C1335</f>
        <v>T7 NOOS</v>
      </c>
      <c r="C1336" s="73">
        <f>'EMFAC2017EI-2011Class'!D1335</f>
        <v>2004</v>
      </c>
      <c r="D1336" s="38">
        <f>'EMFAC2017EI-2011Class'!F1335</f>
        <v>17</v>
      </c>
      <c r="E1336" s="72" t="str">
        <f t="shared" si="41"/>
        <v>T7 NOOS-17</v>
      </c>
      <c r="F1336" s="39">
        <f>VLOOKUP(E1336,HD_Odo!$C$2:$D$1381,2,FALSE)</f>
        <v>800000</v>
      </c>
      <c r="G1336" s="89" t="str">
        <f>'EMFAC2017EI-2011Class'!H1335</f>
        <v>2021-T7 NOOS-17</v>
      </c>
      <c r="H1336" s="77">
        <f t="shared" si="42"/>
        <v>0.86930286854611971</v>
      </c>
      <c r="J1336" s="13"/>
      <c r="N1336" s="37"/>
      <c r="O1336" s="36"/>
    </row>
    <row r="1337" spans="1:15" ht="13.7" customHeight="1" x14ac:dyDescent="0.25">
      <c r="A1337" s="73">
        <f>'EMFAC2017EI-2011Class'!B1336</f>
        <v>2021</v>
      </c>
      <c r="B1337" s="74" t="str">
        <f>'EMFAC2017EI-2011Class'!C1336</f>
        <v>T7 Other Port</v>
      </c>
      <c r="C1337" s="73">
        <f>'EMFAC2017EI-2011Class'!D1336</f>
        <v>2022</v>
      </c>
      <c r="D1337" s="38">
        <f>'EMFAC2017EI-2011Class'!F1336</f>
        <v>-1</v>
      </c>
      <c r="E1337" s="72" t="str">
        <f t="shared" si="41"/>
        <v>T7 Other Port--1</v>
      </c>
      <c r="F1337" s="39">
        <f>VLOOKUP(E1337,HD_Odo!$C$2:$D$1381,2,FALSE)</f>
        <v>0</v>
      </c>
      <c r="G1337" s="89" t="str">
        <f>'EMFAC2017EI-2011Class'!H1336</f>
        <v>2021-T7 Other Port--1</v>
      </c>
      <c r="H1337" s="77">
        <f t="shared" si="42"/>
        <v>1</v>
      </c>
      <c r="J1337" s="13"/>
      <c r="N1337" s="37"/>
      <c r="O1337" s="36"/>
    </row>
    <row r="1338" spans="1:15" ht="13.7" customHeight="1" x14ac:dyDescent="0.25">
      <c r="A1338" s="73">
        <f>'EMFAC2017EI-2011Class'!B1337</f>
        <v>2021</v>
      </c>
      <c r="B1338" s="74" t="str">
        <f>'EMFAC2017EI-2011Class'!C1337</f>
        <v>T7 Other Port</v>
      </c>
      <c r="C1338" s="73">
        <f>'EMFAC2017EI-2011Class'!D1337</f>
        <v>2021</v>
      </c>
      <c r="D1338" s="38">
        <f>'EMFAC2017EI-2011Class'!F1337</f>
        <v>0</v>
      </c>
      <c r="E1338" s="72" t="str">
        <f t="shared" si="41"/>
        <v>T7 Other Port-0</v>
      </c>
      <c r="F1338" s="39">
        <f>VLOOKUP(E1338,HD_Odo!$C$2:$D$1381,2,FALSE)</f>
        <v>76908.539999999994</v>
      </c>
      <c r="G1338" s="89" t="str">
        <f>'EMFAC2017EI-2011Class'!H1337</f>
        <v>2021-T7 Other Port-0</v>
      </c>
      <c r="H1338" s="77">
        <f t="shared" si="42"/>
        <v>0.93514365249031617</v>
      </c>
      <c r="J1338" s="13"/>
      <c r="N1338" s="37"/>
      <c r="O1338" s="36"/>
    </row>
    <row r="1339" spans="1:15" ht="13.7" customHeight="1" x14ac:dyDescent="0.25">
      <c r="A1339" s="73">
        <f>'EMFAC2017EI-2011Class'!B1338</f>
        <v>2021</v>
      </c>
      <c r="B1339" s="74" t="str">
        <f>'EMFAC2017EI-2011Class'!C1338</f>
        <v>T7 Other Port</v>
      </c>
      <c r="C1339" s="73">
        <f>'EMFAC2017EI-2011Class'!D1338</f>
        <v>2020</v>
      </c>
      <c r="D1339" s="38">
        <f>'EMFAC2017EI-2011Class'!F1338</f>
        <v>1</v>
      </c>
      <c r="E1339" s="72" t="str">
        <f t="shared" si="41"/>
        <v>T7 Other Port-1</v>
      </c>
      <c r="F1339" s="39">
        <f>VLOOKUP(E1339,HD_Odo!$C$2:$D$1381,2,FALSE)</f>
        <v>153817.1</v>
      </c>
      <c r="G1339" s="89" t="str">
        <f>'EMFAC2017EI-2011Class'!H1338</f>
        <v>2021-T7 Other Port-1</v>
      </c>
      <c r="H1339" s="77">
        <f t="shared" si="42"/>
        <v>0.89401238448146214</v>
      </c>
      <c r="J1339" s="13"/>
      <c r="N1339" s="37"/>
      <c r="O1339" s="36"/>
    </row>
    <row r="1340" spans="1:15" ht="13.7" customHeight="1" x14ac:dyDescent="0.25">
      <c r="A1340" s="73">
        <f>'EMFAC2017EI-2011Class'!B1339</f>
        <v>2021</v>
      </c>
      <c r="B1340" s="74" t="str">
        <f>'EMFAC2017EI-2011Class'!C1339</f>
        <v>T7 Other Port</v>
      </c>
      <c r="C1340" s="73">
        <f>'EMFAC2017EI-2011Class'!D1339</f>
        <v>2019</v>
      </c>
      <c r="D1340" s="38">
        <f>'EMFAC2017EI-2011Class'!F1339</f>
        <v>2</v>
      </c>
      <c r="E1340" s="72" t="str">
        <f t="shared" si="41"/>
        <v>T7 Other Port-2</v>
      </c>
      <c r="F1340" s="39">
        <f>VLOOKUP(E1340,HD_Odo!$C$2:$D$1381,2,FALSE)</f>
        <v>229819.72</v>
      </c>
      <c r="G1340" s="89" t="str">
        <f>'EMFAC2017EI-2011Class'!H1339</f>
        <v>2021-T7 Other Port-2</v>
      </c>
      <c r="H1340" s="77">
        <f t="shared" si="42"/>
        <v>0.86588428083886382</v>
      </c>
      <c r="J1340" s="13"/>
      <c r="N1340" s="37"/>
      <c r="O1340" s="36"/>
    </row>
    <row r="1341" spans="1:15" ht="13.7" customHeight="1" x14ac:dyDescent="0.25">
      <c r="A1341" s="73">
        <f>'EMFAC2017EI-2011Class'!B1340</f>
        <v>2021</v>
      </c>
      <c r="B1341" s="74" t="str">
        <f>'EMFAC2017EI-2011Class'!C1340</f>
        <v>T7 Other Port</v>
      </c>
      <c r="C1341" s="73">
        <f>'EMFAC2017EI-2011Class'!D1340</f>
        <v>2018</v>
      </c>
      <c r="D1341" s="38">
        <f>'EMFAC2017EI-2011Class'!F1340</f>
        <v>3</v>
      </c>
      <c r="E1341" s="72" t="str">
        <f t="shared" si="41"/>
        <v>T7 Other Port-3</v>
      </c>
      <c r="F1341" s="39">
        <f>VLOOKUP(E1341,HD_Odo!$C$2:$D$1381,2,FALSE)</f>
        <v>310702.34000000003</v>
      </c>
      <c r="G1341" s="89" t="str">
        <f>'EMFAC2017EI-2011Class'!H1340</f>
        <v>2021-T7 Other Port-3</v>
      </c>
      <c r="H1341" s="77">
        <f t="shared" si="42"/>
        <v>0.84408396089301196</v>
      </c>
      <c r="J1341" s="13"/>
      <c r="N1341" s="37"/>
      <c r="O1341" s="36"/>
    </row>
    <row r="1342" spans="1:15" ht="13.7" customHeight="1" x14ac:dyDescent="0.25">
      <c r="A1342" s="73">
        <f>'EMFAC2017EI-2011Class'!B1341</f>
        <v>2021</v>
      </c>
      <c r="B1342" s="74" t="str">
        <f>'EMFAC2017EI-2011Class'!C1341</f>
        <v>T7 Other Port</v>
      </c>
      <c r="C1342" s="73">
        <f>'EMFAC2017EI-2011Class'!D1341</f>
        <v>2017</v>
      </c>
      <c r="D1342" s="38">
        <f>'EMFAC2017EI-2011Class'!F1341</f>
        <v>4</v>
      </c>
      <c r="E1342" s="72" t="str">
        <f t="shared" si="41"/>
        <v>T7 Other Port-4</v>
      </c>
      <c r="F1342" s="39">
        <f>VLOOKUP(E1342,HD_Odo!$C$2:$D$1381,2,FALSE)</f>
        <v>395127.86</v>
      </c>
      <c r="G1342" s="89" t="str">
        <f>'EMFAC2017EI-2011Class'!H1341</f>
        <v>2021-T7 Other Port-4</v>
      </c>
      <c r="H1342" s="77">
        <f t="shared" si="42"/>
        <v>0.82701270097062751</v>
      </c>
      <c r="J1342" s="13"/>
      <c r="N1342" s="37"/>
      <c r="O1342" s="36"/>
    </row>
    <row r="1343" spans="1:15" ht="13.7" customHeight="1" x14ac:dyDescent="0.25">
      <c r="A1343" s="73">
        <f>'EMFAC2017EI-2011Class'!B1342</f>
        <v>2021</v>
      </c>
      <c r="B1343" s="74" t="str">
        <f>'EMFAC2017EI-2011Class'!C1342</f>
        <v>T7 Other Port</v>
      </c>
      <c r="C1343" s="73">
        <f>'EMFAC2017EI-2011Class'!D1342</f>
        <v>2016</v>
      </c>
      <c r="D1343" s="38">
        <f>'EMFAC2017EI-2011Class'!F1342</f>
        <v>5</v>
      </c>
      <c r="E1343" s="72" t="str">
        <f t="shared" si="41"/>
        <v>T7 Other Port-5</v>
      </c>
      <c r="F1343" s="39">
        <f>VLOOKUP(E1343,HD_Odo!$C$2:$D$1381,2,FALSE)</f>
        <v>488987.22</v>
      </c>
      <c r="G1343" s="89" t="str">
        <f>'EMFAC2017EI-2011Class'!H1342</f>
        <v>2021-T7 Other Port-5</v>
      </c>
      <c r="H1343" s="77">
        <f t="shared" si="42"/>
        <v>0.81251163374825064</v>
      </c>
      <c r="J1343" s="13"/>
      <c r="N1343" s="37"/>
      <c r="O1343" s="36"/>
    </row>
    <row r="1344" spans="1:15" ht="13.7" customHeight="1" x14ac:dyDescent="0.25">
      <c r="A1344" s="73">
        <f>'EMFAC2017EI-2011Class'!B1343</f>
        <v>2021</v>
      </c>
      <c r="B1344" s="74" t="str">
        <f>'EMFAC2017EI-2011Class'!C1343</f>
        <v>T7 Other Port</v>
      </c>
      <c r="C1344" s="73">
        <f>'EMFAC2017EI-2011Class'!D1343</f>
        <v>2015</v>
      </c>
      <c r="D1344" s="38">
        <f>'EMFAC2017EI-2011Class'!F1343</f>
        <v>6</v>
      </c>
      <c r="E1344" s="72" t="str">
        <f t="shared" si="41"/>
        <v>T7 Other Port-6</v>
      </c>
      <c r="F1344" s="39">
        <f>VLOOKUP(E1344,HD_Odo!$C$2:$D$1381,2,FALSE)</f>
        <v>558038.9</v>
      </c>
      <c r="G1344" s="89" t="str">
        <f>'EMFAC2017EI-2011Class'!H1343</f>
        <v>2021-T7 Other Port-6</v>
      </c>
      <c r="H1344" s="77">
        <f t="shared" si="42"/>
        <v>0.80395070521592826</v>
      </c>
      <c r="J1344" s="13"/>
      <c r="N1344" s="37"/>
      <c r="O1344" s="36"/>
    </row>
    <row r="1345" spans="1:15" ht="13.7" customHeight="1" x14ac:dyDescent="0.25">
      <c r="A1345" s="73">
        <f>'EMFAC2017EI-2011Class'!B1344</f>
        <v>2021</v>
      </c>
      <c r="B1345" s="74" t="str">
        <f>'EMFAC2017EI-2011Class'!C1344</f>
        <v>T7 Other Port</v>
      </c>
      <c r="C1345" s="73">
        <f>'EMFAC2017EI-2011Class'!D1344</f>
        <v>2014</v>
      </c>
      <c r="D1345" s="38">
        <f>'EMFAC2017EI-2011Class'!F1344</f>
        <v>7</v>
      </c>
      <c r="E1345" s="72" t="str">
        <f t="shared" si="41"/>
        <v>T7 Other Port-7</v>
      </c>
      <c r="F1345" s="39">
        <f>VLOOKUP(E1345,HD_Odo!$C$2:$D$1381,2,FALSE)</f>
        <v>615840.93999999994</v>
      </c>
      <c r="G1345" s="89" t="str">
        <f>'EMFAC2017EI-2011Class'!H1344</f>
        <v>2021-T7 Other Port-7</v>
      </c>
      <c r="H1345" s="77">
        <f t="shared" si="42"/>
        <v>0.79781457946172918</v>
      </c>
      <c r="J1345" s="13"/>
      <c r="N1345" s="37"/>
      <c r="O1345" s="36"/>
    </row>
    <row r="1346" spans="1:15" ht="13.7" customHeight="1" x14ac:dyDescent="0.25">
      <c r="A1346" s="73">
        <f>'EMFAC2017EI-2011Class'!B1345</f>
        <v>2021</v>
      </c>
      <c r="B1346" s="74" t="str">
        <f>'EMFAC2017EI-2011Class'!C1345</f>
        <v>T7 Other Port</v>
      </c>
      <c r="C1346" s="73">
        <f>'EMFAC2017EI-2011Class'!D1345</f>
        <v>2013</v>
      </c>
      <c r="D1346" s="38">
        <f>'EMFAC2017EI-2011Class'!F1345</f>
        <v>8</v>
      </c>
      <c r="E1346" s="72" t="str">
        <f t="shared" si="41"/>
        <v>T7 Other Port-8</v>
      </c>
      <c r="F1346" s="39">
        <f>VLOOKUP(E1346,HD_Odo!$C$2:$D$1381,2,FALSE)</f>
        <v>669491.87</v>
      </c>
      <c r="G1346" s="89" t="str">
        <f>'EMFAC2017EI-2011Class'!H1345</f>
        <v>2021-T7 Other Port-8</v>
      </c>
      <c r="H1346" s="77">
        <f t="shared" si="42"/>
        <v>0.77352290743951557</v>
      </c>
      <c r="J1346" s="13"/>
      <c r="N1346" s="37"/>
      <c r="O1346" s="36"/>
    </row>
    <row r="1347" spans="1:15" ht="13.7" customHeight="1" x14ac:dyDescent="0.25">
      <c r="A1347" s="73">
        <f>'EMFAC2017EI-2011Class'!B1346</f>
        <v>2021</v>
      </c>
      <c r="B1347" s="74" t="str">
        <f>'EMFAC2017EI-2011Class'!C1346</f>
        <v>T7 Other Port</v>
      </c>
      <c r="C1347" s="73">
        <f>'EMFAC2017EI-2011Class'!D1346</f>
        <v>2012</v>
      </c>
      <c r="D1347" s="38">
        <f>'EMFAC2017EI-2011Class'!F1346</f>
        <v>9</v>
      </c>
      <c r="E1347" s="72" t="str">
        <f t="shared" si="41"/>
        <v>T7 Other Port-9</v>
      </c>
      <c r="F1347" s="39">
        <f>VLOOKUP(E1347,HD_Odo!$C$2:$D$1381,2,FALSE)</f>
        <v>719283.9</v>
      </c>
      <c r="G1347" s="89" t="str">
        <f>'EMFAC2017EI-2011Class'!H1346</f>
        <v>2021-T7 Other Port-9</v>
      </c>
      <c r="H1347" s="77">
        <f t="shared" si="42"/>
        <v>0.77026155605688329</v>
      </c>
      <c r="J1347" s="13"/>
      <c r="N1347" s="37"/>
      <c r="O1347" s="36"/>
    </row>
    <row r="1348" spans="1:15" ht="13.7" customHeight="1" x14ac:dyDescent="0.25">
      <c r="A1348" s="73">
        <f>'EMFAC2017EI-2011Class'!B1347</f>
        <v>2021</v>
      </c>
      <c r="B1348" s="74" t="str">
        <f>'EMFAC2017EI-2011Class'!C1347</f>
        <v>T7 Other Port</v>
      </c>
      <c r="C1348" s="73">
        <f>'EMFAC2017EI-2011Class'!D1347</f>
        <v>2011</v>
      </c>
      <c r="D1348" s="38">
        <f>'EMFAC2017EI-2011Class'!F1347</f>
        <v>10</v>
      </c>
      <c r="E1348" s="72" t="str">
        <f t="shared" si="41"/>
        <v>T7 Other Port-10</v>
      </c>
      <c r="F1348" s="39">
        <f>VLOOKUP(E1348,HD_Odo!$C$2:$D$1381,2,FALSE)</f>
        <v>765588.04</v>
      </c>
      <c r="G1348" s="89" t="str">
        <f>'EMFAC2017EI-2011Class'!H1347</f>
        <v>2021-T7 Other Port-10</v>
      </c>
      <c r="H1348" s="77">
        <f t="shared" si="42"/>
        <v>0.76753927439289993</v>
      </c>
      <c r="J1348" s="13"/>
      <c r="N1348" s="37"/>
      <c r="O1348" s="36"/>
    </row>
    <row r="1349" spans="1:15" ht="13.7" customHeight="1" x14ac:dyDescent="0.25">
      <c r="A1349" s="73">
        <f>'EMFAC2017EI-2011Class'!B1348</f>
        <v>2021</v>
      </c>
      <c r="B1349" s="74" t="str">
        <f>'EMFAC2017EI-2011Class'!C1348</f>
        <v>T7 Other Port</v>
      </c>
      <c r="C1349" s="73">
        <f>'EMFAC2017EI-2011Class'!D1348</f>
        <v>2010</v>
      </c>
      <c r="D1349" s="38">
        <f>'EMFAC2017EI-2011Class'!F1348</f>
        <v>11</v>
      </c>
      <c r="E1349" s="72" t="str">
        <f t="shared" si="41"/>
        <v>T7 Other Port-11</v>
      </c>
      <c r="F1349" s="39">
        <f>VLOOKUP(E1349,HD_Odo!$C$2:$D$1381,2,FALSE)</f>
        <v>800000</v>
      </c>
      <c r="G1349" s="89" t="str">
        <f>'EMFAC2017EI-2011Class'!H1348</f>
        <v>2021-T7 Other Port-11</v>
      </c>
      <c r="H1349" s="77">
        <f t="shared" si="42"/>
        <v>0.76746621125381953</v>
      </c>
      <c r="J1349" s="13"/>
      <c r="N1349" s="37"/>
      <c r="O1349" s="36"/>
    </row>
    <row r="1350" spans="1:15" ht="13.7" customHeight="1" x14ac:dyDescent="0.25">
      <c r="A1350" s="73">
        <f>'EMFAC2017EI-2011Class'!B1349</f>
        <v>2021</v>
      </c>
      <c r="B1350" s="74" t="str">
        <f>'EMFAC2017EI-2011Class'!C1349</f>
        <v>T7 Other Port</v>
      </c>
      <c r="C1350" s="73">
        <f>'EMFAC2017EI-2011Class'!D1349</f>
        <v>2009</v>
      </c>
      <c r="D1350" s="38">
        <f>'EMFAC2017EI-2011Class'!F1349</f>
        <v>12</v>
      </c>
      <c r="E1350" s="72" t="str">
        <f t="shared" si="41"/>
        <v>T7 Other Port-12</v>
      </c>
      <c r="F1350" s="39">
        <f>VLOOKUP(E1350,HD_Odo!$C$2:$D$1381,2,FALSE)</f>
        <v>800000</v>
      </c>
      <c r="G1350" s="89" t="str">
        <f>'EMFAC2017EI-2011Class'!H1349</f>
        <v>2021-T7 Other Port-12</v>
      </c>
      <c r="H1350" s="77">
        <f t="shared" si="42"/>
        <v>0.76746621125381953</v>
      </c>
      <c r="J1350" s="13"/>
      <c r="N1350" s="37"/>
      <c r="O1350" s="36"/>
    </row>
    <row r="1351" spans="1:15" ht="13.7" customHeight="1" x14ac:dyDescent="0.25">
      <c r="A1351" s="73">
        <f>'EMFAC2017EI-2011Class'!B1350</f>
        <v>2021</v>
      </c>
      <c r="B1351" s="74" t="str">
        <f>'EMFAC2017EI-2011Class'!C1350</f>
        <v>T7 Other Port</v>
      </c>
      <c r="C1351" s="73">
        <f>'EMFAC2017EI-2011Class'!D1350</f>
        <v>2008</v>
      </c>
      <c r="D1351" s="38">
        <f>'EMFAC2017EI-2011Class'!F1350</f>
        <v>13</v>
      </c>
      <c r="E1351" s="72" t="str">
        <f t="shared" si="41"/>
        <v>T7 Other Port-13</v>
      </c>
      <c r="F1351" s="39">
        <f>VLOOKUP(E1351,HD_Odo!$C$2:$D$1381,2,FALSE)</f>
        <v>800000</v>
      </c>
      <c r="G1351" s="89" t="str">
        <f>'EMFAC2017EI-2011Class'!H1350</f>
        <v>2021-T7 Other Port-13</v>
      </c>
      <c r="H1351" s="77">
        <f t="shared" si="42"/>
        <v>0.76746621125381953</v>
      </c>
      <c r="J1351" s="13"/>
      <c r="N1351" s="37"/>
      <c r="O1351" s="36"/>
    </row>
    <row r="1352" spans="1:15" ht="13.7" customHeight="1" x14ac:dyDescent="0.25">
      <c r="A1352" s="73">
        <f>'EMFAC2017EI-2011Class'!B1351</f>
        <v>2021</v>
      </c>
      <c r="B1352" s="74" t="str">
        <f>'EMFAC2017EI-2011Class'!C1351</f>
        <v>T7 POAK</v>
      </c>
      <c r="C1352" s="73">
        <f>'EMFAC2017EI-2011Class'!D1351</f>
        <v>2022</v>
      </c>
      <c r="D1352" s="38">
        <f>'EMFAC2017EI-2011Class'!F1351</f>
        <v>-1</v>
      </c>
      <c r="E1352" s="72" t="str">
        <f t="shared" si="41"/>
        <v>T7 POAK--1</v>
      </c>
      <c r="F1352" s="39">
        <f>VLOOKUP(E1352,HD_Odo!$C$2:$D$1381,2,FALSE)</f>
        <v>0</v>
      </c>
      <c r="G1352" s="89" t="str">
        <f>'EMFAC2017EI-2011Class'!H1351</f>
        <v>2021-T7 POAK--1</v>
      </c>
      <c r="H1352" s="77">
        <f t="shared" si="42"/>
        <v>1</v>
      </c>
      <c r="J1352" s="13"/>
      <c r="N1352" s="37"/>
      <c r="O1352" s="36"/>
    </row>
    <row r="1353" spans="1:15" ht="13.7" customHeight="1" x14ac:dyDescent="0.25">
      <c r="A1353" s="73">
        <f>'EMFAC2017EI-2011Class'!B1352</f>
        <v>2021</v>
      </c>
      <c r="B1353" s="74" t="str">
        <f>'EMFAC2017EI-2011Class'!C1352</f>
        <v>T7 POAK</v>
      </c>
      <c r="C1353" s="73">
        <f>'EMFAC2017EI-2011Class'!D1352</f>
        <v>2021</v>
      </c>
      <c r="D1353" s="38">
        <f>'EMFAC2017EI-2011Class'!F1352</f>
        <v>0</v>
      </c>
      <c r="E1353" s="72" t="str">
        <f t="shared" si="41"/>
        <v>T7 POAK-0</v>
      </c>
      <c r="F1353" s="39">
        <f>VLOOKUP(E1353,HD_Odo!$C$2:$D$1381,2,FALSE)</f>
        <v>76908.539999999994</v>
      </c>
      <c r="G1353" s="89" t="str">
        <f>'EMFAC2017EI-2011Class'!H1352</f>
        <v>2021-T7 POAK-0</v>
      </c>
      <c r="H1353" s="77">
        <f t="shared" si="42"/>
        <v>0.93514365249031617</v>
      </c>
      <c r="J1353" s="13"/>
      <c r="N1353" s="37"/>
      <c r="O1353" s="36"/>
    </row>
    <row r="1354" spans="1:15" ht="13.7" customHeight="1" x14ac:dyDescent="0.25">
      <c r="A1354" s="73">
        <f>'EMFAC2017EI-2011Class'!B1353</f>
        <v>2021</v>
      </c>
      <c r="B1354" s="74" t="str">
        <f>'EMFAC2017EI-2011Class'!C1353</f>
        <v>T7 POAK</v>
      </c>
      <c r="C1354" s="73">
        <f>'EMFAC2017EI-2011Class'!D1353</f>
        <v>2020</v>
      </c>
      <c r="D1354" s="38">
        <f>'EMFAC2017EI-2011Class'!F1353</f>
        <v>1</v>
      </c>
      <c r="E1354" s="72" t="str">
        <f t="shared" si="41"/>
        <v>T7 POAK-1</v>
      </c>
      <c r="F1354" s="39">
        <f>VLOOKUP(E1354,HD_Odo!$C$2:$D$1381,2,FALSE)</f>
        <v>153817.1</v>
      </c>
      <c r="G1354" s="89" t="str">
        <f>'EMFAC2017EI-2011Class'!H1353</f>
        <v>2021-T7 POAK-1</v>
      </c>
      <c r="H1354" s="77">
        <f t="shared" si="42"/>
        <v>0.89401238448146214</v>
      </c>
      <c r="J1354" s="13"/>
      <c r="N1354" s="37"/>
      <c r="O1354" s="36"/>
    </row>
    <row r="1355" spans="1:15" ht="13.7" customHeight="1" x14ac:dyDescent="0.25">
      <c r="A1355" s="73">
        <f>'EMFAC2017EI-2011Class'!B1354</f>
        <v>2021</v>
      </c>
      <c r="B1355" s="74" t="str">
        <f>'EMFAC2017EI-2011Class'!C1354</f>
        <v>T7 POAK</v>
      </c>
      <c r="C1355" s="73">
        <f>'EMFAC2017EI-2011Class'!D1354</f>
        <v>2019</v>
      </c>
      <c r="D1355" s="38">
        <f>'EMFAC2017EI-2011Class'!F1354</f>
        <v>2</v>
      </c>
      <c r="E1355" s="72" t="str">
        <f t="shared" ref="E1355:E1418" si="43">CONCATENATE(B1355,"-",D1355)</f>
        <v>T7 POAK-2</v>
      </c>
      <c r="F1355" s="39">
        <f>VLOOKUP(E1355,HD_Odo!$C$2:$D$1381,2,FALSE)</f>
        <v>229819.72</v>
      </c>
      <c r="G1355" s="89" t="str">
        <f>'EMFAC2017EI-2011Class'!H1354</f>
        <v>2021-T7 POAK-2</v>
      </c>
      <c r="H1355" s="77">
        <f t="shared" si="42"/>
        <v>0.86588428083886382</v>
      </c>
      <c r="J1355" s="13"/>
      <c r="N1355" s="37"/>
      <c r="O1355" s="36"/>
    </row>
    <row r="1356" spans="1:15" ht="13.7" customHeight="1" x14ac:dyDescent="0.25">
      <c r="A1356" s="73">
        <f>'EMFAC2017EI-2011Class'!B1355</f>
        <v>2021</v>
      </c>
      <c r="B1356" s="74" t="str">
        <f>'EMFAC2017EI-2011Class'!C1355</f>
        <v>T7 POAK</v>
      </c>
      <c r="C1356" s="73">
        <f>'EMFAC2017EI-2011Class'!D1355</f>
        <v>2018</v>
      </c>
      <c r="D1356" s="38">
        <f>'EMFAC2017EI-2011Class'!F1355</f>
        <v>3</v>
      </c>
      <c r="E1356" s="72" t="str">
        <f t="shared" si="43"/>
        <v>T7 POAK-3</v>
      </c>
      <c r="F1356" s="39">
        <f>VLOOKUP(E1356,HD_Odo!$C$2:$D$1381,2,FALSE)</f>
        <v>310702.34000000003</v>
      </c>
      <c r="G1356" s="89" t="str">
        <f>'EMFAC2017EI-2011Class'!H1355</f>
        <v>2021-T7 POAK-3</v>
      </c>
      <c r="H1356" s="77">
        <f t="shared" si="42"/>
        <v>0.84408396089301196</v>
      </c>
      <c r="J1356" s="13"/>
      <c r="N1356" s="37"/>
      <c r="O1356" s="36"/>
    </row>
    <row r="1357" spans="1:15" ht="13.7" customHeight="1" x14ac:dyDescent="0.25">
      <c r="A1357" s="73">
        <f>'EMFAC2017EI-2011Class'!B1356</f>
        <v>2021</v>
      </c>
      <c r="B1357" s="74" t="str">
        <f>'EMFAC2017EI-2011Class'!C1356</f>
        <v>T7 POAK</v>
      </c>
      <c r="C1357" s="73">
        <f>'EMFAC2017EI-2011Class'!D1356</f>
        <v>2017</v>
      </c>
      <c r="D1357" s="38">
        <f>'EMFAC2017EI-2011Class'!F1356</f>
        <v>4</v>
      </c>
      <c r="E1357" s="72" t="str">
        <f t="shared" si="43"/>
        <v>T7 POAK-4</v>
      </c>
      <c r="F1357" s="39">
        <f>VLOOKUP(E1357,HD_Odo!$C$2:$D$1381,2,FALSE)</f>
        <v>395127.86</v>
      </c>
      <c r="G1357" s="89" t="str">
        <f>'EMFAC2017EI-2011Class'!H1356</f>
        <v>2021-T7 POAK-4</v>
      </c>
      <c r="H1357" s="77">
        <f t="shared" si="42"/>
        <v>0.82701270097062751</v>
      </c>
      <c r="J1357" s="13"/>
      <c r="N1357" s="37"/>
      <c r="O1357" s="36"/>
    </row>
    <row r="1358" spans="1:15" ht="13.7" customHeight="1" x14ac:dyDescent="0.25">
      <c r="A1358" s="73">
        <f>'EMFAC2017EI-2011Class'!B1357</f>
        <v>2021</v>
      </c>
      <c r="B1358" s="74" t="str">
        <f>'EMFAC2017EI-2011Class'!C1357</f>
        <v>T7 POAK</v>
      </c>
      <c r="C1358" s="73">
        <f>'EMFAC2017EI-2011Class'!D1357</f>
        <v>2016</v>
      </c>
      <c r="D1358" s="38">
        <f>'EMFAC2017EI-2011Class'!F1357</f>
        <v>5</v>
      </c>
      <c r="E1358" s="72" t="str">
        <f t="shared" si="43"/>
        <v>T7 POAK-5</v>
      </c>
      <c r="F1358" s="39">
        <f>VLOOKUP(E1358,HD_Odo!$C$2:$D$1381,2,FALSE)</f>
        <v>488987.22</v>
      </c>
      <c r="G1358" s="89" t="str">
        <f>'EMFAC2017EI-2011Class'!H1357</f>
        <v>2021-T7 POAK-5</v>
      </c>
      <c r="H1358" s="77">
        <f t="shared" si="42"/>
        <v>0.81251163374825064</v>
      </c>
      <c r="J1358" s="13"/>
      <c r="N1358" s="37"/>
      <c r="O1358" s="36"/>
    </row>
    <row r="1359" spans="1:15" ht="13.7" customHeight="1" x14ac:dyDescent="0.25">
      <c r="A1359" s="73">
        <f>'EMFAC2017EI-2011Class'!B1358</f>
        <v>2021</v>
      </c>
      <c r="B1359" s="74" t="str">
        <f>'EMFAC2017EI-2011Class'!C1358</f>
        <v>T7 POAK</v>
      </c>
      <c r="C1359" s="73">
        <f>'EMFAC2017EI-2011Class'!D1358</f>
        <v>2015</v>
      </c>
      <c r="D1359" s="38">
        <f>'EMFAC2017EI-2011Class'!F1358</f>
        <v>6</v>
      </c>
      <c r="E1359" s="72" t="str">
        <f t="shared" si="43"/>
        <v>T7 POAK-6</v>
      </c>
      <c r="F1359" s="39">
        <f>VLOOKUP(E1359,HD_Odo!$C$2:$D$1381,2,FALSE)</f>
        <v>558038.9</v>
      </c>
      <c r="G1359" s="89" t="str">
        <f>'EMFAC2017EI-2011Class'!H1358</f>
        <v>2021-T7 POAK-6</v>
      </c>
      <c r="H1359" s="77">
        <f t="shared" si="42"/>
        <v>0.80395070521592826</v>
      </c>
      <c r="J1359" s="13"/>
      <c r="N1359" s="37"/>
      <c r="O1359" s="36"/>
    </row>
    <row r="1360" spans="1:15" ht="13.7" customHeight="1" x14ac:dyDescent="0.25">
      <c r="A1360" s="73">
        <f>'EMFAC2017EI-2011Class'!B1359</f>
        <v>2021</v>
      </c>
      <c r="B1360" s="74" t="str">
        <f>'EMFAC2017EI-2011Class'!C1359</f>
        <v>T7 POAK</v>
      </c>
      <c r="C1360" s="73">
        <f>'EMFAC2017EI-2011Class'!D1359</f>
        <v>2014</v>
      </c>
      <c r="D1360" s="38">
        <f>'EMFAC2017EI-2011Class'!F1359</f>
        <v>7</v>
      </c>
      <c r="E1360" s="72" t="str">
        <f t="shared" si="43"/>
        <v>T7 POAK-7</v>
      </c>
      <c r="F1360" s="39">
        <f>VLOOKUP(E1360,HD_Odo!$C$2:$D$1381,2,FALSE)</f>
        <v>615840.93999999994</v>
      </c>
      <c r="G1360" s="89" t="str">
        <f>'EMFAC2017EI-2011Class'!H1359</f>
        <v>2021-T7 POAK-7</v>
      </c>
      <c r="H1360" s="77">
        <f t="shared" si="42"/>
        <v>0.79781457946172918</v>
      </c>
      <c r="J1360" s="13"/>
      <c r="N1360" s="37"/>
      <c r="O1360" s="36"/>
    </row>
    <row r="1361" spans="1:15" ht="13.7" customHeight="1" x14ac:dyDescent="0.25">
      <c r="A1361" s="73">
        <f>'EMFAC2017EI-2011Class'!B1360</f>
        <v>2021</v>
      </c>
      <c r="B1361" s="74" t="str">
        <f>'EMFAC2017EI-2011Class'!C1360</f>
        <v>T7 POAK</v>
      </c>
      <c r="C1361" s="73">
        <f>'EMFAC2017EI-2011Class'!D1360</f>
        <v>2013</v>
      </c>
      <c r="D1361" s="38">
        <f>'EMFAC2017EI-2011Class'!F1360</f>
        <v>8</v>
      </c>
      <c r="E1361" s="72" t="str">
        <f t="shared" si="43"/>
        <v>T7 POAK-8</v>
      </c>
      <c r="F1361" s="39">
        <f>VLOOKUP(E1361,HD_Odo!$C$2:$D$1381,2,FALSE)</f>
        <v>669491.87</v>
      </c>
      <c r="G1361" s="89" t="str">
        <f>'EMFAC2017EI-2011Class'!H1360</f>
        <v>2021-T7 POAK-8</v>
      </c>
      <c r="H1361" s="77">
        <f t="shared" si="42"/>
        <v>0.77352290743951557</v>
      </c>
      <c r="J1361" s="13"/>
      <c r="N1361" s="37"/>
      <c r="O1361" s="36"/>
    </row>
    <row r="1362" spans="1:15" ht="13.7" customHeight="1" x14ac:dyDescent="0.25">
      <c r="A1362" s="73">
        <f>'EMFAC2017EI-2011Class'!B1361</f>
        <v>2021</v>
      </c>
      <c r="B1362" s="74" t="str">
        <f>'EMFAC2017EI-2011Class'!C1361</f>
        <v>T7 POAK</v>
      </c>
      <c r="C1362" s="73">
        <f>'EMFAC2017EI-2011Class'!D1361</f>
        <v>2012</v>
      </c>
      <c r="D1362" s="38">
        <f>'EMFAC2017EI-2011Class'!F1361</f>
        <v>9</v>
      </c>
      <c r="E1362" s="72" t="str">
        <f t="shared" si="43"/>
        <v>T7 POAK-9</v>
      </c>
      <c r="F1362" s="39">
        <f>VLOOKUP(E1362,HD_Odo!$C$2:$D$1381,2,FALSE)</f>
        <v>719283.9</v>
      </c>
      <c r="G1362" s="89" t="str">
        <f>'EMFAC2017EI-2011Class'!H1361</f>
        <v>2021-T7 POAK-9</v>
      </c>
      <c r="H1362" s="77">
        <f t="shared" si="42"/>
        <v>0.77026155605688329</v>
      </c>
      <c r="J1362" s="13"/>
      <c r="N1362" s="37"/>
      <c r="O1362" s="36"/>
    </row>
    <row r="1363" spans="1:15" ht="13.7" customHeight="1" x14ac:dyDescent="0.25">
      <c r="A1363" s="73">
        <f>'EMFAC2017EI-2011Class'!B1362</f>
        <v>2021</v>
      </c>
      <c r="B1363" s="74" t="str">
        <f>'EMFAC2017EI-2011Class'!C1362</f>
        <v>T7 POAK</v>
      </c>
      <c r="C1363" s="73">
        <f>'EMFAC2017EI-2011Class'!D1362</f>
        <v>2011</v>
      </c>
      <c r="D1363" s="38">
        <f>'EMFAC2017EI-2011Class'!F1362</f>
        <v>10</v>
      </c>
      <c r="E1363" s="72" t="str">
        <f t="shared" si="43"/>
        <v>T7 POAK-10</v>
      </c>
      <c r="F1363" s="39">
        <f>VLOOKUP(E1363,HD_Odo!$C$2:$D$1381,2,FALSE)</f>
        <v>765588.04</v>
      </c>
      <c r="G1363" s="89" t="str">
        <f>'EMFAC2017EI-2011Class'!H1362</f>
        <v>2021-T7 POAK-10</v>
      </c>
      <c r="H1363" s="77">
        <f t="shared" si="42"/>
        <v>0.76753927439289993</v>
      </c>
      <c r="J1363" s="13"/>
      <c r="N1363" s="37"/>
      <c r="O1363" s="36"/>
    </row>
    <row r="1364" spans="1:15" ht="13.7" customHeight="1" x14ac:dyDescent="0.25">
      <c r="A1364" s="73">
        <f>'EMFAC2017EI-2011Class'!B1363</f>
        <v>2021</v>
      </c>
      <c r="B1364" s="74" t="str">
        <f>'EMFAC2017EI-2011Class'!C1363</f>
        <v>T7 POAK</v>
      </c>
      <c r="C1364" s="73">
        <f>'EMFAC2017EI-2011Class'!D1363</f>
        <v>2010</v>
      </c>
      <c r="D1364" s="38">
        <f>'EMFAC2017EI-2011Class'!F1363</f>
        <v>11</v>
      </c>
      <c r="E1364" s="72" t="str">
        <f t="shared" si="43"/>
        <v>T7 POAK-11</v>
      </c>
      <c r="F1364" s="39">
        <f>VLOOKUP(E1364,HD_Odo!$C$2:$D$1381,2,FALSE)</f>
        <v>800000</v>
      </c>
      <c r="G1364" s="89" t="str">
        <f>'EMFAC2017EI-2011Class'!H1363</f>
        <v>2021-T7 POAK-11</v>
      </c>
      <c r="H1364" s="77">
        <f t="shared" si="42"/>
        <v>0.76746621125381953</v>
      </c>
      <c r="J1364" s="13"/>
      <c r="N1364" s="37"/>
      <c r="O1364" s="36"/>
    </row>
    <row r="1365" spans="1:15" ht="13.7" customHeight="1" x14ac:dyDescent="0.25">
      <c r="A1365" s="73">
        <f>'EMFAC2017EI-2011Class'!B1364</f>
        <v>2021</v>
      </c>
      <c r="B1365" s="74" t="str">
        <f>'EMFAC2017EI-2011Class'!C1364</f>
        <v>T7 POAK</v>
      </c>
      <c r="C1365" s="73">
        <f>'EMFAC2017EI-2011Class'!D1364</f>
        <v>2009</v>
      </c>
      <c r="D1365" s="38">
        <f>'EMFAC2017EI-2011Class'!F1364</f>
        <v>12</v>
      </c>
      <c r="E1365" s="72" t="str">
        <f t="shared" si="43"/>
        <v>T7 POAK-12</v>
      </c>
      <c r="F1365" s="39">
        <f>VLOOKUP(E1365,HD_Odo!$C$2:$D$1381,2,FALSE)</f>
        <v>800000</v>
      </c>
      <c r="G1365" s="89" t="str">
        <f>'EMFAC2017EI-2011Class'!H1364</f>
        <v>2021-T7 POAK-12</v>
      </c>
      <c r="H1365" s="77">
        <f t="shared" si="42"/>
        <v>0.76746621125381953</v>
      </c>
      <c r="J1365" s="13"/>
      <c r="N1365" s="37"/>
      <c r="O1365" s="36"/>
    </row>
    <row r="1366" spans="1:15" ht="13.7" customHeight="1" x14ac:dyDescent="0.25">
      <c r="A1366" s="73">
        <f>'EMFAC2017EI-2011Class'!B1365</f>
        <v>2021</v>
      </c>
      <c r="B1366" s="74" t="str">
        <f>'EMFAC2017EI-2011Class'!C1365</f>
        <v>T7 POAK</v>
      </c>
      <c r="C1366" s="73">
        <f>'EMFAC2017EI-2011Class'!D1365</f>
        <v>2008</v>
      </c>
      <c r="D1366" s="38">
        <f>'EMFAC2017EI-2011Class'!F1365</f>
        <v>13</v>
      </c>
      <c r="E1366" s="72" t="str">
        <f t="shared" si="43"/>
        <v>T7 POAK-13</v>
      </c>
      <c r="F1366" s="39">
        <f>VLOOKUP(E1366,HD_Odo!$C$2:$D$1381,2,FALSE)</f>
        <v>800000</v>
      </c>
      <c r="G1366" s="89" t="str">
        <f>'EMFAC2017EI-2011Class'!H1365</f>
        <v>2021-T7 POAK-13</v>
      </c>
      <c r="H1366" s="77">
        <f t="shared" si="42"/>
        <v>0.76746621125381953</v>
      </c>
      <c r="J1366" s="13"/>
      <c r="N1366" s="37"/>
      <c r="O1366" s="36"/>
    </row>
    <row r="1367" spans="1:15" ht="13.7" customHeight="1" x14ac:dyDescent="0.25">
      <c r="A1367" s="73">
        <f>'EMFAC2017EI-2011Class'!B1366</f>
        <v>2021</v>
      </c>
      <c r="B1367" s="74" t="str">
        <f>'EMFAC2017EI-2011Class'!C1366</f>
        <v>T7 POLA</v>
      </c>
      <c r="C1367" s="73">
        <f>'EMFAC2017EI-2011Class'!D1366</f>
        <v>2022</v>
      </c>
      <c r="D1367" s="38">
        <f>'EMFAC2017EI-2011Class'!F1366</f>
        <v>-1</v>
      </c>
      <c r="E1367" s="72" t="str">
        <f t="shared" si="43"/>
        <v>T7 POLA--1</v>
      </c>
      <c r="F1367" s="39">
        <f>VLOOKUP(E1367,HD_Odo!$C$2:$D$1381,2,FALSE)</f>
        <v>0</v>
      </c>
      <c r="G1367" s="89" t="str">
        <f>'EMFAC2017EI-2011Class'!H1366</f>
        <v>2021-T7 POLA--1</v>
      </c>
      <c r="H1367" s="77">
        <f t="shared" si="42"/>
        <v>1</v>
      </c>
      <c r="J1367" s="13"/>
      <c r="N1367" s="37"/>
      <c r="O1367" s="36"/>
    </row>
    <row r="1368" spans="1:15" ht="13.7" customHeight="1" x14ac:dyDescent="0.25">
      <c r="A1368" s="73">
        <f>'EMFAC2017EI-2011Class'!B1367</f>
        <v>2021</v>
      </c>
      <c r="B1368" s="74" t="str">
        <f>'EMFAC2017EI-2011Class'!C1367</f>
        <v>T7 POLA</v>
      </c>
      <c r="C1368" s="73">
        <f>'EMFAC2017EI-2011Class'!D1367</f>
        <v>2021</v>
      </c>
      <c r="D1368" s="38">
        <f>'EMFAC2017EI-2011Class'!F1367</f>
        <v>0</v>
      </c>
      <c r="E1368" s="72" t="str">
        <f t="shared" si="43"/>
        <v>T7 POLA-0</v>
      </c>
      <c r="F1368" s="39">
        <f>VLOOKUP(E1368,HD_Odo!$C$2:$D$1381,2,FALSE)</f>
        <v>76908.539999999994</v>
      </c>
      <c r="G1368" s="89" t="str">
        <f>'EMFAC2017EI-2011Class'!H1367</f>
        <v>2021-T7 POLA-0</v>
      </c>
      <c r="H1368" s="77">
        <f t="shared" si="42"/>
        <v>0.93514365249031617</v>
      </c>
      <c r="J1368" s="13"/>
      <c r="N1368" s="37"/>
      <c r="O1368" s="36"/>
    </row>
    <row r="1369" spans="1:15" ht="13.7" customHeight="1" x14ac:dyDescent="0.25">
      <c r="A1369" s="73">
        <f>'EMFAC2017EI-2011Class'!B1368</f>
        <v>2021</v>
      </c>
      <c r="B1369" s="74" t="str">
        <f>'EMFAC2017EI-2011Class'!C1368</f>
        <v>T7 POLA</v>
      </c>
      <c r="C1369" s="73">
        <f>'EMFAC2017EI-2011Class'!D1368</f>
        <v>2020</v>
      </c>
      <c r="D1369" s="38">
        <f>'EMFAC2017EI-2011Class'!F1368</f>
        <v>1</v>
      </c>
      <c r="E1369" s="72" t="str">
        <f t="shared" si="43"/>
        <v>T7 POLA-1</v>
      </c>
      <c r="F1369" s="39">
        <f>VLOOKUP(E1369,HD_Odo!$C$2:$D$1381,2,FALSE)</f>
        <v>153817.1</v>
      </c>
      <c r="G1369" s="89" t="str">
        <f>'EMFAC2017EI-2011Class'!H1368</f>
        <v>2021-T7 POLA-1</v>
      </c>
      <c r="H1369" s="77">
        <f t="shared" si="42"/>
        <v>0.89401238448146214</v>
      </c>
      <c r="J1369" s="13"/>
      <c r="N1369" s="37"/>
      <c r="O1369" s="36"/>
    </row>
    <row r="1370" spans="1:15" ht="13.7" customHeight="1" x14ac:dyDescent="0.25">
      <c r="A1370" s="73">
        <f>'EMFAC2017EI-2011Class'!B1369</f>
        <v>2021</v>
      </c>
      <c r="B1370" s="74" t="str">
        <f>'EMFAC2017EI-2011Class'!C1369</f>
        <v>T7 POLA</v>
      </c>
      <c r="C1370" s="73">
        <f>'EMFAC2017EI-2011Class'!D1369</f>
        <v>2019</v>
      </c>
      <c r="D1370" s="38">
        <f>'EMFAC2017EI-2011Class'!F1369</f>
        <v>2</v>
      </c>
      <c r="E1370" s="72" t="str">
        <f t="shared" si="43"/>
        <v>T7 POLA-2</v>
      </c>
      <c r="F1370" s="39">
        <f>VLOOKUP(E1370,HD_Odo!$C$2:$D$1381,2,FALSE)</f>
        <v>229819.72</v>
      </c>
      <c r="G1370" s="89" t="str">
        <f>'EMFAC2017EI-2011Class'!H1369</f>
        <v>2021-T7 POLA-2</v>
      </c>
      <c r="H1370" s="77">
        <f t="shared" si="42"/>
        <v>0.86588428083886382</v>
      </c>
      <c r="J1370" s="13"/>
      <c r="N1370" s="37"/>
      <c r="O1370" s="36"/>
    </row>
    <row r="1371" spans="1:15" ht="13.7" customHeight="1" x14ac:dyDescent="0.25">
      <c r="A1371" s="73">
        <f>'EMFAC2017EI-2011Class'!B1370</f>
        <v>2021</v>
      </c>
      <c r="B1371" s="74" t="str">
        <f>'EMFAC2017EI-2011Class'!C1370</f>
        <v>T7 POLA</v>
      </c>
      <c r="C1371" s="73">
        <f>'EMFAC2017EI-2011Class'!D1370</f>
        <v>2018</v>
      </c>
      <c r="D1371" s="38">
        <f>'EMFAC2017EI-2011Class'!F1370</f>
        <v>3</v>
      </c>
      <c r="E1371" s="72" t="str">
        <f t="shared" si="43"/>
        <v>T7 POLA-3</v>
      </c>
      <c r="F1371" s="39">
        <f>VLOOKUP(E1371,HD_Odo!$C$2:$D$1381,2,FALSE)</f>
        <v>310702.34000000003</v>
      </c>
      <c r="G1371" s="89" t="str">
        <f>'EMFAC2017EI-2011Class'!H1370</f>
        <v>2021-T7 POLA-3</v>
      </c>
      <c r="H1371" s="77">
        <f t="shared" si="42"/>
        <v>0.84408396089301196</v>
      </c>
      <c r="J1371" s="13"/>
      <c r="N1371" s="37"/>
      <c r="O1371" s="36"/>
    </row>
    <row r="1372" spans="1:15" ht="13.7" customHeight="1" x14ac:dyDescent="0.25">
      <c r="A1372" s="73">
        <f>'EMFAC2017EI-2011Class'!B1371</f>
        <v>2021</v>
      </c>
      <c r="B1372" s="74" t="str">
        <f>'EMFAC2017EI-2011Class'!C1371</f>
        <v>T7 POLA</v>
      </c>
      <c r="C1372" s="73">
        <f>'EMFAC2017EI-2011Class'!D1371</f>
        <v>2017</v>
      </c>
      <c r="D1372" s="38">
        <f>'EMFAC2017EI-2011Class'!F1371</f>
        <v>4</v>
      </c>
      <c r="E1372" s="72" t="str">
        <f t="shared" si="43"/>
        <v>T7 POLA-4</v>
      </c>
      <c r="F1372" s="39">
        <f>VLOOKUP(E1372,HD_Odo!$C$2:$D$1381,2,FALSE)</f>
        <v>395127.86</v>
      </c>
      <c r="G1372" s="89" t="str">
        <f>'EMFAC2017EI-2011Class'!H1371</f>
        <v>2021-T7 POLA-4</v>
      </c>
      <c r="H1372" s="77">
        <f t="shared" si="42"/>
        <v>0.82701270097062751</v>
      </c>
      <c r="J1372" s="13"/>
      <c r="N1372" s="37"/>
      <c r="O1372" s="36"/>
    </row>
    <row r="1373" spans="1:15" ht="13.7" customHeight="1" x14ac:dyDescent="0.25">
      <c r="A1373" s="73">
        <f>'EMFAC2017EI-2011Class'!B1372</f>
        <v>2021</v>
      </c>
      <c r="B1373" s="74" t="str">
        <f>'EMFAC2017EI-2011Class'!C1372</f>
        <v>T7 POLA</v>
      </c>
      <c r="C1373" s="73">
        <f>'EMFAC2017EI-2011Class'!D1372</f>
        <v>2016</v>
      </c>
      <c r="D1373" s="38">
        <f>'EMFAC2017EI-2011Class'!F1372</f>
        <v>5</v>
      </c>
      <c r="E1373" s="72" t="str">
        <f t="shared" si="43"/>
        <v>T7 POLA-5</v>
      </c>
      <c r="F1373" s="39">
        <f>VLOOKUP(E1373,HD_Odo!$C$2:$D$1381,2,FALSE)</f>
        <v>488987.22</v>
      </c>
      <c r="G1373" s="89" t="str">
        <f>'EMFAC2017EI-2011Class'!H1372</f>
        <v>2021-T7 POLA-5</v>
      </c>
      <c r="H1373" s="77">
        <f t="shared" si="42"/>
        <v>0.81251163374825064</v>
      </c>
      <c r="J1373" s="13"/>
      <c r="N1373" s="37"/>
      <c r="O1373" s="36"/>
    </row>
    <row r="1374" spans="1:15" ht="13.7" customHeight="1" x14ac:dyDescent="0.25">
      <c r="A1374" s="73">
        <f>'EMFAC2017EI-2011Class'!B1373</f>
        <v>2021</v>
      </c>
      <c r="B1374" s="74" t="str">
        <f>'EMFAC2017EI-2011Class'!C1373</f>
        <v>T7 POLA</v>
      </c>
      <c r="C1374" s="73">
        <f>'EMFAC2017EI-2011Class'!D1373</f>
        <v>2015</v>
      </c>
      <c r="D1374" s="38">
        <f>'EMFAC2017EI-2011Class'!F1373</f>
        <v>6</v>
      </c>
      <c r="E1374" s="72" t="str">
        <f t="shared" si="43"/>
        <v>T7 POLA-6</v>
      </c>
      <c r="F1374" s="39">
        <f>VLOOKUP(E1374,HD_Odo!$C$2:$D$1381,2,FALSE)</f>
        <v>558038.9</v>
      </c>
      <c r="G1374" s="89" t="str">
        <f>'EMFAC2017EI-2011Class'!H1373</f>
        <v>2021-T7 POLA-6</v>
      </c>
      <c r="H1374" s="77">
        <f t="shared" si="42"/>
        <v>0.80395070521592826</v>
      </c>
      <c r="J1374" s="13"/>
      <c r="N1374" s="37"/>
      <c r="O1374" s="36"/>
    </row>
    <row r="1375" spans="1:15" ht="13.7" customHeight="1" x14ac:dyDescent="0.25">
      <c r="A1375" s="73">
        <f>'EMFAC2017EI-2011Class'!B1374</f>
        <v>2021</v>
      </c>
      <c r="B1375" s="74" t="str">
        <f>'EMFAC2017EI-2011Class'!C1374</f>
        <v>T7 POLA</v>
      </c>
      <c r="C1375" s="73">
        <f>'EMFAC2017EI-2011Class'!D1374</f>
        <v>2014</v>
      </c>
      <c r="D1375" s="38">
        <f>'EMFAC2017EI-2011Class'!F1374</f>
        <v>7</v>
      </c>
      <c r="E1375" s="72" t="str">
        <f t="shared" si="43"/>
        <v>T7 POLA-7</v>
      </c>
      <c r="F1375" s="39">
        <f>VLOOKUP(E1375,HD_Odo!$C$2:$D$1381,2,FALSE)</f>
        <v>615840.93999999994</v>
      </c>
      <c r="G1375" s="89" t="str">
        <f>'EMFAC2017EI-2011Class'!H1374</f>
        <v>2021-T7 POLA-7</v>
      </c>
      <c r="H1375" s="77">
        <f t="shared" si="42"/>
        <v>0.79781457946172918</v>
      </c>
      <c r="J1375" s="13"/>
      <c r="N1375" s="37"/>
      <c r="O1375" s="36"/>
    </row>
    <row r="1376" spans="1:15" ht="13.7" customHeight="1" x14ac:dyDescent="0.25">
      <c r="A1376" s="73">
        <f>'EMFAC2017EI-2011Class'!B1375</f>
        <v>2021</v>
      </c>
      <c r="B1376" s="74" t="str">
        <f>'EMFAC2017EI-2011Class'!C1375</f>
        <v>T7 POLA</v>
      </c>
      <c r="C1376" s="73">
        <f>'EMFAC2017EI-2011Class'!D1375</f>
        <v>2013</v>
      </c>
      <c r="D1376" s="38">
        <f>'EMFAC2017EI-2011Class'!F1375</f>
        <v>8</v>
      </c>
      <c r="E1376" s="72" t="str">
        <f t="shared" si="43"/>
        <v>T7 POLA-8</v>
      </c>
      <c r="F1376" s="39">
        <f>VLOOKUP(E1376,HD_Odo!$C$2:$D$1381,2,FALSE)</f>
        <v>669491.87</v>
      </c>
      <c r="G1376" s="89" t="str">
        <f>'EMFAC2017EI-2011Class'!H1375</f>
        <v>2021-T7 POLA-8</v>
      </c>
      <c r="H1376" s="77">
        <f t="shared" si="42"/>
        <v>0.77352290743951557</v>
      </c>
      <c r="J1376" s="13"/>
      <c r="N1376" s="37"/>
      <c r="O1376" s="36"/>
    </row>
    <row r="1377" spans="1:15" ht="13.7" customHeight="1" x14ac:dyDescent="0.25">
      <c r="A1377" s="73">
        <f>'EMFAC2017EI-2011Class'!B1376</f>
        <v>2021</v>
      </c>
      <c r="B1377" s="74" t="str">
        <f>'EMFAC2017EI-2011Class'!C1376</f>
        <v>T7 POLA</v>
      </c>
      <c r="C1377" s="73">
        <f>'EMFAC2017EI-2011Class'!D1376</f>
        <v>2012</v>
      </c>
      <c r="D1377" s="38">
        <f>'EMFAC2017EI-2011Class'!F1376</f>
        <v>9</v>
      </c>
      <c r="E1377" s="72" t="str">
        <f t="shared" si="43"/>
        <v>T7 POLA-9</v>
      </c>
      <c r="F1377" s="39">
        <f>VLOOKUP(E1377,HD_Odo!$C$2:$D$1381,2,FALSE)</f>
        <v>719283.9</v>
      </c>
      <c r="G1377" s="89" t="str">
        <f>'EMFAC2017EI-2011Class'!H1376</f>
        <v>2021-T7 POLA-9</v>
      </c>
      <c r="H1377" s="77">
        <f t="shared" ref="H1377:H1440" si="44">IF(C1377&lt;2004,($Q$3+$R$3*(F1377/10000))/($E$3+$F$3*(F1377/10000)),IF(C1377&lt;2008,($Q$4+$R$4*(F1377/10000))/($E$4+$F$4*(F1377/10000)),IF(C1377&lt;2011,($Q$5+$R$5*(F1377/10000))/($E$5+$F$5*(F1377/10000)),IF(C1377&lt;2014,($Q$6+$R$6*(F1377/10000))/($E$6+$F$6*(F1377/10000)),($Q$7+$R$7*(F1377/10000))/($E$7+$F$7*(F1377/10000))))))</f>
        <v>0.77026155605688329</v>
      </c>
      <c r="J1377" s="13"/>
      <c r="N1377" s="37"/>
      <c r="O1377" s="36"/>
    </row>
    <row r="1378" spans="1:15" ht="13.7" customHeight="1" x14ac:dyDescent="0.25">
      <c r="A1378" s="73">
        <f>'EMFAC2017EI-2011Class'!B1377</f>
        <v>2021</v>
      </c>
      <c r="B1378" s="74" t="str">
        <f>'EMFAC2017EI-2011Class'!C1377</f>
        <v>T7 POLA</v>
      </c>
      <c r="C1378" s="73">
        <f>'EMFAC2017EI-2011Class'!D1377</f>
        <v>2011</v>
      </c>
      <c r="D1378" s="38">
        <f>'EMFAC2017EI-2011Class'!F1377</f>
        <v>10</v>
      </c>
      <c r="E1378" s="72" t="str">
        <f t="shared" si="43"/>
        <v>T7 POLA-10</v>
      </c>
      <c r="F1378" s="39">
        <f>VLOOKUP(E1378,HD_Odo!$C$2:$D$1381,2,FALSE)</f>
        <v>765588.04</v>
      </c>
      <c r="G1378" s="89" t="str">
        <f>'EMFAC2017EI-2011Class'!H1377</f>
        <v>2021-T7 POLA-10</v>
      </c>
      <c r="H1378" s="77">
        <f t="shared" si="44"/>
        <v>0.76753927439289993</v>
      </c>
      <c r="J1378" s="13"/>
      <c r="N1378" s="37"/>
      <c r="O1378" s="36"/>
    </row>
    <row r="1379" spans="1:15" ht="13.7" customHeight="1" x14ac:dyDescent="0.25">
      <c r="A1379" s="73">
        <f>'EMFAC2017EI-2011Class'!B1378</f>
        <v>2021</v>
      </c>
      <c r="B1379" s="74" t="str">
        <f>'EMFAC2017EI-2011Class'!C1378</f>
        <v>T7 POLA</v>
      </c>
      <c r="C1379" s="73">
        <f>'EMFAC2017EI-2011Class'!D1378</f>
        <v>2010</v>
      </c>
      <c r="D1379" s="38">
        <f>'EMFAC2017EI-2011Class'!F1378</f>
        <v>11</v>
      </c>
      <c r="E1379" s="72" t="str">
        <f t="shared" si="43"/>
        <v>T7 POLA-11</v>
      </c>
      <c r="F1379" s="39">
        <f>VLOOKUP(E1379,HD_Odo!$C$2:$D$1381,2,FALSE)</f>
        <v>800000</v>
      </c>
      <c r="G1379" s="89" t="str">
        <f>'EMFAC2017EI-2011Class'!H1378</f>
        <v>2021-T7 POLA-11</v>
      </c>
      <c r="H1379" s="77">
        <f t="shared" si="44"/>
        <v>0.76746621125381953</v>
      </c>
      <c r="J1379" s="13"/>
      <c r="N1379" s="37"/>
      <c r="O1379" s="36"/>
    </row>
    <row r="1380" spans="1:15" ht="13.7" customHeight="1" x14ac:dyDescent="0.25">
      <c r="A1380" s="73">
        <f>'EMFAC2017EI-2011Class'!B1379</f>
        <v>2021</v>
      </c>
      <c r="B1380" s="74" t="str">
        <f>'EMFAC2017EI-2011Class'!C1379</f>
        <v>T7 POLA</v>
      </c>
      <c r="C1380" s="73">
        <f>'EMFAC2017EI-2011Class'!D1379</f>
        <v>2009</v>
      </c>
      <c r="D1380" s="38">
        <f>'EMFAC2017EI-2011Class'!F1379</f>
        <v>12</v>
      </c>
      <c r="E1380" s="72" t="str">
        <f t="shared" si="43"/>
        <v>T7 POLA-12</v>
      </c>
      <c r="F1380" s="39">
        <f>VLOOKUP(E1380,HD_Odo!$C$2:$D$1381,2,FALSE)</f>
        <v>800000</v>
      </c>
      <c r="G1380" s="89" t="str">
        <f>'EMFAC2017EI-2011Class'!H1379</f>
        <v>2021-T7 POLA-12</v>
      </c>
      <c r="H1380" s="77">
        <f t="shared" si="44"/>
        <v>0.76746621125381953</v>
      </c>
      <c r="J1380" s="13"/>
      <c r="N1380" s="37"/>
      <c r="O1380" s="36"/>
    </row>
    <row r="1381" spans="1:15" ht="13.7" customHeight="1" x14ac:dyDescent="0.25">
      <c r="A1381" s="73">
        <f>'EMFAC2017EI-2011Class'!B1380</f>
        <v>2021</v>
      </c>
      <c r="B1381" s="74" t="str">
        <f>'EMFAC2017EI-2011Class'!C1380</f>
        <v>T7 POLA</v>
      </c>
      <c r="C1381" s="73">
        <f>'EMFAC2017EI-2011Class'!D1380</f>
        <v>2008</v>
      </c>
      <c r="D1381" s="38">
        <f>'EMFAC2017EI-2011Class'!F1380</f>
        <v>13</v>
      </c>
      <c r="E1381" s="72" t="str">
        <f t="shared" si="43"/>
        <v>T7 POLA-13</v>
      </c>
      <c r="F1381" s="39">
        <f>VLOOKUP(E1381,HD_Odo!$C$2:$D$1381,2,FALSE)</f>
        <v>800000</v>
      </c>
      <c r="G1381" s="89" t="str">
        <f>'EMFAC2017EI-2011Class'!H1380</f>
        <v>2021-T7 POLA-13</v>
      </c>
      <c r="H1381" s="77">
        <f t="shared" si="44"/>
        <v>0.76746621125381953</v>
      </c>
      <c r="J1381" s="13"/>
      <c r="N1381" s="37"/>
      <c r="O1381" s="36"/>
    </row>
    <row r="1382" spans="1:15" ht="13.7" customHeight="1" x14ac:dyDescent="0.25">
      <c r="A1382" s="73">
        <f>'EMFAC2017EI-2011Class'!B1381</f>
        <v>2021</v>
      </c>
      <c r="B1382" s="74" t="str">
        <f>'EMFAC2017EI-2011Class'!C1381</f>
        <v>T7 PTO</v>
      </c>
      <c r="C1382" s="73">
        <f>'EMFAC2017EI-2011Class'!D1381</f>
        <v>2022</v>
      </c>
      <c r="D1382" s="38">
        <f>'EMFAC2017EI-2011Class'!F1381</f>
        <v>-1</v>
      </c>
      <c r="E1382" s="72" t="str">
        <f t="shared" si="43"/>
        <v>T7 PTO--1</v>
      </c>
      <c r="F1382" s="39">
        <f>VLOOKUP(E1382,HD_Odo!$C$2:$D$1381,2,FALSE)</f>
        <v>0</v>
      </c>
      <c r="G1382" s="89" t="str">
        <f>'EMFAC2017EI-2011Class'!H1381</f>
        <v>2021-T7 PTO--1</v>
      </c>
      <c r="H1382" s="77">
        <f t="shared" si="44"/>
        <v>1</v>
      </c>
      <c r="J1382" s="13"/>
      <c r="N1382" s="37"/>
      <c r="O1382" s="36"/>
    </row>
    <row r="1383" spans="1:15" ht="13.7" customHeight="1" x14ac:dyDescent="0.25">
      <c r="A1383" s="73">
        <f>'EMFAC2017EI-2011Class'!B1382</f>
        <v>2021</v>
      </c>
      <c r="B1383" s="74" t="str">
        <f>'EMFAC2017EI-2011Class'!C1382</f>
        <v>T7 PTO</v>
      </c>
      <c r="C1383" s="73">
        <f>'EMFAC2017EI-2011Class'!D1382</f>
        <v>2021</v>
      </c>
      <c r="D1383" s="38">
        <f>'EMFAC2017EI-2011Class'!F1382</f>
        <v>0</v>
      </c>
      <c r="E1383" s="72" t="str">
        <f t="shared" si="43"/>
        <v>T7 PTO-0</v>
      </c>
      <c r="F1383" s="39">
        <f>VLOOKUP(E1383,HD_Odo!$C$2:$D$1381,2,FALSE)</f>
        <v>40564</v>
      </c>
      <c r="G1383" s="89" t="str">
        <f>'EMFAC2017EI-2011Class'!H1382</f>
        <v>2021-T7 PTO-0</v>
      </c>
      <c r="H1383" s="77">
        <f t="shared" si="44"/>
        <v>0.96174607982671623</v>
      </c>
      <c r="J1383" s="13"/>
      <c r="N1383" s="37"/>
      <c r="O1383" s="36"/>
    </row>
    <row r="1384" spans="1:15" ht="13.7" customHeight="1" x14ac:dyDescent="0.25">
      <c r="A1384" s="73">
        <f>'EMFAC2017EI-2011Class'!B1383</f>
        <v>2021</v>
      </c>
      <c r="B1384" s="74" t="str">
        <f>'EMFAC2017EI-2011Class'!C1383</f>
        <v>T7 PTO</v>
      </c>
      <c r="C1384" s="73">
        <f>'EMFAC2017EI-2011Class'!D1383</f>
        <v>2020</v>
      </c>
      <c r="D1384" s="38">
        <f>'EMFAC2017EI-2011Class'!F1383</f>
        <v>1</v>
      </c>
      <c r="E1384" s="72" t="str">
        <f t="shared" si="43"/>
        <v>T7 PTO-1</v>
      </c>
      <c r="F1384" s="39">
        <f>VLOOKUP(E1384,HD_Odo!$C$2:$D$1381,2,FALSE)</f>
        <v>79371</v>
      </c>
      <c r="G1384" s="89" t="str">
        <f>'EMFAC2017EI-2011Class'!H1383</f>
        <v>2021-T7 PTO-1</v>
      </c>
      <c r="H1384" s="77">
        <f t="shared" si="44"/>
        <v>0.93354338544422011</v>
      </c>
      <c r="J1384" s="13"/>
      <c r="N1384" s="37"/>
      <c r="O1384" s="36"/>
    </row>
    <row r="1385" spans="1:15" ht="13.7" customHeight="1" x14ac:dyDescent="0.25">
      <c r="A1385" s="73">
        <f>'EMFAC2017EI-2011Class'!B1384</f>
        <v>2021</v>
      </c>
      <c r="B1385" s="74" t="str">
        <f>'EMFAC2017EI-2011Class'!C1384</f>
        <v>T7 PTO</v>
      </c>
      <c r="C1385" s="73">
        <f>'EMFAC2017EI-2011Class'!D1384</f>
        <v>2019</v>
      </c>
      <c r="D1385" s="38">
        <f>'EMFAC2017EI-2011Class'!F1384</f>
        <v>2</v>
      </c>
      <c r="E1385" s="72" t="str">
        <f t="shared" si="43"/>
        <v>T7 PTO-2</v>
      </c>
      <c r="F1385" s="39">
        <f>VLOOKUP(E1385,HD_Odo!$C$2:$D$1381,2,FALSE)</f>
        <v>116000</v>
      </c>
      <c r="G1385" s="89" t="str">
        <f>'EMFAC2017EI-2011Class'!H1384</f>
        <v>2021-T7 PTO-2</v>
      </c>
      <c r="H1385" s="77">
        <f t="shared" si="44"/>
        <v>0.91217117102012546</v>
      </c>
      <c r="J1385" s="13"/>
      <c r="N1385" s="37"/>
      <c r="O1385" s="36"/>
    </row>
    <row r="1386" spans="1:15" ht="13.7" customHeight="1" x14ac:dyDescent="0.25">
      <c r="A1386" s="73">
        <f>'EMFAC2017EI-2011Class'!B1385</f>
        <v>2021</v>
      </c>
      <c r="B1386" s="74" t="str">
        <f>'EMFAC2017EI-2011Class'!C1385</f>
        <v>T7 PTO</v>
      </c>
      <c r="C1386" s="73">
        <f>'EMFAC2017EI-2011Class'!D1385</f>
        <v>2018</v>
      </c>
      <c r="D1386" s="38">
        <f>'EMFAC2017EI-2011Class'!F1385</f>
        <v>3</v>
      </c>
      <c r="E1386" s="72" t="str">
        <f t="shared" si="43"/>
        <v>T7 PTO-3</v>
      </c>
      <c r="F1386" s="39">
        <f>VLOOKUP(E1386,HD_Odo!$C$2:$D$1381,2,FALSE)</f>
        <v>150258</v>
      </c>
      <c r="G1386" s="89" t="str">
        <f>'EMFAC2017EI-2011Class'!H1385</f>
        <v>2021-T7 PTO-3</v>
      </c>
      <c r="H1386" s="77">
        <f t="shared" si="44"/>
        <v>0.89558094700715152</v>
      </c>
      <c r="J1386" s="13"/>
      <c r="N1386" s="37"/>
      <c r="O1386" s="36"/>
    </row>
    <row r="1387" spans="1:15" ht="13.7" customHeight="1" x14ac:dyDescent="0.25">
      <c r="A1387" s="73">
        <f>'EMFAC2017EI-2011Class'!B1386</f>
        <v>2021</v>
      </c>
      <c r="B1387" s="74" t="str">
        <f>'EMFAC2017EI-2011Class'!C1386</f>
        <v>T7 PTO</v>
      </c>
      <c r="C1387" s="73">
        <f>'EMFAC2017EI-2011Class'!D1386</f>
        <v>2017</v>
      </c>
      <c r="D1387" s="38">
        <f>'EMFAC2017EI-2011Class'!F1386</f>
        <v>4</v>
      </c>
      <c r="E1387" s="72" t="str">
        <f t="shared" si="43"/>
        <v>T7 PTO-4</v>
      </c>
      <c r="F1387" s="39">
        <f>VLOOKUP(E1387,HD_Odo!$C$2:$D$1381,2,FALSE)</f>
        <v>182135</v>
      </c>
      <c r="G1387" s="89" t="str">
        <f>'EMFAC2017EI-2011Class'!H1386</f>
        <v>2021-T7 PTO-4</v>
      </c>
      <c r="H1387" s="77">
        <f t="shared" si="44"/>
        <v>0.88241858412706475</v>
      </c>
      <c r="J1387" s="13"/>
      <c r="N1387" s="37"/>
      <c r="O1387" s="36"/>
    </row>
    <row r="1388" spans="1:15" ht="13.7" customHeight="1" x14ac:dyDescent="0.25">
      <c r="A1388" s="73">
        <f>'EMFAC2017EI-2011Class'!B1387</f>
        <v>2021</v>
      </c>
      <c r="B1388" s="74" t="str">
        <f>'EMFAC2017EI-2011Class'!C1387</f>
        <v>T7 PTO</v>
      </c>
      <c r="C1388" s="73">
        <f>'EMFAC2017EI-2011Class'!D1387</f>
        <v>2016</v>
      </c>
      <c r="D1388" s="38">
        <f>'EMFAC2017EI-2011Class'!F1387</f>
        <v>5</v>
      </c>
      <c r="E1388" s="72" t="str">
        <f t="shared" si="43"/>
        <v>T7 PTO-5</v>
      </c>
      <c r="F1388" s="39">
        <f>VLOOKUP(E1388,HD_Odo!$C$2:$D$1381,2,FALSE)</f>
        <v>211768</v>
      </c>
      <c r="G1388" s="89" t="str">
        <f>'EMFAC2017EI-2011Class'!H1387</f>
        <v>2021-T7 PTO-5</v>
      </c>
      <c r="H1388" s="77">
        <f t="shared" si="44"/>
        <v>0.87175588908756751</v>
      </c>
      <c r="J1388" s="13"/>
      <c r="N1388" s="37"/>
      <c r="O1388" s="36"/>
    </row>
    <row r="1389" spans="1:15" ht="13.7" customHeight="1" x14ac:dyDescent="0.25">
      <c r="A1389" s="73">
        <f>'EMFAC2017EI-2011Class'!B1388</f>
        <v>2021</v>
      </c>
      <c r="B1389" s="74" t="str">
        <f>'EMFAC2017EI-2011Class'!C1388</f>
        <v>T7 PTO</v>
      </c>
      <c r="C1389" s="73">
        <f>'EMFAC2017EI-2011Class'!D1388</f>
        <v>2015</v>
      </c>
      <c r="D1389" s="38">
        <f>'EMFAC2017EI-2011Class'!F1388</f>
        <v>6</v>
      </c>
      <c r="E1389" s="72" t="str">
        <f t="shared" si="43"/>
        <v>T7 PTO-6</v>
      </c>
      <c r="F1389" s="39">
        <f>VLOOKUP(E1389,HD_Odo!$C$2:$D$1381,2,FALSE)</f>
        <v>239398</v>
      </c>
      <c r="G1389" s="89" t="str">
        <f>'EMFAC2017EI-2011Class'!H1388</f>
        <v>2021-T7 PTO-6</v>
      </c>
      <c r="H1389" s="77">
        <f t="shared" si="44"/>
        <v>0.86293889200304408</v>
      </c>
      <c r="J1389" s="13"/>
      <c r="N1389" s="37"/>
      <c r="O1389" s="36"/>
    </row>
    <row r="1390" spans="1:15" ht="13.7" customHeight="1" x14ac:dyDescent="0.25">
      <c r="A1390" s="73">
        <f>'EMFAC2017EI-2011Class'!B1389</f>
        <v>2021</v>
      </c>
      <c r="B1390" s="74" t="str">
        <f>'EMFAC2017EI-2011Class'!C1389</f>
        <v>T7 PTO</v>
      </c>
      <c r="C1390" s="73">
        <f>'EMFAC2017EI-2011Class'!D1389</f>
        <v>2014</v>
      </c>
      <c r="D1390" s="38">
        <f>'EMFAC2017EI-2011Class'!F1389</f>
        <v>7</v>
      </c>
      <c r="E1390" s="72" t="str">
        <f t="shared" si="43"/>
        <v>T7 PTO-7</v>
      </c>
      <c r="F1390" s="39">
        <f>VLOOKUP(E1390,HD_Odo!$C$2:$D$1381,2,FALSE)</f>
        <v>265329</v>
      </c>
      <c r="G1390" s="89" t="str">
        <f>'EMFAC2017EI-2011Class'!H1389</f>
        <v>2021-T7 PTO-7</v>
      </c>
      <c r="H1390" s="77">
        <f t="shared" si="44"/>
        <v>0.85549716690106337</v>
      </c>
      <c r="J1390" s="13"/>
      <c r="N1390" s="37"/>
      <c r="O1390" s="36"/>
    </row>
    <row r="1391" spans="1:15" ht="13.7" customHeight="1" x14ac:dyDescent="0.25">
      <c r="A1391" s="73">
        <f>'EMFAC2017EI-2011Class'!B1390</f>
        <v>2021</v>
      </c>
      <c r="B1391" s="74" t="str">
        <f>'EMFAC2017EI-2011Class'!C1390</f>
        <v>T7 PTO</v>
      </c>
      <c r="C1391" s="73">
        <f>'EMFAC2017EI-2011Class'!D1390</f>
        <v>2013</v>
      </c>
      <c r="D1391" s="38">
        <f>'EMFAC2017EI-2011Class'!F1390</f>
        <v>8</v>
      </c>
      <c r="E1391" s="72" t="str">
        <f t="shared" si="43"/>
        <v>T7 PTO-8</v>
      </c>
      <c r="F1391" s="39">
        <f>VLOOKUP(E1391,HD_Odo!$C$2:$D$1381,2,FALSE)</f>
        <v>289889</v>
      </c>
      <c r="G1391" s="89" t="str">
        <f>'EMFAC2017EI-2011Class'!H1390</f>
        <v>2021-T7 PTO-8</v>
      </c>
      <c r="H1391" s="77">
        <f t="shared" si="44"/>
        <v>0.8214657446916489</v>
      </c>
      <c r="J1391" s="13"/>
      <c r="N1391" s="37"/>
      <c r="O1391" s="36"/>
    </row>
    <row r="1392" spans="1:15" ht="13.7" customHeight="1" x14ac:dyDescent="0.25">
      <c r="A1392" s="73">
        <f>'EMFAC2017EI-2011Class'!B1391</f>
        <v>2021</v>
      </c>
      <c r="B1392" s="74" t="str">
        <f>'EMFAC2017EI-2011Class'!C1391</f>
        <v>T7 PTO</v>
      </c>
      <c r="C1392" s="73">
        <f>'EMFAC2017EI-2011Class'!D1391</f>
        <v>2012</v>
      </c>
      <c r="D1392" s="38">
        <f>'EMFAC2017EI-2011Class'!F1391</f>
        <v>9</v>
      </c>
      <c r="E1392" s="72" t="str">
        <f t="shared" si="43"/>
        <v>T7 PTO-9</v>
      </c>
      <c r="F1392" s="39">
        <f>VLOOKUP(E1392,HD_Odo!$C$2:$D$1381,2,FALSE)</f>
        <v>313388</v>
      </c>
      <c r="G1392" s="89" t="str">
        <f>'EMFAC2017EI-2011Class'!H1391</f>
        <v>2021-T7 PTO-9</v>
      </c>
      <c r="H1392" s="77">
        <f t="shared" si="44"/>
        <v>0.81632370529910259</v>
      </c>
      <c r="J1392" s="13"/>
      <c r="N1392" s="37"/>
      <c r="O1392" s="36"/>
    </row>
    <row r="1393" spans="1:15" ht="13.7" customHeight="1" x14ac:dyDescent="0.25">
      <c r="A1393" s="73">
        <f>'EMFAC2017EI-2011Class'!B1392</f>
        <v>2021</v>
      </c>
      <c r="B1393" s="74" t="str">
        <f>'EMFAC2017EI-2011Class'!C1392</f>
        <v>T7 PTO</v>
      </c>
      <c r="C1393" s="73">
        <f>'EMFAC2017EI-2011Class'!D1392</f>
        <v>2011</v>
      </c>
      <c r="D1393" s="38">
        <f>'EMFAC2017EI-2011Class'!F1392</f>
        <v>10</v>
      </c>
      <c r="E1393" s="72" t="str">
        <f t="shared" si="43"/>
        <v>T7 PTO-10</v>
      </c>
      <c r="F1393" s="39">
        <f>VLOOKUP(E1393,HD_Odo!$C$2:$D$1381,2,FALSE)</f>
        <v>336079</v>
      </c>
      <c r="G1393" s="89" t="str">
        <f>'EMFAC2017EI-2011Class'!H1392</f>
        <v>2021-T7 PTO-10</v>
      </c>
      <c r="H1393" s="77">
        <f t="shared" si="44"/>
        <v>0.81180923537335659</v>
      </c>
      <c r="J1393" s="13"/>
      <c r="N1393" s="37"/>
      <c r="O1393" s="36"/>
    </row>
    <row r="1394" spans="1:15" ht="13.7" customHeight="1" x14ac:dyDescent="0.25">
      <c r="A1394" s="73">
        <f>'EMFAC2017EI-2011Class'!B1393</f>
        <v>2021</v>
      </c>
      <c r="B1394" s="74" t="str">
        <f>'EMFAC2017EI-2011Class'!C1393</f>
        <v>T7 PTO</v>
      </c>
      <c r="C1394" s="73">
        <f>'EMFAC2017EI-2011Class'!D1393</f>
        <v>2010</v>
      </c>
      <c r="D1394" s="38">
        <f>'EMFAC2017EI-2011Class'!F1393</f>
        <v>11</v>
      </c>
      <c r="E1394" s="72" t="str">
        <f t="shared" si="43"/>
        <v>T7 PTO-11</v>
      </c>
      <c r="F1394" s="39">
        <f>VLOOKUP(E1394,HD_Odo!$C$2:$D$1381,2,FALSE)</f>
        <v>358115</v>
      </c>
      <c r="G1394" s="89" t="str">
        <f>'EMFAC2017EI-2011Class'!H1393</f>
        <v>2021-T7 PTO-11</v>
      </c>
      <c r="H1394" s="77">
        <f t="shared" si="44"/>
        <v>0.83312598788185976</v>
      </c>
      <c r="J1394" s="13"/>
      <c r="N1394" s="37"/>
      <c r="O1394" s="36"/>
    </row>
    <row r="1395" spans="1:15" ht="13.7" customHeight="1" x14ac:dyDescent="0.25">
      <c r="A1395" s="73">
        <f>'EMFAC2017EI-2011Class'!B1394</f>
        <v>2021</v>
      </c>
      <c r="B1395" s="74" t="str">
        <f>'EMFAC2017EI-2011Class'!C1394</f>
        <v>T7 PTO</v>
      </c>
      <c r="C1395" s="73">
        <f>'EMFAC2017EI-2011Class'!D1394</f>
        <v>2009</v>
      </c>
      <c r="D1395" s="38">
        <f>'EMFAC2017EI-2011Class'!F1394</f>
        <v>12</v>
      </c>
      <c r="E1395" s="72" t="str">
        <f t="shared" si="43"/>
        <v>T7 PTO-12</v>
      </c>
      <c r="F1395" s="39">
        <f>VLOOKUP(E1395,HD_Odo!$C$2:$D$1381,2,FALSE)</f>
        <v>379510</v>
      </c>
      <c r="G1395" s="89" t="str">
        <f>'EMFAC2017EI-2011Class'!H1394</f>
        <v>2021-T7 PTO-12</v>
      </c>
      <c r="H1395" s="77">
        <f t="shared" si="44"/>
        <v>0.82817408882434351</v>
      </c>
      <c r="J1395" s="13"/>
      <c r="N1395" s="37"/>
      <c r="O1395" s="36"/>
    </row>
    <row r="1396" spans="1:15" ht="13.7" customHeight="1" x14ac:dyDescent="0.25">
      <c r="A1396" s="73">
        <f>'EMFAC2017EI-2011Class'!B1395</f>
        <v>2021</v>
      </c>
      <c r="B1396" s="74" t="str">
        <f>'EMFAC2017EI-2011Class'!C1395</f>
        <v>T7 PTO</v>
      </c>
      <c r="C1396" s="73">
        <f>'EMFAC2017EI-2011Class'!D1395</f>
        <v>2008</v>
      </c>
      <c r="D1396" s="38">
        <f>'EMFAC2017EI-2011Class'!F1395</f>
        <v>13</v>
      </c>
      <c r="E1396" s="72" t="str">
        <f t="shared" si="43"/>
        <v>T7 PTO-13</v>
      </c>
      <c r="F1396" s="39">
        <f>VLOOKUP(E1396,HD_Odo!$C$2:$D$1381,2,FALSE)</f>
        <v>400100</v>
      </c>
      <c r="G1396" s="89" t="str">
        <f>'EMFAC2017EI-2011Class'!H1395</f>
        <v>2021-T7 PTO-13</v>
      </c>
      <c r="H1396" s="77">
        <f t="shared" si="44"/>
        <v>0.82366680220725874</v>
      </c>
      <c r="J1396" s="13"/>
      <c r="N1396" s="37"/>
      <c r="O1396" s="36"/>
    </row>
    <row r="1397" spans="1:15" ht="13.7" customHeight="1" x14ac:dyDescent="0.25">
      <c r="A1397" s="73">
        <f>'EMFAC2017EI-2011Class'!B1396</f>
        <v>2021</v>
      </c>
      <c r="B1397" s="74" t="str">
        <f>'EMFAC2017EI-2011Class'!C1396</f>
        <v>T7 PTO</v>
      </c>
      <c r="C1397" s="73">
        <f>'EMFAC2017EI-2011Class'!D1396</f>
        <v>2007</v>
      </c>
      <c r="D1397" s="38">
        <f>'EMFAC2017EI-2011Class'!F1396</f>
        <v>14</v>
      </c>
      <c r="E1397" s="72" t="str">
        <f t="shared" si="43"/>
        <v>T7 PTO-14</v>
      </c>
      <c r="F1397" s="39">
        <f>VLOOKUP(E1397,HD_Odo!$C$2:$D$1381,2,FALSE)</f>
        <v>419498</v>
      </c>
      <c r="G1397" s="89" t="str">
        <f>'EMFAC2017EI-2011Class'!H1396</f>
        <v>2021-T7 PTO-14</v>
      </c>
      <c r="H1397" s="77">
        <f t="shared" si="44"/>
        <v>0.907106979846383</v>
      </c>
      <c r="J1397" s="13"/>
      <c r="N1397" s="37"/>
      <c r="O1397" s="36"/>
    </row>
    <row r="1398" spans="1:15" ht="13.7" customHeight="1" x14ac:dyDescent="0.25">
      <c r="A1398" s="73">
        <f>'EMFAC2017EI-2011Class'!B1397</f>
        <v>2021</v>
      </c>
      <c r="B1398" s="74" t="str">
        <f>'EMFAC2017EI-2011Class'!C1397</f>
        <v>T7 PTO</v>
      </c>
      <c r="C1398" s="73">
        <f>'EMFAC2017EI-2011Class'!D1397</f>
        <v>2006</v>
      </c>
      <c r="D1398" s="38">
        <f>'EMFAC2017EI-2011Class'!F1397</f>
        <v>15</v>
      </c>
      <c r="E1398" s="72" t="str">
        <f t="shared" si="43"/>
        <v>T7 PTO-15</v>
      </c>
      <c r="F1398" s="39">
        <f>VLOOKUP(E1398,HD_Odo!$C$2:$D$1381,2,FALSE)</f>
        <v>437058</v>
      </c>
      <c r="G1398" s="89" t="str">
        <f>'EMFAC2017EI-2011Class'!H1397</f>
        <v>2021-T7 PTO-15</v>
      </c>
      <c r="H1398" s="77">
        <f t="shared" si="44"/>
        <v>0.90478040082935252</v>
      </c>
      <c r="J1398" s="13"/>
      <c r="N1398" s="37"/>
      <c r="O1398" s="36"/>
    </row>
    <row r="1399" spans="1:15" ht="13.7" customHeight="1" x14ac:dyDescent="0.25">
      <c r="A1399" s="73">
        <f>'EMFAC2017EI-2011Class'!B1398</f>
        <v>2021</v>
      </c>
      <c r="B1399" s="74" t="str">
        <f>'EMFAC2017EI-2011Class'!C1398</f>
        <v>T7 PTO</v>
      </c>
      <c r="C1399" s="73">
        <f>'EMFAC2017EI-2011Class'!D1398</f>
        <v>2005</v>
      </c>
      <c r="D1399" s="38">
        <f>'EMFAC2017EI-2011Class'!F1398</f>
        <v>16</v>
      </c>
      <c r="E1399" s="72" t="str">
        <f t="shared" si="43"/>
        <v>T7 PTO-16</v>
      </c>
      <c r="F1399" s="39">
        <f>VLOOKUP(E1399,HD_Odo!$C$2:$D$1381,2,FALSE)</f>
        <v>454484</v>
      </c>
      <c r="G1399" s="89" t="str">
        <f>'EMFAC2017EI-2011Class'!H1398</f>
        <v>2021-T7 PTO-16</v>
      </c>
      <c r="H1399" s="77">
        <f t="shared" si="44"/>
        <v>0.90254464207996199</v>
      </c>
      <c r="J1399" s="13"/>
      <c r="N1399" s="37"/>
      <c r="O1399" s="36"/>
    </row>
    <row r="1400" spans="1:15" ht="13.7" customHeight="1" x14ac:dyDescent="0.25">
      <c r="A1400" s="73">
        <f>'EMFAC2017EI-2011Class'!B1399</f>
        <v>2021</v>
      </c>
      <c r="B1400" s="74" t="str">
        <f>'EMFAC2017EI-2011Class'!C1399</f>
        <v>T7 PTO</v>
      </c>
      <c r="C1400" s="73">
        <f>'EMFAC2017EI-2011Class'!D1399</f>
        <v>2004</v>
      </c>
      <c r="D1400" s="38">
        <f>'EMFAC2017EI-2011Class'!F1399</f>
        <v>17</v>
      </c>
      <c r="E1400" s="72" t="str">
        <f t="shared" si="43"/>
        <v>T7 PTO-17</v>
      </c>
      <c r="F1400" s="39">
        <f>VLOOKUP(E1400,HD_Odo!$C$2:$D$1381,2,FALSE)</f>
        <v>471741</v>
      </c>
      <c r="G1400" s="89" t="str">
        <f>'EMFAC2017EI-2011Class'!H1399</f>
        <v>2021-T7 PTO-17</v>
      </c>
      <c r="H1400" s="77">
        <f t="shared" si="44"/>
        <v>0.90039895934748337</v>
      </c>
      <c r="J1400" s="13"/>
      <c r="N1400" s="37"/>
      <c r="O1400" s="36"/>
    </row>
    <row r="1401" spans="1:15" ht="13.7" customHeight="1" x14ac:dyDescent="0.25">
      <c r="A1401" s="73">
        <f>'EMFAC2017EI-2011Class'!B1400</f>
        <v>2021</v>
      </c>
      <c r="B1401" s="74" t="str">
        <f>'EMFAC2017EI-2011Class'!C1400</f>
        <v>T7 PTO</v>
      </c>
      <c r="C1401" s="73">
        <f>'EMFAC2017EI-2011Class'!D1400</f>
        <v>2003</v>
      </c>
      <c r="D1401" s="38">
        <f>'EMFAC2017EI-2011Class'!F1400</f>
        <v>18</v>
      </c>
      <c r="E1401" s="72" t="str">
        <f t="shared" si="43"/>
        <v>T7 PTO-18</v>
      </c>
      <c r="F1401" s="39">
        <f>VLOOKUP(E1401,HD_Odo!$C$2:$D$1381,2,FALSE)</f>
        <v>488797</v>
      </c>
      <c r="G1401" s="89" t="str">
        <f>'EMFAC2017EI-2011Class'!H1400</f>
        <v>2021-T7 PTO-18</v>
      </c>
      <c r="H1401" s="77">
        <f t="shared" si="44"/>
        <v>0.93784920371114078</v>
      </c>
      <c r="J1401" s="13"/>
      <c r="N1401" s="37"/>
      <c r="O1401" s="36"/>
    </row>
    <row r="1402" spans="1:15" ht="13.7" customHeight="1" x14ac:dyDescent="0.25">
      <c r="A1402" s="73">
        <f>'EMFAC2017EI-2011Class'!B1401</f>
        <v>2021</v>
      </c>
      <c r="B1402" s="74" t="str">
        <f>'EMFAC2017EI-2011Class'!C1401</f>
        <v>T7 PTO</v>
      </c>
      <c r="C1402" s="73">
        <f>'EMFAC2017EI-2011Class'!D1401</f>
        <v>2002</v>
      </c>
      <c r="D1402" s="38">
        <f>'EMFAC2017EI-2011Class'!F1401</f>
        <v>19</v>
      </c>
      <c r="E1402" s="72" t="str">
        <f t="shared" si="43"/>
        <v>T7 PTO-19</v>
      </c>
      <c r="F1402" s="39">
        <f>VLOOKUP(E1402,HD_Odo!$C$2:$D$1381,2,FALSE)</f>
        <v>505620</v>
      </c>
      <c r="G1402" s="89" t="str">
        <f>'EMFAC2017EI-2011Class'!H1401</f>
        <v>2021-T7 PTO-19</v>
      </c>
      <c r="H1402" s="77">
        <f t="shared" si="44"/>
        <v>0.93671344483574914</v>
      </c>
      <c r="J1402" s="13"/>
      <c r="N1402" s="37"/>
      <c r="O1402" s="36"/>
    </row>
    <row r="1403" spans="1:15" ht="13.7" customHeight="1" x14ac:dyDescent="0.25">
      <c r="A1403" s="73">
        <f>'EMFAC2017EI-2011Class'!B1402</f>
        <v>2021</v>
      </c>
      <c r="B1403" s="74" t="str">
        <f>'EMFAC2017EI-2011Class'!C1402</f>
        <v>T7 PTO</v>
      </c>
      <c r="C1403" s="73">
        <f>'EMFAC2017EI-2011Class'!D1402</f>
        <v>2001</v>
      </c>
      <c r="D1403" s="38">
        <f>'EMFAC2017EI-2011Class'!F1402</f>
        <v>20</v>
      </c>
      <c r="E1403" s="72" t="str">
        <f t="shared" si="43"/>
        <v>T7 PTO-20</v>
      </c>
      <c r="F1403" s="39">
        <f>VLOOKUP(E1403,HD_Odo!$C$2:$D$1381,2,FALSE)</f>
        <v>522182</v>
      </c>
      <c r="G1403" s="89" t="str">
        <f>'EMFAC2017EI-2011Class'!H1402</f>
        <v>2021-T7 PTO-20</v>
      </c>
      <c r="H1403" s="77">
        <f t="shared" si="44"/>
        <v>0.93562941085557372</v>
      </c>
      <c r="J1403" s="13"/>
      <c r="N1403" s="37"/>
      <c r="O1403" s="36"/>
    </row>
    <row r="1404" spans="1:15" ht="13.7" customHeight="1" x14ac:dyDescent="0.25">
      <c r="A1404" s="73">
        <f>'EMFAC2017EI-2011Class'!B1403</f>
        <v>2021</v>
      </c>
      <c r="B1404" s="74" t="str">
        <f>'EMFAC2017EI-2011Class'!C1403</f>
        <v>T7 PTO</v>
      </c>
      <c r="C1404" s="73">
        <f>'EMFAC2017EI-2011Class'!D1403</f>
        <v>2000</v>
      </c>
      <c r="D1404" s="38">
        <f>'EMFAC2017EI-2011Class'!F1403</f>
        <v>21</v>
      </c>
      <c r="E1404" s="72" t="str">
        <f t="shared" si="43"/>
        <v>T7 PTO-21</v>
      </c>
      <c r="F1404" s="39">
        <f>VLOOKUP(E1404,HD_Odo!$C$2:$D$1381,2,FALSE)</f>
        <v>538456</v>
      </c>
      <c r="G1404" s="89" t="str">
        <f>'EMFAC2017EI-2011Class'!H1403</f>
        <v>2021-T7 PTO-21</v>
      </c>
      <c r="H1404" s="77">
        <f t="shared" si="44"/>
        <v>0.93459571398077235</v>
      </c>
      <c r="J1404" s="13"/>
      <c r="N1404" s="37"/>
      <c r="O1404" s="36"/>
    </row>
    <row r="1405" spans="1:15" ht="13.7" customHeight="1" x14ac:dyDescent="0.25">
      <c r="A1405" s="73">
        <f>'EMFAC2017EI-2011Class'!B1404</f>
        <v>2021</v>
      </c>
      <c r="B1405" s="74" t="str">
        <f>'EMFAC2017EI-2011Class'!C1404</f>
        <v>T7 PTO</v>
      </c>
      <c r="C1405" s="73">
        <f>'EMFAC2017EI-2011Class'!D1404</f>
        <v>1999</v>
      </c>
      <c r="D1405" s="38">
        <f>'EMFAC2017EI-2011Class'!F1404</f>
        <v>22</v>
      </c>
      <c r="E1405" s="72" t="str">
        <f t="shared" si="43"/>
        <v>T7 PTO-22</v>
      </c>
      <c r="F1405" s="39">
        <f>VLOOKUP(E1405,HD_Odo!$C$2:$D$1381,2,FALSE)</f>
        <v>554417</v>
      </c>
      <c r="G1405" s="89" t="str">
        <f>'EMFAC2017EI-2011Class'!H1404</f>
        <v>2021-T7 PTO-22</v>
      </c>
      <c r="H1405" s="77">
        <f t="shared" si="44"/>
        <v>0.93361090128936297</v>
      </c>
      <c r="J1405" s="13"/>
      <c r="N1405" s="37"/>
      <c r="O1405" s="36"/>
    </row>
    <row r="1406" spans="1:15" ht="13.7" customHeight="1" x14ac:dyDescent="0.25">
      <c r="A1406" s="73">
        <f>'EMFAC2017EI-2011Class'!B1405</f>
        <v>2021</v>
      </c>
      <c r="B1406" s="74" t="str">
        <f>'EMFAC2017EI-2011Class'!C1405</f>
        <v>T7 PTO</v>
      </c>
      <c r="C1406" s="73">
        <f>'EMFAC2017EI-2011Class'!D1405</f>
        <v>1998</v>
      </c>
      <c r="D1406" s="38">
        <f>'EMFAC2017EI-2011Class'!F1405</f>
        <v>23</v>
      </c>
      <c r="E1406" s="72" t="str">
        <f t="shared" si="43"/>
        <v>T7 PTO-23</v>
      </c>
      <c r="F1406" s="39">
        <f>VLOOKUP(E1406,HD_Odo!$C$2:$D$1381,2,FALSE)</f>
        <v>570042</v>
      </c>
      <c r="G1406" s="89" t="str">
        <f>'EMFAC2017EI-2011Class'!H1405</f>
        <v>2021-T7 PTO-23</v>
      </c>
      <c r="H1406" s="77">
        <f t="shared" si="44"/>
        <v>0.93267347545499002</v>
      </c>
      <c r="J1406" s="13"/>
      <c r="N1406" s="37"/>
      <c r="O1406" s="36"/>
    </row>
    <row r="1407" spans="1:15" ht="13.7" customHeight="1" x14ac:dyDescent="0.25">
      <c r="A1407" s="73">
        <f>'EMFAC2017EI-2011Class'!B1406</f>
        <v>2021</v>
      </c>
      <c r="B1407" s="74" t="str">
        <f>'EMFAC2017EI-2011Class'!C1406</f>
        <v>T7 PTO</v>
      </c>
      <c r="C1407" s="73">
        <f>'EMFAC2017EI-2011Class'!D1406</f>
        <v>1997</v>
      </c>
      <c r="D1407" s="38">
        <f>'EMFAC2017EI-2011Class'!F1406</f>
        <v>24</v>
      </c>
      <c r="E1407" s="72" t="str">
        <f t="shared" si="43"/>
        <v>T7 PTO-24</v>
      </c>
      <c r="F1407" s="39">
        <f>VLOOKUP(E1407,HD_Odo!$C$2:$D$1381,2,FALSE)</f>
        <v>585309</v>
      </c>
      <c r="G1407" s="89" t="str">
        <f>'EMFAC2017EI-2011Class'!H1406</f>
        <v>2021-T7 PTO-24</v>
      </c>
      <c r="H1407" s="77">
        <f t="shared" si="44"/>
        <v>0.93178196931355517</v>
      </c>
      <c r="J1407" s="13"/>
      <c r="N1407" s="37"/>
      <c r="O1407" s="36"/>
    </row>
    <row r="1408" spans="1:15" ht="13.7" customHeight="1" x14ac:dyDescent="0.25">
      <c r="A1408" s="73">
        <f>'EMFAC2017EI-2011Class'!B1407</f>
        <v>2021</v>
      </c>
      <c r="B1408" s="74" t="str">
        <f>'EMFAC2017EI-2011Class'!C1407</f>
        <v>T7 PTO</v>
      </c>
      <c r="C1408" s="73">
        <f>'EMFAC2017EI-2011Class'!D1407</f>
        <v>1996</v>
      </c>
      <c r="D1408" s="38">
        <f>'EMFAC2017EI-2011Class'!F1407</f>
        <v>25</v>
      </c>
      <c r="E1408" s="72" t="str">
        <f t="shared" si="43"/>
        <v>T7 PTO-25</v>
      </c>
      <c r="F1408" s="39">
        <f>VLOOKUP(E1408,HD_Odo!$C$2:$D$1381,2,FALSE)</f>
        <v>600200</v>
      </c>
      <c r="G1408" s="89" t="str">
        <f>'EMFAC2017EI-2011Class'!H1407</f>
        <v>2021-T7 PTO-25</v>
      </c>
      <c r="H1408" s="77">
        <f t="shared" si="44"/>
        <v>0.93093478376105943</v>
      </c>
      <c r="J1408" s="13"/>
      <c r="N1408" s="37"/>
      <c r="O1408" s="36"/>
    </row>
    <row r="1409" spans="1:15" ht="13.7" customHeight="1" x14ac:dyDescent="0.25">
      <c r="A1409" s="73">
        <f>'EMFAC2017EI-2011Class'!B1408</f>
        <v>2021</v>
      </c>
      <c r="B1409" s="74" t="str">
        <f>'EMFAC2017EI-2011Class'!C1408</f>
        <v>T7 PTO</v>
      </c>
      <c r="C1409" s="73">
        <f>'EMFAC2017EI-2011Class'!D1408</f>
        <v>1995</v>
      </c>
      <c r="D1409" s="38">
        <f>'EMFAC2017EI-2011Class'!F1408</f>
        <v>26</v>
      </c>
      <c r="E1409" s="72" t="str">
        <f t="shared" si="43"/>
        <v>T7 PTO-26</v>
      </c>
      <c r="F1409" s="39">
        <f>VLOOKUP(E1409,HD_Odo!$C$2:$D$1381,2,FALSE)</f>
        <v>614697</v>
      </c>
      <c r="G1409" s="89" t="str">
        <f>'EMFAC2017EI-2011Class'!H1408</f>
        <v>2021-T7 PTO-26</v>
      </c>
      <c r="H1409" s="77">
        <f t="shared" si="44"/>
        <v>0.93013043239782101</v>
      </c>
      <c r="J1409" s="13"/>
      <c r="N1409" s="37"/>
      <c r="O1409" s="36"/>
    </row>
    <row r="1410" spans="1:15" ht="13.7" customHeight="1" x14ac:dyDescent="0.25">
      <c r="A1410" s="73">
        <f>'EMFAC2017EI-2011Class'!B1409</f>
        <v>2021</v>
      </c>
      <c r="B1410" s="74" t="str">
        <f>'EMFAC2017EI-2011Class'!C1409</f>
        <v>T7 PTO</v>
      </c>
      <c r="C1410" s="73">
        <f>'EMFAC2017EI-2011Class'!D1409</f>
        <v>1994</v>
      </c>
      <c r="D1410" s="38">
        <f>'EMFAC2017EI-2011Class'!F1409</f>
        <v>27</v>
      </c>
      <c r="E1410" s="72" t="str">
        <f t="shared" si="43"/>
        <v>T7 PTO-27</v>
      </c>
      <c r="F1410" s="39">
        <f>VLOOKUP(E1410,HD_Odo!$C$2:$D$1381,2,FALSE)</f>
        <v>628784</v>
      </c>
      <c r="G1410" s="89" t="str">
        <f>'EMFAC2017EI-2011Class'!H1409</f>
        <v>2021-T7 PTO-27</v>
      </c>
      <c r="H1410" s="77">
        <f t="shared" si="44"/>
        <v>0.92936742925986549</v>
      </c>
      <c r="J1410" s="13"/>
      <c r="N1410" s="37"/>
      <c r="O1410" s="36"/>
    </row>
    <row r="1411" spans="1:15" ht="13.7" customHeight="1" x14ac:dyDescent="0.25">
      <c r="A1411" s="73">
        <f>'EMFAC2017EI-2011Class'!B1410</f>
        <v>2021</v>
      </c>
      <c r="B1411" s="74" t="str">
        <f>'EMFAC2017EI-2011Class'!C1410</f>
        <v>T7 PTO</v>
      </c>
      <c r="C1411" s="73">
        <f>'EMFAC2017EI-2011Class'!D1410</f>
        <v>1993</v>
      </c>
      <c r="D1411" s="38">
        <f>'EMFAC2017EI-2011Class'!F1410</f>
        <v>28</v>
      </c>
      <c r="E1411" s="72" t="str">
        <f t="shared" si="43"/>
        <v>T7 PTO-28</v>
      </c>
      <c r="F1411" s="39">
        <f>VLOOKUP(E1411,HD_Odo!$C$2:$D$1381,2,FALSE)</f>
        <v>642448</v>
      </c>
      <c r="G1411" s="89" t="str">
        <f>'EMFAC2017EI-2011Class'!H1410</f>
        <v>2021-T7 PTO-28</v>
      </c>
      <c r="H1411" s="77">
        <f t="shared" si="44"/>
        <v>0.92864424372168164</v>
      </c>
      <c r="J1411" s="13"/>
      <c r="N1411" s="37"/>
      <c r="O1411" s="36"/>
    </row>
    <row r="1412" spans="1:15" ht="13.7" customHeight="1" x14ac:dyDescent="0.25">
      <c r="A1412" s="73">
        <f>'EMFAC2017EI-2011Class'!B1411</f>
        <v>2021</v>
      </c>
      <c r="B1412" s="74" t="str">
        <f>'EMFAC2017EI-2011Class'!C1411</f>
        <v>T7 PTO</v>
      </c>
      <c r="C1412" s="73">
        <f>'EMFAC2017EI-2011Class'!D1411</f>
        <v>1992</v>
      </c>
      <c r="D1412" s="38">
        <f>'EMFAC2017EI-2011Class'!F1411</f>
        <v>29</v>
      </c>
      <c r="E1412" s="72" t="str">
        <f t="shared" si="43"/>
        <v>T7 PTO-29</v>
      </c>
      <c r="F1412" s="39">
        <f>VLOOKUP(E1412,HD_Odo!$C$2:$D$1381,2,FALSE)</f>
        <v>655678</v>
      </c>
      <c r="G1412" s="89" t="str">
        <f>'EMFAC2017EI-2011Class'!H1411</f>
        <v>2021-T7 PTO-29</v>
      </c>
      <c r="H1412" s="77">
        <f t="shared" si="44"/>
        <v>0.92795936270815937</v>
      </c>
      <c r="J1412" s="13"/>
      <c r="N1412" s="37"/>
      <c r="O1412" s="36"/>
    </row>
    <row r="1413" spans="1:15" ht="13.7" customHeight="1" x14ac:dyDescent="0.25">
      <c r="A1413" s="73">
        <f>'EMFAC2017EI-2011Class'!B1412</f>
        <v>2021</v>
      </c>
      <c r="B1413" s="74" t="str">
        <f>'EMFAC2017EI-2011Class'!C1412</f>
        <v>T7 PTO</v>
      </c>
      <c r="C1413" s="73">
        <f>'EMFAC2017EI-2011Class'!D1412</f>
        <v>1991</v>
      </c>
      <c r="D1413" s="38">
        <f>'EMFAC2017EI-2011Class'!F1412</f>
        <v>30</v>
      </c>
      <c r="E1413" s="72" t="str">
        <f t="shared" si="43"/>
        <v>T7 PTO-30</v>
      </c>
      <c r="F1413" s="39">
        <f>VLOOKUP(E1413,HD_Odo!$C$2:$D$1381,2,FALSE)</f>
        <v>668463</v>
      </c>
      <c r="G1413" s="89" t="str">
        <f>'EMFAC2017EI-2011Class'!H1412</f>
        <v>2021-T7 PTO-30</v>
      </c>
      <c r="H1413" s="77">
        <f t="shared" si="44"/>
        <v>0.9273113941263823</v>
      </c>
      <c r="J1413" s="13"/>
      <c r="N1413" s="37"/>
      <c r="O1413" s="36"/>
    </row>
    <row r="1414" spans="1:15" ht="13.7" customHeight="1" x14ac:dyDescent="0.25">
      <c r="A1414" s="73">
        <f>'EMFAC2017EI-2011Class'!B1413</f>
        <v>2021</v>
      </c>
      <c r="B1414" s="74" t="str">
        <f>'EMFAC2017EI-2011Class'!C1413</f>
        <v>T7 PTO</v>
      </c>
      <c r="C1414" s="73">
        <f>'EMFAC2017EI-2011Class'!D1413</f>
        <v>1990</v>
      </c>
      <c r="D1414" s="38">
        <f>'EMFAC2017EI-2011Class'!F1413</f>
        <v>31</v>
      </c>
      <c r="E1414" s="72" t="str">
        <f t="shared" si="43"/>
        <v>T7 PTO-31</v>
      </c>
      <c r="F1414" s="39">
        <f>VLOOKUP(E1414,HD_Odo!$C$2:$D$1381,2,FALSE)</f>
        <v>680796</v>
      </c>
      <c r="G1414" s="89" t="str">
        <f>'EMFAC2017EI-2011Class'!H1413</f>
        <v>2021-T7 PTO-31</v>
      </c>
      <c r="H1414" s="77">
        <f t="shared" si="44"/>
        <v>0.92669886219384257</v>
      </c>
      <c r="J1414" s="13"/>
      <c r="N1414" s="37"/>
      <c r="O1414" s="36"/>
    </row>
    <row r="1415" spans="1:15" ht="13.7" customHeight="1" x14ac:dyDescent="0.25">
      <c r="A1415" s="73">
        <f>'EMFAC2017EI-2011Class'!B1414</f>
        <v>2021</v>
      </c>
      <c r="B1415" s="74" t="str">
        <f>'EMFAC2017EI-2011Class'!C1414</f>
        <v>T7 PTO</v>
      </c>
      <c r="C1415" s="73">
        <f>'EMFAC2017EI-2011Class'!D1414</f>
        <v>1989</v>
      </c>
      <c r="D1415" s="38">
        <f>'EMFAC2017EI-2011Class'!F1414</f>
        <v>32</v>
      </c>
      <c r="E1415" s="72" t="str">
        <f t="shared" si="43"/>
        <v>T7 PTO-32</v>
      </c>
      <c r="F1415" s="39">
        <f>VLOOKUP(E1415,HD_Odo!$C$2:$D$1381,2,FALSE)</f>
        <v>692671</v>
      </c>
      <c r="G1415" s="89" t="str">
        <f>'EMFAC2017EI-2011Class'!H1414</f>
        <v>2021-T7 PTO-32</v>
      </c>
      <c r="H1415" s="77">
        <f t="shared" si="44"/>
        <v>0.92612036347695637</v>
      </c>
      <c r="J1415" s="13"/>
      <c r="N1415" s="37"/>
      <c r="O1415" s="36"/>
    </row>
    <row r="1416" spans="1:15" ht="13.7" customHeight="1" x14ac:dyDescent="0.25">
      <c r="A1416" s="73">
        <f>'EMFAC2017EI-2011Class'!B1415</f>
        <v>2021</v>
      </c>
      <c r="B1416" s="74" t="str">
        <f>'EMFAC2017EI-2011Class'!C1415</f>
        <v>T7 PTO</v>
      </c>
      <c r="C1416" s="73">
        <f>'EMFAC2017EI-2011Class'!D1415</f>
        <v>1988</v>
      </c>
      <c r="D1416" s="38">
        <f>'EMFAC2017EI-2011Class'!F1415</f>
        <v>33</v>
      </c>
      <c r="E1416" s="72" t="str">
        <f t="shared" si="43"/>
        <v>T7 PTO-33</v>
      </c>
      <c r="F1416" s="39">
        <f>VLOOKUP(E1416,HD_Odo!$C$2:$D$1381,2,FALSE)</f>
        <v>704085</v>
      </c>
      <c r="G1416" s="89" t="str">
        <f>'EMFAC2017EI-2011Class'!H1415</f>
        <v>2021-T7 PTO-33</v>
      </c>
      <c r="H1416" s="77">
        <f t="shared" si="44"/>
        <v>0.92557446763402718</v>
      </c>
      <c r="J1416" s="13"/>
      <c r="N1416" s="37"/>
      <c r="O1416" s="36"/>
    </row>
    <row r="1417" spans="1:15" ht="13.7" customHeight="1" x14ac:dyDescent="0.25">
      <c r="A1417" s="73">
        <f>'EMFAC2017EI-2011Class'!B1416</f>
        <v>2021</v>
      </c>
      <c r="B1417" s="74" t="str">
        <f>'EMFAC2017EI-2011Class'!C1416</f>
        <v>T7 PTO</v>
      </c>
      <c r="C1417" s="73">
        <f>'EMFAC2017EI-2011Class'!D1416</f>
        <v>1987</v>
      </c>
      <c r="D1417" s="38">
        <f>'EMFAC2017EI-2011Class'!F1416</f>
        <v>34</v>
      </c>
      <c r="E1417" s="72" t="str">
        <f t="shared" si="43"/>
        <v>T7 PTO-34</v>
      </c>
      <c r="F1417" s="39">
        <f>VLOOKUP(E1417,HD_Odo!$C$2:$D$1381,2,FALSE)</f>
        <v>715035</v>
      </c>
      <c r="G1417" s="89" t="str">
        <f>'EMFAC2017EI-2011Class'!H1416</f>
        <v>2021-T7 PTO-34</v>
      </c>
      <c r="H1417" s="77">
        <f t="shared" si="44"/>
        <v>0.92505986087274961</v>
      </c>
      <c r="J1417" s="13"/>
      <c r="N1417" s="37"/>
      <c r="O1417" s="36"/>
    </row>
    <row r="1418" spans="1:15" ht="13.7" customHeight="1" x14ac:dyDescent="0.25">
      <c r="A1418" s="73">
        <f>'EMFAC2017EI-2011Class'!B1417</f>
        <v>2021</v>
      </c>
      <c r="B1418" s="74" t="str">
        <f>'EMFAC2017EI-2011Class'!C1417</f>
        <v>T7 PTO</v>
      </c>
      <c r="C1418" s="73">
        <f>'EMFAC2017EI-2011Class'!D1417</f>
        <v>1986</v>
      </c>
      <c r="D1418" s="38">
        <f>'EMFAC2017EI-2011Class'!F1417</f>
        <v>35</v>
      </c>
      <c r="E1418" s="72" t="str">
        <f t="shared" si="43"/>
        <v>T7 PTO-35</v>
      </c>
      <c r="F1418" s="39">
        <f>VLOOKUP(E1418,HD_Odo!$C$2:$D$1381,2,FALSE)</f>
        <v>725521</v>
      </c>
      <c r="G1418" s="89" t="str">
        <f>'EMFAC2017EI-2011Class'!H1417</f>
        <v>2021-T7 PTO-35</v>
      </c>
      <c r="H1418" s="77">
        <f t="shared" si="44"/>
        <v>0.92457519934384236</v>
      </c>
      <c r="J1418" s="13"/>
      <c r="N1418" s="37"/>
      <c r="O1418" s="36"/>
    </row>
    <row r="1419" spans="1:15" ht="13.7" customHeight="1" x14ac:dyDescent="0.25">
      <c r="A1419" s="73">
        <f>'EMFAC2017EI-2011Class'!B1418</f>
        <v>2021</v>
      </c>
      <c r="B1419" s="74" t="str">
        <f>'EMFAC2017EI-2011Class'!C1418</f>
        <v>T7 PTO</v>
      </c>
      <c r="C1419" s="73">
        <f>'EMFAC2017EI-2011Class'!D1418</f>
        <v>1985</v>
      </c>
      <c r="D1419" s="38">
        <f>'EMFAC2017EI-2011Class'!F1418</f>
        <v>36</v>
      </c>
      <c r="E1419" s="72" t="str">
        <f t="shared" ref="E1419:E1482" si="45">CONCATENATE(B1419,"-",D1419)</f>
        <v>T7 PTO-36</v>
      </c>
      <c r="F1419" s="39">
        <f>VLOOKUP(E1419,HD_Odo!$C$2:$D$1381,2,FALSE)</f>
        <v>735545</v>
      </c>
      <c r="G1419" s="89" t="str">
        <f>'EMFAC2017EI-2011Class'!H1418</f>
        <v>2021-T7 PTO-36</v>
      </c>
      <c r="H1419" s="77">
        <f t="shared" si="44"/>
        <v>0.92411915669536537</v>
      </c>
      <c r="J1419" s="13"/>
      <c r="N1419" s="37"/>
      <c r="O1419" s="36"/>
    </row>
    <row r="1420" spans="1:15" ht="13.7" customHeight="1" x14ac:dyDescent="0.25">
      <c r="A1420" s="73">
        <f>'EMFAC2017EI-2011Class'!B1419</f>
        <v>2021</v>
      </c>
      <c r="B1420" s="74" t="str">
        <f>'EMFAC2017EI-2011Class'!C1419</f>
        <v>T7 PTO</v>
      </c>
      <c r="C1420" s="73">
        <f>'EMFAC2017EI-2011Class'!D1419</f>
        <v>1984</v>
      </c>
      <c r="D1420" s="38">
        <f>'EMFAC2017EI-2011Class'!F1419</f>
        <v>37</v>
      </c>
      <c r="E1420" s="72" t="str">
        <f t="shared" si="45"/>
        <v>T7 PTO-37</v>
      </c>
      <c r="F1420" s="39">
        <f>VLOOKUP(E1420,HD_Odo!$C$2:$D$1381,2,FALSE)</f>
        <v>745111</v>
      </c>
      <c r="G1420" s="89" t="str">
        <f>'EMFAC2017EI-2011Class'!H1419</f>
        <v>2021-T7 PTO-37</v>
      </c>
      <c r="H1420" s="77">
        <f t="shared" si="44"/>
        <v>0.92369042195935636</v>
      </c>
      <c r="J1420" s="13"/>
      <c r="N1420" s="37"/>
      <c r="O1420" s="36"/>
    </row>
    <row r="1421" spans="1:15" ht="13.7" customHeight="1" x14ac:dyDescent="0.25">
      <c r="A1421" s="73">
        <f>'EMFAC2017EI-2011Class'!B1420</f>
        <v>2021</v>
      </c>
      <c r="B1421" s="74" t="str">
        <f>'EMFAC2017EI-2011Class'!C1420</f>
        <v>T7 PTO</v>
      </c>
      <c r="C1421" s="73">
        <f>'EMFAC2017EI-2011Class'!D1420</f>
        <v>1983</v>
      </c>
      <c r="D1421" s="38">
        <f>'EMFAC2017EI-2011Class'!F1420</f>
        <v>38</v>
      </c>
      <c r="E1421" s="72" t="str">
        <f t="shared" si="45"/>
        <v>T7 PTO-38</v>
      </c>
      <c r="F1421" s="39">
        <f>VLOOKUP(E1421,HD_Odo!$C$2:$D$1381,2,FALSE)</f>
        <v>754239</v>
      </c>
      <c r="G1421" s="89" t="str">
        <f>'EMFAC2017EI-2011Class'!H1420</f>
        <v>2021-T7 PTO-38</v>
      </c>
      <c r="H1421" s="77">
        <f t="shared" si="44"/>
        <v>0.92328708266045689</v>
      </c>
      <c r="J1421" s="13"/>
      <c r="N1421" s="37"/>
      <c r="O1421" s="36"/>
    </row>
    <row r="1422" spans="1:15" ht="13.7" customHeight="1" x14ac:dyDescent="0.25">
      <c r="A1422" s="73">
        <f>'EMFAC2017EI-2011Class'!B1421</f>
        <v>2021</v>
      </c>
      <c r="B1422" s="74" t="str">
        <f>'EMFAC2017EI-2011Class'!C1421</f>
        <v>T7 PTO</v>
      </c>
      <c r="C1422" s="73">
        <f>'EMFAC2017EI-2011Class'!D1421</f>
        <v>1982</v>
      </c>
      <c r="D1422" s="38">
        <f>'EMFAC2017EI-2011Class'!F1421</f>
        <v>39</v>
      </c>
      <c r="E1422" s="72" t="str">
        <f t="shared" si="45"/>
        <v>T7 PTO-39</v>
      </c>
      <c r="F1422" s="39">
        <f>VLOOKUP(E1422,HD_Odo!$C$2:$D$1381,2,FALSE)</f>
        <v>762950</v>
      </c>
      <c r="G1422" s="89" t="str">
        <f>'EMFAC2017EI-2011Class'!H1421</f>
        <v>2021-T7 PTO-39</v>
      </c>
      <c r="H1422" s="77">
        <f t="shared" si="44"/>
        <v>0.92290731152063721</v>
      </c>
      <c r="J1422" s="13"/>
      <c r="N1422" s="37"/>
      <c r="O1422" s="36"/>
    </row>
    <row r="1423" spans="1:15" ht="13.7" customHeight="1" x14ac:dyDescent="0.25">
      <c r="A1423" s="73">
        <f>'EMFAC2017EI-2011Class'!B1422</f>
        <v>2021</v>
      </c>
      <c r="B1423" s="74" t="str">
        <f>'EMFAC2017EI-2011Class'!C1422</f>
        <v>T7 PTO</v>
      </c>
      <c r="C1423" s="73">
        <f>'EMFAC2017EI-2011Class'!D1422</f>
        <v>1981</v>
      </c>
      <c r="D1423" s="38">
        <f>'EMFAC2017EI-2011Class'!F1422</f>
        <v>40</v>
      </c>
      <c r="E1423" s="72" t="str">
        <f t="shared" si="45"/>
        <v>T7 PTO-40</v>
      </c>
      <c r="F1423" s="39">
        <f>VLOOKUP(E1423,HD_Odo!$C$2:$D$1381,2,FALSE)</f>
        <v>771263</v>
      </c>
      <c r="G1423" s="89" t="str">
        <f>'EMFAC2017EI-2011Class'!H1422</f>
        <v>2021-T7 PTO-40</v>
      </c>
      <c r="H1423" s="77">
        <f t="shared" si="44"/>
        <v>0.92254948376012536</v>
      </c>
      <c r="J1423" s="13"/>
      <c r="N1423" s="37"/>
      <c r="O1423" s="36"/>
    </row>
    <row r="1424" spans="1:15" ht="13.7" customHeight="1" x14ac:dyDescent="0.25">
      <c r="A1424" s="73">
        <f>'EMFAC2017EI-2011Class'!B1423</f>
        <v>2021</v>
      </c>
      <c r="B1424" s="74" t="str">
        <f>'EMFAC2017EI-2011Class'!C1423</f>
        <v>T7 PTO</v>
      </c>
      <c r="C1424" s="73">
        <f>'EMFAC2017EI-2011Class'!D1423</f>
        <v>1980</v>
      </c>
      <c r="D1424" s="38">
        <f>'EMFAC2017EI-2011Class'!F1423</f>
        <v>41</v>
      </c>
      <c r="E1424" s="72" t="str">
        <f t="shared" si="45"/>
        <v>T7 PTO-41</v>
      </c>
      <c r="F1424" s="39">
        <f>VLOOKUP(E1424,HD_Odo!$C$2:$D$1381,2,FALSE)</f>
        <v>779196</v>
      </c>
      <c r="G1424" s="89" t="str">
        <f>'EMFAC2017EI-2011Class'!H1423</f>
        <v>2021-T7 PTO-41</v>
      </c>
      <c r="H1424" s="77">
        <f t="shared" si="44"/>
        <v>0.92221211736066122</v>
      </c>
      <c r="J1424" s="13"/>
      <c r="N1424" s="37"/>
      <c r="O1424" s="36"/>
    </row>
    <row r="1425" spans="1:15" ht="13.7" customHeight="1" x14ac:dyDescent="0.25">
      <c r="A1425" s="73">
        <f>'EMFAC2017EI-2011Class'!B1424</f>
        <v>2021</v>
      </c>
      <c r="B1425" s="74" t="str">
        <f>'EMFAC2017EI-2011Class'!C1424</f>
        <v>T7 PTO</v>
      </c>
      <c r="C1425" s="73">
        <f>'EMFAC2017EI-2011Class'!D1424</f>
        <v>1979</v>
      </c>
      <c r="D1425" s="38">
        <f>'EMFAC2017EI-2011Class'!F1424</f>
        <v>42</v>
      </c>
      <c r="E1425" s="72" t="str">
        <f t="shared" si="45"/>
        <v>T7 PTO-42</v>
      </c>
      <c r="F1425" s="39">
        <f>VLOOKUP(E1425,HD_Odo!$C$2:$D$1381,2,FALSE)</f>
        <v>786766</v>
      </c>
      <c r="G1425" s="89" t="str">
        <f>'EMFAC2017EI-2011Class'!H1424</f>
        <v>2021-T7 PTO-42</v>
      </c>
      <c r="H1425" s="77">
        <f t="shared" si="44"/>
        <v>0.9218938603186686</v>
      </c>
      <c r="J1425" s="13"/>
      <c r="N1425" s="37"/>
      <c r="O1425" s="36"/>
    </row>
    <row r="1426" spans="1:15" ht="13.7" customHeight="1" x14ac:dyDescent="0.25">
      <c r="A1426" s="73">
        <f>'EMFAC2017EI-2011Class'!B1425</f>
        <v>2021</v>
      </c>
      <c r="B1426" s="74" t="str">
        <f>'EMFAC2017EI-2011Class'!C1425</f>
        <v>T7 PTO</v>
      </c>
      <c r="C1426" s="73">
        <f>'EMFAC2017EI-2011Class'!D1425</f>
        <v>1978</v>
      </c>
      <c r="D1426" s="38">
        <f>'EMFAC2017EI-2011Class'!F1425</f>
        <v>43</v>
      </c>
      <c r="E1426" s="72" t="str">
        <f t="shared" si="45"/>
        <v>T7 PTO-43</v>
      </c>
      <c r="F1426" s="39">
        <f>VLOOKUP(E1426,HD_Odo!$C$2:$D$1381,2,FALSE)</f>
        <v>793990</v>
      </c>
      <c r="G1426" s="89" t="str">
        <f>'EMFAC2017EI-2011Class'!H1425</f>
        <v>2021-T7 PTO-43</v>
      </c>
      <c r="H1426" s="77">
        <f t="shared" si="44"/>
        <v>0.92159343811896777</v>
      </c>
      <c r="J1426" s="13"/>
      <c r="N1426" s="37"/>
      <c r="O1426" s="36"/>
    </row>
    <row r="1427" spans="1:15" ht="13.7" customHeight="1" x14ac:dyDescent="0.25">
      <c r="A1427" s="73">
        <f>'EMFAC2017EI-2011Class'!B1426</f>
        <v>2021</v>
      </c>
      <c r="B1427" s="74" t="str">
        <f>'EMFAC2017EI-2011Class'!C1426</f>
        <v>T7 PTO</v>
      </c>
      <c r="C1427" s="73">
        <f>'EMFAC2017EI-2011Class'!D1426</f>
        <v>1977</v>
      </c>
      <c r="D1427" s="38">
        <f>'EMFAC2017EI-2011Class'!F1426</f>
        <v>44</v>
      </c>
      <c r="E1427" s="72" t="str">
        <f t="shared" si="45"/>
        <v>T7 PTO-44</v>
      </c>
      <c r="F1427" s="39">
        <f>VLOOKUP(E1427,HD_Odo!$C$2:$D$1381,2,FALSE)</f>
        <v>800000</v>
      </c>
      <c r="G1427" s="89" t="str">
        <f>'EMFAC2017EI-2011Class'!H1426</f>
        <v>2021-T7 PTO-44</v>
      </c>
      <c r="H1427" s="77">
        <f t="shared" si="44"/>
        <v>0.92134591231640039</v>
      </c>
      <c r="J1427" s="13"/>
      <c r="N1427" s="37"/>
      <c r="O1427" s="36"/>
    </row>
    <row r="1428" spans="1:15" ht="13.7" customHeight="1" x14ac:dyDescent="0.25">
      <c r="A1428" s="73">
        <f>'EMFAC2017EI-2011Class'!B1427</f>
        <v>2021</v>
      </c>
      <c r="B1428" s="74" t="str">
        <f>'EMFAC2017EI-2011Class'!C1427</f>
        <v>T7 Public</v>
      </c>
      <c r="C1428" s="73">
        <f>'EMFAC2017EI-2011Class'!D1427</f>
        <v>2022</v>
      </c>
      <c r="D1428" s="38">
        <f>'EMFAC2017EI-2011Class'!F1427</f>
        <v>-1</v>
      </c>
      <c r="E1428" s="72" t="str">
        <f t="shared" si="45"/>
        <v>T7 Public--1</v>
      </c>
      <c r="F1428" s="39">
        <f>VLOOKUP(E1428,HD_Odo!$C$2:$D$1381,2,FALSE)</f>
        <v>3240</v>
      </c>
      <c r="G1428" s="89" t="str">
        <f>'EMFAC2017EI-2011Class'!H1427</f>
        <v>2021-T7 Public--1</v>
      </c>
      <c r="H1428" s="77">
        <f t="shared" si="44"/>
        <v>0.99652198752860477</v>
      </c>
      <c r="J1428" s="13"/>
      <c r="N1428" s="37"/>
      <c r="O1428" s="36"/>
    </row>
    <row r="1429" spans="1:15" ht="13.7" customHeight="1" x14ac:dyDescent="0.25">
      <c r="A1429" s="73">
        <f>'EMFAC2017EI-2011Class'!B1428</f>
        <v>2021</v>
      </c>
      <c r="B1429" s="74" t="str">
        <f>'EMFAC2017EI-2011Class'!C1428</f>
        <v>T7 Public</v>
      </c>
      <c r="C1429" s="73">
        <f>'EMFAC2017EI-2011Class'!D1428</f>
        <v>2021</v>
      </c>
      <c r="D1429" s="38">
        <f>'EMFAC2017EI-2011Class'!F1428</f>
        <v>0</v>
      </c>
      <c r="E1429" s="72" t="str">
        <f t="shared" si="45"/>
        <v>T7 Public-0</v>
      </c>
      <c r="F1429" s="39">
        <f>VLOOKUP(E1429,HD_Odo!$C$2:$D$1381,2,FALSE)</f>
        <v>11016</v>
      </c>
      <c r="G1429" s="89" t="str">
        <f>'EMFAC2017EI-2011Class'!H1428</f>
        <v>2021-T7 Public-0</v>
      </c>
      <c r="H1429" s="77">
        <f t="shared" si="44"/>
        <v>0.98850590208685485</v>
      </c>
      <c r="J1429" s="13"/>
      <c r="N1429" s="37"/>
      <c r="O1429" s="36"/>
    </row>
    <row r="1430" spans="1:15" ht="13.7" customHeight="1" x14ac:dyDescent="0.25">
      <c r="A1430" s="73">
        <f>'EMFAC2017EI-2011Class'!B1429</f>
        <v>2021</v>
      </c>
      <c r="B1430" s="74" t="str">
        <f>'EMFAC2017EI-2011Class'!C1429</f>
        <v>T7 Public</v>
      </c>
      <c r="C1430" s="73">
        <f>'EMFAC2017EI-2011Class'!D1429</f>
        <v>2020</v>
      </c>
      <c r="D1430" s="38">
        <f>'EMFAC2017EI-2011Class'!F1429</f>
        <v>1</v>
      </c>
      <c r="E1430" s="72" t="str">
        <f t="shared" si="45"/>
        <v>T7 Public-1</v>
      </c>
      <c r="F1430" s="39">
        <f>VLOOKUP(E1430,HD_Odo!$C$2:$D$1381,2,FALSE)</f>
        <v>18792</v>
      </c>
      <c r="G1430" s="89" t="str">
        <f>'EMFAC2017EI-2011Class'!H1429</f>
        <v>2021-T7 Public-1</v>
      </c>
      <c r="H1430" s="77">
        <f t="shared" si="44"/>
        <v>0.98092653892874027</v>
      </c>
      <c r="J1430" s="13"/>
      <c r="N1430" s="37"/>
      <c r="O1430" s="36"/>
    </row>
    <row r="1431" spans="1:15" ht="13.7" customHeight="1" x14ac:dyDescent="0.25">
      <c r="A1431" s="73">
        <f>'EMFAC2017EI-2011Class'!B1430</f>
        <v>2021</v>
      </c>
      <c r="B1431" s="74" t="str">
        <f>'EMFAC2017EI-2011Class'!C1430</f>
        <v>T7 Public</v>
      </c>
      <c r="C1431" s="73">
        <f>'EMFAC2017EI-2011Class'!D1430</f>
        <v>2019</v>
      </c>
      <c r="D1431" s="38">
        <f>'EMFAC2017EI-2011Class'!F1430</f>
        <v>2</v>
      </c>
      <c r="E1431" s="72" t="str">
        <f t="shared" si="45"/>
        <v>T7 Public-2</v>
      </c>
      <c r="F1431" s="39">
        <f>VLOOKUP(E1431,HD_Odo!$C$2:$D$1381,2,FALSE)</f>
        <v>26568</v>
      </c>
      <c r="G1431" s="89" t="str">
        <f>'EMFAC2017EI-2011Class'!H1430</f>
        <v>2021-T7 Public-2</v>
      </c>
      <c r="H1431" s="77">
        <f t="shared" si="44"/>
        <v>0.97374915503581594</v>
      </c>
      <c r="J1431" s="13"/>
      <c r="N1431" s="37"/>
      <c r="O1431" s="36"/>
    </row>
    <row r="1432" spans="1:15" ht="13.7" customHeight="1" x14ac:dyDescent="0.25">
      <c r="A1432" s="73">
        <f>'EMFAC2017EI-2011Class'!B1431</f>
        <v>2021</v>
      </c>
      <c r="B1432" s="74" t="str">
        <f>'EMFAC2017EI-2011Class'!C1431</f>
        <v>T7 Public</v>
      </c>
      <c r="C1432" s="73">
        <f>'EMFAC2017EI-2011Class'!D1431</f>
        <v>2018</v>
      </c>
      <c r="D1432" s="38">
        <f>'EMFAC2017EI-2011Class'!F1431</f>
        <v>3</v>
      </c>
      <c r="E1432" s="72" t="str">
        <f t="shared" si="45"/>
        <v>T7 Public-3</v>
      </c>
      <c r="F1432" s="39">
        <f>VLOOKUP(E1432,HD_Odo!$C$2:$D$1381,2,FALSE)</f>
        <v>34344</v>
      </c>
      <c r="G1432" s="89" t="str">
        <f>'EMFAC2017EI-2011Class'!H1431</f>
        <v>2021-T7 Public-3</v>
      </c>
      <c r="H1432" s="77">
        <f t="shared" si="44"/>
        <v>0.96694259745127076</v>
      </c>
      <c r="J1432" s="13"/>
      <c r="N1432" s="37"/>
      <c r="O1432" s="36"/>
    </row>
    <row r="1433" spans="1:15" ht="13.7" customHeight="1" x14ac:dyDescent="0.25">
      <c r="A1433" s="73">
        <f>'EMFAC2017EI-2011Class'!B1432</f>
        <v>2021</v>
      </c>
      <c r="B1433" s="74" t="str">
        <f>'EMFAC2017EI-2011Class'!C1432</f>
        <v>T7 Public</v>
      </c>
      <c r="C1433" s="73">
        <f>'EMFAC2017EI-2011Class'!D1432</f>
        <v>2017</v>
      </c>
      <c r="D1433" s="38">
        <f>'EMFAC2017EI-2011Class'!F1432</f>
        <v>4</v>
      </c>
      <c r="E1433" s="72" t="str">
        <f t="shared" si="45"/>
        <v>T7 Public-4</v>
      </c>
      <c r="F1433" s="39">
        <f>VLOOKUP(E1433,HD_Odo!$C$2:$D$1381,2,FALSE)</f>
        <v>42120</v>
      </c>
      <c r="G1433" s="89" t="str">
        <f>'EMFAC2017EI-2011Class'!H1432</f>
        <v>2021-T7 Public-4</v>
      </c>
      <c r="H1433" s="77">
        <f t="shared" si="44"/>
        <v>0.9604788512474679</v>
      </c>
      <c r="J1433" s="13"/>
      <c r="N1433" s="37"/>
      <c r="O1433" s="36"/>
    </row>
    <row r="1434" spans="1:15" ht="13.7" customHeight="1" x14ac:dyDescent="0.25">
      <c r="A1434" s="73">
        <f>'EMFAC2017EI-2011Class'!B1433</f>
        <v>2021</v>
      </c>
      <c r="B1434" s="74" t="str">
        <f>'EMFAC2017EI-2011Class'!C1433</f>
        <v>T7 Public</v>
      </c>
      <c r="C1434" s="73">
        <f>'EMFAC2017EI-2011Class'!D1433</f>
        <v>2016</v>
      </c>
      <c r="D1434" s="38">
        <f>'EMFAC2017EI-2011Class'!F1433</f>
        <v>5</v>
      </c>
      <c r="E1434" s="72" t="str">
        <f t="shared" si="45"/>
        <v>T7 Public-5</v>
      </c>
      <c r="F1434" s="39">
        <f>VLOOKUP(E1434,HD_Odo!$C$2:$D$1381,2,FALSE)</f>
        <v>49896</v>
      </c>
      <c r="G1434" s="89" t="str">
        <f>'EMFAC2017EI-2011Class'!H1433</f>
        <v>2021-T7 Public-5</v>
      </c>
      <c r="H1434" s="77">
        <f t="shared" si="44"/>
        <v>0.95433265411544943</v>
      </c>
      <c r="J1434" s="13"/>
      <c r="N1434" s="37"/>
      <c r="O1434" s="36"/>
    </row>
    <row r="1435" spans="1:15" ht="13.7" customHeight="1" x14ac:dyDescent="0.25">
      <c r="A1435" s="73">
        <f>'EMFAC2017EI-2011Class'!B1434</f>
        <v>2021</v>
      </c>
      <c r="B1435" s="74" t="str">
        <f>'EMFAC2017EI-2011Class'!C1434</f>
        <v>T7 Public</v>
      </c>
      <c r="C1435" s="73">
        <f>'EMFAC2017EI-2011Class'!D1434</f>
        <v>2015</v>
      </c>
      <c r="D1435" s="38">
        <f>'EMFAC2017EI-2011Class'!F1434</f>
        <v>6</v>
      </c>
      <c r="E1435" s="72" t="str">
        <f t="shared" si="45"/>
        <v>T7 Public-6</v>
      </c>
      <c r="F1435" s="39">
        <f>VLOOKUP(E1435,HD_Odo!$C$2:$D$1381,2,FALSE)</f>
        <v>57672</v>
      </c>
      <c r="G1435" s="89" t="str">
        <f>'EMFAC2017EI-2011Class'!H1434</f>
        <v>2021-T7 Public-6</v>
      </c>
      <c r="H1435" s="77">
        <f t="shared" si="44"/>
        <v>0.94848116639560032</v>
      </c>
      <c r="J1435" s="13"/>
      <c r="N1435" s="37"/>
      <c r="O1435" s="36"/>
    </row>
    <row r="1436" spans="1:15" ht="13.7" customHeight="1" x14ac:dyDescent="0.25">
      <c r="A1436" s="73">
        <f>'EMFAC2017EI-2011Class'!B1435</f>
        <v>2021</v>
      </c>
      <c r="B1436" s="74" t="str">
        <f>'EMFAC2017EI-2011Class'!C1435</f>
        <v>T7 Public</v>
      </c>
      <c r="C1436" s="73">
        <f>'EMFAC2017EI-2011Class'!D1435</f>
        <v>2014</v>
      </c>
      <c r="D1436" s="38">
        <f>'EMFAC2017EI-2011Class'!F1435</f>
        <v>7</v>
      </c>
      <c r="E1436" s="72" t="str">
        <f t="shared" si="45"/>
        <v>T7 Public-7</v>
      </c>
      <c r="F1436" s="39">
        <f>VLOOKUP(E1436,HD_Odo!$C$2:$D$1381,2,FALSE)</f>
        <v>65448</v>
      </c>
      <c r="G1436" s="89" t="str">
        <f>'EMFAC2017EI-2011Class'!H1435</f>
        <v>2021-T7 Public-7</v>
      </c>
      <c r="H1436" s="77">
        <f t="shared" si="44"/>
        <v>0.9429036874629344</v>
      </c>
      <c r="J1436" s="13"/>
      <c r="N1436" s="37"/>
      <c r="O1436" s="36"/>
    </row>
    <row r="1437" spans="1:15" ht="13.7" customHeight="1" x14ac:dyDescent="0.25">
      <c r="A1437" s="73">
        <f>'EMFAC2017EI-2011Class'!B1436</f>
        <v>2021</v>
      </c>
      <c r="B1437" s="74" t="str">
        <f>'EMFAC2017EI-2011Class'!C1436</f>
        <v>T7 Public</v>
      </c>
      <c r="C1437" s="73">
        <f>'EMFAC2017EI-2011Class'!D1436</f>
        <v>2013</v>
      </c>
      <c r="D1437" s="38">
        <f>'EMFAC2017EI-2011Class'!F1436</f>
        <v>8</v>
      </c>
      <c r="E1437" s="72" t="str">
        <f t="shared" si="45"/>
        <v>T7 Public-8</v>
      </c>
      <c r="F1437" s="39">
        <f>VLOOKUP(E1437,HD_Odo!$C$2:$D$1381,2,FALSE)</f>
        <v>73224</v>
      </c>
      <c r="G1437" s="89" t="str">
        <f>'EMFAC2017EI-2011Class'!H1436</f>
        <v>2021-T7 Public-8</v>
      </c>
      <c r="H1437" s="77">
        <f t="shared" si="44"/>
        <v>0.91517417623209962</v>
      </c>
      <c r="J1437" s="13"/>
      <c r="N1437" s="37"/>
      <c r="O1437" s="36"/>
    </row>
    <row r="1438" spans="1:15" ht="13.7" customHeight="1" x14ac:dyDescent="0.25">
      <c r="A1438" s="73">
        <f>'EMFAC2017EI-2011Class'!B1437</f>
        <v>2021</v>
      </c>
      <c r="B1438" s="74" t="str">
        <f>'EMFAC2017EI-2011Class'!C1437</f>
        <v>T7 Public</v>
      </c>
      <c r="C1438" s="73">
        <f>'EMFAC2017EI-2011Class'!D1437</f>
        <v>2012</v>
      </c>
      <c r="D1438" s="38">
        <f>'EMFAC2017EI-2011Class'!F1437</f>
        <v>9</v>
      </c>
      <c r="E1438" s="72" t="str">
        <f t="shared" si="45"/>
        <v>T7 Public-9</v>
      </c>
      <c r="F1438" s="39">
        <f>VLOOKUP(E1438,HD_Odo!$C$2:$D$1381,2,FALSE)</f>
        <v>81000</v>
      </c>
      <c r="G1438" s="89" t="str">
        <f>'EMFAC2017EI-2011Class'!H1437</f>
        <v>2021-T7 Public-9</v>
      </c>
      <c r="H1438" s="77">
        <f t="shared" si="44"/>
        <v>0.90904203640708581</v>
      </c>
      <c r="J1438" s="13"/>
      <c r="N1438" s="37"/>
      <c r="O1438" s="36"/>
    </row>
    <row r="1439" spans="1:15" ht="13.7" customHeight="1" x14ac:dyDescent="0.25">
      <c r="A1439" s="73">
        <f>'EMFAC2017EI-2011Class'!B1438</f>
        <v>2021</v>
      </c>
      <c r="B1439" s="74" t="str">
        <f>'EMFAC2017EI-2011Class'!C1438</f>
        <v>T7 Public</v>
      </c>
      <c r="C1439" s="73">
        <f>'EMFAC2017EI-2011Class'!D1438</f>
        <v>2011</v>
      </c>
      <c r="D1439" s="38">
        <f>'EMFAC2017EI-2011Class'!F1438</f>
        <v>10</v>
      </c>
      <c r="E1439" s="72" t="str">
        <f t="shared" si="45"/>
        <v>T7 Public-10</v>
      </c>
      <c r="F1439" s="39">
        <f>VLOOKUP(E1439,HD_Odo!$C$2:$D$1381,2,FALSE)</f>
        <v>88776</v>
      </c>
      <c r="G1439" s="89" t="str">
        <f>'EMFAC2017EI-2011Class'!H1438</f>
        <v>2021-T7 Public-10</v>
      </c>
      <c r="H1439" s="77">
        <f t="shared" si="44"/>
        <v>0.90327460622371059</v>
      </c>
      <c r="J1439" s="13"/>
      <c r="N1439" s="37"/>
      <c r="O1439" s="36"/>
    </row>
    <row r="1440" spans="1:15" ht="13.7" customHeight="1" x14ac:dyDescent="0.25">
      <c r="A1440" s="73">
        <f>'EMFAC2017EI-2011Class'!B1439</f>
        <v>2021</v>
      </c>
      <c r="B1440" s="74" t="str">
        <f>'EMFAC2017EI-2011Class'!C1439</f>
        <v>T7 Public</v>
      </c>
      <c r="C1440" s="73">
        <f>'EMFAC2017EI-2011Class'!D1439</f>
        <v>2010</v>
      </c>
      <c r="D1440" s="38">
        <f>'EMFAC2017EI-2011Class'!F1439</f>
        <v>11</v>
      </c>
      <c r="E1440" s="72" t="str">
        <f t="shared" si="45"/>
        <v>T7 Public-11</v>
      </c>
      <c r="F1440" s="39">
        <f>VLOOKUP(E1440,HD_Odo!$C$2:$D$1381,2,FALSE)</f>
        <v>96552</v>
      </c>
      <c r="G1440" s="89" t="str">
        <f>'EMFAC2017EI-2011Class'!H1439</f>
        <v>2021-T7 Public-11</v>
      </c>
      <c r="H1440" s="77">
        <f t="shared" si="44"/>
        <v>0.93002805507903963</v>
      </c>
      <c r="J1440" s="13"/>
      <c r="N1440" s="37"/>
      <c r="O1440" s="36"/>
    </row>
    <row r="1441" spans="1:15" ht="13.7" customHeight="1" x14ac:dyDescent="0.25">
      <c r="A1441" s="73">
        <f>'EMFAC2017EI-2011Class'!B1440</f>
        <v>2021</v>
      </c>
      <c r="B1441" s="74" t="str">
        <f>'EMFAC2017EI-2011Class'!C1440</f>
        <v>T7 Public</v>
      </c>
      <c r="C1441" s="73">
        <f>'EMFAC2017EI-2011Class'!D1440</f>
        <v>2009</v>
      </c>
      <c r="D1441" s="38">
        <f>'EMFAC2017EI-2011Class'!F1440</f>
        <v>12</v>
      </c>
      <c r="E1441" s="72" t="str">
        <f t="shared" si="45"/>
        <v>T7 Public-12</v>
      </c>
      <c r="F1441" s="39">
        <f>VLOOKUP(E1441,HD_Odo!$C$2:$D$1381,2,FALSE)</f>
        <v>104328</v>
      </c>
      <c r="G1441" s="89" t="str">
        <f>'EMFAC2017EI-2011Class'!H1440</f>
        <v>2021-T7 Public-12</v>
      </c>
      <c r="H1441" s="77">
        <f t="shared" ref="H1441:H1504" si="46">IF(C1441&lt;2004,($Q$3+$R$3*(F1441/10000))/($E$3+$F$3*(F1441/10000)),IF(C1441&lt;2008,($Q$4+$R$4*(F1441/10000))/($E$4+$F$4*(F1441/10000)),IF(C1441&lt;2011,($Q$5+$R$5*(F1441/10000))/($E$5+$F$5*(F1441/10000)),IF(C1441&lt;2014,($Q$6+$R$6*(F1441/10000))/($E$6+$F$6*(F1441/10000)),($Q$7+$R$7*(F1441/10000))/($E$7+$F$7*(F1441/10000))))))</f>
        <v>0.92562048475675307</v>
      </c>
      <c r="J1441" s="13"/>
      <c r="N1441" s="37"/>
      <c r="O1441" s="36"/>
    </row>
    <row r="1442" spans="1:15" ht="13.7" customHeight="1" x14ac:dyDescent="0.25">
      <c r="A1442" s="73">
        <f>'EMFAC2017EI-2011Class'!B1441</f>
        <v>2021</v>
      </c>
      <c r="B1442" s="74" t="str">
        <f>'EMFAC2017EI-2011Class'!C1441</f>
        <v>T7 Public</v>
      </c>
      <c r="C1442" s="73">
        <f>'EMFAC2017EI-2011Class'!D1441</f>
        <v>2008</v>
      </c>
      <c r="D1442" s="38">
        <f>'EMFAC2017EI-2011Class'!F1441</f>
        <v>13</v>
      </c>
      <c r="E1442" s="72" t="str">
        <f t="shared" si="45"/>
        <v>T7 Public-13</v>
      </c>
      <c r="F1442" s="39">
        <f>VLOOKUP(E1442,HD_Odo!$C$2:$D$1381,2,FALSE)</f>
        <v>112104</v>
      </c>
      <c r="G1442" s="89" t="str">
        <f>'EMFAC2017EI-2011Class'!H1441</f>
        <v>2021-T7 Public-13</v>
      </c>
      <c r="H1442" s="77">
        <f t="shared" si="46"/>
        <v>0.92135377239989591</v>
      </c>
      <c r="J1442" s="13"/>
      <c r="N1442" s="37"/>
      <c r="O1442" s="36"/>
    </row>
    <row r="1443" spans="1:15" ht="13.7" customHeight="1" x14ac:dyDescent="0.25">
      <c r="A1443" s="73">
        <f>'EMFAC2017EI-2011Class'!B1442</f>
        <v>2021</v>
      </c>
      <c r="B1443" s="74" t="str">
        <f>'EMFAC2017EI-2011Class'!C1442</f>
        <v>T7 Public</v>
      </c>
      <c r="C1443" s="73">
        <f>'EMFAC2017EI-2011Class'!D1442</f>
        <v>2007</v>
      </c>
      <c r="D1443" s="38">
        <f>'EMFAC2017EI-2011Class'!F1442</f>
        <v>14</v>
      </c>
      <c r="E1443" s="72" t="str">
        <f t="shared" si="45"/>
        <v>T7 Public-14</v>
      </c>
      <c r="F1443" s="39">
        <f>VLOOKUP(E1443,HD_Odo!$C$2:$D$1381,2,FALSE)</f>
        <v>119880</v>
      </c>
      <c r="G1443" s="89" t="str">
        <f>'EMFAC2017EI-2011Class'!H1442</f>
        <v>2021-T7 Public-14</v>
      </c>
      <c r="H1443" s="77">
        <f t="shared" si="46"/>
        <v>0.96313685073430644</v>
      </c>
      <c r="J1443" s="13"/>
      <c r="N1443" s="37"/>
      <c r="O1443" s="36"/>
    </row>
    <row r="1444" spans="1:15" ht="13.7" customHeight="1" x14ac:dyDescent="0.25">
      <c r="A1444" s="73">
        <f>'EMFAC2017EI-2011Class'!B1443</f>
        <v>2021</v>
      </c>
      <c r="B1444" s="74" t="str">
        <f>'EMFAC2017EI-2011Class'!C1443</f>
        <v>T7 Public</v>
      </c>
      <c r="C1444" s="73">
        <f>'EMFAC2017EI-2011Class'!D1443</f>
        <v>2006</v>
      </c>
      <c r="D1444" s="38">
        <f>'EMFAC2017EI-2011Class'!F1443</f>
        <v>15</v>
      </c>
      <c r="E1444" s="72" t="str">
        <f t="shared" si="45"/>
        <v>T7 Public-15</v>
      </c>
      <c r="F1444" s="39">
        <f>VLOOKUP(E1444,HD_Odo!$C$2:$D$1381,2,FALSE)</f>
        <v>127656</v>
      </c>
      <c r="G1444" s="89" t="str">
        <f>'EMFAC2017EI-2011Class'!H1443</f>
        <v>2021-T7 Public-15</v>
      </c>
      <c r="H1444" s="77">
        <f t="shared" si="46"/>
        <v>0.96113771692780525</v>
      </c>
      <c r="J1444" s="13"/>
      <c r="N1444" s="37"/>
      <c r="O1444" s="36"/>
    </row>
    <row r="1445" spans="1:15" ht="13.7" customHeight="1" x14ac:dyDescent="0.25">
      <c r="A1445" s="73">
        <f>'EMFAC2017EI-2011Class'!B1444</f>
        <v>2021</v>
      </c>
      <c r="B1445" s="74" t="str">
        <f>'EMFAC2017EI-2011Class'!C1444</f>
        <v>T7 Public</v>
      </c>
      <c r="C1445" s="73">
        <f>'EMFAC2017EI-2011Class'!D1444</f>
        <v>2005</v>
      </c>
      <c r="D1445" s="38">
        <f>'EMFAC2017EI-2011Class'!F1444</f>
        <v>16</v>
      </c>
      <c r="E1445" s="72" t="str">
        <f t="shared" si="45"/>
        <v>T7 Public-16</v>
      </c>
      <c r="F1445" s="39">
        <f>VLOOKUP(E1445,HD_Odo!$C$2:$D$1381,2,FALSE)</f>
        <v>135432</v>
      </c>
      <c r="G1445" s="89" t="str">
        <f>'EMFAC2017EI-2011Class'!H1444</f>
        <v>2021-T7 Public-16</v>
      </c>
      <c r="H1445" s="77">
        <f t="shared" si="46"/>
        <v>0.959178114678782</v>
      </c>
      <c r="J1445" s="13"/>
      <c r="N1445" s="37"/>
      <c r="O1445" s="36"/>
    </row>
    <row r="1446" spans="1:15" ht="13.7" customHeight="1" x14ac:dyDescent="0.25">
      <c r="A1446" s="73">
        <f>'EMFAC2017EI-2011Class'!B1445</f>
        <v>2021</v>
      </c>
      <c r="B1446" s="74" t="str">
        <f>'EMFAC2017EI-2011Class'!C1445</f>
        <v>T7 Public</v>
      </c>
      <c r="C1446" s="73">
        <f>'EMFAC2017EI-2011Class'!D1445</f>
        <v>2004</v>
      </c>
      <c r="D1446" s="38">
        <f>'EMFAC2017EI-2011Class'!F1445</f>
        <v>17</v>
      </c>
      <c r="E1446" s="72" t="str">
        <f t="shared" si="45"/>
        <v>T7 Public-17</v>
      </c>
      <c r="F1446" s="39">
        <f>VLOOKUP(E1446,HD_Odo!$C$2:$D$1381,2,FALSE)</f>
        <v>143208</v>
      </c>
      <c r="G1446" s="89" t="str">
        <f>'EMFAC2017EI-2011Class'!H1445</f>
        <v>2021-T7 Public-17</v>
      </c>
      <c r="H1446" s="77">
        <f t="shared" si="46"/>
        <v>0.95725688290123112</v>
      </c>
      <c r="J1446" s="13"/>
      <c r="N1446" s="37"/>
      <c r="O1446" s="36"/>
    </row>
    <row r="1447" spans="1:15" ht="13.7" customHeight="1" x14ac:dyDescent="0.25">
      <c r="A1447" s="73">
        <f>'EMFAC2017EI-2011Class'!B1446</f>
        <v>2021</v>
      </c>
      <c r="B1447" s="74" t="str">
        <f>'EMFAC2017EI-2011Class'!C1446</f>
        <v>T7 Public</v>
      </c>
      <c r="C1447" s="73">
        <f>'EMFAC2017EI-2011Class'!D1446</f>
        <v>2003</v>
      </c>
      <c r="D1447" s="38">
        <f>'EMFAC2017EI-2011Class'!F1446</f>
        <v>18</v>
      </c>
      <c r="E1447" s="72" t="str">
        <f t="shared" si="45"/>
        <v>T7 Public-18</v>
      </c>
      <c r="F1447" s="39">
        <f>VLOOKUP(E1447,HD_Odo!$C$2:$D$1381,2,FALSE)</f>
        <v>150984</v>
      </c>
      <c r="G1447" s="89" t="str">
        <f>'EMFAC2017EI-2011Class'!H1446</f>
        <v>2021-T7 Public-18</v>
      </c>
      <c r="H1447" s="77">
        <f t="shared" si="46"/>
        <v>0.9718368873054406</v>
      </c>
      <c r="J1447" s="13"/>
      <c r="N1447" s="37"/>
      <c r="O1447" s="36"/>
    </row>
    <row r="1448" spans="1:15" ht="13.7" customHeight="1" x14ac:dyDescent="0.25">
      <c r="A1448" s="73">
        <f>'EMFAC2017EI-2011Class'!B1447</f>
        <v>2021</v>
      </c>
      <c r="B1448" s="74" t="str">
        <f>'EMFAC2017EI-2011Class'!C1447</f>
        <v>T7 Public</v>
      </c>
      <c r="C1448" s="73">
        <f>'EMFAC2017EI-2011Class'!D1447</f>
        <v>2002</v>
      </c>
      <c r="D1448" s="38">
        <f>'EMFAC2017EI-2011Class'!F1447</f>
        <v>19</v>
      </c>
      <c r="E1448" s="72" t="str">
        <f t="shared" si="45"/>
        <v>T7 Public-19</v>
      </c>
      <c r="F1448" s="39">
        <f>VLOOKUP(E1448,HD_Odo!$C$2:$D$1381,2,FALSE)</f>
        <v>158760</v>
      </c>
      <c r="G1448" s="89" t="str">
        <f>'EMFAC2017EI-2011Class'!H1447</f>
        <v>2021-T7 Public-19</v>
      </c>
      <c r="H1448" s="77">
        <f t="shared" si="46"/>
        <v>0.97070138153225816</v>
      </c>
      <c r="J1448" s="13"/>
      <c r="N1448" s="37"/>
      <c r="O1448" s="36"/>
    </row>
    <row r="1449" spans="1:15" ht="13.7" customHeight="1" x14ac:dyDescent="0.25">
      <c r="A1449" s="73">
        <f>'EMFAC2017EI-2011Class'!B1448</f>
        <v>2021</v>
      </c>
      <c r="B1449" s="74" t="str">
        <f>'EMFAC2017EI-2011Class'!C1448</f>
        <v>T7 Public</v>
      </c>
      <c r="C1449" s="73">
        <f>'EMFAC2017EI-2011Class'!D1448</f>
        <v>2001</v>
      </c>
      <c r="D1449" s="38">
        <f>'EMFAC2017EI-2011Class'!F1448</f>
        <v>20</v>
      </c>
      <c r="E1449" s="72" t="str">
        <f t="shared" si="45"/>
        <v>T7 Public-20</v>
      </c>
      <c r="F1449" s="39">
        <f>VLOOKUP(E1449,HD_Odo!$C$2:$D$1381,2,FALSE)</f>
        <v>166536</v>
      </c>
      <c r="G1449" s="89" t="str">
        <f>'EMFAC2017EI-2011Class'!H1448</f>
        <v>2021-T7 Public-20</v>
      </c>
      <c r="H1449" s="77">
        <f t="shared" si="46"/>
        <v>0.96958977490826925</v>
      </c>
      <c r="J1449" s="13"/>
      <c r="N1449" s="37"/>
      <c r="O1449" s="36"/>
    </row>
    <row r="1450" spans="1:15" ht="13.7" customHeight="1" x14ac:dyDescent="0.25">
      <c r="A1450" s="73">
        <f>'EMFAC2017EI-2011Class'!B1449</f>
        <v>2021</v>
      </c>
      <c r="B1450" s="74" t="str">
        <f>'EMFAC2017EI-2011Class'!C1449</f>
        <v>T7 Public</v>
      </c>
      <c r="C1450" s="73">
        <f>'EMFAC2017EI-2011Class'!D1449</f>
        <v>2000</v>
      </c>
      <c r="D1450" s="38">
        <f>'EMFAC2017EI-2011Class'!F1449</f>
        <v>21</v>
      </c>
      <c r="E1450" s="72" t="str">
        <f t="shared" si="45"/>
        <v>T7 Public-21</v>
      </c>
      <c r="F1450" s="39">
        <f>VLOOKUP(E1450,HD_Odo!$C$2:$D$1381,2,FALSE)</f>
        <v>174312</v>
      </c>
      <c r="G1450" s="89" t="str">
        <f>'EMFAC2017EI-2011Class'!H1449</f>
        <v>2021-T7 Public-21</v>
      </c>
      <c r="H1450" s="77">
        <f t="shared" si="46"/>
        <v>0.96850132077784179</v>
      </c>
      <c r="J1450" s="13"/>
      <c r="N1450" s="37"/>
      <c r="O1450" s="36"/>
    </row>
    <row r="1451" spans="1:15" ht="13.7" customHeight="1" x14ac:dyDescent="0.25">
      <c r="A1451" s="73">
        <f>'EMFAC2017EI-2011Class'!B1450</f>
        <v>2021</v>
      </c>
      <c r="B1451" s="74" t="str">
        <f>'EMFAC2017EI-2011Class'!C1450</f>
        <v>T7 Public</v>
      </c>
      <c r="C1451" s="73">
        <f>'EMFAC2017EI-2011Class'!D1450</f>
        <v>1999</v>
      </c>
      <c r="D1451" s="38">
        <f>'EMFAC2017EI-2011Class'!F1450</f>
        <v>22</v>
      </c>
      <c r="E1451" s="72" t="str">
        <f t="shared" si="45"/>
        <v>T7 Public-22</v>
      </c>
      <c r="F1451" s="39">
        <f>VLOOKUP(E1451,HD_Odo!$C$2:$D$1381,2,FALSE)</f>
        <v>182088</v>
      </c>
      <c r="G1451" s="89" t="str">
        <f>'EMFAC2017EI-2011Class'!H1450</f>
        <v>2021-T7 Public-22</v>
      </c>
      <c r="H1451" s="77">
        <f t="shared" si="46"/>
        <v>0.96743530326740079</v>
      </c>
      <c r="J1451" s="13"/>
      <c r="N1451" s="37"/>
      <c r="O1451" s="36"/>
    </row>
    <row r="1452" spans="1:15" ht="13.7" customHeight="1" x14ac:dyDescent="0.25">
      <c r="A1452" s="73">
        <f>'EMFAC2017EI-2011Class'!B1451</f>
        <v>2021</v>
      </c>
      <c r="B1452" s="74" t="str">
        <f>'EMFAC2017EI-2011Class'!C1451</f>
        <v>T7 Public</v>
      </c>
      <c r="C1452" s="73">
        <f>'EMFAC2017EI-2011Class'!D1451</f>
        <v>1998</v>
      </c>
      <c r="D1452" s="38">
        <f>'EMFAC2017EI-2011Class'!F1451</f>
        <v>23</v>
      </c>
      <c r="E1452" s="72" t="str">
        <f t="shared" si="45"/>
        <v>T7 Public-23</v>
      </c>
      <c r="F1452" s="39">
        <f>VLOOKUP(E1452,HD_Odo!$C$2:$D$1381,2,FALSE)</f>
        <v>189864</v>
      </c>
      <c r="G1452" s="89" t="str">
        <f>'EMFAC2017EI-2011Class'!H1451</f>
        <v>2021-T7 Public-23</v>
      </c>
      <c r="H1452" s="77">
        <f t="shared" si="46"/>
        <v>0.96639103571531226</v>
      </c>
      <c r="J1452" s="13"/>
      <c r="N1452" s="37"/>
      <c r="O1452" s="36"/>
    </row>
    <row r="1453" spans="1:15" ht="13.7" customHeight="1" x14ac:dyDescent="0.25">
      <c r="A1453" s="73">
        <f>'EMFAC2017EI-2011Class'!B1452</f>
        <v>2021</v>
      </c>
      <c r="B1453" s="74" t="str">
        <f>'EMFAC2017EI-2011Class'!C1452</f>
        <v>T7 Public</v>
      </c>
      <c r="C1453" s="73">
        <f>'EMFAC2017EI-2011Class'!D1452</f>
        <v>1997</v>
      </c>
      <c r="D1453" s="38">
        <f>'EMFAC2017EI-2011Class'!F1452</f>
        <v>24</v>
      </c>
      <c r="E1453" s="72" t="str">
        <f t="shared" si="45"/>
        <v>T7 Public-24</v>
      </c>
      <c r="F1453" s="39">
        <f>VLOOKUP(E1453,HD_Odo!$C$2:$D$1381,2,FALSE)</f>
        <v>197640</v>
      </c>
      <c r="G1453" s="89" t="str">
        <f>'EMFAC2017EI-2011Class'!H1452</f>
        <v>2021-T7 Public-24</v>
      </c>
      <c r="H1453" s="77">
        <f t="shared" si="46"/>
        <v>0.96536785919690227</v>
      </c>
      <c r="J1453" s="13"/>
      <c r="N1453" s="37"/>
      <c r="O1453" s="36"/>
    </row>
    <row r="1454" spans="1:15" ht="13.7" customHeight="1" x14ac:dyDescent="0.25">
      <c r="A1454" s="73">
        <f>'EMFAC2017EI-2011Class'!B1453</f>
        <v>2021</v>
      </c>
      <c r="B1454" s="74" t="str">
        <f>'EMFAC2017EI-2011Class'!C1453</f>
        <v>T7 Public</v>
      </c>
      <c r="C1454" s="73">
        <f>'EMFAC2017EI-2011Class'!D1453</f>
        <v>1996</v>
      </c>
      <c r="D1454" s="38">
        <f>'EMFAC2017EI-2011Class'!F1453</f>
        <v>25</v>
      </c>
      <c r="E1454" s="72" t="str">
        <f t="shared" si="45"/>
        <v>T7 Public-25</v>
      </c>
      <c r="F1454" s="39">
        <f>VLOOKUP(E1454,HD_Odo!$C$2:$D$1381,2,FALSE)</f>
        <v>205416</v>
      </c>
      <c r="G1454" s="89" t="str">
        <f>'EMFAC2017EI-2011Class'!H1453</f>
        <v>2021-T7 Public-25</v>
      </c>
      <c r="H1454" s="77">
        <f t="shared" si="46"/>
        <v>0.9643651411379528</v>
      </c>
      <c r="J1454" s="13"/>
      <c r="N1454" s="37"/>
      <c r="O1454" s="36"/>
    </row>
    <row r="1455" spans="1:15" ht="13.7" customHeight="1" x14ac:dyDescent="0.25">
      <c r="A1455" s="73">
        <f>'EMFAC2017EI-2011Class'!B1454</f>
        <v>2021</v>
      </c>
      <c r="B1455" s="74" t="str">
        <f>'EMFAC2017EI-2011Class'!C1454</f>
        <v>T7 Public</v>
      </c>
      <c r="C1455" s="73">
        <f>'EMFAC2017EI-2011Class'!D1454</f>
        <v>1995</v>
      </c>
      <c r="D1455" s="38">
        <f>'EMFAC2017EI-2011Class'!F1454</f>
        <v>26</v>
      </c>
      <c r="E1455" s="72" t="str">
        <f t="shared" si="45"/>
        <v>T7 Public-26</v>
      </c>
      <c r="F1455" s="39">
        <f>VLOOKUP(E1455,HD_Odo!$C$2:$D$1381,2,FALSE)</f>
        <v>213192</v>
      </c>
      <c r="G1455" s="89" t="str">
        <f>'EMFAC2017EI-2011Class'!H1454</f>
        <v>2021-T7 Public-26</v>
      </c>
      <c r="H1455" s="77">
        <f t="shared" si="46"/>
        <v>0.96338227401054288</v>
      </c>
      <c r="J1455" s="13"/>
      <c r="N1455" s="37"/>
      <c r="O1455" s="36"/>
    </row>
    <row r="1456" spans="1:15" ht="13.7" customHeight="1" x14ac:dyDescent="0.25">
      <c r="A1456" s="73">
        <f>'EMFAC2017EI-2011Class'!B1455</f>
        <v>2021</v>
      </c>
      <c r="B1456" s="74" t="str">
        <f>'EMFAC2017EI-2011Class'!C1455</f>
        <v>T7 Public</v>
      </c>
      <c r="C1456" s="73">
        <f>'EMFAC2017EI-2011Class'!D1455</f>
        <v>1994</v>
      </c>
      <c r="D1456" s="38">
        <f>'EMFAC2017EI-2011Class'!F1455</f>
        <v>27</v>
      </c>
      <c r="E1456" s="72" t="str">
        <f t="shared" si="45"/>
        <v>T7 Public-27</v>
      </c>
      <c r="F1456" s="39">
        <f>VLOOKUP(E1456,HD_Odo!$C$2:$D$1381,2,FALSE)</f>
        <v>220968</v>
      </c>
      <c r="G1456" s="89" t="str">
        <f>'EMFAC2017EI-2011Class'!H1455</f>
        <v>2021-T7 Public-27</v>
      </c>
      <c r="H1456" s="77">
        <f t="shared" si="46"/>
        <v>0.96241867410558879</v>
      </c>
      <c r="J1456" s="13"/>
      <c r="N1456" s="37"/>
      <c r="O1456" s="36"/>
    </row>
    <row r="1457" spans="1:15" ht="13.7" customHeight="1" x14ac:dyDescent="0.25">
      <c r="A1457" s="73">
        <f>'EMFAC2017EI-2011Class'!B1456</f>
        <v>2021</v>
      </c>
      <c r="B1457" s="74" t="str">
        <f>'EMFAC2017EI-2011Class'!C1456</f>
        <v>T7 Public</v>
      </c>
      <c r="C1457" s="73">
        <f>'EMFAC2017EI-2011Class'!D1456</f>
        <v>1993</v>
      </c>
      <c r="D1457" s="38">
        <f>'EMFAC2017EI-2011Class'!F1456</f>
        <v>28</v>
      </c>
      <c r="E1457" s="72" t="str">
        <f t="shared" si="45"/>
        <v>T7 Public-28</v>
      </c>
      <c r="F1457" s="39">
        <f>VLOOKUP(E1457,HD_Odo!$C$2:$D$1381,2,FALSE)</f>
        <v>228744</v>
      </c>
      <c r="G1457" s="89" t="str">
        <f>'EMFAC2017EI-2011Class'!H1456</f>
        <v>2021-T7 Public-28</v>
      </c>
      <c r="H1457" s="77">
        <f t="shared" si="46"/>
        <v>0.96147378037686648</v>
      </c>
      <c r="J1457" s="13"/>
      <c r="N1457" s="37"/>
      <c r="O1457" s="36"/>
    </row>
    <row r="1458" spans="1:15" ht="13.7" customHeight="1" x14ac:dyDescent="0.25">
      <c r="A1458" s="73">
        <f>'EMFAC2017EI-2011Class'!B1457</f>
        <v>2021</v>
      </c>
      <c r="B1458" s="74" t="str">
        <f>'EMFAC2017EI-2011Class'!C1457</f>
        <v>T7 Public</v>
      </c>
      <c r="C1458" s="73">
        <f>'EMFAC2017EI-2011Class'!D1457</f>
        <v>1992</v>
      </c>
      <c r="D1458" s="38">
        <f>'EMFAC2017EI-2011Class'!F1457</f>
        <v>29</v>
      </c>
      <c r="E1458" s="72" t="str">
        <f t="shared" si="45"/>
        <v>T7 Public-29</v>
      </c>
      <c r="F1458" s="39">
        <f>VLOOKUP(E1458,HD_Odo!$C$2:$D$1381,2,FALSE)</f>
        <v>236520</v>
      </c>
      <c r="G1458" s="89" t="str">
        <f>'EMFAC2017EI-2011Class'!H1457</f>
        <v>2021-T7 Public-29</v>
      </c>
      <c r="H1458" s="77">
        <f t="shared" si="46"/>
        <v>0.96054705335171098</v>
      </c>
      <c r="J1458" s="13"/>
      <c r="N1458" s="37"/>
      <c r="O1458" s="36"/>
    </row>
    <row r="1459" spans="1:15" ht="13.7" customHeight="1" x14ac:dyDescent="0.25">
      <c r="A1459" s="73">
        <f>'EMFAC2017EI-2011Class'!B1458</f>
        <v>2021</v>
      </c>
      <c r="B1459" s="74" t="str">
        <f>'EMFAC2017EI-2011Class'!C1458</f>
        <v>T7 Public</v>
      </c>
      <c r="C1459" s="73">
        <f>'EMFAC2017EI-2011Class'!D1458</f>
        <v>1991</v>
      </c>
      <c r="D1459" s="38">
        <f>'EMFAC2017EI-2011Class'!F1458</f>
        <v>30</v>
      </c>
      <c r="E1459" s="72" t="str">
        <f t="shared" si="45"/>
        <v>T7 Public-30</v>
      </c>
      <c r="F1459" s="39">
        <f>VLOOKUP(E1459,HD_Odo!$C$2:$D$1381,2,FALSE)</f>
        <v>244296</v>
      </c>
      <c r="G1459" s="89" t="str">
        <f>'EMFAC2017EI-2011Class'!H1458</f>
        <v>2021-T7 Public-30</v>
      </c>
      <c r="H1459" s="77">
        <f t="shared" si="46"/>
        <v>0.9596379741039468</v>
      </c>
      <c r="J1459" s="13"/>
      <c r="N1459" s="37"/>
      <c r="O1459" s="36"/>
    </row>
    <row r="1460" spans="1:15" ht="13.7" customHeight="1" x14ac:dyDescent="0.25">
      <c r="A1460" s="73">
        <f>'EMFAC2017EI-2011Class'!B1459</f>
        <v>2021</v>
      </c>
      <c r="B1460" s="74" t="str">
        <f>'EMFAC2017EI-2011Class'!C1459</f>
        <v>T7 Public</v>
      </c>
      <c r="C1460" s="73">
        <f>'EMFAC2017EI-2011Class'!D1459</f>
        <v>1990</v>
      </c>
      <c r="D1460" s="38">
        <f>'EMFAC2017EI-2011Class'!F1459</f>
        <v>31</v>
      </c>
      <c r="E1460" s="72" t="str">
        <f t="shared" si="45"/>
        <v>T7 Public-31</v>
      </c>
      <c r="F1460" s="39">
        <f>VLOOKUP(E1460,HD_Odo!$C$2:$D$1381,2,FALSE)</f>
        <v>252072</v>
      </c>
      <c r="G1460" s="89" t="str">
        <f>'EMFAC2017EI-2011Class'!H1459</f>
        <v>2021-T7 Public-31</v>
      </c>
      <c r="H1460" s="77">
        <f t="shared" si="46"/>
        <v>0.95874604328494106</v>
      </c>
      <c r="J1460" s="13"/>
      <c r="N1460" s="37"/>
      <c r="O1460" s="36"/>
    </row>
    <row r="1461" spans="1:15" ht="13.7" customHeight="1" x14ac:dyDescent="0.25">
      <c r="A1461" s="73">
        <f>'EMFAC2017EI-2011Class'!B1460</f>
        <v>2021</v>
      </c>
      <c r="B1461" s="74" t="str">
        <f>'EMFAC2017EI-2011Class'!C1460</f>
        <v>T7 Public</v>
      </c>
      <c r="C1461" s="73">
        <f>'EMFAC2017EI-2011Class'!D1460</f>
        <v>1989</v>
      </c>
      <c r="D1461" s="38">
        <f>'EMFAC2017EI-2011Class'!F1460</f>
        <v>32</v>
      </c>
      <c r="E1461" s="72" t="str">
        <f t="shared" si="45"/>
        <v>T7 Public-32</v>
      </c>
      <c r="F1461" s="39">
        <f>VLOOKUP(E1461,HD_Odo!$C$2:$D$1381,2,FALSE)</f>
        <v>259848</v>
      </c>
      <c r="G1461" s="89" t="str">
        <f>'EMFAC2017EI-2011Class'!H1460</f>
        <v>2021-T7 Public-32</v>
      </c>
      <c r="H1461" s="77">
        <f t="shared" si="46"/>
        <v>0.95787078020897543</v>
      </c>
      <c r="J1461" s="13"/>
      <c r="N1461" s="37"/>
      <c r="O1461" s="36"/>
    </row>
    <row r="1462" spans="1:15" ht="13.7" customHeight="1" x14ac:dyDescent="0.25">
      <c r="A1462" s="73">
        <f>'EMFAC2017EI-2011Class'!B1461</f>
        <v>2021</v>
      </c>
      <c r="B1462" s="74" t="str">
        <f>'EMFAC2017EI-2011Class'!C1461</f>
        <v>T7 Public</v>
      </c>
      <c r="C1462" s="73">
        <f>'EMFAC2017EI-2011Class'!D1461</f>
        <v>1988</v>
      </c>
      <c r="D1462" s="38">
        <f>'EMFAC2017EI-2011Class'!F1461</f>
        <v>33</v>
      </c>
      <c r="E1462" s="72" t="str">
        <f t="shared" si="45"/>
        <v>T7 Public-33</v>
      </c>
      <c r="F1462" s="39">
        <f>VLOOKUP(E1462,HD_Odo!$C$2:$D$1381,2,FALSE)</f>
        <v>267624</v>
      </c>
      <c r="G1462" s="89" t="str">
        <f>'EMFAC2017EI-2011Class'!H1461</f>
        <v>2021-T7 Public-33</v>
      </c>
      <c r="H1462" s="77">
        <f t="shared" si="46"/>
        <v>0.95701172198942175</v>
      </c>
      <c r="J1462" s="13"/>
      <c r="N1462" s="37"/>
      <c r="O1462" s="36"/>
    </row>
    <row r="1463" spans="1:15" ht="13.7" customHeight="1" x14ac:dyDescent="0.25">
      <c r="A1463" s="73">
        <f>'EMFAC2017EI-2011Class'!B1462</f>
        <v>2021</v>
      </c>
      <c r="B1463" s="74" t="str">
        <f>'EMFAC2017EI-2011Class'!C1462</f>
        <v>T7 Public</v>
      </c>
      <c r="C1463" s="73">
        <f>'EMFAC2017EI-2011Class'!D1462</f>
        <v>1987</v>
      </c>
      <c r="D1463" s="38">
        <f>'EMFAC2017EI-2011Class'!F1462</f>
        <v>34</v>
      </c>
      <c r="E1463" s="72" t="str">
        <f t="shared" si="45"/>
        <v>T7 Public-34</v>
      </c>
      <c r="F1463" s="39">
        <f>VLOOKUP(E1463,HD_Odo!$C$2:$D$1381,2,FALSE)</f>
        <v>275400</v>
      </c>
      <c r="G1463" s="89" t="str">
        <f>'EMFAC2017EI-2011Class'!H1462</f>
        <v>2021-T7 Public-34</v>
      </c>
      <c r="H1463" s="77">
        <f t="shared" si="46"/>
        <v>0.9561684227224555</v>
      </c>
      <c r="J1463" s="13"/>
      <c r="N1463" s="37"/>
      <c r="O1463" s="36"/>
    </row>
    <row r="1464" spans="1:15" ht="13.7" customHeight="1" x14ac:dyDescent="0.25">
      <c r="A1464" s="73">
        <f>'EMFAC2017EI-2011Class'!B1463</f>
        <v>2021</v>
      </c>
      <c r="B1464" s="74" t="str">
        <f>'EMFAC2017EI-2011Class'!C1463</f>
        <v>T7 Public</v>
      </c>
      <c r="C1464" s="73">
        <f>'EMFAC2017EI-2011Class'!D1463</f>
        <v>1986</v>
      </c>
      <c r="D1464" s="38">
        <f>'EMFAC2017EI-2011Class'!F1463</f>
        <v>35</v>
      </c>
      <c r="E1464" s="72" t="str">
        <f t="shared" si="45"/>
        <v>T7 Public-35</v>
      </c>
      <c r="F1464" s="39">
        <f>VLOOKUP(E1464,HD_Odo!$C$2:$D$1381,2,FALSE)</f>
        <v>283176</v>
      </c>
      <c r="G1464" s="89" t="str">
        <f>'EMFAC2017EI-2011Class'!H1463</f>
        <v>2021-T7 Public-35</v>
      </c>
      <c r="H1464" s="77">
        <f t="shared" si="46"/>
        <v>0.95534045271528323</v>
      </c>
      <c r="J1464" s="13"/>
      <c r="N1464" s="37"/>
      <c r="O1464" s="36"/>
    </row>
    <row r="1465" spans="1:15" ht="13.7" customHeight="1" x14ac:dyDescent="0.25">
      <c r="A1465" s="73">
        <f>'EMFAC2017EI-2011Class'!B1464</f>
        <v>2021</v>
      </c>
      <c r="B1465" s="74" t="str">
        <f>'EMFAC2017EI-2011Class'!C1464</f>
        <v>T7 Public</v>
      </c>
      <c r="C1465" s="73">
        <f>'EMFAC2017EI-2011Class'!D1464</f>
        <v>1985</v>
      </c>
      <c r="D1465" s="38">
        <f>'EMFAC2017EI-2011Class'!F1464</f>
        <v>36</v>
      </c>
      <c r="E1465" s="72" t="str">
        <f t="shared" si="45"/>
        <v>T7 Public-36</v>
      </c>
      <c r="F1465" s="39">
        <f>VLOOKUP(E1465,HD_Odo!$C$2:$D$1381,2,FALSE)</f>
        <v>290952</v>
      </c>
      <c r="G1465" s="89" t="str">
        <f>'EMFAC2017EI-2011Class'!H1464</f>
        <v>2021-T7 Public-36</v>
      </c>
      <c r="H1465" s="77">
        <f t="shared" si="46"/>
        <v>0.95452739775607998</v>
      </c>
      <c r="J1465" s="13"/>
      <c r="N1465" s="37"/>
      <c r="O1465" s="36"/>
    </row>
    <row r="1466" spans="1:15" ht="13.7" customHeight="1" x14ac:dyDescent="0.25">
      <c r="A1466" s="73">
        <f>'EMFAC2017EI-2011Class'!B1465</f>
        <v>2021</v>
      </c>
      <c r="B1466" s="74" t="str">
        <f>'EMFAC2017EI-2011Class'!C1465</f>
        <v>T7 Public</v>
      </c>
      <c r="C1466" s="73">
        <f>'EMFAC2017EI-2011Class'!D1465</f>
        <v>1984</v>
      </c>
      <c r="D1466" s="38">
        <f>'EMFAC2017EI-2011Class'!F1465</f>
        <v>37</v>
      </c>
      <c r="E1466" s="72" t="str">
        <f t="shared" si="45"/>
        <v>T7 Public-37</v>
      </c>
      <c r="F1466" s="39">
        <f>VLOOKUP(E1466,HD_Odo!$C$2:$D$1381,2,FALSE)</f>
        <v>298728</v>
      </c>
      <c r="G1466" s="89" t="str">
        <f>'EMFAC2017EI-2011Class'!H1465</f>
        <v>2021-T7 Public-37</v>
      </c>
      <c r="H1466" s="77">
        <f t="shared" si="46"/>
        <v>0.95372885842302713</v>
      </c>
      <c r="J1466" s="13"/>
      <c r="N1466" s="37"/>
      <c r="O1466" s="36"/>
    </row>
    <row r="1467" spans="1:15" ht="13.7" customHeight="1" x14ac:dyDescent="0.25">
      <c r="A1467" s="73">
        <f>'EMFAC2017EI-2011Class'!B1466</f>
        <v>2021</v>
      </c>
      <c r="B1467" s="74" t="str">
        <f>'EMFAC2017EI-2011Class'!C1466</f>
        <v>T7 Public</v>
      </c>
      <c r="C1467" s="73">
        <f>'EMFAC2017EI-2011Class'!D1466</f>
        <v>1983</v>
      </c>
      <c r="D1467" s="38">
        <f>'EMFAC2017EI-2011Class'!F1466</f>
        <v>38</v>
      </c>
      <c r="E1467" s="72" t="str">
        <f t="shared" si="45"/>
        <v>T7 Public-38</v>
      </c>
      <c r="F1467" s="39">
        <f>VLOOKUP(E1467,HD_Odo!$C$2:$D$1381,2,FALSE)</f>
        <v>306504</v>
      </c>
      <c r="G1467" s="89" t="str">
        <f>'EMFAC2017EI-2011Class'!H1466</f>
        <v>2021-T7 Public-38</v>
      </c>
      <c r="H1467" s="77">
        <f t="shared" si="46"/>
        <v>0.95294444943003076</v>
      </c>
      <c r="J1467" s="13"/>
      <c r="N1467" s="37"/>
      <c r="O1467" s="36"/>
    </row>
    <row r="1468" spans="1:15" ht="13.7" customHeight="1" x14ac:dyDescent="0.25">
      <c r="A1468" s="73">
        <f>'EMFAC2017EI-2011Class'!B1467</f>
        <v>2021</v>
      </c>
      <c r="B1468" s="74" t="str">
        <f>'EMFAC2017EI-2011Class'!C1467</f>
        <v>T7 Public</v>
      </c>
      <c r="C1468" s="73">
        <f>'EMFAC2017EI-2011Class'!D1467</f>
        <v>1982</v>
      </c>
      <c r="D1468" s="38">
        <f>'EMFAC2017EI-2011Class'!F1467</f>
        <v>39</v>
      </c>
      <c r="E1468" s="72" t="str">
        <f t="shared" si="45"/>
        <v>T7 Public-39</v>
      </c>
      <c r="F1468" s="39">
        <f>VLOOKUP(E1468,HD_Odo!$C$2:$D$1381,2,FALSE)</f>
        <v>314280</v>
      </c>
      <c r="G1468" s="89" t="str">
        <f>'EMFAC2017EI-2011Class'!H1467</f>
        <v>2021-T7 Public-39</v>
      </c>
      <c r="H1468" s="77">
        <f t="shared" si="46"/>
        <v>0.95217379900686883</v>
      </c>
      <c r="J1468" s="13"/>
      <c r="N1468" s="37"/>
      <c r="O1468" s="36"/>
    </row>
    <row r="1469" spans="1:15" ht="13.7" customHeight="1" x14ac:dyDescent="0.25">
      <c r="A1469" s="73">
        <f>'EMFAC2017EI-2011Class'!B1468</f>
        <v>2021</v>
      </c>
      <c r="B1469" s="74" t="str">
        <f>'EMFAC2017EI-2011Class'!C1468</f>
        <v>T7 Public</v>
      </c>
      <c r="C1469" s="73">
        <f>'EMFAC2017EI-2011Class'!D1468</f>
        <v>1981</v>
      </c>
      <c r="D1469" s="38">
        <f>'EMFAC2017EI-2011Class'!F1468</f>
        <v>40</v>
      </c>
      <c r="E1469" s="72" t="str">
        <f t="shared" si="45"/>
        <v>T7 Public-40</v>
      </c>
      <c r="F1469" s="39">
        <f>VLOOKUP(E1469,HD_Odo!$C$2:$D$1381,2,FALSE)</f>
        <v>322056</v>
      </c>
      <c r="G1469" s="89" t="str">
        <f>'EMFAC2017EI-2011Class'!H1468</f>
        <v>2021-T7 Public-40</v>
      </c>
      <c r="H1469" s="77">
        <f t="shared" si="46"/>
        <v>0.95141654831167044</v>
      </c>
      <c r="J1469" s="13"/>
      <c r="N1469" s="37"/>
      <c r="O1469" s="36"/>
    </row>
    <row r="1470" spans="1:15" ht="13.7" customHeight="1" x14ac:dyDescent="0.25">
      <c r="A1470" s="73">
        <f>'EMFAC2017EI-2011Class'!B1469</f>
        <v>2021</v>
      </c>
      <c r="B1470" s="74" t="str">
        <f>'EMFAC2017EI-2011Class'!C1469</f>
        <v>T7 Public</v>
      </c>
      <c r="C1470" s="73">
        <f>'EMFAC2017EI-2011Class'!D1469</f>
        <v>1980</v>
      </c>
      <c r="D1470" s="38">
        <f>'EMFAC2017EI-2011Class'!F1469</f>
        <v>41</v>
      </c>
      <c r="E1470" s="72" t="str">
        <f t="shared" si="45"/>
        <v>T7 Public-41</v>
      </c>
      <c r="F1470" s="39">
        <f>VLOOKUP(E1470,HD_Odo!$C$2:$D$1381,2,FALSE)</f>
        <v>329832</v>
      </c>
      <c r="G1470" s="89" t="str">
        <f>'EMFAC2017EI-2011Class'!H1469</f>
        <v>2021-T7 Public-41</v>
      </c>
      <c r="H1470" s="77">
        <f t="shared" si="46"/>
        <v>0.95067235087377921</v>
      </c>
      <c r="J1470" s="13"/>
      <c r="N1470" s="37"/>
      <c r="O1470" s="36"/>
    </row>
    <row r="1471" spans="1:15" ht="13.7" customHeight="1" x14ac:dyDescent="0.25">
      <c r="A1471" s="73">
        <f>'EMFAC2017EI-2011Class'!B1470</f>
        <v>2021</v>
      </c>
      <c r="B1471" s="74" t="str">
        <f>'EMFAC2017EI-2011Class'!C1470</f>
        <v>T7 Public</v>
      </c>
      <c r="C1471" s="73">
        <f>'EMFAC2017EI-2011Class'!D1470</f>
        <v>1979</v>
      </c>
      <c r="D1471" s="38">
        <f>'EMFAC2017EI-2011Class'!F1470</f>
        <v>42</v>
      </c>
      <c r="E1471" s="72" t="str">
        <f t="shared" si="45"/>
        <v>T7 Public-42</v>
      </c>
      <c r="F1471" s="39">
        <f>VLOOKUP(E1471,HD_Odo!$C$2:$D$1381,2,FALSE)</f>
        <v>337608</v>
      </c>
      <c r="G1471" s="89" t="str">
        <f>'EMFAC2017EI-2011Class'!H1470</f>
        <v>2021-T7 Public-42</v>
      </c>
      <c r="H1471" s="77">
        <f t="shared" si="46"/>
        <v>0.94994087206518074</v>
      </c>
      <c r="J1471" s="13"/>
      <c r="N1471" s="37"/>
      <c r="O1471" s="36"/>
    </row>
    <row r="1472" spans="1:15" ht="13.7" customHeight="1" x14ac:dyDescent="0.25">
      <c r="A1472" s="73">
        <f>'EMFAC2017EI-2011Class'!B1471</f>
        <v>2021</v>
      </c>
      <c r="B1472" s="74" t="str">
        <f>'EMFAC2017EI-2011Class'!C1471</f>
        <v>T7 Public</v>
      </c>
      <c r="C1472" s="73">
        <f>'EMFAC2017EI-2011Class'!D1471</f>
        <v>1978</v>
      </c>
      <c r="D1472" s="38">
        <f>'EMFAC2017EI-2011Class'!F1471</f>
        <v>43</v>
      </c>
      <c r="E1472" s="72" t="str">
        <f t="shared" si="45"/>
        <v>T7 Public-43</v>
      </c>
      <c r="F1472" s="39">
        <f>VLOOKUP(E1472,HD_Odo!$C$2:$D$1381,2,FALSE)</f>
        <v>345384</v>
      </c>
      <c r="G1472" s="89" t="str">
        <f>'EMFAC2017EI-2011Class'!H1471</f>
        <v>2021-T7 Public-43</v>
      </c>
      <c r="H1472" s="77">
        <f t="shared" si="46"/>
        <v>0.94922178859880024</v>
      </c>
      <c r="J1472" s="13"/>
      <c r="N1472" s="37"/>
      <c r="O1472" s="36"/>
    </row>
    <row r="1473" spans="1:15" ht="13.7" customHeight="1" x14ac:dyDescent="0.25">
      <c r="A1473" s="73">
        <f>'EMFAC2017EI-2011Class'!B1472</f>
        <v>2021</v>
      </c>
      <c r="B1473" s="74" t="str">
        <f>'EMFAC2017EI-2011Class'!C1472</f>
        <v>T7 Public</v>
      </c>
      <c r="C1473" s="73">
        <f>'EMFAC2017EI-2011Class'!D1472</f>
        <v>1977</v>
      </c>
      <c r="D1473" s="38">
        <f>'EMFAC2017EI-2011Class'!F1472</f>
        <v>44</v>
      </c>
      <c r="E1473" s="72" t="str">
        <f t="shared" si="45"/>
        <v>T7 Public-44</v>
      </c>
      <c r="F1473" s="39">
        <f>VLOOKUP(E1473,HD_Odo!$C$2:$D$1381,2,FALSE)</f>
        <v>353160</v>
      </c>
      <c r="G1473" s="89" t="str">
        <f>'EMFAC2017EI-2011Class'!H1472</f>
        <v>2021-T7 Public-44</v>
      </c>
      <c r="H1473" s="77">
        <f t="shared" si="46"/>
        <v>0.94851478805209333</v>
      </c>
      <c r="J1473" s="13"/>
      <c r="N1473" s="37"/>
      <c r="O1473" s="36"/>
    </row>
    <row r="1474" spans="1:15" ht="13.7" customHeight="1" x14ac:dyDescent="0.25">
      <c r="A1474" s="73">
        <f>'EMFAC2017EI-2011Class'!B1473</f>
        <v>2021</v>
      </c>
      <c r="B1474" s="74" t="str">
        <f>'EMFAC2017EI-2011Class'!C1473</f>
        <v>T7 Single</v>
      </c>
      <c r="C1474" s="73">
        <f>'EMFAC2017EI-2011Class'!D1473</f>
        <v>2022</v>
      </c>
      <c r="D1474" s="38">
        <f>'EMFAC2017EI-2011Class'!F1473</f>
        <v>-1</v>
      </c>
      <c r="E1474" s="72" t="str">
        <f t="shared" si="45"/>
        <v>T7 Single--1</v>
      </c>
      <c r="F1474" s="39">
        <f>VLOOKUP(E1474,HD_Odo!$C$2:$D$1381,2,FALSE)</f>
        <v>0</v>
      </c>
      <c r="G1474" s="89" t="str">
        <f>'EMFAC2017EI-2011Class'!H1473</f>
        <v>2021-T7 Single--1</v>
      </c>
      <c r="H1474" s="77">
        <f t="shared" si="46"/>
        <v>1</v>
      </c>
      <c r="J1474" s="13"/>
      <c r="N1474" s="37"/>
      <c r="O1474" s="36"/>
    </row>
    <row r="1475" spans="1:15" ht="13.7" customHeight="1" x14ac:dyDescent="0.25">
      <c r="A1475" s="73">
        <f>'EMFAC2017EI-2011Class'!B1474</f>
        <v>2021</v>
      </c>
      <c r="B1475" s="74" t="str">
        <f>'EMFAC2017EI-2011Class'!C1474</f>
        <v>T7 Single</v>
      </c>
      <c r="C1475" s="73">
        <f>'EMFAC2017EI-2011Class'!D1474</f>
        <v>2021</v>
      </c>
      <c r="D1475" s="38">
        <f>'EMFAC2017EI-2011Class'!F1474</f>
        <v>0</v>
      </c>
      <c r="E1475" s="72" t="str">
        <f t="shared" si="45"/>
        <v>T7 Single-0</v>
      </c>
      <c r="F1475" s="39">
        <f>VLOOKUP(E1475,HD_Odo!$C$2:$D$1381,2,FALSE)</f>
        <v>40564</v>
      </c>
      <c r="G1475" s="89" t="str">
        <f>'EMFAC2017EI-2011Class'!H1474</f>
        <v>2021-T7 Single-0</v>
      </c>
      <c r="H1475" s="77">
        <f t="shared" si="46"/>
        <v>0.96174607982671623</v>
      </c>
      <c r="J1475" s="13"/>
      <c r="N1475" s="37"/>
      <c r="O1475" s="36"/>
    </row>
    <row r="1476" spans="1:15" ht="13.7" customHeight="1" x14ac:dyDescent="0.25">
      <c r="A1476" s="73">
        <f>'EMFAC2017EI-2011Class'!B1475</f>
        <v>2021</v>
      </c>
      <c r="B1476" s="74" t="str">
        <f>'EMFAC2017EI-2011Class'!C1475</f>
        <v>T7 Single</v>
      </c>
      <c r="C1476" s="73">
        <f>'EMFAC2017EI-2011Class'!D1475</f>
        <v>2020</v>
      </c>
      <c r="D1476" s="38">
        <f>'EMFAC2017EI-2011Class'!F1475</f>
        <v>1</v>
      </c>
      <c r="E1476" s="72" t="str">
        <f t="shared" si="45"/>
        <v>T7 Single-1</v>
      </c>
      <c r="F1476" s="39">
        <f>VLOOKUP(E1476,HD_Odo!$C$2:$D$1381,2,FALSE)</f>
        <v>79371</v>
      </c>
      <c r="G1476" s="89" t="str">
        <f>'EMFAC2017EI-2011Class'!H1475</f>
        <v>2021-T7 Single-1</v>
      </c>
      <c r="H1476" s="77">
        <f t="shared" si="46"/>
        <v>0.93354338544422011</v>
      </c>
      <c r="J1476" s="13"/>
      <c r="N1476" s="37"/>
      <c r="O1476" s="36"/>
    </row>
    <row r="1477" spans="1:15" ht="13.7" customHeight="1" x14ac:dyDescent="0.25">
      <c r="A1477" s="73">
        <f>'EMFAC2017EI-2011Class'!B1476</f>
        <v>2021</v>
      </c>
      <c r="B1477" s="74" t="str">
        <f>'EMFAC2017EI-2011Class'!C1476</f>
        <v>T7 Single</v>
      </c>
      <c r="C1477" s="73">
        <f>'EMFAC2017EI-2011Class'!D1476</f>
        <v>2019</v>
      </c>
      <c r="D1477" s="38">
        <f>'EMFAC2017EI-2011Class'!F1476</f>
        <v>2</v>
      </c>
      <c r="E1477" s="72" t="str">
        <f t="shared" si="45"/>
        <v>T7 Single-2</v>
      </c>
      <c r="F1477" s="39">
        <f>VLOOKUP(E1477,HD_Odo!$C$2:$D$1381,2,FALSE)</f>
        <v>116000</v>
      </c>
      <c r="G1477" s="89" t="str">
        <f>'EMFAC2017EI-2011Class'!H1476</f>
        <v>2021-T7 Single-2</v>
      </c>
      <c r="H1477" s="77">
        <f t="shared" si="46"/>
        <v>0.91217117102012546</v>
      </c>
      <c r="J1477" s="13"/>
      <c r="N1477" s="37"/>
      <c r="O1477" s="36"/>
    </row>
    <row r="1478" spans="1:15" ht="13.7" customHeight="1" x14ac:dyDescent="0.25">
      <c r="A1478" s="73">
        <f>'EMFAC2017EI-2011Class'!B1477</f>
        <v>2021</v>
      </c>
      <c r="B1478" s="74" t="str">
        <f>'EMFAC2017EI-2011Class'!C1477</f>
        <v>T7 Single</v>
      </c>
      <c r="C1478" s="73">
        <f>'EMFAC2017EI-2011Class'!D1477</f>
        <v>2018</v>
      </c>
      <c r="D1478" s="38">
        <f>'EMFAC2017EI-2011Class'!F1477</f>
        <v>3</v>
      </c>
      <c r="E1478" s="72" t="str">
        <f t="shared" si="45"/>
        <v>T7 Single-3</v>
      </c>
      <c r="F1478" s="39">
        <f>VLOOKUP(E1478,HD_Odo!$C$2:$D$1381,2,FALSE)</f>
        <v>150258</v>
      </c>
      <c r="G1478" s="89" t="str">
        <f>'EMFAC2017EI-2011Class'!H1477</f>
        <v>2021-T7 Single-3</v>
      </c>
      <c r="H1478" s="77">
        <f t="shared" si="46"/>
        <v>0.89558094700715152</v>
      </c>
      <c r="J1478" s="13"/>
      <c r="N1478" s="37"/>
      <c r="O1478" s="36"/>
    </row>
    <row r="1479" spans="1:15" ht="13.7" customHeight="1" x14ac:dyDescent="0.25">
      <c r="A1479" s="73">
        <f>'EMFAC2017EI-2011Class'!B1478</f>
        <v>2021</v>
      </c>
      <c r="B1479" s="74" t="str">
        <f>'EMFAC2017EI-2011Class'!C1478</f>
        <v>T7 Single</v>
      </c>
      <c r="C1479" s="73">
        <f>'EMFAC2017EI-2011Class'!D1478</f>
        <v>2017</v>
      </c>
      <c r="D1479" s="38">
        <f>'EMFAC2017EI-2011Class'!F1478</f>
        <v>4</v>
      </c>
      <c r="E1479" s="72" t="str">
        <f t="shared" si="45"/>
        <v>T7 Single-4</v>
      </c>
      <c r="F1479" s="39">
        <f>VLOOKUP(E1479,HD_Odo!$C$2:$D$1381,2,FALSE)</f>
        <v>182135</v>
      </c>
      <c r="G1479" s="89" t="str">
        <f>'EMFAC2017EI-2011Class'!H1478</f>
        <v>2021-T7 Single-4</v>
      </c>
      <c r="H1479" s="77">
        <f t="shared" si="46"/>
        <v>0.88241858412706475</v>
      </c>
      <c r="J1479" s="13"/>
      <c r="N1479" s="37"/>
      <c r="O1479" s="36"/>
    </row>
    <row r="1480" spans="1:15" ht="13.7" customHeight="1" x14ac:dyDescent="0.25">
      <c r="A1480" s="73">
        <f>'EMFAC2017EI-2011Class'!B1479</f>
        <v>2021</v>
      </c>
      <c r="B1480" s="74" t="str">
        <f>'EMFAC2017EI-2011Class'!C1479</f>
        <v>T7 Single</v>
      </c>
      <c r="C1480" s="73">
        <f>'EMFAC2017EI-2011Class'!D1479</f>
        <v>2016</v>
      </c>
      <c r="D1480" s="38">
        <f>'EMFAC2017EI-2011Class'!F1479</f>
        <v>5</v>
      </c>
      <c r="E1480" s="72" t="str">
        <f t="shared" si="45"/>
        <v>T7 Single-5</v>
      </c>
      <c r="F1480" s="39">
        <f>VLOOKUP(E1480,HD_Odo!$C$2:$D$1381,2,FALSE)</f>
        <v>211768</v>
      </c>
      <c r="G1480" s="89" t="str">
        <f>'EMFAC2017EI-2011Class'!H1479</f>
        <v>2021-T7 Single-5</v>
      </c>
      <c r="H1480" s="77">
        <f t="shared" si="46"/>
        <v>0.87175588908756751</v>
      </c>
      <c r="J1480" s="13"/>
      <c r="N1480" s="37"/>
      <c r="O1480" s="36"/>
    </row>
    <row r="1481" spans="1:15" ht="13.7" customHeight="1" x14ac:dyDescent="0.25">
      <c r="A1481" s="73">
        <f>'EMFAC2017EI-2011Class'!B1480</f>
        <v>2021</v>
      </c>
      <c r="B1481" s="74" t="str">
        <f>'EMFAC2017EI-2011Class'!C1480</f>
        <v>T7 Single</v>
      </c>
      <c r="C1481" s="73">
        <f>'EMFAC2017EI-2011Class'!D1480</f>
        <v>2015</v>
      </c>
      <c r="D1481" s="38">
        <f>'EMFAC2017EI-2011Class'!F1480</f>
        <v>6</v>
      </c>
      <c r="E1481" s="72" t="str">
        <f t="shared" si="45"/>
        <v>T7 Single-6</v>
      </c>
      <c r="F1481" s="39">
        <f>VLOOKUP(E1481,HD_Odo!$C$2:$D$1381,2,FALSE)</f>
        <v>239398</v>
      </c>
      <c r="G1481" s="89" t="str">
        <f>'EMFAC2017EI-2011Class'!H1480</f>
        <v>2021-T7 Single-6</v>
      </c>
      <c r="H1481" s="77">
        <f t="shared" si="46"/>
        <v>0.86293889200304408</v>
      </c>
      <c r="J1481" s="13"/>
      <c r="N1481" s="37"/>
      <c r="O1481" s="36"/>
    </row>
    <row r="1482" spans="1:15" ht="13.7" customHeight="1" x14ac:dyDescent="0.25">
      <c r="A1482" s="73">
        <f>'EMFAC2017EI-2011Class'!B1481</f>
        <v>2021</v>
      </c>
      <c r="B1482" s="74" t="str">
        <f>'EMFAC2017EI-2011Class'!C1481</f>
        <v>T7 Single</v>
      </c>
      <c r="C1482" s="73">
        <f>'EMFAC2017EI-2011Class'!D1481</f>
        <v>2014</v>
      </c>
      <c r="D1482" s="38">
        <f>'EMFAC2017EI-2011Class'!F1481</f>
        <v>7</v>
      </c>
      <c r="E1482" s="72" t="str">
        <f t="shared" si="45"/>
        <v>T7 Single-7</v>
      </c>
      <c r="F1482" s="39">
        <f>VLOOKUP(E1482,HD_Odo!$C$2:$D$1381,2,FALSE)</f>
        <v>265329</v>
      </c>
      <c r="G1482" s="89" t="str">
        <f>'EMFAC2017EI-2011Class'!H1481</f>
        <v>2021-T7 Single-7</v>
      </c>
      <c r="H1482" s="77">
        <f t="shared" si="46"/>
        <v>0.85549716690106337</v>
      </c>
      <c r="J1482" s="13"/>
      <c r="N1482" s="37"/>
      <c r="O1482" s="36"/>
    </row>
    <row r="1483" spans="1:15" ht="13.7" customHeight="1" x14ac:dyDescent="0.25">
      <c r="A1483" s="73">
        <f>'EMFAC2017EI-2011Class'!B1482</f>
        <v>2021</v>
      </c>
      <c r="B1483" s="74" t="str">
        <f>'EMFAC2017EI-2011Class'!C1482</f>
        <v>T7 Single</v>
      </c>
      <c r="C1483" s="73">
        <f>'EMFAC2017EI-2011Class'!D1482</f>
        <v>2013</v>
      </c>
      <c r="D1483" s="38">
        <f>'EMFAC2017EI-2011Class'!F1482</f>
        <v>8</v>
      </c>
      <c r="E1483" s="72" t="str">
        <f t="shared" ref="E1483:E1546" si="47">CONCATENATE(B1483,"-",D1483)</f>
        <v>T7 Single-8</v>
      </c>
      <c r="F1483" s="39">
        <f>VLOOKUP(E1483,HD_Odo!$C$2:$D$1381,2,FALSE)</f>
        <v>289889</v>
      </c>
      <c r="G1483" s="89" t="str">
        <f>'EMFAC2017EI-2011Class'!H1482</f>
        <v>2021-T7 Single-8</v>
      </c>
      <c r="H1483" s="77">
        <f t="shared" si="46"/>
        <v>0.8214657446916489</v>
      </c>
      <c r="J1483" s="13"/>
      <c r="N1483" s="37"/>
      <c r="O1483" s="36"/>
    </row>
    <row r="1484" spans="1:15" ht="13.7" customHeight="1" x14ac:dyDescent="0.25">
      <c r="A1484" s="73">
        <f>'EMFAC2017EI-2011Class'!B1483</f>
        <v>2021</v>
      </c>
      <c r="B1484" s="74" t="str">
        <f>'EMFAC2017EI-2011Class'!C1483</f>
        <v>T7 Single</v>
      </c>
      <c r="C1484" s="73">
        <f>'EMFAC2017EI-2011Class'!D1483</f>
        <v>2012</v>
      </c>
      <c r="D1484" s="38">
        <f>'EMFAC2017EI-2011Class'!F1483</f>
        <v>9</v>
      </c>
      <c r="E1484" s="72" t="str">
        <f t="shared" si="47"/>
        <v>T7 Single-9</v>
      </c>
      <c r="F1484" s="39">
        <f>VLOOKUP(E1484,HD_Odo!$C$2:$D$1381,2,FALSE)</f>
        <v>313388</v>
      </c>
      <c r="G1484" s="89" t="str">
        <f>'EMFAC2017EI-2011Class'!H1483</f>
        <v>2021-T7 Single-9</v>
      </c>
      <c r="H1484" s="77">
        <f t="shared" si="46"/>
        <v>0.81632370529910259</v>
      </c>
      <c r="J1484" s="13"/>
      <c r="N1484" s="37"/>
      <c r="O1484" s="36"/>
    </row>
    <row r="1485" spans="1:15" ht="13.7" customHeight="1" x14ac:dyDescent="0.25">
      <c r="A1485" s="73">
        <f>'EMFAC2017EI-2011Class'!B1484</f>
        <v>2021</v>
      </c>
      <c r="B1485" s="74" t="str">
        <f>'EMFAC2017EI-2011Class'!C1484</f>
        <v>T7 Single</v>
      </c>
      <c r="C1485" s="73">
        <f>'EMFAC2017EI-2011Class'!D1484</f>
        <v>2011</v>
      </c>
      <c r="D1485" s="38">
        <f>'EMFAC2017EI-2011Class'!F1484</f>
        <v>10</v>
      </c>
      <c r="E1485" s="72" t="str">
        <f t="shared" si="47"/>
        <v>T7 Single-10</v>
      </c>
      <c r="F1485" s="39">
        <f>VLOOKUP(E1485,HD_Odo!$C$2:$D$1381,2,FALSE)</f>
        <v>336079</v>
      </c>
      <c r="G1485" s="89" t="str">
        <f>'EMFAC2017EI-2011Class'!H1484</f>
        <v>2021-T7 Single-10</v>
      </c>
      <c r="H1485" s="77">
        <f t="shared" si="46"/>
        <v>0.81180923537335659</v>
      </c>
      <c r="J1485" s="13"/>
      <c r="N1485" s="37"/>
      <c r="O1485" s="36"/>
    </row>
    <row r="1486" spans="1:15" ht="13.7" customHeight="1" x14ac:dyDescent="0.25">
      <c r="A1486" s="73">
        <f>'EMFAC2017EI-2011Class'!B1485</f>
        <v>2021</v>
      </c>
      <c r="B1486" s="74" t="str">
        <f>'EMFAC2017EI-2011Class'!C1485</f>
        <v>T7 Single</v>
      </c>
      <c r="C1486" s="73">
        <f>'EMFAC2017EI-2011Class'!D1485</f>
        <v>2010</v>
      </c>
      <c r="D1486" s="38">
        <f>'EMFAC2017EI-2011Class'!F1485</f>
        <v>11</v>
      </c>
      <c r="E1486" s="72" t="str">
        <f t="shared" si="47"/>
        <v>T7 Single-11</v>
      </c>
      <c r="F1486" s="39">
        <f>VLOOKUP(E1486,HD_Odo!$C$2:$D$1381,2,FALSE)</f>
        <v>358115</v>
      </c>
      <c r="G1486" s="89" t="str">
        <f>'EMFAC2017EI-2011Class'!H1485</f>
        <v>2021-T7 Single-11</v>
      </c>
      <c r="H1486" s="77">
        <f t="shared" si="46"/>
        <v>0.83312598788185976</v>
      </c>
      <c r="J1486" s="13"/>
      <c r="N1486" s="37"/>
      <c r="O1486" s="36"/>
    </row>
    <row r="1487" spans="1:15" ht="13.7" customHeight="1" x14ac:dyDescent="0.25">
      <c r="A1487" s="73">
        <f>'EMFAC2017EI-2011Class'!B1486</f>
        <v>2021</v>
      </c>
      <c r="B1487" s="74" t="str">
        <f>'EMFAC2017EI-2011Class'!C1486</f>
        <v>T7 Single</v>
      </c>
      <c r="C1487" s="73">
        <f>'EMFAC2017EI-2011Class'!D1486</f>
        <v>2009</v>
      </c>
      <c r="D1487" s="38">
        <f>'EMFAC2017EI-2011Class'!F1486</f>
        <v>12</v>
      </c>
      <c r="E1487" s="72" t="str">
        <f t="shared" si="47"/>
        <v>T7 Single-12</v>
      </c>
      <c r="F1487" s="39">
        <f>VLOOKUP(E1487,HD_Odo!$C$2:$D$1381,2,FALSE)</f>
        <v>379510</v>
      </c>
      <c r="G1487" s="89" t="str">
        <f>'EMFAC2017EI-2011Class'!H1486</f>
        <v>2021-T7 Single-12</v>
      </c>
      <c r="H1487" s="77">
        <f t="shared" si="46"/>
        <v>0.82817408882434351</v>
      </c>
      <c r="J1487" s="13"/>
      <c r="N1487" s="37"/>
      <c r="O1487" s="36"/>
    </row>
    <row r="1488" spans="1:15" ht="13.7" customHeight="1" x14ac:dyDescent="0.25">
      <c r="A1488" s="73">
        <f>'EMFAC2017EI-2011Class'!B1487</f>
        <v>2021</v>
      </c>
      <c r="B1488" s="74" t="str">
        <f>'EMFAC2017EI-2011Class'!C1487</f>
        <v>T7 Single</v>
      </c>
      <c r="C1488" s="73">
        <f>'EMFAC2017EI-2011Class'!D1487</f>
        <v>2008</v>
      </c>
      <c r="D1488" s="38">
        <f>'EMFAC2017EI-2011Class'!F1487</f>
        <v>13</v>
      </c>
      <c r="E1488" s="72" t="str">
        <f t="shared" si="47"/>
        <v>T7 Single-13</v>
      </c>
      <c r="F1488" s="39">
        <f>VLOOKUP(E1488,HD_Odo!$C$2:$D$1381,2,FALSE)</f>
        <v>400100</v>
      </c>
      <c r="G1488" s="89" t="str">
        <f>'EMFAC2017EI-2011Class'!H1487</f>
        <v>2021-T7 Single-13</v>
      </c>
      <c r="H1488" s="77">
        <f t="shared" si="46"/>
        <v>0.82366680220725874</v>
      </c>
      <c r="J1488" s="13"/>
      <c r="N1488" s="37"/>
      <c r="O1488" s="36"/>
    </row>
    <row r="1489" spans="1:15" ht="13.7" customHeight="1" x14ac:dyDescent="0.25">
      <c r="A1489" s="73">
        <f>'EMFAC2017EI-2011Class'!B1488</f>
        <v>2021</v>
      </c>
      <c r="B1489" s="74" t="str">
        <f>'EMFAC2017EI-2011Class'!C1488</f>
        <v>T7 Single</v>
      </c>
      <c r="C1489" s="73">
        <f>'EMFAC2017EI-2011Class'!D1488</f>
        <v>2007</v>
      </c>
      <c r="D1489" s="38">
        <f>'EMFAC2017EI-2011Class'!F1488</f>
        <v>14</v>
      </c>
      <c r="E1489" s="72" t="str">
        <f t="shared" si="47"/>
        <v>T7 Single-14</v>
      </c>
      <c r="F1489" s="39">
        <f>VLOOKUP(E1489,HD_Odo!$C$2:$D$1381,2,FALSE)</f>
        <v>419498</v>
      </c>
      <c r="G1489" s="89" t="str">
        <f>'EMFAC2017EI-2011Class'!H1488</f>
        <v>2021-T7 Single-14</v>
      </c>
      <c r="H1489" s="77">
        <f t="shared" si="46"/>
        <v>0.907106979846383</v>
      </c>
      <c r="J1489" s="13"/>
      <c r="N1489" s="37"/>
      <c r="O1489" s="36"/>
    </row>
    <row r="1490" spans="1:15" ht="13.7" customHeight="1" x14ac:dyDescent="0.25">
      <c r="A1490" s="73">
        <f>'EMFAC2017EI-2011Class'!B1489</f>
        <v>2021</v>
      </c>
      <c r="B1490" s="74" t="str">
        <f>'EMFAC2017EI-2011Class'!C1489</f>
        <v>T7 Single</v>
      </c>
      <c r="C1490" s="73">
        <f>'EMFAC2017EI-2011Class'!D1489</f>
        <v>2006</v>
      </c>
      <c r="D1490" s="38">
        <f>'EMFAC2017EI-2011Class'!F1489</f>
        <v>15</v>
      </c>
      <c r="E1490" s="72" t="str">
        <f t="shared" si="47"/>
        <v>T7 Single-15</v>
      </c>
      <c r="F1490" s="39">
        <f>VLOOKUP(E1490,HD_Odo!$C$2:$D$1381,2,FALSE)</f>
        <v>437058</v>
      </c>
      <c r="G1490" s="89" t="str">
        <f>'EMFAC2017EI-2011Class'!H1489</f>
        <v>2021-T7 Single-15</v>
      </c>
      <c r="H1490" s="77">
        <f t="shared" si="46"/>
        <v>0.90478040082935252</v>
      </c>
      <c r="J1490" s="13"/>
      <c r="N1490" s="37"/>
      <c r="O1490" s="36"/>
    </row>
    <row r="1491" spans="1:15" ht="13.7" customHeight="1" x14ac:dyDescent="0.25">
      <c r="A1491" s="73">
        <f>'EMFAC2017EI-2011Class'!B1490</f>
        <v>2021</v>
      </c>
      <c r="B1491" s="74" t="str">
        <f>'EMFAC2017EI-2011Class'!C1490</f>
        <v>T7 Single</v>
      </c>
      <c r="C1491" s="73">
        <f>'EMFAC2017EI-2011Class'!D1490</f>
        <v>2005</v>
      </c>
      <c r="D1491" s="38">
        <f>'EMFAC2017EI-2011Class'!F1490</f>
        <v>16</v>
      </c>
      <c r="E1491" s="72" t="str">
        <f t="shared" si="47"/>
        <v>T7 Single-16</v>
      </c>
      <c r="F1491" s="39">
        <f>VLOOKUP(E1491,HD_Odo!$C$2:$D$1381,2,FALSE)</f>
        <v>454484</v>
      </c>
      <c r="G1491" s="89" t="str">
        <f>'EMFAC2017EI-2011Class'!H1490</f>
        <v>2021-T7 Single-16</v>
      </c>
      <c r="H1491" s="77">
        <f t="shared" si="46"/>
        <v>0.90254464207996199</v>
      </c>
      <c r="J1491" s="13"/>
      <c r="N1491" s="37"/>
      <c r="O1491" s="36"/>
    </row>
    <row r="1492" spans="1:15" ht="13.7" customHeight="1" x14ac:dyDescent="0.25">
      <c r="A1492" s="73">
        <f>'EMFAC2017EI-2011Class'!B1491</f>
        <v>2021</v>
      </c>
      <c r="B1492" s="74" t="str">
        <f>'EMFAC2017EI-2011Class'!C1491</f>
        <v>T7 Single</v>
      </c>
      <c r="C1492" s="73">
        <f>'EMFAC2017EI-2011Class'!D1491</f>
        <v>2004</v>
      </c>
      <c r="D1492" s="38">
        <f>'EMFAC2017EI-2011Class'!F1491</f>
        <v>17</v>
      </c>
      <c r="E1492" s="72" t="str">
        <f t="shared" si="47"/>
        <v>T7 Single-17</v>
      </c>
      <c r="F1492" s="39">
        <f>VLOOKUP(E1492,HD_Odo!$C$2:$D$1381,2,FALSE)</f>
        <v>471741</v>
      </c>
      <c r="G1492" s="89" t="str">
        <f>'EMFAC2017EI-2011Class'!H1491</f>
        <v>2021-T7 Single-17</v>
      </c>
      <c r="H1492" s="77">
        <f t="shared" si="46"/>
        <v>0.90039895934748337</v>
      </c>
      <c r="J1492" s="13"/>
      <c r="N1492" s="37"/>
      <c r="O1492" s="36"/>
    </row>
    <row r="1493" spans="1:15" ht="13.7" customHeight="1" x14ac:dyDescent="0.25">
      <c r="A1493" s="73">
        <f>'EMFAC2017EI-2011Class'!B1492</f>
        <v>2021</v>
      </c>
      <c r="B1493" s="74" t="str">
        <f>'EMFAC2017EI-2011Class'!C1492</f>
        <v>T7 Single</v>
      </c>
      <c r="C1493" s="73">
        <f>'EMFAC2017EI-2011Class'!D1492</f>
        <v>2003</v>
      </c>
      <c r="D1493" s="38">
        <f>'EMFAC2017EI-2011Class'!F1492</f>
        <v>18</v>
      </c>
      <c r="E1493" s="72" t="str">
        <f t="shared" si="47"/>
        <v>T7 Single-18</v>
      </c>
      <c r="F1493" s="39">
        <f>VLOOKUP(E1493,HD_Odo!$C$2:$D$1381,2,FALSE)</f>
        <v>488797</v>
      </c>
      <c r="G1493" s="89" t="str">
        <f>'EMFAC2017EI-2011Class'!H1492</f>
        <v>2021-T7 Single-18</v>
      </c>
      <c r="H1493" s="77">
        <f t="shared" si="46"/>
        <v>0.93784920371114078</v>
      </c>
      <c r="J1493" s="13"/>
      <c r="N1493" s="37"/>
      <c r="O1493" s="36"/>
    </row>
    <row r="1494" spans="1:15" ht="13.7" customHeight="1" x14ac:dyDescent="0.25">
      <c r="A1494" s="73">
        <f>'EMFAC2017EI-2011Class'!B1493</f>
        <v>2021</v>
      </c>
      <c r="B1494" s="74" t="str">
        <f>'EMFAC2017EI-2011Class'!C1493</f>
        <v>T7 Single</v>
      </c>
      <c r="C1494" s="73">
        <f>'EMFAC2017EI-2011Class'!D1493</f>
        <v>2002</v>
      </c>
      <c r="D1494" s="38">
        <f>'EMFAC2017EI-2011Class'!F1493</f>
        <v>19</v>
      </c>
      <c r="E1494" s="72" t="str">
        <f t="shared" si="47"/>
        <v>T7 Single-19</v>
      </c>
      <c r="F1494" s="39">
        <f>VLOOKUP(E1494,HD_Odo!$C$2:$D$1381,2,FALSE)</f>
        <v>505620</v>
      </c>
      <c r="G1494" s="89" t="str">
        <f>'EMFAC2017EI-2011Class'!H1493</f>
        <v>2021-T7 Single-19</v>
      </c>
      <c r="H1494" s="77">
        <f t="shared" si="46"/>
        <v>0.93671344483574914</v>
      </c>
      <c r="J1494" s="13"/>
      <c r="N1494" s="37"/>
      <c r="O1494" s="36"/>
    </row>
    <row r="1495" spans="1:15" ht="13.7" customHeight="1" x14ac:dyDescent="0.25">
      <c r="A1495" s="73">
        <f>'EMFAC2017EI-2011Class'!B1494</f>
        <v>2021</v>
      </c>
      <c r="B1495" s="74" t="str">
        <f>'EMFAC2017EI-2011Class'!C1494</f>
        <v>T7 Single</v>
      </c>
      <c r="C1495" s="73">
        <f>'EMFAC2017EI-2011Class'!D1494</f>
        <v>2001</v>
      </c>
      <c r="D1495" s="38">
        <f>'EMFAC2017EI-2011Class'!F1494</f>
        <v>20</v>
      </c>
      <c r="E1495" s="72" t="str">
        <f t="shared" si="47"/>
        <v>T7 Single-20</v>
      </c>
      <c r="F1495" s="39">
        <f>VLOOKUP(E1495,HD_Odo!$C$2:$D$1381,2,FALSE)</f>
        <v>522182</v>
      </c>
      <c r="G1495" s="89" t="str">
        <f>'EMFAC2017EI-2011Class'!H1494</f>
        <v>2021-T7 Single-20</v>
      </c>
      <c r="H1495" s="77">
        <f t="shared" si="46"/>
        <v>0.93562941085557372</v>
      </c>
      <c r="J1495" s="13"/>
      <c r="N1495" s="37"/>
      <c r="O1495" s="36"/>
    </row>
    <row r="1496" spans="1:15" ht="13.7" customHeight="1" x14ac:dyDescent="0.25">
      <c r="A1496" s="73">
        <f>'EMFAC2017EI-2011Class'!B1495</f>
        <v>2021</v>
      </c>
      <c r="B1496" s="74" t="str">
        <f>'EMFAC2017EI-2011Class'!C1495</f>
        <v>T7 Single</v>
      </c>
      <c r="C1496" s="73">
        <f>'EMFAC2017EI-2011Class'!D1495</f>
        <v>2000</v>
      </c>
      <c r="D1496" s="38">
        <f>'EMFAC2017EI-2011Class'!F1495</f>
        <v>21</v>
      </c>
      <c r="E1496" s="72" t="str">
        <f t="shared" si="47"/>
        <v>T7 Single-21</v>
      </c>
      <c r="F1496" s="39">
        <f>VLOOKUP(E1496,HD_Odo!$C$2:$D$1381,2,FALSE)</f>
        <v>538456</v>
      </c>
      <c r="G1496" s="89" t="str">
        <f>'EMFAC2017EI-2011Class'!H1495</f>
        <v>2021-T7 Single-21</v>
      </c>
      <c r="H1496" s="77">
        <f t="shared" si="46"/>
        <v>0.93459571398077235</v>
      </c>
      <c r="J1496" s="13"/>
      <c r="N1496" s="37"/>
      <c r="O1496" s="36"/>
    </row>
    <row r="1497" spans="1:15" ht="13.7" customHeight="1" x14ac:dyDescent="0.25">
      <c r="A1497" s="73">
        <f>'EMFAC2017EI-2011Class'!B1496</f>
        <v>2021</v>
      </c>
      <c r="B1497" s="74" t="str">
        <f>'EMFAC2017EI-2011Class'!C1496</f>
        <v>T7 Single</v>
      </c>
      <c r="C1497" s="73">
        <f>'EMFAC2017EI-2011Class'!D1496</f>
        <v>1999</v>
      </c>
      <c r="D1497" s="38">
        <f>'EMFAC2017EI-2011Class'!F1496</f>
        <v>22</v>
      </c>
      <c r="E1497" s="72" t="str">
        <f t="shared" si="47"/>
        <v>T7 Single-22</v>
      </c>
      <c r="F1497" s="39">
        <f>VLOOKUP(E1497,HD_Odo!$C$2:$D$1381,2,FALSE)</f>
        <v>554417</v>
      </c>
      <c r="G1497" s="89" t="str">
        <f>'EMFAC2017EI-2011Class'!H1496</f>
        <v>2021-T7 Single-22</v>
      </c>
      <c r="H1497" s="77">
        <f t="shared" si="46"/>
        <v>0.93361090128936297</v>
      </c>
      <c r="J1497" s="13"/>
      <c r="N1497" s="37"/>
      <c r="O1497" s="36"/>
    </row>
    <row r="1498" spans="1:15" ht="13.7" customHeight="1" x14ac:dyDescent="0.25">
      <c r="A1498" s="73">
        <f>'EMFAC2017EI-2011Class'!B1497</f>
        <v>2021</v>
      </c>
      <c r="B1498" s="74" t="str">
        <f>'EMFAC2017EI-2011Class'!C1497</f>
        <v>T7 Single</v>
      </c>
      <c r="C1498" s="73">
        <f>'EMFAC2017EI-2011Class'!D1497</f>
        <v>1998</v>
      </c>
      <c r="D1498" s="38">
        <f>'EMFAC2017EI-2011Class'!F1497</f>
        <v>23</v>
      </c>
      <c r="E1498" s="72" t="str">
        <f t="shared" si="47"/>
        <v>T7 Single-23</v>
      </c>
      <c r="F1498" s="39">
        <f>VLOOKUP(E1498,HD_Odo!$C$2:$D$1381,2,FALSE)</f>
        <v>570042</v>
      </c>
      <c r="G1498" s="89" t="str">
        <f>'EMFAC2017EI-2011Class'!H1497</f>
        <v>2021-T7 Single-23</v>
      </c>
      <c r="H1498" s="77">
        <f t="shared" si="46"/>
        <v>0.93267347545499002</v>
      </c>
      <c r="J1498" s="13"/>
      <c r="N1498" s="37"/>
      <c r="O1498" s="36"/>
    </row>
    <row r="1499" spans="1:15" ht="13.7" customHeight="1" x14ac:dyDescent="0.25">
      <c r="A1499" s="73">
        <f>'EMFAC2017EI-2011Class'!B1498</f>
        <v>2021</v>
      </c>
      <c r="B1499" s="74" t="str">
        <f>'EMFAC2017EI-2011Class'!C1498</f>
        <v>T7 Single</v>
      </c>
      <c r="C1499" s="73">
        <f>'EMFAC2017EI-2011Class'!D1498</f>
        <v>1997</v>
      </c>
      <c r="D1499" s="38">
        <f>'EMFAC2017EI-2011Class'!F1498</f>
        <v>24</v>
      </c>
      <c r="E1499" s="72" t="str">
        <f t="shared" si="47"/>
        <v>T7 Single-24</v>
      </c>
      <c r="F1499" s="39">
        <f>VLOOKUP(E1499,HD_Odo!$C$2:$D$1381,2,FALSE)</f>
        <v>585309</v>
      </c>
      <c r="G1499" s="89" t="str">
        <f>'EMFAC2017EI-2011Class'!H1498</f>
        <v>2021-T7 Single-24</v>
      </c>
      <c r="H1499" s="77">
        <f t="shared" si="46"/>
        <v>0.93178196931355517</v>
      </c>
      <c r="J1499" s="13"/>
      <c r="N1499" s="37"/>
      <c r="O1499" s="36"/>
    </row>
    <row r="1500" spans="1:15" ht="13.7" customHeight="1" x14ac:dyDescent="0.25">
      <c r="A1500" s="73">
        <f>'EMFAC2017EI-2011Class'!B1499</f>
        <v>2021</v>
      </c>
      <c r="B1500" s="74" t="str">
        <f>'EMFAC2017EI-2011Class'!C1499</f>
        <v>T7 Single</v>
      </c>
      <c r="C1500" s="73">
        <f>'EMFAC2017EI-2011Class'!D1499</f>
        <v>1996</v>
      </c>
      <c r="D1500" s="38">
        <f>'EMFAC2017EI-2011Class'!F1499</f>
        <v>25</v>
      </c>
      <c r="E1500" s="72" t="str">
        <f t="shared" si="47"/>
        <v>T7 Single-25</v>
      </c>
      <c r="F1500" s="39">
        <f>VLOOKUP(E1500,HD_Odo!$C$2:$D$1381,2,FALSE)</f>
        <v>600200</v>
      </c>
      <c r="G1500" s="89" t="str">
        <f>'EMFAC2017EI-2011Class'!H1499</f>
        <v>2021-T7 Single-25</v>
      </c>
      <c r="H1500" s="77">
        <f t="shared" si="46"/>
        <v>0.93093478376105943</v>
      </c>
      <c r="J1500" s="13"/>
      <c r="N1500" s="37"/>
      <c r="O1500" s="36"/>
    </row>
    <row r="1501" spans="1:15" ht="13.7" customHeight="1" x14ac:dyDescent="0.25">
      <c r="A1501" s="73">
        <f>'EMFAC2017EI-2011Class'!B1500</f>
        <v>2021</v>
      </c>
      <c r="B1501" s="74" t="str">
        <f>'EMFAC2017EI-2011Class'!C1500</f>
        <v>T7 Single</v>
      </c>
      <c r="C1501" s="73">
        <f>'EMFAC2017EI-2011Class'!D1500</f>
        <v>1995</v>
      </c>
      <c r="D1501" s="38">
        <f>'EMFAC2017EI-2011Class'!F1500</f>
        <v>26</v>
      </c>
      <c r="E1501" s="72" t="str">
        <f t="shared" si="47"/>
        <v>T7 Single-26</v>
      </c>
      <c r="F1501" s="39">
        <f>VLOOKUP(E1501,HD_Odo!$C$2:$D$1381,2,FALSE)</f>
        <v>614697</v>
      </c>
      <c r="G1501" s="89" t="str">
        <f>'EMFAC2017EI-2011Class'!H1500</f>
        <v>2021-T7 Single-26</v>
      </c>
      <c r="H1501" s="77">
        <f t="shared" si="46"/>
        <v>0.93013043239782101</v>
      </c>
      <c r="J1501" s="13"/>
      <c r="N1501" s="37"/>
      <c r="O1501" s="36"/>
    </row>
    <row r="1502" spans="1:15" ht="13.7" customHeight="1" x14ac:dyDescent="0.25">
      <c r="A1502" s="73">
        <f>'EMFAC2017EI-2011Class'!B1501</f>
        <v>2021</v>
      </c>
      <c r="B1502" s="74" t="str">
        <f>'EMFAC2017EI-2011Class'!C1501</f>
        <v>T7 Single</v>
      </c>
      <c r="C1502" s="73">
        <f>'EMFAC2017EI-2011Class'!D1501</f>
        <v>1994</v>
      </c>
      <c r="D1502" s="38">
        <f>'EMFAC2017EI-2011Class'!F1501</f>
        <v>27</v>
      </c>
      <c r="E1502" s="72" t="str">
        <f t="shared" si="47"/>
        <v>T7 Single-27</v>
      </c>
      <c r="F1502" s="39">
        <f>VLOOKUP(E1502,HD_Odo!$C$2:$D$1381,2,FALSE)</f>
        <v>628784</v>
      </c>
      <c r="G1502" s="89" t="str">
        <f>'EMFAC2017EI-2011Class'!H1501</f>
        <v>2021-T7 Single-27</v>
      </c>
      <c r="H1502" s="77">
        <f t="shared" si="46"/>
        <v>0.92936742925986549</v>
      </c>
      <c r="J1502" s="13"/>
      <c r="N1502" s="37"/>
      <c r="O1502" s="36"/>
    </row>
    <row r="1503" spans="1:15" ht="13.7" customHeight="1" x14ac:dyDescent="0.25">
      <c r="A1503" s="73">
        <f>'EMFAC2017EI-2011Class'!B1502</f>
        <v>2021</v>
      </c>
      <c r="B1503" s="74" t="str">
        <f>'EMFAC2017EI-2011Class'!C1502</f>
        <v>T7 Single</v>
      </c>
      <c r="C1503" s="73">
        <f>'EMFAC2017EI-2011Class'!D1502</f>
        <v>1993</v>
      </c>
      <c r="D1503" s="38">
        <f>'EMFAC2017EI-2011Class'!F1502</f>
        <v>28</v>
      </c>
      <c r="E1503" s="72" t="str">
        <f t="shared" si="47"/>
        <v>T7 Single-28</v>
      </c>
      <c r="F1503" s="39">
        <f>VLOOKUP(E1503,HD_Odo!$C$2:$D$1381,2,FALSE)</f>
        <v>642448</v>
      </c>
      <c r="G1503" s="89" t="str">
        <f>'EMFAC2017EI-2011Class'!H1502</f>
        <v>2021-T7 Single-28</v>
      </c>
      <c r="H1503" s="77">
        <f t="shared" si="46"/>
        <v>0.92864424372168164</v>
      </c>
      <c r="J1503" s="13"/>
      <c r="N1503" s="37"/>
      <c r="O1503" s="36"/>
    </row>
    <row r="1504" spans="1:15" ht="13.7" customHeight="1" x14ac:dyDescent="0.25">
      <c r="A1504" s="73">
        <f>'EMFAC2017EI-2011Class'!B1503</f>
        <v>2021</v>
      </c>
      <c r="B1504" s="74" t="str">
        <f>'EMFAC2017EI-2011Class'!C1503</f>
        <v>T7 Single</v>
      </c>
      <c r="C1504" s="73">
        <f>'EMFAC2017EI-2011Class'!D1503</f>
        <v>1992</v>
      </c>
      <c r="D1504" s="38">
        <f>'EMFAC2017EI-2011Class'!F1503</f>
        <v>29</v>
      </c>
      <c r="E1504" s="72" t="str">
        <f t="shared" si="47"/>
        <v>T7 Single-29</v>
      </c>
      <c r="F1504" s="39">
        <f>VLOOKUP(E1504,HD_Odo!$C$2:$D$1381,2,FALSE)</f>
        <v>655678</v>
      </c>
      <c r="G1504" s="89" t="str">
        <f>'EMFAC2017EI-2011Class'!H1503</f>
        <v>2021-T7 Single-29</v>
      </c>
      <c r="H1504" s="77">
        <f t="shared" si="46"/>
        <v>0.92795936270815937</v>
      </c>
      <c r="J1504" s="13"/>
      <c r="N1504" s="37"/>
      <c r="O1504" s="36"/>
    </row>
    <row r="1505" spans="1:15" ht="13.7" customHeight="1" x14ac:dyDescent="0.25">
      <c r="A1505" s="73">
        <f>'EMFAC2017EI-2011Class'!B1504</f>
        <v>2021</v>
      </c>
      <c r="B1505" s="74" t="str">
        <f>'EMFAC2017EI-2011Class'!C1504</f>
        <v>T7 Single</v>
      </c>
      <c r="C1505" s="73">
        <f>'EMFAC2017EI-2011Class'!D1504</f>
        <v>1991</v>
      </c>
      <c r="D1505" s="38">
        <f>'EMFAC2017EI-2011Class'!F1504</f>
        <v>30</v>
      </c>
      <c r="E1505" s="72" t="str">
        <f t="shared" si="47"/>
        <v>T7 Single-30</v>
      </c>
      <c r="F1505" s="39">
        <f>VLOOKUP(E1505,HD_Odo!$C$2:$D$1381,2,FALSE)</f>
        <v>668463</v>
      </c>
      <c r="G1505" s="89" t="str">
        <f>'EMFAC2017EI-2011Class'!H1504</f>
        <v>2021-T7 Single-30</v>
      </c>
      <c r="H1505" s="77">
        <f t="shared" ref="H1505:H1568" si="48">IF(C1505&lt;2004,($Q$3+$R$3*(F1505/10000))/($E$3+$F$3*(F1505/10000)),IF(C1505&lt;2008,($Q$4+$R$4*(F1505/10000))/($E$4+$F$4*(F1505/10000)),IF(C1505&lt;2011,($Q$5+$R$5*(F1505/10000))/($E$5+$F$5*(F1505/10000)),IF(C1505&lt;2014,($Q$6+$R$6*(F1505/10000))/($E$6+$F$6*(F1505/10000)),($Q$7+$R$7*(F1505/10000))/($E$7+$F$7*(F1505/10000))))))</f>
        <v>0.9273113941263823</v>
      </c>
      <c r="J1505" s="13"/>
      <c r="N1505" s="37"/>
      <c r="O1505" s="36"/>
    </row>
    <row r="1506" spans="1:15" ht="13.7" customHeight="1" x14ac:dyDescent="0.25">
      <c r="A1506" s="73">
        <f>'EMFAC2017EI-2011Class'!B1505</f>
        <v>2021</v>
      </c>
      <c r="B1506" s="74" t="str">
        <f>'EMFAC2017EI-2011Class'!C1505</f>
        <v>T7 Single</v>
      </c>
      <c r="C1506" s="73">
        <f>'EMFAC2017EI-2011Class'!D1505</f>
        <v>1990</v>
      </c>
      <c r="D1506" s="38">
        <f>'EMFAC2017EI-2011Class'!F1505</f>
        <v>31</v>
      </c>
      <c r="E1506" s="72" t="str">
        <f t="shared" si="47"/>
        <v>T7 Single-31</v>
      </c>
      <c r="F1506" s="39">
        <f>VLOOKUP(E1506,HD_Odo!$C$2:$D$1381,2,FALSE)</f>
        <v>680796</v>
      </c>
      <c r="G1506" s="89" t="str">
        <f>'EMFAC2017EI-2011Class'!H1505</f>
        <v>2021-T7 Single-31</v>
      </c>
      <c r="H1506" s="77">
        <f t="shared" si="48"/>
        <v>0.92669886219384257</v>
      </c>
      <c r="J1506" s="13"/>
      <c r="N1506" s="37"/>
      <c r="O1506" s="36"/>
    </row>
    <row r="1507" spans="1:15" ht="13.7" customHeight="1" x14ac:dyDescent="0.25">
      <c r="A1507" s="73">
        <f>'EMFAC2017EI-2011Class'!B1506</f>
        <v>2021</v>
      </c>
      <c r="B1507" s="74" t="str">
        <f>'EMFAC2017EI-2011Class'!C1506</f>
        <v>T7 Single</v>
      </c>
      <c r="C1507" s="73">
        <f>'EMFAC2017EI-2011Class'!D1506</f>
        <v>1989</v>
      </c>
      <c r="D1507" s="38">
        <f>'EMFAC2017EI-2011Class'!F1506</f>
        <v>32</v>
      </c>
      <c r="E1507" s="72" t="str">
        <f t="shared" si="47"/>
        <v>T7 Single-32</v>
      </c>
      <c r="F1507" s="39">
        <f>VLOOKUP(E1507,HD_Odo!$C$2:$D$1381,2,FALSE)</f>
        <v>692671</v>
      </c>
      <c r="G1507" s="89" t="str">
        <f>'EMFAC2017EI-2011Class'!H1506</f>
        <v>2021-T7 Single-32</v>
      </c>
      <c r="H1507" s="77">
        <f t="shared" si="48"/>
        <v>0.92612036347695637</v>
      </c>
      <c r="J1507" s="13"/>
      <c r="N1507" s="37"/>
      <c r="O1507" s="36"/>
    </row>
    <row r="1508" spans="1:15" ht="13.7" customHeight="1" x14ac:dyDescent="0.25">
      <c r="A1508" s="73">
        <f>'EMFAC2017EI-2011Class'!B1507</f>
        <v>2021</v>
      </c>
      <c r="B1508" s="74" t="str">
        <f>'EMFAC2017EI-2011Class'!C1507</f>
        <v>T7 Single</v>
      </c>
      <c r="C1508" s="73">
        <f>'EMFAC2017EI-2011Class'!D1507</f>
        <v>1988</v>
      </c>
      <c r="D1508" s="38">
        <f>'EMFAC2017EI-2011Class'!F1507</f>
        <v>33</v>
      </c>
      <c r="E1508" s="72" t="str">
        <f t="shared" si="47"/>
        <v>T7 Single-33</v>
      </c>
      <c r="F1508" s="39">
        <f>VLOOKUP(E1508,HD_Odo!$C$2:$D$1381,2,FALSE)</f>
        <v>704085</v>
      </c>
      <c r="G1508" s="89" t="str">
        <f>'EMFAC2017EI-2011Class'!H1507</f>
        <v>2021-T7 Single-33</v>
      </c>
      <c r="H1508" s="77">
        <f t="shared" si="48"/>
        <v>0.92557446763402718</v>
      </c>
      <c r="J1508" s="13"/>
      <c r="N1508" s="37"/>
      <c r="O1508" s="36"/>
    </row>
    <row r="1509" spans="1:15" ht="13.7" customHeight="1" x14ac:dyDescent="0.25">
      <c r="A1509" s="73">
        <f>'EMFAC2017EI-2011Class'!B1508</f>
        <v>2021</v>
      </c>
      <c r="B1509" s="74" t="str">
        <f>'EMFAC2017EI-2011Class'!C1508</f>
        <v>T7 Single</v>
      </c>
      <c r="C1509" s="73">
        <f>'EMFAC2017EI-2011Class'!D1508</f>
        <v>1987</v>
      </c>
      <c r="D1509" s="38">
        <f>'EMFAC2017EI-2011Class'!F1508</f>
        <v>34</v>
      </c>
      <c r="E1509" s="72" t="str">
        <f t="shared" si="47"/>
        <v>T7 Single-34</v>
      </c>
      <c r="F1509" s="39">
        <f>VLOOKUP(E1509,HD_Odo!$C$2:$D$1381,2,FALSE)</f>
        <v>715035</v>
      </c>
      <c r="G1509" s="89" t="str">
        <f>'EMFAC2017EI-2011Class'!H1508</f>
        <v>2021-T7 Single-34</v>
      </c>
      <c r="H1509" s="77">
        <f t="shared" si="48"/>
        <v>0.92505986087274961</v>
      </c>
      <c r="J1509" s="13"/>
      <c r="N1509" s="37"/>
      <c r="O1509" s="36"/>
    </row>
    <row r="1510" spans="1:15" ht="13.7" customHeight="1" x14ac:dyDescent="0.25">
      <c r="A1510" s="73">
        <f>'EMFAC2017EI-2011Class'!B1509</f>
        <v>2021</v>
      </c>
      <c r="B1510" s="74" t="str">
        <f>'EMFAC2017EI-2011Class'!C1509</f>
        <v>T7 Single</v>
      </c>
      <c r="C1510" s="73">
        <f>'EMFAC2017EI-2011Class'!D1509</f>
        <v>1986</v>
      </c>
      <c r="D1510" s="38">
        <f>'EMFAC2017EI-2011Class'!F1509</f>
        <v>35</v>
      </c>
      <c r="E1510" s="72" t="str">
        <f t="shared" si="47"/>
        <v>T7 Single-35</v>
      </c>
      <c r="F1510" s="39">
        <f>VLOOKUP(E1510,HD_Odo!$C$2:$D$1381,2,FALSE)</f>
        <v>725521</v>
      </c>
      <c r="G1510" s="89" t="str">
        <f>'EMFAC2017EI-2011Class'!H1509</f>
        <v>2021-T7 Single-35</v>
      </c>
      <c r="H1510" s="77">
        <f t="shared" si="48"/>
        <v>0.92457519934384236</v>
      </c>
      <c r="J1510" s="13"/>
      <c r="N1510" s="37"/>
      <c r="O1510" s="36"/>
    </row>
    <row r="1511" spans="1:15" ht="13.7" customHeight="1" x14ac:dyDescent="0.25">
      <c r="A1511" s="73">
        <f>'EMFAC2017EI-2011Class'!B1510</f>
        <v>2021</v>
      </c>
      <c r="B1511" s="74" t="str">
        <f>'EMFAC2017EI-2011Class'!C1510</f>
        <v>T7 Single</v>
      </c>
      <c r="C1511" s="73">
        <f>'EMFAC2017EI-2011Class'!D1510</f>
        <v>1985</v>
      </c>
      <c r="D1511" s="38">
        <f>'EMFAC2017EI-2011Class'!F1510</f>
        <v>36</v>
      </c>
      <c r="E1511" s="72" t="str">
        <f t="shared" si="47"/>
        <v>T7 Single-36</v>
      </c>
      <c r="F1511" s="39">
        <f>VLOOKUP(E1511,HD_Odo!$C$2:$D$1381,2,FALSE)</f>
        <v>735545</v>
      </c>
      <c r="G1511" s="89" t="str">
        <f>'EMFAC2017EI-2011Class'!H1510</f>
        <v>2021-T7 Single-36</v>
      </c>
      <c r="H1511" s="77">
        <f t="shared" si="48"/>
        <v>0.92411915669536537</v>
      </c>
      <c r="J1511" s="13"/>
      <c r="N1511" s="37"/>
      <c r="O1511" s="36"/>
    </row>
    <row r="1512" spans="1:15" ht="13.7" customHeight="1" x14ac:dyDescent="0.25">
      <c r="A1512" s="73">
        <f>'EMFAC2017EI-2011Class'!B1511</f>
        <v>2021</v>
      </c>
      <c r="B1512" s="74" t="str">
        <f>'EMFAC2017EI-2011Class'!C1511</f>
        <v>T7 Single</v>
      </c>
      <c r="C1512" s="73">
        <f>'EMFAC2017EI-2011Class'!D1511</f>
        <v>1984</v>
      </c>
      <c r="D1512" s="38">
        <f>'EMFAC2017EI-2011Class'!F1511</f>
        <v>37</v>
      </c>
      <c r="E1512" s="72" t="str">
        <f t="shared" si="47"/>
        <v>T7 Single-37</v>
      </c>
      <c r="F1512" s="39">
        <f>VLOOKUP(E1512,HD_Odo!$C$2:$D$1381,2,FALSE)</f>
        <v>745111</v>
      </c>
      <c r="G1512" s="89" t="str">
        <f>'EMFAC2017EI-2011Class'!H1511</f>
        <v>2021-T7 Single-37</v>
      </c>
      <c r="H1512" s="77">
        <f t="shared" si="48"/>
        <v>0.92369042195935636</v>
      </c>
      <c r="J1512" s="13"/>
      <c r="N1512" s="37"/>
      <c r="O1512" s="36"/>
    </row>
    <row r="1513" spans="1:15" ht="13.7" customHeight="1" x14ac:dyDescent="0.25">
      <c r="A1513" s="73">
        <f>'EMFAC2017EI-2011Class'!B1512</f>
        <v>2021</v>
      </c>
      <c r="B1513" s="74" t="str">
        <f>'EMFAC2017EI-2011Class'!C1512</f>
        <v>T7 Single</v>
      </c>
      <c r="C1513" s="73">
        <f>'EMFAC2017EI-2011Class'!D1512</f>
        <v>1983</v>
      </c>
      <c r="D1513" s="38">
        <f>'EMFAC2017EI-2011Class'!F1512</f>
        <v>38</v>
      </c>
      <c r="E1513" s="72" t="str">
        <f t="shared" si="47"/>
        <v>T7 Single-38</v>
      </c>
      <c r="F1513" s="39">
        <f>VLOOKUP(E1513,HD_Odo!$C$2:$D$1381,2,FALSE)</f>
        <v>754239</v>
      </c>
      <c r="G1513" s="89" t="str">
        <f>'EMFAC2017EI-2011Class'!H1512</f>
        <v>2021-T7 Single-38</v>
      </c>
      <c r="H1513" s="77">
        <f t="shared" si="48"/>
        <v>0.92328708266045689</v>
      </c>
      <c r="J1513" s="13"/>
      <c r="N1513" s="37"/>
      <c r="O1513" s="36"/>
    </row>
    <row r="1514" spans="1:15" ht="13.7" customHeight="1" x14ac:dyDescent="0.25">
      <c r="A1514" s="73">
        <f>'EMFAC2017EI-2011Class'!B1513</f>
        <v>2021</v>
      </c>
      <c r="B1514" s="74" t="str">
        <f>'EMFAC2017EI-2011Class'!C1513</f>
        <v>T7 Single</v>
      </c>
      <c r="C1514" s="73">
        <f>'EMFAC2017EI-2011Class'!D1513</f>
        <v>1982</v>
      </c>
      <c r="D1514" s="38">
        <f>'EMFAC2017EI-2011Class'!F1513</f>
        <v>39</v>
      </c>
      <c r="E1514" s="72" t="str">
        <f t="shared" si="47"/>
        <v>T7 Single-39</v>
      </c>
      <c r="F1514" s="39">
        <f>VLOOKUP(E1514,HD_Odo!$C$2:$D$1381,2,FALSE)</f>
        <v>762950</v>
      </c>
      <c r="G1514" s="89" t="str">
        <f>'EMFAC2017EI-2011Class'!H1513</f>
        <v>2021-T7 Single-39</v>
      </c>
      <c r="H1514" s="77">
        <f t="shared" si="48"/>
        <v>0.92290731152063721</v>
      </c>
      <c r="J1514" s="13"/>
      <c r="N1514" s="37"/>
      <c r="O1514" s="36"/>
    </row>
    <row r="1515" spans="1:15" ht="13.7" customHeight="1" x14ac:dyDescent="0.25">
      <c r="A1515" s="73">
        <f>'EMFAC2017EI-2011Class'!B1514</f>
        <v>2021</v>
      </c>
      <c r="B1515" s="74" t="str">
        <f>'EMFAC2017EI-2011Class'!C1514</f>
        <v>T7 Single</v>
      </c>
      <c r="C1515" s="73">
        <f>'EMFAC2017EI-2011Class'!D1514</f>
        <v>1981</v>
      </c>
      <c r="D1515" s="38">
        <f>'EMFAC2017EI-2011Class'!F1514</f>
        <v>40</v>
      </c>
      <c r="E1515" s="72" t="str">
        <f t="shared" si="47"/>
        <v>T7 Single-40</v>
      </c>
      <c r="F1515" s="39">
        <f>VLOOKUP(E1515,HD_Odo!$C$2:$D$1381,2,FALSE)</f>
        <v>771263</v>
      </c>
      <c r="G1515" s="89" t="str">
        <f>'EMFAC2017EI-2011Class'!H1514</f>
        <v>2021-T7 Single-40</v>
      </c>
      <c r="H1515" s="77">
        <f t="shared" si="48"/>
        <v>0.92254948376012536</v>
      </c>
      <c r="J1515" s="13"/>
      <c r="N1515" s="37"/>
      <c r="O1515" s="36"/>
    </row>
    <row r="1516" spans="1:15" ht="13.7" customHeight="1" x14ac:dyDescent="0.25">
      <c r="A1516" s="73">
        <f>'EMFAC2017EI-2011Class'!B1515</f>
        <v>2021</v>
      </c>
      <c r="B1516" s="74" t="str">
        <f>'EMFAC2017EI-2011Class'!C1515</f>
        <v>T7 Single</v>
      </c>
      <c r="C1516" s="73">
        <f>'EMFAC2017EI-2011Class'!D1515</f>
        <v>1980</v>
      </c>
      <c r="D1516" s="38">
        <f>'EMFAC2017EI-2011Class'!F1515</f>
        <v>41</v>
      </c>
      <c r="E1516" s="72" t="str">
        <f t="shared" si="47"/>
        <v>T7 Single-41</v>
      </c>
      <c r="F1516" s="39">
        <f>VLOOKUP(E1516,HD_Odo!$C$2:$D$1381,2,FALSE)</f>
        <v>779196</v>
      </c>
      <c r="G1516" s="89" t="str">
        <f>'EMFAC2017EI-2011Class'!H1515</f>
        <v>2021-T7 Single-41</v>
      </c>
      <c r="H1516" s="77">
        <f t="shared" si="48"/>
        <v>0.92221211736066122</v>
      </c>
      <c r="J1516" s="13"/>
      <c r="N1516" s="37"/>
      <c r="O1516" s="36"/>
    </row>
    <row r="1517" spans="1:15" ht="13.7" customHeight="1" x14ac:dyDescent="0.25">
      <c r="A1517" s="73">
        <f>'EMFAC2017EI-2011Class'!B1516</f>
        <v>2021</v>
      </c>
      <c r="B1517" s="74" t="str">
        <f>'EMFAC2017EI-2011Class'!C1516</f>
        <v>T7 Single</v>
      </c>
      <c r="C1517" s="73">
        <f>'EMFAC2017EI-2011Class'!D1516</f>
        <v>1979</v>
      </c>
      <c r="D1517" s="38">
        <f>'EMFAC2017EI-2011Class'!F1516</f>
        <v>42</v>
      </c>
      <c r="E1517" s="72" t="str">
        <f t="shared" si="47"/>
        <v>T7 Single-42</v>
      </c>
      <c r="F1517" s="39">
        <f>VLOOKUP(E1517,HD_Odo!$C$2:$D$1381,2,FALSE)</f>
        <v>786766</v>
      </c>
      <c r="G1517" s="89" t="str">
        <f>'EMFAC2017EI-2011Class'!H1516</f>
        <v>2021-T7 Single-42</v>
      </c>
      <c r="H1517" s="77">
        <f t="shared" si="48"/>
        <v>0.9218938603186686</v>
      </c>
      <c r="J1517" s="13"/>
      <c r="N1517" s="37"/>
      <c r="O1517" s="36"/>
    </row>
    <row r="1518" spans="1:15" ht="13.7" customHeight="1" x14ac:dyDescent="0.25">
      <c r="A1518" s="73">
        <f>'EMFAC2017EI-2011Class'!B1517</f>
        <v>2021</v>
      </c>
      <c r="B1518" s="74" t="str">
        <f>'EMFAC2017EI-2011Class'!C1517</f>
        <v>T7 Single</v>
      </c>
      <c r="C1518" s="73">
        <f>'EMFAC2017EI-2011Class'!D1517</f>
        <v>1978</v>
      </c>
      <c r="D1518" s="38">
        <f>'EMFAC2017EI-2011Class'!F1517</f>
        <v>43</v>
      </c>
      <c r="E1518" s="72" t="str">
        <f t="shared" si="47"/>
        <v>T7 Single-43</v>
      </c>
      <c r="F1518" s="39">
        <f>VLOOKUP(E1518,HD_Odo!$C$2:$D$1381,2,FALSE)</f>
        <v>793990</v>
      </c>
      <c r="G1518" s="89" t="str">
        <f>'EMFAC2017EI-2011Class'!H1517</f>
        <v>2021-T7 Single-43</v>
      </c>
      <c r="H1518" s="77">
        <f t="shared" si="48"/>
        <v>0.92159343811896777</v>
      </c>
      <c r="J1518" s="13"/>
      <c r="N1518" s="37"/>
      <c r="O1518" s="36"/>
    </row>
    <row r="1519" spans="1:15" ht="13.7" customHeight="1" x14ac:dyDescent="0.25">
      <c r="A1519" s="73">
        <f>'EMFAC2017EI-2011Class'!B1518</f>
        <v>2021</v>
      </c>
      <c r="B1519" s="74" t="str">
        <f>'EMFAC2017EI-2011Class'!C1518</f>
        <v>T7 Single</v>
      </c>
      <c r="C1519" s="73">
        <f>'EMFAC2017EI-2011Class'!D1518</f>
        <v>1977</v>
      </c>
      <c r="D1519" s="38">
        <f>'EMFAC2017EI-2011Class'!F1518</f>
        <v>44</v>
      </c>
      <c r="E1519" s="72" t="str">
        <f t="shared" si="47"/>
        <v>T7 Single-44</v>
      </c>
      <c r="F1519" s="39">
        <f>VLOOKUP(E1519,HD_Odo!$C$2:$D$1381,2,FALSE)</f>
        <v>800000</v>
      </c>
      <c r="G1519" s="89" t="str">
        <f>'EMFAC2017EI-2011Class'!H1518</f>
        <v>2021-T7 Single-44</v>
      </c>
      <c r="H1519" s="77">
        <f t="shared" si="48"/>
        <v>0.92134591231640039</v>
      </c>
      <c r="J1519" s="13"/>
      <c r="N1519" s="37"/>
      <c r="O1519" s="36"/>
    </row>
    <row r="1520" spans="1:15" ht="13.7" customHeight="1" x14ac:dyDescent="0.25">
      <c r="A1520" s="73">
        <f>'EMFAC2017EI-2011Class'!B1519</f>
        <v>2021</v>
      </c>
      <c r="B1520" s="74" t="str">
        <f>'EMFAC2017EI-2011Class'!C1519</f>
        <v>T7 Single Construction</v>
      </c>
      <c r="C1520" s="73">
        <f>'EMFAC2017EI-2011Class'!D1519</f>
        <v>2022</v>
      </c>
      <c r="D1520" s="38">
        <f>'EMFAC2017EI-2011Class'!F1519</f>
        <v>-1</v>
      </c>
      <c r="E1520" s="72" t="str">
        <f t="shared" si="47"/>
        <v>T7 Single Construction--1</v>
      </c>
      <c r="F1520" s="39">
        <f>VLOOKUP(E1520,HD_Odo!$C$2:$D$1381,2,FALSE)</f>
        <v>0</v>
      </c>
      <c r="G1520" s="89" t="str">
        <f>'EMFAC2017EI-2011Class'!H1519</f>
        <v>2021-T7 Single Construction--1</v>
      </c>
      <c r="H1520" s="77">
        <f t="shared" si="48"/>
        <v>1</v>
      </c>
      <c r="J1520" s="13"/>
      <c r="N1520" s="37"/>
      <c r="O1520" s="36"/>
    </row>
    <row r="1521" spans="1:15" ht="13.7" customHeight="1" x14ac:dyDescent="0.25">
      <c r="A1521" s="73">
        <f>'EMFAC2017EI-2011Class'!B1520</f>
        <v>2021</v>
      </c>
      <c r="B1521" s="74" t="str">
        <f>'EMFAC2017EI-2011Class'!C1520</f>
        <v>T7 Single Construction</v>
      </c>
      <c r="C1521" s="73">
        <f>'EMFAC2017EI-2011Class'!D1520</f>
        <v>2021</v>
      </c>
      <c r="D1521" s="38">
        <f>'EMFAC2017EI-2011Class'!F1520</f>
        <v>0</v>
      </c>
      <c r="E1521" s="72" t="str">
        <f t="shared" si="47"/>
        <v>T7 Single Construction-0</v>
      </c>
      <c r="F1521" s="39">
        <f>VLOOKUP(E1521,HD_Odo!$C$2:$D$1381,2,FALSE)</f>
        <v>40564</v>
      </c>
      <c r="G1521" s="89" t="str">
        <f>'EMFAC2017EI-2011Class'!H1520</f>
        <v>2021-T7 Single Construction-0</v>
      </c>
      <c r="H1521" s="77">
        <f t="shared" si="48"/>
        <v>0.96174607982671623</v>
      </c>
      <c r="J1521" s="13"/>
      <c r="N1521" s="37"/>
      <c r="O1521" s="36"/>
    </row>
    <row r="1522" spans="1:15" ht="13.7" customHeight="1" x14ac:dyDescent="0.25">
      <c r="A1522" s="73">
        <f>'EMFAC2017EI-2011Class'!B1521</f>
        <v>2021</v>
      </c>
      <c r="B1522" s="74" t="str">
        <f>'EMFAC2017EI-2011Class'!C1521</f>
        <v>T7 Single Construction</v>
      </c>
      <c r="C1522" s="73">
        <f>'EMFAC2017EI-2011Class'!D1521</f>
        <v>2020</v>
      </c>
      <c r="D1522" s="38">
        <f>'EMFAC2017EI-2011Class'!F1521</f>
        <v>1</v>
      </c>
      <c r="E1522" s="72" t="str">
        <f t="shared" si="47"/>
        <v>T7 Single Construction-1</v>
      </c>
      <c r="F1522" s="39">
        <f>VLOOKUP(E1522,HD_Odo!$C$2:$D$1381,2,FALSE)</f>
        <v>79371</v>
      </c>
      <c r="G1522" s="89" t="str">
        <f>'EMFAC2017EI-2011Class'!H1521</f>
        <v>2021-T7 Single Construction-1</v>
      </c>
      <c r="H1522" s="77">
        <f t="shared" si="48"/>
        <v>0.93354338544422011</v>
      </c>
      <c r="J1522" s="13"/>
      <c r="N1522" s="37"/>
      <c r="O1522" s="36"/>
    </row>
    <row r="1523" spans="1:15" ht="13.7" customHeight="1" x14ac:dyDescent="0.25">
      <c r="A1523" s="73">
        <f>'EMFAC2017EI-2011Class'!B1522</f>
        <v>2021</v>
      </c>
      <c r="B1523" s="74" t="str">
        <f>'EMFAC2017EI-2011Class'!C1522</f>
        <v>T7 Single Construction</v>
      </c>
      <c r="C1523" s="73">
        <f>'EMFAC2017EI-2011Class'!D1522</f>
        <v>2019</v>
      </c>
      <c r="D1523" s="38">
        <f>'EMFAC2017EI-2011Class'!F1522</f>
        <v>2</v>
      </c>
      <c r="E1523" s="72" t="str">
        <f t="shared" si="47"/>
        <v>T7 Single Construction-2</v>
      </c>
      <c r="F1523" s="39">
        <f>VLOOKUP(E1523,HD_Odo!$C$2:$D$1381,2,FALSE)</f>
        <v>116000</v>
      </c>
      <c r="G1523" s="89" t="str">
        <f>'EMFAC2017EI-2011Class'!H1522</f>
        <v>2021-T7 Single Construction-2</v>
      </c>
      <c r="H1523" s="77">
        <f t="shared" si="48"/>
        <v>0.91217117102012546</v>
      </c>
      <c r="J1523" s="13"/>
      <c r="N1523" s="37"/>
      <c r="O1523" s="36"/>
    </row>
    <row r="1524" spans="1:15" ht="13.7" customHeight="1" x14ac:dyDescent="0.25">
      <c r="A1524" s="73">
        <f>'EMFAC2017EI-2011Class'!B1523</f>
        <v>2021</v>
      </c>
      <c r="B1524" s="74" t="str">
        <f>'EMFAC2017EI-2011Class'!C1523</f>
        <v>T7 Single Construction</v>
      </c>
      <c r="C1524" s="73">
        <f>'EMFAC2017EI-2011Class'!D1523</f>
        <v>2018</v>
      </c>
      <c r="D1524" s="38">
        <f>'EMFAC2017EI-2011Class'!F1523</f>
        <v>3</v>
      </c>
      <c r="E1524" s="72" t="str">
        <f t="shared" si="47"/>
        <v>T7 Single Construction-3</v>
      </c>
      <c r="F1524" s="39">
        <f>VLOOKUP(E1524,HD_Odo!$C$2:$D$1381,2,FALSE)</f>
        <v>150258</v>
      </c>
      <c r="G1524" s="89" t="str">
        <f>'EMFAC2017EI-2011Class'!H1523</f>
        <v>2021-T7 Single Construction-3</v>
      </c>
      <c r="H1524" s="77">
        <f t="shared" si="48"/>
        <v>0.89558094700715152</v>
      </c>
      <c r="J1524" s="13"/>
      <c r="N1524" s="37"/>
      <c r="O1524" s="36"/>
    </row>
    <row r="1525" spans="1:15" ht="13.7" customHeight="1" x14ac:dyDescent="0.25">
      <c r="A1525" s="73">
        <f>'EMFAC2017EI-2011Class'!B1524</f>
        <v>2021</v>
      </c>
      <c r="B1525" s="74" t="str">
        <f>'EMFAC2017EI-2011Class'!C1524</f>
        <v>T7 Single Construction</v>
      </c>
      <c r="C1525" s="73">
        <f>'EMFAC2017EI-2011Class'!D1524</f>
        <v>2017</v>
      </c>
      <c r="D1525" s="38">
        <f>'EMFAC2017EI-2011Class'!F1524</f>
        <v>4</v>
      </c>
      <c r="E1525" s="72" t="str">
        <f t="shared" si="47"/>
        <v>T7 Single Construction-4</v>
      </c>
      <c r="F1525" s="39">
        <f>VLOOKUP(E1525,HD_Odo!$C$2:$D$1381,2,FALSE)</f>
        <v>182135</v>
      </c>
      <c r="G1525" s="89" t="str">
        <f>'EMFAC2017EI-2011Class'!H1524</f>
        <v>2021-T7 Single Construction-4</v>
      </c>
      <c r="H1525" s="77">
        <f t="shared" si="48"/>
        <v>0.88241858412706475</v>
      </c>
      <c r="J1525" s="13"/>
      <c r="N1525" s="37"/>
      <c r="O1525" s="36"/>
    </row>
    <row r="1526" spans="1:15" ht="13.7" customHeight="1" x14ac:dyDescent="0.25">
      <c r="A1526" s="73">
        <f>'EMFAC2017EI-2011Class'!B1525</f>
        <v>2021</v>
      </c>
      <c r="B1526" s="74" t="str">
        <f>'EMFAC2017EI-2011Class'!C1525</f>
        <v>T7 Single Construction</v>
      </c>
      <c r="C1526" s="73">
        <f>'EMFAC2017EI-2011Class'!D1525</f>
        <v>2016</v>
      </c>
      <c r="D1526" s="38">
        <f>'EMFAC2017EI-2011Class'!F1525</f>
        <v>5</v>
      </c>
      <c r="E1526" s="72" t="str">
        <f t="shared" si="47"/>
        <v>T7 Single Construction-5</v>
      </c>
      <c r="F1526" s="39">
        <f>VLOOKUP(E1526,HD_Odo!$C$2:$D$1381,2,FALSE)</f>
        <v>211768</v>
      </c>
      <c r="G1526" s="89" t="str">
        <f>'EMFAC2017EI-2011Class'!H1525</f>
        <v>2021-T7 Single Construction-5</v>
      </c>
      <c r="H1526" s="77">
        <f t="shared" si="48"/>
        <v>0.87175588908756751</v>
      </c>
      <c r="J1526" s="13"/>
      <c r="N1526" s="37"/>
      <c r="O1526" s="36"/>
    </row>
    <row r="1527" spans="1:15" ht="13.7" customHeight="1" x14ac:dyDescent="0.25">
      <c r="A1527" s="73">
        <f>'EMFAC2017EI-2011Class'!B1526</f>
        <v>2021</v>
      </c>
      <c r="B1527" s="74" t="str">
        <f>'EMFAC2017EI-2011Class'!C1526</f>
        <v>T7 Single Construction</v>
      </c>
      <c r="C1527" s="73">
        <f>'EMFAC2017EI-2011Class'!D1526</f>
        <v>2015</v>
      </c>
      <c r="D1527" s="38">
        <f>'EMFAC2017EI-2011Class'!F1526</f>
        <v>6</v>
      </c>
      <c r="E1527" s="72" t="str">
        <f t="shared" si="47"/>
        <v>T7 Single Construction-6</v>
      </c>
      <c r="F1527" s="39">
        <f>VLOOKUP(E1527,HD_Odo!$C$2:$D$1381,2,FALSE)</f>
        <v>239398</v>
      </c>
      <c r="G1527" s="89" t="str">
        <f>'EMFAC2017EI-2011Class'!H1526</f>
        <v>2021-T7 Single Construction-6</v>
      </c>
      <c r="H1527" s="77">
        <f t="shared" si="48"/>
        <v>0.86293889200304408</v>
      </c>
      <c r="J1527" s="13"/>
      <c r="N1527" s="37"/>
      <c r="O1527" s="36"/>
    </row>
    <row r="1528" spans="1:15" ht="13.7" customHeight="1" x14ac:dyDescent="0.25">
      <c r="A1528" s="73">
        <f>'EMFAC2017EI-2011Class'!B1527</f>
        <v>2021</v>
      </c>
      <c r="B1528" s="74" t="str">
        <f>'EMFAC2017EI-2011Class'!C1527</f>
        <v>T7 Single Construction</v>
      </c>
      <c r="C1528" s="73">
        <f>'EMFAC2017EI-2011Class'!D1527</f>
        <v>2014</v>
      </c>
      <c r="D1528" s="38">
        <f>'EMFAC2017EI-2011Class'!F1527</f>
        <v>7</v>
      </c>
      <c r="E1528" s="72" t="str">
        <f t="shared" si="47"/>
        <v>T7 Single Construction-7</v>
      </c>
      <c r="F1528" s="39">
        <f>VLOOKUP(E1528,HD_Odo!$C$2:$D$1381,2,FALSE)</f>
        <v>265329</v>
      </c>
      <c r="G1528" s="89" t="str">
        <f>'EMFAC2017EI-2011Class'!H1527</f>
        <v>2021-T7 Single Construction-7</v>
      </c>
      <c r="H1528" s="77">
        <f t="shared" si="48"/>
        <v>0.85549716690106337</v>
      </c>
      <c r="J1528" s="13"/>
      <c r="N1528" s="37"/>
      <c r="O1528" s="36"/>
    </row>
    <row r="1529" spans="1:15" ht="13.7" customHeight="1" x14ac:dyDescent="0.25">
      <c r="A1529" s="73">
        <f>'EMFAC2017EI-2011Class'!B1528</f>
        <v>2021</v>
      </c>
      <c r="B1529" s="74" t="str">
        <f>'EMFAC2017EI-2011Class'!C1528</f>
        <v>T7 Single Construction</v>
      </c>
      <c r="C1529" s="73">
        <f>'EMFAC2017EI-2011Class'!D1528</f>
        <v>2013</v>
      </c>
      <c r="D1529" s="38">
        <f>'EMFAC2017EI-2011Class'!F1528</f>
        <v>8</v>
      </c>
      <c r="E1529" s="72" t="str">
        <f t="shared" si="47"/>
        <v>T7 Single Construction-8</v>
      </c>
      <c r="F1529" s="39">
        <f>VLOOKUP(E1529,HD_Odo!$C$2:$D$1381,2,FALSE)</f>
        <v>289889</v>
      </c>
      <c r="G1529" s="89" t="str">
        <f>'EMFAC2017EI-2011Class'!H1528</f>
        <v>2021-T7 Single Construction-8</v>
      </c>
      <c r="H1529" s="77">
        <f t="shared" si="48"/>
        <v>0.8214657446916489</v>
      </c>
      <c r="J1529" s="13"/>
      <c r="N1529" s="37"/>
      <c r="O1529" s="36"/>
    </row>
    <row r="1530" spans="1:15" ht="13.7" customHeight="1" x14ac:dyDescent="0.25">
      <c r="A1530" s="73">
        <f>'EMFAC2017EI-2011Class'!B1529</f>
        <v>2021</v>
      </c>
      <c r="B1530" s="74" t="str">
        <f>'EMFAC2017EI-2011Class'!C1529</f>
        <v>T7 Single Construction</v>
      </c>
      <c r="C1530" s="73">
        <f>'EMFAC2017EI-2011Class'!D1529</f>
        <v>2012</v>
      </c>
      <c r="D1530" s="38">
        <f>'EMFAC2017EI-2011Class'!F1529</f>
        <v>9</v>
      </c>
      <c r="E1530" s="72" t="str">
        <f t="shared" si="47"/>
        <v>T7 Single Construction-9</v>
      </c>
      <c r="F1530" s="39">
        <f>VLOOKUP(E1530,HD_Odo!$C$2:$D$1381,2,FALSE)</f>
        <v>313388</v>
      </c>
      <c r="G1530" s="89" t="str">
        <f>'EMFAC2017EI-2011Class'!H1529</f>
        <v>2021-T7 Single Construction-9</v>
      </c>
      <c r="H1530" s="77">
        <f t="shared" si="48"/>
        <v>0.81632370529910259</v>
      </c>
      <c r="J1530" s="13"/>
      <c r="N1530" s="37"/>
      <c r="O1530" s="36"/>
    </row>
    <row r="1531" spans="1:15" ht="13.7" customHeight="1" x14ac:dyDescent="0.25">
      <c r="A1531" s="73">
        <f>'EMFAC2017EI-2011Class'!B1530</f>
        <v>2021</v>
      </c>
      <c r="B1531" s="74" t="str">
        <f>'EMFAC2017EI-2011Class'!C1530</f>
        <v>T7 Single Construction</v>
      </c>
      <c r="C1531" s="73">
        <f>'EMFAC2017EI-2011Class'!D1530</f>
        <v>2011</v>
      </c>
      <c r="D1531" s="38">
        <f>'EMFAC2017EI-2011Class'!F1530</f>
        <v>10</v>
      </c>
      <c r="E1531" s="72" t="str">
        <f t="shared" si="47"/>
        <v>T7 Single Construction-10</v>
      </c>
      <c r="F1531" s="39">
        <f>VLOOKUP(E1531,HD_Odo!$C$2:$D$1381,2,FALSE)</f>
        <v>336079</v>
      </c>
      <c r="G1531" s="89" t="str">
        <f>'EMFAC2017EI-2011Class'!H1530</f>
        <v>2021-T7 Single Construction-10</v>
      </c>
      <c r="H1531" s="77">
        <f t="shared" si="48"/>
        <v>0.81180923537335659</v>
      </c>
      <c r="J1531" s="13"/>
      <c r="N1531" s="37"/>
      <c r="O1531" s="36"/>
    </row>
    <row r="1532" spans="1:15" ht="13.7" customHeight="1" x14ac:dyDescent="0.25">
      <c r="A1532" s="73">
        <f>'EMFAC2017EI-2011Class'!B1531</f>
        <v>2021</v>
      </c>
      <c r="B1532" s="74" t="str">
        <f>'EMFAC2017EI-2011Class'!C1531</f>
        <v>T7 Single Construction</v>
      </c>
      <c r="C1532" s="73">
        <f>'EMFAC2017EI-2011Class'!D1531</f>
        <v>2010</v>
      </c>
      <c r="D1532" s="38">
        <f>'EMFAC2017EI-2011Class'!F1531</f>
        <v>11</v>
      </c>
      <c r="E1532" s="72" t="str">
        <f t="shared" si="47"/>
        <v>T7 Single Construction-11</v>
      </c>
      <c r="F1532" s="39">
        <f>VLOOKUP(E1532,HD_Odo!$C$2:$D$1381,2,FALSE)</f>
        <v>358115</v>
      </c>
      <c r="G1532" s="89" t="str">
        <f>'EMFAC2017EI-2011Class'!H1531</f>
        <v>2021-T7 Single Construction-11</v>
      </c>
      <c r="H1532" s="77">
        <f t="shared" si="48"/>
        <v>0.83312598788185976</v>
      </c>
      <c r="J1532" s="13"/>
      <c r="N1532" s="37"/>
      <c r="O1532" s="36"/>
    </row>
    <row r="1533" spans="1:15" ht="13.7" customHeight="1" x14ac:dyDescent="0.25">
      <c r="A1533" s="73">
        <f>'EMFAC2017EI-2011Class'!B1532</f>
        <v>2021</v>
      </c>
      <c r="B1533" s="74" t="str">
        <f>'EMFAC2017EI-2011Class'!C1532</f>
        <v>T7 Single Construction</v>
      </c>
      <c r="C1533" s="73">
        <f>'EMFAC2017EI-2011Class'!D1532</f>
        <v>2009</v>
      </c>
      <c r="D1533" s="38">
        <f>'EMFAC2017EI-2011Class'!F1532</f>
        <v>12</v>
      </c>
      <c r="E1533" s="72" t="str">
        <f t="shared" si="47"/>
        <v>T7 Single Construction-12</v>
      </c>
      <c r="F1533" s="39">
        <f>VLOOKUP(E1533,HD_Odo!$C$2:$D$1381,2,FALSE)</f>
        <v>379510</v>
      </c>
      <c r="G1533" s="89" t="str">
        <f>'EMFAC2017EI-2011Class'!H1532</f>
        <v>2021-T7 Single Construction-12</v>
      </c>
      <c r="H1533" s="77">
        <f t="shared" si="48"/>
        <v>0.82817408882434351</v>
      </c>
      <c r="J1533" s="13"/>
      <c r="N1533" s="37"/>
      <c r="O1533" s="36"/>
    </row>
    <row r="1534" spans="1:15" ht="13.7" customHeight="1" x14ac:dyDescent="0.25">
      <c r="A1534" s="73">
        <f>'EMFAC2017EI-2011Class'!B1533</f>
        <v>2021</v>
      </c>
      <c r="B1534" s="74" t="str">
        <f>'EMFAC2017EI-2011Class'!C1533</f>
        <v>T7 Single Construction</v>
      </c>
      <c r="C1534" s="73">
        <f>'EMFAC2017EI-2011Class'!D1533</f>
        <v>2008</v>
      </c>
      <c r="D1534" s="38">
        <f>'EMFAC2017EI-2011Class'!F1533</f>
        <v>13</v>
      </c>
      <c r="E1534" s="72" t="str">
        <f t="shared" si="47"/>
        <v>T7 Single Construction-13</v>
      </c>
      <c r="F1534" s="39">
        <f>VLOOKUP(E1534,HD_Odo!$C$2:$D$1381,2,FALSE)</f>
        <v>400100</v>
      </c>
      <c r="G1534" s="89" t="str">
        <f>'EMFAC2017EI-2011Class'!H1533</f>
        <v>2021-T7 Single Construction-13</v>
      </c>
      <c r="H1534" s="77">
        <f t="shared" si="48"/>
        <v>0.82366680220725874</v>
      </c>
      <c r="J1534" s="13"/>
      <c r="N1534" s="37"/>
      <c r="O1534" s="36"/>
    </row>
    <row r="1535" spans="1:15" ht="13.7" customHeight="1" x14ac:dyDescent="0.25">
      <c r="A1535" s="73">
        <f>'EMFAC2017EI-2011Class'!B1534</f>
        <v>2021</v>
      </c>
      <c r="B1535" s="74" t="str">
        <f>'EMFAC2017EI-2011Class'!C1534</f>
        <v>T7 Single Construction</v>
      </c>
      <c r="C1535" s="73">
        <f>'EMFAC2017EI-2011Class'!D1534</f>
        <v>2007</v>
      </c>
      <c r="D1535" s="38">
        <f>'EMFAC2017EI-2011Class'!F1534</f>
        <v>14</v>
      </c>
      <c r="E1535" s="72" t="str">
        <f t="shared" si="47"/>
        <v>T7 Single Construction-14</v>
      </c>
      <c r="F1535" s="39">
        <f>VLOOKUP(E1535,HD_Odo!$C$2:$D$1381,2,FALSE)</f>
        <v>419498</v>
      </c>
      <c r="G1535" s="89" t="str">
        <f>'EMFAC2017EI-2011Class'!H1534</f>
        <v>2021-T7 Single Construction-14</v>
      </c>
      <c r="H1535" s="77">
        <f t="shared" si="48"/>
        <v>0.907106979846383</v>
      </c>
      <c r="J1535" s="13"/>
      <c r="N1535" s="37"/>
      <c r="O1535" s="36"/>
    </row>
    <row r="1536" spans="1:15" ht="13.7" customHeight="1" x14ac:dyDescent="0.25">
      <c r="A1536" s="73">
        <f>'EMFAC2017EI-2011Class'!B1535</f>
        <v>2021</v>
      </c>
      <c r="B1536" s="74" t="str">
        <f>'EMFAC2017EI-2011Class'!C1535</f>
        <v>T7 Single Construction</v>
      </c>
      <c r="C1536" s="73">
        <f>'EMFAC2017EI-2011Class'!D1535</f>
        <v>2006</v>
      </c>
      <c r="D1536" s="38">
        <f>'EMFAC2017EI-2011Class'!F1535</f>
        <v>15</v>
      </c>
      <c r="E1536" s="72" t="str">
        <f t="shared" si="47"/>
        <v>T7 Single Construction-15</v>
      </c>
      <c r="F1536" s="39">
        <f>VLOOKUP(E1536,HD_Odo!$C$2:$D$1381,2,FALSE)</f>
        <v>437058</v>
      </c>
      <c r="G1536" s="89" t="str">
        <f>'EMFAC2017EI-2011Class'!H1535</f>
        <v>2021-T7 Single Construction-15</v>
      </c>
      <c r="H1536" s="77">
        <f t="shared" si="48"/>
        <v>0.90478040082935252</v>
      </c>
      <c r="J1536" s="13"/>
      <c r="N1536" s="37"/>
      <c r="O1536" s="36"/>
    </row>
    <row r="1537" spans="1:15" ht="13.7" customHeight="1" x14ac:dyDescent="0.25">
      <c r="A1537" s="73">
        <f>'EMFAC2017EI-2011Class'!B1536</f>
        <v>2021</v>
      </c>
      <c r="B1537" s="74" t="str">
        <f>'EMFAC2017EI-2011Class'!C1536</f>
        <v>T7 Single Construction</v>
      </c>
      <c r="C1537" s="73">
        <f>'EMFAC2017EI-2011Class'!D1536</f>
        <v>2005</v>
      </c>
      <c r="D1537" s="38">
        <f>'EMFAC2017EI-2011Class'!F1536</f>
        <v>16</v>
      </c>
      <c r="E1537" s="72" t="str">
        <f t="shared" si="47"/>
        <v>T7 Single Construction-16</v>
      </c>
      <c r="F1537" s="39">
        <f>VLOOKUP(E1537,HD_Odo!$C$2:$D$1381,2,FALSE)</f>
        <v>454484</v>
      </c>
      <c r="G1537" s="89" t="str">
        <f>'EMFAC2017EI-2011Class'!H1536</f>
        <v>2021-T7 Single Construction-16</v>
      </c>
      <c r="H1537" s="77">
        <f t="shared" si="48"/>
        <v>0.90254464207996199</v>
      </c>
      <c r="J1537" s="13"/>
      <c r="N1537" s="37"/>
      <c r="O1537" s="36"/>
    </row>
    <row r="1538" spans="1:15" ht="13.7" customHeight="1" x14ac:dyDescent="0.25">
      <c r="A1538" s="73">
        <f>'EMFAC2017EI-2011Class'!B1537</f>
        <v>2021</v>
      </c>
      <c r="B1538" s="74" t="str">
        <f>'EMFAC2017EI-2011Class'!C1537</f>
        <v>T7 Single Construction</v>
      </c>
      <c r="C1538" s="73">
        <f>'EMFAC2017EI-2011Class'!D1537</f>
        <v>2004</v>
      </c>
      <c r="D1538" s="38">
        <f>'EMFAC2017EI-2011Class'!F1537</f>
        <v>17</v>
      </c>
      <c r="E1538" s="72" t="str">
        <f t="shared" si="47"/>
        <v>T7 Single Construction-17</v>
      </c>
      <c r="F1538" s="39">
        <f>VLOOKUP(E1538,HD_Odo!$C$2:$D$1381,2,FALSE)</f>
        <v>471741</v>
      </c>
      <c r="G1538" s="89" t="str">
        <f>'EMFAC2017EI-2011Class'!H1537</f>
        <v>2021-T7 Single Construction-17</v>
      </c>
      <c r="H1538" s="77">
        <f t="shared" si="48"/>
        <v>0.90039895934748337</v>
      </c>
      <c r="J1538" s="13"/>
      <c r="N1538" s="37"/>
      <c r="O1538" s="36"/>
    </row>
    <row r="1539" spans="1:15" ht="13.7" customHeight="1" x14ac:dyDescent="0.25">
      <c r="A1539" s="73">
        <f>'EMFAC2017EI-2011Class'!B1538</f>
        <v>2021</v>
      </c>
      <c r="B1539" s="74" t="str">
        <f>'EMFAC2017EI-2011Class'!C1538</f>
        <v>T7 Single Construction</v>
      </c>
      <c r="C1539" s="73">
        <f>'EMFAC2017EI-2011Class'!D1538</f>
        <v>2003</v>
      </c>
      <c r="D1539" s="38">
        <f>'EMFAC2017EI-2011Class'!F1538</f>
        <v>18</v>
      </c>
      <c r="E1539" s="72" t="str">
        <f t="shared" si="47"/>
        <v>T7 Single Construction-18</v>
      </c>
      <c r="F1539" s="39">
        <f>VLOOKUP(E1539,HD_Odo!$C$2:$D$1381,2,FALSE)</f>
        <v>488797</v>
      </c>
      <c r="G1539" s="89" t="str">
        <f>'EMFAC2017EI-2011Class'!H1538</f>
        <v>2021-T7 Single Construction-18</v>
      </c>
      <c r="H1539" s="77">
        <f t="shared" si="48"/>
        <v>0.93784920371114078</v>
      </c>
      <c r="J1539" s="13"/>
      <c r="N1539" s="37"/>
      <c r="O1539" s="36"/>
    </row>
    <row r="1540" spans="1:15" ht="13.7" customHeight="1" x14ac:dyDescent="0.25">
      <c r="A1540" s="73">
        <f>'EMFAC2017EI-2011Class'!B1539</f>
        <v>2021</v>
      </c>
      <c r="B1540" s="74" t="str">
        <f>'EMFAC2017EI-2011Class'!C1539</f>
        <v>T7 Single Construction</v>
      </c>
      <c r="C1540" s="73">
        <f>'EMFAC2017EI-2011Class'!D1539</f>
        <v>2002</v>
      </c>
      <c r="D1540" s="38">
        <f>'EMFAC2017EI-2011Class'!F1539</f>
        <v>19</v>
      </c>
      <c r="E1540" s="72" t="str">
        <f t="shared" si="47"/>
        <v>T7 Single Construction-19</v>
      </c>
      <c r="F1540" s="39">
        <f>VLOOKUP(E1540,HD_Odo!$C$2:$D$1381,2,FALSE)</f>
        <v>505620</v>
      </c>
      <c r="G1540" s="89" t="str">
        <f>'EMFAC2017EI-2011Class'!H1539</f>
        <v>2021-T7 Single Construction-19</v>
      </c>
      <c r="H1540" s="77">
        <f t="shared" si="48"/>
        <v>0.93671344483574914</v>
      </c>
      <c r="J1540" s="13"/>
      <c r="N1540" s="37"/>
      <c r="O1540" s="36"/>
    </row>
    <row r="1541" spans="1:15" ht="13.7" customHeight="1" x14ac:dyDescent="0.25">
      <c r="A1541" s="73">
        <f>'EMFAC2017EI-2011Class'!B1540</f>
        <v>2021</v>
      </c>
      <c r="B1541" s="74" t="str">
        <f>'EMFAC2017EI-2011Class'!C1540</f>
        <v>T7 Single Construction</v>
      </c>
      <c r="C1541" s="73">
        <f>'EMFAC2017EI-2011Class'!D1540</f>
        <v>2001</v>
      </c>
      <c r="D1541" s="38">
        <f>'EMFAC2017EI-2011Class'!F1540</f>
        <v>20</v>
      </c>
      <c r="E1541" s="72" t="str">
        <f t="shared" si="47"/>
        <v>T7 Single Construction-20</v>
      </c>
      <c r="F1541" s="39">
        <f>VLOOKUP(E1541,HD_Odo!$C$2:$D$1381,2,FALSE)</f>
        <v>522182</v>
      </c>
      <c r="G1541" s="89" t="str">
        <f>'EMFAC2017EI-2011Class'!H1540</f>
        <v>2021-T7 Single Construction-20</v>
      </c>
      <c r="H1541" s="77">
        <f t="shared" si="48"/>
        <v>0.93562941085557372</v>
      </c>
      <c r="J1541" s="13"/>
      <c r="N1541" s="37"/>
      <c r="O1541" s="36"/>
    </row>
    <row r="1542" spans="1:15" ht="13.7" customHeight="1" x14ac:dyDescent="0.25">
      <c r="A1542" s="73">
        <f>'EMFAC2017EI-2011Class'!B1541</f>
        <v>2021</v>
      </c>
      <c r="B1542" s="74" t="str">
        <f>'EMFAC2017EI-2011Class'!C1541</f>
        <v>T7 Single Construction</v>
      </c>
      <c r="C1542" s="73">
        <f>'EMFAC2017EI-2011Class'!D1541</f>
        <v>2000</v>
      </c>
      <c r="D1542" s="38">
        <f>'EMFAC2017EI-2011Class'!F1541</f>
        <v>21</v>
      </c>
      <c r="E1542" s="72" t="str">
        <f t="shared" si="47"/>
        <v>T7 Single Construction-21</v>
      </c>
      <c r="F1542" s="39">
        <f>VLOOKUP(E1542,HD_Odo!$C$2:$D$1381,2,FALSE)</f>
        <v>538456</v>
      </c>
      <c r="G1542" s="89" t="str">
        <f>'EMFAC2017EI-2011Class'!H1541</f>
        <v>2021-T7 Single Construction-21</v>
      </c>
      <c r="H1542" s="77">
        <f t="shared" si="48"/>
        <v>0.93459571398077235</v>
      </c>
      <c r="J1542" s="13"/>
      <c r="N1542" s="37"/>
      <c r="O1542" s="36"/>
    </row>
    <row r="1543" spans="1:15" ht="13.7" customHeight="1" x14ac:dyDescent="0.25">
      <c r="A1543" s="73">
        <f>'EMFAC2017EI-2011Class'!B1542</f>
        <v>2021</v>
      </c>
      <c r="B1543" s="74" t="str">
        <f>'EMFAC2017EI-2011Class'!C1542</f>
        <v>T7 Single Construction</v>
      </c>
      <c r="C1543" s="73">
        <f>'EMFAC2017EI-2011Class'!D1542</f>
        <v>1999</v>
      </c>
      <c r="D1543" s="38">
        <f>'EMFAC2017EI-2011Class'!F1542</f>
        <v>22</v>
      </c>
      <c r="E1543" s="72" t="str">
        <f t="shared" si="47"/>
        <v>T7 Single Construction-22</v>
      </c>
      <c r="F1543" s="39">
        <f>VLOOKUP(E1543,HD_Odo!$C$2:$D$1381,2,FALSE)</f>
        <v>554417</v>
      </c>
      <c r="G1543" s="89" t="str">
        <f>'EMFAC2017EI-2011Class'!H1542</f>
        <v>2021-T7 Single Construction-22</v>
      </c>
      <c r="H1543" s="77">
        <f t="shared" si="48"/>
        <v>0.93361090128936297</v>
      </c>
      <c r="J1543" s="13"/>
      <c r="N1543" s="37"/>
      <c r="O1543" s="36"/>
    </row>
    <row r="1544" spans="1:15" ht="13.7" customHeight="1" x14ac:dyDescent="0.25">
      <c r="A1544" s="73">
        <f>'EMFAC2017EI-2011Class'!B1543</f>
        <v>2021</v>
      </c>
      <c r="B1544" s="74" t="str">
        <f>'EMFAC2017EI-2011Class'!C1543</f>
        <v>T7 Single Construction</v>
      </c>
      <c r="C1544" s="73">
        <f>'EMFAC2017EI-2011Class'!D1543</f>
        <v>1998</v>
      </c>
      <c r="D1544" s="38">
        <f>'EMFAC2017EI-2011Class'!F1543</f>
        <v>23</v>
      </c>
      <c r="E1544" s="72" t="str">
        <f t="shared" si="47"/>
        <v>T7 Single Construction-23</v>
      </c>
      <c r="F1544" s="39">
        <f>VLOOKUP(E1544,HD_Odo!$C$2:$D$1381,2,FALSE)</f>
        <v>570042</v>
      </c>
      <c r="G1544" s="89" t="str">
        <f>'EMFAC2017EI-2011Class'!H1543</f>
        <v>2021-T7 Single Construction-23</v>
      </c>
      <c r="H1544" s="77">
        <f t="shared" si="48"/>
        <v>0.93267347545499002</v>
      </c>
      <c r="J1544" s="13"/>
      <c r="N1544" s="37"/>
      <c r="O1544" s="36"/>
    </row>
    <row r="1545" spans="1:15" ht="13.7" customHeight="1" x14ac:dyDescent="0.25">
      <c r="A1545" s="73">
        <f>'EMFAC2017EI-2011Class'!B1544</f>
        <v>2021</v>
      </c>
      <c r="B1545" s="74" t="str">
        <f>'EMFAC2017EI-2011Class'!C1544</f>
        <v>T7 Single Construction</v>
      </c>
      <c r="C1545" s="73">
        <f>'EMFAC2017EI-2011Class'!D1544</f>
        <v>1997</v>
      </c>
      <c r="D1545" s="38">
        <f>'EMFAC2017EI-2011Class'!F1544</f>
        <v>24</v>
      </c>
      <c r="E1545" s="72" t="str">
        <f t="shared" si="47"/>
        <v>T7 Single Construction-24</v>
      </c>
      <c r="F1545" s="39">
        <f>VLOOKUP(E1545,HD_Odo!$C$2:$D$1381,2,FALSE)</f>
        <v>585309</v>
      </c>
      <c r="G1545" s="89" t="str">
        <f>'EMFAC2017EI-2011Class'!H1544</f>
        <v>2021-T7 Single Construction-24</v>
      </c>
      <c r="H1545" s="77">
        <f t="shared" si="48"/>
        <v>0.93178196931355517</v>
      </c>
      <c r="J1545" s="13"/>
      <c r="N1545" s="37"/>
      <c r="O1545" s="36"/>
    </row>
    <row r="1546" spans="1:15" ht="13.7" customHeight="1" x14ac:dyDescent="0.25">
      <c r="A1546" s="73">
        <f>'EMFAC2017EI-2011Class'!B1545</f>
        <v>2021</v>
      </c>
      <c r="B1546" s="74" t="str">
        <f>'EMFAC2017EI-2011Class'!C1545</f>
        <v>T7 Single Construction</v>
      </c>
      <c r="C1546" s="73">
        <f>'EMFAC2017EI-2011Class'!D1545</f>
        <v>1996</v>
      </c>
      <c r="D1546" s="38">
        <f>'EMFAC2017EI-2011Class'!F1545</f>
        <v>25</v>
      </c>
      <c r="E1546" s="72" t="str">
        <f t="shared" si="47"/>
        <v>T7 Single Construction-25</v>
      </c>
      <c r="F1546" s="39">
        <f>VLOOKUP(E1546,HD_Odo!$C$2:$D$1381,2,FALSE)</f>
        <v>600200</v>
      </c>
      <c r="G1546" s="89" t="str">
        <f>'EMFAC2017EI-2011Class'!H1545</f>
        <v>2021-T7 Single Construction-25</v>
      </c>
      <c r="H1546" s="77">
        <f t="shared" si="48"/>
        <v>0.93093478376105943</v>
      </c>
      <c r="J1546" s="13"/>
      <c r="N1546" s="37"/>
      <c r="O1546" s="36"/>
    </row>
    <row r="1547" spans="1:15" ht="13.7" customHeight="1" x14ac:dyDescent="0.25">
      <c r="A1547" s="73">
        <f>'EMFAC2017EI-2011Class'!B1546</f>
        <v>2021</v>
      </c>
      <c r="B1547" s="74" t="str">
        <f>'EMFAC2017EI-2011Class'!C1546</f>
        <v>T7 Single Construction</v>
      </c>
      <c r="C1547" s="73">
        <f>'EMFAC2017EI-2011Class'!D1546</f>
        <v>1995</v>
      </c>
      <c r="D1547" s="38">
        <f>'EMFAC2017EI-2011Class'!F1546</f>
        <v>26</v>
      </c>
      <c r="E1547" s="72" t="str">
        <f t="shared" ref="E1547:E1610" si="49">CONCATENATE(B1547,"-",D1547)</f>
        <v>T7 Single Construction-26</v>
      </c>
      <c r="F1547" s="39">
        <f>VLOOKUP(E1547,HD_Odo!$C$2:$D$1381,2,FALSE)</f>
        <v>614697</v>
      </c>
      <c r="G1547" s="89" t="str">
        <f>'EMFAC2017EI-2011Class'!H1546</f>
        <v>2021-T7 Single Construction-26</v>
      </c>
      <c r="H1547" s="77">
        <f t="shared" si="48"/>
        <v>0.93013043239782101</v>
      </c>
      <c r="J1547" s="13"/>
      <c r="N1547" s="37"/>
      <c r="O1547" s="36"/>
    </row>
    <row r="1548" spans="1:15" ht="13.7" customHeight="1" x14ac:dyDescent="0.25">
      <c r="A1548" s="73">
        <f>'EMFAC2017EI-2011Class'!B1547</f>
        <v>2021</v>
      </c>
      <c r="B1548" s="74" t="str">
        <f>'EMFAC2017EI-2011Class'!C1547</f>
        <v>T7 Single Construction</v>
      </c>
      <c r="C1548" s="73">
        <f>'EMFAC2017EI-2011Class'!D1547</f>
        <v>1994</v>
      </c>
      <c r="D1548" s="38">
        <f>'EMFAC2017EI-2011Class'!F1547</f>
        <v>27</v>
      </c>
      <c r="E1548" s="72" t="str">
        <f t="shared" si="49"/>
        <v>T7 Single Construction-27</v>
      </c>
      <c r="F1548" s="39">
        <f>VLOOKUP(E1548,HD_Odo!$C$2:$D$1381,2,FALSE)</f>
        <v>628784</v>
      </c>
      <c r="G1548" s="89" t="str">
        <f>'EMFAC2017EI-2011Class'!H1547</f>
        <v>2021-T7 Single Construction-27</v>
      </c>
      <c r="H1548" s="77">
        <f t="shared" si="48"/>
        <v>0.92936742925986549</v>
      </c>
      <c r="J1548" s="13"/>
      <c r="N1548" s="37"/>
      <c r="O1548" s="36"/>
    </row>
    <row r="1549" spans="1:15" ht="13.7" customHeight="1" x14ac:dyDescent="0.25">
      <c r="A1549" s="73">
        <f>'EMFAC2017EI-2011Class'!B1548</f>
        <v>2021</v>
      </c>
      <c r="B1549" s="74" t="str">
        <f>'EMFAC2017EI-2011Class'!C1548</f>
        <v>T7 Single Construction</v>
      </c>
      <c r="C1549" s="73">
        <f>'EMFAC2017EI-2011Class'!D1548</f>
        <v>1993</v>
      </c>
      <c r="D1549" s="38">
        <f>'EMFAC2017EI-2011Class'!F1548</f>
        <v>28</v>
      </c>
      <c r="E1549" s="72" t="str">
        <f t="shared" si="49"/>
        <v>T7 Single Construction-28</v>
      </c>
      <c r="F1549" s="39">
        <f>VLOOKUP(E1549,HD_Odo!$C$2:$D$1381,2,FALSE)</f>
        <v>642448</v>
      </c>
      <c r="G1549" s="89" t="str">
        <f>'EMFAC2017EI-2011Class'!H1548</f>
        <v>2021-T7 Single Construction-28</v>
      </c>
      <c r="H1549" s="77">
        <f t="shared" si="48"/>
        <v>0.92864424372168164</v>
      </c>
      <c r="J1549" s="13"/>
      <c r="N1549" s="37"/>
      <c r="O1549" s="36"/>
    </row>
    <row r="1550" spans="1:15" ht="13.7" customHeight="1" x14ac:dyDescent="0.25">
      <c r="A1550" s="73">
        <f>'EMFAC2017EI-2011Class'!B1549</f>
        <v>2021</v>
      </c>
      <c r="B1550" s="74" t="str">
        <f>'EMFAC2017EI-2011Class'!C1549</f>
        <v>T7 Single Construction</v>
      </c>
      <c r="C1550" s="73">
        <f>'EMFAC2017EI-2011Class'!D1549</f>
        <v>1992</v>
      </c>
      <c r="D1550" s="38">
        <f>'EMFAC2017EI-2011Class'!F1549</f>
        <v>29</v>
      </c>
      <c r="E1550" s="72" t="str">
        <f t="shared" si="49"/>
        <v>T7 Single Construction-29</v>
      </c>
      <c r="F1550" s="39">
        <f>VLOOKUP(E1550,HD_Odo!$C$2:$D$1381,2,FALSE)</f>
        <v>655678</v>
      </c>
      <c r="G1550" s="89" t="str">
        <f>'EMFAC2017EI-2011Class'!H1549</f>
        <v>2021-T7 Single Construction-29</v>
      </c>
      <c r="H1550" s="77">
        <f t="shared" si="48"/>
        <v>0.92795936270815937</v>
      </c>
      <c r="J1550" s="13"/>
      <c r="N1550" s="37"/>
      <c r="O1550" s="36"/>
    </row>
    <row r="1551" spans="1:15" ht="13.7" customHeight="1" x14ac:dyDescent="0.25">
      <c r="A1551" s="73">
        <f>'EMFAC2017EI-2011Class'!B1550</f>
        <v>2021</v>
      </c>
      <c r="B1551" s="74" t="str">
        <f>'EMFAC2017EI-2011Class'!C1550</f>
        <v>T7 Single Construction</v>
      </c>
      <c r="C1551" s="73">
        <f>'EMFAC2017EI-2011Class'!D1550</f>
        <v>1991</v>
      </c>
      <c r="D1551" s="38">
        <f>'EMFAC2017EI-2011Class'!F1550</f>
        <v>30</v>
      </c>
      <c r="E1551" s="72" t="str">
        <f t="shared" si="49"/>
        <v>T7 Single Construction-30</v>
      </c>
      <c r="F1551" s="39">
        <f>VLOOKUP(E1551,HD_Odo!$C$2:$D$1381,2,FALSE)</f>
        <v>668463</v>
      </c>
      <c r="G1551" s="89" t="str">
        <f>'EMFAC2017EI-2011Class'!H1550</f>
        <v>2021-T7 Single Construction-30</v>
      </c>
      <c r="H1551" s="77">
        <f t="shared" si="48"/>
        <v>0.9273113941263823</v>
      </c>
      <c r="J1551" s="13"/>
      <c r="N1551" s="37"/>
      <c r="O1551" s="36"/>
    </row>
    <row r="1552" spans="1:15" ht="13.7" customHeight="1" x14ac:dyDescent="0.25">
      <c r="A1552" s="73">
        <f>'EMFAC2017EI-2011Class'!B1551</f>
        <v>2021</v>
      </c>
      <c r="B1552" s="74" t="str">
        <f>'EMFAC2017EI-2011Class'!C1551</f>
        <v>T7 Single Construction</v>
      </c>
      <c r="C1552" s="73">
        <f>'EMFAC2017EI-2011Class'!D1551</f>
        <v>1990</v>
      </c>
      <c r="D1552" s="38">
        <f>'EMFAC2017EI-2011Class'!F1551</f>
        <v>31</v>
      </c>
      <c r="E1552" s="72" t="str">
        <f t="shared" si="49"/>
        <v>T7 Single Construction-31</v>
      </c>
      <c r="F1552" s="39">
        <f>VLOOKUP(E1552,HD_Odo!$C$2:$D$1381,2,FALSE)</f>
        <v>680796</v>
      </c>
      <c r="G1552" s="89" t="str">
        <f>'EMFAC2017EI-2011Class'!H1551</f>
        <v>2021-T7 Single Construction-31</v>
      </c>
      <c r="H1552" s="77">
        <f t="shared" si="48"/>
        <v>0.92669886219384257</v>
      </c>
      <c r="J1552" s="13"/>
      <c r="N1552" s="37"/>
      <c r="O1552" s="36"/>
    </row>
    <row r="1553" spans="1:15" ht="13.7" customHeight="1" x14ac:dyDescent="0.25">
      <c r="A1553" s="73">
        <f>'EMFAC2017EI-2011Class'!B1552</f>
        <v>2021</v>
      </c>
      <c r="B1553" s="74" t="str">
        <f>'EMFAC2017EI-2011Class'!C1552</f>
        <v>T7 Single Construction</v>
      </c>
      <c r="C1553" s="73">
        <f>'EMFAC2017EI-2011Class'!D1552</f>
        <v>1989</v>
      </c>
      <c r="D1553" s="38">
        <f>'EMFAC2017EI-2011Class'!F1552</f>
        <v>32</v>
      </c>
      <c r="E1553" s="72" t="str">
        <f t="shared" si="49"/>
        <v>T7 Single Construction-32</v>
      </c>
      <c r="F1553" s="39">
        <f>VLOOKUP(E1553,HD_Odo!$C$2:$D$1381,2,FALSE)</f>
        <v>692671</v>
      </c>
      <c r="G1553" s="89" t="str">
        <f>'EMFAC2017EI-2011Class'!H1552</f>
        <v>2021-T7 Single Construction-32</v>
      </c>
      <c r="H1553" s="77">
        <f t="shared" si="48"/>
        <v>0.92612036347695637</v>
      </c>
      <c r="J1553" s="13"/>
      <c r="N1553" s="37"/>
      <c r="O1553" s="36"/>
    </row>
    <row r="1554" spans="1:15" ht="13.7" customHeight="1" x14ac:dyDescent="0.25">
      <c r="A1554" s="73">
        <f>'EMFAC2017EI-2011Class'!B1553</f>
        <v>2021</v>
      </c>
      <c r="B1554" s="74" t="str">
        <f>'EMFAC2017EI-2011Class'!C1553</f>
        <v>T7 Single Construction</v>
      </c>
      <c r="C1554" s="73">
        <f>'EMFAC2017EI-2011Class'!D1553</f>
        <v>1988</v>
      </c>
      <c r="D1554" s="38">
        <f>'EMFAC2017EI-2011Class'!F1553</f>
        <v>33</v>
      </c>
      <c r="E1554" s="72" t="str">
        <f t="shared" si="49"/>
        <v>T7 Single Construction-33</v>
      </c>
      <c r="F1554" s="39">
        <f>VLOOKUP(E1554,HD_Odo!$C$2:$D$1381,2,FALSE)</f>
        <v>704085</v>
      </c>
      <c r="G1554" s="89" t="str">
        <f>'EMFAC2017EI-2011Class'!H1553</f>
        <v>2021-T7 Single Construction-33</v>
      </c>
      <c r="H1554" s="77">
        <f t="shared" si="48"/>
        <v>0.92557446763402718</v>
      </c>
      <c r="J1554" s="13"/>
      <c r="N1554" s="37"/>
      <c r="O1554" s="36"/>
    </row>
    <row r="1555" spans="1:15" ht="13.7" customHeight="1" x14ac:dyDescent="0.25">
      <c r="A1555" s="73">
        <f>'EMFAC2017EI-2011Class'!B1554</f>
        <v>2021</v>
      </c>
      <c r="B1555" s="74" t="str">
        <f>'EMFAC2017EI-2011Class'!C1554</f>
        <v>T7 Single Construction</v>
      </c>
      <c r="C1555" s="73">
        <f>'EMFAC2017EI-2011Class'!D1554</f>
        <v>1987</v>
      </c>
      <c r="D1555" s="38">
        <f>'EMFAC2017EI-2011Class'!F1554</f>
        <v>34</v>
      </c>
      <c r="E1555" s="72" t="str">
        <f t="shared" si="49"/>
        <v>T7 Single Construction-34</v>
      </c>
      <c r="F1555" s="39">
        <f>VLOOKUP(E1555,HD_Odo!$C$2:$D$1381,2,FALSE)</f>
        <v>715035</v>
      </c>
      <c r="G1555" s="89" t="str">
        <f>'EMFAC2017EI-2011Class'!H1554</f>
        <v>2021-T7 Single Construction-34</v>
      </c>
      <c r="H1555" s="77">
        <f t="shared" si="48"/>
        <v>0.92505986087274961</v>
      </c>
      <c r="J1555" s="13"/>
      <c r="N1555" s="37"/>
      <c r="O1555" s="36"/>
    </row>
    <row r="1556" spans="1:15" ht="13.7" customHeight="1" x14ac:dyDescent="0.25">
      <c r="A1556" s="73">
        <f>'EMFAC2017EI-2011Class'!B1555</f>
        <v>2021</v>
      </c>
      <c r="B1556" s="74" t="str">
        <f>'EMFAC2017EI-2011Class'!C1555</f>
        <v>T7 Single Construction</v>
      </c>
      <c r="C1556" s="73">
        <f>'EMFAC2017EI-2011Class'!D1555</f>
        <v>1986</v>
      </c>
      <c r="D1556" s="38">
        <f>'EMFAC2017EI-2011Class'!F1555</f>
        <v>35</v>
      </c>
      <c r="E1556" s="72" t="str">
        <f t="shared" si="49"/>
        <v>T7 Single Construction-35</v>
      </c>
      <c r="F1556" s="39">
        <f>VLOOKUP(E1556,HD_Odo!$C$2:$D$1381,2,FALSE)</f>
        <v>725521</v>
      </c>
      <c r="G1556" s="89" t="str">
        <f>'EMFAC2017EI-2011Class'!H1555</f>
        <v>2021-T7 Single Construction-35</v>
      </c>
      <c r="H1556" s="77">
        <f t="shared" si="48"/>
        <v>0.92457519934384236</v>
      </c>
      <c r="J1556" s="13"/>
      <c r="N1556" s="37"/>
      <c r="O1556" s="36"/>
    </row>
    <row r="1557" spans="1:15" ht="13.7" customHeight="1" x14ac:dyDescent="0.25">
      <c r="A1557" s="73">
        <f>'EMFAC2017EI-2011Class'!B1556</f>
        <v>2021</v>
      </c>
      <c r="B1557" s="74" t="str">
        <f>'EMFAC2017EI-2011Class'!C1556</f>
        <v>T7 Single Construction</v>
      </c>
      <c r="C1557" s="73">
        <f>'EMFAC2017EI-2011Class'!D1556</f>
        <v>1985</v>
      </c>
      <c r="D1557" s="38">
        <f>'EMFAC2017EI-2011Class'!F1556</f>
        <v>36</v>
      </c>
      <c r="E1557" s="72" t="str">
        <f t="shared" si="49"/>
        <v>T7 Single Construction-36</v>
      </c>
      <c r="F1557" s="39">
        <f>VLOOKUP(E1557,HD_Odo!$C$2:$D$1381,2,FALSE)</f>
        <v>735545</v>
      </c>
      <c r="G1557" s="89" t="str">
        <f>'EMFAC2017EI-2011Class'!H1556</f>
        <v>2021-T7 Single Construction-36</v>
      </c>
      <c r="H1557" s="77">
        <f t="shared" si="48"/>
        <v>0.92411915669536537</v>
      </c>
      <c r="J1557" s="13"/>
      <c r="N1557" s="37"/>
      <c r="O1557" s="36"/>
    </row>
    <row r="1558" spans="1:15" ht="13.7" customHeight="1" x14ac:dyDescent="0.25">
      <c r="A1558" s="73">
        <f>'EMFAC2017EI-2011Class'!B1557</f>
        <v>2021</v>
      </c>
      <c r="B1558" s="74" t="str">
        <f>'EMFAC2017EI-2011Class'!C1557</f>
        <v>T7 Single Construction</v>
      </c>
      <c r="C1558" s="73">
        <f>'EMFAC2017EI-2011Class'!D1557</f>
        <v>1984</v>
      </c>
      <c r="D1558" s="38">
        <f>'EMFAC2017EI-2011Class'!F1557</f>
        <v>37</v>
      </c>
      <c r="E1558" s="72" t="str">
        <f t="shared" si="49"/>
        <v>T7 Single Construction-37</v>
      </c>
      <c r="F1558" s="39">
        <f>VLOOKUP(E1558,HD_Odo!$C$2:$D$1381,2,FALSE)</f>
        <v>745111</v>
      </c>
      <c r="G1558" s="89" t="str">
        <f>'EMFAC2017EI-2011Class'!H1557</f>
        <v>2021-T7 Single Construction-37</v>
      </c>
      <c r="H1558" s="77">
        <f t="shared" si="48"/>
        <v>0.92369042195935636</v>
      </c>
      <c r="J1558" s="13"/>
      <c r="N1558" s="37"/>
      <c r="O1558" s="36"/>
    </row>
    <row r="1559" spans="1:15" ht="13.7" customHeight="1" x14ac:dyDescent="0.25">
      <c r="A1559" s="73">
        <f>'EMFAC2017EI-2011Class'!B1558</f>
        <v>2021</v>
      </c>
      <c r="B1559" s="74" t="str">
        <f>'EMFAC2017EI-2011Class'!C1558</f>
        <v>T7 Single Construction</v>
      </c>
      <c r="C1559" s="73">
        <f>'EMFAC2017EI-2011Class'!D1558</f>
        <v>1983</v>
      </c>
      <c r="D1559" s="38">
        <f>'EMFAC2017EI-2011Class'!F1558</f>
        <v>38</v>
      </c>
      <c r="E1559" s="72" t="str">
        <f t="shared" si="49"/>
        <v>T7 Single Construction-38</v>
      </c>
      <c r="F1559" s="39">
        <f>VLOOKUP(E1559,HD_Odo!$C$2:$D$1381,2,FALSE)</f>
        <v>754239</v>
      </c>
      <c r="G1559" s="89" t="str">
        <f>'EMFAC2017EI-2011Class'!H1558</f>
        <v>2021-T7 Single Construction-38</v>
      </c>
      <c r="H1559" s="77">
        <f t="shared" si="48"/>
        <v>0.92328708266045689</v>
      </c>
      <c r="J1559" s="13"/>
      <c r="N1559" s="37"/>
      <c r="O1559" s="36"/>
    </row>
    <row r="1560" spans="1:15" ht="13.7" customHeight="1" x14ac:dyDescent="0.25">
      <c r="A1560" s="73">
        <f>'EMFAC2017EI-2011Class'!B1559</f>
        <v>2021</v>
      </c>
      <c r="B1560" s="74" t="str">
        <f>'EMFAC2017EI-2011Class'!C1559</f>
        <v>T7 Single Construction</v>
      </c>
      <c r="C1560" s="73">
        <f>'EMFAC2017EI-2011Class'!D1559</f>
        <v>1982</v>
      </c>
      <c r="D1560" s="38">
        <f>'EMFAC2017EI-2011Class'!F1559</f>
        <v>39</v>
      </c>
      <c r="E1560" s="72" t="str">
        <f t="shared" si="49"/>
        <v>T7 Single Construction-39</v>
      </c>
      <c r="F1560" s="39">
        <f>VLOOKUP(E1560,HD_Odo!$C$2:$D$1381,2,FALSE)</f>
        <v>762950</v>
      </c>
      <c r="G1560" s="89" t="str">
        <f>'EMFAC2017EI-2011Class'!H1559</f>
        <v>2021-T7 Single Construction-39</v>
      </c>
      <c r="H1560" s="77">
        <f t="shared" si="48"/>
        <v>0.92290731152063721</v>
      </c>
      <c r="J1560" s="13"/>
      <c r="N1560" s="37"/>
      <c r="O1560" s="36"/>
    </row>
    <row r="1561" spans="1:15" ht="13.7" customHeight="1" x14ac:dyDescent="0.25">
      <c r="A1561" s="73">
        <f>'EMFAC2017EI-2011Class'!B1560</f>
        <v>2021</v>
      </c>
      <c r="B1561" s="74" t="str">
        <f>'EMFAC2017EI-2011Class'!C1560</f>
        <v>T7 Single Construction</v>
      </c>
      <c r="C1561" s="73">
        <f>'EMFAC2017EI-2011Class'!D1560</f>
        <v>1981</v>
      </c>
      <c r="D1561" s="38">
        <f>'EMFAC2017EI-2011Class'!F1560</f>
        <v>40</v>
      </c>
      <c r="E1561" s="72" t="str">
        <f t="shared" si="49"/>
        <v>T7 Single Construction-40</v>
      </c>
      <c r="F1561" s="39">
        <f>VLOOKUP(E1561,HD_Odo!$C$2:$D$1381,2,FALSE)</f>
        <v>771263</v>
      </c>
      <c r="G1561" s="89" t="str">
        <f>'EMFAC2017EI-2011Class'!H1560</f>
        <v>2021-T7 Single Construction-40</v>
      </c>
      <c r="H1561" s="77">
        <f t="shared" si="48"/>
        <v>0.92254948376012536</v>
      </c>
      <c r="J1561" s="13"/>
      <c r="N1561" s="37"/>
      <c r="O1561" s="36"/>
    </row>
    <row r="1562" spans="1:15" ht="13.7" customHeight="1" x14ac:dyDescent="0.25">
      <c r="A1562" s="73">
        <f>'EMFAC2017EI-2011Class'!B1561</f>
        <v>2021</v>
      </c>
      <c r="B1562" s="74" t="str">
        <f>'EMFAC2017EI-2011Class'!C1561</f>
        <v>T7 Single Construction</v>
      </c>
      <c r="C1562" s="73">
        <f>'EMFAC2017EI-2011Class'!D1561</f>
        <v>1980</v>
      </c>
      <c r="D1562" s="38">
        <f>'EMFAC2017EI-2011Class'!F1561</f>
        <v>41</v>
      </c>
      <c r="E1562" s="72" t="str">
        <f t="shared" si="49"/>
        <v>T7 Single Construction-41</v>
      </c>
      <c r="F1562" s="39">
        <f>VLOOKUP(E1562,HD_Odo!$C$2:$D$1381,2,FALSE)</f>
        <v>779196</v>
      </c>
      <c r="G1562" s="89" t="str">
        <f>'EMFAC2017EI-2011Class'!H1561</f>
        <v>2021-T7 Single Construction-41</v>
      </c>
      <c r="H1562" s="77">
        <f t="shared" si="48"/>
        <v>0.92221211736066122</v>
      </c>
      <c r="J1562" s="13"/>
      <c r="N1562" s="37"/>
      <c r="O1562" s="36"/>
    </row>
    <row r="1563" spans="1:15" ht="13.7" customHeight="1" x14ac:dyDescent="0.25">
      <c r="A1563" s="73">
        <f>'EMFAC2017EI-2011Class'!B1562</f>
        <v>2021</v>
      </c>
      <c r="B1563" s="74" t="str">
        <f>'EMFAC2017EI-2011Class'!C1562</f>
        <v>T7 Single Construction</v>
      </c>
      <c r="C1563" s="73">
        <f>'EMFAC2017EI-2011Class'!D1562</f>
        <v>1979</v>
      </c>
      <c r="D1563" s="38">
        <f>'EMFAC2017EI-2011Class'!F1562</f>
        <v>42</v>
      </c>
      <c r="E1563" s="72" t="str">
        <f t="shared" si="49"/>
        <v>T7 Single Construction-42</v>
      </c>
      <c r="F1563" s="39">
        <f>VLOOKUP(E1563,HD_Odo!$C$2:$D$1381,2,FALSE)</f>
        <v>786766</v>
      </c>
      <c r="G1563" s="89" t="str">
        <f>'EMFAC2017EI-2011Class'!H1562</f>
        <v>2021-T7 Single Construction-42</v>
      </c>
      <c r="H1563" s="77">
        <f t="shared" si="48"/>
        <v>0.9218938603186686</v>
      </c>
      <c r="J1563" s="13"/>
      <c r="N1563" s="37"/>
      <c r="O1563" s="36"/>
    </row>
    <row r="1564" spans="1:15" ht="13.7" customHeight="1" x14ac:dyDescent="0.25">
      <c r="A1564" s="73">
        <f>'EMFAC2017EI-2011Class'!B1563</f>
        <v>2021</v>
      </c>
      <c r="B1564" s="74" t="str">
        <f>'EMFAC2017EI-2011Class'!C1563</f>
        <v>T7 Single Construction</v>
      </c>
      <c r="C1564" s="73">
        <f>'EMFAC2017EI-2011Class'!D1563</f>
        <v>1978</v>
      </c>
      <c r="D1564" s="38">
        <f>'EMFAC2017EI-2011Class'!F1563</f>
        <v>43</v>
      </c>
      <c r="E1564" s="72" t="str">
        <f t="shared" si="49"/>
        <v>T7 Single Construction-43</v>
      </c>
      <c r="F1564" s="39">
        <f>VLOOKUP(E1564,HD_Odo!$C$2:$D$1381,2,FALSE)</f>
        <v>793990</v>
      </c>
      <c r="G1564" s="89" t="str">
        <f>'EMFAC2017EI-2011Class'!H1563</f>
        <v>2021-T7 Single Construction-43</v>
      </c>
      <c r="H1564" s="77">
        <f t="shared" si="48"/>
        <v>0.92159343811896777</v>
      </c>
      <c r="J1564" s="13"/>
      <c r="N1564" s="37"/>
      <c r="O1564" s="36"/>
    </row>
    <row r="1565" spans="1:15" ht="13.7" customHeight="1" x14ac:dyDescent="0.25">
      <c r="A1565" s="73">
        <f>'EMFAC2017EI-2011Class'!B1564</f>
        <v>2021</v>
      </c>
      <c r="B1565" s="74" t="str">
        <f>'EMFAC2017EI-2011Class'!C1564</f>
        <v>T7 Single Construction</v>
      </c>
      <c r="C1565" s="73">
        <f>'EMFAC2017EI-2011Class'!D1564</f>
        <v>1977</v>
      </c>
      <c r="D1565" s="38">
        <f>'EMFAC2017EI-2011Class'!F1564</f>
        <v>44</v>
      </c>
      <c r="E1565" s="72" t="str">
        <f t="shared" si="49"/>
        <v>T7 Single Construction-44</v>
      </c>
      <c r="F1565" s="39">
        <f>VLOOKUP(E1565,HD_Odo!$C$2:$D$1381,2,FALSE)</f>
        <v>800000</v>
      </c>
      <c r="G1565" s="89" t="str">
        <f>'EMFAC2017EI-2011Class'!H1564</f>
        <v>2021-T7 Single Construction-44</v>
      </c>
      <c r="H1565" s="77">
        <f t="shared" si="48"/>
        <v>0.92134591231640039</v>
      </c>
      <c r="J1565" s="13"/>
      <c r="N1565" s="37"/>
      <c r="O1565" s="36"/>
    </row>
    <row r="1566" spans="1:15" ht="13.7" customHeight="1" x14ac:dyDescent="0.25">
      <c r="A1566" s="73">
        <f>'EMFAC2017EI-2011Class'!B1565</f>
        <v>2021</v>
      </c>
      <c r="B1566" s="74" t="str">
        <f>'EMFAC2017EI-2011Class'!C1565</f>
        <v>T7 SWCV</v>
      </c>
      <c r="C1566" s="73">
        <f>'EMFAC2017EI-2011Class'!D1565</f>
        <v>2022</v>
      </c>
      <c r="D1566" s="38">
        <f>'EMFAC2017EI-2011Class'!F1565</f>
        <v>-1</v>
      </c>
      <c r="E1566" s="72" t="str">
        <f t="shared" si="49"/>
        <v>T7 SWCV--1</v>
      </c>
      <c r="F1566" s="39">
        <f>VLOOKUP(E1566,HD_Odo!$C$2:$D$1381,2,FALSE)</f>
        <v>6514.5833333333303</v>
      </c>
      <c r="G1566" s="89" t="str">
        <f>'EMFAC2017EI-2011Class'!H1565</f>
        <v>2021-T7 SWCV--1</v>
      </c>
      <c r="H1566" s="77">
        <f t="shared" si="48"/>
        <v>0.99309067705274068</v>
      </c>
      <c r="J1566" s="13"/>
      <c r="N1566" s="37"/>
      <c r="O1566" s="36"/>
    </row>
    <row r="1567" spans="1:15" ht="13.7" customHeight="1" x14ac:dyDescent="0.25">
      <c r="A1567" s="73">
        <f>'EMFAC2017EI-2011Class'!B1566</f>
        <v>2021</v>
      </c>
      <c r="B1567" s="74" t="str">
        <f>'EMFAC2017EI-2011Class'!C1566</f>
        <v>T7 SWCV</v>
      </c>
      <c r="C1567" s="73">
        <f>'EMFAC2017EI-2011Class'!D1566</f>
        <v>2021</v>
      </c>
      <c r="D1567" s="38">
        <f>'EMFAC2017EI-2011Class'!F1566</f>
        <v>0</v>
      </c>
      <c r="E1567" s="72" t="str">
        <f t="shared" si="49"/>
        <v>T7 SWCV-0</v>
      </c>
      <c r="F1567" s="39">
        <f>VLOOKUP(E1567,HD_Odo!$C$2:$D$1381,2,FALSE)</f>
        <v>22149.583333333299</v>
      </c>
      <c r="G1567" s="89" t="str">
        <f>'EMFAC2017EI-2011Class'!H1566</f>
        <v>2021-T7 SWCV-0</v>
      </c>
      <c r="H1567" s="77">
        <f t="shared" si="48"/>
        <v>0.97778001954560245</v>
      </c>
      <c r="J1567" s="13"/>
      <c r="N1567" s="37"/>
      <c r="O1567" s="36"/>
    </row>
    <row r="1568" spans="1:15" ht="13.7" customHeight="1" x14ac:dyDescent="0.25">
      <c r="A1568" s="73">
        <f>'EMFAC2017EI-2011Class'!B1567</f>
        <v>2021</v>
      </c>
      <c r="B1568" s="74" t="str">
        <f>'EMFAC2017EI-2011Class'!C1567</f>
        <v>T7 SWCV</v>
      </c>
      <c r="C1568" s="73">
        <f>'EMFAC2017EI-2011Class'!D1567</f>
        <v>2020</v>
      </c>
      <c r="D1568" s="38">
        <f>'EMFAC2017EI-2011Class'!F1567</f>
        <v>1</v>
      </c>
      <c r="E1568" s="72" t="str">
        <f t="shared" si="49"/>
        <v>T7 SWCV-1</v>
      </c>
      <c r="F1568" s="39">
        <f>VLOOKUP(E1568,HD_Odo!$C$2:$D$1381,2,FALSE)</f>
        <v>37784.583333333299</v>
      </c>
      <c r="G1568" s="89" t="str">
        <f>'EMFAC2017EI-2011Class'!H1567</f>
        <v>2021-T7 SWCV-1</v>
      </c>
      <c r="H1568" s="77">
        <f t="shared" si="48"/>
        <v>0.96404191022228092</v>
      </c>
      <c r="J1568" s="13"/>
      <c r="N1568" s="37"/>
      <c r="O1568" s="36"/>
    </row>
    <row r="1569" spans="1:15" ht="13.7" customHeight="1" x14ac:dyDescent="0.25">
      <c r="A1569" s="73">
        <f>'EMFAC2017EI-2011Class'!B1568</f>
        <v>2021</v>
      </c>
      <c r="B1569" s="74" t="str">
        <f>'EMFAC2017EI-2011Class'!C1568</f>
        <v>T7 SWCV</v>
      </c>
      <c r="C1569" s="73">
        <f>'EMFAC2017EI-2011Class'!D1568</f>
        <v>2019</v>
      </c>
      <c r="D1569" s="38">
        <f>'EMFAC2017EI-2011Class'!F1568</f>
        <v>2</v>
      </c>
      <c r="E1569" s="72" t="str">
        <f t="shared" si="49"/>
        <v>T7 SWCV-2</v>
      </c>
      <c r="F1569" s="39">
        <f>VLOOKUP(E1569,HD_Odo!$C$2:$D$1381,2,FALSE)</f>
        <v>53419.583333333299</v>
      </c>
      <c r="G1569" s="89" t="str">
        <f>'EMFAC2017EI-2011Class'!H1568</f>
        <v>2021-T7 SWCV-2</v>
      </c>
      <c r="H1569" s="77">
        <f t="shared" ref="H1569:H1632" si="50">IF(C1569&lt;2004,($Q$3+$R$3*(F1569/10000))/($E$3+$F$3*(F1569/10000)),IF(C1569&lt;2008,($Q$4+$R$4*(F1569/10000))/($E$4+$F$4*(F1569/10000)),IF(C1569&lt;2011,($Q$5+$R$5*(F1569/10000))/($E$5+$F$5*(F1569/10000)),IF(C1569&lt;2014,($Q$6+$R$6*(F1569/10000))/($E$6+$F$6*(F1569/10000)),($Q$7+$R$7*(F1569/10000))/($E$7+$F$7*(F1569/10000))))))</f>
        <v>0.9516459100290463</v>
      </c>
      <c r="J1569" s="13"/>
      <c r="N1569" s="37"/>
      <c r="O1569" s="36"/>
    </row>
    <row r="1570" spans="1:15" ht="13.7" customHeight="1" x14ac:dyDescent="0.25">
      <c r="A1570" s="73">
        <f>'EMFAC2017EI-2011Class'!B1569</f>
        <v>2021</v>
      </c>
      <c r="B1570" s="74" t="str">
        <f>'EMFAC2017EI-2011Class'!C1569</f>
        <v>T7 SWCV</v>
      </c>
      <c r="C1570" s="73">
        <f>'EMFAC2017EI-2011Class'!D1569</f>
        <v>2018</v>
      </c>
      <c r="D1570" s="38">
        <f>'EMFAC2017EI-2011Class'!F1569</f>
        <v>3</v>
      </c>
      <c r="E1570" s="72" t="str">
        <f t="shared" si="49"/>
        <v>T7 SWCV-3</v>
      </c>
      <c r="F1570" s="39">
        <f>VLOOKUP(E1570,HD_Odo!$C$2:$D$1381,2,FALSE)</f>
        <v>69054.583333333299</v>
      </c>
      <c r="G1570" s="89" t="str">
        <f>'EMFAC2017EI-2011Class'!H1569</f>
        <v>2021-T7 SWCV-3</v>
      </c>
      <c r="H1570" s="77">
        <f t="shared" si="50"/>
        <v>0.94040450736588288</v>
      </c>
      <c r="J1570" s="13"/>
      <c r="N1570" s="37"/>
      <c r="O1570" s="36"/>
    </row>
    <row r="1571" spans="1:15" ht="13.7" customHeight="1" x14ac:dyDescent="0.25">
      <c r="A1571" s="73">
        <f>'EMFAC2017EI-2011Class'!B1570</f>
        <v>2021</v>
      </c>
      <c r="B1571" s="74" t="str">
        <f>'EMFAC2017EI-2011Class'!C1570</f>
        <v>T7 SWCV</v>
      </c>
      <c r="C1571" s="73">
        <f>'EMFAC2017EI-2011Class'!D1570</f>
        <v>2017</v>
      </c>
      <c r="D1571" s="38">
        <f>'EMFAC2017EI-2011Class'!F1570</f>
        <v>4</v>
      </c>
      <c r="E1571" s="72" t="str">
        <f t="shared" si="49"/>
        <v>T7 SWCV-4</v>
      </c>
      <c r="F1571" s="39">
        <f>VLOOKUP(E1571,HD_Odo!$C$2:$D$1381,2,FALSE)</f>
        <v>84689.583333333299</v>
      </c>
      <c r="G1571" s="89" t="str">
        <f>'EMFAC2017EI-2011Class'!H1570</f>
        <v>2021-T7 SWCV-4</v>
      </c>
      <c r="H1571" s="77">
        <f t="shared" si="50"/>
        <v>0.9301635669437559</v>
      </c>
      <c r="J1571" s="13"/>
      <c r="N1571" s="37"/>
      <c r="O1571" s="36"/>
    </row>
    <row r="1572" spans="1:15" ht="13.7" customHeight="1" x14ac:dyDescent="0.25">
      <c r="A1572" s="73">
        <f>'EMFAC2017EI-2011Class'!B1571</f>
        <v>2021</v>
      </c>
      <c r="B1572" s="74" t="str">
        <f>'EMFAC2017EI-2011Class'!C1571</f>
        <v>T7 SWCV</v>
      </c>
      <c r="C1572" s="73">
        <f>'EMFAC2017EI-2011Class'!D1571</f>
        <v>2016</v>
      </c>
      <c r="D1572" s="38">
        <f>'EMFAC2017EI-2011Class'!F1571</f>
        <v>5</v>
      </c>
      <c r="E1572" s="72" t="str">
        <f t="shared" si="49"/>
        <v>T7 SWCV-5</v>
      </c>
      <c r="F1572" s="39">
        <f>VLOOKUP(E1572,HD_Odo!$C$2:$D$1381,2,FALSE)</f>
        <v>100324.58333333299</v>
      </c>
      <c r="G1572" s="89" t="str">
        <f>'EMFAC2017EI-2011Class'!H1571</f>
        <v>2021-T7 SWCV-5</v>
      </c>
      <c r="H1572" s="77">
        <f t="shared" si="50"/>
        <v>0.92079522009708858</v>
      </c>
      <c r="J1572" s="13"/>
      <c r="N1572" s="37"/>
      <c r="O1572" s="36"/>
    </row>
    <row r="1573" spans="1:15" ht="13.7" customHeight="1" x14ac:dyDescent="0.25">
      <c r="A1573" s="73">
        <f>'EMFAC2017EI-2011Class'!B1572</f>
        <v>2021</v>
      </c>
      <c r="B1573" s="74" t="str">
        <f>'EMFAC2017EI-2011Class'!C1572</f>
        <v>T7 SWCV</v>
      </c>
      <c r="C1573" s="73">
        <f>'EMFAC2017EI-2011Class'!D1572</f>
        <v>2015</v>
      </c>
      <c r="D1573" s="38">
        <f>'EMFAC2017EI-2011Class'!F1572</f>
        <v>6</v>
      </c>
      <c r="E1573" s="72" t="str">
        <f t="shared" si="49"/>
        <v>T7 SWCV-6</v>
      </c>
      <c r="F1573" s="39">
        <f>VLOOKUP(E1573,HD_Odo!$C$2:$D$1381,2,FALSE)</f>
        <v>115959.58333333299</v>
      </c>
      <c r="G1573" s="89" t="str">
        <f>'EMFAC2017EI-2011Class'!H1572</f>
        <v>2021-T7 SWCV-6</v>
      </c>
      <c r="H1573" s="77">
        <f t="shared" si="50"/>
        <v>0.9121924982066163</v>
      </c>
      <c r="J1573" s="13"/>
      <c r="N1573" s="37"/>
      <c r="O1573" s="36"/>
    </row>
    <row r="1574" spans="1:15" ht="13.7" customHeight="1" x14ac:dyDescent="0.25">
      <c r="A1574" s="73">
        <f>'EMFAC2017EI-2011Class'!B1573</f>
        <v>2021</v>
      </c>
      <c r="B1574" s="74" t="str">
        <f>'EMFAC2017EI-2011Class'!C1573</f>
        <v>T7 SWCV</v>
      </c>
      <c r="C1574" s="73">
        <f>'EMFAC2017EI-2011Class'!D1573</f>
        <v>2014</v>
      </c>
      <c r="D1574" s="38">
        <f>'EMFAC2017EI-2011Class'!F1573</f>
        <v>7</v>
      </c>
      <c r="E1574" s="72" t="str">
        <f t="shared" si="49"/>
        <v>T7 SWCV-7</v>
      </c>
      <c r="F1574" s="39">
        <f>VLOOKUP(E1574,HD_Odo!$C$2:$D$1381,2,FALSE)</f>
        <v>131594.58333333299</v>
      </c>
      <c r="G1574" s="89" t="str">
        <f>'EMFAC2017EI-2011Class'!H1573</f>
        <v>2021-T7 SWCV-7</v>
      </c>
      <c r="H1574" s="77">
        <f t="shared" si="50"/>
        <v>0.90426523021359195</v>
      </c>
      <c r="J1574" s="13"/>
      <c r="N1574" s="37"/>
      <c r="O1574" s="36"/>
    </row>
    <row r="1575" spans="1:15" ht="13.7" customHeight="1" x14ac:dyDescent="0.25">
      <c r="A1575" s="73">
        <f>'EMFAC2017EI-2011Class'!B1574</f>
        <v>2021</v>
      </c>
      <c r="B1575" s="74" t="str">
        <f>'EMFAC2017EI-2011Class'!C1574</f>
        <v>T7 SWCV</v>
      </c>
      <c r="C1575" s="73">
        <f>'EMFAC2017EI-2011Class'!D1574</f>
        <v>2013</v>
      </c>
      <c r="D1575" s="38">
        <f>'EMFAC2017EI-2011Class'!F1574</f>
        <v>8</v>
      </c>
      <c r="E1575" s="72" t="str">
        <f t="shared" si="49"/>
        <v>T7 SWCV-8</v>
      </c>
      <c r="F1575" s="39">
        <f>VLOOKUP(E1575,HD_Odo!$C$2:$D$1381,2,FALSE)</f>
        <v>147229.58333333299</v>
      </c>
      <c r="G1575" s="89" t="str">
        <f>'EMFAC2017EI-2011Class'!H1574</f>
        <v>2021-T7 SWCV-8</v>
      </c>
      <c r="H1575" s="77">
        <f t="shared" si="50"/>
        <v>0.86889448521874446</v>
      </c>
      <c r="J1575" s="13"/>
      <c r="N1575" s="37"/>
      <c r="O1575" s="36"/>
    </row>
    <row r="1576" spans="1:15" ht="13.7" customHeight="1" x14ac:dyDescent="0.25">
      <c r="A1576" s="73">
        <f>'EMFAC2017EI-2011Class'!B1575</f>
        <v>2021</v>
      </c>
      <c r="B1576" s="74" t="str">
        <f>'EMFAC2017EI-2011Class'!C1575</f>
        <v>T7 SWCV</v>
      </c>
      <c r="C1576" s="73">
        <f>'EMFAC2017EI-2011Class'!D1575</f>
        <v>2012</v>
      </c>
      <c r="D1576" s="38">
        <f>'EMFAC2017EI-2011Class'!F1575</f>
        <v>9</v>
      </c>
      <c r="E1576" s="72" t="str">
        <f t="shared" si="49"/>
        <v>T7 SWCV-9</v>
      </c>
      <c r="F1576" s="39">
        <f>VLOOKUP(E1576,HD_Odo!$C$2:$D$1381,2,FALSE)</f>
        <v>162864.58333333299</v>
      </c>
      <c r="G1576" s="89" t="str">
        <f>'EMFAC2017EI-2011Class'!H1575</f>
        <v>2021-T7 SWCV-9</v>
      </c>
      <c r="H1576" s="77">
        <f t="shared" si="50"/>
        <v>0.86172885974221292</v>
      </c>
      <c r="J1576" s="13"/>
      <c r="N1576" s="37"/>
      <c r="O1576" s="36"/>
    </row>
    <row r="1577" spans="1:15" ht="13.7" customHeight="1" x14ac:dyDescent="0.25">
      <c r="A1577" s="73">
        <f>'EMFAC2017EI-2011Class'!B1576</f>
        <v>2021</v>
      </c>
      <c r="B1577" s="74" t="str">
        <f>'EMFAC2017EI-2011Class'!C1576</f>
        <v>T7 SWCV</v>
      </c>
      <c r="C1577" s="73">
        <f>'EMFAC2017EI-2011Class'!D1576</f>
        <v>2011</v>
      </c>
      <c r="D1577" s="38">
        <f>'EMFAC2017EI-2011Class'!F1576</f>
        <v>10</v>
      </c>
      <c r="E1577" s="72" t="str">
        <f t="shared" si="49"/>
        <v>T7 SWCV-10</v>
      </c>
      <c r="F1577" s="39">
        <f>VLOOKUP(E1577,HD_Odo!$C$2:$D$1381,2,FALSE)</f>
        <v>178499.58333333299</v>
      </c>
      <c r="G1577" s="89" t="str">
        <f>'EMFAC2017EI-2011Class'!H1576</f>
        <v>2021-T7 SWCV-10</v>
      </c>
      <c r="H1577" s="77">
        <f t="shared" si="50"/>
        <v>0.85520122399196341</v>
      </c>
      <c r="J1577" s="13"/>
      <c r="N1577" s="37"/>
      <c r="O1577" s="36"/>
    </row>
    <row r="1578" spans="1:15" ht="13.7" customHeight="1" x14ac:dyDescent="0.25">
      <c r="A1578" s="73">
        <f>'EMFAC2017EI-2011Class'!B1577</f>
        <v>2021</v>
      </c>
      <c r="B1578" s="74" t="str">
        <f>'EMFAC2017EI-2011Class'!C1577</f>
        <v>T7 SWCV</v>
      </c>
      <c r="C1578" s="73">
        <f>'EMFAC2017EI-2011Class'!D1577</f>
        <v>2010</v>
      </c>
      <c r="D1578" s="38">
        <f>'EMFAC2017EI-2011Class'!F1577</f>
        <v>11</v>
      </c>
      <c r="E1578" s="72" t="str">
        <f t="shared" si="49"/>
        <v>T7 SWCV-11</v>
      </c>
      <c r="F1578" s="39">
        <f>VLOOKUP(E1578,HD_Odo!$C$2:$D$1381,2,FALSE)</f>
        <v>194134.58333333299</v>
      </c>
      <c r="G1578" s="89" t="str">
        <f>'EMFAC2017EI-2011Class'!H1577</f>
        <v>2021-T7 SWCV-11</v>
      </c>
      <c r="H1578" s="77">
        <f t="shared" si="50"/>
        <v>0.88345163141667526</v>
      </c>
      <c r="J1578" s="13"/>
      <c r="N1578" s="37"/>
      <c r="O1578" s="36"/>
    </row>
    <row r="1579" spans="1:15" ht="13.7" customHeight="1" x14ac:dyDescent="0.25">
      <c r="A1579" s="73">
        <f>'EMFAC2017EI-2011Class'!B1578</f>
        <v>2021</v>
      </c>
      <c r="B1579" s="74" t="str">
        <f>'EMFAC2017EI-2011Class'!C1578</f>
        <v>T7 SWCV</v>
      </c>
      <c r="C1579" s="73">
        <f>'EMFAC2017EI-2011Class'!D1578</f>
        <v>2009</v>
      </c>
      <c r="D1579" s="38">
        <f>'EMFAC2017EI-2011Class'!F1578</f>
        <v>12</v>
      </c>
      <c r="E1579" s="72" t="str">
        <f t="shared" si="49"/>
        <v>T7 SWCV-12</v>
      </c>
      <c r="F1579" s="39">
        <f>VLOOKUP(E1579,HD_Odo!$C$2:$D$1381,2,FALSE)</f>
        <v>209769.58333333299</v>
      </c>
      <c r="G1579" s="89" t="str">
        <f>'EMFAC2017EI-2011Class'!H1578</f>
        <v>2021-T7 SWCV-12</v>
      </c>
      <c r="H1579" s="77">
        <f t="shared" si="50"/>
        <v>0.87743500599531765</v>
      </c>
      <c r="J1579" s="13"/>
      <c r="N1579" s="37"/>
      <c r="O1579" s="36"/>
    </row>
    <row r="1580" spans="1:15" ht="13.7" customHeight="1" x14ac:dyDescent="0.25">
      <c r="A1580" s="73">
        <f>'EMFAC2017EI-2011Class'!B1579</f>
        <v>2021</v>
      </c>
      <c r="B1580" s="74" t="str">
        <f>'EMFAC2017EI-2011Class'!C1579</f>
        <v>T7 SWCV</v>
      </c>
      <c r="C1580" s="73">
        <f>'EMFAC2017EI-2011Class'!D1579</f>
        <v>2008</v>
      </c>
      <c r="D1580" s="38">
        <f>'EMFAC2017EI-2011Class'!F1579</f>
        <v>13</v>
      </c>
      <c r="E1580" s="72" t="str">
        <f t="shared" si="49"/>
        <v>T7 SWCV-13</v>
      </c>
      <c r="F1580" s="39">
        <f>VLOOKUP(E1580,HD_Odo!$C$2:$D$1381,2,FALSE)</f>
        <v>225404.58333333299</v>
      </c>
      <c r="G1580" s="89" t="str">
        <f>'EMFAC2017EI-2011Class'!H1579</f>
        <v>2021-T7 SWCV-13</v>
      </c>
      <c r="H1580" s="77">
        <f t="shared" si="50"/>
        <v>0.87173198026738086</v>
      </c>
      <c r="J1580" s="13"/>
      <c r="N1580" s="37"/>
      <c r="O1580" s="36"/>
    </row>
    <row r="1581" spans="1:15" ht="13.7" customHeight="1" x14ac:dyDescent="0.25">
      <c r="A1581" s="73">
        <f>'EMFAC2017EI-2011Class'!B1580</f>
        <v>2021</v>
      </c>
      <c r="B1581" s="74" t="str">
        <f>'EMFAC2017EI-2011Class'!C1580</f>
        <v>T7 SWCV</v>
      </c>
      <c r="C1581" s="73">
        <f>'EMFAC2017EI-2011Class'!D1580</f>
        <v>2007</v>
      </c>
      <c r="D1581" s="38">
        <f>'EMFAC2017EI-2011Class'!F1580</f>
        <v>14</v>
      </c>
      <c r="E1581" s="72" t="str">
        <f t="shared" si="49"/>
        <v>T7 SWCV-14</v>
      </c>
      <c r="F1581" s="39">
        <f>VLOOKUP(E1581,HD_Odo!$C$2:$D$1381,2,FALSE)</f>
        <v>241039.58333333299</v>
      </c>
      <c r="G1581" s="89" t="str">
        <f>'EMFAC2017EI-2011Class'!H1580</f>
        <v>2021-T7 SWCV-14</v>
      </c>
      <c r="H1581" s="77">
        <f t="shared" si="50"/>
        <v>0.9359469360666014</v>
      </c>
      <c r="J1581" s="13"/>
      <c r="N1581" s="37"/>
      <c r="O1581" s="36"/>
    </row>
    <row r="1582" spans="1:15" ht="13.7" customHeight="1" x14ac:dyDescent="0.25">
      <c r="A1582" s="73">
        <f>'EMFAC2017EI-2011Class'!B1581</f>
        <v>2021</v>
      </c>
      <c r="B1582" s="74" t="str">
        <f>'EMFAC2017EI-2011Class'!C1581</f>
        <v>T7 SWCV</v>
      </c>
      <c r="C1582" s="73">
        <f>'EMFAC2017EI-2011Class'!D1581</f>
        <v>2006</v>
      </c>
      <c r="D1582" s="38">
        <f>'EMFAC2017EI-2011Class'!F1581</f>
        <v>15</v>
      </c>
      <c r="E1582" s="72" t="str">
        <f t="shared" si="49"/>
        <v>T7 SWCV-15</v>
      </c>
      <c r="F1582" s="39">
        <f>VLOOKUP(E1582,HD_Odo!$C$2:$D$1381,2,FALSE)</f>
        <v>256674.58333333299</v>
      </c>
      <c r="G1582" s="89" t="str">
        <f>'EMFAC2017EI-2011Class'!H1581</f>
        <v>2021-T7 SWCV-15</v>
      </c>
      <c r="H1582" s="77">
        <f t="shared" si="50"/>
        <v>0.93296699208270961</v>
      </c>
      <c r="J1582" s="13"/>
      <c r="N1582" s="37"/>
      <c r="O1582" s="36"/>
    </row>
    <row r="1583" spans="1:15" ht="13.7" customHeight="1" x14ac:dyDescent="0.25">
      <c r="A1583" s="73">
        <f>'EMFAC2017EI-2011Class'!B1582</f>
        <v>2021</v>
      </c>
      <c r="B1583" s="74" t="str">
        <f>'EMFAC2017EI-2011Class'!C1582</f>
        <v>T7 SWCV</v>
      </c>
      <c r="C1583" s="73">
        <f>'EMFAC2017EI-2011Class'!D1582</f>
        <v>2005</v>
      </c>
      <c r="D1583" s="38">
        <f>'EMFAC2017EI-2011Class'!F1582</f>
        <v>16</v>
      </c>
      <c r="E1583" s="72" t="str">
        <f t="shared" si="49"/>
        <v>T7 SWCV-16</v>
      </c>
      <c r="F1583" s="39">
        <f>VLOOKUP(E1583,HD_Odo!$C$2:$D$1381,2,FALSE)</f>
        <v>272309.58333333302</v>
      </c>
      <c r="G1583" s="89" t="str">
        <f>'EMFAC2017EI-2011Class'!H1582</f>
        <v>2021-T7 SWCV-16</v>
      </c>
      <c r="H1583" s="77">
        <f t="shared" si="50"/>
        <v>0.93008796619296241</v>
      </c>
      <c r="J1583" s="13"/>
      <c r="N1583" s="37"/>
      <c r="O1583" s="36"/>
    </row>
    <row r="1584" spans="1:15" ht="13.7" customHeight="1" x14ac:dyDescent="0.25">
      <c r="A1584" s="73">
        <f>'EMFAC2017EI-2011Class'!B1583</f>
        <v>2021</v>
      </c>
      <c r="B1584" s="74" t="str">
        <f>'EMFAC2017EI-2011Class'!C1583</f>
        <v>T7 SWCV</v>
      </c>
      <c r="C1584" s="73">
        <f>'EMFAC2017EI-2011Class'!D1583</f>
        <v>2004</v>
      </c>
      <c r="D1584" s="38">
        <f>'EMFAC2017EI-2011Class'!F1583</f>
        <v>17</v>
      </c>
      <c r="E1584" s="72" t="str">
        <f t="shared" si="49"/>
        <v>T7 SWCV-17</v>
      </c>
      <c r="F1584" s="39">
        <f>VLOOKUP(E1584,HD_Odo!$C$2:$D$1381,2,FALSE)</f>
        <v>287944.58333333302</v>
      </c>
      <c r="G1584" s="89" t="str">
        <f>'EMFAC2017EI-2011Class'!H1583</f>
        <v>2021-T7 SWCV-17</v>
      </c>
      <c r="H1584" s="77">
        <f t="shared" si="50"/>
        <v>0.92730481725516456</v>
      </c>
      <c r="J1584" s="13"/>
      <c r="N1584" s="37"/>
      <c r="O1584" s="36"/>
    </row>
    <row r="1585" spans="1:15" ht="13.7" customHeight="1" x14ac:dyDescent="0.25">
      <c r="A1585" s="73">
        <f>'EMFAC2017EI-2011Class'!B1584</f>
        <v>2021</v>
      </c>
      <c r="B1585" s="74" t="str">
        <f>'EMFAC2017EI-2011Class'!C1584</f>
        <v>T7 SWCV</v>
      </c>
      <c r="C1585" s="73">
        <f>'EMFAC2017EI-2011Class'!D1584</f>
        <v>2003</v>
      </c>
      <c r="D1585" s="38">
        <f>'EMFAC2017EI-2011Class'!F1584</f>
        <v>18</v>
      </c>
      <c r="E1585" s="72" t="str">
        <f t="shared" si="49"/>
        <v>T7 SWCV-18</v>
      </c>
      <c r="F1585" s="39">
        <f>VLOOKUP(E1585,HD_Odo!$C$2:$D$1381,2,FALSE)</f>
        <v>303579.58333333302</v>
      </c>
      <c r="G1585" s="89" t="str">
        <f>'EMFAC2017EI-2011Class'!H1584</f>
        <v>2021-T7 SWCV-18</v>
      </c>
      <c r="H1585" s="77">
        <f t="shared" si="50"/>
        <v>0.95323781793479356</v>
      </c>
      <c r="J1585" s="13"/>
      <c r="N1585" s="37"/>
      <c r="O1585" s="36"/>
    </row>
    <row r="1586" spans="1:15" ht="13.7" customHeight="1" x14ac:dyDescent="0.25">
      <c r="A1586" s="73">
        <f>'EMFAC2017EI-2011Class'!B1585</f>
        <v>2021</v>
      </c>
      <c r="B1586" s="74" t="str">
        <f>'EMFAC2017EI-2011Class'!C1585</f>
        <v>T7 SWCV</v>
      </c>
      <c r="C1586" s="73">
        <f>'EMFAC2017EI-2011Class'!D1585</f>
        <v>2002</v>
      </c>
      <c r="D1586" s="38">
        <f>'EMFAC2017EI-2011Class'!F1585</f>
        <v>19</v>
      </c>
      <c r="E1586" s="72" t="str">
        <f t="shared" si="49"/>
        <v>T7 SWCV-19</v>
      </c>
      <c r="F1586" s="39">
        <f>VLOOKUP(E1586,HD_Odo!$C$2:$D$1381,2,FALSE)</f>
        <v>319214.58333333302</v>
      </c>
      <c r="G1586" s="89" t="str">
        <f>'EMFAC2017EI-2011Class'!H1585</f>
        <v>2021-T7 SWCV-19</v>
      </c>
      <c r="H1586" s="77">
        <f t="shared" si="50"/>
        <v>0.95169172271829472</v>
      </c>
      <c r="J1586" s="13"/>
      <c r="N1586" s="37"/>
      <c r="O1586" s="36"/>
    </row>
    <row r="1587" spans="1:15" ht="13.7" customHeight="1" x14ac:dyDescent="0.25">
      <c r="A1587" s="73">
        <f>'EMFAC2017EI-2011Class'!B1586</f>
        <v>2021</v>
      </c>
      <c r="B1587" s="74" t="str">
        <f>'EMFAC2017EI-2011Class'!C1586</f>
        <v>T7 SWCV</v>
      </c>
      <c r="C1587" s="73">
        <f>'EMFAC2017EI-2011Class'!D1586</f>
        <v>2001</v>
      </c>
      <c r="D1587" s="38">
        <f>'EMFAC2017EI-2011Class'!F1586</f>
        <v>20</v>
      </c>
      <c r="E1587" s="72" t="str">
        <f t="shared" si="49"/>
        <v>T7 SWCV-20</v>
      </c>
      <c r="F1587" s="39">
        <f>VLOOKUP(E1587,HD_Odo!$C$2:$D$1381,2,FALSE)</f>
        <v>334849.58333333302</v>
      </c>
      <c r="G1587" s="89" t="str">
        <f>'EMFAC2017EI-2011Class'!H1586</f>
        <v>2021-T7 SWCV-20</v>
      </c>
      <c r="H1587" s="77">
        <f t="shared" si="50"/>
        <v>0.95019891783987731</v>
      </c>
      <c r="J1587" s="13"/>
      <c r="N1587" s="37"/>
      <c r="O1587" s="36"/>
    </row>
    <row r="1588" spans="1:15" ht="13.7" customHeight="1" x14ac:dyDescent="0.25">
      <c r="A1588" s="73">
        <f>'EMFAC2017EI-2011Class'!B1587</f>
        <v>2021</v>
      </c>
      <c r="B1588" s="74" t="str">
        <f>'EMFAC2017EI-2011Class'!C1587</f>
        <v>T7 SWCV</v>
      </c>
      <c r="C1588" s="73">
        <f>'EMFAC2017EI-2011Class'!D1587</f>
        <v>2000</v>
      </c>
      <c r="D1588" s="38">
        <f>'EMFAC2017EI-2011Class'!F1587</f>
        <v>21</v>
      </c>
      <c r="E1588" s="72" t="str">
        <f t="shared" si="49"/>
        <v>T7 SWCV-21</v>
      </c>
      <c r="F1588" s="39">
        <f>VLOOKUP(E1588,HD_Odo!$C$2:$D$1381,2,FALSE)</f>
        <v>350484.58333333302</v>
      </c>
      <c r="G1588" s="89" t="str">
        <f>'EMFAC2017EI-2011Class'!H1587</f>
        <v>2021-T7 SWCV-21</v>
      </c>
      <c r="H1588" s="77">
        <f t="shared" si="50"/>
        <v>0.94875669478500246</v>
      </c>
      <c r="J1588" s="13"/>
      <c r="N1588" s="37"/>
      <c r="O1588" s="36"/>
    </row>
    <row r="1589" spans="1:15" ht="13.7" customHeight="1" x14ac:dyDescent="0.25">
      <c r="A1589" s="73">
        <f>'EMFAC2017EI-2011Class'!B1588</f>
        <v>2021</v>
      </c>
      <c r="B1589" s="74" t="str">
        <f>'EMFAC2017EI-2011Class'!C1588</f>
        <v>T7 SWCV</v>
      </c>
      <c r="C1589" s="73">
        <f>'EMFAC2017EI-2011Class'!D1588</f>
        <v>1999</v>
      </c>
      <c r="D1589" s="38">
        <f>'EMFAC2017EI-2011Class'!F1588</f>
        <v>22</v>
      </c>
      <c r="E1589" s="72" t="str">
        <f t="shared" si="49"/>
        <v>T7 SWCV-22</v>
      </c>
      <c r="F1589" s="39">
        <f>VLOOKUP(E1589,HD_Odo!$C$2:$D$1381,2,FALSE)</f>
        <v>366119.58333333302</v>
      </c>
      <c r="G1589" s="89" t="str">
        <f>'EMFAC2017EI-2011Class'!H1588</f>
        <v>2021-T7 SWCV-22</v>
      </c>
      <c r="H1589" s="77">
        <f t="shared" si="50"/>
        <v>0.94736252553051559</v>
      </c>
      <c r="J1589" s="13"/>
      <c r="N1589" s="37"/>
      <c r="O1589" s="36"/>
    </row>
    <row r="1590" spans="1:15" ht="13.7" customHeight="1" x14ac:dyDescent="0.25">
      <c r="A1590" s="73">
        <f>'EMFAC2017EI-2011Class'!B1589</f>
        <v>2021</v>
      </c>
      <c r="B1590" s="74" t="str">
        <f>'EMFAC2017EI-2011Class'!C1589</f>
        <v>T7 SWCV</v>
      </c>
      <c r="C1590" s="73">
        <f>'EMFAC2017EI-2011Class'!D1589</f>
        <v>1998</v>
      </c>
      <c r="D1590" s="38">
        <f>'EMFAC2017EI-2011Class'!F1589</f>
        <v>23</v>
      </c>
      <c r="E1590" s="72" t="str">
        <f t="shared" si="49"/>
        <v>T7 SWCV-23</v>
      </c>
      <c r="F1590" s="39">
        <f>VLOOKUP(E1590,HD_Odo!$C$2:$D$1381,2,FALSE)</f>
        <v>381754.58333333302</v>
      </c>
      <c r="G1590" s="89" t="str">
        <f>'EMFAC2017EI-2011Class'!H1589</f>
        <v>2021-T7 SWCV-23</v>
      </c>
      <c r="H1590" s="77">
        <f t="shared" si="50"/>
        <v>0.94601404775641362</v>
      </c>
      <c r="J1590" s="13"/>
      <c r="N1590" s="37"/>
      <c r="O1590" s="36"/>
    </row>
    <row r="1591" spans="1:15" ht="13.7" customHeight="1" x14ac:dyDescent="0.25">
      <c r="A1591" s="73">
        <f>'EMFAC2017EI-2011Class'!B1590</f>
        <v>2021</v>
      </c>
      <c r="B1591" s="74" t="str">
        <f>'EMFAC2017EI-2011Class'!C1590</f>
        <v>T7 SWCV</v>
      </c>
      <c r="C1591" s="73">
        <f>'EMFAC2017EI-2011Class'!D1590</f>
        <v>1997</v>
      </c>
      <c r="D1591" s="38">
        <f>'EMFAC2017EI-2011Class'!F1590</f>
        <v>24</v>
      </c>
      <c r="E1591" s="72" t="str">
        <f t="shared" si="49"/>
        <v>T7 SWCV-24</v>
      </c>
      <c r="F1591" s="39">
        <f>VLOOKUP(E1591,HD_Odo!$C$2:$D$1381,2,FALSE)</f>
        <v>397389.58333333302</v>
      </c>
      <c r="G1591" s="89" t="str">
        <f>'EMFAC2017EI-2011Class'!H1590</f>
        <v>2021-T7 SWCV-24</v>
      </c>
      <c r="H1591" s="77">
        <f t="shared" si="50"/>
        <v>0.94470905148815076</v>
      </c>
      <c r="J1591" s="13"/>
      <c r="N1591" s="37"/>
      <c r="O1591" s="36"/>
    </row>
    <row r="1592" spans="1:15" ht="13.7" customHeight="1" x14ac:dyDescent="0.25">
      <c r="A1592" s="73">
        <f>'EMFAC2017EI-2011Class'!B1591</f>
        <v>2021</v>
      </c>
      <c r="B1592" s="74" t="str">
        <f>'EMFAC2017EI-2011Class'!C1591</f>
        <v>T7 SWCV</v>
      </c>
      <c r="C1592" s="73">
        <f>'EMFAC2017EI-2011Class'!D1591</f>
        <v>1996</v>
      </c>
      <c r="D1592" s="38">
        <f>'EMFAC2017EI-2011Class'!F1591</f>
        <v>25</v>
      </c>
      <c r="E1592" s="72" t="str">
        <f t="shared" si="49"/>
        <v>T7 SWCV-25</v>
      </c>
      <c r="F1592" s="39">
        <f>VLOOKUP(E1592,HD_Odo!$C$2:$D$1381,2,FALSE)</f>
        <v>413024.58333333302</v>
      </c>
      <c r="G1592" s="89" t="str">
        <f>'EMFAC2017EI-2011Class'!H1591</f>
        <v>2021-T7 SWCV-25</v>
      </c>
      <c r="H1592" s="77">
        <f t="shared" si="50"/>
        <v>0.94344546701059095</v>
      </c>
      <c r="J1592" s="13"/>
      <c r="N1592" s="37"/>
      <c r="O1592" s="36"/>
    </row>
    <row r="1593" spans="1:15" ht="13.7" customHeight="1" x14ac:dyDescent="0.25">
      <c r="A1593" s="73">
        <f>'EMFAC2017EI-2011Class'!B1592</f>
        <v>2021</v>
      </c>
      <c r="B1593" s="74" t="str">
        <f>'EMFAC2017EI-2011Class'!C1592</f>
        <v>T7 SWCV</v>
      </c>
      <c r="C1593" s="73">
        <f>'EMFAC2017EI-2011Class'!D1592</f>
        <v>1995</v>
      </c>
      <c r="D1593" s="38">
        <f>'EMFAC2017EI-2011Class'!F1592</f>
        <v>26</v>
      </c>
      <c r="E1593" s="72" t="str">
        <f t="shared" si="49"/>
        <v>T7 SWCV-26</v>
      </c>
      <c r="F1593" s="39">
        <f>VLOOKUP(E1593,HD_Odo!$C$2:$D$1381,2,FALSE)</f>
        <v>428659.58333333302</v>
      </c>
      <c r="G1593" s="89" t="str">
        <f>'EMFAC2017EI-2011Class'!H1592</f>
        <v>2021-T7 SWCV-26</v>
      </c>
      <c r="H1593" s="77">
        <f t="shared" si="50"/>
        <v>0.94222135391457995</v>
      </c>
      <c r="J1593" s="13"/>
      <c r="N1593" s="37"/>
      <c r="O1593" s="36"/>
    </row>
    <row r="1594" spans="1:15" ht="13.7" customHeight="1" x14ac:dyDescent="0.25">
      <c r="A1594" s="73">
        <f>'EMFAC2017EI-2011Class'!B1593</f>
        <v>2021</v>
      </c>
      <c r="B1594" s="74" t="str">
        <f>'EMFAC2017EI-2011Class'!C1593</f>
        <v>T7 SWCV</v>
      </c>
      <c r="C1594" s="73">
        <f>'EMFAC2017EI-2011Class'!D1593</f>
        <v>1994</v>
      </c>
      <c r="D1594" s="38">
        <f>'EMFAC2017EI-2011Class'!F1593</f>
        <v>27</v>
      </c>
      <c r="E1594" s="72" t="str">
        <f t="shared" si="49"/>
        <v>T7 SWCV-27</v>
      </c>
      <c r="F1594" s="39">
        <f>VLOOKUP(E1594,HD_Odo!$C$2:$D$1381,2,FALSE)</f>
        <v>444294.58333333302</v>
      </c>
      <c r="G1594" s="89" t="str">
        <f>'EMFAC2017EI-2011Class'!H1593</f>
        <v>2021-T7 SWCV-27</v>
      </c>
      <c r="H1594" s="77">
        <f t="shared" si="50"/>
        <v>0.94103489115420957</v>
      </c>
      <c r="J1594" s="13"/>
      <c r="N1594" s="37"/>
      <c r="O1594" s="36"/>
    </row>
    <row r="1595" spans="1:15" ht="13.7" customHeight="1" x14ac:dyDescent="0.25">
      <c r="A1595" s="73">
        <f>'EMFAC2017EI-2011Class'!B1594</f>
        <v>2021</v>
      </c>
      <c r="B1595" s="74" t="str">
        <f>'EMFAC2017EI-2011Class'!C1594</f>
        <v>T7 SWCV</v>
      </c>
      <c r="C1595" s="73">
        <f>'EMFAC2017EI-2011Class'!D1594</f>
        <v>1993</v>
      </c>
      <c r="D1595" s="38">
        <f>'EMFAC2017EI-2011Class'!F1594</f>
        <v>28</v>
      </c>
      <c r="E1595" s="72" t="str">
        <f t="shared" si="49"/>
        <v>T7 SWCV-28</v>
      </c>
      <c r="F1595" s="39">
        <f>VLOOKUP(E1595,HD_Odo!$C$2:$D$1381,2,FALSE)</f>
        <v>459929.58333333302</v>
      </c>
      <c r="G1595" s="89" t="str">
        <f>'EMFAC2017EI-2011Class'!H1594</f>
        <v>2021-T7 SWCV-28</v>
      </c>
      <c r="H1595" s="77">
        <f t="shared" si="50"/>
        <v>0.93988436800761732</v>
      </c>
      <c r="J1595" s="13"/>
      <c r="N1595" s="37"/>
      <c r="O1595" s="36"/>
    </row>
    <row r="1596" spans="1:15" ht="13.7" customHeight="1" x14ac:dyDescent="0.25">
      <c r="A1596" s="73">
        <f>'EMFAC2017EI-2011Class'!B1595</f>
        <v>2021</v>
      </c>
      <c r="B1596" s="74" t="str">
        <f>'EMFAC2017EI-2011Class'!C1595</f>
        <v>T7 SWCV</v>
      </c>
      <c r="C1596" s="73">
        <f>'EMFAC2017EI-2011Class'!D1595</f>
        <v>1992</v>
      </c>
      <c r="D1596" s="38">
        <f>'EMFAC2017EI-2011Class'!F1595</f>
        <v>29</v>
      </c>
      <c r="E1596" s="72" t="str">
        <f t="shared" si="49"/>
        <v>T7 SWCV-29</v>
      </c>
      <c r="F1596" s="39">
        <f>VLOOKUP(E1596,HD_Odo!$C$2:$D$1381,2,FALSE)</f>
        <v>475564.58333333302</v>
      </c>
      <c r="G1596" s="89" t="str">
        <f>'EMFAC2017EI-2011Class'!H1595</f>
        <v>2021-T7 SWCV-29</v>
      </c>
      <c r="H1596" s="77">
        <f t="shared" si="50"/>
        <v>0.93876817584696493</v>
      </c>
      <c r="J1596" s="13"/>
      <c r="N1596" s="37"/>
      <c r="O1596" s="36"/>
    </row>
    <row r="1597" spans="1:15" ht="13.7" customHeight="1" x14ac:dyDescent="0.25">
      <c r="A1597" s="73">
        <f>'EMFAC2017EI-2011Class'!B1596</f>
        <v>2021</v>
      </c>
      <c r="B1597" s="74" t="str">
        <f>'EMFAC2017EI-2011Class'!C1596</f>
        <v>T7 SWCV</v>
      </c>
      <c r="C1597" s="73">
        <f>'EMFAC2017EI-2011Class'!D1596</f>
        <v>1991</v>
      </c>
      <c r="D1597" s="38">
        <f>'EMFAC2017EI-2011Class'!F1596</f>
        <v>30</v>
      </c>
      <c r="E1597" s="72" t="str">
        <f t="shared" si="49"/>
        <v>T7 SWCV-30</v>
      </c>
      <c r="F1597" s="39">
        <f>VLOOKUP(E1597,HD_Odo!$C$2:$D$1381,2,FALSE)</f>
        <v>491199.58333333302</v>
      </c>
      <c r="G1597" s="89" t="str">
        <f>'EMFAC2017EI-2011Class'!H1596</f>
        <v>2021-T7 SWCV-30</v>
      </c>
      <c r="H1597" s="77">
        <f t="shared" si="50"/>
        <v>0.93768480063431958</v>
      </c>
      <c r="J1597" s="13"/>
      <c r="N1597" s="37"/>
      <c r="O1597" s="36"/>
    </row>
    <row r="1598" spans="1:15" ht="13.7" customHeight="1" x14ac:dyDescent="0.25">
      <c r="A1598" s="73">
        <f>'EMFAC2017EI-2011Class'!B1597</f>
        <v>2021</v>
      </c>
      <c r="B1598" s="74" t="str">
        <f>'EMFAC2017EI-2011Class'!C1597</f>
        <v>T7 SWCV</v>
      </c>
      <c r="C1598" s="73">
        <f>'EMFAC2017EI-2011Class'!D1597</f>
        <v>1990</v>
      </c>
      <c r="D1598" s="38">
        <f>'EMFAC2017EI-2011Class'!F1597</f>
        <v>31</v>
      </c>
      <c r="E1598" s="72" t="str">
        <f t="shared" si="49"/>
        <v>T7 SWCV-31</v>
      </c>
      <c r="F1598" s="39">
        <f>VLOOKUP(E1598,HD_Odo!$C$2:$D$1381,2,FALSE)</f>
        <v>506834.58333333302</v>
      </c>
      <c r="G1598" s="89" t="str">
        <f>'EMFAC2017EI-2011Class'!H1597</f>
        <v>2021-T7 SWCV-31</v>
      </c>
      <c r="H1598" s="77">
        <f t="shared" si="50"/>
        <v>0.93663281606983229</v>
      </c>
      <c r="J1598" s="13"/>
      <c r="N1598" s="37"/>
      <c r="O1598" s="36"/>
    </row>
    <row r="1599" spans="1:15" ht="13.7" customHeight="1" x14ac:dyDescent="0.25">
      <c r="A1599" s="73">
        <f>'EMFAC2017EI-2011Class'!B1598</f>
        <v>2021</v>
      </c>
      <c r="B1599" s="74" t="str">
        <f>'EMFAC2017EI-2011Class'!C1598</f>
        <v>T7 SWCV</v>
      </c>
      <c r="C1599" s="73">
        <f>'EMFAC2017EI-2011Class'!D1598</f>
        <v>1989</v>
      </c>
      <c r="D1599" s="38">
        <f>'EMFAC2017EI-2011Class'!F1598</f>
        <v>32</v>
      </c>
      <c r="E1599" s="72" t="str">
        <f t="shared" si="49"/>
        <v>T7 SWCV-32</v>
      </c>
      <c r="F1599" s="39">
        <f>VLOOKUP(E1599,HD_Odo!$C$2:$D$1381,2,FALSE)</f>
        <v>522469.58333333302</v>
      </c>
      <c r="G1599" s="89" t="str">
        <f>'EMFAC2017EI-2011Class'!H1598</f>
        <v>2021-T7 SWCV-32</v>
      </c>
      <c r="H1599" s="77">
        <f t="shared" si="50"/>
        <v>0.93561087732699866</v>
      </c>
      <c r="J1599" s="13"/>
      <c r="N1599" s="37"/>
      <c r="O1599" s="36"/>
    </row>
    <row r="1600" spans="1:15" ht="13.7" customHeight="1" x14ac:dyDescent="0.25">
      <c r="A1600" s="73">
        <f>'EMFAC2017EI-2011Class'!B1599</f>
        <v>2021</v>
      </c>
      <c r="B1600" s="74" t="str">
        <f>'EMFAC2017EI-2011Class'!C1599</f>
        <v>T7 SWCV</v>
      </c>
      <c r="C1600" s="73">
        <f>'EMFAC2017EI-2011Class'!D1599</f>
        <v>1988</v>
      </c>
      <c r="D1600" s="38">
        <f>'EMFAC2017EI-2011Class'!F1599</f>
        <v>33</v>
      </c>
      <c r="E1600" s="72" t="str">
        <f t="shared" si="49"/>
        <v>T7 SWCV-33</v>
      </c>
      <c r="F1600" s="39">
        <f>VLOOKUP(E1600,HD_Odo!$C$2:$D$1381,2,FALSE)</f>
        <v>538104.58333333302</v>
      </c>
      <c r="G1600" s="89" t="str">
        <f>'EMFAC2017EI-2011Class'!H1599</f>
        <v>2021-T7 SWCV-33</v>
      </c>
      <c r="H1600" s="77">
        <f t="shared" si="50"/>
        <v>0.93461771531714821</v>
      </c>
      <c r="J1600" s="13"/>
      <c r="N1600" s="37"/>
      <c r="O1600" s="36"/>
    </row>
    <row r="1601" spans="1:15" ht="13.7" customHeight="1" x14ac:dyDescent="0.25">
      <c r="A1601" s="73">
        <f>'EMFAC2017EI-2011Class'!B1600</f>
        <v>2021</v>
      </c>
      <c r="B1601" s="74" t="str">
        <f>'EMFAC2017EI-2011Class'!C1600</f>
        <v>T7 SWCV</v>
      </c>
      <c r="C1601" s="73">
        <f>'EMFAC2017EI-2011Class'!D1600</f>
        <v>1987</v>
      </c>
      <c r="D1601" s="38">
        <f>'EMFAC2017EI-2011Class'!F1600</f>
        <v>34</v>
      </c>
      <c r="E1601" s="72" t="str">
        <f t="shared" si="49"/>
        <v>T7 SWCV-34</v>
      </c>
      <c r="F1601" s="39">
        <f>VLOOKUP(E1601,HD_Odo!$C$2:$D$1381,2,FALSE)</f>
        <v>553739.58333333302</v>
      </c>
      <c r="G1601" s="89" t="str">
        <f>'EMFAC2017EI-2011Class'!H1600</f>
        <v>2021-T7 SWCV-34</v>
      </c>
      <c r="H1601" s="77">
        <f t="shared" si="50"/>
        <v>0.9336521314317231</v>
      </c>
      <c r="J1601" s="13"/>
      <c r="N1601" s="37"/>
      <c r="O1601" s="36"/>
    </row>
    <row r="1602" spans="1:15" ht="13.7" customHeight="1" x14ac:dyDescent="0.25">
      <c r="A1602" s="73">
        <f>'EMFAC2017EI-2011Class'!B1601</f>
        <v>2021</v>
      </c>
      <c r="B1602" s="74" t="str">
        <f>'EMFAC2017EI-2011Class'!C1601</f>
        <v>T7 SWCV</v>
      </c>
      <c r="C1602" s="73">
        <f>'EMFAC2017EI-2011Class'!D1601</f>
        <v>1986</v>
      </c>
      <c r="D1602" s="38">
        <f>'EMFAC2017EI-2011Class'!F1601</f>
        <v>35</v>
      </c>
      <c r="E1602" s="72" t="str">
        <f t="shared" si="49"/>
        <v>T7 SWCV-35</v>
      </c>
      <c r="F1602" s="39">
        <f>VLOOKUP(E1602,HD_Odo!$C$2:$D$1381,2,FALSE)</f>
        <v>569374.58333333302</v>
      </c>
      <c r="G1602" s="89" t="str">
        <f>'EMFAC2017EI-2011Class'!H1601</f>
        <v>2021-T7 SWCV-35</v>
      </c>
      <c r="H1602" s="77">
        <f t="shared" si="50"/>
        <v>0.93271299271654939</v>
      </c>
      <c r="J1602" s="13"/>
      <c r="N1602" s="37"/>
      <c r="O1602" s="36"/>
    </row>
    <row r="1603" spans="1:15" ht="13.7" customHeight="1" x14ac:dyDescent="0.25">
      <c r="A1603" s="73">
        <f>'EMFAC2017EI-2011Class'!B1602</f>
        <v>2021</v>
      </c>
      <c r="B1603" s="74" t="str">
        <f>'EMFAC2017EI-2011Class'!C1602</f>
        <v>T7 SWCV</v>
      </c>
      <c r="C1603" s="73">
        <f>'EMFAC2017EI-2011Class'!D1602</f>
        <v>1985</v>
      </c>
      <c r="D1603" s="38">
        <f>'EMFAC2017EI-2011Class'!F1602</f>
        <v>36</v>
      </c>
      <c r="E1603" s="72" t="str">
        <f t="shared" si="49"/>
        <v>T7 SWCV-36</v>
      </c>
      <c r="F1603" s="39">
        <f>VLOOKUP(E1603,HD_Odo!$C$2:$D$1381,2,FALSE)</f>
        <v>585009.58333333302</v>
      </c>
      <c r="G1603" s="89" t="str">
        <f>'EMFAC2017EI-2011Class'!H1602</f>
        <v>2021-T7 SWCV-36</v>
      </c>
      <c r="H1603" s="77">
        <f t="shared" si="50"/>
        <v>0.93179922743724897</v>
      </c>
      <c r="J1603" s="13"/>
      <c r="N1603" s="37"/>
      <c r="O1603" s="36"/>
    </row>
    <row r="1604" spans="1:15" ht="13.7" customHeight="1" x14ac:dyDescent="0.25">
      <c r="A1604" s="73">
        <f>'EMFAC2017EI-2011Class'!B1603</f>
        <v>2021</v>
      </c>
      <c r="B1604" s="74" t="str">
        <f>'EMFAC2017EI-2011Class'!C1603</f>
        <v>T7 SWCV</v>
      </c>
      <c r="C1604" s="73">
        <f>'EMFAC2017EI-2011Class'!D1603</f>
        <v>1984</v>
      </c>
      <c r="D1604" s="38">
        <f>'EMFAC2017EI-2011Class'!F1603</f>
        <v>37</v>
      </c>
      <c r="E1604" s="72" t="str">
        <f t="shared" si="49"/>
        <v>T7 SWCV-37</v>
      </c>
      <c r="F1604" s="39">
        <f>VLOOKUP(E1604,HD_Odo!$C$2:$D$1381,2,FALSE)</f>
        <v>600644.58333333302</v>
      </c>
      <c r="G1604" s="89" t="str">
        <f>'EMFAC2017EI-2011Class'!H1603</f>
        <v>2021-T7 SWCV-37</v>
      </c>
      <c r="H1604" s="77">
        <f t="shared" si="50"/>
        <v>0.9309098209992972</v>
      </c>
      <c r="J1604" s="13"/>
      <c r="N1604" s="37"/>
      <c r="O1604" s="36"/>
    </row>
    <row r="1605" spans="1:15" ht="13.7" customHeight="1" x14ac:dyDescent="0.25">
      <c r="A1605" s="73">
        <f>'EMFAC2017EI-2011Class'!B1604</f>
        <v>2021</v>
      </c>
      <c r="B1605" s="74" t="str">
        <f>'EMFAC2017EI-2011Class'!C1604</f>
        <v>T7 SWCV</v>
      </c>
      <c r="C1605" s="73">
        <f>'EMFAC2017EI-2011Class'!D1604</f>
        <v>1983</v>
      </c>
      <c r="D1605" s="38">
        <f>'EMFAC2017EI-2011Class'!F1604</f>
        <v>38</v>
      </c>
      <c r="E1605" s="72" t="str">
        <f t="shared" si="49"/>
        <v>T7 SWCV-38</v>
      </c>
      <c r="F1605" s="39">
        <f>VLOOKUP(E1605,HD_Odo!$C$2:$D$1381,2,FALSE)</f>
        <v>616279.58333333302</v>
      </c>
      <c r="G1605" s="89" t="str">
        <f>'EMFAC2017EI-2011Class'!H1604</f>
        <v>2021-T7 SWCV-38</v>
      </c>
      <c r="H1605" s="77">
        <f t="shared" si="50"/>
        <v>0.93004381219007815</v>
      </c>
      <c r="J1605" s="13"/>
      <c r="N1605" s="37"/>
      <c r="O1605" s="36"/>
    </row>
    <row r="1606" spans="1:15" ht="13.7" customHeight="1" x14ac:dyDescent="0.25">
      <c r="A1606" s="73">
        <f>'EMFAC2017EI-2011Class'!B1605</f>
        <v>2021</v>
      </c>
      <c r="B1606" s="74" t="str">
        <f>'EMFAC2017EI-2011Class'!C1605</f>
        <v>T7 SWCV</v>
      </c>
      <c r="C1606" s="73">
        <f>'EMFAC2017EI-2011Class'!D1605</f>
        <v>1982</v>
      </c>
      <c r="D1606" s="38">
        <f>'EMFAC2017EI-2011Class'!F1605</f>
        <v>39</v>
      </c>
      <c r="E1606" s="72" t="str">
        <f t="shared" si="49"/>
        <v>T7 SWCV-39</v>
      </c>
      <c r="F1606" s="39">
        <f>VLOOKUP(E1606,HD_Odo!$C$2:$D$1381,2,FALSE)</f>
        <v>631914.58333333302</v>
      </c>
      <c r="G1606" s="89" t="str">
        <f>'EMFAC2017EI-2011Class'!H1605</f>
        <v>2021-T7 SWCV-39</v>
      </c>
      <c r="H1606" s="77">
        <f t="shared" si="50"/>
        <v>0.92920028971366553</v>
      </c>
      <c r="J1606" s="13"/>
      <c r="N1606" s="37"/>
      <c r="O1606" s="36"/>
    </row>
    <row r="1607" spans="1:15" ht="13.7" customHeight="1" x14ac:dyDescent="0.25">
      <c r="A1607" s="73">
        <f>'EMFAC2017EI-2011Class'!B1606</f>
        <v>2021</v>
      </c>
      <c r="B1607" s="74" t="str">
        <f>'EMFAC2017EI-2011Class'!C1606</f>
        <v>T7 SWCV</v>
      </c>
      <c r="C1607" s="73">
        <f>'EMFAC2017EI-2011Class'!D1606</f>
        <v>1981</v>
      </c>
      <c r="D1607" s="38">
        <f>'EMFAC2017EI-2011Class'!F1606</f>
        <v>40</v>
      </c>
      <c r="E1607" s="72" t="str">
        <f t="shared" si="49"/>
        <v>T7 SWCV-40</v>
      </c>
      <c r="F1607" s="39">
        <f>VLOOKUP(E1607,HD_Odo!$C$2:$D$1381,2,FALSE)</f>
        <v>647549.58333333302</v>
      </c>
      <c r="G1607" s="89" t="str">
        <f>'EMFAC2017EI-2011Class'!H1606</f>
        <v>2021-T7 SWCV-40</v>
      </c>
      <c r="H1607" s="77">
        <f t="shared" si="50"/>
        <v>0.92837838899207514</v>
      </c>
      <c r="J1607" s="13"/>
      <c r="N1607" s="37"/>
      <c r="O1607" s="36"/>
    </row>
    <row r="1608" spans="1:15" ht="13.7" customHeight="1" x14ac:dyDescent="0.25">
      <c r="A1608" s="73">
        <f>'EMFAC2017EI-2011Class'!B1607</f>
        <v>2021</v>
      </c>
      <c r="B1608" s="74" t="str">
        <f>'EMFAC2017EI-2011Class'!C1607</f>
        <v>T7 SWCV</v>
      </c>
      <c r="C1608" s="73">
        <f>'EMFAC2017EI-2011Class'!D1607</f>
        <v>1980</v>
      </c>
      <c r="D1608" s="38">
        <f>'EMFAC2017EI-2011Class'!F1607</f>
        <v>41</v>
      </c>
      <c r="E1608" s="72" t="str">
        <f t="shared" si="49"/>
        <v>T7 SWCV-41</v>
      </c>
      <c r="F1608" s="39">
        <f>VLOOKUP(E1608,HD_Odo!$C$2:$D$1381,2,FALSE)</f>
        <v>663184.58333333302</v>
      </c>
      <c r="G1608" s="89" t="str">
        <f>'EMFAC2017EI-2011Class'!H1607</f>
        <v>2021-T7 SWCV-41</v>
      </c>
      <c r="H1608" s="77">
        <f t="shared" si="50"/>
        <v>0.92757728920938209</v>
      </c>
      <c r="J1608" s="13"/>
      <c r="N1608" s="37"/>
      <c r="O1608" s="36"/>
    </row>
    <row r="1609" spans="1:15" ht="13.7" customHeight="1" x14ac:dyDescent="0.25">
      <c r="A1609" s="73">
        <f>'EMFAC2017EI-2011Class'!B1608</f>
        <v>2021</v>
      </c>
      <c r="B1609" s="74" t="str">
        <f>'EMFAC2017EI-2011Class'!C1608</f>
        <v>T7 SWCV</v>
      </c>
      <c r="C1609" s="73">
        <f>'EMFAC2017EI-2011Class'!D1608</f>
        <v>1979</v>
      </c>
      <c r="D1609" s="38">
        <f>'EMFAC2017EI-2011Class'!F1608</f>
        <v>42</v>
      </c>
      <c r="E1609" s="72" t="str">
        <f t="shared" si="49"/>
        <v>T7 SWCV-42</v>
      </c>
      <c r="F1609" s="39">
        <f>VLOOKUP(E1609,HD_Odo!$C$2:$D$1381,2,FALSE)</f>
        <v>678819.58333333302</v>
      </c>
      <c r="G1609" s="89" t="str">
        <f>'EMFAC2017EI-2011Class'!H1608</f>
        <v>2021-T7 SWCV-42</v>
      </c>
      <c r="H1609" s="77">
        <f t="shared" si="50"/>
        <v>0.92679621057745676</v>
      </c>
      <c r="J1609" s="13"/>
      <c r="N1609" s="37"/>
      <c r="O1609" s="36"/>
    </row>
    <row r="1610" spans="1:15" ht="13.7" customHeight="1" x14ac:dyDescent="0.25">
      <c r="A1610" s="73">
        <f>'EMFAC2017EI-2011Class'!B1609</f>
        <v>2021</v>
      </c>
      <c r="B1610" s="74" t="str">
        <f>'EMFAC2017EI-2011Class'!C1609</f>
        <v>T7 SWCV</v>
      </c>
      <c r="C1610" s="73">
        <f>'EMFAC2017EI-2011Class'!D1609</f>
        <v>1978</v>
      </c>
      <c r="D1610" s="38">
        <f>'EMFAC2017EI-2011Class'!F1609</f>
        <v>43</v>
      </c>
      <c r="E1610" s="72" t="str">
        <f t="shared" si="49"/>
        <v>T7 SWCV-43</v>
      </c>
      <c r="F1610" s="39">
        <f>VLOOKUP(E1610,HD_Odo!$C$2:$D$1381,2,FALSE)</f>
        <v>694454.58333333302</v>
      </c>
      <c r="G1610" s="89" t="str">
        <f>'EMFAC2017EI-2011Class'!H1609</f>
        <v>2021-T7 SWCV-43</v>
      </c>
      <c r="H1610" s="77">
        <f t="shared" si="50"/>
        <v>0.92603441180417934</v>
      </c>
      <c r="J1610" s="13"/>
      <c r="N1610" s="37"/>
      <c r="O1610" s="36"/>
    </row>
    <row r="1611" spans="1:15" ht="13.7" customHeight="1" x14ac:dyDescent="0.25">
      <c r="A1611" s="73">
        <f>'EMFAC2017EI-2011Class'!B1610</f>
        <v>2021</v>
      </c>
      <c r="B1611" s="74" t="str">
        <f>'EMFAC2017EI-2011Class'!C1610</f>
        <v>T7 SWCV</v>
      </c>
      <c r="C1611" s="73">
        <f>'EMFAC2017EI-2011Class'!D1610</f>
        <v>1977</v>
      </c>
      <c r="D1611" s="38">
        <f>'EMFAC2017EI-2011Class'!F1610</f>
        <v>44</v>
      </c>
      <c r="E1611" s="72" t="str">
        <f t="shared" ref="E1611:E1674" si="51">CONCATENATE(B1611,"-",D1611)</f>
        <v>T7 SWCV-44</v>
      </c>
      <c r="F1611" s="39">
        <f>VLOOKUP(E1611,HD_Odo!$C$2:$D$1381,2,FALSE)</f>
        <v>710089.58333333302</v>
      </c>
      <c r="G1611" s="89" t="str">
        <f>'EMFAC2017EI-2011Class'!H1610</f>
        <v>2021-T7 SWCV-44</v>
      </c>
      <c r="H1611" s="77">
        <f t="shared" si="50"/>
        <v>0.9252911877468456</v>
      </c>
      <c r="J1611" s="13"/>
      <c r="N1611" s="37"/>
      <c r="O1611" s="36"/>
    </row>
    <row r="1612" spans="1:15" ht="13.7" customHeight="1" x14ac:dyDescent="0.25">
      <c r="A1612" s="73">
        <f>'EMFAC2017EI-2011Class'!B1611</f>
        <v>2021</v>
      </c>
      <c r="B1612" s="74" t="str">
        <f>'EMFAC2017EI-2011Class'!C1611</f>
        <v>T7 Tractor</v>
      </c>
      <c r="C1612" s="73">
        <f>'EMFAC2017EI-2011Class'!D1611</f>
        <v>2022</v>
      </c>
      <c r="D1612" s="38">
        <f>'EMFAC2017EI-2011Class'!F1611</f>
        <v>-1</v>
      </c>
      <c r="E1612" s="72" t="str">
        <f t="shared" si="51"/>
        <v>T7 Tractor--1</v>
      </c>
      <c r="F1612" s="39">
        <f>VLOOKUP(E1612,HD_Odo!$C$2:$D$1381,2,FALSE)</f>
        <v>0</v>
      </c>
      <c r="G1612" s="89" t="str">
        <f>'EMFAC2017EI-2011Class'!H1611</f>
        <v>2021-T7 Tractor--1</v>
      </c>
      <c r="H1612" s="77">
        <f t="shared" si="50"/>
        <v>1</v>
      </c>
      <c r="J1612" s="13"/>
      <c r="N1612" s="37"/>
      <c r="O1612" s="36"/>
    </row>
    <row r="1613" spans="1:15" ht="13.7" customHeight="1" x14ac:dyDescent="0.25">
      <c r="A1613" s="73">
        <f>'EMFAC2017EI-2011Class'!B1612</f>
        <v>2021</v>
      </c>
      <c r="B1613" s="74" t="str">
        <f>'EMFAC2017EI-2011Class'!C1612</f>
        <v>T7 Tractor</v>
      </c>
      <c r="C1613" s="73">
        <f>'EMFAC2017EI-2011Class'!D1612</f>
        <v>2021</v>
      </c>
      <c r="D1613" s="38">
        <f>'EMFAC2017EI-2011Class'!F1612</f>
        <v>0</v>
      </c>
      <c r="E1613" s="72" t="str">
        <f t="shared" si="51"/>
        <v>T7 Tractor-0</v>
      </c>
      <c r="F1613" s="39">
        <f>VLOOKUP(E1613,HD_Odo!$C$2:$D$1381,2,FALSE)</f>
        <v>76908.539999999994</v>
      </c>
      <c r="G1613" s="89" t="str">
        <f>'EMFAC2017EI-2011Class'!H1612</f>
        <v>2021-T7 Tractor-0</v>
      </c>
      <c r="H1613" s="77">
        <f t="shared" si="50"/>
        <v>0.93514365249031617</v>
      </c>
      <c r="J1613" s="13"/>
      <c r="N1613" s="37"/>
      <c r="O1613" s="36"/>
    </row>
    <row r="1614" spans="1:15" ht="13.7" customHeight="1" x14ac:dyDescent="0.25">
      <c r="A1614" s="73">
        <f>'EMFAC2017EI-2011Class'!B1613</f>
        <v>2021</v>
      </c>
      <c r="B1614" s="74" t="str">
        <f>'EMFAC2017EI-2011Class'!C1613</f>
        <v>T7 Tractor</v>
      </c>
      <c r="C1614" s="73">
        <f>'EMFAC2017EI-2011Class'!D1613</f>
        <v>2020</v>
      </c>
      <c r="D1614" s="38">
        <f>'EMFAC2017EI-2011Class'!F1613</f>
        <v>1</v>
      </c>
      <c r="E1614" s="72" t="str">
        <f t="shared" si="51"/>
        <v>T7 Tractor-1</v>
      </c>
      <c r="F1614" s="39">
        <f>VLOOKUP(E1614,HD_Odo!$C$2:$D$1381,2,FALSE)</f>
        <v>153817.1</v>
      </c>
      <c r="G1614" s="89" t="str">
        <f>'EMFAC2017EI-2011Class'!H1613</f>
        <v>2021-T7 Tractor-1</v>
      </c>
      <c r="H1614" s="77">
        <f t="shared" si="50"/>
        <v>0.89401238448146214</v>
      </c>
      <c r="J1614" s="13"/>
      <c r="N1614" s="37"/>
      <c r="O1614" s="36"/>
    </row>
    <row r="1615" spans="1:15" ht="13.7" customHeight="1" x14ac:dyDescent="0.25">
      <c r="A1615" s="73">
        <f>'EMFAC2017EI-2011Class'!B1614</f>
        <v>2021</v>
      </c>
      <c r="B1615" s="74" t="str">
        <f>'EMFAC2017EI-2011Class'!C1614</f>
        <v>T7 Tractor</v>
      </c>
      <c r="C1615" s="73">
        <f>'EMFAC2017EI-2011Class'!D1614</f>
        <v>2019</v>
      </c>
      <c r="D1615" s="38">
        <f>'EMFAC2017EI-2011Class'!F1614</f>
        <v>2</v>
      </c>
      <c r="E1615" s="72" t="str">
        <f t="shared" si="51"/>
        <v>T7 Tractor-2</v>
      </c>
      <c r="F1615" s="39">
        <f>VLOOKUP(E1615,HD_Odo!$C$2:$D$1381,2,FALSE)</f>
        <v>229819.72</v>
      </c>
      <c r="G1615" s="89" t="str">
        <f>'EMFAC2017EI-2011Class'!H1614</f>
        <v>2021-T7 Tractor-2</v>
      </c>
      <c r="H1615" s="77">
        <f t="shared" si="50"/>
        <v>0.86588428083886382</v>
      </c>
      <c r="J1615" s="13"/>
      <c r="N1615" s="37"/>
      <c r="O1615" s="36"/>
    </row>
    <row r="1616" spans="1:15" ht="13.7" customHeight="1" x14ac:dyDescent="0.25">
      <c r="A1616" s="73">
        <f>'EMFAC2017EI-2011Class'!B1615</f>
        <v>2021</v>
      </c>
      <c r="B1616" s="74" t="str">
        <f>'EMFAC2017EI-2011Class'!C1615</f>
        <v>T7 Tractor</v>
      </c>
      <c r="C1616" s="73">
        <f>'EMFAC2017EI-2011Class'!D1615</f>
        <v>2018</v>
      </c>
      <c r="D1616" s="38">
        <f>'EMFAC2017EI-2011Class'!F1615</f>
        <v>3</v>
      </c>
      <c r="E1616" s="72" t="str">
        <f t="shared" si="51"/>
        <v>T7 Tractor-3</v>
      </c>
      <c r="F1616" s="39">
        <f>VLOOKUP(E1616,HD_Odo!$C$2:$D$1381,2,FALSE)</f>
        <v>310702.34000000003</v>
      </c>
      <c r="G1616" s="89" t="str">
        <f>'EMFAC2017EI-2011Class'!H1615</f>
        <v>2021-T7 Tractor-3</v>
      </c>
      <c r="H1616" s="77">
        <f t="shared" si="50"/>
        <v>0.84408396089301196</v>
      </c>
      <c r="J1616" s="13"/>
      <c r="N1616" s="37"/>
      <c r="O1616" s="36"/>
    </row>
    <row r="1617" spans="1:15" ht="13.7" customHeight="1" x14ac:dyDescent="0.25">
      <c r="A1617" s="73">
        <f>'EMFAC2017EI-2011Class'!B1616</f>
        <v>2021</v>
      </c>
      <c r="B1617" s="74" t="str">
        <f>'EMFAC2017EI-2011Class'!C1616</f>
        <v>T7 Tractor</v>
      </c>
      <c r="C1617" s="73">
        <f>'EMFAC2017EI-2011Class'!D1616</f>
        <v>2017</v>
      </c>
      <c r="D1617" s="38">
        <f>'EMFAC2017EI-2011Class'!F1616</f>
        <v>4</v>
      </c>
      <c r="E1617" s="72" t="str">
        <f t="shared" si="51"/>
        <v>T7 Tractor-4</v>
      </c>
      <c r="F1617" s="39">
        <f>VLOOKUP(E1617,HD_Odo!$C$2:$D$1381,2,FALSE)</f>
        <v>395127.86</v>
      </c>
      <c r="G1617" s="89" t="str">
        <f>'EMFAC2017EI-2011Class'!H1616</f>
        <v>2021-T7 Tractor-4</v>
      </c>
      <c r="H1617" s="77">
        <f t="shared" si="50"/>
        <v>0.82701270097062751</v>
      </c>
      <c r="J1617" s="13"/>
      <c r="N1617" s="37"/>
      <c r="O1617" s="36"/>
    </row>
    <row r="1618" spans="1:15" ht="13.7" customHeight="1" x14ac:dyDescent="0.25">
      <c r="A1618" s="73">
        <f>'EMFAC2017EI-2011Class'!B1617</f>
        <v>2021</v>
      </c>
      <c r="B1618" s="74" t="str">
        <f>'EMFAC2017EI-2011Class'!C1617</f>
        <v>T7 Tractor</v>
      </c>
      <c r="C1618" s="73">
        <f>'EMFAC2017EI-2011Class'!D1617</f>
        <v>2016</v>
      </c>
      <c r="D1618" s="38">
        <f>'EMFAC2017EI-2011Class'!F1617</f>
        <v>5</v>
      </c>
      <c r="E1618" s="72" t="str">
        <f t="shared" si="51"/>
        <v>T7 Tractor-5</v>
      </c>
      <c r="F1618" s="39">
        <f>VLOOKUP(E1618,HD_Odo!$C$2:$D$1381,2,FALSE)</f>
        <v>488987.22</v>
      </c>
      <c r="G1618" s="89" t="str">
        <f>'EMFAC2017EI-2011Class'!H1617</f>
        <v>2021-T7 Tractor-5</v>
      </c>
      <c r="H1618" s="77">
        <f t="shared" si="50"/>
        <v>0.81251163374825064</v>
      </c>
      <c r="J1618" s="13"/>
      <c r="N1618" s="37"/>
      <c r="O1618" s="36"/>
    </row>
    <row r="1619" spans="1:15" ht="13.7" customHeight="1" x14ac:dyDescent="0.25">
      <c r="A1619" s="73">
        <f>'EMFAC2017EI-2011Class'!B1618</f>
        <v>2021</v>
      </c>
      <c r="B1619" s="74" t="str">
        <f>'EMFAC2017EI-2011Class'!C1618</f>
        <v>T7 Tractor</v>
      </c>
      <c r="C1619" s="73">
        <f>'EMFAC2017EI-2011Class'!D1618</f>
        <v>2015</v>
      </c>
      <c r="D1619" s="38">
        <f>'EMFAC2017EI-2011Class'!F1618</f>
        <v>6</v>
      </c>
      <c r="E1619" s="72" t="str">
        <f t="shared" si="51"/>
        <v>T7 Tractor-6</v>
      </c>
      <c r="F1619" s="39">
        <f>VLOOKUP(E1619,HD_Odo!$C$2:$D$1381,2,FALSE)</f>
        <v>558038.9</v>
      </c>
      <c r="G1619" s="89" t="str">
        <f>'EMFAC2017EI-2011Class'!H1618</f>
        <v>2021-T7 Tractor-6</v>
      </c>
      <c r="H1619" s="77">
        <f t="shared" si="50"/>
        <v>0.80395070521592826</v>
      </c>
      <c r="J1619" s="13"/>
      <c r="N1619" s="37"/>
      <c r="O1619" s="36"/>
    </row>
    <row r="1620" spans="1:15" ht="13.7" customHeight="1" x14ac:dyDescent="0.25">
      <c r="A1620" s="73">
        <f>'EMFAC2017EI-2011Class'!B1619</f>
        <v>2021</v>
      </c>
      <c r="B1620" s="74" t="str">
        <f>'EMFAC2017EI-2011Class'!C1619</f>
        <v>T7 Tractor</v>
      </c>
      <c r="C1620" s="73">
        <f>'EMFAC2017EI-2011Class'!D1619</f>
        <v>2014</v>
      </c>
      <c r="D1620" s="38">
        <f>'EMFAC2017EI-2011Class'!F1619</f>
        <v>7</v>
      </c>
      <c r="E1620" s="72" t="str">
        <f t="shared" si="51"/>
        <v>T7 Tractor-7</v>
      </c>
      <c r="F1620" s="39">
        <f>VLOOKUP(E1620,HD_Odo!$C$2:$D$1381,2,FALSE)</f>
        <v>615840.93999999994</v>
      </c>
      <c r="G1620" s="89" t="str">
        <f>'EMFAC2017EI-2011Class'!H1619</f>
        <v>2021-T7 Tractor-7</v>
      </c>
      <c r="H1620" s="77">
        <f t="shared" si="50"/>
        <v>0.79781457946172918</v>
      </c>
      <c r="J1620" s="13"/>
      <c r="N1620" s="37"/>
      <c r="O1620" s="36"/>
    </row>
    <row r="1621" spans="1:15" ht="13.7" customHeight="1" x14ac:dyDescent="0.25">
      <c r="A1621" s="73">
        <f>'EMFAC2017EI-2011Class'!B1620</f>
        <v>2021</v>
      </c>
      <c r="B1621" s="74" t="str">
        <f>'EMFAC2017EI-2011Class'!C1620</f>
        <v>T7 Tractor</v>
      </c>
      <c r="C1621" s="73">
        <f>'EMFAC2017EI-2011Class'!D1620</f>
        <v>2013</v>
      </c>
      <c r="D1621" s="38">
        <f>'EMFAC2017EI-2011Class'!F1620</f>
        <v>8</v>
      </c>
      <c r="E1621" s="72" t="str">
        <f t="shared" si="51"/>
        <v>T7 Tractor-8</v>
      </c>
      <c r="F1621" s="39">
        <f>VLOOKUP(E1621,HD_Odo!$C$2:$D$1381,2,FALSE)</f>
        <v>669491.87</v>
      </c>
      <c r="G1621" s="89" t="str">
        <f>'EMFAC2017EI-2011Class'!H1620</f>
        <v>2021-T7 Tractor-8</v>
      </c>
      <c r="H1621" s="77">
        <f t="shared" si="50"/>
        <v>0.77352290743951557</v>
      </c>
      <c r="J1621" s="13"/>
      <c r="N1621" s="37"/>
      <c r="O1621" s="36"/>
    </row>
    <row r="1622" spans="1:15" ht="13.7" customHeight="1" x14ac:dyDescent="0.25">
      <c r="A1622" s="73">
        <f>'EMFAC2017EI-2011Class'!B1621</f>
        <v>2021</v>
      </c>
      <c r="B1622" s="74" t="str">
        <f>'EMFAC2017EI-2011Class'!C1621</f>
        <v>T7 Tractor</v>
      </c>
      <c r="C1622" s="73">
        <f>'EMFAC2017EI-2011Class'!D1621</f>
        <v>2012</v>
      </c>
      <c r="D1622" s="38">
        <f>'EMFAC2017EI-2011Class'!F1621</f>
        <v>9</v>
      </c>
      <c r="E1622" s="72" t="str">
        <f t="shared" si="51"/>
        <v>T7 Tractor-9</v>
      </c>
      <c r="F1622" s="39">
        <f>VLOOKUP(E1622,HD_Odo!$C$2:$D$1381,2,FALSE)</f>
        <v>719283.9</v>
      </c>
      <c r="G1622" s="89" t="str">
        <f>'EMFAC2017EI-2011Class'!H1621</f>
        <v>2021-T7 Tractor-9</v>
      </c>
      <c r="H1622" s="77">
        <f t="shared" si="50"/>
        <v>0.77026155605688329</v>
      </c>
      <c r="J1622" s="13"/>
      <c r="N1622" s="37"/>
      <c r="O1622" s="36"/>
    </row>
    <row r="1623" spans="1:15" ht="13.7" customHeight="1" x14ac:dyDescent="0.25">
      <c r="A1623" s="73">
        <f>'EMFAC2017EI-2011Class'!B1622</f>
        <v>2021</v>
      </c>
      <c r="B1623" s="74" t="str">
        <f>'EMFAC2017EI-2011Class'!C1622</f>
        <v>T7 Tractor</v>
      </c>
      <c r="C1623" s="73">
        <f>'EMFAC2017EI-2011Class'!D1622</f>
        <v>2011</v>
      </c>
      <c r="D1623" s="38">
        <f>'EMFAC2017EI-2011Class'!F1622</f>
        <v>10</v>
      </c>
      <c r="E1623" s="72" t="str">
        <f t="shared" si="51"/>
        <v>T7 Tractor-10</v>
      </c>
      <c r="F1623" s="39">
        <f>VLOOKUP(E1623,HD_Odo!$C$2:$D$1381,2,FALSE)</f>
        <v>765588.04</v>
      </c>
      <c r="G1623" s="89" t="str">
        <f>'EMFAC2017EI-2011Class'!H1622</f>
        <v>2021-T7 Tractor-10</v>
      </c>
      <c r="H1623" s="77">
        <f t="shared" si="50"/>
        <v>0.76753927439289993</v>
      </c>
      <c r="J1623" s="13"/>
      <c r="N1623" s="37"/>
      <c r="O1623" s="36"/>
    </row>
    <row r="1624" spans="1:15" ht="13.7" customHeight="1" x14ac:dyDescent="0.25">
      <c r="A1624" s="73">
        <f>'EMFAC2017EI-2011Class'!B1623</f>
        <v>2021</v>
      </c>
      <c r="B1624" s="74" t="str">
        <f>'EMFAC2017EI-2011Class'!C1623</f>
        <v>T7 Tractor</v>
      </c>
      <c r="C1624" s="73">
        <f>'EMFAC2017EI-2011Class'!D1623</f>
        <v>2010</v>
      </c>
      <c r="D1624" s="38">
        <f>'EMFAC2017EI-2011Class'!F1623</f>
        <v>11</v>
      </c>
      <c r="E1624" s="72" t="str">
        <f t="shared" si="51"/>
        <v>T7 Tractor-11</v>
      </c>
      <c r="F1624" s="39">
        <f>VLOOKUP(E1624,HD_Odo!$C$2:$D$1381,2,FALSE)</f>
        <v>800000</v>
      </c>
      <c r="G1624" s="89" t="str">
        <f>'EMFAC2017EI-2011Class'!H1623</f>
        <v>2021-T7 Tractor-11</v>
      </c>
      <c r="H1624" s="77">
        <f t="shared" si="50"/>
        <v>0.76746621125381953</v>
      </c>
      <c r="J1624" s="13"/>
      <c r="N1624" s="37"/>
      <c r="O1624" s="36"/>
    </row>
    <row r="1625" spans="1:15" ht="13.7" customHeight="1" x14ac:dyDescent="0.25">
      <c r="A1625" s="73">
        <f>'EMFAC2017EI-2011Class'!B1624</f>
        <v>2021</v>
      </c>
      <c r="B1625" s="74" t="str">
        <f>'EMFAC2017EI-2011Class'!C1624</f>
        <v>T7 Tractor</v>
      </c>
      <c r="C1625" s="73">
        <f>'EMFAC2017EI-2011Class'!D1624</f>
        <v>2009</v>
      </c>
      <c r="D1625" s="38">
        <f>'EMFAC2017EI-2011Class'!F1624</f>
        <v>12</v>
      </c>
      <c r="E1625" s="72" t="str">
        <f t="shared" si="51"/>
        <v>T7 Tractor-12</v>
      </c>
      <c r="F1625" s="39">
        <f>VLOOKUP(E1625,HD_Odo!$C$2:$D$1381,2,FALSE)</f>
        <v>800000</v>
      </c>
      <c r="G1625" s="89" t="str">
        <f>'EMFAC2017EI-2011Class'!H1624</f>
        <v>2021-T7 Tractor-12</v>
      </c>
      <c r="H1625" s="77">
        <f t="shared" si="50"/>
        <v>0.76746621125381953</v>
      </c>
      <c r="J1625" s="13"/>
      <c r="N1625" s="37"/>
      <c r="O1625" s="36"/>
    </row>
    <row r="1626" spans="1:15" ht="13.7" customHeight="1" x14ac:dyDescent="0.25">
      <c r="A1626" s="73">
        <f>'EMFAC2017EI-2011Class'!B1625</f>
        <v>2021</v>
      </c>
      <c r="B1626" s="74" t="str">
        <f>'EMFAC2017EI-2011Class'!C1625</f>
        <v>T7 Tractor</v>
      </c>
      <c r="C1626" s="73">
        <f>'EMFAC2017EI-2011Class'!D1625</f>
        <v>2008</v>
      </c>
      <c r="D1626" s="38">
        <f>'EMFAC2017EI-2011Class'!F1625</f>
        <v>13</v>
      </c>
      <c r="E1626" s="72" t="str">
        <f t="shared" si="51"/>
        <v>T7 Tractor-13</v>
      </c>
      <c r="F1626" s="39">
        <f>VLOOKUP(E1626,HD_Odo!$C$2:$D$1381,2,FALSE)</f>
        <v>800000</v>
      </c>
      <c r="G1626" s="89" t="str">
        <f>'EMFAC2017EI-2011Class'!H1625</f>
        <v>2021-T7 Tractor-13</v>
      </c>
      <c r="H1626" s="77">
        <f t="shared" si="50"/>
        <v>0.76746621125381953</v>
      </c>
      <c r="J1626" s="13"/>
      <c r="N1626" s="37"/>
      <c r="O1626" s="36"/>
    </row>
    <row r="1627" spans="1:15" ht="13.7" customHeight="1" x14ac:dyDescent="0.25">
      <c r="A1627" s="73">
        <f>'EMFAC2017EI-2011Class'!B1626</f>
        <v>2021</v>
      </c>
      <c r="B1627" s="74" t="str">
        <f>'EMFAC2017EI-2011Class'!C1626</f>
        <v>T7 Tractor</v>
      </c>
      <c r="C1627" s="73">
        <f>'EMFAC2017EI-2011Class'!D1626</f>
        <v>2007</v>
      </c>
      <c r="D1627" s="38">
        <f>'EMFAC2017EI-2011Class'!F1626</f>
        <v>14</v>
      </c>
      <c r="E1627" s="72" t="str">
        <f t="shared" si="51"/>
        <v>T7 Tractor-14</v>
      </c>
      <c r="F1627" s="39">
        <f>VLOOKUP(E1627,HD_Odo!$C$2:$D$1381,2,FALSE)</f>
        <v>800000</v>
      </c>
      <c r="G1627" s="89" t="str">
        <f>'EMFAC2017EI-2011Class'!H1626</f>
        <v>2021-T7 Tractor-14</v>
      </c>
      <c r="H1627" s="77">
        <f t="shared" si="50"/>
        <v>0.86930286854611971</v>
      </c>
      <c r="J1627" s="13"/>
      <c r="N1627" s="37"/>
      <c r="O1627" s="36"/>
    </row>
    <row r="1628" spans="1:15" ht="13.7" customHeight="1" x14ac:dyDescent="0.25">
      <c r="A1628" s="73">
        <f>'EMFAC2017EI-2011Class'!B1627</f>
        <v>2021</v>
      </c>
      <c r="B1628" s="74" t="str">
        <f>'EMFAC2017EI-2011Class'!C1627</f>
        <v>T7 Tractor</v>
      </c>
      <c r="C1628" s="73">
        <f>'EMFAC2017EI-2011Class'!D1627</f>
        <v>2006</v>
      </c>
      <c r="D1628" s="38">
        <f>'EMFAC2017EI-2011Class'!F1627</f>
        <v>15</v>
      </c>
      <c r="E1628" s="72" t="str">
        <f t="shared" si="51"/>
        <v>T7 Tractor-15</v>
      </c>
      <c r="F1628" s="39">
        <f>VLOOKUP(E1628,HD_Odo!$C$2:$D$1381,2,FALSE)</f>
        <v>800000</v>
      </c>
      <c r="G1628" s="89" t="str">
        <f>'EMFAC2017EI-2011Class'!H1627</f>
        <v>2021-T7 Tractor-15</v>
      </c>
      <c r="H1628" s="77">
        <f t="shared" si="50"/>
        <v>0.86930286854611971</v>
      </c>
      <c r="J1628" s="13"/>
      <c r="N1628" s="37"/>
      <c r="O1628" s="36"/>
    </row>
    <row r="1629" spans="1:15" ht="13.7" customHeight="1" x14ac:dyDescent="0.25">
      <c r="A1629" s="73">
        <f>'EMFAC2017EI-2011Class'!B1628</f>
        <v>2021</v>
      </c>
      <c r="B1629" s="74" t="str">
        <f>'EMFAC2017EI-2011Class'!C1628</f>
        <v>T7 Tractor</v>
      </c>
      <c r="C1629" s="73">
        <f>'EMFAC2017EI-2011Class'!D1628</f>
        <v>2005</v>
      </c>
      <c r="D1629" s="38">
        <f>'EMFAC2017EI-2011Class'!F1628</f>
        <v>16</v>
      </c>
      <c r="E1629" s="72" t="str">
        <f t="shared" si="51"/>
        <v>T7 Tractor-16</v>
      </c>
      <c r="F1629" s="39">
        <f>VLOOKUP(E1629,HD_Odo!$C$2:$D$1381,2,FALSE)</f>
        <v>800000</v>
      </c>
      <c r="G1629" s="89" t="str">
        <f>'EMFAC2017EI-2011Class'!H1628</f>
        <v>2021-T7 Tractor-16</v>
      </c>
      <c r="H1629" s="77">
        <f t="shared" si="50"/>
        <v>0.86930286854611971</v>
      </c>
      <c r="J1629" s="13"/>
      <c r="N1629" s="37"/>
      <c r="O1629" s="36"/>
    </row>
    <row r="1630" spans="1:15" ht="13.7" customHeight="1" x14ac:dyDescent="0.25">
      <c r="A1630" s="73">
        <f>'EMFAC2017EI-2011Class'!B1629</f>
        <v>2021</v>
      </c>
      <c r="B1630" s="74" t="str">
        <f>'EMFAC2017EI-2011Class'!C1629</f>
        <v>T7 Tractor</v>
      </c>
      <c r="C1630" s="73">
        <f>'EMFAC2017EI-2011Class'!D1629</f>
        <v>2004</v>
      </c>
      <c r="D1630" s="38">
        <f>'EMFAC2017EI-2011Class'!F1629</f>
        <v>17</v>
      </c>
      <c r="E1630" s="72" t="str">
        <f t="shared" si="51"/>
        <v>T7 Tractor-17</v>
      </c>
      <c r="F1630" s="39">
        <f>VLOOKUP(E1630,HD_Odo!$C$2:$D$1381,2,FALSE)</f>
        <v>800000</v>
      </c>
      <c r="G1630" s="89" t="str">
        <f>'EMFAC2017EI-2011Class'!H1629</f>
        <v>2021-T7 Tractor-17</v>
      </c>
      <c r="H1630" s="77">
        <f t="shared" si="50"/>
        <v>0.86930286854611971</v>
      </c>
      <c r="J1630" s="13"/>
      <c r="N1630" s="37"/>
      <c r="O1630" s="36"/>
    </row>
    <row r="1631" spans="1:15" ht="13.7" customHeight="1" x14ac:dyDescent="0.25">
      <c r="A1631" s="73">
        <f>'EMFAC2017EI-2011Class'!B1630</f>
        <v>2021</v>
      </c>
      <c r="B1631" s="74" t="str">
        <f>'EMFAC2017EI-2011Class'!C1630</f>
        <v>T7 Tractor</v>
      </c>
      <c r="C1631" s="73">
        <f>'EMFAC2017EI-2011Class'!D1630</f>
        <v>2003</v>
      </c>
      <c r="D1631" s="38">
        <f>'EMFAC2017EI-2011Class'!F1630</f>
        <v>18</v>
      </c>
      <c r="E1631" s="72" t="str">
        <f t="shared" si="51"/>
        <v>T7 Tractor-18</v>
      </c>
      <c r="F1631" s="39">
        <f>VLOOKUP(E1631,HD_Odo!$C$2:$D$1381,2,FALSE)</f>
        <v>800000</v>
      </c>
      <c r="G1631" s="89" t="str">
        <f>'EMFAC2017EI-2011Class'!H1630</f>
        <v>2021-T7 Tractor-18</v>
      </c>
      <c r="H1631" s="77">
        <f t="shared" si="50"/>
        <v>0.92134591231640039</v>
      </c>
      <c r="J1631" s="13"/>
      <c r="N1631" s="37"/>
      <c r="O1631" s="36"/>
    </row>
    <row r="1632" spans="1:15" ht="13.7" customHeight="1" x14ac:dyDescent="0.25">
      <c r="A1632" s="73">
        <f>'EMFAC2017EI-2011Class'!B1631</f>
        <v>2021</v>
      </c>
      <c r="B1632" s="74" t="str">
        <f>'EMFAC2017EI-2011Class'!C1631</f>
        <v>T7 Tractor</v>
      </c>
      <c r="C1632" s="73">
        <f>'EMFAC2017EI-2011Class'!D1631</f>
        <v>2002</v>
      </c>
      <c r="D1632" s="38">
        <f>'EMFAC2017EI-2011Class'!F1631</f>
        <v>19</v>
      </c>
      <c r="E1632" s="72" t="str">
        <f t="shared" si="51"/>
        <v>T7 Tractor-19</v>
      </c>
      <c r="F1632" s="39">
        <f>VLOOKUP(E1632,HD_Odo!$C$2:$D$1381,2,FALSE)</f>
        <v>800000</v>
      </c>
      <c r="G1632" s="89" t="str">
        <f>'EMFAC2017EI-2011Class'!H1631</f>
        <v>2021-T7 Tractor-19</v>
      </c>
      <c r="H1632" s="77">
        <f t="shared" si="50"/>
        <v>0.92134591231640039</v>
      </c>
      <c r="J1632" s="13"/>
      <c r="N1632" s="37"/>
      <c r="O1632" s="36"/>
    </row>
    <row r="1633" spans="1:15" ht="13.7" customHeight="1" x14ac:dyDescent="0.25">
      <c r="A1633" s="73">
        <f>'EMFAC2017EI-2011Class'!B1632</f>
        <v>2021</v>
      </c>
      <c r="B1633" s="74" t="str">
        <f>'EMFAC2017EI-2011Class'!C1632</f>
        <v>T7 Tractor</v>
      </c>
      <c r="C1633" s="73">
        <f>'EMFAC2017EI-2011Class'!D1632</f>
        <v>2001</v>
      </c>
      <c r="D1633" s="38">
        <f>'EMFAC2017EI-2011Class'!F1632</f>
        <v>20</v>
      </c>
      <c r="E1633" s="72" t="str">
        <f t="shared" si="51"/>
        <v>T7 Tractor-20</v>
      </c>
      <c r="F1633" s="39">
        <f>VLOOKUP(E1633,HD_Odo!$C$2:$D$1381,2,FALSE)</f>
        <v>800000</v>
      </c>
      <c r="G1633" s="89" t="str">
        <f>'EMFAC2017EI-2011Class'!H1632</f>
        <v>2021-T7 Tractor-20</v>
      </c>
      <c r="H1633" s="77">
        <f t="shared" ref="H1633:H1696" si="52">IF(C1633&lt;2004,($Q$3+$R$3*(F1633/10000))/($E$3+$F$3*(F1633/10000)),IF(C1633&lt;2008,($Q$4+$R$4*(F1633/10000))/($E$4+$F$4*(F1633/10000)),IF(C1633&lt;2011,($Q$5+$R$5*(F1633/10000))/($E$5+$F$5*(F1633/10000)),IF(C1633&lt;2014,($Q$6+$R$6*(F1633/10000))/($E$6+$F$6*(F1633/10000)),($Q$7+$R$7*(F1633/10000))/($E$7+$F$7*(F1633/10000))))))</f>
        <v>0.92134591231640039</v>
      </c>
      <c r="J1633" s="13"/>
      <c r="N1633" s="37"/>
      <c r="O1633" s="36"/>
    </row>
    <row r="1634" spans="1:15" ht="13.7" customHeight="1" x14ac:dyDescent="0.25">
      <c r="A1634" s="73">
        <f>'EMFAC2017EI-2011Class'!B1633</f>
        <v>2021</v>
      </c>
      <c r="B1634" s="74" t="str">
        <f>'EMFAC2017EI-2011Class'!C1633</f>
        <v>T7 Tractor</v>
      </c>
      <c r="C1634" s="73">
        <f>'EMFAC2017EI-2011Class'!D1633</f>
        <v>2000</v>
      </c>
      <c r="D1634" s="38">
        <f>'EMFAC2017EI-2011Class'!F1633</f>
        <v>21</v>
      </c>
      <c r="E1634" s="72" t="str">
        <f t="shared" si="51"/>
        <v>T7 Tractor-21</v>
      </c>
      <c r="F1634" s="39">
        <f>VLOOKUP(E1634,HD_Odo!$C$2:$D$1381,2,FALSE)</f>
        <v>800000</v>
      </c>
      <c r="G1634" s="89" t="str">
        <f>'EMFAC2017EI-2011Class'!H1633</f>
        <v>2021-T7 Tractor-21</v>
      </c>
      <c r="H1634" s="77">
        <f t="shared" si="52"/>
        <v>0.92134591231640039</v>
      </c>
      <c r="J1634" s="13"/>
      <c r="N1634" s="37"/>
      <c r="O1634" s="36"/>
    </row>
    <row r="1635" spans="1:15" ht="13.7" customHeight="1" x14ac:dyDescent="0.25">
      <c r="A1635" s="73">
        <f>'EMFAC2017EI-2011Class'!B1634</f>
        <v>2021</v>
      </c>
      <c r="B1635" s="74" t="str">
        <f>'EMFAC2017EI-2011Class'!C1634</f>
        <v>T7 Tractor</v>
      </c>
      <c r="C1635" s="73">
        <f>'EMFAC2017EI-2011Class'!D1634</f>
        <v>1999</v>
      </c>
      <c r="D1635" s="38">
        <f>'EMFAC2017EI-2011Class'!F1634</f>
        <v>22</v>
      </c>
      <c r="E1635" s="72" t="str">
        <f t="shared" si="51"/>
        <v>T7 Tractor-22</v>
      </c>
      <c r="F1635" s="39">
        <f>VLOOKUP(E1635,HD_Odo!$C$2:$D$1381,2,FALSE)</f>
        <v>800000</v>
      </c>
      <c r="G1635" s="89" t="str">
        <f>'EMFAC2017EI-2011Class'!H1634</f>
        <v>2021-T7 Tractor-22</v>
      </c>
      <c r="H1635" s="77">
        <f t="shared" si="52"/>
        <v>0.92134591231640039</v>
      </c>
      <c r="J1635" s="13"/>
      <c r="N1635" s="37"/>
      <c r="O1635" s="36"/>
    </row>
    <row r="1636" spans="1:15" ht="13.7" customHeight="1" x14ac:dyDescent="0.25">
      <c r="A1636" s="73">
        <f>'EMFAC2017EI-2011Class'!B1635</f>
        <v>2021</v>
      </c>
      <c r="B1636" s="74" t="str">
        <f>'EMFAC2017EI-2011Class'!C1635</f>
        <v>T7 Tractor</v>
      </c>
      <c r="C1636" s="73">
        <f>'EMFAC2017EI-2011Class'!D1635</f>
        <v>1998</v>
      </c>
      <c r="D1636" s="38">
        <f>'EMFAC2017EI-2011Class'!F1635</f>
        <v>23</v>
      </c>
      <c r="E1636" s="72" t="str">
        <f t="shared" si="51"/>
        <v>T7 Tractor-23</v>
      </c>
      <c r="F1636" s="39">
        <f>VLOOKUP(E1636,HD_Odo!$C$2:$D$1381,2,FALSE)</f>
        <v>800000</v>
      </c>
      <c r="G1636" s="89" t="str">
        <f>'EMFAC2017EI-2011Class'!H1635</f>
        <v>2021-T7 Tractor-23</v>
      </c>
      <c r="H1636" s="77">
        <f t="shared" si="52"/>
        <v>0.92134591231640039</v>
      </c>
      <c r="J1636" s="13"/>
      <c r="N1636" s="37"/>
      <c r="O1636" s="36"/>
    </row>
    <row r="1637" spans="1:15" ht="13.7" customHeight="1" x14ac:dyDescent="0.25">
      <c r="A1637" s="73">
        <f>'EMFAC2017EI-2011Class'!B1636</f>
        <v>2021</v>
      </c>
      <c r="B1637" s="74" t="str">
        <f>'EMFAC2017EI-2011Class'!C1636</f>
        <v>T7 Tractor</v>
      </c>
      <c r="C1637" s="73">
        <f>'EMFAC2017EI-2011Class'!D1636</f>
        <v>1997</v>
      </c>
      <c r="D1637" s="38">
        <f>'EMFAC2017EI-2011Class'!F1636</f>
        <v>24</v>
      </c>
      <c r="E1637" s="72" t="str">
        <f t="shared" si="51"/>
        <v>T7 Tractor-24</v>
      </c>
      <c r="F1637" s="39">
        <f>VLOOKUP(E1637,HD_Odo!$C$2:$D$1381,2,FALSE)</f>
        <v>800000</v>
      </c>
      <c r="G1637" s="89" t="str">
        <f>'EMFAC2017EI-2011Class'!H1636</f>
        <v>2021-T7 Tractor-24</v>
      </c>
      <c r="H1637" s="77">
        <f t="shared" si="52"/>
        <v>0.92134591231640039</v>
      </c>
      <c r="J1637" s="13"/>
      <c r="N1637" s="37"/>
      <c r="O1637" s="36"/>
    </row>
    <row r="1638" spans="1:15" ht="13.7" customHeight="1" x14ac:dyDescent="0.25">
      <c r="A1638" s="73">
        <f>'EMFAC2017EI-2011Class'!B1637</f>
        <v>2021</v>
      </c>
      <c r="B1638" s="74" t="str">
        <f>'EMFAC2017EI-2011Class'!C1637</f>
        <v>T7 Tractor</v>
      </c>
      <c r="C1638" s="73">
        <f>'EMFAC2017EI-2011Class'!D1637</f>
        <v>1996</v>
      </c>
      <c r="D1638" s="38">
        <f>'EMFAC2017EI-2011Class'!F1637</f>
        <v>25</v>
      </c>
      <c r="E1638" s="72" t="str">
        <f t="shared" si="51"/>
        <v>T7 Tractor-25</v>
      </c>
      <c r="F1638" s="39">
        <f>VLOOKUP(E1638,HD_Odo!$C$2:$D$1381,2,FALSE)</f>
        <v>800000</v>
      </c>
      <c r="G1638" s="89" t="str">
        <f>'EMFAC2017EI-2011Class'!H1637</f>
        <v>2021-T7 Tractor-25</v>
      </c>
      <c r="H1638" s="77">
        <f t="shared" si="52"/>
        <v>0.92134591231640039</v>
      </c>
      <c r="J1638" s="13"/>
      <c r="N1638" s="37"/>
      <c r="O1638" s="36"/>
    </row>
    <row r="1639" spans="1:15" ht="13.7" customHeight="1" x14ac:dyDescent="0.25">
      <c r="A1639" s="73">
        <f>'EMFAC2017EI-2011Class'!B1638</f>
        <v>2021</v>
      </c>
      <c r="B1639" s="74" t="str">
        <f>'EMFAC2017EI-2011Class'!C1638</f>
        <v>T7 Tractor</v>
      </c>
      <c r="C1639" s="73">
        <f>'EMFAC2017EI-2011Class'!D1638</f>
        <v>1995</v>
      </c>
      <c r="D1639" s="38">
        <f>'EMFAC2017EI-2011Class'!F1638</f>
        <v>26</v>
      </c>
      <c r="E1639" s="72" t="str">
        <f t="shared" si="51"/>
        <v>T7 Tractor-26</v>
      </c>
      <c r="F1639" s="39">
        <f>VLOOKUP(E1639,HD_Odo!$C$2:$D$1381,2,FALSE)</f>
        <v>800000</v>
      </c>
      <c r="G1639" s="89" t="str">
        <f>'EMFAC2017EI-2011Class'!H1638</f>
        <v>2021-T7 Tractor-26</v>
      </c>
      <c r="H1639" s="77">
        <f t="shared" si="52"/>
        <v>0.92134591231640039</v>
      </c>
      <c r="J1639" s="13"/>
      <c r="N1639" s="37"/>
      <c r="O1639" s="36"/>
    </row>
    <row r="1640" spans="1:15" ht="13.7" customHeight="1" x14ac:dyDescent="0.25">
      <c r="A1640" s="73">
        <f>'EMFAC2017EI-2011Class'!B1639</f>
        <v>2021</v>
      </c>
      <c r="B1640" s="74" t="str">
        <f>'EMFAC2017EI-2011Class'!C1639</f>
        <v>T7 Tractor</v>
      </c>
      <c r="C1640" s="73">
        <f>'EMFAC2017EI-2011Class'!D1639</f>
        <v>1994</v>
      </c>
      <c r="D1640" s="38">
        <f>'EMFAC2017EI-2011Class'!F1639</f>
        <v>27</v>
      </c>
      <c r="E1640" s="72" t="str">
        <f t="shared" si="51"/>
        <v>T7 Tractor-27</v>
      </c>
      <c r="F1640" s="39">
        <f>VLOOKUP(E1640,HD_Odo!$C$2:$D$1381,2,FALSE)</f>
        <v>800000</v>
      </c>
      <c r="G1640" s="89" t="str">
        <f>'EMFAC2017EI-2011Class'!H1639</f>
        <v>2021-T7 Tractor-27</v>
      </c>
      <c r="H1640" s="77">
        <f t="shared" si="52"/>
        <v>0.92134591231640039</v>
      </c>
      <c r="J1640" s="13"/>
      <c r="N1640" s="37"/>
      <c r="O1640" s="36"/>
    </row>
    <row r="1641" spans="1:15" ht="13.7" customHeight="1" x14ac:dyDescent="0.25">
      <c r="A1641" s="73">
        <f>'EMFAC2017EI-2011Class'!B1640</f>
        <v>2021</v>
      </c>
      <c r="B1641" s="74" t="str">
        <f>'EMFAC2017EI-2011Class'!C1640</f>
        <v>T7 Tractor</v>
      </c>
      <c r="C1641" s="73">
        <f>'EMFAC2017EI-2011Class'!D1640</f>
        <v>1993</v>
      </c>
      <c r="D1641" s="38">
        <f>'EMFAC2017EI-2011Class'!F1640</f>
        <v>28</v>
      </c>
      <c r="E1641" s="72" t="str">
        <f t="shared" si="51"/>
        <v>T7 Tractor-28</v>
      </c>
      <c r="F1641" s="39">
        <f>VLOOKUP(E1641,HD_Odo!$C$2:$D$1381,2,FALSE)</f>
        <v>800000</v>
      </c>
      <c r="G1641" s="89" t="str">
        <f>'EMFAC2017EI-2011Class'!H1640</f>
        <v>2021-T7 Tractor-28</v>
      </c>
      <c r="H1641" s="77">
        <f t="shared" si="52"/>
        <v>0.92134591231640039</v>
      </c>
      <c r="J1641" s="13"/>
      <c r="N1641" s="37"/>
      <c r="O1641" s="36"/>
    </row>
    <row r="1642" spans="1:15" ht="13.7" customHeight="1" x14ac:dyDescent="0.25">
      <c r="A1642" s="73">
        <f>'EMFAC2017EI-2011Class'!B1641</f>
        <v>2021</v>
      </c>
      <c r="B1642" s="74" t="str">
        <f>'EMFAC2017EI-2011Class'!C1641</f>
        <v>T7 Tractor</v>
      </c>
      <c r="C1642" s="73">
        <f>'EMFAC2017EI-2011Class'!D1641</f>
        <v>1992</v>
      </c>
      <c r="D1642" s="38">
        <f>'EMFAC2017EI-2011Class'!F1641</f>
        <v>29</v>
      </c>
      <c r="E1642" s="72" t="str">
        <f t="shared" si="51"/>
        <v>T7 Tractor-29</v>
      </c>
      <c r="F1642" s="39">
        <f>VLOOKUP(E1642,HD_Odo!$C$2:$D$1381,2,FALSE)</f>
        <v>800000</v>
      </c>
      <c r="G1642" s="89" t="str">
        <f>'EMFAC2017EI-2011Class'!H1641</f>
        <v>2021-T7 Tractor-29</v>
      </c>
      <c r="H1642" s="77">
        <f t="shared" si="52"/>
        <v>0.92134591231640039</v>
      </c>
      <c r="J1642" s="13"/>
      <c r="N1642" s="37"/>
      <c r="O1642" s="36"/>
    </row>
    <row r="1643" spans="1:15" ht="13.7" customHeight="1" x14ac:dyDescent="0.25">
      <c r="A1643" s="73">
        <f>'EMFAC2017EI-2011Class'!B1642</f>
        <v>2021</v>
      </c>
      <c r="B1643" s="74" t="str">
        <f>'EMFAC2017EI-2011Class'!C1642</f>
        <v>T7 Tractor</v>
      </c>
      <c r="C1643" s="73">
        <f>'EMFAC2017EI-2011Class'!D1642</f>
        <v>1991</v>
      </c>
      <c r="D1643" s="38">
        <f>'EMFAC2017EI-2011Class'!F1642</f>
        <v>30</v>
      </c>
      <c r="E1643" s="72" t="str">
        <f t="shared" si="51"/>
        <v>T7 Tractor-30</v>
      </c>
      <c r="F1643" s="39">
        <f>VLOOKUP(E1643,HD_Odo!$C$2:$D$1381,2,FALSE)</f>
        <v>800000</v>
      </c>
      <c r="G1643" s="89" t="str">
        <f>'EMFAC2017EI-2011Class'!H1642</f>
        <v>2021-T7 Tractor-30</v>
      </c>
      <c r="H1643" s="77">
        <f t="shared" si="52"/>
        <v>0.92134591231640039</v>
      </c>
      <c r="J1643" s="13"/>
      <c r="N1643" s="37"/>
      <c r="O1643" s="36"/>
    </row>
    <row r="1644" spans="1:15" ht="13.7" customHeight="1" x14ac:dyDescent="0.25">
      <c r="A1644" s="73">
        <f>'EMFAC2017EI-2011Class'!B1643</f>
        <v>2021</v>
      </c>
      <c r="B1644" s="74" t="str">
        <f>'EMFAC2017EI-2011Class'!C1643</f>
        <v>T7 Tractor</v>
      </c>
      <c r="C1644" s="73">
        <f>'EMFAC2017EI-2011Class'!D1643</f>
        <v>1990</v>
      </c>
      <c r="D1644" s="38">
        <f>'EMFAC2017EI-2011Class'!F1643</f>
        <v>31</v>
      </c>
      <c r="E1644" s="72" t="str">
        <f t="shared" si="51"/>
        <v>T7 Tractor-31</v>
      </c>
      <c r="F1644" s="39">
        <f>VLOOKUP(E1644,HD_Odo!$C$2:$D$1381,2,FALSE)</f>
        <v>800000</v>
      </c>
      <c r="G1644" s="89" t="str">
        <f>'EMFAC2017EI-2011Class'!H1643</f>
        <v>2021-T7 Tractor-31</v>
      </c>
      <c r="H1644" s="77">
        <f t="shared" si="52"/>
        <v>0.92134591231640039</v>
      </c>
      <c r="J1644" s="13"/>
      <c r="N1644" s="37"/>
      <c r="O1644" s="36"/>
    </row>
    <row r="1645" spans="1:15" ht="13.7" customHeight="1" x14ac:dyDescent="0.25">
      <c r="A1645" s="73">
        <f>'EMFAC2017EI-2011Class'!B1644</f>
        <v>2021</v>
      </c>
      <c r="B1645" s="74" t="str">
        <f>'EMFAC2017EI-2011Class'!C1644</f>
        <v>T7 Tractor</v>
      </c>
      <c r="C1645" s="73">
        <f>'EMFAC2017EI-2011Class'!D1644</f>
        <v>1989</v>
      </c>
      <c r="D1645" s="38">
        <f>'EMFAC2017EI-2011Class'!F1644</f>
        <v>32</v>
      </c>
      <c r="E1645" s="72" t="str">
        <f t="shared" si="51"/>
        <v>T7 Tractor-32</v>
      </c>
      <c r="F1645" s="39">
        <f>VLOOKUP(E1645,HD_Odo!$C$2:$D$1381,2,FALSE)</f>
        <v>800000</v>
      </c>
      <c r="G1645" s="89" t="str">
        <f>'EMFAC2017EI-2011Class'!H1644</f>
        <v>2021-T7 Tractor-32</v>
      </c>
      <c r="H1645" s="77">
        <f t="shared" si="52"/>
        <v>0.92134591231640039</v>
      </c>
      <c r="J1645" s="13"/>
      <c r="N1645" s="37"/>
      <c r="O1645" s="36"/>
    </row>
    <row r="1646" spans="1:15" ht="13.7" customHeight="1" x14ac:dyDescent="0.25">
      <c r="A1646" s="73">
        <f>'EMFAC2017EI-2011Class'!B1645</f>
        <v>2021</v>
      </c>
      <c r="B1646" s="74" t="str">
        <f>'EMFAC2017EI-2011Class'!C1645</f>
        <v>T7 Tractor</v>
      </c>
      <c r="C1646" s="73">
        <f>'EMFAC2017EI-2011Class'!D1645</f>
        <v>1988</v>
      </c>
      <c r="D1646" s="38">
        <f>'EMFAC2017EI-2011Class'!F1645</f>
        <v>33</v>
      </c>
      <c r="E1646" s="72" t="str">
        <f t="shared" si="51"/>
        <v>T7 Tractor-33</v>
      </c>
      <c r="F1646" s="39">
        <f>VLOOKUP(E1646,HD_Odo!$C$2:$D$1381,2,FALSE)</f>
        <v>800000</v>
      </c>
      <c r="G1646" s="89" t="str">
        <f>'EMFAC2017EI-2011Class'!H1645</f>
        <v>2021-T7 Tractor-33</v>
      </c>
      <c r="H1646" s="77">
        <f t="shared" si="52"/>
        <v>0.92134591231640039</v>
      </c>
      <c r="J1646" s="13"/>
      <c r="N1646" s="37"/>
      <c r="O1646" s="36"/>
    </row>
    <row r="1647" spans="1:15" ht="13.7" customHeight="1" x14ac:dyDescent="0.25">
      <c r="A1647" s="73">
        <f>'EMFAC2017EI-2011Class'!B1646</f>
        <v>2021</v>
      </c>
      <c r="B1647" s="74" t="str">
        <f>'EMFAC2017EI-2011Class'!C1646</f>
        <v>T7 Tractor</v>
      </c>
      <c r="C1647" s="73">
        <f>'EMFAC2017EI-2011Class'!D1646</f>
        <v>1987</v>
      </c>
      <c r="D1647" s="38">
        <f>'EMFAC2017EI-2011Class'!F1646</f>
        <v>34</v>
      </c>
      <c r="E1647" s="72" t="str">
        <f t="shared" si="51"/>
        <v>T7 Tractor-34</v>
      </c>
      <c r="F1647" s="39">
        <f>VLOOKUP(E1647,HD_Odo!$C$2:$D$1381,2,FALSE)</f>
        <v>800000</v>
      </c>
      <c r="G1647" s="89" t="str">
        <f>'EMFAC2017EI-2011Class'!H1646</f>
        <v>2021-T7 Tractor-34</v>
      </c>
      <c r="H1647" s="77">
        <f t="shared" si="52"/>
        <v>0.92134591231640039</v>
      </c>
      <c r="J1647" s="13"/>
      <c r="N1647" s="37"/>
      <c r="O1647" s="36"/>
    </row>
    <row r="1648" spans="1:15" ht="13.7" customHeight="1" x14ac:dyDescent="0.25">
      <c r="A1648" s="73">
        <f>'EMFAC2017EI-2011Class'!B1647</f>
        <v>2021</v>
      </c>
      <c r="B1648" s="74" t="str">
        <f>'EMFAC2017EI-2011Class'!C1647</f>
        <v>T7 Tractor</v>
      </c>
      <c r="C1648" s="73">
        <f>'EMFAC2017EI-2011Class'!D1647</f>
        <v>1986</v>
      </c>
      <c r="D1648" s="38">
        <f>'EMFAC2017EI-2011Class'!F1647</f>
        <v>35</v>
      </c>
      <c r="E1648" s="72" t="str">
        <f t="shared" si="51"/>
        <v>T7 Tractor-35</v>
      </c>
      <c r="F1648" s="39">
        <f>VLOOKUP(E1648,HD_Odo!$C$2:$D$1381,2,FALSE)</f>
        <v>800000</v>
      </c>
      <c r="G1648" s="89" t="str">
        <f>'EMFAC2017EI-2011Class'!H1647</f>
        <v>2021-T7 Tractor-35</v>
      </c>
      <c r="H1648" s="77">
        <f t="shared" si="52"/>
        <v>0.92134591231640039</v>
      </c>
      <c r="J1648" s="13"/>
      <c r="N1648" s="37"/>
      <c r="O1648" s="36"/>
    </row>
    <row r="1649" spans="1:15" ht="13.7" customHeight="1" x14ac:dyDescent="0.25">
      <c r="A1649" s="73">
        <f>'EMFAC2017EI-2011Class'!B1648</f>
        <v>2021</v>
      </c>
      <c r="B1649" s="74" t="str">
        <f>'EMFAC2017EI-2011Class'!C1648</f>
        <v>T7 Tractor</v>
      </c>
      <c r="C1649" s="73">
        <f>'EMFAC2017EI-2011Class'!D1648</f>
        <v>1985</v>
      </c>
      <c r="D1649" s="38">
        <f>'EMFAC2017EI-2011Class'!F1648</f>
        <v>36</v>
      </c>
      <c r="E1649" s="72" t="str">
        <f t="shared" si="51"/>
        <v>T7 Tractor-36</v>
      </c>
      <c r="F1649" s="39">
        <f>VLOOKUP(E1649,HD_Odo!$C$2:$D$1381,2,FALSE)</f>
        <v>800000</v>
      </c>
      <c r="G1649" s="89" t="str">
        <f>'EMFAC2017EI-2011Class'!H1648</f>
        <v>2021-T7 Tractor-36</v>
      </c>
      <c r="H1649" s="77">
        <f t="shared" si="52"/>
        <v>0.92134591231640039</v>
      </c>
      <c r="J1649" s="13"/>
      <c r="N1649" s="37"/>
      <c r="O1649" s="36"/>
    </row>
    <row r="1650" spans="1:15" ht="13.7" customHeight="1" x14ac:dyDescent="0.25">
      <c r="A1650" s="73">
        <f>'EMFAC2017EI-2011Class'!B1649</f>
        <v>2021</v>
      </c>
      <c r="B1650" s="74" t="str">
        <f>'EMFAC2017EI-2011Class'!C1649</f>
        <v>T7 Tractor</v>
      </c>
      <c r="C1650" s="73">
        <f>'EMFAC2017EI-2011Class'!D1649</f>
        <v>1984</v>
      </c>
      <c r="D1650" s="38">
        <f>'EMFAC2017EI-2011Class'!F1649</f>
        <v>37</v>
      </c>
      <c r="E1650" s="72" t="str">
        <f t="shared" si="51"/>
        <v>T7 Tractor-37</v>
      </c>
      <c r="F1650" s="39">
        <f>VLOOKUP(E1650,HD_Odo!$C$2:$D$1381,2,FALSE)</f>
        <v>800000</v>
      </c>
      <c r="G1650" s="89" t="str">
        <f>'EMFAC2017EI-2011Class'!H1649</f>
        <v>2021-T7 Tractor-37</v>
      </c>
      <c r="H1650" s="77">
        <f t="shared" si="52"/>
        <v>0.92134591231640039</v>
      </c>
      <c r="J1650" s="13"/>
      <c r="N1650" s="37"/>
      <c r="O1650" s="36"/>
    </row>
    <row r="1651" spans="1:15" ht="13.7" customHeight="1" x14ac:dyDescent="0.25">
      <c r="A1651" s="73">
        <f>'EMFAC2017EI-2011Class'!B1650</f>
        <v>2021</v>
      </c>
      <c r="B1651" s="74" t="str">
        <f>'EMFAC2017EI-2011Class'!C1650</f>
        <v>T7 Tractor</v>
      </c>
      <c r="C1651" s="73">
        <f>'EMFAC2017EI-2011Class'!D1650</f>
        <v>1983</v>
      </c>
      <c r="D1651" s="38">
        <f>'EMFAC2017EI-2011Class'!F1650</f>
        <v>38</v>
      </c>
      <c r="E1651" s="72" t="str">
        <f t="shared" si="51"/>
        <v>T7 Tractor-38</v>
      </c>
      <c r="F1651" s="39">
        <f>VLOOKUP(E1651,HD_Odo!$C$2:$D$1381,2,FALSE)</f>
        <v>800000</v>
      </c>
      <c r="G1651" s="89" t="str">
        <f>'EMFAC2017EI-2011Class'!H1650</f>
        <v>2021-T7 Tractor-38</v>
      </c>
      <c r="H1651" s="77">
        <f t="shared" si="52"/>
        <v>0.92134591231640039</v>
      </c>
      <c r="J1651" s="13"/>
      <c r="N1651" s="37"/>
      <c r="O1651" s="36"/>
    </row>
    <row r="1652" spans="1:15" ht="13.7" customHeight="1" x14ac:dyDescent="0.25">
      <c r="A1652" s="73">
        <f>'EMFAC2017EI-2011Class'!B1651</f>
        <v>2021</v>
      </c>
      <c r="B1652" s="74" t="str">
        <f>'EMFAC2017EI-2011Class'!C1651</f>
        <v>T7 Tractor</v>
      </c>
      <c r="C1652" s="73">
        <f>'EMFAC2017EI-2011Class'!D1651</f>
        <v>1982</v>
      </c>
      <c r="D1652" s="38">
        <f>'EMFAC2017EI-2011Class'!F1651</f>
        <v>39</v>
      </c>
      <c r="E1652" s="72" t="str">
        <f t="shared" si="51"/>
        <v>T7 Tractor-39</v>
      </c>
      <c r="F1652" s="39">
        <f>VLOOKUP(E1652,HD_Odo!$C$2:$D$1381,2,FALSE)</f>
        <v>800000</v>
      </c>
      <c r="G1652" s="89" t="str">
        <f>'EMFAC2017EI-2011Class'!H1651</f>
        <v>2021-T7 Tractor-39</v>
      </c>
      <c r="H1652" s="77">
        <f t="shared" si="52"/>
        <v>0.92134591231640039</v>
      </c>
      <c r="J1652" s="13"/>
      <c r="N1652" s="37"/>
      <c r="O1652" s="36"/>
    </row>
    <row r="1653" spans="1:15" ht="13.7" customHeight="1" x14ac:dyDescent="0.25">
      <c r="A1653" s="73">
        <f>'EMFAC2017EI-2011Class'!B1652</f>
        <v>2021</v>
      </c>
      <c r="B1653" s="74" t="str">
        <f>'EMFAC2017EI-2011Class'!C1652</f>
        <v>T7 Tractor</v>
      </c>
      <c r="C1653" s="73">
        <f>'EMFAC2017EI-2011Class'!D1652</f>
        <v>1981</v>
      </c>
      <c r="D1653" s="38">
        <f>'EMFAC2017EI-2011Class'!F1652</f>
        <v>40</v>
      </c>
      <c r="E1653" s="72" t="str">
        <f t="shared" si="51"/>
        <v>T7 Tractor-40</v>
      </c>
      <c r="F1653" s="39">
        <f>VLOOKUP(E1653,HD_Odo!$C$2:$D$1381,2,FALSE)</f>
        <v>800000</v>
      </c>
      <c r="G1653" s="89" t="str">
        <f>'EMFAC2017EI-2011Class'!H1652</f>
        <v>2021-T7 Tractor-40</v>
      </c>
      <c r="H1653" s="77">
        <f t="shared" si="52"/>
        <v>0.92134591231640039</v>
      </c>
      <c r="J1653" s="13"/>
      <c r="N1653" s="37"/>
      <c r="O1653" s="36"/>
    </row>
    <row r="1654" spans="1:15" ht="13.7" customHeight="1" x14ac:dyDescent="0.25">
      <c r="A1654" s="73">
        <f>'EMFAC2017EI-2011Class'!B1653</f>
        <v>2021</v>
      </c>
      <c r="B1654" s="74" t="str">
        <f>'EMFAC2017EI-2011Class'!C1653</f>
        <v>T7 Tractor</v>
      </c>
      <c r="C1654" s="73">
        <f>'EMFAC2017EI-2011Class'!D1653</f>
        <v>1980</v>
      </c>
      <c r="D1654" s="38">
        <f>'EMFAC2017EI-2011Class'!F1653</f>
        <v>41</v>
      </c>
      <c r="E1654" s="72" t="str">
        <f t="shared" si="51"/>
        <v>T7 Tractor-41</v>
      </c>
      <c r="F1654" s="39">
        <f>VLOOKUP(E1654,HD_Odo!$C$2:$D$1381,2,FALSE)</f>
        <v>800000</v>
      </c>
      <c r="G1654" s="89" t="str">
        <f>'EMFAC2017EI-2011Class'!H1653</f>
        <v>2021-T7 Tractor-41</v>
      </c>
      <c r="H1654" s="77">
        <f t="shared" si="52"/>
        <v>0.92134591231640039</v>
      </c>
      <c r="J1654" s="13"/>
      <c r="N1654" s="37"/>
      <c r="O1654" s="36"/>
    </row>
    <row r="1655" spans="1:15" ht="13.7" customHeight="1" x14ac:dyDescent="0.25">
      <c r="A1655" s="73">
        <f>'EMFAC2017EI-2011Class'!B1654</f>
        <v>2021</v>
      </c>
      <c r="B1655" s="74" t="str">
        <f>'EMFAC2017EI-2011Class'!C1654</f>
        <v>T7 Tractor</v>
      </c>
      <c r="C1655" s="73">
        <f>'EMFAC2017EI-2011Class'!D1654</f>
        <v>1979</v>
      </c>
      <c r="D1655" s="38">
        <f>'EMFAC2017EI-2011Class'!F1654</f>
        <v>42</v>
      </c>
      <c r="E1655" s="72" t="str">
        <f t="shared" si="51"/>
        <v>T7 Tractor-42</v>
      </c>
      <c r="F1655" s="39">
        <f>VLOOKUP(E1655,HD_Odo!$C$2:$D$1381,2,FALSE)</f>
        <v>800000</v>
      </c>
      <c r="G1655" s="89" t="str">
        <f>'EMFAC2017EI-2011Class'!H1654</f>
        <v>2021-T7 Tractor-42</v>
      </c>
      <c r="H1655" s="77">
        <f t="shared" si="52"/>
        <v>0.92134591231640039</v>
      </c>
      <c r="J1655" s="13"/>
      <c r="N1655" s="37"/>
      <c r="O1655" s="36"/>
    </row>
    <row r="1656" spans="1:15" ht="13.7" customHeight="1" x14ac:dyDescent="0.25">
      <c r="A1656" s="73">
        <f>'EMFAC2017EI-2011Class'!B1655</f>
        <v>2021</v>
      </c>
      <c r="B1656" s="74" t="str">
        <f>'EMFAC2017EI-2011Class'!C1655</f>
        <v>T7 Tractor</v>
      </c>
      <c r="C1656" s="73">
        <f>'EMFAC2017EI-2011Class'!D1655</f>
        <v>1978</v>
      </c>
      <c r="D1656" s="38">
        <f>'EMFAC2017EI-2011Class'!F1655</f>
        <v>43</v>
      </c>
      <c r="E1656" s="72" t="str">
        <f t="shared" si="51"/>
        <v>T7 Tractor-43</v>
      </c>
      <c r="F1656" s="39">
        <f>VLOOKUP(E1656,HD_Odo!$C$2:$D$1381,2,FALSE)</f>
        <v>800000</v>
      </c>
      <c r="G1656" s="89" t="str">
        <f>'EMFAC2017EI-2011Class'!H1655</f>
        <v>2021-T7 Tractor-43</v>
      </c>
      <c r="H1656" s="77">
        <f t="shared" si="52"/>
        <v>0.92134591231640039</v>
      </c>
      <c r="J1656" s="13"/>
      <c r="N1656" s="37"/>
      <c r="O1656" s="36"/>
    </row>
    <row r="1657" spans="1:15" ht="13.7" customHeight="1" x14ac:dyDescent="0.25">
      <c r="A1657" s="73">
        <f>'EMFAC2017EI-2011Class'!B1656</f>
        <v>2021</v>
      </c>
      <c r="B1657" s="74" t="str">
        <f>'EMFAC2017EI-2011Class'!C1656</f>
        <v>T7 Tractor</v>
      </c>
      <c r="C1657" s="73">
        <f>'EMFAC2017EI-2011Class'!D1656</f>
        <v>1977</v>
      </c>
      <c r="D1657" s="38">
        <f>'EMFAC2017EI-2011Class'!F1656</f>
        <v>44</v>
      </c>
      <c r="E1657" s="72" t="str">
        <f t="shared" si="51"/>
        <v>T7 Tractor-44</v>
      </c>
      <c r="F1657" s="39">
        <f>VLOOKUP(E1657,HD_Odo!$C$2:$D$1381,2,FALSE)</f>
        <v>800000</v>
      </c>
      <c r="G1657" s="89" t="str">
        <f>'EMFAC2017EI-2011Class'!H1656</f>
        <v>2021-T7 Tractor-44</v>
      </c>
      <c r="H1657" s="77">
        <f t="shared" si="52"/>
        <v>0.92134591231640039</v>
      </c>
      <c r="J1657" s="13"/>
      <c r="N1657" s="37"/>
      <c r="O1657" s="36"/>
    </row>
    <row r="1658" spans="1:15" ht="13.7" customHeight="1" x14ac:dyDescent="0.25">
      <c r="A1658" s="73">
        <f>'EMFAC2017EI-2011Class'!B1657</f>
        <v>2021</v>
      </c>
      <c r="B1658" s="74" t="str">
        <f>'EMFAC2017EI-2011Class'!C1657</f>
        <v>T7 Tractor Construction</v>
      </c>
      <c r="C1658" s="73">
        <f>'EMFAC2017EI-2011Class'!D1657</f>
        <v>2022</v>
      </c>
      <c r="D1658" s="38">
        <f>'EMFAC2017EI-2011Class'!F1657</f>
        <v>-1</v>
      </c>
      <c r="E1658" s="72" t="str">
        <f t="shared" si="51"/>
        <v>T7 Tractor Construction--1</v>
      </c>
      <c r="F1658" s="39">
        <f>VLOOKUP(E1658,HD_Odo!$C$2:$D$1381,2,FALSE)</f>
        <v>0</v>
      </c>
      <c r="G1658" s="89" t="str">
        <f>'EMFAC2017EI-2011Class'!H1657</f>
        <v>2021-T7 Tractor Construction--1</v>
      </c>
      <c r="H1658" s="77">
        <f t="shared" si="52"/>
        <v>1</v>
      </c>
      <c r="J1658" s="13"/>
      <c r="N1658" s="37"/>
      <c r="O1658" s="36"/>
    </row>
    <row r="1659" spans="1:15" ht="13.7" customHeight="1" x14ac:dyDescent="0.25">
      <c r="A1659" s="73">
        <f>'EMFAC2017EI-2011Class'!B1658</f>
        <v>2021</v>
      </c>
      <c r="B1659" s="74" t="str">
        <f>'EMFAC2017EI-2011Class'!C1658</f>
        <v>T7 Tractor Construction</v>
      </c>
      <c r="C1659" s="73">
        <f>'EMFAC2017EI-2011Class'!D1658</f>
        <v>2021</v>
      </c>
      <c r="D1659" s="38">
        <f>'EMFAC2017EI-2011Class'!F1658</f>
        <v>0</v>
      </c>
      <c r="E1659" s="72" t="str">
        <f t="shared" si="51"/>
        <v>T7 Tractor Construction-0</v>
      </c>
      <c r="F1659" s="39">
        <f>VLOOKUP(E1659,HD_Odo!$C$2:$D$1381,2,FALSE)</f>
        <v>76908.539999999994</v>
      </c>
      <c r="G1659" s="89" t="str">
        <f>'EMFAC2017EI-2011Class'!H1658</f>
        <v>2021-T7 Tractor Construction-0</v>
      </c>
      <c r="H1659" s="77">
        <f t="shared" si="52"/>
        <v>0.93514365249031617</v>
      </c>
      <c r="J1659" s="13"/>
      <c r="N1659" s="37"/>
      <c r="O1659" s="36"/>
    </row>
    <row r="1660" spans="1:15" ht="13.7" customHeight="1" x14ac:dyDescent="0.25">
      <c r="A1660" s="73">
        <f>'EMFAC2017EI-2011Class'!B1659</f>
        <v>2021</v>
      </c>
      <c r="B1660" s="74" t="str">
        <f>'EMFAC2017EI-2011Class'!C1659</f>
        <v>T7 Tractor Construction</v>
      </c>
      <c r="C1660" s="73">
        <f>'EMFAC2017EI-2011Class'!D1659</f>
        <v>2020</v>
      </c>
      <c r="D1660" s="38">
        <f>'EMFAC2017EI-2011Class'!F1659</f>
        <v>1</v>
      </c>
      <c r="E1660" s="72" t="str">
        <f t="shared" si="51"/>
        <v>T7 Tractor Construction-1</v>
      </c>
      <c r="F1660" s="39">
        <f>VLOOKUP(E1660,HD_Odo!$C$2:$D$1381,2,FALSE)</f>
        <v>153817.1</v>
      </c>
      <c r="G1660" s="89" t="str">
        <f>'EMFAC2017EI-2011Class'!H1659</f>
        <v>2021-T7 Tractor Construction-1</v>
      </c>
      <c r="H1660" s="77">
        <f t="shared" si="52"/>
        <v>0.89401238448146214</v>
      </c>
      <c r="J1660" s="13"/>
      <c r="N1660" s="37"/>
      <c r="O1660" s="36"/>
    </row>
    <row r="1661" spans="1:15" ht="13.7" customHeight="1" x14ac:dyDescent="0.25">
      <c r="A1661" s="73">
        <f>'EMFAC2017EI-2011Class'!B1660</f>
        <v>2021</v>
      </c>
      <c r="B1661" s="74" t="str">
        <f>'EMFAC2017EI-2011Class'!C1660</f>
        <v>T7 Tractor Construction</v>
      </c>
      <c r="C1661" s="73">
        <f>'EMFAC2017EI-2011Class'!D1660</f>
        <v>2019</v>
      </c>
      <c r="D1661" s="38">
        <f>'EMFAC2017EI-2011Class'!F1660</f>
        <v>2</v>
      </c>
      <c r="E1661" s="72" t="str">
        <f t="shared" si="51"/>
        <v>T7 Tractor Construction-2</v>
      </c>
      <c r="F1661" s="39">
        <f>VLOOKUP(E1661,HD_Odo!$C$2:$D$1381,2,FALSE)</f>
        <v>229819.72</v>
      </c>
      <c r="G1661" s="89" t="str">
        <f>'EMFAC2017EI-2011Class'!H1660</f>
        <v>2021-T7 Tractor Construction-2</v>
      </c>
      <c r="H1661" s="77">
        <f t="shared" si="52"/>
        <v>0.86588428083886382</v>
      </c>
      <c r="J1661" s="13"/>
      <c r="N1661" s="37"/>
      <c r="O1661" s="36"/>
    </row>
    <row r="1662" spans="1:15" ht="13.7" customHeight="1" x14ac:dyDescent="0.25">
      <c r="A1662" s="73">
        <f>'EMFAC2017EI-2011Class'!B1661</f>
        <v>2021</v>
      </c>
      <c r="B1662" s="74" t="str">
        <f>'EMFAC2017EI-2011Class'!C1661</f>
        <v>T7 Tractor Construction</v>
      </c>
      <c r="C1662" s="73">
        <f>'EMFAC2017EI-2011Class'!D1661</f>
        <v>2018</v>
      </c>
      <c r="D1662" s="38">
        <f>'EMFAC2017EI-2011Class'!F1661</f>
        <v>3</v>
      </c>
      <c r="E1662" s="72" t="str">
        <f t="shared" si="51"/>
        <v>T7 Tractor Construction-3</v>
      </c>
      <c r="F1662" s="39">
        <f>VLOOKUP(E1662,HD_Odo!$C$2:$D$1381,2,FALSE)</f>
        <v>310702.34000000003</v>
      </c>
      <c r="G1662" s="89" t="str">
        <f>'EMFAC2017EI-2011Class'!H1661</f>
        <v>2021-T7 Tractor Construction-3</v>
      </c>
      <c r="H1662" s="77">
        <f t="shared" si="52"/>
        <v>0.84408396089301196</v>
      </c>
      <c r="J1662" s="13"/>
      <c r="N1662" s="37"/>
      <c r="O1662" s="36"/>
    </row>
    <row r="1663" spans="1:15" ht="13.7" customHeight="1" x14ac:dyDescent="0.25">
      <c r="A1663" s="73">
        <f>'EMFAC2017EI-2011Class'!B1662</f>
        <v>2021</v>
      </c>
      <c r="B1663" s="74" t="str">
        <f>'EMFAC2017EI-2011Class'!C1662</f>
        <v>T7 Tractor Construction</v>
      </c>
      <c r="C1663" s="73">
        <f>'EMFAC2017EI-2011Class'!D1662</f>
        <v>2017</v>
      </c>
      <c r="D1663" s="38">
        <f>'EMFAC2017EI-2011Class'!F1662</f>
        <v>4</v>
      </c>
      <c r="E1663" s="72" t="str">
        <f t="shared" si="51"/>
        <v>T7 Tractor Construction-4</v>
      </c>
      <c r="F1663" s="39">
        <f>VLOOKUP(E1663,HD_Odo!$C$2:$D$1381,2,FALSE)</f>
        <v>395127.86</v>
      </c>
      <c r="G1663" s="89" t="str">
        <f>'EMFAC2017EI-2011Class'!H1662</f>
        <v>2021-T7 Tractor Construction-4</v>
      </c>
      <c r="H1663" s="77">
        <f t="shared" si="52"/>
        <v>0.82701270097062751</v>
      </c>
      <c r="J1663" s="13"/>
      <c r="N1663" s="37"/>
      <c r="O1663" s="36"/>
    </row>
    <row r="1664" spans="1:15" ht="13.7" customHeight="1" x14ac:dyDescent="0.25">
      <c r="A1664" s="73">
        <f>'EMFAC2017EI-2011Class'!B1663</f>
        <v>2021</v>
      </c>
      <c r="B1664" s="74" t="str">
        <f>'EMFAC2017EI-2011Class'!C1663</f>
        <v>T7 Tractor Construction</v>
      </c>
      <c r="C1664" s="73">
        <f>'EMFAC2017EI-2011Class'!D1663</f>
        <v>2016</v>
      </c>
      <c r="D1664" s="38">
        <f>'EMFAC2017EI-2011Class'!F1663</f>
        <v>5</v>
      </c>
      <c r="E1664" s="72" t="str">
        <f t="shared" si="51"/>
        <v>T7 Tractor Construction-5</v>
      </c>
      <c r="F1664" s="39">
        <f>VLOOKUP(E1664,HD_Odo!$C$2:$D$1381,2,FALSE)</f>
        <v>488987.22</v>
      </c>
      <c r="G1664" s="89" t="str">
        <f>'EMFAC2017EI-2011Class'!H1663</f>
        <v>2021-T7 Tractor Construction-5</v>
      </c>
      <c r="H1664" s="77">
        <f t="shared" si="52"/>
        <v>0.81251163374825064</v>
      </c>
      <c r="J1664" s="13"/>
      <c r="N1664" s="37"/>
      <c r="O1664" s="36"/>
    </row>
    <row r="1665" spans="1:15" ht="13.7" customHeight="1" x14ac:dyDescent="0.25">
      <c r="A1665" s="73">
        <f>'EMFAC2017EI-2011Class'!B1664</f>
        <v>2021</v>
      </c>
      <c r="B1665" s="74" t="str">
        <f>'EMFAC2017EI-2011Class'!C1664</f>
        <v>T7 Tractor Construction</v>
      </c>
      <c r="C1665" s="73">
        <f>'EMFAC2017EI-2011Class'!D1664</f>
        <v>2015</v>
      </c>
      <c r="D1665" s="38">
        <f>'EMFAC2017EI-2011Class'!F1664</f>
        <v>6</v>
      </c>
      <c r="E1665" s="72" t="str">
        <f t="shared" si="51"/>
        <v>T7 Tractor Construction-6</v>
      </c>
      <c r="F1665" s="39">
        <f>VLOOKUP(E1665,HD_Odo!$C$2:$D$1381,2,FALSE)</f>
        <v>558038.9</v>
      </c>
      <c r="G1665" s="89" t="str">
        <f>'EMFAC2017EI-2011Class'!H1664</f>
        <v>2021-T7 Tractor Construction-6</v>
      </c>
      <c r="H1665" s="77">
        <f t="shared" si="52"/>
        <v>0.80395070521592826</v>
      </c>
      <c r="J1665" s="13"/>
      <c r="N1665" s="37"/>
      <c r="O1665" s="36"/>
    </row>
    <row r="1666" spans="1:15" ht="13.7" customHeight="1" x14ac:dyDescent="0.25">
      <c r="A1666" s="73">
        <f>'EMFAC2017EI-2011Class'!B1665</f>
        <v>2021</v>
      </c>
      <c r="B1666" s="74" t="str">
        <f>'EMFAC2017EI-2011Class'!C1665</f>
        <v>T7 Tractor Construction</v>
      </c>
      <c r="C1666" s="73">
        <f>'EMFAC2017EI-2011Class'!D1665</f>
        <v>2014</v>
      </c>
      <c r="D1666" s="38">
        <f>'EMFAC2017EI-2011Class'!F1665</f>
        <v>7</v>
      </c>
      <c r="E1666" s="72" t="str">
        <f t="shared" si="51"/>
        <v>T7 Tractor Construction-7</v>
      </c>
      <c r="F1666" s="39">
        <f>VLOOKUP(E1666,HD_Odo!$C$2:$D$1381,2,FALSE)</f>
        <v>615840.93999999994</v>
      </c>
      <c r="G1666" s="89" t="str">
        <f>'EMFAC2017EI-2011Class'!H1665</f>
        <v>2021-T7 Tractor Construction-7</v>
      </c>
      <c r="H1666" s="77">
        <f t="shared" si="52"/>
        <v>0.79781457946172918</v>
      </c>
      <c r="J1666" s="13"/>
      <c r="N1666" s="37"/>
      <c r="O1666" s="36"/>
    </row>
    <row r="1667" spans="1:15" ht="13.7" customHeight="1" x14ac:dyDescent="0.25">
      <c r="A1667" s="73">
        <f>'EMFAC2017EI-2011Class'!B1666</f>
        <v>2021</v>
      </c>
      <c r="B1667" s="74" t="str">
        <f>'EMFAC2017EI-2011Class'!C1666</f>
        <v>T7 Tractor Construction</v>
      </c>
      <c r="C1667" s="73">
        <f>'EMFAC2017EI-2011Class'!D1666</f>
        <v>2013</v>
      </c>
      <c r="D1667" s="38">
        <f>'EMFAC2017EI-2011Class'!F1666</f>
        <v>8</v>
      </c>
      <c r="E1667" s="72" t="str">
        <f t="shared" si="51"/>
        <v>T7 Tractor Construction-8</v>
      </c>
      <c r="F1667" s="39">
        <f>VLOOKUP(E1667,HD_Odo!$C$2:$D$1381,2,FALSE)</f>
        <v>669491.87</v>
      </c>
      <c r="G1667" s="89" t="str">
        <f>'EMFAC2017EI-2011Class'!H1666</f>
        <v>2021-T7 Tractor Construction-8</v>
      </c>
      <c r="H1667" s="77">
        <f t="shared" si="52"/>
        <v>0.77352290743951557</v>
      </c>
      <c r="J1667" s="13"/>
      <c r="N1667" s="37"/>
      <c r="O1667" s="36"/>
    </row>
    <row r="1668" spans="1:15" ht="13.7" customHeight="1" x14ac:dyDescent="0.25">
      <c r="A1668" s="73">
        <f>'EMFAC2017EI-2011Class'!B1667</f>
        <v>2021</v>
      </c>
      <c r="B1668" s="74" t="str">
        <f>'EMFAC2017EI-2011Class'!C1667</f>
        <v>T7 Tractor Construction</v>
      </c>
      <c r="C1668" s="73">
        <f>'EMFAC2017EI-2011Class'!D1667</f>
        <v>2012</v>
      </c>
      <c r="D1668" s="38">
        <f>'EMFAC2017EI-2011Class'!F1667</f>
        <v>9</v>
      </c>
      <c r="E1668" s="72" t="str">
        <f t="shared" si="51"/>
        <v>T7 Tractor Construction-9</v>
      </c>
      <c r="F1668" s="39">
        <f>VLOOKUP(E1668,HD_Odo!$C$2:$D$1381,2,FALSE)</f>
        <v>719283.9</v>
      </c>
      <c r="G1668" s="89" t="str">
        <f>'EMFAC2017EI-2011Class'!H1667</f>
        <v>2021-T7 Tractor Construction-9</v>
      </c>
      <c r="H1668" s="77">
        <f t="shared" si="52"/>
        <v>0.77026155605688329</v>
      </c>
      <c r="J1668" s="13"/>
      <c r="N1668" s="37"/>
      <c r="O1668" s="36"/>
    </row>
    <row r="1669" spans="1:15" ht="13.7" customHeight="1" x14ac:dyDescent="0.25">
      <c r="A1669" s="73">
        <f>'EMFAC2017EI-2011Class'!B1668</f>
        <v>2021</v>
      </c>
      <c r="B1669" s="74" t="str">
        <f>'EMFAC2017EI-2011Class'!C1668</f>
        <v>T7 Tractor Construction</v>
      </c>
      <c r="C1669" s="73">
        <f>'EMFAC2017EI-2011Class'!D1668</f>
        <v>2011</v>
      </c>
      <c r="D1669" s="38">
        <f>'EMFAC2017EI-2011Class'!F1668</f>
        <v>10</v>
      </c>
      <c r="E1669" s="72" t="str">
        <f t="shared" si="51"/>
        <v>T7 Tractor Construction-10</v>
      </c>
      <c r="F1669" s="39">
        <f>VLOOKUP(E1669,HD_Odo!$C$2:$D$1381,2,FALSE)</f>
        <v>765588.04</v>
      </c>
      <c r="G1669" s="89" t="str">
        <f>'EMFAC2017EI-2011Class'!H1668</f>
        <v>2021-T7 Tractor Construction-10</v>
      </c>
      <c r="H1669" s="77">
        <f t="shared" si="52"/>
        <v>0.76753927439289993</v>
      </c>
      <c r="J1669" s="13"/>
      <c r="N1669" s="37"/>
      <c r="O1669" s="36"/>
    </row>
    <row r="1670" spans="1:15" ht="13.7" customHeight="1" x14ac:dyDescent="0.25">
      <c r="A1670" s="73">
        <f>'EMFAC2017EI-2011Class'!B1669</f>
        <v>2021</v>
      </c>
      <c r="B1670" s="74" t="str">
        <f>'EMFAC2017EI-2011Class'!C1669</f>
        <v>T7 Tractor Construction</v>
      </c>
      <c r="C1670" s="73">
        <f>'EMFAC2017EI-2011Class'!D1669</f>
        <v>2010</v>
      </c>
      <c r="D1670" s="38">
        <f>'EMFAC2017EI-2011Class'!F1669</f>
        <v>11</v>
      </c>
      <c r="E1670" s="72" t="str">
        <f t="shared" si="51"/>
        <v>T7 Tractor Construction-11</v>
      </c>
      <c r="F1670" s="39">
        <f>VLOOKUP(E1670,HD_Odo!$C$2:$D$1381,2,FALSE)</f>
        <v>800000</v>
      </c>
      <c r="G1670" s="89" t="str">
        <f>'EMFAC2017EI-2011Class'!H1669</f>
        <v>2021-T7 Tractor Construction-11</v>
      </c>
      <c r="H1670" s="77">
        <f t="shared" si="52"/>
        <v>0.76746621125381953</v>
      </c>
      <c r="J1670" s="13"/>
      <c r="N1670" s="37"/>
      <c r="O1670" s="36"/>
    </row>
    <row r="1671" spans="1:15" ht="13.7" customHeight="1" x14ac:dyDescent="0.25">
      <c r="A1671" s="73">
        <f>'EMFAC2017EI-2011Class'!B1670</f>
        <v>2021</v>
      </c>
      <c r="B1671" s="74" t="str">
        <f>'EMFAC2017EI-2011Class'!C1670</f>
        <v>T7 Tractor Construction</v>
      </c>
      <c r="C1671" s="73">
        <f>'EMFAC2017EI-2011Class'!D1670</f>
        <v>2009</v>
      </c>
      <c r="D1671" s="38">
        <f>'EMFAC2017EI-2011Class'!F1670</f>
        <v>12</v>
      </c>
      <c r="E1671" s="72" t="str">
        <f t="shared" si="51"/>
        <v>T7 Tractor Construction-12</v>
      </c>
      <c r="F1671" s="39">
        <f>VLOOKUP(E1671,HD_Odo!$C$2:$D$1381,2,FALSE)</f>
        <v>800000</v>
      </c>
      <c r="G1671" s="89" t="str">
        <f>'EMFAC2017EI-2011Class'!H1670</f>
        <v>2021-T7 Tractor Construction-12</v>
      </c>
      <c r="H1671" s="77">
        <f t="shared" si="52"/>
        <v>0.76746621125381953</v>
      </c>
      <c r="J1671" s="13"/>
      <c r="N1671" s="37"/>
      <c r="O1671" s="36"/>
    </row>
    <row r="1672" spans="1:15" ht="13.7" customHeight="1" x14ac:dyDescent="0.25">
      <c r="A1672" s="73">
        <f>'EMFAC2017EI-2011Class'!B1671</f>
        <v>2021</v>
      </c>
      <c r="B1672" s="74" t="str">
        <f>'EMFAC2017EI-2011Class'!C1671</f>
        <v>T7 Tractor Construction</v>
      </c>
      <c r="C1672" s="73">
        <f>'EMFAC2017EI-2011Class'!D1671</f>
        <v>2008</v>
      </c>
      <c r="D1672" s="38">
        <f>'EMFAC2017EI-2011Class'!F1671</f>
        <v>13</v>
      </c>
      <c r="E1672" s="72" t="str">
        <f t="shared" si="51"/>
        <v>T7 Tractor Construction-13</v>
      </c>
      <c r="F1672" s="39">
        <f>VLOOKUP(E1672,HD_Odo!$C$2:$D$1381,2,FALSE)</f>
        <v>800000</v>
      </c>
      <c r="G1672" s="89" t="str">
        <f>'EMFAC2017EI-2011Class'!H1671</f>
        <v>2021-T7 Tractor Construction-13</v>
      </c>
      <c r="H1672" s="77">
        <f t="shared" si="52"/>
        <v>0.76746621125381953</v>
      </c>
      <c r="J1672" s="13"/>
      <c r="N1672" s="37"/>
      <c r="O1672" s="36"/>
    </row>
    <row r="1673" spans="1:15" ht="13.7" customHeight="1" x14ac:dyDescent="0.25">
      <c r="A1673" s="73">
        <f>'EMFAC2017EI-2011Class'!B1672</f>
        <v>2021</v>
      </c>
      <c r="B1673" s="74" t="str">
        <f>'EMFAC2017EI-2011Class'!C1672</f>
        <v>T7 Tractor Construction</v>
      </c>
      <c r="C1673" s="73">
        <f>'EMFAC2017EI-2011Class'!D1672</f>
        <v>2007</v>
      </c>
      <c r="D1673" s="38">
        <f>'EMFAC2017EI-2011Class'!F1672</f>
        <v>14</v>
      </c>
      <c r="E1673" s="72" t="str">
        <f t="shared" si="51"/>
        <v>T7 Tractor Construction-14</v>
      </c>
      <c r="F1673" s="39">
        <f>VLOOKUP(E1673,HD_Odo!$C$2:$D$1381,2,FALSE)</f>
        <v>800000</v>
      </c>
      <c r="G1673" s="89" t="str">
        <f>'EMFAC2017EI-2011Class'!H1672</f>
        <v>2021-T7 Tractor Construction-14</v>
      </c>
      <c r="H1673" s="77">
        <f t="shared" si="52"/>
        <v>0.86930286854611971</v>
      </c>
      <c r="J1673" s="13"/>
      <c r="N1673" s="37"/>
      <c r="O1673" s="36"/>
    </row>
    <row r="1674" spans="1:15" ht="13.7" customHeight="1" x14ac:dyDescent="0.25">
      <c r="A1674" s="73">
        <f>'EMFAC2017EI-2011Class'!B1673</f>
        <v>2021</v>
      </c>
      <c r="B1674" s="74" t="str">
        <f>'EMFAC2017EI-2011Class'!C1673</f>
        <v>T7 Tractor Construction</v>
      </c>
      <c r="C1674" s="73">
        <f>'EMFAC2017EI-2011Class'!D1673</f>
        <v>2006</v>
      </c>
      <c r="D1674" s="38">
        <f>'EMFAC2017EI-2011Class'!F1673</f>
        <v>15</v>
      </c>
      <c r="E1674" s="72" t="str">
        <f t="shared" si="51"/>
        <v>T7 Tractor Construction-15</v>
      </c>
      <c r="F1674" s="39">
        <f>VLOOKUP(E1674,HD_Odo!$C$2:$D$1381,2,FALSE)</f>
        <v>800000</v>
      </c>
      <c r="G1674" s="89" t="str">
        <f>'EMFAC2017EI-2011Class'!H1673</f>
        <v>2021-T7 Tractor Construction-15</v>
      </c>
      <c r="H1674" s="77">
        <f t="shared" si="52"/>
        <v>0.86930286854611971</v>
      </c>
      <c r="J1674" s="13"/>
      <c r="N1674" s="37"/>
      <c r="O1674" s="36"/>
    </row>
    <row r="1675" spans="1:15" ht="13.7" customHeight="1" x14ac:dyDescent="0.25">
      <c r="A1675" s="73">
        <f>'EMFAC2017EI-2011Class'!B1674</f>
        <v>2021</v>
      </c>
      <c r="B1675" s="74" t="str">
        <f>'EMFAC2017EI-2011Class'!C1674</f>
        <v>T7 Tractor Construction</v>
      </c>
      <c r="C1675" s="73">
        <f>'EMFAC2017EI-2011Class'!D1674</f>
        <v>2005</v>
      </c>
      <c r="D1675" s="38">
        <f>'EMFAC2017EI-2011Class'!F1674</f>
        <v>16</v>
      </c>
      <c r="E1675" s="72" t="str">
        <f t="shared" ref="E1675:E1738" si="53">CONCATENATE(B1675,"-",D1675)</f>
        <v>T7 Tractor Construction-16</v>
      </c>
      <c r="F1675" s="39">
        <f>VLOOKUP(E1675,HD_Odo!$C$2:$D$1381,2,FALSE)</f>
        <v>800000</v>
      </c>
      <c r="G1675" s="89" t="str">
        <f>'EMFAC2017EI-2011Class'!H1674</f>
        <v>2021-T7 Tractor Construction-16</v>
      </c>
      <c r="H1675" s="77">
        <f t="shared" si="52"/>
        <v>0.86930286854611971</v>
      </c>
      <c r="J1675" s="13"/>
      <c r="N1675" s="37"/>
      <c r="O1675" s="36"/>
    </row>
    <row r="1676" spans="1:15" ht="13.7" customHeight="1" x14ac:dyDescent="0.25">
      <c r="A1676" s="73">
        <f>'EMFAC2017EI-2011Class'!B1675</f>
        <v>2021</v>
      </c>
      <c r="B1676" s="74" t="str">
        <f>'EMFAC2017EI-2011Class'!C1675</f>
        <v>T7 Tractor Construction</v>
      </c>
      <c r="C1676" s="73">
        <f>'EMFAC2017EI-2011Class'!D1675</f>
        <v>2004</v>
      </c>
      <c r="D1676" s="38">
        <f>'EMFAC2017EI-2011Class'!F1675</f>
        <v>17</v>
      </c>
      <c r="E1676" s="72" t="str">
        <f t="shared" si="53"/>
        <v>T7 Tractor Construction-17</v>
      </c>
      <c r="F1676" s="39">
        <f>VLOOKUP(E1676,HD_Odo!$C$2:$D$1381,2,FALSE)</f>
        <v>800000</v>
      </c>
      <c r="G1676" s="89" t="str">
        <f>'EMFAC2017EI-2011Class'!H1675</f>
        <v>2021-T7 Tractor Construction-17</v>
      </c>
      <c r="H1676" s="77">
        <f t="shared" si="52"/>
        <v>0.86930286854611971</v>
      </c>
      <c r="J1676" s="13"/>
      <c r="N1676" s="37"/>
      <c r="O1676" s="36"/>
    </row>
    <row r="1677" spans="1:15" ht="13.7" customHeight="1" x14ac:dyDescent="0.25">
      <c r="A1677" s="73">
        <f>'EMFAC2017EI-2011Class'!B1676</f>
        <v>2021</v>
      </c>
      <c r="B1677" s="74" t="str">
        <f>'EMFAC2017EI-2011Class'!C1676</f>
        <v>T7 Tractor Construction</v>
      </c>
      <c r="C1677" s="73">
        <f>'EMFAC2017EI-2011Class'!D1676</f>
        <v>2003</v>
      </c>
      <c r="D1677" s="38">
        <f>'EMFAC2017EI-2011Class'!F1676</f>
        <v>18</v>
      </c>
      <c r="E1677" s="72" t="str">
        <f t="shared" si="53"/>
        <v>T7 Tractor Construction-18</v>
      </c>
      <c r="F1677" s="39">
        <f>VLOOKUP(E1677,HD_Odo!$C$2:$D$1381,2,FALSE)</f>
        <v>800000</v>
      </c>
      <c r="G1677" s="89" t="str">
        <f>'EMFAC2017EI-2011Class'!H1676</f>
        <v>2021-T7 Tractor Construction-18</v>
      </c>
      <c r="H1677" s="77">
        <f t="shared" si="52"/>
        <v>0.92134591231640039</v>
      </c>
      <c r="J1677" s="13"/>
      <c r="N1677" s="37"/>
      <c r="O1677" s="36"/>
    </row>
    <row r="1678" spans="1:15" ht="13.7" customHeight="1" x14ac:dyDescent="0.25">
      <c r="A1678" s="73">
        <f>'EMFAC2017EI-2011Class'!B1677</f>
        <v>2021</v>
      </c>
      <c r="B1678" s="74" t="str">
        <f>'EMFAC2017EI-2011Class'!C1677</f>
        <v>T7 Tractor Construction</v>
      </c>
      <c r="C1678" s="73">
        <f>'EMFAC2017EI-2011Class'!D1677</f>
        <v>2002</v>
      </c>
      <c r="D1678" s="38">
        <f>'EMFAC2017EI-2011Class'!F1677</f>
        <v>19</v>
      </c>
      <c r="E1678" s="72" t="str">
        <f t="shared" si="53"/>
        <v>T7 Tractor Construction-19</v>
      </c>
      <c r="F1678" s="39">
        <f>VLOOKUP(E1678,HD_Odo!$C$2:$D$1381,2,FALSE)</f>
        <v>800000</v>
      </c>
      <c r="G1678" s="89" t="str">
        <f>'EMFAC2017EI-2011Class'!H1677</f>
        <v>2021-T7 Tractor Construction-19</v>
      </c>
      <c r="H1678" s="77">
        <f t="shared" si="52"/>
        <v>0.92134591231640039</v>
      </c>
      <c r="J1678" s="13"/>
      <c r="N1678" s="37"/>
      <c r="O1678" s="36"/>
    </row>
    <row r="1679" spans="1:15" ht="13.7" customHeight="1" x14ac:dyDescent="0.25">
      <c r="A1679" s="73">
        <f>'EMFAC2017EI-2011Class'!B1678</f>
        <v>2021</v>
      </c>
      <c r="B1679" s="74" t="str">
        <f>'EMFAC2017EI-2011Class'!C1678</f>
        <v>T7 Tractor Construction</v>
      </c>
      <c r="C1679" s="73">
        <f>'EMFAC2017EI-2011Class'!D1678</f>
        <v>2001</v>
      </c>
      <c r="D1679" s="38">
        <f>'EMFAC2017EI-2011Class'!F1678</f>
        <v>20</v>
      </c>
      <c r="E1679" s="72" t="str">
        <f t="shared" si="53"/>
        <v>T7 Tractor Construction-20</v>
      </c>
      <c r="F1679" s="39">
        <f>VLOOKUP(E1679,HD_Odo!$C$2:$D$1381,2,FALSE)</f>
        <v>800000</v>
      </c>
      <c r="G1679" s="89" t="str">
        <f>'EMFAC2017EI-2011Class'!H1678</f>
        <v>2021-T7 Tractor Construction-20</v>
      </c>
      <c r="H1679" s="77">
        <f t="shared" si="52"/>
        <v>0.92134591231640039</v>
      </c>
      <c r="J1679" s="13"/>
      <c r="N1679" s="37"/>
      <c r="O1679" s="36"/>
    </row>
    <row r="1680" spans="1:15" ht="13.7" customHeight="1" x14ac:dyDescent="0.25">
      <c r="A1680" s="73">
        <f>'EMFAC2017EI-2011Class'!B1679</f>
        <v>2021</v>
      </c>
      <c r="B1680" s="74" t="str">
        <f>'EMFAC2017EI-2011Class'!C1679</f>
        <v>T7 Tractor Construction</v>
      </c>
      <c r="C1680" s="73">
        <f>'EMFAC2017EI-2011Class'!D1679</f>
        <v>2000</v>
      </c>
      <c r="D1680" s="38">
        <f>'EMFAC2017EI-2011Class'!F1679</f>
        <v>21</v>
      </c>
      <c r="E1680" s="72" t="str">
        <f t="shared" si="53"/>
        <v>T7 Tractor Construction-21</v>
      </c>
      <c r="F1680" s="39">
        <f>VLOOKUP(E1680,HD_Odo!$C$2:$D$1381,2,FALSE)</f>
        <v>800000</v>
      </c>
      <c r="G1680" s="89" t="str">
        <f>'EMFAC2017EI-2011Class'!H1679</f>
        <v>2021-T7 Tractor Construction-21</v>
      </c>
      <c r="H1680" s="77">
        <f t="shared" si="52"/>
        <v>0.92134591231640039</v>
      </c>
      <c r="J1680" s="13"/>
      <c r="N1680" s="37"/>
      <c r="O1680" s="36"/>
    </row>
    <row r="1681" spans="1:15" ht="13.7" customHeight="1" x14ac:dyDescent="0.25">
      <c r="A1681" s="73">
        <f>'EMFAC2017EI-2011Class'!B1680</f>
        <v>2021</v>
      </c>
      <c r="B1681" s="74" t="str">
        <f>'EMFAC2017EI-2011Class'!C1680</f>
        <v>T7 Tractor Construction</v>
      </c>
      <c r="C1681" s="73">
        <f>'EMFAC2017EI-2011Class'!D1680</f>
        <v>1999</v>
      </c>
      <c r="D1681" s="38">
        <f>'EMFAC2017EI-2011Class'!F1680</f>
        <v>22</v>
      </c>
      <c r="E1681" s="72" t="str">
        <f t="shared" si="53"/>
        <v>T7 Tractor Construction-22</v>
      </c>
      <c r="F1681" s="39">
        <f>VLOOKUP(E1681,HD_Odo!$C$2:$D$1381,2,FALSE)</f>
        <v>800000</v>
      </c>
      <c r="G1681" s="89" t="str">
        <f>'EMFAC2017EI-2011Class'!H1680</f>
        <v>2021-T7 Tractor Construction-22</v>
      </c>
      <c r="H1681" s="77">
        <f t="shared" si="52"/>
        <v>0.92134591231640039</v>
      </c>
      <c r="J1681" s="13"/>
      <c r="N1681" s="37"/>
      <c r="O1681" s="36"/>
    </row>
    <row r="1682" spans="1:15" ht="13.7" customHeight="1" x14ac:dyDescent="0.25">
      <c r="A1682" s="73">
        <f>'EMFAC2017EI-2011Class'!B1681</f>
        <v>2021</v>
      </c>
      <c r="B1682" s="74" t="str">
        <f>'EMFAC2017EI-2011Class'!C1681</f>
        <v>T7 Tractor Construction</v>
      </c>
      <c r="C1682" s="73">
        <f>'EMFAC2017EI-2011Class'!D1681</f>
        <v>1998</v>
      </c>
      <c r="D1682" s="38">
        <f>'EMFAC2017EI-2011Class'!F1681</f>
        <v>23</v>
      </c>
      <c r="E1682" s="72" t="str">
        <f t="shared" si="53"/>
        <v>T7 Tractor Construction-23</v>
      </c>
      <c r="F1682" s="39">
        <f>VLOOKUP(E1682,HD_Odo!$C$2:$D$1381,2,FALSE)</f>
        <v>800000</v>
      </c>
      <c r="G1682" s="89" t="str">
        <f>'EMFAC2017EI-2011Class'!H1681</f>
        <v>2021-T7 Tractor Construction-23</v>
      </c>
      <c r="H1682" s="77">
        <f t="shared" si="52"/>
        <v>0.92134591231640039</v>
      </c>
      <c r="J1682" s="13"/>
      <c r="N1682" s="37"/>
      <c r="O1682" s="36"/>
    </row>
    <row r="1683" spans="1:15" ht="13.7" customHeight="1" x14ac:dyDescent="0.25">
      <c r="A1683" s="73">
        <f>'EMFAC2017EI-2011Class'!B1682</f>
        <v>2021</v>
      </c>
      <c r="B1683" s="74" t="str">
        <f>'EMFAC2017EI-2011Class'!C1682</f>
        <v>T7 Tractor Construction</v>
      </c>
      <c r="C1683" s="73">
        <f>'EMFAC2017EI-2011Class'!D1682</f>
        <v>1997</v>
      </c>
      <c r="D1683" s="38">
        <f>'EMFAC2017EI-2011Class'!F1682</f>
        <v>24</v>
      </c>
      <c r="E1683" s="72" t="str">
        <f t="shared" si="53"/>
        <v>T7 Tractor Construction-24</v>
      </c>
      <c r="F1683" s="39">
        <f>VLOOKUP(E1683,HD_Odo!$C$2:$D$1381,2,FALSE)</f>
        <v>800000</v>
      </c>
      <c r="G1683" s="89" t="str">
        <f>'EMFAC2017EI-2011Class'!H1682</f>
        <v>2021-T7 Tractor Construction-24</v>
      </c>
      <c r="H1683" s="77">
        <f t="shared" si="52"/>
        <v>0.92134591231640039</v>
      </c>
      <c r="J1683" s="13"/>
      <c r="N1683" s="37"/>
      <c r="O1683" s="36"/>
    </row>
    <row r="1684" spans="1:15" ht="13.7" customHeight="1" x14ac:dyDescent="0.25">
      <c r="A1684" s="73">
        <f>'EMFAC2017EI-2011Class'!B1683</f>
        <v>2021</v>
      </c>
      <c r="B1684" s="74" t="str">
        <f>'EMFAC2017EI-2011Class'!C1683</f>
        <v>T7 Tractor Construction</v>
      </c>
      <c r="C1684" s="73">
        <f>'EMFAC2017EI-2011Class'!D1683</f>
        <v>1996</v>
      </c>
      <c r="D1684" s="38">
        <f>'EMFAC2017EI-2011Class'!F1683</f>
        <v>25</v>
      </c>
      <c r="E1684" s="72" t="str">
        <f t="shared" si="53"/>
        <v>T7 Tractor Construction-25</v>
      </c>
      <c r="F1684" s="39">
        <f>VLOOKUP(E1684,HD_Odo!$C$2:$D$1381,2,FALSE)</f>
        <v>800000</v>
      </c>
      <c r="G1684" s="89" t="str">
        <f>'EMFAC2017EI-2011Class'!H1683</f>
        <v>2021-T7 Tractor Construction-25</v>
      </c>
      <c r="H1684" s="77">
        <f t="shared" si="52"/>
        <v>0.92134591231640039</v>
      </c>
      <c r="J1684" s="13"/>
      <c r="N1684" s="37"/>
      <c r="O1684" s="36"/>
    </row>
    <row r="1685" spans="1:15" ht="13.7" customHeight="1" x14ac:dyDescent="0.25">
      <c r="A1685" s="73">
        <f>'EMFAC2017EI-2011Class'!B1684</f>
        <v>2021</v>
      </c>
      <c r="B1685" s="74" t="str">
        <f>'EMFAC2017EI-2011Class'!C1684</f>
        <v>T7 Tractor Construction</v>
      </c>
      <c r="C1685" s="73">
        <f>'EMFAC2017EI-2011Class'!D1684</f>
        <v>1995</v>
      </c>
      <c r="D1685" s="38">
        <f>'EMFAC2017EI-2011Class'!F1684</f>
        <v>26</v>
      </c>
      <c r="E1685" s="72" t="str">
        <f t="shared" si="53"/>
        <v>T7 Tractor Construction-26</v>
      </c>
      <c r="F1685" s="39">
        <f>VLOOKUP(E1685,HD_Odo!$C$2:$D$1381,2,FALSE)</f>
        <v>800000</v>
      </c>
      <c r="G1685" s="89" t="str">
        <f>'EMFAC2017EI-2011Class'!H1684</f>
        <v>2021-T7 Tractor Construction-26</v>
      </c>
      <c r="H1685" s="77">
        <f t="shared" si="52"/>
        <v>0.92134591231640039</v>
      </c>
      <c r="J1685" s="13"/>
      <c r="N1685" s="37"/>
      <c r="O1685" s="36"/>
    </row>
    <row r="1686" spans="1:15" ht="13.7" customHeight="1" x14ac:dyDescent="0.25">
      <c r="A1686" s="73">
        <f>'EMFAC2017EI-2011Class'!B1685</f>
        <v>2021</v>
      </c>
      <c r="B1686" s="74" t="str">
        <f>'EMFAC2017EI-2011Class'!C1685</f>
        <v>T7 Tractor Construction</v>
      </c>
      <c r="C1686" s="73">
        <f>'EMFAC2017EI-2011Class'!D1685</f>
        <v>1994</v>
      </c>
      <c r="D1686" s="38">
        <f>'EMFAC2017EI-2011Class'!F1685</f>
        <v>27</v>
      </c>
      <c r="E1686" s="72" t="str">
        <f t="shared" si="53"/>
        <v>T7 Tractor Construction-27</v>
      </c>
      <c r="F1686" s="39">
        <f>VLOOKUP(E1686,HD_Odo!$C$2:$D$1381,2,FALSE)</f>
        <v>800000</v>
      </c>
      <c r="G1686" s="89" t="str">
        <f>'EMFAC2017EI-2011Class'!H1685</f>
        <v>2021-T7 Tractor Construction-27</v>
      </c>
      <c r="H1686" s="77">
        <f t="shared" si="52"/>
        <v>0.92134591231640039</v>
      </c>
      <c r="J1686" s="13"/>
      <c r="N1686" s="37"/>
      <c r="O1686" s="36"/>
    </row>
    <row r="1687" spans="1:15" ht="13.7" customHeight="1" x14ac:dyDescent="0.25">
      <c r="A1687" s="73">
        <f>'EMFAC2017EI-2011Class'!B1686</f>
        <v>2021</v>
      </c>
      <c r="B1687" s="74" t="str">
        <f>'EMFAC2017EI-2011Class'!C1686</f>
        <v>T7 Tractor Construction</v>
      </c>
      <c r="C1687" s="73">
        <f>'EMFAC2017EI-2011Class'!D1686</f>
        <v>1993</v>
      </c>
      <c r="D1687" s="38">
        <f>'EMFAC2017EI-2011Class'!F1686</f>
        <v>28</v>
      </c>
      <c r="E1687" s="72" t="str">
        <f t="shared" si="53"/>
        <v>T7 Tractor Construction-28</v>
      </c>
      <c r="F1687" s="39">
        <f>VLOOKUP(E1687,HD_Odo!$C$2:$D$1381,2,FALSE)</f>
        <v>800000</v>
      </c>
      <c r="G1687" s="89" t="str">
        <f>'EMFAC2017EI-2011Class'!H1686</f>
        <v>2021-T7 Tractor Construction-28</v>
      </c>
      <c r="H1687" s="77">
        <f t="shared" si="52"/>
        <v>0.92134591231640039</v>
      </c>
      <c r="J1687" s="13"/>
      <c r="N1687" s="37"/>
      <c r="O1687" s="36"/>
    </row>
    <row r="1688" spans="1:15" ht="13.7" customHeight="1" x14ac:dyDescent="0.25">
      <c r="A1688" s="73">
        <f>'EMFAC2017EI-2011Class'!B1687</f>
        <v>2021</v>
      </c>
      <c r="B1688" s="74" t="str">
        <f>'EMFAC2017EI-2011Class'!C1687</f>
        <v>T7 Tractor Construction</v>
      </c>
      <c r="C1688" s="73">
        <f>'EMFAC2017EI-2011Class'!D1687</f>
        <v>1992</v>
      </c>
      <c r="D1688" s="38">
        <f>'EMFAC2017EI-2011Class'!F1687</f>
        <v>29</v>
      </c>
      <c r="E1688" s="72" t="str">
        <f t="shared" si="53"/>
        <v>T7 Tractor Construction-29</v>
      </c>
      <c r="F1688" s="39">
        <f>VLOOKUP(E1688,HD_Odo!$C$2:$D$1381,2,FALSE)</f>
        <v>800000</v>
      </c>
      <c r="G1688" s="89" t="str">
        <f>'EMFAC2017EI-2011Class'!H1687</f>
        <v>2021-T7 Tractor Construction-29</v>
      </c>
      <c r="H1688" s="77">
        <f t="shared" si="52"/>
        <v>0.92134591231640039</v>
      </c>
      <c r="J1688" s="13"/>
      <c r="N1688" s="37"/>
      <c r="O1688" s="36"/>
    </row>
    <row r="1689" spans="1:15" ht="13.7" customHeight="1" x14ac:dyDescent="0.25">
      <c r="A1689" s="73">
        <f>'EMFAC2017EI-2011Class'!B1688</f>
        <v>2021</v>
      </c>
      <c r="B1689" s="74" t="str">
        <f>'EMFAC2017EI-2011Class'!C1688</f>
        <v>T7 Tractor Construction</v>
      </c>
      <c r="C1689" s="73">
        <f>'EMFAC2017EI-2011Class'!D1688</f>
        <v>1991</v>
      </c>
      <c r="D1689" s="38">
        <f>'EMFAC2017EI-2011Class'!F1688</f>
        <v>30</v>
      </c>
      <c r="E1689" s="72" t="str">
        <f t="shared" si="53"/>
        <v>T7 Tractor Construction-30</v>
      </c>
      <c r="F1689" s="39">
        <f>VLOOKUP(E1689,HD_Odo!$C$2:$D$1381,2,FALSE)</f>
        <v>800000</v>
      </c>
      <c r="G1689" s="89" t="str">
        <f>'EMFAC2017EI-2011Class'!H1688</f>
        <v>2021-T7 Tractor Construction-30</v>
      </c>
      <c r="H1689" s="77">
        <f t="shared" si="52"/>
        <v>0.92134591231640039</v>
      </c>
      <c r="J1689" s="13"/>
      <c r="N1689" s="37"/>
      <c r="O1689" s="36"/>
    </row>
    <row r="1690" spans="1:15" ht="13.7" customHeight="1" x14ac:dyDescent="0.25">
      <c r="A1690" s="73">
        <f>'EMFAC2017EI-2011Class'!B1689</f>
        <v>2021</v>
      </c>
      <c r="B1690" s="74" t="str">
        <f>'EMFAC2017EI-2011Class'!C1689</f>
        <v>T7 Tractor Construction</v>
      </c>
      <c r="C1690" s="73">
        <f>'EMFAC2017EI-2011Class'!D1689</f>
        <v>1990</v>
      </c>
      <c r="D1690" s="38">
        <f>'EMFAC2017EI-2011Class'!F1689</f>
        <v>31</v>
      </c>
      <c r="E1690" s="72" t="str">
        <f t="shared" si="53"/>
        <v>T7 Tractor Construction-31</v>
      </c>
      <c r="F1690" s="39">
        <f>VLOOKUP(E1690,HD_Odo!$C$2:$D$1381,2,FALSE)</f>
        <v>800000</v>
      </c>
      <c r="G1690" s="89" t="str">
        <f>'EMFAC2017EI-2011Class'!H1689</f>
        <v>2021-T7 Tractor Construction-31</v>
      </c>
      <c r="H1690" s="77">
        <f t="shared" si="52"/>
        <v>0.92134591231640039</v>
      </c>
      <c r="J1690" s="13"/>
      <c r="N1690" s="37"/>
      <c r="O1690" s="36"/>
    </row>
    <row r="1691" spans="1:15" ht="13.7" customHeight="1" x14ac:dyDescent="0.25">
      <c r="A1691" s="73">
        <f>'EMFAC2017EI-2011Class'!B1690</f>
        <v>2021</v>
      </c>
      <c r="B1691" s="74" t="str">
        <f>'EMFAC2017EI-2011Class'!C1690</f>
        <v>T7 Tractor Construction</v>
      </c>
      <c r="C1691" s="73">
        <f>'EMFAC2017EI-2011Class'!D1690</f>
        <v>1989</v>
      </c>
      <c r="D1691" s="38">
        <f>'EMFAC2017EI-2011Class'!F1690</f>
        <v>32</v>
      </c>
      <c r="E1691" s="72" t="str">
        <f t="shared" si="53"/>
        <v>T7 Tractor Construction-32</v>
      </c>
      <c r="F1691" s="39">
        <f>VLOOKUP(E1691,HD_Odo!$C$2:$D$1381,2,FALSE)</f>
        <v>800000</v>
      </c>
      <c r="G1691" s="89" t="str">
        <f>'EMFAC2017EI-2011Class'!H1690</f>
        <v>2021-T7 Tractor Construction-32</v>
      </c>
      <c r="H1691" s="77">
        <f t="shared" si="52"/>
        <v>0.92134591231640039</v>
      </c>
      <c r="J1691" s="13"/>
      <c r="N1691" s="37"/>
      <c r="O1691" s="36"/>
    </row>
    <row r="1692" spans="1:15" ht="13.7" customHeight="1" x14ac:dyDescent="0.25">
      <c r="A1692" s="73">
        <f>'EMFAC2017EI-2011Class'!B1691</f>
        <v>2021</v>
      </c>
      <c r="B1692" s="74" t="str">
        <f>'EMFAC2017EI-2011Class'!C1691</f>
        <v>T7 Tractor Construction</v>
      </c>
      <c r="C1692" s="73">
        <f>'EMFAC2017EI-2011Class'!D1691</f>
        <v>1988</v>
      </c>
      <c r="D1692" s="38">
        <f>'EMFAC2017EI-2011Class'!F1691</f>
        <v>33</v>
      </c>
      <c r="E1692" s="72" t="str">
        <f t="shared" si="53"/>
        <v>T7 Tractor Construction-33</v>
      </c>
      <c r="F1692" s="39">
        <f>VLOOKUP(E1692,HD_Odo!$C$2:$D$1381,2,FALSE)</f>
        <v>800000</v>
      </c>
      <c r="G1692" s="89" t="str">
        <f>'EMFAC2017EI-2011Class'!H1691</f>
        <v>2021-T7 Tractor Construction-33</v>
      </c>
      <c r="H1692" s="77">
        <f t="shared" si="52"/>
        <v>0.92134591231640039</v>
      </c>
      <c r="J1692" s="13"/>
      <c r="N1692" s="37"/>
      <c r="O1692" s="36"/>
    </row>
    <row r="1693" spans="1:15" ht="13.7" customHeight="1" x14ac:dyDescent="0.25">
      <c r="A1693" s="73">
        <f>'EMFAC2017EI-2011Class'!B1692</f>
        <v>2021</v>
      </c>
      <c r="B1693" s="74" t="str">
        <f>'EMFAC2017EI-2011Class'!C1692</f>
        <v>T7 Tractor Construction</v>
      </c>
      <c r="C1693" s="73">
        <f>'EMFAC2017EI-2011Class'!D1692</f>
        <v>1987</v>
      </c>
      <c r="D1693" s="38">
        <f>'EMFAC2017EI-2011Class'!F1692</f>
        <v>34</v>
      </c>
      <c r="E1693" s="72" t="str">
        <f t="shared" si="53"/>
        <v>T7 Tractor Construction-34</v>
      </c>
      <c r="F1693" s="39">
        <f>VLOOKUP(E1693,HD_Odo!$C$2:$D$1381,2,FALSE)</f>
        <v>800000</v>
      </c>
      <c r="G1693" s="89" t="str">
        <f>'EMFAC2017EI-2011Class'!H1692</f>
        <v>2021-T7 Tractor Construction-34</v>
      </c>
      <c r="H1693" s="77">
        <f t="shared" si="52"/>
        <v>0.92134591231640039</v>
      </c>
      <c r="J1693" s="13"/>
      <c r="N1693" s="37"/>
      <c r="O1693" s="36"/>
    </row>
    <row r="1694" spans="1:15" ht="13.7" customHeight="1" x14ac:dyDescent="0.25">
      <c r="A1694" s="73">
        <f>'EMFAC2017EI-2011Class'!B1693</f>
        <v>2021</v>
      </c>
      <c r="B1694" s="74" t="str">
        <f>'EMFAC2017EI-2011Class'!C1693</f>
        <v>T7 Tractor Construction</v>
      </c>
      <c r="C1694" s="73">
        <f>'EMFAC2017EI-2011Class'!D1693</f>
        <v>1986</v>
      </c>
      <c r="D1694" s="38">
        <f>'EMFAC2017EI-2011Class'!F1693</f>
        <v>35</v>
      </c>
      <c r="E1694" s="72" t="str">
        <f t="shared" si="53"/>
        <v>T7 Tractor Construction-35</v>
      </c>
      <c r="F1694" s="39">
        <f>VLOOKUP(E1694,HD_Odo!$C$2:$D$1381,2,FALSE)</f>
        <v>800000</v>
      </c>
      <c r="G1694" s="89" t="str">
        <f>'EMFAC2017EI-2011Class'!H1693</f>
        <v>2021-T7 Tractor Construction-35</v>
      </c>
      <c r="H1694" s="77">
        <f t="shared" si="52"/>
        <v>0.92134591231640039</v>
      </c>
      <c r="J1694" s="13"/>
      <c r="N1694" s="37"/>
      <c r="O1694" s="36"/>
    </row>
    <row r="1695" spans="1:15" ht="13.7" customHeight="1" x14ac:dyDescent="0.25">
      <c r="A1695" s="73">
        <f>'EMFAC2017EI-2011Class'!B1694</f>
        <v>2021</v>
      </c>
      <c r="B1695" s="74" t="str">
        <f>'EMFAC2017EI-2011Class'!C1694</f>
        <v>T7 Tractor Construction</v>
      </c>
      <c r="C1695" s="73">
        <f>'EMFAC2017EI-2011Class'!D1694</f>
        <v>1985</v>
      </c>
      <c r="D1695" s="38">
        <f>'EMFAC2017EI-2011Class'!F1694</f>
        <v>36</v>
      </c>
      <c r="E1695" s="72" t="str">
        <f t="shared" si="53"/>
        <v>T7 Tractor Construction-36</v>
      </c>
      <c r="F1695" s="39">
        <f>VLOOKUP(E1695,HD_Odo!$C$2:$D$1381,2,FALSE)</f>
        <v>800000</v>
      </c>
      <c r="G1695" s="89" t="str">
        <f>'EMFAC2017EI-2011Class'!H1694</f>
        <v>2021-T7 Tractor Construction-36</v>
      </c>
      <c r="H1695" s="77">
        <f t="shared" si="52"/>
        <v>0.92134591231640039</v>
      </c>
      <c r="J1695" s="13"/>
      <c r="N1695" s="37"/>
      <c r="O1695" s="36"/>
    </row>
    <row r="1696" spans="1:15" ht="13.7" customHeight="1" x14ac:dyDescent="0.25">
      <c r="A1696" s="73">
        <f>'EMFAC2017EI-2011Class'!B1695</f>
        <v>2021</v>
      </c>
      <c r="B1696" s="74" t="str">
        <f>'EMFAC2017EI-2011Class'!C1695</f>
        <v>T7 Tractor Construction</v>
      </c>
      <c r="C1696" s="73">
        <f>'EMFAC2017EI-2011Class'!D1695</f>
        <v>1984</v>
      </c>
      <c r="D1696" s="38">
        <f>'EMFAC2017EI-2011Class'!F1695</f>
        <v>37</v>
      </c>
      <c r="E1696" s="72" t="str">
        <f t="shared" si="53"/>
        <v>T7 Tractor Construction-37</v>
      </c>
      <c r="F1696" s="39">
        <f>VLOOKUP(E1696,HD_Odo!$C$2:$D$1381,2,FALSE)</f>
        <v>800000</v>
      </c>
      <c r="G1696" s="89" t="str">
        <f>'EMFAC2017EI-2011Class'!H1695</f>
        <v>2021-T7 Tractor Construction-37</v>
      </c>
      <c r="H1696" s="77">
        <f t="shared" si="52"/>
        <v>0.92134591231640039</v>
      </c>
      <c r="J1696" s="13"/>
      <c r="N1696" s="37"/>
      <c r="O1696" s="36"/>
    </row>
    <row r="1697" spans="1:15" ht="13.7" customHeight="1" x14ac:dyDescent="0.25">
      <c r="A1697" s="73">
        <f>'EMFAC2017EI-2011Class'!B1696</f>
        <v>2021</v>
      </c>
      <c r="B1697" s="74" t="str">
        <f>'EMFAC2017EI-2011Class'!C1696</f>
        <v>T7 Tractor Construction</v>
      </c>
      <c r="C1697" s="73">
        <f>'EMFAC2017EI-2011Class'!D1696</f>
        <v>1983</v>
      </c>
      <c r="D1697" s="38">
        <f>'EMFAC2017EI-2011Class'!F1696</f>
        <v>38</v>
      </c>
      <c r="E1697" s="72" t="str">
        <f t="shared" si="53"/>
        <v>T7 Tractor Construction-38</v>
      </c>
      <c r="F1697" s="39">
        <f>VLOOKUP(E1697,HD_Odo!$C$2:$D$1381,2,FALSE)</f>
        <v>800000</v>
      </c>
      <c r="G1697" s="89" t="str">
        <f>'EMFAC2017EI-2011Class'!H1696</f>
        <v>2021-T7 Tractor Construction-38</v>
      </c>
      <c r="H1697" s="77">
        <f t="shared" ref="H1697:H1713" si="54">IF(C1697&lt;2004,($Q$3+$R$3*(F1697/10000))/($E$3+$F$3*(F1697/10000)),IF(C1697&lt;2008,($Q$4+$R$4*(F1697/10000))/($E$4+$F$4*(F1697/10000)),IF(C1697&lt;2011,($Q$5+$R$5*(F1697/10000))/($E$5+$F$5*(F1697/10000)),IF(C1697&lt;2014,($Q$6+$R$6*(F1697/10000))/($E$6+$F$6*(F1697/10000)),($Q$7+$R$7*(F1697/10000))/($E$7+$F$7*(F1697/10000))))))</f>
        <v>0.92134591231640039</v>
      </c>
      <c r="J1697" s="13"/>
      <c r="N1697" s="37"/>
      <c r="O1697" s="36"/>
    </row>
    <row r="1698" spans="1:15" ht="13.7" customHeight="1" x14ac:dyDescent="0.25">
      <c r="A1698" s="73">
        <f>'EMFAC2017EI-2011Class'!B1697</f>
        <v>2021</v>
      </c>
      <c r="B1698" s="74" t="str">
        <f>'EMFAC2017EI-2011Class'!C1697</f>
        <v>T7 Tractor Construction</v>
      </c>
      <c r="C1698" s="73">
        <f>'EMFAC2017EI-2011Class'!D1697</f>
        <v>1982</v>
      </c>
      <c r="D1698" s="38">
        <f>'EMFAC2017EI-2011Class'!F1697</f>
        <v>39</v>
      </c>
      <c r="E1698" s="72" t="str">
        <f t="shared" si="53"/>
        <v>T7 Tractor Construction-39</v>
      </c>
      <c r="F1698" s="39">
        <f>VLOOKUP(E1698,HD_Odo!$C$2:$D$1381,2,FALSE)</f>
        <v>800000</v>
      </c>
      <c r="G1698" s="89" t="str">
        <f>'EMFAC2017EI-2011Class'!H1697</f>
        <v>2021-T7 Tractor Construction-39</v>
      </c>
      <c r="H1698" s="77">
        <f t="shared" si="54"/>
        <v>0.92134591231640039</v>
      </c>
      <c r="J1698" s="13"/>
      <c r="N1698" s="37"/>
      <c r="O1698" s="36"/>
    </row>
    <row r="1699" spans="1:15" ht="13.7" customHeight="1" x14ac:dyDescent="0.25">
      <c r="A1699" s="73">
        <f>'EMFAC2017EI-2011Class'!B1698</f>
        <v>2021</v>
      </c>
      <c r="B1699" s="74" t="str">
        <f>'EMFAC2017EI-2011Class'!C1698</f>
        <v>T7 Tractor Construction</v>
      </c>
      <c r="C1699" s="73">
        <f>'EMFAC2017EI-2011Class'!D1698</f>
        <v>1981</v>
      </c>
      <c r="D1699" s="38">
        <f>'EMFAC2017EI-2011Class'!F1698</f>
        <v>40</v>
      </c>
      <c r="E1699" s="72" t="str">
        <f t="shared" si="53"/>
        <v>T7 Tractor Construction-40</v>
      </c>
      <c r="F1699" s="39">
        <f>VLOOKUP(E1699,HD_Odo!$C$2:$D$1381,2,FALSE)</f>
        <v>800000</v>
      </c>
      <c r="G1699" s="89" t="str">
        <f>'EMFAC2017EI-2011Class'!H1698</f>
        <v>2021-T7 Tractor Construction-40</v>
      </c>
      <c r="H1699" s="77">
        <f t="shared" si="54"/>
        <v>0.92134591231640039</v>
      </c>
      <c r="J1699" s="13"/>
      <c r="N1699" s="37"/>
      <c r="O1699" s="36"/>
    </row>
    <row r="1700" spans="1:15" ht="13.7" customHeight="1" x14ac:dyDescent="0.25">
      <c r="A1700" s="73">
        <f>'EMFAC2017EI-2011Class'!B1699</f>
        <v>2021</v>
      </c>
      <c r="B1700" s="74" t="str">
        <f>'EMFAC2017EI-2011Class'!C1699</f>
        <v>T7 Tractor Construction</v>
      </c>
      <c r="C1700" s="73">
        <f>'EMFAC2017EI-2011Class'!D1699</f>
        <v>1980</v>
      </c>
      <c r="D1700" s="38">
        <f>'EMFAC2017EI-2011Class'!F1699</f>
        <v>41</v>
      </c>
      <c r="E1700" s="72" t="str">
        <f t="shared" si="53"/>
        <v>T7 Tractor Construction-41</v>
      </c>
      <c r="F1700" s="39">
        <f>VLOOKUP(E1700,HD_Odo!$C$2:$D$1381,2,FALSE)</f>
        <v>800000</v>
      </c>
      <c r="G1700" s="89" t="str">
        <f>'EMFAC2017EI-2011Class'!H1699</f>
        <v>2021-T7 Tractor Construction-41</v>
      </c>
      <c r="H1700" s="77">
        <f t="shared" si="54"/>
        <v>0.92134591231640039</v>
      </c>
      <c r="J1700" s="13"/>
      <c r="N1700" s="37"/>
      <c r="O1700" s="36"/>
    </row>
    <row r="1701" spans="1:15" ht="13.7" customHeight="1" x14ac:dyDescent="0.25">
      <c r="A1701" s="73">
        <f>'EMFAC2017EI-2011Class'!B1700</f>
        <v>2021</v>
      </c>
      <c r="B1701" s="74" t="str">
        <f>'EMFAC2017EI-2011Class'!C1700</f>
        <v>T7 Tractor Construction</v>
      </c>
      <c r="C1701" s="73">
        <f>'EMFAC2017EI-2011Class'!D1700</f>
        <v>1979</v>
      </c>
      <c r="D1701" s="38">
        <f>'EMFAC2017EI-2011Class'!F1700</f>
        <v>42</v>
      </c>
      <c r="E1701" s="72" t="str">
        <f t="shared" si="53"/>
        <v>T7 Tractor Construction-42</v>
      </c>
      <c r="F1701" s="39">
        <f>VLOOKUP(E1701,HD_Odo!$C$2:$D$1381,2,FALSE)</f>
        <v>800000</v>
      </c>
      <c r="G1701" s="89" t="str">
        <f>'EMFAC2017EI-2011Class'!H1700</f>
        <v>2021-T7 Tractor Construction-42</v>
      </c>
      <c r="H1701" s="77">
        <f t="shared" si="54"/>
        <v>0.92134591231640039</v>
      </c>
      <c r="J1701" s="13"/>
      <c r="N1701" s="37"/>
      <c r="O1701" s="36"/>
    </row>
    <row r="1702" spans="1:15" ht="13.7" customHeight="1" x14ac:dyDescent="0.25">
      <c r="A1702" s="73">
        <f>'EMFAC2017EI-2011Class'!B1701</f>
        <v>2021</v>
      </c>
      <c r="B1702" s="74" t="str">
        <f>'EMFAC2017EI-2011Class'!C1701</f>
        <v>T7 Tractor Construction</v>
      </c>
      <c r="C1702" s="73">
        <f>'EMFAC2017EI-2011Class'!D1701</f>
        <v>1978</v>
      </c>
      <c r="D1702" s="38">
        <f>'EMFAC2017EI-2011Class'!F1701</f>
        <v>43</v>
      </c>
      <c r="E1702" s="72" t="str">
        <f t="shared" si="53"/>
        <v>T7 Tractor Construction-43</v>
      </c>
      <c r="F1702" s="39">
        <f>VLOOKUP(E1702,HD_Odo!$C$2:$D$1381,2,FALSE)</f>
        <v>800000</v>
      </c>
      <c r="G1702" s="89" t="str">
        <f>'EMFAC2017EI-2011Class'!H1701</f>
        <v>2021-T7 Tractor Construction-43</v>
      </c>
      <c r="H1702" s="77">
        <f t="shared" si="54"/>
        <v>0.92134591231640039</v>
      </c>
      <c r="J1702" s="13"/>
      <c r="N1702" s="37"/>
      <c r="O1702" s="36"/>
    </row>
    <row r="1703" spans="1:15" ht="13.7" customHeight="1" x14ac:dyDescent="0.25">
      <c r="A1703" s="73">
        <f>'EMFAC2017EI-2011Class'!B1702</f>
        <v>2021</v>
      </c>
      <c r="B1703" s="74" t="str">
        <f>'EMFAC2017EI-2011Class'!C1702</f>
        <v>T7 Tractor Construction</v>
      </c>
      <c r="C1703" s="73">
        <f>'EMFAC2017EI-2011Class'!D1702</f>
        <v>1977</v>
      </c>
      <c r="D1703" s="38">
        <f>'EMFAC2017EI-2011Class'!F1702</f>
        <v>44</v>
      </c>
      <c r="E1703" s="72" t="str">
        <f t="shared" si="53"/>
        <v>T7 Tractor Construction-44</v>
      </c>
      <c r="F1703" s="39">
        <f>VLOOKUP(E1703,HD_Odo!$C$2:$D$1381,2,FALSE)</f>
        <v>800000</v>
      </c>
      <c r="G1703" s="89" t="str">
        <f>'EMFAC2017EI-2011Class'!H1702</f>
        <v>2021-T7 Tractor Construction-44</v>
      </c>
      <c r="H1703" s="77">
        <f t="shared" si="54"/>
        <v>0.92134591231640039</v>
      </c>
      <c r="J1703" s="13"/>
      <c r="N1703" s="37"/>
      <c r="O1703" s="36"/>
    </row>
    <row r="1704" spans="1:15" ht="13.7" customHeight="1" x14ac:dyDescent="0.25">
      <c r="A1704" s="73">
        <f>'EMFAC2017EI-2011Class'!B1703</f>
        <v>2021</v>
      </c>
      <c r="B1704" s="74" t="str">
        <f>'EMFAC2017EI-2011Class'!C1703</f>
        <v>T7 Utility</v>
      </c>
      <c r="C1704" s="73">
        <f>'EMFAC2017EI-2011Class'!D1703</f>
        <v>2022</v>
      </c>
      <c r="D1704" s="38">
        <f>'EMFAC2017EI-2011Class'!F1703</f>
        <v>-1</v>
      </c>
      <c r="E1704" s="72" t="str">
        <f t="shared" si="53"/>
        <v>T7 Utility--1</v>
      </c>
      <c r="F1704" s="39">
        <f>VLOOKUP(E1704,HD_Odo!$C$2:$D$1381,2,FALSE)</f>
        <v>0</v>
      </c>
      <c r="G1704" s="89" t="str">
        <f>'EMFAC2017EI-2011Class'!H1703</f>
        <v>2021-T7 Utility--1</v>
      </c>
      <c r="H1704" s="77">
        <f t="shared" si="54"/>
        <v>1</v>
      </c>
      <c r="J1704" s="13"/>
      <c r="N1704" s="37"/>
      <c r="O1704" s="36"/>
    </row>
    <row r="1705" spans="1:15" ht="13.7" customHeight="1" x14ac:dyDescent="0.25">
      <c r="A1705" s="73">
        <f>'EMFAC2017EI-2011Class'!B1704</f>
        <v>2021</v>
      </c>
      <c r="B1705" s="74" t="str">
        <f>'EMFAC2017EI-2011Class'!C1704</f>
        <v>T7 Utility</v>
      </c>
      <c r="C1705" s="73">
        <f>'EMFAC2017EI-2011Class'!D1704</f>
        <v>2021</v>
      </c>
      <c r="D1705" s="38">
        <f>'EMFAC2017EI-2011Class'!F1704</f>
        <v>0</v>
      </c>
      <c r="E1705" s="72" t="str">
        <f t="shared" si="53"/>
        <v>T7 Utility-0</v>
      </c>
      <c r="F1705" s="39">
        <f>VLOOKUP(E1705,HD_Odo!$C$2:$D$1381,2,FALSE)</f>
        <v>7776</v>
      </c>
      <c r="G1705" s="89" t="str">
        <f>'EMFAC2017EI-2011Class'!H1704</f>
        <v>2021-T7 Utility-0</v>
      </c>
      <c r="H1705" s="77">
        <f t="shared" si="54"/>
        <v>0.99179073343793545</v>
      </c>
      <c r="J1705" s="13"/>
      <c r="N1705" s="37"/>
      <c r="O1705" s="36"/>
    </row>
    <row r="1706" spans="1:15" ht="13.7" customHeight="1" x14ac:dyDescent="0.25">
      <c r="A1706" s="73">
        <f>'EMFAC2017EI-2011Class'!B1705</f>
        <v>2021</v>
      </c>
      <c r="B1706" s="74" t="str">
        <f>'EMFAC2017EI-2011Class'!C1705</f>
        <v>T7 Utility</v>
      </c>
      <c r="C1706" s="73">
        <f>'EMFAC2017EI-2011Class'!D1705</f>
        <v>2020</v>
      </c>
      <c r="D1706" s="38">
        <f>'EMFAC2017EI-2011Class'!F1705</f>
        <v>1</v>
      </c>
      <c r="E1706" s="72" t="str">
        <f t="shared" si="53"/>
        <v>T7 Utility-1</v>
      </c>
      <c r="F1706" s="39">
        <f>VLOOKUP(E1706,HD_Odo!$C$2:$D$1381,2,FALSE)</f>
        <v>15552</v>
      </c>
      <c r="G1706" s="89" t="str">
        <f>'EMFAC2017EI-2011Class'!H1705</f>
        <v>2021-T7 Utility-1</v>
      </c>
      <c r="H1706" s="77">
        <f t="shared" si="54"/>
        <v>0.98403384841066144</v>
      </c>
      <c r="J1706" s="13"/>
      <c r="N1706" s="37"/>
      <c r="O1706" s="36"/>
    </row>
    <row r="1707" spans="1:15" ht="13.7" customHeight="1" x14ac:dyDescent="0.25">
      <c r="A1707" s="73">
        <f>'EMFAC2017EI-2011Class'!B1706</f>
        <v>2021</v>
      </c>
      <c r="B1707" s="74" t="str">
        <f>'EMFAC2017EI-2011Class'!C1706</f>
        <v>T7 Utility</v>
      </c>
      <c r="C1707" s="73">
        <f>'EMFAC2017EI-2011Class'!D1706</f>
        <v>2019</v>
      </c>
      <c r="D1707" s="38">
        <f>'EMFAC2017EI-2011Class'!F1706</f>
        <v>2</v>
      </c>
      <c r="E1707" s="72" t="str">
        <f t="shared" si="53"/>
        <v>T7 Utility-2</v>
      </c>
      <c r="F1707" s="39">
        <f>VLOOKUP(E1707,HD_Odo!$C$2:$D$1381,2,FALSE)</f>
        <v>23328</v>
      </c>
      <c r="G1707" s="89" t="str">
        <f>'EMFAC2017EI-2011Class'!H1706</f>
        <v>2021-T7 Utility-2</v>
      </c>
      <c r="H1707" s="77">
        <f t="shared" si="54"/>
        <v>0.9766929540542878</v>
      </c>
      <c r="J1707" s="13"/>
      <c r="N1707" s="37"/>
      <c r="O1707" s="36"/>
    </row>
    <row r="1708" spans="1:15" ht="13.7" customHeight="1" x14ac:dyDescent="0.25">
      <c r="A1708" s="73">
        <f>'EMFAC2017EI-2011Class'!B1707</f>
        <v>2021</v>
      </c>
      <c r="B1708" s="74" t="str">
        <f>'EMFAC2017EI-2011Class'!C1707</f>
        <v>T7 Utility</v>
      </c>
      <c r="C1708" s="73">
        <f>'EMFAC2017EI-2011Class'!D1707</f>
        <v>2018</v>
      </c>
      <c r="D1708" s="38">
        <f>'EMFAC2017EI-2011Class'!F1707</f>
        <v>3</v>
      </c>
      <c r="E1708" s="72" t="str">
        <f t="shared" si="53"/>
        <v>T7 Utility-3</v>
      </c>
      <c r="F1708" s="39">
        <f>VLOOKUP(E1708,HD_Odo!$C$2:$D$1381,2,FALSE)</f>
        <v>31104</v>
      </c>
      <c r="G1708" s="89" t="str">
        <f>'EMFAC2017EI-2011Class'!H1707</f>
        <v>2021-T7 Utility-3</v>
      </c>
      <c r="H1708" s="77">
        <f t="shared" si="54"/>
        <v>0.96973546075722039</v>
      </c>
      <c r="J1708" s="13"/>
      <c r="N1708" s="37"/>
      <c r="O1708" s="36"/>
    </row>
    <row r="1709" spans="1:15" ht="13.7" customHeight="1" x14ac:dyDescent="0.25">
      <c r="A1709" s="73">
        <f>'EMFAC2017EI-2011Class'!B1708</f>
        <v>2021</v>
      </c>
      <c r="B1709" s="74" t="str">
        <f>'EMFAC2017EI-2011Class'!C1708</f>
        <v>T7 Utility</v>
      </c>
      <c r="C1709" s="73">
        <f>'EMFAC2017EI-2011Class'!D1708</f>
        <v>2016</v>
      </c>
      <c r="D1709" s="38">
        <f>'EMFAC2017EI-2011Class'!F1708</f>
        <v>5</v>
      </c>
      <c r="E1709" s="72" t="str">
        <f t="shared" si="53"/>
        <v>T7 Utility-5</v>
      </c>
      <c r="F1709" s="39">
        <f>VLOOKUP(E1709,HD_Odo!$C$2:$D$1381,2,FALSE)</f>
        <v>46656</v>
      </c>
      <c r="G1709" s="89" t="str">
        <f>'EMFAC2017EI-2011Class'!H1708</f>
        <v>2021-T7 Utility-5</v>
      </c>
      <c r="H1709" s="77">
        <f t="shared" si="54"/>
        <v>0.95685649498698999</v>
      </c>
      <c r="J1709" s="13"/>
      <c r="N1709" s="37"/>
      <c r="O1709" s="36"/>
    </row>
    <row r="1710" spans="1:15" ht="13.7" customHeight="1" x14ac:dyDescent="0.25">
      <c r="A1710" s="73">
        <f>'EMFAC2017EI-2011Class'!B1709</f>
        <v>2021</v>
      </c>
      <c r="B1710" s="74" t="str">
        <f>'EMFAC2017EI-2011Class'!C1709</f>
        <v>T7 Utility</v>
      </c>
      <c r="C1710" s="73">
        <f>'EMFAC2017EI-2011Class'!D1709</f>
        <v>2015</v>
      </c>
      <c r="D1710" s="38">
        <f>'EMFAC2017EI-2011Class'!F1709</f>
        <v>6</v>
      </c>
      <c r="E1710" s="72" t="str">
        <f t="shared" si="53"/>
        <v>T7 Utility-6</v>
      </c>
      <c r="F1710" s="39">
        <f>VLOOKUP(E1710,HD_Odo!$C$2:$D$1381,2,FALSE)</f>
        <v>54432</v>
      </c>
      <c r="G1710" s="89" t="str">
        <f>'EMFAC2017EI-2011Class'!H1709</f>
        <v>2021-T7 Utility-6</v>
      </c>
      <c r="H1710" s="77">
        <f t="shared" si="54"/>
        <v>0.95088484418072905</v>
      </c>
      <c r="J1710" s="13"/>
      <c r="N1710" s="37"/>
      <c r="O1710" s="36"/>
    </row>
    <row r="1711" spans="1:15" ht="13.7" customHeight="1" x14ac:dyDescent="0.25">
      <c r="A1711" s="73">
        <f>'EMFAC2017EI-2011Class'!B1710</f>
        <v>2021</v>
      </c>
      <c r="B1711" s="74" t="str">
        <f>'EMFAC2017EI-2011Class'!C1710</f>
        <v>T7 Utility</v>
      </c>
      <c r="C1711" s="73">
        <f>'EMFAC2017EI-2011Class'!D1710</f>
        <v>2014</v>
      </c>
      <c r="D1711" s="38">
        <f>'EMFAC2017EI-2011Class'!F1710</f>
        <v>7</v>
      </c>
      <c r="E1711" s="72" t="str">
        <f t="shared" si="53"/>
        <v>T7 Utility-7</v>
      </c>
      <c r="F1711" s="39">
        <f>VLOOKUP(E1711,HD_Odo!$C$2:$D$1381,2,FALSE)</f>
        <v>62208</v>
      </c>
      <c r="G1711" s="89" t="str">
        <f>'EMFAC2017EI-2011Class'!H1710</f>
        <v>2021-T7 Utility-7</v>
      </c>
      <c r="H1711" s="77">
        <f t="shared" si="54"/>
        <v>0.94519558397110548</v>
      </c>
      <c r="J1711" s="13"/>
      <c r="N1711" s="37"/>
      <c r="O1711" s="36"/>
    </row>
    <row r="1712" spans="1:15" ht="13.7" customHeight="1" x14ac:dyDescent="0.25">
      <c r="A1712" s="73">
        <f>'EMFAC2017EI-2011Class'!B1711</f>
        <v>2021</v>
      </c>
      <c r="B1712" s="74" t="str">
        <f>'EMFAC2017EI-2011Class'!C1711</f>
        <v>T7 Utility</v>
      </c>
      <c r="C1712" s="73">
        <f>'EMFAC2017EI-2011Class'!D1711</f>
        <v>2013</v>
      </c>
      <c r="D1712" s="38">
        <f>'EMFAC2017EI-2011Class'!F1711</f>
        <v>8</v>
      </c>
      <c r="E1712" s="72" t="str">
        <f t="shared" si="53"/>
        <v>T7 Utility-8</v>
      </c>
      <c r="F1712" s="39">
        <f>VLOOKUP(E1712,HD_Odo!$C$2:$D$1381,2,FALSE)</f>
        <v>69984</v>
      </c>
      <c r="G1712" s="89" t="str">
        <f>'EMFAC2017EI-2011Class'!H1711</f>
        <v>2021-T7 Utility-8</v>
      </c>
      <c r="H1712" s="77">
        <f>IF(C1712&lt;2004,($Q$3+$R$3*(F1712/10000))/($E$3+$F$3*(F1712/10000)),IF(C1712&lt;2008,($Q$4+$R$4*(F1712/10000))/($E$4+$F$4*(F1712/10000)),IF(C1712&lt;2011,($Q$5+$R$5*(F1712/10000))/($E$5+$F$5*(F1712/10000)),IF(C1712&lt;2014,($Q$6+$R$6*(F1712/10000))/($E$6+$F$6*(F1712/10000)),($Q$7+$R$7*(F1712/10000))/($E$7+$F$7*(F1712/10000))))))</f>
        <v>0.91784520909231582</v>
      </c>
      <c r="J1712" s="13"/>
      <c r="N1712" s="37"/>
      <c r="O1712" s="36"/>
    </row>
    <row r="1713" spans="1:15" ht="13.7" customHeight="1" x14ac:dyDescent="0.25">
      <c r="A1713" s="73">
        <f>'EMFAC2017EI-2011Class'!B1712</f>
        <v>2021</v>
      </c>
      <c r="B1713" s="74" t="str">
        <f>'EMFAC2017EI-2011Class'!C1712</f>
        <v>T7 Utility</v>
      </c>
      <c r="C1713" s="73">
        <f>'EMFAC2017EI-2011Class'!D1712</f>
        <v>2012</v>
      </c>
      <c r="D1713" s="38">
        <f>'EMFAC2017EI-2011Class'!F1712</f>
        <v>9</v>
      </c>
      <c r="E1713" s="72" t="str">
        <f t="shared" si="53"/>
        <v>T7 Utility-9</v>
      </c>
      <c r="F1713" s="39">
        <f>VLOOKUP(E1713,HD_Odo!$C$2:$D$1381,2,FALSE)</f>
        <v>77760</v>
      </c>
      <c r="G1713" s="89" t="str">
        <f>'EMFAC2017EI-2011Class'!H1712</f>
        <v>2021-T7 Utility-9</v>
      </c>
      <c r="H1713" s="77">
        <f t="shared" si="54"/>
        <v>0.91155082297211487</v>
      </c>
      <c r="J1713" s="13"/>
      <c r="N1713" s="37"/>
      <c r="O1713" s="36"/>
    </row>
    <row r="1714" spans="1:15" ht="13.7" customHeight="1" x14ac:dyDescent="0.25">
      <c r="A1714" s="73">
        <f>'EMFAC2017EI-2011Class'!B1713</f>
        <v>2022</v>
      </c>
      <c r="B1714" s="74" t="str">
        <f>'EMFAC2017EI-2011Class'!C1713</f>
        <v>T7 Ag</v>
      </c>
      <c r="C1714" s="73">
        <f>'EMFAC2017EI-2011Class'!D1713</f>
        <v>2017</v>
      </c>
      <c r="D1714" s="38">
        <f>'EMFAC2017EI-2011Class'!F1713</f>
        <v>5</v>
      </c>
      <c r="E1714" s="72" t="str">
        <f t="shared" si="53"/>
        <v>T7 Ag-5</v>
      </c>
      <c r="F1714" s="39">
        <f>VLOOKUP(E1714,HD_Odo!$C$2:$D$1381,2,FALSE)</f>
        <v>298537.01</v>
      </c>
      <c r="G1714" s="89" t="str">
        <f>'EMFAC2017EI-2011Class'!H1713</f>
        <v>2022-T7 Ag-5</v>
      </c>
      <c r="H1714" s="70">
        <f>IF(C1714&lt;1994,1,IF(C1714&lt;2004,($U$3+$V$3*(F1714/10000))/($E$3+$F$3*(F1714/10000)),IF(C1714&lt;2008,($U$4+$V$4*(F1714/10000))/($E$4+$F$4*(F1714/10000)),IF(C1714&lt;2011,($U$5+$V$5*(F1714/10000))/($E$5+$F$5*(F1714/10000)),IF(C1714&lt;2014,($U$6+$V$6*(F1714/10000))/($E$6+$F$6*(F1714/10000)),($U$7+$V$7*(F1714/10000))/($E$7+$F$7*(F1714/10000)))))))</f>
        <v>0.81728278401984211</v>
      </c>
      <c r="J1714" s="13"/>
      <c r="N1714" s="37"/>
      <c r="O1714" s="36"/>
    </row>
    <row r="1715" spans="1:15" ht="13.7" customHeight="1" x14ac:dyDescent="0.25">
      <c r="A1715" s="73">
        <f>'EMFAC2017EI-2011Class'!B1714</f>
        <v>2022</v>
      </c>
      <c r="B1715" s="74" t="str">
        <f>'EMFAC2017EI-2011Class'!C1714</f>
        <v>T7 Ag</v>
      </c>
      <c r="C1715" s="73">
        <f>'EMFAC2017EI-2011Class'!D1714</f>
        <v>2013</v>
      </c>
      <c r="D1715" s="38">
        <f>'EMFAC2017EI-2011Class'!F1714</f>
        <v>9</v>
      </c>
      <c r="E1715" s="72" t="str">
        <f t="shared" si="53"/>
        <v>T7 Ag-9</v>
      </c>
      <c r="F1715" s="39">
        <f>VLOOKUP(E1715,HD_Odo!$C$2:$D$1381,2,FALSE)</f>
        <v>455628.03</v>
      </c>
      <c r="G1715" s="89" t="str">
        <f>'EMFAC2017EI-2011Class'!H1714</f>
        <v>2022-T7 Ag-9</v>
      </c>
      <c r="H1715" s="70">
        <f t="shared" ref="H1715:H1778" si="55">IF(C1715&lt;1994,1,IF(C1715&lt;2004,($U$3+$V$3*(F1715/10000))/($E$3+$F$3*(F1715/10000)),IF(C1715&lt;2008,($U$4+$V$4*(F1715/10000))/($E$4+$F$4*(F1715/10000)),IF(C1715&lt;2011,($U$5+$V$5*(F1715/10000))/($E$5+$F$5*(F1715/10000)),IF(C1715&lt;2014,($U$6+$V$6*(F1715/10000))/($E$6+$F$6*(F1715/10000)),($U$7+$V$7*(F1715/10000))/($E$7+$F$7*(F1715/10000)))))))</f>
        <v>0.75234664975144383</v>
      </c>
      <c r="J1715" s="13"/>
      <c r="N1715" s="37"/>
      <c r="O1715" s="36"/>
    </row>
    <row r="1716" spans="1:15" ht="13.7" customHeight="1" x14ac:dyDescent="0.25">
      <c r="A1716" s="73">
        <f>'EMFAC2017EI-2011Class'!B1715</f>
        <v>2022</v>
      </c>
      <c r="B1716" s="74" t="str">
        <f>'EMFAC2017EI-2011Class'!C1715</f>
        <v>T7 Ag</v>
      </c>
      <c r="C1716" s="73">
        <f>'EMFAC2017EI-2011Class'!D1715</f>
        <v>2012</v>
      </c>
      <c r="D1716" s="38">
        <f>'EMFAC2017EI-2011Class'!F1715</f>
        <v>10</v>
      </c>
      <c r="E1716" s="72" t="str">
        <f t="shared" si="53"/>
        <v>T7 Ag-10</v>
      </c>
      <c r="F1716" s="39">
        <f>VLOOKUP(E1716,HD_Odo!$C$2:$D$1381,2,FALSE)</f>
        <v>488337.03</v>
      </c>
      <c r="G1716" s="89" t="str">
        <f>'EMFAC2017EI-2011Class'!H1715</f>
        <v>2022-T7 Ag-10</v>
      </c>
      <c r="H1716" s="70">
        <f t="shared" si="55"/>
        <v>0.74770161373381849</v>
      </c>
      <c r="J1716" s="13"/>
      <c r="N1716" s="37"/>
      <c r="O1716" s="36"/>
    </row>
    <row r="1717" spans="1:15" ht="13.7" customHeight="1" x14ac:dyDescent="0.25">
      <c r="A1717" s="73">
        <f>'EMFAC2017EI-2011Class'!B1716</f>
        <v>2022</v>
      </c>
      <c r="B1717" s="74" t="str">
        <f>'EMFAC2017EI-2011Class'!C1716</f>
        <v>T7 Ag</v>
      </c>
      <c r="C1717" s="73">
        <f>'EMFAC2017EI-2011Class'!D1716</f>
        <v>2009</v>
      </c>
      <c r="D1717" s="38">
        <f>'EMFAC2017EI-2011Class'!F1716</f>
        <v>13</v>
      </c>
      <c r="E1717" s="72" t="str">
        <f t="shared" si="53"/>
        <v>T7 Ag-13</v>
      </c>
      <c r="F1717" s="39">
        <f>VLOOKUP(E1717,HD_Odo!$C$2:$D$1381,2,FALSE)</f>
        <v>573993.04</v>
      </c>
      <c r="G1717" s="89" t="str">
        <f>'EMFAC2017EI-2011Class'!H1716</f>
        <v>2022-T7 Ag-13</v>
      </c>
      <c r="H1717" s="70">
        <f t="shared" si="55"/>
        <v>0.78234224149070508</v>
      </c>
      <c r="J1717" s="13"/>
      <c r="N1717" s="37"/>
      <c r="O1717" s="36"/>
    </row>
    <row r="1718" spans="1:15" ht="13.7" customHeight="1" x14ac:dyDescent="0.25">
      <c r="A1718" s="73">
        <f>'EMFAC2017EI-2011Class'!B1717</f>
        <v>2022</v>
      </c>
      <c r="B1718" s="74" t="str">
        <f>'EMFAC2017EI-2011Class'!C1717</f>
        <v>T7 Ag</v>
      </c>
      <c r="C1718" s="73">
        <f>'EMFAC2017EI-2011Class'!D1717</f>
        <v>2008</v>
      </c>
      <c r="D1718" s="38">
        <f>'EMFAC2017EI-2011Class'!F1717</f>
        <v>14</v>
      </c>
      <c r="E1718" s="72" t="str">
        <f t="shared" si="53"/>
        <v>T7 Ag-14</v>
      </c>
      <c r="F1718" s="39">
        <f>VLOOKUP(E1718,HD_Odo!$C$2:$D$1381,2,FALSE)</f>
        <v>599066.04</v>
      </c>
      <c r="G1718" s="89" t="str">
        <f>'EMFAC2017EI-2011Class'!H1717</f>
        <v>2022-T7 Ag-14</v>
      </c>
      <c r="H1718" s="70">
        <f t="shared" si="55"/>
        <v>0.77868475317046926</v>
      </c>
      <c r="J1718" s="13"/>
      <c r="N1718" s="37"/>
      <c r="O1718" s="36"/>
    </row>
    <row r="1719" spans="1:15" ht="13.7" customHeight="1" x14ac:dyDescent="0.25">
      <c r="A1719" s="73">
        <f>'EMFAC2017EI-2011Class'!B1718</f>
        <v>2022</v>
      </c>
      <c r="B1719" s="74" t="str">
        <f>'EMFAC2017EI-2011Class'!C1718</f>
        <v>T7 Ag</v>
      </c>
      <c r="C1719" s="73">
        <f>'EMFAC2017EI-2011Class'!D1718</f>
        <v>2007</v>
      </c>
      <c r="D1719" s="38">
        <f>'EMFAC2017EI-2011Class'!F1718</f>
        <v>15</v>
      </c>
      <c r="E1719" s="72" t="str">
        <f t="shared" si="53"/>
        <v>T7 Ag-15</v>
      </c>
      <c r="F1719" s="39">
        <f>VLOOKUP(E1719,HD_Odo!$C$2:$D$1381,2,FALSE)</f>
        <v>621264.04</v>
      </c>
      <c r="G1719" s="89" t="str">
        <f>'EMFAC2017EI-2011Class'!H1718</f>
        <v>2022-T7 Ag-15</v>
      </c>
      <c r="H1719" s="70">
        <f t="shared" si="55"/>
        <v>0.87928766136151659</v>
      </c>
      <c r="J1719" s="13"/>
      <c r="N1719" s="37"/>
      <c r="O1719" s="36"/>
    </row>
    <row r="1720" spans="1:15" ht="13.7" customHeight="1" x14ac:dyDescent="0.25">
      <c r="A1720" s="73">
        <f>'EMFAC2017EI-2011Class'!B1719</f>
        <v>2022</v>
      </c>
      <c r="B1720" s="74" t="str">
        <f>'EMFAC2017EI-2011Class'!C1719</f>
        <v>T7 Ag</v>
      </c>
      <c r="C1720" s="73">
        <f>'EMFAC2017EI-2011Class'!D1719</f>
        <v>2006</v>
      </c>
      <c r="D1720" s="38">
        <f>'EMFAC2017EI-2011Class'!F1719</f>
        <v>16</v>
      </c>
      <c r="E1720" s="72" t="str">
        <f t="shared" si="53"/>
        <v>T7 Ag-16</v>
      </c>
      <c r="F1720" s="39">
        <f>VLOOKUP(E1720,HD_Odo!$C$2:$D$1381,2,FALSE)</f>
        <v>639233.04</v>
      </c>
      <c r="G1720" s="89" t="str">
        <f>'EMFAC2017EI-2011Class'!H1719</f>
        <v>2022-T7 Ag-16</v>
      </c>
      <c r="H1720" s="70">
        <f t="shared" si="55"/>
        <v>0.8775259856913814</v>
      </c>
      <c r="J1720" s="13"/>
      <c r="N1720" s="37"/>
      <c r="O1720" s="36"/>
    </row>
    <row r="1721" spans="1:15" ht="13.7" customHeight="1" x14ac:dyDescent="0.25">
      <c r="A1721" s="73">
        <f>'EMFAC2017EI-2011Class'!B1720</f>
        <v>2022</v>
      </c>
      <c r="B1721" s="74" t="str">
        <f>'EMFAC2017EI-2011Class'!C1720</f>
        <v>T7 Ag</v>
      </c>
      <c r="C1721" s="73">
        <f>'EMFAC2017EI-2011Class'!D1720</f>
        <v>2005</v>
      </c>
      <c r="D1721" s="38">
        <f>'EMFAC2017EI-2011Class'!F1720</f>
        <v>17</v>
      </c>
      <c r="E1721" s="72" t="str">
        <f t="shared" si="53"/>
        <v>T7 Ag-17</v>
      </c>
      <c r="F1721" s="39">
        <f>VLOOKUP(E1721,HD_Odo!$C$2:$D$1381,2,FALSE)</f>
        <v>654887.04</v>
      </c>
      <c r="G1721" s="89" t="str">
        <f>'EMFAC2017EI-2011Class'!H1720</f>
        <v>2022-T7 Ag-17</v>
      </c>
      <c r="H1721" s="70">
        <f t="shared" si="55"/>
        <v>0.87603078536263013</v>
      </c>
      <c r="J1721" s="13"/>
      <c r="N1721" s="37"/>
      <c r="O1721" s="36"/>
    </row>
    <row r="1722" spans="1:15" ht="13.7" customHeight="1" x14ac:dyDescent="0.25">
      <c r="A1722" s="73">
        <f>'EMFAC2017EI-2011Class'!B1721</f>
        <v>2022</v>
      </c>
      <c r="B1722" s="74" t="str">
        <f>'EMFAC2017EI-2011Class'!C1721</f>
        <v>T7 Ag</v>
      </c>
      <c r="C1722" s="73">
        <f>'EMFAC2017EI-2011Class'!D1721</f>
        <v>2004</v>
      </c>
      <c r="D1722" s="38">
        <f>'EMFAC2017EI-2011Class'!F1721</f>
        <v>18</v>
      </c>
      <c r="E1722" s="72" t="str">
        <f t="shared" si="53"/>
        <v>T7 Ag-18</v>
      </c>
      <c r="F1722" s="39">
        <f>VLOOKUP(E1722,HD_Odo!$C$2:$D$1381,2,FALSE)</f>
        <v>668227.04</v>
      </c>
      <c r="G1722" s="89" t="str">
        <f>'EMFAC2017EI-2011Class'!H1721</f>
        <v>2022-T7 Ag-18</v>
      </c>
      <c r="H1722" s="70">
        <f t="shared" si="55"/>
        <v>0.87478461101584493</v>
      </c>
      <c r="J1722" s="13"/>
      <c r="N1722" s="37"/>
      <c r="O1722" s="36"/>
    </row>
    <row r="1723" spans="1:15" ht="13.7" customHeight="1" x14ac:dyDescent="0.25">
      <c r="A1723" s="73">
        <f>'EMFAC2017EI-2011Class'!B1722</f>
        <v>2022</v>
      </c>
      <c r="B1723" s="74" t="str">
        <f>'EMFAC2017EI-2011Class'!C1722</f>
        <v>T7 Ag</v>
      </c>
      <c r="C1723" s="73">
        <f>'EMFAC2017EI-2011Class'!D1722</f>
        <v>2003</v>
      </c>
      <c r="D1723" s="38">
        <f>'EMFAC2017EI-2011Class'!F1722</f>
        <v>19</v>
      </c>
      <c r="E1723" s="72" t="str">
        <f t="shared" si="53"/>
        <v>T7 Ag-19</v>
      </c>
      <c r="F1723" s="39">
        <f>VLOOKUP(E1723,HD_Odo!$C$2:$D$1381,2,FALSE)</f>
        <v>680727.05</v>
      </c>
      <c r="G1723" s="89" t="str">
        <f>'EMFAC2017EI-2011Class'!H1722</f>
        <v>2022-T7 Ag-19</v>
      </c>
      <c r="H1723" s="70">
        <f t="shared" si="55"/>
        <v>0.92277223313936485</v>
      </c>
      <c r="J1723" s="13"/>
      <c r="N1723" s="37"/>
      <c r="O1723" s="36"/>
    </row>
    <row r="1724" spans="1:15" ht="13.7" customHeight="1" x14ac:dyDescent="0.25">
      <c r="A1724" s="73">
        <f>'EMFAC2017EI-2011Class'!B1723</f>
        <v>2022</v>
      </c>
      <c r="B1724" s="74" t="str">
        <f>'EMFAC2017EI-2011Class'!C1723</f>
        <v>T7 Ag</v>
      </c>
      <c r="C1724" s="73">
        <f>'EMFAC2017EI-2011Class'!D1723</f>
        <v>2002</v>
      </c>
      <c r="D1724" s="38">
        <f>'EMFAC2017EI-2011Class'!F1723</f>
        <v>20</v>
      </c>
      <c r="E1724" s="72" t="str">
        <f t="shared" si="53"/>
        <v>T7 Ag-20</v>
      </c>
      <c r="F1724" s="39">
        <f>VLOOKUP(E1724,HD_Odo!$C$2:$D$1381,2,FALSE)</f>
        <v>690727.04599999997</v>
      </c>
      <c r="G1724" s="89" t="str">
        <f>'EMFAC2017EI-2011Class'!H1723</f>
        <v>2022-T7 Ag-20</v>
      </c>
      <c r="H1724" s="70">
        <f t="shared" si="55"/>
        <v>0.92225813831218739</v>
      </c>
      <c r="J1724" s="13"/>
      <c r="N1724" s="37"/>
      <c r="O1724" s="36"/>
    </row>
    <row r="1725" spans="1:15" ht="13.7" customHeight="1" x14ac:dyDescent="0.25">
      <c r="A1725" s="73">
        <f>'EMFAC2017EI-2011Class'!B1724</f>
        <v>2022</v>
      </c>
      <c r="B1725" s="74" t="str">
        <f>'EMFAC2017EI-2011Class'!C1724</f>
        <v>T7 Ag</v>
      </c>
      <c r="C1725" s="73">
        <f>'EMFAC2017EI-2011Class'!D1724</f>
        <v>2001</v>
      </c>
      <c r="D1725" s="38">
        <f>'EMFAC2017EI-2011Class'!F1724</f>
        <v>21</v>
      </c>
      <c r="E1725" s="72" t="str">
        <f t="shared" si="53"/>
        <v>T7 Ag-21</v>
      </c>
      <c r="F1725" s="39">
        <f>VLOOKUP(E1725,HD_Odo!$C$2:$D$1381,2,FALSE)</f>
        <v>700727.04</v>
      </c>
      <c r="G1725" s="89" t="str">
        <f>'EMFAC2017EI-2011Class'!H1724</f>
        <v>2022-T7 Ag-21</v>
      </c>
      <c r="H1725" s="70">
        <f t="shared" si="55"/>
        <v>0.92175211982600969</v>
      </c>
      <c r="J1725" s="13"/>
      <c r="N1725" s="37"/>
      <c r="O1725" s="36"/>
    </row>
    <row r="1726" spans="1:15" ht="13.7" customHeight="1" x14ac:dyDescent="0.25">
      <c r="A1726" s="73">
        <f>'EMFAC2017EI-2011Class'!B1725</f>
        <v>2022</v>
      </c>
      <c r="B1726" s="74" t="str">
        <f>'EMFAC2017EI-2011Class'!C1725</f>
        <v>T7 Ag</v>
      </c>
      <c r="C1726" s="73">
        <f>'EMFAC2017EI-2011Class'!D1725</f>
        <v>2000</v>
      </c>
      <c r="D1726" s="38">
        <f>'EMFAC2017EI-2011Class'!F1725</f>
        <v>22</v>
      </c>
      <c r="E1726" s="72" t="str">
        <f t="shared" si="53"/>
        <v>T7 Ag-22</v>
      </c>
      <c r="F1726" s="39">
        <f>VLOOKUP(E1726,HD_Odo!$C$2:$D$1381,2,FALSE)</f>
        <v>710727.03799999994</v>
      </c>
      <c r="G1726" s="89" t="str">
        <f>'EMFAC2017EI-2011Class'!H1725</f>
        <v>2022-T7 Ag-22</v>
      </c>
      <c r="H1726" s="70">
        <f t="shared" si="55"/>
        <v>0.92125398855066942</v>
      </c>
      <c r="J1726" s="13"/>
      <c r="N1726" s="37"/>
      <c r="O1726" s="36"/>
    </row>
    <row r="1727" spans="1:15" ht="13.7" customHeight="1" x14ac:dyDescent="0.25">
      <c r="A1727" s="73">
        <f>'EMFAC2017EI-2011Class'!B1726</f>
        <v>2022</v>
      </c>
      <c r="B1727" s="74" t="str">
        <f>'EMFAC2017EI-2011Class'!C1726</f>
        <v>T7 Ag</v>
      </c>
      <c r="C1727" s="73">
        <f>'EMFAC2017EI-2011Class'!D1726</f>
        <v>1999</v>
      </c>
      <c r="D1727" s="38">
        <f>'EMFAC2017EI-2011Class'!F1726</f>
        <v>23</v>
      </c>
      <c r="E1727" s="72" t="str">
        <f t="shared" si="53"/>
        <v>T7 Ag-23</v>
      </c>
      <c r="F1727" s="39">
        <f>VLOOKUP(E1727,HD_Odo!$C$2:$D$1381,2,FALSE)</f>
        <v>720727.03399999999</v>
      </c>
      <c r="G1727" s="89" t="str">
        <f>'EMFAC2017EI-2011Class'!H1726</f>
        <v>2022-T7 Ag-23</v>
      </c>
      <c r="H1727" s="70">
        <f t="shared" si="55"/>
        <v>0.92076356179956231</v>
      </c>
      <c r="J1727" s="13"/>
      <c r="N1727" s="37"/>
      <c r="O1727" s="36"/>
    </row>
    <row r="1728" spans="1:15" ht="13.7" customHeight="1" x14ac:dyDescent="0.25">
      <c r="A1728" s="73">
        <f>'EMFAC2017EI-2011Class'!B1727</f>
        <v>2022</v>
      </c>
      <c r="B1728" s="74" t="str">
        <f>'EMFAC2017EI-2011Class'!C1727</f>
        <v>T7 Ag</v>
      </c>
      <c r="C1728" s="73">
        <f>'EMFAC2017EI-2011Class'!D1727</f>
        <v>1998</v>
      </c>
      <c r="D1728" s="38">
        <f>'EMFAC2017EI-2011Class'!F1727</f>
        <v>24</v>
      </c>
      <c r="E1728" s="72" t="str">
        <f t="shared" si="53"/>
        <v>T7 Ag-24</v>
      </c>
      <c r="F1728" s="39">
        <f>VLOOKUP(E1728,HD_Odo!$C$2:$D$1381,2,FALSE)</f>
        <v>730727.03399999999</v>
      </c>
      <c r="G1728" s="89" t="str">
        <f>'EMFAC2017EI-2011Class'!H1727</f>
        <v>2022-T7 Ag-24</v>
      </c>
      <c r="H1728" s="70">
        <f t="shared" si="55"/>
        <v>0.92028066190975177</v>
      </c>
      <c r="J1728" s="13"/>
      <c r="N1728" s="37"/>
      <c r="O1728" s="36"/>
    </row>
    <row r="1729" spans="1:15" ht="13.7" customHeight="1" x14ac:dyDescent="0.25">
      <c r="A1729" s="73">
        <f>'EMFAC2017EI-2011Class'!B1728</f>
        <v>2022</v>
      </c>
      <c r="B1729" s="74" t="str">
        <f>'EMFAC2017EI-2011Class'!C1728</f>
        <v>T7 Ag</v>
      </c>
      <c r="C1729" s="73">
        <f>'EMFAC2017EI-2011Class'!D1728</f>
        <v>1997</v>
      </c>
      <c r="D1729" s="38">
        <f>'EMFAC2017EI-2011Class'!F1728</f>
        <v>25</v>
      </c>
      <c r="E1729" s="72" t="str">
        <f t="shared" si="53"/>
        <v>T7 Ag-25</v>
      </c>
      <c r="F1729" s="39">
        <f>VLOOKUP(E1729,HD_Odo!$C$2:$D$1381,2,FALSE)</f>
        <v>740533.03799999994</v>
      </c>
      <c r="G1729" s="89" t="str">
        <f>'EMFAC2017EI-2011Class'!H1728</f>
        <v>2022-T7 Ag-25</v>
      </c>
      <c r="H1729" s="70">
        <f t="shared" si="55"/>
        <v>0.91981427358634393</v>
      </c>
      <c r="J1729" s="13"/>
      <c r="N1729" s="37"/>
      <c r="O1729" s="36"/>
    </row>
    <row r="1730" spans="1:15" ht="13.7" customHeight="1" x14ac:dyDescent="0.25">
      <c r="A1730" s="73">
        <f>'EMFAC2017EI-2011Class'!B1729</f>
        <v>2022</v>
      </c>
      <c r="B1730" s="74" t="str">
        <f>'EMFAC2017EI-2011Class'!C1729</f>
        <v>T7 Ag</v>
      </c>
      <c r="C1730" s="73">
        <f>'EMFAC2017EI-2011Class'!D1729</f>
        <v>1996</v>
      </c>
      <c r="D1730" s="38">
        <f>'EMFAC2017EI-2011Class'!F1729</f>
        <v>26</v>
      </c>
      <c r="E1730" s="72" t="str">
        <f t="shared" si="53"/>
        <v>T7 Ag-26</v>
      </c>
      <c r="F1730" s="39">
        <f>VLOOKUP(E1730,HD_Odo!$C$2:$D$1381,2,FALSE)</f>
        <v>750144.03599999996</v>
      </c>
      <c r="G1730" s="89" t="str">
        <f>'EMFAC2017EI-2011Class'!H1729</f>
        <v>2022-T7 Ag-26</v>
      </c>
      <c r="H1730" s="70">
        <f t="shared" si="55"/>
        <v>0.91936387129741426</v>
      </c>
      <c r="J1730" s="13"/>
      <c r="N1730" s="37"/>
      <c r="O1730" s="36"/>
    </row>
    <row r="1731" spans="1:15" ht="13.7" customHeight="1" x14ac:dyDescent="0.25">
      <c r="A1731" s="73">
        <f>'EMFAC2017EI-2011Class'!B1730</f>
        <v>2022</v>
      </c>
      <c r="B1731" s="74" t="str">
        <f>'EMFAC2017EI-2011Class'!C1730</f>
        <v>T7 Ag</v>
      </c>
      <c r="C1731" s="73">
        <f>'EMFAC2017EI-2011Class'!D1730</f>
        <v>1995</v>
      </c>
      <c r="D1731" s="38">
        <f>'EMFAC2017EI-2011Class'!F1730</f>
        <v>27</v>
      </c>
      <c r="E1731" s="72" t="str">
        <f t="shared" si="53"/>
        <v>T7 Ag-27</v>
      </c>
      <c r="F1731" s="39">
        <f>VLOOKUP(E1731,HD_Odo!$C$2:$D$1381,2,FALSE)</f>
        <v>759561.03200000001</v>
      </c>
      <c r="G1731" s="89" t="str">
        <f>'EMFAC2017EI-2011Class'!H1730</f>
        <v>2022-T7 Ag-27</v>
      </c>
      <c r="H1731" s="70">
        <f t="shared" si="55"/>
        <v>0.91892886510863525</v>
      </c>
      <c r="J1731" s="13"/>
      <c r="N1731" s="37"/>
      <c r="O1731" s="36"/>
    </row>
    <row r="1732" spans="1:15" ht="13.7" customHeight="1" x14ac:dyDescent="0.25">
      <c r="A1732" s="73">
        <f>'EMFAC2017EI-2011Class'!B1731</f>
        <v>2022</v>
      </c>
      <c r="B1732" s="74" t="str">
        <f>'EMFAC2017EI-2011Class'!C1731</f>
        <v>T7 Ag</v>
      </c>
      <c r="C1732" s="73">
        <f>'EMFAC2017EI-2011Class'!D1731</f>
        <v>1994</v>
      </c>
      <c r="D1732" s="38">
        <f>'EMFAC2017EI-2011Class'!F1731</f>
        <v>28</v>
      </c>
      <c r="E1732" s="72" t="str">
        <f t="shared" si="53"/>
        <v>T7 Ag-28</v>
      </c>
      <c r="F1732" s="39">
        <f>VLOOKUP(E1732,HD_Odo!$C$2:$D$1381,2,FALSE)</f>
        <v>768783.03300000005</v>
      </c>
      <c r="G1732" s="89" t="str">
        <f>'EMFAC2017EI-2011Class'!H1731</f>
        <v>2022-T7 Ag-28</v>
      </c>
      <c r="H1732" s="70">
        <f t="shared" si="55"/>
        <v>0.91850878685550186</v>
      </c>
      <c r="J1732" s="13"/>
      <c r="N1732" s="37"/>
      <c r="O1732" s="36"/>
    </row>
    <row r="1733" spans="1:15" ht="13.7" customHeight="1" x14ac:dyDescent="0.25">
      <c r="A1733" s="73">
        <f>'EMFAC2017EI-2011Class'!B1732</f>
        <v>2022</v>
      </c>
      <c r="B1733" s="74" t="str">
        <f>'EMFAC2017EI-2011Class'!C1732</f>
        <v>T7 Ag</v>
      </c>
      <c r="C1733" s="73">
        <f>'EMFAC2017EI-2011Class'!D1732</f>
        <v>1993</v>
      </c>
      <c r="D1733" s="38">
        <f>'EMFAC2017EI-2011Class'!F1732</f>
        <v>29</v>
      </c>
      <c r="E1733" s="72" t="str">
        <f t="shared" si="53"/>
        <v>T7 Ag-29</v>
      </c>
      <c r="F1733" s="39">
        <f>VLOOKUP(E1733,HD_Odo!$C$2:$D$1381,2,FALSE)</f>
        <v>777811.02800000005</v>
      </c>
      <c r="G1733" s="89" t="str">
        <f>'EMFAC2017EI-2011Class'!H1732</f>
        <v>2022-T7 Ag-29</v>
      </c>
      <c r="H1733" s="70">
        <f t="shared" si="55"/>
        <v>1</v>
      </c>
      <c r="J1733" s="13"/>
      <c r="N1733" s="37"/>
      <c r="O1733" s="36"/>
    </row>
    <row r="1734" spans="1:15" ht="13.7" customHeight="1" x14ac:dyDescent="0.25">
      <c r="A1734" s="73">
        <f>'EMFAC2017EI-2011Class'!B1733</f>
        <v>2022</v>
      </c>
      <c r="B1734" s="74" t="str">
        <f>'EMFAC2017EI-2011Class'!C1733</f>
        <v>T7 Ag</v>
      </c>
      <c r="C1734" s="73">
        <f>'EMFAC2017EI-2011Class'!D1733</f>
        <v>1992</v>
      </c>
      <c r="D1734" s="38">
        <f>'EMFAC2017EI-2011Class'!F1733</f>
        <v>30</v>
      </c>
      <c r="E1734" s="72" t="str">
        <f t="shared" si="53"/>
        <v>T7 Ag-30</v>
      </c>
      <c r="F1734" s="39">
        <f>VLOOKUP(E1734,HD_Odo!$C$2:$D$1381,2,FALSE)</f>
        <v>786644.03099999996</v>
      </c>
      <c r="G1734" s="89" t="str">
        <f>'EMFAC2017EI-2011Class'!H1733</f>
        <v>2022-T7 Ag-30</v>
      </c>
      <c r="H1734" s="70">
        <f t="shared" si="55"/>
        <v>1</v>
      </c>
      <c r="J1734" s="13"/>
      <c r="N1734" s="37"/>
      <c r="O1734" s="36"/>
    </row>
    <row r="1735" spans="1:15" ht="13.7" customHeight="1" x14ac:dyDescent="0.25">
      <c r="A1735" s="73">
        <f>'EMFAC2017EI-2011Class'!B1734</f>
        <v>2022</v>
      </c>
      <c r="B1735" s="74" t="str">
        <f>'EMFAC2017EI-2011Class'!C1734</f>
        <v>T7 Ag</v>
      </c>
      <c r="C1735" s="73">
        <f>'EMFAC2017EI-2011Class'!D1734</f>
        <v>1991</v>
      </c>
      <c r="D1735" s="38">
        <f>'EMFAC2017EI-2011Class'!F1734</f>
        <v>31</v>
      </c>
      <c r="E1735" s="72" t="str">
        <f t="shared" si="53"/>
        <v>T7 Ag-31</v>
      </c>
      <c r="F1735" s="39">
        <f>VLOOKUP(E1735,HD_Odo!$C$2:$D$1381,2,FALSE)</f>
        <v>795283.02899999998</v>
      </c>
      <c r="G1735" s="89" t="str">
        <f>'EMFAC2017EI-2011Class'!H1734</f>
        <v>2022-T7 Ag-31</v>
      </c>
      <c r="H1735" s="70">
        <f t="shared" si="55"/>
        <v>1</v>
      </c>
      <c r="J1735" s="13"/>
      <c r="N1735" s="37"/>
      <c r="O1735" s="36"/>
    </row>
    <row r="1736" spans="1:15" ht="13.7" customHeight="1" x14ac:dyDescent="0.25">
      <c r="A1736" s="73">
        <f>'EMFAC2017EI-2011Class'!B1735</f>
        <v>2022</v>
      </c>
      <c r="B1736" s="74" t="str">
        <f>'EMFAC2017EI-2011Class'!C1735</f>
        <v>T7 Ag</v>
      </c>
      <c r="C1736" s="73">
        <f>'EMFAC2017EI-2011Class'!D1735</f>
        <v>1990</v>
      </c>
      <c r="D1736" s="38">
        <f>'EMFAC2017EI-2011Class'!F1735</f>
        <v>32</v>
      </c>
      <c r="E1736" s="72" t="str">
        <f t="shared" si="53"/>
        <v>T7 Ag-32</v>
      </c>
      <c r="F1736" s="39">
        <f>VLOOKUP(E1736,HD_Odo!$C$2:$D$1381,2,FALSE)</f>
        <v>800000</v>
      </c>
      <c r="G1736" s="89" t="str">
        <f>'EMFAC2017EI-2011Class'!H1735</f>
        <v>2022-T7 Ag-32</v>
      </c>
      <c r="H1736" s="70">
        <f t="shared" si="55"/>
        <v>1</v>
      </c>
      <c r="J1736" s="13"/>
      <c r="N1736" s="37"/>
      <c r="O1736" s="36"/>
    </row>
    <row r="1737" spans="1:15" ht="13.7" customHeight="1" x14ac:dyDescent="0.25">
      <c r="A1737" s="73">
        <f>'EMFAC2017EI-2011Class'!B1736</f>
        <v>2022</v>
      </c>
      <c r="B1737" s="74" t="str">
        <f>'EMFAC2017EI-2011Class'!C1736</f>
        <v>T7 Ag</v>
      </c>
      <c r="C1737" s="73">
        <f>'EMFAC2017EI-2011Class'!D1736</f>
        <v>1989</v>
      </c>
      <c r="D1737" s="38">
        <f>'EMFAC2017EI-2011Class'!F1736</f>
        <v>33</v>
      </c>
      <c r="E1737" s="72" t="str">
        <f t="shared" si="53"/>
        <v>T7 Ag-33</v>
      </c>
      <c r="F1737" s="39">
        <f>VLOOKUP(E1737,HD_Odo!$C$2:$D$1381,2,FALSE)</f>
        <v>800000</v>
      </c>
      <c r="G1737" s="89" t="str">
        <f>'EMFAC2017EI-2011Class'!H1736</f>
        <v>2022-T7 Ag-33</v>
      </c>
      <c r="H1737" s="70">
        <f t="shared" si="55"/>
        <v>1</v>
      </c>
      <c r="J1737" s="13"/>
      <c r="N1737" s="37"/>
      <c r="O1737" s="36"/>
    </row>
    <row r="1738" spans="1:15" ht="13.7" customHeight="1" x14ac:dyDescent="0.25">
      <c r="A1738" s="73">
        <f>'EMFAC2017EI-2011Class'!B1737</f>
        <v>2022</v>
      </c>
      <c r="B1738" s="74" t="str">
        <f>'EMFAC2017EI-2011Class'!C1737</f>
        <v>T7 Ag</v>
      </c>
      <c r="C1738" s="73">
        <f>'EMFAC2017EI-2011Class'!D1737</f>
        <v>1988</v>
      </c>
      <c r="D1738" s="38">
        <f>'EMFAC2017EI-2011Class'!F1737</f>
        <v>34</v>
      </c>
      <c r="E1738" s="72" t="str">
        <f t="shared" si="53"/>
        <v>T7 Ag-34</v>
      </c>
      <c r="F1738" s="39">
        <f>VLOOKUP(E1738,HD_Odo!$C$2:$D$1381,2,FALSE)</f>
        <v>800000</v>
      </c>
      <c r="G1738" s="89" t="str">
        <f>'EMFAC2017EI-2011Class'!H1737</f>
        <v>2022-T7 Ag-34</v>
      </c>
      <c r="H1738" s="70">
        <f t="shared" si="55"/>
        <v>1</v>
      </c>
      <c r="J1738" s="13"/>
      <c r="N1738" s="37"/>
      <c r="O1738" s="36"/>
    </row>
    <row r="1739" spans="1:15" ht="13.7" customHeight="1" x14ac:dyDescent="0.25">
      <c r="A1739" s="73">
        <f>'EMFAC2017EI-2011Class'!B1738</f>
        <v>2022</v>
      </c>
      <c r="B1739" s="74" t="str">
        <f>'EMFAC2017EI-2011Class'!C1738</f>
        <v>T7 Ag</v>
      </c>
      <c r="C1739" s="73">
        <f>'EMFAC2017EI-2011Class'!D1738</f>
        <v>1987</v>
      </c>
      <c r="D1739" s="38">
        <f>'EMFAC2017EI-2011Class'!F1738</f>
        <v>35</v>
      </c>
      <c r="E1739" s="72" t="str">
        <f t="shared" ref="E1739:E1802" si="56">CONCATENATE(B1739,"-",D1739)</f>
        <v>T7 Ag-35</v>
      </c>
      <c r="F1739" s="39">
        <f>VLOOKUP(E1739,HD_Odo!$C$2:$D$1381,2,FALSE)</f>
        <v>800000</v>
      </c>
      <c r="G1739" s="89" t="str">
        <f>'EMFAC2017EI-2011Class'!H1738</f>
        <v>2022-T7 Ag-35</v>
      </c>
      <c r="H1739" s="70">
        <f t="shared" si="55"/>
        <v>1</v>
      </c>
      <c r="J1739" s="13"/>
      <c r="N1739" s="37"/>
      <c r="O1739" s="36"/>
    </row>
    <row r="1740" spans="1:15" ht="13.7" customHeight="1" x14ac:dyDescent="0.25">
      <c r="A1740" s="73">
        <f>'EMFAC2017EI-2011Class'!B1739</f>
        <v>2022</v>
      </c>
      <c r="B1740" s="74" t="str">
        <f>'EMFAC2017EI-2011Class'!C1739</f>
        <v>T7 Ag</v>
      </c>
      <c r="C1740" s="73">
        <f>'EMFAC2017EI-2011Class'!D1739</f>
        <v>1986</v>
      </c>
      <c r="D1740" s="38">
        <f>'EMFAC2017EI-2011Class'!F1739</f>
        <v>36</v>
      </c>
      <c r="E1740" s="72" t="str">
        <f t="shared" si="56"/>
        <v>T7 Ag-36</v>
      </c>
      <c r="F1740" s="39">
        <f>VLOOKUP(E1740,HD_Odo!$C$2:$D$1381,2,FALSE)</f>
        <v>800000</v>
      </c>
      <c r="G1740" s="89" t="str">
        <f>'EMFAC2017EI-2011Class'!H1739</f>
        <v>2022-T7 Ag-36</v>
      </c>
      <c r="H1740" s="70">
        <f t="shared" si="55"/>
        <v>1</v>
      </c>
      <c r="J1740" s="13"/>
      <c r="N1740" s="37"/>
      <c r="O1740" s="36"/>
    </row>
    <row r="1741" spans="1:15" ht="13.7" customHeight="1" x14ac:dyDescent="0.25">
      <c r="A1741" s="73">
        <f>'EMFAC2017EI-2011Class'!B1740</f>
        <v>2022</v>
      </c>
      <c r="B1741" s="74" t="str">
        <f>'EMFAC2017EI-2011Class'!C1740</f>
        <v>T7 Ag</v>
      </c>
      <c r="C1741" s="73">
        <f>'EMFAC2017EI-2011Class'!D1740</f>
        <v>1985</v>
      </c>
      <c r="D1741" s="38">
        <f>'EMFAC2017EI-2011Class'!F1740</f>
        <v>37</v>
      </c>
      <c r="E1741" s="72" t="str">
        <f t="shared" si="56"/>
        <v>T7 Ag-37</v>
      </c>
      <c r="F1741" s="39">
        <f>VLOOKUP(E1741,HD_Odo!$C$2:$D$1381,2,FALSE)</f>
        <v>800000</v>
      </c>
      <c r="G1741" s="89" t="str">
        <f>'EMFAC2017EI-2011Class'!H1740</f>
        <v>2022-T7 Ag-37</v>
      </c>
      <c r="H1741" s="70">
        <f t="shared" si="55"/>
        <v>1</v>
      </c>
      <c r="J1741" s="13"/>
      <c r="N1741" s="37"/>
      <c r="O1741" s="36"/>
    </row>
    <row r="1742" spans="1:15" ht="13.7" customHeight="1" x14ac:dyDescent="0.25">
      <c r="A1742" s="73">
        <f>'EMFAC2017EI-2011Class'!B1741</f>
        <v>2022</v>
      </c>
      <c r="B1742" s="74" t="str">
        <f>'EMFAC2017EI-2011Class'!C1741</f>
        <v>T7 Ag</v>
      </c>
      <c r="C1742" s="73">
        <f>'EMFAC2017EI-2011Class'!D1741</f>
        <v>1984</v>
      </c>
      <c r="D1742" s="38">
        <f>'EMFAC2017EI-2011Class'!F1741</f>
        <v>38</v>
      </c>
      <c r="E1742" s="72" t="str">
        <f t="shared" si="56"/>
        <v>T7 Ag-38</v>
      </c>
      <c r="F1742" s="39">
        <f>VLOOKUP(E1742,HD_Odo!$C$2:$D$1381,2,FALSE)</f>
        <v>800000</v>
      </c>
      <c r="G1742" s="89" t="str">
        <f>'EMFAC2017EI-2011Class'!H1741</f>
        <v>2022-T7 Ag-38</v>
      </c>
      <c r="H1742" s="70">
        <f t="shared" si="55"/>
        <v>1</v>
      </c>
      <c r="J1742" s="13"/>
      <c r="N1742" s="37"/>
      <c r="O1742" s="36"/>
    </row>
    <row r="1743" spans="1:15" ht="13.7" customHeight="1" x14ac:dyDescent="0.25">
      <c r="A1743" s="73">
        <f>'EMFAC2017EI-2011Class'!B1742</f>
        <v>2022</v>
      </c>
      <c r="B1743" s="74" t="str">
        <f>'EMFAC2017EI-2011Class'!C1742</f>
        <v>T7 Ag</v>
      </c>
      <c r="C1743" s="73">
        <f>'EMFAC2017EI-2011Class'!D1742</f>
        <v>1983</v>
      </c>
      <c r="D1743" s="38">
        <f>'EMFAC2017EI-2011Class'!F1742</f>
        <v>39</v>
      </c>
      <c r="E1743" s="72" t="str">
        <f t="shared" si="56"/>
        <v>T7 Ag-39</v>
      </c>
      <c r="F1743" s="39">
        <f>VLOOKUP(E1743,HD_Odo!$C$2:$D$1381,2,FALSE)</f>
        <v>800000</v>
      </c>
      <c r="G1743" s="89" t="str">
        <f>'EMFAC2017EI-2011Class'!H1742</f>
        <v>2022-T7 Ag-39</v>
      </c>
      <c r="H1743" s="70">
        <f t="shared" si="55"/>
        <v>1</v>
      </c>
      <c r="J1743" s="13"/>
      <c r="N1743" s="37"/>
      <c r="O1743" s="36"/>
    </row>
    <row r="1744" spans="1:15" ht="13.7" customHeight="1" x14ac:dyDescent="0.25">
      <c r="A1744" s="73">
        <f>'EMFAC2017EI-2011Class'!B1743</f>
        <v>2022</v>
      </c>
      <c r="B1744" s="74" t="str">
        <f>'EMFAC2017EI-2011Class'!C1743</f>
        <v>T7 Ag</v>
      </c>
      <c r="C1744" s="73">
        <f>'EMFAC2017EI-2011Class'!D1743</f>
        <v>1982</v>
      </c>
      <c r="D1744" s="38">
        <f>'EMFAC2017EI-2011Class'!F1743</f>
        <v>40</v>
      </c>
      <c r="E1744" s="72" t="str">
        <f t="shared" si="56"/>
        <v>T7 Ag-40</v>
      </c>
      <c r="F1744" s="39">
        <f>VLOOKUP(E1744,HD_Odo!$C$2:$D$1381,2,FALSE)</f>
        <v>800000</v>
      </c>
      <c r="G1744" s="89" t="str">
        <f>'EMFAC2017EI-2011Class'!H1743</f>
        <v>2022-T7 Ag-40</v>
      </c>
      <c r="H1744" s="70">
        <f t="shared" si="55"/>
        <v>1</v>
      </c>
      <c r="J1744" s="13"/>
      <c r="N1744" s="37"/>
      <c r="O1744" s="36"/>
    </row>
    <row r="1745" spans="1:15" ht="13.7" customHeight="1" x14ac:dyDescent="0.25">
      <c r="A1745" s="73">
        <f>'EMFAC2017EI-2011Class'!B1744</f>
        <v>2022</v>
      </c>
      <c r="B1745" s="74" t="str">
        <f>'EMFAC2017EI-2011Class'!C1744</f>
        <v>T7 Ag</v>
      </c>
      <c r="C1745" s="73">
        <f>'EMFAC2017EI-2011Class'!D1744</f>
        <v>1981</v>
      </c>
      <c r="D1745" s="38">
        <f>'EMFAC2017EI-2011Class'!F1744</f>
        <v>41</v>
      </c>
      <c r="E1745" s="72" t="str">
        <f t="shared" si="56"/>
        <v>T7 Ag-41</v>
      </c>
      <c r="F1745" s="39">
        <f>VLOOKUP(E1745,HD_Odo!$C$2:$D$1381,2,FALSE)</f>
        <v>800000</v>
      </c>
      <c r="G1745" s="89" t="str">
        <f>'EMFAC2017EI-2011Class'!H1744</f>
        <v>2022-T7 Ag-41</v>
      </c>
      <c r="H1745" s="70">
        <f t="shared" si="55"/>
        <v>1</v>
      </c>
      <c r="J1745" s="13"/>
      <c r="N1745" s="37"/>
      <c r="O1745" s="36"/>
    </row>
    <row r="1746" spans="1:15" ht="13.7" customHeight="1" x14ac:dyDescent="0.25">
      <c r="A1746" s="73">
        <f>'EMFAC2017EI-2011Class'!B1745</f>
        <v>2022</v>
      </c>
      <c r="B1746" s="74" t="str">
        <f>'EMFAC2017EI-2011Class'!C1745</f>
        <v>T7 Ag</v>
      </c>
      <c r="C1746" s="73">
        <f>'EMFAC2017EI-2011Class'!D1745</f>
        <v>1980</v>
      </c>
      <c r="D1746" s="38">
        <f>'EMFAC2017EI-2011Class'!F1745</f>
        <v>42</v>
      </c>
      <c r="E1746" s="72" t="str">
        <f t="shared" si="56"/>
        <v>T7 Ag-42</v>
      </c>
      <c r="F1746" s="39">
        <f>VLOOKUP(E1746,HD_Odo!$C$2:$D$1381,2,FALSE)</f>
        <v>800000</v>
      </c>
      <c r="G1746" s="89" t="str">
        <f>'EMFAC2017EI-2011Class'!H1745</f>
        <v>2022-T7 Ag-42</v>
      </c>
      <c r="H1746" s="70">
        <f t="shared" si="55"/>
        <v>1</v>
      </c>
      <c r="J1746" s="13"/>
      <c r="N1746" s="37"/>
      <c r="O1746" s="36"/>
    </row>
    <row r="1747" spans="1:15" ht="13.7" customHeight="1" x14ac:dyDescent="0.25">
      <c r="A1747" s="73">
        <f>'EMFAC2017EI-2011Class'!B1746</f>
        <v>2022</v>
      </c>
      <c r="B1747" s="74" t="str">
        <f>'EMFAC2017EI-2011Class'!C1746</f>
        <v>T7 Ag</v>
      </c>
      <c r="C1747" s="73">
        <f>'EMFAC2017EI-2011Class'!D1746</f>
        <v>1979</v>
      </c>
      <c r="D1747" s="38">
        <f>'EMFAC2017EI-2011Class'!F1746</f>
        <v>43</v>
      </c>
      <c r="E1747" s="72" t="str">
        <f t="shared" si="56"/>
        <v>T7 Ag-43</v>
      </c>
      <c r="F1747" s="39">
        <f>VLOOKUP(E1747,HD_Odo!$C$2:$D$1381,2,FALSE)</f>
        <v>800000</v>
      </c>
      <c r="G1747" s="89" t="str">
        <f>'EMFAC2017EI-2011Class'!H1746</f>
        <v>2022-T7 Ag-43</v>
      </c>
      <c r="H1747" s="70">
        <f t="shared" si="55"/>
        <v>1</v>
      </c>
      <c r="J1747" s="13"/>
      <c r="N1747" s="37"/>
      <c r="O1747" s="36"/>
    </row>
    <row r="1748" spans="1:15" ht="13.7" customHeight="1" x14ac:dyDescent="0.25">
      <c r="A1748" s="73">
        <f>'EMFAC2017EI-2011Class'!B1747</f>
        <v>2022</v>
      </c>
      <c r="B1748" s="74" t="str">
        <f>'EMFAC2017EI-2011Class'!C1747</f>
        <v>T7 CAIRP</v>
      </c>
      <c r="C1748" s="73">
        <f>'EMFAC2017EI-2011Class'!D1747</f>
        <v>2023</v>
      </c>
      <c r="D1748" s="38">
        <f>'EMFAC2017EI-2011Class'!F1747</f>
        <v>-1</v>
      </c>
      <c r="E1748" s="72" t="str">
        <f t="shared" si="56"/>
        <v>T7 CAIRP--1</v>
      </c>
      <c r="F1748" s="39">
        <f>VLOOKUP(E1748,HD_Odo!$C$2:$D$1381,2,FALSE)</f>
        <v>0</v>
      </c>
      <c r="G1748" s="89" t="str">
        <f>'EMFAC2017EI-2011Class'!H1747</f>
        <v>2022-T7 CAIRP--1</v>
      </c>
      <c r="H1748" s="70">
        <f t="shared" si="55"/>
        <v>1</v>
      </c>
      <c r="J1748" s="13"/>
      <c r="N1748" s="37"/>
      <c r="O1748" s="36"/>
    </row>
    <row r="1749" spans="1:15" ht="13.7" customHeight="1" x14ac:dyDescent="0.25">
      <c r="A1749" s="73">
        <f>'EMFAC2017EI-2011Class'!B1748</f>
        <v>2022</v>
      </c>
      <c r="B1749" s="74" t="str">
        <f>'EMFAC2017EI-2011Class'!C1748</f>
        <v>T7 CAIRP</v>
      </c>
      <c r="C1749" s="73">
        <f>'EMFAC2017EI-2011Class'!D1748</f>
        <v>2022</v>
      </c>
      <c r="D1749" s="38">
        <f>'EMFAC2017EI-2011Class'!F1748</f>
        <v>0</v>
      </c>
      <c r="E1749" s="72" t="str">
        <f t="shared" si="56"/>
        <v>T7 CAIRP-0</v>
      </c>
      <c r="F1749" s="39">
        <f>VLOOKUP(E1749,HD_Odo!$C$2:$D$1381,2,FALSE)</f>
        <v>105233.9</v>
      </c>
      <c r="G1749" s="89" t="str">
        <f>'EMFAC2017EI-2011Class'!H1748</f>
        <v>2022-T7 CAIRP-0</v>
      </c>
      <c r="H1749" s="70">
        <f t="shared" si="55"/>
        <v>0.90211523680260397</v>
      </c>
      <c r="J1749" s="13"/>
      <c r="N1749" s="37"/>
      <c r="O1749" s="36"/>
    </row>
    <row r="1750" spans="1:15" ht="13.7" customHeight="1" x14ac:dyDescent="0.25">
      <c r="A1750" s="73">
        <f>'EMFAC2017EI-2011Class'!B1749</f>
        <v>2022</v>
      </c>
      <c r="B1750" s="74" t="str">
        <f>'EMFAC2017EI-2011Class'!C1749</f>
        <v>T7 CAIRP</v>
      </c>
      <c r="C1750" s="73">
        <f>'EMFAC2017EI-2011Class'!D1749</f>
        <v>2021</v>
      </c>
      <c r="D1750" s="38">
        <f>'EMFAC2017EI-2011Class'!F1749</f>
        <v>1</v>
      </c>
      <c r="E1750" s="72" t="str">
        <f t="shared" si="56"/>
        <v>T7 CAIRP-1</v>
      </c>
      <c r="F1750" s="39">
        <f>VLOOKUP(E1750,HD_Odo!$C$2:$D$1381,2,FALSE)</f>
        <v>210374.9</v>
      </c>
      <c r="G1750" s="89" t="str">
        <f>'EMFAC2017EI-2011Class'!H1749</f>
        <v>2022-T7 CAIRP-1</v>
      </c>
      <c r="H1750" s="70">
        <f t="shared" si="55"/>
        <v>0.84744587026516083</v>
      </c>
      <c r="J1750" s="13"/>
      <c r="N1750" s="37"/>
      <c r="O1750" s="36"/>
    </row>
    <row r="1751" spans="1:15" ht="13.7" customHeight="1" x14ac:dyDescent="0.25">
      <c r="A1751" s="73">
        <f>'EMFAC2017EI-2011Class'!B1750</f>
        <v>2022</v>
      </c>
      <c r="B1751" s="74" t="str">
        <f>'EMFAC2017EI-2011Class'!C1750</f>
        <v>T7 CAIRP</v>
      </c>
      <c r="C1751" s="73">
        <f>'EMFAC2017EI-2011Class'!D1750</f>
        <v>2020</v>
      </c>
      <c r="D1751" s="38">
        <f>'EMFAC2017EI-2011Class'!F1750</f>
        <v>2</v>
      </c>
      <c r="E1751" s="72" t="str">
        <f t="shared" si="56"/>
        <v>T7 CAIRP-2</v>
      </c>
      <c r="F1751" s="39">
        <f>VLOOKUP(E1751,HD_Odo!$C$2:$D$1381,2,FALSE)</f>
        <v>312602.90000000002</v>
      </c>
      <c r="G1751" s="89" t="str">
        <f>'EMFAC2017EI-2011Class'!H1750</f>
        <v>2022-T7 CAIRP-2</v>
      </c>
      <c r="H1751" s="70">
        <f t="shared" si="55"/>
        <v>0.81331967036577013</v>
      </c>
      <c r="J1751" s="13"/>
      <c r="N1751" s="37"/>
      <c r="O1751" s="36"/>
    </row>
    <row r="1752" spans="1:15" ht="13.7" customHeight="1" x14ac:dyDescent="0.25">
      <c r="A1752" s="73">
        <f>'EMFAC2017EI-2011Class'!B1751</f>
        <v>2022</v>
      </c>
      <c r="B1752" s="74" t="str">
        <f>'EMFAC2017EI-2011Class'!C1751</f>
        <v>T7 CAIRP</v>
      </c>
      <c r="C1752" s="73">
        <f>'EMFAC2017EI-2011Class'!D1751</f>
        <v>2019</v>
      </c>
      <c r="D1752" s="38">
        <f>'EMFAC2017EI-2011Class'!F1751</f>
        <v>3</v>
      </c>
      <c r="E1752" s="72" t="str">
        <f t="shared" si="56"/>
        <v>T7 CAIRP-3</v>
      </c>
      <c r="F1752" s="39">
        <f>VLOOKUP(E1752,HD_Odo!$C$2:$D$1381,2,FALSE)</f>
        <v>409894.85</v>
      </c>
      <c r="G1752" s="89" t="str">
        <f>'EMFAC2017EI-2011Class'!H1751</f>
        <v>2022-T7 CAIRP-3</v>
      </c>
      <c r="H1752" s="70">
        <f t="shared" si="55"/>
        <v>0.79041922621441119</v>
      </c>
      <c r="J1752" s="13"/>
      <c r="N1752" s="37"/>
      <c r="O1752" s="36"/>
    </row>
    <row r="1753" spans="1:15" ht="13.7" customHeight="1" x14ac:dyDescent="0.25">
      <c r="A1753" s="73">
        <f>'EMFAC2017EI-2011Class'!B1752</f>
        <v>2022</v>
      </c>
      <c r="B1753" s="74" t="str">
        <f>'EMFAC2017EI-2011Class'!C1752</f>
        <v>T7 CAIRP</v>
      </c>
      <c r="C1753" s="73">
        <f>'EMFAC2017EI-2011Class'!D1752</f>
        <v>2018</v>
      </c>
      <c r="D1753" s="38">
        <f>'EMFAC2017EI-2011Class'!F1752</f>
        <v>4</v>
      </c>
      <c r="E1753" s="72" t="str">
        <f t="shared" si="56"/>
        <v>T7 CAIRP-4</v>
      </c>
      <c r="F1753" s="39">
        <f>VLOOKUP(E1753,HD_Odo!$C$2:$D$1381,2,FALSE)</f>
        <v>500922.86</v>
      </c>
      <c r="G1753" s="89" t="str">
        <f>'EMFAC2017EI-2011Class'!H1752</f>
        <v>2022-T7 CAIRP-4</v>
      </c>
      <c r="H1753" s="70">
        <f t="shared" si="55"/>
        <v>0.77424983316484808</v>
      </c>
      <c r="J1753" s="13"/>
      <c r="N1753" s="37"/>
      <c r="O1753" s="36"/>
    </row>
    <row r="1754" spans="1:15" ht="13.7" customHeight="1" x14ac:dyDescent="0.25">
      <c r="A1754" s="73">
        <f>'EMFAC2017EI-2011Class'!B1753</f>
        <v>2022</v>
      </c>
      <c r="B1754" s="74" t="str">
        <f>'EMFAC2017EI-2011Class'!C1753</f>
        <v>T7 CAIRP</v>
      </c>
      <c r="C1754" s="73">
        <f>'EMFAC2017EI-2011Class'!D1753</f>
        <v>2017</v>
      </c>
      <c r="D1754" s="38">
        <f>'EMFAC2017EI-2011Class'!F1753</f>
        <v>5</v>
      </c>
      <c r="E1754" s="72" t="str">
        <f t="shared" si="56"/>
        <v>T7 CAIRP-5</v>
      </c>
      <c r="F1754" s="39">
        <f>VLOOKUP(E1754,HD_Odo!$C$2:$D$1381,2,FALSE)</f>
        <v>584952.91</v>
      </c>
      <c r="G1754" s="89" t="str">
        <f>'EMFAC2017EI-2011Class'!H1753</f>
        <v>2022-T7 CAIRP-5</v>
      </c>
      <c r="H1754" s="70">
        <f t="shared" si="55"/>
        <v>0.76239173758930112</v>
      </c>
      <c r="J1754" s="13"/>
      <c r="N1754" s="37"/>
      <c r="O1754" s="36"/>
    </row>
    <row r="1755" spans="1:15" ht="13.7" customHeight="1" x14ac:dyDescent="0.25">
      <c r="A1755" s="73">
        <f>'EMFAC2017EI-2011Class'!B1754</f>
        <v>2022</v>
      </c>
      <c r="B1755" s="74" t="str">
        <f>'EMFAC2017EI-2011Class'!C1754</f>
        <v>T7 CAIRP</v>
      </c>
      <c r="C1755" s="73">
        <f>'EMFAC2017EI-2011Class'!D1754</f>
        <v>2016</v>
      </c>
      <c r="D1755" s="38">
        <f>'EMFAC2017EI-2011Class'!F1754</f>
        <v>6</v>
      </c>
      <c r="E1755" s="72" t="str">
        <f t="shared" si="56"/>
        <v>T7 CAIRP-6</v>
      </c>
      <c r="F1755" s="39">
        <f>VLOOKUP(E1755,HD_Odo!$C$2:$D$1381,2,FALSE)</f>
        <v>661743.91</v>
      </c>
      <c r="G1755" s="89" t="str">
        <f>'EMFAC2017EI-2011Class'!H1754</f>
        <v>2022-T7 CAIRP-6</v>
      </c>
      <c r="H1755" s="70">
        <f t="shared" si="55"/>
        <v>0.75343232351669964</v>
      </c>
      <c r="J1755" s="13"/>
      <c r="N1755" s="37"/>
      <c r="O1755" s="36"/>
    </row>
    <row r="1756" spans="1:15" ht="13.7" customHeight="1" x14ac:dyDescent="0.25">
      <c r="A1756" s="73">
        <f>'EMFAC2017EI-2011Class'!B1755</f>
        <v>2022</v>
      </c>
      <c r="B1756" s="74" t="str">
        <f>'EMFAC2017EI-2011Class'!C1755</f>
        <v>T7 CAIRP</v>
      </c>
      <c r="C1756" s="73">
        <f>'EMFAC2017EI-2011Class'!D1755</f>
        <v>2015</v>
      </c>
      <c r="D1756" s="38">
        <f>'EMFAC2017EI-2011Class'!F1755</f>
        <v>7</v>
      </c>
      <c r="E1756" s="72" t="str">
        <f t="shared" si="56"/>
        <v>T7 CAIRP-7</v>
      </c>
      <c r="F1756" s="39">
        <f>VLOOKUP(E1756,HD_Odo!$C$2:$D$1381,2,FALSE)</f>
        <v>731450.95</v>
      </c>
      <c r="G1756" s="89" t="str">
        <f>'EMFAC2017EI-2011Class'!H1755</f>
        <v>2022-T7 CAIRP-7</v>
      </c>
      <c r="H1756" s="70">
        <f t="shared" si="55"/>
        <v>0.74649311652637318</v>
      </c>
      <c r="J1756" s="13"/>
      <c r="N1756" s="37"/>
      <c r="O1756" s="36"/>
    </row>
    <row r="1757" spans="1:15" ht="13.7" customHeight="1" x14ac:dyDescent="0.25">
      <c r="A1757" s="73">
        <f>'EMFAC2017EI-2011Class'!B1756</f>
        <v>2022</v>
      </c>
      <c r="B1757" s="74" t="str">
        <f>'EMFAC2017EI-2011Class'!C1756</f>
        <v>T7 CAIRP</v>
      </c>
      <c r="C1757" s="73">
        <f>'EMFAC2017EI-2011Class'!D1756</f>
        <v>2014</v>
      </c>
      <c r="D1757" s="38">
        <f>'EMFAC2017EI-2011Class'!F1756</f>
        <v>8</v>
      </c>
      <c r="E1757" s="72" t="str">
        <f t="shared" si="56"/>
        <v>T7 CAIRP-8</v>
      </c>
      <c r="F1757" s="39">
        <f>VLOOKUP(E1757,HD_Odo!$C$2:$D$1381,2,FALSE)</f>
        <v>794519.93</v>
      </c>
      <c r="G1757" s="89" t="str">
        <f>'EMFAC2017EI-2011Class'!H1756</f>
        <v>2022-T7 CAIRP-8</v>
      </c>
      <c r="H1757" s="70">
        <f t="shared" si="55"/>
        <v>0.74100027168473026</v>
      </c>
      <c r="J1757" s="13"/>
      <c r="N1757" s="37"/>
      <c r="O1757" s="36"/>
    </row>
    <row r="1758" spans="1:15" ht="13.7" customHeight="1" x14ac:dyDescent="0.25">
      <c r="A1758" s="73">
        <f>'EMFAC2017EI-2011Class'!B1757</f>
        <v>2022</v>
      </c>
      <c r="B1758" s="74" t="str">
        <f>'EMFAC2017EI-2011Class'!C1757</f>
        <v>T7 CAIRP</v>
      </c>
      <c r="C1758" s="73">
        <f>'EMFAC2017EI-2011Class'!D1757</f>
        <v>2013</v>
      </c>
      <c r="D1758" s="38">
        <f>'EMFAC2017EI-2011Class'!F1757</f>
        <v>9</v>
      </c>
      <c r="E1758" s="72" t="str">
        <f t="shared" si="56"/>
        <v>T7 CAIRP-9</v>
      </c>
      <c r="F1758" s="39">
        <f>VLOOKUP(E1758,HD_Odo!$C$2:$D$1381,2,FALSE)</f>
        <v>800000</v>
      </c>
      <c r="G1758" s="89" t="str">
        <f>'EMFAC2017EI-2011Class'!H1757</f>
        <v>2022-T7 CAIRP-9</v>
      </c>
      <c r="H1758" s="70">
        <f t="shared" si="55"/>
        <v>0.71911140184646072</v>
      </c>
      <c r="J1758" s="13"/>
      <c r="N1758" s="37"/>
      <c r="O1758" s="36"/>
    </row>
    <row r="1759" spans="1:15" ht="13.7" customHeight="1" x14ac:dyDescent="0.25">
      <c r="A1759" s="73">
        <f>'EMFAC2017EI-2011Class'!B1758</f>
        <v>2022</v>
      </c>
      <c r="B1759" s="74" t="str">
        <f>'EMFAC2017EI-2011Class'!C1758</f>
        <v>T7 CAIRP</v>
      </c>
      <c r="C1759" s="73">
        <f>'EMFAC2017EI-2011Class'!D1758</f>
        <v>2012</v>
      </c>
      <c r="D1759" s="38">
        <f>'EMFAC2017EI-2011Class'!F1758</f>
        <v>10</v>
      </c>
      <c r="E1759" s="72" t="str">
        <f t="shared" si="56"/>
        <v>T7 CAIRP-10</v>
      </c>
      <c r="F1759" s="39">
        <f>VLOOKUP(E1759,HD_Odo!$C$2:$D$1381,2,FALSE)</f>
        <v>800000</v>
      </c>
      <c r="G1759" s="89" t="str">
        <f>'EMFAC2017EI-2011Class'!H1758</f>
        <v>2022-T7 CAIRP-10</v>
      </c>
      <c r="H1759" s="70">
        <f t="shared" si="55"/>
        <v>0.71911140184646072</v>
      </c>
      <c r="J1759" s="13"/>
      <c r="N1759" s="37"/>
      <c r="O1759" s="36"/>
    </row>
    <row r="1760" spans="1:15" ht="13.7" customHeight="1" x14ac:dyDescent="0.25">
      <c r="A1760" s="73">
        <f>'EMFAC2017EI-2011Class'!B1759</f>
        <v>2022</v>
      </c>
      <c r="B1760" s="74" t="str">
        <f>'EMFAC2017EI-2011Class'!C1759</f>
        <v>T7 CAIRP</v>
      </c>
      <c r="C1760" s="73">
        <f>'EMFAC2017EI-2011Class'!D1759</f>
        <v>2011</v>
      </c>
      <c r="D1760" s="38">
        <f>'EMFAC2017EI-2011Class'!F1759</f>
        <v>11</v>
      </c>
      <c r="E1760" s="72" t="str">
        <f t="shared" si="56"/>
        <v>T7 CAIRP-11</v>
      </c>
      <c r="F1760" s="39">
        <f>VLOOKUP(E1760,HD_Odo!$C$2:$D$1381,2,FALSE)</f>
        <v>800000</v>
      </c>
      <c r="G1760" s="89" t="str">
        <f>'EMFAC2017EI-2011Class'!H1759</f>
        <v>2022-T7 CAIRP-11</v>
      </c>
      <c r="H1760" s="70">
        <f t="shared" si="55"/>
        <v>0.71911140184646072</v>
      </c>
      <c r="J1760" s="13"/>
      <c r="N1760" s="37"/>
      <c r="O1760" s="36"/>
    </row>
    <row r="1761" spans="1:15" ht="13.7" customHeight="1" x14ac:dyDescent="0.25">
      <c r="A1761" s="73">
        <f>'EMFAC2017EI-2011Class'!B1760</f>
        <v>2022</v>
      </c>
      <c r="B1761" s="74" t="str">
        <f>'EMFAC2017EI-2011Class'!C1760</f>
        <v>T7 CAIRP</v>
      </c>
      <c r="C1761" s="73">
        <f>'EMFAC2017EI-2011Class'!D1760</f>
        <v>2010</v>
      </c>
      <c r="D1761" s="38">
        <f>'EMFAC2017EI-2011Class'!F1760</f>
        <v>12</v>
      </c>
      <c r="E1761" s="72" t="str">
        <f t="shared" si="56"/>
        <v>T7 CAIRP-12</v>
      </c>
      <c r="F1761" s="39">
        <f>VLOOKUP(E1761,HD_Odo!$C$2:$D$1381,2,FALSE)</f>
        <v>800000</v>
      </c>
      <c r="G1761" s="89" t="str">
        <f>'EMFAC2017EI-2011Class'!H1760</f>
        <v>2022-T7 CAIRP-12</v>
      </c>
      <c r="H1761" s="70">
        <f t="shared" si="55"/>
        <v>0.75501389938464736</v>
      </c>
      <c r="J1761" s="13"/>
      <c r="N1761" s="37"/>
      <c r="O1761" s="36"/>
    </row>
    <row r="1762" spans="1:15" ht="13.7" customHeight="1" x14ac:dyDescent="0.25">
      <c r="A1762" s="73">
        <f>'EMFAC2017EI-2011Class'!B1761</f>
        <v>2022</v>
      </c>
      <c r="B1762" s="74" t="str">
        <f>'EMFAC2017EI-2011Class'!C1761</f>
        <v>T7 CAIRP</v>
      </c>
      <c r="C1762" s="73">
        <f>'EMFAC2017EI-2011Class'!D1761</f>
        <v>2009</v>
      </c>
      <c r="D1762" s="38">
        <f>'EMFAC2017EI-2011Class'!F1761</f>
        <v>13</v>
      </c>
      <c r="E1762" s="72" t="str">
        <f t="shared" si="56"/>
        <v>T7 CAIRP-13</v>
      </c>
      <c r="F1762" s="39">
        <f>VLOOKUP(E1762,HD_Odo!$C$2:$D$1381,2,FALSE)</f>
        <v>800000</v>
      </c>
      <c r="G1762" s="89" t="str">
        <f>'EMFAC2017EI-2011Class'!H1761</f>
        <v>2022-T7 CAIRP-13</v>
      </c>
      <c r="H1762" s="70">
        <f t="shared" si="55"/>
        <v>0.75501389938464736</v>
      </c>
      <c r="J1762" s="13"/>
      <c r="N1762" s="37"/>
      <c r="O1762" s="36"/>
    </row>
    <row r="1763" spans="1:15" ht="13.7" customHeight="1" x14ac:dyDescent="0.25">
      <c r="A1763" s="73">
        <f>'EMFAC2017EI-2011Class'!B1762</f>
        <v>2022</v>
      </c>
      <c r="B1763" s="74" t="str">
        <f>'EMFAC2017EI-2011Class'!C1762</f>
        <v>T7 CAIRP</v>
      </c>
      <c r="C1763" s="73">
        <f>'EMFAC2017EI-2011Class'!D1762</f>
        <v>2008</v>
      </c>
      <c r="D1763" s="38">
        <f>'EMFAC2017EI-2011Class'!F1762</f>
        <v>14</v>
      </c>
      <c r="E1763" s="72" t="str">
        <f t="shared" si="56"/>
        <v>T7 CAIRP-14</v>
      </c>
      <c r="F1763" s="39">
        <f>VLOOKUP(E1763,HD_Odo!$C$2:$D$1381,2,FALSE)</f>
        <v>800000</v>
      </c>
      <c r="G1763" s="89" t="str">
        <f>'EMFAC2017EI-2011Class'!H1762</f>
        <v>2022-T7 CAIRP-14</v>
      </c>
      <c r="H1763" s="70">
        <f t="shared" si="55"/>
        <v>0.75501389938464736</v>
      </c>
      <c r="J1763" s="13"/>
      <c r="N1763" s="37"/>
      <c r="O1763" s="36"/>
    </row>
    <row r="1764" spans="1:15" ht="13.7" customHeight="1" x14ac:dyDescent="0.25">
      <c r="A1764" s="73">
        <f>'EMFAC2017EI-2011Class'!B1763</f>
        <v>2022</v>
      </c>
      <c r="B1764" s="74" t="str">
        <f>'EMFAC2017EI-2011Class'!C1763</f>
        <v>T7 CAIRP</v>
      </c>
      <c r="C1764" s="73">
        <f>'EMFAC2017EI-2011Class'!D1763</f>
        <v>2004</v>
      </c>
      <c r="D1764" s="38">
        <f>'EMFAC2017EI-2011Class'!F1763</f>
        <v>18</v>
      </c>
      <c r="E1764" s="72" t="str">
        <f t="shared" si="56"/>
        <v>T7 CAIRP-18</v>
      </c>
      <c r="F1764" s="39">
        <f>VLOOKUP(E1764,HD_Odo!$C$2:$D$1381,2,FALSE)</f>
        <v>800000</v>
      </c>
      <c r="G1764" s="89" t="str">
        <f>'EMFAC2017EI-2011Class'!H1763</f>
        <v>2022-T7 CAIRP-18</v>
      </c>
      <c r="H1764" s="70">
        <f t="shared" si="55"/>
        <v>0.86370590944244396</v>
      </c>
      <c r="J1764" s="13"/>
      <c r="N1764" s="37"/>
      <c r="O1764" s="36"/>
    </row>
    <row r="1765" spans="1:15" ht="13.7" customHeight="1" x14ac:dyDescent="0.25">
      <c r="A1765" s="73">
        <f>'EMFAC2017EI-2011Class'!B1764</f>
        <v>2022</v>
      </c>
      <c r="B1765" s="74" t="str">
        <f>'EMFAC2017EI-2011Class'!C1764</f>
        <v>T7 CAIRP</v>
      </c>
      <c r="C1765" s="73">
        <f>'EMFAC2017EI-2011Class'!D1764</f>
        <v>2003</v>
      </c>
      <c r="D1765" s="38">
        <f>'EMFAC2017EI-2011Class'!F1764</f>
        <v>19</v>
      </c>
      <c r="E1765" s="72" t="str">
        <f t="shared" si="56"/>
        <v>T7 CAIRP-19</v>
      </c>
      <c r="F1765" s="39">
        <f>VLOOKUP(E1765,HD_Odo!$C$2:$D$1381,2,FALSE)</f>
        <v>800000</v>
      </c>
      <c r="G1765" s="89" t="str">
        <f>'EMFAC2017EI-2011Class'!H1764</f>
        <v>2022-T7 CAIRP-19</v>
      </c>
      <c r="H1765" s="70">
        <f t="shared" si="55"/>
        <v>0.91712870029715376</v>
      </c>
      <c r="J1765" s="13"/>
      <c r="N1765" s="37"/>
      <c r="O1765" s="36"/>
    </row>
    <row r="1766" spans="1:15" ht="13.7" customHeight="1" x14ac:dyDescent="0.25">
      <c r="A1766" s="73">
        <f>'EMFAC2017EI-2011Class'!B1765</f>
        <v>2022</v>
      </c>
      <c r="B1766" s="74" t="str">
        <f>'EMFAC2017EI-2011Class'!C1765</f>
        <v>T7 CAIRP</v>
      </c>
      <c r="C1766" s="73">
        <f>'EMFAC2017EI-2011Class'!D1765</f>
        <v>2002</v>
      </c>
      <c r="D1766" s="38">
        <f>'EMFAC2017EI-2011Class'!F1765</f>
        <v>20</v>
      </c>
      <c r="E1766" s="72" t="str">
        <f t="shared" si="56"/>
        <v>T7 CAIRP-20</v>
      </c>
      <c r="F1766" s="39">
        <f>VLOOKUP(E1766,HD_Odo!$C$2:$D$1381,2,FALSE)</f>
        <v>800000</v>
      </c>
      <c r="G1766" s="89" t="str">
        <f>'EMFAC2017EI-2011Class'!H1765</f>
        <v>2022-T7 CAIRP-20</v>
      </c>
      <c r="H1766" s="70">
        <f t="shared" si="55"/>
        <v>0.91712870029715376</v>
      </c>
      <c r="J1766" s="13"/>
      <c r="N1766" s="37"/>
      <c r="O1766" s="36"/>
    </row>
    <row r="1767" spans="1:15" ht="13.7" customHeight="1" x14ac:dyDescent="0.25">
      <c r="A1767" s="73">
        <f>'EMFAC2017EI-2011Class'!B1766</f>
        <v>2022</v>
      </c>
      <c r="B1767" s="74" t="str">
        <f>'EMFAC2017EI-2011Class'!C1766</f>
        <v>T7 CAIRP</v>
      </c>
      <c r="C1767" s="73">
        <f>'EMFAC2017EI-2011Class'!D1766</f>
        <v>2001</v>
      </c>
      <c r="D1767" s="38">
        <f>'EMFAC2017EI-2011Class'!F1766</f>
        <v>21</v>
      </c>
      <c r="E1767" s="72" t="str">
        <f t="shared" si="56"/>
        <v>T7 CAIRP-21</v>
      </c>
      <c r="F1767" s="39">
        <f>VLOOKUP(E1767,HD_Odo!$C$2:$D$1381,2,FALSE)</f>
        <v>800000</v>
      </c>
      <c r="G1767" s="89" t="str">
        <f>'EMFAC2017EI-2011Class'!H1766</f>
        <v>2022-T7 CAIRP-21</v>
      </c>
      <c r="H1767" s="70">
        <f t="shared" si="55"/>
        <v>0.91712870029715376</v>
      </c>
      <c r="J1767" s="13"/>
      <c r="N1767" s="37"/>
      <c r="O1767" s="36"/>
    </row>
    <row r="1768" spans="1:15" ht="13.7" customHeight="1" x14ac:dyDescent="0.25">
      <c r="A1768" s="73">
        <f>'EMFAC2017EI-2011Class'!B1767</f>
        <v>2022</v>
      </c>
      <c r="B1768" s="74" t="str">
        <f>'EMFAC2017EI-2011Class'!C1767</f>
        <v>T7 CAIRP</v>
      </c>
      <c r="C1768" s="73">
        <f>'EMFAC2017EI-2011Class'!D1767</f>
        <v>2000</v>
      </c>
      <c r="D1768" s="38">
        <f>'EMFAC2017EI-2011Class'!F1767</f>
        <v>22</v>
      </c>
      <c r="E1768" s="72" t="str">
        <f t="shared" si="56"/>
        <v>T7 CAIRP-22</v>
      </c>
      <c r="F1768" s="39">
        <f>VLOOKUP(E1768,HD_Odo!$C$2:$D$1381,2,FALSE)</f>
        <v>800000</v>
      </c>
      <c r="G1768" s="89" t="str">
        <f>'EMFAC2017EI-2011Class'!H1767</f>
        <v>2022-T7 CAIRP-22</v>
      </c>
      <c r="H1768" s="70">
        <f t="shared" si="55"/>
        <v>0.91712870029715376</v>
      </c>
      <c r="J1768" s="13"/>
      <c r="N1768" s="37"/>
      <c r="O1768" s="36"/>
    </row>
    <row r="1769" spans="1:15" ht="13.7" customHeight="1" x14ac:dyDescent="0.25">
      <c r="A1769" s="73">
        <f>'EMFAC2017EI-2011Class'!B1768</f>
        <v>2022</v>
      </c>
      <c r="B1769" s="74" t="str">
        <f>'EMFAC2017EI-2011Class'!C1768</f>
        <v>T7 CAIRP</v>
      </c>
      <c r="C1769" s="73">
        <f>'EMFAC2017EI-2011Class'!D1768</f>
        <v>1999</v>
      </c>
      <c r="D1769" s="38">
        <f>'EMFAC2017EI-2011Class'!F1768</f>
        <v>23</v>
      </c>
      <c r="E1769" s="72" t="str">
        <f t="shared" si="56"/>
        <v>T7 CAIRP-23</v>
      </c>
      <c r="F1769" s="39">
        <f>VLOOKUP(E1769,HD_Odo!$C$2:$D$1381,2,FALSE)</f>
        <v>800000</v>
      </c>
      <c r="G1769" s="89" t="str">
        <f>'EMFAC2017EI-2011Class'!H1768</f>
        <v>2022-T7 CAIRP-23</v>
      </c>
      <c r="H1769" s="70">
        <f t="shared" si="55"/>
        <v>0.91712870029715376</v>
      </c>
      <c r="J1769" s="13"/>
      <c r="N1769" s="37"/>
      <c r="O1769" s="36"/>
    </row>
    <row r="1770" spans="1:15" ht="13.7" customHeight="1" x14ac:dyDescent="0.25">
      <c r="A1770" s="73">
        <f>'EMFAC2017EI-2011Class'!B1769</f>
        <v>2022</v>
      </c>
      <c r="B1770" s="74" t="str">
        <f>'EMFAC2017EI-2011Class'!C1769</f>
        <v>T7 CAIRP</v>
      </c>
      <c r="C1770" s="73">
        <f>'EMFAC2017EI-2011Class'!D1769</f>
        <v>1998</v>
      </c>
      <c r="D1770" s="38">
        <f>'EMFAC2017EI-2011Class'!F1769</f>
        <v>24</v>
      </c>
      <c r="E1770" s="72" t="str">
        <f t="shared" si="56"/>
        <v>T7 CAIRP-24</v>
      </c>
      <c r="F1770" s="39">
        <f>VLOOKUP(E1770,HD_Odo!$C$2:$D$1381,2,FALSE)</f>
        <v>800000</v>
      </c>
      <c r="G1770" s="89" t="str">
        <f>'EMFAC2017EI-2011Class'!H1769</f>
        <v>2022-T7 CAIRP-24</v>
      </c>
      <c r="H1770" s="70">
        <f t="shared" si="55"/>
        <v>0.91712870029715376</v>
      </c>
      <c r="J1770" s="13"/>
      <c r="N1770" s="37"/>
      <c r="O1770" s="36"/>
    </row>
    <row r="1771" spans="1:15" ht="13.7" customHeight="1" x14ac:dyDescent="0.25">
      <c r="A1771" s="73">
        <f>'EMFAC2017EI-2011Class'!B1770</f>
        <v>2022</v>
      </c>
      <c r="B1771" s="74" t="str">
        <f>'EMFAC2017EI-2011Class'!C1770</f>
        <v>T7 CAIRP</v>
      </c>
      <c r="C1771" s="73">
        <f>'EMFAC2017EI-2011Class'!D1770</f>
        <v>1997</v>
      </c>
      <c r="D1771" s="38">
        <f>'EMFAC2017EI-2011Class'!F1770</f>
        <v>25</v>
      </c>
      <c r="E1771" s="72" t="str">
        <f t="shared" si="56"/>
        <v>T7 CAIRP-25</v>
      </c>
      <c r="F1771" s="39">
        <f>VLOOKUP(E1771,HD_Odo!$C$2:$D$1381,2,FALSE)</f>
        <v>800000</v>
      </c>
      <c r="G1771" s="89" t="str">
        <f>'EMFAC2017EI-2011Class'!H1770</f>
        <v>2022-T7 CAIRP-25</v>
      </c>
      <c r="H1771" s="70">
        <f t="shared" si="55"/>
        <v>0.91712870029715376</v>
      </c>
      <c r="J1771" s="13"/>
      <c r="N1771" s="37"/>
      <c r="O1771" s="36"/>
    </row>
    <row r="1772" spans="1:15" ht="13.7" customHeight="1" x14ac:dyDescent="0.25">
      <c r="A1772" s="73">
        <f>'EMFAC2017EI-2011Class'!B1771</f>
        <v>2022</v>
      </c>
      <c r="B1772" s="74" t="str">
        <f>'EMFAC2017EI-2011Class'!C1771</f>
        <v>T7 CAIRP</v>
      </c>
      <c r="C1772" s="73">
        <f>'EMFAC2017EI-2011Class'!D1771</f>
        <v>1996</v>
      </c>
      <c r="D1772" s="38">
        <f>'EMFAC2017EI-2011Class'!F1771</f>
        <v>26</v>
      </c>
      <c r="E1772" s="72" t="str">
        <f t="shared" si="56"/>
        <v>T7 CAIRP-26</v>
      </c>
      <c r="F1772" s="39">
        <f>VLOOKUP(E1772,HD_Odo!$C$2:$D$1381,2,FALSE)</f>
        <v>800000</v>
      </c>
      <c r="G1772" s="89" t="str">
        <f>'EMFAC2017EI-2011Class'!H1771</f>
        <v>2022-T7 CAIRP-26</v>
      </c>
      <c r="H1772" s="70">
        <f t="shared" si="55"/>
        <v>0.91712870029715376</v>
      </c>
      <c r="J1772" s="13"/>
      <c r="N1772" s="37"/>
      <c r="O1772" s="36"/>
    </row>
    <row r="1773" spans="1:15" ht="13.7" customHeight="1" x14ac:dyDescent="0.25">
      <c r="A1773" s="73">
        <f>'EMFAC2017EI-2011Class'!B1772</f>
        <v>2022</v>
      </c>
      <c r="B1773" s="74" t="str">
        <f>'EMFAC2017EI-2011Class'!C1772</f>
        <v>T7 CAIRP Construction</v>
      </c>
      <c r="C1773" s="73">
        <f>'EMFAC2017EI-2011Class'!D1772</f>
        <v>2023</v>
      </c>
      <c r="D1773" s="38">
        <f>'EMFAC2017EI-2011Class'!F1772</f>
        <v>-1</v>
      </c>
      <c r="E1773" s="72" t="str">
        <f t="shared" si="56"/>
        <v>T7 CAIRP Construction--1</v>
      </c>
      <c r="F1773" s="39">
        <f>VLOOKUP(E1773,HD_Odo!$C$2:$D$1381,2,FALSE)</f>
        <v>0</v>
      </c>
      <c r="G1773" s="89" t="str">
        <f>'EMFAC2017EI-2011Class'!H1772</f>
        <v>2022-T7 CAIRP Construction--1</v>
      </c>
      <c r="H1773" s="70">
        <f t="shared" si="55"/>
        <v>1</v>
      </c>
      <c r="J1773" s="13"/>
      <c r="N1773" s="37"/>
      <c r="O1773" s="36"/>
    </row>
    <row r="1774" spans="1:15" ht="13.7" customHeight="1" x14ac:dyDescent="0.25">
      <c r="A1774" s="73">
        <f>'EMFAC2017EI-2011Class'!B1773</f>
        <v>2022</v>
      </c>
      <c r="B1774" s="74" t="str">
        <f>'EMFAC2017EI-2011Class'!C1773</f>
        <v>T7 CAIRP Construction</v>
      </c>
      <c r="C1774" s="73">
        <f>'EMFAC2017EI-2011Class'!D1773</f>
        <v>2022</v>
      </c>
      <c r="D1774" s="38">
        <f>'EMFAC2017EI-2011Class'!F1773</f>
        <v>0</v>
      </c>
      <c r="E1774" s="72" t="str">
        <f t="shared" si="56"/>
        <v>T7 CAIRP Construction-0</v>
      </c>
      <c r="F1774" s="39">
        <f>VLOOKUP(E1774,HD_Odo!$C$2:$D$1381,2,FALSE)</f>
        <v>105233.9</v>
      </c>
      <c r="G1774" s="89" t="str">
        <f>'EMFAC2017EI-2011Class'!H1773</f>
        <v>2022-T7 CAIRP Construction-0</v>
      </c>
      <c r="H1774" s="70">
        <f t="shared" si="55"/>
        <v>0.90211523680260397</v>
      </c>
      <c r="J1774" s="13"/>
      <c r="N1774" s="37"/>
      <c r="O1774" s="36"/>
    </row>
    <row r="1775" spans="1:15" ht="13.7" customHeight="1" x14ac:dyDescent="0.25">
      <c r="A1775" s="73">
        <f>'EMFAC2017EI-2011Class'!B1774</f>
        <v>2022</v>
      </c>
      <c r="B1775" s="74" t="str">
        <f>'EMFAC2017EI-2011Class'!C1774</f>
        <v>T7 CAIRP Construction</v>
      </c>
      <c r="C1775" s="73">
        <f>'EMFAC2017EI-2011Class'!D1774</f>
        <v>2021</v>
      </c>
      <c r="D1775" s="38">
        <f>'EMFAC2017EI-2011Class'!F1774</f>
        <v>1</v>
      </c>
      <c r="E1775" s="72" t="str">
        <f t="shared" si="56"/>
        <v>T7 CAIRP Construction-1</v>
      </c>
      <c r="F1775" s="39">
        <f>VLOOKUP(E1775,HD_Odo!$C$2:$D$1381,2,FALSE)</f>
        <v>210374.9</v>
      </c>
      <c r="G1775" s="89" t="str">
        <f>'EMFAC2017EI-2011Class'!H1774</f>
        <v>2022-T7 CAIRP Construction-1</v>
      </c>
      <c r="H1775" s="70">
        <f t="shared" si="55"/>
        <v>0.84744587026516083</v>
      </c>
      <c r="J1775" s="13"/>
      <c r="N1775" s="37"/>
      <c r="O1775" s="36"/>
    </row>
    <row r="1776" spans="1:15" ht="13.7" customHeight="1" x14ac:dyDescent="0.25">
      <c r="A1776" s="73">
        <f>'EMFAC2017EI-2011Class'!B1775</f>
        <v>2022</v>
      </c>
      <c r="B1776" s="74" t="str">
        <f>'EMFAC2017EI-2011Class'!C1775</f>
        <v>T7 CAIRP Construction</v>
      </c>
      <c r="C1776" s="73">
        <f>'EMFAC2017EI-2011Class'!D1775</f>
        <v>2020</v>
      </c>
      <c r="D1776" s="38">
        <f>'EMFAC2017EI-2011Class'!F1775</f>
        <v>2</v>
      </c>
      <c r="E1776" s="72" t="str">
        <f t="shared" si="56"/>
        <v>T7 CAIRP Construction-2</v>
      </c>
      <c r="F1776" s="39">
        <f>VLOOKUP(E1776,HD_Odo!$C$2:$D$1381,2,FALSE)</f>
        <v>312602.90000000002</v>
      </c>
      <c r="G1776" s="89" t="str">
        <f>'EMFAC2017EI-2011Class'!H1775</f>
        <v>2022-T7 CAIRP Construction-2</v>
      </c>
      <c r="H1776" s="70">
        <f t="shared" si="55"/>
        <v>0.81331967036577013</v>
      </c>
      <c r="J1776" s="13"/>
      <c r="N1776" s="37"/>
      <c r="O1776" s="36"/>
    </row>
    <row r="1777" spans="1:15" ht="13.7" customHeight="1" x14ac:dyDescent="0.25">
      <c r="A1777" s="73">
        <f>'EMFAC2017EI-2011Class'!B1776</f>
        <v>2022</v>
      </c>
      <c r="B1777" s="74" t="str">
        <f>'EMFAC2017EI-2011Class'!C1776</f>
        <v>T7 CAIRP Construction</v>
      </c>
      <c r="C1777" s="73">
        <f>'EMFAC2017EI-2011Class'!D1776</f>
        <v>2019</v>
      </c>
      <c r="D1777" s="38">
        <f>'EMFAC2017EI-2011Class'!F1776</f>
        <v>3</v>
      </c>
      <c r="E1777" s="72" t="str">
        <f t="shared" si="56"/>
        <v>T7 CAIRP Construction-3</v>
      </c>
      <c r="F1777" s="39">
        <f>VLOOKUP(E1777,HD_Odo!$C$2:$D$1381,2,FALSE)</f>
        <v>409894.85</v>
      </c>
      <c r="G1777" s="89" t="str">
        <f>'EMFAC2017EI-2011Class'!H1776</f>
        <v>2022-T7 CAIRP Construction-3</v>
      </c>
      <c r="H1777" s="70">
        <f t="shared" si="55"/>
        <v>0.79041922621441119</v>
      </c>
      <c r="J1777" s="13"/>
      <c r="N1777" s="37"/>
      <c r="O1777" s="36"/>
    </row>
    <row r="1778" spans="1:15" ht="13.7" customHeight="1" x14ac:dyDescent="0.25">
      <c r="A1778" s="73">
        <f>'EMFAC2017EI-2011Class'!B1777</f>
        <v>2022</v>
      </c>
      <c r="B1778" s="74" t="str">
        <f>'EMFAC2017EI-2011Class'!C1777</f>
        <v>T7 CAIRP Construction</v>
      </c>
      <c r="C1778" s="73">
        <f>'EMFAC2017EI-2011Class'!D1777</f>
        <v>2018</v>
      </c>
      <c r="D1778" s="38">
        <f>'EMFAC2017EI-2011Class'!F1777</f>
        <v>4</v>
      </c>
      <c r="E1778" s="72" t="str">
        <f t="shared" si="56"/>
        <v>T7 CAIRP Construction-4</v>
      </c>
      <c r="F1778" s="39">
        <f>VLOOKUP(E1778,HD_Odo!$C$2:$D$1381,2,FALSE)</f>
        <v>500922.86</v>
      </c>
      <c r="G1778" s="89" t="str">
        <f>'EMFAC2017EI-2011Class'!H1777</f>
        <v>2022-T7 CAIRP Construction-4</v>
      </c>
      <c r="H1778" s="70">
        <f t="shared" si="55"/>
        <v>0.77424983316484808</v>
      </c>
      <c r="J1778" s="13"/>
      <c r="N1778" s="37"/>
      <c r="O1778" s="36"/>
    </row>
    <row r="1779" spans="1:15" ht="13.7" customHeight="1" x14ac:dyDescent="0.25">
      <c r="A1779" s="73">
        <f>'EMFAC2017EI-2011Class'!B1778</f>
        <v>2022</v>
      </c>
      <c r="B1779" s="74" t="str">
        <f>'EMFAC2017EI-2011Class'!C1778</f>
        <v>T7 CAIRP Construction</v>
      </c>
      <c r="C1779" s="73">
        <f>'EMFAC2017EI-2011Class'!D1778</f>
        <v>2017</v>
      </c>
      <c r="D1779" s="38">
        <f>'EMFAC2017EI-2011Class'!F1778</f>
        <v>5</v>
      </c>
      <c r="E1779" s="72" t="str">
        <f t="shared" si="56"/>
        <v>T7 CAIRP Construction-5</v>
      </c>
      <c r="F1779" s="39">
        <f>VLOOKUP(E1779,HD_Odo!$C$2:$D$1381,2,FALSE)</f>
        <v>584952.91</v>
      </c>
      <c r="G1779" s="89" t="str">
        <f>'EMFAC2017EI-2011Class'!H1778</f>
        <v>2022-T7 CAIRP Construction-5</v>
      </c>
      <c r="H1779" s="70">
        <f t="shared" ref="H1779:H1842" si="57">IF(C1779&lt;1994,1,IF(C1779&lt;2004,($U$3+$V$3*(F1779/10000))/($E$3+$F$3*(F1779/10000)),IF(C1779&lt;2008,($U$4+$V$4*(F1779/10000))/($E$4+$F$4*(F1779/10000)),IF(C1779&lt;2011,($U$5+$V$5*(F1779/10000))/($E$5+$F$5*(F1779/10000)),IF(C1779&lt;2014,($U$6+$V$6*(F1779/10000))/($E$6+$F$6*(F1779/10000)),($U$7+$V$7*(F1779/10000))/($E$7+$F$7*(F1779/10000)))))))</f>
        <v>0.76239173758930112</v>
      </c>
      <c r="J1779" s="13"/>
      <c r="N1779" s="37"/>
      <c r="O1779" s="36"/>
    </row>
    <row r="1780" spans="1:15" ht="13.7" customHeight="1" x14ac:dyDescent="0.25">
      <c r="A1780" s="73">
        <f>'EMFAC2017EI-2011Class'!B1779</f>
        <v>2022</v>
      </c>
      <c r="B1780" s="74" t="str">
        <f>'EMFAC2017EI-2011Class'!C1779</f>
        <v>T7 CAIRP Construction</v>
      </c>
      <c r="C1780" s="73">
        <f>'EMFAC2017EI-2011Class'!D1779</f>
        <v>2016</v>
      </c>
      <c r="D1780" s="38">
        <f>'EMFAC2017EI-2011Class'!F1779</f>
        <v>6</v>
      </c>
      <c r="E1780" s="72" t="str">
        <f t="shared" si="56"/>
        <v>T7 CAIRP Construction-6</v>
      </c>
      <c r="F1780" s="39">
        <f>VLOOKUP(E1780,HD_Odo!$C$2:$D$1381,2,FALSE)</f>
        <v>661743.91</v>
      </c>
      <c r="G1780" s="89" t="str">
        <f>'EMFAC2017EI-2011Class'!H1779</f>
        <v>2022-T7 CAIRP Construction-6</v>
      </c>
      <c r="H1780" s="70">
        <f t="shared" si="57"/>
        <v>0.75343232351669964</v>
      </c>
      <c r="J1780" s="13"/>
      <c r="N1780" s="37"/>
      <c r="O1780" s="36"/>
    </row>
    <row r="1781" spans="1:15" ht="13.7" customHeight="1" x14ac:dyDescent="0.25">
      <c r="A1781" s="73">
        <f>'EMFAC2017EI-2011Class'!B1780</f>
        <v>2022</v>
      </c>
      <c r="B1781" s="74" t="str">
        <f>'EMFAC2017EI-2011Class'!C1780</f>
        <v>T7 CAIRP Construction</v>
      </c>
      <c r="C1781" s="73">
        <f>'EMFAC2017EI-2011Class'!D1780</f>
        <v>2015</v>
      </c>
      <c r="D1781" s="38">
        <f>'EMFAC2017EI-2011Class'!F1780</f>
        <v>7</v>
      </c>
      <c r="E1781" s="72" t="str">
        <f t="shared" si="56"/>
        <v>T7 CAIRP Construction-7</v>
      </c>
      <c r="F1781" s="39">
        <f>VLOOKUP(E1781,HD_Odo!$C$2:$D$1381,2,FALSE)</f>
        <v>731450.95</v>
      </c>
      <c r="G1781" s="89" t="str">
        <f>'EMFAC2017EI-2011Class'!H1780</f>
        <v>2022-T7 CAIRP Construction-7</v>
      </c>
      <c r="H1781" s="70">
        <f t="shared" si="57"/>
        <v>0.74649311652637318</v>
      </c>
      <c r="J1781" s="13"/>
      <c r="N1781" s="37"/>
      <c r="O1781" s="36"/>
    </row>
    <row r="1782" spans="1:15" ht="13.7" customHeight="1" x14ac:dyDescent="0.25">
      <c r="A1782" s="73">
        <f>'EMFAC2017EI-2011Class'!B1781</f>
        <v>2022</v>
      </c>
      <c r="B1782" s="74" t="str">
        <f>'EMFAC2017EI-2011Class'!C1781</f>
        <v>T7 CAIRP Construction</v>
      </c>
      <c r="C1782" s="73">
        <f>'EMFAC2017EI-2011Class'!D1781</f>
        <v>2014</v>
      </c>
      <c r="D1782" s="38">
        <f>'EMFAC2017EI-2011Class'!F1781</f>
        <v>8</v>
      </c>
      <c r="E1782" s="72" t="str">
        <f t="shared" si="56"/>
        <v>T7 CAIRP Construction-8</v>
      </c>
      <c r="F1782" s="39">
        <f>VLOOKUP(E1782,HD_Odo!$C$2:$D$1381,2,FALSE)</f>
        <v>794519.93</v>
      </c>
      <c r="G1782" s="89" t="str">
        <f>'EMFAC2017EI-2011Class'!H1781</f>
        <v>2022-T7 CAIRP Construction-8</v>
      </c>
      <c r="H1782" s="70">
        <f t="shared" si="57"/>
        <v>0.74100027168473026</v>
      </c>
      <c r="J1782" s="13"/>
      <c r="N1782" s="37"/>
      <c r="O1782" s="36"/>
    </row>
    <row r="1783" spans="1:15" ht="13.7" customHeight="1" x14ac:dyDescent="0.25">
      <c r="A1783" s="73">
        <f>'EMFAC2017EI-2011Class'!B1782</f>
        <v>2022</v>
      </c>
      <c r="B1783" s="74" t="str">
        <f>'EMFAC2017EI-2011Class'!C1782</f>
        <v>T7 CAIRP Construction</v>
      </c>
      <c r="C1783" s="73">
        <f>'EMFAC2017EI-2011Class'!D1782</f>
        <v>2013</v>
      </c>
      <c r="D1783" s="38">
        <f>'EMFAC2017EI-2011Class'!F1782</f>
        <v>9</v>
      </c>
      <c r="E1783" s="72" t="str">
        <f t="shared" si="56"/>
        <v>T7 CAIRP Construction-9</v>
      </c>
      <c r="F1783" s="39">
        <f>VLOOKUP(E1783,HD_Odo!$C$2:$D$1381,2,FALSE)</f>
        <v>800000</v>
      </c>
      <c r="G1783" s="89" t="str">
        <f>'EMFAC2017EI-2011Class'!H1782</f>
        <v>2022-T7 CAIRP Construction-9</v>
      </c>
      <c r="H1783" s="70">
        <f t="shared" si="57"/>
        <v>0.71911140184646072</v>
      </c>
      <c r="J1783" s="13"/>
      <c r="N1783" s="37"/>
      <c r="O1783" s="36"/>
    </row>
    <row r="1784" spans="1:15" ht="13.7" customHeight="1" x14ac:dyDescent="0.25">
      <c r="A1784" s="73">
        <f>'EMFAC2017EI-2011Class'!B1783</f>
        <v>2022</v>
      </c>
      <c r="B1784" s="74" t="str">
        <f>'EMFAC2017EI-2011Class'!C1783</f>
        <v>T7 CAIRP Construction</v>
      </c>
      <c r="C1784" s="73">
        <f>'EMFAC2017EI-2011Class'!D1783</f>
        <v>2012</v>
      </c>
      <c r="D1784" s="38">
        <f>'EMFAC2017EI-2011Class'!F1783</f>
        <v>10</v>
      </c>
      <c r="E1784" s="72" t="str">
        <f t="shared" si="56"/>
        <v>T7 CAIRP Construction-10</v>
      </c>
      <c r="F1784" s="39">
        <f>VLOOKUP(E1784,HD_Odo!$C$2:$D$1381,2,FALSE)</f>
        <v>800000</v>
      </c>
      <c r="G1784" s="89" t="str">
        <f>'EMFAC2017EI-2011Class'!H1783</f>
        <v>2022-T7 CAIRP Construction-10</v>
      </c>
      <c r="H1784" s="70">
        <f t="shared" si="57"/>
        <v>0.71911140184646072</v>
      </c>
      <c r="J1784" s="13"/>
      <c r="N1784" s="37"/>
      <c r="O1784" s="36"/>
    </row>
    <row r="1785" spans="1:15" ht="13.7" customHeight="1" x14ac:dyDescent="0.25">
      <c r="A1785" s="73">
        <f>'EMFAC2017EI-2011Class'!B1784</f>
        <v>2022</v>
      </c>
      <c r="B1785" s="74" t="str">
        <f>'EMFAC2017EI-2011Class'!C1784</f>
        <v>T7 CAIRP Construction</v>
      </c>
      <c r="C1785" s="73">
        <f>'EMFAC2017EI-2011Class'!D1784</f>
        <v>2011</v>
      </c>
      <c r="D1785" s="38">
        <f>'EMFAC2017EI-2011Class'!F1784</f>
        <v>11</v>
      </c>
      <c r="E1785" s="72" t="str">
        <f t="shared" si="56"/>
        <v>T7 CAIRP Construction-11</v>
      </c>
      <c r="F1785" s="39">
        <f>VLOOKUP(E1785,HD_Odo!$C$2:$D$1381,2,FALSE)</f>
        <v>800000</v>
      </c>
      <c r="G1785" s="89" t="str">
        <f>'EMFAC2017EI-2011Class'!H1784</f>
        <v>2022-T7 CAIRP Construction-11</v>
      </c>
      <c r="H1785" s="70">
        <f t="shared" si="57"/>
        <v>0.71911140184646072</v>
      </c>
      <c r="J1785" s="13"/>
      <c r="N1785" s="37"/>
      <c r="O1785" s="36"/>
    </row>
    <row r="1786" spans="1:15" ht="13.7" customHeight="1" x14ac:dyDescent="0.25">
      <c r="A1786" s="73">
        <f>'EMFAC2017EI-2011Class'!B1785</f>
        <v>2022</v>
      </c>
      <c r="B1786" s="74" t="str">
        <f>'EMFAC2017EI-2011Class'!C1785</f>
        <v>T7 CAIRP Construction</v>
      </c>
      <c r="C1786" s="73">
        <f>'EMFAC2017EI-2011Class'!D1785</f>
        <v>2010</v>
      </c>
      <c r="D1786" s="38">
        <f>'EMFAC2017EI-2011Class'!F1785</f>
        <v>12</v>
      </c>
      <c r="E1786" s="72" t="str">
        <f t="shared" si="56"/>
        <v>T7 CAIRP Construction-12</v>
      </c>
      <c r="F1786" s="39">
        <f>VLOOKUP(E1786,HD_Odo!$C$2:$D$1381,2,FALSE)</f>
        <v>800000</v>
      </c>
      <c r="G1786" s="89" t="str">
        <f>'EMFAC2017EI-2011Class'!H1785</f>
        <v>2022-T7 CAIRP Construction-12</v>
      </c>
      <c r="H1786" s="70">
        <f t="shared" si="57"/>
        <v>0.75501389938464736</v>
      </c>
      <c r="J1786" s="13"/>
      <c r="N1786" s="37"/>
      <c r="O1786" s="36"/>
    </row>
    <row r="1787" spans="1:15" ht="13.7" customHeight="1" x14ac:dyDescent="0.25">
      <c r="A1787" s="73">
        <f>'EMFAC2017EI-2011Class'!B1786</f>
        <v>2022</v>
      </c>
      <c r="B1787" s="74" t="str">
        <f>'EMFAC2017EI-2011Class'!C1786</f>
        <v>T7 CAIRP Construction</v>
      </c>
      <c r="C1787" s="73">
        <f>'EMFAC2017EI-2011Class'!D1786</f>
        <v>2009</v>
      </c>
      <c r="D1787" s="38">
        <f>'EMFAC2017EI-2011Class'!F1786</f>
        <v>13</v>
      </c>
      <c r="E1787" s="72" t="str">
        <f t="shared" si="56"/>
        <v>T7 CAIRP Construction-13</v>
      </c>
      <c r="F1787" s="39">
        <f>VLOOKUP(E1787,HD_Odo!$C$2:$D$1381,2,FALSE)</f>
        <v>800000</v>
      </c>
      <c r="G1787" s="89" t="str">
        <f>'EMFAC2017EI-2011Class'!H1786</f>
        <v>2022-T7 CAIRP Construction-13</v>
      </c>
      <c r="H1787" s="70">
        <f t="shared" si="57"/>
        <v>0.75501389938464736</v>
      </c>
      <c r="J1787" s="13"/>
      <c r="N1787" s="37"/>
      <c r="O1787" s="36"/>
    </row>
    <row r="1788" spans="1:15" ht="13.7" customHeight="1" x14ac:dyDescent="0.25">
      <c r="A1788" s="73">
        <f>'EMFAC2017EI-2011Class'!B1787</f>
        <v>2022</v>
      </c>
      <c r="B1788" s="74" t="str">
        <f>'EMFAC2017EI-2011Class'!C1787</f>
        <v>T7 CAIRP Construction</v>
      </c>
      <c r="C1788" s="73">
        <f>'EMFAC2017EI-2011Class'!D1787</f>
        <v>2008</v>
      </c>
      <c r="D1788" s="38">
        <f>'EMFAC2017EI-2011Class'!F1787</f>
        <v>14</v>
      </c>
      <c r="E1788" s="72" t="str">
        <f t="shared" si="56"/>
        <v>T7 CAIRP Construction-14</v>
      </c>
      <c r="F1788" s="39">
        <f>VLOOKUP(E1788,HD_Odo!$C$2:$D$1381,2,FALSE)</f>
        <v>800000</v>
      </c>
      <c r="G1788" s="89" t="str">
        <f>'EMFAC2017EI-2011Class'!H1787</f>
        <v>2022-T7 CAIRP Construction-14</v>
      </c>
      <c r="H1788" s="70">
        <f t="shared" si="57"/>
        <v>0.75501389938464736</v>
      </c>
      <c r="J1788" s="13"/>
      <c r="N1788" s="37"/>
      <c r="O1788" s="36"/>
    </row>
    <row r="1789" spans="1:15" ht="13.7" customHeight="1" x14ac:dyDescent="0.25">
      <c r="A1789" s="73">
        <f>'EMFAC2017EI-2011Class'!B1788</f>
        <v>2022</v>
      </c>
      <c r="B1789" s="74" t="str">
        <f>'EMFAC2017EI-2011Class'!C1788</f>
        <v>T7 CAIRP Construction</v>
      </c>
      <c r="C1789" s="73">
        <f>'EMFAC2017EI-2011Class'!D1788</f>
        <v>2004</v>
      </c>
      <c r="D1789" s="38">
        <f>'EMFAC2017EI-2011Class'!F1788</f>
        <v>18</v>
      </c>
      <c r="E1789" s="72" t="str">
        <f t="shared" si="56"/>
        <v>T7 CAIRP Construction-18</v>
      </c>
      <c r="F1789" s="39">
        <f>VLOOKUP(E1789,HD_Odo!$C$2:$D$1381,2,FALSE)</f>
        <v>800000</v>
      </c>
      <c r="G1789" s="89" t="str">
        <f>'EMFAC2017EI-2011Class'!H1788</f>
        <v>2022-T7 CAIRP Construction-18</v>
      </c>
      <c r="H1789" s="70">
        <f t="shared" si="57"/>
        <v>0.86370590944244396</v>
      </c>
      <c r="J1789" s="13"/>
      <c r="N1789" s="37"/>
      <c r="O1789" s="36"/>
    </row>
    <row r="1790" spans="1:15" ht="13.7" customHeight="1" x14ac:dyDescent="0.25">
      <c r="A1790" s="73">
        <f>'EMFAC2017EI-2011Class'!B1789</f>
        <v>2022</v>
      </c>
      <c r="B1790" s="74" t="str">
        <f>'EMFAC2017EI-2011Class'!C1789</f>
        <v>T7 CAIRP Construction</v>
      </c>
      <c r="C1790" s="73">
        <f>'EMFAC2017EI-2011Class'!D1789</f>
        <v>2003</v>
      </c>
      <c r="D1790" s="38">
        <f>'EMFAC2017EI-2011Class'!F1789</f>
        <v>19</v>
      </c>
      <c r="E1790" s="72" t="str">
        <f t="shared" si="56"/>
        <v>T7 CAIRP Construction-19</v>
      </c>
      <c r="F1790" s="39">
        <f>VLOOKUP(E1790,HD_Odo!$C$2:$D$1381,2,FALSE)</f>
        <v>800000</v>
      </c>
      <c r="G1790" s="89" t="str">
        <f>'EMFAC2017EI-2011Class'!H1789</f>
        <v>2022-T7 CAIRP Construction-19</v>
      </c>
      <c r="H1790" s="70">
        <f t="shared" si="57"/>
        <v>0.91712870029715376</v>
      </c>
      <c r="J1790" s="13"/>
      <c r="N1790" s="37"/>
      <c r="O1790" s="36"/>
    </row>
    <row r="1791" spans="1:15" ht="13.7" customHeight="1" x14ac:dyDescent="0.25">
      <c r="A1791" s="73">
        <f>'EMFAC2017EI-2011Class'!B1790</f>
        <v>2022</v>
      </c>
      <c r="B1791" s="74" t="str">
        <f>'EMFAC2017EI-2011Class'!C1790</f>
        <v>T7 CAIRP Construction</v>
      </c>
      <c r="C1791" s="73">
        <f>'EMFAC2017EI-2011Class'!D1790</f>
        <v>2002</v>
      </c>
      <c r="D1791" s="38">
        <f>'EMFAC2017EI-2011Class'!F1790</f>
        <v>20</v>
      </c>
      <c r="E1791" s="72" t="str">
        <f t="shared" si="56"/>
        <v>T7 CAIRP Construction-20</v>
      </c>
      <c r="F1791" s="39">
        <f>VLOOKUP(E1791,HD_Odo!$C$2:$D$1381,2,FALSE)</f>
        <v>800000</v>
      </c>
      <c r="G1791" s="89" t="str">
        <f>'EMFAC2017EI-2011Class'!H1790</f>
        <v>2022-T7 CAIRP Construction-20</v>
      </c>
      <c r="H1791" s="70">
        <f t="shared" si="57"/>
        <v>0.91712870029715376</v>
      </c>
      <c r="J1791" s="13"/>
      <c r="N1791" s="37"/>
      <c r="O1791" s="36"/>
    </row>
    <row r="1792" spans="1:15" ht="13.7" customHeight="1" x14ac:dyDescent="0.25">
      <c r="A1792" s="73">
        <f>'EMFAC2017EI-2011Class'!B1791</f>
        <v>2022</v>
      </c>
      <c r="B1792" s="74" t="str">
        <f>'EMFAC2017EI-2011Class'!C1791</f>
        <v>T7 CAIRP Construction</v>
      </c>
      <c r="C1792" s="73">
        <f>'EMFAC2017EI-2011Class'!D1791</f>
        <v>2001</v>
      </c>
      <c r="D1792" s="38">
        <f>'EMFAC2017EI-2011Class'!F1791</f>
        <v>21</v>
      </c>
      <c r="E1792" s="72" t="str">
        <f t="shared" si="56"/>
        <v>T7 CAIRP Construction-21</v>
      </c>
      <c r="F1792" s="39">
        <f>VLOOKUP(E1792,HD_Odo!$C$2:$D$1381,2,FALSE)</f>
        <v>800000</v>
      </c>
      <c r="G1792" s="89" t="str">
        <f>'EMFAC2017EI-2011Class'!H1791</f>
        <v>2022-T7 CAIRP Construction-21</v>
      </c>
      <c r="H1792" s="70">
        <f t="shared" si="57"/>
        <v>0.91712870029715376</v>
      </c>
      <c r="J1792" s="13"/>
      <c r="N1792" s="37"/>
      <c r="O1792" s="36"/>
    </row>
    <row r="1793" spans="1:15" ht="13.7" customHeight="1" x14ac:dyDescent="0.25">
      <c r="A1793" s="73">
        <f>'EMFAC2017EI-2011Class'!B1792</f>
        <v>2022</v>
      </c>
      <c r="B1793" s="74" t="str">
        <f>'EMFAC2017EI-2011Class'!C1792</f>
        <v>T7 CAIRP Construction</v>
      </c>
      <c r="C1793" s="73">
        <f>'EMFAC2017EI-2011Class'!D1792</f>
        <v>2000</v>
      </c>
      <c r="D1793" s="38">
        <f>'EMFAC2017EI-2011Class'!F1792</f>
        <v>22</v>
      </c>
      <c r="E1793" s="72" t="str">
        <f t="shared" si="56"/>
        <v>T7 CAIRP Construction-22</v>
      </c>
      <c r="F1793" s="39">
        <f>VLOOKUP(E1793,HD_Odo!$C$2:$D$1381,2,FALSE)</f>
        <v>800000</v>
      </c>
      <c r="G1793" s="89" t="str">
        <f>'EMFAC2017EI-2011Class'!H1792</f>
        <v>2022-T7 CAIRP Construction-22</v>
      </c>
      <c r="H1793" s="70">
        <f t="shared" si="57"/>
        <v>0.91712870029715376</v>
      </c>
      <c r="J1793" s="13"/>
      <c r="N1793" s="37"/>
      <c r="O1793" s="36"/>
    </row>
    <row r="1794" spans="1:15" ht="13.7" customHeight="1" x14ac:dyDescent="0.25">
      <c r="A1794" s="73">
        <f>'EMFAC2017EI-2011Class'!B1793</f>
        <v>2022</v>
      </c>
      <c r="B1794" s="74" t="str">
        <f>'EMFAC2017EI-2011Class'!C1793</f>
        <v>T7 CAIRP Construction</v>
      </c>
      <c r="C1794" s="73">
        <f>'EMFAC2017EI-2011Class'!D1793</f>
        <v>1999</v>
      </c>
      <c r="D1794" s="38">
        <f>'EMFAC2017EI-2011Class'!F1793</f>
        <v>23</v>
      </c>
      <c r="E1794" s="72" t="str">
        <f t="shared" si="56"/>
        <v>T7 CAIRP Construction-23</v>
      </c>
      <c r="F1794" s="39">
        <f>VLOOKUP(E1794,HD_Odo!$C$2:$D$1381,2,FALSE)</f>
        <v>800000</v>
      </c>
      <c r="G1794" s="89" t="str">
        <f>'EMFAC2017EI-2011Class'!H1793</f>
        <v>2022-T7 CAIRP Construction-23</v>
      </c>
      <c r="H1794" s="70">
        <f t="shared" si="57"/>
        <v>0.91712870029715376</v>
      </c>
      <c r="J1794" s="13"/>
      <c r="N1794" s="37"/>
      <c r="O1794" s="36"/>
    </row>
    <row r="1795" spans="1:15" ht="13.7" customHeight="1" x14ac:dyDescent="0.25">
      <c r="A1795" s="73">
        <f>'EMFAC2017EI-2011Class'!B1794</f>
        <v>2022</v>
      </c>
      <c r="B1795" s="74" t="str">
        <f>'EMFAC2017EI-2011Class'!C1794</f>
        <v>T7 CAIRP Construction</v>
      </c>
      <c r="C1795" s="73">
        <f>'EMFAC2017EI-2011Class'!D1794</f>
        <v>1998</v>
      </c>
      <c r="D1795" s="38">
        <f>'EMFAC2017EI-2011Class'!F1794</f>
        <v>24</v>
      </c>
      <c r="E1795" s="72" t="str">
        <f t="shared" si="56"/>
        <v>T7 CAIRP Construction-24</v>
      </c>
      <c r="F1795" s="39">
        <f>VLOOKUP(E1795,HD_Odo!$C$2:$D$1381,2,FALSE)</f>
        <v>800000</v>
      </c>
      <c r="G1795" s="89" t="str">
        <f>'EMFAC2017EI-2011Class'!H1794</f>
        <v>2022-T7 CAIRP Construction-24</v>
      </c>
      <c r="H1795" s="70">
        <f t="shared" si="57"/>
        <v>0.91712870029715376</v>
      </c>
      <c r="J1795" s="13"/>
      <c r="N1795" s="37"/>
      <c r="O1795" s="36"/>
    </row>
    <row r="1796" spans="1:15" ht="13.7" customHeight="1" x14ac:dyDescent="0.25">
      <c r="A1796" s="73">
        <f>'EMFAC2017EI-2011Class'!B1795</f>
        <v>2022</v>
      </c>
      <c r="B1796" s="74" t="str">
        <f>'EMFAC2017EI-2011Class'!C1795</f>
        <v>T7 CAIRP Construction</v>
      </c>
      <c r="C1796" s="73">
        <f>'EMFAC2017EI-2011Class'!D1795</f>
        <v>1997</v>
      </c>
      <c r="D1796" s="38">
        <f>'EMFAC2017EI-2011Class'!F1795</f>
        <v>25</v>
      </c>
      <c r="E1796" s="72" t="str">
        <f t="shared" si="56"/>
        <v>T7 CAIRP Construction-25</v>
      </c>
      <c r="F1796" s="39">
        <f>VLOOKUP(E1796,HD_Odo!$C$2:$D$1381,2,FALSE)</f>
        <v>800000</v>
      </c>
      <c r="G1796" s="89" t="str">
        <f>'EMFAC2017EI-2011Class'!H1795</f>
        <v>2022-T7 CAIRP Construction-25</v>
      </c>
      <c r="H1796" s="70">
        <f t="shared" si="57"/>
        <v>0.91712870029715376</v>
      </c>
      <c r="J1796" s="13"/>
      <c r="N1796" s="37"/>
      <c r="O1796" s="36"/>
    </row>
    <row r="1797" spans="1:15" ht="13.7" customHeight="1" x14ac:dyDescent="0.25">
      <c r="A1797" s="73">
        <f>'EMFAC2017EI-2011Class'!B1796</f>
        <v>2022</v>
      </c>
      <c r="B1797" s="74" t="str">
        <f>'EMFAC2017EI-2011Class'!C1796</f>
        <v>T7 CAIRP Construction</v>
      </c>
      <c r="C1797" s="73">
        <f>'EMFAC2017EI-2011Class'!D1796</f>
        <v>1996</v>
      </c>
      <c r="D1797" s="38">
        <f>'EMFAC2017EI-2011Class'!F1796</f>
        <v>26</v>
      </c>
      <c r="E1797" s="72" t="str">
        <f t="shared" si="56"/>
        <v>T7 CAIRP Construction-26</v>
      </c>
      <c r="F1797" s="39">
        <f>VLOOKUP(E1797,HD_Odo!$C$2:$D$1381,2,FALSE)</f>
        <v>800000</v>
      </c>
      <c r="G1797" s="89" t="str">
        <f>'EMFAC2017EI-2011Class'!H1796</f>
        <v>2022-T7 CAIRP Construction-26</v>
      </c>
      <c r="H1797" s="70">
        <f t="shared" si="57"/>
        <v>0.91712870029715376</v>
      </c>
      <c r="J1797" s="13"/>
      <c r="N1797" s="37"/>
      <c r="O1797" s="36"/>
    </row>
    <row r="1798" spans="1:15" ht="13.7" customHeight="1" x14ac:dyDescent="0.25">
      <c r="A1798" s="73">
        <f>'EMFAC2017EI-2011Class'!B1797</f>
        <v>2022</v>
      </c>
      <c r="B1798" s="74" t="str">
        <f>'EMFAC2017EI-2011Class'!C1797</f>
        <v>T7 Motor Coach</v>
      </c>
      <c r="C1798" s="73">
        <f>'EMFAC2017EI-2011Class'!D1797</f>
        <v>2023</v>
      </c>
      <c r="D1798" s="38">
        <f>'EMFAC2017EI-2011Class'!F1797</f>
        <v>-1</v>
      </c>
      <c r="E1798" s="72" t="str">
        <f t="shared" si="56"/>
        <v>T7 Motor Coach--1</v>
      </c>
      <c r="F1798" s="39">
        <f>VLOOKUP(E1798,HD_Odo!$C$2:$D$1381,2,FALSE)</f>
        <v>22916.666666666701</v>
      </c>
      <c r="G1798" s="89" t="str">
        <f>'EMFAC2017EI-2011Class'!H1797</f>
        <v>2022-T7 Motor Coach--1</v>
      </c>
      <c r="H1798" s="70">
        <f t="shared" si="57"/>
        <v>0.97262436802820462</v>
      </c>
      <c r="J1798" s="13"/>
      <c r="N1798" s="37"/>
      <c r="O1798" s="36"/>
    </row>
    <row r="1799" spans="1:15" ht="13.7" customHeight="1" x14ac:dyDescent="0.25">
      <c r="A1799" s="73">
        <f>'EMFAC2017EI-2011Class'!B1798</f>
        <v>2022</v>
      </c>
      <c r="B1799" s="74" t="str">
        <f>'EMFAC2017EI-2011Class'!C1798</f>
        <v>T7 Motor Coach</v>
      </c>
      <c r="C1799" s="73">
        <f>'EMFAC2017EI-2011Class'!D1798</f>
        <v>2022</v>
      </c>
      <c r="D1799" s="38">
        <f>'EMFAC2017EI-2011Class'!F1798</f>
        <v>0</v>
      </c>
      <c r="E1799" s="72" t="str">
        <f t="shared" si="56"/>
        <v>T7 Motor Coach-0</v>
      </c>
      <c r="F1799" s="39">
        <f>VLOOKUP(E1799,HD_Odo!$C$2:$D$1381,2,FALSE)</f>
        <v>77916.666666666701</v>
      </c>
      <c r="G1799" s="89" t="str">
        <f>'EMFAC2017EI-2011Class'!H1798</f>
        <v>2022-T7 Motor Coach-0</v>
      </c>
      <c r="H1799" s="70">
        <f t="shared" si="57"/>
        <v>0.92177917974685297</v>
      </c>
      <c r="J1799" s="13"/>
      <c r="N1799" s="37"/>
      <c r="O1799" s="36"/>
    </row>
    <row r="1800" spans="1:15" ht="13.7" customHeight="1" x14ac:dyDescent="0.25">
      <c r="A1800" s="73">
        <f>'EMFAC2017EI-2011Class'!B1799</f>
        <v>2022</v>
      </c>
      <c r="B1800" s="74" t="str">
        <f>'EMFAC2017EI-2011Class'!C1799</f>
        <v>T7 Motor Coach</v>
      </c>
      <c r="C1800" s="73">
        <f>'EMFAC2017EI-2011Class'!D1799</f>
        <v>2021</v>
      </c>
      <c r="D1800" s="38">
        <f>'EMFAC2017EI-2011Class'!F1799</f>
        <v>1</v>
      </c>
      <c r="E1800" s="72" t="str">
        <f t="shared" si="56"/>
        <v>T7 Motor Coach-1</v>
      </c>
      <c r="F1800" s="39">
        <f>VLOOKUP(E1800,HD_Odo!$C$2:$D$1381,2,FALSE)</f>
        <v>132916.66666666701</v>
      </c>
      <c r="G1800" s="89" t="str">
        <f>'EMFAC2017EI-2011Class'!H1799</f>
        <v>2022-T7 Motor Coach-1</v>
      </c>
      <c r="H1800" s="70">
        <f t="shared" si="57"/>
        <v>0.88493099845849055</v>
      </c>
      <c r="J1800" s="13"/>
      <c r="N1800" s="37"/>
      <c r="O1800" s="36"/>
    </row>
    <row r="1801" spans="1:15" ht="13.7" customHeight="1" x14ac:dyDescent="0.25">
      <c r="A1801" s="73">
        <f>'EMFAC2017EI-2011Class'!B1800</f>
        <v>2022</v>
      </c>
      <c r="B1801" s="74" t="str">
        <f>'EMFAC2017EI-2011Class'!C1800</f>
        <v>T7 Motor Coach</v>
      </c>
      <c r="C1801" s="73">
        <f>'EMFAC2017EI-2011Class'!D1800</f>
        <v>2020</v>
      </c>
      <c r="D1801" s="38">
        <f>'EMFAC2017EI-2011Class'!F1800</f>
        <v>2</v>
      </c>
      <c r="E1801" s="72" t="str">
        <f t="shared" si="56"/>
        <v>T7 Motor Coach-2</v>
      </c>
      <c r="F1801" s="39">
        <f>VLOOKUP(E1801,HD_Odo!$C$2:$D$1381,2,FALSE)</f>
        <v>187916.66666666701</v>
      </c>
      <c r="G1801" s="89" t="str">
        <f>'EMFAC2017EI-2011Class'!H1800</f>
        <v>2022-T7 Motor Coach-2</v>
      </c>
      <c r="H1801" s="70">
        <f t="shared" si="57"/>
        <v>0.85699933399884298</v>
      </c>
      <c r="J1801" s="13"/>
      <c r="N1801" s="37"/>
      <c r="O1801" s="36"/>
    </row>
    <row r="1802" spans="1:15" ht="13.7" customHeight="1" x14ac:dyDescent="0.25">
      <c r="A1802" s="73">
        <f>'EMFAC2017EI-2011Class'!B1801</f>
        <v>2022</v>
      </c>
      <c r="B1802" s="74" t="str">
        <f>'EMFAC2017EI-2011Class'!C1801</f>
        <v>T7 Motor Coach</v>
      </c>
      <c r="C1802" s="73">
        <f>'EMFAC2017EI-2011Class'!D1801</f>
        <v>2019</v>
      </c>
      <c r="D1802" s="38">
        <f>'EMFAC2017EI-2011Class'!F1801</f>
        <v>3</v>
      </c>
      <c r="E1802" s="72" t="str">
        <f t="shared" si="56"/>
        <v>T7 Motor Coach-3</v>
      </c>
      <c r="F1802" s="39">
        <f>VLOOKUP(E1802,HD_Odo!$C$2:$D$1381,2,FALSE)</f>
        <v>242916.66666666701</v>
      </c>
      <c r="G1802" s="89" t="str">
        <f>'EMFAC2017EI-2011Class'!H1801</f>
        <v>2022-T7 Motor Coach-3</v>
      </c>
      <c r="H1802" s="70">
        <f t="shared" si="57"/>
        <v>0.83509707216989615</v>
      </c>
      <c r="J1802" s="13"/>
      <c r="N1802" s="37"/>
      <c r="O1802" s="36"/>
    </row>
    <row r="1803" spans="1:15" ht="13.7" customHeight="1" x14ac:dyDescent="0.25">
      <c r="A1803" s="73">
        <f>'EMFAC2017EI-2011Class'!B1802</f>
        <v>2022</v>
      </c>
      <c r="B1803" s="74" t="str">
        <f>'EMFAC2017EI-2011Class'!C1802</f>
        <v>T7 Motor Coach</v>
      </c>
      <c r="C1803" s="73">
        <f>'EMFAC2017EI-2011Class'!D1802</f>
        <v>2018</v>
      </c>
      <c r="D1803" s="38">
        <f>'EMFAC2017EI-2011Class'!F1802</f>
        <v>4</v>
      </c>
      <c r="E1803" s="72" t="str">
        <f t="shared" ref="E1803:E1866" si="58">CONCATENATE(B1803,"-",D1803)</f>
        <v>T7 Motor Coach-4</v>
      </c>
      <c r="F1803" s="39">
        <f>VLOOKUP(E1803,HD_Odo!$C$2:$D$1381,2,FALSE)</f>
        <v>297916.66666666698</v>
      </c>
      <c r="G1803" s="89" t="str">
        <f>'EMFAC2017EI-2011Class'!H1802</f>
        <v>2022-T7 Motor Coach-4</v>
      </c>
      <c r="H1803" s="70">
        <f t="shared" si="57"/>
        <v>0.81746211449064821</v>
      </c>
      <c r="J1803" s="13"/>
      <c r="N1803" s="37"/>
      <c r="O1803" s="36"/>
    </row>
    <row r="1804" spans="1:15" ht="13.7" customHeight="1" x14ac:dyDescent="0.25">
      <c r="A1804" s="73">
        <f>'EMFAC2017EI-2011Class'!B1803</f>
        <v>2022</v>
      </c>
      <c r="B1804" s="74" t="str">
        <f>'EMFAC2017EI-2011Class'!C1803</f>
        <v>T7 Motor Coach</v>
      </c>
      <c r="C1804" s="73">
        <f>'EMFAC2017EI-2011Class'!D1803</f>
        <v>2017</v>
      </c>
      <c r="D1804" s="38">
        <f>'EMFAC2017EI-2011Class'!F1803</f>
        <v>5</v>
      </c>
      <c r="E1804" s="72" t="str">
        <f t="shared" si="58"/>
        <v>T7 Motor Coach-5</v>
      </c>
      <c r="F1804" s="39">
        <f>VLOOKUP(E1804,HD_Odo!$C$2:$D$1381,2,FALSE)</f>
        <v>352916.66666666698</v>
      </c>
      <c r="G1804" s="89" t="str">
        <f>'EMFAC2017EI-2011Class'!H1803</f>
        <v>2022-T7 Motor Coach-5</v>
      </c>
      <c r="H1804" s="70">
        <f t="shared" si="57"/>
        <v>0.80295804371612189</v>
      </c>
      <c r="J1804" s="13"/>
      <c r="N1804" s="37"/>
      <c r="O1804" s="36"/>
    </row>
    <row r="1805" spans="1:15" ht="13.7" customHeight="1" x14ac:dyDescent="0.25">
      <c r="A1805" s="73">
        <f>'EMFAC2017EI-2011Class'!B1804</f>
        <v>2022</v>
      </c>
      <c r="B1805" s="74" t="str">
        <f>'EMFAC2017EI-2011Class'!C1804</f>
        <v>T7 Motor Coach</v>
      </c>
      <c r="C1805" s="73">
        <f>'EMFAC2017EI-2011Class'!D1804</f>
        <v>2016</v>
      </c>
      <c r="D1805" s="38">
        <f>'EMFAC2017EI-2011Class'!F1804</f>
        <v>6</v>
      </c>
      <c r="E1805" s="72" t="str">
        <f t="shared" si="58"/>
        <v>T7 Motor Coach-6</v>
      </c>
      <c r="F1805" s="39">
        <f>VLOOKUP(E1805,HD_Odo!$C$2:$D$1381,2,FALSE)</f>
        <v>407916.66666666698</v>
      </c>
      <c r="G1805" s="89" t="str">
        <f>'EMFAC2017EI-2011Class'!H1804</f>
        <v>2022-T7 Motor Coach-6</v>
      </c>
      <c r="H1805" s="70">
        <f t="shared" si="57"/>
        <v>0.79081905921983864</v>
      </c>
      <c r="J1805" s="13"/>
      <c r="N1805" s="37"/>
      <c r="O1805" s="36"/>
    </row>
    <row r="1806" spans="1:15" ht="13.7" customHeight="1" x14ac:dyDescent="0.25">
      <c r="A1806" s="73">
        <f>'EMFAC2017EI-2011Class'!B1805</f>
        <v>2022</v>
      </c>
      <c r="B1806" s="74" t="str">
        <f>'EMFAC2017EI-2011Class'!C1805</f>
        <v>T7 Motor Coach</v>
      </c>
      <c r="C1806" s="73">
        <f>'EMFAC2017EI-2011Class'!D1805</f>
        <v>2015</v>
      </c>
      <c r="D1806" s="38">
        <f>'EMFAC2017EI-2011Class'!F1805</f>
        <v>7</v>
      </c>
      <c r="E1806" s="72" t="str">
        <f t="shared" si="58"/>
        <v>T7 Motor Coach-7</v>
      </c>
      <c r="F1806" s="39">
        <f>VLOOKUP(E1806,HD_Odo!$C$2:$D$1381,2,FALSE)</f>
        <v>462916.66666666698</v>
      </c>
      <c r="G1806" s="89" t="str">
        <f>'EMFAC2017EI-2011Class'!H1805</f>
        <v>2022-T7 Motor Coach-7</v>
      </c>
      <c r="H1806" s="70">
        <f t="shared" si="57"/>
        <v>0.78051028140945966</v>
      </c>
      <c r="J1806" s="13"/>
      <c r="N1806" s="37"/>
      <c r="O1806" s="36"/>
    </row>
    <row r="1807" spans="1:15" ht="13.7" customHeight="1" x14ac:dyDescent="0.25">
      <c r="A1807" s="73">
        <f>'EMFAC2017EI-2011Class'!B1806</f>
        <v>2022</v>
      </c>
      <c r="B1807" s="74" t="str">
        <f>'EMFAC2017EI-2011Class'!C1806</f>
        <v>T7 Motor Coach</v>
      </c>
      <c r="C1807" s="73">
        <f>'EMFAC2017EI-2011Class'!D1806</f>
        <v>2014</v>
      </c>
      <c r="D1807" s="38">
        <f>'EMFAC2017EI-2011Class'!F1806</f>
        <v>8</v>
      </c>
      <c r="E1807" s="72" t="str">
        <f t="shared" si="58"/>
        <v>T7 Motor Coach-8</v>
      </c>
      <c r="F1807" s="39">
        <f>VLOOKUP(E1807,HD_Odo!$C$2:$D$1381,2,FALSE)</f>
        <v>517916.66666666698</v>
      </c>
      <c r="G1807" s="89" t="str">
        <f>'EMFAC2017EI-2011Class'!H1806</f>
        <v>2022-T7 Motor Coach-8</v>
      </c>
      <c r="H1807" s="70">
        <f t="shared" si="57"/>
        <v>0.77164681286192749</v>
      </c>
      <c r="J1807" s="13"/>
      <c r="N1807" s="37"/>
      <c r="O1807" s="36"/>
    </row>
    <row r="1808" spans="1:15" ht="13.7" customHeight="1" x14ac:dyDescent="0.25">
      <c r="A1808" s="73">
        <f>'EMFAC2017EI-2011Class'!B1807</f>
        <v>2022</v>
      </c>
      <c r="B1808" s="74" t="str">
        <f>'EMFAC2017EI-2011Class'!C1807</f>
        <v>T7 Motor Coach</v>
      </c>
      <c r="C1808" s="73">
        <f>'EMFAC2017EI-2011Class'!D1807</f>
        <v>2013</v>
      </c>
      <c r="D1808" s="38">
        <f>'EMFAC2017EI-2011Class'!F1807</f>
        <v>9</v>
      </c>
      <c r="E1808" s="72" t="str">
        <f t="shared" si="58"/>
        <v>T7 Motor Coach-9</v>
      </c>
      <c r="F1808" s="39">
        <f>VLOOKUP(E1808,HD_Odo!$C$2:$D$1381,2,FALSE)</f>
        <v>567416.66666666698</v>
      </c>
      <c r="G1808" s="89" t="str">
        <f>'EMFAC2017EI-2011Class'!H1807</f>
        <v>2022-T7 Motor Coach-9</v>
      </c>
      <c r="H1808" s="70">
        <f t="shared" si="57"/>
        <v>0.73816764019085124</v>
      </c>
      <c r="J1808" s="13"/>
      <c r="N1808" s="37"/>
      <c r="O1808" s="36"/>
    </row>
    <row r="1809" spans="1:15" ht="13.7" customHeight="1" x14ac:dyDescent="0.25">
      <c r="A1809" s="73">
        <f>'EMFAC2017EI-2011Class'!B1808</f>
        <v>2022</v>
      </c>
      <c r="B1809" s="74" t="str">
        <f>'EMFAC2017EI-2011Class'!C1808</f>
        <v>T7 Motor Coach</v>
      </c>
      <c r="C1809" s="73">
        <f>'EMFAC2017EI-2011Class'!D1808</f>
        <v>2012</v>
      </c>
      <c r="D1809" s="38">
        <f>'EMFAC2017EI-2011Class'!F1808</f>
        <v>10</v>
      </c>
      <c r="E1809" s="72" t="str">
        <f t="shared" si="58"/>
        <v>T7 Motor Coach-10</v>
      </c>
      <c r="F1809" s="39">
        <f>VLOOKUP(E1809,HD_Odo!$C$2:$D$1381,2,FALSE)</f>
        <v>611966.66666666698</v>
      </c>
      <c r="G1809" s="89" t="str">
        <f>'EMFAC2017EI-2011Class'!H1808</f>
        <v>2022-T7 Motor Coach-10</v>
      </c>
      <c r="H1809" s="70">
        <f t="shared" si="57"/>
        <v>0.73364284664791646</v>
      </c>
      <c r="J1809" s="13"/>
      <c r="N1809" s="37"/>
      <c r="O1809" s="36"/>
    </row>
    <row r="1810" spans="1:15" ht="13.7" customHeight="1" x14ac:dyDescent="0.25">
      <c r="A1810" s="73">
        <f>'EMFAC2017EI-2011Class'!B1809</f>
        <v>2022</v>
      </c>
      <c r="B1810" s="74" t="str">
        <f>'EMFAC2017EI-2011Class'!C1809</f>
        <v>T7 Motor Coach</v>
      </c>
      <c r="C1810" s="73">
        <f>'EMFAC2017EI-2011Class'!D1809</f>
        <v>2011</v>
      </c>
      <c r="D1810" s="38">
        <f>'EMFAC2017EI-2011Class'!F1809</f>
        <v>11</v>
      </c>
      <c r="E1810" s="72" t="str">
        <f t="shared" si="58"/>
        <v>T7 Motor Coach-11</v>
      </c>
      <c r="F1810" s="39">
        <f>VLOOKUP(E1810,HD_Odo!$C$2:$D$1381,2,FALSE)</f>
        <v>652061.66666666698</v>
      </c>
      <c r="G1810" s="89" t="str">
        <f>'EMFAC2017EI-2011Class'!H1809</f>
        <v>2022-T7 Motor Coach-11</v>
      </c>
      <c r="H1810" s="70">
        <f t="shared" si="57"/>
        <v>0.72998846676954743</v>
      </c>
      <c r="J1810" s="13"/>
      <c r="N1810" s="37"/>
      <c r="O1810" s="36"/>
    </row>
    <row r="1811" spans="1:15" ht="13.7" customHeight="1" x14ac:dyDescent="0.25">
      <c r="A1811" s="73">
        <f>'EMFAC2017EI-2011Class'!B1810</f>
        <v>2022</v>
      </c>
      <c r="B1811" s="74" t="str">
        <f>'EMFAC2017EI-2011Class'!C1810</f>
        <v>T7 Motor Coach</v>
      </c>
      <c r="C1811" s="73">
        <f>'EMFAC2017EI-2011Class'!D1810</f>
        <v>2010</v>
      </c>
      <c r="D1811" s="38">
        <f>'EMFAC2017EI-2011Class'!F1810</f>
        <v>12</v>
      </c>
      <c r="E1811" s="72" t="str">
        <f t="shared" si="58"/>
        <v>T7 Motor Coach-12</v>
      </c>
      <c r="F1811" s="39">
        <f>VLOOKUP(E1811,HD_Odo!$C$2:$D$1381,2,FALSE)</f>
        <v>688147.16666666698</v>
      </c>
      <c r="G1811" s="89" t="str">
        <f>'EMFAC2017EI-2011Class'!H1810</f>
        <v>2022-T7 Motor Coach-12</v>
      </c>
      <c r="H1811" s="70">
        <f t="shared" si="57"/>
        <v>0.76708606229003173</v>
      </c>
      <c r="J1811" s="13"/>
      <c r="N1811" s="37"/>
      <c r="O1811" s="36"/>
    </row>
    <row r="1812" spans="1:15" ht="13.7" customHeight="1" x14ac:dyDescent="0.25">
      <c r="A1812" s="73">
        <f>'EMFAC2017EI-2011Class'!B1811</f>
        <v>2022</v>
      </c>
      <c r="B1812" s="74" t="str">
        <f>'EMFAC2017EI-2011Class'!C1811</f>
        <v>T7 Motor Coach</v>
      </c>
      <c r="C1812" s="73">
        <f>'EMFAC2017EI-2011Class'!D1811</f>
        <v>2009</v>
      </c>
      <c r="D1812" s="38">
        <f>'EMFAC2017EI-2011Class'!F1811</f>
        <v>13</v>
      </c>
      <c r="E1812" s="72" t="str">
        <f t="shared" si="58"/>
        <v>T7 Motor Coach-13</v>
      </c>
      <c r="F1812" s="39">
        <f>VLOOKUP(E1812,HD_Odo!$C$2:$D$1381,2,FALSE)</f>
        <v>720624.11666666705</v>
      </c>
      <c r="G1812" s="89" t="str">
        <f>'EMFAC2017EI-2011Class'!H1811</f>
        <v>2022-T7 Motor Coach-13</v>
      </c>
      <c r="H1812" s="70">
        <f t="shared" si="57"/>
        <v>0.76332680405964903</v>
      </c>
      <c r="J1812" s="13"/>
      <c r="N1812" s="37"/>
      <c r="O1812" s="36"/>
    </row>
    <row r="1813" spans="1:15" ht="13.7" customHeight="1" x14ac:dyDescent="0.25">
      <c r="A1813" s="73">
        <f>'EMFAC2017EI-2011Class'!B1812</f>
        <v>2022</v>
      </c>
      <c r="B1813" s="74" t="str">
        <f>'EMFAC2017EI-2011Class'!C1812</f>
        <v>T7 Motor Coach</v>
      </c>
      <c r="C1813" s="73">
        <f>'EMFAC2017EI-2011Class'!D1812</f>
        <v>2008</v>
      </c>
      <c r="D1813" s="38">
        <f>'EMFAC2017EI-2011Class'!F1812</f>
        <v>14</v>
      </c>
      <c r="E1813" s="72" t="str">
        <f t="shared" si="58"/>
        <v>T7 Motor Coach-14</v>
      </c>
      <c r="F1813" s="39">
        <f>VLOOKUP(E1813,HD_Odo!$C$2:$D$1381,2,FALSE)</f>
        <v>749853.37166666705</v>
      </c>
      <c r="G1813" s="89" t="str">
        <f>'EMFAC2017EI-2011Class'!H1812</f>
        <v>2022-T7 Motor Coach-14</v>
      </c>
      <c r="H1813" s="70">
        <f t="shared" si="57"/>
        <v>0.76012914876886106</v>
      </c>
      <c r="J1813" s="13"/>
      <c r="N1813" s="37"/>
      <c r="O1813" s="36"/>
    </row>
    <row r="1814" spans="1:15" ht="13.7" customHeight="1" x14ac:dyDescent="0.25">
      <c r="A1814" s="73">
        <f>'EMFAC2017EI-2011Class'!B1813</f>
        <v>2022</v>
      </c>
      <c r="B1814" s="74" t="str">
        <f>'EMFAC2017EI-2011Class'!C1813</f>
        <v>T7 Motor Coach</v>
      </c>
      <c r="C1814" s="73">
        <f>'EMFAC2017EI-2011Class'!D1813</f>
        <v>2004</v>
      </c>
      <c r="D1814" s="38">
        <f>'EMFAC2017EI-2011Class'!F1813</f>
        <v>18</v>
      </c>
      <c r="E1814" s="72" t="str">
        <f t="shared" si="58"/>
        <v>T7 Motor Coach-18</v>
      </c>
      <c r="F1814" s="39">
        <f>VLOOKUP(E1814,HD_Odo!$C$2:$D$1381,2,FALSE)</f>
        <v>800000</v>
      </c>
      <c r="G1814" s="89" t="str">
        <f>'EMFAC2017EI-2011Class'!H1813</f>
        <v>2022-T7 Motor Coach-18</v>
      </c>
      <c r="H1814" s="70">
        <f t="shared" si="57"/>
        <v>0.86370590944244396</v>
      </c>
      <c r="J1814" s="13"/>
      <c r="N1814" s="37"/>
      <c r="O1814" s="36"/>
    </row>
    <row r="1815" spans="1:15" ht="13.7" customHeight="1" x14ac:dyDescent="0.25">
      <c r="A1815" s="73">
        <f>'EMFAC2017EI-2011Class'!B1814</f>
        <v>2022</v>
      </c>
      <c r="B1815" s="74" t="str">
        <f>'EMFAC2017EI-2011Class'!C1814</f>
        <v>T7 Motor Coach</v>
      </c>
      <c r="C1815" s="73">
        <f>'EMFAC2017EI-2011Class'!D1814</f>
        <v>2003</v>
      </c>
      <c r="D1815" s="38">
        <f>'EMFAC2017EI-2011Class'!F1814</f>
        <v>19</v>
      </c>
      <c r="E1815" s="72" t="str">
        <f t="shared" si="58"/>
        <v>T7 Motor Coach-19</v>
      </c>
      <c r="F1815" s="39">
        <f>VLOOKUP(E1815,HD_Odo!$C$2:$D$1381,2,FALSE)</f>
        <v>800000</v>
      </c>
      <c r="G1815" s="89" t="str">
        <f>'EMFAC2017EI-2011Class'!H1814</f>
        <v>2022-T7 Motor Coach-19</v>
      </c>
      <c r="H1815" s="70">
        <f t="shared" si="57"/>
        <v>0.91712870029715376</v>
      </c>
      <c r="J1815" s="13"/>
      <c r="N1815" s="37"/>
      <c r="O1815" s="36"/>
    </row>
    <row r="1816" spans="1:15" ht="13.7" customHeight="1" x14ac:dyDescent="0.25">
      <c r="A1816" s="73">
        <f>'EMFAC2017EI-2011Class'!B1815</f>
        <v>2022</v>
      </c>
      <c r="B1816" s="74" t="str">
        <f>'EMFAC2017EI-2011Class'!C1815</f>
        <v>T7 Motor Coach</v>
      </c>
      <c r="C1816" s="73">
        <f>'EMFAC2017EI-2011Class'!D1815</f>
        <v>2002</v>
      </c>
      <c r="D1816" s="38">
        <f>'EMFAC2017EI-2011Class'!F1815</f>
        <v>20</v>
      </c>
      <c r="E1816" s="72" t="str">
        <f t="shared" si="58"/>
        <v>T7 Motor Coach-20</v>
      </c>
      <c r="F1816" s="39">
        <f>VLOOKUP(E1816,HD_Odo!$C$2:$D$1381,2,FALSE)</f>
        <v>800000</v>
      </c>
      <c r="G1816" s="89" t="str">
        <f>'EMFAC2017EI-2011Class'!H1815</f>
        <v>2022-T7 Motor Coach-20</v>
      </c>
      <c r="H1816" s="70">
        <f t="shared" si="57"/>
        <v>0.91712870029715376</v>
      </c>
      <c r="J1816" s="13"/>
      <c r="N1816" s="37"/>
      <c r="O1816" s="36"/>
    </row>
    <row r="1817" spans="1:15" ht="13.7" customHeight="1" x14ac:dyDescent="0.25">
      <c r="A1817" s="73">
        <f>'EMFAC2017EI-2011Class'!B1816</f>
        <v>2022</v>
      </c>
      <c r="B1817" s="74" t="str">
        <f>'EMFAC2017EI-2011Class'!C1816</f>
        <v>T7 Motor Coach</v>
      </c>
      <c r="C1817" s="73">
        <f>'EMFAC2017EI-2011Class'!D1816</f>
        <v>2001</v>
      </c>
      <c r="D1817" s="38">
        <f>'EMFAC2017EI-2011Class'!F1816</f>
        <v>21</v>
      </c>
      <c r="E1817" s="72" t="str">
        <f t="shared" si="58"/>
        <v>T7 Motor Coach-21</v>
      </c>
      <c r="F1817" s="39">
        <f>VLOOKUP(E1817,HD_Odo!$C$2:$D$1381,2,FALSE)</f>
        <v>800000</v>
      </c>
      <c r="G1817" s="89" t="str">
        <f>'EMFAC2017EI-2011Class'!H1816</f>
        <v>2022-T7 Motor Coach-21</v>
      </c>
      <c r="H1817" s="70">
        <f t="shared" si="57"/>
        <v>0.91712870029715376</v>
      </c>
      <c r="J1817" s="13"/>
      <c r="N1817" s="37"/>
      <c r="O1817" s="36"/>
    </row>
    <row r="1818" spans="1:15" ht="13.7" customHeight="1" x14ac:dyDescent="0.25">
      <c r="A1818" s="73">
        <f>'EMFAC2017EI-2011Class'!B1817</f>
        <v>2022</v>
      </c>
      <c r="B1818" s="74" t="str">
        <f>'EMFAC2017EI-2011Class'!C1817</f>
        <v>T7 Motor Coach</v>
      </c>
      <c r="C1818" s="73">
        <f>'EMFAC2017EI-2011Class'!D1817</f>
        <v>2000</v>
      </c>
      <c r="D1818" s="38">
        <f>'EMFAC2017EI-2011Class'!F1817</f>
        <v>22</v>
      </c>
      <c r="E1818" s="72" t="str">
        <f t="shared" si="58"/>
        <v>T7 Motor Coach-22</v>
      </c>
      <c r="F1818" s="39">
        <f>VLOOKUP(E1818,HD_Odo!$C$2:$D$1381,2,FALSE)</f>
        <v>800000</v>
      </c>
      <c r="G1818" s="89" t="str">
        <f>'EMFAC2017EI-2011Class'!H1817</f>
        <v>2022-T7 Motor Coach-22</v>
      </c>
      <c r="H1818" s="70">
        <f t="shared" si="57"/>
        <v>0.91712870029715376</v>
      </c>
      <c r="J1818" s="13"/>
      <c r="N1818" s="37"/>
      <c r="O1818" s="36"/>
    </row>
    <row r="1819" spans="1:15" ht="13.7" customHeight="1" x14ac:dyDescent="0.25">
      <c r="A1819" s="73">
        <f>'EMFAC2017EI-2011Class'!B1818</f>
        <v>2022</v>
      </c>
      <c r="B1819" s="74" t="str">
        <f>'EMFAC2017EI-2011Class'!C1818</f>
        <v>T7 Motor Coach</v>
      </c>
      <c r="C1819" s="73">
        <f>'EMFAC2017EI-2011Class'!D1818</f>
        <v>1999</v>
      </c>
      <c r="D1819" s="38">
        <f>'EMFAC2017EI-2011Class'!F1818</f>
        <v>23</v>
      </c>
      <c r="E1819" s="72" t="str">
        <f t="shared" si="58"/>
        <v>T7 Motor Coach-23</v>
      </c>
      <c r="F1819" s="39">
        <f>VLOOKUP(E1819,HD_Odo!$C$2:$D$1381,2,FALSE)</f>
        <v>800000</v>
      </c>
      <c r="G1819" s="89" t="str">
        <f>'EMFAC2017EI-2011Class'!H1818</f>
        <v>2022-T7 Motor Coach-23</v>
      </c>
      <c r="H1819" s="70">
        <f t="shared" si="57"/>
        <v>0.91712870029715376</v>
      </c>
      <c r="J1819" s="13"/>
      <c r="N1819" s="37"/>
      <c r="O1819" s="36"/>
    </row>
    <row r="1820" spans="1:15" ht="13.7" customHeight="1" x14ac:dyDescent="0.25">
      <c r="A1820" s="73">
        <f>'EMFAC2017EI-2011Class'!B1819</f>
        <v>2022</v>
      </c>
      <c r="B1820" s="74" t="str">
        <f>'EMFAC2017EI-2011Class'!C1819</f>
        <v>T7 Motor Coach</v>
      </c>
      <c r="C1820" s="73">
        <f>'EMFAC2017EI-2011Class'!D1819</f>
        <v>1998</v>
      </c>
      <c r="D1820" s="38">
        <f>'EMFAC2017EI-2011Class'!F1819</f>
        <v>24</v>
      </c>
      <c r="E1820" s="72" t="str">
        <f t="shared" si="58"/>
        <v>T7 Motor Coach-24</v>
      </c>
      <c r="F1820" s="39">
        <f>VLOOKUP(E1820,HD_Odo!$C$2:$D$1381,2,FALSE)</f>
        <v>800000</v>
      </c>
      <c r="G1820" s="89" t="str">
        <f>'EMFAC2017EI-2011Class'!H1819</f>
        <v>2022-T7 Motor Coach-24</v>
      </c>
      <c r="H1820" s="70">
        <f t="shared" si="57"/>
        <v>0.91712870029715376</v>
      </c>
      <c r="J1820" s="13"/>
      <c r="N1820" s="37"/>
      <c r="O1820" s="36"/>
    </row>
    <row r="1821" spans="1:15" ht="13.7" customHeight="1" x14ac:dyDescent="0.25">
      <c r="A1821" s="73">
        <f>'EMFAC2017EI-2011Class'!B1820</f>
        <v>2022</v>
      </c>
      <c r="B1821" s="74" t="str">
        <f>'EMFAC2017EI-2011Class'!C1820</f>
        <v>T7 Motor Coach</v>
      </c>
      <c r="C1821" s="73">
        <f>'EMFAC2017EI-2011Class'!D1820</f>
        <v>1997</v>
      </c>
      <c r="D1821" s="38">
        <f>'EMFAC2017EI-2011Class'!F1820</f>
        <v>25</v>
      </c>
      <c r="E1821" s="72" t="str">
        <f t="shared" si="58"/>
        <v>T7 Motor Coach-25</v>
      </c>
      <c r="F1821" s="39">
        <f>VLOOKUP(E1821,HD_Odo!$C$2:$D$1381,2,FALSE)</f>
        <v>800000</v>
      </c>
      <c r="G1821" s="89" t="str">
        <f>'EMFAC2017EI-2011Class'!H1820</f>
        <v>2022-T7 Motor Coach-25</v>
      </c>
      <c r="H1821" s="70">
        <f t="shared" si="57"/>
        <v>0.91712870029715376</v>
      </c>
      <c r="J1821" s="13"/>
      <c r="N1821" s="37"/>
      <c r="O1821" s="36"/>
    </row>
    <row r="1822" spans="1:15" ht="13.7" customHeight="1" x14ac:dyDescent="0.25">
      <c r="A1822" s="73">
        <f>'EMFAC2017EI-2011Class'!B1821</f>
        <v>2022</v>
      </c>
      <c r="B1822" s="74" t="str">
        <f>'EMFAC2017EI-2011Class'!C1821</f>
        <v>T7 Motor Coach</v>
      </c>
      <c r="C1822" s="73">
        <f>'EMFAC2017EI-2011Class'!D1821</f>
        <v>1996</v>
      </c>
      <c r="D1822" s="38">
        <f>'EMFAC2017EI-2011Class'!F1821</f>
        <v>26</v>
      </c>
      <c r="E1822" s="72" t="str">
        <f t="shared" si="58"/>
        <v>T7 Motor Coach-26</v>
      </c>
      <c r="F1822" s="39">
        <f>VLOOKUP(E1822,HD_Odo!$C$2:$D$1381,2,FALSE)</f>
        <v>800000</v>
      </c>
      <c r="G1822" s="89" t="str">
        <f>'EMFAC2017EI-2011Class'!H1821</f>
        <v>2022-T7 Motor Coach-26</v>
      </c>
      <c r="H1822" s="70">
        <f t="shared" si="57"/>
        <v>0.91712870029715376</v>
      </c>
      <c r="J1822" s="13"/>
      <c r="N1822" s="37"/>
      <c r="O1822" s="36"/>
    </row>
    <row r="1823" spans="1:15" ht="13.7" customHeight="1" x14ac:dyDescent="0.25">
      <c r="A1823" s="73">
        <f>'EMFAC2017EI-2011Class'!B1822</f>
        <v>2022</v>
      </c>
      <c r="B1823" s="74" t="str">
        <f>'EMFAC2017EI-2011Class'!C1822</f>
        <v>T7 NNOOS</v>
      </c>
      <c r="C1823" s="73">
        <f>'EMFAC2017EI-2011Class'!D1822</f>
        <v>2023</v>
      </c>
      <c r="D1823" s="38">
        <f>'EMFAC2017EI-2011Class'!F1822</f>
        <v>-1</v>
      </c>
      <c r="E1823" s="72" t="str">
        <f t="shared" si="58"/>
        <v>T7 NNOOS--1</v>
      </c>
      <c r="F1823" s="39">
        <f>VLOOKUP(E1823,HD_Odo!$C$2:$D$1381,2,FALSE)</f>
        <v>0</v>
      </c>
      <c r="G1823" s="89" t="str">
        <f>'EMFAC2017EI-2011Class'!H1822</f>
        <v>2022-T7 NNOOS--1</v>
      </c>
      <c r="H1823" s="70">
        <f t="shared" si="57"/>
        <v>1</v>
      </c>
      <c r="J1823" s="13"/>
      <c r="N1823" s="37"/>
      <c r="O1823" s="36"/>
    </row>
    <row r="1824" spans="1:15" ht="13.7" customHeight="1" x14ac:dyDescent="0.25">
      <c r="A1824" s="73">
        <f>'EMFAC2017EI-2011Class'!B1823</f>
        <v>2022</v>
      </c>
      <c r="B1824" s="74" t="str">
        <f>'EMFAC2017EI-2011Class'!C1823</f>
        <v>T7 NNOOS</v>
      </c>
      <c r="C1824" s="73">
        <f>'EMFAC2017EI-2011Class'!D1823</f>
        <v>2022</v>
      </c>
      <c r="D1824" s="38">
        <f>'EMFAC2017EI-2011Class'!F1823</f>
        <v>0</v>
      </c>
      <c r="E1824" s="72" t="str">
        <f t="shared" si="58"/>
        <v>T7 NNOOS-0</v>
      </c>
      <c r="F1824" s="39">
        <f>VLOOKUP(E1824,HD_Odo!$C$2:$D$1381,2,FALSE)</f>
        <v>105233.9</v>
      </c>
      <c r="G1824" s="89" t="str">
        <f>'EMFAC2017EI-2011Class'!H1823</f>
        <v>2022-T7 NNOOS-0</v>
      </c>
      <c r="H1824" s="70">
        <f t="shared" si="57"/>
        <v>0.90211523680260397</v>
      </c>
      <c r="J1824" s="13"/>
      <c r="N1824" s="37"/>
      <c r="O1824" s="36"/>
    </row>
    <row r="1825" spans="1:15" ht="13.7" customHeight="1" x14ac:dyDescent="0.25">
      <c r="A1825" s="73">
        <f>'EMFAC2017EI-2011Class'!B1824</f>
        <v>2022</v>
      </c>
      <c r="B1825" s="74" t="str">
        <f>'EMFAC2017EI-2011Class'!C1824</f>
        <v>T7 NNOOS</v>
      </c>
      <c r="C1825" s="73">
        <f>'EMFAC2017EI-2011Class'!D1824</f>
        <v>2021</v>
      </c>
      <c r="D1825" s="38">
        <f>'EMFAC2017EI-2011Class'!F1824</f>
        <v>1</v>
      </c>
      <c r="E1825" s="72" t="str">
        <f t="shared" si="58"/>
        <v>T7 NNOOS-1</v>
      </c>
      <c r="F1825" s="39">
        <f>VLOOKUP(E1825,HD_Odo!$C$2:$D$1381,2,FALSE)</f>
        <v>210374.9</v>
      </c>
      <c r="G1825" s="89" t="str">
        <f>'EMFAC2017EI-2011Class'!H1824</f>
        <v>2022-T7 NNOOS-1</v>
      </c>
      <c r="H1825" s="70">
        <f t="shared" si="57"/>
        <v>0.84744587026516083</v>
      </c>
      <c r="J1825" s="13"/>
      <c r="N1825" s="37"/>
      <c r="O1825" s="36"/>
    </row>
    <row r="1826" spans="1:15" ht="13.7" customHeight="1" x14ac:dyDescent="0.25">
      <c r="A1826" s="73">
        <f>'EMFAC2017EI-2011Class'!B1825</f>
        <v>2022</v>
      </c>
      <c r="B1826" s="74" t="str">
        <f>'EMFAC2017EI-2011Class'!C1825</f>
        <v>T7 NNOOS</v>
      </c>
      <c r="C1826" s="73">
        <f>'EMFAC2017EI-2011Class'!D1825</f>
        <v>2020</v>
      </c>
      <c r="D1826" s="38">
        <f>'EMFAC2017EI-2011Class'!F1825</f>
        <v>2</v>
      </c>
      <c r="E1826" s="72" t="str">
        <f t="shared" si="58"/>
        <v>T7 NNOOS-2</v>
      </c>
      <c r="F1826" s="39">
        <f>VLOOKUP(E1826,HD_Odo!$C$2:$D$1381,2,FALSE)</f>
        <v>312602.90000000002</v>
      </c>
      <c r="G1826" s="89" t="str">
        <f>'EMFAC2017EI-2011Class'!H1825</f>
        <v>2022-T7 NNOOS-2</v>
      </c>
      <c r="H1826" s="70">
        <f t="shared" si="57"/>
        <v>0.81331967036577013</v>
      </c>
      <c r="J1826" s="13"/>
      <c r="N1826" s="37"/>
      <c r="O1826" s="36"/>
    </row>
    <row r="1827" spans="1:15" ht="13.7" customHeight="1" x14ac:dyDescent="0.25">
      <c r="A1827" s="73">
        <f>'EMFAC2017EI-2011Class'!B1826</f>
        <v>2022</v>
      </c>
      <c r="B1827" s="74" t="str">
        <f>'EMFAC2017EI-2011Class'!C1826</f>
        <v>T7 NNOOS</v>
      </c>
      <c r="C1827" s="73">
        <f>'EMFAC2017EI-2011Class'!D1826</f>
        <v>2019</v>
      </c>
      <c r="D1827" s="38">
        <f>'EMFAC2017EI-2011Class'!F1826</f>
        <v>3</v>
      </c>
      <c r="E1827" s="72" t="str">
        <f t="shared" si="58"/>
        <v>T7 NNOOS-3</v>
      </c>
      <c r="F1827" s="39">
        <f>VLOOKUP(E1827,HD_Odo!$C$2:$D$1381,2,FALSE)</f>
        <v>409894.85</v>
      </c>
      <c r="G1827" s="89" t="str">
        <f>'EMFAC2017EI-2011Class'!H1826</f>
        <v>2022-T7 NNOOS-3</v>
      </c>
      <c r="H1827" s="70">
        <f t="shared" si="57"/>
        <v>0.79041922621441119</v>
      </c>
      <c r="J1827" s="13"/>
      <c r="N1827" s="37"/>
      <c r="O1827" s="36"/>
    </row>
    <row r="1828" spans="1:15" ht="13.7" customHeight="1" x14ac:dyDescent="0.25">
      <c r="A1828" s="73">
        <f>'EMFAC2017EI-2011Class'!B1827</f>
        <v>2022</v>
      </c>
      <c r="B1828" s="74" t="str">
        <f>'EMFAC2017EI-2011Class'!C1827</f>
        <v>T7 NNOOS</v>
      </c>
      <c r="C1828" s="73">
        <f>'EMFAC2017EI-2011Class'!D1827</f>
        <v>2018</v>
      </c>
      <c r="D1828" s="38">
        <f>'EMFAC2017EI-2011Class'!F1827</f>
        <v>4</v>
      </c>
      <c r="E1828" s="72" t="str">
        <f t="shared" si="58"/>
        <v>T7 NNOOS-4</v>
      </c>
      <c r="F1828" s="39">
        <f>VLOOKUP(E1828,HD_Odo!$C$2:$D$1381,2,FALSE)</f>
        <v>500922.86</v>
      </c>
      <c r="G1828" s="89" t="str">
        <f>'EMFAC2017EI-2011Class'!H1827</f>
        <v>2022-T7 NNOOS-4</v>
      </c>
      <c r="H1828" s="70">
        <f t="shared" si="57"/>
        <v>0.77424983316484808</v>
      </c>
      <c r="J1828" s="13"/>
      <c r="N1828" s="37"/>
      <c r="O1828" s="36"/>
    </row>
    <row r="1829" spans="1:15" ht="13.7" customHeight="1" x14ac:dyDescent="0.25">
      <c r="A1829" s="73">
        <f>'EMFAC2017EI-2011Class'!B1828</f>
        <v>2022</v>
      </c>
      <c r="B1829" s="74" t="str">
        <f>'EMFAC2017EI-2011Class'!C1828</f>
        <v>T7 NNOOS</v>
      </c>
      <c r="C1829" s="73">
        <f>'EMFAC2017EI-2011Class'!D1828</f>
        <v>2017</v>
      </c>
      <c r="D1829" s="38">
        <f>'EMFAC2017EI-2011Class'!F1828</f>
        <v>5</v>
      </c>
      <c r="E1829" s="72" t="str">
        <f t="shared" si="58"/>
        <v>T7 NNOOS-5</v>
      </c>
      <c r="F1829" s="39">
        <f>VLOOKUP(E1829,HD_Odo!$C$2:$D$1381,2,FALSE)</f>
        <v>584952.91</v>
      </c>
      <c r="G1829" s="89" t="str">
        <f>'EMFAC2017EI-2011Class'!H1828</f>
        <v>2022-T7 NNOOS-5</v>
      </c>
      <c r="H1829" s="70">
        <f t="shared" si="57"/>
        <v>0.76239173758930112</v>
      </c>
      <c r="J1829" s="13"/>
      <c r="N1829" s="37"/>
      <c r="O1829" s="36"/>
    </row>
    <row r="1830" spans="1:15" ht="13.7" customHeight="1" x14ac:dyDescent="0.25">
      <c r="A1830" s="73">
        <f>'EMFAC2017EI-2011Class'!B1829</f>
        <v>2022</v>
      </c>
      <c r="B1830" s="74" t="str">
        <f>'EMFAC2017EI-2011Class'!C1829</f>
        <v>T7 NNOOS</v>
      </c>
      <c r="C1830" s="73">
        <f>'EMFAC2017EI-2011Class'!D1829</f>
        <v>2016</v>
      </c>
      <c r="D1830" s="38">
        <f>'EMFAC2017EI-2011Class'!F1829</f>
        <v>6</v>
      </c>
      <c r="E1830" s="72" t="str">
        <f t="shared" si="58"/>
        <v>T7 NNOOS-6</v>
      </c>
      <c r="F1830" s="39">
        <f>VLOOKUP(E1830,HD_Odo!$C$2:$D$1381,2,FALSE)</f>
        <v>661743.91</v>
      </c>
      <c r="G1830" s="89" t="str">
        <f>'EMFAC2017EI-2011Class'!H1829</f>
        <v>2022-T7 NNOOS-6</v>
      </c>
      <c r="H1830" s="70">
        <f t="shared" si="57"/>
        <v>0.75343232351669964</v>
      </c>
      <c r="J1830" s="13"/>
      <c r="N1830" s="37"/>
      <c r="O1830" s="36"/>
    </row>
    <row r="1831" spans="1:15" ht="13.7" customHeight="1" x14ac:dyDescent="0.25">
      <c r="A1831" s="73">
        <f>'EMFAC2017EI-2011Class'!B1830</f>
        <v>2022</v>
      </c>
      <c r="B1831" s="74" t="str">
        <f>'EMFAC2017EI-2011Class'!C1830</f>
        <v>T7 NNOOS</v>
      </c>
      <c r="C1831" s="73">
        <f>'EMFAC2017EI-2011Class'!D1830</f>
        <v>2015</v>
      </c>
      <c r="D1831" s="38">
        <f>'EMFAC2017EI-2011Class'!F1830</f>
        <v>7</v>
      </c>
      <c r="E1831" s="72" t="str">
        <f t="shared" si="58"/>
        <v>T7 NNOOS-7</v>
      </c>
      <c r="F1831" s="39">
        <f>VLOOKUP(E1831,HD_Odo!$C$2:$D$1381,2,FALSE)</f>
        <v>731450.95</v>
      </c>
      <c r="G1831" s="89" t="str">
        <f>'EMFAC2017EI-2011Class'!H1830</f>
        <v>2022-T7 NNOOS-7</v>
      </c>
      <c r="H1831" s="70">
        <f t="shared" si="57"/>
        <v>0.74649311652637318</v>
      </c>
      <c r="J1831" s="13"/>
      <c r="N1831" s="37"/>
      <c r="O1831" s="36"/>
    </row>
    <row r="1832" spans="1:15" ht="13.7" customHeight="1" x14ac:dyDescent="0.25">
      <c r="A1832" s="73">
        <f>'EMFAC2017EI-2011Class'!B1831</f>
        <v>2022</v>
      </c>
      <c r="B1832" s="74" t="str">
        <f>'EMFAC2017EI-2011Class'!C1831</f>
        <v>T7 NNOOS</v>
      </c>
      <c r="C1832" s="73">
        <f>'EMFAC2017EI-2011Class'!D1831</f>
        <v>2014</v>
      </c>
      <c r="D1832" s="38">
        <f>'EMFAC2017EI-2011Class'!F1831</f>
        <v>8</v>
      </c>
      <c r="E1832" s="72" t="str">
        <f t="shared" si="58"/>
        <v>T7 NNOOS-8</v>
      </c>
      <c r="F1832" s="39">
        <f>VLOOKUP(E1832,HD_Odo!$C$2:$D$1381,2,FALSE)</f>
        <v>794519.93</v>
      </c>
      <c r="G1832" s="89" t="str">
        <f>'EMFAC2017EI-2011Class'!H1831</f>
        <v>2022-T7 NNOOS-8</v>
      </c>
      <c r="H1832" s="70">
        <f t="shared" si="57"/>
        <v>0.74100027168473026</v>
      </c>
      <c r="J1832" s="13"/>
      <c r="N1832" s="37"/>
      <c r="O1832" s="36"/>
    </row>
    <row r="1833" spans="1:15" ht="13.7" customHeight="1" x14ac:dyDescent="0.25">
      <c r="A1833" s="73">
        <f>'EMFAC2017EI-2011Class'!B1832</f>
        <v>2022</v>
      </c>
      <c r="B1833" s="74" t="str">
        <f>'EMFAC2017EI-2011Class'!C1832</f>
        <v>T7 NNOOS</v>
      </c>
      <c r="C1833" s="73">
        <f>'EMFAC2017EI-2011Class'!D1832</f>
        <v>2013</v>
      </c>
      <c r="D1833" s="38">
        <f>'EMFAC2017EI-2011Class'!F1832</f>
        <v>9</v>
      </c>
      <c r="E1833" s="72" t="str">
        <f t="shared" si="58"/>
        <v>T7 NNOOS-9</v>
      </c>
      <c r="F1833" s="39">
        <f>VLOOKUP(E1833,HD_Odo!$C$2:$D$1381,2,FALSE)</f>
        <v>800000</v>
      </c>
      <c r="G1833" s="89" t="str">
        <f>'EMFAC2017EI-2011Class'!H1832</f>
        <v>2022-T7 NNOOS-9</v>
      </c>
      <c r="H1833" s="70">
        <f t="shared" si="57"/>
        <v>0.71911140184646072</v>
      </c>
      <c r="J1833" s="13"/>
      <c r="N1833" s="37"/>
      <c r="O1833" s="36"/>
    </row>
    <row r="1834" spans="1:15" ht="13.7" customHeight="1" x14ac:dyDescent="0.25">
      <c r="A1834" s="73">
        <f>'EMFAC2017EI-2011Class'!B1833</f>
        <v>2022</v>
      </c>
      <c r="B1834" s="74" t="str">
        <f>'EMFAC2017EI-2011Class'!C1833</f>
        <v>T7 NNOOS</v>
      </c>
      <c r="C1834" s="73">
        <f>'EMFAC2017EI-2011Class'!D1833</f>
        <v>2012</v>
      </c>
      <c r="D1834" s="38">
        <f>'EMFAC2017EI-2011Class'!F1833</f>
        <v>10</v>
      </c>
      <c r="E1834" s="72" t="str">
        <f t="shared" si="58"/>
        <v>T7 NNOOS-10</v>
      </c>
      <c r="F1834" s="39">
        <f>VLOOKUP(E1834,HD_Odo!$C$2:$D$1381,2,FALSE)</f>
        <v>800000</v>
      </c>
      <c r="G1834" s="89" t="str">
        <f>'EMFAC2017EI-2011Class'!H1833</f>
        <v>2022-T7 NNOOS-10</v>
      </c>
      <c r="H1834" s="70">
        <f t="shared" si="57"/>
        <v>0.71911140184646072</v>
      </c>
      <c r="J1834" s="13"/>
      <c r="N1834" s="37"/>
      <c r="O1834" s="36"/>
    </row>
    <row r="1835" spans="1:15" ht="13.7" customHeight="1" x14ac:dyDescent="0.25">
      <c r="A1835" s="73">
        <f>'EMFAC2017EI-2011Class'!B1834</f>
        <v>2022</v>
      </c>
      <c r="B1835" s="74" t="str">
        <f>'EMFAC2017EI-2011Class'!C1834</f>
        <v>T7 NNOOS</v>
      </c>
      <c r="C1835" s="73">
        <f>'EMFAC2017EI-2011Class'!D1834</f>
        <v>2011</v>
      </c>
      <c r="D1835" s="38">
        <f>'EMFAC2017EI-2011Class'!F1834</f>
        <v>11</v>
      </c>
      <c r="E1835" s="72" t="str">
        <f t="shared" si="58"/>
        <v>T7 NNOOS-11</v>
      </c>
      <c r="F1835" s="39">
        <f>VLOOKUP(E1835,HD_Odo!$C$2:$D$1381,2,FALSE)</f>
        <v>800000</v>
      </c>
      <c r="G1835" s="89" t="str">
        <f>'EMFAC2017EI-2011Class'!H1834</f>
        <v>2022-T7 NNOOS-11</v>
      </c>
      <c r="H1835" s="70">
        <f t="shared" si="57"/>
        <v>0.71911140184646072</v>
      </c>
      <c r="J1835" s="13"/>
      <c r="N1835" s="37"/>
      <c r="O1835" s="36"/>
    </row>
    <row r="1836" spans="1:15" ht="13.7" customHeight="1" x14ac:dyDescent="0.25">
      <c r="A1836" s="73">
        <f>'EMFAC2017EI-2011Class'!B1835</f>
        <v>2022</v>
      </c>
      <c r="B1836" s="74" t="str">
        <f>'EMFAC2017EI-2011Class'!C1835</f>
        <v>T7 NNOOS</v>
      </c>
      <c r="C1836" s="73">
        <f>'EMFAC2017EI-2011Class'!D1835</f>
        <v>2010</v>
      </c>
      <c r="D1836" s="38">
        <f>'EMFAC2017EI-2011Class'!F1835</f>
        <v>12</v>
      </c>
      <c r="E1836" s="72" t="str">
        <f t="shared" si="58"/>
        <v>T7 NNOOS-12</v>
      </c>
      <c r="F1836" s="39">
        <f>VLOOKUP(E1836,HD_Odo!$C$2:$D$1381,2,FALSE)</f>
        <v>800000</v>
      </c>
      <c r="G1836" s="89" t="str">
        <f>'EMFAC2017EI-2011Class'!H1835</f>
        <v>2022-T7 NNOOS-12</v>
      </c>
      <c r="H1836" s="70">
        <f t="shared" si="57"/>
        <v>0.75501389938464736</v>
      </c>
      <c r="J1836" s="13"/>
      <c r="N1836" s="37"/>
      <c r="O1836" s="36"/>
    </row>
    <row r="1837" spans="1:15" ht="13.7" customHeight="1" x14ac:dyDescent="0.25">
      <c r="A1837" s="73">
        <f>'EMFAC2017EI-2011Class'!B1836</f>
        <v>2022</v>
      </c>
      <c r="B1837" s="74" t="str">
        <f>'EMFAC2017EI-2011Class'!C1836</f>
        <v>T7 NNOOS</v>
      </c>
      <c r="C1837" s="73">
        <f>'EMFAC2017EI-2011Class'!D1836</f>
        <v>2009</v>
      </c>
      <c r="D1837" s="38">
        <f>'EMFAC2017EI-2011Class'!F1836</f>
        <v>13</v>
      </c>
      <c r="E1837" s="72" t="str">
        <f t="shared" si="58"/>
        <v>T7 NNOOS-13</v>
      </c>
      <c r="F1837" s="39">
        <f>VLOOKUP(E1837,HD_Odo!$C$2:$D$1381,2,FALSE)</f>
        <v>800000</v>
      </c>
      <c r="G1837" s="89" t="str">
        <f>'EMFAC2017EI-2011Class'!H1836</f>
        <v>2022-T7 NNOOS-13</v>
      </c>
      <c r="H1837" s="70">
        <f t="shared" si="57"/>
        <v>0.75501389938464736</v>
      </c>
      <c r="J1837" s="13"/>
      <c r="N1837" s="37"/>
      <c r="O1837" s="36"/>
    </row>
    <row r="1838" spans="1:15" ht="13.7" customHeight="1" x14ac:dyDescent="0.25">
      <c r="A1838" s="73">
        <f>'EMFAC2017EI-2011Class'!B1837</f>
        <v>2022</v>
      </c>
      <c r="B1838" s="74" t="str">
        <f>'EMFAC2017EI-2011Class'!C1837</f>
        <v>T7 NNOOS</v>
      </c>
      <c r="C1838" s="73">
        <f>'EMFAC2017EI-2011Class'!D1837</f>
        <v>2008</v>
      </c>
      <c r="D1838" s="38">
        <f>'EMFAC2017EI-2011Class'!F1837</f>
        <v>14</v>
      </c>
      <c r="E1838" s="72" t="str">
        <f t="shared" si="58"/>
        <v>T7 NNOOS-14</v>
      </c>
      <c r="F1838" s="39">
        <f>VLOOKUP(E1838,HD_Odo!$C$2:$D$1381,2,FALSE)</f>
        <v>800000</v>
      </c>
      <c r="G1838" s="89" t="str">
        <f>'EMFAC2017EI-2011Class'!H1837</f>
        <v>2022-T7 NNOOS-14</v>
      </c>
      <c r="H1838" s="70">
        <f t="shared" si="57"/>
        <v>0.75501389938464736</v>
      </c>
      <c r="J1838" s="13"/>
      <c r="N1838" s="37"/>
      <c r="O1838" s="36"/>
    </row>
    <row r="1839" spans="1:15" ht="13.7" customHeight="1" x14ac:dyDescent="0.25">
      <c r="A1839" s="73">
        <f>'EMFAC2017EI-2011Class'!B1838</f>
        <v>2022</v>
      </c>
      <c r="B1839" s="74" t="str">
        <f>'EMFAC2017EI-2011Class'!C1838</f>
        <v>T7 NOOS</v>
      </c>
      <c r="C1839" s="73">
        <f>'EMFAC2017EI-2011Class'!D1838</f>
        <v>2023</v>
      </c>
      <c r="D1839" s="38">
        <f>'EMFAC2017EI-2011Class'!F1838</f>
        <v>-1</v>
      </c>
      <c r="E1839" s="72" t="str">
        <f t="shared" si="58"/>
        <v>T7 NOOS--1</v>
      </c>
      <c r="F1839" s="39">
        <f>VLOOKUP(E1839,HD_Odo!$C$2:$D$1381,2,FALSE)</f>
        <v>0</v>
      </c>
      <c r="G1839" s="89" t="str">
        <f>'EMFAC2017EI-2011Class'!H1838</f>
        <v>2022-T7 NOOS--1</v>
      </c>
      <c r="H1839" s="70">
        <f t="shared" si="57"/>
        <v>1</v>
      </c>
      <c r="J1839" s="13"/>
      <c r="N1839" s="37"/>
      <c r="O1839" s="36"/>
    </row>
    <row r="1840" spans="1:15" ht="13.7" customHeight="1" x14ac:dyDescent="0.25">
      <c r="A1840" s="73">
        <f>'EMFAC2017EI-2011Class'!B1839</f>
        <v>2022</v>
      </c>
      <c r="B1840" s="74" t="str">
        <f>'EMFAC2017EI-2011Class'!C1839</f>
        <v>T7 NOOS</v>
      </c>
      <c r="C1840" s="73">
        <f>'EMFAC2017EI-2011Class'!D1839</f>
        <v>2022</v>
      </c>
      <c r="D1840" s="38">
        <f>'EMFAC2017EI-2011Class'!F1839</f>
        <v>0</v>
      </c>
      <c r="E1840" s="72" t="str">
        <f t="shared" si="58"/>
        <v>T7 NOOS-0</v>
      </c>
      <c r="F1840" s="39">
        <f>VLOOKUP(E1840,HD_Odo!$C$2:$D$1381,2,FALSE)</f>
        <v>105233.9</v>
      </c>
      <c r="G1840" s="89" t="str">
        <f>'EMFAC2017EI-2011Class'!H1839</f>
        <v>2022-T7 NOOS-0</v>
      </c>
      <c r="H1840" s="70">
        <f t="shared" si="57"/>
        <v>0.90211523680260397</v>
      </c>
      <c r="J1840" s="13"/>
      <c r="N1840" s="37"/>
      <c r="O1840" s="36"/>
    </row>
    <row r="1841" spans="1:15" ht="13.7" customHeight="1" x14ac:dyDescent="0.25">
      <c r="A1841" s="73">
        <f>'EMFAC2017EI-2011Class'!B1840</f>
        <v>2022</v>
      </c>
      <c r="B1841" s="74" t="str">
        <f>'EMFAC2017EI-2011Class'!C1840</f>
        <v>T7 NOOS</v>
      </c>
      <c r="C1841" s="73">
        <f>'EMFAC2017EI-2011Class'!D1840</f>
        <v>2021</v>
      </c>
      <c r="D1841" s="38">
        <f>'EMFAC2017EI-2011Class'!F1840</f>
        <v>1</v>
      </c>
      <c r="E1841" s="72" t="str">
        <f t="shared" si="58"/>
        <v>T7 NOOS-1</v>
      </c>
      <c r="F1841" s="39">
        <f>VLOOKUP(E1841,HD_Odo!$C$2:$D$1381,2,FALSE)</f>
        <v>210374.9</v>
      </c>
      <c r="G1841" s="89" t="str">
        <f>'EMFAC2017EI-2011Class'!H1840</f>
        <v>2022-T7 NOOS-1</v>
      </c>
      <c r="H1841" s="70">
        <f t="shared" si="57"/>
        <v>0.84744587026516083</v>
      </c>
      <c r="J1841" s="13"/>
      <c r="N1841" s="37"/>
      <c r="O1841" s="36"/>
    </row>
    <row r="1842" spans="1:15" ht="13.7" customHeight="1" x14ac:dyDescent="0.25">
      <c r="A1842" s="73">
        <f>'EMFAC2017EI-2011Class'!B1841</f>
        <v>2022</v>
      </c>
      <c r="B1842" s="74" t="str">
        <f>'EMFAC2017EI-2011Class'!C1841</f>
        <v>T7 NOOS</v>
      </c>
      <c r="C1842" s="73">
        <f>'EMFAC2017EI-2011Class'!D1841</f>
        <v>2020</v>
      </c>
      <c r="D1842" s="38">
        <f>'EMFAC2017EI-2011Class'!F1841</f>
        <v>2</v>
      </c>
      <c r="E1842" s="72" t="str">
        <f t="shared" si="58"/>
        <v>T7 NOOS-2</v>
      </c>
      <c r="F1842" s="39">
        <f>VLOOKUP(E1842,HD_Odo!$C$2:$D$1381,2,FALSE)</f>
        <v>312602.90000000002</v>
      </c>
      <c r="G1842" s="89" t="str">
        <f>'EMFAC2017EI-2011Class'!H1841</f>
        <v>2022-T7 NOOS-2</v>
      </c>
      <c r="H1842" s="70">
        <f t="shared" si="57"/>
        <v>0.81331967036577013</v>
      </c>
      <c r="J1842" s="13"/>
      <c r="N1842" s="37"/>
      <c r="O1842" s="36"/>
    </row>
    <row r="1843" spans="1:15" ht="13.7" customHeight="1" x14ac:dyDescent="0.25">
      <c r="A1843" s="73">
        <f>'EMFAC2017EI-2011Class'!B1842</f>
        <v>2022</v>
      </c>
      <c r="B1843" s="74" t="str">
        <f>'EMFAC2017EI-2011Class'!C1842</f>
        <v>T7 NOOS</v>
      </c>
      <c r="C1843" s="73">
        <f>'EMFAC2017EI-2011Class'!D1842</f>
        <v>2019</v>
      </c>
      <c r="D1843" s="38">
        <f>'EMFAC2017EI-2011Class'!F1842</f>
        <v>3</v>
      </c>
      <c r="E1843" s="72" t="str">
        <f t="shared" si="58"/>
        <v>T7 NOOS-3</v>
      </c>
      <c r="F1843" s="39">
        <f>VLOOKUP(E1843,HD_Odo!$C$2:$D$1381,2,FALSE)</f>
        <v>409894.85</v>
      </c>
      <c r="G1843" s="89" t="str">
        <f>'EMFAC2017EI-2011Class'!H1842</f>
        <v>2022-T7 NOOS-3</v>
      </c>
      <c r="H1843" s="70">
        <f t="shared" ref="H1843:H1906" si="59">IF(C1843&lt;1994,1,IF(C1843&lt;2004,($U$3+$V$3*(F1843/10000))/($E$3+$F$3*(F1843/10000)),IF(C1843&lt;2008,($U$4+$V$4*(F1843/10000))/($E$4+$F$4*(F1843/10000)),IF(C1843&lt;2011,($U$5+$V$5*(F1843/10000))/($E$5+$F$5*(F1843/10000)),IF(C1843&lt;2014,($U$6+$V$6*(F1843/10000))/($E$6+$F$6*(F1843/10000)),($U$7+$V$7*(F1843/10000))/($E$7+$F$7*(F1843/10000)))))))</f>
        <v>0.79041922621441119</v>
      </c>
      <c r="J1843" s="13"/>
      <c r="N1843" s="37"/>
      <c r="O1843" s="36"/>
    </row>
    <row r="1844" spans="1:15" ht="13.7" customHeight="1" x14ac:dyDescent="0.25">
      <c r="A1844" s="73">
        <f>'EMFAC2017EI-2011Class'!B1843</f>
        <v>2022</v>
      </c>
      <c r="B1844" s="74" t="str">
        <f>'EMFAC2017EI-2011Class'!C1843</f>
        <v>T7 NOOS</v>
      </c>
      <c r="C1844" s="73">
        <f>'EMFAC2017EI-2011Class'!D1843</f>
        <v>2018</v>
      </c>
      <c r="D1844" s="38">
        <f>'EMFAC2017EI-2011Class'!F1843</f>
        <v>4</v>
      </c>
      <c r="E1844" s="72" t="str">
        <f t="shared" si="58"/>
        <v>T7 NOOS-4</v>
      </c>
      <c r="F1844" s="39">
        <f>VLOOKUP(E1844,HD_Odo!$C$2:$D$1381,2,FALSE)</f>
        <v>500922.86</v>
      </c>
      <c r="G1844" s="89" t="str">
        <f>'EMFAC2017EI-2011Class'!H1843</f>
        <v>2022-T7 NOOS-4</v>
      </c>
      <c r="H1844" s="70">
        <f t="shared" si="59"/>
        <v>0.77424983316484808</v>
      </c>
      <c r="J1844" s="13"/>
      <c r="N1844" s="37"/>
      <c r="O1844" s="36"/>
    </row>
    <row r="1845" spans="1:15" ht="13.7" customHeight="1" x14ac:dyDescent="0.25">
      <c r="A1845" s="73">
        <f>'EMFAC2017EI-2011Class'!B1844</f>
        <v>2022</v>
      </c>
      <c r="B1845" s="74" t="str">
        <f>'EMFAC2017EI-2011Class'!C1844</f>
        <v>T7 NOOS</v>
      </c>
      <c r="C1845" s="73">
        <f>'EMFAC2017EI-2011Class'!D1844</f>
        <v>2017</v>
      </c>
      <c r="D1845" s="38">
        <f>'EMFAC2017EI-2011Class'!F1844</f>
        <v>5</v>
      </c>
      <c r="E1845" s="72" t="str">
        <f t="shared" si="58"/>
        <v>T7 NOOS-5</v>
      </c>
      <c r="F1845" s="39">
        <f>VLOOKUP(E1845,HD_Odo!$C$2:$D$1381,2,FALSE)</f>
        <v>584952.91</v>
      </c>
      <c r="G1845" s="89" t="str">
        <f>'EMFAC2017EI-2011Class'!H1844</f>
        <v>2022-T7 NOOS-5</v>
      </c>
      <c r="H1845" s="70">
        <f t="shared" si="59"/>
        <v>0.76239173758930112</v>
      </c>
      <c r="J1845" s="13"/>
      <c r="N1845" s="37"/>
      <c r="O1845" s="36"/>
    </row>
    <row r="1846" spans="1:15" ht="13.7" customHeight="1" x14ac:dyDescent="0.25">
      <c r="A1846" s="73">
        <f>'EMFAC2017EI-2011Class'!B1845</f>
        <v>2022</v>
      </c>
      <c r="B1846" s="74" t="str">
        <f>'EMFAC2017EI-2011Class'!C1845</f>
        <v>T7 NOOS</v>
      </c>
      <c r="C1846" s="73">
        <f>'EMFAC2017EI-2011Class'!D1845</f>
        <v>2016</v>
      </c>
      <c r="D1846" s="38">
        <f>'EMFAC2017EI-2011Class'!F1845</f>
        <v>6</v>
      </c>
      <c r="E1846" s="72" t="str">
        <f t="shared" si="58"/>
        <v>T7 NOOS-6</v>
      </c>
      <c r="F1846" s="39">
        <f>VLOOKUP(E1846,HD_Odo!$C$2:$D$1381,2,FALSE)</f>
        <v>661743.91</v>
      </c>
      <c r="G1846" s="89" t="str">
        <f>'EMFAC2017EI-2011Class'!H1845</f>
        <v>2022-T7 NOOS-6</v>
      </c>
      <c r="H1846" s="70">
        <f t="shared" si="59"/>
        <v>0.75343232351669964</v>
      </c>
      <c r="J1846" s="13"/>
      <c r="N1846" s="37"/>
      <c r="O1846" s="36"/>
    </row>
    <row r="1847" spans="1:15" ht="13.7" customHeight="1" x14ac:dyDescent="0.25">
      <c r="A1847" s="73">
        <f>'EMFAC2017EI-2011Class'!B1846</f>
        <v>2022</v>
      </c>
      <c r="B1847" s="74" t="str">
        <f>'EMFAC2017EI-2011Class'!C1846</f>
        <v>T7 NOOS</v>
      </c>
      <c r="C1847" s="73">
        <f>'EMFAC2017EI-2011Class'!D1846</f>
        <v>2015</v>
      </c>
      <c r="D1847" s="38">
        <f>'EMFAC2017EI-2011Class'!F1846</f>
        <v>7</v>
      </c>
      <c r="E1847" s="72" t="str">
        <f t="shared" si="58"/>
        <v>T7 NOOS-7</v>
      </c>
      <c r="F1847" s="39">
        <f>VLOOKUP(E1847,HD_Odo!$C$2:$D$1381,2,FALSE)</f>
        <v>731450.95</v>
      </c>
      <c r="G1847" s="89" t="str">
        <f>'EMFAC2017EI-2011Class'!H1846</f>
        <v>2022-T7 NOOS-7</v>
      </c>
      <c r="H1847" s="70">
        <f t="shared" si="59"/>
        <v>0.74649311652637318</v>
      </c>
      <c r="J1847" s="13"/>
      <c r="N1847" s="37"/>
      <c r="O1847" s="36"/>
    </row>
    <row r="1848" spans="1:15" ht="13.7" customHeight="1" x14ac:dyDescent="0.25">
      <c r="A1848" s="73">
        <f>'EMFAC2017EI-2011Class'!B1847</f>
        <v>2022</v>
      </c>
      <c r="B1848" s="74" t="str">
        <f>'EMFAC2017EI-2011Class'!C1847</f>
        <v>T7 NOOS</v>
      </c>
      <c r="C1848" s="73">
        <f>'EMFAC2017EI-2011Class'!D1847</f>
        <v>2014</v>
      </c>
      <c r="D1848" s="38">
        <f>'EMFAC2017EI-2011Class'!F1847</f>
        <v>8</v>
      </c>
      <c r="E1848" s="72" t="str">
        <f t="shared" si="58"/>
        <v>T7 NOOS-8</v>
      </c>
      <c r="F1848" s="39">
        <f>VLOOKUP(E1848,HD_Odo!$C$2:$D$1381,2,FALSE)</f>
        <v>794519.93</v>
      </c>
      <c r="G1848" s="89" t="str">
        <f>'EMFAC2017EI-2011Class'!H1847</f>
        <v>2022-T7 NOOS-8</v>
      </c>
      <c r="H1848" s="70">
        <f t="shared" si="59"/>
        <v>0.74100027168473026</v>
      </c>
      <c r="J1848" s="13"/>
      <c r="N1848" s="37"/>
      <c r="O1848" s="36"/>
    </row>
    <row r="1849" spans="1:15" ht="13.7" customHeight="1" x14ac:dyDescent="0.25">
      <c r="A1849" s="73">
        <f>'EMFAC2017EI-2011Class'!B1848</f>
        <v>2022</v>
      </c>
      <c r="B1849" s="74" t="str">
        <f>'EMFAC2017EI-2011Class'!C1848</f>
        <v>T7 NOOS</v>
      </c>
      <c r="C1849" s="73">
        <f>'EMFAC2017EI-2011Class'!D1848</f>
        <v>2013</v>
      </c>
      <c r="D1849" s="38">
        <f>'EMFAC2017EI-2011Class'!F1848</f>
        <v>9</v>
      </c>
      <c r="E1849" s="72" t="str">
        <f t="shared" si="58"/>
        <v>T7 NOOS-9</v>
      </c>
      <c r="F1849" s="39">
        <f>VLOOKUP(E1849,HD_Odo!$C$2:$D$1381,2,FALSE)</f>
        <v>800000</v>
      </c>
      <c r="G1849" s="89" t="str">
        <f>'EMFAC2017EI-2011Class'!H1848</f>
        <v>2022-T7 NOOS-9</v>
      </c>
      <c r="H1849" s="70">
        <f t="shared" si="59"/>
        <v>0.71911140184646072</v>
      </c>
      <c r="J1849" s="13"/>
      <c r="N1849" s="37"/>
      <c r="O1849" s="36"/>
    </row>
    <row r="1850" spans="1:15" ht="13.7" customHeight="1" x14ac:dyDescent="0.25">
      <c r="A1850" s="73">
        <f>'EMFAC2017EI-2011Class'!B1849</f>
        <v>2022</v>
      </c>
      <c r="B1850" s="74" t="str">
        <f>'EMFAC2017EI-2011Class'!C1849</f>
        <v>T7 NOOS</v>
      </c>
      <c r="C1850" s="73">
        <f>'EMFAC2017EI-2011Class'!D1849</f>
        <v>2012</v>
      </c>
      <c r="D1850" s="38">
        <f>'EMFAC2017EI-2011Class'!F1849</f>
        <v>10</v>
      </c>
      <c r="E1850" s="72" t="str">
        <f t="shared" si="58"/>
        <v>T7 NOOS-10</v>
      </c>
      <c r="F1850" s="39">
        <f>VLOOKUP(E1850,HD_Odo!$C$2:$D$1381,2,FALSE)</f>
        <v>800000</v>
      </c>
      <c r="G1850" s="89" t="str">
        <f>'EMFAC2017EI-2011Class'!H1849</f>
        <v>2022-T7 NOOS-10</v>
      </c>
      <c r="H1850" s="70">
        <f t="shared" si="59"/>
        <v>0.71911140184646072</v>
      </c>
      <c r="J1850" s="13"/>
      <c r="N1850" s="37"/>
      <c r="O1850" s="36"/>
    </row>
    <row r="1851" spans="1:15" ht="13.7" customHeight="1" x14ac:dyDescent="0.25">
      <c r="A1851" s="73">
        <f>'EMFAC2017EI-2011Class'!B1850</f>
        <v>2022</v>
      </c>
      <c r="B1851" s="74" t="str">
        <f>'EMFAC2017EI-2011Class'!C1850</f>
        <v>T7 NOOS</v>
      </c>
      <c r="C1851" s="73">
        <f>'EMFAC2017EI-2011Class'!D1850</f>
        <v>2011</v>
      </c>
      <c r="D1851" s="38">
        <f>'EMFAC2017EI-2011Class'!F1850</f>
        <v>11</v>
      </c>
      <c r="E1851" s="72" t="str">
        <f t="shared" si="58"/>
        <v>T7 NOOS-11</v>
      </c>
      <c r="F1851" s="39">
        <f>VLOOKUP(E1851,HD_Odo!$C$2:$D$1381,2,FALSE)</f>
        <v>800000</v>
      </c>
      <c r="G1851" s="89" t="str">
        <f>'EMFAC2017EI-2011Class'!H1850</f>
        <v>2022-T7 NOOS-11</v>
      </c>
      <c r="H1851" s="70">
        <f t="shared" si="59"/>
        <v>0.71911140184646072</v>
      </c>
      <c r="J1851" s="13"/>
      <c r="N1851" s="37"/>
      <c r="O1851" s="36"/>
    </row>
    <row r="1852" spans="1:15" ht="13.7" customHeight="1" x14ac:dyDescent="0.25">
      <c r="A1852" s="73">
        <f>'EMFAC2017EI-2011Class'!B1851</f>
        <v>2022</v>
      </c>
      <c r="B1852" s="74" t="str">
        <f>'EMFAC2017EI-2011Class'!C1851</f>
        <v>T7 NOOS</v>
      </c>
      <c r="C1852" s="73">
        <f>'EMFAC2017EI-2011Class'!D1851</f>
        <v>2010</v>
      </c>
      <c r="D1852" s="38">
        <f>'EMFAC2017EI-2011Class'!F1851</f>
        <v>12</v>
      </c>
      <c r="E1852" s="72" t="str">
        <f t="shared" si="58"/>
        <v>T7 NOOS-12</v>
      </c>
      <c r="F1852" s="39">
        <f>VLOOKUP(E1852,HD_Odo!$C$2:$D$1381,2,FALSE)</f>
        <v>800000</v>
      </c>
      <c r="G1852" s="89" t="str">
        <f>'EMFAC2017EI-2011Class'!H1851</f>
        <v>2022-T7 NOOS-12</v>
      </c>
      <c r="H1852" s="70">
        <f t="shared" si="59"/>
        <v>0.75501389938464736</v>
      </c>
      <c r="J1852" s="13"/>
      <c r="N1852" s="37"/>
      <c r="O1852" s="36"/>
    </row>
    <row r="1853" spans="1:15" ht="13.7" customHeight="1" x14ac:dyDescent="0.25">
      <c r="A1853" s="73">
        <f>'EMFAC2017EI-2011Class'!B1852</f>
        <v>2022</v>
      </c>
      <c r="B1853" s="74" t="str">
        <f>'EMFAC2017EI-2011Class'!C1852</f>
        <v>T7 NOOS</v>
      </c>
      <c r="C1853" s="73">
        <f>'EMFAC2017EI-2011Class'!D1852</f>
        <v>2009</v>
      </c>
      <c r="D1853" s="38">
        <f>'EMFAC2017EI-2011Class'!F1852</f>
        <v>13</v>
      </c>
      <c r="E1853" s="72" t="str">
        <f t="shared" si="58"/>
        <v>T7 NOOS-13</v>
      </c>
      <c r="F1853" s="39">
        <f>VLOOKUP(E1853,HD_Odo!$C$2:$D$1381,2,FALSE)</f>
        <v>800000</v>
      </c>
      <c r="G1853" s="89" t="str">
        <f>'EMFAC2017EI-2011Class'!H1852</f>
        <v>2022-T7 NOOS-13</v>
      </c>
      <c r="H1853" s="70">
        <f t="shared" si="59"/>
        <v>0.75501389938464736</v>
      </c>
      <c r="J1853" s="13"/>
      <c r="N1853" s="37"/>
      <c r="O1853" s="36"/>
    </row>
    <row r="1854" spans="1:15" ht="13.7" customHeight="1" x14ac:dyDescent="0.25">
      <c r="A1854" s="73">
        <f>'EMFAC2017EI-2011Class'!B1853</f>
        <v>2022</v>
      </c>
      <c r="B1854" s="74" t="str">
        <f>'EMFAC2017EI-2011Class'!C1853</f>
        <v>T7 NOOS</v>
      </c>
      <c r="C1854" s="73">
        <f>'EMFAC2017EI-2011Class'!D1853</f>
        <v>2008</v>
      </c>
      <c r="D1854" s="38">
        <f>'EMFAC2017EI-2011Class'!F1853</f>
        <v>14</v>
      </c>
      <c r="E1854" s="72" t="str">
        <f t="shared" si="58"/>
        <v>T7 NOOS-14</v>
      </c>
      <c r="F1854" s="39">
        <f>VLOOKUP(E1854,HD_Odo!$C$2:$D$1381,2,FALSE)</f>
        <v>800000</v>
      </c>
      <c r="G1854" s="89" t="str">
        <f>'EMFAC2017EI-2011Class'!H1853</f>
        <v>2022-T7 NOOS-14</v>
      </c>
      <c r="H1854" s="70">
        <f t="shared" si="59"/>
        <v>0.75501389938464736</v>
      </c>
      <c r="J1854" s="13"/>
      <c r="N1854" s="37"/>
      <c r="O1854" s="36"/>
    </row>
    <row r="1855" spans="1:15" ht="13.7" customHeight="1" x14ac:dyDescent="0.25">
      <c r="A1855" s="73">
        <f>'EMFAC2017EI-2011Class'!B1854</f>
        <v>2022</v>
      </c>
      <c r="B1855" s="74" t="str">
        <f>'EMFAC2017EI-2011Class'!C1854</f>
        <v>T7 Other Port</v>
      </c>
      <c r="C1855" s="73">
        <f>'EMFAC2017EI-2011Class'!D1854</f>
        <v>2023</v>
      </c>
      <c r="D1855" s="38">
        <f>'EMFAC2017EI-2011Class'!F1854</f>
        <v>-1</v>
      </c>
      <c r="E1855" s="72" t="str">
        <f t="shared" si="58"/>
        <v>T7 Other Port--1</v>
      </c>
      <c r="F1855" s="39">
        <f>VLOOKUP(E1855,HD_Odo!$C$2:$D$1381,2,FALSE)</f>
        <v>0</v>
      </c>
      <c r="G1855" s="89" t="str">
        <f>'EMFAC2017EI-2011Class'!H1854</f>
        <v>2022-T7 Other Port--1</v>
      </c>
      <c r="H1855" s="70">
        <f t="shared" si="59"/>
        <v>1</v>
      </c>
      <c r="J1855" s="13"/>
      <c r="N1855" s="37"/>
      <c r="O1855" s="36"/>
    </row>
    <row r="1856" spans="1:15" ht="13.7" customHeight="1" x14ac:dyDescent="0.25">
      <c r="A1856" s="73">
        <f>'EMFAC2017EI-2011Class'!B1855</f>
        <v>2022</v>
      </c>
      <c r="B1856" s="74" t="str">
        <f>'EMFAC2017EI-2011Class'!C1855</f>
        <v>T7 Other Port</v>
      </c>
      <c r="C1856" s="73">
        <f>'EMFAC2017EI-2011Class'!D1855</f>
        <v>2022</v>
      </c>
      <c r="D1856" s="38">
        <f>'EMFAC2017EI-2011Class'!F1855</f>
        <v>0</v>
      </c>
      <c r="E1856" s="72" t="str">
        <f t="shared" si="58"/>
        <v>T7 Other Port-0</v>
      </c>
      <c r="F1856" s="39">
        <f>VLOOKUP(E1856,HD_Odo!$C$2:$D$1381,2,FALSE)</f>
        <v>76908.539999999994</v>
      </c>
      <c r="G1856" s="89" t="str">
        <f>'EMFAC2017EI-2011Class'!H1855</f>
        <v>2022-T7 Other Port-0</v>
      </c>
      <c r="H1856" s="70">
        <f t="shared" si="59"/>
        <v>0.92256469390932394</v>
      </c>
      <c r="J1856" s="13"/>
      <c r="N1856" s="37"/>
      <c r="O1856" s="36"/>
    </row>
    <row r="1857" spans="1:15" ht="13.7" customHeight="1" x14ac:dyDescent="0.25">
      <c r="A1857" s="73">
        <f>'EMFAC2017EI-2011Class'!B1856</f>
        <v>2022</v>
      </c>
      <c r="B1857" s="74" t="str">
        <f>'EMFAC2017EI-2011Class'!C1856</f>
        <v>T7 Other Port</v>
      </c>
      <c r="C1857" s="73">
        <f>'EMFAC2017EI-2011Class'!D1856</f>
        <v>2021</v>
      </c>
      <c r="D1857" s="38">
        <f>'EMFAC2017EI-2011Class'!F1856</f>
        <v>1</v>
      </c>
      <c r="E1857" s="72" t="str">
        <f t="shared" si="58"/>
        <v>T7 Other Port-1</v>
      </c>
      <c r="F1857" s="39">
        <f>VLOOKUP(E1857,HD_Odo!$C$2:$D$1381,2,FALSE)</f>
        <v>153817.1</v>
      </c>
      <c r="G1857" s="89" t="str">
        <f>'EMFAC2017EI-2011Class'!H1856</f>
        <v>2022-T7 Other Port-1</v>
      </c>
      <c r="H1857" s="70">
        <f t="shared" si="59"/>
        <v>0.87345597208856962</v>
      </c>
      <c r="J1857" s="13"/>
      <c r="N1857" s="37"/>
      <c r="O1857" s="36"/>
    </row>
    <row r="1858" spans="1:15" ht="13.7" customHeight="1" x14ac:dyDescent="0.25">
      <c r="A1858" s="73">
        <f>'EMFAC2017EI-2011Class'!B1857</f>
        <v>2022</v>
      </c>
      <c r="B1858" s="74" t="str">
        <f>'EMFAC2017EI-2011Class'!C1857</f>
        <v>T7 Other Port</v>
      </c>
      <c r="C1858" s="73">
        <f>'EMFAC2017EI-2011Class'!D1857</f>
        <v>2020</v>
      </c>
      <c r="D1858" s="38">
        <f>'EMFAC2017EI-2011Class'!F1857</f>
        <v>2</v>
      </c>
      <c r="E1858" s="72" t="str">
        <f t="shared" si="58"/>
        <v>T7 Other Port-2</v>
      </c>
      <c r="F1858" s="39">
        <f>VLOOKUP(E1858,HD_Odo!$C$2:$D$1381,2,FALSE)</f>
        <v>229819.72</v>
      </c>
      <c r="G1858" s="89" t="str">
        <f>'EMFAC2017EI-2011Class'!H1857</f>
        <v>2022-T7 Other Port-2</v>
      </c>
      <c r="H1858" s="70">
        <f t="shared" si="59"/>
        <v>0.8398723923936191</v>
      </c>
      <c r="J1858" s="13"/>
      <c r="N1858" s="37"/>
      <c r="O1858" s="36"/>
    </row>
    <row r="1859" spans="1:15" ht="13.7" customHeight="1" x14ac:dyDescent="0.25">
      <c r="A1859" s="73">
        <f>'EMFAC2017EI-2011Class'!B1858</f>
        <v>2022</v>
      </c>
      <c r="B1859" s="74" t="str">
        <f>'EMFAC2017EI-2011Class'!C1858</f>
        <v>T7 Other Port</v>
      </c>
      <c r="C1859" s="73">
        <f>'EMFAC2017EI-2011Class'!D1858</f>
        <v>2019</v>
      </c>
      <c r="D1859" s="38">
        <f>'EMFAC2017EI-2011Class'!F1858</f>
        <v>3</v>
      </c>
      <c r="E1859" s="72" t="str">
        <f t="shared" si="58"/>
        <v>T7 Other Port-3</v>
      </c>
      <c r="F1859" s="39">
        <f>VLOOKUP(E1859,HD_Odo!$C$2:$D$1381,2,FALSE)</f>
        <v>310702.34000000003</v>
      </c>
      <c r="G1859" s="89" t="str">
        <f>'EMFAC2017EI-2011Class'!H1858</f>
        <v>2022-T7 Other Port-3</v>
      </c>
      <c r="H1859" s="70">
        <f t="shared" si="59"/>
        <v>0.81384387687122317</v>
      </c>
      <c r="J1859" s="13"/>
      <c r="N1859" s="37"/>
      <c r="O1859" s="36"/>
    </row>
    <row r="1860" spans="1:15" ht="13.7" customHeight="1" x14ac:dyDescent="0.25">
      <c r="A1860" s="73">
        <f>'EMFAC2017EI-2011Class'!B1859</f>
        <v>2022</v>
      </c>
      <c r="B1860" s="74" t="str">
        <f>'EMFAC2017EI-2011Class'!C1859</f>
        <v>T7 Other Port</v>
      </c>
      <c r="C1860" s="73">
        <f>'EMFAC2017EI-2011Class'!D1859</f>
        <v>2018</v>
      </c>
      <c r="D1860" s="38">
        <f>'EMFAC2017EI-2011Class'!F1859</f>
        <v>4</v>
      </c>
      <c r="E1860" s="72" t="str">
        <f t="shared" si="58"/>
        <v>T7 Other Port-4</v>
      </c>
      <c r="F1860" s="39">
        <f>VLOOKUP(E1860,HD_Odo!$C$2:$D$1381,2,FALSE)</f>
        <v>395127.86</v>
      </c>
      <c r="G1860" s="89" t="str">
        <f>'EMFAC2017EI-2011Class'!H1859</f>
        <v>2022-T7 Other Port-4</v>
      </c>
      <c r="H1860" s="70">
        <f t="shared" si="59"/>
        <v>0.79346162766661055</v>
      </c>
      <c r="J1860" s="13"/>
      <c r="N1860" s="37"/>
      <c r="O1860" s="36"/>
    </row>
    <row r="1861" spans="1:15" ht="13.7" customHeight="1" x14ac:dyDescent="0.25">
      <c r="A1861" s="73">
        <f>'EMFAC2017EI-2011Class'!B1860</f>
        <v>2022</v>
      </c>
      <c r="B1861" s="74" t="str">
        <f>'EMFAC2017EI-2011Class'!C1860</f>
        <v>T7 Other Port</v>
      </c>
      <c r="C1861" s="73">
        <f>'EMFAC2017EI-2011Class'!D1860</f>
        <v>2017</v>
      </c>
      <c r="D1861" s="38">
        <f>'EMFAC2017EI-2011Class'!F1860</f>
        <v>5</v>
      </c>
      <c r="E1861" s="72" t="str">
        <f t="shared" si="58"/>
        <v>T7 Other Port-5</v>
      </c>
      <c r="F1861" s="39">
        <f>VLOOKUP(E1861,HD_Odo!$C$2:$D$1381,2,FALSE)</f>
        <v>488987.22</v>
      </c>
      <c r="G1861" s="89" t="str">
        <f>'EMFAC2017EI-2011Class'!H1860</f>
        <v>2022-T7 Other Port-5</v>
      </c>
      <c r="H1861" s="70">
        <f t="shared" si="59"/>
        <v>0.77614806280946902</v>
      </c>
      <c r="J1861" s="13"/>
      <c r="N1861" s="37"/>
      <c r="O1861" s="36"/>
    </row>
    <row r="1862" spans="1:15" ht="13.7" customHeight="1" x14ac:dyDescent="0.25">
      <c r="A1862" s="73">
        <f>'EMFAC2017EI-2011Class'!B1861</f>
        <v>2022</v>
      </c>
      <c r="B1862" s="74" t="str">
        <f>'EMFAC2017EI-2011Class'!C1861</f>
        <v>T7 Other Port</v>
      </c>
      <c r="C1862" s="73">
        <f>'EMFAC2017EI-2011Class'!D1861</f>
        <v>2016</v>
      </c>
      <c r="D1862" s="38">
        <f>'EMFAC2017EI-2011Class'!F1861</f>
        <v>6</v>
      </c>
      <c r="E1862" s="72" t="str">
        <f t="shared" si="58"/>
        <v>T7 Other Port-6</v>
      </c>
      <c r="F1862" s="39">
        <f>VLOOKUP(E1862,HD_Odo!$C$2:$D$1381,2,FALSE)</f>
        <v>558038.9</v>
      </c>
      <c r="G1862" s="89" t="str">
        <f>'EMFAC2017EI-2011Class'!H1861</f>
        <v>2022-T7 Other Port-6</v>
      </c>
      <c r="H1862" s="70">
        <f t="shared" si="59"/>
        <v>0.76592673295086411</v>
      </c>
      <c r="J1862" s="13"/>
      <c r="N1862" s="37"/>
      <c r="O1862" s="36"/>
    </row>
    <row r="1863" spans="1:15" ht="13.7" customHeight="1" x14ac:dyDescent="0.25">
      <c r="A1863" s="73">
        <f>'EMFAC2017EI-2011Class'!B1862</f>
        <v>2022</v>
      </c>
      <c r="B1863" s="74" t="str">
        <f>'EMFAC2017EI-2011Class'!C1862</f>
        <v>T7 Other Port</v>
      </c>
      <c r="C1863" s="73">
        <f>'EMFAC2017EI-2011Class'!D1862</f>
        <v>2015</v>
      </c>
      <c r="D1863" s="38">
        <f>'EMFAC2017EI-2011Class'!F1862</f>
        <v>7</v>
      </c>
      <c r="E1863" s="72" t="str">
        <f t="shared" si="58"/>
        <v>T7 Other Port-7</v>
      </c>
      <c r="F1863" s="39">
        <f>VLOOKUP(E1863,HD_Odo!$C$2:$D$1381,2,FALSE)</f>
        <v>615840.93999999994</v>
      </c>
      <c r="G1863" s="89" t="str">
        <f>'EMFAC2017EI-2011Class'!H1862</f>
        <v>2022-T7 Other Port-7</v>
      </c>
      <c r="H1863" s="70">
        <f t="shared" si="59"/>
        <v>0.75860049898561766</v>
      </c>
      <c r="J1863" s="13"/>
      <c r="N1863" s="37"/>
      <c r="O1863" s="36"/>
    </row>
    <row r="1864" spans="1:15" ht="13.7" customHeight="1" x14ac:dyDescent="0.25">
      <c r="A1864" s="73">
        <f>'EMFAC2017EI-2011Class'!B1863</f>
        <v>2022</v>
      </c>
      <c r="B1864" s="74" t="str">
        <f>'EMFAC2017EI-2011Class'!C1863</f>
        <v>T7 Other Port</v>
      </c>
      <c r="C1864" s="73">
        <f>'EMFAC2017EI-2011Class'!D1863</f>
        <v>2014</v>
      </c>
      <c r="D1864" s="38">
        <f>'EMFAC2017EI-2011Class'!F1863</f>
        <v>8</v>
      </c>
      <c r="E1864" s="72" t="str">
        <f t="shared" si="58"/>
        <v>T7 Other Port-8</v>
      </c>
      <c r="F1864" s="39">
        <f>VLOOKUP(E1864,HD_Odo!$C$2:$D$1381,2,FALSE)</f>
        <v>669491.87</v>
      </c>
      <c r="G1864" s="89" t="str">
        <f>'EMFAC2017EI-2011Class'!H1863</f>
        <v>2022-T7 Other Port-8</v>
      </c>
      <c r="H1864" s="70">
        <f t="shared" si="59"/>
        <v>0.75260998072536911</v>
      </c>
      <c r="J1864" s="13"/>
      <c r="N1864" s="37"/>
      <c r="O1864" s="36"/>
    </row>
    <row r="1865" spans="1:15" ht="13.7" customHeight="1" x14ac:dyDescent="0.25">
      <c r="A1865" s="73">
        <f>'EMFAC2017EI-2011Class'!B1864</f>
        <v>2022</v>
      </c>
      <c r="B1865" s="74" t="str">
        <f>'EMFAC2017EI-2011Class'!C1864</f>
        <v>T7 Other Port</v>
      </c>
      <c r="C1865" s="73">
        <f>'EMFAC2017EI-2011Class'!D1864</f>
        <v>2013</v>
      </c>
      <c r="D1865" s="38">
        <f>'EMFAC2017EI-2011Class'!F1864</f>
        <v>9</v>
      </c>
      <c r="E1865" s="72" t="str">
        <f t="shared" si="58"/>
        <v>T7 Other Port-9</v>
      </c>
      <c r="F1865" s="39">
        <f>VLOOKUP(E1865,HD_Odo!$C$2:$D$1381,2,FALSE)</f>
        <v>719283.9</v>
      </c>
      <c r="G1865" s="89" t="str">
        <f>'EMFAC2017EI-2011Class'!H1864</f>
        <v>2022-T7 Other Port-9</v>
      </c>
      <c r="H1865" s="70">
        <f t="shared" si="59"/>
        <v>0.72459875713173383</v>
      </c>
      <c r="J1865" s="13"/>
      <c r="N1865" s="37"/>
      <c r="O1865" s="36"/>
    </row>
    <row r="1866" spans="1:15" ht="13.7" customHeight="1" x14ac:dyDescent="0.25">
      <c r="A1866" s="73">
        <f>'EMFAC2017EI-2011Class'!B1865</f>
        <v>2022</v>
      </c>
      <c r="B1866" s="74" t="str">
        <f>'EMFAC2017EI-2011Class'!C1865</f>
        <v>T7 Other Port</v>
      </c>
      <c r="C1866" s="73">
        <f>'EMFAC2017EI-2011Class'!D1865</f>
        <v>2012</v>
      </c>
      <c r="D1866" s="38">
        <f>'EMFAC2017EI-2011Class'!F1865</f>
        <v>10</v>
      </c>
      <c r="E1866" s="72" t="str">
        <f t="shared" si="58"/>
        <v>T7 Other Port-10</v>
      </c>
      <c r="F1866" s="39">
        <f>VLOOKUP(E1866,HD_Odo!$C$2:$D$1381,2,FALSE)</f>
        <v>765588.04</v>
      </c>
      <c r="G1866" s="89" t="str">
        <f>'EMFAC2017EI-2011Class'!H1865</f>
        <v>2022-T7 Other Port-10</v>
      </c>
      <c r="H1866" s="70">
        <f t="shared" si="59"/>
        <v>0.72133539493239673</v>
      </c>
      <c r="J1866" s="13"/>
      <c r="N1866" s="37"/>
      <c r="O1866" s="36"/>
    </row>
    <row r="1867" spans="1:15" ht="13.7" customHeight="1" x14ac:dyDescent="0.25">
      <c r="A1867" s="73">
        <f>'EMFAC2017EI-2011Class'!B1866</f>
        <v>2022</v>
      </c>
      <c r="B1867" s="74" t="str">
        <f>'EMFAC2017EI-2011Class'!C1866</f>
        <v>T7 Other Port</v>
      </c>
      <c r="C1867" s="73">
        <f>'EMFAC2017EI-2011Class'!D1866</f>
        <v>2011</v>
      </c>
      <c r="D1867" s="38">
        <f>'EMFAC2017EI-2011Class'!F1866</f>
        <v>11</v>
      </c>
      <c r="E1867" s="72" t="str">
        <f t="shared" ref="E1867:E1930" si="60">CONCATENATE(B1867,"-",D1867)</f>
        <v>T7 Other Port-11</v>
      </c>
      <c r="F1867" s="39">
        <f>VLOOKUP(E1867,HD_Odo!$C$2:$D$1381,2,FALSE)</f>
        <v>800000</v>
      </c>
      <c r="G1867" s="89" t="str">
        <f>'EMFAC2017EI-2011Class'!H1866</f>
        <v>2022-T7 Other Port-11</v>
      </c>
      <c r="H1867" s="70">
        <f t="shared" si="59"/>
        <v>0.71911140184646072</v>
      </c>
      <c r="J1867" s="13"/>
      <c r="N1867" s="37"/>
      <c r="O1867" s="36"/>
    </row>
    <row r="1868" spans="1:15" ht="13.7" customHeight="1" x14ac:dyDescent="0.25">
      <c r="A1868" s="73">
        <f>'EMFAC2017EI-2011Class'!B1867</f>
        <v>2022</v>
      </c>
      <c r="B1868" s="74" t="str">
        <f>'EMFAC2017EI-2011Class'!C1867</f>
        <v>T7 Other Port</v>
      </c>
      <c r="C1868" s="73">
        <f>'EMFAC2017EI-2011Class'!D1867</f>
        <v>2010</v>
      </c>
      <c r="D1868" s="38">
        <f>'EMFAC2017EI-2011Class'!F1867</f>
        <v>12</v>
      </c>
      <c r="E1868" s="72" t="str">
        <f t="shared" si="60"/>
        <v>T7 Other Port-12</v>
      </c>
      <c r="F1868" s="39">
        <f>VLOOKUP(E1868,HD_Odo!$C$2:$D$1381,2,FALSE)</f>
        <v>800000</v>
      </c>
      <c r="G1868" s="89" t="str">
        <f>'EMFAC2017EI-2011Class'!H1867</f>
        <v>2022-T7 Other Port-12</v>
      </c>
      <c r="H1868" s="70">
        <f t="shared" si="59"/>
        <v>0.75501389938464736</v>
      </c>
      <c r="J1868" s="13"/>
      <c r="N1868" s="37"/>
      <c r="O1868" s="36"/>
    </row>
    <row r="1869" spans="1:15" ht="13.7" customHeight="1" x14ac:dyDescent="0.25">
      <c r="A1869" s="73">
        <f>'EMFAC2017EI-2011Class'!B1868</f>
        <v>2022</v>
      </c>
      <c r="B1869" s="74" t="str">
        <f>'EMFAC2017EI-2011Class'!C1868</f>
        <v>T7 Other Port</v>
      </c>
      <c r="C1869" s="73">
        <f>'EMFAC2017EI-2011Class'!D1868</f>
        <v>2009</v>
      </c>
      <c r="D1869" s="38">
        <f>'EMFAC2017EI-2011Class'!F1868</f>
        <v>13</v>
      </c>
      <c r="E1869" s="72" t="str">
        <f t="shared" si="60"/>
        <v>T7 Other Port-13</v>
      </c>
      <c r="F1869" s="39">
        <f>VLOOKUP(E1869,HD_Odo!$C$2:$D$1381,2,FALSE)</f>
        <v>800000</v>
      </c>
      <c r="G1869" s="89" t="str">
        <f>'EMFAC2017EI-2011Class'!H1868</f>
        <v>2022-T7 Other Port-13</v>
      </c>
      <c r="H1869" s="70">
        <f t="shared" si="59"/>
        <v>0.75501389938464736</v>
      </c>
      <c r="J1869" s="13"/>
      <c r="N1869" s="37"/>
      <c r="O1869" s="36"/>
    </row>
    <row r="1870" spans="1:15" ht="13.7" customHeight="1" x14ac:dyDescent="0.25">
      <c r="A1870" s="73">
        <f>'EMFAC2017EI-2011Class'!B1869</f>
        <v>2022</v>
      </c>
      <c r="B1870" s="74" t="str">
        <f>'EMFAC2017EI-2011Class'!C1869</f>
        <v>T7 Other Port</v>
      </c>
      <c r="C1870" s="73">
        <f>'EMFAC2017EI-2011Class'!D1869</f>
        <v>2008</v>
      </c>
      <c r="D1870" s="38">
        <f>'EMFAC2017EI-2011Class'!F1869</f>
        <v>14</v>
      </c>
      <c r="E1870" s="72" t="str">
        <f t="shared" si="60"/>
        <v>T7 Other Port-14</v>
      </c>
      <c r="F1870" s="39">
        <f>VLOOKUP(E1870,HD_Odo!$C$2:$D$1381,2,FALSE)</f>
        <v>800000</v>
      </c>
      <c r="G1870" s="89" t="str">
        <f>'EMFAC2017EI-2011Class'!H1869</f>
        <v>2022-T7 Other Port-14</v>
      </c>
      <c r="H1870" s="70">
        <f t="shared" si="59"/>
        <v>0.75501389938464736</v>
      </c>
      <c r="J1870" s="13"/>
      <c r="N1870" s="37"/>
      <c r="O1870" s="36"/>
    </row>
    <row r="1871" spans="1:15" ht="13.7" customHeight="1" x14ac:dyDescent="0.25">
      <c r="A1871" s="73">
        <f>'EMFAC2017EI-2011Class'!B1870</f>
        <v>2022</v>
      </c>
      <c r="B1871" s="74" t="str">
        <f>'EMFAC2017EI-2011Class'!C1870</f>
        <v>T7 POAK</v>
      </c>
      <c r="C1871" s="73">
        <f>'EMFAC2017EI-2011Class'!D1870</f>
        <v>2023</v>
      </c>
      <c r="D1871" s="38">
        <f>'EMFAC2017EI-2011Class'!F1870</f>
        <v>-1</v>
      </c>
      <c r="E1871" s="72" t="str">
        <f t="shared" si="60"/>
        <v>T7 POAK--1</v>
      </c>
      <c r="F1871" s="39">
        <f>VLOOKUP(E1871,HD_Odo!$C$2:$D$1381,2,FALSE)</f>
        <v>0</v>
      </c>
      <c r="G1871" s="89" t="str">
        <f>'EMFAC2017EI-2011Class'!H1870</f>
        <v>2022-T7 POAK--1</v>
      </c>
      <c r="H1871" s="70">
        <f t="shared" si="59"/>
        <v>1</v>
      </c>
      <c r="J1871" s="13"/>
      <c r="N1871" s="37"/>
      <c r="O1871" s="36"/>
    </row>
    <row r="1872" spans="1:15" ht="13.7" customHeight="1" x14ac:dyDescent="0.25">
      <c r="A1872" s="73">
        <f>'EMFAC2017EI-2011Class'!B1871</f>
        <v>2022</v>
      </c>
      <c r="B1872" s="74" t="str">
        <f>'EMFAC2017EI-2011Class'!C1871</f>
        <v>T7 POAK</v>
      </c>
      <c r="C1872" s="73">
        <f>'EMFAC2017EI-2011Class'!D1871</f>
        <v>2022</v>
      </c>
      <c r="D1872" s="38">
        <f>'EMFAC2017EI-2011Class'!F1871</f>
        <v>0</v>
      </c>
      <c r="E1872" s="72" t="str">
        <f t="shared" si="60"/>
        <v>T7 POAK-0</v>
      </c>
      <c r="F1872" s="39">
        <f>VLOOKUP(E1872,HD_Odo!$C$2:$D$1381,2,FALSE)</f>
        <v>76908.539999999994</v>
      </c>
      <c r="G1872" s="89" t="str">
        <f>'EMFAC2017EI-2011Class'!H1871</f>
        <v>2022-T7 POAK-0</v>
      </c>
      <c r="H1872" s="70">
        <f t="shared" si="59"/>
        <v>0.92256469390932394</v>
      </c>
      <c r="J1872" s="13"/>
      <c r="N1872" s="37"/>
      <c r="O1872" s="36"/>
    </row>
    <row r="1873" spans="1:15" ht="13.7" customHeight="1" x14ac:dyDescent="0.25">
      <c r="A1873" s="73">
        <f>'EMFAC2017EI-2011Class'!B1872</f>
        <v>2022</v>
      </c>
      <c r="B1873" s="74" t="str">
        <f>'EMFAC2017EI-2011Class'!C1872</f>
        <v>T7 POAK</v>
      </c>
      <c r="C1873" s="73">
        <f>'EMFAC2017EI-2011Class'!D1872</f>
        <v>2021</v>
      </c>
      <c r="D1873" s="38">
        <f>'EMFAC2017EI-2011Class'!F1872</f>
        <v>1</v>
      </c>
      <c r="E1873" s="72" t="str">
        <f t="shared" si="60"/>
        <v>T7 POAK-1</v>
      </c>
      <c r="F1873" s="39">
        <f>VLOOKUP(E1873,HD_Odo!$C$2:$D$1381,2,FALSE)</f>
        <v>153817.1</v>
      </c>
      <c r="G1873" s="89" t="str">
        <f>'EMFAC2017EI-2011Class'!H1872</f>
        <v>2022-T7 POAK-1</v>
      </c>
      <c r="H1873" s="70">
        <f t="shared" si="59"/>
        <v>0.87345597208856962</v>
      </c>
      <c r="J1873" s="13"/>
      <c r="N1873" s="37"/>
      <c r="O1873" s="36"/>
    </row>
    <row r="1874" spans="1:15" ht="13.7" customHeight="1" x14ac:dyDescent="0.25">
      <c r="A1874" s="73">
        <f>'EMFAC2017EI-2011Class'!B1873</f>
        <v>2022</v>
      </c>
      <c r="B1874" s="74" t="str">
        <f>'EMFAC2017EI-2011Class'!C1873</f>
        <v>T7 POAK</v>
      </c>
      <c r="C1874" s="73">
        <f>'EMFAC2017EI-2011Class'!D1873</f>
        <v>2020</v>
      </c>
      <c r="D1874" s="38">
        <f>'EMFAC2017EI-2011Class'!F1873</f>
        <v>2</v>
      </c>
      <c r="E1874" s="72" t="str">
        <f t="shared" si="60"/>
        <v>T7 POAK-2</v>
      </c>
      <c r="F1874" s="39">
        <f>VLOOKUP(E1874,HD_Odo!$C$2:$D$1381,2,FALSE)</f>
        <v>229819.72</v>
      </c>
      <c r="G1874" s="89" t="str">
        <f>'EMFAC2017EI-2011Class'!H1873</f>
        <v>2022-T7 POAK-2</v>
      </c>
      <c r="H1874" s="70">
        <f t="shared" si="59"/>
        <v>0.8398723923936191</v>
      </c>
      <c r="J1874" s="13"/>
      <c r="N1874" s="37"/>
      <c r="O1874" s="36"/>
    </row>
    <row r="1875" spans="1:15" ht="13.7" customHeight="1" x14ac:dyDescent="0.25">
      <c r="A1875" s="73">
        <f>'EMFAC2017EI-2011Class'!B1874</f>
        <v>2022</v>
      </c>
      <c r="B1875" s="74" t="str">
        <f>'EMFAC2017EI-2011Class'!C1874</f>
        <v>T7 POAK</v>
      </c>
      <c r="C1875" s="73">
        <f>'EMFAC2017EI-2011Class'!D1874</f>
        <v>2019</v>
      </c>
      <c r="D1875" s="38">
        <f>'EMFAC2017EI-2011Class'!F1874</f>
        <v>3</v>
      </c>
      <c r="E1875" s="72" t="str">
        <f t="shared" si="60"/>
        <v>T7 POAK-3</v>
      </c>
      <c r="F1875" s="39">
        <f>VLOOKUP(E1875,HD_Odo!$C$2:$D$1381,2,FALSE)</f>
        <v>310702.34000000003</v>
      </c>
      <c r="G1875" s="89" t="str">
        <f>'EMFAC2017EI-2011Class'!H1874</f>
        <v>2022-T7 POAK-3</v>
      </c>
      <c r="H1875" s="70">
        <f t="shared" si="59"/>
        <v>0.81384387687122317</v>
      </c>
      <c r="J1875" s="13"/>
      <c r="N1875" s="37"/>
      <c r="O1875" s="36"/>
    </row>
    <row r="1876" spans="1:15" ht="13.7" customHeight="1" x14ac:dyDescent="0.25">
      <c r="A1876" s="73">
        <f>'EMFAC2017EI-2011Class'!B1875</f>
        <v>2022</v>
      </c>
      <c r="B1876" s="74" t="str">
        <f>'EMFAC2017EI-2011Class'!C1875</f>
        <v>T7 POAK</v>
      </c>
      <c r="C1876" s="73">
        <f>'EMFAC2017EI-2011Class'!D1875</f>
        <v>2018</v>
      </c>
      <c r="D1876" s="38">
        <f>'EMFAC2017EI-2011Class'!F1875</f>
        <v>4</v>
      </c>
      <c r="E1876" s="72" t="str">
        <f t="shared" si="60"/>
        <v>T7 POAK-4</v>
      </c>
      <c r="F1876" s="39">
        <f>VLOOKUP(E1876,HD_Odo!$C$2:$D$1381,2,FALSE)</f>
        <v>395127.86</v>
      </c>
      <c r="G1876" s="89" t="str">
        <f>'EMFAC2017EI-2011Class'!H1875</f>
        <v>2022-T7 POAK-4</v>
      </c>
      <c r="H1876" s="70">
        <f t="shared" si="59"/>
        <v>0.79346162766661055</v>
      </c>
      <c r="J1876" s="13"/>
      <c r="N1876" s="37"/>
      <c r="O1876" s="36"/>
    </row>
    <row r="1877" spans="1:15" ht="13.7" customHeight="1" x14ac:dyDescent="0.25">
      <c r="A1877" s="73">
        <f>'EMFAC2017EI-2011Class'!B1876</f>
        <v>2022</v>
      </c>
      <c r="B1877" s="74" t="str">
        <f>'EMFAC2017EI-2011Class'!C1876</f>
        <v>T7 POAK</v>
      </c>
      <c r="C1877" s="73">
        <f>'EMFAC2017EI-2011Class'!D1876</f>
        <v>2017</v>
      </c>
      <c r="D1877" s="38">
        <f>'EMFAC2017EI-2011Class'!F1876</f>
        <v>5</v>
      </c>
      <c r="E1877" s="72" t="str">
        <f t="shared" si="60"/>
        <v>T7 POAK-5</v>
      </c>
      <c r="F1877" s="39">
        <f>VLOOKUP(E1877,HD_Odo!$C$2:$D$1381,2,FALSE)</f>
        <v>488987.22</v>
      </c>
      <c r="G1877" s="89" t="str">
        <f>'EMFAC2017EI-2011Class'!H1876</f>
        <v>2022-T7 POAK-5</v>
      </c>
      <c r="H1877" s="70">
        <f t="shared" si="59"/>
        <v>0.77614806280946902</v>
      </c>
      <c r="J1877" s="13"/>
      <c r="N1877" s="37"/>
      <c r="O1877" s="36"/>
    </row>
    <row r="1878" spans="1:15" ht="13.7" customHeight="1" x14ac:dyDescent="0.25">
      <c r="A1878" s="73">
        <f>'EMFAC2017EI-2011Class'!B1877</f>
        <v>2022</v>
      </c>
      <c r="B1878" s="74" t="str">
        <f>'EMFAC2017EI-2011Class'!C1877</f>
        <v>T7 POAK</v>
      </c>
      <c r="C1878" s="73">
        <f>'EMFAC2017EI-2011Class'!D1877</f>
        <v>2016</v>
      </c>
      <c r="D1878" s="38">
        <f>'EMFAC2017EI-2011Class'!F1877</f>
        <v>6</v>
      </c>
      <c r="E1878" s="72" t="str">
        <f t="shared" si="60"/>
        <v>T7 POAK-6</v>
      </c>
      <c r="F1878" s="39">
        <f>VLOOKUP(E1878,HD_Odo!$C$2:$D$1381,2,FALSE)</f>
        <v>558038.9</v>
      </c>
      <c r="G1878" s="89" t="str">
        <f>'EMFAC2017EI-2011Class'!H1877</f>
        <v>2022-T7 POAK-6</v>
      </c>
      <c r="H1878" s="70">
        <f t="shared" si="59"/>
        <v>0.76592673295086411</v>
      </c>
      <c r="J1878" s="13"/>
      <c r="N1878" s="37"/>
      <c r="O1878" s="36"/>
    </row>
    <row r="1879" spans="1:15" ht="13.7" customHeight="1" x14ac:dyDescent="0.25">
      <c r="A1879" s="73">
        <f>'EMFAC2017EI-2011Class'!B1878</f>
        <v>2022</v>
      </c>
      <c r="B1879" s="74" t="str">
        <f>'EMFAC2017EI-2011Class'!C1878</f>
        <v>T7 POAK</v>
      </c>
      <c r="C1879" s="73">
        <f>'EMFAC2017EI-2011Class'!D1878</f>
        <v>2015</v>
      </c>
      <c r="D1879" s="38">
        <f>'EMFAC2017EI-2011Class'!F1878</f>
        <v>7</v>
      </c>
      <c r="E1879" s="72" t="str">
        <f t="shared" si="60"/>
        <v>T7 POAK-7</v>
      </c>
      <c r="F1879" s="39">
        <f>VLOOKUP(E1879,HD_Odo!$C$2:$D$1381,2,FALSE)</f>
        <v>615840.93999999994</v>
      </c>
      <c r="G1879" s="89" t="str">
        <f>'EMFAC2017EI-2011Class'!H1878</f>
        <v>2022-T7 POAK-7</v>
      </c>
      <c r="H1879" s="70">
        <f t="shared" si="59"/>
        <v>0.75860049898561766</v>
      </c>
      <c r="J1879" s="13"/>
      <c r="N1879" s="37"/>
      <c r="O1879" s="36"/>
    </row>
    <row r="1880" spans="1:15" ht="13.7" customHeight="1" x14ac:dyDescent="0.25">
      <c r="A1880" s="73">
        <f>'EMFAC2017EI-2011Class'!B1879</f>
        <v>2022</v>
      </c>
      <c r="B1880" s="74" t="str">
        <f>'EMFAC2017EI-2011Class'!C1879</f>
        <v>T7 POAK</v>
      </c>
      <c r="C1880" s="73">
        <f>'EMFAC2017EI-2011Class'!D1879</f>
        <v>2014</v>
      </c>
      <c r="D1880" s="38">
        <f>'EMFAC2017EI-2011Class'!F1879</f>
        <v>8</v>
      </c>
      <c r="E1880" s="72" t="str">
        <f t="shared" si="60"/>
        <v>T7 POAK-8</v>
      </c>
      <c r="F1880" s="39">
        <f>VLOOKUP(E1880,HD_Odo!$C$2:$D$1381,2,FALSE)</f>
        <v>669491.87</v>
      </c>
      <c r="G1880" s="89" t="str">
        <f>'EMFAC2017EI-2011Class'!H1879</f>
        <v>2022-T7 POAK-8</v>
      </c>
      <c r="H1880" s="70">
        <f t="shared" si="59"/>
        <v>0.75260998072536911</v>
      </c>
      <c r="J1880" s="13"/>
      <c r="N1880" s="37"/>
      <c r="O1880" s="36"/>
    </row>
    <row r="1881" spans="1:15" ht="13.7" customHeight="1" x14ac:dyDescent="0.25">
      <c r="A1881" s="73">
        <f>'EMFAC2017EI-2011Class'!B1880</f>
        <v>2022</v>
      </c>
      <c r="B1881" s="74" t="str">
        <f>'EMFAC2017EI-2011Class'!C1880</f>
        <v>T7 POAK</v>
      </c>
      <c r="C1881" s="73">
        <f>'EMFAC2017EI-2011Class'!D1880</f>
        <v>2013</v>
      </c>
      <c r="D1881" s="38">
        <f>'EMFAC2017EI-2011Class'!F1880</f>
        <v>9</v>
      </c>
      <c r="E1881" s="72" t="str">
        <f t="shared" si="60"/>
        <v>T7 POAK-9</v>
      </c>
      <c r="F1881" s="39">
        <f>VLOOKUP(E1881,HD_Odo!$C$2:$D$1381,2,FALSE)</f>
        <v>719283.9</v>
      </c>
      <c r="G1881" s="89" t="str">
        <f>'EMFAC2017EI-2011Class'!H1880</f>
        <v>2022-T7 POAK-9</v>
      </c>
      <c r="H1881" s="70">
        <f t="shared" si="59"/>
        <v>0.72459875713173383</v>
      </c>
      <c r="J1881" s="13"/>
      <c r="N1881" s="37"/>
      <c r="O1881" s="36"/>
    </row>
    <row r="1882" spans="1:15" ht="13.7" customHeight="1" x14ac:dyDescent="0.25">
      <c r="A1882" s="73">
        <f>'EMFAC2017EI-2011Class'!B1881</f>
        <v>2022</v>
      </c>
      <c r="B1882" s="74" t="str">
        <f>'EMFAC2017EI-2011Class'!C1881</f>
        <v>T7 POAK</v>
      </c>
      <c r="C1882" s="73">
        <f>'EMFAC2017EI-2011Class'!D1881</f>
        <v>2012</v>
      </c>
      <c r="D1882" s="38">
        <f>'EMFAC2017EI-2011Class'!F1881</f>
        <v>10</v>
      </c>
      <c r="E1882" s="72" t="str">
        <f t="shared" si="60"/>
        <v>T7 POAK-10</v>
      </c>
      <c r="F1882" s="39">
        <f>VLOOKUP(E1882,HD_Odo!$C$2:$D$1381,2,FALSE)</f>
        <v>765588.04</v>
      </c>
      <c r="G1882" s="89" t="str">
        <f>'EMFAC2017EI-2011Class'!H1881</f>
        <v>2022-T7 POAK-10</v>
      </c>
      <c r="H1882" s="70">
        <f t="shared" si="59"/>
        <v>0.72133539493239673</v>
      </c>
      <c r="J1882" s="13"/>
      <c r="N1882" s="37"/>
      <c r="O1882" s="36"/>
    </row>
    <row r="1883" spans="1:15" ht="13.7" customHeight="1" x14ac:dyDescent="0.25">
      <c r="A1883" s="73">
        <f>'EMFAC2017EI-2011Class'!B1882</f>
        <v>2022</v>
      </c>
      <c r="B1883" s="74" t="str">
        <f>'EMFAC2017EI-2011Class'!C1882</f>
        <v>T7 POAK</v>
      </c>
      <c r="C1883" s="73">
        <f>'EMFAC2017EI-2011Class'!D1882</f>
        <v>2011</v>
      </c>
      <c r="D1883" s="38">
        <f>'EMFAC2017EI-2011Class'!F1882</f>
        <v>11</v>
      </c>
      <c r="E1883" s="72" t="str">
        <f t="shared" si="60"/>
        <v>T7 POAK-11</v>
      </c>
      <c r="F1883" s="39">
        <f>VLOOKUP(E1883,HD_Odo!$C$2:$D$1381,2,FALSE)</f>
        <v>800000</v>
      </c>
      <c r="G1883" s="89" t="str">
        <f>'EMFAC2017EI-2011Class'!H1882</f>
        <v>2022-T7 POAK-11</v>
      </c>
      <c r="H1883" s="70">
        <f t="shared" si="59"/>
        <v>0.71911140184646072</v>
      </c>
      <c r="J1883" s="13"/>
      <c r="N1883" s="37"/>
      <c r="O1883" s="36"/>
    </row>
    <row r="1884" spans="1:15" ht="13.7" customHeight="1" x14ac:dyDescent="0.25">
      <c r="A1884" s="73">
        <f>'EMFAC2017EI-2011Class'!B1883</f>
        <v>2022</v>
      </c>
      <c r="B1884" s="74" t="str">
        <f>'EMFAC2017EI-2011Class'!C1883</f>
        <v>T7 POAK</v>
      </c>
      <c r="C1884" s="73">
        <f>'EMFAC2017EI-2011Class'!D1883</f>
        <v>2010</v>
      </c>
      <c r="D1884" s="38">
        <f>'EMFAC2017EI-2011Class'!F1883</f>
        <v>12</v>
      </c>
      <c r="E1884" s="72" t="str">
        <f t="shared" si="60"/>
        <v>T7 POAK-12</v>
      </c>
      <c r="F1884" s="39">
        <f>VLOOKUP(E1884,HD_Odo!$C$2:$D$1381,2,FALSE)</f>
        <v>800000</v>
      </c>
      <c r="G1884" s="89" t="str">
        <f>'EMFAC2017EI-2011Class'!H1883</f>
        <v>2022-T7 POAK-12</v>
      </c>
      <c r="H1884" s="70">
        <f t="shared" si="59"/>
        <v>0.75501389938464736</v>
      </c>
      <c r="J1884" s="13"/>
      <c r="N1884" s="37"/>
      <c r="O1884" s="36"/>
    </row>
    <row r="1885" spans="1:15" ht="13.7" customHeight="1" x14ac:dyDescent="0.25">
      <c r="A1885" s="73">
        <f>'EMFAC2017EI-2011Class'!B1884</f>
        <v>2022</v>
      </c>
      <c r="B1885" s="74" t="str">
        <f>'EMFAC2017EI-2011Class'!C1884</f>
        <v>T7 POAK</v>
      </c>
      <c r="C1885" s="73">
        <f>'EMFAC2017EI-2011Class'!D1884</f>
        <v>2009</v>
      </c>
      <c r="D1885" s="38">
        <f>'EMFAC2017EI-2011Class'!F1884</f>
        <v>13</v>
      </c>
      <c r="E1885" s="72" t="str">
        <f t="shared" si="60"/>
        <v>T7 POAK-13</v>
      </c>
      <c r="F1885" s="39">
        <f>VLOOKUP(E1885,HD_Odo!$C$2:$D$1381,2,FALSE)</f>
        <v>800000</v>
      </c>
      <c r="G1885" s="89" t="str">
        <f>'EMFAC2017EI-2011Class'!H1884</f>
        <v>2022-T7 POAK-13</v>
      </c>
      <c r="H1885" s="70">
        <f t="shared" si="59"/>
        <v>0.75501389938464736</v>
      </c>
      <c r="J1885" s="13"/>
      <c r="N1885" s="37"/>
      <c r="O1885" s="36"/>
    </row>
    <row r="1886" spans="1:15" ht="13.7" customHeight="1" x14ac:dyDescent="0.25">
      <c r="A1886" s="73">
        <f>'EMFAC2017EI-2011Class'!B1885</f>
        <v>2022</v>
      </c>
      <c r="B1886" s="74" t="str">
        <f>'EMFAC2017EI-2011Class'!C1885</f>
        <v>T7 POAK</v>
      </c>
      <c r="C1886" s="73">
        <f>'EMFAC2017EI-2011Class'!D1885</f>
        <v>2008</v>
      </c>
      <c r="D1886" s="38">
        <f>'EMFAC2017EI-2011Class'!F1885</f>
        <v>14</v>
      </c>
      <c r="E1886" s="72" t="str">
        <f t="shared" si="60"/>
        <v>T7 POAK-14</v>
      </c>
      <c r="F1886" s="39">
        <f>VLOOKUP(E1886,HD_Odo!$C$2:$D$1381,2,FALSE)</f>
        <v>800000</v>
      </c>
      <c r="G1886" s="89" t="str">
        <f>'EMFAC2017EI-2011Class'!H1885</f>
        <v>2022-T7 POAK-14</v>
      </c>
      <c r="H1886" s="70">
        <f t="shared" si="59"/>
        <v>0.75501389938464736</v>
      </c>
      <c r="J1886" s="13"/>
      <c r="N1886" s="37"/>
      <c r="O1886" s="36"/>
    </row>
    <row r="1887" spans="1:15" ht="13.7" customHeight="1" x14ac:dyDescent="0.25">
      <c r="A1887" s="73">
        <f>'EMFAC2017EI-2011Class'!B1886</f>
        <v>2022</v>
      </c>
      <c r="B1887" s="74" t="str">
        <f>'EMFAC2017EI-2011Class'!C1886</f>
        <v>T7 POLA</v>
      </c>
      <c r="C1887" s="73">
        <f>'EMFAC2017EI-2011Class'!D1886</f>
        <v>2023</v>
      </c>
      <c r="D1887" s="38">
        <f>'EMFAC2017EI-2011Class'!F1886</f>
        <v>-1</v>
      </c>
      <c r="E1887" s="72" t="str">
        <f t="shared" si="60"/>
        <v>T7 POLA--1</v>
      </c>
      <c r="F1887" s="39">
        <f>VLOOKUP(E1887,HD_Odo!$C$2:$D$1381,2,FALSE)</f>
        <v>0</v>
      </c>
      <c r="G1887" s="89" t="str">
        <f>'EMFAC2017EI-2011Class'!H1886</f>
        <v>2022-T7 POLA--1</v>
      </c>
      <c r="H1887" s="70">
        <f t="shared" si="59"/>
        <v>1</v>
      </c>
      <c r="J1887" s="13"/>
      <c r="N1887" s="37"/>
      <c r="O1887" s="36"/>
    </row>
    <row r="1888" spans="1:15" ht="13.7" customHeight="1" x14ac:dyDescent="0.25">
      <c r="A1888" s="73">
        <f>'EMFAC2017EI-2011Class'!B1887</f>
        <v>2022</v>
      </c>
      <c r="B1888" s="74" t="str">
        <f>'EMFAC2017EI-2011Class'!C1887</f>
        <v>T7 POLA</v>
      </c>
      <c r="C1888" s="73">
        <f>'EMFAC2017EI-2011Class'!D1887</f>
        <v>2022</v>
      </c>
      <c r="D1888" s="38">
        <f>'EMFAC2017EI-2011Class'!F1887</f>
        <v>0</v>
      </c>
      <c r="E1888" s="72" t="str">
        <f t="shared" si="60"/>
        <v>T7 POLA-0</v>
      </c>
      <c r="F1888" s="39">
        <f>VLOOKUP(E1888,HD_Odo!$C$2:$D$1381,2,FALSE)</f>
        <v>76908.539999999994</v>
      </c>
      <c r="G1888" s="89" t="str">
        <f>'EMFAC2017EI-2011Class'!H1887</f>
        <v>2022-T7 POLA-0</v>
      </c>
      <c r="H1888" s="70">
        <f t="shared" si="59"/>
        <v>0.92256469390932394</v>
      </c>
      <c r="J1888" s="13"/>
      <c r="N1888" s="37"/>
      <c r="O1888" s="36"/>
    </row>
    <row r="1889" spans="1:15" ht="13.7" customHeight="1" x14ac:dyDescent="0.25">
      <c r="A1889" s="73">
        <f>'EMFAC2017EI-2011Class'!B1888</f>
        <v>2022</v>
      </c>
      <c r="B1889" s="74" t="str">
        <f>'EMFAC2017EI-2011Class'!C1888</f>
        <v>T7 POLA</v>
      </c>
      <c r="C1889" s="73">
        <f>'EMFAC2017EI-2011Class'!D1888</f>
        <v>2021</v>
      </c>
      <c r="D1889" s="38">
        <f>'EMFAC2017EI-2011Class'!F1888</f>
        <v>1</v>
      </c>
      <c r="E1889" s="72" t="str">
        <f t="shared" si="60"/>
        <v>T7 POLA-1</v>
      </c>
      <c r="F1889" s="39">
        <f>VLOOKUP(E1889,HD_Odo!$C$2:$D$1381,2,FALSE)</f>
        <v>153817.1</v>
      </c>
      <c r="G1889" s="89" t="str">
        <f>'EMFAC2017EI-2011Class'!H1888</f>
        <v>2022-T7 POLA-1</v>
      </c>
      <c r="H1889" s="70">
        <f t="shared" si="59"/>
        <v>0.87345597208856962</v>
      </c>
      <c r="J1889" s="13"/>
      <c r="N1889" s="37"/>
      <c r="O1889" s="36"/>
    </row>
    <row r="1890" spans="1:15" ht="13.7" customHeight="1" x14ac:dyDescent="0.25">
      <c r="A1890" s="73">
        <f>'EMFAC2017EI-2011Class'!B1889</f>
        <v>2022</v>
      </c>
      <c r="B1890" s="74" t="str">
        <f>'EMFAC2017EI-2011Class'!C1889</f>
        <v>T7 POLA</v>
      </c>
      <c r="C1890" s="73">
        <f>'EMFAC2017EI-2011Class'!D1889</f>
        <v>2020</v>
      </c>
      <c r="D1890" s="38">
        <f>'EMFAC2017EI-2011Class'!F1889</f>
        <v>2</v>
      </c>
      <c r="E1890" s="72" t="str">
        <f t="shared" si="60"/>
        <v>T7 POLA-2</v>
      </c>
      <c r="F1890" s="39">
        <f>VLOOKUP(E1890,HD_Odo!$C$2:$D$1381,2,FALSE)</f>
        <v>229819.72</v>
      </c>
      <c r="G1890" s="89" t="str">
        <f>'EMFAC2017EI-2011Class'!H1889</f>
        <v>2022-T7 POLA-2</v>
      </c>
      <c r="H1890" s="70">
        <f t="shared" si="59"/>
        <v>0.8398723923936191</v>
      </c>
      <c r="J1890" s="13"/>
      <c r="N1890" s="37"/>
      <c r="O1890" s="36"/>
    </row>
    <row r="1891" spans="1:15" ht="13.7" customHeight="1" x14ac:dyDescent="0.25">
      <c r="A1891" s="73">
        <f>'EMFAC2017EI-2011Class'!B1890</f>
        <v>2022</v>
      </c>
      <c r="B1891" s="74" t="str">
        <f>'EMFAC2017EI-2011Class'!C1890</f>
        <v>T7 POLA</v>
      </c>
      <c r="C1891" s="73">
        <f>'EMFAC2017EI-2011Class'!D1890</f>
        <v>2019</v>
      </c>
      <c r="D1891" s="38">
        <f>'EMFAC2017EI-2011Class'!F1890</f>
        <v>3</v>
      </c>
      <c r="E1891" s="72" t="str">
        <f t="shared" si="60"/>
        <v>T7 POLA-3</v>
      </c>
      <c r="F1891" s="39">
        <f>VLOOKUP(E1891,HD_Odo!$C$2:$D$1381,2,FALSE)</f>
        <v>310702.34000000003</v>
      </c>
      <c r="G1891" s="89" t="str">
        <f>'EMFAC2017EI-2011Class'!H1890</f>
        <v>2022-T7 POLA-3</v>
      </c>
      <c r="H1891" s="70">
        <f t="shared" si="59"/>
        <v>0.81384387687122317</v>
      </c>
      <c r="J1891" s="13"/>
      <c r="N1891" s="37"/>
      <c r="O1891" s="36"/>
    </row>
    <row r="1892" spans="1:15" ht="13.7" customHeight="1" x14ac:dyDescent="0.25">
      <c r="A1892" s="73">
        <f>'EMFAC2017EI-2011Class'!B1891</f>
        <v>2022</v>
      </c>
      <c r="B1892" s="74" t="str">
        <f>'EMFAC2017EI-2011Class'!C1891</f>
        <v>T7 POLA</v>
      </c>
      <c r="C1892" s="73">
        <f>'EMFAC2017EI-2011Class'!D1891</f>
        <v>2018</v>
      </c>
      <c r="D1892" s="38">
        <f>'EMFAC2017EI-2011Class'!F1891</f>
        <v>4</v>
      </c>
      <c r="E1892" s="72" t="str">
        <f t="shared" si="60"/>
        <v>T7 POLA-4</v>
      </c>
      <c r="F1892" s="39">
        <f>VLOOKUP(E1892,HD_Odo!$C$2:$D$1381,2,FALSE)</f>
        <v>395127.86</v>
      </c>
      <c r="G1892" s="89" t="str">
        <f>'EMFAC2017EI-2011Class'!H1891</f>
        <v>2022-T7 POLA-4</v>
      </c>
      <c r="H1892" s="70">
        <f t="shared" si="59"/>
        <v>0.79346162766661055</v>
      </c>
      <c r="J1892" s="13"/>
      <c r="N1892" s="37"/>
      <c r="O1892" s="36"/>
    </row>
    <row r="1893" spans="1:15" ht="13.7" customHeight="1" x14ac:dyDescent="0.25">
      <c r="A1893" s="73">
        <f>'EMFAC2017EI-2011Class'!B1892</f>
        <v>2022</v>
      </c>
      <c r="B1893" s="74" t="str">
        <f>'EMFAC2017EI-2011Class'!C1892</f>
        <v>T7 POLA</v>
      </c>
      <c r="C1893" s="73">
        <f>'EMFAC2017EI-2011Class'!D1892</f>
        <v>2017</v>
      </c>
      <c r="D1893" s="38">
        <f>'EMFAC2017EI-2011Class'!F1892</f>
        <v>5</v>
      </c>
      <c r="E1893" s="72" t="str">
        <f t="shared" si="60"/>
        <v>T7 POLA-5</v>
      </c>
      <c r="F1893" s="39">
        <f>VLOOKUP(E1893,HD_Odo!$C$2:$D$1381,2,FALSE)</f>
        <v>488987.22</v>
      </c>
      <c r="G1893" s="89" t="str">
        <f>'EMFAC2017EI-2011Class'!H1892</f>
        <v>2022-T7 POLA-5</v>
      </c>
      <c r="H1893" s="70">
        <f t="shared" si="59"/>
        <v>0.77614806280946902</v>
      </c>
      <c r="J1893" s="13"/>
      <c r="N1893" s="37"/>
      <c r="O1893" s="36"/>
    </row>
    <row r="1894" spans="1:15" ht="13.7" customHeight="1" x14ac:dyDescent="0.25">
      <c r="A1894" s="73">
        <f>'EMFAC2017EI-2011Class'!B1893</f>
        <v>2022</v>
      </c>
      <c r="B1894" s="74" t="str">
        <f>'EMFAC2017EI-2011Class'!C1893</f>
        <v>T7 POLA</v>
      </c>
      <c r="C1894" s="73">
        <f>'EMFAC2017EI-2011Class'!D1893</f>
        <v>2016</v>
      </c>
      <c r="D1894" s="38">
        <f>'EMFAC2017EI-2011Class'!F1893</f>
        <v>6</v>
      </c>
      <c r="E1894" s="72" t="str">
        <f t="shared" si="60"/>
        <v>T7 POLA-6</v>
      </c>
      <c r="F1894" s="39">
        <f>VLOOKUP(E1894,HD_Odo!$C$2:$D$1381,2,FALSE)</f>
        <v>558038.9</v>
      </c>
      <c r="G1894" s="89" t="str">
        <f>'EMFAC2017EI-2011Class'!H1893</f>
        <v>2022-T7 POLA-6</v>
      </c>
      <c r="H1894" s="70">
        <f t="shared" si="59"/>
        <v>0.76592673295086411</v>
      </c>
      <c r="J1894" s="13"/>
      <c r="N1894" s="37"/>
      <c r="O1894" s="36"/>
    </row>
    <row r="1895" spans="1:15" ht="13.7" customHeight="1" x14ac:dyDescent="0.25">
      <c r="A1895" s="73">
        <f>'EMFAC2017EI-2011Class'!B1894</f>
        <v>2022</v>
      </c>
      <c r="B1895" s="74" t="str">
        <f>'EMFAC2017EI-2011Class'!C1894</f>
        <v>T7 POLA</v>
      </c>
      <c r="C1895" s="73">
        <f>'EMFAC2017EI-2011Class'!D1894</f>
        <v>2015</v>
      </c>
      <c r="D1895" s="38">
        <f>'EMFAC2017EI-2011Class'!F1894</f>
        <v>7</v>
      </c>
      <c r="E1895" s="72" t="str">
        <f t="shared" si="60"/>
        <v>T7 POLA-7</v>
      </c>
      <c r="F1895" s="39">
        <f>VLOOKUP(E1895,HD_Odo!$C$2:$D$1381,2,FALSE)</f>
        <v>615840.93999999994</v>
      </c>
      <c r="G1895" s="89" t="str">
        <f>'EMFAC2017EI-2011Class'!H1894</f>
        <v>2022-T7 POLA-7</v>
      </c>
      <c r="H1895" s="70">
        <f t="shared" si="59"/>
        <v>0.75860049898561766</v>
      </c>
      <c r="J1895" s="13"/>
      <c r="N1895" s="37"/>
      <c r="O1895" s="36"/>
    </row>
    <row r="1896" spans="1:15" ht="13.7" customHeight="1" x14ac:dyDescent="0.25">
      <c r="A1896" s="73">
        <f>'EMFAC2017EI-2011Class'!B1895</f>
        <v>2022</v>
      </c>
      <c r="B1896" s="74" t="str">
        <f>'EMFAC2017EI-2011Class'!C1895</f>
        <v>T7 POLA</v>
      </c>
      <c r="C1896" s="73">
        <f>'EMFAC2017EI-2011Class'!D1895</f>
        <v>2014</v>
      </c>
      <c r="D1896" s="38">
        <f>'EMFAC2017EI-2011Class'!F1895</f>
        <v>8</v>
      </c>
      <c r="E1896" s="72" t="str">
        <f t="shared" si="60"/>
        <v>T7 POLA-8</v>
      </c>
      <c r="F1896" s="39">
        <f>VLOOKUP(E1896,HD_Odo!$C$2:$D$1381,2,FALSE)</f>
        <v>669491.87</v>
      </c>
      <c r="G1896" s="89" t="str">
        <f>'EMFAC2017EI-2011Class'!H1895</f>
        <v>2022-T7 POLA-8</v>
      </c>
      <c r="H1896" s="70">
        <f t="shared" si="59"/>
        <v>0.75260998072536911</v>
      </c>
      <c r="J1896" s="13"/>
      <c r="N1896" s="37"/>
      <c r="O1896" s="36"/>
    </row>
    <row r="1897" spans="1:15" ht="13.7" customHeight="1" x14ac:dyDescent="0.25">
      <c r="A1897" s="73">
        <f>'EMFAC2017EI-2011Class'!B1896</f>
        <v>2022</v>
      </c>
      <c r="B1897" s="74" t="str">
        <f>'EMFAC2017EI-2011Class'!C1896</f>
        <v>T7 POLA</v>
      </c>
      <c r="C1897" s="73">
        <f>'EMFAC2017EI-2011Class'!D1896</f>
        <v>2013</v>
      </c>
      <c r="D1897" s="38">
        <f>'EMFAC2017EI-2011Class'!F1896</f>
        <v>9</v>
      </c>
      <c r="E1897" s="72" t="str">
        <f t="shared" si="60"/>
        <v>T7 POLA-9</v>
      </c>
      <c r="F1897" s="39">
        <f>VLOOKUP(E1897,HD_Odo!$C$2:$D$1381,2,FALSE)</f>
        <v>719283.9</v>
      </c>
      <c r="G1897" s="89" t="str">
        <f>'EMFAC2017EI-2011Class'!H1896</f>
        <v>2022-T7 POLA-9</v>
      </c>
      <c r="H1897" s="70">
        <f t="shared" si="59"/>
        <v>0.72459875713173383</v>
      </c>
      <c r="J1897" s="13"/>
      <c r="N1897" s="37"/>
      <c r="O1897" s="36"/>
    </row>
    <row r="1898" spans="1:15" ht="13.7" customHeight="1" x14ac:dyDescent="0.25">
      <c r="A1898" s="73">
        <f>'EMFAC2017EI-2011Class'!B1897</f>
        <v>2022</v>
      </c>
      <c r="B1898" s="74" t="str">
        <f>'EMFAC2017EI-2011Class'!C1897</f>
        <v>T7 POLA</v>
      </c>
      <c r="C1898" s="73">
        <f>'EMFAC2017EI-2011Class'!D1897</f>
        <v>2012</v>
      </c>
      <c r="D1898" s="38">
        <f>'EMFAC2017EI-2011Class'!F1897</f>
        <v>10</v>
      </c>
      <c r="E1898" s="72" t="str">
        <f t="shared" si="60"/>
        <v>T7 POLA-10</v>
      </c>
      <c r="F1898" s="39">
        <f>VLOOKUP(E1898,HD_Odo!$C$2:$D$1381,2,FALSE)</f>
        <v>765588.04</v>
      </c>
      <c r="G1898" s="89" t="str">
        <f>'EMFAC2017EI-2011Class'!H1897</f>
        <v>2022-T7 POLA-10</v>
      </c>
      <c r="H1898" s="70">
        <f t="shared" si="59"/>
        <v>0.72133539493239673</v>
      </c>
      <c r="J1898" s="13"/>
      <c r="N1898" s="37"/>
      <c r="O1898" s="36"/>
    </row>
    <row r="1899" spans="1:15" ht="13.7" customHeight="1" x14ac:dyDescent="0.25">
      <c r="A1899" s="73">
        <f>'EMFAC2017EI-2011Class'!B1898</f>
        <v>2022</v>
      </c>
      <c r="B1899" s="74" t="str">
        <f>'EMFAC2017EI-2011Class'!C1898</f>
        <v>T7 POLA</v>
      </c>
      <c r="C1899" s="73">
        <f>'EMFAC2017EI-2011Class'!D1898</f>
        <v>2011</v>
      </c>
      <c r="D1899" s="38">
        <f>'EMFAC2017EI-2011Class'!F1898</f>
        <v>11</v>
      </c>
      <c r="E1899" s="72" t="str">
        <f t="shared" si="60"/>
        <v>T7 POLA-11</v>
      </c>
      <c r="F1899" s="39">
        <f>VLOOKUP(E1899,HD_Odo!$C$2:$D$1381,2,FALSE)</f>
        <v>800000</v>
      </c>
      <c r="G1899" s="89" t="str">
        <f>'EMFAC2017EI-2011Class'!H1898</f>
        <v>2022-T7 POLA-11</v>
      </c>
      <c r="H1899" s="70">
        <f t="shared" si="59"/>
        <v>0.71911140184646072</v>
      </c>
      <c r="J1899" s="13"/>
      <c r="N1899" s="37"/>
      <c r="O1899" s="36"/>
    </row>
    <row r="1900" spans="1:15" ht="13.7" customHeight="1" x14ac:dyDescent="0.25">
      <c r="A1900" s="73">
        <f>'EMFAC2017EI-2011Class'!B1899</f>
        <v>2022</v>
      </c>
      <c r="B1900" s="74" t="str">
        <f>'EMFAC2017EI-2011Class'!C1899</f>
        <v>T7 POLA</v>
      </c>
      <c r="C1900" s="73">
        <f>'EMFAC2017EI-2011Class'!D1899</f>
        <v>2010</v>
      </c>
      <c r="D1900" s="38">
        <f>'EMFAC2017EI-2011Class'!F1899</f>
        <v>12</v>
      </c>
      <c r="E1900" s="72" t="str">
        <f t="shared" si="60"/>
        <v>T7 POLA-12</v>
      </c>
      <c r="F1900" s="39">
        <f>VLOOKUP(E1900,HD_Odo!$C$2:$D$1381,2,FALSE)</f>
        <v>800000</v>
      </c>
      <c r="G1900" s="89" t="str">
        <f>'EMFAC2017EI-2011Class'!H1899</f>
        <v>2022-T7 POLA-12</v>
      </c>
      <c r="H1900" s="70">
        <f t="shared" si="59"/>
        <v>0.75501389938464736</v>
      </c>
      <c r="J1900" s="13"/>
      <c r="N1900" s="37"/>
      <c r="O1900" s="36"/>
    </row>
    <row r="1901" spans="1:15" ht="13.7" customHeight="1" x14ac:dyDescent="0.25">
      <c r="A1901" s="73">
        <f>'EMFAC2017EI-2011Class'!B1900</f>
        <v>2022</v>
      </c>
      <c r="B1901" s="74" t="str">
        <f>'EMFAC2017EI-2011Class'!C1900</f>
        <v>T7 POLA</v>
      </c>
      <c r="C1901" s="73">
        <f>'EMFAC2017EI-2011Class'!D1900</f>
        <v>2009</v>
      </c>
      <c r="D1901" s="38">
        <f>'EMFAC2017EI-2011Class'!F1900</f>
        <v>13</v>
      </c>
      <c r="E1901" s="72" t="str">
        <f t="shared" si="60"/>
        <v>T7 POLA-13</v>
      </c>
      <c r="F1901" s="39">
        <f>VLOOKUP(E1901,HD_Odo!$C$2:$D$1381,2,FALSE)</f>
        <v>800000</v>
      </c>
      <c r="G1901" s="89" t="str">
        <f>'EMFAC2017EI-2011Class'!H1900</f>
        <v>2022-T7 POLA-13</v>
      </c>
      <c r="H1901" s="70">
        <f t="shared" si="59"/>
        <v>0.75501389938464736</v>
      </c>
      <c r="J1901" s="13"/>
      <c r="N1901" s="37"/>
      <c r="O1901" s="36"/>
    </row>
    <row r="1902" spans="1:15" ht="13.7" customHeight="1" x14ac:dyDescent="0.25">
      <c r="A1902" s="73">
        <f>'EMFAC2017EI-2011Class'!B1901</f>
        <v>2022</v>
      </c>
      <c r="B1902" s="74" t="str">
        <f>'EMFAC2017EI-2011Class'!C1901</f>
        <v>T7 POLA</v>
      </c>
      <c r="C1902" s="73">
        <f>'EMFAC2017EI-2011Class'!D1901</f>
        <v>2008</v>
      </c>
      <c r="D1902" s="38">
        <f>'EMFAC2017EI-2011Class'!F1901</f>
        <v>14</v>
      </c>
      <c r="E1902" s="72" t="str">
        <f t="shared" si="60"/>
        <v>T7 POLA-14</v>
      </c>
      <c r="F1902" s="39">
        <f>VLOOKUP(E1902,HD_Odo!$C$2:$D$1381,2,FALSE)</f>
        <v>800000</v>
      </c>
      <c r="G1902" s="89" t="str">
        <f>'EMFAC2017EI-2011Class'!H1901</f>
        <v>2022-T7 POLA-14</v>
      </c>
      <c r="H1902" s="70">
        <f t="shared" si="59"/>
        <v>0.75501389938464736</v>
      </c>
      <c r="J1902" s="13"/>
      <c r="N1902" s="37"/>
      <c r="O1902" s="36"/>
    </row>
    <row r="1903" spans="1:15" ht="13.7" customHeight="1" x14ac:dyDescent="0.25">
      <c r="A1903" s="73">
        <f>'EMFAC2017EI-2011Class'!B1902</f>
        <v>2022</v>
      </c>
      <c r="B1903" s="74" t="str">
        <f>'EMFAC2017EI-2011Class'!C1902</f>
        <v>T7 PTO</v>
      </c>
      <c r="C1903" s="73">
        <f>'EMFAC2017EI-2011Class'!D1902</f>
        <v>2023</v>
      </c>
      <c r="D1903" s="38">
        <f>'EMFAC2017EI-2011Class'!F1902</f>
        <v>-1</v>
      </c>
      <c r="E1903" s="72" t="str">
        <f t="shared" si="60"/>
        <v>T7 PTO--1</v>
      </c>
      <c r="F1903" s="39">
        <f>VLOOKUP(E1903,HD_Odo!$C$2:$D$1381,2,FALSE)</f>
        <v>0</v>
      </c>
      <c r="G1903" s="89" t="str">
        <f>'EMFAC2017EI-2011Class'!H1902</f>
        <v>2022-T7 PTO--1</v>
      </c>
      <c r="H1903" s="70">
        <f t="shared" si="59"/>
        <v>1</v>
      </c>
      <c r="J1903" s="13"/>
      <c r="N1903" s="37"/>
      <c r="O1903" s="36"/>
    </row>
    <row r="1904" spans="1:15" ht="13.7" customHeight="1" x14ac:dyDescent="0.25">
      <c r="A1904" s="73">
        <f>'EMFAC2017EI-2011Class'!B1903</f>
        <v>2022</v>
      </c>
      <c r="B1904" s="74" t="str">
        <f>'EMFAC2017EI-2011Class'!C1903</f>
        <v>T7 PTO</v>
      </c>
      <c r="C1904" s="73">
        <f>'EMFAC2017EI-2011Class'!D1903</f>
        <v>2022</v>
      </c>
      <c r="D1904" s="38">
        <f>'EMFAC2017EI-2011Class'!F1903</f>
        <v>0</v>
      </c>
      <c r="E1904" s="72" t="str">
        <f t="shared" si="60"/>
        <v>T7 PTO-0</v>
      </c>
      <c r="F1904" s="39">
        <f>VLOOKUP(E1904,HD_Odo!$C$2:$D$1381,2,FALSE)</f>
        <v>40564</v>
      </c>
      <c r="G1904" s="89" t="str">
        <f>'EMFAC2017EI-2011Class'!H1903</f>
        <v>2022-T7 PTO-0</v>
      </c>
      <c r="H1904" s="70">
        <f t="shared" si="59"/>
        <v>0.95432669073224907</v>
      </c>
      <c r="J1904" s="13"/>
      <c r="N1904" s="37"/>
      <c r="O1904" s="36"/>
    </row>
    <row r="1905" spans="1:15" ht="13.7" customHeight="1" x14ac:dyDescent="0.25">
      <c r="A1905" s="73">
        <f>'EMFAC2017EI-2011Class'!B1904</f>
        <v>2022</v>
      </c>
      <c r="B1905" s="74" t="str">
        <f>'EMFAC2017EI-2011Class'!C1904</f>
        <v>T7 PTO</v>
      </c>
      <c r="C1905" s="73">
        <f>'EMFAC2017EI-2011Class'!D1904</f>
        <v>2021</v>
      </c>
      <c r="D1905" s="38">
        <f>'EMFAC2017EI-2011Class'!F1904</f>
        <v>1</v>
      </c>
      <c r="E1905" s="72" t="str">
        <f t="shared" si="60"/>
        <v>T7 PTO-1</v>
      </c>
      <c r="F1905" s="39">
        <f>VLOOKUP(E1905,HD_Odo!$C$2:$D$1381,2,FALSE)</f>
        <v>79371</v>
      </c>
      <c r="G1905" s="89" t="str">
        <f>'EMFAC2017EI-2011Class'!H1904</f>
        <v>2022-T7 PTO-1</v>
      </c>
      <c r="H1905" s="70">
        <f t="shared" si="59"/>
        <v>0.92065405334291273</v>
      </c>
      <c r="J1905" s="13"/>
      <c r="N1905" s="37"/>
      <c r="O1905" s="36"/>
    </row>
    <row r="1906" spans="1:15" ht="13.7" customHeight="1" x14ac:dyDescent="0.25">
      <c r="A1906" s="73">
        <f>'EMFAC2017EI-2011Class'!B1905</f>
        <v>2022</v>
      </c>
      <c r="B1906" s="74" t="str">
        <f>'EMFAC2017EI-2011Class'!C1905</f>
        <v>T7 PTO</v>
      </c>
      <c r="C1906" s="73">
        <f>'EMFAC2017EI-2011Class'!D1905</f>
        <v>2020</v>
      </c>
      <c r="D1906" s="38">
        <f>'EMFAC2017EI-2011Class'!F1905</f>
        <v>2</v>
      </c>
      <c r="E1906" s="72" t="str">
        <f t="shared" si="60"/>
        <v>T7 PTO-2</v>
      </c>
      <c r="F1906" s="39">
        <f>VLOOKUP(E1906,HD_Odo!$C$2:$D$1381,2,FALSE)</f>
        <v>116000</v>
      </c>
      <c r="G1906" s="89" t="str">
        <f>'EMFAC2017EI-2011Class'!H1905</f>
        <v>2022-T7 PTO-2</v>
      </c>
      <c r="H1906" s="70">
        <f t="shared" si="59"/>
        <v>0.89513667487015447</v>
      </c>
      <c r="J1906" s="13"/>
      <c r="N1906" s="37"/>
      <c r="O1906" s="36"/>
    </row>
    <row r="1907" spans="1:15" ht="13.7" customHeight="1" x14ac:dyDescent="0.25">
      <c r="A1907" s="73">
        <f>'EMFAC2017EI-2011Class'!B1906</f>
        <v>2022</v>
      </c>
      <c r="B1907" s="74" t="str">
        <f>'EMFAC2017EI-2011Class'!C1906</f>
        <v>T7 PTO</v>
      </c>
      <c r="C1907" s="73">
        <f>'EMFAC2017EI-2011Class'!D1906</f>
        <v>2019</v>
      </c>
      <c r="D1907" s="38">
        <f>'EMFAC2017EI-2011Class'!F1906</f>
        <v>3</v>
      </c>
      <c r="E1907" s="72" t="str">
        <f t="shared" si="60"/>
        <v>T7 PTO-3</v>
      </c>
      <c r="F1907" s="39">
        <f>VLOOKUP(E1907,HD_Odo!$C$2:$D$1381,2,FALSE)</f>
        <v>150258</v>
      </c>
      <c r="G1907" s="89" t="str">
        <f>'EMFAC2017EI-2011Class'!H1906</f>
        <v>2022-T7 PTO-3</v>
      </c>
      <c r="H1907" s="70">
        <f t="shared" ref="H1907:H1970" si="61">IF(C1907&lt;1994,1,IF(C1907&lt;2004,($U$3+$V$3*(F1907/10000))/($E$3+$F$3*(F1907/10000)),IF(C1907&lt;2008,($U$4+$V$4*(F1907/10000))/($E$4+$F$4*(F1907/10000)),IF(C1907&lt;2011,($U$5+$V$5*(F1907/10000))/($E$5+$F$5*(F1907/10000)),IF(C1907&lt;2014,($U$6+$V$6*(F1907/10000))/($E$6+$F$6*(F1907/10000)),($U$7+$V$7*(F1907/10000))/($E$7+$F$7*(F1907/10000)))))))</f>
        <v>0.87532875900863127</v>
      </c>
      <c r="J1907" s="13"/>
      <c r="N1907" s="37"/>
      <c r="O1907" s="36"/>
    </row>
    <row r="1908" spans="1:15" ht="13.7" customHeight="1" x14ac:dyDescent="0.25">
      <c r="A1908" s="73">
        <f>'EMFAC2017EI-2011Class'!B1907</f>
        <v>2022</v>
      </c>
      <c r="B1908" s="74" t="str">
        <f>'EMFAC2017EI-2011Class'!C1907</f>
        <v>T7 PTO</v>
      </c>
      <c r="C1908" s="73">
        <f>'EMFAC2017EI-2011Class'!D1907</f>
        <v>2018</v>
      </c>
      <c r="D1908" s="38">
        <f>'EMFAC2017EI-2011Class'!F1907</f>
        <v>4</v>
      </c>
      <c r="E1908" s="72" t="str">
        <f t="shared" si="60"/>
        <v>T7 PTO-4</v>
      </c>
      <c r="F1908" s="39">
        <f>VLOOKUP(E1908,HD_Odo!$C$2:$D$1381,2,FALSE)</f>
        <v>182135</v>
      </c>
      <c r="G1908" s="89" t="str">
        <f>'EMFAC2017EI-2011Class'!H1907</f>
        <v>2022-T7 PTO-4</v>
      </c>
      <c r="H1908" s="70">
        <f t="shared" si="61"/>
        <v>0.85961354164545967</v>
      </c>
      <c r="J1908" s="13"/>
      <c r="N1908" s="37"/>
      <c r="O1908" s="36"/>
    </row>
    <row r="1909" spans="1:15" ht="13.7" customHeight="1" x14ac:dyDescent="0.25">
      <c r="A1909" s="73">
        <f>'EMFAC2017EI-2011Class'!B1908</f>
        <v>2022</v>
      </c>
      <c r="B1909" s="74" t="str">
        <f>'EMFAC2017EI-2011Class'!C1908</f>
        <v>T7 PTO</v>
      </c>
      <c r="C1909" s="73">
        <f>'EMFAC2017EI-2011Class'!D1908</f>
        <v>2017</v>
      </c>
      <c r="D1909" s="38">
        <f>'EMFAC2017EI-2011Class'!F1908</f>
        <v>5</v>
      </c>
      <c r="E1909" s="72" t="str">
        <f t="shared" si="60"/>
        <v>T7 PTO-5</v>
      </c>
      <c r="F1909" s="39">
        <f>VLOOKUP(E1909,HD_Odo!$C$2:$D$1381,2,FALSE)</f>
        <v>211768</v>
      </c>
      <c r="G1909" s="89" t="str">
        <f>'EMFAC2017EI-2011Class'!H1908</f>
        <v>2022-T7 PTO-5</v>
      </c>
      <c r="H1909" s="70">
        <f t="shared" si="61"/>
        <v>0.84688280539775906</v>
      </c>
      <c r="J1909" s="13"/>
      <c r="N1909" s="37"/>
      <c r="O1909" s="36"/>
    </row>
    <row r="1910" spans="1:15" ht="13.7" customHeight="1" x14ac:dyDescent="0.25">
      <c r="A1910" s="73">
        <f>'EMFAC2017EI-2011Class'!B1909</f>
        <v>2022</v>
      </c>
      <c r="B1910" s="74" t="str">
        <f>'EMFAC2017EI-2011Class'!C1909</f>
        <v>T7 PTO</v>
      </c>
      <c r="C1910" s="73">
        <f>'EMFAC2017EI-2011Class'!D1909</f>
        <v>2016</v>
      </c>
      <c r="D1910" s="38">
        <f>'EMFAC2017EI-2011Class'!F1909</f>
        <v>6</v>
      </c>
      <c r="E1910" s="72" t="str">
        <f t="shared" si="60"/>
        <v>T7 PTO-6</v>
      </c>
      <c r="F1910" s="39">
        <f>VLOOKUP(E1910,HD_Odo!$C$2:$D$1381,2,FALSE)</f>
        <v>239398</v>
      </c>
      <c r="G1910" s="89" t="str">
        <f>'EMFAC2017EI-2011Class'!H1909</f>
        <v>2022-T7 PTO-6</v>
      </c>
      <c r="H1910" s="70">
        <f t="shared" si="61"/>
        <v>0.8363557422149499</v>
      </c>
      <c r="J1910" s="13"/>
      <c r="N1910" s="37"/>
      <c r="O1910" s="36"/>
    </row>
    <row r="1911" spans="1:15" ht="13.7" customHeight="1" x14ac:dyDescent="0.25">
      <c r="A1911" s="73">
        <f>'EMFAC2017EI-2011Class'!B1910</f>
        <v>2022</v>
      </c>
      <c r="B1911" s="74" t="str">
        <f>'EMFAC2017EI-2011Class'!C1910</f>
        <v>T7 PTO</v>
      </c>
      <c r="C1911" s="73">
        <f>'EMFAC2017EI-2011Class'!D1910</f>
        <v>2015</v>
      </c>
      <c r="D1911" s="38">
        <f>'EMFAC2017EI-2011Class'!F1910</f>
        <v>7</v>
      </c>
      <c r="E1911" s="72" t="str">
        <f t="shared" si="60"/>
        <v>T7 PTO-7</v>
      </c>
      <c r="F1911" s="39">
        <f>VLOOKUP(E1911,HD_Odo!$C$2:$D$1381,2,FALSE)</f>
        <v>265329</v>
      </c>
      <c r="G1911" s="89" t="str">
        <f>'EMFAC2017EI-2011Class'!H1910</f>
        <v>2022-T7 PTO-7</v>
      </c>
      <c r="H1911" s="70">
        <f t="shared" si="61"/>
        <v>0.82747068649964761</v>
      </c>
      <c r="J1911" s="13"/>
      <c r="N1911" s="37"/>
      <c r="O1911" s="36"/>
    </row>
    <row r="1912" spans="1:15" ht="13.7" customHeight="1" x14ac:dyDescent="0.25">
      <c r="A1912" s="73">
        <f>'EMFAC2017EI-2011Class'!B1911</f>
        <v>2022</v>
      </c>
      <c r="B1912" s="74" t="str">
        <f>'EMFAC2017EI-2011Class'!C1911</f>
        <v>T7 PTO</v>
      </c>
      <c r="C1912" s="73">
        <f>'EMFAC2017EI-2011Class'!D1911</f>
        <v>2014</v>
      </c>
      <c r="D1912" s="38">
        <f>'EMFAC2017EI-2011Class'!F1911</f>
        <v>8</v>
      </c>
      <c r="E1912" s="72" t="str">
        <f t="shared" si="60"/>
        <v>T7 PTO-8</v>
      </c>
      <c r="F1912" s="39">
        <f>VLOOKUP(E1912,HD_Odo!$C$2:$D$1381,2,FALSE)</f>
        <v>289889</v>
      </c>
      <c r="G1912" s="89" t="str">
        <f>'EMFAC2017EI-2011Class'!H1911</f>
        <v>2022-T7 PTO-8</v>
      </c>
      <c r="H1912" s="70">
        <f t="shared" si="61"/>
        <v>0.81981883276604683</v>
      </c>
      <c r="J1912" s="13"/>
      <c r="N1912" s="37"/>
      <c r="O1912" s="36"/>
    </row>
    <row r="1913" spans="1:15" ht="13.7" customHeight="1" x14ac:dyDescent="0.25">
      <c r="A1913" s="73">
        <f>'EMFAC2017EI-2011Class'!B1912</f>
        <v>2022</v>
      </c>
      <c r="B1913" s="74" t="str">
        <f>'EMFAC2017EI-2011Class'!C1912</f>
        <v>T7 PTO</v>
      </c>
      <c r="C1913" s="73">
        <f>'EMFAC2017EI-2011Class'!D1912</f>
        <v>2013</v>
      </c>
      <c r="D1913" s="38">
        <f>'EMFAC2017EI-2011Class'!F1912</f>
        <v>9</v>
      </c>
      <c r="E1913" s="72" t="str">
        <f t="shared" si="60"/>
        <v>T7 PTO-9</v>
      </c>
      <c r="F1913" s="39">
        <f>VLOOKUP(E1913,HD_Odo!$C$2:$D$1381,2,FALSE)</f>
        <v>313388</v>
      </c>
      <c r="G1913" s="89" t="str">
        <f>'EMFAC2017EI-2011Class'!H1912</f>
        <v>2022-T7 PTO-9</v>
      </c>
      <c r="H1913" s="70">
        <f t="shared" si="61"/>
        <v>0.77981621631166853</v>
      </c>
      <c r="J1913" s="13"/>
      <c r="N1913" s="37"/>
      <c r="O1913" s="36"/>
    </row>
    <row r="1914" spans="1:15" ht="13.7" customHeight="1" x14ac:dyDescent="0.25">
      <c r="A1914" s="73">
        <f>'EMFAC2017EI-2011Class'!B1913</f>
        <v>2022</v>
      </c>
      <c r="B1914" s="74" t="str">
        <f>'EMFAC2017EI-2011Class'!C1913</f>
        <v>T7 PTO</v>
      </c>
      <c r="C1914" s="73">
        <f>'EMFAC2017EI-2011Class'!D1913</f>
        <v>2012</v>
      </c>
      <c r="D1914" s="38">
        <f>'EMFAC2017EI-2011Class'!F1913</f>
        <v>10</v>
      </c>
      <c r="E1914" s="72" t="str">
        <f t="shared" si="60"/>
        <v>T7 PTO-10</v>
      </c>
      <c r="F1914" s="39">
        <f>VLOOKUP(E1914,HD_Odo!$C$2:$D$1381,2,FALSE)</f>
        <v>336079</v>
      </c>
      <c r="G1914" s="89" t="str">
        <f>'EMFAC2017EI-2011Class'!H1913</f>
        <v>2022-T7 PTO-10</v>
      </c>
      <c r="H1914" s="70">
        <f t="shared" si="61"/>
        <v>0.77440445062238017</v>
      </c>
      <c r="J1914" s="13"/>
      <c r="N1914" s="37"/>
      <c r="O1914" s="36"/>
    </row>
    <row r="1915" spans="1:15" ht="13.7" customHeight="1" x14ac:dyDescent="0.25">
      <c r="A1915" s="73">
        <f>'EMFAC2017EI-2011Class'!B1914</f>
        <v>2022</v>
      </c>
      <c r="B1915" s="74" t="str">
        <f>'EMFAC2017EI-2011Class'!C1914</f>
        <v>T7 PTO</v>
      </c>
      <c r="C1915" s="73">
        <f>'EMFAC2017EI-2011Class'!D1914</f>
        <v>2011</v>
      </c>
      <c r="D1915" s="38">
        <f>'EMFAC2017EI-2011Class'!F1914</f>
        <v>11</v>
      </c>
      <c r="E1915" s="72" t="str">
        <f t="shared" si="60"/>
        <v>T7 PTO-11</v>
      </c>
      <c r="F1915" s="39">
        <f>VLOOKUP(E1915,HD_Odo!$C$2:$D$1381,2,FALSE)</f>
        <v>358115</v>
      </c>
      <c r="G1915" s="89" t="str">
        <f>'EMFAC2017EI-2011Class'!H1914</f>
        <v>2022-T7 PTO-11</v>
      </c>
      <c r="H1915" s="70">
        <f t="shared" si="61"/>
        <v>0.76959172949913102</v>
      </c>
      <c r="J1915" s="13"/>
      <c r="N1915" s="37"/>
      <c r="O1915" s="36"/>
    </row>
    <row r="1916" spans="1:15" ht="13.7" customHeight="1" x14ac:dyDescent="0.25">
      <c r="A1916" s="73">
        <f>'EMFAC2017EI-2011Class'!B1915</f>
        <v>2022</v>
      </c>
      <c r="B1916" s="74" t="str">
        <f>'EMFAC2017EI-2011Class'!C1915</f>
        <v>T7 PTO</v>
      </c>
      <c r="C1916" s="73">
        <f>'EMFAC2017EI-2011Class'!D1915</f>
        <v>2010</v>
      </c>
      <c r="D1916" s="38">
        <f>'EMFAC2017EI-2011Class'!F1915</f>
        <v>12</v>
      </c>
      <c r="E1916" s="72" t="str">
        <f t="shared" si="60"/>
        <v>T7 PTO-12</v>
      </c>
      <c r="F1916" s="39">
        <f>VLOOKUP(E1916,HD_Odo!$C$2:$D$1381,2,FALSE)</f>
        <v>379510</v>
      </c>
      <c r="G1916" s="89" t="str">
        <f>'EMFAC2017EI-2011Class'!H1915</f>
        <v>2022-T7 PTO-12</v>
      </c>
      <c r="H1916" s="70">
        <f t="shared" si="61"/>
        <v>0.81897271708090424</v>
      </c>
      <c r="J1916" s="13"/>
      <c r="N1916" s="37"/>
      <c r="O1916" s="36"/>
    </row>
    <row r="1917" spans="1:15" ht="13.7" customHeight="1" x14ac:dyDescent="0.25">
      <c r="A1917" s="73">
        <f>'EMFAC2017EI-2011Class'!B1916</f>
        <v>2022</v>
      </c>
      <c r="B1917" s="74" t="str">
        <f>'EMFAC2017EI-2011Class'!C1916</f>
        <v>T7 PTO</v>
      </c>
      <c r="C1917" s="73">
        <f>'EMFAC2017EI-2011Class'!D1916</f>
        <v>2009</v>
      </c>
      <c r="D1917" s="38">
        <f>'EMFAC2017EI-2011Class'!F1916</f>
        <v>13</v>
      </c>
      <c r="E1917" s="72" t="str">
        <f t="shared" si="60"/>
        <v>T7 PTO-13</v>
      </c>
      <c r="F1917" s="39">
        <f>VLOOKUP(E1917,HD_Odo!$C$2:$D$1381,2,FALSE)</f>
        <v>400100</v>
      </c>
      <c r="G1917" s="89" t="str">
        <f>'EMFAC2017EI-2011Class'!H1916</f>
        <v>2022-T7 PTO-13</v>
      </c>
      <c r="H1917" s="70">
        <f t="shared" si="61"/>
        <v>0.81422406279444881</v>
      </c>
      <c r="J1917" s="13"/>
      <c r="N1917" s="37"/>
      <c r="O1917" s="36"/>
    </row>
    <row r="1918" spans="1:15" ht="13.7" customHeight="1" x14ac:dyDescent="0.25">
      <c r="A1918" s="73">
        <f>'EMFAC2017EI-2011Class'!B1917</f>
        <v>2022</v>
      </c>
      <c r="B1918" s="74" t="str">
        <f>'EMFAC2017EI-2011Class'!C1917</f>
        <v>T7 PTO</v>
      </c>
      <c r="C1918" s="73">
        <f>'EMFAC2017EI-2011Class'!D1917</f>
        <v>2008</v>
      </c>
      <c r="D1918" s="38">
        <f>'EMFAC2017EI-2011Class'!F1917</f>
        <v>14</v>
      </c>
      <c r="E1918" s="72" t="str">
        <f t="shared" si="60"/>
        <v>T7 PTO-14</v>
      </c>
      <c r="F1918" s="39">
        <f>VLOOKUP(E1918,HD_Odo!$C$2:$D$1381,2,FALSE)</f>
        <v>419498</v>
      </c>
      <c r="G1918" s="89" t="str">
        <f>'EMFAC2017EI-2011Class'!H1917</f>
        <v>2022-T7 PTO-14</v>
      </c>
      <c r="H1918" s="70">
        <f t="shared" si="61"/>
        <v>0.80997561992907241</v>
      </c>
      <c r="J1918" s="13"/>
      <c r="N1918" s="37"/>
      <c r="O1918" s="36"/>
    </row>
    <row r="1919" spans="1:15" ht="13.7" customHeight="1" x14ac:dyDescent="0.25">
      <c r="A1919" s="73">
        <f>'EMFAC2017EI-2011Class'!B1918</f>
        <v>2022</v>
      </c>
      <c r="B1919" s="74" t="str">
        <f>'EMFAC2017EI-2011Class'!C1918</f>
        <v>T7 PTO</v>
      </c>
      <c r="C1919" s="73">
        <f>'EMFAC2017EI-2011Class'!D1918</f>
        <v>2007</v>
      </c>
      <c r="D1919" s="38">
        <f>'EMFAC2017EI-2011Class'!F1918</f>
        <v>15</v>
      </c>
      <c r="E1919" s="72" t="str">
        <f t="shared" si="60"/>
        <v>T7 PTO-15</v>
      </c>
      <c r="F1919" s="39">
        <f>VLOOKUP(E1919,HD_Odo!$C$2:$D$1381,2,FALSE)</f>
        <v>437058</v>
      </c>
      <c r="G1919" s="89" t="str">
        <f>'EMFAC2017EI-2011Class'!H1918</f>
        <v>2022-T7 PTO-15</v>
      </c>
      <c r="H1919" s="70">
        <f t="shared" si="61"/>
        <v>0.90070272753615888</v>
      </c>
      <c r="J1919" s="13"/>
      <c r="N1919" s="37"/>
      <c r="O1919" s="36"/>
    </row>
    <row r="1920" spans="1:15" ht="13.7" customHeight="1" x14ac:dyDescent="0.25">
      <c r="A1920" s="73">
        <f>'EMFAC2017EI-2011Class'!B1919</f>
        <v>2022</v>
      </c>
      <c r="B1920" s="74" t="str">
        <f>'EMFAC2017EI-2011Class'!C1919</f>
        <v>T7 PTO</v>
      </c>
      <c r="C1920" s="73">
        <f>'EMFAC2017EI-2011Class'!D1919</f>
        <v>2006</v>
      </c>
      <c r="D1920" s="38">
        <f>'EMFAC2017EI-2011Class'!F1919</f>
        <v>16</v>
      </c>
      <c r="E1920" s="72" t="str">
        <f t="shared" si="60"/>
        <v>T7 PTO-16</v>
      </c>
      <c r="F1920" s="39">
        <f>VLOOKUP(E1920,HD_Odo!$C$2:$D$1381,2,FALSE)</f>
        <v>454484</v>
      </c>
      <c r="G1920" s="89" t="str">
        <f>'EMFAC2017EI-2011Class'!H1919</f>
        <v>2022-T7 PTO-16</v>
      </c>
      <c r="H1920" s="70">
        <f t="shared" si="61"/>
        <v>0.898371224908178</v>
      </c>
      <c r="J1920" s="13"/>
      <c r="N1920" s="37"/>
      <c r="O1920" s="36"/>
    </row>
    <row r="1921" spans="1:15" ht="13.7" customHeight="1" x14ac:dyDescent="0.25">
      <c r="A1921" s="73">
        <f>'EMFAC2017EI-2011Class'!B1920</f>
        <v>2022</v>
      </c>
      <c r="B1921" s="74" t="str">
        <f>'EMFAC2017EI-2011Class'!C1920</f>
        <v>T7 PTO</v>
      </c>
      <c r="C1921" s="73">
        <f>'EMFAC2017EI-2011Class'!D1920</f>
        <v>2005</v>
      </c>
      <c r="D1921" s="38">
        <f>'EMFAC2017EI-2011Class'!F1920</f>
        <v>17</v>
      </c>
      <c r="E1921" s="72" t="str">
        <f t="shared" si="60"/>
        <v>T7 PTO-17</v>
      </c>
      <c r="F1921" s="39">
        <f>VLOOKUP(E1921,HD_Odo!$C$2:$D$1381,2,FALSE)</f>
        <v>471741</v>
      </c>
      <c r="G1921" s="89" t="str">
        <f>'EMFAC2017EI-2011Class'!H1920</f>
        <v>2022-T7 PTO-17</v>
      </c>
      <c r="H1921" s="70">
        <f t="shared" si="61"/>
        <v>0.89613365570222026</v>
      </c>
      <c r="J1921" s="13"/>
      <c r="N1921" s="37"/>
      <c r="O1921" s="36"/>
    </row>
    <row r="1922" spans="1:15" ht="13.7" customHeight="1" x14ac:dyDescent="0.25">
      <c r="A1922" s="73">
        <f>'EMFAC2017EI-2011Class'!B1921</f>
        <v>2022</v>
      </c>
      <c r="B1922" s="74" t="str">
        <f>'EMFAC2017EI-2011Class'!C1921</f>
        <v>T7 PTO</v>
      </c>
      <c r="C1922" s="73">
        <f>'EMFAC2017EI-2011Class'!D1921</f>
        <v>2004</v>
      </c>
      <c r="D1922" s="38">
        <f>'EMFAC2017EI-2011Class'!F1921</f>
        <v>18</v>
      </c>
      <c r="E1922" s="72" t="str">
        <f t="shared" si="60"/>
        <v>T7 PTO-18</v>
      </c>
      <c r="F1922" s="39">
        <f>VLOOKUP(E1922,HD_Odo!$C$2:$D$1381,2,FALSE)</f>
        <v>488797</v>
      </c>
      <c r="G1922" s="89" t="str">
        <f>'EMFAC2017EI-2011Class'!H1921</f>
        <v>2022-T7 PTO-18</v>
      </c>
      <c r="H1922" s="70">
        <f t="shared" si="61"/>
        <v>0.8939887223153774</v>
      </c>
      <c r="J1922" s="13"/>
      <c r="N1922" s="37"/>
      <c r="O1922" s="36"/>
    </row>
    <row r="1923" spans="1:15" ht="13.7" customHeight="1" x14ac:dyDescent="0.25">
      <c r="A1923" s="73">
        <f>'EMFAC2017EI-2011Class'!B1922</f>
        <v>2022</v>
      </c>
      <c r="B1923" s="74" t="str">
        <f>'EMFAC2017EI-2011Class'!C1922</f>
        <v>T7 PTO</v>
      </c>
      <c r="C1923" s="73">
        <f>'EMFAC2017EI-2011Class'!D1922</f>
        <v>2003</v>
      </c>
      <c r="D1923" s="38">
        <f>'EMFAC2017EI-2011Class'!F1922</f>
        <v>19</v>
      </c>
      <c r="E1923" s="72" t="str">
        <f t="shared" si="60"/>
        <v>T7 PTO-19</v>
      </c>
      <c r="F1923" s="39">
        <f>VLOOKUP(E1923,HD_Odo!$C$2:$D$1381,2,FALSE)</f>
        <v>505620</v>
      </c>
      <c r="G1923" s="89" t="str">
        <f>'EMFAC2017EI-2011Class'!H1922</f>
        <v>2022-T7 PTO-19</v>
      </c>
      <c r="H1923" s="70">
        <f t="shared" si="61"/>
        <v>0.93332019689459944</v>
      </c>
      <c r="J1923" s="13"/>
      <c r="N1923" s="37"/>
      <c r="O1923" s="36"/>
    </row>
    <row r="1924" spans="1:15" ht="13.7" customHeight="1" x14ac:dyDescent="0.25">
      <c r="A1924" s="73">
        <f>'EMFAC2017EI-2011Class'!B1923</f>
        <v>2022</v>
      </c>
      <c r="B1924" s="74" t="str">
        <f>'EMFAC2017EI-2011Class'!C1923</f>
        <v>T7 PTO</v>
      </c>
      <c r="C1924" s="73">
        <f>'EMFAC2017EI-2011Class'!D1923</f>
        <v>2002</v>
      </c>
      <c r="D1924" s="38">
        <f>'EMFAC2017EI-2011Class'!F1923</f>
        <v>20</v>
      </c>
      <c r="E1924" s="72" t="str">
        <f t="shared" si="60"/>
        <v>T7 PTO-20</v>
      </c>
      <c r="F1924" s="39">
        <f>VLOOKUP(E1924,HD_Odo!$C$2:$D$1381,2,FALSE)</f>
        <v>522182</v>
      </c>
      <c r="G1924" s="89" t="str">
        <f>'EMFAC2017EI-2011Class'!H1923</f>
        <v>2022-T7 PTO-20</v>
      </c>
      <c r="H1924" s="70">
        <f t="shared" si="61"/>
        <v>0.93217804004674965</v>
      </c>
      <c r="J1924" s="13"/>
      <c r="N1924" s="37"/>
      <c r="O1924" s="36"/>
    </row>
    <row r="1925" spans="1:15" ht="13.7" customHeight="1" x14ac:dyDescent="0.25">
      <c r="A1925" s="73">
        <f>'EMFAC2017EI-2011Class'!B1924</f>
        <v>2022</v>
      </c>
      <c r="B1925" s="74" t="str">
        <f>'EMFAC2017EI-2011Class'!C1924</f>
        <v>T7 PTO</v>
      </c>
      <c r="C1925" s="73">
        <f>'EMFAC2017EI-2011Class'!D1924</f>
        <v>2001</v>
      </c>
      <c r="D1925" s="38">
        <f>'EMFAC2017EI-2011Class'!F1924</f>
        <v>21</v>
      </c>
      <c r="E1925" s="72" t="str">
        <f t="shared" si="60"/>
        <v>T7 PTO-21</v>
      </c>
      <c r="F1925" s="39">
        <f>VLOOKUP(E1925,HD_Odo!$C$2:$D$1381,2,FALSE)</f>
        <v>538456</v>
      </c>
      <c r="G1925" s="89" t="str">
        <f>'EMFAC2017EI-2011Class'!H1924</f>
        <v>2022-T7 PTO-21</v>
      </c>
      <c r="H1925" s="70">
        <f t="shared" si="61"/>
        <v>0.93108891923896475</v>
      </c>
      <c r="J1925" s="13"/>
      <c r="N1925" s="37"/>
      <c r="O1925" s="36"/>
    </row>
    <row r="1926" spans="1:15" ht="13.7" customHeight="1" x14ac:dyDescent="0.25">
      <c r="A1926" s="73">
        <f>'EMFAC2017EI-2011Class'!B1925</f>
        <v>2022</v>
      </c>
      <c r="B1926" s="74" t="str">
        <f>'EMFAC2017EI-2011Class'!C1925</f>
        <v>T7 PTO</v>
      </c>
      <c r="C1926" s="73">
        <f>'EMFAC2017EI-2011Class'!D1925</f>
        <v>2000</v>
      </c>
      <c r="D1926" s="38">
        <f>'EMFAC2017EI-2011Class'!F1925</f>
        <v>22</v>
      </c>
      <c r="E1926" s="72" t="str">
        <f t="shared" si="60"/>
        <v>T7 PTO-22</v>
      </c>
      <c r="F1926" s="39">
        <f>VLOOKUP(E1926,HD_Odo!$C$2:$D$1381,2,FALSE)</f>
        <v>554417</v>
      </c>
      <c r="G1926" s="89" t="str">
        <f>'EMFAC2017EI-2011Class'!H1925</f>
        <v>2022-T7 PTO-22</v>
      </c>
      <c r="H1926" s="70">
        <f t="shared" si="61"/>
        <v>0.93005130364765209</v>
      </c>
      <c r="J1926" s="13"/>
      <c r="N1926" s="37"/>
      <c r="O1926" s="36"/>
    </row>
    <row r="1927" spans="1:15" ht="13.7" customHeight="1" x14ac:dyDescent="0.25">
      <c r="A1927" s="73">
        <f>'EMFAC2017EI-2011Class'!B1926</f>
        <v>2022</v>
      </c>
      <c r="B1927" s="74" t="str">
        <f>'EMFAC2017EI-2011Class'!C1926</f>
        <v>T7 PTO</v>
      </c>
      <c r="C1927" s="73">
        <f>'EMFAC2017EI-2011Class'!D1926</f>
        <v>1999</v>
      </c>
      <c r="D1927" s="38">
        <f>'EMFAC2017EI-2011Class'!F1926</f>
        <v>23</v>
      </c>
      <c r="E1927" s="72" t="str">
        <f t="shared" si="60"/>
        <v>T7 PTO-23</v>
      </c>
      <c r="F1927" s="39">
        <f>VLOOKUP(E1927,HD_Odo!$C$2:$D$1381,2,FALSE)</f>
        <v>570042</v>
      </c>
      <c r="G1927" s="89" t="str">
        <f>'EMFAC2017EI-2011Class'!H1926</f>
        <v>2022-T7 PTO-23</v>
      </c>
      <c r="H1927" s="70">
        <f t="shared" si="61"/>
        <v>0.92906361566400886</v>
      </c>
      <c r="J1927" s="13"/>
      <c r="N1927" s="37"/>
      <c r="O1927" s="36"/>
    </row>
    <row r="1928" spans="1:15" ht="13.7" customHeight="1" x14ac:dyDescent="0.25">
      <c r="A1928" s="73">
        <f>'EMFAC2017EI-2011Class'!B1927</f>
        <v>2022</v>
      </c>
      <c r="B1928" s="74" t="str">
        <f>'EMFAC2017EI-2011Class'!C1927</f>
        <v>T7 PTO</v>
      </c>
      <c r="C1928" s="73">
        <f>'EMFAC2017EI-2011Class'!D1927</f>
        <v>1998</v>
      </c>
      <c r="D1928" s="38">
        <f>'EMFAC2017EI-2011Class'!F1927</f>
        <v>24</v>
      </c>
      <c r="E1928" s="72" t="str">
        <f t="shared" si="60"/>
        <v>T7 PTO-24</v>
      </c>
      <c r="F1928" s="39">
        <f>VLOOKUP(E1928,HD_Odo!$C$2:$D$1381,2,FALSE)</f>
        <v>585309</v>
      </c>
      <c r="G1928" s="89" t="str">
        <f>'EMFAC2017EI-2011Class'!H1927</f>
        <v>2022-T7 PTO-24</v>
      </c>
      <c r="H1928" s="70">
        <f t="shared" si="61"/>
        <v>0.9281243094587045</v>
      </c>
      <c r="J1928" s="13"/>
      <c r="N1928" s="37"/>
      <c r="O1928" s="36"/>
    </row>
    <row r="1929" spans="1:15" ht="13.7" customHeight="1" x14ac:dyDescent="0.25">
      <c r="A1929" s="73">
        <f>'EMFAC2017EI-2011Class'!B1928</f>
        <v>2022</v>
      </c>
      <c r="B1929" s="74" t="str">
        <f>'EMFAC2017EI-2011Class'!C1928</f>
        <v>T7 PTO</v>
      </c>
      <c r="C1929" s="73">
        <f>'EMFAC2017EI-2011Class'!D1928</f>
        <v>1997</v>
      </c>
      <c r="D1929" s="38">
        <f>'EMFAC2017EI-2011Class'!F1928</f>
        <v>25</v>
      </c>
      <c r="E1929" s="72" t="str">
        <f t="shared" si="60"/>
        <v>T7 PTO-25</v>
      </c>
      <c r="F1929" s="39">
        <f>VLOOKUP(E1929,HD_Odo!$C$2:$D$1381,2,FALSE)</f>
        <v>600200</v>
      </c>
      <c r="G1929" s="89" t="str">
        <f>'EMFAC2017EI-2011Class'!H1928</f>
        <v>2022-T7 PTO-25</v>
      </c>
      <c r="H1929" s="70">
        <f t="shared" si="61"/>
        <v>0.92723170018825896</v>
      </c>
      <c r="J1929" s="13"/>
      <c r="N1929" s="37"/>
      <c r="O1929" s="36"/>
    </row>
    <row r="1930" spans="1:15" ht="13.7" customHeight="1" x14ac:dyDescent="0.25">
      <c r="A1930" s="73">
        <f>'EMFAC2017EI-2011Class'!B1929</f>
        <v>2022</v>
      </c>
      <c r="B1930" s="74" t="str">
        <f>'EMFAC2017EI-2011Class'!C1929</f>
        <v>T7 PTO</v>
      </c>
      <c r="C1930" s="73">
        <f>'EMFAC2017EI-2011Class'!D1929</f>
        <v>1996</v>
      </c>
      <c r="D1930" s="38">
        <f>'EMFAC2017EI-2011Class'!F1929</f>
        <v>26</v>
      </c>
      <c r="E1930" s="72" t="str">
        <f t="shared" si="60"/>
        <v>T7 PTO-26</v>
      </c>
      <c r="F1930" s="39">
        <f>VLOOKUP(E1930,HD_Odo!$C$2:$D$1381,2,FALSE)</f>
        <v>614697</v>
      </c>
      <c r="G1930" s="89" t="str">
        <f>'EMFAC2017EI-2011Class'!H1929</f>
        <v>2022-T7 PTO-26</v>
      </c>
      <c r="H1930" s="70">
        <f t="shared" si="61"/>
        <v>0.92638422175640123</v>
      </c>
      <c r="J1930" s="13"/>
      <c r="N1930" s="37"/>
      <c r="O1930" s="36"/>
    </row>
    <row r="1931" spans="1:15" ht="13.7" customHeight="1" x14ac:dyDescent="0.25">
      <c r="A1931" s="73">
        <f>'EMFAC2017EI-2011Class'!B1930</f>
        <v>2022</v>
      </c>
      <c r="B1931" s="74" t="str">
        <f>'EMFAC2017EI-2011Class'!C1930</f>
        <v>T7 PTO</v>
      </c>
      <c r="C1931" s="73">
        <f>'EMFAC2017EI-2011Class'!D1930</f>
        <v>1995</v>
      </c>
      <c r="D1931" s="38">
        <f>'EMFAC2017EI-2011Class'!F1930</f>
        <v>27</v>
      </c>
      <c r="E1931" s="72" t="str">
        <f t="shared" ref="E1931:E1994" si="62">CONCATENATE(B1931,"-",D1931)</f>
        <v>T7 PTO-27</v>
      </c>
      <c r="F1931" s="39">
        <f>VLOOKUP(E1931,HD_Odo!$C$2:$D$1381,2,FALSE)</f>
        <v>628784</v>
      </c>
      <c r="G1931" s="89" t="str">
        <f>'EMFAC2017EI-2011Class'!H1930</f>
        <v>2022-T7 PTO-27</v>
      </c>
      <c r="H1931" s="70">
        <f t="shared" si="61"/>
        <v>0.92558030852592665</v>
      </c>
      <c r="J1931" s="13"/>
      <c r="N1931" s="37"/>
      <c r="O1931" s="36"/>
    </row>
    <row r="1932" spans="1:15" ht="13.7" customHeight="1" x14ac:dyDescent="0.25">
      <c r="A1932" s="73">
        <f>'EMFAC2017EI-2011Class'!B1931</f>
        <v>2022</v>
      </c>
      <c r="B1932" s="74" t="str">
        <f>'EMFAC2017EI-2011Class'!C1931</f>
        <v>T7 PTO</v>
      </c>
      <c r="C1932" s="73">
        <f>'EMFAC2017EI-2011Class'!D1931</f>
        <v>1994</v>
      </c>
      <c r="D1932" s="38">
        <f>'EMFAC2017EI-2011Class'!F1931</f>
        <v>28</v>
      </c>
      <c r="E1932" s="72" t="str">
        <f t="shared" si="62"/>
        <v>T7 PTO-28</v>
      </c>
      <c r="F1932" s="39">
        <f>VLOOKUP(E1932,HD_Odo!$C$2:$D$1381,2,FALSE)</f>
        <v>642448</v>
      </c>
      <c r="G1932" s="89" t="str">
        <f>'EMFAC2017EI-2011Class'!H1931</f>
        <v>2022-T7 PTO-28</v>
      </c>
      <c r="H1932" s="70">
        <f t="shared" si="61"/>
        <v>0.92481834780346972</v>
      </c>
      <c r="J1932" s="13"/>
      <c r="N1932" s="37"/>
      <c r="O1932" s="36"/>
    </row>
    <row r="1933" spans="1:15" ht="13.7" customHeight="1" x14ac:dyDescent="0.25">
      <c r="A1933" s="73">
        <f>'EMFAC2017EI-2011Class'!B1932</f>
        <v>2022</v>
      </c>
      <c r="B1933" s="74" t="str">
        <f>'EMFAC2017EI-2011Class'!C1932</f>
        <v>T7 PTO</v>
      </c>
      <c r="C1933" s="73">
        <f>'EMFAC2017EI-2011Class'!D1932</f>
        <v>1993</v>
      </c>
      <c r="D1933" s="38">
        <f>'EMFAC2017EI-2011Class'!F1932</f>
        <v>29</v>
      </c>
      <c r="E1933" s="72" t="str">
        <f t="shared" si="62"/>
        <v>T7 PTO-29</v>
      </c>
      <c r="F1933" s="39">
        <f>VLOOKUP(E1933,HD_Odo!$C$2:$D$1381,2,FALSE)</f>
        <v>655678</v>
      </c>
      <c r="G1933" s="89" t="str">
        <f>'EMFAC2017EI-2011Class'!H1932</f>
        <v>2022-T7 PTO-29</v>
      </c>
      <c r="H1933" s="70">
        <f t="shared" si="61"/>
        <v>1</v>
      </c>
      <c r="J1933" s="13"/>
      <c r="N1933" s="37"/>
      <c r="O1933" s="36"/>
    </row>
    <row r="1934" spans="1:15" ht="13.7" customHeight="1" x14ac:dyDescent="0.25">
      <c r="A1934" s="73">
        <f>'EMFAC2017EI-2011Class'!B1933</f>
        <v>2022</v>
      </c>
      <c r="B1934" s="74" t="str">
        <f>'EMFAC2017EI-2011Class'!C1933</f>
        <v>T7 PTO</v>
      </c>
      <c r="C1934" s="73">
        <f>'EMFAC2017EI-2011Class'!D1933</f>
        <v>1992</v>
      </c>
      <c r="D1934" s="38">
        <f>'EMFAC2017EI-2011Class'!F1933</f>
        <v>30</v>
      </c>
      <c r="E1934" s="72" t="str">
        <f t="shared" si="62"/>
        <v>T7 PTO-30</v>
      </c>
      <c r="F1934" s="39">
        <f>VLOOKUP(E1934,HD_Odo!$C$2:$D$1381,2,FALSE)</f>
        <v>668463</v>
      </c>
      <c r="G1934" s="89" t="str">
        <f>'EMFAC2017EI-2011Class'!H1933</f>
        <v>2022-T7 PTO-30</v>
      </c>
      <c r="H1934" s="70">
        <f t="shared" si="61"/>
        <v>1</v>
      </c>
      <c r="J1934" s="13"/>
      <c r="N1934" s="37"/>
      <c r="O1934" s="36"/>
    </row>
    <row r="1935" spans="1:15" ht="13.7" customHeight="1" x14ac:dyDescent="0.25">
      <c r="A1935" s="73">
        <f>'EMFAC2017EI-2011Class'!B1934</f>
        <v>2022</v>
      </c>
      <c r="B1935" s="74" t="str">
        <f>'EMFAC2017EI-2011Class'!C1934</f>
        <v>T7 PTO</v>
      </c>
      <c r="C1935" s="73">
        <f>'EMFAC2017EI-2011Class'!D1934</f>
        <v>1991</v>
      </c>
      <c r="D1935" s="38">
        <f>'EMFAC2017EI-2011Class'!F1934</f>
        <v>31</v>
      </c>
      <c r="E1935" s="72" t="str">
        <f t="shared" si="62"/>
        <v>T7 PTO-31</v>
      </c>
      <c r="F1935" s="39">
        <f>VLOOKUP(E1935,HD_Odo!$C$2:$D$1381,2,FALSE)</f>
        <v>680796</v>
      </c>
      <c r="G1935" s="89" t="str">
        <f>'EMFAC2017EI-2011Class'!H1934</f>
        <v>2022-T7 PTO-31</v>
      </c>
      <c r="H1935" s="70">
        <f t="shared" si="61"/>
        <v>1</v>
      </c>
      <c r="J1935" s="13"/>
      <c r="N1935" s="37"/>
      <c r="O1935" s="36"/>
    </row>
    <row r="1936" spans="1:15" ht="13.7" customHeight="1" x14ac:dyDescent="0.25">
      <c r="A1936" s="73">
        <f>'EMFAC2017EI-2011Class'!B1935</f>
        <v>2022</v>
      </c>
      <c r="B1936" s="74" t="str">
        <f>'EMFAC2017EI-2011Class'!C1935</f>
        <v>T7 PTO</v>
      </c>
      <c r="C1936" s="73">
        <f>'EMFAC2017EI-2011Class'!D1935</f>
        <v>1990</v>
      </c>
      <c r="D1936" s="38">
        <f>'EMFAC2017EI-2011Class'!F1935</f>
        <v>32</v>
      </c>
      <c r="E1936" s="72" t="str">
        <f t="shared" si="62"/>
        <v>T7 PTO-32</v>
      </c>
      <c r="F1936" s="39">
        <f>VLOOKUP(E1936,HD_Odo!$C$2:$D$1381,2,FALSE)</f>
        <v>692671</v>
      </c>
      <c r="G1936" s="89" t="str">
        <f>'EMFAC2017EI-2011Class'!H1935</f>
        <v>2022-T7 PTO-32</v>
      </c>
      <c r="H1936" s="70">
        <f t="shared" si="61"/>
        <v>1</v>
      </c>
      <c r="J1936" s="13"/>
      <c r="N1936" s="37"/>
      <c r="O1936" s="36"/>
    </row>
    <row r="1937" spans="1:15" ht="13.7" customHeight="1" x14ac:dyDescent="0.25">
      <c r="A1937" s="73">
        <f>'EMFAC2017EI-2011Class'!B1936</f>
        <v>2022</v>
      </c>
      <c r="B1937" s="74" t="str">
        <f>'EMFAC2017EI-2011Class'!C1936</f>
        <v>T7 PTO</v>
      </c>
      <c r="C1937" s="73">
        <f>'EMFAC2017EI-2011Class'!D1936</f>
        <v>1989</v>
      </c>
      <c r="D1937" s="38">
        <f>'EMFAC2017EI-2011Class'!F1936</f>
        <v>33</v>
      </c>
      <c r="E1937" s="72" t="str">
        <f t="shared" si="62"/>
        <v>T7 PTO-33</v>
      </c>
      <c r="F1937" s="39">
        <f>VLOOKUP(E1937,HD_Odo!$C$2:$D$1381,2,FALSE)</f>
        <v>704085</v>
      </c>
      <c r="G1937" s="89" t="str">
        <f>'EMFAC2017EI-2011Class'!H1936</f>
        <v>2022-T7 PTO-33</v>
      </c>
      <c r="H1937" s="70">
        <f t="shared" si="61"/>
        <v>1</v>
      </c>
      <c r="J1937" s="13"/>
      <c r="N1937" s="37"/>
      <c r="O1937" s="36"/>
    </row>
    <row r="1938" spans="1:15" ht="13.7" customHeight="1" x14ac:dyDescent="0.25">
      <c r="A1938" s="73">
        <f>'EMFAC2017EI-2011Class'!B1937</f>
        <v>2022</v>
      </c>
      <c r="B1938" s="74" t="str">
        <f>'EMFAC2017EI-2011Class'!C1937</f>
        <v>T7 PTO</v>
      </c>
      <c r="C1938" s="73">
        <f>'EMFAC2017EI-2011Class'!D1937</f>
        <v>1988</v>
      </c>
      <c r="D1938" s="38">
        <f>'EMFAC2017EI-2011Class'!F1937</f>
        <v>34</v>
      </c>
      <c r="E1938" s="72" t="str">
        <f t="shared" si="62"/>
        <v>T7 PTO-34</v>
      </c>
      <c r="F1938" s="39">
        <f>VLOOKUP(E1938,HD_Odo!$C$2:$D$1381,2,FALSE)</f>
        <v>715035</v>
      </c>
      <c r="G1938" s="89" t="str">
        <f>'EMFAC2017EI-2011Class'!H1937</f>
        <v>2022-T7 PTO-34</v>
      </c>
      <c r="H1938" s="70">
        <f t="shared" si="61"/>
        <v>1</v>
      </c>
      <c r="J1938" s="13"/>
      <c r="N1938" s="37"/>
      <c r="O1938" s="36"/>
    </row>
    <row r="1939" spans="1:15" ht="13.7" customHeight="1" x14ac:dyDescent="0.25">
      <c r="A1939" s="73">
        <f>'EMFAC2017EI-2011Class'!B1938</f>
        <v>2022</v>
      </c>
      <c r="B1939" s="74" t="str">
        <f>'EMFAC2017EI-2011Class'!C1938</f>
        <v>T7 PTO</v>
      </c>
      <c r="C1939" s="73">
        <f>'EMFAC2017EI-2011Class'!D1938</f>
        <v>1987</v>
      </c>
      <c r="D1939" s="38">
        <f>'EMFAC2017EI-2011Class'!F1938</f>
        <v>35</v>
      </c>
      <c r="E1939" s="72" t="str">
        <f t="shared" si="62"/>
        <v>T7 PTO-35</v>
      </c>
      <c r="F1939" s="39">
        <f>VLOOKUP(E1939,HD_Odo!$C$2:$D$1381,2,FALSE)</f>
        <v>725521</v>
      </c>
      <c r="G1939" s="89" t="str">
        <f>'EMFAC2017EI-2011Class'!H1938</f>
        <v>2022-T7 PTO-35</v>
      </c>
      <c r="H1939" s="70">
        <f t="shared" si="61"/>
        <v>1</v>
      </c>
      <c r="J1939" s="13"/>
      <c r="N1939" s="37"/>
      <c r="O1939" s="36"/>
    </row>
    <row r="1940" spans="1:15" ht="13.7" customHeight="1" x14ac:dyDescent="0.25">
      <c r="A1940" s="73">
        <f>'EMFAC2017EI-2011Class'!B1939</f>
        <v>2022</v>
      </c>
      <c r="B1940" s="74" t="str">
        <f>'EMFAC2017EI-2011Class'!C1939</f>
        <v>T7 PTO</v>
      </c>
      <c r="C1940" s="73">
        <f>'EMFAC2017EI-2011Class'!D1939</f>
        <v>1986</v>
      </c>
      <c r="D1940" s="38">
        <f>'EMFAC2017EI-2011Class'!F1939</f>
        <v>36</v>
      </c>
      <c r="E1940" s="72" t="str">
        <f t="shared" si="62"/>
        <v>T7 PTO-36</v>
      </c>
      <c r="F1940" s="39">
        <f>VLOOKUP(E1940,HD_Odo!$C$2:$D$1381,2,FALSE)</f>
        <v>735545</v>
      </c>
      <c r="G1940" s="89" t="str">
        <f>'EMFAC2017EI-2011Class'!H1939</f>
        <v>2022-T7 PTO-36</v>
      </c>
      <c r="H1940" s="70">
        <f t="shared" si="61"/>
        <v>1</v>
      </c>
      <c r="J1940" s="13"/>
      <c r="N1940" s="37"/>
      <c r="O1940" s="36"/>
    </row>
    <row r="1941" spans="1:15" ht="13.7" customHeight="1" x14ac:dyDescent="0.25">
      <c r="A1941" s="73">
        <f>'EMFAC2017EI-2011Class'!B1940</f>
        <v>2022</v>
      </c>
      <c r="B1941" s="74" t="str">
        <f>'EMFAC2017EI-2011Class'!C1940</f>
        <v>T7 PTO</v>
      </c>
      <c r="C1941" s="73">
        <f>'EMFAC2017EI-2011Class'!D1940</f>
        <v>1985</v>
      </c>
      <c r="D1941" s="38">
        <f>'EMFAC2017EI-2011Class'!F1940</f>
        <v>37</v>
      </c>
      <c r="E1941" s="72" t="str">
        <f t="shared" si="62"/>
        <v>T7 PTO-37</v>
      </c>
      <c r="F1941" s="39">
        <f>VLOOKUP(E1941,HD_Odo!$C$2:$D$1381,2,FALSE)</f>
        <v>745111</v>
      </c>
      <c r="G1941" s="89" t="str">
        <f>'EMFAC2017EI-2011Class'!H1940</f>
        <v>2022-T7 PTO-37</v>
      </c>
      <c r="H1941" s="70">
        <f t="shared" si="61"/>
        <v>1</v>
      </c>
      <c r="J1941" s="13"/>
      <c r="N1941" s="37"/>
      <c r="O1941" s="36"/>
    </row>
    <row r="1942" spans="1:15" ht="13.7" customHeight="1" x14ac:dyDescent="0.25">
      <c r="A1942" s="73">
        <f>'EMFAC2017EI-2011Class'!B1941</f>
        <v>2022</v>
      </c>
      <c r="B1942" s="74" t="str">
        <f>'EMFAC2017EI-2011Class'!C1941</f>
        <v>T7 PTO</v>
      </c>
      <c r="C1942" s="73">
        <f>'EMFAC2017EI-2011Class'!D1941</f>
        <v>1984</v>
      </c>
      <c r="D1942" s="38">
        <f>'EMFAC2017EI-2011Class'!F1941</f>
        <v>38</v>
      </c>
      <c r="E1942" s="72" t="str">
        <f t="shared" si="62"/>
        <v>T7 PTO-38</v>
      </c>
      <c r="F1942" s="39">
        <f>VLOOKUP(E1942,HD_Odo!$C$2:$D$1381,2,FALSE)</f>
        <v>754239</v>
      </c>
      <c r="G1942" s="89" t="str">
        <f>'EMFAC2017EI-2011Class'!H1941</f>
        <v>2022-T7 PTO-38</v>
      </c>
      <c r="H1942" s="70">
        <f t="shared" si="61"/>
        <v>1</v>
      </c>
      <c r="J1942" s="13"/>
      <c r="N1942" s="37"/>
      <c r="O1942" s="36"/>
    </row>
    <row r="1943" spans="1:15" ht="13.7" customHeight="1" x14ac:dyDescent="0.25">
      <c r="A1943" s="73">
        <f>'EMFAC2017EI-2011Class'!B1942</f>
        <v>2022</v>
      </c>
      <c r="B1943" s="74" t="str">
        <f>'EMFAC2017EI-2011Class'!C1942</f>
        <v>T7 PTO</v>
      </c>
      <c r="C1943" s="73">
        <f>'EMFAC2017EI-2011Class'!D1942</f>
        <v>1983</v>
      </c>
      <c r="D1943" s="38">
        <f>'EMFAC2017EI-2011Class'!F1942</f>
        <v>39</v>
      </c>
      <c r="E1943" s="72" t="str">
        <f t="shared" si="62"/>
        <v>T7 PTO-39</v>
      </c>
      <c r="F1943" s="39">
        <f>VLOOKUP(E1943,HD_Odo!$C$2:$D$1381,2,FALSE)</f>
        <v>762950</v>
      </c>
      <c r="G1943" s="89" t="str">
        <f>'EMFAC2017EI-2011Class'!H1942</f>
        <v>2022-T7 PTO-39</v>
      </c>
      <c r="H1943" s="70">
        <f t="shared" si="61"/>
        <v>1</v>
      </c>
      <c r="J1943" s="13"/>
      <c r="N1943" s="37"/>
      <c r="O1943" s="36"/>
    </row>
    <row r="1944" spans="1:15" ht="13.7" customHeight="1" x14ac:dyDescent="0.25">
      <c r="A1944" s="73">
        <f>'EMFAC2017EI-2011Class'!B1943</f>
        <v>2022</v>
      </c>
      <c r="B1944" s="74" t="str">
        <f>'EMFAC2017EI-2011Class'!C1943</f>
        <v>T7 PTO</v>
      </c>
      <c r="C1944" s="73">
        <f>'EMFAC2017EI-2011Class'!D1943</f>
        <v>1982</v>
      </c>
      <c r="D1944" s="38">
        <f>'EMFAC2017EI-2011Class'!F1943</f>
        <v>40</v>
      </c>
      <c r="E1944" s="72" t="str">
        <f t="shared" si="62"/>
        <v>T7 PTO-40</v>
      </c>
      <c r="F1944" s="39">
        <f>VLOOKUP(E1944,HD_Odo!$C$2:$D$1381,2,FALSE)</f>
        <v>771263</v>
      </c>
      <c r="G1944" s="89" t="str">
        <f>'EMFAC2017EI-2011Class'!H1943</f>
        <v>2022-T7 PTO-40</v>
      </c>
      <c r="H1944" s="70">
        <f t="shared" si="61"/>
        <v>1</v>
      </c>
      <c r="J1944" s="13"/>
      <c r="N1944" s="37"/>
      <c r="O1944" s="36"/>
    </row>
    <row r="1945" spans="1:15" ht="13.7" customHeight="1" x14ac:dyDescent="0.25">
      <c r="A1945" s="73">
        <f>'EMFAC2017EI-2011Class'!B1944</f>
        <v>2022</v>
      </c>
      <c r="B1945" s="74" t="str">
        <f>'EMFAC2017EI-2011Class'!C1944</f>
        <v>T7 PTO</v>
      </c>
      <c r="C1945" s="73">
        <f>'EMFAC2017EI-2011Class'!D1944</f>
        <v>1981</v>
      </c>
      <c r="D1945" s="38">
        <f>'EMFAC2017EI-2011Class'!F1944</f>
        <v>41</v>
      </c>
      <c r="E1945" s="72" t="str">
        <f t="shared" si="62"/>
        <v>T7 PTO-41</v>
      </c>
      <c r="F1945" s="39">
        <f>VLOOKUP(E1945,HD_Odo!$C$2:$D$1381,2,FALSE)</f>
        <v>779196</v>
      </c>
      <c r="G1945" s="89" t="str">
        <f>'EMFAC2017EI-2011Class'!H1944</f>
        <v>2022-T7 PTO-41</v>
      </c>
      <c r="H1945" s="70">
        <f t="shared" si="61"/>
        <v>1</v>
      </c>
      <c r="J1945" s="13"/>
      <c r="N1945" s="37"/>
      <c r="O1945" s="36"/>
    </row>
    <row r="1946" spans="1:15" ht="13.7" customHeight="1" x14ac:dyDescent="0.25">
      <c r="A1946" s="73">
        <f>'EMFAC2017EI-2011Class'!B1945</f>
        <v>2022</v>
      </c>
      <c r="B1946" s="74" t="str">
        <f>'EMFAC2017EI-2011Class'!C1945</f>
        <v>T7 PTO</v>
      </c>
      <c r="C1946" s="73">
        <f>'EMFAC2017EI-2011Class'!D1945</f>
        <v>1980</v>
      </c>
      <c r="D1946" s="38">
        <f>'EMFAC2017EI-2011Class'!F1945</f>
        <v>42</v>
      </c>
      <c r="E1946" s="72" t="str">
        <f t="shared" si="62"/>
        <v>T7 PTO-42</v>
      </c>
      <c r="F1946" s="39">
        <f>VLOOKUP(E1946,HD_Odo!$C$2:$D$1381,2,FALSE)</f>
        <v>786766</v>
      </c>
      <c r="G1946" s="89" t="str">
        <f>'EMFAC2017EI-2011Class'!H1945</f>
        <v>2022-T7 PTO-42</v>
      </c>
      <c r="H1946" s="70">
        <f t="shared" si="61"/>
        <v>1</v>
      </c>
      <c r="J1946" s="13"/>
      <c r="N1946" s="37"/>
      <c r="O1946" s="36"/>
    </row>
    <row r="1947" spans="1:15" ht="13.7" customHeight="1" x14ac:dyDescent="0.25">
      <c r="A1947" s="73">
        <f>'EMFAC2017EI-2011Class'!B1946</f>
        <v>2022</v>
      </c>
      <c r="B1947" s="74" t="str">
        <f>'EMFAC2017EI-2011Class'!C1946</f>
        <v>T7 PTO</v>
      </c>
      <c r="C1947" s="73">
        <f>'EMFAC2017EI-2011Class'!D1946</f>
        <v>1979</v>
      </c>
      <c r="D1947" s="38">
        <f>'EMFAC2017EI-2011Class'!F1946</f>
        <v>43</v>
      </c>
      <c r="E1947" s="72" t="str">
        <f t="shared" si="62"/>
        <v>T7 PTO-43</v>
      </c>
      <c r="F1947" s="39">
        <f>VLOOKUP(E1947,HD_Odo!$C$2:$D$1381,2,FALSE)</f>
        <v>793990</v>
      </c>
      <c r="G1947" s="89" t="str">
        <f>'EMFAC2017EI-2011Class'!H1946</f>
        <v>2022-T7 PTO-43</v>
      </c>
      <c r="H1947" s="70">
        <f t="shared" si="61"/>
        <v>1</v>
      </c>
      <c r="J1947" s="13"/>
      <c r="N1947" s="37"/>
      <c r="O1947" s="36"/>
    </row>
    <row r="1948" spans="1:15" ht="13.7" customHeight="1" x14ac:dyDescent="0.25">
      <c r="A1948" s="73">
        <f>'EMFAC2017EI-2011Class'!B1947</f>
        <v>2022</v>
      </c>
      <c r="B1948" s="74" t="str">
        <f>'EMFAC2017EI-2011Class'!C1947</f>
        <v>T7 PTO</v>
      </c>
      <c r="C1948" s="73">
        <f>'EMFAC2017EI-2011Class'!D1947</f>
        <v>1978</v>
      </c>
      <c r="D1948" s="38">
        <f>'EMFAC2017EI-2011Class'!F1947</f>
        <v>44</v>
      </c>
      <c r="E1948" s="72" t="str">
        <f t="shared" si="62"/>
        <v>T7 PTO-44</v>
      </c>
      <c r="F1948" s="39">
        <f>VLOOKUP(E1948,HD_Odo!$C$2:$D$1381,2,FALSE)</f>
        <v>800000</v>
      </c>
      <c r="G1948" s="89" t="str">
        <f>'EMFAC2017EI-2011Class'!H1947</f>
        <v>2022-T7 PTO-44</v>
      </c>
      <c r="H1948" s="70">
        <f t="shared" si="61"/>
        <v>1</v>
      </c>
      <c r="J1948" s="13"/>
      <c r="N1948" s="37"/>
      <c r="O1948" s="36"/>
    </row>
    <row r="1949" spans="1:15" ht="13.7" customHeight="1" x14ac:dyDescent="0.25">
      <c r="A1949" s="73">
        <f>'EMFAC2017EI-2011Class'!B1948</f>
        <v>2022</v>
      </c>
      <c r="B1949" s="74" t="str">
        <f>'EMFAC2017EI-2011Class'!C1948</f>
        <v>T7 Public</v>
      </c>
      <c r="C1949" s="73">
        <f>'EMFAC2017EI-2011Class'!D1948</f>
        <v>2023</v>
      </c>
      <c r="D1949" s="38">
        <f>'EMFAC2017EI-2011Class'!F1948</f>
        <v>-1</v>
      </c>
      <c r="E1949" s="72" t="str">
        <f t="shared" si="62"/>
        <v>T7 Public--1</v>
      </c>
      <c r="F1949" s="39">
        <f>VLOOKUP(E1949,HD_Odo!$C$2:$D$1381,2,FALSE)</f>
        <v>3240</v>
      </c>
      <c r="G1949" s="89" t="str">
        <f>'EMFAC2017EI-2011Class'!H1948</f>
        <v>2022-T7 Public--1</v>
      </c>
      <c r="H1949" s="70">
        <f t="shared" si="61"/>
        <v>0.99584742325692222</v>
      </c>
      <c r="J1949" s="13"/>
      <c r="N1949" s="37"/>
      <c r="O1949" s="36"/>
    </row>
    <row r="1950" spans="1:15" ht="13.7" customHeight="1" x14ac:dyDescent="0.25">
      <c r="A1950" s="73">
        <f>'EMFAC2017EI-2011Class'!B1949</f>
        <v>2022</v>
      </c>
      <c r="B1950" s="74" t="str">
        <f>'EMFAC2017EI-2011Class'!C1949</f>
        <v>T7 Public</v>
      </c>
      <c r="C1950" s="73">
        <f>'EMFAC2017EI-2011Class'!D1949</f>
        <v>2022</v>
      </c>
      <c r="D1950" s="38">
        <f>'EMFAC2017EI-2011Class'!F1949</f>
        <v>0</v>
      </c>
      <c r="E1950" s="72" t="str">
        <f t="shared" si="62"/>
        <v>T7 Public-0</v>
      </c>
      <c r="F1950" s="39">
        <f>VLOOKUP(E1950,HD_Odo!$C$2:$D$1381,2,FALSE)</f>
        <v>11016</v>
      </c>
      <c r="G1950" s="89" t="str">
        <f>'EMFAC2017EI-2011Class'!H1949</f>
        <v>2022-T7 Public-0</v>
      </c>
      <c r="H1950" s="70">
        <f t="shared" si="61"/>
        <v>0.9862766093942047</v>
      </c>
      <c r="J1950" s="13"/>
      <c r="N1950" s="37"/>
      <c r="O1950" s="36"/>
    </row>
    <row r="1951" spans="1:15" ht="13.7" customHeight="1" x14ac:dyDescent="0.25">
      <c r="A1951" s="73">
        <f>'EMFAC2017EI-2011Class'!B1950</f>
        <v>2022</v>
      </c>
      <c r="B1951" s="74" t="str">
        <f>'EMFAC2017EI-2011Class'!C1950</f>
        <v>T7 Public</v>
      </c>
      <c r="C1951" s="73">
        <f>'EMFAC2017EI-2011Class'!D1950</f>
        <v>2021</v>
      </c>
      <c r="D1951" s="38">
        <f>'EMFAC2017EI-2011Class'!F1950</f>
        <v>1</v>
      </c>
      <c r="E1951" s="72" t="str">
        <f t="shared" si="62"/>
        <v>T7 Public-1</v>
      </c>
      <c r="F1951" s="39">
        <f>VLOOKUP(E1951,HD_Odo!$C$2:$D$1381,2,FALSE)</f>
        <v>18792</v>
      </c>
      <c r="G1951" s="89" t="str">
        <f>'EMFAC2017EI-2011Class'!H1950</f>
        <v>2022-T7 Public-1</v>
      </c>
      <c r="H1951" s="70">
        <f t="shared" si="61"/>
        <v>0.97722722057326661</v>
      </c>
      <c r="J1951" s="13"/>
      <c r="N1951" s="37"/>
      <c r="O1951" s="36"/>
    </row>
    <row r="1952" spans="1:15" ht="13.7" customHeight="1" x14ac:dyDescent="0.25">
      <c r="A1952" s="73">
        <f>'EMFAC2017EI-2011Class'!B1951</f>
        <v>2022</v>
      </c>
      <c r="B1952" s="74" t="str">
        <f>'EMFAC2017EI-2011Class'!C1951</f>
        <v>T7 Public</v>
      </c>
      <c r="C1952" s="73">
        <f>'EMFAC2017EI-2011Class'!D1951</f>
        <v>2020</v>
      </c>
      <c r="D1952" s="38">
        <f>'EMFAC2017EI-2011Class'!F1951</f>
        <v>2</v>
      </c>
      <c r="E1952" s="72" t="str">
        <f t="shared" si="62"/>
        <v>T7 Public-2</v>
      </c>
      <c r="F1952" s="39">
        <f>VLOOKUP(E1952,HD_Odo!$C$2:$D$1381,2,FALSE)</f>
        <v>26568</v>
      </c>
      <c r="G1952" s="89" t="str">
        <f>'EMFAC2017EI-2011Class'!H1951</f>
        <v>2022-T7 Public-2</v>
      </c>
      <c r="H1952" s="70">
        <f t="shared" si="61"/>
        <v>0.96865777532974751</v>
      </c>
      <c r="J1952" s="13"/>
      <c r="N1952" s="37"/>
      <c r="O1952" s="36"/>
    </row>
    <row r="1953" spans="1:15" ht="13.7" customHeight="1" x14ac:dyDescent="0.25">
      <c r="A1953" s="73">
        <f>'EMFAC2017EI-2011Class'!B1952</f>
        <v>2022</v>
      </c>
      <c r="B1953" s="74" t="str">
        <f>'EMFAC2017EI-2011Class'!C1952</f>
        <v>T7 Public</v>
      </c>
      <c r="C1953" s="73">
        <f>'EMFAC2017EI-2011Class'!D1952</f>
        <v>2019</v>
      </c>
      <c r="D1953" s="38">
        <f>'EMFAC2017EI-2011Class'!F1952</f>
        <v>3</v>
      </c>
      <c r="E1953" s="72" t="str">
        <f t="shared" si="62"/>
        <v>T7 Public-3</v>
      </c>
      <c r="F1953" s="39">
        <f>VLOOKUP(E1953,HD_Odo!$C$2:$D$1381,2,FALSE)</f>
        <v>34344</v>
      </c>
      <c r="G1953" s="89" t="str">
        <f>'EMFAC2017EI-2011Class'!H1952</f>
        <v>2022-T7 Public-3</v>
      </c>
      <c r="H1953" s="70">
        <f t="shared" si="61"/>
        <v>0.96053107855724784</v>
      </c>
      <c r="J1953" s="13"/>
      <c r="N1953" s="37"/>
      <c r="O1953" s="36"/>
    </row>
    <row r="1954" spans="1:15" ht="13.7" customHeight="1" x14ac:dyDescent="0.25">
      <c r="A1954" s="73">
        <f>'EMFAC2017EI-2011Class'!B1953</f>
        <v>2022</v>
      </c>
      <c r="B1954" s="74" t="str">
        <f>'EMFAC2017EI-2011Class'!C1953</f>
        <v>T7 Public</v>
      </c>
      <c r="C1954" s="73">
        <f>'EMFAC2017EI-2011Class'!D1953</f>
        <v>2018</v>
      </c>
      <c r="D1954" s="38">
        <f>'EMFAC2017EI-2011Class'!F1953</f>
        <v>4</v>
      </c>
      <c r="E1954" s="72" t="str">
        <f t="shared" si="62"/>
        <v>T7 Public-4</v>
      </c>
      <c r="F1954" s="39">
        <f>VLOOKUP(E1954,HD_Odo!$C$2:$D$1381,2,FALSE)</f>
        <v>42120</v>
      </c>
      <c r="G1954" s="89" t="str">
        <f>'EMFAC2017EI-2011Class'!H1953</f>
        <v>2022-T7 Public-4</v>
      </c>
      <c r="H1954" s="70">
        <f t="shared" si="61"/>
        <v>0.95281368180268688</v>
      </c>
      <c r="J1954" s="13"/>
      <c r="N1954" s="37"/>
      <c r="O1954" s="36"/>
    </row>
    <row r="1955" spans="1:15" ht="13.7" customHeight="1" x14ac:dyDescent="0.25">
      <c r="A1955" s="73">
        <f>'EMFAC2017EI-2011Class'!B1954</f>
        <v>2022</v>
      </c>
      <c r="B1955" s="74" t="str">
        <f>'EMFAC2017EI-2011Class'!C1954</f>
        <v>T7 Public</v>
      </c>
      <c r="C1955" s="73">
        <f>'EMFAC2017EI-2011Class'!D1954</f>
        <v>2017</v>
      </c>
      <c r="D1955" s="38">
        <f>'EMFAC2017EI-2011Class'!F1954</f>
        <v>5</v>
      </c>
      <c r="E1955" s="72" t="str">
        <f t="shared" si="62"/>
        <v>T7 Public-5</v>
      </c>
      <c r="F1955" s="39">
        <f>VLOOKUP(E1955,HD_Odo!$C$2:$D$1381,2,FALSE)</f>
        <v>49896</v>
      </c>
      <c r="G1955" s="89" t="str">
        <f>'EMFAC2017EI-2011Class'!H1954</f>
        <v>2022-T7 Public-5</v>
      </c>
      <c r="H1955" s="70">
        <f t="shared" si="61"/>
        <v>0.94547542310502541</v>
      </c>
      <c r="J1955" s="13"/>
      <c r="N1955" s="37"/>
      <c r="O1955" s="36"/>
    </row>
    <row r="1956" spans="1:15" ht="13.7" customHeight="1" x14ac:dyDescent="0.25">
      <c r="A1956" s="73">
        <f>'EMFAC2017EI-2011Class'!B1955</f>
        <v>2022</v>
      </c>
      <c r="B1956" s="74" t="str">
        <f>'EMFAC2017EI-2011Class'!C1955</f>
        <v>T7 Public</v>
      </c>
      <c r="C1956" s="73">
        <f>'EMFAC2017EI-2011Class'!D1955</f>
        <v>2016</v>
      </c>
      <c r="D1956" s="38">
        <f>'EMFAC2017EI-2011Class'!F1955</f>
        <v>6</v>
      </c>
      <c r="E1956" s="72" t="str">
        <f t="shared" si="62"/>
        <v>T7 Public-6</v>
      </c>
      <c r="F1956" s="39">
        <f>VLOOKUP(E1956,HD_Odo!$C$2:$D$1381,2,FALSE)</f>
        <v>57672</v>
      </c>
      <c r="G1956" s="89" t="str">
        <f>'EMFAC2017EI-2011Class'!H1955</f>
        <v>2022-T7 Public-6</v>
      </c>
      <c r="H1956" s="70">
        <f t="shared" si="61"/>
        <v>0.93848903302802189</v>
      </c>
      <c r="J1956" s="13"/>
      <c r="N1956" s="37"/>
      <c r="O1956" s="36"/>
    </row>
    <row r="1957" spans="1:15" ht="13.7" customHeight="1" x14ac:dyDescent="0.25">
      <c r="A1957" s="73">
        <f>'EMFAC2017EI-2011Class'!B1956</f>
        <v>2022</v>
      </c>
      <c r="B1957" s="74" t="str">
        <f>'EMFAC2017EI-2011Class'!C1956</f>
        <v>T7 Public</v>
      </c>
      <c r="C1957" s="73">
        <f>'EMFAC2017EI-2011Class'!D1956</f>
        <v>2015</v>
      </c>
      <c r="D1957" s="38">
        <f>'EMFAC2017EI-2011Class'!F1956</f>
        <v>7</v>
      </c>
      <c r="E1957" s="72" t="str">
        <f t="shared" si="62"/>
        <v>T7 Public-7</v>
      </c>
      <c r="F1957" s="39">
        <f>VLOOKUP(E1957,HD_Odo!$C$2:$D$1381,2,FALSE)</f>
        <v>65448</v>
      </c>
      <c r="G1957" s="89" t="str">
        <f>'EMFAC2017EI-2011Class'!H1956</f>
        <v>2022-T7 Public-7</v>
      </c>
      <c r="H1957" s="70">
        <f t="shared" si="61"/>
        <v>0.93182979603813743</v>
      </c>
      <c r="J1957" s="13"/>
      <c r="N1957" s="37"/>
      <c r="O1957" s="36"/>
    </row>
    <row r="1958" spans="1:15" ht="13.7" customHeight="1" x14ac:dyDescent="0.25">
      <c r="A1958" s="73">
        <f>'EMFAC2017EI-2011Class'!B1957</f>
        <v>2022</v>
      </c>
      <c r="B1958" s="74" t="str">
        <f>'EMFAC2017EI-2011Class'!C1957</f>
        <v>T7 Public</v>
      </c>
      <c r="C1958" s="73">
        <f>'EMFAC2017EI-2011Class'!D1957</f>
        <v>2014</v>
      </c>
      <c r="D1958" s="38">
        <f>'EMFAC2017EI-2011Class'!F1957</f>
        <v>8</v>
      </c>
      <c r="E1958" s="72" t="str">
        <f t="shared" si="62"/>
        <v>T7 Public-8</v>
      </c>
      <c r="F1958" s="39">
        <f>VLOOKUP(E1958,HD_Odo!$C$2:$D$1381,2,FALSE)</f>
        <v>73224</v>
      </c>
      <c r="G1958" s="89" t="str">
        <f>'EMFAC2017EI-2011Class'!H1957</f>
        <v>2022-T7 Public-8</v>
      </c>
      <c r="H1958" s="70">
        <f t="shared" si="61"/>
        <v>0.92547525836430777</v>
      </c>
      <c r="J1958" s="13"/>
      <c r="N1958" s="37"/>
      <c r="O1958" s="36"/>
    </row>
    <row r="1959" spans="1:15" ht="13.7" customHeight="1" x14ac:dyDescent="0.25">
      <c r="A1959" s="73">
        <f>'EMFAC2017EI-2011Class'!B1958</f>
        <v>2022</v>
      </c>
      <c r="B1959" s="74" t="str">
        <f>'EMFAC2017EI-2011Class'!C1958</f>
        <v>T7 Public</v>
      </c>
      <c r="C1959" s="73">
        <f>'EMFAC2017EI-2011Class'!D1958</f>
        <v>2013</v>
      </c>
      <c r="D1959" s="38">
        <f>'EMFAC2017EI-2011Class'!F1958</f>
        <v>9</v>
      </c>
      <c r="E1959" s="72" t="str">
        <f t="shared" si="62"/>
        <v>T7 Public-9</v>
      </c>
      <c r="F1959" s="39">
        <f>VLOOKUP(E1959,HD_Odo!$C$2:$D$1381,2,FALSE)</f>
        <v>81000</v>
      </c>
      <c r="G1959" s="89" t="str">
        <f>'EMFAC2017EI-2011Class'!H1958</f>
        <v>2022-T7 Public-9</v>
      </c>
      <c r="H1959" s="70">
        <f t="shared" si="61"/>
        <v>0.89096323718263959</v>
      </c>
      <c r="J1959" s="13"/>
      <c r="N1959" s="37"/>
      <c r="O1959" s="36"/>
    </row>
    <row r="1960" spans="1:15" ht="13.7" customHeight="1" x14ac:dyDescent="0.25">
      <c r="A1960" s="73">
        <f>'EMFAC2017EI-2011Class'!B1959</f>
        <v>2022</v>
      </c>
      <c r="B1960" s="74" t="str">
        <f>'EMFAC2017EI-2011Class'!C1959</f>
        <v>T7 Public</v>
      </c>
      <c r="C1960" s="73">
        <f>'EMFAC2017EI-2011Class'!D1959</f>
        <v>2012</v>
      </c>
      <c r="D1960" s="38">
        <f>'EMFAC2017EI-2011Class'!F1959</f>
        <v>10</v>
      </c>
      <c r="E1960" s="72" t="str">
        <f t="shared" si="62"/>
        <v>T7 Public-10</v>
      </c>
      <c r="F1960" s="39">
        <f>VLOOKUP(E1960,HD_Odo!$C$2:$D$1381,2,FALSE)</f>
        <v>88776</v>
      </c>
      <c r="G1960" s="89" t="str">
        <f>'EMFAC2017EI-2011Class'!H1959</f>
        <v>2022-T7 Public-10</v>
      </c>
      <c r="H1960" s="70">
        <f t="shared" si="61"/>
        <v>0.88404947293232206</v>
      </c>
      <c r="J1960" s="13"/>
      <c r="N1960" s="37"/>
      <c r="O1960" s="36"/>
    </row>
    <row r="1961" spans="1:15" ht="13.7" customHeight="1" x14ac:dyDescent="0.25">
      <c r="A1961" s="73">
        <f>'EMFAC2017EI-2011Class'!B1960</f>
        <v>2022</v>
      </c>
      <c r="B1961" s="74" t="str">
        <f>'EMFAC2017EI-2011Class'!C1960</f>
        <v>T7 Public</v>
      </c>
      <c r="C1961" s="73">
        <f>'EMFAC2017EI-2011Class'!D1960</f>
        <v>2011</v>
      </c>
      <c r="D1961" s="38">
        <f>'EMFAC2017EI-2011Class'!F1960</f>
        <v>11</v>
      </c>
      <c r="E1961" s="72" t="str">
        <f t="shared" si="62"/>
        <v>T7 Public-11</v>
      </c>
      <c r="F1961" s="39">
        <f>VLOOKUP(E1961,HD_Odo!$C$2:$D$1381,2,FALSE)</f>
        <v>96552</v>
      </c>
      <c r="G1961" s="89" t="str">
        <f>'EMFAC2017EI-2011Class'!H1960</f>
        <v>2022-T7 Public-11</v>
      </c>
      <c r="H1961" s="70">
        <f t="shared" si="61"/>
        <v>0.87753503065843064</v>
      </c>
      <c r="J1961" s="13"/>
      <c r="N1961" s="37"/>
      <c r="O1961" s="36"/>
    </row>
    <row r="1962" spans="1:15" ht="13.7" customHeight="1" x14ac:dyDescent="0.25">
      <c r="A1962" s="73">
        <f>'EMFAC2017EI-2011Class'!B1961</f>
        <v>2022</v>
      </c>
      <c r="B1962" s="74" t="str">
        <f>'EMFAC2017EI-2011Class'!C1961</f>
        <v>T7 Public</v>
      </c>
      <c r="C1962" s="73">
        <f>'EMFAC2017EI-2011Class'!D1961</f>
        <v>2010</v>
      </c>
      <c r="D1962" s="38">
        <f>'EMFAC2017EI-2011Class'!F1961</f>
        <v>12</v>
      </c>
      <c r="E1962" s="72" t="str">
        <f t="shared" si="62"/>
        <v>T7 Public-12</v>
      </c>
      <c r="F1962" s="39">
        <f>VLOOKUP(E1962,HD_Odo!$C$2:$D$1381,2,FALSE)</f>
        <v>104328</v>
      </c>
      <c r="G1962" s="89" t="str">
        <f>'EMFAC2017EI-2011Class'!H1961</f>
        <v>2022-T7 Public-12</v>
      </c>
      <c r="H1962" s="70">
        <f t="shared" si="61"/>
        <v>0.92163742093845469</v>
      </c>
      <c r="J1962" s="13"/>
      <c r="N1962" s="37"/>
      <c r="O1962" s="36"/>
    </row>
    <row r="1963" spans="1:15" ht="13.7" customHeight="1" x14ac:dyDescent="0.25">
      <c r="A1963" s="73">
        <f>'EMFAC2017EI-2011Class'!B1962</f>
        <v>2022</v>
      </c>
      <c r="B1963" s="74" t="str">
        <f>'EMFAC2017EI-2011Class'!C1962</f>
        <v>T7 Public</v>
      </c>
      <c r="C1963" s="73">
        <f>'EMFAC2017EI-2011Class'!D1962</f>
        <v>2009</v>
      </c>
      <c r="D1963" s="38">
        <f>'EMFAC2017EI-2011Class'!F1962</f>
        <v>13</v>
      </c>
      <c r="E1963" s="72" t="str">
        <f t="shared" si="62"/>
        <v>T7 Public-13</v>
      </c>
      <c r="F1963" s="39">
        <f>VLOOKUP(E1963,HD_Odo!$C$2:$D$1381,2,FALSE)</f>
        <v>112104</v>
      </c>
      <c r="G1963" s="89" t="str">
        <f>'EMFAC2017EI-2011Class'!H1962</f>
        <v>2022-T7 Public-13</v>
      </c>
      <c r="H1963" s="70">
        <f t="shared" si="61"/>
        <v>0.91714222379575161</v>
      </c>
      <c r="J1963" s="13"/>
      <c r="N1963" s="37"/>
      <c r="O1963" s="36"/>
    </row>
    <row r="1964" spans="1:15" ht="13.7" customHeight="1" x14ac:dyDescent="0.25">
      <c r="A1964" s="73">
        <f>'EMFAC2017EI-2011Class'!B1963</f>
        <v>2022</v>
      </c>
      <c r="B1964" s="74" t="str">
        <f>'EMFAC2017EI-2011Class'!C1963</f>
        <v>T7 Public</v>
      </c>
      <c r="C1964" s="73">
        <f>'EMFAC2017EI-2011Class'!D1963</f>
        <v>2008</v>
      </c>
      <c r="D1964" s="38">
        <f>'EMFAC2017EI-2011Class'!F1963</f>
        <v>14</v>
      </c>
      <c r="E1964" s="72" t="str">
        <f t="shared" si="62"/>
        <v>T7 Public-14</v>
      </c>
      <c r="F1964" s="39">
        <f>VLOOKUP(E1964,HD_Odo!$C$2:$D$1381,2,FALSE)</f>
        <v>119880</v>
      </c>
      <c r="G1964" s="89" t="str">
        <f>'EMFAC2017EI-2011Class'!H1963</f>
        <v>2022-T7 Public-14</v>
      </c>
      <c r="H1964" s="70">
        <f t="shared" si="61"/>
        <v>0.91278842558605378</v>
      </c>
      <c r="J1964" s="13"/>
      <c r="N1964" s="37"/>
      <c r="O1964" s="36"/>
    </row>
    <row r="1965" spans="1:15" ht="13.7" customHeight="1" x14ac:dyDescent="0.25">
      <c r="A1965" s="73">
        <f>'EMFAC2017EI-2011Class'!B1964</f>
        <v>2022</v>
      </c>
      <c r="B1965" s="74" t="str">
        <f>'EMFAC2017EI-2011Class'!C1964</f>
        <v>T7 Public</v>
      </c>
      <c r="C1965" s="73">
        <f>'EMFAC2017EI-2011Class'!D1964</f>
        <v>2007</v>
      </c>
      <c r="D1965" s="38">
        <f>'EMFAC2017EI-2011Class'!F1964</f>
        <v>15</v>
      </c>
      <c r="E1965" s="72" t="str">
        <f t="shared" si="62"/>
        <v>T7 Public-15</v>
      </c>
      <c r="F1965" s="39">
        <f>VLOOKUP(E1965,HD_Odo!$C$2:$D$1381,2,FALSE)</f>
        <v>127656</v>
      </c>
      <c r="G1965" s="89" t="str">
        <f>'EMFAC2017EI-2011Class'!H1964</f>
        <v>2022-T7 Public-15</v>
      </c>
      <c r="H1965" s="70">
        <f t="shared" si="61"/>
        <v>0.95947348293421297</v>
      </c>
      <c r="J1965" s="13"/>
      <c r="N1965" s="37"/>
      <c r="O1965" s="36"/>
    </row>
    <row r="1966" spans="1:15" ht="13.7" customHeight="1" x14ac:dyDescent="0.25">
      <c r="A1966" s="73">
        <f>'EMFAC2017EI-2011Class'!B1965</f>
        <v>2022</v>
      </c>
      <c r="B1966" s="74" t="str">
        <f>'EMFAC2017EI-2011Class'!C1965</f>
        <v>T7 Public</v>
      </c>
      <c r="C1966" s="73">
        <f>'EMFAC2017EI-2011Class'!D1965</f>
        <v>2006</v>
      </c>
      <c r="D1966" s="38">
        <f>'EMFAC2017EI-2011Class'!F1965</f>
        <v>16</v>
      </c>
      <c r="E1966" s="72" t="str">
        <f t="shared" si="62"/>
        <v>T7 Public-16</v>
      </c>
      <c r="F1966" s="39">
        <f>VLOOKUP(E1966,HD_Odo!$C$2:$D$1381,2,FALSE)</f>
        <v>135432</v>
      </c>
      <c r="G1966" s="89" t="str">
        <f>'EMFAC2017EI-2011Class'!H1965</f>
        <v>2022-T7 Public-16</v>
      </c>
      <c r="H1966" s="70">
        <f t="shared" si="61"/>
        <v>0.95742996290118598</v>
      </c>
      <c r="J1966" s="13"/>
      <c r="N1966" s="37"/>
      <c r="O1966" s="36"/>
    </row>
    <row r="1967" spans="1:15" ht="13.7" customHeight="1" x14ac:dyDescent="0.25">
      <c r="A1967" s="73">
        <f>'EMFAC2017EI-2011Class'!B1966</f>
        <v>2022</v>
      </c>
      <c r="B1967" s="74" t="str">
        <f>'EMFAC2017EI-2011Class'!C1966</f>
        <v>T7 Public</v>
      </c>
      <c r="C1967" s="73">
        <f>'EMFAC2017EI-2011Class'!D1966</f>
        <v>2005</v>
      </c>
      <c r="D1967" s="38">
        <f>'EMFAC2017EI-2011Class'!F1966</f>
        <v>17</v>
      </c>
      <c r="E1967" s="72" t="str">
        <f t="shared" si="62"/>
        <v>T7 Public-17</v>
      </c>
      <c r="F1967" s="39">
        <f>VLOOKUP(E1967,HD_Odo!$C$2:$D$1381,2,FALSE)</f>
        <v>143208</v>
      </c>
      <c r="G1967" s="89" t="str">
        <f>'EMFAC2017EI-2011Class'!H1966</f>
        <v>2022-T7 Public-17</v>
      </c>
      <c r="H1967" s="70">
        <f t="shared" si="61"/>
        <v>0.95542645651234093</v>
      </c>
      <c r="J1967" s="13"/>
      <c r="N1967" s="37"/>
      <c r="O1967" s="36"/>
    </row>
    <row r="1968" spans="1:15" ht="13.7" customHeight="1" x14ac:dyDescent="0.25">
      <c r="A1968" s="73">
        <f>'EMFAC2017EI-2011Class'!B1967</f>
        <v>2022</v>
      </c>
      <c r="B1968" s="74" t="str">
        <f>'EMFAC2017EI-2011Class'!C1967</f>
        <v>T7 Public</v>
      </c>
      <c r="C1968" s="73">
        <f>'EMFAC2017EI-2011Class'!D1967</f>
        <v>2004</v>
      </c>
      <c r="D1968" s="38">
        <f>'EMFAC2017EI-2011Class'!F1967</f>
        <v>18</v>
      </c>
      <c r="E1968" s="72" t="str">
        <f t="shared" si="62"/>
        <v>T7 Public-18</v>
      </c>
      <c r="F1968" s="39">
        <f>VLOOKUP(E1968,HD_Odo!$C$2:$D$1381,2,FALSE)</f>
        <v>150984</v>
      </c>
      <c r="G1968" s="89" t="str">
        <f>'EMFAC2017EI-2011Class'!H1967</f>
        <v>2022-T7 Public-18</v>
      </c>
      <c r="H1968" s="70">
        <f t="shared" si="61"/>
        <v>0.95346179991678093</v>
      </c>
      <c r="J1968" s="13"/>
      <c r="N1968" s="37"/>
      <c r="O1968" s="36"/>
    </row>
    <row r="1969" spans="1:15" ht="13.7" customHeight="1" x14ac:dyDescent="0.25">
      <c r="A1969" s="73">
        <f>'EMFAC2017EI-2011Class'!B1968</f>
        <v>2022</v>
      </c>
      <c r="B1969" s="74" t="str">
        <f>'EMFAC2017EI-2011Class'!C1968</f>
        <v>T7 Public</v>
      </c>
      <c r="C1969" s="73">
        <f>'EMFAC2017EI-2011Class'!D1968</f>
        <v>2003</v>
      </c>
      <c r="D1969" s="38">
        <f>'EMFAC2017EI-2011Class'!F1968</f>
        <v>19</v>
      </c>
      <c r="E1969" s="72" t="str">
        <f t="shared" si="62"/>
        <v>T7 Public-19</v>
      </c>
      <c r="F1969" s="39">
        <f>VLOOKUP(E1969,HD_Odo!$C$2:$D$1381,2,FALSE)</f>
        <v>158760</v>
      </c>
      <c r="G1969" s="89" t="str">
        <f>'EMFAC2017EI-2011Class'!H1968</f>
        <v>2022-T7 Public-19</v>
      </c>
      <c r="H1969" s="70">
        <f t="shared" si="61"/>
        <v>0.96913047162041077</v>
      </c>
      <c r="J1969" s="13"/>
      <c r="N1969" s="37"/>
      <c r="O1969" s="36"/>
    </row>
    <row r="1970" spans="1:15" ht="13.7" customHeight="1" x14ac:dyDescent="0.25">
      <c r="A1970" s="73">
        <f>'EMFAC2017EI-2011Class'!B1969</f>
        <v>2022</v>
      </c>
      <c r="B1970" s="74" t="str">
        <f>'EMFAC2017EI-2011Class'!C1969</f>
        <v>T7 Public</v>
      </c>
      <c r="C1970" s="73">
        <f>'EMFAC2017EI-2011Class'!D1969</f>
        <v>2002</v>
      </c>
      <c r="D1970" s="38">
        <f>'EMFAC2017EI-2011Class'!F1969</f>
        <v>20</v>
      </c>
      <c r="E1970" s="72" t="str">
        <f t="shared" si="62"/>
        <v>T7 Public-20</v>
      </c>
      <c r="F1970" s="39">
        <f>VLOOKUP(E1970,HD_Odo!$C$2:$D$1381,2,FALSE)</f>
        <v>166536</v>
      </c>
      <c r="G1970" s="89" t="str">
        <f>'EMFAC2017EI-2011Class'!H1969</f>
        <v>2022-T7 Public-20</v>
      </c>
      <c r="H1970" s="70">
        <f t="shared" si="61"/>
        <v>0.96795926376076558</v>
      </c>
      <c r="J1970" s="13"/>
      <c r="N1970" s="37"/>
      <c r="O1970" s="36"/>
    </row>
    <row r="1971" spans="1:15" ht="13.7" customHeight="1" x14ac:dyDescent="0.25">
      <c r="A1971" s="73">
        <f>'EMFAC2017EI-2011Class'!B1970</f>
        <v>2022</v>
      </c>
      <c r="B1971" s="74" t="str">
        <f>'EMFAC2017EI-2011Class'!C1970</f>
        <v>T7 Public</v>
      </c>
      <c r="C1971" s="73">
        <f>'EMFAC2017EI-2011Class'!D1970</f>
        <v>2001</v>
      </c>
      <c r="D1971" s="38">
        <f>'EMFAC2017EI-2011Class'!F1970</f>
        <v>21</v>
      </c>
      <c r="E1971" s="72" t="str">
        <f t="shared" si="62"/>
        <v>T7 Public-21</v>
      </c>
      <c r="F1971" s="39">
        <f>VLOOKUP(E1971,HD_Odo!$C$2:$D$1381,2,FALSE)</f>
        <v>174312</v>
      </c>
      <c r="G1971" s="89" t="str">
        <f>'EMFAC2017EI-2011Class'!H1970</f>
        <v>2022-T7 Public-21</v>
      </c>
      <c r="H1971" s="70">
        <f t="shared" ref="H1971:H2034" si="63">IF(C1971&lt;1994,1,IF(C1971&lt;2004,($U$3+$V$3*(F1971/10000))/($E$3+$F$3*(F1971/10000)),IF(C1971&lt;2008,($U$4+$V$4*(F1971/10000))/($E$4+$F$4*(F1971/10000)),IF(C1971&lt;2011,($U$5+$V$5*(F1971/10000))/($E$5+$F$5*(F1971/10000)),IF(C1971&lt;2014,($U$6+$V$6*(F1971/10000))/($E$6+$F$6*(F1971/10000)),($U$7+$V$7*(F1971/10000))/($E$7+$F$7*(F1971/10000)))))))</f>
        <v>0.9668124497665801</v>
      </c>
      <c r="J1971" s="13"/>
      <c r="N1971" s="37"/>
      <c r="O1971" s="36"/>
    </row>
    <row r="1972" spans="1:15" ht="13.7" customHeight="1" x14ac:dyDescent="0.25">
      <c r="A1972" s="73">
        <f>'EMFAC2017EI-2011Class'!B1971</f>
        <v>2022</v>
      </c>
      <c r="B1972" s="74" t="str">
        <f>'EMFAC2017EI-2011Class'!C1971</f>
        <v>T7 Public</v>
      </c>
      <c r="C1972" s="73">
        <f>'EMFAC2017EI-2011Class'!D1971</f>
        <v>2000</v>
      </c>
      <c r="D1972" s="38">
        <f>'EMFAC2017EI-2011Class'!F1971</f>
        <v>22</v>
      </c>
      <c r="E1972" s="72" t="str">
        <f t="shared" si="62"/>
        <v>T7 Public-22</v>
      </c>
      <c r="F1972" s="39">
        <f>VLOOKUP(E1972,HD_Odo!$C$2:$D$1381,2,FALSE)</f>
        <v>182088</v>
      </c>
      <c r="G1972" s="89" t="str">
        <f>'EMFAC2017EI-2011Class'!H1971</f>
        <v>2022-T7 Public-22</v>
      </c>
      <c r="H1972" s="70">
        <f t="shared" si="63"/>
        <v>0.96568927538114169</v>
      </c>
      <c r="J1972" s="13"/>
      <c r="N1972" s="37"/>
      <c r="O1972" s="36"/>
    </row>
    <row r="1973" spans="1:15" ht="13.7" customHeight="1" x14ac:dyDescent="0.25">
      <c r="A1973" s="73">
        <f>'EMFAC2017EI-2011Class'!B1972</f>
        <v>2022</v>
      </c>
      <c r="B1973" s="74" t="str">
        <f>'EMFAC2017EI-2011Class'!C1972</f>
        <v>T7 Public</v>
      </c>
      <c r="C1973" s="73">
        <f>'EMFAC2017EI-2011Class'!D1972</f>
        <v>1999</v>
      </c>
      <c r="D1973" s="38">
        <f>'EMFAC2017EI-2011Class'!F1972</f>
        <v>23</v>
      </c>
      <c r="E1973" s="72" t="str">
        <f t="shared" si="62"/>
        <v>T7 Public-23</v>
      </c>
      <c r="F1973" s="39">
        <f>VLOOKUP(E1973,HD_Odo!$C$2:$D$1381,2,FALSE)</f>
        <v>189864</v>
      </c>
      <c r="G1973" s="89" t="str">
        <f>'EMFAC2017EI-2011Class'!H1972</f>
        <v>2022-T7 Public-23</v>
      </c>
      <c r="H1973" s="70">
        <f t="shared" si="63"/>
        <v>0.96458901712594181</v>
      </c>
      <c r="J1973" s="13"/>
      <c r="N1973" s="37"/>
      <c r="O1973" s="36"/>
    </row>
    <row r="1974" spans="1:15" ht="13.7" customHeight="1" x14ac:dyDescent="0.25">
      <c r="A1974" s="73">
        <f>'EMFAC2017EI-2011Class'!B1973</f>
        <v>2022</v>
      </c>
      <c r="B1974" s="74" t="str">
        <f>'EMFAC2017EI-2011Class'!C1973</f>
        <v>T7 Public</v>
      </c>
      <c r="C1974" s="73">
        <f>'EMFAC2017EI-2011Class'!D1973</f>
        <v>1998</v>
      </c>
      <c r="D1974" s="38">
        <f>'EMFAC2017EI-2011Class'!F1973</f>
        <v>24</v>
      </c>
      <c r="E1974" s="72" t="str">
        <f t="shared" si="62"/>
        <v>T7 Public-24</v>
      </c>
      <c r="F1974" s="39">
        <f>VLOOKUP(E1974,HD_Odo!$C$2:$D$1381,2,FALSE)</f>
        <v>197640</v>
      </c>
      <c r="G1974" s="89" t="str">
        <f>'EMFAC2017EI-2011Class'!H1973</f>
        <v>2022-T7 Public-24</v>
      </c>
      <c r="H1974" s="70">
        <f t="shared" si="63"/>
        <v>0.96351098074661012</v>
      </c>
      <c r="J1974" s="13"/>
      <c r="N1974" s="37"/>
      <c r="O1974" s="36"/>
    </row>
    <row r="1975" spans="1:15" ht="13.7" customHeight="1" x14ac:dyDescent="0.25">
      <c r="A1975" s="73">
        <f>'EMFAC2017EI-2011Class'!B1974</f>
        <v>2022</v>
      </c>
      <c r="B1975" s="74" t="str">
        <f>'EMFAC2017EI-2011Class'!C1974</f>
        <v>T7 Public</v>
      </c>
      <c r="C1975" s="73">
        <f>'EMFAC2017EI-2011Class'!D1974</f>
        <v>1997</v>
      </c>
      <c r="D1975" s="38">
        <f>'EMFAC2017EI-2011Class'!F1974</f>
        <v>25</v>
      </c>
      <c r="E1975" s="72" t="str">
        <f t="shared" si="62"/>
        <v>T7 Public-25</v>
      </c>
      <c r="F1975" s="39">
        <f>VLOOKUP(E1975,HD_Odo!$C$2:$D$1381,2,FALSE)</f>
        <v>205416</v>
      </c>
      <c r="G1975" s="89" t="str">
        <f>'EMFAC2017EI-2011Class'!H1974</f>
        <v>2022-T7 Public-25</v>
      </c>
      <c r="H1975" s="70">
        <f t="shared" si="63"/>
        <v>0.96245449975206943</v>
      </c>
      <c r="J1975" s="13"/>
      <c r="N1975" s="37"/>
      <c r="O1975" s="36"/>
    </row>
    <row r="1976" spans="1:15" ht="13.7" customHeight="1" x14ac:dyDescent="0.25">
      <c r="A1976" s="73">
        <f>'EMFAC2017EI-2011Class'!B1975</f>
        <v>2022</v>
      </c>
      <c r="B1976" s="74" t="str">
        <f>'EMFAC2017EI-2011Class'!C1975</f>
        <v>T7 Public</v>
      </c>
      <c r="C1976" s="73">
        <f>'EMFAC2017EI-2011Class'!D1975</f>
        <v>1996</v>
      </c>
      <c r="D1976" s="38">
        <f>'EMFAC2017EI-2011Class'!F1975</f>
        <v>26</v>
      </c>
      <c r="E1976" s="72" t="str">
        <f t="shared" si="62"/>
        <v>T7 Public-26</v>
      </c>
      <c r="F1976" s="39">
        <f>VLOOKUP(E1976,HD_Odo!$C$2:$D$1381,2,FALSE)</f>
        <v>213192</v>
      </c>
      <c r="G1976" s="89" t="str">
        <f>'EMFAC2017EI-2011Class'!H1975</f>
        <v>2022-T7 Public-26</v>
      </c>
      <c r="H1976" s="70">
        <f t="shared" si="63"/>
        <v>0.96141893404045242</v>
      </c>
      <c r="J1976" s="13"/>
      <c r="N1976" s="37"/>
      <c r="O1976" s="36"/>
    </row>
    <row r="1977" spans="1:15" ht="13.7" customHeight="1" x14ac:dyDescent="0.25">
      <c r="A1977" s="73">
        <f>'EMFAC2017EI-2011Class'!B1976</f>
        <v>2022</v>
      </c>
      <c r="B1977" s="74" t="str">
        <f>'EMFAC2017EI-2011Class'!C1976</f>
        <v>T7 Public</v>
      </c>
      <c r="C1977" s="73">
        <f>'EMFAC2017EI-2011Class'!D1976</f>
        <v>1995</v>
      </c>
      <c r="D1977" s="38">
        <f>'EMFAC2017EI-2011Class'!F1976</f>
        <v>27</v>
      </c>
      <c r="E1977" s="72" t="str">
        <f t="shared" si="62"/>
        <v>T7 Public-27</v>
      </c>
      <c r="F1977" s="39">
        <f>VLOOKUP(E1977,HD_Odo!$C$2:$D$1381,2,FALSE)</f>
        <v>220968</v>
      </c>
      <c r="G1977" s="89" t="str">
        <f>'EMFAC2017EI-2011Class'!H1976</f>
        <v>2022-T7 Public-27</v>
      </c>
      <c r="H1977" s="70">
        <f t="shared" si="63"/>
        <v>0.96040366860582793</v>
      </c>
      <c r="J1977" s="13"/>
      <c r="N1977" s="37"/>
      <c r="O1977" s="36"/>
    </row>
    <row r="1978" spans="1:15" ht="13.7" customHeight="1" x14ac:dyDescent="0.25">
      <c r="A1978" s="73">
        <f>'EMFAC2017EI-2011Class'!B1977</f>
        <v>2022</v>
      </c>
      <c r="B1978" s="74" t="str">
        <f>'EMFAC2017EI-2011Class'!C1977</f>
        <v>T7 Public</v>
      </c>
      <c r="C1978" s="73">
        <f>'EMFAC2017EI-2011Class'!D1977</f>
        <v>1994</v>
      </c>
      <c r="D1978" s="38">
        <f>'EMFAC2017EI-2011Class'!F1977</f>
        <v>28</v>
      </c>
      <c r="E1978" s="72" t="str">
        <f t="shared" si="62"/>
        <v>T7 Public-28</v>
      </c>
      <c r="F1978" s="39">
        <f>VLOOKUP(E1978,HD_Odo!$C$2:$D$1381,2,FALSE)</f>
        <v>228744</v>
      </c>
      <c r="G1978" s="89" t="str">
        <f>'EMFAC2017EI-2011Class'!H1977</f>
        <v>2022-T7 Public-28</v>
      </c>
      <c r="H1978" s="70">
        <f t="shared" si="63"/>
        <v>0.9594081123202437</v>
      </c>
      <c r="J1978" s="13"/>
      <c r="N1978" s="37"/>
      <c r="O1978" s="36"/>
    </row>
    <row r="1979" spans="1:15" ht="13.7" customHeight="1" x14ac:dyDescent="0.25">
      <c r="A1979" s="73">
        <f>'EMFAC2017EI-2011Class'!B1978</f>
        <v>2022</v>
      </c>
      <c r="B1979" s="74" t="str">
        <f>'EMFAC2017EI-2011Class'!C1978</f>
        <v>T7 Public</v>
      </c>
      <c r="C1979" s="73">
        <f>'EMFAC2017EI-2011Class'!D1978</f>
        <v>1993</v>
      </c>
      <c r="D1979" s="38">
        <f>'EMFAC2017EI-2011Class'!F1978</f>
        <v>29</v>
      </c>
      <c r="E1979" s="72" t="str">
        <f t="shared" si="62"/>
        <v>T7 Public-29</v>
      </c>
      <c r="F1979" s="39">
        <f>VLOOKUP(E1979,HD_Odo!$C$2:$D$1381,2,FALSE)</f>
        <v>236520</v>
      </c>
      <c r="G1979" s="89" t="str">
        <f>'EMFAC2017EI-2011Class'!H1978</f>
        <v>2022-T7 Public-29</v>
      </c>
      <c r="H1979" s="70">
        <f t="shared" si="63"/>
        <v>1</v>
      </c>
      <c r="J1979" s="13"/>
      <c r="N1979" s="37"/>
      <c r="O1979" s="36"/>
    </row>
    <row r="1980" spans="1:15" ht="13.7" customHeight="1" x14ac:dyDescent="0.25">
      <c r="A1980" s="73">
        <f>'EMFAC2017EI-2011Class'!B1979</f>
        <v>2022</v>
      </c>
      <c r="B1980" s="74" t="str">
        <f>'EMFAC2017EI-2011Class'!C1979</f>
        <v>T7 Public</v>
      </c>
      <c r="C1980" s="73">
        <f>'EMFAC2017EI-2011Class'!D1979</f>
        <v>1992</v>
      </c>
      <c r="D1980" s="38">
        <f>'EMFAC2017EI-2011Class'!F1979</f>
        <v>30</v>
      </c>
      <c r="E1980" s="72" t="str">
        <f t="shared" si="62"/>
        <v>T7 Public-30</v>
      </c>
      <c r="F1980" s="39">
        <f>VLOOKUP(E1980,HD_Odo!$C$2:$D$1381,2,FALSE)</f>
        <v>244296</v>
      </c>
      <c r="G1980" s="89" t="str">
        <f>'EMFAC2017EI-2011Class'!H1979</f>
        <v>2022-T7 Public-30</v>
      </c>
      <c r="H1980" s="70">
        <f t="shared" si="63"/>
        <v>1</v>
      </c>
      <c r="J1980" s="13"/>
      <c r="N1980" s="37"/>
      <c r="O1980" s="36"/>
    </row>
    <row r="1981" spans="1:15" ht="13.7" customHeight="1" x14ac:dyDescent="0.25">
      <c r="A1981" s="73">
        <f>'EMFAC2017EI-2011Class'!B1980</f>
        <v>2022</v>
      </c>
      <c r="B1981" s="74" t="str">
        <f>'EMFAC2017EI-2011Class'!C1980</f>
        <v>T7 Public</v>
      </c>
      <c r="C1981" s="73">
        <f>'EMFAC2017EI-2011Class'!D1980</f>
        <v>1991</v>
      </c>
      <c r="D1981" s="38">
        <f>'EMFAC2017EI-2011Class'!F1980</f>
        <v>31</v>
      </c>
      <c r="E1981" s="72" t="str">
        <f t="shared" si="62"/>
        <v>T7 Public-31</v>
      </c>
      <c r="F1981" s="39">
        <f>VLOOKUP(E1981,HD_Odo!$C$2:$D$1381,2,FALSE)</f>
        <v>252072</v>
      </c>
      <c r="G1981" s="89" t="str">
        <f>'EMFAC2017EI-2011Class'!H1980</f>
        <v>2022-T7 Public-31</v>
      </c>
      <c r="H1981" s="70">
        <f t="shared" si="63"/>
        <v>1</v>
      </c>
      <c r="J1981" s="13"/>
      <c r="N1981" s="37"/>
      <c r="O1981" s="36"/>
    </row>
    <row r="1982" spans="1:15" ht="13.7" customHeight="1" x14ac:dyDescent="0.25">
      <c r="A1982" s="73">
        <f>'EMFAC2017EI-2011Class'!B1981</f>
        <v>2022</v>
      </c>
      <c r="B1982" s="74" t="str">
        <f>'EMFAC2017EI-2011Class'!C1981</f>
        <v>T7 Public</v>
      </c>
      <c r="C1982" s="73">
        <f>'EMFAC2017EI-2011Class'!D1981</f>
        <v>1990</v>
      </c>
      <c r="D1982" s="38">
        <f>'EMFAC2017EI-2011Class'!F1981</f>
        <v>32</v>
      </c>
      <c r="E1982" s="72" t="str">
        <f t="shared" si="62"/>
        <v>T7 Public-32</v>
      </c>
      <c r="F1982" s="39">
        <f>VLOOKUP(E1982,HD_Odo!$C$2:$D$1381,2,FALSE)</f>
        <v>259848</v>
      </c>
      <c r="G1982" s="89" t="str">
        <f>'EMFAC2017EI-2011Class'!H1981</f>
        <v>2022-T7 Public-32</v>
      </c>
      <c r="H1982" s="70">
        <f t="shared" si="63"/>
        <v>1</v>
      </c>
      <c r="J1982" s="13"/>
      <c r="N1982" s="37"/>
      <c r="O1982" s="36"/>
    </row>
    <row r="1983" spans="1:15" ht="13.7" customHeight="1" x14ac:dyDescent="0.25">
      <c r="A1983" s="73">
        <f>'EMFAC2017EI-2011Class'!B1982</f>
        <v>2022</v>
      </c>
      <c r="B1983" s="74" t="str">
        <f>'EMFAC2017EI-2011Class'!C1982</f>
        <v>T7 Public</v>
      </c>
      <c r="C1983" s="73">
        <f>'EMFAC2017EI-2011Class'!D1982</f>
        <v>1989</v>
      </c>
      <c r="D1983" s="38">
        <f>'EMFAC2017EI-2011Class'!F1982</f>
        <v>33</v>
      </c>
      <c r="E1983" s="72" t="str">
        <f t="shared" si="62"/>
        <v>T7 Public-33</v>
      </c>
      <c r="F1983" s="39">
        <f>VLOOKUP(E1983,HD_Odo!$C$2:$D$1381,2,FALSE)</f>
        <v>267624</v>
      </c>
      <c r="G1983" s="89" t="str">
        <f>'EMFAC2017EI-2011Class'!H1982</f>
        <v>2022-T7 Public-33</v>
      </c>
      <c r="H1983" s="70">
        <f t="shared" si="63"/>
        <v>1</v>
      </c>
      <c r="J1983" s="13"/>
      <c r="N1983" s="37"/>
      <c r="O1983" s="36"/>
    </row>
    <row r="1984" spans="1:15" ht="13.7" customHeight="1" x14ac:dyDescent="0.25">
      <c r="A1984" s="73">
        <f>'EMFAC2017EI-2011Class'!B1983</f>
        <v>2022</v>
      </c>
      <c r="B1984" s="74" t="str">
        <f>'EMFAC2017EI-2011Class'!C1983</f>
        <v>T7 Public</v>
      </c>
      <c r="C1984" s="73">
        <f>'EMFAC2017EI-2011Class'!D1983</f>
        <v>1988</v>
      </c>
      <c r="D1984" s="38">
        <f>'EMFAC2017EI-2011Class'!F1983</f>
        <v>34</v>
      </c>
      <c r="E1984" s="72" t="str">
        <f t="shared" si="62"/>
        <v>T7 Public-34</v>
      </c>
      <c r="F1984" s="39">
        <f>VLOOKUP(E1984,HD_Odo!$C$2:$D$1381,2,FALSE)</f>
        <v>275400</v>
      </c>
      <c r="G1984" s="89" t="str">
        <f>'EMFAC2017EI-2011Class'!H1983</f>
        <v>2022-T7 Public-34</v>
      </c>
      <c r="H1984" s="70">
        <f t="shared" si="63"/>
        <v>1</v>
      </c>
      <c r="J1984" s="13"/>
      <c r="N1984" s="37"/>
      <c r="O1984" s="36"/>
    </row>
    <row r="1985" spans="1:15" ht="13.7" customHeight="1" x14ac:dyDescent="0.25">
      <c r="A1985" s="73">
        <f>'EMFAC2017EI-2011Class'!B1984</f>
        <v>2022</v>
      </c>
      <c r="B1985" s="74" t="str">
        <f>'EMFAC2017EI-2011Class'!C1984</f>
        <v>T7 Public</v>
      </c>
      <c r="C1985" s="73">
        <f>'EMFAC2017EI-2011Class'!D1984</f>
        <v>1987</v>
      </c>
      <c r="D1985" s="38">
        <f>'EMFAC2017EI-2011Class'!F1984</f>
        <v>35</v>
      </c>
      <c r="E1985" s="72" t="str">
        <f t="shared" si="62"/>
        <v>T7 Public-35</v>
      </c>
      <c r="F1985" s="39">
        <f>VLOOKUP(E1985,HD_Odo!$C$2:$D$1381,2,FALSE)</f>
        <v>283176</v>
      </c>
      <c r="G1985" s="89" t="str">
        <f>'EMFAC2017EI-2011Class'!H1984</f>
        <v>2022-T7 Public-35</v>
      </c>
      <c r="H1985" s="70">
        <f t="shared" si="63"/>
        <v>1</v>
      </c>
      <c r="J1985" s="13"/>
      <c r="N1985" s="37"/>
      <c r="O1985" s="36"/>
    </row>
    <row r="1986" spans="1:15" ht="13.7" customHeight="1" x14ac:dyDescent="0.25">
      <c r="A1986" s="73">
        <f>'EMFAC2017EI-2011Class'!B1985</f>
        <v>2022</v>
      </c>
      <c r="B1986" s="74" t="str">
        <f>'EMFAC2017EI-2011Class'!C1985</f>
        <v>T7 Public</v>
      </c>
      <c r="C1986" s="73">
        <f>'EMFAC2017EI-2011Class'!D1985</f>
        <v>1986</v>
      </c>
      <c r="D1986" s="38">
        <f>'EMFAC2017EI-2011Class'!F1985</f>
        <v>36</v>
      </c>
      <c r="E1986" s="72" t="str">
        <f t="shared" si="62"/>
        <v>T7 Public-36</v>
      </c>
      <c r="F1986" s="39">
        <f>VLOOKUP(E1986,HD_Odo!$C$2:$D$1381,2,FALSE)</f>
        <v>290952</v>
      </c>
      <c r="G1986" s="89" t="str">
        <f>'EMFAC2017EI-2011Class'!H1985</f>
        <v>2022-T7 Public-36</v>
      </c>
      <c r="H1986" s="70">
        <f t="shared" si="63"/>
        <v>1</v>
      </c>
      <c r="J1986" s="13"/>
      <c r="N1986" s="37"/>
      <c r="O1986" s="36"/>
    </row>
    <row r="1987" spans="1:15" ht="13.7" customHeight="1" x14ac:dyDescent="0.25">
      <c r="A1987" s="73">
        <f>'EMFAC2017EI-2011Class'!B1986</f>
        <v>2022</v>
      </c>
      <c r="B1987" s="74" t="str">
        <f>'EMFAC2017EI-2011Class'!C1986</f>
        <v>T7 Public</v>
      </c>
      <c r="C1987" s="73">
        <f>'EMFAC2017EI-2011Class'!D1986</f>
        <v>1985</v>
      </c>
      <c r="D1987" s="38">
        <f>'EMFAC2017EI-2011Class'!F1986</f>
        <v>37</v>
      </c>
      <c r="E1987" s="72" t="str">
        <f t="shared" si="62"/>
        <v>T7 Public-37</v>
      </c>
      <c r="F1987" s="39">
        <f>VLOOKUP(E1987,HD_Odo!$C$2:$D$1381,2,FALSE)</f>
        <v>298728</v>
      </c>
      <c r="G1987" s="89" t="str">
        <f>'EMFAC2017EI-2011Class'!H1986</f>
        <v>2022-T7 Public-37</v>
      </c>
      <c r="H1987" s="70">
        <f t="shared" si="63"/>
        <v>1</v>
      </c>
      <c r="J1987" s="13"/>
      <c r="N1987" s="37"/>
      <c r="O1987" s="36"/>
    </row>
    <row r="1988" spans="1:15" ht="13.7" customHeight="1" x14ac:dyDescent="0.25">
      <c r="A1988" s="73">
        <f>'EMFAC2017EI-2011Class'!B1987</f>
        <v>2022</v>
      </c>
      <c r="B1988" s="74" t="str">
        <f>'EMFAC2017EI-2011Class'!C1987</f>
        <v>T7 Public</v>
      </c>
      <c r="C1988" s="73">
        <f>'EMFAC2017EI-2011Class'!D1987</f>
        <v>1984</v>
      </c>
      <c r="D1988" s="38">
        <f>'EMFAC2017EI-2011Class'!F1987</f>
        <v>38</v>
      </c>
      <c r="E1988" s="72" t="str">
        <f t="shared" si="62"/>
        <v>T7 Public-38</v>
      </c>
      <c r="F1988" s="39">
        <f>VLOOKUP(E1988,HD_Odo!$C$2:$D$1381,2,FALSE)</f>
        <v>306504</v>
      </c>
      <c r="G1988" s="89" t="str">
        <f>'EMFAC2017EI-2011Class'!H1987</f>
        <v>2022-T7 Public-38</v>
      </c>
      <c r="H1988" s="70">
        <f t="shared" si="63"/>
        <v>1</v>
      </c>
      <c r="J1988" s="13"/>
      <c r="N1988" s="37"/>
      <c r="O1988" s="36"/>
    </row>
    <row r="1989" spans="1:15" ht="13.7" customHeight="1" x14ac:dyDescent="0.25">
      <c r="A1989" s="73">
        <f>'EMFAC2017EI-2011Class'!B1988</f>
        <v>2022</v>
      </c>
      <c r="B1989" s="74" t="str">
        <f>'EMFAC2017EI-2011Class'!C1988</f>
        <v>T7 Public</v>
      </c>
      <c r="C1989" s="73">
        <f>'EMFAC2017EI-2011Class'!D1988</f>
        <v>1983</v>
      </c>
      <c r="D1989" s="38">
        <f>'EMFAC2017EI-2011Class'!F1988</f>
        <v>39</v>
      </c>
      <c r="E1989" s="72" t="str">
        <f t="shared" si="62"/>
        <v>T7 Public-39</v>
      </c>
      <c r="F1989" s="39">
        <f>VLOOKUP(E1989,HD_Odo!$C$2:$D$1381,2,FALSE)</f>
        <v>314280</v>
      </c>
      <c r="G1989" s="89" t="str">
        <f>'EMFAC2017EI-2011Class'!H1988</f>
        <v>2022-T7 Public-39</v>
      </c>
      <c r="H1989" s="70">
        <f t="shared" si="63"/>
        <v>1</v>
      </c>
      <c r="J1989" s="13"/>
      <c r="N1989" s="37"/>
      <c r="O1989" s="36"/>
    </row>
    <row r="1990" spans="1:15" ht="13.7" customHeight="1" x14ac:dyDescent="0.25">
      <c r="A1990" s="73">
        <f>'EMFAC2017EI-2011Class'!B1989</f>
        <v>2022</v>
      </c>
      <c r="B1990" s="74" t="str">
        <f>'EMFAC2017EI-2011Class'!C1989</f>
        <v>T7 Public</v>
      </c>
      <c r="C1990" s="73">
        <f>'EMFAC2017EI-2011Class'!D1989</f>
        <v>1982</v>
      </c>
      <c r="D1990" s="38">
        <f>'EMFAC2017EI-2011Class'!F1989</f>
        <v>40</v>
      </c>
      <c r="E1990" s="72" t="str">
        <f t="shared" si="62"/>
        <v>T7 Public-40</v>
      </c>
      <c r="F1990" s="39">
        <f>VLOOKUP(E1990,HD_Odo!$C$2:$D$1381,2,FALSE)</f>
        <v>322056</v>
      </c>
      <c r="G1990" s="89" t="str">
        <f>'EMFAC2017EI-2011Class'!H1989</f>
        <v>2022-T7 Public-40</v>
      </c>
      <c r="H1990" s="70">
        <f t="shared" si="63"/>
        <v>1</v>
      </c>
      <c r="J1990" s="13"/>
      <c r="N1990" s="37"/>
      <c r="O1990" s="36"/>
    </row>
    <row r="1991" spans="1:15" ht="13.7" customHeight="1" x14ac:dyDescent="0.25">
      <c r="A1991" s="73">
        <f>'EMFAC2017EI-2011Class'!B1990</f>
        <v>2022</v>
      </c>
      <c r="B1991" s="74" t="str">
        <f>'EMFAC2017EI-2011Class'!C1990</f>
        <v>T7 Public</v>
      </c>
      <c r="C1991" s="73">
        <f>'EMFAC2017EI-2011Class'!D1990</f>
        <v>1981</v>
      </c>
      <c r="D1991" s="38">
        <f>'EMFAC2017EI-2011Class'!F1990</f>
        <v>41</v>
      </c>
      <c r="E1991" s="72" t="str">
        <f t="shared" si="62"/>
        <v>T7 Public-41</v>
      </c>
      <c r="F1991" s="39">
        <f>VLOOKUP(E1991,HD_Odo!$C$2:$D$1381,2,FALSE)</f>
        <v>329832</v>
      </c>
      <c r="G1991" s="89" t="str">
        <f>'EMFAC2017EI-2011Class'!H1990</f>
        <v>2022-T7 Public-41</v>
      </c>
      <c r="H1991" s="70">
        <f t="shared" si="63"/>
        <v>1</v>
      </c>
      <c r="J1991" s="13"/>
      <c r="N1991" s="37"/>
      <c r="O1991" s="36"/>
    </row>
    <row r="1992" spans="1:15" ht="13.7" customHeight="1" x14ac:dyDescent="0.25">
      <c r="A1992" s="73">
        <f>'EMFAC2017EI-2011Class'!B1991</f>
        <v>2022</v>
      </c>
      <c r="B1992" s="74" t="str">
        <f>'EMFAC2017EI-2011Class'!C1991</f>
        <v>T7 Public</v>
      </c>
      <c r="C1992" s="73">
        <f>'EMFAC2017EI-2011Class'!D1991</f>
        <v>1980</v>
      </c>
      <c r="D1992" s="38">
        <f>'EMFAC2017EI-2011Class'!F1991</f>
        <v>42</v>
      </c>
      <c r="E1992" s="72" t="str">
        <f t="shared" si="62"/>
        <v>T7 Public-42</v>
      </c>
      <c r="F1992" s="39">
        <f>VLOOKUP(E1992,HD_Odo!$C$2:$D$1381,2,FALSE)</f>
        <v>337608</v>
      </c>
      <c r="G1992" s="89" t="str">
        <f>'EMFAC2017EI-2011Class'!H1991</f>
        <v>2022-T7 Public-42</v>
      </c>
      <c r="H1992" s="70">
        <f t="shared" si="63"/>
        <v>1</v>
      </c>
      <c r="J1992" s="13"/>
      <c r="N1992" s="37"/>
      <c r="O1992" s="36"/>
    </row>
    <row r="1993" spans="1:15" ht="13.7" customHeight="1" x14ac:dyDescent="0.25">
      <c r="A1993" s="73">
        <f>'EMFAC2017EI-2011Class'!B1992</f>
        <v>2022</v>
      </c>
      <c r="B1993" s="74" t="str">
        <f>'EMFAC2017EI-2011Class'!C1992</f>
        <v>T7 Public</v>
      </c>
      <c r="C1993" s="73">
        <f>'EMFAC2017EI-2011Class'!D1992</f>
        <v>1979</v>
      </c>
      <c r="D1993" s="38">
        <f>'EMFAC2017EI-2011Class'!F1992</f>
        <v>43</v>
      </c>
      <c r="E1993" s="72" t="str">
        <f t="shared" si="62"/>
        <v>T7 Public-43</v>
      </c>
      <c r="F1993" s="39">
        <f>VLOOKUP(E1993,HD_Odo!$C$2:$D$1381,2,FALSE)</f>
        <v>345384</v>
      </c>
      <c r="G1993" s="89" t="str">
        <f>'EMFAC2017EI-2011Class'!H1992</f>
        <v>2022-T7 Public-43</v>
      </c>
      <c r="H1993" s="70">
        <f t="shared" si="63"/>
        <v>1</v>
      </c>
      <c r="J1993" s="13"/>
      <c r="N1993" s="37"/>
      <c r="O1993" s="36"/>
    </row>
    <row r="1994" spans="1:15" ht="13.7" customHeight="1" x14ac:dyDescent="0.25">
      <c r="A1994" s="73">
        <f>'EMFAC2017EI-2011Class'!B1993</f>
        <v>2022</v>
      </c>
      <c r="B1994" s="74" t="str">
        <f>'EMFAC2017EI-2011Class'!C1993</f>
        <v>T7 Public</v>
      </c>
      <c r="C1994" s="73">
        <f>'EMFAC2017EI-2011Class'!D1993</f>
        <v>1978</v>
      </c>
      <c r="D1994" s="38">
        <f>'EMFAC2017EI-2011Class'!F1993</f>
        <v>44</v>
      </c>
      <c r="E1994" s="72" t="str">
        <f t="shared" si="62"/>
        <v>T7 Public-44</v>
      </c>
      <c r="F1994" s="39">
        <f>VLOOKUP(E1994,HD_Odo!$C$2:$D$1381,2,FALSE)</f>
        <v>353160</v>
      </c>
      <c r="G1994" s="89" t="str">
        <f>'EMFAC2017EI-2011Class'!H1993</f>
        <v>2022-T7 Public-44</v>
      </c>
      <c r="H1994" s="70">
        <f t="shared" si="63"/>
        <v>1</v>
      </c>
      <c r="J1994" s="13"/>
      <c r="N1994" s="37"/>
      <c r="O1994" s="36"/>
    </row>
    <row r="1995" spans="1:15" ht="13.7" customHeight="1" x14ac:dyDescent="0.25">
      <c r="A1995" s="73">
        <f>'EMFAC2017EI-2011Class'!B1994</f>
        <v>2022</v>
      </c>
      <c r="B1995" s="74" t="str">
        <f>'EMFAC2017EI-2011Class'!C1994</f>
        <v>T7 Single</v>
      </c>
      <c r="C1995" s="73">
        <f>'EMFAC2017EI-2011Class'!D1994</f>
        <v>2023</v>
      </c>
      <c r="D1995" s="38">
        <f>'EMFAC2017EI-2011Class'!F1994</f>
        <v>-1</v>
      </c>
      <c r="E1995" s="72" t="str">
        <f t="shared" ref="E1995:E2058" si="64">CONCATENATE(B1995,"-",D1995)</f>
        <v>T7 Single--1</v>
      </c>
      <c r="F1995" s="39">
        <f>VLOOKUP(E1995,HD_Odo!$C$2:$D$1381,2,FALSE)</f>
        <v>0</v>
      </c>
      <c r="G1995" s="89" t="str">
        <f>'EMFAC2017EI-2011Class'!H1994</f>
        <v>2022-T7 Single--1</v>
      </c>
      <c r="H1995" s="70">
        <f t="shared" si="63"/>
        <v>1</v>
      </c>
      <c r="J1995" s="13"/>
      <c r="N1995" s="37"/>
      <c r="O1995" s="36"/>
    </row>
    <row r="1996" spans="1:15" ht="13.7" customHeight="1" x14ac:dyDescent="0.25">
      <c r="A1996" s="73">
        <f>'EMFAC2017EI-2011Class'!B1995</f>
        <v>2022</v>
      </c>
      <c r="B1996" s="74" t="str">
        <f>'EMFAC2017EI-2011Class'!C1995</f>
        <v>T7 Single</v>
      </c>
      <c r="C1996" s="73">
        <f>'EMFAC2017EI-2011Class'!D1995</f>
        <v>2022</v>
      </c>
      <c r="D1996" s="38">
        <f>'EMFAC2017EI-2011Class'!F1995</f>
        <v>0</v>
      </c>
      <c r="E1996" s="72" t="str">
        <f t="shared" si="64"/>
        <v>T7 Single-0</v>
      </c>
      <c r="F1996" s="39">
        <f>VLOOKUP(E1996,HD_Odo!$C$2:$D$1381,2,FALSE)</f>
        <v>40564</v>
      </c>
      <c r="G1996" s="89" t="str">
        <f>'EMFAC2017EI-2011Class'!H1995</f>
        <v>2022-T7 Single-0</v>
      </c>
      <c r="H1996" s="70">
        <f t="shared" si="63"/>
        <v>0.95432669073224907</v>
      </c>
      <c r="J1996" s="13"/>
      <c r="N1996" s="37"/>
      <c r="O1996" s="36"/>
    </row>
    <row r="1997" spans="1:15" ht="13.7" customHeight="1" x14ac:dyDescent="0.25">
      <c r="A1997" s="73">
        <f>'EMFAC2017EI-2011Class'!B1996</f>
        <v>2022</v>
      </c>
      <c r="B1997" s="74" t="str">
        <f>'EMFAC2017EI-2011Class'!C1996</f>
        <v>T7 Single</v>
      </c>
      <c r="C1997" s="73">
        <f>'EMFAC2017EI-2011Class'!D1996</f>
        <v>2021</v>
      </c>
      <c r="D1997" s="38">
        <f>'EMFAC2017EI-2011Class'!F1996</f>
        <v>1</v>
      </c>
      <c r="E1997" s="72" t="str">
        <f t="shared" si="64"/>
        <v>T7 Single-1</v>
      </c>
      <c r="F1997" s="39">
        <f>VLOOKUP(E1997,HD_Odo!$C$2:$D$1381,2,FALSE)</f>
        <v>79371</v>
      </c>
      <c r="G1997" s="89" t="str">
        <f>'EMFAC2017EI-2011Class'!H1996</f>
        <v>2022-T7 Single-1</v>
      </c>
      <c r="H1997" s="70">
        <f t="shared" si="63"/>
        <v>0.92065405334291273</v>
      </c>
      <c r="J1997" s="13"/>
      <c r="N1997" s="37"/>
      <c r="O1997" s="36"/>
    </row>
    <row r="1998" spans="1:15" ht="13.7" customHeight="1" x14ac:dyDescent="0.25">
      <c r="A1998" s="73">
        <f>'EMFAC2017EI-2011Class'!B1997</f>
        <v>2022</v>
      </c>
      <c r="B1998" s="74" t="str">
        <f>'EMFAC2017EI-2011Class'!C1997</f>
        <v>T7 Single</v>
      </c>
      <c r="C1998" s="73">
        <f>'EMFAC2017EI-2011Class'!D1997</f>
        <v>2020</v>
      </c>
      <c r="D1998" s="38">
        <f>'EMFAC2017EI-2011Class'!F1997</f>
        <v>2</v>
      </c>
      <c r="E1998" s="72" t="str">
        <f t="shared" si="64"/>
        <v>T7 Single-2</v>
      </c>
      <c r="F1998" s="39">
        <f>VLOOKUP(E1998,HD_Odo!$C$2:$D$1381,2,FALSE)</f>
        <v>116000</v>
      </c>
      <c r="G1998" s="89" t="str">
        <f>'EMFAC2017EI-2011Class'!H1997</f>
        <v>2022-T7 Single-2</v>
      </c>
      <c r="H1998" s="70">
        <f t="shared" si="63"/>
        <v>0.89513667487015447</v>
      </c>
      <c r="J1998" s="13"/>
      <c r="N1998" s="37"/>
      <c r="O1998" s="36"/>
    </row>
    <row r="1999" spans="1:15" ht="13.7" customHeight="1" x14ac:dyDescent="0.25">
      <c r="A1999" s="73">
        <f>'EMFAC2017EI-2011Class'!B1998</f>
        <v>2022</v>
      </c>
      <c r="B1999" s="74" t="str">
        <f>'EMFAC2017EI-2011Class'!C1998</f>
        <v>T7 Single</v>
      </c>
      <c r="C1999" s="73">
        <f>'EMFAC2017EI-2011Class'!D1998</f>
        <v>2019</v>
      </c>
      <c r="D1999" s="38">
        <f>'EMFAC2017EI-2011Class'!F1998</f>
        <v>3</v>
      </c>
      <c r="E1999" s="72" t="str">
        <f t="shared" si="64"/>
        <v>T7 Single-3</v>
      </c>
      <c r="F1999" s="39">
        <f>VLOOKUP(E1999,HD_Odo!$C$2:$D$1381,2,FALSE)</f>
        <v>150258</v>
      </c>
      <c r="G1999" s="89" t="str">
        <f>'EMFAC2017EI-2011Class'!H1998</f>
        <v>2022-T7 Single-3</v>
      </c>
      <c r="H1999" s="70">
        <f t="shared" si="63"/>
        <v>0.87532875900863127</v>
      </c>
      <c r="J1999" s="13"/>
      <c r="N1999" s="37"/>
      <c r="O1999" s="36"/>
    </row>
    <row r="2000" spans="1:15" ht="13.7" customHeight="1" x14ac:dyDescent="0.25">
      <c r="A2000" s="73">
        <f>'EMFAC2017EI-2011Class'!B1999</f>
        <v>2022</v>
      </c>
      <c r="B2000" s="74" t="str">
        <f>'EMFAC2017EI-2011Class'!C1999</f>
        <v>T7 Single</v>
      </c>
      <c r="C2000" s="73">
        <f>'EMFAC2017EI-2011Class'!D1999</f>
        <v>2018</v>
      </c>
      <c r="D2000" s="38">
        <f>'EMFAC2017EI-2011Class'!F1999</f>
        <v>4</v>
      </c>
      <c r="E2000" s="72" t="str">
        <f t="shared" si="64"/>
        <v>T7 Single-4</v>
      </c>
      <c r="F2000" s="39">
        <f>VLOOKUP(E2000,HD_Odo!$C$2:$D$1381,2,FALSE)</f>
        <v>182135</v>
      </c>
      <c r="G2000" s="89" t="str">
        <f>'EMFAC2017EI-2011Class'!H1999</f>
        <v>2022-T7 Single-4</v>
      </c>
      <c r="H2000" s="70">
        <f t="shared" si="63"/>
        <v>0.85961354164545967</v>
      </c>
      <c r="J2000" s="13"/>
      <c r="N2000" s="37"/>
      <c r="O2000" s="36"/>
    </row>
    <row r="2001" spans="1:15" ht="13.7" customHeight="1" x14ac:dyDescent="0.25">
      <c r="A2001" s="73">
        <f>'EMFAC2017EI-2011Class'!B2000</f>
        <v>2022</v>
      </c>
      <c r="B2001" s="74" t="str">
        <f>'EMFAC2017EI-2011Class'!C2000</f>
        <v>T7 Single</v>
      </c>
      <c r="C2001" s="73">
        <f>'EMFAC2017EI-2011Class'!D2000</f>
        <v>2017</v>
      </c>
      <c r="D2001" s="38">
        <f>'EMFAC2017EI-2011Class'!F2000</f>
        <v>5</v>
      </c>
      <c r="E2001" s="72" t="str">
        <f t="shared" si="64"/>
        <v>T7 Single-5</v>
      </c>
      <c r="F2001" s="39">
        <f>VLOOKUP(E2001,HD_Odo!$C$2:$D$1381,2,FALSE)</f>
        <v>211768</v>
      </c>
      <c r="G2001" s="89" t="str">
        <f>'EMFAC2017EI-2011Class'!H2000</f>
        <v>2022-T7 Single-5</v>
      </c>
      <c r="H2001" s="70">
        <f t="shared" si="63"/>
        <v>0.84688280539775906</v>
      </c>
      <c r="J2001" s="13"/>
      <c r="N2001" s="37"/>
      <c r="O2001" s="36"/>
    </row>
    <row r="2002" spans="1:15" ht="13.7" customHeight="1" x14ac:dyDescent="0.25">
      <c r="A2002" s="73">
        <f>'EMFAC2017EI-2011Class'!B2001</f>
        <v>2022</v>
      </c>
      <c r="B2002" s="74" t="str">
        <f>'EMFAC2017EI-2011Class'!C2001</f>
        <v>T7 Single</v>
      </c>
      <c r="C2002" s="73">
        <f>'EMFAC2017EI-2011Class'!D2001</f>
        <v>2016</v>
      </c>
      <c r="D2002" s="38">
        <f>'EMFAC2017EI-2011Class'!F2001</f>
        <v>6</v>
      </c>
      <c r="E2002" s="72" t="str">
        <f t="shared" si="64"/>
        <v>T7 Single-6</v>
      </c>
      <c r="F2002" s="39">
        <f>VLOOKUP(E2002,HD_Odo!$C$2:$D$1381,2,FALSE)</f>
        <v>239398</v>
      </c>
      <c r="G2002" s="89" t="str">
        <f>'EMFAC2017EI-2011Class'!H2001</f>
        <v>2022-T7 Single-6</v>
      </c>
      <c r="H2002" s="70">
        <f t="shared" si="63"/>
        <v>0.8363557422149499</v>
      </c>
      <c r="J2002" s="13"/>
      <c r="N2002" s="37"/>
      <c r="O2002" s="36"/>
    </row>
    <row r="2003" spans="1:15" ht="13.7" customHeight="1" x14ac:dyDescent="0.25">
      <c r="A2003" s="73">
        <f>'EMFAC2017EI-2011Class'!B2002</f>
        <v>2022</v>
      </c>
      <c r="B2003" s="74" t="str">
        <f>'EMFAC2017EI-2011Class'!C2002</f>
        <v>T7 Single</v>
      </c>
      <c r="C2003" s="73">
        <f>'EMFAC2017EI-2011Class'!D2002</f>
        <v>2015</v>
      </c>
      <c r="D2003" s="38">
        <f>'EMFAC2017EI-2011Class'!F2002</f>
        <v>7</v>
      </c>
      <c r="E2003" s="72" t="str">
        <f t="shared" si="64"/>
        <v>T7 Single-7</v>
      </c>
      <c r="F2003" s="39">
        <f>VLOOKUP(E2003,HD_Odo!$C$2:$D$1381,2,FALSE)</f>
        <v>265329</v>
      </c>
      <c r="G2003" s="89" t="str">
        <f>'EMFAC2017EI-2011Class'!H2002</f>
        <v>2022-T7 Single-7</v>
      </c>
      <c r="H2003" s="70">
        <f t="shared" si="63"/>
        <v>0.82747068649964761</v>
      </c>
      <c r="J2003" s="13"/>
      <c r="N2003" s="37"/>
      <c r="O2003" s="36"/>
    </row>
    <row r="2004" spans="1:15" ht="13.7" customHeight="1" x14ac:dyDescent="0.25">
      <c r="A2004" s="73">
        <f>'EMFAC2017EI-2011Class'!B2003</f>
        <v>2022</v>
      </c>
      <c r="B2004" s="74" t="str">
        <f>'EMFAC2017EI-2011Class'!C2003</f>
        <v>T7 Single</v>
      </c>
      <c r="C2004" s="73">
        <f>'EMFAC2017EI-2011Class'!D2003</f>
        <v>2014</v>
      </c>
      <c r="D2004" s="38">
        <f>'EMFAC2017EI-2011Class'!F2003</f>
        <v>8</v>
      </c>
      <c r="E2004" s="72" t="str">
        <f t="shared" si="64"/>
        <v>T7 Single-8</v>
      </c>
      <c r="F2004" s="39">
        <f>VLOOKUP(E2004,HD_Odo!$C$2:$D$1381,2,FALSE)</f>
        <v>289889</v>
      </c>
      <c r="G2004" s="89" t="str">
        <f>'EMFAC2017EI-2011Class'!H2003</f>
        <v>2022-T7 Single-8</v>
      </c>
      <c r="H2004" s="70">
        <f t="shared" si="63"/>
        <v>0.81981883276604683</v>
      </c>
      <c r="J2004" s="13"/>
      <c r="N2004" s="37"/>
      <c r="O2004" s="36"/>
    </row>
    <row r="2005" spans="1:15" ht="13.7" customHeight="1" x14ac:dyDescent="0.25">
      <c r="A2005" s="73">
        <f>'EMFAC2017EI-2011Class'!B2004</f>
        <v>2022</v>
      </c>
      <c r="B2005" s="74" t="str">
        <f>'EMFAC2017EI-2011Class'!C2004</f>
        <v>T7 Single</v>
      </c>
      <c r="C2005" s="73">
        <f>'EMFAC2017EI-2011Class'!D2004</f>
        <v>2013</v>
      </c>
      <c r="D2005" s="38">
        <f>'EMFAC2017EI-2011Class'!F2004</f>
        <v>9</v>
      </c>
      <c r="E2005" s="72" t="str">
        <f t="shared" si="64"/>
        <v>T7 Single-9</v>
      </c>
      <c r="F2005" s="39">
        <f>VLOOKUP(E2005,HD_Odo!$C$2:$D$1381,2,FALSE)</f>
        <v>313388</v>
      </c>
      <c r="G2005" s="89" t="str">
        <f>'EMFAC2017EI-2011Class'!H2004</f>
        <v>2022-T7 Single-9</v>
      </c>
      <c r="H2005" s="70">
        <f t="shared" si="63"/>
        <v>0.77981621631166853</v>
      </c>
      <c r="J2005" s="13"/>
      <c r="N2005" s="37"/>
      <c r="O2005" s="36"/>
    </row>
    <row r="2006" spans="1:15" ht="13.7" customHeight="1" x14ac:dyDescent="0.25">
      <c r="A2006" s="73">
        <f>'EMFAC2017EI-2011Class'!B2005</f>
        <v>2022</v>
      </c>
      <c r="B2006" s="74" t="str">
        <f>'EMFAC2017EI-2011Class'!C2005</f>
        <v>T7 Single</v>
      </c>
      <c r="C2006" s="73">
        <f>'EMFAC2017EI-2011Class'!D2005</f>
        <v>2012</v>
      </c>
      <c r="D2006" s="38">
        <f>'EMFAC2017EI-2011Class'!F2005</f>
        <v>10</v>
      </c>
      <c r="E2006" s="72" t="str">
        <f t="shared" si="64"/>
        <v>T7 Single-10</v>
      </c>
      <c r="F2006" s="39">
        <f>VLOOKUP(E2006,HD_Odo!$C$2:$D$1381,2,FALSE)</f>
        <v>336079</v>
      </c>
      <c r="G2006" s="89" t="str">
        <f>'EMFAC2017EI-2011Class'!H2005</f>
        <v>2022-T7 Single-10</v>
      </c>
      <c r="H2006" s="70">
        <f t="shared" si="63"/>
        <v>0.77440445062238017</v>
      </c>
      <c r="J2006" s="13"/>
      <c r="N2006" s="37"/>
      <c r="O2006" s="36"/>
    </row>
    <row r="2007" spans="1:15" ht="13.7" customHeight="1" x14ac:dyDescent="0.25">
      <c r="A2007" s="73">
        <f>'EMFAC2017EI-2011Class'!B2006</f>
        <v>2022</v>
      </c>
      <c r="B2007" s="74" t="str">
        <f>'EMFAC2017EI-2011Class'!C2006</f>
        <v>T7 Single</v>
      </c>
      <c r="C2007" s="73">
        <f>'EMFAC2017EI-2011Class'!D2006</f>
        <v>2011</v>
      </c>
      <c r="D2007" s="38">
        <f>'EMFAC2017EI-2011Class'!F2006</f>
        <v>11</v>
      </c>
      <c r="E2007" s="72" t="str">
        <f t="shared" si="64"/>
        <v>T7 Single-11</v>
      </c>
      <c r="F2007" s="39">
        <f>VLOOKUP(E2007,HD_Odo!$C$2:$D$1381,2,FALSE)</f>
        <v>358115</v>
      </c>
      <c r="G2007" s="89" t="str">
        <f>'EMFAC2017EI-2011Class'!H2006</f>
        <v>2022-T7 Single-11</v>
      </c>
      <c r="H2007" s="70">
        <f t="shared" si="63"/>
        <v>0.76959172949913102</v>
      </c>
      <c r="J2007" s="13"/>
      <c r="N2007" s="37"/>
      <c r="O2007" s="36"/>
    </row>
    <row r="2008" spans="1:15" ht="13.7" customHeight="1" x14ac:dyDescent="0.25">
      <c r="A2008" s="73">
        <f>'EMFAC2017EI-2011Class'!B2007</f>
        <v>2022</v>
      </c>
      <c r="B2008" s="74" t="str">
        <f>'EMFAC2017EI-2011Class'!C2007</f>
        <v>T7 Single</v>
      </c>
      <c r="C2008" s="73">
        <f>'EMFAC2017EI-2011Class'!D2007</f>
        <v>2010</v>
      </c>
      <c r="D2008" s="38">
        <f>'EMFAC2017EI-2011Class'!F2007</f>
        <v>12</v>
      </c>
      <c r="E2008" s="72" t="str">
        <f t="shared" si="64"/>
        <v>T7 Single-12</v>
      </c>
      <c r="F2008" s="39">
        <f>VLOOKUP(E2008,HD_Odo!$C$2:$D$1381,2,FALSE)</f>
        <v>379510</v>
      </c>
      <c r="G2008" s="89" t="str">
        <f>'EMFAC2017EI-2011Class'!H2007</f>
        <v>2022-T7 Single-12</v>
      </c>
      <c r="H2008" s="70">
        <f t="shared" si="63"/>
        <v>0.81897271708090424</v>
      </c>
      <c r="J2008" s="13"/>
      <c r="N2008" s="37"/>
      <c r="O2008" s="36"/>
    </row>
    <row r="2009" spans="1:15" ht="13.7" customHeight="1" x14ac:dyDescent="0.25">
      <c r="A2009" s="73">
        <f>'EMFAC2017EI-2011Class'!B2008</f>
        <v>2022</v>
      </c>
      <c r="B2009" s="74" t="str">
        <f>'EMFAC2017EI-2011Class'!C2008</f>
        <v>T7 Single</v>
      </c>
      <c r="C2009" s="73">
        <f>'EMFAC2017EI-2011Class'!D2008</f>
        <v>2009</v>
      </c>
      <c r="D2009" s="38">
        <f>'EMFAC2017EI-2011Class'!F2008</f>
        <v>13</v>
      </c>
      <c r="E2009" s="72" t="str">
        <f t="shared" si="64"/>
        <v>T7 Single-13</v>
      </c>
      <c r="F2009" s="39">
        <f>VLOOKUP(E2009,HD_Odo!$C$2:$D$1381,2,FALSE)</f>
        <v>400100</v>
      </c>
      <c r="G2009" s="89" t="str">
        <f>'EMFAC2017EI-2011Class'!H2008</f>
        <v>2022-T7 Single-13</v>
      </c>
      <c r="H2009" s="70">
        <f t="shared" si="63"/>
        <v>0.81422406279444881</v>
      </c>
      <c r="J2009" s="13"/>
      <c r="N2009" s="37"/>
      <c r="O2009" s="36"/>
    </row>
    <row r="2010" spans="1:15" ht="13.7" customHeight="1" x14ac:dyDescent="0.25">
      <c r="A2010" s="73">
        <f>'EMFAC2017EI-2011Class'!B2009</f>
        <v>2022</v>
      </c>
      <c r="B2010" s="74" t="str">
        <f>'EMFAC2017EI-2011Class'!C2009</f>
        <v>T7 Single</v>
      </c>
      <c r="C2010" s="73">
        <f>'EMFAC2017EI-2011Class'!D2009</f>
        <v>2008</v>
      </c>
      <c r="D2010" s="38">
        <f>'EMFAC2017EI-2011Class'!F2009</f>
        <v>14</v>
      </c>
      <c r="E2010" s="72" t="str">
        <f t="shared" si="64"/>
        <v>T7 Single-14</v>
      </c>
      <c r="F2010" s="39">
        <f>VLOOKUP(E2010,HD_Odo!$C$2:$D$1381,2,FALSE)</f>
        <v>419498</v>
      </c>
      <c r="G2010" s="89" t="str">
        <f>'EMFAC2017EI-2011Class'!H2009</f>
        <v>2022-T7 Single-14</v>
      </c>
      <c r="H2010" s="70">
        <f t="shared" si="63"/>
        <v>0.80997561992907241</v>
      </c>
      <c r="J2010" s="13"/>
      <c r="N2010" s="37"/>
      <c r="O2010" s="36"/>
    </row>
    <row r="2011" spans="1:15" ht="13.7" customHeight="1" x14ac:dyDescent="0.25">
      <c r="A2011" s="73">
        <f>'EMFAC2017EI-2011Class'!B2010</f>
        <v>2022</v>
      </c>
      <c r="B2011" s="74" t="str">
        <f>'EMFAC2017EI-2011Class'!C2010</f>
        <v>T7 Single</v>
      </c>
      <c r="C2011" s="73">
        <f>'EMFAC2017EI-2011Class'!D2010</f>
        <v>2007</v>
      </c>
      <c r="D2011" s="38">
        <f>'EMFAC2017EI-2011Class'!F2010</f>
        <v>15</v>
      </c>
      <c r="E2011" s="72" t="str">
        <f t="shared" si="64"/>
        <v>T7 Single-15</v>
      </c>
      <c r="F2011" s="39">
        <f>VLOOKUP(E2011,HD_Odo!$C$2:$D$1381,2,FALSE)</f>
        <v>437058</v>
      </c>
      <c r="G2011" s="89" t="str">
        <f>'EMFAC2017EI-2011Class'!H2010</f>
        <v>2022-T7 Single-15</v>
      </c>
      <c r="H2011" s="70">
        <f t="shared" si="63"/>
        <v>0.90070272753615888</v>
      </c>
      <c r="J2011" s="13"/>
      <c r="N2011" s="37"/>
      <c r="O2011" s="36"/>
    </row>
    <row r="2012" spans="1:15" ht="13.7" customHeight="1" x14ac:dyDescent="0.25">
      <c r="A2012" s="73">
        <f>'EMFAC2017EI-2011Class'!B2011</f>
        <v>2022</v>
      </c>
      <c r="B2012" s="74" t="str">
        <f>'EMFAC2017EI-2011Class'!C2011</f>
        <v>T7 Single</v>
      </c>
      <c r="C2012" s="73">
        <f>'EMFAC2017EI-2011Class'!D2011</f>
        <v>2006</v>
      </c>
      <c r="D2012" s="38">
        <f>'EMFAC2017EI-2011Class'!F2011</f>
        <v>16</v>
      </c>
      <c r="E2012" s="72" t="str">
        <f t="shared" si="64"/>
        <v>T7 Single-16</v>
      </c>
      <c r="F2012" s="39">
        <f>VLOOKUP(E2012,HD_Odo!$C$2:$D$1381,2,FALSE)</f>
        <v>454484</v>
      </c>
      <c r="G2012" s="89" t="str">
        <f>'EMFAC2017EI-2011Class'!H2011</f>
        <v>2022-T7 Single-16</v>
      </c>
      <c r="H2012" s="70">
        <f t="shared" si="63"/>
        <v>0.898371224908178</v>
      </c>
      <c r="J2012" s="13"/>
      <c r="N2012" s="37"/>
      <c r="O2012" s="36"/>
    </row>
    <row r="2013" spans="1:15" ht="13.7" customHeight="1" x14ac:dyDescent="0.25">
      <c r="A2013" s="73">
        <f>'EMFAC2017EI-2011Class'!B2012</f>
        <v>2022</v>
      </c>
      <c r="B2013" s="74" t="str">
        <f>'EMFAC2017EI-2011Class'!C2012</f>
        <v>T7 Single</v>
      </c>
      <c r="C2013" s="73">
        <f>'EMFAC2017EI-2011Class'!D2012</f>
        <v>2005</v>
      </c>
      <c r="D2013" s="38">
        <f>'EMFAC2017EI-2011Class'!F2012</f>
        <v>17</v>
      </c>
      <c r="E2013" s="72" t="str">
        <f t="shared" si="64"/>
        <v>T7 Single-17</v>
      </c>
      <c r="F2013" s="39">
        <f>VLOOKUP(E2013,HD_Odo!$C$2:$D$1381,2,FALSE)</f>
        <v>471741</v>
      </c>
      <c r="G2013" s="89" t="str">
        <f>'EMFAC2017EI-2011Class'!H2012</f>
        <v>2022-T7 Single-17</v>
      </c>
      <c r="H2013" s="70">
        <f t="shared" si="63"/>
        <v>0.89613365570222026</v>
      </c>
      <c r="J2013" s="13"/>
      <c r="N2013" s="37"/>
      <c r="O2013" s="36"/>
    </row>
    <row r="2014" spans="1:15" ht="13.7" customHeight="1" x14ac:dyDescent="0.25">
      <c r="A2014" s="73">
        <f>'EMFAC2017EI-2011Class'!B2013</f>
        <v>2022</v>
      </c>
      <c r="B2014" s="74" t="str">
        <f>'EMFAC2017EI-2011Class'!C2013</f>
        <v>T7 Single</v>
      </c>
      <c r="C2014" s="73">
        <f>'EMFAC2017EI-2011Class'!D2013</f>
        <v>2004</v>
      </c>
      <c r="D2014" s="38">
        <f>'EMFAC2017EI-2011Class'!F2013</f>
        <v>18</v>
      </c>
      <c r="E2014" s="72" t="str">
        <f t="shared" si="64"/>
        <v>T7 Single-18</v>
      </c>
      <c r="F2014" s="39">
        <f>VLOOKUP(E2014,HD_Odo!$C$2:$D$1381,2,FALSE)</f>
        <v>488797</v>
      </c>
      <c r="G2014" s="89" t="str">
        <f>'EMFAC2017EI-2011Class'!H2013</f>
        <v>2022-T7 Single-18</v>
      </c>
      <c r="H2014" s="70">
        <f t="shared" si="63"/>
        <v>0.8939887223153774</v>
      </c>
      <c r="J2014" s="13"/>
      <c r="N2014" s="37"/>
      <c r="O2014" s="36"/>
    </row>
    <row r="2015" spans="1:15" ht="13.7" customHeight="1" x14ac:dyDescent="0.25">
      <c r="A2015" s="73">
        <f>'EMFAC2017EI-2011Class'!B2014</f>
        <v>2022</v>
      </c>
      <c r="B2015" s="74" t="str">
        <f>'EMFAC2017EI-2011Class'!C2014</f>
        <v>T7 Single</v>
      </c>
      <c r="C2015" s="73">
        <f>'EMFAC2017EI-2011Class'!D2014</f>
        <v>2003</v>
      </c>
      <c r="D2015" s="38">
        <f>'EMFAC2017EI-2011Class'!F2014</f>
        <v>19</v>
      </c>
      <c r="E2015" s="72" t="str">
        <f t="shared" si="64"/>
        <v>T7 Single-19</v>
      </c>
      <c r="F2015" s="39">
        <f>VLOOKUP(E2015,HD_Odo!$C$2:$D$1381,2,FALSE)</f>
        <v>505620</v>
      </c>
      <c r="G2015" s="89" t="str">
        <f>'EMFAC2017EI-2011Class'!H2014</f>
        <v>2022-T7 Single-19</v>
      </c>
      <c r="H2015" s="70">
        <f t="shared" si="63"/>
        <v>0.93332019689459944</v>
      </c>
      <c r="J2015" s="13"/>
      <c r="N2015" s="37"/>
      <c r="O2015" s="36"/>
    </row>
    <row r="2016" spans="1:15" ht="13.7" customHeight="1" x14ac:dyDescent="0.25">
      <c r="A2016" s="73">
        <f>'EMFAC2017EI-2011Class'!B2015</f>
        <v>2022</v>
      </c>
      <c r="B2016" s="74" t="str">
        <f>'EMFAC2017EI-2011Class'!C2015</f>
        <v>T7 Single</v>
      </c>
      <c r="C2016" s="73">
        <f>'EMFAC2017EI-2011Class'!D2015</f>
        <v>2002</v>
      </c>
      <c r="D2016" s="38">
        <f>'EMFAC2017EI-2011Class'!F2015</f>
        <v>20</v>
      </c>
      <c r="E2016" s="72" t="str">
        <f t="shared" si="64"/>
        <v>T7 Single-20</v>
      </c>
      <c r="F2016" s="39">
        <f>VLOOKUP(E2016,HD_Odo!$C$2:$D$1381,2,FALSE)</f>
        <v>522182</v>
      </c>
      <c r="G2016" s="89" t="str">
        <f>'EMFAC2017EI-2011Class'!H2015</f>
        <v>2022-T7 Single-20</v>
      </c>
      <c r="H2016" s="70">
        <f t="shared" si="63"/>
        <v>0.93217804004674965</v>
      </c>
      <c r="J2016" s="13"/>
      <c r="N2016" s="37"/>
      <c r="O2016" s="36"/>
    </row>
    <row r="2017" spans="1:15" ht="13.7" customHeight="1" x14ac:dyDescent="0.25">
      <c r="A2017" s="73">
        <f>'EMFAC2017EI-2011Class'!B2016</f>
        <v>2022</v>
      </c>
      <c r="B2017" s="74" t="str">
        <f>'EMFAC2017EI-2011Class'!C2016</f>
        <v>T7 Single</v>
      </c>
      <c r="C2017" s="73">
        <f>'EMFAC2017EI-2011Class'!D2016</f>
        <v>2001</v>
      </c>
      <c r="D2017" s="38">
        <f>'EMFAC2017EI-2011Class'!F2016</f>
        <v>21</v>
      </c>
      <c r="E2017" s="72" t="str">
        <f t="shared" si="64"/>
        <v>T7 Single-21</v>
      </c>
      <c r="F2017" s="39">
        <f>VLOOKUP(E2017,HD_Odo!$C$2:$D$1381,2,FALSE)</f>
        <v>538456</v>
      </c>
      <c r="G2017" s="89" t="str">
        <f>'EMFAC2017EI-2011Class'!H2016</f>
        <v>2022-T7 Single-21</v>
      </c>
      <c r="H2017" s="70">
        <f t="shared" si="63"/>
        <v>0.93108891923896475</v>
      </c>
      <c r="J2017" s="13"/>
      <c r="N2017" s="37"/>
      <c r="O2017" s="36"/>
    </row>
    <row r="2018" spans="1:15" ht="13.7" customHeight="1" x14ac:dyDescent="0.25">
      <c r="A2018" s="73">
        <f>'EMFAC2017EI-2011Class'!B2017</f>
        <v>2022</v>
      </c>
      <c r="B2018" s="74" t="str">
        <f>'EMFAC2017EI-2011Class'!C2017</f>
        <v>T7 Single</v>
      </c>
      <c r="C2018" s="73">
        <f>'EMFAC2017EI-2011Class'!D2017</f>
        <v>2000</v>
      </c>
      <c r="D2018" s="38">
        <f>'EMFAC2017EI-2011Class'!F2017</f>
        <v>22</v>
      </c>
      <c r="E2018" s="72" t="str">
        <f t="shared" si="64"/>
        <v>T7 Single-22</v>
      </c>
      <c r="F2018" s="39">
        <f>VLOOKUP(E2018,HD_Odo!$C$2:$D$1381,2,FALSE)</f>
        <v>554417</v>
      </c>
      <c r="G2018" s="89" t="str">
        <f>'EMFAC2017EI-2011Class'!H2017</f>
        <v>2022-T7 Single-22</v>
      </c>
      <c r="H2018" s="70">
        <f t="shared" si="63"/>
        <v>0.93005130364765209</v>
      </c>
      <c r="J2018" s="13"/>
      <c r="N2018" s="37"/>
      <c r="O2018" s="36"/>
    </row>
    <row r="2019" spans="1:15" ht="13.7" customHeight="1" x14ac:dyDescent="0.25">
      <c r="A2019" s="73">
        <f>'EMFAC2017EI-2011Class'!B2018</f>
        <v>2022</v>
      </c>
      <c r="B2019" s="74" t="str">
        <f>'EMFAC2017EI-2011Class'!C2018</f>
        <v>T7 Single</v>
      </c>
      <c r="C2019" s="73">
        <f>'EMFAC2017EI-2011Class'!D2018</f>
        <v>1999</v>
      </c>
      <c r="D2019" s="38">
        <f>'EMFAC2017EI-2011Class'!F2018</f>
        <v>23</v>
      </c>
      <c r="E2019" s="72" t="str">
        <f t="shared" si="64"/>
        <v>T7 Single-23</v>
      </c>
      <c r="F2019" s="39">
        <f>VLOOKUP(E2019,HD_Odo!$C$2:$D$1381,2,FALSE)</f>
        <v>570042</v>
      </c>
      <c r="G2019" s="89" t="str">
        <f>'EMFAC2017EI-2011Class'!H2018</f>
        <v>2022-T7 Single-23</v>
      </c>
      <c r="H2019" s="70">
        <f t="shared" si="63"/>
        <v>0.92906361566400886</v>
      </c>
      <c r="J2019" s="13"/>
      <c r="N2019" s="37"/>
      <c r="O2019" s="36"/>
    </row>
    <row r="2020" spans="1:15" ht="13.7" customHeight="1" x14ac:dyDescent="0.25">
      <c r="A2020" s="73">
        <f>'EMFAC2017EI-2011Class'!B2019</f>
        <v>2022</v>
      </c>
      <c r="B2020" s="74" t="str">
        <f>'EMFAC2017EI-2011Class'!C2019</f>
        <v>T7 Single</v>
      </c>
      <c r="C2020" s="73">
        <f>'EMFAC2017EI-2011Class'!D2019</f>
        <v>1998</v>
      </c>
      <c r="D2020" s="38">
        <f>'EMFAC2017EI-2011Class'!F2019</f>
        <v>24</v>
      </c>
      <c r="E2020" s="72" t="str">
        <f t="shared" si="64"/>
        <v>T7 Single-24</v>
      </c>
      <c r="F2020" s="39">
        <f>VLOOKUP(E2020,HD_Odo!$C$2:$D$1381,2,FALSE)</f>
        <v>585309</v>
      </c>
      <c r="G2020" s="89" t="str">
        <f>'EMFAC2017EI-2011Class'!H2019</f>
        <v>2022-T7 Single-24</v>
      </c>
      <c r="H2020" s="70">
        <f t="shared" si="63"/>
        <v>0.9281243094587045</v>
      </c>
      <c r="J2020" s="13"/>
      <c r="N2020" s="37"/>
      <c r="O2020" s="36"/>
    </row>
    <row r="2021" spans="1:15" ht="13.7" customHeight="1" x14ac:dyDescent="0.25">
      <c r="A2021" s="73">
        <f>'EMFAC2017EI-2011Class'!B2020</f>
        <v>2022</v>
      </c>
      <c r="B2021" s="74" t="str">
        <f>'EMFAC2017EI-2011Class'!C2020</f>
        <v>T7 Single</v>
      </c>
      <c r="C2021" s="73">
        <f>'EMFAC2017EI-2011Class'!D2020</f>
        <v>1997</v>
      </c>
      <c r="D2021" s="38">
        <f>'EMFAC2017EI-2011Class'!F2020</f>
        <v>25</v>
      </c>
      <c r="E2021" s="72" t="str">
        <f t="shared" si="64"/>
        <v>T7 Single-25</v>
      </c>
      <c r="F2021" s="39">
        <f>VLOOKUP(E2021,HD_Odo!$C$2:$D$1381,2,FALSE)</f>
        <v>600200</v>
      </c>
      <c r="G2021" s="89" t="str">
        <f>'EMFAC2017EI-2011Class'!H2020</f>
        <v>2022-T7 Single-25</v>
      </c>
      <c r="H2021" s="70">
        <f t="shared" si="63"/>
        <v>0.92723170018825896</v>
      </c>
      <c r="J2021" s="13"/>
      <c r="N2021" s="37"/>
      <c r="O2021" s="36"/>
    </row>
    <row r="2022" spans="1:15" ht="13.7" customHeight="1" x14ac:dyDescent="0.25">
      <c r="A2022" s="73">
        <f>'EMFAC2017EI-2011Class'!B2021</f>
        <v>2022</v>
      </c>
      <c r="B2022" s="74" t="str">
        <f>'EMFAC2017EI-2011Class'!C2021</f>
        <v>T7 Single</v>
      </c>
      <c r="C2022" s="73">
        <f>'EMFAC2017EI-2011Class'!D2021</f>
        <v>1996</v>
      </c>
      <c r="D2022" s="38">
        <f>'EMFAC2017EI-2011Class'!F2021</f>
        <v>26</v>
      </c>
      <c r="E2022" s="72" t="str">
        <f t="shared" si="64"/>
        <v>T7 Single-26</v>
      </c>
      <c r="F2022" s="39">
        <f>VLOOKUP(E2022,HD_Odo!$C$2:$D$1381,2,FALSE)</f>
        <v>614697</v>
      </c>
      <c r="G2022" s="89" t="str">
        <f>'EMFAC2017EI-2011Class'!H2021</f>
        <v>2022-T7 Single-26</v>
      </c>
      <c r="H2022" s="70">
        <f t="shared" si="63"/>
        <v>0.92638422175640123</v>
      </c>
      <c r="J2022" s="13"/>
      <c r="N2022" s="37"/>
      <c r="O2022" s="36"/>
    </row>
    <row r="2023" spans="1:15" ht="13.7" customHeight="1" x14ac:dyDescent="0.25">
      <c r="A2023" s="73">
        <f>'EMFAC2017EI-2011Class'!B2022</f>
        <v>2022</v>
      </c>
      <c r="B2023" s="74" t="str">
        <f>'EMFAC2017EI-2011Class'!C2022</f>
        <v>T7 Single</v>
      </c>
      <c r="C2023" s="73">
        <f>'EMFAC2017EI-2011Class'!D2022</f>
        <v>1995</v>
      </c>
      <c r="D2023" s="38">
        <f>'EMFAC2017EI-2011Class'!F2022</f>
        <v>27</v>
      </c>
      <c r="E2023" s="72" t="str">
        <f t="shared" si="64"/>
        <v>T7 Single-27</v>
      </c>
      <c r="F2023" s="39">
        <f>VLOOKUP(E2023,HD_Odo!$C$2:$D$1381,2,FALSE)</f>
        <v>628784</v>
      </c>
      <c r="G2023" s="89" t="str">
        <f>'EMFAC2017EI-2011Class'!H2022</f>
        <v>2022-T7 Single-27</v>
      </c>
      <c r="H2023" s="70">
        <f t="shared" si="63"/>
        <v>0.92558030852592665</v>
      </c>
      <c r="J2023" s="13"/>
      <c r="N2023" s="37"/>
      <c r="O2023" s="36"/>
    </row>
    <row r="2024" spans="1:15" ht="13.7" customHeight="1" x14ac:dyDescent="0.25">
      <c r="A2024" s="73">
        <f>'EMFAC2017EI-2011Class'!B2023</f>
        <v>2022</v>
      </c>
      <c r="B2024" s="74" t="str">
        <f>'EMFAC2017EI-2011Class'!C2023</f>
        <v>T7 Single</v>
      </c>
      <c r="C2024" s="73">
        <f>'EMFAC2017EI-2011Class'!D2023</f>
        <v>1994</v>
      </c>
      <c r="D2024" s="38">
        <f>'EMFAC2017EI-2011Class'!F2023</f>
        <v>28</v>
      </c>
      <c r="E2024" s="72" t="str">
        <f t="shared" si="64"/>
        <v>T7 Single-28</v>
      </c>
      <c r="F2024" s="39">
        <f>VLOOKUP(E2024,HD_Odo!$C$2:$D$1381,2,FALSE)</f>
        <v>642448</v>
      </c>
      <c r="G2024" s="89" t="str">
        <f>'EMFAC2017EI-2011Class'!H2023</f>
        <v>2022-T7 Single-28</v>
      </c>
      <c r="H2024" s="70">
        <f t="shared" si="63"/>
        <v>0.92481834780346972</v>
      </c>
      <c r="J2024" s="13"/>
      <c r="N2024" s="37"/>
      <c r="O2024" s="36"/>
    </row>
    <row r="2025" spans="1:15" ht="13.7" customHeight="1" x14ac:dyDescent="0.25">
      <c r="A2025" s="73">
        <f>'EMFAC2017EI-2011Class'!B2024</f>
        <v>2022</v>
      </c>
      <c r="B2025" s="74" t="str">
        <f>'EMFAC2017EI-2011Class'!C2024</f>
        <v>T7 Single</v>
      </c>
      <c r="C2025" s="73">
        <f>'EMFAC2017EI-2011Class'!D2024</f>
        <v>1993</v>
      </c>
      <c r="D2025" s="38">
        <f>'EMFAC2017EI-2011Class'!F2024</f>
        <v>29</v>
      </c>
      <c r="E2025" s="72" t="str">
        <f t="shared" si="64"/>
        <v>T7 Single-29</v>
      </c>
      <c r="F2025" s="39">
        <f>VLOOKUP(E2025,HD_Odo!$C$2:$D$1381,2,FALSE)</f>
        <v>655678</v>
      </c>
      <c r="G2025" s="89" t="str">
        <f>'EMFAC2017EI-2011Class'!H2024</f>
        <v>2022-T7 Single-29</v>
      </c>
      <c r="H2025" s="70">
        <f t="shared" si="63"/>
        <v>1</v>
      </c>
      <c r="J2025" s="13"/>
      <c r="N2025" s="37"/>
      <c r="O2025" s="36"/>
    </row>
    <row r="2026" spans="1:15" ht="13.7" customHeight="1" x14ac:dyDescent="0.25">
      <c r="A2026" s="73">
        <f>'EMFAC2017EI-2011Class'!B2025</f>
        <v>2022</v>
      </c>
      <c r="B2026" s="74" t="str">
        <f>'EMFAC2017EI-2011Class'!C2025</f>
        <v>T7 Single</v>
      </c>
      <c r="C2026" s="73">
        <f>'EMFAC2017EI-2011Class'!D2025</f>
        <v>1992</v>
      </c>
      <c r="D2026" s="38">
        <f>'EMFAC2017EI-2011Class'!F2025</f>
        <v>30</v>
      </c>
      <c r="E2026" s="72" t="str">
        <f t="shared" si="64"/>
        <v>T7 Single-30</v>
      </c>
      <c r="F2026" s="39">
        <f>VLOOKUP(E2026,HD_Odo!$C$2:$D$1381,2,FALSE)</f>
        <v>668463</v>
      </c>
      <c r="G2026" s="89" t="str">
        <f>'EMFAC2017EI-2011Class'!H2025</f>
        <v>2022-T7 Single-30</v>
      </c>
      <c r="H2026" s="70">
        <f t="shared" si="63"/>
        <v>1</v>
      </c>
      <c r="J2026" s="13"/>
      <c r="N2026" s="37"/>
      <c r="O2026" s="36"/>
    </row>
    <row r="2027" spans="1:15" ht="13.7" customHeight="1" x14ac:dyDescent="0.25">
      <c r="A2027" s="73">
        <f>'EMFAC2017EI-2011Class'!B2026</f>
        <v>2022</v>
      </c>
      <c r="B2027" s="74" t="str">
        <f>'EMFAC2017EI-2011Class'!C2026</f>
        <v>T7 Single</v>
      </c>
      <c r="C2027" s="73">
        <f>'EMFAC2017EI-2011Class'!D2026</f>
        <v>1991</v>
      </c>
      <c r="D2027" s="38">
        <f>'EMFAC2017EI-2011Class'!F2026</f>
        <v>31</v>
      </c>
      <c r="E2027" s="72" t="str">
        <f t="shared" si="64"/>
        <v>T7 Single-31</v>
      </c>
      <c r="F2027" s="39">
        <f>VLOOKUP(E2027,HD_Odo!$C$2:$D$1381,2,FALSE)</f>
        <v>680796</v>
      </c>
      <c r="G2027" s="89" t="str">
        <f>'EMFAC2017EI-2011Class'!H2026</f>
        <v>2022-T7 Single-31</v>
      </c>
      <c r="H2027" s="70">
        <f t="shared" si="63"/>
        <v>1</v>
      </c>
      <c r="J2027" s="13"/>
      <c r="N2027" s="37"/>
      <c r="O2027" s="36"/>
    </row>
    <row r="2028" spans="1:15" ht="13.7" customHeight="1" x14ac:dyDescent="0.25">
      <c r="A2028" s="73">
        <f>'EMFAC2017EI-2011Class'!B2027</f>
        <v>2022</v>
      </c>
      <c r="B2028" s="74" t="str">
        <f>'EMFAC2017EI-2011Class'!C2027</f>
        <v>T7 Single</v>
      </c>
      <c r="C2028" s="73">
        <f>'EMFAC2017EI-2011Class'!D2027</f>
        <v>1990</v>
      </c>
      <c r="D2028" s="38">
        <f>'EMFAC2017EI-2011Class'!F2027</f>
        <v>32</v>
      </c>
      <c r="E2028" s="72" t="str">
        <f t="shared" si="64"/>
        <v>T7 Single-32</v>
      </c>
      <c r="F2028" s="39">
        <f>VLOOKUP(E2028,HD_Odo!$C$2:$D$1381,2,FALSE)</f>
        <v>692671</v>
      </c>
      <c r="G2028" s="89" t="str">
        <f>'EMFAC2017EI-2011Class'!H2027</f>
        <v>2022-T7 Single-32</v>
      </c>
      <c r="H2028" s="70">
        <f t="shared" si="63"/>
        <v>1</v>
      </c>
      <c r="J2028" s="13"/>
      <c r="N2028" s="37"/>
      <c r="O2028" s="36"/>
    </row>
    <row r="2029" spans="1:15" ht="13.7" customHeight="1" x14ac:dyDescent="0.25">
      <c r="A2029" s="73">
        <f>'EMFAC2017EI-2011Class'!B2028</f>
        <v>2022</v>
      </c>
      <c r="B2029" s="74" t="str">
        <f>'EMFAC2017EI-2011Class'!C2028</f>
        <v>T7 Single</v>
      </c>
      <c r="C2029" s="73">
        <f>'EMFAC2017EI-2011Class'!D2028</f>
        <v>1989</v>
      </c>
      <c r="D2029" s="38">
        <f>'EMFAC2017EI-2011Class'!F2028</f>
        <v>33</v>
      </c>
      <c r="E2029" s="72" t="str">
        <f t="shared" si="64"/>
        <v>T7 Single-33</v>
      </c>
      <c r="F2029" s="39">
        <f>VLOOKUP(E2029,HD_Odo!$C$2:$D$1381,2,FALSE)</f>
        <v>704085</v>
      </c>
      <c r="G2029" s="89" t="str">
        <f>'EMFAC2017EI-2011Class'!H2028</f>
        <v>2022-T7 Single-33</v>
      </c>
      <c r="H2029" s="70">
        <f t="shared" si="63"/>
        <v>1</v>
      </c>
      <c r="J2029" s="13"/>
      <c r="N2029" s="37"/>
      <c r="O2029" s="36"/>
    </row>
    <row r="2030" spans="1:15" ht="13.7" customHeight="1" x14ac:dyDescent="0.25">
      <c r="A2030" s="73">
        <f>'EMFAC2017EI-2011Class'!B2029</f>
        <v>2022</v>
      </c>
      <c r="B2030" s="74" t="str">
        <f>'EMFAC2017EI-2011Class'!C2029</f>
        <v>T7 Single</v>
      </c>
      <c r="C2030" s="73">
        <f>'EMFAC2017EI-2011Class'!D2029</f>
        <v>1988</v>
      </c>
      <c r="D2030" s="38">
        <f>'EMFAC2017EI-2011Class'!F2029</f>
        <v>34</v>
      </c>
      <c r="E2030" s="72" t="str">
        <f t="shared" si="64"/>
        <v>T7 Single-34</v>
      </c>
      <c r="F2030" s="39">
        <f>VLOOKUP(E2030,HD_Odo!$C$2:$D$1381,2,FALSE)</f>
        <v>715035</v>
      </c>
      <c r="G2030" s="89" t="str">
        <f>'EMFAC2017EI-2011Class'!H2029</f>
        <v>2022-T7 Single-34</v>
      </c>
      <c r="H2030" s="70">
        <f t="shared" si="63"/>
        <v>1</v>
      </c>
      <c r="J2030" s="13"/>
      <c r="N2030" s="37"/>
      <c r="O2030" s="36"/>
    </row>
    <row r="2031" spans="1:15" ht="13.7" customHeight="1" x14ac:dyDescent="0.25">
      <c r="A2031" s="73">
        <f>'EMFAC2017EI-2011Class'!B2030</f>
        <v>2022</v>
      </c>
      <c r="B2031" s="74" t="str">
        <f>'EMFAC2017EI-2011Class'!C2030</f>
        <v>T7 Single</v>
      </c>
      <c r="C2031" s="73">
        <f>'EMFAC2017EI-2011Class'!D2030</f>
        <v>1987</v>
      </c>
      <c r="D2031" s="38">
        <f>'EMFAC2017EI-2011Class'!F2030</f>
        <v>35</v>
      </c>
      <c r="E2031" s="72" t="str">
        <f t="shared" si="64"/>
        <v>T7 Single-35</v>
      </c>
      <c r="F2031" s="39">
        <f>VLOOKUP(E2031,HD_Odo!$C$2:$D$1381,2,FALSE)</f>
        <v>725521</v>
      </c>
      <c r="G2031" s="89" t="str">
        <f>'EMFAC2017EI-2011Class'!H2030</f>
        <v>2022-T7 Single-35</v>
      </c>
      <c r="H2031" s="70">
        <f t="shared" si="63"/>
        <v>1</v>
      </c>
      <c r="J2031" s="13"/>
      <c r="N2031" s="37"/>
      <c r="O2031" s="36"/>
    </row>
    <row r="2032" spans="1:15" ht="13.7" customHeight="1" x14ac:dyDescent="0.25">
      <c r="A2032" s="73">
        <f>'EMFAC2017EI-2011Class'!B2031</f>
        <v>2022</v>
      </c>
      <c r="B2032" s="74" t="str">
        <f>'EMFAC2017EI-2011Class'!C2031</f>
        <v>T7 Single</v>
      </c>
      <c r="C2032" s="73">
        <f>'EMFAC2017EI-2011Class'!D2031</f>
        <v>1986</v>
      </c>
      <c r="D2032" s="38">
        <f>'EMFAC2017EI-2011Class'!F2031</f>
        <v>36</v>
      </c>
      <c r="E2032" s="72" t="str">
        <f t="shared" si="64"/>
        <v>T7 Single-36</v>
      </c>
      <c r="F2032" s="39">
        <f>VLOOKUP(E2032,HD_Odo!$C$2:$D$1381,2,FALSE)</f>
        <v>735545</v>
      </c>
      <c r="G2032" s="89" t="str">
        <f>'EMFAC2017EI-2011Class'!H2031</f>
        <v>2022-T7 Single-36</v>
      </c>
      <c r="H2032" s="70">
        <f t="shared" si="63"/>
        <v>1</v>
      </c>
      <c r="J2032" s="13"/>
      <c r="N2032" s="37"/>
      <c r="O2032" s="36"/>
    </row>
    <row r="2033" spans="1:15" ht="13.7" customHeight="1" x14ac:dyDescent="0.25">
      <c r="A2033" s="73">
        <f>'EMFAC2017EI-2011Class'!B2032</f>
        <v>2022</v>
      </c>
      <c r="B2033" s="74" t="str">
        <f>'EMFAC2017EI-2011Class'!C2032</f>
        <v>T7 Single</v>
      </c>
      <c r="C2033" s="73">
        <f>'EMFAC2017EI-2011Class'!D2032</f>
        <v>1985</v>
      </c>
      <c r="D2033" s="38">
        <f>'EMFAC2017EI-2011Class'!F2032</f>
        <v>37</v>
      </c>
      <c r="E2033" s="72" t="str">
        <f t="shared" si="64"/>
        <v>T7 Single-37</v>
      </c>
      <c r="F2033" s="39">
        <f>VLOOKUP(E2033,HD_Odo!$C$2:$D$1381,2,FALSE)</f>
        <v>745111</v>
      </c>
      <c r="G2033" s="89" t="str">
        <f>'EMFAC2017EI-2011Class'!H2032</f>
        <v>2022-T7 Single-37</v>
      </c>
      <c r="H2033" s="70">
        <f t="shared" si="63"/>
        <v>1</v>
      </c>
      <c r="J2033" s="13"/>
      <c r="N2033" s="37"/>
      <c r="O2033" s="36"/>
    </row>
    <row r="2034" spans="1:15" ht="13.7" customHeight="1" x14ac:dyDescent="0.25">
      <c r="A2034" s="73">
        <f>'EMFAC2017EI-2011Class'!B2033</f>
        <v>2022</v>
      </c>
      <c r="B2034" s="74" t="str">
        <f>'EMFAC2017EI-2011Class'!C2033</f>
        <v>T7 Single</v>
      </c>
      <c r="C2034" s="73">
        <f>'EMFAC2017EI-2011Class'!D2033</f>
        <v>1984</v>
      </c>
      <c r="D2034" s="38">
        <f>'EMFAC2017EI-2011Class'!F2033</f>
        <v>38</v>
      </c>
      <c r="E2034" s="72" t="str">
        <f t="shared" si="64"/>
        <v>T7 Single-38</v>
      </c>
      <c r="F2034" s="39">
        <f>VLOOKUP(E2034,HD_Odo!$C$2:$D$1381,2,FALSE)</f>
        <v>754239</v>
      </c>
      <c r="G2034" s="89" t="str">
        <f>'EMFAC2017EI-2011Class'!H2033</f>
        <v>2022-T7 Single-38</v>
      </c>
      <c r="H2034" s="70">
        <f t="shared" si="63"/>
        <v>1</v>
      </c>
      <c r="J2034" s="13"/>
      <c r="N2034" s="37"/>
      <c r="O2034" s="36"/>
    </row>
    <row r="2035" spans="1:15" ht="13.7" customHeight="1" x14ac:dyDescent="0.25">
      <c r="A2035" s="73">
        <f>'EMFAC2017EI-2011Class'!B2034</f>
        <v>2022</v>
      </c>
      <c r="B2035" s="74" t="str">
        <f>'EMFAC2017EI-2011Class'!C2034</f>
        <v>T7 Single</v>
      </c>
      <c r="C2035" s="73">
        <f>'EMFAC2017EI-2011Class'!D2034</f>
        <v>1983</v>
      </c>
      <c r="D2035" s="38">
        <f>'EMFAC2017EI-2011Class'!F2034</f>
        <v>39</v>
      </c>
      <c r="E2035" s="72" t="str">
        <f t="shared" si="64"/>
        <v>T7 Single-39</v>
      </c>
      <c r="F2035" s="39">
        <f>VLOOKUP(E2035,HD_Odo!$C$2:$D$1381,2,FALSE)</f>
        <v>762950</v>
      </c>
      <c r="G2035" s="89" t="str">
        <f>'EMFAC2017EI-2011Class'!H2034</f>
        <v>2022-T7 Single-39</v>
      </c>
      <c r="H2035" s="70">
        <f t="shared" ref="H2035:H2098" si="65">IF(C2035&lt;1994,1,IF(C2035&lt;2004,($U$3+$V$3*(F2035/10000))/($E$3+$F$3*(F2035/10000)),IF(C2035&lt;2008,($U$4+$V$4*(F2035/10000))/($E$4+$F$4*(F2035/10000)),IF(C2035&lt;2011,($U$5+$V$5*(F2035/10000))/($E$5+$F$5*(F2035/10000)),IF(C2035&lt;2014,($U$6+$V$6*(F2035/10000))/($E$6+$F$6*(F2035/10000)),($U$7+$V$7*(F2035/10000))/($E$7+$F$7*(F2035/10000)))))))</f>
        <v>1</v>
      </c>
      <c r="J2035" s="13"/>
      <c r="N2035" s="37"/>
      <c r="O2035" s="36"/>
    </row>
    <row r="2036" spans="1:15" ht="13.7" customHeight="1" x14ac:dyDescent="0.25">
      <c r="A2036" s="73">
        <f>'EMFAC2017EI-2011Class'!B2035</f>
        <v>2022</v>
      </c>
      <c r="B2036" s="74" t="str">
        <f>'EMFAC2017EI-2011Class'!C2035</f>
        <v>T7 Single</v>
      </c>
      <c r="C2036" s="73">
        <f>'EMFAC2017EI-2011Class'!D2035</f>
        <v>1982</v>
      </c>
      <c r="D2036" s="38">
        <f>'EMFAC2017EI-2011Class'!F2035</f>
        <v>40</v>
      </c>
      <c r="E2036" s="72" t="str">
        <f t="shared" si="64"/>
        <v>T7 Single-40</v>
      </c>
      <c r="F2036" s="39">
        <f>VLOOKUP(E2036,HD_Odo!$C$2:$D$1381,2,FALSE)</f>
        <v>771263</v>
      </c>
      <c r="G2036" s="89" t="str">
        <f>'EMFAC2017EI-2011Class'!H2035</f>
        <v>2022-T7 Single-40</v>
      </c>
      <c r="H2036" s="70">
        <f t="shared" si="65"/>
        <v>1</v>
      </c>
      <c r="J2036" s="13"/>
      <c r="N2036" s="37"/>
      <c r="O2036" s="36"/>
    </row>
    <row r="2037" spans="1:15" ht="13.7" customHeight="1" x14ac:dyDescent="0.25">
      <c r="A2037" s="73">
        <f>'EMFAC2017EI-2011Class'!B2036</f>
        <v>2022</v>
      </c>
      <c r="B2037" s="74" t="str">
        <f>'EMFAC2017EI-2011Class'!C2036</f>
        <v>T7 Single</v>
      </c>
      <c r="C2037" s="73">
        <f>'EMFAC2017EI-2011Class'!D2036</f>
        <v>1981</v>
      </c>
      <c r="D2037" s="38">
        <f>'EMFAC2017EI-2011Class'!F2036</f>
        <v>41</v>
      </c>
      <c r="E2037" s="72" t="str">
        <f t="shared" si="64"/>
        <v>T7 Single-41</v>
      </c>
      <c r="F2037" s="39">
        <f>VLOOKUP(E2037,HD_Odo!$C$2:$D$1381,2,FALSE)</f>
        <v>779196</v>
      </c>
      <c r="G2037" s="89" t="str">
        <f>'EMFAC2017EI-2011Class'!H2036</f>
        <v>2022-T7 Single-41</v>
      </c>
      <c r="H2037" s="70">
        <f t="shared" si="65"/>
        <v>1</v>
      </c>
      <c r="J2037" s="13"/>
      <c r="N2037" s="37"/>
      <c r="O2037" s="36"/>
    </row>
    <row r="2038" spans="1:15" ht="13.7" customHeight="1" x14ac:dyDescent="0.25">
      <c r="A2038" s="73">
        <f>'EMFAC2017EI-2011Class'!B2037</f>
        <v>2022</v>
      </c>
      <c r="B2038" s="74" t="str">
        <f>'EMFAC2017EI-2011Class'!C2037</f>
        <v>T7 Single</v>
      </c>
      <c r="C2038" s="73">
        <f>'EMFAC2017EI-2011Class'!D2037</f>
        <v>1980</v>
      </c>
      <c r="D2038" s="38">
        <f>'EMFAC2017EI-2011Class'!F2037</f>
        <v>42</v>
      </c>
      <c r="E2038" s="72" t="str">
        <f t="shared" si="64"/>
        <v>T7 Single-42</v>
      </c>
      <c r="F2038" s="39">
        <f>VLOOKUP(E2038,HD_Odo!$C$2:$D$1381,2,FALSE)</f>
        <v>786766</v>
      </c>
      <c r="G2038" s="89" t="str">
        <f>'EMFAC2017EI-2011Class'!H2037</f>
        <v>2022-T7 Single-42</v>
      </c>
      <c r="H2038" s="70">
        <f t="shared" si="65"/>
        <v>1</v>
      </c>
      <c r="J2038" s="13"/>
      <c r="N2038" s="37"/>
      <c r="O2038" s="36"/>
    </row>
    <row r="2039" spans="1:15" ht="13.7" customHeight="1" x14ac:dyDescent="0.25">
      <c r="A2039" s="73">
        <f>'EMFAC2017EI-2011Class'!B2038</f>
        <v>2022</v>
      </c>
      <c r="B2039" s="74" t="str">
        <f>'EMFAC2017EI-2011Class'!C2038</f>
        <v>T7 Single</v>
      </c>
      <c r="C2039" s="73">
        <f>'EMFAC2017EI-2011Class'!D2038</f>
        <v>1979</v>
      </c>
      <c r="D2039" s="38">
        <f>'EMFAC2017EI-2011Class'!F2038</f>
        <v>43</v>
      </c>
      <c r="E2039" s="72" t="str">
        <f t="shared" si="64"/>
        <v>T7 Single-43</v>
      </c>
      <c r="F2039" s="39">
        <f>VLOOKUP(E2039,HD_Odo!$C$2:$D$1381,2,FALSE)</f>
        <v>793990</v>
      </c>
      <c r="G2039" s="89" t="str">
        <f>'EMFAC2017EI-2011Class'!H2038</f>
        <v>2022-T7 Single-43</v>
      </c>
      <c r="H2039" s="70">
        <f t="shared" si="65"/>
        <v>1</v>
      </c>
      <c r="J2039" s="13"/>
      <c r="N2039" s="37"/>
      <c r="O2039" s="36"/>
    </row>
    <row r="2040" spans="1:15" ht="13.7" customHeight="1" x14ac:dyDescent="0.25">
      <c r="A2040" s="73">
        <f>'EMFAC2017EI-2011Class'!B2039</f>
        <v>2022</v>
      </c>
      <c r="B2040" s="74" t="str">
        <f>'EMFAC2017EI-2011Class'!C2039</f>
        <v>T7 Single</v>
      </c>
      <c r="C2040" s="73">
        <f>'EMFAC2017EI-2011Class'!D2039</f>
        <v>1978</v>
      </c>
      <c r="D2040" s="38">
        <f>'EMFAC2017EI-2011Class'!F2039</f>
        <v>44</v>
      </c>
      <c r="E2040" s="72" t="str">
        <f t="shared" si="64"/>
        <v>T7 Single-44</v>
      </c>
      <c r="F2040" s="39">
        <f>VLOOKUP(E2040,HD_Odo!$C$2:$D$1381,2,FALSE)</f>
        <v>800000</v>
      </c>
      <c r="G2040" s="89" t="str">
        <f>'EMFAC2017EI-2011Class'!H2039</f>
        <v>2022-T7 Single-44</v>
      </c>
      <c r="H2040" s="70">
        <f t="shared" si="65"/>
        <v>1</v>
      </c>
      <c r="J2040" s="13"/>
      <c r="N2040" s="37"/>
      <c r="O2040" s="36"/>
    </row>
    <row r="2041" spans="1:15" ht="13.7" customHeight="1" x14ac:dyDescent="0.25">
      <c r="A2041" s="73">
        <f>'EMFAC2017EI-2011Class'!B2040</f>
        <v>2022</v>
      </c>
      <c r="B2041" s="74" t="str">
        <f>'EMFAC2017EI-2011Class'!C2040</f>
        <v>T7 Single Construction</v>
      </c>
      <c r="C2041" s="73">
        <f>'EMFAC2017EI-2011Class'!D2040</f>
        <v>2023</v>
      </c>
      <c r="D2041" s="38">
        <f>'EMFAC2017EI-2011Class'!F2040</f>
        <v>-1</v>
      </c>
      <c r="E2041" s="72" t="str">
        <f t="shared" si="64"/>
        <v>T7 Single Construction--1</v>
      </c>
      <c r="F2041" s="39">
        <f>VLOOKUP(E2041,HD_Odo!$C$2:$D$1381,2,FALSE)</f>
        <v>0</v>
      </c>
      <c r="G2041" s="89" t="str">
        <f>'EMFAC2017EI-2011Class'!H2040</f>
        <v>2022-T7 Single Construction--1</v>
      </c>
      <c r="H2041" s="70">
        <f t="shared" si="65"/>
        <v>1</v>
      </c>
      <c r="J2041" s="13"/>
      <c r="N2041" s="37"/>
      <c r="O2041" s="36"/>
    </row>
    <row r="2042" spans="1:15" ht="13.7" customHeight="1" x14ac:dyDescent="0.25">
      <c r="A2042" s="73">
        <f>'EMFAC2017EI-2011Class'!B2041</f>
        <v>2022</v>
      </c>
      <c r="B2042" s="74" t="str">
        <f>'EMFAC2017EI-2011Class'!C2041</f>
        <v>T7 Single Construction</v>
      </c>
      <c r="C2042" s="73">
        <f>'EMFAC2017EI-2011Class'!D2041</f>
        <v>2022</v>
      </c>
      <c r="D2042" s="38">
        <f>'EMFAC2017EI-2011Class'!F2041</f>
        <v>0</v>
      </c>
      <c r="E2042" s="72" t="str">
        <f t="shared" si="64"/>
        <v>T7 Single Construction-0</v>
      </c>
      <c r="F2042" s="39">
        <f>VLOOKUP(E2042,HD_Odo!$C$2:$D$1381,2,FALSE)</f>
        <v>40564</v>
      </c>
      <c r="G2042" s="89" t="str">
        <f>'EMFAC2017EI-2011Class'!H2041</f>
        <v>2022-T7 Single Construction-0</v>
      </c>
      <c r="H2042" s="70">
        <f t="shared" si="65"/>
        <v>0.95432669073224907</v>
      </c>
      <c r="J2042" s="13"/>
      <c r="N2042" s="37"/>
      <c r="O2042" s="36"/>
    </row>
    <row r="2043" spans="1:15" ht="13.7" customHeight="1" x14ac:dyDescent="0.25">
      <c r="A2043" s="73">
        <f>'EMFAC2017EI-2011Class'!B2042</f>
        <v>2022</v>
      </c>
      <c r="B2043" s="74" t="str">
        <f>'EMFAC2017EI-2011Class'!C2042</f>
        <v>T7 Single Construction</v>
      </c>
      <c r="C2043" s="73">
        <f>'EMFAC2017EI-2011Class'!D2042</f>
        <v>2021</v>
      </c>
      <c r="D2043" s="38">
        <f>'EMFAC2017EI-2011Class'!F2042</f>
        <v>1</v>
      </c>
      <c r="E2043" s="72" t="str">
        <f t="shared" si="64"/>
        <v>T7 Single Construction-1</v>
      </c>
      <c r="F2043" s="39">
        <f>VLOOKUP(E2043,HD_Odo!$C$2:$D$1381,2,FALSE)</f>
        <v>79371</v>
      </c>
      <c r="G2043" s="89" t="str">
        <f>'EMFAC2017EI-2011Class'!H2042</f>
        <v>2022-T7 Single Construction-1</v>
      </c>
      <c r="H2043" s="70">
        <f t="shared" si="65"/>
        <v>0.92065405334291273</v>
      </c>
      <c r="J2043" s="13"/>
      <c r="N2043" s="37"/>
      <c r="O2043" s="36"/>
    </row>
    <row r="2044" spans="1:15" ht="13.7" customHeight="1" x14ac:dyDescent="0.25">
      <c r="A2044" s="73">
        <f>'EMFAC2017EI-2011Class'!B2043</f>
        <v>2022</v>
      </c>
      <c r="B2044" s="74" t="str">
        <f>'EMFAC2017EI-2011Class'!C2043</f>
        <v>T7 Single Construction</v>
      </c>
      <c r="C2044" s="73">
        <f>'EMFAC2017EI-2011Class'!D2043</f>
        <v>2020</v>
      </c>
      <c r="D2044" s="38">
        <f>'EMFAC2017EI-2011Class'!F2043</f>
        <v>2</v>
      </c>
      <c r="E2044" s="72" t="str">
        <f t="shared" si="64"/>
        <v>T7 Single Construction-2</v>
      </c>
      <c r="F2044" s="39">
        <f>VLOOKUP(E2044,HD_Odo!$C$2:$D$1381,2,FALSE)</f>
        <v>116000</v>
      </c>
      <c r="G2044" s="89" t="str">
        <f>'EMFAC2017EI-2011Class'!H2043</f>
        <v>2022-T7 Single Construction-2</v>
      </c>
      <c r="H2044" s="70">
        <f t="shared" si="65"/>
        <v>0.89513667487015447</v>
      </c>
      <c r="J2044" s="13"/>
      <c r="N2044" s="37"/>
      <c r="O2044" s="36"/>
    </row>
    <row r="2045" spans="1:15" ht="13.7" customHeight="1" x14ac:dyDescent="0.25">
      <c r="A2045" s="73">
        <f>'EMFAC2017EI-2011Class'!B2044</f>
        <v>2022</v>
      </c>
      <c r="B2045" s="74" t="str">
        <f>'EMFAC2017EI-2011Class'!C2044</f>
        <v>T7 Single Construction</v>
      </c>
      <c r="C2045" s="73">
        <f>'EMFAC2017EI-2011Class'!D2044</f>
        <v>2019</v>
      </c>
      <c r="D2045" s="38">
        <f>'EMFAC2017EI-2011Class'!F2044</f>
        <v>3</v>
      </c>
      <c r="E2045" s="72" t="str">
        <f t="shared" si="64"/>
        <v>T7 Single Construction-3</v>
      </c>
      <c r="F2045" s="39">
        <f>VLOOKUP(E2045,HD_Odo!$C$2:$D$1381,2,FALSE)</f>
        <v>150258</v>
      </c>
      <c r="G2045" s="89" t="str">
        <f>'EMFAC2017EI-2011Class'!H2044</f>
        <v>2022-T7 Single Construction-3</v>
      </c>
      <c r="H2045" s="70">
        <f t="shared" si="65"/>
        <v>0.87532875900863127</v>
      </c>
      <c r="J2045" s="13"/>
      <c r="N2045" s="37"/>
      <c r="O2045" s="36"/>
    </row>
    <row r="2046" spans="1:15" ht="13.7" customHeight="1" x14ac:dyDescent="0.25">
      <c r="A2046" s="73">
        <f>'EMFAC2017EI-2011Class'!B2045</f>
        <v>2022</v>
      </c>
      <c r="B2046" s="74" t="str">
        <f>'EMFAC2017EI-2011Class'!C2045</f>
        <v>T7 Single Construction</v>
      </c>
      <c r="C2046" s="73">
        <f>'EMFAC2017EI-2011Class'!D2045</f>
        <v>2018</v>
      </c>
      <c r="D2046" s="38">
        <f>'EMFAC2017EI-2011Class'!F2045</f>
        <v>4</v>
      </c>
      <c r="E2046" s="72" t="str">
        <f t="shared" si="64"/>
        <v>T7 Single Construction-4</v>
      </c>
      <c r="F2046" s="39">
        <f>VLOOKUP(E2046,HD_Odo!$C$2:$D$1381,2,FALSE)</f>
        <v>182135</v>
      </c>
      <c r="G2046" s="89" t="str">
        <f>'EMFAC2017EI-2011Class'!H2045</f>
        <v>2022-T7 Single Construction-4</v>
      </c>
      <c r="H2046" s="70">
        <f t="shared" si="65"/>
        <v>0.85961354164545967</v>
      </c>
      <c r="J2046" s="13"/>
      <c r="N2046" s="37"/>
      <c r="O2046" s="36"/>
    </row>
    <row r="2047" spans="1:15" ht="13.7" customHeight="1" x14ac:dyDescent="0.25">
      <c r="A2047" s="73">
        <f>'EMFAC2017EI-2011Class'!B2046</f>
        <v>2022</v>
      </c>
      <c r="B2047" s="74" t="str">
        <f>'EMFAC2017EI-2011Class'!C2046</f>
        <v>T7 Single Construction</v>
      </c>
      <c r="C2047" s="73">
        <f>'EMFAC2017EI-2011Class'!D2046</f>
        <v>2017</v>
      </c>
      <c r="D2047" s="38">
        <f>'EMFAC2017EI-2011Class'!F2046</f>
        <v>5</v>
      </c>
      <c r="E2047" s="72" t="str">
        <f t="shared" si="64"/>
        <v>T7 Single Construction-5</v>
      </c>
      <c r="F2047" s="39">
        <f>VLOOKUP(E2047,HD_Odo!$C$2:$D$1381,2,FALSE)</f>
        <v>211768</v>
      </c>
      <c r="G2047" s="89" t="str">
        <f>'EMFAC2017EI-2011Class'!H2046</f>
        <v>2022-T7 Single Construction-5</v>
      </c>
      <c r="H2047" s="70">
        <f t="shared" si="65"/>
        <v>0.84688280539775906</v>
      </c>
      <c r="J2047" s="13"/>
      <c r="N2047" s="37"/>
      <c r="O2047" s="36"/>
    </row>
    <row r="2048" spans="1:15" ht="13.7" customHeight="1" x14ac:dyDescent="0.25">
      <c r="A2048" s="73">
        <f>'EMFAC2017EI-2011Class'!B2047</f>
        <v>2022</v>
      </c>
      <c r="B2048" s="74" t="str">
        <f>'EMFAC2017EI-2011Class'!C2047</f>
        <v>T7 Single Construction</v>
      </c>
      <c r="C2048" s="73">
        <f>'EMFAC2017EI-2011Class'!D2047</f>
        <v>2016</v>
      </c>
      <c r="D2048" s="38">
        <f>'EMFAC2017EI-2011Class'!F2047</f>
        <v>6</v>
      </c>
      <c r="E2048" s="72" t="str">
        <f t="shared" si="64"/>
        <v>T7 Single Construction-6</v>
      </c>
      <c r="F2048" s="39">
        <f>VLOOKUP(E2048,HD_Odo!$C$2:$D$1381,2,FALSE)</f>
        <v>239398</v>
      </c>
      <c r="G2048" s="89" t="str">
        <f>'EMFAC2017EI-2011Class'!H2047</f>
        <v>2022-T7 Single Construction-6</v>
      </c>
      <c r="H2048" s="70">
        <f t="shared" si="65"/>
        <v>0.8363557422149499</v>
      </c>
      <c r="J2048" s="13"/>
      <c r="N2048" s="37"/>
      <c r="O2048" s="36"/>
    </row>
    <row r="2049" spans="1:15" ht="13.7" customHeight="1" x14ac:dyDescent="0.25">
      <c r="A2049" s="73">
        <f>'EMFAC2017EI-2011Class'!B2048</f>
        <v>2022</v>
      </c>
      <c r="B2049" s="74" t="str">
        <f>'EMFAC2017EI-2011Class'!C2048</f>
        <v>T7 Single Construction</v>
      </c>
      <c r="C2049" s="73">
        <f>'EMFAC2017EI-2011Class'!D2048</f>
        <v>2015</v>
      </c>
      <c r="D2049" s="38">
        <f>'EMFAC2017EI-2011Class'!F2048</f>
        <v>7</v>
      </c>
      <c r="E2049" s="72" t="str">
        <f t="shared" si="64"/>
        <v>T7 Single Construction-7</v>
      </c>
      <c r="F2049" s="39">
        <f>VLOOKUP(E2049,HD_Odo!$C$2:$D$1381,2,FALSE)</f>
        <v>265329</v>
      </c>
      <c r="G2049" s="89" t="str">
        <f>'EMFAC2017EI-2011Class'!H2048</f>
        <v>2022-T7 Single Construction-7</v>
      </c>
      <c r="H2049" s="70">
        <f t="shared" si="65"/>
        <v>0.82747068649964761</v>
      </c>
      <c r="J2049" s="13"/>
      <c r="N2049" s="37"/>
      <c r="O2049" s="36"/>
    </row>
    <row r="2050" spans="1:15" ht="13.7" customHeight="1" x14ac:dyDescent="0.25">
      <c r="A2050" s="73">
        <f>'EMFAC2017EI-2011Class'!B2049</f>
        <v>2022</v>
      </c>
      <c r="B2050" s="74" t="str">
        <f>'EMFAC2017EI-2011Class'!C2049</f>
        <v>T7 Single Construction</v>
      </c>
      <c r="C2050" s="73">
        <f>'EMFAC2017EI-2011Class'!D2049</f>
        <v>2014</v>
      </c>
      <c r="D2050" s="38">
        <f>'EMFAC2017EI-2011Class'!F2049</f>
        <v>8</v>
      </c>
      <c r="E2050" s="72" t="str">
        <f t="shared" si="64"/>
        <v>T7 Single Construction-8</v>
      </c>
      <c r="F2050" s="39">
        <f>VLOOKUP(E2050,HD_Odo!$C$2:$D$1381,2,FALSE)</f>
        <v>289889</v>
      </c>
      <c r="G2050" s="89" t="str">
        <f>'EMFAC2017EI-2011Class'!H2049</f>
        <v>2022-T7 Single Construction-8</v>
      </c>
      <c r="H2050" s="70">
        <f t="shared" si="65"/>
        <v>0.81981883276604683</v>
      </c>
      <c r="J2050" s="13"/>
      <c r="N2050" s="37"/>
      <c r="O2050" s="36"/>
    </row>
    <row r="2051" spans="1:15" ht="13.7" customHeight="1" x14ac:dyDescent="0.25">
      <c r="A2051" s="73">
        <f>'EMFAC2017EI-2011Class'!B2050</f>
        <v>2022</v>
      </c>
      <c r="B2051" s="74" t="str">
        <f>'EMFAC2017EI-2011Class'!C2050</f>
        <v>T7 Single Construction</v>
      </c>
      <c r="C2051" s="73">
        <f>'EMFAC2017EI-2011Class'!D2050</f>
        <v>2013</v>
      </c>
      <c r="D2051" s="38">
        <f>'EMFAC2017EI-2011Class'!F2050</f>
        <v>9</v>
      </c>
      <c r="E2051" s="72" t="str">
        <f t="shared" si="64"/>
        <v>T7 Single Construction-9</v>
      </c>
      <c r="F2051" s="39">
        <f>VLOOKUP(E2051,HD_Odo!$C$2:$D$1381,2,FALSE)</f>
        <v>313388</v>
      </c>
      <c r="G2051" s="89" t="str">
        <f>'EMFAC2017EI-2011Class'!H2050</f>
        <v>2022-T7 Single Construction-9</v>
      </c>
      <c r="H2051" s="70">
        <f t="shared" si="65"/>
        <v>0.77981621631166853</v>
      </c>
      <c r="J2051" s="13"/>
      <c r="N2051" s="37"/>
      <c r="O2051" s="36"/>
    </row>
    <row r="2052" spans="1:15" ht="13.7" customHeight="1" x14ac:dyDescent="0.25">
      <c r="A2052" s="73">
        <f>'EMFAC2017EI-2011Class'!B2051</f>
        <v>2022</v>
      </c>
      <c r="B2052" s="74" t="str">
        <f>'EMFAC2017EI-2011Class'!C2051</f>
        <v>T7 Single Construction</v>
      </c>
      <c r="C2052" s="73">
        <f>'EMFAC2017EI-2011Class'!D2051</f>
        <v>2012</v>
      </c>
      <c r="D2052" s="38">
        <f>'EMFAC2017EI-2011Class'!F2051</f>
        <v>10</v>
      </c>
      <c r="E2052" s="72" t="str">
        <f t="shared" si="64"/>
        <v>T7 Single Construction-10</v>
      </c>
      <c r="F2052" s="39">
        <f>VLOOKUP(E2052,HD_Odo!$C$2:$D$1381,2,FALSE)</f>
        <v>336079</v>
      </c>
      <c r="G2052" s="89" t="str">
        <f>'EMFAC2017EI-2011Class'!H2051</f>
        <v>2022-T7 Single Construction-10</v>
      </c>
      <c r="H2052" s="70">
        <f t="shared" si="65"/>
        <v>0.77440445062238017</v>
      </c>
      <c r="J2052" s="13"/>
      <c r="N2052" s="37"/>
      <c r="O2052" s="36"/>
    </row>
    <row r="2053" spans="1:15" ht="13.7" customHeight="1" x14ac:dyDescent="0.25">
      <c r="A2053" s="73">
        <f>'EMFAC2017EI-2011Class'!B2052</f>
        <v>2022</v>
      </c>
      <c r="B2053" s="74" t="str">
        <f>'EMFAC2017EI-2011Class'!C2052</f>
        <v>T7 Single Construction</v>
      </c>
      <c r="C2053" s="73">
        <f>'EMFAC2017EI-2011Class'!D2052</f>
        <v>2011</v>
      </c>
      <c r="D2053" s="38">
        <f>'EMFAC2017EI-2011Class'!F2052</f>
        <v>11</v>
      </c>
      <c r="E2053" s="72" t="str">
        <f t="shared" si="64"/>
        <v>T7 Single Construction-11</v>
      </c>
      <c r="F2053" s="39">
        <f>VLOOKUP(E2053,HD_Odo!$C$2:$D$1381,2,FALSE)</f>
        <v>358115</v>
      </c>
      <c r="G2053" s="89" t="str">
        <f>'EMFAC2017EI-2011Class'!H2052</f>
        <v>2022-T7 Single Construction-11</v>
      </c>
      <c r="H2053" s="70">
        <f t="shared" si="65"/>
        <v>0.76959172949913102</v>
      </c>
      <c r="J2053" s="13"/>
      <c r="N2053" s="37"/>
      <c r="O2053" s="36"/>
    </row>
    <row r="2054" spans="1:15" ht="13.7" customHeight="1" x14ac:dyDescent="0.25">
      <c r="A2054" s="73">
        <f>'EMFAC2017EI-2011Class'!B2053</f>
        <v>2022</v>
      </c>
      <c r="B2054" s="74" t="str">
        <f>'EMFAC2017EI-2011Class'!C2053</f>
        <v>T7 Single Construction</v>
      </c>
      <c r="C2054" s="73">
        <f>'EMFAC2017EI-2011Class'!D2053</f>
        <v>2010</v>
      </c>
      <c r="D2054" s="38">
        <f>'EMFAC2017EI-2011Class'!F2053</f>
        <v>12</v>
      </c>
      <c r="E2054" s="72" t="str">
        <f t="shared" si="64"/>
        <v>T7 Single Construction-12</v>
      </c>
      <c r="F2054" s="39">
        <f>VLOOKUP(E2054,HD_Odo!$C$2:$D$1381,2,FALSE)</f>
        <v>379510</v>
      </c>
      <c r="G2054" s="89" t="str">
        <f>'EMFAC2017EI-2011Class'!H2053</f>
        <v>2022-T7 Single Construction-12</v>
      </c>
      <c r="H2054" s="70">
        <f t="shared" si="65"/>
        <v>0.81897271708090424</v>
      </c>
      <c r="J2054" s="13"/>
      <c r="N2054" s="37"/>
      <c r="O2054" s="36"/>
    </row>
    <row r="2055" spans="1:15" ht="13.7" customHeight="1" x14ac:dyDescent="0.25">
      <c r="A2055" s="73">
        <f>'EMFAC2017EI-2011Class'!B2054</f>
        <v>2022</v>
      </c>
      <c r="B2055" s="74" t="str">
        <f>'EMFAC2017EI-2011Class'!C2054</f>
        <v>T7 Single Construction</v>
      </c>
      <c r="C2055" s="73">
        <f>'EMFAC2017EI-2011Class'!D2054</f>
        <v>2009</v>
      </c>
      <c r="D2055" s="38">
        <f>'EMFAC2017EI-2011Class'!F2054</f>
        <v>13</v>
      </c>
      <c r="E2055" s="72" t="str">
        <f t="shared" si="64"/>
        <v>T7 Single Construction-13</v>
      </c>
      <c r="F2055" s="39">
        <f>VLOOKUP(E2055,HD_Odo!$C$2:$D$1381,2,FALSE)</f>
        <v>400100</v>
      </c>
      <c r="G2055" s="89" t="str">
        <f>'EMFAC2017EI-2011Class'!H2054</f>
        <v>2022-T7 Single Construction-13</v>
      </c>
      <c r="H2055" s="70">
        <f t="shared" si="65"/>
        <v>0.81422406279444881</v>
      </c>
      <c r="J2055" s="13"/>
      <c r="N2055" s="37"/>
      <c r="O2055" s="36"/>
    </row>
    <row r="2056" spans="1:15" ht="13.7" customHeight="1" x14ac:dyDescent="0.25">
      <c r="A2056" s="73">
        <f>'EMFAC2017EI-2011Class'!B2055</f>
        <v>2022</v>
      </c>
      <c r="B2056" s="74" t="str">
        <f>'EMFAC2017EI-2011Class'!C2055</f>
        <v>T7 Single Construction</v>
      </c>
      <c r="C2056" s="73">
        <f>'EMFAC2017EI-2011Class'!D2055</f>
        <v>2008</v>
      </c>
      <c r="D2056" s="38">
        <f>'EMFAC2017EI-2011Class'!F2055</f>
        <v>14</v>
      </c>
      <c r="E2056" s="72" t="str">
        <f t="shared" si="64"/>
        <v>T7 Single Construction-14</v>
      </c>
      <c r="F2056" s="39">
        <f>VLOOKUP(E2056,HD_Odo!$C$2:$D$1381,2,FALSE)</f>
        <v>419498</v>
      </c>
      <c r="G2056" s="89" t="str">
        <f>'EMFAC2017EI-2011Class'!H2055</f>
        <v>2022-T7 Single Construction-14</v>
      </c>
      <c r="H2056" s="70">
        <f t="shared" si="65"/>
        <v>0.80997561992907241</v>
      </c>
      <c r="J2056" s="13"/>
      <c r="N2056" s="37"/>
      <c r="O2056" s="36"/>
    </row>
    <row r="2057" spans="1:15" ht="13.7" customHeight="1" x14ac:dyDescent="0.25">
      <c r="A2057" s="73">
        <f>'EMFAC2017EI-2011Class'!B2056</f>
        <v>2022</v>
      </c>
      <c r="B2057" s="74" t="str">
        <f>'EMFAC2017EI-2011Class'!C2056</f>
        <v>T7 Single Construction</v>
      </c>
      <c r="C2057" s="73">
        <f>'EMFAC2017EI-2011Class'!D2056</f>
        <v>2007</v>
      </c>
      <c r="D2057" s="38">
        <f>'EMFAC2017EI-2011Class'!F2056</f>
        <v>15</v>
      </c>
      <c r="E2057" s="72" t="str">
        <f t="shared" si="64"/>
        <v>T7 Single Construction-15</v>
      </c>
      <c r="F2057" s="39">
        <f>VLOOKUP(E2057,HD_Odo!$C$2:$D$1381,2,FALSE)</f>
        <v>437058</v>
      </c>
      <c r="G2057" s="89" t="str">
        <f>'EMFAC2017EI-2011Class'!H2056</f>
        <v>2022-T7 Single Construction-15</v>
      </c>
      <c r="H2057" s="70">
        <f t="shared" si="65"/>
        <v>0.90070272753615888</v>
      </c>
      <c r="J2057" s="13"/>
      <c r="N2057" s="37"/>
      <c r="O2057" s="36"/>
    </row>
    <row r="2058" spans="1:15" ht="13.7" customHeight="1" x14ac:dyDescent="0.25">
      <c r="A2058" s="73">
        <f>'EMFAC2017EI-2011Class'!B2057</f>
        <v>2022</v>
      </c>
      <c r="B2058" s="74" t="str">
        <f>'EMFAC2017EI-2011Class'!C2057</f>
        <v>T7 Single Construction</v>
      </c>
      <c r="C2058" s="73">
        <f>'EMFAC2017EI-2011Class'!D2057</f>
        <v>2006</v>
      </c>
      <c r="D2058" s="38">
        <f>'EMFAC2017EI-2011Class'!F2057</f>
        <v>16</v>
      </c>
      <c r="E2058" s="72" t="str">
        <f t="shared" si="64"/>
        <v>T7 Single Construction-16</v>
      </c>
      <c r="F2058" s="39">
        <f>VLOOKUP(E2058,HD_Odo!$C$2:$D$1381,2,FALSE)</f>
        <v>454484</v>
      </c>
      <c r="G2058" s="89" t="str">
        <f>'EMFAC2017EI-2011Class'!H2057</f>
        <v>2022-T7 Single Construction-16</v>
      </c>
      <c r="H2058" s="70">
        <f t="shared" si="65"/>
        <v>0.898371224908178</v>
      </c>
      <c r="J2058" s="13"/>
      <c r="N2058" s="37"/>
      <c r="O2058" s="36"/>
    </row>
    <row r="2059" spans="1:15" ht="13.7" customHeight="1" x14ac:dyDescent="0.25">
      <c r="A2059" s="73">
        <f>'EMFAC2017EI-2011Class'!B2058</f>
        <v>2022</v>
      </c>
      <c r="B2059" s="74" t="str">
        <f>'EMFAC2017EI-2011Class'!C2058</f>
        <v>T7 Single Construction</v>
      </c>
      <c r="C2059" s="73">
        <f>'EMFAC2017EI-2011Class'!D2058</f>
        <v>2005</v>
      </c>
      <c r="D2059" s="38">
        <f>'EMFAC2017EI-2011Class'!F2058</f>
        <v>17</v>
      </c>
      <c r="E2059" s="72" t="str">
        <f t="shared" ref="E2059:E2122" si="66">CONCATENATE(B2059,"-",D2059)</f>
        <v>T7 Single Construction-17</v>
      </c>
      <c r="F2059" s="39">
        <f>VLOOKUP(E2059,HD_Odo!$C$2:$D$1381,2,FALSE)</f>
        <v>471741</v>
      </c>
      <c r="G2059" s="89" t="str">
        <f>'EMFAC2017EI-2011Class'!H2058</f>
        <v>2022-T7 Single Construction-17</v>
      </c>
      <c r="H2059" s="70">
        <f t="shared" si="65"/>
        <v>0.89613365570222026</v>
      </c>
      <c r="J2059" s="13"/>
      <c r="N2059" s="37"/>
      <c r="O2059" s="36"/>
    </row>
    <row r="2060" spans="1:15" ht="13.7" customHeight="1" x14ac:dyDescent="0.25">
      <c r="A2060" s="73">
        <f>'EMFAC2017EI-2011Class'!B2059</f>
        <v>2022</v>
      </c>
      <c r="B2060" s="74" t="str">
        <f>'EMFAC2017EI-2011Class'!C2059</f>
        <v>T7 Single Construction</v>
      </c>
      <c r="C2060" s="73">
        <f>'EMFAC2017EI-2011Class'!D2059</f>
        <v>2004</v>
      </c>
      <c r="D2060" s="38">
        <f>'EMFAC2017EI-2011Class'!F2059</f>
        <v>18</v>
      </c>
      <c r="E2060" s="72" t="str">
        <f t="shared" si="66"/>
        <v>T7 Single Construction-18</v>
      </c>
      <c r="F2060" s="39">
        <f>VLOOKUP(E2060,HD_Odo!$C$2:$D$1381,2,FALSE)</f>
        <v>488797</v>
      </c>
      <c r="G2060" s="89" t="str">
        <f>'EMFAC2017EI-2011Class'!H2059</f>
        <v>2022-T7 Single Construction-18</v>
      </c>
      <c r="H2060" s="70">
        <f t="shared" si="65"/>
        <v>0.8939887223153774</v>
      </c>
      <c r="J2060" s="13"/>
      <c r="N2060" s="37"/>
      <c r="O2060" s="36"/>
    </row>
    <row r="2061" spans="1:15" ht="13.7" customHeight="1" x14ac:dyDescent="0.25">
      <c r="A2061" s="73">
        <f>'EMFAC2017EI-2011Class'!B2060</f>
        <v>2022</v>
      </c>
      <c r="B2061" s="74" t="str">
        <f>'EMFAC2017EI-2011Class'!C2060</f>
        <v>T7 Single Construction</v>
      </c>
      <c r="C2061" s="73">
        <f>'EMFAC2017EI-2011Class'!D2060</f>
        <v>2003</v>
      </c>
      <c r="D2061" s="38">
        <f>'EMFAC2017EI-2011Class'!F2060</f>
        <v>19</v>
      </c>
      <c r="E2061" s="72" t="str">
        <f t="shared" si="66"/>
        <v>T7 Single Construction-19</v>
      </c>
      <c r="F2061" s="39">
        <f>VLOOKUP(E2061,HD_Odo!$C$2:$D$1381,2,FALSE)</f>
        <v>505620</v>
      </c>
      <c r="G2061" s="89" t="str">
        <f>'EMFAC2017EI-2011Class'!H2060</f>
        <v>2022-T7 Single Construction-19</v>
      </c>
      <c r="H2061" s="70">
        <f t="shared" si="65"/>
        <v>0.93332019689459944</v>
      </c>
      <c r="J2061" s="13"/>
      <c r="N2061" s="37"/>
      <c r="O2061" s="36"/>
    </row>
    <row r="2062" spans="1:15" ht="13.7" customHeight="1" x14ac:dyDescent="0.25">
      <c r="A2062" s="73">
        <f>'EMFAC2017EI-2011Class'!B2061</f>
        <v>2022</v>
      </c>
      <c r="B2062" s="74" t="str">
        <f>'EMFAC2017EI-2011Class'!C2061</f>
        <v>T7 Single Construction</v>
      </c>
      <c r="C2062" s="73">
        <f>'EMFAC2017EI-2011Class'!D2061</f>
        <v>2002</v>
      </c>
      <c r="D2062" s="38">
        <f>'EMFAC2017EI-2011Class'!F2061</f>
        <v>20</v>
      </c>
      <c r="E2062" s="72" t="str">
        <f t="shared" si="66"/>
        <v>T7 Single Construction-20</v>
      </c>
      <c r="F2062" s="39">
        <f>VLOOKUP(E2062,HD_Odo!$C$2:$D$1381,2,FALSE)</f>
        <v>522182</v>
      </c>
      <c r="G2062" s="89" t="str">
        <f>'EMFAC2017EI-2011Class'!H2061</f>
        <v>2022-T7 Single Construction-20</v>
      </c>
      <c r="H2062" s="70">
        <f t="shared" si="65"/>
        <v>0.93217804004674965</v>
      </c>
      <c r="J2062" s="13"/>
      <c r="N2062" s="37"/>
      <c r="O2062" s="36"/>
    </row>
    <row r="2063" spans="1:15" ht="13.7" customHeight="1" x14ac:dyDescent="0.25">
      <c r="A2063" s="73">
        <f>'EMFAC2017EI-2011Class'!B2062</f>
        <v>2022</v>
      </c>
      <c r="B2063" s="74" t="str">
        <f>'EMFAC2017EI-2011Class'!C2062</f>
        <v>T7 Single Construction</v>
      </c>
      <c r="C2063" s="73">
        <f>'EMFAC2017EI-2011Class'!D2062</f>
        <v>2001</v>
      </c>
      <c r="D2063" s="38">
        <f>'EMFAC2017EI-2011Class'!F2062</f>
        <v>21</v>
      </c>
      <c r="E2063" s="72" t="str">
        <f t="shared" si="66"/>
        <v>T7 Single Construction-21</v>
      </c>
      <c r="F2063" s="39">
        <f>VLOOKUP(E2063,HD_Odo!$C$2:$D$1381,2,FALSE)</f>
        <v>538456</v>
      </c>
      <c r="G2063" s="89" t="str">
        <f>'EMFAC2017EI-2011Class'!H2062</f>
        <v>2022-T7 Single Construction-21</v>
      </c>
      <c r="H2063" s="70">
        <f t="shared" si="65"/>
        <v>0.93108891923896475</v>
      </c>
      <c r="J2063" s="13"/>
      <c r="N2063" s="37"/>
      <c r="O2063" s="36"/>
    </row>
    <row r="2064" spans="1:15" ht="13.7" customHeight="1" x14ac:dyDescent="0.25">
      <c r="A2064" s="73">
        <f>'EMFAC2017EI-2011Class'!B2063</f>
        <v>2022</v>
      </c>
      <c r="B2064" s="74" t="str">
        <f>'EMFAC2017EI-2011Class'!C2063</f>
        <v>T7 Single Construction</v>
      </c>
      <c r="C2064" s="73">
        <f>'EMFAC2017EI-2011Class'!D2063</f>
        <v>2000</v>
      </c>
      <c r="D2064" s="38">
        <f>'EMFAC2017EI-2011Class'!F2063</f>
        <v>22</v>
      </c>
      <c r="E2064" s="72" t="str">
        <f t="shared" si="66"/>
        <v>T7 Single Construction-22</v>
      </c>
      <c r="F2064" s="39">
        <f>VLOOKUP(E2064,HD_Odo!$C$2:$D$1381,2,FALSE)</f>
        <v>554417</v>
      </c>
      <c r="G2064" s="89" t="str">
        <f>'EMFAC2017EI-2011Class'!H2063</f>
        <v>2022-T7 Single Construction-22</v>
      </c>
      <c r="H2064" s="70">
        <f t="shared" si="65"/>
        <v>0.93005130364765209</v>
      </c>
      <c r="J2064" s="13"/>
      <c r="N2064" s="37"/>
      <c r="O2064" s="36"/>
    </row>
    <row r="2065" spans="1:15" ht="13.7" customHeight="1" x14ac:dyDescent="0.25">
      <c r="A2065" s="73">
        <f>'EMFAC2017EI-2011Class'!B2064</f>
        <v>2022</v>
      </c>
      <c r="B2065" s="74" t="str">
        <f>'EMFAC2017EI-2011Class'!C2064</f>
        <v>T7 Single Construction</v>
      </c>
      <c r="C2065" s="73">
        <f>'EMFAC2017EI-2011Class'!D2064</f>
        <v>1999</v>
      </c>
      <c r="D2065" s="38">
        <f>'EMFAC2017EI-2011Class'!F2064</f>
        <v>23</v>
      </c>
      <c r="E2065" s="72" t="str">
        <f t="shared" si="66"/>
        <v>T7 Single Construction-23</v>
      </c>
      <c r="F2065" s="39">
        <f>VLOOKUP(E2065,HD_Odo!$C$2:$D$1381,2,FALSE)</f>
        <v>570042</v>
      </c>
      <c r="G2065" s="89" t="str">
        <f>'EMFAC2017EI-2011Class'!H2064</f>
        <v>2022-T7 Single Construction-23</v>
      </c>
      <c r="H2065" s="70">
        <f t="shared" si="65"/>
        <v>0.92906361566400886</v>
      </c>
      <c r="J2065" s="13"/>
      <c r="N2065" s="37"/>
      <c r="O2065" s="36"/>
    </row>
    <row r="2066" spans="1:15" ht="13.7" customHeight="1" x14ac:dyDescent="0.25">
      <c r="A2066" s="73">
        <f>'EMFAC2017EI-2011Class'!B2065</f>
        <v>2022</v>
      </c>
      <c r="B2066" s="74" t="str">
        <f>'EMFAC2017EI-2011Class'!C2065</f>
        <v>T7 Single Construction</v>
      </c>
      <c r="C2066" s="73">
        <f>'EMFAC2017EI-2011Class'!D2065</f>
        <v>1998</v>
      </c>
      <c r="D2066" s="38">
        <f>'EMFAC2017EI-2011Class'!F2065</f>
        <v>24</v>
      </c>
      <c r="E2066" s="72" t="str">
        <f t="shared" si="66"/>
        <v>T7 Single Construction-24</v>
      </c>
      <c r="F2066" s="39">
        <f>VLOOKUP(E2066,HD_Odo!$C$2:$D$1381,2,FALSE)</f>
        <v>585309</v>
      </c>
      <c r="G2066" s="89" t="str">
        <f>'EMFAC2017EI-2011Class'!H2065</f>
        <v>2022-T7 Single Construction-24</v>
      </c>
      <c r="H2066" s="70">
        <f t="shared" si="65"/>
        <v>0.9281243094587045</v>
      </c>
      <c r="J2066" s="13"/>
      <c r="N2066" s="37"/>
      <c r="O2066" s="36"/>
    </row>
    <row r="2067" spans="1:15" ht="13.7" customHeight="1" x14ac:dyDescent="0.25">
      <c r="A2067" s="73">
        <f>'EMFAC2017EI-2011Class'!B2066</f>
        <v>2022</v>
      </c>
      <c r="B2067" s="74" t="str">
        <f>'EMFAC2017EI-2011Class'!C2066</f>
        <v>T7 Single Construction</v>
      </c>
      <c r="C2067" s="73">
        <f>'EMFAC2017EI-2011Class'!D2066</f>
        <v>1997</v>
      </c>
      <c r="D2067" s="38">
        <f>'EMFAC2017EI-2011Class'!F2066</f>
        <v>25</v>
      </c>
      <c r="E2067" s="72" t="str">
        <f t="shared" si="66"/>
        <v>T7 Single Construction-25</v>
      </c>
      <c r="F2067" s="39">
        <f>VLOOKUP(E2067,HD_Odo!$C$2:$D$1381,2,FALSE)</f>
        <v>600200</v>
      </c>
      <c r="G2067" s="89" t="str">
        <f>'EMFAC2017EI-2011Class'!H2066</f>
        <v>2022-T7 Single Construction-25</v>
      </c>
      <c r="H2067" s="70">
        <f t="shared" si="65"/>
        <v>0.92723170018825896</v>
      </c>
      <c r="J2067" s="13"/>
      <c r="N2067" s="37"/>
      <c r="O2067" s="36"/>
    </row>
    <row r="2068" spans="1:15" ht="13.7" customHeight="1" x14ac:dyDescent="0.25">
      <c r="A2068" s="73">
        <f>'EMFAC2017EI-2011Class'!B2067</f>
        <v>2022</v>
      </c>
      <c r="B2068" s="74" t="str">
        <f>'EMFAC2017EI-2011Class'!C2067</f>
        <v>T7 Single Construction</v>
      </c>
      <c r="C2068" s="73">
        <f>'EMFAC2017EI-2011Class'!D2067</f>
        <v>1996</v>
      </c>
      <c r="D2068" s="38">
        <f>'EMFAC2017EI-2011Class'!F2067</f>
        <v>26</v>
      </c>
      <c r="E2068" s="72" t="str">
        <f t="shared" si="66"/>
        <v>T7 Single Construction-26</v>
      </c>
      <c r="F2068" s="39">
        <f>VLOOKUP(E2068,HD_Odo!$C$2:$D$1381,2,FALSE)</f>
        <v>614697</v>
      </c>
      <c r="G2068" s="89" t="str">
        <f>'EMFAC2017EI-2011Class'!H2067</f>
        <v>2022-T7 Single Construction-26</v>
      </c>
      <c r="H2068" s="70">
        <f t="shared" si="65"/>
        <v>0.92638422175640123</v>
      </c>
      <c r="J2068" s="13"/>
      <c r="N2068" s="37"/>
      <c r="O2068" s="36"/>
    </row>
    <row r="2069" spans="1:15" ht="13.7" customHeight="1" x14ac:dyDescent="0.25">
      <c r="A2069" s="73">
        <f>'EMFAC2017EI-2011Class'!B2068</f>
        <v>2022</v>
      </c>
      <c r="B2069" s="74" t="str">
        <f>'EMFAC2017EI-2011Class'!C2068</f>
        <v>T7 Single Construction</v>
      </c>
      <c r="C2069" s="73">
        <f>'EMFAC2017EI-2011Class'!D2068</f>
        <v>1995</v>
      </c>
      <c r="D2069" s="38">
        <f>'EMFAC2017EI-2011Class'!F2068</f>
        <v>27</v>
      </c>
      <c r="E2069" s="72" t="str">
        <f t="shared" si="66"/>
        <v>T7 Single Construction-27</v>
      </c>
      <c r="F2069" s="39">
        <f>VLOOKUP(E2069,HD_Odo!$C$2:$D$1381,2,FALSE)</f>
        <v>628784</v>
      </c>
      <c r="G2069" s="89" t="str">
        <f>'EMFAC2017EI-2011Class'!H2068</f>
        <v>2022-T7 Single Construction-27</v>
      </c>
      <c r="H2069" s="70">
        <f t="shared" si="65"/>
        <v>0.92558030852592665</v>
      </c>
      <c r="J2069" s="13"/>
      <c r="N2069" s="37"/>
      <c r="O2069" s="36"/>
    </row>
    <row r="2070" spans="1:15" ht="13.7" customHeight="1" x14ac:dyDescent="0.25">
      <c r="A2070" s="73">
        <f>'EMFAC2017EI-2011Class'!B2069</f>
        <v>2022</v>
      </c>
      <c r="B2070" s="74" t="str">
        <f>'EMFAC2017EI-2011Class'!C2069</f>
        <v>T7 Single Construction</v>
      </c>
      <c r="C2070" s="73">
        <f>'EMFAC2017EI-2011Class'!D2069</f>
        <v>1994</v>
      </c>
      <c r="D2070" s="38">
        <f>'EMFAC2017EI-2011Class'!F2069</f>
        <v>28</v>
      </c>
      <c r="E2070" s="72" t="str">
        <f t="shared" si="66"/>
        <v>T7 Single Construction-28</v>
      </c>
      <c r="F2070" s="39">
        <f>VLOOKUP(E2070,HD_Odo!$C$2:$D$1381,2,FALSE)</f>
        <v>642448</v>
      </c>
      <c r="G2070" s="89" t="str">
        <f>'EMFAC2017EI-2011Class'!H2069</f>
        <v>2022-T7 Single Construction-28</v>
      </c>
      <c r="H2070" s="70">
        <f t="shared" si="65"/>
        <v>0.92481834780346972</v>
      </c>
      <c r="J2070" s="13"/>
      <c r="N2070" s="37"/>
      <c r="O2070" s="36"/>
    </row>
    <row r="2071" spans="1:15" ht="13.7" customHeight="1" x14ac:dyDescent="0.25">
      <c r="A2071" s="73">
        <f>'EMFAC2017EI-2011Class'!B2070</f>
        <v>2022</v>
      </c>
      <c r="B2071" s="74" t="str">
        <f>'EMFAC2017EI-2011Class'!C2070</f>
        <v>T7 Single Construction</v>
      </c>
      <c r="C2071" s="73">
        <f>'EMFAC2017EI-2011Class'!D2070</f>
        <v>1993</v>
      </c>
      <c r="D2071" s="38">
        <f>'EMFAC2017EI-2011Class'!F2070</f>
        <v>29</v>
      </c>
      <c r="E2071" s="72" t="str">
        <f t="shared" si="66"/>
        <v>T7 Single Construction-29</v>
      </c>
      <c r="F2071" s="39">
        <f>VLOOKUP(E2071,HD_Odo!$C$2:$D$1381,2,FALSE)</f>
        <v>655678</v>
      </c>
      <c r="G2071" s="89" t="str">
        <f>'EMFAC2017EI-2011Class'!H2070</f>
        <v>2022-T7 Single Construction-29</v>
      </c>
      <c r="H2071" s="70">
        <f t="shared" si="65"/>
        <v>1</v>
      </c>
      <c r="J2071" s="13"/>
      <c r="N2071" s="37"/>
      <c r="O2071" s="36"/>
    </row>
    <row r="2072" spans="1:15" ht="13.7" customHeight="1" x14ac:dyDescent="0.25">
      <c r="A2072" s="73">
        <f>'EMFAC2017EI-2011Class'!B2071</f>
        <v>2022</v>
      </c>
      <c r="B2072" s="74" t="str">
        <f>'EMFAC2017EI-2011Class'!C2071</f>
        <v>T7 Single Construction</v>
      </c>
      <c r="C2072" s="73">
        <f>'EMFAC2017EI-2011Class'!D2071</f>
        <v>1992</v>
      </c>
      <c r="D2072" s="38">
        <f>'EMFAC2017EI-2011Class'!F2071</f>
        <v>30</v>
      </c>
      <c r="E2072" s="72" t="str">
        <f t="shared" si="66"/>
        <v>T7 Single Construction-30</v>
      </c>
      <c r="F2072" s="39">
        <f>VLOOKUP(E2072,HD_Odo!$C$2:$D$1381,2,FALSE)</f>
        <v>668463</v>
      </c>
      <c r="G2072" s="89" t="str">
        <f>'EMFAC2017EI-2011Class'!H2071</f>
        <v>2022-T7 Single Construction-30</v>
      </c>
      <c r="H2072" s="70">
        <f t="shared" si="65"/>
        <v>1</v>
      </c>
      <c r="J2072" s="13"/>
      <c r="N2072" s="37"/>
      <c r="O2072" s="36"/>
    </row>
    <row r="2073" spans="1:15" ht="13.7" customHeight="1" x14ac:dyDescent="0.25">
      <c r="A2073" s="73">
        <f>'EMFAC2017EI-2011Class'!B2072</f>
        <v>2022</v>
      </c>
      <c r="B2073" s="74" t="str">
        <f>'EMFAC2017EI-2011Class'!C2072</f>
        <v>T7 Single Construction</v>
      </c>
      <c r="C2073" s="73">
        <f>'EMFAC2017EI-2011Class'!D2072</f>
        <v>1991</v>
      </c>
      <c r="D2073" s="38">
        <f>'EMFAC2017EI-2011Class'!F2072</f>
        <v>31</v>
      </c>
      <c r="E2073" s="72" t="str">
        <f t="shared" si="66"/>
        <v>T7 Single Construction-31</v>
      </c>
      <c r="F2073" s="39">
        <f>VLOOKUP(E2073,HD_Odo!$C$2:$D$1381,2,FALSE)</f>
        <v>680796</v>
      </c>
      <c r="G2073" s="89" t="str">
        <f>'EMFAC2017EI-2011Class'!H2072</f>
        <v>2022-T7 Single Construction-31</v>
      </c>
      <c r="H2073" s="70">
        <f t="shared" si="65"/>
        <v>1</v>
      </c>
      <c r="J2073" s="13"/>
      <c r="N2073" s="37"/>
      <c r="O2073" s="36"/>
    </row>
    <row r="2074" spans="1:15" ht="13.7" customHeight="1" x14ac:dyDescent="0.25">
      <c r="A2074" s="73">
        <f>'EMFAC2017EI-2011Class'!B2073</f>
        <v>2022</v>
      </c>
      <c r="B2074" s="74" t="str">
        <f>'EMFAC2017EI-2011Class'!C2073</f>
        <v>T7 Single Construction</v>
      </c>
      <c r="C2074" s="73">
        <f>'EMFAC2017EI-2011Class'!D2073</f>
        <v>1990</v>
      </c>
      <c r="D2074" s="38">
        <f>'EMFAC2017EI-2011Class'!F2073</f>
        <v>32</v>
      </c>
      <c r="E2074" s="72" t="str">
        <f t="shared" si="66"/>
        <v>T7 Single Construction-32</v>
      </c>
      <c r="F2074" s="39">
        <f>VLOOKUP(E2074,HD_Odo!$C$2:$D$1381,2,FALSE)</f>
        <v>692671</v>
      </c>
      <c r="G2074" s="89" t="str">
        <f>'EMFAC2017EI-2011Class'!H2073</f>
        <v>2022-T7 Single Construction-32</v>
      </c>
      <c r="H2074" s="70">
        <f t="shared" si="65"/>
        <v>1</v>
      </c>
      <c r="J2074" s="13"/>
      <c r="N2074" s="37"/>
      <c r="O2074" s="36"/>
    </row>
    <row r="2075" spans="1:15" ht="13.7" customHeight="1" x14ac:dyDescent="0.25">
      <c r="A2075" s="73">
        <f>'EMFAC2017EI-2011Class'!B2074</f>
        <v>2022</v>
      </c>
      <c r="B2075" s="74" t="str">
        <f>'EMFAC2017EI-2011Class'!C2074</f>
        <v>T7 Single Construction</v>
      </c>
      <c r="C2075" s="73">
        <f>'EMFAC2017EI-2011Class'!D2074</f>
        <v>1989</v>
      </c>
      <c r="D2075" s="38">
        <f>'EMFAC2017EI-2011Class'!F2074</f>
        <v>33</v>
      </c>
      <c r="E2075" s="72" t="str">
        <f t="shared" si="66"/>
        <v>T7 Single Construction-33</v>
      </c>
      <c r="F2075" s="39">
        <f>VLOOKUP(E2075,HD_Odo!$C$2:$D$1381,2,FALSE)</f>
        <v>704085</v>
      </c>
      <c r="G2075" s="89" t="str">
        <f>'EMFAC2017EI-2011Class'!H2074</f>
        <v>2022-T7 Single Construction-33</v>
      </c>
      <c r="H2075" s="70">
        <f t="shared" si="65"/>
        <v>1</v>
      </c>
      <c r="J2075" s="13"/>
      <c r="N2075" s="37"/>
      <c r="O2075" s="36"/>
    </row>
    <row r="2076" spans="1:15" ht="13.7" customHeight="1" x14ac:dyDescent="0.25">
      <c r="A2076" s="73">
        <f>'EMFAC2017EI-2011Class'!B2075</f>
        <v>2022</v>
      </c>
      <c r="B2076" s="74" t="str">
        <f>'EMFAC2017EI-2011Class'!C2075</f>
        <v>T7 Single Construction</v>
      </c>
      <c r="C2076" s="73">
        <f>'EMFAC2017EI-2011Class'!D2075</f>
        <v>1988</v>
      </c>
      <c r="D2076" s="38">
        <f>'EMFAC2017EI-2011Class'!F2075</f>
        <v>34</v>
      </c>
      <c r="E2076" s="72" t="str">
        <f t="shared" si="66"/>
        <v>T7 Single Construction-34</v>
      </c>
      <c r="F2076" s="39">
        <f>VLOOKUP(E2076,HD_Odo!$C$2:$D$1381,2,FALSE)</f>
        <v>715035</v>
      </c>
      <c r="G2076" s="89" t="str">
        <f>'EMFAC2017EI-2011Class'!H2075</f>
        <v>2022-T7 Single Construction-34</v>
      </c>
      <c r="H2076" s="70">
        <f t="shared" si="65"/>
        <v>1</v>
      </c>
      <c r="J2076" s="13"/>
      <c r="N2076" s="37"/>
      <c r="O2076" s="36"/>
    </row>
    <row r="2077" spans="1:15" ht="13.7" customHeight="1" x14ac:dyDescent="0.25">
      <c r="A2077" s="73">
        <f>'EMFAC2017EI-2011Class'!B2076</f>
        <v>2022</v>
      </c>
      <c r="B2077" s="74" t="str">
        <f>'EMFAC2017EI-2011Class'!C2076</f>
        <v>T7 Single Construction</v>
      </c>
      <c r="C2077" s="73">
        <f>'EMFAC2017EI-2011Class'!D2076</f>
        <v>1987</v>
      </c>
      <c r="D2077" s="38">
        <f>'EMFAC2017EI-2011Class'!F2076</f>
        <v>35</v>
      </c>
      <c r="E2077" s="72" t="str">
        <f t="shared" si="66"/>
        <v>T7 Single Construction-35</v>
      </c>
      <c r="F2077" s="39">
        <f>VLOOKUP(E2077,HD_Odo!$C$2:$D$1381,2,FALSE)</f>
        <v>725521</v>
      </c>
      <c r="G2077" s="89" t="str">
        <f>'EMFAC2017EI-2011Class'!H2076</f>
        <v>2022-T7 Single Construction-35</v>
      </c>
      <c r="H2077" s="70">
        <f t="shared" si="65"/>
        <v>1</v>
      </c>
      <c r="J2077" s="13"/>
      <c r="N2077" s="37"/>
      <c r="O2077" s="36"/>
    </row>
    <row r="2078" spans="1:15" ht="13.7" customHeight="1" x14ac:dyDescent="0.25">
      <c r="A2078" s="73">
        <f>'EMFAC2017EI-2011Class'!B2077</f>
        <v>2022</v>
      </c>
      <c r="B2078" s="74" t="str">
        <f>'EMFAC2017EI-2011Class'!C2077</f>
        <v>T7 Single Construction</v>
      </c>
      <c r="C2078" s="73">
        <f>'EMFAC2017EI-2011Class'!D2077</f>
        <v>1986</v>
      </c>
      <c r="D2078" s="38">
        <f>'EMFAC2017EI-2011Class'!F2077</f>
        <v>36</v>
      </c>
      <c r="E2078" s="72" t="str">
        <f t="shared" si="66"/>
        <v>T7 Single Construction-36</v>
      </c>
      <c r="F2078" s="39">
        <f>VLOOKUP(E2078,HD_Odo!$C$2:$D$1381,2,FALSE)</f>
        <v>735545</v>
      </c>
      <c r="G2078" s="89" t="str">
        <f>'EMFAC2017EI-2011Class'!H2077</f>
        <v>2022-T7 Single Construction-36</v>
      </c>
      <c r="H2078" s="70">
        <f t="shared" si="65"/>
        <v>1</v>
      </c>
      <c r="J2078" s="13"/>
      <c r="N2078" s="37"/>
      <c r="O2078" s="36"/>
    </row>
    <row r="2079" spans="1:15" ht="13.7" customHeight="1" x14ac:dyDescent="0.25">
      <c r="A2079" s="73">
        <f>'EMFAC2017EI-2011Class'!B2078</f>
        <v>2022</v>
      </c>
      <c r="B2079" s="74" t="str">
        <f>'EMFAC2017EI-2011Class'!C2078</f>
        <v>T7 Single Construction</v>
      </c>
      <c r="C2079" s="73">
        <f>'EMFAC2017EI-2011Class'!D2078</f>
        <v>1985</v>
      </c>
      <c r="D2079" s="38">
        <f>'EMFAC2017EI-2011Class'!F2078</f>
        <v>37</v>
      </c>
      <c r="E2079" s="72" t="str">
        <f t="shared" si="66"/>
        <v>T7 Single Construction-37</v>
      </c>
      <c r="F2079" s="39">
        <f>VLOOKUP(E2079,HD_Odo!$C$2:$D$1381,2,FALSE)</f>
        <v>745111</v>
      </c>
      <c r="G2079" s="89" t="str">
        <f>'EMFAC2017EI-2011Class'!H2078</f>
        <v>2022-T7 Single Construction-37</v>
      </c>
      <c r="H2079" s="70">
        <f t="shared" si="65"/>
        <v>1</v>
      </c>
      <c r="J2079" s="13"/>
      <c r="N2079" s="37"/>
      <c r="O2079" s="36"/>
    </row>
    <row r="2080" spans="1:15" ht="13.7" customHeight="1" x14ac:dyDescent="0.25">
      <c r="A2080" s="73">
        <f>'EMFAC2017EI-2011Class'!B2079</f>
        <v>2022</v>
      </c>
      <c r="B2080" s="74" t="str">
        <f>'EMFAC2017EI-2011Class'!C2079</f>
        <v>T7 Single Construction</v>
      </c>
      <c r="C2080" s="73">
        <f>'EMFAC2017EI-2011Class'!D2079</f>
        <v>1984</v>
      </c>
      <c r="D2080" s="38">
        <f>'EMFAC2017EI-2011Class'!F2079</f>
        <v>38</v>
      </c>
      <c r="E2080" s="72" t="str">
        <f t="shared" si="66"/>
        <v>T7 Single Construction-38</v>
      </c>
      <c r="F2080" s="39">
        <f>VLOOKUP(E2080,HD_Odo!$C$2:$D$1381,2,FALSE)</f>
        <v>754239</v>
      </c>
      <c r="G2080" s="89" t="str">
        <f>'EMFAC2017EI-2011Class'!H2079</f>
        <v>2022-T7 Single Construction-38</v>
      </c>
      <c r="H2080" s="70">
        <f t="shared" si="65"/>
        <v>1</v>
      </c>
      <c r="J2080" s="13"/>
      <c r="N2080" s="37"/>
      <c r="O2080" s="36"/>
    </row>
    <row r="2081" spans="1:15" ht="13.7" customHeight="1" x14ac:dyDescent="0.25">
      <c r="A2081" s="73">
        <f>'EMFAC2017EI-2011Class'!B2080</f>
        <v>2022</v>
      </c>
      <c r="B2081" s="74" t="str">
        <f>'EMFAC2017EI-2011Class'!C2080</f>
        <v>T7 Single Construction</v>
      </c>
      <c r="C2081" s="73">
        <f>'EMFAC2017EI-2011Class'!D2080</f>
        <v>1983</v>
      </c>
      <c r="D2081" s="38">
        <f>'EMFAC2017EI-2011Class'!F2080</f>
        <v>39</v>
      </c>
      <c r="E2081" s="72" t="str">
        <f t="shared" si="66"/>
        <v>T7 Single Construction-39</v>
      </c>
      <c r="F2081" s="39">
        <f>VLOOKUP(E2081,HD_Odo!$C$2:$D$1381,2,FALSE)</f>
        <v>762950</v>
      </c>
      <c r="G2081" s="89" t="str">
        <f>'EMFAC2017EI-2011Class'!H2080</f>
        <v>2022-T7 Single Construction-39</v>
      </c>
      <c r="H2081" s="70">
        <f t="shared" si="65"/>
        <v>1</v>
      </c>
      <c r="J2081" s="13"/>
      <c r="N2081" s="37"/>
      <c r="O2081" s="36"/>
    </row>
    <row r="2082" spans="1:15" ht="13.7" customHeight="1" x14ac:dyDescent="0.25">
      <c r="A2082" s="73">
        <f>'EMFAC2017EI-2011Class'!B2081</f>
        <v>2022</v>
      </c>
      <c r="B2082" s="74" t="str">
        <f>'EMFAC2017EI-2011Class'!C2081</f>
        <v>T7 Single Construction</v>
      </c>
      <c r="C2082" s="73">
        <f>'EMFAC2017EI-2011Class'!D2081</f>
        <v>1982</v>
      </c>
      <c r="D2082" s="38">
        <f>'EMFAC2017EI-2011Class'!F2081</f>
        <v>40</v>
      </c>
      <c r="E2082" s="72" t="str">
        <f t="shared" si="66"/>
        <v>T7 Single Construction-40</v>
      </c>
      <c r="F2082" s="39">
        <f>VLOOKUP(E2082,HD_Odo!$C$2:$D$1381,2,FALSE)</f>
        <v>771263</v>
      </c>
      <c r="G2082" s="89" t="str">
        <f>'EMFAC2017EI-2011Class'!H2081</f>
        <v>2022-T7 Single Construction-40</v>
      </c>
      <c r="H2082" s="70">
        <f t="shared" si="65"/>
        <v>1</v>
      </c>
      <c r="J2082" s="13"/>
      <c r="N2082" s="37"/>
      <c r="O2082" s="36"/>
    </row>
    <row r="2083" spans="1:15" ht="13.7" customHeight="1" x14ac:dyDescent="0.25">
      <c r="A2083" s="73">
        <f>'EMFAC2017EI-2011Class'!B2082</f>
        <v>2022</v>
      </c>
      <c r="B2083" s="74" t="str">
        <f>'EMFAC2017EI-2011Class'!C2082</f>
        <v>T7 Single Construction</v>
      </c>
      <c r="C2083" s="73">
        <f>'EMFAC2017EI-2011Class'!D2082</f>
        <v>1981</v>
      </c>
      <c r="D2083" s="38">
        <f>'EMFAC2017EI-2011Class'!F2082</f>
        <v>41</v>
      </c>
      <c r="E2083" s="72" t="str">
        <f t="shared" si="66"/>
        <v>T7 Single Construction-41</v>
      </c>
      <c r="F2083" s="39">
        <f>VLOOKUP(E2083,HD_Odo!$C$2:$D$1381,2,FALSE)</f>
        <v>779196</v>
      </c>
      <c r="G2083" s="89" t="str">
        <f>'EMFAC2017EI-2011Class'!H2082</f>
        <v>2022-T7 Single Construction-41</v>
      </c>
      <c r="H2083" s="70">
        <f t="shared" si="65"/>
        <v>1</v>
      </c>
      <c r="J2083" s="13"/>
      <c r="N2083" s="37"/>
      <c r="O2083" s="36"/>
    </row>
    <row r="2084" spans="1:15" ht="13.7" customHeight="1" x14ac:dyDescent="0.25">
      <c r="A2084" s="73">
        <f>'EMFAC2017EI-2011Class'!B2083</f>
        <v>2022</v>
      </c>
      <c r="B2084" s="74" t="str">
        <f>'EMFAC2017EI-2011Class'!C2083</f>
        <v>T7 Single Construction</v>
      </c>
      <c r="C2084" s="73">
        <f>'EMFAC2017EI-2011Class'!D2083</f>
        <v>1980</v>
      </c>
      <c r="D2084" s="38">
        <f>'EMFAC2017EI-2011Class'!F2083</f>
        <v>42</v>
      </c>
      <c r="E2084" s="72" t="str">
        <f t="shared" si="66"/>
        <v>T7 Single Construction-42</v>
      </c>
      <c r="F2084" s="39">
        <f>VLOOKUP(E2084,HD_Odo!$C$2:$D$1381,2,FALSE)</f>
        <v>786766</v>
      </c>
      <c r="G2084" s="89" t="str">
        <f>'EMFAC2017EI-2011Class'!H2083</f>
        <v>2022-T7 Single Construction-42</v>
      </c>
      <c r="H2084" s="70">
        <f t="shared" si="65"/>
        <v>1</v>
      </c>
      <c r="J2084" s="13"/>
      <c r="N2084" s="37"/>
      <c r="O2084" s="36"/>
    </row>
    <row r="2085" spans="1:15" ht="13.7" customHeight="1" x14ac:dyDescent="0.25">
      <c r="A2085" s="73">
        <f>'EMFAC2017EI-2011Class'!B2084</f>
        <v>2022</v>
      </c>
      <c r="B2085" s="74" t="str">
        <f>'EMFAC2017EI-2011Class'!C2084</f>
        <v>T7 Single Construction</v>
      </c>
      <c r="C2085" s="73">
        <f>'EMFAC2017EI-2011Class'!D2084</f>
        <v>1979</v>
      </c>
      <c r="D2085" s="38">
        <f>'EMFAC2017EI-2011Class'!F2084</f>
        <v>43</v>
      </c>
      <c r="E2085" s="72" t="str">
        <f t="shared" si="66"/>
        <v>T7 Single Construction-43</v>
      </c>
      <c r="F2085" s="39">
        <f>VLOOKUP(E2085,HD_Odo!$C$2:$D$1381,2,FALSE)</f>
        <v>793990</v>
      </c>
      <c r="G2085" s="89" t="str">
        <f>'EMFAC2017EI-2011Class'!H2084</f>
        <v>2022-T7 Single Construction-43</v>
      </c>
      <c r="H2085" s="70">
        <f t="shared" si="65"/>
        <v>1</v>
      </c>
      <c r="J2085" s="13"/>
      <c r="N2085" s="37"/>
      <c r="O2085" s="36"/>
    </row>
    <row r="2086" spans="1:15" ht="13.7" customHeight="1" x14ac:dyDescent="0.25">
      <c r="A2086" s="73">
        <f>'EMFAC2017EI-2011Class'!B2085</f>
        <v>2022</v>
      </c>
      <c r="B2086" s="74" t="str">
        <f>'EMFAC2017EI-2011Class'!C2085</f>
        <v>T7 Single Construction</v>
      </c>
      <c r="C2086" s="73">
        <f>'EMFAC2017EI-2011Class'!D2085</f>
        <v>1978</v>
      </c>
      <c r="D2086" s="38">
        <f>'EMFAC2017EI-2011Class'!F2085</f>
        <v>44</v>
      </c>
      <c r="E2086" s="72" t="str">
        <f t="shared" si="66"/>
        <v>T7 Single Construction-44</v>
      </c>
      <c r="F2086" s="39">
        <f>VLOOKUP(E2086,HD_Odo!$C$2:$D$1381,2,FALSE)</f>
        <v>800000</v>
      </c>
      <c r="G2086" s="89" t="str">
        <f>'EMFAC2017EI-2011Class'!H2085</f>
        <v>2022-T7 Single Construction-44</v>
      </c>
      <c r="H2086" s="70">
        <f t="shared" si="65"/>
        <v>1</v>
      </c>
      <c r="J2086" s="13"/>
      <c r="N2086" s="37"/>
      <c r="O2086" s="36"/>
    </row>
    <row r="2087" spans="1:15" ht="13.7" customHeight="1" x14ac:dyDescent="0.25">
      <c r="A2087" s="73">
        <f>'EMFAC2017EI-2011Class'!B2086</f>
        <v>2022</v>
      </c>
      <c r="B2087" s="74" t="str">
        <f>'EMFAC2017EI-2011Class'!C2086</f>
        <v>T7 SWCV</v>
      </c>
      <c r="C2087" s="73">
        <f>'EMFAC2017EI-2011Class'!D2086</f>
        <v>2023</v>
      </c>
      <c r="D2087" s="38">
        <f>'EMFAC2017EI-2011Class'!F2086</f>
        <v>-1</v>
      </c>
      <c r="E2087" s="72" t="str">
        <f t="shared" si="66"/>
        <v>T7 SWCV--1</v>
      </c>
      <c r="F2087" s="39">
        <f>VLOOKUP(E2087,HD_Odo!$C$2:$D$1381,2,FALSE)</f>
        <v>6514.5833333333303</v>
      </c>
      <c r="G2087" s="89" t="str">
        <f>'EMFAC2017EI-2011Class'!H2086</f>
        <v>2022-T7 SWCV--1</v>
      </c>
      <c r="H2087" s="70">
        <f t="shared" si="65"/>
        <v>0.99175060641180157</v>
      </c>
      <c r="J2087" s="13"/>
      <c r="N2087" s="37"/>
      <c r="O2087" s="36"/>
    </row>
    <row r="2088" spans="1:15" ht="13.7" customHeight="1" x14ac:dyDescent="0.25">
      <c r="A2088" s="73">
        <f>'EMFAC2017EI-2011Class'!B2087</f>
        <v>2022</v>
      </c>
      <c r="B2088" s="74" t="str">
        <f>'EMFAC2017EI-2011Class'!C2087</f>
        <v>T7 SWCV</v>
      </c>
      <c r="C2088" s="73">
        <f>'EMFAC2017EI-2011Class'!D2087</f>
        <v>2022</v>
      </c>
      <c r="D2088" s="38">
        <f>'EMFAC2017EI-2011Class'!F2087</f>
        <v>0</v>
      </c>
      <c r="E2088" s="72" t="str">
        <f t="shared" si="66"/>
        <v>T7 SWCV-0</v>
      </c>
      <c r="F2088" s="39">
        <f>VLOOKUP(E2088,HD_Odo!$C$2:$D$1381,2,FALSE)</f>
        <v>22149.583333333299</v>
      </c>
      <c r="G2088" s="89" t="str">
        <f>'EMFAC2017EI-2011Class'!H2087</f>
        <v>2022-T7 SWCV-0</v>
      </c>
      <c r="H2088" s="70">
        <f t="shared" si="65"/>
        <v>0.97347043036060266</v>
      </c>
      <c r="J2088" s="13"/>
      <c r="N2088" s="37"/>
      <c r="O2088" s="36"/>
    </row>
    <row r="2089" spans="1:15" ht="13.7" customHeight="1" x14ac:dyDescent="0.25">
      <c r="A2089" s="73">
        <f>'EMFAC2017EI-2011Class'!B2088</f>
        <v>2022</v>
      </c>
      <c r="B2089" s="74" t="str">
        <f>'EMFAC2017EI-2011Class'!C2088</f>
        <v>T7 SWCV</v>
      </c>
      <c r="C2089" s="73">
        <f>'EMFAC2017EI-2011Class'!D2088</f>
        <v>2021</v>
      </c>
      <c r="D2089" s="38">
        <f>'EMFAC2017EI-2011Class'!F2088</f>
        <v>1</v>
      </c>
      <c r="E2089" s="72" t="str">
        <f t="shared" si="66"/>
        <v>T7 SWCV-1</v>
      </c>
      <c r="F2089" s="39">
        <f>VLOOKUP(E2089,HD_Odo!$C$2:$D$1381,2,FALSE)</f>
        <v>37784.583333333299</v>
      </c>
      <c r="G2089" s="89" t="str">
        <f>'EMFAC2017EI-2011Class'!H2088</f>
        <v>2022-T7 SWCV-1</v>
      </c>
      <c r="H2089" s="70">
        <f t="shared" si="65"/>
        <v>0.95706779991028723</v>
      </c>
      <c r="J2089" s="13"/>
      <c r="N2089" s="37"/>
      <c r="O2089" s="36"/>
    </row>
    <row r="2090" spans="1:15" ht="13.7" customHeight="1" x14ac:dyDescent="0.25">
      <c r="A2090" s="73">
        <f>'EMFAC2017EI-2011Class'!B2089</f>
        <v>2022</v>
      </c>
      <c r="B2090" s="74" t="str">
        <f>'EMFAC2017EI-2011Class'!C2089</f>
        <v>T7 SWCV</v>
      </c>
      <c r="C2090" s="73">
        <f>'EMFAC2017EI-2011Class'!D2089</f>
        <v>2020</v>
      </c>
      <c r="D2090" s="38">
        <f>'EMFAC2017EI-2011Class'!F2089</f>
        <v>2</v>
      </c>
      <c r="E2090" s="72" t="str">
        <f t="shared" si="66"/>
        <v>T7 SWCV-2</v>
      </c>
      <c r="F2090" s="39">
        <f>VLOOKUP(E2090,HD_Odo!$C$2:$D$1381,2,FALSE)</f>
        <v>53419.583333333299</v>
      </c>
      <c r="G2090" s="89" t="str">
        <f>'EMFAC2017EI-2011Class'!H2089</f>
        <v>2022-T7 SWCV-2</v>
      </c>
      <c r="H2090" s="70">
        <f t="shared" si="65"/>
        <v>0.94226758210400585</v>
      </c>
      <c r="J2090" s="13"/>
      <c r="N2090" s="37"/>
      <c r="O2090" s="36"/>
    </row>
    <row r="2091" spans="1:15" ht="13.7" customHeight="1" x14ac:dyDescent="0.25">
      <c r="A2091" s="73">
        <f>'EMFAC2017EI-2011Class'!B2090</f>
        <v>2022</v>
      </c>
      <c r="B2091" s="74" t="str">
        <f>'EMFAC2017EI-2011Class'!C2090</f>
        <v>T7 SWCV</v>
      </c>
      <c r="C2091" s="73">
        <f>'EMFAC2017EI-2011Class'!D2090</f>
        <v>2019</v>
      </c>
      <c r="D2091" s="38">
        <f>'EMFAC2017EI-2011Class'!F2090</f>
        <v>3</v>
      </c>
      <c r="E2091" s="72" t="str">
        <f t="shared" si="66"/>
        <v>T7 SWCV-3</v>
      </c>
      <c r="F2091" s="39">
        <f>VLOOKUP(E2091,HD_Odo!$C$2:$D$1381,2,FALSE)</f>
        <v>69054.583333333299</v>
      </c>
      <c r="G2091" s="89" t="str">
        <f>'EMFAC2017EI-2011Class'!H2090</f>
        <v>2022-T7 SWCV-3</v>
      </c>
      <c r="H2091" s="70">
        <f t="shared" si="65"/>
        <v>0.9288458972645901</v>
      </c>
      <c r="J2091" s="13"/>
      <c r="N2091" s="37"/>
      <c r="O2091" s="36"/>
    </row>
    <row r="2092" spans="1:15" ht="13.7" customHeight="1" x14ac:dyDescent="0.25">
      <c r="A2092" s="73">
        <f>'EMFAC2017EI-2011Class'!B2091</f>
        <v>2022</v>
      </c>
      <c r="B2092" s="74" t="str">
        <f>'EMFAC2017EI-2011Class'!C2091</f>
        <v>T7 SWCV</v>
      </c>
      <c r="C2092" s="73">
        <f>'EMFAC2017EI-2011Class'!D2091</f>
        <v>2018</v>
      </c>
      <c r="D2092" s="38">
        <f>'EMFAC2017EI-2011Class'!F2091</f>
        <v>4</v>
      </c>
      <c r="E2092" s="72" t="str">
        <f t="shared" si="66"/>
        <v>T7 SWCV-4</v>
      </c>
      <c r="F2092" s="39">
        <f>VLOOKUP(E2092,HD_Odo!$C$2:$D$1381,2,FALSE)</f>
        <v>84689.583333333299</v>
      </c>
      <c r="G2092" s="89" t="str">
        <f>'EMFAC2017EI-2011Class'!H2091</f>
        <v>2022-T7 SWCV-4</v>
      </c>
      <c r="H2092" s="70">
        <f t="shared" si="65"/>
        <v>0.91661871539738149</v>
      </c>
      <c r="J2092" s="13"/>
      <c r="N2092" s="37"/>
      <c r="O2092" s="36"/>
    </row>
    <row r="2093" spans="1:15" ht="13.7" customHeight="1" x14ac:dyDescent="0.25">
      <c r="A2093" s="73">
        <f>'EMFAC2017EI-2011Class'!B2092</f>
        <v>2022</v>
      </c>
      <c r="B2093" s="74" t="str">
        <f>'EMFAC2017EI-2011Class'!C2092</f>
        <v>T7 SWCV</v>
      </c>
      <c r="C2093" s="73">
        <f>'EMFAC2017EI-2011Class'!D2092</f>
        <v>2017</v>
      </c>
      <c r="D2093" s="38">
        <f>'EMFAC2017EI-2011Class'!F2092</f>
        <v>5</v>
      </c>
      <c r="E2093" s="72" t="str">
        <f t="shared" si="66"/>
        <v>T7 SWCV-5</v>
      </c>
      <c r="F2093" s="39">
        <f>VLOOKUP(E2093,HD_Odo!$C$2:$D$1381,2,FALSE)</f>
        <v>100324.58333333299</v>
      </c>
      <c r="G2093" s="89" t="str">
        <f>'EMFAC2017EI-2011Class'!H2092</f>
        <v>2022-T7 SWCV-5</v>
      </c>
      <c r="H2093" s="70">
        <f t="shared" si="65"/>
        <v>0.90543336757114168</v>
      </c>
      <c r="J2093" s="13"/>
      <c r="N2093" s="37"/>
      <c r="O2093" s="36"/>
    </row>
    <row r="2094" spans="1:15" ht="13.7" customHeight="1" x14ac:dyDescent="0.25">
      <c r="A2094" s="73">
        <f>'EMFAC2017EI-2011Class'!B2093</f>
        <v>2022</v>
      </c>
      <c r="B2094" s="74" t="str">
        <f>'EMFAC2017EI-2011Class'!C2093</f>
        <v>T7 SWCV</v>
      </c>
      <c r="C2094" s="73">
        <f>'EMFAC2017EI-2011Class'!D2093</f>
        <v>2016</v>
      </c>
      <c r="D2094" s="38">
        <f>'EMFAC2017EI-2011Class'!F2093</f>
        <v>6</v>
      </c>
      <c r="E2094" s="72" t="str">
        <f t="shared" si="66"/>
        <v>T7 SWCV-6</v>
      </c>
      <c r="F2094" s="39">
        <f>VLOOKUP(E2094,HD_Odo!$C$2:$D$1381,2,FALSE)</f>
        <v>115959.58333333299</v>
      </c>
      <c r="G2094" s="89" t="str">
        <f>'EMFAC2017EI-2011Class'!H2093</f>
        <v>2022-T7 SWCV-6</v>
      </c>
      <c r="H2094" s="70">
        <f t="shared" si="65"/>
        <v>0.89516213848747761</v>
      </c>
      <c r="J2094" s="13"/>
      <c r="N2094" s="37"/>
      <c r="O2094" s="36"/>
    </row>
    <row r="2095" spans="1:15" ht="13.7" customHeight="1" x14ac:dyDescent="0.25">
      <c r="A2095" s="73">
        <f>'EMFAC2017EI-2011Class'!B2094</f>
        <v>2022</v>
      </c>
      <c r="B2095" s="74" t="str">
        <f>'EMFAC2017EI-2011Class'!C2094</f>
        <v>T7 SWCV</v>
      </c>
      <c r="C2095" s="73">
        <f>'EMFAC2017EI-2011Class'!D2094</f>
        <v>2015</v>
      </c>
      <c r="D2095" s="38">
        <f>'EMFAC2017EI-2011Class'!F2094</f>
        <v>7</v>
      </c>
      <c r="E2095" s="72" t="str">
        <f t="shared" si="66"/>
        <v>T7 SWCV-7</v>
      </c>
      <c r="F2095" s="39">
        <f>VLOOKUP(E2095,HD_Odo!$C$2:$D$1381,2,FALSE)</f>
        <v>131594.58333333299</v>
      </c>
      <c r="G2095" s="89" t="str">
        <f>'EMFAC2017EI-2011Class'!H2094</f>
        <v>2022-T7 SWCV-7</v>
      </c>
      <c r="H2095" s="70">
        <f t="shared" si="65"/>
        <v>0.88569736831350188</v>
      </c>
      <c r="J2095" s="13"/>
      <c r="N2095" s="37"/>
      <c r="O2095" s="36"/>
    </row>
    <row r="2096" spans="1:15" ht="13.7" customHeight="1" x14ac:dyDescent="0.25">
      <c r="A2096" s="73">
        <f>'EMFAC2017EI-2011Class'!B2095</f>
        <v>2022</v>
      </c>
      <c r="B2096" s="74" t="str">
        <f>'EMFAC2017EI-2011Class'!C2095</f>
        <v>T7 SWCV</v>
      </c>
      <c r="C2096" s="73">
        <f>'EMFAC2017EI-2011Class'!D2095</f>
        <v>2014</v>
      </c>
      <c r="D2096" s="38">
        <f>'EMFAC2017EI-2011Class'!F2095</f>
        <v>8</v>
      </c>
      <c r="E2096" s="72" t="str">
        <f t="shared" si="66"/>
        <v>T7 SWCV-8</v>
      </c>
      <c r="F2096" s="39">
        <f>VLOOKUP(E2096,HD_Odo!$C$2:$D$1381,2,FALSE)</f>
        <v>147229.58333333299</v>
      </c>
      <c r="G2096" s="89" t="str">
        <f>'EMFAC2017EI-2011Class'!H2095</f>
        <v>2022-T7 SWCV-8</v>
      </c>
      <c r="H2096" s="70">
        <f t="shared" si="65"/>
        <v>0.87694766468903063</v>
      </c>
      <c r="J2096" s="13"/>
      <c r="N2096" s="37"/>
      <c r="O2096" s="36"/>
    </row>
    <row r="2097" spans="1:15" ht="13.7" customHeight="1" x14ac:dyDescent="0.25">
      <c r="A2097" s="73">
        <f>'EMFAC2017EI-2011Class'!B2096</f>
        <v>2022</v>
      </c>
      <c r="B2097" s="74" t="str">
        <f>'EMFAC2017EI-2011Class'!C2096</f>
        <v>T7 SWCV</v>
      </c>
      <c r="C2097" s="73">
        <f>'EMFAC2017EI-2011Class'!D2096</f>
        <v>2013</v>
      </c>
      <c r="D2097" s="38">
        <f>'EMFAC2017EI-2011Class'!F2096</f>
        <v>9</v>
      </c>
      <c r="E2097" s="72" t="str">
        <f t="shared" si="66"/>
        <v>T7 SWCV-9</v>
      </c>
      <c r="F2097" s="39">
        <f>VLOOKUP(E2097,HD_Odo!$C$2:$D$1381,2,FALSE)</f>
        <v>162864.58333333299</v>
      </c>
      <c r="G2097" s="89" t="str">
        <f>'EMFAC2017EI-2011Class'!H2096</f>
        <v>2022-T7 SWCV-9</v>
      </c>
      <c r="H2097" s="70">
        <f t="shared" si="65"/>
        <v>0.83424609644681169</v>
      </c>
      <c r="J2097" s="13"/>
      <c r="N2097" s="37"/>
      <c r="O2097" s="36"/>
    </row>
    <row r="2098" spans="1:15" ht="13.7" customHeight="1" x14ac:dyDescent="0.25">
      <c r="A2098" s="73">
        <f>'EMFAC2017EI-2011Class'!B2097</f>
        <v>2022</v>
      </c>
      <c r="B2098" s="74" t="str">
        <f>'EMFAC2017EI-2011Class'!C2097</f>
        <v>T7 SWCV</v>
      </c>
      <c r="C2098" s="73">
        <f>'EMFAC2017EI-2011Class'!D2097</f>
        <v>2012</v>
      </c>
      <c r="D2098" s="38">
        <f>'EMFAC2017EI-2011Class'!F2097</f>
        <v>10</v>
      </c>
      <c r="E2098" s="72" t="str">
        <f t="shared" si="66"/>
        <v>T7 SWCV-10</v>
      </c>
      <c r="F2098" s="39">
        <f>VLOOKUP(E2098,HD_Odo!$C$2:$D$1381,2,FALSE)</f>
        <v>178499.58333333299</v>
      </c>
      <c r="G2098" s="89" t="str">
        <f>'EMFAC2017EI-2011Class'!H2097</f>
        <v>2022-T7 SWCV-10</v>
      </c>
      <c r="H2098" s="70">
        <f t="shared" si="65"/>
        <v>0.82642102821811259</v>
      </c>
      <c r="J2098" s="13"/>
      <c r="N2098" s="37"/>
      <c r="O2098" s="36"/>
    </row>
    <row r="2099" spans="1:15" ht="13.7" customHeight="1" x14ac:dyDescent="0.25">
      <c r="A2099" s="73">
        <f>'EMFAC2017EI-2011Class'!B2098</f>
        <v>2022</v>
      </c>
      <c r="B2099" s="74" t="str">
        <f>'EMFAC2017EI-2011Class'!C2098</f>
        <v>T7 SWCV</v>
      </c>
      <c r="C2099" s="73">
        <f>'EMFAC2017EI-2011Class'!D2098</f>
        <v>2011</v>
      </c>
      <c r="D2099" s="38">
        <f>'EMFAC2017EI-2011Class'!F2098</f>
        <v>11</v>
      </c>
      <c r="E2099" s="72" t="str">
        <f t="shared" si="66"/>
        <v>T7 SWCV-11</v>
      </c>
      <c r="F2099" s="39">
        <f>VLOOKUP(E2099,HD_Odo!$C$2:$D$1381,2,FALSE)</f>
        <v>194134.58333333299</v>
      </c>
      <c r="G2099" s="89" t="str">
        <f>'EMFAC2017EI-2011Class'!H2098</f>
        <v>2022-T7 SWCV-11</v>
      </c>
      <c r="H2099" s="70">
        <f t="shared" ref="H2099:H2162" si="67">IF(C2099&lt;1994,1,IF(C2099&lt;2004,($U$3+$V$3*(F2099/10000))/($E$3+$F$3*(F2099/10000)),IF(C2099&lt;2008,($U$4+$V$4*(F2099/10000))/($E$4+$F$4*(F2099/10000)),IF(C2099&lt;2011,($U$5+$V$5*(F2099/10000))/($E$5+$F$5*(F2099/10000)),IF(C2099&lt;2014,($U$6+$V$6*(F2099/10000))/($E$6+$F$6*(F2099/10000)),($U$7+$V$7*(F2099/10000))/($E$7+$F$7*(F2099/10000)))))))</f>
        <v>0.81926296952507471</v>
      </c>
      <c r="J2099" s="13"/>
      <c r="N2099" s="37"/>
      <c r="O2099" s="36"/>
    </row>
    <row r="2100" spans="1:15" ht="13.7" customHeight="1" x14ac:dyDescent="0.25">
      <c r="A2100" s="73">
        <f>'EMFAC2017EI-2011Class'!B2099</f>
        <v>2022</v>
      </c>
      <c r="B2100" s="74" t="str">
        <f>'EMFAC2017EI-2011Class'!C2099</f>
        <v>T7 SWCV</v>
      </c>
      <c r="C2100" s="73">
        <f>'EMFAC2017EI-2011Class'!D2099</f>
        <v>2010</v>
      </c>
      <c r="D2100" s="38">
        <f>'EMFAC2017EI-2011Class'!F2099</f>
        <v>12</v>
      </c>
      <c r="E2100" s="72" t="str">
        <f t="shared" si="66"/>
        <v>T7 SWCV-12</v>
      </c>
      <c r="F2100" s="39">
        <f>VLOOKUP(E2100,HD_Odo!$C$2:$D$1381,2,FALSE)</f>
        <v>209769.58333333299</v>
      </c>
      <c r="G2100" s="89" t="str">
        <f>'EMFAC2017EI-2011Class'!H2099</f>
        <v>2022-T7 SWCV-12</v>
      </c>
      <c r="H2100" s="70">
        <f t="shared" si="67"/>
        <v>0.87087158337265769</v>
      </c>
      <c r="J2100" s="13"/>
      <c r="N2100" s="37"/>
      <c r="O2100" s="36"/>
    </row>
    <row r="2101" spans="1:15" ht="13.7" customHeight="1" x14ac:dyDescent="0.25">
      <c r="A2101" s="73">
        <f>'EMFAC2017EI-2011Class'!B2100</f>
        <v>2022</v>
      </c>
      <c r="B2101" s="74" t="str">
        <f>'EMFAC2017EI-2011Class'!C2100</f>
        <v>T7 SWCV</v>
      </c>
      <c r="C2101" s="73">
        <f>'EMFAC2017EI-2011Class'!D2100</f>
        <v>2009</v>
      </c>
      <c r="D2101" s="38">
        <f>'EMFAC2017EI-2011Class'!F2100</f>
        <v>13</v>
      </c>
      <c r="E2101" s="72" t="str">
        <f t="shared" si="66"/>
        <v>T7 SWCV-13</v>
      </c>
      <c r="F2101" s="39">
        <f>VLOOKUP(E2101,HD_Odo!$C$2:$D$1381,2,FALSE)</f>
        <v>225404.58333333299</v>
      </c>
      <c r="G2101" s="89" t="str">
        <f>'EMFAC2017EI-2011Class'!H2100</f>
        <v>2022-T7 SWCV-13</v>
      </c>
      <c r="H2101" s="70">
        <f t="shared" si="67"/>
        <v>0.86486315749042464</v>
      </c>
      <c r="J2101" s="13"/>
      <c r="N2101" s="37"/>
      <c r="O2101" s="36"/>
    </row>
    <row r="2102" spans="1:15" ht="13.7" customHeight="1" x14ac:dyDescent="0.25">
      <c r="A2102" s="73">
        <f>'EMFAC2017EI-2011Class'!B2101</f>
        <v>2022</v>
      </c>
      <c r="B2102" s="74" t="str">
        <f>'EMFAC2017EI-2011Class'!C2101</f>
        <v>T7 SWCV</v>
      </c>
      <c r="C2102" s="73">
        <f>'EMFAC2017EI-2011Class'!D2101</f>
        <v>2008</v>
      </c>
      <c r="D2102" s="38">
        <f>'EMFAC2017EI-2011Class'!F2101</f>
        <v>14</v>
      </c>
      <c r="E2102" s="72" t="str">
        <f t="shared" si="66"/>
        <v>T7 SWCV-14</v>
      </c>
      <c r="F2102" s="39">
        <f>VLOOKUP(E2102,HD_Odo!$C$2:$D$1381,2,FALSE)</f>
        <v>241039.58333333299</v>
      </c>
      <c r="G2102" s="89" t="str">
        <f>'EMFAC2017EI-2011Class'!H2101</f>
        <v>2022-T7 SWCV-14</v>
      </c>
      <c r="H2102" s="70">
        <f t="shared" si="67"/>
        <v>0.85915994960837616</v>
      </c>
      <c r="J2102" s="13"/>
      <c r="N2102" s="37"/>
      <c r="O2102" s="36"/>
    </row>
    <row r="2103" spans="1:15" ht="13.7" customHeight="1" x14ac:dyDescent="0.25">
      <c r="A2103" s="73">
        <f>'EMFAC2017EI-2011Class'!B2102</f>
        <v>2022</v>
      </c>
      <c r="B2103" s="74" t="str">
        <f>'EMFAC2017EI-2011Class'!C2102</f>
        <v>T7 SWCV</v>
      </c>
      <c r="C2103" s="73">
        <f>'EMFAC2017EI-2011Class'!D2102</f>
        <v>2007</v>
      </c>
      <c r="D2103" s="38">
        <f>'EMFAC2017EI-2011Class'!F2102</f>
        <v>15</v>
      </c>
      <c r="E2103" s="72" t="str">
        <f t="shared" si="66"/>
        <v>T7 SWCV-15</v>
      </c>
      <c r="F2103" s="39">
        <f>VLOOKUP(E2103,HD_Odo!$C$2:$D$1381,2,FALSE)</f>
        <v>256674.58333333299</v>
      </c>
      <c r="G2103" s="89" t="str">
        <f>'EMFAC2017EI-2011Class'!H2102</f>
        <v>2022-T7 SWCV-15</v>
      </c>
      <c r="H2103" s="70">
        <f t="shared" si="67"/>
        <v>0.93009637816994872</v>
      </c>
      <c r="J2103" s="13"/>
      <c r="N2103" s="37"/>
      <c r="O2103" s="36"/>
    </row>
    <row r="2104" spans="1:15" ht="13.7" customHeight="1" x14ac:dyDescent="0.25">
      <c r="A2104" s="73">
        <f>'EMFAC2017EI-2011Class'!B2103</f>
        <v>2022</v>
      </c>
      <c r="B2104" s="74" t="str">
        <f>'EMFAC2017EI-2011Class'!C2103</f>
        <v>T7 SWCV</v>
      </c>
      <c r="C2104" s="73">
        <f>'EMFAC2017EI-2011Class'!D2103</f>
        <v>2006</v>
      </c>
      <c r="D2104" s="38">
        <f>'EMFAC2017EI-2011Class'!F2103</f>
        <v>16</v>
      </c>
      <c r="E2104" s="72" t="str">
        <f t="shared" si="66"/>
        <v>T7 SWCV-16</v>
      </c>
      <c r="F2104" s="39">
        <f>VLOOKUP(E2104,HD_Odo!$C$2:$D$1381,2,FALSE)</f>
        <v>272309.58333333302</v>
      </c>
      <c r="G2104" s="89" t="str">
        <f>'EMFAC2017EI-2011Class'!H2103</f>
        <v>2022-T7 SWCV-16</v>
      </c>
      <c r="H2104" s="70">
        <f t="shared" si="67"/>
        <v>0.92709406120269966</v>
      </c>
      <c r="J2104" s="13"/>
      <c r="N2104" s="37"/>
      <c r="O2104" s="36"/>
    </row>
    <row r="2105" spans="1:15" ht="13.7" customHeight="1" x14ac:dyDescent="0.25">
      <c r="A2105" s="73">
        <f>'EMFAC2017EI-2011Class'!B2104</f>
        <v>2022</v>
      </c>
      <c r="B2105" s="74" t="str">
        <f>'EMFAC2017EI-2011Class'!C2104</f>
        <v>T7 SWCV</v>
      </c>
      <c r="C2105" s="73">
        <f>'EMFAC2017EI-2011Class'!D2104</f>
        <v>2005</v>
      </c>
      <c r="D2105" s="38">
        <f>'EMFAC2017EI-2011Class'!F2104</f>
        <v>17</v>
      </c>
      <c r="E2105" s="72" t="str">
        <f t="shared" si="66"/>
        <v>T7 SWCV-17</v>
      </c>
      <c r="F2105" s="39">
        <f>VLOOKUP(E2105,HD_Odo!$C$2:$D$1381,2,FALSE)</f>
        <v>287944.58333333302</v>
      </c>
      <c r="G2105" s="89" t="str">
        <f>'EMFAC2017EI-2011Class'!H2104</f>
        <v>2022-T7 SWCV-17</v>
      </c>
      <c r="H2105" s="70">
        <f t="shared" si="67"/>
        <v>0.92419172701109409</v>
      </c>
      <c r="J2105" s="13"/>
      <c r="N2105" s="37"/>
      <c r="O2105" s="36"/>
    </row>
    <row r="2106" spans="1:15" ht="13.7" customHeight="1" x14ac:dyDescent="0.25">
      <c r="A2106" s="73">
        <f>'EMFAC2017EI-2011Class'!B2105</f>
        <v>2022</v>
      </c>
      <c r="B2106" s="74" t="str">
        <f>'EMFAC2017EI-2011Class'!C2105</f>
        <v>T7 SWCV</v>
      </c>
      <c r="C2106" s="73">
        <f>'EMFAC2017EI-2011Class'!D2105</f>
        <v>2004</v>
      </c>
      <c r="D2106" s="38">
        <f>'EMFAC2017EI-2011Class'!F2105</f>
        <v>18</v>
      </c>
      <c r="E2106" s="72" t="str">
        <f t="shared" si="66"/>
        <v>T7 SWCV-18</v>
      </c>
      <c r="F2106" s="39">
        <f>VLOOKUP(E2106,HD_Odo!$C$2:$D$1381,2,FALSE)</f>
        <v>303579.58333333302</v>
      </c>
      <c r="G2106" s="89" t="str">
        <f>'EMFAC2017EI-2011Class'!H2105</f>
        <v>2022-T7 SWCV-18</v>
      </c>
      <c r="H2106" s="70">
        <f t="shared" si="67"/>
        <v>0.92138446297445464</v>
      </c>
      <c r="J2106" s="13"/>
      <c r="N2106" s="37"/>
      <c r="O2106" s="36"/>
    </row>
    <row r="2107" spans="1:15" ht="13.7" customHeight="1" x14ac:dyDescent="0.25">
      <c r="A2107" s="73">
        <f>'EMFAC2017EI-2011Class'!B2106</f>
        <v>2022</v>
      </c>
      <c r="B2107" s="74" t="str">
        <f>'EMFAC2017EI-2011Class'!C2106</f>
        <v>T7 SWCV</v>
      </c>
      <c r="C2107" s="73">
        <f>'EMFAC2017EI-2011Class'!D2106</f>
        <v>2003</v>
      </c>
      <c r="D2107" s="38">
        <f>'EMFAC2017EI-2011Class'!F2106</f>
        <v>19</v>
      </c>
      <c r="E2107" s="72" t="str">
        <f t="shared" si="66"/>
        <v>T7 SWCV-19</v>
      </c>
      <c r="F2107" s="39">
        <f>VLOOKUP(E2107,HD_Odo!$C$2:$D$1381,2,FALSE)</f>
        <v>319214.58333333302</v>
      </c>
      <c r="G2107" s="89" t="str">
        <f>'EMFAC2017EI-2011Class'!H2106</f>
        <v>2022-T7 SWCV-19</v>
      </c>
      <c r="H2107" s="70">
        <f t="shared" si="67"/>
        <v>0.94910156811118718</v>
      </c>
      <c r="J2107" s="13"/>
      <c r="N2107" s="37"/>
      <c r="O2107" s="36"/>
    </row>
    <row r="2108" spans="1:15" ht="13.7" customHeight="1" x14ac:dyDescent="0.25">
      <c r="A2108" s="73">
        <f>'EMFAC2017EI-2011Class'!B2107</f>
        <v>2022</v>
      </c>
      <c r="B2108" s="74" t="str">
        <f>'EMFAC2017EI-2011Class'!C2107</f>
        <v>T7 SWCV</v>
      </c>
      <c r="C2108" s="73">
        <f>'EMFAC2017EI-2011Class'!D2107</f>
        <v>2002</v>
      </c>
      <c r="D2108" s="38">
        <f>'EMFAC2017EI-2011Class'!F2107</f>
        <v>20</v>
      </c>
      <c r="E2108" s="72" t="str">
        <f t="shared" si="66"/>
        <v>T7 SWCV-20</v>
      </c>
      <c r="F2108" s="39">
        <f>VLOOKUP(E2108,HD_Odo!$C$2:$D$1381,2,FALSE)</f>
        <v>334849.58333333302</v>
      </c>
      <c r="G2108" s="89" t="str">
        <f>'EMFAC2017EI-2011Class'!H2107</f>
        <v>2022-T7 SWCV-20</v>
      </c>
      <c r="H2108" s="70">
        <f t="shared" si="67"/>
        <v>0.94752872321373149</v>
      </c>
      <c r="J2108" s="13"/>
      <c r="N2108" s="37"/>
      <c r="O2108" s="36"/>
    </row>
    <row r="2109" spans="1:15" ht="13.7" customHeight="1" x14ac:dyDescent="0.25">
      <c r="A2109" s="73">
        <f>'EMFAC2017EI-2011Class'!B2108</f>
        <v>2022</v>
      </c>
      <c r="B2109" s="74" t="str">
        <f>'EMFAC2017EI-2011Class'!C2108</f>
        <v>T7 SWCV</v>
      </c>
      <c r="C2109" s="73">
        <f>'EMFAC2017EI-2011Class'!D2108</f>
        <v>2001</v>
      </c>
      <c r="D2109" s="38">
        <f>'EMFAC2017EI-2011Class'!F2108</f>
        <v>21</v>
      </c>
      <c r="E2109" s="72" t="str">
        <f t="shared" si="66"/>
        <v>T7 SWCV-21</v>
      </c>
      <c r="F2109" s="39">
        <f>VLOOKUP(E2109,HD_Odo!$C$2:$D$1381,2,FALSE)</f>
        <v>350484.58333333302</v>
      </c>
      <c r="G2109" s="89" t="str">
        <f>'EMFAC2017EI-2011Class'!H2108</f>
        <v>2022-T7 SWCV-21</v>
      </c>
      <c r="H2109" s="70">
        <f t="shared" si="67"/>
        <v>0.94600917219561176</v>
      </c>
      <c r="J2109" s="13"/>
      <c r="N2109" s="37"/>
      <c r="O2109" s="36"/>
    </row>
    <row r="2110" spans="1:15" ht="13.7" customHeight="1" x14ac:dyDescent="0.25">
      <c r="A2110" s="73">
        <f>'EMFAC2017EI-2011Class'!B2109</f>
        <v>2022</v>
      </c>
      <c r="B2110" s="74" t="str">
        <f>'EMFAC2017EI-2011Class'!C2109</f>
        <v>T7 SWCV</v>
      </c>
      <c r="C2110" s="73">
        <f>'EMFAC2017EI-2011Class'!D2109</f>
        <v>2000</v>
      </c>
      <c r="D2110" s="38">
        <f>'EMFAC2017EI-2011Class'!F2109</f>
        <v>22</v>
      </c>
      <c r="E2110" s="72" t="str">
        <f t="shared" si="66"/>
        <v>T7 SWCV-22</v>
      </c>
      <c r="F2110" s="39">
        <f>VLOOKUP(E2110,HD_Odo!$C$2:$D$1381,2,FALSE)</f>
        <v>366119.58333333302</v>
      </c>
      <c r="G2110" s="89" t="str">
        <f>'EMFAC2017EI-2011Class'!H2109</f>
        <v>2022-T7 SWCV-22</v>
      </c>
      <c r="H2110" s="70">
        <f t="shared" si="67"/>
        <v>0.94454025148814824</v>
      </c>
      <c r="J2110" s="13"/>
      <c r="N2110" s="37"/>
      <c r="O2110" s="36"/>
    </row>
    <row r="2111" spans="1:15" ht="13.7" customHeight="1" x14ac:dyDescent="0.25">
      <c r="A2111" s="73">
        <f>'EMFAC2017EI-2011Class'!B2110</f>
        <v>2022</v>
      </c>
      <c r="B2111" s="74" t="str">
        <f>'EMFAC2017EI-2011Class'!C2110</f>
        <v>T7 SWCV</v>
      </c>
      <c r="C2111" s="73">
        <f>'EMFAC2017EI-2011Class'!D2110</f>
        <v>1999</v>
      </c>
      <c r="D2111" s="38">
        <f>'EMFAC2017EI-2011Class'!F2110</f>
        <v>23</v>
      </c>
      <c r="E2111" s="72" t="str">
        <f t="shared" si="66"/>
        <v>T7 SWCV-23</v>
      </c>
      <c r="F2111" s="39">
        <f>VLOOKUP(E2111,HD_Odo!$C$2:$D$1381,2,FALSE)</f>
        <v>381754.58333333302</v>
      </c>
      <c r="G2111" s="89" t="str">
        <f>'EMFAC2017EI-2011Class'!H2110</f>
        <v>2022-T7 SWCV-23</v>
      </c>
      <c r="H2111" s="70">
        <f t="shared" si="67"/>
        <v>0.94311947211035219</v>
      </c>
      <c r="J2111" s="13"/>
      <c r="N2111" s="37"/>
      <c r="O2111" s="36"/>
    </row>
    <row r="2112" spans="1:15" ht="13.7" customHeight="1" x14ac:dyDescent="0.25">
      <c r="A2112" s="73">
        <f>'EMFAC2017EI-2011Class'!B2111</f>
        <v>2022</v>
      </c>
      <c r="B2112" s="74" t="str">
        <f>'EMFAC2017EI-2011Class'!C2111</f>
        <v>T7 SWCV</v>
      </c>
      <c r="C2112" s="73">
        <f>'EMFAC2017EI-2011Class'!D2111</f>
        <v>1998</v>
      </c>
      <c r="D2112" s="38">
        <f>'EMFAC2017EI-2011Class'!F2111</f>
        <v>24</v>
      </c>
      <c r="E2112" s="72" t="str">
        <f t="shared" si="66"/>
        <v>T7 SWCV-24</v>
      </c>
      <c r="F2112" s="39">
        <f>VLOOKUP(E2112,HD_Odo!$C$2:$D$1381,2,FALSE)</f>
        <v>397389.58333333302</v>
      </c>
      <c r="G2112" s="89" t="str">
        <f>'EMFAC2017EI-2011Class'!H2111</f>
        <v>2022-T7 SWCV-24</v>
      </c>
      <c r="H2112" s="70">
        <f t="shared" si="67"/>
        <v>0.9417445055950282</v>
      </c>
      <c r="J2112" s="13"/>
      <c r="N2112" s="37"/>
      <c r="O2112" s="36"/>
    </row>
    <row r="2113" spans="1:15" ht="13.7" customHeight="1" x14ac:dyDescent="0.25">
      <c r="A2113" s="73">
        <f>'EMFAC2017EI-2011Class'!B2112</f>
        <v>2022</v>
      </c>
      <c r="B2113" s="74" t="str">
        <f>'EMFAC2017EI-2011Class'!C2112</f>
        <v>T7 SWCV</v>
      </c>
      <c r="C2113" s="73">
        <f>'EMFAC2017EI-2011Class'!D2112</f>
        <v>1997</v>
      </c>
      <c r="D2113" s="38">
        <f>'EMFAC2017EI-2011Class'!F2112</f>
        <v>25</v>
      </c>
      <c r="E2113" s="72" t="str">
        <f t="shared" si="66"/>
        <v>T7 SWCV-25</v>
      </c>
      <c r="F2113" s="39">
        <f>VLOOKUP(E2113,HD_Odo!$C$2:$D$1381,2,FALSE)</f>
        <v>413024.58333333302</v>
      </c>
      <c r="G2113" s="89" t="str">
        <f>'EMFAC2017EI-2011Class'!H2112</f>
        <v>2022-T7 SWCV-25</v>
      </c>
      <c r="H2113" s="70">
        <f t="shared" si="67"/>
        <v>0.94041317125470814</v>
      </c>
      <c r="J2113" s="13"/>
      <c r="N2113" s="37"/>
      <c r="O2113" s="36"/>
    </row>
    <row r="2114" spans="1:15" ht="13.7" customHeight="1" x14ac:dyDescent="0.25">
      <c r="A2114" s="73">
        <f>'EMFAC2017EI-2011Class'!B2113</f>
        <v>2022</v>
      </c>
      <c r="B2114" s="74" t="str">
        <f>'EMFAC2017EI-2011Class'!C2113</f>
        <v>T7 SWCV</v>
      </c>
      <c r="C2114" s="73">
        <f>'EMFAC2017EI-2011Class'!D2113</f>
        <v>1996</v>
      </c>
      <c r="D2114" s="38">
        <f>'EMFAC2017EI-2011Class'!F2113</f>
        <v>26</v>
      </c>
      <c r="E2114" s="72" t="str">
        <f t="shared" si="66"/>
        <v>T7 SWCV-26</v>
      </c>
      <c r="F2114" s="39">
        <f>VLOOKUP(E2114,HD_Odo!$C$2:$D$1381,2,FALSE)</f>
        <v>428659.58333333302</v>
      </c>
      <c r="G2114" s="89" t="str">
        <f>'EMFAC2017EI-2011Class'!H2113</f>
        <v>2022-T7 SWCV-26</v>
      </c>
      <c r="H2114" s="70">
        <f t="shared" si="67"/>
        <v>0.93912342464093035</v>
      </c>
      <c r="J2114" s="13"/>
      <c r="N2114" s="37"/>
      <c r="O2114" s="36"/>
    </row>
    <row r="2115" spans="1:15" ht="13.7" customHeight="1" x14ac:dyDescent="0.25">
      <c r="A2115" s="73">
        <f>'EMFAC2017EI-2011Class'!B2114</f>
        <v>2022</v>
      </c>
      <c r="B2115" s="74" t="str">
        <f>'EMFAC2017EI-2011Class'!C2114</f>
        <v>T7 SWCV</v>
      </c>
      <c r="C2115" s="73">
        <f>'EMFAC2017EI-2011Class'!D2114</f>
        <v>1995</v>
      </c>
      <c r="D2115" s="38">
        <f>'EMFAC2017EI-2011Class'!F2114</f>
        <v>27</v>
      </c>
      <c r="E2115" s="72" t="str">
        <f t="shared" si="66"/>
        <v>T7 SWCV-27</v>
      </c>
      <c r="F2115" s="39">
        <f>VLOOKUP(E2115,HD_Odo!$C$2:$D$1381,2,FALSE)</f>
        <v>444294.58333333302</v>
      </c>
      <c r="G2115" s="89" t="str">
        <f>'EMFAC2017EI-2011Class'!H2114</f>
        <v>2022-T7 SWCV-27</v>
      </c>
      <c r="H2115" s="70">
        <f t="shared" si="67"/>
        <v>0.93787334706840209</v>
      </c>
      <c r="J2115" s="13"/>
      <c r="N2115" s="37"/>
      <c r="O2115" s="36"/>
    </row>
    <row r="2116" spans="1:15" ht="13.7" customHeight="1" x14ac:dyDescent="0.25">
      <c r="A2116" s="73">
        <f>'EMFAC2017EI-2011Class'!B2115</f>
        <v>2022</v>
      </c>
      <c r="B2116" s="74" t="str">
        <f>'EMFAC2017EI-2011Class'!C2115</f>
        <v>T7 SWCV</v>
      </c>
      <c r="C2116" s="73">
        <f>'EMFAC2017EI-2011Class'!D2115</f>
        <v>1994</v>
      </c>
      <c r="D2116" s="38">
        <f>'EMFAC2017EI-2011Class'!F2115</f>
        <v>28</v>
      </c>
      <c r="E2116" s="72" t="str">
        <f t="shared" si="66"/>
        <v>T7 SWCV-28</v>
      </c>
      <c r="F2116" s="39">
        <f>VLOOKUP(E2116,HD_Odo!$C$2:$D$1381,2,FALSE)</f>
        <v>459929.58333333302</v>
      </c>
      <c r="G2116" s="89" t="str">
        <f>'EMFAC2017EI-2011Class'!H2115</f>
        <v>2022-T7 SWCV-28</v>
      </c>
      <c r="H2116" s="70">
        <f t="shared" si="67"/>
        <v>0.93666113609114388</v>
      </c>
      <c r="J2116" s="13"/>
      <c r="N2116" s="37"/>
      <c r="O2116" s="36"/>
    </row>
    <row r="2117" spans="1:15" ht="13.7" customHeight="1" x14ac:dyDescent="0.25">
      <c r="A2117" s="73">
        <f>'EMFAC2017EI-2011Class'!B2116</f>
        <v>2022</v>
      </c>
      <c r="B2117" s="74" t="str">
        <f>'EMFAC2017EI-2011Class'!C2116</f>
        <v>T7 SWCV</v>
      </c>
      <c r="C2117" s="73">
        <f>'EMFAC2017EI-2011Class'!D2116</f>
        <v>1993</v>
      </c>
      <c r="D2117" s="38">
        <f>'EMFAC2017EI-2011Class'!F2116</f>
        <v>29</v>
      </c>
      <c r="E2117" s="72" t="str">
        <f t="shared" si="66"/>
        <v>T7 SWCV-29</v>
      </c>
      <c r="F2117" s="39">
        <f>VLOOKUP(E2117,HD_Odo!$C$2:$D$1381,2,FALSE)</f>
        <v>475564.58333333302</v>
      </c>
      <c r="G2117" s="89" t="str">
        <f>'EMFAC2017EI-2011Class'!H2116</f>
        <v>2022-T7 SWCV-29</v>
      </c>
      <c r="H2117" s="70">
        <f t="shared" si="67"/>
        <v>1</v>
      </c>
      <c r="J2117" s="13"/>
      <c r="N2117" s="37"/>
      <c r="O2117" s="36"/>
    </row>
    <row r="2118" spans="1:15" ht="13.7" customHeight="1" x14ac:dyDescent="0.25">
      <c r="A2118" s="73">
        <f>'EMFAC2017EI-2011Class'!B2117</f>
        <v>2022</v>
      </c>
      <c r="B2118" s="74" t="str">
        <f>'EMFAC2017EI-2011Class'!C2117</f>
        <v>T7 SWCV</v>
      </c>
      <c r="C2118" s="73">
        <f>'EMFAC2017EI-2011Class'!D2117</f>
        <v>1992</v>
      </c>
      <c r="D2118" s="38">
        <f>'EMFAC2017EI-2011Class'!F2117</f>
        <v>30</v>
      </c>
      <c r="E2118" s="72" t="str">
        <f t="shared" si="66"/>
        <v>T7 SWCV-30</v>
      </c>
      <c r="F2118" s="39">
        <f>VLOOKUP(E2118,HD_Odo!$C$2:$D$1381,2,FALSE)</f>
        <v>491199.58333333302</v>
      </c>
      <c r="G2118" s="89" t="str">
        <f>'EMFAC2017EI-2011Class'!H2117</f>
        <v>2022-T7 SWCV-30</v>
      </c>
      <c r="H2118" s="70">
        <f t="shared" si="67"/>
        <v>1</v>
      </c>
      <c r="J2118" s="13"/>
      <c r="N2118" s="37"/>
      <c r="O2118" s="36"/>
    </row>
    <row r="2119" spans="1:15" ht="13.7" customHeight="1" x14ac:dyDescent="0.25">
      <c r="A2119" s="73">
        <f>'EMFAC2017EI-2011Class'!B2118</f>
        <v>2022</v>
      </c>
      <c r="B2119" s="74" t="str">
        <f>'EMFAC2017EI-2011Class'!C2118</f>
        <v>T7 SWCV</v>
      </c>
      <c r="C2119" s="73">
        <f>'EMFAC2017EI-2011Class'!D2118</f>
        <v>1991</v>
      </c>
      <c r="D2119" s="38">
        <f>'EMFAC2017EI-2011Class'!F2118</f>
        <v>31</v>
      </c>
      <c r="E2119" s="72" t="str">
        <f t="shared" si="66"/>
        <v>T7 SWCV-31</v>
      </c>
      <c r="F2119" s="39">
        <f>VLOOKUP(E2119,HD_Odo!$C$2:$D$1381,2,FALSE)</f>
        <v>506834.58333333302</v>
      </c>
      <c r="G2119" s="89" t="str">
        <f>'EMFAC2017EI-2011Class'!H2118</f>
        <v>2022-T7 SWCV-31</v>
      </c>
      <c r="H2119" s="70">
        <f t="shared" si="67"/>
        <v>1</v>
      </c>
      <c r="J2119" s="13"/>
      <c r="N2119" s="37"/>
      <c r="O2119" s="36"/>
    </row>
    <row r="2120" spans="1:15" ht="13.7" customHeight="1" x14ac:dyDescent="0.25">
      <c r="A2120" s="73">
        <f>'EMFAC2017EI-2011Class'!B2119</f>
        <v>2022</v>
      </c>
      <c r="B2120" s="74" t="str">
        <f>'EMFAC2017EI-2011Class'!C2119</f>
        <v>T7 SWCV</v>
      </c>
      <c r="C2120" s="73">
        <f>'EMFAC2017EI-2011Class'!D2119</f>
        <v>1990</v>
      </c>
      <c r="D2120" s="38">
        <f>'EMFAC2017EI-2011Class'!F2119</f>
        <v>32</v>
      </c>
      <c r="E2120" s="72" t="str">
        <f t="shared" si="66"/>
        <v>T7 SWCV-32</v>
      </c>
      <c r="F2120" s="39">
        <f>VLOOKUP(E2120,HD_Odo!$C$2:$D$1381,2,FALSE)</f>
        <v>522469.58333333302</v>
      </c>
      <c r="G2120" s="89" t="str">
        <f>'EMFAC2017EI-2011Class'!H2119</f>
        <v>2022-T7 SWCV-32</v>
      </c>
      <c r="H2120" s="70">
        <f t="shared" si="67"/>
        <v>1</v>
      </c>
      <c r="J2120" s="13"/>
      <c r="N2120" s="37"/>
      <c r="O2120" s="36"/>
    </row>
    <row r="2121" spans="1:15" ht="13.7" customHeight="1" x14ac:dyDescent="0.25">
      <c r="A2121" s="73">
        <f>'EMFAC2017EI-2011Class'!B2120</f>
        <v>2022</v>
      </c>
      <c r="B2121" s="74" t="str">
        <f>'EMFAC2017EI-2011Class'!C2120</f>
        <v>T7 SWCV</v>
      </c>
      <c r="C2121" s="73">
        <f>'EMFAC2017EI-2011Class'!D2120</f>
        <v>1989</v>
      </c>
      <c r="D2121" s="38">
        <f>'EMFAC2017EI-2011Class'!F2120</f>
        <v>33</v>
      </c>
      <c r="E2121" s="72" t="str">
        <f t="shared" si="66"/>
        <v>T7 SWCV-33</v>
      </c>
      <c r="F2121" s="39">
        <f>VLOOKUP(E2121,HD_Odo!$C$2:$D$1381,2,FALSE)</f>
        <v>538104.58333333302</v>
      </c>
      <c r="G2121" s="89" t="str">
        <f>'EMFAC2017EI-2011Class'!H2120</f>
        <v>2022-T7 SWCV-33</v>
      </c>
      <c r="H2121" s="70">
        <f t="shared" si="67"/>
        <v>1</v>
      </c>
      <c r="J2121" s="13"/>
      <c r="N2121" s="37"/>
      <c r="O2121" s="36"/>
    </row>
    <row r="2122" spans="1:15" ht="13.7" customHeight="1" x14ac:dyDescent="0.25">
      <c r="A2122" s="73">
        <f>'EMFAC2017EI-2011Class'!B2121</f>
        <v>2022</v>
      </c>
      <c r="B2122" s="74" t="str">
        <f>'EMFAC2017EI-2011Class'!C2121</f>
        <v>T7 SWCV</v>
      </c>
      <c r="C2122" s="73">
        <f>'EMFAC2017EI-2011Class'!D2121</f>
        <v>1988</v>
      </c>
      <c r="D2122" s="38">
        <f>'EMFAC2017EI-2011Class'!F2121</f>
        <v>34</v>
      </c>
      <c r="E2122" s="72" t="str">
        <f t="shared" si="66"/>
        <v>T7 SWCV-34</v>
      </c>
      <c r="F2122" s="39">
        <f>VLOOKUP(E2122,HD_Odo!$C$2:$D$1381,2,FALSE)</f>
        <v>553739.58333333302</v>
      </c>
      <c r="G2122" s="89" t="str">
        <f>'EMFAC2017EI-2011Class'!H2121</f>
        <v>2022-T7 SWCV-34</v>
      </c>
      <c r="H2122" s="70">
        <f t="shared" si="67"/>
        <v>1</v>
      </c>
      <c r="J2122" s="13"/>
      <c r="N2122" s="37"/>
      <c r="O2122" s="36"/>
    </row>
    <row r="2123" spans="1:15" ht="13.7" customHeight="1" x14ac:dyDescent="0.25">
      <c r="A2123" s="73">
        <f>'EMFAC2017EI-2011Class'!B2122</f>
        <v>2022</v>
      </c>
      <c r="B2123" s="74" t="str">
        <f>'EMFAC2017EI-2011Class'!C2122</f>
        <v>T7 SWCV</v>
      </c>
      <c r="C2123" s="73">
        <f>'EMFAC2017EI-2011Class'!D2122</f>
        <v>1987</v>
      </c>
      <c r="D2123" s="38">
        <f>'EMFAC2017EI-2011Class'!F2122</f>
        <v>35</v>
      </c>
      <c r="E2123" s="72" t="str">
        <f t="shared" ref="E2123:E2186" si="68">CONCATENATE(B2123,"-",D2123)</f>
        <v>T7 SWCV-35</v>
      </c>
      <c r="F2123" s="39">
        <f>VLOOKUP(E2123,HD_Odo!$C$2:$D$1381,2,FALSE)</f>
        <v>569374.58333333302</v>
      </c>
      <c r="G2123" s="89" t="str">
        <f>'EMFAC2017EI-2011Class'!H2122</f>
        <v>2022-T7 SWCV-35</v>
      </c>
      <c r="H2123" s="70">
        <f t="shared" si="67"/>
        <v>1</v>
      </c>
      <c r="J2123" s="13"/>
      <c r="N2123" s="37"/>
      <c r="O2123" s="36"/>
    </row>
    <row r="2124" spans="1:15" ht="13.7" customHeight="1" x14ac:dyDescent="0.25">
      <c r="A2124" s="73">
        <f>'EMFAC2017EI-2011Class'!B2123</f>
        <v>2022</v>
      </c>
      <c r="B2124" s="74" t="str">
        <f>'EMFAC2017EI-2011Class'!C2123</f>
        <v>T7 SWCV</v>
      </c>
      <c r="C2124" s="73">
        <f>'EMFAC2017EI-2011Class'!D2123</f>
        <v>1986</v>
      </c>
      <c r="D2124" s="38">
        <f>'EMFAC2017EI-2011Class'!F2123</f>
        <v>36</v>
      </c>
      <c r="E2124" s="72" t="str">
        <f t="shared" si="68"/>
        <v>T7 SWCV-36</v>
      </c>
      <c r="F2124" s="39">
        <f>VLOOKUP(E2124,HD_Odo!$C$2:$D$1381,2,FALSE)</f>
        <v>585009.58333333302</v>
      </c>
      <c r="G2124" s="89" t="str">
        <f>'EMFAC2017EI-2011Class'!H2123</f>
        <v>2022-T7 SWCV-36</v>
      </c>
      <c r="H2124" s="70">
        <f t="shared" si="67"/>
        <v>1</v>
      </c>
      <c r="J2124" s="13"/>
      <c r="N2124" s="37"/>
      <c r="O2124" s="36"/>
    </row>
    <row r="2125" spans="1:15" ht="13.7" customHeight="1" x14ac:dyDescent="0.25">
      <c r="A2125" s="73">
        <f>'EMFAC2017EI-2011Class'!B2124</f>
        <v>2022</v>
      </c>
      <c r="B2125" s="74" t="str">
        <f>'EMFAC2017EI-2011Class'!C2124</f>
        <v>T7 SWCV</v>
      </c>
      <c r="C2125" s="73">
        <f>'EMFAC2017EI-2011Class'!D2124</f>
        <v>1985</v>
      </c>
      <c r="D2125" s="38">
        <f>'EMFAC2017EI-2011Class'!F2124</f>
        <v>37</v>
      </c>
      <c r="E2125" s="72" t="str">
        <f t="shared" si="68"/>
        <v>T7 SWCV-37</v>
      </c>
      <c r="F2125" s="39">
        <f>VLOOKUP(E2125,HD_Odo!$C$2:$D$1381,2,FALSE)</f>
        <v>600644.58333333302</v>
      </c>
      <c r="G2125" s="89" t="str">
        <f>'EMFAC2017EI-2011Class'!H2124</f>
        <v>2022-T7 SWCV-37</v>
      </c>
      <c r="H2125" s="70">
        <f t="shared" si="67"/>
        <v>1</v>
      </c>
      <c r="J2125" s="13"/>
      <c r="N2125" s="37"/>
      <c r="O2125" s="36"/>
    </row>
    <row r="2126" spans="1:15" ht="13.7" customHeight="1" x14ac:dyDescent="0.25">
      <c r="A2126" s="73">
        <f>'EMFAC2017EI-2011Class'!B2125</f>
        <v>2022</v>
      </c>
      <c r="B2126" s="74" t="str">
        <f>'EMFAC2017EI-2011Class'!C2125</f>
        <v>T7 SWCV</v>
      </c>
      <c r="C2126" s="73">
        <f>'EMFAC2017EI-2011Class'!D2125</f>
        <v>1984</v>
      </c>
      <c r="D2126" s="38">
        <f>'EMFAC2017EI-2011Class'!F2125</f>
        <v>38</v>
      </c>
      <c r="E2126" s="72" t="str">
        <f t="shared" si="68"/>
        <v>T7 SWCV-38</v>
      </c>
      <c r="F2126" s="39">
        <f>VLOOKUP(E2126,HD_Odo!$C$2:$D$1381,2,FALSE)</f>
        <v>616279.58333333302</v>
      </c>
      <c r="G2126" s="89" t="str">
        <f>'EMFAC2017EI-2011Class'!H2125</f>
        <v>2022-T7 SWCV-38</v>
      </c>
      <c r="H2126" s="70">
        <f t="shared" si="67"/>
        <v>1</v>
      </c>
      <c r="J2126" s="13"/>
      <c r="N2126" s="37"/>
      <c r="O2126" s="36"/>
    </row>
    <row r="2127" spans="1:15" ht="13.7" customHeight="1" x14ac:dyDescent="0.25">
      <c r="A2127" s="73">
        <f>'EMFAC2017EI-2011Class'!B2126</f>
        <v>2022</v>
      </c>
      <c r="B2127" s="74" t="str">
        <f>'EMFAC2017EI-2011Class'!C2126</f>
        <v>T7 SWCV</v>
      </c>
      <c r="C2127" s="73">
        <f>'EMFAC2017EI-2011Class'!D2126</f>
        <v>1983</v>
      </c>
      <c r="D2127" s="38">
        <f>'EMFAC2017EI-2011Class'!F2126</f>
        <v>39</v>
      </c>
      <c r="E2127" s="72" t="str">
        <f t="shared" si="68"/>
        <v>T7 SWCV-39</v>
      </c>
      <c r="F2127" s="39">
        <f>VLOOKUP(E2127,HD_Odo!$C$2:$D$1381,2,FALSE)</f>
        <v>631914.58333333302</v>
      </c>
      <c r="G2127" s="89" t="str">
        <f>'EMFAC2017EI-2011Class'!H2126</f>
        <v>2022-T7 SWCV-39</v>
      </c>
      <c r="H2127" s="70">
        <f t="shared" si="67"/>
        <v>1</v>
      </c>
      <c r="J2127" s="13"/>
      <c r="N2127" s="37"/>
      <c r="O2127" s="36"/>
    </row>
    <row r="2128" spans="1:15" ht="13.7" customHeight="1" x14ac:dyDescent="0.25">
      <c r="A2128" s="73">
        <f>'EMFAC2017EI-2011Class'!B2127</f>
        <v>2022</v>
      </c>
      <c r="B2128" s="74" t="str">
        <f>'EMFAC2017EI-2011Class'!C2127</f>
        <v>T7 SWCV</v>
      </c>
      <c r="C2128" s="73">
        <f>'EMFAC2017EI-2011Class'!D2127</f>
        <v>1982</v>
      </c>
      <c r="D2128" s="38">
        <f>'EMFAC2017EI-2011Class'!F2127</f>
        <v>40</v>
      </c>
      <c r="E2128" s="72" t="str">
        <f t="shared" si="68"/>
        <v>T7 SWCV-40</v>
      </c>
      <c r="F2128" s="39">
        <f>VLOOKUP(E2128,HD_Odo!$C$2:$D$1381,2,FALSE)</f>
        <v>647549.58333333302</v>
      </c>
      <c r="G2128" s="89" t="str">
        <f>'EMFAC2017EI-2011Class'!H2127</f>
        <v>2022-T7 SWCV-40</v>
      </c>
      <c r="H2128" s="70">
        <f t="shared" si="67"/>
        <v>1</v>
      </c>
      <c r="J2128" s="13"/>
      <c r="N2128" s="37"/>
      <c r="O2128" s="36"/>
    </row>
    <row r="2129" spans="1:15" ht="13.7" customHeight="1" x14ac:dyDescent="0.25">
      <c r="A2129" s="73">
        <f>'EMFAC2017EI-2011Class'!B2128</f>
        <v>2022</v>
      </c>
      <c r="B2129" s="74" t="str">
        <f>'EMFAC2017EI-2011Class'!C2128</f>
        <v>T7 SWCV</v>
      </c>
      <c r="C2129" s="73">
        <f>'EMFAC2017EI-2011Class'!D2128</f>
        <v>1981</v>
      </c>
      <c r="D2129" s="38">
        <f>'EMFAC2017EI-2011Class'!F2128</f>
        <v>41</v>
      </c>
      <c r="E2129" s="72" t="str">
        <f t="shared" si="68"/>
        <v>T7 SWCV-41</v>
      </c>
      <c r="F2129" s="39">
        <f>VLOOKUP(E2129,HD_Odo!$C$2:$D$1381,2,FALSE)</f>
        <v>663184.58333333302</v>
      </c>
      <c r="G2129" s="89" t="str">
        <f>'EMFAC2017EI-2011Class'!H2128</f>
        <v>2022-T7 SWCV-41</v>
      </c>
      <c r="H2129" s="70">
        <f t="shared" si="67"/>
        <v>1</v>
      </c>
      <c r="J2129" s="13"/>
      <c r="N2129" s="37"/>
      <c r="O2129" s="36"/>
    </row>
    <row r="2130" spans="1:15" ht="13.7" customHeight="1" x14ac:dyDescent="0.25">
      <c r="A2130" s="73">
        <f>'EMFAC2017EI-2011Class'!B2129</f>
        <v>2022</v>
      </c>
      <c r="B2130" s="74" t="str">
        <f>'EMFAC2017EI-2011Class'!C2129</f>
        <v>T7 SWCV</v>
      </c>
      <c r="C2130" s="73">
        <f>'EMFAC2017EI-2011Class'!D2129</f>
        <v>1980</v>
      </c>
      <c r="D2130" s="38">
        <f>'EMFAC2017EI-2011Class'!F2129</f>
        <v>42</v>
      </c>
      <c r="E2130" s="72" t="str">
        <f t="shared" si="68"/>
        <v>T7 SWCV-42</v>
      </c>
      <c r="F2130" s="39">
        <f>VLOOKUP(E2130,HD_Odo!$C$2:$D$1381,2,FALSE)</f>
        <v>678819.58333333302</v>
      </c>
      <c r="G2130" s="89" t="str">
        <f>'EMFAC2017EI-2011Class'!H2129</f>
        <v>2022-T7 SWCV-42</v>
      </c>
      <c r="H2130" s="70">
        <f t="shared" si="67"/>
        <v>1</v>
      </c>
      <c r="J2130" s="13"/>
      <c r="N2130" s="37"/>
      <c r="O2130" s="36"/>
    </row>
    <row r="2131" spans="1:15" ht="13.7" customHeight="1" x14ac:dyDescent="0.25">
      <c r="A2131" s="73">
        <f>'EMFAC2017EI-2011Class'!B2130</f>
        <v>2022</v>
      </c>
      <c r="B2131" s="74" t="str">
        <f>'EMFAC2017EI-2011Class'!C2130</f>
        <v>T7 SWCV</v>
      </c>
      <c r="C2131" s="73">
        <f>'EMFAC2017EI-2011Class'!D2130</f>
        <v>1979</v>
      </c>
      <c r="D2131" s="38">
        <f>'EMFAC2017EI-2011Class'!F2130</f>
        <v>43</v>
      </c>
      <c r="E2131" s="72" t="str">
        <f t="shared" si="68"/>
        <v>T7 SWCV-43</v>
      </c>
      <c r="F2131" s="39">
        <f>VLOOKUP(E2131,HD_Odo!$C$2:$D$1381,2,FALSE)</f>
        <v>694454.58333333302</v>
      </c>
      <c r="G2131" s="89" t="str">
        <f>'EMFAC2017EI-2011Class'!H2130</f>
        <v>2022-T7 SWCV-43</v>
      </c>
      <c r="H2131" s="70">
        <f t="shared" si="67"/>
        <v>1</v>
      </c>
      <c r="J2131" s="13"/>
      <c r="N2131" s="37"/>
      <c r="O2131" s="36"/>
    </row>
    <row r="2132" spans="1:15" ht="13.7" customHeight="1" x14ac:dyDescent="0.25">
      <c r="A2132" s="73">
        <f>'EMFAC2017EI-2011Class'!B2131</f>
        <v>2022</v>
      </c>
      <c r="B2132" s="74" t="str">
        <f>'EMFAC2017EI-2011Class'!C2131</f>
        <v>T7 SWCV</v>
      </c>
      <c r="C2132" s="73">
        <f>'EMFAC2017EI-2011Class'!D2131</f>
        <v>1978</v>
      </c>
      <c r="D2132" s="38">
        <f>'EMFAC2017EI-2011Class'!F2131</f>
        <v>44</v>
      </c>
      <c r="E2132" s="72" t="str">
        <f t="shared" si="68"/>
        <v>T7 SWCV-44</v>
      </c>
      <c r="F2132" s="39">
        <f>VLOOKUP(E2132,HD_Odo!$C$2:$D$1381,2,FALSE)</f>
        <v>710089.58333333302</v>
      </c>
      <c r="G2132" s="89" t="str">
        <f>'EMFAC2017EI-2011Class'!H2131</f>
        <v>2022-T7 SWCV-44</v>
      </c>
      <c r="H2132" s="70">
        <f t="shared" si="67"/>
        <v>1</v>
      </c>
      <c r="J2132" s="13"/>
      <c r="N2132" s="37"/>
      <c r="O2132" s="36"/>
    </row>
    <row r="2133" spans="1:15" ht="13.7" customHeight="1" x14ac:dyDescent="0.25">
      <c r="A2133" s="73">
        <f>'EMFAC2017EI-2011Class'!B2132</f>
        <v>2022</v>
      </c>
      <c r="B2133" s="74" t="str">
        <f>'EMFAC2017EI-2011Class'!C2132</f>
        <v>T7 Tractor</v>
      </c>
      <c r="C2133" s="73">
        <f>'EMFAC2017EI-2011Class'!D2132</f>
        <v>2023</v>
      </c>
      <c r="D2133" s="38">
        <f>'EMFAC2017EI-2011Class'!F2132</f>
        <v>-1</v>
      </c>
      <c r="E2133" s="72" t="str">
        <f t="shared" si="68"/>
        <v>T7 Tractor--1</v>
      </c>
      <c r="F2133" s="39">
        <f>VLOOKUP(E2133,HD_Odo!$C$2:$D$1381,2,FALSE)</f>
        <v>0</v>
      </c>
      <c r="G2133" s="89" t="str">
        <f>'EMFAC2017EI-2011Class'!H2132</f>
        <v>2022-T7 Tractor--1</v>
      </c>
      <c r="H2133" s="70">
        <f t="shared" si="67"/>
        <v>1</v>
      </c>
      <c r="J2133" s="13"/>
      <c r="N2133" s="37"/>
      <c r="O2133" s="36"/>
    </row>
    <row r="2134" spans="1:15" ht="13.7" customHeight="1" x14ac:dyDescent="0.25">
      <c r="A2134" s="73">
        <f>'EMFAC2017EI-2011Class'!B2133</f>
        <v>2022</v>
      </c>
      <c r="B2134" s="74" t="str">
        <f>'EMFAC2017EI-2011Class'!C2133</f>
        <v>T7 Tractor</v>
      </c>
      <c r="C2134" s="73">
        <f>'EMFAC2017EI-2011Class'!D2133</f>
        <v>2022</v>
      </c>
      <c r="D2134" s="38">
        <f>'EMFAC2017EI-2011Class'!F2133</f>
        <v>0</v>
      </c>
      <c r="E2134" s="72" t="str">
        <f t="shared" si="68"/>
        <v>T7 Tractor-0</v>
      </c>
      <c r="F2134" s="39">
        <f>VLOOKUP(E2134,HD_Odo!$C$2:$D$1381,2,FALSE)</f>
        <v>76908.539999999994</v>
      </c>
      <c r="G2134" s="89" t="str">
        <f>'EMFAC2017EI-2011Class'!H2133</f>
        <v>2022-T7 Tractor-0</v>
      </c>
      <c r="H2134" s="70">
        <f t="shared" si="67"/>
        <v>0.92256469390932394</v>
      </c>
      <c r="J2134" s="13"/>
      <c r="N2134" s="37"/>
      <c r="O2134" s="36"/>
    </row>
    <row r="2135" spans="1:15" ht="13.7" customHeight="1" x14ac:dyDescent="0.25">
      <c r="A2135" s="73">
        <f>'EMFAC2017EI-2011Class'!B2134</f>
        <v>2022</v>
      </c>
      <c r="B2135" s="74" t="str">
        <f>'EMFAC2017EI-2011Class'!C2134</f>
        <v>T7 Tractor</v>
      </c>
      <c r="C2135" s="73">
        <f>'EMFAC2017EI-2011Class'!D2134</f>
        <v>2021</v>
      </c>
      <c r="D2135" s="38">
        <f>'EMFAC2017EI-2011Class'!F2134</f>
        <v>1</v>
      </c>
      <c r="E2135" s="72" t="str">
        <f t="shared" si="68"/>
        <v>T7 Tractor-1</v>
      </c>
      <c r="F2135" s="39">
        <f>VLOOKUP(E2135,HD_Odo!$C$2:$D$1381,2,FALSE)</f>
        <v>153817.1</v>
      </c>
      <c r="G2135" s="89" t="str">
        <f>'EMFAC2017EI-2011Class'!H2134</f>
        <v>2022-T7 Tractor-1</v>
      </c>
      <c r="H2135" s="70">
        <f t="shared" si="67"/>
        <v>0.87345597208856962</v>
      </c>
      <c r="J2135" s="13"/>
      <c r="N2135" s="37"/>
      <c r="O2135" s="36"/>
    </row>
    <row r="2136" spans="1:15" ht="13.7" customHeight="1" x14ac:dyDescent="0.25">
      <c r="A2136" s="73">
        <f>'EMFAC2017EI-2011Class'!B2135</f>
        <v>2022</v>
      </c>
      <c r="B2136" s="74" t="str">
        <f>'EMFAC2017EI-2011Class'!C2135</f>
        <v>T7 Tractor</v>
      </c>
      <c r="C2136" s="73">
        <f>'EMFAC2017EI-2011Class'!D2135</f>
        <v>2020</v>
      </c>
      <c r="D2136" s="38">
        <f>'EMFAC2017EI-2011Class'!F2135</f>
        <v>2</v>
      </c>
      <c r="E2136" s="72" t="str">
        <f t="shared" si="68"/>
        <v>T7 Tractor-2</v>
      </c>
      <c r="F2136" s="39">
        <f>VLOOKUP(E2136,HD_Odo!$C$2:$D$1381,2,FALSE)</f>
        <v>229819.72</v>
      </c>
      <c r="G2136" s="89" t="str">
        <f>'EMFAC2017EI-2011Class'!H2135</f>
        <v>2022-T7 Tractor-2</v>
      </c>
      <c r="H2136" s="70">
        <f t="shared" si="67"/>
        <v>0.8398723923936191</v>
      </c>
      <c r="J2136" s="13"/>
      <c r="N2136" s="37"/>
      <c r="O2136" s="36"/>
    </row>
    <row r="2137" spans="1:15" ht="13.7" customHeight="1" x14ac:dyDescent="0.25">
      <c r="A2137" s="73">
        <f>'EMFAC2017EI-2011Class'!B2136</f>
        <v>2022</v>
      </c>
      <c r="B2137" s="74" t="str">
        <f>'EMFAC2017EI-2011Class'!C2136</f>
        <v>T7 Tractor</v>
      </c>
      <c r="C2137" s="73">
        <f>'EMFAC2017EI-2011Class'!D2136</f>
        <v>2019</v>
      </c>
      <c r="D2137" s="38">
        <f>'EMFAC2017EI-2011Class'!F2136</f>
        <v>3</v>
      </c>
      <c r="E2137" s="72" t="str">
        <f t="shared" si="68"/>
        <v>T7 Tractor-3</v>
      </c>
      <c r="F2137" s="39">
        <f>VLOOKUP(E2137,HD_Odo!$C$2:$D$1381,2,FALSE)</f>
        <v>310702.34000000003</v>
      </c>
      <c r="G2137" s="89" t="str">
        <f>'EMFAC2017EI-2011Class'!H2136</f>
        <v>2022-T7 Tractor-3</v>
      </c>
      <c r="H2137" s="70">
        <f t="shared" si="67"/>
        <v>0.81384387687122317</v>
      </c>
      <c r="J2137" s="13"/>
      <c r="N2137" s="37"/>
      <c r="O2137" s="36"/>
    </row>
    <row r="2138" spans="1:15" ht="13.7" customHeight="1" x14ac:dyDescent="0.25">
      <c r="A2138" s="73">
        <f>'EMFAC2017EI-2011Class'!B2137</f>
        <v>2022</v>
      </c>
      <c r="B2138" s="74" t="str">
        <f>'EMFAC2017EI-2011Class'!C2137</f>
        <v>T7 Tractor</v>
      </c>
      <c r="C2138" s="73">
        <f>'EMFAC2017EI-2011Class'!D2137</f>
        <v>2018</v>
      </c>
      <c r="D2138" s="38">
        <f>'EMFAC2017EI-2011Class'!F2137</f>
        <v>4</v>
      </c>
      <c r="E2138" s="72" t="str">
        <f t="shared" si="68"/>
        <v>T7 Tractor-4</v>
      </c>
      <c r="F2138" s="39">
        <f>VLOOKUP(E2138,HD_Odo!$C$2:$D$1381,2,FALSE)</f>
        <v>395127.86</v>
      </c>
      <c r="G2138" s="89" t="str">
        <f>'EMFAC2017EI-2011Class'!H2137</f>
        <v>2022-T7 Tractor-4</v>
      </c>
      <c r="H2138" s="70">
        <f t="shared" si="67"/>
        <v>0.79346162766661055</v>
      </c>
      <c r="J2138" s="13"/>
      <c r="N2138" s="37"/>
      <c r="O2138" s="36"/>
    </row>
    <row r="2139" spans="1:15" ht="13.7" customHeight="1" x14ac:dyDescent="0.25">
      <c r="A2139" s="73">
        <f>'EMFAC2017EI-2011Class'!B2138</f>
        <v>2022</v>
      </c>
      <c r="B2139" s="74" t="str">
        <f>'EMFAC2017EI-2011Class'!C2138</f>
        <v>T7 Tractor</v>
      </c>
      <c r="C2139" s="73">
        <f>'EMFAC2017EI-2011Class'!D2138</f>
        <v>2017</v>
      </c>
      <c r="D2139" s="38">
        <f>'EMFAC2017EI-2011Class'!F2138</f>
        <v>5</v>
      </c>
      <c r="E2139" s="72" t="str">
        <f t="shared" si="68"/>
        <v>T7 Tractor-5</v>
      </c>
      <c r="F2139" s="39">
        <f>VLOOKUP(E2139,HD_Odo!$C$2:$D$1381,2,FALSE)</f>
        <v>488987.22</v>
      </c>
      <c r="G2139" s="89" t="str">
        <f>'EMFAC2017EI-2011Class'!H2138</f>
        <v>2022-T7 Tractor-5</v>
      </c>
      <c r="H2139" s="70">
        <f t="shared" si="67"/>
        <v>0.77614806280946902</v>
      </c>
      <c r="J2139" s="13"/>
      <c r="N2139" s="37"/>
      <c r="O2139" s="36"/>
    </row>
    <row r="2140" spans="1:15" ht="13.7" customHeight="1" x14ac:dyDescent="0.25">
      <c r="A2140" s="73">
        <f>'EMFAC2017EI-2011Class'!B2139</f>
        <v>2022</v>
      </c>
      <c r="B2140" s="74" t="str">
        <f>'EMFAC2017EI-2011Class'!C2139</f>
        <v>T7 Tractor</v>
      </c>
      <c r="C2140" s="73">
        <f>'EMFAC2017EI-2011Class'!D2139</f>
        <v>2016</v>
      </c>
      <c r="D2140" s="38">
        <f>'EMFAC2017EI-2011Class'!F2139</f>
        <v>6</v>
      </c>
      <c r="E2140" s="72" t="str">
        <f t="shared" si="68"/>
        <v>T7 Tractor-6</v>
      </c>
      <c r="F2140" s="39">
        <f>VLOOKUP(E2140,HD_Odo!$C$2:$D$1381,2,FALSE)</f>
        <v>558038.9</v>
      </c>
      <c r="G2140" s="89" t="str">
        <f>'EMFAC2017EI-2011Class'!H2139</f>
        <v>2022-T7 Tractor-6</v>
      </c>
      <c r="H2140" s="70">
        <f t="shared" si="67"/>
        <v>0.76592673295086411</v>
      </c>
      <c r="J2140" s="13"/>
      <c r="N2140" s="37"/>
      <c r="O2140" s="36"/>
    </row>
    <row r="2141" spans="1:15" ht="13.7" customHeight="1" x14ac:dyDescent="0.25">
      <c r="A2141" s="73">
        <f>'EMFAC2017EI-2011Class'!B2140</f>
        <v>2022</v>
      </c>
      <c r="B2141" s="74" t="str">
        <f>'EMFAC2017EI-2011Class'!C2140</f>
        <v>T7 Tractor</v>
      </c>
      <c r="C2141" s="73">
        <f>'EMFAC2017EI-2011Class'!D2140</f>
        <v>2015</v>
      </c>
      <c r="D2141" s="38">
        <f>'EMFAC2017EI-2011Class'!F2140</f>
        <v>7</v>
      </c>
      <c r="E2141" s="72" t="str">
        <f t="shared" si="68"/>
        <v>T7 Tractor-7</v>
      </c>
      <c r="F2141" s="39">
        <f>VLOOKUP(E2141,HD_Odo!$C$2:$D$1381,2,FALSE)</f>
        <v>615840.93999999994</v>
      </c>
      <c r="G2141" s="89" t="str">
        <f>'EMFAC2017EI-2011Class'!H2140</f>
        <v>2022-T7 Tractor-7</v>
      </c>
      <c r="H2141" s="70">
        <f t="shared" si="67"/>
        <v>0.75860049898561766</v>
      </c>
      <c r="J2141" s="13"/>
      <c r="N2141" s="37"/>
      <c r="O2141" s="36"/>
    </row>
    <row r="2142" spans="1:15" ht="13.7" customHeight="1" x14ac:dyDescent="0.25">
      <c r="A2142" s="73">
        <f>'EMFAC2017EI-2011Class'!B2141</f>
        <v>2022</v>
      </c>
      <c r="B2142" s="74" t="str">
        <f>'EMFAC2017EI-2011Class'!C2141</f>
        <v>T7 Tractor</v>
      </c>
      <c r="C2142" s="73">
        <f>'EMFAC2017EI-2011Class'!D2141</f>
        <v>2014</v>
      </c>
      <c r="D2142" s="38">
        <f>'EMFAC2017EI-2011Class'!F2141</f>
        <v>8</v>
      </c>
      <c r="E2142" s="72" t="str">
        <f t="shared" si="68"/>
        <v>T7 Tractor-8</v>
      </c>
      <c r="F2142" s="39">
        <f>VLOOKUP(E2142,HD_Odo!$C$2:$D$1381,2,FALSE)</f>
        <v>669491.87</v>
      </c>
      <c r="G2142" s="89" t="str">
        <f>'EMFAC2017EI-2011Class'!H2141</f>
        <v>2022-T7 Tractor-8</v>
      </c>
      <c r="H2142" s="70">
        <f t="shared" si="67"/>
        <v>0.75260998072536911</v>
      </c>
      <c r="J2142" s="13"/>
      <c r="N2142" s="37"/>
      <c r="O2142" s="36"/>
    </row>
    <row r="2143" spans="1:15" ht="13.7" customHeight="1" x14ac:dyDescent="0.25">
      <c r="A2143" s="73">
        <f>'EMFAC2017EI-2011Class'!B2142</f>
        <v>2022</v>
      </c>
      <c r="B2143" s="74" t="str">
        <f>'EMFAC2017EI-2011Class'!C2142</f>
        <v>T7 Tractor</v>
      </c>
      <c r="C2143" s="73">
        <f>'EMFAC2017EI-2011Class'!D2142</f>
        <v>2013</v>
      </c>
      <c r="D2143" s="38">
        <f>'EMFAC2017EI-2011Class'!F2142</f>
        <v>9</v>
      </c>
      <c r="E2143" s="72" t="str">
        <f t="shared" si="68"/>
        <v>T7 Tractor-9</v>
      </c>
      <c r="F2143" s="39">
        <f>VLOOKUP(E2143,HD_Odo!$C$2:$D$1381,2,FALSE)</f>
        <v>719283.9</v>
      </c>
      <c r="G2143" s="89" t="str">
        <f>'EMFAC2017EI-2011Class'!H2142</f>
        <v>2022-T7 Tractor-9</v>
      </c>
      <c r="H2143" s="70">
        <f t="shared" si="67"/>
        <v>0.72459875713173383</v>
      </c>
      <c r="J2143" s="13"/>
      <c r="N2143" s="37"/>
      <c r="O2143" s="36"/>
    </row>
    <row r="2144" spans="1:15" ht="13.7" customHeight="1" x14ac:dyDescent="0.25">
      <c r="A2144" s="73">
        <f>'EMFAC2017EI-2011Class'!B2143</f>
        <v>2022</v>
      </c>
      <c r="B2144" s="74" t="str">
        <f>'EMFAC2017EI-2011Class'!C2143</f>
        <v>T7 Tractor</v>
      </c>
      <c r="C2144" s="73">
        <f>'EMFAC2017EI-2011Class'!D2143</f>
        <v>2012</v>
      </c>
      <c r="D2144" s="38">
        <f>'EMFAC2017EI-2011Class'!F2143</f>
        <v>10</v>
      </c>
      <c r="E2144" s="72" t="str">
        <f t="shared" si="68"/>
        <v>T7 Tractor-10</v>
      </c>
      <c r="F2144" s="39">
        <f>VLOOKUP(E2144,HD_Odo!$C$2:$D$1381,2,FALSE)</f>
        <v>765588.04</v>
      </c>
      <c r="G2144" s="89" t="str">
        <f>'EMFAC2017EI-2011Class'!H2143</f>
        <v>2022-T7 Tractor-10</v>
      </c>
      <c r="H2144" s="70">
        <f t="shared" si="67"/>
        <v>0.72133539493239673</v>
      </c>
      <c r="J2144" s="13"/>
      <c r="N2144" s="37"/>
      <c r="O2144" s="36"/>
    </row>
    <row r="2145" spans="1:15" ht="13.7" customHeight="1" x14ac:dyDescent="0.25">
      <c r="A2145" s="73">
        <f>'EMFAC2017EI-2011Class'!B2144</f>
        <v>2022</v>
      </c>
      <c r="B2145" s="74" t="str">
        <f>'EMFAC2017EI-2011Class'!C2144</f>
        <v>T7 Tractor</v>
      </c>
      <c r="C2145" s="73">
        <f>'EMFAC2017EI-2011Class'!D2144</f>
        <v>2011</v>
      </c>
      <c r="D2145" s="38">
        <f>'EMFAC2017EI-2011Class'!F2144</f>
        <v>11</v>
      </c>
      <c r="E2145" s="72" t="str">
        <f t="shared" si="68"/>
        <v>T7 Tractor-11</v>
      </c>
      <c r="F2145" s="39">
        <f>VLOOKUP(E2145,HD_Odo!$C$2:$D$1381,2,FALSE)</f>
        <v>800000</v>
      </c>
      <c r="G2145" s="89" t="str">
        <f>'EMFAC2017EI-2011Class'!H2144</f>
        <v>2022-T7 Tractor-11</v>
      </c>
      <c r="H2145" s="70">
        <f t="shared" si="67"/>
        <v>0.71911140184646072</v>
      </c>
      <c r="J2145" s="13"/>
      <c r="N2145" s="37"/>
      <c r="O2145" s="36"/>
    </row>
    <row r="2146" spans="1:15" ht="13.7" customHeight="1" x14ac:dyDescent="0.25">
      <c r="A2146" s="73">
        <f>'EMFAC2017EI-2011Class'!B2145</f>
        <v>2022</v>
      </c>
      <c r="B2146" s="74" t="str">
        <f>'EMFAC2017EI-2011Class'!C2145</f>
        <v>T7 Tractor</v>
      </c>
      <c r="C2146" s="73">
        <f>'EMFAC2017EI-2011Class'!D2145</f>
        <v>2010</v>
      </c>
      <c r="D2146" s="38">
        <f>'EMFAC2017EI-2011Class'!F2145</f>
        <v>12</v>
      </c>
      <c r="E2146" s="72" t="str">
        <f t="shared" si="68"/>
        <v>T7 Tractor-12</v>
      </c>
      <c r="F2146" s="39">
        <f>VLOOKUP(E2146,HD_Odo!$C$2:$D$1381,2,FALSE)</f>
        <v>800000</v>
      </c>
      <c r="G2146" s="89" t="str">
        <f>'EMFAC2017EI-2011Class'!H2145</f>
        <v>2022-T7 Tractor-12</v>
      </c>
      <c r="H2146" s="70">
        <f t="shared" si="67"/>
        <v>0.75501389938464736</v>
      </c>
      <c r="J2146" s="13"/>
      <c r="N2146" s="37"/>
      <c r="O2146" s="36"/>
    </row>
    <row r="2147" spans="1:15" ht="13.7" customHeight="1" x14ac:dyDescent="0.25">
      <c r="A2147" s="73">
        <f>'EMFAC2017EI-2011Class'!B2146</f>
        <v>2022</v>
      </c>
      <c r="B2147" s="74" t="str">
        <f>'EMFAC2017EI-2011Class'!C2146</f>
        <v>T7 Tractor</v>
      </c>
      <c r="C2147" s="73">
        <f>'EMFAC2017EI-2011Class'!D2146</f>
        <v>2009</v>
      </c>
      <c r="D2147" s="38">
        <f>'EMFAC2017EI-2011Class'!F2146</f>
        <v>13</v>
      </c>
      <c r="E2147" s="72" t="str">
        <f t="shared" si="68"/>
        <v>T7 Tractor-13</v>
      </c>
      <c r="F2147" s="39">
        <f>VLOOKUP(E2147,HD_Odo!$C$2:$D$1381,2,FALSE)</f>
        <v>800000</v>
      </c>
      <c r="G2147" s="89" t="str">
        <f>'EMFAC2017EI-2011Class'!H2146</f>
        <v>2022-T7 Tractor-13</v>
      </c>
      <c r="H2147" s="70">
        <f t="shared" si="67"/>
        <v>0.75501389938464736</v>
      </c>
      <c r="J2147" s="13"/>
      <c r="N2147" s="37"/>
      <c r="O2147" s="36"/>
    </row>
    <row r="2148" spans="1:15" ht="13.7" customHeight="1" x14ac:dyDescent="0.25">
      <c r="A2148" s="73">
        <f>'EMFAC2017EI-2011Class'!B2147</f>
        <v>2022</v>
      </c>
      <c r="B2148" s="74" t="str">
        <f>'EMFAC2017EI-2011Class'!C2147</f>
        <v>T7 Tractor</v>
      </c>
      <c r="C2148" s="73">
        <f>'EMFAC2017EI-2011Class'!D2147</f>
        <v>2008</v>
      </c>
      <c r="D2148" s="38">
        <f>'EMFAC2017EI-2011Class'!F2147</f>
        <v>14</v>
      </c>
      <c r="E2148" s="72" t="str">
        <f t="shared" si="68"/>
        <v>T7 Tractor-14</v>
      </c>
      <c r="F2148" s="39">
        <f>VLOOKUP(E2148,HD_Odo!$C$2:$D$1381,2,FALSE)</f>
        <v>800000</v>
      </c>
      <c r="G2148" s="89" t="str">
        <f>'EMFAC2017EI-2011Class'!H2147</f>
        <v>2022-T7 Tractor-14</v>
      </c>
      <c r="H2148" s="70">
        <f t="shared" si="67"/>
        <v>0.75501389938464736</v>
      </c>
      <c r="J2148" s="13"/>
      <c r="N2148" s="37"/>
      <c r="O2148" s="36"/>
    </row>
    <row r="2149" spans="1:15" ht="13.7" customHeight="1" x14ac:dyDescent="0.25">
      <c r="A2149" s="73">
        <f>'EMFAC2017EI-2011Class'!B2148</f>
        <v>2022</v>
      </c>
      <c r="B2149" s="74" t="str">
        <f>'EMFAC2017EI-2011Class'!C2148</f>
        <v>T7 Tractor</v>
      </c>
      <c r="C2149" s="73">
        <f>'EMFAC2017EI-2011Class'!D2148</f>
        <v>2007</v>
      </c>
      <c r="D2149" s="38">
        <f>'EMFAC2017EI-2011Class'!F2148</f>
        <v>15</v>
      </c>
      <c r="E2149" s="72" t="str">
        <f t="shared" si="68"/>
        <v>T7 Tractor-15</v>
      </c>
      <c r="F2149" s="39">
        <f>VLOOKUP(E2149,HD_Odo!$C$2:$D$1381,2,FALSE)</f>
        <v>800000</v>
      </c>
      <c r="G2149" s="89" t="str">
        <f>'EMFAC2017EI-2011Class'!H2148</f>
        <v>2022-T7 Tractor-15</v>
      </c>
      <c r="H2149" s="70">
        <f t="shared" si="67"/>
        <v>0.86370590944244396</v>
      </c>
      <c r="J2149" s="13"/>
      <c r="N2149" s="37"/>
      <c r="O2149" s="36"/>
    </row>
    <row r="2150" spans="1:15" ht="13.7" customHeight="1" x14ac:dyDescent="0.25">
      <c r="A2150" s="73">
        <f>'EMFAC2017EI-2011Class'!B2149</f>
        <v>2022</v>
      </c>
      <c r="B2150" s="74" t="str">
        <f>'EMFAC2017EI-2011Class'!C2149</f>
        <v>T7 Tractor</v>
      </c>
      <c r="C2150" s="73">
        <f>'EMFAC2017EI-2011Class'!D2149</f>
        <v>2006</v>
      </c>
      <c r="D2150" s="38">
        <f>'EMFAC2017EI-2011Class'!F2149</f>
        <v>16</v>
      </c>
      <c r="E2150" s="72" t="str">
        <f t="shared" si="68"/>
        <v>T7 Tractor-16</v>
      </c>
      <c r="F2150" s="39">
        <f>VLOOKUP(E2150,HD_Odo!$C$2:$D$1381,2,FALSE)</f>
        <v>800000</v>
      </c>
      <c r="G2150" s="89" t="str">
        <f>'EMFAC2017EI-2011Class'!H2149</f>
        <v>2022-T7 Tractor-16</v>
      </c>
      <c r="H2150" s="70">
        <f t="shared" si="67"/>
        <v>0.86370590944244396</v>
      </c>
      <c r="J2150" s="13"/>
      <c r="N2150" s="37"/>
      <c r="O2150" s="36"/>
    </row>
    <row r="2151" spans="1:15" ht="13.7" customHeight="1" x14ac:dyDescent="0.25">
      <c r="A2151" s="73">
        <f>'EMFAC2017EI-2011Class'!B2150</f>
        <v>2022</v>
      </c>
      <c r="B2151" s="74" t="str">
        <f>'EMFAC2017EI-2011Class'!C2150</f>
        <v>T7 Tractor</v>
      </c>
      <c r="C2151" s="73">
        <f>'EMFAC2017EI-2011Class'!D2150</f>
        <v>2005</v>
      </c>
      <c r="D2151" s="38">
        <f>'EMFAC2017EI-2011Class'!F2150</f>
        <v>17</v>
      </c>
      <c r="E2151" s="72" t="str">
        <f t="shared" si="68"/>
        <v>T7 Tractor-17</v>
      </c>
      <c r="F2151" s="39">
        <f>VLOOKUP(E2151,HD_Odo!$C$2:$D$1381,2,FALSE)</f>
        <v>800000</v>
      </c>
      <c r="G2151" s="89" t="str">
        <f>'EMFAC2017EI-2011Class'!H2150</f>
        <v>2022-T7 Tractor-17</v>
      </c>
      <c r="H2151" s="70">
        <f t="shared" si="67"/>
        <v>0.86370590944244396</v>
      </c>
      <c r="J2151" s="13"/>
      <c r="N2151" s="37"/>
      <c r="O2151" s="36"/>
    </row>
    <row r="2152" spans="1:15" ht="13.7" customHeight="1" x14ac:dyDescent="0.25">
      <c r="A2152" s="73">
        <f>'EMFAC2017EI-2011Class'!B2151</f>
        <v>2022</v>
      </c>
      <c r="B2152" s="74" t="str">
        <f>'EMFAC2017EI-2011Class'!C2151</f>
        <v>T7 Tractor</v>
      </c>
      <c r="C2152" s="73">
        <f>'EMFAC2017EI-2011Class'!D2151</f>
        <v>2004</v>
      </c>
      <c r="D2152" s="38">
        <f>'EMFAC2017EI-2011Class'!F2151</f>
        <v>18</v>
      </c>
      <c r="E2152" s="72" t="str">
        <f t="shared" si="68"/>
        <v>T7 Tractor-18</v>
      </c>
      <c r="F2152" s="39">
        <f>VLOOKUP(E2152,HD_Odo!$C$2:$D$1381,2,FALSE)</f>
        <v>800000</v>
      </c>
      <c r="G2152" s="89" t="str">
        <f>'EMFAC2017EI-2011Class'!H2151</f>
        <v>2022-T7 Tractor-18</v>
      </c>
      <c r="H2152" s="70">
        <f t="shared" si="67"/>
        <v>0.86370590944244396</v>
      </c>
      <c r="J2152" s="13"/>
      <c r="N2152" s="37"/>
      <c r="O2152" s="36"/>
    </row>
    <row r="2153" spans="1:15" ht="13.7" customHeight="1" x14ac:dyDescent="0.25">
      <c r="A2153" s="73">
        <f>'EMFAC2017EI-2011Class'!B2152</f>
        <v>2022</v>
      </c>
      <c r="B2153" s="74" t="str">
        <f>'EMFAC2017EI-2011Class'!C2152</f>
        <v>T7 Tractor</v>
      </c>
      <c r="C2153" s="73">
        <f>'EMFAC2017EI-2011Class'!D2152</f>
        <v>2003</v>
      </c>
      <c r="D2153" s="38">
        <f>'EMFAC2017EI-2011Class'!F2152</f>
        <v>19</v>
      </c>
      <c r="E2153" s="72" t="str">
        <f t="shared" si="68"/>
        <v>T7 Tractor-19</v>
      </c>
      <c r="F2153" s="39">
        <f>VLOOKUP(E2153,HD_Odo!$C$2:$D$1381,2,FALSE)</f>
        <v>800000</v>
      </c>
      <c r="G2153" s="89" t="str">
        <f>'EMFAC2017EI-2011Class'!H2152</f>
        <v>2022-T7 Tractor-19</v>
      </c>
      <c r="H2153" s="70">
        <f t="shared" si="67"/>
        <v>0.91712870029715376</v>
      </c>
      <c r="J2153" s="13"/>
      <c r="N2153" s="37"/>
      <c r="O2153" s="36"/>
    </row>
    <row r="2154" spans="1:15" ht="13.7" customHeight="1" x14ac:dyDescent="0.25">
      <c r="A2154" s="73">
        <f>'EMFAC2017EI-2011Class'!B2153</f>
        <v>2022</v>
      </c>
      <c r="B2154" s="74" t="str">
        <f>'EMFAC2017EI-2011Class'!C2153</f>
        <v>T7 Tractor</v>
      </c>
      <c r="C2154" s="73">
        <f>'EMFAC2017EI-2011Class'!D2153</f>
        <v>2002</v>
      </c>
      <c r="D2154" s="38">
        <f>'EMFAC2017EI-2011Class'!F2153</f>
        <v>20</v>
      </c>
      <c r="E2154" s="72" t="str">
        <f t="shared" si="68"/>
        <v>T7 Tractor-20</v>
      </c>
      <c r="F2154" s="39">
        <f>VLOOKUP(E2154,HD_Odo!$C$2:$D$1381,2,FALSE)</f>
        <v>800000</v>
      </c>
      <c r="G2154" s="89" t="str">
        <f>'EMFAC2017EI-2011Class'!H2153</f>
        <v>2022-T7 Tractor-20</v>
      </c>
      <c r="H2154" s="70">
        <f t="shared" si="67"/>
        <v>0.91712870029715376</v>
      </c>
      <c r="J2154" s="13"/>
      <c r="N2154" s="37"/>
      <c r="O2154" s="36"/>
    </row>
    <row r="2155" spans="1:15" ht="13.7" customHeight="1" x14ac:dyDescent="0.25">
      <c r="A2155" s="73">
        <f>'EMFAC2017EI-2011Class'!B2154</f>
        <v>2022</v>
      </c>
      <c r="B2155" s="74" t="str">
        <f>'EMFAC2017EI-2011Class'!C2154</f>
        <v>T7 Tractor</v>
      </c>
      <c r="C2155" s="73">
        <f>'EMFAC2017EI-2011Class'!D2154</f>
        <v>2001</v>
      </c>
      <c r="D2155" s="38">
        <f>'EMFAC2017EI-2011Class'!F2154</f>
        <v>21</v>
      </c>
      <c r="E2155" s="72" t="str">
        <f t="shared" si="68"/>
        <v>T7 Tractor-21</v>
      </c>
      <c r="F2155" s="39">
        <f>VLOOKUP(E2155,HD_Odo!$C$2:$D$1381,2,FALSE)</f>
        <v>800000</v>
      </c>
      <c r="G2155" s="89" t="str">
        <f>'EMFAC2017EI-2011Class'!H2154</f>
        <v>2022-T7 Tractor-21</v>
      </c>
      <c r="H2155" s="70">
        <f t="shared" si="67"/>
        <v>0.91712870029715376</v>
      </c>
      <c r="J2155" s="13"/>
      <c r="N2155" s="37"/>
      <c r="O2155" s="36"/>
    </row>
    <row r="2156" spans="1:15" ht="13.7" customHeight="1" x14ac:dyDescent="0.25">
      <c r="A2156" s="73">
        <f>'EMFAC2017EI-2011Class'!B2155</f>
        <v>2022</v>
      </c>
      <c r="B2156" s="74" t="str">
        <f>'EMFAC2017EI-2011Class'!C2155</f>
        <v>T7 Tractor</v>
      </c>
      <c r="C2156" s="73">
        <f>'EMFAC2017EI-2011Class'!D2155</f>
        <v>2000</v>
      </c>
      <c r="D2156" s="38">
        <f>'EMFAC2017EI-2011Class'!F2155</f>
        <v>22</v>
      </c>
      <c r="E2156" s="72" t="str">
        <f t="shared" si="68"/>
        <v>T7 Tractor-22</v>
      </c>
      <c r="F2156" s="39">
        <f>VLOOKUP(E2156,HD_Odo!$C$2:$D$1381,2,FALSE)</f>
        <v>800000</v>
      </c>
      <c r="G2156" s="89" t="str">
        <f>'EMFAC2017EI-2011Class'!H2155</f>
        <v>2022-T7 Tractor-22</v>
      </c>
      <c r="H2156" s="70">
        <f t="shared" si="67"/>
        <v>0.91712870029715376</v>
      </c>
      <c r="J2156" s="13"/>
      <c r="N2156" s="37"/>
      <c r="O2156" s="36"/>
    </row>
    <row r="2157" spans="1:15" ht="13.7" customHeight="1" x14ac:dyDescent="0.25">
      <c r="A2157" s="73">
        <f>'EMFAC2017EI-2011Class'!B2156</f>
        <v>2022</v>
      </c>
      <c r="B2157" s="74" t="str">
        <f>'EMFAC2017EI-2011Class'!C2156</f>
        <v>T7 Tractor</v>
      </c>
      <c r="C2157" s="73">
        <f>'EMFAC2017EI-2011Class'!D2156</f>
        <v>1999</v>
      </c>
      <c r="D2157" s="38">
        <f>'EMFAC2017EI-2011Class'!F2156</f>
        <v>23</v>
      </c>
      <c r="E2157" s="72" t="str">
        <f t="shared" si="68"/>
        <v>T7 Tractor-23</v>
      </c>
      <c r="F2157" s="39">
        <f>VLOOKUP(E2157,HD_Odo!$C$2:$D$1381,2,FALSE)</f>
        <v>800000</v>
      </c>
      <c r="G2157" s="89" t="str">
        <f>'EMFAC2017EI-2011Class'!H2156</f>
        <v>2022-T7 Tractor-23</v>
      </c>
      <c r="H2157" s="70">
        <f t="shared" si="67"/>
        <v>0.91712870029715376</v>
      </c>
      <c r="J2157" s="13"/>
      <c r="N2157" s="37"/>
      <c r="O2157" s="36"/>
    </row>
    <row r="2158" spans="1:15" ht="13.7" customHeight="1" x14ac:dyDescent="0.25">
      <c r="A2158" s="73">
        <f>'EMFAC2017EI-2011Class'!B2157</f>
        <v>2022</v>
      </c>
      <c r="B2158" s="74" t="str">
        <f>'EMFAC2017EI-2011Class'!C2157</f>
        <v>T7 Tractor</v>
      </c>
      <c r="C2158" s="73">
        <f>'EMFAC2017EI-2011Class'!D2157</f>
        <v>1998</v>
      </c>
      <c r="D2158" s="38">
        <f>'EMFAC2017EI-2011Class'!F2157</f>
        <v>24</v>
      </c>
      <c r="E2158" s="72" t="str">
        <f t="shared" si="68"/>
        <v>T7 Tractor-24</v>
      </c>
      <c r="F2158" s="39">
        <f>VLOOKUP(E2158,HD_Odo!$C$2:$D$1381,2,FALSE)</f>
        <v>800000</v>
      </c>
      <c r="G2158" s="89" t="str">
        <f>'EMFAC2017EI-2011Class'!H2157</f>
        <v>2022-T7 Tractor-24</v>
      </c>
      <c r="H2158" s="70">
        <f t="shared" si="67"/>
        <v>0.91712870029715376</v>
      </c>
      <c r="J2158" s="13"/>
      <c r="N2158" s="37"/>
      <c r="O2158" s="36"/>
    </row>
    <row r="2159" spans="1:15" ht="13.7" customHeight="1" x14ac:dyDescent="0.25">
      <c r="A2159" s="73">
        <f>'EMFAC2017EI-2011Class'!B2158</f>
        <v>2022</v>
      </c>
      <c r="B2159" s="74" t="str">
        <f>'EMFAC2017EI-2011Class'!C2158</f>
        <v>T7 Tractor</v>
      </c>
      <c r="C2159" s="73">
        <f>'EMFAC2017EI-2011Class'!D2158</f>
        <v>1997</v>
      </c>
      <c r="D2159" s="38">
        <f>'EMFAC2017EI-2011Class'!F2158</f>
        <v>25</v>
      </c>
      <c r="E2159" s="72" t="str">
        <f t="shared" si="68"/>
        <v>T7 Tractor-25</v>
      </c>
      <c r="F2159" s="39">
        <f>VLOOKUP(E2159,HD_Odo!$C$2:$D$1381,2,FALSE)</f>
        <v>800000</v>
      </c>
      <c r="G2159" s="89" t="str">
        <f>'EMFAC2017EI-2011Class'!H2158</f>
        <v>2022-T7 Tractor-25</v>
      </c>
      <c r="H2159" s="70">
        <f t="shared" si="67"/>
        <v>0.91712870029715376</v>
      </c>
      <c r="J2159" s="13"/>
      <c r="N2159" s="37"/>
      <c r="O2159" s="36"/>
    </row>
    <row r="2160" spans="1:15" ht="13.7" customHeight="1" x14ac:dyDescent="0.25">
      <c r="A2160" s="73">
        <f>'EMFAC2017EI-2011Class'!B2159</f>
        <v>2022</v>
      </c>
      <c r="B2160" s="74" t="str">
        <f>'EMFAC2017EI-2011Class'!C2159</f>
        <v>T7 Tractor</v>
      </c>
      <c r="C2160" s="73">
        <f>'EMFAC2017EI-2011Class'!D2159</f>
        <v>1996</v>
      </c>
      <c r="D2160" s="38">
        <f>'EMFAC2017EI-2011Class'!F2159</f>
        <v>26</v>
      </c>
      <c r="E2160" s="72" t="str">
        <f t="shared" si="68"/>
        <v>T7 Tractor-26</v>
      </c>
      <c r="F2160" s="39">
        <f>VLOOKUP(E2160,HD_Odo!$C$2:$D$1381,2,FALSE)</f>
        <v>800000</v>
      </c>
      <c r="G2160" s="89" t="str">
        <f>'EMFAC2017EI-2011Class'!H2159</f>
        <v>2022-T7 Tractor-26</v>
      </c>
      <c r="H2160" s="70">
        <f t="shared" si="67"/>
        <v>0.91712870029715376</v>
      </c>
      <c r="J2160" s="13"/>
      <c r="N2160" s="37"/>
      <c r="O2160" s="36"/>
    </row>
    <row r="2161" spans="1:15" ht="13.7" customHeight="1" x14ac:dyDescent="0.25">
      <c r="A2161" s="73">
        <f>'EMFAC2017EI-2011Class'!B2160</f>
        <v>2022</v>
      </c>
      <c r="B2161" s="74" t="str">
        <f>'EMFAC2017EI-2011Class'!C2160</f>
        <v>T7 Tractor</v>
      </c>
      <c r="C2161" s="73">
        <f>'EMFAC2017EI-2011Class'!D2160</f>
        <v>1995</v>
      </c>
      <c r="D2161" s="38">
        <f>'EMFAC2017EI-2011Class'!F2160</f>
        <v>27</v>
      </c>
      <c r="E2161" s="72" t="str">
        <f t="shared" si="68"/>
        <v>T7 Tractor-27</v>
      </c>
      <c r="F2161" s="39">
        <f>VLOOKUP(E2161,HD_Odo!$C$2:$D$1381,2,FALSE)</f>
        <v>800000</v>
      </c>
      <c r="G2161" s="89" t="str">
        <f>'EMFAC2017EI-2011Class'!H2160</f>
        <v>2022-T7 Tractor-27</v>
      </c>
      <c r="H2161" s="70">
        <f t="shared" si="67"/>
        <v>0.91712870029715376</v>
      </c>
      <c r="J2161" s="13"/>
      <c r="N2161" s="37"/>
      <c r="O2161" s="36"/>
    </row>
    <row r="2162" spans="1:15" ht="13.7" customHeight="1" x14ac:dyDescent="0.25">
      <c r="A2162" s="73">
        <f>'EMFAC2017EI-2011Class'!B2161</f>
        <v>2022</v>
      </c>
      <c r="B2162" s="74" t="str">
        <f>'EMFAC2017EI-2011Class'!C2161</f>
        <v>T7 Tractor</v>
      </c>
      <c r="C2162" s="73">
        <f>'EMFAC2017EI-2011Class'!D2161</f>
        <v>1994</v>
      </c>
      <c r="D2162" s="38">
        <f>'EMFAC2017EI-2011Class'!F2161</f>
        <v>28</v>
      </c>
      <c r="E2162" s="72" t="str">
        <f t="shared" si="68"/>
        <v>T7 Tractor-28</v>
      </c>
      <c r="F2162" s="39">
        <f>VLOOKUP(E2162,HD_Odo!$C$2:$D$1381,2,FALSE)</f>
        <v>800000</v>
      </c>
      <c r="G2162" s="89" t="str">
        <f>'EMFAC2017EI-2011Class'!H2161</f>
        <v>2022-T7 Tractor-28</v>
      </c>
      <c r="H2162" s="70">
        <f t="shared" si="67"/>
        <v>0.91712870029715376</v>
      </c>
      <c r="J2162" s="13"/>
      <c r="N2162" s="37"/>
      <c r="O2162" s="36"/>
    </row>
    <row r="2163" spans="1:15" ht="13.7" customHeight="1" x14ac:dyDescent="0.25">
      <c r="A2163" s="73">
        <f>'EMFAC2017EI-2011Class'!B2162</f>
        <v>2022</v>
      </c>
      <c r="B2163" s="74" t="str">
        <f>'EMFAC2017EI-2011Class'!C2162</f>
        <v>T7 Tractor</v>
      </c>
      <c r="C2163" s="73">
        <f>'EMFAC2017EI-2011Class'!D2162</f>
        <v>1993</v>
      </c>
      <c r="D2163" s="38">
        <f>'EMFAC2017EI-2011Class'!F2162</f>
        <v>29</v>
      </c>
      <c r="E2163" s="72" t="str">
        <f t="shared" si="68"/>
        <v>T7 Tractor-29</v>
      </c>
      <c r="F2163" s="39">
        <f>VLOOKUP(E2163,HD_Odo!$C$2:$D$1381,2,FALSE)</f>
        <v>800000</v>
      </c>
      <c r="G2163" s="89" t="str">
        <f>'EMFAC2017EI-2011Class'!H2162</f>
        <v>2022-T7 Tractor-29</v>
      </c>
      <c r="H2163" s="70">
        <f t="shared" ref="H2163:H2226" si="69">IF(C2163&lt;1994,1,IF(C2163&lt;2004,($U$3+$V$3*(F2163/10000))/($E$3+$F$3*(F2163/10000)),IF(C2163&lt;2008,($U$4+$V$4*(F2163/10000))/($E$4+$F$4*(F2163/10000)),IF(C2163&lt;2011,($U$5+$V$5*(F2163/10000))/($E$5+$F$5*(F2163/10000)),IF(C2163&lt;2014,($U$6+$V$6*(F2163/10000))/($E$6+$F$6*(F2163/10000)),($U$7+$V$7*(F2163/10000))/($E$7+$F$7*(F2163/10000)))))))</f>
        <v>1</v>
      </c>
      <c r="J2163" s="13"/>
      <c r="N2163" s="37"/>
      <c r="O2163" s="36"/>
    </row>
    <row r="2164" spans="1:15" ht="13.7" customHeight="1" x14ac:dyDescent="0.25">
      <c r="A2164" s="73">
        <f>'EMFAC2017EI-2011Class'!B2163</f>
        <v>2022</v>
      </c>
      <c r="B2164" s="74" t="str">
        <f>'EMFAC2017EI-2011Class'!C2163</f>
        <v>T7 Tractor</v>
      </c>
      <c r="C2164" s="73">
        <f>'EMFAC2017EI-2011Class'!D2163</f>
        <v>1992</v>
      </c>
      <c r="D2164" s="38">
        <f>'EMFAC2017EI-2011Class'!F2163</f>
        <v>30</v>
      </c>
      <c r="E2164" s="72" t="str">
        <f t="shared" si="68"/>
        <v>T7 Tractor-30</v>
      </c>
      <c r="F2164" s="39">
        <f>VLOOKUP(E2164,HD_Odo!$C$2:$D$1381,2,FALSE)</f>
        <v>800000</v>
      </c>
      <c r="G2164" s="89" t="str">
        <f>'EMFAC2017EI-2011Class'!H2163</f>
        <v>2022-T7 Tractor-30</v>
      </c>
      <c r="H2164" s="70">
        <f t="shared" si="69"/>
        <v>1</v>
      </c>
      <c r="J2164" s="13"/>
      <c r="N2164" s="37"/>
      <c r="O2164" s="36"/>
    </row>
    <row r="2165" spans="1:15" ht="13.7" customHeight="1" x14ac:dyDescent="0.25">
      <c r="A2165" s="73">
        <f>'EMFAC2017EI-2011Class'!B2164</f>
        <v>2022</v>
      </c>
      <c r="B2165" s="74" t="str">
        <f>'EMFAC2017EI-2011Class'!C2164</f>
        <v>T7 Tractor</v>
      </c>
      <c r="C2165" s="73">
        <f>'EMFAC2017EI-2011Class'!D2164</f>
        <v>1991</v>
      </c>
      <c r="D2165" s="38">
        <f>'EMFAC2017EI-2011Class'!F2164</f>
        <v>31</v>
      </c>
      <c r="E2165" s="72" t="str">
        <f t="shared" si="68"/>
        <v>T7 Tractor-31</v>
      </c>
      <c r="F2165" s="39">
        <f>VLOOKUP(E2165,HD_Odo!$C$2:$D$1381,2,FALSE)</f>
        <v>800000</v>
      </c>
      <c r="G2165" s="89" t="str">
        <f>'EMFAC2017EI-2011Class'!H2164</f>
        <v>2022-T7 Tractor-31</v>
      </c>
      <c r="H2165" s="70">
        <f t="shared" si="69"/>
        <v>1</v>
      </c>
      <c r="J2165" s="13"/>
      <c r="N2165" s="37"/>
      <c r="O2165" s="36"/>
    </row>
    <row r="2166" spans="1:15" ht="13.7" customHeight="1" x14ac:dyDescent="0.25">
      <c r="A2166" s="73">
        <f>'EMFAC2017EI-2011Class'!B2165</f>
        <v>2022</v>
      </c>
      <c r="B2166" s="74" t="str">
        <f>'EMFAC2017EI-2011Class'!C2165</f>
        <v>T7 Tractor</v>
      </c>
      <c r="C2166" s="73">
        <f>'EMFAC2017EI-2011Class'!D2165</f>
        <v>1990</v>
      </c>
      <c r="D2166" s="38">
        <f>'EMFAC2017EI-2011Class'!F2165</f>
        <v>32</v>
      </c>
      <c r="E2166" s="72" t="str">
        <f t="shared" si="68"/>
        <v>T7 Tractor-32</v>
      </c>
      <c r="F2166" s="39">
        <f>VLOOKUP(E2166,HD_Odo!$C$2:$D$1381,2,FALSE)</f>
        <v>800000</v>
      </c>
      <c r="G2166" s="89" t="str">
        <f>'EMFAC2017EI-2011Class'!H2165</f>
        <v>2022-T7 Tractor-32</v>
      </c>
      <c r="H2166" s="70">
        <f t="shared" si="69"/>
        <v>1</v>
      </c>
      <c r="J2166" s="13"/>
      <c r="N2166" s="37"/>
      <c r="O2166" s="36"/>
    </row>
    <row r="2167" spans="1:15" ht="13.7" customHeight="1" x14ac:dyDescent="0.25">
      <c r="A2167" s="73">
        <f>'EMFAC2017EI-2011Class'!B2166</f>
        <v>2022</v>
      </c>
      <c r="B2167" s="74" t="str">
        <f>'EMFAC2017EI-2011Class'!C2166</f>
        <v>T7 Tractor</v>
      </c>
      <c r="C2167" s="73">
        <f>'EMFAC2017EI-2011Class'!D2166</f>
        <v>1989</v>
      </c>
      <c r="D2167" s="38">
        <f>'EMFAC2017EI-2011Class'!F2166</f>
        <v>33</v>
      </c>
      <c r="E2167" s="72" t="str">
        <f t="shared" si="68"/>
        <v>T7 Tractor-33</v>
      </c>
      <c r="F2167" s="39">
        <f>VLOOKUP(E2167,HD_Odo!$C$2:$D$1381,2,FALSE)</f>
        <v>800000</v>
      </c>
      <c r="G2167" s="89" t="str">
        <f>'EMFAC2017EI-2011Class'!H2166</f>
        <v>2022-T7 Tractor-33</v>
      </c>
      <c r="H2167" s="70">
        <f t="shared" si="69"/>
        <v>1</v>
      </c>
      <c r="J2167" s="13"/>
      <c r="N2167" s="37"/>
      <c r="O2167" s="36"/>
    </row>
    <row r="2168" spans="1:15" ht="13.7" customHeight="1" x14ac:dyDescent="0.25">
      <c r="A2168" s="73">
        <f>'EMFAC2017EI-2011Class'!B2167</f>
        <v>2022</v>
      </c>
      <c r="B2168" s="74" t="str">
        <f>'EMFAC2017EI-2011Class'!C2167</f>
        <v>T7 Tractor</v>
      </c>
      <c r="C2168" s="73">
        <f>'EMFAC2017EI-2011Class'!D2167</f>
        <v>1988</v>
      </c>
      <c r="D2168" s="38">
        <f>'EMFAC2017EI-2011Class'!F2167</f>
        <v>34</v>
      </c>
      <c r="E2168" s="72" t="str">
        <f t="shared" si="68"/>
        <v>T7 Tractor-34</v>
      </c>
      <c r="F2168" s="39">
        <f>VLOOKUP(E2168,HD_Odo!$C$2:$D$1381,2,FALSE)</f>
        <v>800000</v>
      </c>
      <c r="G2168" s="89" t="str">
        <f>'EMFAC2017EI-2011Class'!H2167</f>
        <v>2022-T7 Tractor-34</v>
      </c>
      <c r="H2168" s="70">
        <f t="shared" si="69"/>
        <v>1</v>
      </c>
      <c r="J2168" s="13"/>
      <c r="N2168" s="37"/>
      <c r="O2168" s="36"/>
    </row>
    <row r="2169" spans="1:15" ht="13.7" customHeight="1" x14ac:dyDescent="0.25">
      <c r="A2169" s="73">
        <f>'EMFAC2017EI-2011Class'!B2168</f>
        <v>2022</v>
      </c>
      <c r="B2169" s="74" t="str">
        <f>'EMFAC2017EI-2011Class'!C2168</f>
        <v>T7 Tractor</v>
      </c>
      <c r="C2169" s="73">
        <f>'EMFAC2017EI-2011Class'!D2168</f>
        <v>1987</v>
      </c>
      <c r="D2169" s="38">
        <f>'EMFAC2017EI-2011Class'!F2168</f>
        <v>35</v>
      </c>
      <c r="E2169" s="72" t="str">
        <f t="shared" si="68"/>
        <v>T7 Tractor-35</v>
      </c>
      <c r="F2169" s="39">
        <f>VLOOKUP(E2169,HD_Odo!$C$2:$D$1381,2,FALSE)</f>
        <v>800000</v>
      </c>
      <c r="G2169" s="89" t="str">
        <f>'EMFAC2017EI-2011Class'!H2168</f>
        <v>2022-T7 Tractor-35</v>
      </c>
      <c r="H2169" s="70">
        <f t="shared" si="69"/>
        <v>1</v>
      </c>
      <c r="J2169" s="13"/>
      <c r="N2169" s="37"/>
      <c r="O2169" s="36"/>
    </row>
    <row r="2170" spans="1:15" ht="13.7" customHeight="1" x14ac:dyDescent="0.25">
      <c r="A2170" s="73">
        <f>'EMFAC2017EI-2011Class'!B2169</f>
        <v>2022</v>
      </c>
      <c r="B2170" s="74" t="str">
        <f>'EMFAC2017EI-2011Class'!C2169</f>
        <v>T7 Tractor</v>
      </c>
      <c r="C2170" s="73">
        <f>'EMFAC2017EI-2011Class'!D2169</f>
        <v>1986</v>
      </c>
      <c r="D2170" s="38">
        <f>'EMFAC2017EI-2011Class'!F2169</f>
        <v>36</v>
      </c>
      <c r="E2170" s="72" t="str">
        <f t="shared" si="68"/>
        <v>T7 Tractor-36</v>
      </c>
      <c r="F2170" s="39">
        <f>VLOOKUP(E2170,HD_Odo!$C$2:$D$1381,2,FALSE)</f>
        <v>800000</v>
      </c>
      <c r="G2170" s="89" t="str">
        <f>'EMFAC2017EI-2011Class'!H2169</f>
        <v>2022-T7 Tractor-36</v>
      </c>
      <c r="H2170" s="70">
        <f t="shared" si="69"/>
        <v>1</v>
      </c>
      <c r="J2170" s="13"/>
      <c r="N2170" s="37"/>
      <c r="O2170" s="36"/>
    </row>
    <row r="2171" spans="1:15" ht="13.7" customHeight="1" x14ac:dyDescent="0.25">
      <c r="A2171" s="73">
        <f>'EMFAC2017EI-2011Class'!B2170</f>
        <v>2022</v>
      </c>
      <c r="B2171" s="74" t="str">
        <f>'EMFAC2017EI-2011Class'!C2170</f>
        <v>T7 Tractor</v>
      </c>
      <c r="C2171" s="73">
        <f>'EMFAC2017EI-2011Class'!D2170</f>
        <v>1985</v>
      </c>
      <c r="D2171" s="38">
        <f>'EMFAC2017EI-2011Class'!F2170</f>
        <v>37</v>
      </c>
      <c r="E2171" s="72" t="str">
        <f t="shared" si="68"/>
        <v>T7 Tractor-37</v>
      </c>
      <c r="F2171" s="39">
        <f>VLOOKUP(E2171,HD_Odo!$C$2:$D$1381,2,FALSE)</f>
        <v>800000</v>
      </c>
      <c r="G2171" s="89" t="str">
        <f>'EMFAC2017EI-2011Class'!H2170</f>
        <v>2022-T7 Tractor-37</v>
      </c>
      <c r="H2171" s="70">
        <f t="shared" si="69"/>
        <v>1</v>
      </c>
      <c r="J2171" s="13"/>
      <c r="N2171" s="37"/>
      <c r="O2171" s="36"/>
    </row>
    <row r="2172" spans="1:15" ht="13.7" customHeight="1" x14ac:dyDescent="0.25">
      <c r="A2172" s="73">
        <f>'EMFAC2017EI-2011Class'!B2171</f>
        <v>2022</v>
      </c>
      <c r="B2172" s="74" t="str">
        <f>'EMFAC2017EI-2011Class'!C2171</f>
        <v>T7 Tractor</v>
      </c>
      <c r="C2172" s="73">
        <f>'EMFAC2017EI-2011Class'!D2171</f>
        <v>1984</v>
      </c>
      <c r="D2172" s="38">
        <f>'EMFAC2017EI-2011Class'!F2171</f>
        <v>38</v>
      </c>
      <c r="E2172" s="72" t="str">
        <f t="shared" si="68"/>
        <v>T7 Tractor-38</v>
      </c>
      <c r="F2172" s="39">
        <f>VLOOKUP(E2172,HD_Odo!$C$2:$D$1381,2,FALSE)</f>
        <v>800000</v>
      </c>
      <c r="G2172" s="89" t="str">
        <f>'EMFAC2017EI-2011Class'!H2171</f>
        <v>2022-T7 Tractor-38</v>
      </c>
      <c r="H2172" s="70">
        <f t="shared" si="69"/>
        <v>1</v>
      </c>
      <c r="J2172" s="13"/>
      <c r="N2172" s="37"/>
      <c r="O2172" s="36"/>
    </row>
    <row r="2173" spans="1:15" ht="13.7" customHeight="1" x14ac:dyDescent="0.25">
      <c r="A2173" s="73">
        <f>'EMFAC2017EI-2011Class'!B2172</f>
        <v>2022</v>
      </c>
      <c r="B2173" s="74" t="str">
        <f>'EMFAC2017EI-2011Class'!C2172</f>
        <v>T7 Tractor</v>
      </c>
      <c r="C2173" s="73">
        <f>'EMFAC2017EI-2011Class'!D2172</f>
        <v>1983</v>
      </c>
      <c r="D2173" s="38">
        <f>'EMFAC2017EI-2011Class'!F2172</f>
        <v>39</v>
      </c>
      <c r="E2173" s="72" t="str">
        <f t="shared" si="68"/>
        <v>T7 Tractor-39</v>
      </c>
      <c r="F2173" s="39">
        <f>VLOOKUP(E2173,HD_Odo!$C$2:$D$1381,2,FALSE)</f>
        <v>800000</v>
      </c>
      <c r="G2173" s="89" t="str">
        <f>'EMFAC2017EI-2011Class'!H2172</f>
        <v>2022-T7 Tractor-39</v>
      </c>
      <c r="H2173" s="70">
        <f t="shared" si="69"/>
        <v>1</v>
      </c>
      <c r="J2173" s="13"/>
      <c r="N2173" s="37"/>
      <c r="O2173" s="36"/>
    </row>
    <row r="2174" spans="1:15" ht="13.7" customHeight="1" x14ac:dyDescent="0.25">
      <c r="A2174" s="73">
        <f>'EMFAC2017EI-2011Class'!B2173</f>
        <v>2022</v>
      </c>
      <c r="B2174" s="74" t="str">
        <f>'EMFAC2017EI-2011Class'!C2173</f>
        <v>T7 Tractor</v>
      </c>
      <c r="C2174" s="73">
        <f>'EMFAC2017EI-2011Class'!D2173</f>
        <v>1982</v>
      </c>
      <c r="D2174" s="38">
        <f>'EMFAC2017EI-2011Class'!F2173</f>
        <v>40</v>
      </c>
      <c r="E2174" s="72" t="str">
        <f t="shared" si="68"/>
        <v>T7 Tractor-40</v>
      </c>
      <c r="F2174" s="39">
        <f>VLOOKUP(E2174,HD_Odo!$C$2:$D$1381,2,FALSE)</f>
        <v>800000</v>
      </c>
      <c r="G2174" s="89" t="str">
        <f>'EMFAC2017EI-2011Class'!H2173</f>
        <v>2022-T7 Tractor-40</v>
      </c>
      <c r="H2174" s="70">
        <f t="shared" si="69"/>
        <v>1</v>
      </c>
      <c r="J2174" s="13"/>
      <c r="N2174" s="37"/>
      <c r="O2174" s="36"/>
    </row>
    <row r="2175" spans="1:15" ht="13.7" customHeight="1" x14ac:dyDescent="0.25">
      <c r="A2175" s="73">
        <f>'EMFAC2017EI-2011Class'!B2174</f>
        <v>2022</v>
      </c>
      <c r="B2175" s="74" t="str">
        <f>'EMFAC2017EI-2011Class'!C2174</f>
        <v>T7 Tractor</v>
      </c>
      <c r="C2175" s="73">
        <f>'EMFAC2017EI-2011Class'!D2174</f>
        <v>1981</v>
      </c>
      <c r="D2175" s="38">
        <f>'EMFAC2017EI-2011Class'!F2174</f>
        <v>41</v>
      </c>
      <c r="E2175" s="72" t="str">
        <f t="shared" si="68"/>
        <v>T7 Tractor-41</v>
      </c>
      <c r="F2175" s="39">
        <f>VLOOKUP(E2175,HD_Odo!$C$2:$D$1381,2,FALSE)</f>
        <v>800000</v>
      </c>
      <c r="G2175" s="89" t="str">
        <f>'EMFAC2017EI-2011Class'!H2174</f>
        <v>2022-T7 Tractor-41</v>
      </c>
      <c r="H2175" s="70">
        <f t="shared" si="69"/>
        <v>1</v>
      </c>
      <c r="J2175" s="13"/>
      <c r="N2175" s="37"/>
      <c r="O2175" s="36"/>
    </row>
    <row r="2176" spans="1:15" ht="13.7" customHeight="1" x14ac:dyDescent="0.25">
      <c r="A2176" s="73">
        <f>'EMFAC2017EI-2011Class'!B2175</f>
        <v>2022</v>
      </c>
      <c r="B2176" s="74" t="str">
        <f>'EMFAC2017EI-2011Class'!C2175</f>
        <v>T7 Tractor</v>
      </c>
      <c r="C2176" s="73">
        <f>'EMFAC2017EI-2011Class'!D2175</f>
        <v>1980</v>
      </c>
      <c r="D2176" s="38">
        <f>'EMFAC2017EI-2011Class'!F2175</f>
        <v>42</v>
      </c>
      <c r="E2176" s="72" t="str">
        <f t="shared" si="68"/>
        <v>T7 Tractor-42</v>
      </c>
      <c r="F2176" s="39">
        <f>VLOOKUP(E2176,HD_Odo!$C$2:$D$1381,2,FALSE)</f>
        <v>800000</v>
      </c>
      <c r="G2176" s="89" t="str">
        <f>'EMFAC2017EI-2011Class'!H2175</f>
        <v>2022-T7 Tractor-42</v>
      </c>
      <c r="H2176" s="70">
        <f t="shared" si="69"/>
        <v>1</v>
      </c>
      <c r="J2176" s="13"/>
      <c r="N2176" s="37"/>
      <c r="O2176" s="36"/>
    </row>
    <row r="2177" spans="1:15" ht="13.7" customHeight="1" x14ac:dyDescent="0.25">
      <c r="A2177" s="73">
        <f>'EMFAC2017EI-2011Class'!B2176</f>
        <v>2022</v>
      </c>
      <c r="B2177" s="74" t="str">
        <f>'EMFAC2017EI-2011Class'!C2176</f>
        <v>T7 Tractor</v>
      </c>
      <c r="C2177" s="73">
        <f>'EMFAC2017EI-2011Class'!D2176</f>
        <v>1979</v>
      </c>
      <c r="D2177" s="38">
        <f>'EMFAC2017EI-2011Class'!F2176</f>
        <v>43</v>
      </c>
      <c r="E2177" s="72" t="str">
        <f t="shared" si="68"/>
        <v>T7 Tractor-43</v>
      </c>
      <c r="F2177" s="39">
        <f>VLOOKUP(E2177,HD_Odo!$C$2:$D$1381,2,FALSE)</f>
        <v>800000</v>
      </c>
      <c r="G2177" s="89" t="str">
        <f>'EMFAC2017EI-2011Class'!H2176</f>
        <v>2022-T7 Tractor-43</v>
      </c>
      <c r="H2177" s="70">
        <f t="shared" si="69"/>
        <v>1</v>
      </c>
      <c r="J2177" s="13"/>
      <c r="N2177" s="37"/>
      <c r="O2177" s="36"/>
    </row>
    <row r="2178" spans="1:15" ht="13.7" customHeight="1" x14ac:dyDescent="0.25">
      <c r="A2178" s="73">
        <f>'EMFAC2017EI-2011Class'!B2177</f>
        <v>2022</v>
      </c>
      <c r="B2178" s="74" t="str">
        <f>'EMFAC2017EI-2011Class'!C2177</f>
        <v>T7 Tractor</v>
      </c>
      <c r="C2178" s="73">
        <f>'EMFAC2017EI-2011Class'!D2177</f>
        <v>1978</v>
      </c>
      <c r="D2178" s="38">
        <f>'EMFAC2017EI-2011Class'!F2177</f>
        <v>44</v>
      </c>
      <c r="E2178" s="72" t="str">
        <f t="shared" si="68"/>
        <v>T7 Tractor-44</v>
      </c>
      <c r="F2178" s="39">
        <f>VLOOKUP(E2178,HD_Odo!$C$2:$D$1381,2,FALSE)</f>
        <v>800000</v>
      </c>
      <c r="G2178" s="89" t="str">
        <f>'EMFAC2017EI-2011Class'!H2177</f>
        <v>2022-T7 Tractor-44</v>
      </c>
      <c r="H2178" s="70">
        <f t="shared" si="69"/>
        <v>1</v>
      </c>
      <c r="J2178" s="13"/>
      <c r="N2178" s="37"/>
      <c r="O2178" s="36"/>
    </row>
    <row r="2179" spans="1:15" ht="13.7" customHeight="1" x14ac:dyDescent="0.25">
      <c r="A2179" s="73">
        <f>'EMFAC2017EI-2011Class'!B2178</f>
        <v>2022</v>
      </c>
      <c r="B2179" s="74" t="str">
        <f>'EMFAC2017EI-2011Class'!C2178</f>
        <v>T7 Tractor Construction</v>
      </c>
      <c r="C2179" s="73">
        <f>'EMFAC2017EI-2011Class'!D2178</f>
        <v>2023</v>
      </c>
      <c r="D2179" s="38">
        <f>'EMFAC2017EI-2011Class'!F2178</f>
        <v>-1</v>
      </c>
      <c r="E2179" s="72" t="str">
        <f t="shared" si="68"/>
        <v>T7 Tractor Construction--1</v>
      </c>
      <c r="F2179" s="39">
        <f>VLOOKUP(E2179,HD_Odo!$C$2:$D$1381,2,FALSE)</f>
        <v>0</v>
      </c>
      <c r="G2179" s="89" t="str">
        <f>'EMFAC2017EI-2011Class'!H2178</f>
        <v>2022-T7 Tractor Construction--1</v>
      </c>
      <c r="H2179" s="70">
        <f t="shared" si="69"/>
        <v>1</v>
      </c>
      <c r="J2179" s="13"/>
      <c r="N2179" s="37"/>
      <c r="O2179" s="36"/>
    </row>
    <row r="2180" spans="1:15" ht="13.7" customHeight="1" x14ac:dyDescent="0.25">
      <c r="A2180" s="73">
        <f>'EMFAC2017EI-2011Class'!B2179</f>
        <v>2022</v>
      </c>
      <c r="B2180" s="74" t="str">
        <f>'EMFAC2017EI-2011Class'!C2179</f>
        <v>T7 Tractor Construction</v>
      </c>
      <c r="C2180" s="73">
        <f>'EMFAC2017EI-2011Class'!D2179</f>
        <v>2022</v>
      </c>
      <c r="D2180" s="38">
        <f>'EMFAC2017EI-2011Class'!F2179</f>
        <v>0</v>
      </c>
      <c r="E2180" s="72" t="str">
        <f t="shared" si="68"/>
        <v>T7 Tractor Construction-0</v>
      </c>
      <c r="F2180" s="39">
        <f>VLOOKUP(E2180,HD_Odo!$C$2:$D$1381,2,FALSE)</f>
        <v>76908.539999999994</v>
      </c>
      <c r="G2180" s="89" t="str">
        <f>'EMFAC2017EI-2011Class'!H2179</f>
        <v>2022-T7 Tractor Construction-0</v>
      </c>
      <c r="H2180" s="70">
        <f t="shared" si="69"/>
        <v>0.92256469390932394</v>
      </c>
      <c r="J2180" s="13"/>
      <c r="N2180" s="37"/>
      <c r="O2180" s="36"/>
    </row>
    <row r="2181" spans="1:15" ht="13.7" customHeight="1" x14ac:dyDescent="0.25">
      <c r="A2181" s="73">
        <f>'EMFAC2017EI-2011Class'!B2180</f>
        <v>2022</v>
      </c>
      <c r="B2181" s="74" t="str">
        <f>'EMFAC2017EI-2011Class'!C2180</f>
        <v>T7 Tractor Construction</v>
      </c>
      <c r="C2181" s="73">
        <f>'EMFAC2017EI-2011Class'!D2180</f>
        <v>2021</v>
      </c>
      <c r="D2181" s="38">
        <f>'EMFAC2017EI-2011Class'!F2180</f>
        <v>1</v>
      </c>
      <c r="E2181" s="72" t="str">
        <f t="shared" si="68"/>
        <v>T7 Tractor Construction-1</v>
      </c>
      <c r="F2181" s="39">
        <f>VLOOKUP(E2181,HD_Odo!$C$2:$D$1381,2,FALSE)</f>
        <v>153817.1</v>
      </c>
      <c r="G2181" s="89" t="str">
        <f>'EMFAC2017EI-2011Class'!H2180</f>
        <v>2022-T7 Tractor Construction-1</v>
      </c>
      <c r="H2181" s="70">
        <f t="shared" si="69"/>
        <v>0.87345597208856962</v>
      </c>
      <c r="J2181" s="13"/>
      <c r="N2181" s="37"/>
      <c r="O2181" s="36"/>
    </row>
    <row r="2182" spans="1:15" ht="13.7" customHeight="1" x14ac:dyDescent="0.25">
      <c r="A2182" s="73">
        <f>'EMFAC2017EI-2011Class'!B2181</f>
        <v>2022</v>
      </c>
      <c r="B2182" s="74" t="str">
        <f>'EMFAC2017EI-2011Class'!C2181</f>
        <v>T7 Tractor Construction</v>
      </c>
      <c r="C2182" s="73">
        <f>'EMFAC2017EI-2011Class'!D2181</f>
        <v>2020</v>
      </c>
      <c r="D2182" s="38">
        <f>'EMFAC2017EI-2011Class'!F2181</f>
        <v>2</v>
      </c>
      <c r="E2182" s="72" t="str">
        <f t="shared" si="68"/>
        <v>T7 Tractor Construction-2</v>
      </c>
      <c r="F2182" s="39">
        <f>VLOOKUP(E2182,HD_Odo!$C$2:$D$1381,2,FALSE)</f>
        <v>229819.72</v>
      </c>
      <c r="G2182" s="89" t="str">
        <f>'EMFAC2017EI-2011Class'!H2181</f>
        <v>2022-T7 Tractor Construction-2</v>
      </c>
      <c r="H2182" s="70">
        <f t="shared" si="69"/>
        <v>0.8398723923936191</v>
      </c>
      <c r="J2182" s="13"/>
      <c r="N2182" s="37"/>
      <c r="O2182" s="36"/>
    </row>
    <row r="2183" spans="1:15" ht="13.7" customHeight="1" x14ac:dyDescent="0.25">
      <c r="A2183" s="73">
        <f>'EMFAC2017EI-2011Class'!B2182</f>
        <v>2022</v>
      </c>
      <c r="B2183" s="74" t="str">
        <f>'EMFAC2017EI-2011Class'!C2182</f>
        <v>T7 Tractor Construction</v>
      </c>
      <c r="C2183" s="73">
        <f>'EMFAC2017EI-2011Class'!D2182</f>
        <v>2019</v>
      </c>
      <c r="D2183" s="38">
        <f>'EMFAC2017EI-2011Class'!F2182</f>
        <v>3</v>
      </c>
      <c r="E2183" s="72" t="str">
        <f t="shared" si="68"/>
        <v>T7 Tractor Construction-3</v>
      </c>
      <c r="F2183" s="39">
        <f>VLOOKUP(E2183,HD_Odo!$C$2:$D$1381,2,FALSE)</f>
        <v>310702.34000000003</v>
      </c>
      <c r="G2183" s="89" t="str">
        <f>'EMFAC2017EI-2011Class'!H2182</f>
        <v>2022-T7 Tractor Construction-3</v>
      </c>
      <c r="H2183" s="70">
        <f t="shared" si="69"/>
        <v>0.81384387687122317</v>
      </c>
      <c r="J2183" s="13"/>
      <c r="N2183" s="37"/>
      <c r="O2183" s="36"/>
    </row>
    <row r="2184" spans="1:15" ht="13.7" customHeight="1" x14ac:dyDescent="0.25">
      <c r="A2184" s="73">
        <f>'EMFAC2017EI-2011Class'!B2183</f>
        <v>2022</v>
      </c>
      <c r="B2184" s="74" t="str">
        <f>'EMFAC2017EI-2011Class'!C2183</f>
        <v>T7 Tractor Construction</v>
      </c>
      <c r="C2184" s="73">
        <f>'EMFAC2017EI-2011Class'!D2183</f>
        <v>2018</v>
      </c>
      <c r="D2184" s="38">
        <f>'EMFAC2017EI-2011Class'!F2183</f>
        <v>4</v>
      </c>
      <c r="E2184" s="72" t="str">
        <f t="shared" si="68"/>
        <v>T7 Tractor Construction-4</v>
      </c>
      <c r="F2184" s="39">
        <f>VLOOKUP(E2184,HD_Odo!$C$2:$D$1381,2,FALSE)</f>
        <v>395127.86</v>
      </c>
      <c r="G2184" s="89" t="str">
        <f>'EMFAC2017EI-2011Class'!H2183</f>
        <v>2022-T7 Tractor Construction-4</v>
      </c>
      <c r="H2184" s="70">
        <f t="shared" si="69"/>
        <v>0.79346162766661055</v>
      </c>
      <c r="J2184" s="13"/>
      <c r="N2184" s="37"/>
      <c r="O2184" s="36"/>
    </row>
    <row r="2185" spans="1:15" ht="13.7" customHeight="1" x14ac:dyDescent="0.25">
      <c r="A2185" s="73">
        <f>'EMFAC2017EI-2011Class'!B2184</f>
        <v>2022</v>
      </c>
      <c r="B2185" s="74" t="str">
        <f>'EMFAC2017EI-2011Class'!C2184</f>
        <v>T7 Tractor Construction</v>
      </c>
      <c r="C2185" s="73">
        <f>'EMFAC2017EI-2011Class'!D2184</f>
        <v>2017</v>
      </c>
      <c r="D2185" s="38">
        <f>'EMFAC2017EI-2011Class'!F2184</f>
        <v>5</v>
      </c>
      <c r="E2185" s="72" t="str">
        <f t="shared" si="68"/>
        <v>T7 Tractor Construction-5</v>
      </c>
      <c r="F2185" s="39">
        <f>VLOOKUP(E2185,HD_Odo!$C$2:$D$1381,2,FALSE)</f>
        <v>488987.22</v>
      </c>
      <c r="G2185" s="89" t="str">
        <f>'EMFAC2017EI-2011Class'!H2184</f>
        <v>2022-T7 Tractor Construction-5</v>
      </c>
      <c r="H2185" s="70">
        <f t="shared" si="69"/>
        <v>0.77614806280946902</v>
      </c>
      <c r="J2185" s="13"/>
      <c r="N2185" s="37"/>
      <c r="O2185" s="36"/>
    </row>
    <row r="2186" spans="1:15" ht="13.7" customHeight="1" x14ac:dyDescent="0.25">
      <c r="A2186" s="73">
        <f>'EMFAC2017EI-2011Class'!B2185</f>
        <v>2022</v>
      </c>
      <c r="B2186" s="74" t="str">
        <f>'EMFAC2017EI-2011Class'!C2185</f>
        <v>T7 Tractor Construction</v>
      </c>
      <c r="C2186" s="73">
        <f>'EMFAC2017EI-2011Class'!D2185</f>
        <v>2016</v>
      </c>
      <c r="D2186" s="38">
        <f>'EMFAC2017EI-2011Class'!F2185</f>
        <v>6</v>
      </c>
      <c r="E2186" s="72" t="str">
        <f t="shared" si="68"/>
        <v>T7 Tractor Construction-6</v>
      </c>
      <c r="F2186" s="39">
        <f>VLOOKUP(E2186,HD_Odo!$C$2:$D$1381,2,FALSE)</f>
        <v>558038.9</v>
      </c>
      <c r="G2186" s="89" t="str">
        <f>'EMFAC2017EI-2011Class'!H2185</f>
        <v>2022-T7 Tractor Construction-6</v>
      </c>
      <c r="H2186" s="70">
        <f t="shared" si="69"/>
        <v>0.76592673295086411</v>
      </c>
      <c r="J2186" s="13"/>
      <c r="N2186" s="37"/>
      <c r="O2186" s="36"/>
    </row>
    <row r="2187" spans="1:15" ht="13.7" customHeight="1" x14ac:dyDescent="0.25">
      <c r="A2187" s="73">
        <f>'EMFAC2017EI-2011Class'!B2186</f>
        <v>2022</v>
      </c>
      <c r="B2187" s="74" t="str">
        <f>'EMFAC2017EI-2011Class'!C2186</f>
        <v>T7 Tractor Construction</v>
      </c>
      <c r="C2187" s="73">
        <f>'EMFAC2017EI-2011Class'!D2186</f>
        <v>2015</v>
      </c>
      <c r="D2187" s="38">
        <f>'EMFAC2017EI-2011Class'!F2186</f>
        <v>7</v>
      </c>
      <c r="E2187" s="72" t="str">
        <f t="shared" ref="E2187:E2250" si="70">CONCATENATE(B2187,"-",D2187)</f>
        <v>T7 Tractor Construction-7</v>
      </c>
      <c r="F2187" s="39">
        <f>VLOOKUP(E2187,HD_Odo!$C$2:$D$1381,2,FALSE)</f>
        <v>615840.93999999994</v>
      </c>
      <c r="G2187" s="89" t="str">
        <f>'EMFAC2017EI-2011Class'!H2186</f>
        <v>2022-T7 Tractor Construction-7</v>
      </c>
      <c r="H2187" s="70">
        <f t="shared" si="69"/>
        <v>0.75860049898561766</v>
      </c>
      <c r="J2187" s="13"/>
      <c r="N2187" s="37"/>
      <c r="O2187" s="36"/>
    </row>
    <row r="2188" spans="1:15" ht="13.7" customHeight="1" x14ac:dyDescent="0.25">
      <c r="A2188" s="73">
        <f>'EMFAC2017EI-2011Class'!B2187</f>
        <v>2022</v>
      </c>
      <c r="B2188" s="74" t="str">
        <f>'EMFAC2017EI-2011Class'!C2187</f>
        <v>T7 Tractor Construction</v>
      </c>
      <c r="C2188" s="73">
        <f>'EMFAC2017EI-2011Class'!D2187</f>
        <v>2014</v>
      </c>
      <c r="D2188" s="38">
        <f>'EMFAC2017EI-2011Class'!F2187</f>
        <v>8</v>
      </c>
      <c r="E2188" s="72" t="str">
        <f t="shared" si="70"/>
        <v>T7 Tractor Construction-8</v>
      </c>
      <c r="F2188" s="39">
        <f>VLOOKUP(E2188,HD_Odo!$C$2:$D$1381,2,FALSE)</f>
        <v>669491.87</v>
      </c>
      <c r="G2188" s="89" t="str">
        <f>'EMFAC2017EI-2011Class'!H2187</f>
        <v>2022-T7 Tractor Construction-8</v>
      </c>
      <c r="H2188" s="70">
        <f t="shared" si="69"/>
        <v>0.75260998072536911</v>
      </c>
      <c r="J2188" s="13"/>
      <c r="N2188" s="37"/>
      <c r="O2188" s="36"/>
    </row>
    <row r="2189" spans="1:15" ht="13.7" customHeight="1" x14ac:dyDescent="0.25">
      <c r="A2189" s="73">
        <f>'EMFAC2017EI-2011Class'!B2188</f>
        <v>2022</v>
      </c>
      <c r="B2189" s="74" t="str">
        <f>'EMFAC2017EI-2011Class'!C2188</f>
        <v>T7 Tractor Construction</v>
      </c>
      <c r="C2189" s="73">
        <f>'EMFAC2017EI-2011Class'!D2188</f>
        <v>2013</v>
      </c>
      <c r="D2189" s="38">
        <f>'EMFAC2017EI-2011Class'!F2188</f>
        <v>9</v>
      </c>
      <c r="E2189" s="72" t="str">
        <f t="shared" si="70"/>
        <v>T7 Tractor Construction-9</v>
      </c>
      <c r="F2189" s="39">
        <f>VLOOKUP(E2189,HD_Odo!$C$2:$D$1381,2,FALSE)</f>
        <v>719283.9</v>
      </c>
      <c r="G2189" s="89" t="str">
        <f>'EMFAC2017EI-2011Class'!H2188</f>
        <v>2022-T7 Tractor Construction-9</v>
      </c>
      <c r="H2189" s="70">
        <f t="shared" si="69"/>
        <v>0.72459875713173383</v>
      </c>
      <c r="J2189" s="13"/>
      <c r="N2189" s="37"/>
      <c r="O2189" s="36"/>
    </row>
    <row r="2190" spans="1:15" ht="13.7" customHeight="1" x14ac:dyDescent="0.25">
      <c r="A2190" s="73">
        <f>'EMFAC2017EI-2011Class'!B2189</f>
        <v>2022</v>
      </c>
      <c r="B2190" s="74" t="str">
        <f>'EMFAC2017EI-2011Class'!C2189</f>
        <v>T7 Tractor Construction</v>
      </c>
      <c r="C2190" s="73">
        <f>'EMFAC2017EI-2011Class'!D2189</f>
        <v>2012</v>
      </c>
      <c r="D2190" s="38">
        <f>'EMFAC2017EI-2011Class'!F2189</f>
        <v>10</v>
      </c>
      <c r="E2190" s="72" t="str">
        <f t="shared" si="70"/>
        <v>T7 Tractor Construction-10</v>
      </c>
      <c r="F2190" s="39">
        <f>VLOOKUP(E2190,HD_Odo!$C$2:$D$1381,2,FALSE)</f>
        <v>765588.04</v>
      </c>
      <c r="G2190" s="89" t="str">
        <f>'EMFAC2017EI-2011Class'!H2189</f>
        <v>2022-T7 Tractor Construction-10</v>
      </c>
      <c r="H2190" s="70">
        <f t="shared" si="69"/>
        <v>0.72133539493239673</v>
      </c>
      <c r="J2190" s="13"/>
      <c r="N2190" s="37"/>
      <c r="O2190" s="36"/>
    </row>
    <row r="2191" spans="1:15" ht="13.7" customHeight="1" x14ac:dyDescent="0.25">
      <c r="A2191" s="73">
        <f>'EMFAC2017EI-2011Class'!B2190</f>
        <v>2022</v>
      </c>
      <c r="B2191" s="74" t="str">
        <f>'EMFAC2017EI-2011Class'!C2190</f>
        <v>T7 Tractor Construction</v>
      </c>
      <c r="C2191" s="73">
        <f>'EMFAC2017EI-2011Class'!D2190</f>
        <v>2011</v>
      </c>
      <c r="D2191" s="38">
        <f>'EMFAC2017EI-2011Class'!F2190</f>
        <v>11</v>
      </c>
      <c r="E2191" s="72" t="str">
        <f t="shared" si="70"/>
        <v>T7 Tractor Construction-11</v>
      </c>
      <c r="F2191" s="39">
        <f>VLOOKUP(E2191,HD_Odo!$C$2:$D$1381,2,FALSE)</f>
        <v>800000</v>
      </c>
      <c r="G2191" s="89" t="str">
        <f>'EMFAC2017EI-2011Class'!H2190</f>
        <v>2022-T7 Tractor Construction-11</v>
      </c>
      <c r="H2191" s="70">
        <f t="shared" si="69"/>
        <v>0.71911140184646072</v>
      </c>
      <c r="J2191" s="13"/>
      <c r="N2191" s="37"/>
      <c r="O2191" s="36"/>
    </row>
    <row r="2192" spans="1:15" ht="13.7" customHeight="1" x14ac:dyDescent="0.25">
      <c r="A2192" s="73">
        <f>'EMFAC2017EI-2011Class'!B2191</f>
        <v>2022</v>
      </c>
      <c r="B2192" s="74" t="str">
        <f>'EMFAC2017EI-2011Class'!C2191</f>
        <v>T7 Tractor Construction</v>
      </c>
      <c r="C2192" s="73">
        <f>'EMFAC2017EI-2011Class'!D2191</f>
        <v>2010</v>
      </c>
      <c r="D2192" s="38">
        <f>'EMFAC2017EI-2011Class'!F2191</f>
        <v>12</v>
      </c>
      <c r="E2192" s="72" t="str">
        <f t="shared" si="70"/>
        <v>T7 Tractor Construction-12</v>
      </c>
      <c r="F2192" s="39">
        <f>VLOOKUP(E2192,HD_Odo!$C$2:$D$1381,2,FALSE)</f>
        <v>800000</v>
      </c>
      <c r="G2192" s="89" t="str">
        <f>'EMFAC2017EI-2011Class'!H2191</f>
        <v>2022-T7 Tractor Construction-12</v>
      </c>
      <c r="H2192" s="70">
        <f t="shared" si="69"/>
        <v>0.75501389938464736</v>
      </c>
      <c r="J2192" s="13"/>
      <c r="N2192" s="37"/>
      <c r="O2192" s="36"/>
    </row>
    <row r="2193" spans="1:15" ht="13.7" customHeight="1" x14ac:dyDescent="0.25">
      <c r="A2193" s="73">
        <f>'EMFAC2017EI-2011Class'!B2192</f>
        <v>2022</v>
      </c>
      <c r="B2193" s="74" t="str">
        <f>'EMFAC2017EI-2011Class'!C2192</f>
        <v>T7 Tractor Construction</v>
      </c>
      <c r="C2193" s="73">
        <f>'EMFAC2017EI-2011Class'!D2192</f>
        <v>2009</v>
      </c>
      <c r="D2193" s="38">
        <f>'EMFAC2017EI-2011Class'!F2192</f>
        <v>13</v>
      </c>
      <c r="E2193" s="72" t="str">
        <f t="shared" si="70"/>
        <v>T7 Tractor Construction-13</v>
      </c>
      <c r="F2193" s="39">
        <f>VLOOKUP(E2193,HD_Odo!$C$2:$D$1381,2,FALSE)</f>
        <v>800000</v>
      </c>
      <c r="G2193" s="89" t="str">
        <f>'EMFAC2017EI-2011Class'!H2192</f>
        <v>2022-T7 Tractor Construction-13</v>
      </c>
      <c r="H2193" s="70">
        <f t="shared" si="69"/>
        <v>0.75501389938464736</v>
      </c>
      <c r="J2193" s="13"/>
      <c r="N2193" s="37"/>
      <c r="O2193" s="36"/>
    </row>
    <row r="2194" spans="1:15" ht="13.7" customHeight="1" x14ac:dyDescent="0.25">
      <c r="A2194" s="73">
        <f>'EMFAC2017EI-2011Class'!B2193</f>
        <v>2022</v>
      </c>
      <c r="B2194" s="74" t="str">
        <f>'EMFAC2017EI-2011Class'!C2193</f>
        <v>T7 Tractor Construction</v>
      </c>
      <c r="C2194" s="73">
        <f>'EMFAC2017EI-2011Class'!D2193</f>
        <v>2008</v>
      </c>
      <c r="D2194" s="38">
        <f>'EMFAC2017EI-2011Class'!F2193</f>
        <v>14</v>
      </c>
      <c r="E2194" s="72" t="str">
        <f t="shared" si="70"/>
        <v>T7 Tractor Construction-14</v>
      </c>
      <c r="F2194" s="39">
        <f>VLOOKUP(E2194,HD_Odo!$C$2:$D$1381,2,FALSE)</f>
        <v>800000</v>
      </c>
      <c r="G2194" s="89" t="str">
        <f>'EMFAC2017EI-2011Class'!H2193</f>
        <v>2022-T7 Tractor Construction-14</v>
      </c>
      <c r="H2194" s="70">
        <f t="shared" si="69"/>
        <v>0.75501389938464736</v>
      </c>
      <c r="J2194" s="13"/>
      <c r="N2194" s="37"/>
      <c r="O2194" s="36"/>
    </row>
    <row r="2195" spans="1:15" ht="13.7" customHeight="1" x14ac:dyDescent="0.25">
      <c r="A2195" s="73">
        <f>'EMFAC2017EI-2011Class'!B2194</f>
        <v>2022</v>
      </c>
      <c r="B2195" s="74" t="str">
        <f>'EMFAC2017EI-2011Class'!C2194</f>
        <v>T7 Tractor Construction</v>
      </c>
      <c r="C2195" s="73">
        <f>'EMFAC2017EI-2011Class'!D2194</f>
        <v>2007</v>
      </c>
      <c r="D2195" s="38">
        <f>'EMFAC2017EI-2011Class'!F2194</f>
        <v>15</v>
      </c>
      <c r="E2195" s="72" t="str">
        <f t="shared" si="70"/>
        <v>T7 Tractor Construction-15</v>
      </c>
      <c r="F2195" s="39">
        <f>VLOOKUP(E2195,HD_Odo!$C$2:$D$1381,2,FALSE)</f>
        <v>800000</v>
      </c>
      <c r="G2195" s="89" t="str">
        <f>'EMFAC2017EI-2011Class'!H2194</f>
        <v>2022-T7 Tractor Construction-15</v>
      </c>
      <c r="H2195" s="70">
        <f t="shared" si="69"/>
        <v>0.86370590944244396</v>
      </c>
      <c r="J2195" s="13"/>
      <c r="N2195" s="37"/>
      <c r="O2195" s="36"/>
    </row>
    <row r="2196" spans="1:15" ht="13.7" customHeight="1" x14ac:dyDescent="0.25">
      <c r="A2196" s="73">
        <f>'EMFAC2017EI-2011Class'!B2195</f>
        <v>2022</v>
      </c>
      <c r="B2196" s="74" t="str">
        <f>'EMFAC2017EI-2011Class'!C2195</f>
        <v>T7 Tractor Construction</v>
      </c>
      <c r="C2196" s="73">
        <f>'EMFAC2017EI-2011Class'!D2195</f>
        <v>2006</v>
      </c>
      <c r="D2196" s="38">
        <f>'EMFAC2017EI-2011Class'!F2195</f>
        <v>16</v>
      </c>
      <c r="E2196" s="72" t="str">
        <f t="shared" si="70"/>
        <v>T7 Tractor Construction-16</v>
      </c>
      <c r="F2196" s="39">
        <f>VLOOKUP(E2196,HD_Odo!$C$2:$D$1381,2,FALSE)</f>
        <v>800000</v>
      </c>
      <c r="G2196" s="89" t="str">
        <f>'EMFAC2017EI-2011Class'!H2195</f>
        <v>2022-T7 Tractor Construction-16</v>
      </c>
      <c r="H2196" s="70">
        <f t="shared" si="69"/>
        <v>0.86370590944244396</v>
      </c>
      <c r="J2196" s="13"/>
      <c r="N2196" s="37"/>
      <c r="O2196" s="36"/>
    </row>
    <row r="2197" spans="1:15" ht="13.7" customHeight="1" x14ac:dyDescent="0.25">
      <c r="A2197" s="73">
        <f>'EMFAC2017EI-2011Class'!B2196</f>
        <v>2022</v>
      </c>
      <c r="B2197" s="74" t="str">
        <f>'EMFAC2017EI-2011Class'!C2196</f>
        <v>T7 Tractor Construction</v>
      </c>
      <c r="C2197" s="73">
        <f>'EMFAC2017EI-2011Class'!D2196</f>
        <v>2005</v>
      </c>
      <c r="D2197" s="38">
        <f>'EMFAC2017EI-2011Class'!F2196</f>
        <v>17</v>
      </c>
      <c r="E2197" s="72" t="str">
        <f t="shared" si="70"/>
        <v>T7 Tractor Construction-17</v>
      </c>
      <c r="F2197" s="39">
        <f>VLOOKUP(E2197,HD_Odo!$C$2:$D$1381,2,FALSE)</f>
        <v>800000</v>
      </c>
      <c r="G2197" s="89" t="str">
        <f>'EMFAC2017EI-2011Class'!H2196</f>
        <v>2022-T7 Tractor Construction-17</v>
      </c>
      <c r="H2197" s="70">
        <f t="shared" si="69"/>
        <v>0.86370590944244396</v>
      </c>
      <c r="J2197" s="13"/>
      <c r="N2197" s="37"/>
      <c r="O2197" s="36"/>
    </row>
    <row r="2198" spans="1:15" ht="13.7" customHeight="1" x14ac:dyDescent="0.25">
      <c r="A2198" s="73">
        <f>'EMFAC2017EI-2011Class'!B2197</f>
        <v>2022</v>
      </c>
      <c r="B2198" s="74" t="str">
        <f>'EMFAC2017EI-2011Class'!C2197</f>
        <v>T7 Tractor Construction</v>
      </c>
      <c r="C2198" s="73">
        <f>'EMFAC2017EI-2011Class'!D2197</f>
        <v>2004</v>
      </c>
      <c r="D2198" s="38">
        <f>'EMFAC2017EI-2011Class'!F2197</f>
        <v>18</v>
      </c>
      <c r="E2198" s="72" t="str">
        <f t="shared" si="70"/>
        <v>T7 Tractor Construction-18</v>
      </c>
      <c r="F2198" s="39">
        <f>VLOOKUP(E2198,HD_Odo!$C$2:$D$1381,2,FALSE)</f>
        <v>800000</v>
      </c>
      <c r="G2198" s="89" t="str">
        <f>'EMFAC2017EI-2011Class'!H2197</f>
        <v>2022-T7 Tractor Construction-18</v>
      </c>
      <c r="H2198" s="70">
        <f t="shared" si="69"/>
        <v>0.86370590944244396</v>
      </c>
      <c r="J2198" s="13"/>
      <c r="N2198" s="37"/>
      <c r="O2198" s="36"/>
    </row>
    <row r="2199" spans="1:15" ht="13.7" customHeight="1" x14ac:dyDescent="0.25">
      <c r="A2199" s="73">
        <f>'EMFAC2017EI-2011Class'!B2198</f>
        <v>2022</v>
      </c>
      <c r="B2199" s="74" t="str">
        <f>'EMFAC2017EI-2011Class'!C2198</f>
        <v>T7 Tractor Construction</v>
      </c>
      <c r="C2199" s="73">
        <f>'EMFAC2017EI-2011Class'!D2198</f>
        <v>2003</v>
      </c>
      <c r="D2199" s="38">
        <f>'EMFAC2017EI-2011Class'!F2198</f>
        <v>19</v>
      </c>
      <c r="E2199" s="72" t="str">
        <f t="shared" si="70"/>
        <v>T7 Tractor Construction-19</v>
      </c>
      <c r="F2199" s="39">
        <f>VLOOKUP(E2199,HD_Odo!$C$2:$D$1381,2,FALSE)</f>
        <v>800000</v>
      </c>
      <c r="G2199" s="89" t="str">
        <f>'EMFAC2017EI-2011Class'!H2198</f>
        <v>2022-T7 Tractor Construction-19</v>
      </c>
      <c r="H2199" s="70">
        <f t="shared" si="69"/>
        <v>0.91712870029715376</v>
      </c>
      <c r="J2199" s="13"/>
      <c r="N2199" s="37"/>
      <c r="O2199" s="36"/>
    </row>
    <row r="2200" spans="1:15" ht="13.7" customHeight="1" x14ac:dyDescent="0.25">
      <c r="A2200" s="73">
        <f>'EMFAC2017EI-2011Class'!B2199</f>
        <v>2022</v>
      </c>
      <c r="B2200" s="74" t="str">
        <f>'EMFAC2017EI-2011Class'!C2199</f>
        <v>T7 Tractor Construction</v>
      </c>
      <c r="C2200" s="73">
        <f>'EMFAC2017EI-2011Class'!D2199</f>
        <v>2002</v>
      </c>
      <c r="D2200" s="38">
        <f>'EMFAC2017EI-2011Class'!F2199</f>
        <v>20</v>
      </c>
      <c r="E2200" s="72" t="str">
        <f t="shared" si="70"/>
        <v>T7 Tractor Construction-20</v>
      </c>
      <c r="F2200" s="39">
        <f>VLOOKUP(E2200,HD_Odo!$C$2:$D$1381,2,FALSE)</f>
        <v>800000</v>
      </c>
      <c r="G2200" s="89" t="str">
        <f>'EMFAC2017EI-2011Class'!H2199</f>
        <v>2022-T7 Tractor Construction-20</v>
      </c>
      <c r="H2200" s="70">
        <f t="shared" si="69"/>
        <v>0.91712870029715376</v>
      </c>
      <c r="J2200" s="13"/>
      <c r="N2200" s="37"/>
      <c r="O2200" s="36"/>
    </row>
    <row r="2201" spans="1:15" ht="13.7" customHeight="1" x14ac:dyDescent="0.25">
      <c r="A2201" s="73">
        <f>'EMFAC2017EI-2011Class'!B2200</f>
        <v>2022</v>
      </c>
      <c r="B2201" s="74" t="str">
        <f>'EMFAC2017EI-2011Class'!C2200</f>
        <v>T7 Tractor Construction</v>
      </c>
      <c r="C2201" s="73">
        <f>'EMFAC2017EI-2011Class'!D2200</f>
        <v>2001</v>
      </c>
      <c r="D2201" s="38">
        <f>'EMFAC2017EI-2011Class'!F2200</f>
        <v>21</v>
      </c>
      <c r="E2201" s="72" t="str">
        <f t="shared" si="70"/>
        <v>T7 Tractor Construction-21</v>
      </c>
      <c r="F2201" s="39">
        <f>VLOOKUP(E2201,HD_Odo!$C$2:$D$1381,2,FALSE)</f>
        <v>800000</v>
      </c>
      <c r="G2201" s="89" t="str">
        <f>'EMFAC2017EI-2011Class'!H2200</f>
        <v>2022-T7 Tractor Construction-21</v>
      </c>
      <c r="H2201" s="70">
        <f t="shared" si="69"/>
        <v>0.91712870029715376</v>
      </c>
      <c r="J2201" s="13"/>
      <c r="N2201" s="37"/>
      <c r="O2201" s="36"/>
    </row>
    <row r="2202" spans="1:15" ht="13.7" customHeight="1" x14ac:dyDescent="0.25">
      <c r="A2202" s="73">
        <f>'EMFAC2017EI-2011Class'!B2201</f>
        <v>2022</v>
      </c>
      <c r="B2202" s="74" t="str">
        <f>'EMFAC2017EI-2011Class'!C2201</f>
        <v>T7 Tractor Construction</v>
      </c>
      <c r="C2202" s="73">
        <f>'EMFAC2017EI-2011Class'!D2201</f>
        <v>2000</v>
      </c>
      <c r="D2202" s="38">
        <f>'EMFAC2017EI-2011Class'!F2201</f>
        <v>22</v>
      </c>
      <c r="E2202" s="72" t="str">
        <f t="shared" si="70"/>
        <v>T7 Tractor Construction-22</v>
      </c>
      <c r="F2202" s="39">
        <f>VLOOKUP(E2202,HD_Odo!$C$2:$D$1381,2,FALSE)</f>
        <v>800000</v>
      </c>
      <c r="G2202" s="89" t="str">
        <f>'EMFAC2017EI-2011Class'!H2201</f>
        <v>2022-T7 Tractor Construction-22</v>
      </c>
      <c r="H2202" s="70">
        <f t="shared" si="69"/>
        <v>0.91712870029715376</v>
      </c>
      <c r="J2202" s="13"/>
      <c r="N2202" s="37"/>
      <c r="O2202" s="36"/>
    </row>
    <row r="2203" spans="1:15" ht="13.7" customHeight="1" x14ac:dyDescent="0.25">
      <c r="A2203" s="73">
        <f>'EMFAC2017EI-2011Class'!B2202</f>
        <v>2022</v>
      </c>
      <c r="B2203" s="74" t="str">
        <f>'EMFAC2017EI-2011Class'!C2202</f>
        <v>T7 Tractor Construction</v>
      </c>
      <c r="C2203" s="73">
        <f>'EMFAC2017EI-2011Class'!D2202</f>
        <v>1999</v>
      </c>
      <c r="D2203" s="38">
        <f>'EMFAC2017EI-2011Class'!F2202</f>
        <v>23</v>
      </c>
      <c r="E2203" s="72" t="str">
        <f t="shared" si="70"/>
        <v>T7 Tractor Construction-23</v>
      </c>
      <c r="F2203" s="39">
        <f>VLOOKUP(E2203,HD_Odo!$C$2:$D$1381,2,FALSE)</f>
        <v>800000</v>
      </c>
      <c r="G2203" s="89" t="str">
        <f>'EMFAC2017EI-2011Class'!H2202</f>
        <v>2022-T7 Tractor Construction-23</v>
      </c>
      <c r="H2203" s="70">
        <f t="shared" si="69"/>
        <v>0.91712870029715376</v>
      </c>
      <c r="J2203" s="13"/>
      <c r="N2203" s="37"/>
      <c r="O2203" s="36"/>
    </row>
    <row r="2204" spans="1:15" ht="13.7" customHeight="1" x14ac:dyDescent="0.25">
      <c r="A2204" s="73">
        <f>'EMFAC2017EI-2011Class'!B2203</f>
        <v>2022</v>
      </c>
      <c r="B2204" s="74" t="str">
        <f>'EMFAC2017EI-2011Class'!C2203</f>
        <v>T7 Tractor Construction</v>
      </c>
      <c r="C2204" s="73">
        <f>'EMFAC2017EI-2011Class'!D2203</f>
        <v>1998</v>
      </c>
      <c r="D2204" s="38">
        <f>'EMFAC2017EI-2011Class'!F2203</f>
        <v>24</v>
      </c>
      <c r="E2204" s="72" t="str">
        <f t="shared" si="70"/>
        <v>T7 Tractor Construction-24</v>
      </c>
      <c r="F2204" s="39">
        <f>VLOOKUP(E2204,HD_Odo!$C$2:$D$1381,2,FALSE)</f>
        <v>800000</v>
      </c>
      <c r="G2204" s="89" t="str">
        <f>'EMFAC2017EI-2011Class'!H2203</f>
        <v>2022-T7 Tractor Construction-24</v>
      </c>
      <c r="H2204" s="70">
        <f t="shared" si="69"/>
        <v>0.91712870029715376</v>
      </c>
      <c r="J2204" s="13"/>
      <c r="N2204" s="37"/>
      <c r="O2204" s="36"/>
    </row>
    <row r="2205" spans="1:15" ht="13.7" customHeight="1" x14ac:dyDescent="0.25">
      <c r="A2205" s="73">
        <f>'EMFAC2017EI-2011Class'!B2204</f>
        <v>2022</v>
      </c>
      <c r="B2205" s="74" t="str">
        <f>'EMFAC2017EI-2011Class'!C2204</f>
        <v>T7 Tractor Construction</v>
      </c>
      <c r="C2205" s="73">
        <f>'EMFAC2017EI-2011Class'!D2204</f>
        <v>1997</v>
      </c>
      <c r="D2205" s="38">
        <f>'EMFAC2017EI-2011Class'!F2204</f>
        <v>25</v>
      </c>
      <c r="E2205" s="72" t="str">
        <f t="shared" si="70"/>
        <v>T7 Tractor Construction-25</v>
      </c>
      <c r="F2205" s="39">
        <f>VLOOKUP(E2205,HD_Odo!$C$2:$D$1381,2,FALSE)</f>
        <v>800000</v>
      </c>
      <c r="G2205" s="89" t="str">
        <f>'EMFAC2017EI-2011Class'!H2204</f>
        <v>2022-T7 Tractor Construction-25</v>
      </c>
      <c r="H2205" s="70">
        <f t="shared" si="69"/>
        <v>0.91712870029715376</v>
      </c>
      <c r="J2205" s="13"/>
      <c r="N2205" s="37"/>
      <c r="O2205" s="36"/>
    </row>
    <row r="2206" spans="1:15" ht="13.7" customHeight="1" x14ac:dyDescent="0.25">
      <c r="A2206" s="73">
        <f>'EMFAC2017EI-2011Class'!B2205</f>
        <v>2022</v>
      </c>
      <c r="B2206" s="74" t="str">
        <f>'EMFAC2017EI-2011Class'!C2205</f>
        <v>T7 Tractor Construction</v>
      </c>
      <c r="C2206" s="73">
        <f>'EMFAC2017EI-2011Class'!D2205</f>
        <v>1996</v>
      </c>
      <c r="D2206" s="38">
        <f>'EMFAC2017EI-2011Class'!F2205</f>
        <v>26</v>
      </c>
      <c r="E2206" s="72" t="str">
        <f t="shared" si="70"/>
        <v>T7 Tractor Construction-26</v>
      </c>
      <c r="F2206" s="39">
        <f>VLOOKUP(E2206,HD_Odo!$C$2:$D$1381,2,FALSE)</f>
        <v>800000</v>
      </c>
      <c r="G2206" s="89" t="str">
        <f>'EMFAC2017EI-2011Class'!H2205</f>
        <v>2022-T7 Tractor Construction-26</v>
      </c>
      <c r="H2206" s="70">
        <f t="shared" si="69"/>
        <v>0.91712870029715376</v>
      </c>
      <c r="J2206" s="13"/>
      <c r="N2206" s="37"/>
      <c r="O2206" s="36"/>
    </row>
    <row r="2207" spans="1:15" ht="13.7" customHeight="1" x14ac:dyDescent="0.25">
      <c r="A2207" s="73">
        <f>'EMFAC2017EI-2011Class'!B2206</f>
        <v>2022</v>
      </c>
      <c r="B2207" s="74" t="str">
        <f>'EMFAC2017EI-2011Class'!C2206</f>
        <v>T7 Tractor Construction</v>
      </c>
      <c r="C2207" s="73">
        <f>'EMFAC2017EI-2011Class'!D2206</f>
        <v>1995</v>
      </c>
      <c r="D2207" s="38">
        <f>'EMFAC2017EI-2011Class'!F2206</f>
        <v>27</v>
      </c>
      <c r="E2207" s="72" t="str">
        <f t="shared" si="70"/>
        <v>T7 Tractor Construction-27</v>
      </c>
      <c r="F2207" s="39">
        <f>VLOOKUP(E2207,HD_Odo!$C$2:$D$1381,2,FALSE)</f>
        <v>800000</v>
      </c>
      <c r="G2207" s="89" t="str">
        <f>'EMFAC2017EI-2011Class'!H2206</f>
        <v>2022-T7 Tractor Construction-27</v>
      </c>
      <c r="H2207" s="70">
        <f t="shared" si="69"/>
        <v>0.91712870029715376</v>
      </c>
      <c r="J2207" s="13"/>
      <c r="N2207" s="37"/>
      <c r="O2207" s="36"/>
    </row>
    <row r="2208" spans="1:15" ht="13.7" customHeight="1" x14ac:dyDescent="0.25">
      <c r="A2208" s="73">
        <f>'EMFAC2017EI-2011Class'!B2207</f>
        <v>2022</v>
      </c>
      <c r="B2208" s="74" t="str">
        <f>'EMFAC2017EI-2011Class'!C2207</f>
        <v>T7 Tractor Construction</v>
      </c>
      <c r="C2208" s="73">
        <f>'EMFAC2017EI-2011Class'!D2207</f>
        <v>1994</v>
      </c>
      <c r="D2208" s="38">
        <f>'EMFAC2017EI-2011Class'!F2207</f>
        <v>28</v>
      </c>
      <c r="E2208" s="72" t="str">
        <f t="shared" si="70"/>
        <v>T7 Tractor Construction-28</v>
      </c>
      <c r="F2208" s="39">
        <f>VLOOKUP(E2208,HD_Odo!$C$2:$D$1381,2,FALSE)</f>
        <v>800000</v>
      </c>
      <c r="G2208" s="89" t="str">
        <f>'EMFAC2017EI-2011Class'!H2207</f>
        <v>2022-T7 Tractor Construction-28</v>
      </c>
      <c r="H2208" s="70">
        <f t="shared" si="69"/>
        <v>0.91712870029715376</v>
      </c>
      <c r="J2208" s="13"/>
      <c r="N2208" s="37"/>
      <c r="O2208" s="36"/>
    </row>
    <row r="2209" spans="1:15" ht="13.7" customHeight="1" x14ac:dyDescent="0.25">
      <c r="A2209" s="73">
        <f>'EMFAC2017EI-2011Class'!B2208</f>
        <v>2022</v>
      </c>
      <c r="B2209" s="74" t="str">
        <f>'EMFAC2017EI-2011Class'!C2208</f>
        <v>T7 Tractor Construction</v>
      </c>
      <c r="C2209" s="73">
        <f>'EMFAC2017EI-2011Class'!D2208</f>
        <v>1993</v>
      </c>
      <c r="D2209" s="38">
        <f>'EMFAC2017EI-2011Class'!F2208</f>
        <v>29</v>
      </c>
      <c r="E2209" s="72" t="str">
        <f t="shared" si="70"/>
        <v>T7 Tractor Construction-29</v>
      </c>
      <c r="F2209" s="39">
        <f>VLOOKUP(E2209,HD_Odo!$C$2:$D$1381,2,FALSE)</f>
        <v>800000</v>
      </c>
      <c r="G2209" s="89" t="str">
        <f>'EMFAC2017EI-2011Class'!H2208</f>
        <v>2022-T7 Tractor Construction-29</v>
      </c>
      <c r="H2209" s="70">
        <f t="shared" si="69"/>
        <v>1</v>
      </c>
      <c r="J2209" s="13"/>
      <c r="N2209" s="37"/>
      <c r="O2209" s="36"/>
    </row>
    <row r="2210" spans="1:15" ht="13.7" customHeight="1" x14ac:dyDescent="0.25">
      <c r="A2210" s="73">
        <f>'EMFAC2017EI-2011Class'!B2209</f>
        <v>2022</v>
      </c>
      <c r="B2210" s="74" t="str">
        <f>'EMFAC2017EI-2011Class'!C2209</f>
        <v>T7 Tractor Construction</v>
      </c>
      <c r="C2210" s="73">
        <f>'EMFAC2017EI-2011Class'!D2209</f>
        <v>1992</v>
      </c>
      <c r="D2210" s="38">
        <f>'EMFAC2017EI-2011Class'!F2209</f>
        <v>30</v>
      </c>
      <c r="E2210" s="72" t="str">
        <f t="shared" si="70"/>
        <v>T7 Tractor Construction-30</v>
      </c>
      <c r="F2210" s="39">
        <f>VLOOKUP(E2210,HD_Odo!$C$2:$D$1381,2,FALSE)</f>
        <v>800000</v>
      </c>
      <c r="G2210" s="89" t="str">
        <f>'EMFAC2017EI-2011Class'!H2209</f>
        <v>2022-T7 Tractor Construction-30</v>
      </c>
      <c r="H2210" s="70">
        <f t="shared" si="69"/>
        <v>1</v>
      </c>
      <c r="J2210" s="13"/>
      <c r="N2210" s="37"/>
      <c r="O2210" s="36"/>
    </row>
    <row r="2211" spans="1:15" ht="13.7" customHeight="1" x14ac:dyDescent="0.25">
      <c r="A2211" s="73">
        <f>'EMFAC2017EI-2011Class'!B2210</f>
        <v>2022</v>
      </c>
      <c r="B2211" s="74" t="str">
        <f>'EMFAC2017EI-2011Class'!C2210</f>
        <v>T7 Tractor Construction</v>
      </c>
      <c r="C2211" s="73">
        <f>'EMFAC2017EI-2011Class'!D2210</f>
        <v>1991</v>
      </c>
      <c r="D2211" s="38">
        <f>'EMFAC2017EI-2011Class'!F2210</f>
        <v>31</v>
      </c>
      <c r="E2211" s="72" t="str">
        <f t="shared" si="70"/>
        <v>T7 Tractor Construction-31</v>
      </c>
      <c r="F2211" s="39">
        <f>VLOOKUP(E2211,HD_Odo!$C$2:$D$1381,2,FALSE)</f>
        <v>800000</v>
      </c>
      <c r="G2211" s="89" t="str">
        <f>'EMFAC2017EI-2011Class'!H2210</f>
        <v>2022-T7 Tractor Construction-31</v>
      </c>
      <c r="H2211" s="70">
        <f t="shared" si="69"/>
        <v>1</v>
      </c>
      <c r="J2211" s="13"/>
      <c r="N2211" s="37"/>
      <c r="O2211" s="36"/>
    </row>
    <row r="2212" spans="1:15" ht="13.7" customHeight="1" x14ac:dyDescent="0.25">
      <c r="A2212" s="73">
        <f>'EMFAC2017EI-2011Class'!B2211</f>
        <v>2022</v>
      </c>
      <c r="B2212" s="74" t="str">
        <f>'EMFAC2017EI-2011Class'!C2211</f>
        <v>T7 Tractor Construction</v>
      </c>
      <c r="C2212" s="73">
        <f>'EMFAC2017EI-2011Class'!D2211</f>
        <v>1990</v>
      </c>
      <c r="D2212" s="38">
        <f>'EMFAC2017EI-2011Class'!F2211</f>
        <v>32</v>
      </c>
      <c r="E2212" s="72" t="str">
        <f t="shared" si="70"/>
        <v>T7 Tractor Construction-32</v>
      </c>
      <c r="F2212" s="39">
        <f>VLOOKUP(E2212,HD_Odo!$C$2:$D$1381,2,FALSE)</f>
        <v>800000</v>
      </c>
      <c r="G2212" s="89" t="str">
        <f>'EMFAC2017EI-2011Class'!H2211</f>
        <v>2022-T7 Tractor Construction-32</v>
      </c>
      <c r="H2212" s="70">
        <f t="shared" si="69"/>
        <v>1</v>
      </c>
      <c r="J2212" s="13"/>
      <c r="N2212" s="37"/>
      <c r="O2212" s="36"/>
    </row>
    <row r="2213" spans="1:15" ht="13.7" customHeight="1" x14ac:dyDescent="0.25">
      <c r="A2213" s="73">
        <f>'EMFAC2017EI-2011Class'!B2212</f>
        <v>2022</v>
      </c>
      <c r="B2213" s="74" t="str">
        <f>'EMFAC2017EI-2011Class'!C2212</f>
        <v>T7 Tractor Construction</v>
      </c>
      <c r="C2213" s="73">
        <f>'EMFAC2017EI-2011Class'!D2212</f>
        <v>1989</v>
      </c>
      <c r="D2213" s="38">
        <f>'EMFAC2017EI-2011Class'!F2212</f>
        <v>33</v>
      </c>
      <c r="E2213" s="72" t="str">
        <f t="shared" si="70"/>
        <v>T7 Tractor Construction-33</v>
      </c>
      <c r="F2213" s="39">
        <f>VLOOKUP(E2213,HD_Odo!$C$2:$D$1381,2,FALSE)</f>
        <v>800000</v>
      </c>
      <c r="G2213" s="89" t="str">
        <f>'EMFAC2017EI-2011Class'!H2212</f>
        <v>2022-T7 Tractor Construction-33</v>
      </c>
      <c r="H2213" s="70">
        <f t="shared" si="69"/>
        <v>1</v>
      </c>
      <c r="J2213" s="13"/>
      <c r="N2213" s="37"/>
      <c r="O2213" s="36"/>
    </row>
    <row r="2214" spans="1:15" ht="13.7" customHeight="1" x14ac:dyDescent="0.25">
      <c r="A2214" s="73">
        <f>'EMFAC2017EI-2011Class'!B2213</f>
        <v>2022</v>
      </c>
      <c r="B2214" s="74" t="str">
        <f>'EMFAC2017EI-2011Class'!C2213</f>
        <v>T7 Tractor Construction</v>
      </c>
      <c r="C2214" s="73">
        <f>'EMFAC2017EI-2011Class'!D2213</f>
        <v>1988</v>
      </c>
      <c r="D2214" s="38">
        <f>'EMFAC2017EI-2011Class'!F2213</f>
        <v>34</v>
      </c>
      <c r="E2214" s="72" t="str">
        <f t="shared" si="70"/>
        <v>T7 Tractor Construction-34</v>
      </c>
      <c r="F2214" s="39">
        <f>VLOOKUP(E2214,HD_Odo!$C$2:$D$1381,2,FALSE)</f>
        <v>800000</v>
      </c>
      <c r="G2214" s="89" t="str">
        <f>'EMFAC2017EI-2011Class'!H2213</f>
        <v>2022-T7 Tractor Construction-34</v>
      </c>
      <c r="H2214" s="70">
        <f t="shared" si="69"/>
        <v>1</v>
      </c>
      <c r="J2214" s="13"/>
      <c r="N2214" s="37"/>
      <c r="O2214" s="36"/>
    </row>
    <row r="2215" spans="1:15" ht="13.7" customHeight="1" x14ac:dyDescent="0.25">
      <c r="A2215" s="73">
        <f>'EMFAC2017EI-2011Class'!B2214</f>
        <v>2022</v>
      </c>
      <c r="B2215" s="74" t="str">
        <f>'EMFAC2017EI-2011Class'!C2214</f>
        <v>T7 Tractor Construction</v>
      </c>
      <c r="C2215" s="73">
        <f>'EMFAC2017EI-2011Class'!D2214</f>
        <v>1987</v>
      </c>
      <c r="D2215" s="38">
        <f>'EMFAC2017EI-2011Class'!F2214</f>
        <v>35</v>
      </c>
      <c r="E2215" s="72" t="str">
        <f t="shared" si="70"/>
        <v>T7 Tractor Construction-35</v>
      </c>
      <c r="F2215" s="39">
        <f>VLOOKUP(E2215,HD_Odo!$C$2:$D$1381,2,FALSE)</f>
        <v>800000</v>
      </c>
      <c r="G2215" s="89" t="str">
        <f>'EMFAC2017EI-2011Class'!H2214</f>
        <v>2022-T7 Tractor Construction-35</v>
      </c>
      <c r="H2215" s="70">
        <f t="shared" si="69"/>
        <v>1</v>
      </c>
      <c r="J2215" s="13"/>
      <c r="N2215" s="37"/>
      <c r="O2215" s="36"/>
    </row>
    <row r="2216" spans="1:15" ht="13.7" customHeight="1" x14ac:dyDescent="0.25">
      <c r="A2216" s="73">
        <f>'EMFAC2017EI-2011Class'!B2215</f>
        <v>2022</v>
      </c>
      <c r="B2216" s="74" t="str">
        <f>'EMFAC2017EI-2011Class'!C2215</f>
        <v>T7 Tractor Construction</v>
      </c>
      <c r="C2216" s="73">
        <f>'EMFAC2017EI-2011Class'!D2215</f>
        <v>1986</v>
      </c>
      <c r="D2216" s="38">
        <f>'EMFAC2017EI-2011Class'!F2215</f>
        <v>36</v>
      </c>
      <c r="E2216" s="72" t="str">
        <f t="shared" si="70"/>
        <v>T7 Tractor Construction-36</v>
      </c>
      <c r="F2216" s="39">
        <f>VLOOKUP(E2216,HD_Odo!$C$2:$D$1381,2,FALSE)</f>
        <v>800000</v>
      </c>
      <c r="G2216" s="89" t="str">
        <f>'EMFAC2017EI-2011Class'!H2215</f>
        <v>2022-T7 Tractor Construction-36</v>
      </c>
      <c r="H2216" s="70">
        <f t="shared" si="69"/>
        <v>1</v>
      </c>
      <c r="J2216" s="13"/>
      <c r="N2216" s="37"/>
      <c r="O2216" s="36"/>
    </row>
    <row r="2217" spans="1:15" ht="13.7" customHeight="1" x14ac:dyDescent="0.25">
      <c r="A2217" s="73">
        <f>'EMFAC2017EI-2011Class'!B2216</f>
        <v>2022</v>
      </c>
      <c r="B2217" s="74" t="str">
        <f>'EMFAC2017EI-2011Class'!C2216</f>
        <v>T7 Tractor Construction</v>
      </c>
      <c r="C2217" s="73">
        <f>'EMFAC2017EI-2011Class'!D2216</f>
        <v>1985</v>
      </c>
      <c r="D2217" s="38">
        <f>'EMFAC2017EI-2011Class'!F2216</f>
        <v>37</v>
      </c>
      <c r="E2217" s="72" t="str">
        <f t="shared" si="70"/>
        <v>T7 Tractor Construction-37</v>
      </c>
      <c r="F2217" s="39">
        <f>VLOOKUP(E2217,HD_Odo!$C$2:$D$1381,2,FALSE)</f>
        <v>800000</v>
      </c>
      <c r="G2217" s="89" t="str">
        <f>'EMFAC2017EI-2011Class'!H2216</f>
        <v>2022-T7 Tractor Construction-37</v>
      </c>
      <c r="H2217" s="70">
        <f t="shared" si="69"/>
        <v>1</v>
      </c>
      <c r="J2217" s="13"/>
      <c r="N2217" s="37"/>
      <c r="O2217" s="36"/>
    </row>
    <row r="2218" spans="1:15" ht="13.7" customHeight="1" x14ac:dyDescent="0.25">
      <c r="A2218" s="73">
        <f>'EMFAC2017EI-2011Class'!B2217</f>
        <v>2022</v>
      </c>
      <c r="B2218" s="74" t="str">
        <f>'EMFAC2017EI-2011Class'!C2217</f>
        <v>T7 Tractor Construction</v>
      </c>
      <c r="C2218" s="73">
        <f>'EMFAC2017EI-2011Class'!D2217</f>
        <v>1984</v>
      </c>
      <c r="D2218" s="38">
        <f>'EMFAC2017EI-2011Class'!F2217</f>
        <v>38</v>
      </c>
      <c r="E2218" s="72" t="str">
        <f t="shared" si="70"/>
        <v>T7 Tractor Construction-38</v>
      </c>
      <c r="F2218" s="39">
        <f>VLOOKUP(E2218,HD_Odo!$C$2:$D$1381,2,FALSE)</f>
        <v>800000</v>
      </c>
      <c r="G2218" s="89" t="str">
        <f>'EMFAC2017EI-2011Class'!H2217</f>
        <v>2022-T7 Tractor Construction-38</v>
      </c>
      <c r="H2218" s="70">
        <f t="shared" si="69"/>
        <v>1</v>
      </c>
      <c r="J2218" s="13"/>
      <c r="N2218" s="37"/>
      <c r="O2218" s="36"/>
    </row>
    <row r="2219" spans="1:15" ht="13.7" customHeight="1" x14ac:dyDescent="0.25">
      <c r="A2219" s="73">
        <f>'EMFAC2017EI-2011Class'!B2218</f>
        <v>2022</v>
      </c>
      <c r="B2219" s="74" t="str">
        <f>'EMFAC2017EI-2011Class'!C2218</f>
        <v>T7 Tractor Construction</v>
      </c>
      <c r="C2219" s="73">
        <f>'EMFAC2017EI-2011Class'!D2218</f>
        <v>1983</v>
      </c>
      <c r="D2219" s="38">
        <f>'EMFAC2017EI-2011Class'!F2218</f>
        <v>39</v>
      </c>
      <c r="E2219" s="72" t="str">
        <f t="shared" si="70"/>
        <v>T7 Tractor Construction-39</v>
      </c>
      <c r="F2219" s="39">
        <f>VLOOKUP(E2219,HD_Odo!$C$2:$D$1381,2,FALSE)</f>
        <v>800000</v>
      </c>
      <c r="G2219" s="89" t="str">
        <f>'EMFAC2017EI-2011Class'!H2218</f>
        <v>2022-T7 Tractor Construction-39</v>
      </c>
      <c r="H2219" s="70">
        <f t="shared" si="69"/>
        <v>1</v>
      </c>
      <c r="J2219" s="13"/>
      <c r="N2219" s="37"/>
      <c r="O2219" s="36"/>
    </row>
    <row r="2220" spans="1:15" ht="13.7" customHeight="1" x14ac:dyDescent="0.25">
      <c r="A2220" s="73">
        <f>'EMFAC2017EI-2011Class'!B2219</f>
        <v>2022</v>
      </c>
      <c r="B2220" s="74" t="str">
        <f>'EMFAC2017EI-2011Class'!C2219</f>
        <v>T7 Tractor Construction</v>
      </c>
      <c r="C2220" s="73">
        <f>'EMFAC2017EI-2011Class'!D2219</f>
        <v>1982</v>
      </c>
      <c r="D2220" s="38">
        <f>'EMFAC2017EI-2011Class'!F2219</f>
        <v>40</v>
      </c>
      <c r="E2220" s="72" t="str">
        <f t="shared" si="70"/>
        <v>T7 Tractor Construction-40</v>
      </c>
      <c r="F2220" s="39">
        <f>VLOOKUP(E2220,HD_Odo!$C$2:$D$1381,2,FALSE)</f>
        <v>800000</v>
      </c>
      <c r="G2220" s="89" t="str">
        <f>'EMFAC2017EI-2011Class'!H2219</f>
        <v>2022-T7 Tractor Construction-40</v>
      </c>
      <c r="H2220" s="70">
        <f t="shared" si="69"/>
        <v>1</v>
      </c>
      <c r="J2220" s="13"/>
      <c r="N2220" s="37"/>
      <c r="O2220" s="36"/>
    </row>
    <row r="2221" spans="1:15" ht="13.7" customHeight="1" x14ac:dyDescent="0.25">
      <c r="A2221" s="73">
        <f>'EMFAC2017EI-2011Class'!B2220</f>
        <v>2022</v>
      </c>
      <c r="B2221" s="74" t="str">
        <f>'EMFAC2017EI-2011Class'!C2220</f>
        <v>T7 Tractor Construction</v>
      </c>
      <c r="C2221" s="73">
        <f>'EMFAC2017EI-2011Class'!D2220</f>
        <v>1981</v>
      </c>
      <c r="D2221" s="38">
        <f>'EMFAC2017EI-2011Class'!F2220</f>
        <v>41</v>
      </c>
      <c r="E2221" s="72" t="str">
        <f t="shared" si="70"/>
        <v>T7 Tractor Construction-41</v>
      </c>
      <c r="F2221" s="39">
        <f>VLOOKUP(E2221,HD_Odo!$C$2:$D$1381,2,FALSE)</f>
        <v>800000</v>
      </c>
      <c r="G2221" s="89" t="str">
        <f>'EMFAC2017EI-2011Class'!H2220</f>
        <v>2022-T7 Tractor Construction-41</v>
      </c>
      <c r="H2221" s="70">
        <f t="shared" si="69"/>
        <v>1</v>
      </c>
      <c r="J2221" s="13"/>
      <c r="N2221" s="37"/>
      <c r="O2221" s="36"/>
    </row>
    <row r="2222" spans="1:15" ht="13.7" customHeight="1" x14ac:dyDescent="0.25">
      <c r="A2222" s="73">
        <f>'EMFAC2017EI-2011Class'!B2221</f>
        <v>2022</v>
      </c>
      <c r="B2222" s="74" t="str">
        <f>'EMFAC2017EI-2011Class'!C2221</f>
        <v>T7 Tractor Construction</v>
      </c>
      <c r="C2222" s="73">
        <f>'EMFAC2017EI-2011Class'!D2221</f>
        <v>1980</v>
      </c>
      <c r="D2222" s="38">
        <f>'EMFAC2017EI-2011Class'!F2221</f>
        <v>42</v>
      </c>
      <c r="E2222" s="72" t="str">
        <f t="shared" si="70"/>
        <v>T7 Tractor Construction-42</v>
      </c>
      <c r="F2222" s="39">
        <f>VLOOKUP(E2222,HD_Odo!$C$2:$D$1381,2,FALSE)</f>
        <v>800000</v>
      </c>
      <c r="G2222" s="89" t="str">
        <f>'EMFAC2017EI-2011Class'!H2221</f>
        <v>2022-T7 Tractor Construction-42</v>
      </c>
      <c r="H2222" s="70">
        <f t="shared" si="69"/>
        <v>1</v>
      </c>
      <c r="J2222" s="13"/>
      <c r="N2222" s="37"/>
      <c r="O2222" s="36"/>
    </row>
    <row r="2223" spans="1:15" ht="13.7" customHeight="1" x14ac:dyDescent="0.25">
      <c r="A2223" s="73">
        <f>'EMFAC2017EI-2011Class'!B2222</f>
        <v>2022</v>
      </c>
      <c r="B2223" s="74" t="str">
        <f>'EMFAC2017EI-2011Class'!C2222</f>
        <v>T7 Tractor Construction</v>
      </c>
      <c r="C2223" s="73">
        <f>'EMFAC2017EI-2011Class'!D2222</f>
        <v>1979</v>
      </c>
      <c r="D2223" s="38">
        <f>'EMFAC2017EI-2011Class'!F2222</f>
        <v>43</v>
      </c>
      <c r="E2223" s="72" t="str">
        <f t="shared" si="70"/>
        <v>T7 Tractor Construction-43</v>
      </c>
      <c r="F2223" s="39">
        <f>VLOOKUP(E2223,HD_Odo!$C$2:$D$1381,2,FALSE)</f>
        <v>800000</v>
      </c>
      <c r="G2223" s="89" t="str">
        <f>'EMFAC2017EI-2011Class'!H2222</f>
        <v>2022-T7 Tractor Construction-43</v>
      </c>
      <c r="H2223" s="70">
        <f t="shared" si="69"/>
        <v>1</v>
      </c>
      <c r="J2223" s="13"/>
      <c r="N2223" s="37"/>
      <c r="O2223" s="36"/>
    </row>
    <row r="2224" spans="1:15" ht="13.7" customHeight="1" x14ac:dyDescent="0.25">
      <c r="A2224" s="73">
        <f>'EMFAC2017EI-2011Class'!B2223</f>
        <v>2022</v>
      </c>
      <c r="B2224" s="74" t="str">
        <f>'EMFAC2017EI-2011Class'!C2223</f>
        <v>T7 Tractor Construction</v>
      </c>
      <c r="C2224" s="73">
        <f>'EMFAC2017EI-2011Class'!D2223</f>
        <v>1978</v>
      </c>
      <c r="D2224" s="38">
        <f>'EMFAC2017EI-2011Class'!F2223</f>
        <v>44</v>
      </c>
      <c r="E2224" s="72" t="str">
        <f t="shared" si="70"/>
        <v>T7 Tractor Construction-44</v>
      </c>
      <c r="F2224" s="39">
        <f>VLOOKUP(E2224,HD_Odo!$C$2:$D$1381,2,FALSE)</f>
        <v>800000</v>
      </c>
      <c r="G2224" s="89" t="str">
        <f>'EMFAC2017EI-2011Class'!H2223</f>
        <v>2022-T7 Tractor Construction-44</v>
      </c>
      <c r="H2224" s="70">
        <f t="shared" si="69"/>
        <v>1</v>
      </c>
      <c r="J2224" s="13"/>
      <c r="N2224" s="37"/>
      <c r="O2224" s="36"/>
    </row>
    <row r="2225" spans="1:15" ht="13.7" customHeight="1" x14ac:dyDescent="0.25">
      <c r="A2225" s="73">
        <f>'EMFAC2017EI-2011Class'!B2224</f>
        <v>2022</v>
      </c>
      <c r="B2225" s="74" t="str">
        <f>'EMFAC2017EI-2011Class'!C2224</f>
        <v>T7 Utility</v>
      </c>
      <c r="C2225" s="73">
        <f>'EMFAC2017EI-2011Class'!D2224</f>
        <v>2023</v>
      </c>
      <c r="D2225" s="38">
        <f>'EMFAC2017EI-2011Class'!F2224</f>
        <v>-1</v>
      </c>
      <c r="E2225" s="72" t="str">
        <f t="shared" si="70"/>
        <v>T7 Utility--1</v>
      </c>
      <c r="F2225" s="39">
        <f>VLOOKUP(E2225,HD_Odo!$C$2:$D$1381,2,FALSE)</f>
        <v>0</v>
      </c>
      <c r="G2225" s="89" t="str">
        <f>'EMFAC2017EI-2011Class'!H2224</f>
        <v>2022-T7 Utility--1</v>
      </c>
      <c r="H2225" s="70">
        <f t="shared" si="69"/>
        <v>1</v>
      </c>
      <c r="J2225" s="13"/>
      <c r="N2225" s="37"/>
      <c r="O2225" s="36"/>
    </row>
    <row r="2226" spans="1:15" ht="13.7" customHeight="1" x14ac:dyDescent="0.25">
      <c r="A2226" s="73">
        <f>'EMFAC2017EI-2011Class'!B2225</f>
        <v>2022</v>
      </c>
      <c r="B2226" s="74" t="str">
        <f>'EMFAC2017EI-2011Class'!C2225</f>
        <v>T7 Utility</v>
      </c>
      <c r="C2226" s="73">
        <f>'EMFAC2017EI-2011Class'!D2225</f>
        <v>2022</v>
      </c>
      <c r="D2226" s="38">
        <f>'EMFAC2017EI-2011Class'!F2225</f>
        <v>0</v>
      </c>
      <c r="E2226" s="72" t="str">
        <f t="shared" si="70"/>
        <v>T7 Utility-0</v>
      </c>
      <c r="F2226" s="39">
        <f>VLOOKUP(E2226,HD_Odo!$C$2:$D$1381,2,FALSE)</f>
        <v>7776</v>
      </c>
      <c r="G2226" s="89" t="str">
        <f>'EMFAC2017EI-2011Class'!H2225</f>
        <v>2022-T7 Utility-0</v>
      </c>
      <c r="H2226" s="70">
        <f t="shared" si="69"/>
        <v>0.99019853733023577</v>
      </c>
      <c r="J2226" s="13"/>
      <c r="N2226" s="37"/>
      <c r="O2226" s="36"/>
    </row>
    <row r="2227" spans="1:15" ht="13.7" customHeight="1" x14ac:dyDescent="0.25">
      <c r="A2227" s="73">
        <f>'EMFAC2017EI-2011Class'!B2226</f>
        <v>2022</v>
      </c>
      <c r="B2227" s="74" t="str">
        <f>'EMFAC2017EI-2011Class'!C2226</f>
        <v>T7 Utility</v>
      </c>
      <c r="C2227" s="73">
        <f>'EMFAC2017EI-2011Class'!D2226</f>
        <v>2021</v>
      </c>
      <c r="D2227" s="38">
        <f>'EMFAC2017EI-2011Class'!F2226</f>
        <v>1</v>
      </c>
      <c r="E2227" s="72" t="str">
        <f t="shared" si="70"/>
        <v>T7 Utility-1</v>
      </c>
      <c r="F2227" s="39">
        <f>VLOOKUP(E2227,HD_Odo!$C$2:$D$1381,2,FALSE)</f>
        <v>15552</v>
      </c>
      <c r="G2227" s="89" t="str">
        <f>'EMFAC2017EI-2011Class'!H2226</f>
        <v>2022-T7 Utility-1</v>
      </c>
      <c r="H2227" s="70">
        <f t="shared" ref="H2227:H2235" si="71">IF(C2227&lt;1994,1,IF(C2227&lt;2004,($U$3+$V$3*(F2227/10000))/($E$3+$F$3*(F2227/10000)),IF(C2227&lt;2008,($U$4+$V$4*(F2227/10000))/($E$4+$F$4*(F2227/10000)),IF(C2227&lt;2011,($U$5+$V$5*(F2227/10000))/($E$5+$F$5*(F2227/10000)),IF(C2227&lt;2014,($U$6+$V$6*(F2227/10000))/($E$6+$F$6*(F2227/10000)),($U$7+$V$7*(F2227/10000))/($E$7+$F$7*(F2227/10000)))))))</f>
        <v>0.98093719608206487</v>
      </c>
      <c r="J2227" s="13"/>
      <c r="N2227" s="37"/>
      <c r="O2227" s="36"/>
    </row>
    <row r="2228" spans="1:15" ht="13.7" customHeight="1" x14ac:dyDescent="0.25">
      <c r="A2228" s="73">
        <f>'EMFAC2017EI-2011Class'!B2227</f>
        <v>2022</v>
      </c>
      <c r="B2228" s="74" t="str">
        <f>'EMFAC2017EI-2011Class'!C2227</f>
        <v>T7 Utility</v>
      </c>
      <c r="C2228" s="73">
        <f>'EMFAC2017EI-2011Class'!D2227</f>
        <v>2020</v>
      </c>
      <c r="D2228" s="38">
        <f>'EMFAC2017EI-2011Class'!F2227</f>
        <v>2</v>
      </c>
      <c r="E2228" s="72" t="str">
        <f t="shared" si="70"/>
        <v>T7 Utility-2</v>
      </c>
      <c r="F2228" s="39">
        <f>VLOOKUP(E2228,HD_Odo!$C$2:$D$1381,2,FALSE)</f>
        <v>23328</v>
      </c>
      <c r="G2228" s="89" t="str">
        <f>'EMFAC2017EI-2011Class'!H2227</f>
        <v>2022-T7 Utility-2</v>
      </c>
      <c r="H2228" s="70">
        <f t="shared" si="71"/>
        <v>0.97217252734427884</v>
      </c>
      <c r="J2228" s="13"/>
      <c r="N2228" s="37"/>
      <c r="O2228" s="36"/>
    </row>
    <row r="2229" spans="1:15" ht="13.7" customHeight="1" x14ac:dyDescent="0.25">
      <c r="A2229" s="73">
        <f>'EMFAC2017EI-2011Class'!B2228</f>
        <v>2022</v>
      </c>
      <c r="B2229" s="74" t="str">
        <f>'EMFAC2017EI-2011Class'!C2228</f>
        <v>T7 Utility</v>
      </c>
      <c r="C2229" s="73">
        <f>'EMFAC2017EI-2011Class'!D2228</f>
        <v>2019</v>
      </c>
      <c r="D2229" s="38">
        <f>'EMFAC2017EI-2011Class'!F2228</f>
        <v>3</v>
      </c>
      <c r="E2229" s="72" t="str">
        <f t="shared" si="70"/>
        <v>T7 Utility-3</v>
      </c>
      <c r="F2229" s="39">
        <f>VLOOKUP(E2229,HD_Odo!$C$2:$D$1381,2,FALSE)</f>
        <v>31104</v>
      </c>
      <c r="G2229" s="89" t="str">
        <f>'EMFAC2017EI-2011Class'!H2228</f>
        <v>2022-T7 Utility-3</v>
      </c>
      <c r="H2229" s="70">
        <f t="shared" si="71"/>
        <v>0.96386562071495008</v>
      </c>
      <c r="J2229" s="13"/>
      <c r="N2229" s="37"/>
      <c r="O2229" s="36"/>
    </row>
    <row r="2230" spans="1:15" ht="13.7" customHeight="1" x14ac:dyDescent="0.25">
      <c r="A2230" s="73">
        <f>'EMFAC2017EI-2011Class'!B2229</f>
        <v>2022</v>
      </c>
      <c r="B2230" s="74" t="str">
        <f>'EMFAC2017EI-2011Class'!C2229</f>
        <v>T7 Utility</v>
      </c>
      <c r="C2230" s="73">
        <f>'EMFAC2017EI-2011Class'!D2229</f>
        <v>2018</v>
      </c>
      <c r="D2230" s="38">
        <f>'EMFAC2017EI-2011Class'!F2229</f>
        <v>4</v>
      </c>
      <c r="E2230" s="72" t="str">
        <f t="shared" si="70"/>
        <v>T7 Utility-4</v>
      </c>
      <c r="F2230" s="39">
        <f>VLOOKUP(E2230,HD_Odo!$C$2:$D$1381,2,FALSE)</f>
        <v>38880</v>
      </c>
      <c r="G2230" s="89" t="str">
        <f>'EMFAC2017EI-2011Class'!H2229</f>
        <v>2022-T7 Utility-4</v>
      </c>
      <c r="H2230" s="70">
        <f t="shared" si="71"/>
        <v>0.95598152678820669</v>
      </c>
      <c r="J2230" s="13"/>
      <c r="N2230" s="37"/>
      <c r="O2230" s="36"/>
    </row>
    <row r="2231" spans="1:15" ht="13.7" customHeight="1" x14ac:dyDescent="0.25">
      <c r="A2231" s="73">
        <f>'EMFAC2017EI-2011Class'!B2230</f>
        <v>2022</v>
      </c>
      <c r="B2231" s="74" t="str">
        <f>'EMFAC2017EI-2011Class'!C2230</f>
        <v>T7 Utility</v>
      </c>
      <c r="C2231" s="73">
        <f>'EMFAC2017EI-2011Class'!D2230</f>
        <v>2016</v>
      </c>
      <c r="D2231" s="38">
        <f>'EMFAC2017EI-2011Class'!F2230</f>
        <v>6</v>
      </c>
      <c r="E2231" s="72" t="str">
        <f t="shared" si="70"/>
        <v>T7 Utility-6</v>
      </c>
      <c r="F2231" s="39">
        <f>VLOOKUP(E2231,HD_Odo!$C$2:$D$1381,2,FALSE)</f>
        <v>54432</v>
      </c>
      <c r="G2231" s="89" t="str">
        <f>'EMFAC2017EI-2011Class'!H2230</f>
        <v>2022-T7 Utility-6</v>
      </c>
      <c r="H2231" s="70">
        <f t="shared" si="71"/>
        <v>0.94135890671319977</v>
      </c>
      <c r="J2231" s="13"/>
      <c r="N2231" s="37"/>
      <c r="O2231" s="36"/>
    </row>
    <row r="2232" spans="1:15" ht="13.7" customHeight="1" x14ac:dyDescent="0.25">
      <c r="A2232" s="73">
        <f>'EMFAC2017EI-2011Class'!B2231</f>
        <v>2022</v>
      </c>
      <c r="B2232" s="74" t="str">
        <f>'EMFAC2017EI-2011Class'!C2231</f>
        <v>T7 Utility</v>
      </c>
      <c r="C2232" s="73">
        <f>'EMFAC2017EI-2011Class'!D2231</f>
        <v>2015</v>
      </c>
      <c r="D2232" s="38">
        <f>'EMFAC2017EI-2011Class'!F2231</f>
        <v>7</v>
      </c>
      <c r="E2232" s="72" t="str">
        <f t="shared" si="70"/>
        <v>T7 Utility-7</v>
      </c>
      <c r="F2232" s="39">
        <f>VLOOKUP(E2232,HD_Odo!$C$2:$D$1381,2,FALSE)</f>
        <v>62208</v>
      </c>
      <c r="G2232" s="89" t="str">
        <f>'EMFAC2017EI-2011Class'!H2231</f>
        <v>2022-T7 Utility-7</v>
      </c>
      <c r="H2232" s="70">
        <f t="shared" si="71"/>
        <v>0.93456620834707738</v>
      </c>
      <c r="J2232" s="13"/>
      <c r="N2232" s="37"/>
      <c r="O2232" s="36"/>
    </row>
    <row r="2233" spans="1:15" ht="13.7" customHeight="1" x14ac:dyDescent="0.25">
      <c r="A2233" s="73">
        <f>'EMFAC2017EI-2011Class'!B2232</f>
        <v>2022</v>
      </c>
      <c r="B2233" s="74" t="str">
        <f>'EMFAC2017EI-2011Class'!C2232</f>
        <v>T7 Utility</v>
      </c>
      <c r="C2233" s="73">
        <f>'EMFAC2017EI-2011Class'!D2232</f>
        <v>2014</v>
      </c>
      <c r="D2233" s="38">
        <f>'EMFAC2017EI-2011Class'!F2232</f>
        <v>8</v>
      </c>
      <c r="E2233" s="72" t="str">
        <f t="shared" si="70"/>
        <v>T7 Utility-8</v>
      </c>
      <c r="F2233" s="39">
        <f>VLOOKUP(E2233,HD_Odo!$C$2:$D$1381,2,FALSE)</f>
        <v>69984</v>
      </c>
      <c r="G2233" s="89" t="str">
        <f>'EMFAC2017EI-2011Class'!H2232</f>
        <v>2022-T7 Utility-8</v>
      </c>
      <c r="H2233" s="70">
        <f t="shared" si="71"/>
        <v>0.92808730720594168</v>
      </c>
      <c r="J2233" s="13"/>
      <c r="N2233" s="37"/>
      <c r="O2233" s="36"/>
    </row>
    <row r="2234" spans="1:15" ht="13.7" customHeight="1" x14ac:dyDescent="0.25">
      <c r="A2234" s="73">
        <f>'EMFAC2017EI-2011Class'!B2233</f>
        <v>2022</v>
      </c>
      <c r="B2234" s="74" t="str">
        <f>'EMFAC2017EI-2011Class'!C2233</f>
        <v>T7 Utility</v>
      </c>
      <c r="C2234" s="73">
        <f>'EMFAC2017EI-2011Class'!D2233</f>
        <v>2013</v>
      </c>
      <c r="D2234" s="38">
        <f>'EMFAC2017EI-2011Class'!F2233</f>
        <v>9</v>
      </c>
      <c r="E2234" s="72" t="str">
        <f t="shared" si="70"/>
        <v>T7 Utility-9</v>
      </c>
      <c r="F2234" s="39">
        <f>VLOOKUP(E2234,HD_Odo!$C$2:$D$1381,2,FALSE)</f>
        <v>77760</v>
      </c>
      <c r="G2234" s="89" t="str">
        <f>'EMFAC2017EI-2011Class'!H2233</f>
        <v>2022-T7 Utility-9</v>
      </c>
      <c r="H2234" s="70">
        <f t="shared" si="71"/>
        <v>0.8939706700103438</v>
      </c>
      <c r="J2234" s="13"/>
      <c r="N2234" s="37"/>
      <c r="O2234" s="36"/>
    </row>
    <row r="2235" spans="1:15" ht="13.7" customHeight="1" x14ac:dyDescent="0.25">
      <c r="A2235" s="73">
        <f>'EMFAC2017EI-2011Class'!B2234</f>
        <v>2022</v>
      </c>
      <c r="B2235" s="74" t="str">
        <f>'EMFAC2017EI-2011Class'!C2234</f>
        <v>T7 Utility</v>
      </c>
      <c r="C2235" s="73">
        <f>'EMFAC2017EI-2011Class'!D2234</f>
        <v>2012</v>
      </c>
      <c r="D2235" s="38">
        <f>'EMFAC2017EI-2011Class'!F2234</f>
        <v>10</v>
      </c>
      <c r="E2235" s="72" t="str">
        <f t="shared" si="70"/>
        <v>T7 Utility-10</v>
      </c>
      <c r="F2235" s="39">
        <f>VLOOKUP(E2235,HD_Odo!$C$2:$D$1381,2,FALSE)</f>
        <v>85536</v>
      </c>
      <c r="G2235" s="89" t="str">
        <f>'EMFAC2017EI-2011Class'!H2234</f>
        <v>2022-T7 Utility-10</v>
      </c>
      <c r="H2235" s="70">
        <f t="shared" si="71"/>
        <v>0.88687960924745002</v>
      </c>
      <c r="J2235" s="13"/>
      <c r="N2235" s="37"/>
      <c r="O2235" s="36"/>
    </row>
    <row r="2236" spans="1:15" ht="13.7" customHeight="1" x14ac:dyDescent="0.25">
      <c r="A2236" s="73">
        <f>'EMFAC2017EI-2011Class'!B2235</f>
        <v>2023</v>
      </c>
      <c r="B2236" s="74" t="str">
        <f>'EMFAC2017EI-2011Class'!C2235</f>
        <v>T7 Ag</v>
      </c>
      <c r="C2236" s="73">
        <f>'EMFAC2017EI-2011Class'!D2235</f>
        <v>2018</v>
      </c>
      <c r="D2236" s="38">
        <f>'EMFAC2017EI-2011Class'!F2235</f>
        <v>5</v>
      </c>
      <c r="E2236" s="72" t="str">
        <f t="shared" si="70"/>
        <v>T7 Ag-5</v>
      </c>
      <c r="F2236" s="39">
        <f>VLOOKUP(E2236,HD_Odo!$C$2:$D$1381,2,FALSE)</f>
        <v>298537.01</v>
      </c>
      <c r="G2236" s="89" t="str">
        <f>'EMFAC2017EI-2011Class'!H2235</f>
        <v>2023-T7 Ag-5</v>
      </c>
      <c r="H2236" s="77">
        <f>IF(C2236&lt;1994,1,IF(C2236&lt;2004,($Y$3+$Z$3*(F2236/10000))/($E$3+$F$3*(F2236/10000)),IF(C2236&lt;2008,($Y$4+$Z$4*(F2236/10000))/($E$4+$F$4*(F2236/10000)),IF(C2236&lt;2011,($Y$5+$Z$5*(F2236/10000))/($E$5+$F$5*(F2236/10000)),IF(C2236&lt;2014,($Y$6+$Z$6*(F2236/10000))/($E$6+$F$6*(F2236/10000)),($Y$7+$Z$7*(F2236/10000))/($E$7+$F$7*(F2236/10000)))))))</f>
        <v>0.8090713613910584</v>
      </c>
      <c r="J2236" s="13"/>
      <c r="N2236" s="37"/>
      <c r="O2236" s="36"/>
    </row>
    <row r="2237" spans="1:15" ht="13.7" customHeight="1" x14ac:dyDescent="0.25">
      <c r="A2237" s="73">
        <f>'EMFAC2017EI-2011Class'!B2236</f>
        <v>2023</v>
      </c>
      <c r="B2237" s="74" t="str">
        <f>'EMFAC2017EI-2011Class'!C2236</f>
        <v>T7 Ag</v>
      </c>
      <c r="C2237" s="73">
        <f>'EMFAC2017EI-2011Class'!D2236</f>
        <v>2017</v>
      </c>
      <c r="D2237" s="38">
        <f>'EMFAC2017EI-2011Class'!F2236</f>
        <v>6</v>
      </c>
      <c r="E2237" s="72" t="str">
        <f t="shared" si="70"/>
        <v>T7 Ag-6</v>
      </c>
      <c r="F2237" s="39">
        <f>VLOOKUP(E2237,HD_Odo!$C$2:$D$1381,2,FALSE)</f>
        <v>341804.03</v>
      </c>
      <c r="G2237" s="89" t="str">
        <f>'EMFAC2017EI-2011Class'!H2236</f>
        <v>2023-T7 Ag-6</v>
      </c>
      <c r="H2237" s="77">
        <f>IF(C2237&lt;1994,1,IF(C2237&lt;2004,($Y$3+$Z$3*(F2237/10000))/($E$3+$F$3*(F2237/10000)),IF(C2237&lt;2008,($Y$4+$Z$4*(F2237/10000))/($E$4+$F$4*(F2237/10000)),IF(C2237&lt;2011,($Y$5+$Z$5*(F2237/10000))/($E$5+$F$5*(F2237/10000)),IF(C2237&lt;2014,($Y$6+$Z$6*(F2237/10000))/($E$6+$F$6*(F2237/10000)),($Y$7+$Z$7*(F2237/10000))/($E$7+$F$7*(F2237/10000)))))))</f>
        <v>0.79694420590563253</v>
      </c>
      <c r="J2237" s="13"/>
      <c r="N2237" s="37"/>
      <c r="O2237" s="36"/>
    </row>
    <row r="2238" spans="1:15" ht="13.7" customHeight="1" x14ac:dyDescent="0.25">
      <c r="A2238" s="73">
        <f>'EMFAC2017EI-2011Class'!B2237</f>
        <v>2023</v>
      </c>
      <c r="B2238" s="74" t="str">
        <f>'EMFAC2017EI-2011Class'!C2237</f>
        <v>T7 Ag</v>
      </c>
      <c r="C2238" s="73">
        <f>'EMFAC2017EI-2011Class'!D2237</f>
        <v>2013</v>
      </c>
      <c r="D2238" s="38">
        <f>'EMFAC2017EI-2011Class'!F2237</f>
        <v>10</v>
      </c>
      <c r="E2238" s="72" t="str">
        <f t="shared" si="70"/>
        <v>T7 Ag-10</v>
      </c>
      <c r="F2238" s="39">
        <f>VLOOKUP(E2238,HD_Odo!$C$2:$D$1381,2,FALSE)</f>
        <v>488337.03</v>
      </c>
      <c r="G2238" s="89" t="str">
        <f>'EMFAC2017EI-2011Class'!H2237</f>
        <v>2023-T7 Ag-10</v>
      </c>
      <c r="H2238" s="77">
        <f t="shared" ref="H2238:H2301" si="72">IF(C2238&lt;1994,1,IF(C2238&lt;2004,($Y$3+$Z$3*(F2238/10000))/($E$3+$F$3*(F2238/10000)),IF(C2238&lt;2008,($Y$4+$Z$4*(F2238/10000))/($E$4+$F$4*(F2238/10000)),IF(C2238&lt;2011,($Y$5+$Z$5*(F2238/10000))/($E$5+$F$5*(F2238/10000)),IF(C2238&lt;2014,($Y$6+$Z$6*(F2238/10000))/($E$6+$F$6*(F2238/10000)),($Y$7+$Z$7*(F2238/10000))/($E$7+$F$7*(F2238/10000)))))))</f>
        <v>0.73612865583562881</v>
      </c>
      <c r="J2238" s="13"/>
      <c r="N2238" s="37"/>
      <c r="O2238" s="36"/>
    </row>
    <row r="2239" spans="1:15" ht="13.7" customHeight="1" x14ac:dyDescent="0.25">
      <c r="A2239" s="73">
        <f>'EMFAC2017EI-2011Class'!B2238</f>
        <v>2023</v>
      </c>
      <c r="B2239" s="74" t="str">
        <f>'EMFAC2017EI-2011Class'!C2238</f>
        <v>T7 Ag</v>
      </c>
      <c r="C2239" s="73">
        <f>'EMFAC2017EI-2011Class'!D2238</f>
        <v>2012</v>
      </c>
      <c r="D2239" s="38">
        <f>'EMFAC2017EI-2011Class'!F2238</f>
        <v>11</v>
      </c>
      <c r="E2239" s="72" t="str">
        <f t="shared" si="70"/>
        <v>T7 Ag-11</v>
      </c>
      <c r="F2239" s="39">
        <f>VLOOKUP(E2239,HD_Odo!$C$2:$D$1381,2,FALSE)</f>
        <v>518809.01</v>
      </c>
      <c r="G2239" s="89" t="str">
        <f>'EMFAC2017EI-2011Class'!H2238</f>
        <v>2023-T7 Ag-11</v>
      </c>
      <c r="H2239" s="77">
        <f t="shared" si="72"/>
        <v>0.73201631055073069</v>
      </c>
      <c r="J2239" s="13"/>
      <c r="N2239" s="37"/>
      <c r="O2239" s="36"/>
    </row>
    <row r="2240" spans="1:15" ht="13.7" customHeight="1" x14ac:dyDescent="0.25">
      <c r="A2240" s="73">
        <f>'EMFAC2017EI-2011Class'!B2239</f>
        <v>2023</v>
      </c>
      <c r="B2240" s="74" t="str">
        <f>'EMFAC2017EI-2011Class'!C2239</f>
        <v>T7 CAIRP</v>
      </c>
      <c r="C2240" s="73">
        <f>'EMFAC2017EI-2011Class'!D2239</f>
        <v>2024</v>
      </c>
      <c r="D2240" s="38">
        <f>'EMFAC2017EI-2011Class'!F2239</f>
        <v>-1</v>
      </c>
      <c r="E2240" s="72" t="str">
        <f t="shared" si="70"/>
        <v>T7 CAIRP--1</v>
      </c>
      <c r="F2240" s="39">
        <f>VLOOKUP(E2240,HD_Odo!$C$2:$D$1381,2,FALSE)</f>
        <v>0</v>
      </c>
      <c r="G2240" s="89" t="str">
        <f>'EMFAC2017EI-2011Class'!H2239</f>
        <v>2023-T7 CAIRP--1</v>
      </c>
      <c r="H2240" s="77">
        <f t="shared" si="72"/>
        <v>1</v>
      </c>
      <c r="J2240" s="13"/>
      <c r="N2240" s="37"/>
      <c r="O2240" s="36"/>
    </row>
    <row r="2241" spans="1:15" ht="13.7" customHeight="1" x14ac:dyDescent="0.25">
      <c r="A2241" s="73">
        <f>'EMFAC2017EI-2011Class'!B2240</f>
        <v>2023</v>
      </c>
      <c r="B2241" s="74" t="str">
        <f>'EMFAC2017EI-2011Class'!C2240</f>
        <v>T7 CAIRP</v>
      </c>
      <c r="C2241" s="73">
        <f>'EMFAC2017EI-2011Class'!D2240</f>
        <v>2023</v>
      </c>
      <c r="D2241" s="38">
        <f>'EMFAC2017EI-2011Class'!F2240</f>
        <v>0</v>
      </c>
      <c r="E2241" s="72" t="str">
        <f t="shared" si="70"/>
        <v>T7 CAIRP-0</v>
      </c>
      <c r="F2241" s="39">
        <f>VLOOKUP(E2241,HD_Odo!$C$2:$D$1381,2,FALSE)</f>
        <v>105233.9</v>
      </c>
      <c r="G2241" s="89" t="str">
        <f>'EMFAC2017EI-2011Class'!H2240</f>
        <v>2023-T7 CAIRP-0</v>
      </c>
      <c r="H2241" s="77">
        <f t="shared" si="72"/>
        <v>0.89771623611063023</v>
      </c>
      <c r="J2241" s="13"/>
      <c r="N2241" s="37"/>
      <c r="O2241" s="36"/>
    </row>
    <row r="2242" spans="1:15" ht="13.7" customHeight="1" x14ac:dyDescent="0.25">
      <c r="A2242" s="73">
        <f>'EMFAC2017EI-2011Class'!B2241</f>
        <v>2023</v>
      </c>
      <c r="B2242" s="74" t="str">
        <f>'EMFAC2017EI-2011Class'!C2241</f>
        <v>T7 CAIRP</v>
      </c>
      <c r="C2242" s="73">
        <f>'EMFAC2017EI-2011Class'!D2241</f>
        <v>2022</v>
      </c>
      <c r="D2242" s="38">
        <f>'EMFAC2017EI-2011Class'!F2241</f>
        <v>1</v>
      </c>
      <c r="E2242" s="72" t="str">
        <f t="shared" si="70"/>
        <v>T7 CAIRP-1</v>
      </c>
      <c r="F2242" s="39">
        <f>VLOOKUP(E2242,HD_Odo!$C$2:$D$1381,2,FALSE)</f>
        <v>210374.9</v>
      </c>
      <c r="G2242" s="89" t="str">
        <f>'EMFAC2017EI-2011Class'!H2241</f>
        <v>2023-T7 CAIRP-1</v>
      </c>
      <c r="H2242" s="77">
        <f t="shared" si="72"/>
        <v>0.84058999504672993</v>
      </c>
      <c r="J2242" s="13"/>
      <c r="N2242" s="37"/>
      <c r="O2242" s="36"/>
    </row>
    <row r="2243" spans="1:15" ht="13.7" customHeight="1" x14ac:dyDescent="0.25">
      <c r="A2243" s="73">
        <f>'EMFAC2017EI-2011Class'!B2242</f>
        <v>2023</v>
      </c>
      <c r="B2243" s="74" t="str">
        <f>'EMFAC2017EI-2011Class'!C2242</f>
        <v>T7 CAIRP</v>
      </c>
      <c r="C2243" s="73">
        <f>'EMFAC2017EI-2011Class'!D2242</f>
        <v>2021</v>
      </c>
      <c r="D2243" s="38">
        <f>'EMFAC2017EI-2011Class'!F2242</f>
        <v>2</v>
      </c>
      <c r="E2243" s="72" t="str">
        <f t="shared" si="70"/>
        <v>T7 CAIRP-2</v>
      </c>
      <c r="F2243" s="39">
        <f>VLOOKUP(E2243,HD_Odo!$C$2:$D$1381,2,FALSE)</f>
        <v>312602.90000000002</v>
      </c>
      <c r="G2243" s="89" t="str">
        <f>'EMFAC2017EI-2011Class'!H2242</f>
        <v>2023-T7 CAIRP-2</v>
      </c>
      <c r="H2243" s="77">
        <f t="shared" si="72"/>
        <v>0.80493014300304044</v>
      </c>
      <c r="J2243" s="13"/>
      <c r="N2243" s="37"/>
      <c r="O2243" s="36"/>
    </row>
    <row r="2244" spans="1:15" ht="13.7" customHeight="1" x14ac:dyDescent="0.25">
      <c r="A2244" s="73">
        <f>'EMFAC2017EI-2011Class'!B2243</f>
        <v>2023</v>
      </c>
      <c r="B2244" s="74" t="str">
        <f>'EMFAC2017EI-2011Class'!C2243</f>
        <v>T7 CAIRP</v>
      </c>
      <c r="C2244" s="73">
        <f>'EMFAC2017EI-2011Class'!D2243</f>
        <v>2020</v>
      </c>
      <c r="D2244" s="38">
        <f>'EMFAC2017EI-2011Class'!F2243</f>
        <v>3</v>
      </c>
      <c r="E2244" s="72" t="str">
        <f t="shared" si="70"/>
        <v>T7 CAIRP-3</v>
      </c>
      <c r="F2244" s="39">
        <f>VLOOKUP(E2244,HD_Odo!$C$2:$D$1381,2,FALSE)</f>
        <v>409894.85</v>
      </c>
      <c r="G2244" s="89" t="str">
        <f>'EMFAC2017EI-2011Class'!H2243</f>
        <v>2023-T7 CAIRP-3</v>
      </c>
      <c r="H2244" s="77">
        <f t="shared" si="72"/>
        <v>0.78100053898677835</v>
      </c>
      <c r="J2244" s="13"/>
      <c r="N2244" s="37"/>
      <c r="O2244" s="36"/>
    </row>
    <row r="2245" spans="1:15" ht="13.7" customHeight="1" x14ac:dyDescent="0.25">
      <c r="A2245" s="73">
        <f>'EMFAC2017EI-2011Class'!B2244</f>
        <v>2023</v>
      </c>
      <c r="B2245" s="74" t="str">
        <f>'EMFAC2017EI-2011Class'!C2244</f>
        <v>T7 CAIRP</v>
      </c>
      <c r="C2245" s="73">
        <f>'EMFAC2017EI-2011Class'!D2244</f>
        <v>2019</v>
      </c>
      <c r="D2245" s="38">
        <f>'EMFAC2017EI-2011Class'!F2244</f>
        <v>4</v>
      </c>
      <c r="E2245" s="72" t="str">
        <f t="shared" si="70"/>
        <v>T7 CAIRP-4</v>
      </c>
      <c r="F2245" s="39">
        <f>VLOOKUP(E2245,HD_Odo!$C$2:$D$1381,2,FALSE)</f>
        <v>500922.86</v>
      </c>
      <c r="G2245" s="89" t="str">
        <f>'EMFAC2017EI-2011Class'!H2244</f>
        <v>2023-T7 CAIRP-4</v>
      </c>
      <c r="H2245" s="77">
        <f t="shared" si="72"/>
        <v>0.76410448359580041</v>
      </c>
      <c r="J2245" s="13"/>
      <c r="N2245" s="37"/>
      <c r="O2245" s="36"/>
    </row>
    <row r="2246" spans="1:15" ht="13.7" customHeight="1" x14ac:dyDescent="0.25">
      <c r="A2246" s="73">
        <f>'EMFAC2017EI-2011Class'!B2245</f>
        <v>2023</v>
      </c>
      <c r="B2246" s="74" t="str">
        <f>'EMFAC2017EI-2011Class'!C2245</f>
        <v>T7 CAIRP</v>
      </c>
      <c r="C2246" s="73">
        <f>'EMFAC2017EI-2011Class'!D2245</f>
        <v>2018</v>
      </c>
      <c r="D2246" s="38">
        <f>'EMFAC2017EI-2011Class'!F2245</f>
        <v>5</v>
      </c>
      <c r="E2246" s="72" t="str">
        <f t="shared" si="70"/>
        <v>T7 CAIRP-5</v>
      </c>
      <c r="F2246" s="39">
        <f>VLOOKUP(E2246,HD_Odo!$C$2:$D$1381,2,FALSE)</f>
        <v>584952.91</v>
      </c>
      <c r="G2246" s="89" t="str">
        <f>'EMFAC2017EI-2011Class'!H2245</f>
        <v>2023-T7 CAIRP-5</v>
      </c>
      <c r="H2246" s="77">
        <f t="shared" si="72"/>
        <v>0.75171347800506427</v>
      </c>
      <c r="J2246" s="13"/>
      <c r="N2246" s="37"/>
      <c r="O2246" s="36"/>
    </row>
    <row r="2247" spans="1:15" ht="13.7" customHeight="1" x14ac:dyDescent="0.25">
      <c r="A2247" s="73">
        <f>'EMFAC2017EI-2011Class'!B2246</f>
        <v>2023</v>
      </c>
      <c r="B2247" s="74" t="str">
        <f>'EMFAC2017EI-2011Class'!C2246</f>
        <v>T7 CAIRP</v>
      </c>
      <c r="C2247" s="73">
        <f>'EMFAC2017EI-2011Class'!D2246</f>
        <v>2017</v>
      </c>
      <c r="D2247" s="38">
        <f>'EMFAC2017EI-2011Class'!F2246</f>
        <v>6</v>
      </c>
      <c r="E2247" s="72" t="str">
        <f t="shared" si="70"/>
        <v>T7 CAIRP-6</v>
      </c>
      <c r="F2247" s="39">
        <f>VLOOKUP(E2247,HD_Odo!$C$2:$D$1381,2,FALSE)</f>
        <v>661743.91</v>
      </c>
      <c r="G2247" s="89" t="str">
        <f>'EMFAC2017EI-2011Class'!H2246</f>
        <v>2023-T7 CAIRP-6</v>
      </c>
      <c r="H2247" s="77">
        <f t="shared" si="72"/>
        <v>0.74235142242404373</v>
      </c>
      <c r="J2247" s="13"/>
      <c r="N2247" s="37"/>
      <c r="O2247" s="36"/>
    </row>
    <row r="2248" spans="1:15" ht="13.7" customHeight="1" x14ac:dyDescent="0.25">
      <c r="A2248" s="73">
        <f>'EMFAC2017EI-2011Class'!B2247</f>
        <v>2023</v>
      </c>
      <c r="B2248" s="74" t="str">
        <f>'EMFAC2017EI-2011Class'!C2247</f>
        <v>T7 CAIRP</v>
      </c>
      <c r="C2248" s="73">
        <f>'EMFAC2017EI-2011Class'!D2247</f>
        <v>2016</v>
      </c>
      <c r="D2248" s="38">
        <f>'EMFAC2017EI-2011Class'!F2247</f>
        <v>7</v>
      </c>
      <c r="E2248" s="72" t="str">
        <f t="shared" si="70"/>
        <v>T7 CAIRP-7</v>
      </c>
      <c r="F2248" s="39">
        <f>VLOOKUP(E2248,HD_Odo!$C$2:$D$1381,2,FALSE)</f>
        <v>731450.95</v>
      </c>
      <c r="G2248" s="89" t="str">
        <f>'EMFAC2017EI-2011Class'!H2247</f>
        <v>2023-T7 CAIRP-7</v>
      </c>
      <c r="H2248" s="77">
        <f t="shared" si="72"/>
        <v>0.73510036325820916</v>
      </c>
      <c r="J2248" s="13"/>
      <c r="N2248" s="37"/>
      <c r="O2248" s="36"/>
    </row>
    <row r="2249" spans="1:15" ht="13.7" customHeight="1" x14ac:dyDescent="0.25">
      <c r="A2249" s="73">
        <f>'EMFAC2017EI-2011Class'!B2248</f>
        <v>2023</v>
      </c>
      <c r="B2249" s="74" t="str">
        <f>'EMFAC2017EI-2011Class'!C2248</f>
        <v>T7 CAIRP</v>
      </c>
      <c r="C2249" s="73">
        <f>'EMFAC2017EI-2011Class'!D2248</f>
        <v>2015</v>
      </c>
      <c r="D2249" s="38">
        <f>'EMFAC2017EI-2011Class'!F2248</f>
        <v>8</v>
      </c>
      <c r="E2249" s="72" t="str">
        <f t="shared" si="70"/>
        <v>T7 CAIRP-8</v>
      </c>
      <c r="F2249" s="39">
        <f>VLOOKUP(E2249,HD_Odo!$C$2:$D$1381,2,FALSE)</f>
        <v>794519.93</v>
      </c>
      <c r="G2249" s="89" t="str">
        <f>'EMFAC2017EI-2011Class'!H2248</f>
        <v>2023-T7 CAIRP-8</v>
      </c>
      <c r="H2249" s="77">
        <f t="shared" si="72"/>
        <v>0.72936066663422539</v>
      </c>
      <c r="J2249" s="13"/>
      <c r="N2249" s="37"/>
      <c r="O2249" s="36"/>
    </row>
    <row r="2250" spans="1:15" ht="13.7" customHeight="1" x14ac:dyDescent="0.25">
      <c r="A2250" s="73">
        <f>'EMFAC2017EI-2011Class'!B2249</f>
        <v>2023</v>
      </c>
      <c r="B2250" s="74" t="str">
        <f>'EMFAC2017EI-2011Class'!C2249</f>
        <v>T7 CAIRP</v>
      </c>
      <c r="C2250" s="73">
        <f>'EMFAC2017EI-2011Class'!D2249</f>
        <v>2014</v>
      </c>
      <c r="D2250" s="38">
        <f>'EMFAC2017EI-2011Class'!F2249</f>
        <v>9</v>
      </c>
      <c r="E2250" s="72" t="str">
        <f t="shared" si="70"/>
        <v>T7 CAIRP-9</v>
      </c>
      <c r="F2250" s="39">
        <f>VLOOKUP(E2250,HD_Odo!$C$2:$D$1381,2,FALSE)</f>
        <v>800000</v>
      </c>
      <c r="G2250" s="89" t="str">
        <f>'EMFAC2017EI-2011Class'!H2249</f>
        <v>2023-T7 CAIRP-9</v>
      </c>
      <c r="H2250" s="77">
        <f t="shared" si="72"/>
        <v>0.72889399410796241</v>
      </c>
      <c r="J2250" s="13"/>
      <c r="N2250" s="37"/>
      <c r="O2250" s="36"/>
    </row>
    <row r="2251" spans="1:15" ht="13.7" customHeight="1" x14ac:dyDescent="0.25">
      <c r="A2251" s="73">
        <f>'EMFAC2017EI-2011Class'!B2250</f>
        <v>2023</v>
      </c>
      <c r="B2251" s="74" t="str">
        <f>'EMFAC2017EI-2011Class'!C2250</f>
        <v>T7 CAIRP</v>
      </c>
      <c r="C2251" s="73">
        <f>'EMFAC2017EI-2011Class'!D2250</f>
        <v>2013</v>
      </c>
      <c r="D2251" s="38">
        <f>'EMFAC2017EI-2011Class'!F2250</f>
        <v>10</v>
      </c>
      <c r="E2251" s="72" t="str">
        <f t="shared" ref="E2251:E2314" si="73">CONCATENATE(B2251,"-",D2251)</f>
        <v>T7 CAIRP-10</v>
      </c>
      <c r="F2251" s="39">
        <f>VLOOKUP(E2251,HD_Odo!$C$2:$D$1381,2,FALSE)</f>
        <v>800000</v>
      </c>
      <c r="G2251" s="89" t="str">
        <f>'EMFAC2017EI-2011Class'!H2250</f>
        <v>2023-T7 CAIRP-10</v>
      </c>
      <c r="H2251" s="77">
        <f t="shared" si="72"/>
        <v>0.7062270074251551</v>
      </c>
      <c r="J2251" s="13"/>
      <c r="N2251" s="37"/>
      <c r="O2251" s="36"/>
    </row>
    <row r="2252" spans="1:15" ht="13.7" customHeight="1" x14ac:dyDescent="0.25">
      <c r="A2252" s="73">
        <f>'EMFAC2017EI-2011Class'!B2251</f>
        <v>2023</v>
      </c>
      <c r="B2252" s="74" t="str">
        <f>'EMFAC2017EI-2011Class'!C2251</f>
        <v>T7 CAIRP</v>
      </c>
      <c r="C2252" s="73">
        <f>'EMFAC2017EI-2011Class'!D2251</f>
        <v>2012</v>
      </c>
      <c r="D2252" s="38">
        <f>'EMFAC2017EI-2011Class'!F2251</f>
        <v>11</v>
      </c>
      <c r="E2252" s="72" t="str">
        <f t="shared" si="73"/>
        <v>T7 CAIRP-11</v>
      </c>
      <c r="F2252" s="39">
        <f>VLOOKUP(E2252,HD_Odo!$C$2:$D$1381,2,FALSE)</f>
        <v>800000</v>
      </c>
      <c r="G2252" s="89" t="str">
        <f>'EMFAC2017EI-2011Class'!H2251</f>
        <v>2023-T7 CAIRP-11</v>
      </c>
      <c r="H2252" s="77">
        <f t="shared" si="72"/>
        <v>0.7062270074251551</v>
      </c>
      <c r="J2252" s="13"/>
      <c r="N2252" s="37"/>
      <c r="O2252" s="36"/>
    </row>
    <row r="2253" spans="1:15" ht="13.7" customHeight="1" x14ac:dyDescent="0.25">
      <c r="A2253" s="73">
        <f>'EMFAC2017EI-2011Class'!B2252</f>
        <v>2023</v>
      </c>
      <c r="B2253" s="74" t="str">
        <f>'EMFAC2017EI-2011Class'!C2252</f>
        <v>T7 CAIRP Construction</v>
      </c>
      <c r="C2253" s="73">
        <f>'EMFAC2017EI-2011Class'!D2252</f>
        <v>2024</v>
      </c>
      <c r="D2253" s="38">
        <f>'EMFAC2017EI-2011Class'!F2252</f>
        <v>-1</v>
      </c>
      <c r="E2253" s="72" t="str">
        <f t="shared" si="73"/>
        <v>T7 CAIRP Construction--1</v>
      </c>
      <c r="F2253" s="39">
        <f>VLOOKUP(E2253,HD_Odo!$C$2:$D$1381,2,FALSE)</f>
        <v>0</v>
      </c>
      <c r="G2253" s="89" t="str">
        <f>'EMFAC2017EI-2011Class'!H2252</f>
        <v>2023-T7 CAIRP Construction--1</v>
      </c>
      <c r="H2253" s="77">
        <f t="shared" si="72"/>
        <v>1</v>
      </c>
      <c r="J2253" s="13"/>
      <c r="N2253" s="37"/>
      <c r="O2253" s="36"/>
    </row>
    <row r="2254" spans="1:15" ht="13.7" customHeight="1" x14ac:dyDescent="0.25">
      <c r="A2254" s="73">
        <f>'EMFAC2017EI-2011Class'!B2253</f>
        <v>2023</v>
      </c>
      <c r="B2254" s="74" t="str">
        <f>'EMFAC2017EI-2011Class'!C2253</f>
        <v>T7 CAIRP Construction</v>
      </c>
      <c r="C2254" s="73">
        <f>'EMFAC2017EI-2011Class'!D2253</f>
        <v>2023</v>
      </c>
      <c r="D2254" s="38">
        <f>'EMFAC2017EI-2011Class'!F2253</f>
        <v>0</v>
      </c>
      <c r="E2254" s="72" t="str">
        <f t="shared" si="73"/>
        <v>T7 CAIRP Construction-0</v>
      </c>
      <c r="F2254" s="39">
        <f>VLOOKUP(E2254,HD_Odo!$C$2:$D$1381,2,FALSE)</f>
        <v>105233.9</v>
      </c>
      <c r="G2254" s="89" t="str">
        <f>'EMFAC2017EI-2011Class'!H2253</f>
        <v>2023-T7 CAIRP Construction-0</v>
      </c>
      <c r="H2254" s="77">
        <f t="shared" si="72"/>
        <v>0.89771623611063023</v>
      </c>
      <c r="J2254" s="13"/>
      <c r="N2254" s="37"/>
      <c r="O2254" s="36"/>
    </row>
    <row r="2255" spans="1:15" ht="13.7" customHeight="1" x14ac:dyDescent="0.25">
      <c r="A2255" s="73">
        <f>'EMFAC2017EI-2011Class'!B2254</f>
        <v>2023</v>
      </c>
      <c r="B2255" s="74" t="str">
        <f>'EMFAC2017EI-2011Class'!C2254</f>
        <v>T7 CAIRP Construction</v>
      </c>
      <c r="C2255" s="73">
        <f>'EMFAC2017EI-2011Class'!D2254</f>
        <v>2022</v>
      </c>
      <c r="D2255" s="38">
        <f>'EMFAC2017EI-2011Class'!F2254</f>
        <v>1</v>
      </c>
      <c r="E2255" s="72" t="str">
        <f t="shared" si="73"/>
        <v>T7 CAIRP Construction-1</v>
      </c>
      <c r="F2255" s="39">
        <f>VLOOKUP(E2255,HD_Odo!$C$2:$D$1381,2,FALSE)</f>
        <v>210374.9</v>
      </c>
      <c r="G2255" s="89" t="str">
        <f>'EMFAC2017EI-2011Class'!H2254</f>
        <v>2023-T7 CAIRP Construction-1</v>
      </c>
      <c r="H2255" s="77">
        <f t="shared" si="72"/>
        <v>0.84058999504672993</v>
      </c>
      <c r="J2255" s="13"/>
      <c r="N2255" s="37"/>
      <c r="O2255" s="36"/>
    </row>
    <row r="2256" spans="1:15" ht="13.7" customHeight="1" x14ac:dyDescent="0.25">
      <c r="A2256" s="73">
        <f>'EMFAC2017EI-2011Class'!B2255</f>
        <v>2023</v>
      </c>
      <c r="B2256" s="74" t="str">
        <f>'EMFAC2017EI-2011Class'!C2255</f>
        <v>T7 CAIRP Construction</v>
      </c>
      <c r="C2256" s="73">
        <f>'EMFAC2017EI-2011Class'!D2255</f>
        <v>2021</v>
      </c>
      <c r="D2256" s="38">
        <f>'EMFAC2017EI-2011Class'!F2255</f>
        <v>2</v>
      </c>
      <c r="E2256" s="72" t="str">
        <f t="shared" si="73"/>
        <v>T7 CAIRP Construction-2</v>
      </c>
      <c r="F2256" s="39">
        <f>VLOOKUP(E2256,HD_Odo!$C$2:$D$1381,2,FALSE)</f>
        <v>312602.90000000002</v>
      </c>
      <c r="G2256" s="89" t="str">
        <f>'EMFAC2017EI-2011Class'!H2255</f>
        <v>2023-T7 CAIRP Construction-2</v>
      </c>
      <c r="H2256" s="77">
        <f t="shared" si="72"/>
        <v>0.80493014300304044</v>
      </c>
      <c r="J2256" s="13"/>
      <c r="N2256" s="37"/>
      <c r="O2256" s="36"/>
    </row>
    <row r="2257" spans="1:15" ht="13.7" customHeight="1" x14ac:dyDescent="0.25">
      <c r="A2257" s="73">
        <f>'EMFAC2017EI-2011Class'!B2256</f>
        <v>2023</v>
      </c>
      <c r="B2257" s="74" t="str">
        <f>'EMFAC2017EI-2011Class'!C2256</f>
        <v>T7 CAIRP Construction</v>
      </c>
      <c r="C2257" s="73">
        <f>'EMFAC2017EI-2011Class'!D2256</f>
        <v>2020</v>
      </c>
      <c r="D2257" s="38">
        <f>'EMFAC2017EI-2011Class'!F2256</f>
        <v>3</v>
      </c>
      <c r="E2257" s="72" t="str">
        <f t="shared" si="73"/>
        <v>T7 CAIRP Construction-3</v>
      </c>
      <c r="F2257" s="39">
        <f>VLOOKUP(E2257,HD_Odo!$C$2:$D$1381,2,FALSE)</f>
        <v>409894.85</v>
      </c>
      <c r="G2257" s="89" t="str">
        <f>'EMFAC2017EI-2011Class'!H2256</f>
        <v>2023-T7 CAIRP Construction-3</v>
      </c>
      <c r="H2257" s="77">
        <f t="shared" si="72"/>
        <v>0.78100053898677835</v>
      </c>
      <c r="J2257" s="13"/>
      <c r="N2257" s="37"/>
      <c r="O2257" s="36"/>
    </row>
    <row r="2258" spans="1:15" ht="13.7" customHeight="1" x14ac:dyDescent="0.25">
      <c r="A2258" s="73">
        <f>'EMFAC2017EI-2011Class'!B2257</f>
        <v>2023</v>
      </c>
      <c r="B2258" s="74" t="str">
        <f>'EMFAC2017EI-2011Class'!C2257</f>
        <v>T7 CAIRP Construction</v>
      </c>
      <c r="C2258" s="73">
        <f>'EMFAC2017EI-2011Class'!D2257</f>
        <v>2019</v>
      </c>
      <c r="D2258" s="38">
        <f>'EMFAC2017EI-2011Class'!F2257</f>
        <v>4</v>
      </c>
      <c r="E2258" s="72" t="str">
        <f t="shared" si="73"/>
        <v>T7 CAIRP Construction-4</v>
      </c>
      <c r="F2258" s="39">
        <f>VLOOKUP(E2258,HD_Odo!$C$2:$D$1381,2,FALSE)</f>
        <v>500922.86</v>
      </c>
      <c r="G2258" s="89" t="str">
        <f>'EMFAC2017EI-2011Class'!H2257</f>
        <v>2023-T7 CAIRP Construction-4</v>
      </c>
      <c r="H2258" s="77">
        <f t="shared" si="72"/>
        <v>0.76410448359580041</v>
      </c>
      <c r="J2258" s="13"/>
      <c r="N2258" s="37"/>
      <c r="O2258" s="36"/>
    </row>
    <row r="2259" spans="1:15" ht="13.7" customHeight="1" x14ac:dyDescent="0.25">
      <c r="A2259" s="73">
        <f>'EMFAC2017EI-2011Class'!B2258</f>
        <v>2023</v>
      </c>
      <c r="B2259" s="74" t="str">
        <f>'EMFAC2017EI-2011Class'!C2258</f>
        <v>T7 CAIRP Construction</v>
      </c>
      <c r="C2259" s="73">
        <f>'EMFAC2017EI-2011Class'!D2258</f>
        <v>2018</v>
      </c>
      <c r="D2259" s="38">
        <f>'EMFAC2017EI-2011Class'!F2258</f>
        <v>5</v>
      </c>
      <c r="E2259" s="72" t="str">
        <f t="shared" si="73"/>
        <v>T7 CAIRP Construction-5</v>
      </c>
      <c r="F2259" s="39">
        <f>VLOOKUP(E2259,HD_Odo!$C$2:$D$1381,2,FALSE)</f>
        <v>584952.91</v>
      </c>
      <c r="G2259" s="89" t="str">
        <f>'EMFAC2017EI-2011Class'!H2258</f>
        <v>2023-T7 CAIRP Construction-5</v>
      </c>
      <c r="H2259" s="77">
        <f t="shared" si="72"/>
        <v>0.75171347800506427</v>
      </c>
      <c r="J2259" s="13"/>
      <c r="N2259" s="37"/>
      <c r="O2259" s="36"/>
    </row>
    <row r="2260" spans="1:15" ht="13.7" customHeight="1" x14ac:dyDescent="0.25">
      <c r="A2260" s="73">
        <f>'EMFAC2017EI-2011Class'!B2259</f>
        <v>2023</v>
      </c>
      <c r="B2260" s="74" t="str">
        <f>'EMFAC2017EI-2011Class'!C2259</f>
        <v>T7 CAIRP Construction</v>
      </c>
      <c r="C2260" s="73">
        <f>'EMFAC2017EI-2011Class'!D2259</f>
        <v>2017</v>
      </c>
      <c r="D2260" s="38">
        <f>'EMFAC2017EI-2011Class'!F2259</f>
        <v>6</v>
      </c>
      <c r="E2260" s="72" t="str">
        <f t="shared" si="73"/>
        <v>T7 CAIRP Construction-6</v>
      </c>
      <c r="F2260" s="39">
        <f>VLOOKUP(E2260,HD_Odo!$C$2:$D$1381,2,FALSE)</f>
        <v>661743.91</v>
      </c>
      <c r="G2260" s="89" t="str">
        <f>'EMFAC2017EI-2011Class'!H2259</f>
        <v>2023-T7 CAIRP Construction-6</v>
      </c>
      <c r="H2260" s="77">
        <f t="shared" si="72"/>
        <v>0.74235142242404373</v>
      </c>
      <c r="J2260" s="13"/>
      <c r="N2260" s="37"/>
      <c r="O2260" s="36"/>
    </row>
    <row r="2261" spans="1:15" ht="13.7" customHeight="1" x14ac:dyDescent="0.25">
      <c r="A2261" s="73">
        <f>'EMFAC2017EI-2011Class'!B2260</f>
        <v>2023</v>
      </c>
      <c r="B2261" s="74" t="str">
        <f>'EMFAC2017EI-2011Class'!C2260</f>
        <v>T7 CAIRP Construction</v>
      </c>
      <c r="C2261" s="73">
        <f>'EMFAC2017EI-2011Class'!D2260</f>
        <v>2016</v>
      </c>
      <c r="D2261" s="38">
        <f>'EMFAC2017EI-2011Class'!F2260</f>
        <v>7</v>
      </c>
      <c r="E2261" s="72" t="str">
        <f t="shared" si="73"/>
        <v>T7 CAIRP Construction-7</v>
      </c>
      <c r="F2261" s="39">
        <f>VLOOKUP(E2261,HD_Odo!$C$2:$D$1381,2,FALSE)</f>
        <v>731450.95</v>
      </c>
      <c r="G2261" s="89" t="str">
        <f>'EMFAC2017EI-2011Class'!H2260</f>
        <v>2023-T7 CAIRP Construction-7</v>
      </c>
      <c r="H2261" s="77">
        <f t="shared" si="72"/>
        <v>0.73510036325820916</v>
      </c>
      <c r="J2261" s="13"/>
      <c r="N2261" s="37"/>
      <c r="O2261" s="36"/>
    </row>
    <row r="2262" spans="1:15" ht="13.7" customHeight="1" x14ac:dyDescent="0.25">
      <c r="A2262" s="73">
        <f>'EMFAC2017EI-2011Class'!B2261</f>
        <v>2023</v>
      </c>
      <c r="B2262" s="74" t="str">
        <f>'EMFAC2017EI-2011Class'!C2261</f>
        <v>T7 CAIRP Construction</v>
      </c>
      <c r="C2262" s="73">
        <f>'EMFAC2017EI-2011Class'!D2261</f>
        <v>2015</v>
      </c>
      <c r="D2262" s="38">
        <f>'EMFAC2017EI-2011Class'!F2261</f>
        <v>8</v>
      </c>
      <c r="E2262" s="72" t="str">
        <f t="shared" si="73"/>
        <v>T7 CAIRP Construction-8</v>
      </c>
      <c r="F2262" s="39">
        <f>VLOOKUP(E2262,HD_Odo!$C$2:$D$1381,2,FALSE)</f>
        <v>794519.93</v>
      </c>
      <c r="G2262" s="89" t="str">
        <f>'EMFAC2017EI-2011Class'!H2261</f>
        <v>2023-T7 CAIRP Construction-8</v>
      </c>
      <c r="H2262" s="77">
        <f t="shared" si="72"/>
        <v>0.72936066663422539</v>
      </c>
      <c r="J2262" s="13"/>
      <c r="N2262" s="37"/>
      <c r="O2262" s="36"/>
    </row>
    <row r="2263" spans="1:15" ht="13.7" customHeight="1" x14ac:dyDescent="0.25">
      <c r="A2263" s="73">
        <f>'EMFAC2017EI-2011Class'!B2262</f>
        <v>2023</v>
      </c>
      <c r="B2263" s="74" t="str">
        <f>'EMFAC2017EI-2011Class'!C2262</f>
        <v>T7 CAIRP Construction</v>
      </c>
      <c r="C2263" s="73">
        <f>'EMFAC2017EI-2011Class'!D2262</f>
        <v>2014</v>
      </c>
      <c r="D2263" s="38">
        <f>'EMFAC2017EI-2011Class'!F2262</f>
        <v>9</v>
      </c>
      <c r="E2263" s="72" t="str">
        <f t="shared" si="73"/>
        <v>T7 CAIRP Construction-9</v>
      </c>
      <c r="F2263" s="39">
        <f>VLOOKUP(E2263,HD_Odo!$C$2:$D$1381,2,FALSE)</f>
        <v>800000</v>
      </c>
      <c r="G2263" s="89" t="str">
        <f>'EMFAC2017EI-2011Class'!H2262</f>
        <v>2023-T7 CAIRP Construction-9</v>
      </c>
      <c r="H2263" s="77">
        <f t="shared" si="72"/>
        <v>0.72889399410796241</v>
      </c>
      <c r="J2263" s="13"/>
      <c r="N2263" s="37"/>
      <c r="O2263" s="36"/>
    </row>
    <row r="2264" spans="1:15" ht="13.7" customHeight="1" x14ac:dyDescent="0.25">
      <c r="A2264" s="73">
        <f>'EMFAC2017EI-2011Class'!B2263</f>
        <v>2023</v>
      </c>
      <c r="B2264" s="74" t="str">
        <f>'EMFAC2017EI-2011Class'!C2263</f>
        <v>T7 CAIRP Construction</v>
      </c>
      <c r="C2264" s="73">
        <f>'EMFAC2017EI-2011Class'!D2263</f>
        <v>2013</v>
      </c>
      <c r="D2264" s="38">
        <f>'EMFAC2017EI-2011Class'!F2263</f>
        <v>10</v>
      </c>
      <c r="E2264" s="72" t="str">
        <f t="shared" si="73"/>
        <v>T7 CAIRP Construction-10</v>
      </c>
      <c r="F2264" s="39">
        <f>VLOOKUP(E2264,HD_Odo!$C$2:$D$1381,2,FALSE)</f>
        <v>800000</v>
      </c>
      <c r="G2264" s="89" t="str">
        <f>'EMFAC2017EI-2011Class'!H2263</f>
        <v>2023-T7 CAIRP Construction-10</v>
      </c>
      <c r="H2264" s="77">
        <f t="shared" si="72"/>
        <v>0.7062270074251551</v>
      </c>
      <c r="J2264" s="13"/>
      <c r="N2264" s="37"/>
      <c r="O2264" s="36"/>
    </row>
    <row r="2265" spans="1:15" ht="13.7" customHeight="1" x14ac:dyDescent="0.25">
      <c r="A2265" s="73">
        <f>'EMFAC2017EI-2011Class'!B2264</f>
        <v>2023</v>
      </c>
      <c r="B2265" s="74" t="str">
        <f>'EMFAC2017EI-2011Class'!C2264</f>
        <v>T7 CAIRP Construction</v>
      </c>
      <c r="C2265" s="73">
        <f>'EMFAC2017EI-2011Class'!D2264</f>
        <v>2012</v>
      </c>
      <c r="D2265" s="38">
        <f>'EMFAC2017EI-2011Class'!F2264</f>
        <v>11</v>
      </c>
      <c r="E2265" s="72" t="str">
        <f t="shared" si="73"/>
        <v>T7 CAIRP Construction-11</v>
      </c>
      <c r="F2265" s="39">
        <f>VLOOKUP(E2265,HD_Odo!$C$2:$D$1381,2,FALSE)</f>
        <v>800000</v>
      </c>
      <c r="G2265" s="89" t="str">
        <f>'EMFAC2017EI-2011Class'!H2264</f>
        <v>2023-T7 CAIRP Construction-11</v>
      </c>
      <c r="H2265" s="77">
        <f t="shared" si="72"/>
        <v>0.7062270074251551</v>
      </c>
      <c r="J2265" s="13"/>
      <c r="N2265" s="37"/>
      <c r="O2265" s="36"/>
    </row>
    <row r="2266" spans="1:15" ht="13.7" customHeight="1" x14ac:dyDescent="0.25">
      <c r="A2266" s="73">
        <f>'EMFAC2017EI-2011Class'!B2265</f>
        <v>2023</v>
      </c>
      <c r="B2266" s="74" t="str">
        <f>'EMFAC2017EI-2011Class'!C2265</f>
        <v>T7 Motor Coach</v>
      </c>
      <c r="C2266" s="73">
        <f>'EMFAC2017EI-2011Class'!D2265</f>
        <v>2024</v>
      </c>
      <c r="D2266" s="38">
        <f>'EMFAC2017EI-2011Class'!F2265</f>
        <v>-1</v>
      </c>
      <c r="E2266" s="72" t="str">
        <f t="shared" si="73"/>
        <v>T7 Motor Coach--1</v>
      </c>
      <c r="F2266" s="39">
        <f>VLOOKUP(E2266,HD_Odo!$C$2:$D$1381,2,FALSE)</f>
        <v>22916.666666666701</v>
      </c>
      <c r="G2266" s="89" t="str">
        <f>'EMFAC2017EI-2011Class'!H2265</f>
        <v>2023-T7 Motor Coach--1</v>
      </c>
      <c r="H2266" s="77">
        <f t="shared" si="72"/>
        <v>0.97139409050539649</v>
      </c>
      <c r="J2266" s="13"/>
      <c r="N2266" s="37"/>
      <c r="O2266" s="36"/>
    </row>
    <row r="2267" spans="1:15" ht="13.7" customHeight="1" x14ac:dyDescent="0.25">
      <c r="A2267" s="73">
        <f>'EMFAC2017EI-2011Class'!B2266</f>
        <v>2023</v>
      </c>
      <c r="B2267" s="74" t="str">
        <f>'EMFAC2017EI-2011Class'!C2266</f>
        <v>T7 Motor Coach</v>
      </c>
      <c r="C2267" s="73">
        <f>'EMFAC2017EI-2011Class'!D2266</f>
        <v>2023</v>
      </c>
      <c r="D2267" s="38">
        <f>'EMFAC2017EI-2011Class'!F2266</f>
        <v>0</v>
      </c>
      <c r="E2267" s="72" t="str">
        <f t="shared" si="73"/>
        <v>T7 Motor Coach-0</v>
      </c>
      <c r="F2267" s="39">
        <f>VLOOKUP(E2267,HD_Odo!$C$2:$D$1381,2,FALSE)</f>
        <v>77916.666666666701</v>
      </c>
      <c r="G2267" s="89" t="str">
        <f>'EMFAC2017EI-2011Class'!H2266</f>
        <v>2023-T7 Motor Coach-0</v>
      </c>
      <c r="H2267" s="77">
        <f t="shared" si="72"/>
        <v>0.91826388859038943</v>
      </c>
      <c r="J2267" s="13"/>
      <c r="N2267" s="37"/>
      <c r="O2267" s="36"/>
    </row>
    <row r="2268" spans="1:15" ht="13.7" customHeight="1" x14ac:dyDescent="0.25">
      <c r="A2268" s="73">
        <f>'EMFAC2017EI-2011Class'!B2267</f>
        <v>2023</v>
      </c>
      <c r="B2268" s="74" t="str">
        <f>'EMFAC2017EI-2011Class'!C2267</f>
        <v>T7 Motor Coach</v>
      </c>
      <c r="C2268" s="73">
        <f>'EMFAC2017EI-2011Class'!D2267</f>
        <v>2022</v>
      </c>
      <c r="D2268" s="38">
        <f>'EMFAC2017EI-2011Class'!F2267</f>
        <v>1</v>
      </c>
      <c r="E2268" s="72" t="str">
        <f t="shared" si="73"/>
        <v>T7 Motor Coach-1</v>
      </c>
      <c r="F2268" s="39">
        <f>VLOOKUP(E2268,HD_Odo!$C$2:$D$1381,2,FALSE)</f>
        <v>132916.66666666701</v>
      </c>
      <c r="G2268" s="89" t="str">
        <f>'EMFAC2017EI-2011Class'!H2267</f>
        <v>2023-T7 Motor Coach-1</v>
      </c>
      <c r="H2268" s="77">
        <f t="shared" si="72"/>
        <v>0.87975972766136923</v>
      </c>
      <c r="J2268" s="13"/>
      <c r="N2268" s="37"/>
      <c r="O2268" s="36"/>
    </row>
    <row r="2269" spans="1:15" ht="13.7" customHeight="1" x14ac:dyDescent="0.25">
      <c r="A2269" s="73">
        <f>'EMFAC2017EI-2011Class'!B2268</f>
        <v>2023</v>
      </c>
      <c r="B2269" s="74" t="str">
        <f>'EMFAC2017EI-2011Class'!C2268</f>
        <v>T7 Motor Coach</v>
      </c>
      <c r="C2269" s="73">
        <f>'EMFAC2017EI-2011Class'!D2268</f>
        <v>2021</v>
      </c>
      <c r="D2269" s="38">
        <f>'EMFAC2017EI-2011Class'!F2268</f>
        <v>2</v>
      </c>
      <c r="E2269" s="72" t="str">
        <f t="shared" si="73"/>
        <v>T7 Motor Coach-2</v>
      </c>
      <c r="F2269" s="39">
        <f>VLOOKUP(E2269,HD_Odo!$C$2:$D$1381,2,FALSE)</f>
        <v>187916.66666666701</v>
      </c>
      <c r="G2269" s="89" t="str">
        <f>'EMFAC2017EI-2011Class'!H2268</f>
        <v>2023-T7 Motor Coach-2</v>
      </c>
      <c r="H2269" s="77">
        <f t="shared" si="72"/>
        <v>0.85057279724129653</v>
      </c>
      <c r="J2269" s="13"/>
      <c r="N2269" s="37"/>
      <c r="O2269" s="36"/>
    </row>
    <row r="2270" spans="1:15" ht="13.7" customHeight="1" x14ac:dyDescent="0.25">
      <c r="A2270" s="73">
        <f>'EMFAC2017EI-2011Class'!B2269</f>
        <v>2023</v>
      </c>
      <c r="B2270" s="74" t="str">
        <f>'EMFAC2017EI-2011Class'!C2269</f>
        <v>T7 Motor Coach</v>
      </c>
      <c r="C2270" s="73">
        <f>'EMFAC2017EI-2011Class'!D2269</f>
        <v>2020</v>
      </c>
      <c r="D2270" s="38">
        <f>'EMFAC2017EI-2011Class'!F2269</f>
        <v>3</v>
      </c>
      <c r="E2270" s="72" t="str">
        <f t="shared" si="73"/>
        <v>T7 Motor Coach-3</v>
      </c>
      <c r="F2270" s="39">
        <f>VLOOKUP(E2270,HD_Odo!$C$2:$D$1381,2,FALSE)</f>
        <v>242916.66666666701</v>
      </c>
      <c r="G2270" s="89" t="str">
        <f>'EMFAC2017EI-2011Class'!H2269</f>
        <v>2023-T7 Motor Coach-3</v>
      </c>
      <c r="H2270" s="77">
        <f t="shared" si="72"/>
        <v>0.82768623446709411</v>
      </c>
      <c r="J2270" s="13"/>
      <c r="N2270" s="37"/>
      <c r="O2270" s="36"/>
    </row>
    <row r="2271" spans="1:15" ht="13.7" customHeight="1" x14ac:dyDescent="0.25">
      <c r="A2271" s="73">
        <f>'EMFAC2017EI-2011Class'!B2270</f>
        <v>2023</v>
      </c>
      <c r="B2271" s="74" t="str">
        <f>'EMFAC2017EI-2011Class'!C2270</f>
        <v>T7 Motor Coach</v>
      </c>
      <c r="C2271" s="73">
        <f>'EMFAC2017EI-2011Class'!D2270</f>
        <v>2019</v>
      </c>
      <c r="D2271" s="38">
        <f>'EMFAC2017EI-2011Class'!F2270</f>
        <v>4</v>
      </c>
      <c r="E2271" s="72" t="str">
        <f t="shared" si="73"/>
        <v>T7 Motor Coach-4</v>
      </c>
      <c r="F2271" s="39">
        <f>VLOOKUP(E2271,HD_Odo!$C$2:$D$1381,2,FALSE)</f>
        <v>297916.66666666698</v>
      </c>
      <c r="G2271" s="89" t="str">
        <f>'EMFAC2017EI-2011Class'!H2270</f>
        <v>2023-T7 Motor Coach-4</v>
      </c>
      <c r="H2271" s="77">
        <f t="shared" si="72"/>
        <v>0.80925875108210876</v>
      </c>
      <c r="J2271" s="13"/>
      <c r="N2271" s="37"/>
      <c r="O2271" s="36"/>
    </row>
    <row r="2272" spans="1:15" ht="13.7" customHeight="1" x14ac:dyDescent="0.25">
      <c r="A2272" s="73">
        <f>'EMFAC2017EI-2011Class'!B2271</f>
        <v>2023</v>
      </c>
      <c r="B2272" s="74" t="str">
        <f>'EMFAC2017EI-2011Class'!C2271</f>
        <v>T7 Motor Coach</v>
      </c>
      <c r="C2272" s="73">
        <f>'EMFAC2017EI-2011Class'!D2271</f>
        <v>2018</v>
      </c>
      <c r="D2272" s="38">
        <f>'EMFAC2017EI-2011Class'!F2271</f>
        <v>5</v>
      </c>
      <c r="E2272" s="72" t="str">
        <f t="shared" si="73"/>
        <v>T7 Motor Coach-5</v>
      </c>
      <c r="F2272" s="39">
        <f>VLOOKUP(E2272,HD_Odo!$C$2:$D$1381,2,FALSE)</f>
        <v>352916.66666666698</v>
      </c>
      <c r="G2272" s="89" t="str">
        <f>'EMFAC2017EI-2011Class'!H2271</f>
        <v>2023-T7 Motor Coach-5</v>
      </c>
      <c r="H2272" s="77">
        <f t="shared" si="72"/>
        <v>0.79410285856036233</v>
      </c>
      <c r="J2272" s="13"/>
      <c r="N2272" s="37"/>
      <c r="O2272" s="36"/>
    </row>
    <row r="2273" spans="1:15" ht="13.7" customHeight="1" x14ac:dyDescent="0.25">
      <c r="A2273" s="73">
        <f>'EMFAC2017EI-2011Class'!B2272</f>
        <v>2023</v>
      </c>
      <c r="B2273" s="74" t="str">
        <f>'EMFAC2017EI-2011Class'!C2272</f>
        <v>T7 Motor Coach</v>
      </c>
      <c r="C2273" s="73">
        <f>'EMFAC2017EI-2011Class'!D2272</f>
        <v>2017</v>
      </c>
      <c r="D2273" s="38">
        <f>'EMFAC2017EI-2011Class'!F2272</f>
        <v>6</v>
      </c>
      <c r="E2273" s="72" t="str">
        <f t="shared" si="73"/>
        <v>T7 Motor Coach-6</v>
      </c>
      <c r="F2273" s="39">
        <f>VLOOKUP(E2273,HD_Odo!$C$2:$D$1381,2,FALSE)</f>
        <v>407916.66666666698</v>
      </c>
      <c r="G2273" s="89" t="str">
        <f>'EMFAC2017EI-2011Class'!H2272</f>
        <v>2023-T7 Motor Coach-6</v>
      </c>
      <c r="H2273" s="77">
        <f t="shared" si="72"/>
        <v>0.78141834073024108</v>
      </c>
      <c r="J2273" s="13"/>
      <c r="N2273" s="37"/>
      <c r="O2273" s="36"/>
    </row>
    <row r="2274" spans="1:15" ht="13.7" customHeight="1" x14ac:dyDescent="0.25">
      <c r="A2274" s="73">
        <f>'EMFAC2017EI-2011Class'!B2273</f>
        <v>2023</v>
      </c>
      <c r="B2274" s="74" t="str">
        <f>'EMFAC2017EI-2011Class'!C2273</f>
        <v>T7 Motor Coach</v>
      </c>
      <c r="C2274" s="73">
        <f>'EMFAC2017EI-2011Class'!D2273</f>
        <v>2016</v>
      </c>
      <c r="D2274" s="38">
        <f>'EMFAC2017EI-2011Class'!F2273</f>
        <v>7</v>
      </c>
      <c r="E2274" s="72" t="str">
        <f t="shared" si="73"/>
        <v>T7 Motor Coach-7</v>
      </c>
      <c r="F2274" s="39">
        <f>VLOOKUP(E2274,HD_Odo!$C$2:$D$1381,2,FALSE)</f>
        <v>462916.66666666698</v>
      </c>
      <c r="G2274" s="89" t="str">
        <f>'EMFAC2017EI-2011Class'!H2273</f>
        <v>2023-T7 Motor Coach-7</v>
      </c>
      <c r="H2274" s="77">
        <f t="shared" si="72"/>
        <v>0.77064628018575754</v>
      </c>
      <c r="J2274" s="13"/>
      <c r="N2274" s="37"/>
      <c r="O2274" s="36"/>
    </row>
    <row r="2275" spans="1:15" ht="13.7" customHeight="1" x14ac:dyDescent="0.25">
      <c r="A2275" s="73">
        <f>'EMFAC2017EI-2011Class'!B2274</f>
        <v>2023</v>
      </c>
      <c r="B2275" s="74" t="str">
        <f>'EMFAC2017EI-2011Class'!C2274</f>
        <v>T7 Motor Coach</v>
      </c>
      <c r="C2275" s="73">
        <f>'EMFAC2017EI-2011Class'!D2274</f>
        <v>2015</v>
      </c>
      <c r="D2275" s="38">
        <f>'EMFAC2017EI-2011Class'!F2274</f>
        <v>8</v>
      </c>
      <c r="E2275" s="72" t="str">
        <f t="shared" si="73"/>
        <v>T7 Motor Coach-8</v>
      </c>
      <c r="F2275" s="39">
        <f>VLOOKUP(E2275,HD_Odo!$C$2:$D$1381,2,FALSE)</f>
        <v>517916.66666666698</v>
      </c>
      <c r="G2275" s="89" t="str">
        <f>'EMFAC2017EI-2011Class'!H2274</f>
        <v>2023-T7 Motor Coach-8</v>
      </c>
      <c r="H2275" s="77">
        <f t="shared" si="72"/>
        <v>0.76138448197995912</v>
      </c>
      <c r="J2275" s="13"/>
      <c r="N2275" s="37"/>
      <c r="O2275" s="36"/>
    </row>
    <row r="2276" spans="1:15" ht="13.7" customHeight="1" x14ac:dyDescent="0.25">
      <c r="A2276" s="73">
        <f>'EMFAC2017EI-2011Class'!B2275</f>
        <v>2023</v>
      </c>
      <c r="B2276" s="74" t="str">
        <f>'EMFAC2017EI-2011Class'!C2275</f>
        <v>T7 Motor Coach</v>
      </c>
      <c r="C2276" s="73">
        <f>'EMFAC2017EI-2011Class'!D2275</f>
        <v>2014</v>
      </c>
      <c r="D2276" s="38">
        <f>'EMFAC2017EI-2011Class'!F2275</f>
        <v>9</v>
      </c>
      <c r="E2276" s="72" t="str">
        <f t="shared" si="73"/>
        <v>T7 Motor Coach-9</v>
      </c>
      <c r="F2276" s="39">
        <f>VLOOKUP(E2276,HD_Odo!$C$2:$D$1381,2,FALSE)</f>
        <v>567416.66666666698</v>
      </c>
      <c r="G2276" s="89" t="str">
        <f>'EMFAC2017EI-2011Class'!H2275</f>
        <v>2023-T7 Motor Coach-9</v>
      </c>
      <c r="H2276" s="77">
        <f t="shared" si="72"/>
        <v>0.75409321022827669</v>
      </c>
      <c r="J2276" s="13"/>
      <c r="N2276" s="37"/>
      <c r="O2276" s="36"/>
    </row>
    <row r="2277" spans="1:15" ht="13.7" customHeight="1" x14ac:dyDescent="0.25">
      <c r="A2277" s="73">
        <f>'EMFAC2017EI-2011Class'!B2276</f>
        <v>2023</v>
      </c>
      <c r="B2277" s="74" t="str">
        <f>'EMFAC2017EI-2011Class'!C2276</f>
        <v>T7 Motor Coach</v>
      </c>
      <c r="C2277" s="73">
        <f>'EMFAC2017EI-2011Class'!D2276</f>
        <v>2013</v>
      </c>
      <c r="D2277" s="38">
        <f>'EMFAC2017EI-2011Class'!F2276</f>
        <v>10</v>
      </c>
      <c r="E2277" s="72" t="str">
        <f t="shared" si="73"/>
        <v>T7 Motor Coach-10</v>
      </c>
      <c r="F2277" s="39">
        <f>VLOOKUP(E2277,HD_Odo!$C$2:$D$1381,2,FALSE)</f>
        <v>611966.66666666698</v>
      </c>
      <c r="G2277" s="89" t="str">
        <f>'EMFAC2017EI-2011Class'!H2276</f>
        <v>2023-T7 Motor Coach-10</v>
      </c>
      <c r="H2277" s="77">
        <f t="shared" si="72"/>
        <v>0.72142501138053927</v>
      </c>
      <c r="J2277" s="13"/>
      <c r="N2277" s="37"/>
      <c r="O2277" s="36"/>
    </row>
    <row r="2278" spans="1:15" ht="13.7" customHeight="1" x14ac:dyDescent="0.25">
      <c r="A2278" s="73">
        <f>'EMFAC2017EI-2011Class'!B2277</f>
        <v>2023</v>
      </c>
      <c r="B2278" s="74" t="str">
        <f>'EMFAC2017EI-2011Class'!C2277</f>
        <v>T7 Motor Coach</v>
      </c>
      <c r="C2278" s="73">
        <f>'EMFAC2017EI-2011Class'!D2277</f>
        <v>2012</v>
      </c>
      <c r="D2278" s="38">
        <f>'EMFAC2017EI-2011Class'!F2277</f>
        <v>11</v>
      </c>
      <c r="E2278" s="72" t="str">
        <f t="shared" si="73"/>
        <v>T7 Motor Coach-11</v>
      </c>
      <c r="F2278" s="39">
        <f>VLOOKUP(E2278,HD_Odo!$C$2:$D$1381,2,FALSE)</f>
        <v>652061.66666666698</v>
      </c>
      <c r="G2278" s="89" t="str">
        <f>'EMFAC2017EI-2011Class'!H2277</f>
        <v>2023-T7 Motor Coach-11</v>
      </c>
      <c r="H2278" s="77">
        <f t="shared" si="72"/>
        <v>0.71760300464929094</v>
      </c>
      <c r="J2278" s="13"/>
      <c r="N2278" s="37"/>
      <c r="O2278" s="36"/>
    </row>
    <row r="2279" spans="1:15" ht="13.7" customHeight="1" x14ac:dyDescent="0.25">
      <c r="A2279" s="73">
        <f>'EMFAC2017EI-2011Class'!B2278</f>
        <v>2023</v>
      </c>
      <c r="B2279" s="74" t="str">
        <f>'EMFAC2017EI-2011Class'!C2278</f>
        <v>T7 NNOOS</v>
      </c>
      <c r="C2279" s="73">
        <f>'EMFAC2017EI-2011Class'!D2278</f>
        <v>2024</v>
      </c>
      <c r="D2279" s="38">
        <f>'EMFAC2017EI-2011Class'!F2278</f>
        <v>-1</v>
      </c>
      <c r="E2279" s="72" t="str">
        <f t="shared" si="73"/>
        <v>T7 NNOOS--1</v>
      </c>
      <c r="F2279" s="39">
        <f>VLOOKUP(E2279,HD_Odo!$C$2:$D$1381,2,FALSE)</f>
        <v>0</v>
      </c>
      <c r="G2279" s="89" t="str">
        <f>'EMFAC2017EI-2011Class'!H2278</f>
        <v>2023-T7 NNOOS--1</v>
      </c>
      <c r="H2279" s="77">
        <f t="shared" si="72"/>
        <v>1</v>
      </c>
      <c r="J2279" s="13"/>
      <c r="N2279" s="37"/>
      <c r="O2279" s="36"/>
    </row>
    <row r="2280" spans="1:15" ht="13.7" customHeight="1" x14ac:dyDescent="0.25">
      <c r="A2280" s="73">
        <f>'EMFAC2017EI-2011Class'!B2279</f>
        <v>2023</v>
      </c>
      <c r="B2280" s="74" t="str">
        <f>'EMFAC2017EI-2011Class'!C2279</f>
        <v>T7 NNOOS</v>
      </c>
      <c r="C2280" s="73">
        <f>'EMFAC2017EI-2011Class'!D2279</f>
        <v>2023</v>
      </c>
      <c r="D2280" s="38">
        <f>'EMFAC2017EI-2011Class'!F2279</f>
        <v>0</v>
      </c>
      <c r="E2280" s="72" t="str">
        <f t="shared" si="73"/>
        <v>T7 NNOOS-0</v>
      </c>
      <c r="F2280" s="39">
        <f>VLOOKUP(E2280,HD_Odo!$C$2:$D$1381,2,FALSE)</f>
        <v>105233.9</v>
      </c>
      <c r="G2280" s="89" t="str">
        <f>'EMFAC2017EI-2011Class'!H2279</f>
        <v>2023-T7 NNOOS-0</v>
      </c>
      <c r="H2280" s="77">
        <f t="shared" si="72"/>
        <v>0.89771623611063023</v>
      </c>
      <c r="J2280" s="13"/>
      <c r="N2280" s="37"/>
      <c r="O2280" s="36"/>
    </row>
    <row r="2281" spans="1:15" ht="13.7" customHeight="1" x14ac:dyDescent="0.25">
      <c r="A2281" s="73">
        <f>'EMFAC2017EI-2011Class'!B2280</f>
        <v>2023</v>
      </c>
      <c r="B2281" s="74" t="str">
        <f>'EMFAC2017EI-2011Class'!C2280</f>
        <v>T7 NNOOS</v>
      </c>
      <c r="C2281" s="73">
        <f>'EMFAC2017EI-2011Class'!D2280</f>
        <v>2022</v>
      </c>
      <c r="D2281" s="38">
        <f>'EMFAC2017EI-2011Class'!F2280</f>
        <v>1</v>
      </c>
      <c r="E2281" s="72" t="str">
        <f t="shared" si="73"/>
        <v>T7 NNOOS-1</v>
      </c>
      <c r="F2281" s="39">
        <f>VLOOKUP(E2281,HD_Odo!$C$2:$D$1381,2,FALSE)</f>
        <v>210374.9</v>
      </c>
      <c r="G2281" s="89" t="str">
        <f>'EMFAC2017EI-2011Class'!H2280</f>
        <v>2023-T7 NNOOS-1</v>
      </c>
      <c r="H2281" s="77">
        <f t="shared" si="72"/>
        <v>0.84058999504672993</v>
      </c>
      <c r="J2281" s="13"/>
      <c r="N2281" s="37"/>
      <c r="O2281" s="36"/>
    </row>
    <row r="2282" spans="1:15" ht="13.7" customHeight="1" x14ac:dyDescent="0.25">
      <c r="A2282" s="73">
        <f>'EMFAC2017EI-2011Class'!B2281</f>
        <v>2023</v>
      </c>
      <c r="B2282" s="74" t="str">
        <f>'EMFAC2017EI-2011Class'!C2281</f>
        <v>T7 NNOOS</v>
      </c>
      <c r="C2282" s="73">
        <f>'EMFAC2017EI-2011Class'!D2281</f>
        <v>2021</v>
      </c>
      <c r="D2282" s="38">
        <f>'EMFAC2017EI-2011Class'!F2281</f>
        <v>2</v>
      </c>
      <c r="E2282" s="72" t="str">
        <f t="shared" si="73"/>
        <v>T7 NNOOS-2</v>
      </c>
      <c r="F2282" s="39">
        <f>VLOOKUP(E2282,HD_Odo!$C$2:$D$1381,2,FALSE)</f>
        <v>312602.90000000002</v>
      </c>
      <c r="G2282" s="89" t="str">
        <f>'EMFAC2017EI-2011Class'!H2281</f>
        <v>2023-T7 NNOOS-2</v>
      </c>
      <c r="H2282" s="77">
        <f t="shared" si="72"/>
        <v>0.80493014300304044</v>
      </c>
      <c r="J2282" s="13"/>
      <c r="N2282" s="37"/>
      <c r="O2282" s="36"/>
    </row>
    <row r="2283" spans="1:15" ht="13.7" customHeight="1" x14ac:dyDescent="0.25">
      <c r="A2283" s="73">
        <f>'EMFAC2017EI-2011Class'!B2282</f>
        <v>2023</v>
      </c>
      <c r="B2283" s="74" t="str">
        <f>'EMFAC2017EI-2011Class'!C2282</f>
        <v>T7 NNOOS</v>
      </c>
      <c r="C2283" s="73">
        <f>'EMFAC2017EI-2011Class'!D2282</f>
        <v>2020</v>
      </c>
      <c r="D2283" s="38">
        <f>'EMFAC2017EI-2011Class'!F2282</f>
        <v>3</v>
      </c>
      <c r="E2283" s="72" t="str">
        <f t="shared" si="73"/>
        <v>T7 NNOOS-3</v>
      </c>
      <c r="F2283" s="39">
        <f>VLOOKUP(E2283,HD_Odo!$C$2:$D$1381,2,FALSE)</f>
        <v>409894.85</v>
      </c>
      <c r="G2283" s="89" t="str">
        <f>'EMFAC2017EI-2011Class'!H2282</f>
        <v>2023-T7 NNOOS-3</v>
      </c>
      <c r="H2283" s="77">
        <f t="shared" si="72"/>
        <v>0.78100053898677835</v>
      </c>
      <c r="J2283" s="13"/>
      <c r="N2283" s="37"/>
      <c r="O2283" s="36"/>
    </row>
    <row r="2284" spans="1:15" ht="13.7" customHeight="1" x14ac:dyDescent="0.25">
      <c r="A2284" s="73">
        <f>'EMFAC2017EI-2011Class'!B2283</f>
        <v>2023</v>
      </c>
      <c r="B2284" s="74" t="str">
        <f>'EMFAC2017EI-2011Class'!C2283</f>
        <v>T7 NNOOS</v>
      </c>
      <c r="C2284" s="73">
        <f>'EMFAC2017EI-2011Class'!D2283</f>
        <v>2019</v>
      </c>
      <c r="D2284" s="38">
        <f>'EMFAC2017EI-2011Class'!F2283</f>
        <v>4</v>
      </c>
      <c r="E2284" s="72" t="str">
        <f t="shared" si="73"/>
        <v>T7 NNOOS-4</v>
      </c>
      <c r="F2284" s="39">
        <f>VLOOKUP(E2284,HD_Odo!$C$2:$D$1381,2,FALSE)</f>
        <v>500922.86</v>
      </c>
      <c r="G2284" s="89" t="str">
        <f>'EMFAC2017EI-2011Class'!H2283</f>
        <v>2023-T7 NNOOS-4</v>
      </c>
      <c r="H2284" s="77">
        <f t="shared" si="72"/>
        <v>0.76410448359580041</v>
      </c>
      <c r="J2284" s="13"/>
      <c r="N2284" s="37"/>
      <c r="O2284" s="36"/>
    </row>
    <row r="2285" spans="1:15" ht="13.7" customHeight="1" x14ac:dyDescent="0.25">
      <c r="A2285" s="73">
        <f>'EMFAC2017EI-2011Class'!B2284</f>
        <v>2023</v>
      </c>
      <c r="B2285" s="74" t="str">
        <f>'EMFAC2017EI-2011Class'!C2284</f>
        <v>T7 NNOOS</v>
      </c>
      <c r="C2285" s="73">
        <f>'EMFAC2017EI-2011Class'!D2284</f>
        <v>2018</v>
      </c>
      <c r="D2285" s="38">
        <f>'EMFAC2017EI-2011Class'!F2284</f>
        <v>5</v>
      </c>
      <c r="E2285" s="72" t="str">
        <f t="shared" si="73"/>
        <v>T7 NNOOS-5</v>
      </c>
      <c r="F2285" s="39">
        <f>VLOOKUP(E2285,HD_Odo!$C$2:$D$1381,2,FALSE)</f>
        <v>584952.91</v>
      </c>
      <c r="G2285" s="89" t="str">
        <f>'EMFAC2017EI-2011Class'!H2284</f>
        <v>2023-T7 NNOOS-5</v>
      </c>
      <c r="H2285" s="77">
        <f t="shared" si="72"/>
        <v>0.75171347800506427</v>
      </c>
      <c r="J2285" s="13"/>
      <c r="N2285" s="37"/>
      <c r="O2285" s="36"/>
    </row>
    <row r="2286" spans="1:15" ht="13.7" customHeight="1" x14ac:dyDescent="0.25">
      <c r="A2286" s="73">
        <f>'EMFAC2017EI-2011Class'!B2285</f>
        <v>2023</v>
      </c>
      <c r="B2286" s="74" t="str">
        <f>'EMFAC2017EI-2011Class'!C2285</f>
        <v>T7 NNOOS</v>
      </c>
      <c r="C2286" s="73">
        <f>'EMFAC2017EI-2011Class'!D2285</f>
        <v>2017</v>
      </c>
      <c r="D2286" s="38">
        <f>'EMFAC2017EI-2011Class'!F2285</f>
        <v>6</v>
      </c>
      <c r="E2286" s="72" t="str">
        <f t="shared" si="73"/>
        <v>T7 NNOOS-6</v>
      </c>
      <c r="F2286" s="39">
        <f>VLOOKUP(E2286,HD_Odo!$C$2:$D$1381,2,FALSE)</f>
        <v>661743.91</v>
      </c>
      <c r="G2286" s="89" t="str">
        <f>'EMFAC2017EI-2011Class'!H2285</f>
        <v>2023-T7 NNOOS-6</v>
      </c>
      <c r="H2286" s="77">
        <f t="shared" si="72"/>
        <v>0.74235142242404373</v>
      </c>
      <c r="J2286" s="13"/>
      <c r="N2286" s="37"/>
      <c r="O2286" s="36"/>
    </row>
    <row r="2287" spans="1:15" ht="13.7" customHeight="1" x14ac:dyDescent="0.25">
      <c r="A2287" s="73">
        <f>'EMFAC2017EI-2011Class'!B2286</f>
        <v>2023</v>
      </c>
      <c r="B2287" s="74" t="str">
        <f>'EMFAC2017EI-2011Class'!C2286</f>
        <v>T7 NNOOS</v>
      </c>
      <c r="C2287" s="73">
        <f>'EMFAC2017EI-2011Class'!D2286</f>
        <v>2016</v>
      </c>
      <c r="D2287" s="38">
        <f>'EMFAC2017EI-2011Class'!F2286</f>
        <v>7</v>
      </c>
      <c r="E2287" s="72" t="str">
        <f t="shared" si="73"/>
        <v>T7 NNOOS-7</v>
      </c>
      <c r="F2287" s="39">
        <f>VLOOKUP(E2287,HD_Odo!$C$2:$D$1381,2,FALSE)</f>
        <v>731450.95</v>
      </c>
      <c r="G2287" s="89" t="str">
        <f>'EMFAC2017EI-2011Class'!H2286</f>
        <v>2023-T7 NNOOS-7</v>
      </c>
      <c r="H2287" s="77">
        <f t="shared" si="72"/>
        <v>0.73510036325820916</v>
      </c>
      <c r="J2287" s="13"/>
      <c r="N2287" s="37"/>
      <c r="O2287" s="36"/>
    </row>
    <row r="2288" spans="1:15" ht="13.7" customHeight="1" x14ac:dyDescent="0.25">
      <c r="A2288" s="73">
        <f>'EMFAC2017EI-2011Class'!B2287</f>
        <v>2023</v>
      </c>
      <c r="B2288" s="74" t="str">
        <f>'EMFAC2017EI-2011Class'!C2287</f>
        <v>T7 NNOOS</v>
      </c>
      <c r="C2288" s="73">
        <f>'EMFAC2017EI-2011Class'!D2287</f>
        <v>2015</v>
      </c>
      <c r="D2288" s="38">
        <f>'EMFAC2017EI-2011Class'!F2287</f>
        <v>8</v>
      </c>
      <c r="E2288" s="72" t="str">
        <f t="shared" si="73"/>
        <v>T7 NNOOS-8</v>
      </c>
      <c r="F2288" s="39">
        <f>VLOOKUP(E2288,HD_Odo!$C$2:$D$1381,2,FALSE)</f>
        <v>794519.93</v>
      </c>
      <c r="G2288" s="89" t="str">
        <f>'EMFAC2017EI-2011Class'!H2287</f>
        <v>2023-T7 NNOOS-8</v>
      </c>
      <c r="H2288" s="77">
        <f t="shared" si="72"/>
        <v>0.72936066663422539</v>
      </c>
      <c r="J2288" s="13"/>
      <c r="N2288" s="37"/>
      <c r="O2288" s="36"/>
    </row>
    <row r="2289" spans="1:15" ht="13.7" customHeight="1" x14ac:dyDescent="0.25">
      <c r="A2289" s="73">
        <f>'EMFAC2017EI-2011Class'!B2288</f>
        <v>2023</v>
      </c>
      <c r="B2289" s="74" t="str">
        <f>'EMFAC2017EI-2011Class'!C2288</f>
        <v>T7 NNOOS</v>
      </c>
      <c r="C2289" s="73">
        <f>'EMFAC2017EI-2011Class'!D2288</f>
        <v>2014</v>
      </c>
      <c r="D2289" s="38">
        <f>'EMFAC2017EI-2011Class'!F2288</f>
        <v>9</v>
      </c>
      <c r="E2289" s="72" t="str">
        <f t="shared" si="73"/>
        <v>T7 NNOOS-9</v>
      </c>
      <c r="F2289" s="39">
        <f>VLOOKUP(E2289,HD_Odo!$C$2:$D$1381,2,FALSE)</f>
        <v>800000</v>
      </c>
      <c r="G2289" s="89" t="str">
        <f>'EMFAC2017EI-2011Class'!H2288</f>
        <v>2023-T7 NNOOS-9</v>
      </c>
      <c r="H2289" s="77">
        <f t="shared" si="72"/>
        <v>0.72889399410796241</v>
      </c>
      <c r="J2289" s="13"/>
      <c r="N2289" s="37"/>
      <c r="O2289" s="36"/>
    </row>
    <row r="2290" spans="1:15" ht="13.7" customHeight="1" x14ac:dyDescent="0.25">
      <c r="A2290" s="73">
        <f>'EMFAC2017EI-2011Class'!B2289</f>
        <v>2023</v>
      </c>
      <c r="B2290" s="74" t="str">
        <f>'EMFAC2017EI-2011Class'!C2289</f>
        <v>T7 NNOOS</v>
      </c>
      <c r="C2290" s="73">
        <f>'EMFAC2017EI-2011Class'!D2289</f>
        <v>2013</v>
      </c>
      <c r="D2290" s="38">
        <f>'EMFAC2017EI-2011Class'!F2289</f>
        <v>10</v>
      </c>
      <c r="E2290" s="72" t="str">
        <f t="shared" si="73"/>
        <v>T7 NNOOS-10</v>
      </c>
      <c r="F2290" s="39">
        <f>VLOOKUP(E2290,HD_Odo!$C$2:$D$1381,2,FALSE)</f>
        <v>800000</v>
      </c>
      <c r="G2290" s="89" t="str">
        <f>'EMFAC2017EI-2011Class'!H2289</f>
        <v>2023-T7 NNOOS-10</v>
      </c>
      <c r="H2290" s="77">
        <f t="shared" si="72"/>
        <v>0.7062270074251551</v>
      </c>
      <c r="J2290" s="13"/>
      <c r="N2290" s="37"/>
      <c r="O2290" s="36"/>
    </row>
    <row r="2291" spans="1:15" ht="13.7" customHeight="1" x14ac:dyDescent="0.25">
      <c r="A2291" s="73">
        <f>'EMFAC2017EI-2011Class'!B2290</f>
        <v>2023</v>
      </c>
      <c r="B2291" s="74" t="str">
        <f>'EMFAC2017EI-2011Class'!C2290</f>
        <v>T7 NNOOS</v>
      </c>
      <c r="C2291" s="73">
        <f>'EMFAC2017EI-2011Class'!D2290</f>
        <v>2012</v>
      </c>
      <c r="D2291" s="38">
        <f>'EMFAC2017EI-2011Class'!F2290</f>
        <v>11</v>
      </c>
      <c r="E2291" s="72" t="str">
        <f t="shared" si="73"/>
        <v>T7 NNOOS-11</v>
      </c>
      <c r="F2291" s="39">
        <f>VLOOKUP(E2291,HD_Odo!$C$2:$D$1381,2,FALSE)</f>
        <v>800000</v>
      </c>
      <c r="G2291" s="89" t="str">
        <f>'EMFAC2017EI-2011Class'!H2290</f>
        <v>2023-T7 NNOOS-11</v>
      </c>
      <c r="H2291" s="77">
        <f t="shared" si="72"/>
        <v>0.7062270074251551</v>
      </c>
      <c r="J2291" s="13"/>
      <c r="N2291" s="37"/>
      <c r="O2291" s="36"/>
    </row>
    <row r="2292" spans="1:15" ht="13.7" customHeight="1" x14ac:dyDescent="0.25">
      <c r="A2292" s="73">
        <f>'EMFAC2017EI-2011Class'!B2291</f>
        <v>2023</v>
      </c>
      <c r="B2292" s="74" t="str">
        <f>'EMFAC2017EI-2011Class'!C2291</f>
        <v>T7 NOOS</v>
      </c>
      <c r="C2292" s="73">
        <f>'EMFAC2017EI-2011Class'!D2291</f>
        <v>2024</v>
      </c>
      <c r="D2292" s="38">
        <f>'EMFAC2017EI-2011Class'!F2291</f>
        <v>-1</v>
      </c>
      <c r="E2292" s="72" t="str">
        <f t="shared" si="73"/>
        <v>T7 NOOS--1</v>
      </c>
      <c r="F2292" s="39">
        <f>VLOOKUP(E2292,HD_Odo!$C$2:$D$1381,2,FALSE)</f>
        <v>0</v>
      </c>
      <c r="G2292" s="89" t="str">
        <f>'EMFAC2017EI-2011Class'!H2291</f>
        <v>2023-T7 NOOS--1</v>
      </c>
      <c r="H2292" s="77">
        <f t="shared" si="72"/>
        <v>1</v>
      </c>
      <c r="J2292" s="13"/>
      <c r="N2292" s="37"/>
      <c r="O2292" s="36"/>
    </row>
    <row r="2293" spans="1:15" ht="13.7" customHeight="1" x14ac:dyDescent="0.25">
      <c r="A2293" s="73">
        <f>'EMFAC2017EI-2011Class'!B2292</f>
        <v>2023</v>
      </c>
      <c r="B2293" s="74" t="str">
        <f>'EMFAC2017EI-2011Class'!C2292</f>
        <v>T7 NOOS</v>
      </c>
      <c r="C2293" s="73">
        <f>'EMFAC2017EI-2011Class'!D2292</f>
        <v>2023</v>
      </c>
      <c r="D2293" s="38">
        <f>'EMFAC2017EI-2011Class'!F2292</f>
        <v>0</v>
      </c>
      <c r="E2293" s="72" t="str">
        <f t="shared" si="73"/>
        <v>T7 NOOS-0</v>
      </c>
      <c r="F2293" s="39">
        <f>VLOOKUP(E2293,HD_Odo!$C$2:$D$1381,2,FALSE)</f>
        <v>105233.9</v>
      </c>
      <c r="G2293" s="89" t="str">
        <f>'EMFAC2017EI-2011Class'!H2292</f>
        <v>2023-T7 NOOS-0</v>
      </c>
      <c r="H2293" s="77">
        <f t="shared" si="72"/>
        <v>0.89771623611063023</v>
      </c>
      <c r="J2293" s="13"/>
      <c r="N2293" s="37"/>
      <c r="O2293" s="36"/>
    </row>
    <row r="2294" spans="1:15" ht="13.7" customHeight="1" x14ac:dyDescent="0.25">
      <c r="A2294" s="73">
        <f>'EMFAC2017EI-2011Class'!B2293</f>
        <v>2023</v>
      </c>
      <c r="B2294" s="74" t="str">
        <f>'EMFAC2017EI-2011Class'!C2293</f>
        <v>T7 NOOS</v>
      </c>
      <c r="C2294" s="73">
        <f>'EMFAC2017EI-2011Class'!D2293</f>
        <v>2022</v>
      </c>
      <c r="D2294" s="38">
        <f>'EMFAC2017EI-2011Class'!F2293</f>
        <v>1</v>
      </c>
      <c r="E2294" s="72" t="str">
        <f t="shared" si="73"/>
        <v>T7 NOOS-1</v>
      </c>
      <c r="F2294" s="39">
        <f>VLOOKUP(E2294,HD_Odo!$C$2:$D$1381,2,FALSE)</f>
        <v>210374.9</v>
      </c>
      <c r="G2294" s="89" t="str">
        <f>'EMFAC2017EI-2011Class'!H2293</f>
        <v>2023-T7 NOOS-1</v>
      </c>
      <c r="H2294" s="77">
        <f t="shared" si="72"/>
        <v>0.84058999504672993</v>
      </c>
      <c r="J2294" s="13"/>
      <c r="N2294" s="37"/>
      <c r="O2294" s="36"/>
    </row>
    <row r="2295" spans="1:15" ht="13.7" customHeight="1" x14ac:dyDescent="0.25">
      <c r="A2295" s="73">
        <f>'EMFAC2017EI-2011Class'!B2294</f>
        <v>2023</v>
      </c>
      <c r="B2295" s="74" t="str">
        <f>'EMFAC2017EI-2011Class'!C2294</f>
        <v>T7 NOOS</v>
      </c>
      <c r="C2295" s="73">
        <f>'EMFAC2017EI-2011Class'!D2294</f>
        <v>2021</v>
      </c>
      <c r="D2295" s="38">
        <f>'EMFAC2017EI-2011Class'!F2294</f>
        <v>2</v>
      </c>
      <c r="E2295" s="72" t="str">
        <f t="shared" si="73"/>
        <v>T7 NOOS-2</v>
      </c>
      <c r="F2295" s="39">
        <f>VLOOKUP(E2295,HD_Odo!$C$2:$D$1381,2,FALSE)</f>
        <v>312602.90000000002</v>
      </c>
      <c r="G2295" s="89" t="str">
        <f>'EMFAC2017EI-2011Class'!H2294</f>
        <v>2023-T7 NOOS-2</v>
      </c>
      <c r="H2295" s="77">
        <f t="shared" si="72"/>
        <v>0.80493014300304044</v>
      </c>
      <c r="J2295" s="13"/>
      <c r="N2295" s="37"/>
      <c r="O2295" s="36"/>
    </row>
    <row r="2296" spans="1:15" ht="13.7" customHeight="1" x14ac:dyDescent="0.25">
      <c r="A2296" s="73">
        <f>'EMFAC2017EI-2011Class'!B2295</f>
        <v>2023</v>
      </c>
      <c r="B2296" s="74" t="str">
        <f>'EMFAC2017EI-2011Class'!C2295</f>
        <v>T7 NOOS</v>
      </c>
      <c r="C2296" s="73">
        <f>'EMFAC2017EI-2011Class'!D2295</f>
        <v>2020</v>
      </c>
      <c r="D2296" s="38">
        <f>'EMFAC2017EI-2011Class'!F2295</f>
        <v>3</v>
      </c>
      <c r="E2296" s="72" t="str">
        <f t="shared" si="73"/>
        <v>T7 NOOS-3</v>
      </c>
      <c r="F2296" s="39">
        <f>VLOOKUP(E2296,HD_Odo!$C$2:$D$1381,2,FALSE)</f>
        <v>409894.85</v>
      </c>
      <c r="G2296" s="89" t="str">
        <f>'EMFAC2017EI-2011Class'!H2295</f>
        <v>2023-T7 NOOS-3</v>
      </c>
      <c r="H2296" s="77">
        <f t="shared" si="72"/>
        <v>0.78100053898677835</v>
      </c>
      <c r="J2296" s="13"/>
      <c r="N2296" s="37"/>
      <c r="O2296" s="36"/>
    </row>
    <row r="2297" spans="1:15" ht="13.7" customHeight="1" x14ac:dyDescent="0.25">
      <c r="A2297" s="73">
        <f>'EMFAC2017EI-2011Class'!B2296</f>
        <v>2023</v>
      </c>
      <c r="B2297" s="74" t="str">
        <f>'EMFAC2017EI-2011Class'!C2296</f>
        <v>T7 NOOS</v>
      </c>
      <c r="C2297" s="73">
        <f>'EMFAC2017EI-2011Class'!D2296</f>
        <v>2019</v>
      </c>
      <c r="D2297" s="38">
        <f>'EMFAC2017EI-2011Class'!F2296</f>
        <v>4</v>
      </c>
      <c r="E2297" s="72" t="str">
        <f t="shared" si="73"/>
        <v>T7 NOOS-4</v>
      </c>
      <c r="F2297" s="39">
        <f>VLOOKUP(E2297,HD_Odo!$C$2:$D$1381,2,FALSE)</f>
        <v>500922.86</v>
      </c>
      <c r="G2297" s="89" t="str">
        <f>'EMFAC2017EI-2011Class'!H2296</f>
        <v>2023-T7 NOOS-4</v>
      </c>
      <c r="H2297" s="77">
        <f t="shared" si="72"/>
        <v>0.76410448359580041</v>
      </c>
      <c r="J2297" s="13"/>
      <c r="N2297" s="37"/>
      <c r="O2297" s="36"/>
    </row>
    <row r="2298" spans="1:15" ht="13.7" customHeight="1" x14ac:dyDescent="0.25">
      <c r="A2298" s="73">
        <f>'EMFAC2017EI-2011Class'!B2297</f>
        <v>2023</v>
      </c>
      <c r="B2298" s="74" t="str">
        <f>'EMFAC2017EI-2011Class'!C2297</f>
        <v>T7 NOOS</v>
      </c>
      <c r="C2298" s="73">
        <f>'EMFAC2017EI-2011Class'!D2297</f>
        <v>2018</v>
      </c>
      <c r="D2298" s="38">
        <f>'EMFAC2017EI-2011Class'!F2297</f>
        <v>5</v>
      </c>
      <c r="E2298" s="72" t="str">
        <f t="shared" si="73"/>
        <v>T7 NOOS-5</v>
      </c>
      <c r="F2298" s="39">
        <f>VLOOKUP(E2298,HD_Odo!$C$2:$D$1381,2,FALSE)</f>
        <v>584952.91</v>
      </c>
      <c r="G2298" s="89" t="str">
        <f>'EMFAC2017EI-2011Class'!H2297</f>
        <v>2023-T7 NOOS-5</v>
      </c>
      <c r="H2298" s="77">
        <f t="shared" si="72"/>
        <v>0.75171347800506427</v>
      </c>
      <c r="J2298" s="13"/>
      <c r="N2298" s="37"/>
      <c r="O2298" s="36"/>
    </row>
    <row r="2299" spans="1:15" ht="13.7" customHeight="1" x14ac:dyDescent="0.25">
      <c r="A2299" s="73">
        <f>'EMFAC2017EI-2011Class'!B2298</f>
        <v>2023</v>
      </c>
      <c r="B2299" s="74" t="str">
        <f>'EMFAC2017EI-2011Class'!C2298</f>
        <v>T7 NOOS</v>
      </c>
      <c r="C2299" s="73">
        <f>'EMFAC2017EI-2011Class'!D2298</f>
        <v>2017</v>
      </c>
      <c r="D2299" s="38">
        <f>'EMFAC2017EI-2011Class'!F2298</f>
        <v>6</v>
      </c>
      <c r="E2299" s="72" t="str">
        <f t="shared" si="73"/>
        <v>T7 NOOS-6</v>
      </c>
      <c r="F2299" s="39">
        <f>VLOOKUP(E2299,HD_Odo!$C$2:$D$1381,2,FALSE)</f>
        <v>661743.91</v>
      </c>
      <c r="G2299" s="89" t="str">
        <f>'EMFAC2017EI-2011Class'!H2298</f>
        <v>2023-T7 NOOS-6</v>
      </c>
      <c r="H2299" s="77">
        <f t="shared" si="72"/>
        <v>0.74235142242404373</v>
      </c>
      <c r="J2299" s="13"/>
      <c r="N2299" s="37"/>
      <c r="O2299" s="36"/>
    </row>
    <row r="2300" spans="1:15" ht="13.7" customHeight="1" x14ac:dyDescent="0.25">
      <c r="A2300" s="73">
        <f>'EMFAC2017EI-2011Class'!B2299</f>
        <v>2023</v>
      </c>
      <c r="B2300" s="74" t="str">
        <f>'EMFAC2017EI-2011Class'!C2299</f>
        <v>T7 NOOS</v>
      </c>
      <c r="C2300" s="73">
        <f>'EMFAC2017EI-2011Class'!D2299</f>
        <v>2016</v>
      </c>
      <c r="D2300" s="38">
        <f>'EMFAC2017EI-2011Class'!F2299</f>
        <v>7</v>
      </c>
      <c r="E2300" s="72" t="str">
        <f t="shared" si="73"/>
        <v>T7 NOOS-7</v>
      </c>
      <c r="F2300" s="39">
        <f>VLOOKUP(E2300,HD_Odo!$C$2:$D$1381,2,FALSE)</f>
        <v>731450.95</v>
      </c>
      <c r="G2300" s="89" t="str">
        <f>'EMFAC2017EI-2011Class'!H2299</f>
        <v>2023-T7 NOOS-7</v>
      </c>
      <c r="H2300" s="77">
        <f t="shared" si="72"/>
        <v>0.73510036325820916</v>
      </c>
      <c r="J2300" s="13"/>
      <c r="N2300" s="37"/>
      <c r="O2300" s="36"/>
    </row>
    <row r="2301" spans="1:15" ht="13.7" customHeight="1" x14ac:dyDescent="0.25">
      <c r="A2301" s="73">
        <f>'EMFAC2017EI-2011Class'!B2300</f>
        <v>2023</v>
      </c>
      <c r="B2301" s="74" t="str">
        <f>'EMFAC2017EI-2011Class'!C2300</f>
        <v>T7 NOOS</v>
      </c>
      <c r="C2301" s="73">
        <f>'EMFAC2017EI-2011Class'!D2300</f>
        <v>2015</v>
      </c>
      <c r="D2301" s="38">
        <f>'EMFAC2017EI-2011Class'!F2300</f>
        <v>8</v>
      </c>
      <c r="E2301" s="72" t="str">
        <f t="shared" si="73"/>
        <v>T7 NOOS-8</v>
      </c>
      <c r="F2301" s="39">
        <f>VLOOKUP(E2301,HD_Odo!$C$2:$D$1381,2,FALSE)</f>
        <v>794519.93</v>
      </c>
      <c r="G2301" s="89" t="str">
        <f>'EMFAC2017EI-2011Class'!H2300</f>
        <v>2023-T7 NOOS-8</v>
      </c>
      <c r="H2301" s="77">
        <f t="shared" si="72"/>
        <v>0.72936066663422539</v>
      </c>
      <c r="J2301" s="13"/>
      <c r="N2301" s="37"/>
      <c r="O2301" s="36"/>
    </row>
    <row r="2302" spans="1:15" ht="13.7" customHeight="1" x14ac:dyDescent="0.25">
      <c r="A2302" s="73">
        <f>'EMFAC2017EI-2011Class'!B2301</f>
        <v>2023</v>
      </c>
      <c r="B2302" s="74" t="str">
        <f>'EMFAC2017EI-2011Class'!C2301</f>
        <v>T7 NOOS</v>
      </c>
      <c r="C2302" s="73">
        <f>'EMFAC2017EI-2011Class'!D2301</f>
        <v>2014</v>
      </c>
      <c r="D2302" s="38">
        <f>'EMFAC2017EI-2011Class'!F2301</f>
        <v>9</v>
      </c>
      <c r="E2302" s="72" t="str">
        <f t="shared" si="73"/>
        <v>T7 NOOS-9</v>
      </c>
      <c r="F2302" s="39">
        <f>VLOOKUP(E2302,HD_Odo!$C$2:$D$1381,2,FALSE)</f>
        <v>800000</v>
      </c>
      <c r="G2302" s="89" t="str">
        <f>'EMFAC2017EI-2011Class'!H2301</f>
        <v>2023-T7 NOOS-9</v>
      </c>
      <c r="H2302" s="77">
        <f t="shared" ref="H2302:H2365" si="74">IF(C2302&lt;1994,1,IF(C2302&lt;2004,($Y$3+$Z$3*(F2302/10000))/($E$3+$F$3*(F2302/10000)),IF(C2302&lt;2008,($Y$4+$Z$4*(F2302/10000))/($E$4+$F$4*(F2302/10000)),IF(C2302&lt;2011,($Y$5+$Z$5*(F2302/10000))/($E$5+$F$5*(F2302/10000)),IF(C2302&lt;2014,($Y$6+$Z$6*(F2302/10000))/($E$6+$F$6*(F2302/10000)),($Y$7+$Z$7*(F2302/10000))/($E$7+$F$7*(F2302/10000)))))))</f>
        <v>0.72889399410796241</v>
      </c>
      <c r="J2302" s="13"/>
      <c r="N2302" s="37"/>
      <c r="O2302" s="36"/>
    </row>
    <row r="2303" spans="1:15" ht="13.7" customHeight="1" x14ac:dyDescent="0.25">
      <c r="A2303" s="73">
        <f>'EMFAC2017EI-2011Class'!B2302</f>
        <v>2023</v>
      </c>
      <c r="B2303" s="74" t="str">
        <f>'EMFAC2017EI-2011Class'!C2302</f>
        <v>T7 NOOS</v>
      </c>
      <c r="C2303" s="73">
        <f>'EMFAC2017EI-2011Class'!D2302</f>
        <v>2013</v>
      </c>
      <c r="D2303" s="38">
        <f>'EMFAC2017EI-2011Class'!F2302</f>
        <v>10</v>
      </c>
      <c r="E2303" s="72" t="str">
        <f t="shared" si="73"/>
        <v>T7 NOOS-10</v>
      </c>
      <c r="F2303" s="39">
        <f>VLOOKUP(E2303,HD_Odo!$C$2:$D$1381,2,FALSE)</f>
        <v>800000</v>
      </c>
      <c r="G2303" s="89" t="str">
        <f>'EMFAC2017EI-2011Class'!H2302</f>
        <v>2023-T7 NOOS-10</v>
      </c>
      <c r="H2303" s="77">
        <f t="shared" si="74"/>
        <v>0.7062270074251551</v>
      </c>
      <c r="J2303" s="13"/>
      <c r="N2303" s="37"/>
      <c r="O2303" s="36"/>
    </row>
    <row r="2304" spans="1:15" ht="13.7" customHeight="1" x14ac:dyDescent="0.25">
      <c r="A2304" s="73">
        <f>'EMFAC2017EI-2011Class'!B2303</f>
        <v>2023</v>
      </c>
      <c r="B2304" s="74" t="str">
        <f>'EMFAC2017EI-2011Class'!C2303</f>
        <v>T7 NOOS</v>
      </c>
      <c r="C2304" s="73">
        <f>'EMFAC2017EI-2011Class'!D2303</f>
        <v>2012</v>
      </c>
      <c r="D2304" s="38">
        <f>'EMFAC2017EI-2011Class'!F2303</f>
        <v>11</v>
      </c>
      <c r="E2304" s="72" t="str">
        <f t="shared" si="73"/>
        <v>T7 NOOS-11</v>
      </c>
      <c r="F2304" s="39">
        <f>VLOOKUP(E2304,HD_Odo!$C$2:$D$1381,2,FALSE)</f>
        <v>800000</v>
      </c>
      <c r="G2304" s="89" t="str">
        <f>'EMFAC2017EI-2011Class'!H2303</f>
        <v>2023-T7 NOOS-11</v>
      </c>
      <c r="H2304" s="77">
        <f t="shared" si="74"/>
        <v>0.7062270074251551</v>
      </c>
      <c r="J2304" s="13"/>
      <c r="N2304" s="37"/>
      <c r="O2304" s="36"/>
    </row>
    <row r="2305" spans="1:15" ht="13.7" customHeight="1" x14ac:dyDescent="0.25">
      <c r="A2305" s="73">
        <f>'EMFAC2017EI-2011Class'!B2304</f>
        <v>2023</v>
      </c>
      <c r="B2305" s="74" t="str">
        <f>'EMFAC2017EI-2011Class'!C2304</f>
        <v>T7 Other Port</v>
      </c>
      <c r="C2305" s="73">
        <f>'EMFAC2017EI-2011Class'!D2304</f>
        <v>2024</v>
      </c>
      <c r="D2305" s="38">
        <f>'EMFAC2017EI-2011Class'!F2304</f>
        <v>-1</v>
      </c>
      <c r="E2305" s="72" t="str">
        <f t="shared" si="73"/>
        <v>T7 Other Port--1</v>
      </c>
      <c r="F2305" s="39">
        <f>VLOOKUP(E2305,HD_Odo!$C$2:$D$1381,2,FALSE)</f>
        <v>0</v>
      </c>
      <c r="G2305" s="89" t="str">
        <f>'EMFAC2017EI-2011Class'!H2304</f>
        <v>2023-T7 Other Port--1</v>
      </c>
      <c r="H2305" s="77">
        <f t="shared" si="74"/>
        <v>1</v>
      </c>
      <c r="J2305" s="13"/>
      <c r="N2305" s="37"/>
      <c r="O2305" s="36"/>
    </row>
    <row r="2306" spans="1:15" ht="13.7" customHeight="1" x14ac:dyDescent="0.25">
      <c r="A2306" s="73">
        <f>'EMFAC2017EI-2011Class'!B2305</f>
        <v>2023</v>
      </c>
      <c r="B2306" s="74" t="str">
        <f>'EMFAC2017EI-2011Class'!C2305</f>
        <v>T7 Other Port</v>
      </c>
      <c r="C2306" s="73">
        <f>'EMFAC2017EI-2011Class'!D2305</f>
        <v>2023</v>
      </c>
      <c r="D2306" s="38">
        <f>'EMFAC2017EI-2011Class'!F2305</f>
        <v>0</v>
      </c>
      <c r="E2306" s="72" t="str">
        <f t="shared" si="73"/>
        <v>T7 Other Port-0</v>
      </c>
      <c r="F2306" s="39">
        <f>VLOOKUP(E2306,HD_Odo!$C$2:$D$1381,2,FALSE)</f>
        <v>76908.539999999994</v>
      </c>
      <c r="G2306" s="89" t="str">
        <f>'EMFAC2017EI-2011Class'!H2305</f>
        <v>2023-T7 Other Port-0</v>
      </c>
      <c r="H2306" s="77">
        <f t="shared" si="74"/>
        <v>0.91908470423627187</v>
      </c>
      <c r="J2306" s="13"/>
      <c r="N2306" s="37"/>
      <c r="O2306" s="36"/>
    </row>
    <row r="2307" spans="1:15" ht="13.7" customHeight="1" x14ac:dyDescent="0.25">
      <c r="A2307" s="73">
        <f>'EMFAC2017EI-2011Class'!B2306</f>
        <v>2023</v>
      </c>
      <c r="B2307" s="74" t="str">
        <f>'EMFAC2017EI-2011Class'!C2306</f>
        <v>T7 Other Port</v>
      </c>
      <c r="C2307" s="73">
        <f>'EMFAC2017EI-2011Class'!D2306</f>
        <v>2022</v>
      </c>
      <c r="D2307" s="38">
        <f>'EMFAC2017EI-2011Class'!F2306</f>
        <v>1</v>
      </c>
      <c r="E2307" s="72" t="str">
        <f t="shared" si="73"/>
        <v>T7 Other Port-1</v>
      </c>
      <c r="F2307" s="39">
        <f>VLOOKUP(E2307,HD_Odo!$C$2:$D$1381,2,FALSE)</f>
        <v>153817.1</v>
      </c>
      <c r="G2307" s="89" t="str">
        <f>'EMFAC2017EI-2011Class'!H2306</f>
        <v>2023-T7 Other Port-1</v>
      </c>
      <c r="H2307" s="77">
        <f t="shared" si="74"/>
        <v>0.86776900663895262</v>
      </c>
      <c r="J2307" s="13"/>
      <c r="N2307" s="37"/>
      <c r="O2307" s="36"/>
    </row>
    <row r="2308" spans="1:15" ht="13.7" customHeight="1" x14ac:dyDescent="0.25">
      <c r="A2308" s="73">
        <f>'EMFAC2017EI-2011Class'!B2307</f>
        <v>2023</v>
      </c>
      <c r="B2308" s="74" t="str">
        <f>'EMFAC2017EI-2011Class'!C2307</f>
        <v>T7 Other Port</v>
      </c>
      <c r="C2308" s="73">
        <f>'EMFAC2017EI-2011Class'!D2307</f>
        <v>2021</v>
      </c>
      <c r="D2308" s="38">
        <f>'EMFAC2017EI-2011Class'!F2307</f>
        <v>2</v>
      </c>
      <c r="E2308" s="72" t="str">
        <f t="shared" si="73"/>
        <v>T7 Other Port-2</v>
      </c>
      <c r="F2308" s="39">
        <f>VLOOKUP(E2308,HD_Odo!$C$2:$D$1381,2,FALSE)</f>
        <v>229819.72</v>
      </c>
      <c r="G2308" s="89" t="str">
        <f>'EMFAC2017EI-2011Class'!H2307</f>
        <v>2023-T7 Other Port-2</v>
      </c>
      <c r="H2308" s="77">
        <f t="shared" si="74"/>
        <v>0.83267616048116033</v>
      </c>
      <c r="J2308" s="13"/>
      <c r="N2308" s="37"/>
      <c r="O2308" s="36"/>
    </row>
    <row r="2309" spans="1:15" ht="13.7" customHeight="1" x14ac:dyDescent="0.25">
      <c r="A2309" s="73">
        <f>'EMFAC2017EI-2011Class'!B2308</f>
        <v>2023</v>
      </c>
      <c r="B2309" s="74" t="str">
        <f>'EMFAC2017EI-2011Class'!C2308</f>
        <v>T7 Other Port</v>
      </c>
      <c r="C2309" s="73">
        <f>'EMFAC2017EI-2011Class'!D2308</f>
        <v>2020</v>
      </c>
      <c r="D2309" s="38">
        <f>'EMFAC2017EI-2011Class'!F2308</f>
        <v>3</v>
      </c>
      <c r="E2309" s="72" t="str">
        <f t="shared" si="73"/>
        <v>T7 Other Port-3</v>
      </c>
      <c r="F2309" s="39">
        <f>VLOOKUP(E2309,HD_Odo!$C$2:$D$1381,2,FALSE)</f>
        <v>310702.34000000003</v>
      </c>
      <c r="G2309" s="89" t="str">
        <f>'EMFAC2017EI-2011Class'!H2308</f>
        <v>2023-T7 Other Port-3</v>
      </c>
      <c r="H2309" s="77">
        <f t="shared" si="74"/>
        <v>0.80547790766713734</v>
      </c>
      <c r="J2309" s="13"/>
      <c r="N2309" s="37"/>
      <c r="O2309" s="36"/>
    </row>
    <row r="2310" spans="1:15" ht="13.7" customHeight="1" x14ac:dyDescent="0.25">
      <c r="A2310" s="73">
        <f>'EMFAC2017EI-2011Class'!B2309</f>
        <v>2023</v>
      </c>
      <c r="B2310" s="74" t="str">
        <f>'EMFAC2017EI-2011Class'!C2309</f>
        <v>T7 Other Port</v>
      </c>
      <c r="C2310" s="73">
        <f>'EMFAC2017EI-2011Class'!D2309</f>
        <v>2019</v>
      </c>
      <c r="D2310" s="38">
        <f>'EMFAC2017EI-2011Class'!F2309</f>
        <v>4</v>
      </c>
      <c r="E2310" s="72" t="str">
        <f t="shared" si="73"/>
        <v>T7 Other Port-4</v>
      </c>
      <c r="F2310" s="39">
        <f>VLOOKUP(E2310,HD_Odo!$C$2:$D$1381,2,FALSE)</f>
        <v>395127.86</v>
      </c>
      <c r="G2310" s="89" t="str">
        <f>'EMFAC2017EI-2011Class'!H2309</f>
        <v>2023-T7 Other Port-4</v>
      </c>
      <c r="H2310" s="77">
        <f t="shared" si="74"/>
        <v>0.78417966780753123</v>
      </c>
      <c r="J2310" s="13"/>
      <c r="N2310" s="37"/>
      <c r="O2310" s="36"/>
    </row>
    <row r="2311" spans="1:15" ht="13.7" customHeight="1" x14ac:dyDescent="0.25">
      <c r="A2311" s="73">
        <f>'EMFAC2017EI-2011Class'!B2310</f>
        <v>2023</v>
      </c>
      <c r="B2311" s="74" t="str">
        <f>'EMFAC2017EI-2011Class'!C2310</f>
        <v>T7 Other Port</v>
      </c>
      <c r="C2311" s="73">
        <f>'EMFAC2017EI-2011Class'!D2310</f>
        <v>2018</v>
      </c>
      <c r="D2311" s="38">
        <f>'EMFAC2017EI-2011Class'!F2310</f>
        <v>5</v>
      </c>
      <c r="E2311" s="72" t="str">
        <f t="shared" si="73"/>
        <v>T7 Other Port-5</v>
      </c>
      <c r="F2311" s="39">
        <f>VLOOKUP(E2311,HD_Odo!$C$2:$D$1381,2,FALSE)</f>
        <v>488987.22</v>
      </c>
      <c r="G2311" s="89" t="str">
        <f>'EMFAC2017EI-2011Class'!H2310</f>
        <v>2023-T7 Other Port-5</v>
      </c>
      <c r="H2311" s="77">
        <f t="shared" si="74"/>
        <v>0.76608802083322203</v>
      </c>
      <c r="J2311" s="13"/>
      <c r="N2311" s="37"/>
      <c r="O2311" s="36"/>
    </row>
    <row r="2312" spans="1:15" ht="13.7" customHeight="1" x14ac:dyDescent="0.25">
      <c r="A2312" s="73">
        <f>'EMFAC2017EI-2011Class'!B2311</f>
        <v>2023</v>
      </c>
      <c r="B2312" s="74" t="str">
        <f>'EMFAC2017EI-2011Class'!C2311</f>
        <v>T7 Other Port</v>
      </c>
      <c r="C2312" s="73">
        <f>'EMFAC2017EI-2011Class'!D2311</f>
        <v>2017</v>
      </c>
      <c r="D2312" s="38">
        <f>'EMFAC2017EI-2011Class'!F2311</f>
        <v>6</v>
      </c>
      <c r="E2312" s="72" t="str">
        <f t="shared" si="73"/>
        <v>T7 Other Port-6</v>
      </c>
      <c r="F2312" s="39">
        <f>VLOOKUP(E2312,HD_Odo!$C$2:$D$1381,2,FALSE)</f>
        <v>558038.9</v>
      </c>
      <c r="G2312" s="89" t="str">
        <f>'EMFAC2017EI-2011Class'!H2311</f>
        <v>2023-T7 Other Port-6</v>
      </c>
      <c r="H2312" s="77">
        <f t="shared" si="74"/>
        <v>0.75540733820456218</v>
      </c>
      <c r="J2312" s="13"/>
      <c r="N2312" s="37"/>
      <c r="O2312" s="36"/>
    </row>
    <row r="2313" spans="1:15" ht="13.7" customHeight="1" x14ac:dyDescent="0.25">
      <c r="A2313" s="73">
        <f>'EMFAC2017EI-2011Class'!B2312</f>
        <v>2023</v>
      </c>
      <c r="B2313" s="74" t="str">
        <f>'EMFAC2017EI-2011Class'!C2312</f>
        <v>T7 Other Port</v>
      </c>
      <c r="C2313" s="73">
        <f>'EMFAC2017EI-2011Class'!D2312</f>
        <v>2016</v>
      </c>
      <c r="D2313" s="38">
        <f>'EMFAC2017EI-2011Class'!F2312</f>
        <v>7</v>
      </c>
      <c r="E2313" s="72" t="str">
        <f t="shared" si="73"/>
        <v>T7 Other Port-7</v>
      </c>
      <c r="F2313" s="39">
        <f>VLOOKUP(E2313,HD_Odo!$C$2:$D$1381,2,FALSE)</f>
        <v>615840.93999999994</v>
      </c>
      <c r="G2313" s="89" t="str">
        <f>'EMFAC2017EI-2011Class'!H2312</f>
        <v>2023-T7 Other Port-7</v>
      </c>
      <c r="H2313" s="77">
        <f t="shared" si="74"/>
        <v>0.74775185883655881</v>
      </c>
      <c r="J2313" s="13"/>
      <c r="N2313" s="37"/>
      <c r="O2313" s="36"/>
    </row>
    <row r="2314" spans="1:15" ht="13.7" customHeight="1" x14ac:dyDescent="0.25">
      <c r="A2314" s="73">
        <f>'EMFAC2017EI-2011Class'!B2313</f>
        <v>2023</v>
      </c>
      <c r="B2314" s="74" t="str">
        <f>'EMFAC2017EI-2011Class'!C2313</f>
        <v>T7 Other Port</v>
      </c>
      <c r="C2314" s="73">
        <f>'EMFAC2017EI-2011Class'!D2313</f>
        <v>2015</v>
      </c>
      <c r="D2314" s="38">
        <f>'EMFAC2017EI-2011Class'!F2313</f>
        <v>8</v>
      </c>
      <c r="E2314" s="72" t="str">
        <f t="shared" si="73"/>
        <v>T7 Other Port-8</v>
      </c>
      <c r="F2314" s="39">
        <f>VLOOKUP(E2314,HD_Odo!$C$2:$D$1381,2,FALSE)</f>
        <v>669491.87</v>
      </c>
      <c r="G2314" s="89" t="str">
        <f>'EMFAC2017EI-2011Class'!H2313</f>
        <v>2023-T7 Other Port-8</v>
      </c>
      <c r="H2314" s="77">
        <f t="shared" si="74"/>
        <v>0.74149212304835899</v>
      </c>
      <c r="J2314" s="13"/>
      <c r="N2314" s="37"/>
      <c r="O2314" s="36"/>
    </row>
    <row r="2315" spans="1:15" ht="13.7" customHeight="1" x14ac:dyDescent="0.25">
      <c r="A2315" s="73">
        <f>'EMFAC2017EI-2011Class'!B2314</f>
        <v>2023</v>
      </c>
      <c r="B2315" s="74" t="str">
        <f>'EMFAC2017EI-2011Class'!C2314</f>
        <v>T7 Other Port</v>
      </c>
      <c r="C2315" s="73">
        <f>'EMFAC2017EI-2011Class'!D2314</f>
        <v>2014</v>
      </c>
      <c r="D2315" s="38">
        <f>'EMFAC2017EI-2011Class'!F2314</f>
        <v>9</v>
      </c>
      <c r="E2315" s="72" t="str">
        <f t="shared" ref="E2315:E2378" si="75">CONCATENATE(B2315,"-",D2315)</f>
        <v>T7 Other Port-9</v>
      </c>
      <c r="F2315" s="39">
        <f>VLOOKUP(E2315,HD_Odo!$C$2:$D$1381,2,FALSE)</f>
        <v>719283.9</v>
      </c>
      <c r="G2315" s="89" t="str">
        <f>'EMFAC2017EI-2011Class'!H2314</f>
        <v>2023-T7 Other Port-9</v>
      </c>
      <c r="H2315" s="77">
        <f t="shared" si="74"/>
        <v>0.73629214036464663</v>
      </c>
      <c r="J2315" s="13"/>
      <c r="N2315" s="37"/>
      <c r="O2315" s="36"/>
    </row>
    <row r="2316" spans="1:15" ht="13.7" customHeight="1" x14ac:dyDescent="0.25">
      <c r="A2316" s="73">
        <f>'EMFAC2017EI-2011Class'!B2315</f>
        <v>2023</v>
      </c>
      <c r="B2316" s="74" t="str">
        <f>'EMFAC2017EI-2011Class'!C2315</f>
        <v>T7 Other Port</v>
      </c>
      <c r="C2316" s="73">
        <f>'EMFAC2017EI-2011Class'!D2315</f>
        <v>2013</v>
      </c>
      <c r="D2316" s="38">
        <f>'EMFAC2017EI-2011Class'!F2315</f>
        <v>10</v>
      </c>
      <c r="E2316" s="72" t="str">
        <f t="shared" si="75"/>
        <v>T7 Other Port-10</v>
      </c>
      <c r="F2316" s="39">
        <f>VLOOKUP(E2316,HD_Odo!$C$2:$D$1381,2,FALSE)</f>
        <v>765588.04</v>
      </c>
      <c r="G2316" s="89" t="str">
        <f>'EMFAC2017EI-2011Class'!H2315</f>
        <v>2023-T7 Other Port-10</v>
      </c>
      <c r="H2316" s="77">
        <f t="shared" si="74"/>
        <v>0.70855301534650206</v>
      </c>
      <c r="J2316" s="13"/>
      <c r="N2316" s="37"/>
      <c r="O2316" s="36"/>
    </row>
    <row r="2317" spans="1:15" ht="13.7" customHeight="1" x14ac:dyDescent="0.25">
      <c r="A2317" s="73">
        <f>'EMFAC2017EI-2011Class'!B2316</f>
        <v>2023</v>
      </c>
      <c r="B2317" s="74" t="str">
        <f>'EMFAC2017EI-2011Class'!C2316</f>
        <v>T7 Other Port</v>
      </c>
      <c r="C2317" s="73">
        <f>'EMFAC2017EI-2011Class'!D2316</f>
        <v>2012</v>
      </c>
      <c r="D2317" s="38">
        <f>'EMFAC2017EI-2011Class'!F2316</f>
        <v>11</v>
      </c>
      <c r="E2317" s="72" t="str">
        <f t="shared" si="75"/>
        <v>T7 Other Port-11</v>
      </c>
      <c r="F2317" s="39">
        <f>VLOOKUP(E2317,HD_Odo!$C$2:$D$1381,2,FALSE)</f>
        <v>800000</v>
      </c>
      <c r="G2317" s="89" t="str">
        <f>'EMFAC2017EI-2011Class'!H2316</f>
        <v>2023-T7 Other Port-11</v>
      </c>
      <c r="H2317" s="77">
        <f t="shared" si="74"/>
        <v>0.7062270074251551</v>
      </c>
      <c r="J2317" s="13"/>
      <c r="N2317" s="37"/>
      <c r="O2317" s="36"/>
    </row>
    <row r="2318" spans="1:15" ht="13.7" customHeight="1" x14ac:dyDescent="0.25">
      <c r="A2318" s="73">
        <f>'EMFAC2017EI-2011Class'!B2317</f>
        <v>2023</v>
      </c>
      <c r="B2318" s="74" t="str">
        <f>'EMFAC2017EI-2011Class'!C2317</f>
        <v>T7 POAK</v>
      </c>
      <c r="C2318" s="73">
        <f>'EMFAC2017EI-2011Class'!D2317</f>
        <v>2024</v>
      </c>
      <c r="D2318" s="38">
        <f>'EMFAC2017EI-2011Class'!F2317</f>
        <v>-1</v>
      </c>
      <c r="E2318" s="72" t="str">
        <f t="shared" si="75"/>
        <v>T7 POAK--1</v>
      </c>
      <c r="F2318" s="39">
        <f>VLOOKUP(E2318,HD_Odo!$C$2:$D$1381,2,FALSE)</f>
        <v>0</v>
      </c>
      <c r="G2318" s="89" t="str">
        <f>'EMFAC2017EI-2011Class'!H2317</f>
        <v>2023-T7 POAK--1</v>
      </c>
      <c r="H2318" s="77">
        <f t="shared" si="74"/>
        <v>1</v>
      </c>
      <c r="J2318" s="13"/>
      <c r="N2318" s="37"/>
      <c r="O2318" s="36"/>
    </row>
    <row r="2319" spans="1:15" ht="13.7" customHeight="1" x14ac:dyDescent="0.25">
      <c r="A2319" s="73">
        <f>'EMFAC2017EI-2011Class'!B2318</f>
        <v>2023</v>
      </c>
      <c r="B2319" s="74" t="str">
        <f>'EMFAC2017EI-2011Class'!C2318</f>
        <v>T7 POAK</v>
      </c>
      <c r="C2319" s="73">
        <f>'EMFAC2017EI-2011Class'!D2318</f>
        <v>2023</v>
      </c>
      <c r="D2319" s="38">
        <f>'EMFAC2017EI-2011Class'!F2318</f>
        <v>0</v>
      </c>
      <c r="E2319" s="72" t="str">
        <f t="shared" si="75"/>
        <v>T7 POAK-0</v>
      </c>
      <c r="F2319" s="39">
        <f>VLOOKUP(E2319,HD_Odo!$C$2:$D$1381,2,FALSE)</f>
        <v>76908.539999999994</v>
      </c>
      <c r="G2319" s="89" t="str">
        <f>'EMFAC2017EI-2011Class'!H2318</f>
        <v>2023-T7 POAK-0</v>
      </c>
      <c r="H2319" s="77">
        <f t="shared" si="74"/>
        <v>0.91908470423627187</v>
      </c>
      <c r="J2319" s="13"/>
      <c r="N2319" s="37"/>
      <c r="O2319" s="36"/>
    </row>
    <row r="2320" spans="1:15" ht="13.7" customHeight="1" x14ac:dyDescent="0.25">
      <c r="A2320" s="73">
        <f>'EMFAC2017EI-2011Class'!B2319</f>
        <v>2023</v>
      </c>
      <c r="B2320" s="74" t="str">
        <f>'EMFAC2017EI-2011Class'!C2319</f>
        <v>T7 POAK</v>
      </c>
      <c r="C2320" s="73">
        <f>'EMFAC2017EI-2011Class'!D2319</f>
        <v>2022</v>
      </c>
      <c r="D2320" s="38">
        <f>'EMFAC2017EI-2011Class'!F2319</f>
        <v>1</v>
      </c>
      <c r="E2320" s="72" t="str">
        <f t="shared" si="75"/>
        <v>T7 POAK-1</v>
      </c>
      <c r="F2320" s="39">
        <f>VLOOKUP(E2320,HD_Odo!$C$2:$D$1381,2,FALSE)</f>
        <v>153817.1</v>
      </c>
      <c r="G2320" s="89" t="str">
        <f>'EMFAC2017EI-2011Class'!H2319</f>
        <v>2023-T7 POAK-1</v>
      </c>
      <c r="H2320" s="77">
        <f t="shared" si="74"/>
        <v>0.86776900663895262</v>
      </c>
      <c r="J2320" s="13"/>
      <c r="N2320" s="37"/>
      <c r="O2320" s="36"/>
    </row>
    <row r="2321" spans="1:15" ht="13.7" customHeight="1" x14ac:dyDescent="0.25">
      <c r="A2321" s="73">
        <f>'EMFAC2017EI-2011Class'!B2320</f>
        <v>2023</v>
      </c>
      <c r="B2321" s="74" t="str">
        <f>'EMFAC2017EI-2011Class'!C2320</f>
        <v>T7 POAK</v>
      </c>
      <c r="C2321" s="73">
        <f>'EMFAC2017EI-2011Class'!D2320</f>
        <v>2021</v>
      </c>
      <c r="D2321" s="38">
        <f>'EMFAC2017EI-2011Class'!F2320</f>
        <v>2</v>
      </c>
      <c r="E2321" s="72" t="str">
        <f t="shared" si="75"/>
        <v>T7 POAK-2</v>
      </c>
      <c r="F2321" s="39">
        <f>VLOOKUP(E2321,HD_Odo!$C$2:$D$1381,2,FALSE)</f>
        <v>229819.72</v>
      </c>
      <c r="G2321" s="89" t="str">
        <f>'EMFAC2017EI-2011Class'!H2320</f>
        <v>2023-T7 POAK-2</v>
      </c>
      <c r="H2321" s="77">
        <f t="shared" si="74"/>
        <v>0.83267616048116033</v>
      </c>
      <c r="J2321" s="13"/>
      <c r="N2321" s="37"/>
      <c r="O2321" s="36"/>
    </row>
    <row r="2322" spans="1:15" ht="13.7" customHeight="1" x14ac:dyDescent="0.25">
      <c r="A2322" s="73">
        <f>'EMFAC2017EI-2011Class'!B2321</f>
        <v>2023</v>
      </c>
      <c r="B2322" s="74" t="str">
        <f>'EMFAC2017EI-2011Class'!C2321</f>
        <v>T7 POAK</v>
      </c>
      <c r="C2322" s="73">
        <f>'EMFAC2017EI-2011Class'!D2321</f>
        <v>2020</v>
      </c>
      <c r="D2322" s="38">
        <f>'EMFAC2017EI-2011Class'!F2321</f>
        <v>3</v>
      </c>
      <c r="E2322" s="72" t="str">
        <f t="shared" si="75"/>
        <v>T7 POAK-3</v>
      </c>
      <c r="F2322" s="39">
        <f>VLOOKUP(E2322,HD_Odo!$C$2:$D$1381,2,FALSE)</f>
        <v>310702.34000000003</v>
      </c>
      <c r="G2322" s="89" t="str">
        <f>'EMFAC2017EI-2011Class'!H2321</f>
        <v>2023-T7 POAK-3</v>
      </c>
      <c r="H2322" s="77">
        <f t="shared" si="74"/>
        <v>0.80547790766713734</v>
      </c>
      <c r="J2322" s="13"/>
      <c r="N2322" s="37"/>
      <c r="O2322" s="36"/>
    </row>
    <row r="2323" spans="1:15" ht="13.7" customHeight="1" x14ac:dyDescent="0.25">
      <c r="A2323" s="73">
        <f>'EMFAC2017EI-2011Class'!B2322</f>
        <v>2023</v>
      </c>
      <c r="B2323" s="74" t="str">
        <f>'EMFAC2017EI-2011Class'!C2322</f>
        <v>T7 POAK</v>
      </c>
      <c r="C2323" s="73">
        <f>'EMFAC2017EI-2011Class'!D2322</f>
        <v>2019</v>
      </c>
      <c r="D2323" s="38">
        <f>'EMFAC2017EI-2011Class'!F2322</f>
        <v>4</v>
      </c>
      <c r="E2323" s="72" t="str">
        <f t="shared" si="75"/>
        <v>T7 POAK-4</v>
      </c>
      <c r="F2323" s="39">
        <f>VLOOKUP(E2323,HD_Odo!$C$2:$D$1381,2,FALSE)</f>
        <v>395127.86</v>
      </c>
      <c r="G2323" s="89" t="str">
        <f>'EMFAC2017EI-2011Class'!H2322</f>
        <v>2023-T7 POAK-4</v>
      </c>
      <c r="H2323" s="77">
        <f t="shared" si="74"/>
        <v>0.78417966780753123</v>
      </c>
      <c r="J2323" s="13"/>
      <c r="N2323" s="37"/>
      <c r="O2323" s="36"/>
    </row>
    <row r="2324" spans="1:15" ht="13.7" customHeight="1" x14ac:dyDescent="0.25">
      <c r="A2324" s="73">
        <f>'EMFAC2017EI-2011Class'!B2323</f>
        <v>2023</v>
      </c>
      <c r="B2324" s="74" t="str">
        <f>'EMFAC2017EI-2011Class'!C2323</f>
        <v>T7 POAK</v>
      </c>
      <c r="C2324" s="73">
        <f>'EMFAC2017EI-2011Class'!D2323</f>
        <v>2018</v>
      </c>
      <c r="D2324" s="38">
        <f>'EMFAC2017EI-2011Class'!F2323</f>
        <v>5</v>
      </c>
      <c r="E2324" s="72" t="str">
        <f t="shared" si="75"/>
        <v>T7 POAK-5</v>
      </c>
      <c r="F2324" s="39">
        <f>VLOOKUP(E2324,HD_Odo!$C$2:$D$1381,2,FALSE)</f>
        <v>488987.22</v>
      </c>
      <c r="G2324" s="89" t="str">
        <f>'EMFAC2017EI-2011Class'!H2323</f>
        <v>2023-T7 POAK-5</v>
      </c>
      <c r="H2324" s="77">
        <f t="shared" si="74"/>
        <v>0.76608802083322203</v>
      </c>
      <c r="J2324" s="13"/>
      <c r="N2324" s="37"/>
      <c r="O2324" s="36"/>
    </row>
    <row r="2325" spans="1:15" ht="13.7" customHeight="1" x14ac:dyDescent="0.25">
      <c r="A2325" s="73">
        <f>'EMFAC2017EI-2011Class'!B2324</f>
        <v>2023</v>
      </c>
      <c r="B2325" s="74" t="str">
        <f>'EMFAC2017EI-2011Class'!C2324</f>
        <v>T7 POAK</v>
      </c>
      <c r="C2325" s="73">
        <f>'EMFAC2017EI-2011Class'!D2324</f>
        <v>2017</v>
      </c>
      <c r="D2325" s="38">
        <f>'EMFAC2017EI-2011Class'!F2324</f>
        <v>6</v>
      </c>
      <c r="E2325" s="72" t="str">
        <f t="shared" si="75"/>
        <v>T7 POAK-6</v>
      </c>
      <c r="F2325" s="39">
        <f>VLOOKUP(E2325,HD_Odo!$C$2:$D$1381,2,FALSE)</f>
        <v>558038.9</v>
      </c>
      <c r="G2325" s="89" t="str">
        <f>'EMFAC2017EI-2011Class'!H2324</f>
        <v>2023-T7 POAK-6</v>
      </c>
      <c r="H2325" s="77">
        <f t="shared" si="74"/>
        <v>0.75540733820456218</v>
      </c>
      <c r="J2325" s="13"/>
      <c r="N2325" s="37"/>
      <c r="O2325" s="36"/>
    </row>
    <row r="2326" spans="1:15" ht="13.7" customHeight="1" x14ac:dyDescent="0.25">
      <c r="A2326" s="73">
        <f>'EMFAC2017EI-2011Class'!B2325</f>
        <v>2023</v>
      </c>
      <c r="B2326" s="74" t="str">
        <f>'EMFAC2017EI-2011Class'!C2325</f>
        <v>T7 POAK</v>
      </c>
      <c r="C2326" s="73">
        <f>'EMFAC2017EI-2011Class'!D2325</f>
        <v>2016</v>
      </c>
      <c r="D2326" s="38">
        <f>'EMFAC2017EI-2011Class'!F2325</f>
        <v>7</v>
      </c>
      <c r="E2326" s="72" t="str">
        <f t="shared" si="75"/>
        <v>T7 POAK-7</v>
      </c>
      <c r="F2326" s="39">
        <f>VLOOKUP(E2326,HD_Odo!$C$2:$D$1381,2,FALSE)</f>
        <v>615840.93999999994</v>
      </c>
      <c r="G2326" s="89" t="str">
        <f>'EMFAC2017EI-2011Class'!H2325</f>
        <v>2023-T7 POAK-7</v>
      </c>
      <c r="H2326" s="77">
        <f t="shared" si="74"/>
        <v>0.74775185883655881</v>
      </c>
      <c r="J2326" s="13"/>
      <c r="N2326" s="37"/>
      <c r="O2326" s="36"/>
    </row>
    <row r="2327" spans="1:15" ht="13.7" customHeight="1" x14ac:dyDescent="0.25">
      <c r="A2327" s="73">
        <f>'EMFAC2017EI-2011Class'!B2326</f>
        <v>2023</v>
      </c>
      <c r="B2327" s="74" t="str">
        <f>'EMFAC2017EI-2011Class'!C2326</f>
        <v>T7 POAK</v>
      </c>
      <c r="C2327" s="73">
        <f>'EMFAC2017EI-2011Class'!D2326</f>
        <v>2015</v>
      </c>
      <c r="D2327" s="38">
        <f>'EMFAC2017EI-2011Class'!F2326</f>
        <v>8</v>
      </c>
      <c r="E2327" s="72" t="str">
        <f t="shared" si="75"/>
        <v>T7 POAK-8</v>
      </c>
      <c r="F2327" s="39">
        <f>VLOOKUP(E2327,HD_Odo!$C$2:$D$1381,2,FALSE)</f>
        <v>669491.87</v>
      </c>
      <c r="G2327" s="89" t="str">
        <f>'EMFAC2017EI-2011Class'!H2326</f>
        <v>2023-T7 POAK-8</v>
      </c>
      <c r="H2327" s="77">
        <f t="shared" si="74"/>
        <v>0.74149212304835899</v>
      </c>
      <c r="J2327" s="13"/>
      <c r="N2327" s="37"/>
      <c r="O2327" s="36"/>
    </row>
    <row r="2328" spans="1:15" ht="13.7" customHeight="1" x14ac:dyDescent="0.25">
      <c r="A2328" s="73">
        <f>'EMFAC2017EI-2011Class'!B2327</f>
        <v>2023</v>
      </c>
      <c r="B2328" s="74" t="str">
        <f>'EMFAC2017EI-2011Class'!C2327</f>
        <v>T7 POAK</v>
      </c>
      <c r="C2328" s="73">
        <f>'EMFAC2017EI-2011Class'!D2327</f>
        <v>2014</v>
      </c>
      <c r="D2328" s="38">
        <f>'EMFAC2017EI-2011Class'!F2327</f>
        <v>9</v>
      </c>
      <c r="E2328" s="72" t="str">
        <f t="shared" si="75"/>
        <v>T7 POAK-9</v>
      </c>
      <c r="F2328" s="39">
        <f>VLOOKUP(E2328,HD_Odo!$C$2:$D$1381,2,FALSE)</f>
        <v>719283.9</v>
      </c>
      <c r="G2328" s="89" t="str">
        <f>'EMFAC2017EI-2011Class'!H2327</f>
        <v>2023-T7 POAK-9</v>
      </c>
      <c r="H2328" s="77">
        <f t="shared" si="74"/>
        <v>0.73629214036464663</v>
      </c>
      <c r="J2328" s="13"/>
      <c r="N2328" s="37"/>
      <c r="O2328" s="36"/>
    </row>
    <row r="2329" spans="1:15" ht="13.7" customHeight="1" x14ac:dyDescent="0.25">
      <c r="A2329" s="73">
        <f>'EMFAC2017EI-2011Class'!B2328</f>
        <v>2023</v>
      </c>
      <c r="B2329" s="74" t="str">
        <f>'EMFAC2017EI-2011Class'!C2328</f>
        <v>T7 POAK</v>
      </c>
      <c r="C2329" s="73">
        <f>'EMFAC2017EI-2011Class'!D2328</f>
        <v>2013</v>
      </c>
      <c r="D2329" s="38">
        <f>'EMFAC2017EI-2011Class'!F2328</f>
        <v>10</v>
      </c>
      <c r="E2329" s="72" t="str">
        <f t="shared" si="75"/>
        <v>T7 POAK-10</v>
      </c>
      <c r="F2329" s="39">
        <f>VLOOKUP(E2329,HD_Odo!$C$2:$D$1381,2,FALSE)</f>
        <v>765588.04</v>
      </c>
      <c r="G2329" s="89" t="str">
        <f>'EMFAC2017EI-2011Class'!H2328</f>
        <v>2023-T7 POAK-10</v>
      </c>
      <c r="H2329" s="77">
        <f t="shared" si="74"/>
        <v>0.70855301534650206</v>
      </c>
      <c r="J2329" s="13"/>
      <c r="N2329" s="37"/>
      <c r="O2329" s="36"/>
    </row>
    <row r="2330" spans="1:15" ht="13.7" customHeight="1" x14ac:dyDescent="0.25">
      <c r="A2330" s="73">
        <f>'EMFAC2017EI-2011Class'!B2329</f>
        <v>2023</v>
      </c>
      <c r="B2330" s="74" t="str">
        <f>'EMFAC2017EI-2011Class'!C2329</f>
        <v>T7 POAK</v>
      </c>
      <c r="C2330" s="73">
        <f>'EMFAC2017EI-2011Class'!D2329</f>
        <v>2012</v>
      </c>
      <c r="D2330" s="38">
        <f>'EMFAC2017EI-2011Class'!F2329</f>
        <v>11</v>
      </c>
      <c r="E2330" s="72" t="str">
        <f t="shared" si="75"/>
        <v>T7 POAK-11</v>
      </c>
      <c r="F2330" s="39">
        <f>VLOOKUP(E2330,HD_Odo!$C$2:$D$1381,2,FALSE)</f>
        <v>800000</v>
      </c>
      <c r="G2330" s="89" t="str">
        <f>'EMFAC2017EI-2011Class'!H2329</f>
        <v>2023-T7 POAK-11</v>
      </c>
      <c r="H2330" s="77">
        <f t="shared" si="74"/>
        <v>0.7062270074251551</v>
      </c>
      <c r="J2330" s="13"/>
      <c r="N2330" s="37"/>
      <c r="O2330" s="36"/>
    </row>
    <row r="2331" spans="1:15" ht="13.7" customHeight="1" x14ac:dyDescent="0.25">
      <c r="A2331" s="73">
        <f>'EMFAC2017EI-2011Class'!B2330</f>
        <v>2023</v>
      </c>
      <c r="B2331" s="74" t="str">
        <f>'EMFAC2017EI-2011Class'!C2330</f>
        <v>T7 POLA</v>
      </c>
      <c r="C2331" s="73">
        <f>'EMFAC2017EI-2011Class'!D2330</f>
        <v>2024</v>
      </c>
      <c r="D2331" s="38">
        <f>'EMFAC2017EI-2011Class'!F2330</f>
        <v>-1</v>
      </c>
      <c r="E2331" s="72" t="str">
        <f t="shared" si="75"/>
        <v>T7 POLA--1</v>
      </c>
      <c r="F2331" s="39">
        <f>VLOOKUP(E2331,HD_Odo!$C$2:$D$1381,2,FALSE)</f>
        <v>0</v>
      </c>
      <c r="G2331" s="89" t="str">
        <f>'EMFAC2017EI-2011Class'!H2330</f>
        <v>2023-T7 POLA--1</v>
      </c>
      <c r="H2331" s="77">
        <f t="shared" si="74"/>
        <v>1</v>
      </c>
      <c r="J2331" s="13"/>
      <c r="N2331" s="37"/>
      <c r="O2331" s="36"/>
    </row>
    <row r="2332" spans="1:15" ht="13.7" customHeight="1" x14ac:dyDescent="0.25">
      <c r="A2332" s="73">
        <f>'EMFAC2017EI-2011Class'!B2331</f>
        <v>2023</v>
      </c>
      <c r="B2332" s="74" t="str">
        <f>'EMFAC2017EI-2011Class'!C2331</f>
        <v>T7 POLA</v>
      </c>
      <c r="C2332" s="73">
        <f>'EMFAC2017EI-2011Class'!D2331</f>
        <v>2023</v>
      </c>
      <c r="D2332" s="38">
        <f>'EMFAC2017EI-2011Class'!F2331</f>
        <v>0</v>
      </c>
      <c r="E2332" s="72" t="str">
        <f t="shared" si="75"/>
        <v>T7 POLA-0</v>
      </c>
      <c r="F2332" s="39">
        <f>VLOOKUP(E2332,HD_Odo!$C$2:$D$1381,2,FALSE)</f>
        <v>76908.539999999994</v>
      </c>
      <c r="G2332" s="89" t="str">
        <f>'EMFAC2017EI-2011Class'!H2331</f>
        <v>2023-T7 POLA-0</v>
      </c>
      <c r="H2332" s="77">
        <f t="shared" si="74"/>
        <v>0.91908470423627187</v>
      </c>
      <c r="J2332" s="13"/>
      <c r="N2332" s="37"/>
      <c r="O2332" s="36"/>
    </row>
    <row r="2333" spans="1:15" ht="13.7" customHeight="1" x14ac:dyDescent="0.25">
      <c r="A2333" s="73">
        <f>'EMFAC2017EI-2011Class'!B2332</f>
        <v>2023</v>
      </c>
      <c r="B2333" s="74" t="str">
        <f>'EMFAC2017EI-2011Class'!C2332</f>
        <v>T7 POLA</v>
      </c>
      <c r="C2333" s="73">
        <f>'EMFAC2017EI-2011Class'!D2332</f>
        <v>2022</v>
      </c>
      <c r="D2333" s="38">
        <f>'EMFAC2017EI-2011Class'!F2332</f>
        <v>1</v>
      </c>
      <c r="E2333" s="72" t="str">
        <f t="shared" si="75"/>
        <v>T7 POLA-1</v>
      </c>
      <c r="F2333" s="39">
        <f>VLOOKUP(E2333,HD_Odo!$C$2:$D$1381,2,FALSE)</f>
        <v>153817.1</v>
      </c>
      <c r="G2333" s="89" t="str">
        <f>'EMFAC2017EI-2011Class'!H2332</f>
        <v>2023-T7 POLA-1</v>
      </c>
      <c r="H2333" s="77">
        <f t="shared" si="74"/>
        <v>0.86776900663895262</v>
      </c>
      <c r="J2333" s="13"/>
      <c r="N2333" s="37"/>
      <c r="O2333" s="36"/>
    </row>
    <row r="2334" spans="1:15" ht="13.7" customHeight="1" x14ac:dyDescent="0.25">
      <c r="A2334" s="73">
        <f>'EMFAC2017EI-2011Class'!B2333</f>
        <v>2023</v>
      </c>
      <c r="B2334" s="74" t="str">
        <f>'EMFAC2017EI-2011Class'!C2333</f>
        <v>T7 POLA</v>
      </c>
      <c r="C2334" s="73">
        <f>'EMFAC2017EI-2011Class'!D2333</f>
        <v>2021</v>
      </c>
      <c r="D2334" s="38">
        <f>'EMFAC2017EI-2011Class'!F2333</f>
        <v>2</v>
      </c>
      <c r="E2334" s="72" t="str">
        <f t="shared" si="75"/>
        <v>T7 POLA-2</v>
      </c>
      <c r="F2334" s="39">
        <f>VLOOKUP(E2334,HD_Odo!$C$2:$D$1381,2,FALSE)</f>
        <v>229819.72</v>
      </c>
      <c r="G2334" s="89" t="str">
        <f>'EMFAC2017EI-2011Class'!H2333</f>
        <v>2023-T7 POLA-2</v>
      </c>
      <c r="H2334" s="77">
        <f t="shared" si="74"/>
        <v>0.83267616048116033</v>
      </c>
      <c r="J2334" s="13"/>
      <c r="N2334" s="37"/>
      <c r="O2334" s="36"/>
    </row>
    <row r="2335" spans="1:15" ht="13.7" customHeight="1" x14ac:dyDescent="0.25">
      <c r="A2335" s="73">
        <f>'EMFAC2017EI-2011Class'!B2334</f>
        <v>2023</v>
      </c>
      <c r="B2335" s="74" t="str">
        <f>'EMFAC2017EI-2011Class'!C2334</f>
        <v>T7 POLA</v>
      </c>
      <c r="C2335" s="73">
        <f>'EMFAC2017EI-2011Class'!D2334</f>
        <v>2020</v>
      </c>
      <c r="D2335" s="38">
        <f>'EMFAC2017EI-2011Class'!F2334</f>
        <v>3</v>
      </c>
      <c r="E2335" s="72" t="str">
        <f t="shared" si="75"/>
        <v>T7 POLA-3</v>
      </c>
      <c r="F2335" s="39">
        <f>VLOOKUP(E2335,HD_Odo!$C$2:$D$1381,2,FALSE)</f>
        <v>310702.34000000003</v>
      </c>
      <c r="G2335" s="89" t="str">
        <f>'EMFAC2017EI-2011Class'!H2334</f>
        <v>2023-T7 POLA-3</v>
      </c>
      <c r="H2335" s="77">
        <f t="shared" si="74"/>
        <v>0.80547790766713734</v>
      </c>
      <c r="J2335" s="13"/>
      <c r="N2335" s="37"/>
      <c r="O2335" s="36"/>
    </row>
    <row r="2336" spans="1:15" ht="13.7" customHeight="1" x14ac:dyDescent="0.25">
      <c r="A2336" s="73">
        <f>'EMFAC2017EI-2011Class'!B2335</f>
        <v>2023</v>
      </c>
      <c r="B2336" s="74" t="str">
        <f>'EMFAC2017EI-2011Class'!C2335</f>
        <v>T7 POLA</v>
      </c>
      <c r="C2336" s="73">
        <f>'EMFAC2017EI-2011Class'!D2335</f>
        <v>2019</v>
      </c>
      <c r="D2336" s="38">
        <f>'EMFAC2017EI-2011Class'!F2335</f>
        <v>4</v>
      </c>
      <c r="E2336" s="72" t="str">
        <f t="shared" si="75"/>
        <v>T7 POLA-4</v>
      </c>
      <c r="F2336" s="39">
        <f>VLOOKUP(E2336,HD_Odo!$C$2:$D$1381,2,FALSE)</f>
        <v>395127.86</v>
      </c>
      <c r="G2336" s="89" t="str">
        <f>'EMFAC2017EI-2011Class'!H2335</f>
        <v>2023-T7 POLA-4</v>
      </c>
      <c r="H2336" s="77">
        <f t="shared" si="74"/>
        <v>0.78417966780753123</v>
      </c>
      <c r="J2336" s="13"/>
      <c r="N2336" s="37"/>
      <c r="O2336" s="36"/>
    </row>
    <row r="2337" spans="1:15" ht="13.7" customHeight="1" x14ac:dyDescent="0.25">
      <c r="A2337" s="73">
        <f>'EMFAC2017EI-2011Class'!B2336</f>
        <v>2023</v>
      </c>
      <c r="B2337" s="74" t="str">
        <f>'EMFAC2017EI-2011Class'!C2336</f>
        <v>T7 POLA</v>
      </c>
      <c r="C2337" s="73">
        <f>'EMFAC2017EI-2011Class'!D2336</f>
        <v>2018</v>
      </c>
      <c r="D2337" s="38">
        <f>'EMFAC2017EI-2011Class'!F2336</f>
        <v>5</v>
      </c>
      <c r="E2337" s="72" t="str">
        <f t="shared" si="75"/>
        <v>T7 POLA-5</v>
      </c>
      <c r="F2337" s="39">
        <f>VLOOKUP(E2337,HD_Odo!$C$2:$D$1381,2,FALSE)</f>
        <v>488987.22</v>
      </c>
      <c r="G2337" s="89" t="str">
        <f>'EMFAC2017EI-2011Class'!H2336</f>
        <v>2023-T7 POLA-5</v>
      </c>
      <c r="H2337" s="77">
        <f t="shared" si="74"/>
        <v>0.76608802083322203</v>
      </c>
      <c r="J2337" s="13"/>
      <c r="N2337" s="37"/>
      <c r="O2337" s="36"/>
    </row>
    <row r="2338" spans="1:15" ht="13.7" customHeight="1" x14ac:dyDescent="0.25">
      <c r="A2338" s="73">
        <f>'EMFAC2017EI-2011Class'!B2337</f>
        <v>2023</v>
      </c>
      <c r="B2338" s="74" t="str">
        <f>'EMFAC2017EI-2011Class'!C2337</f>
        <v>T7 POLA</v>
      </c>
      <c r="C2338" s="73">
        <f>'EMFAC2017EI-2011Class'!D2337</f>
        <v>2017</v>
      </c>
      <c r="D2338" s="38">
        <f>'EMFAC2017EI-2011Class'!F2337</f>
        <v>6</v>
      </c>
      <c r="E2338" s="72" t="str">
        <f t="shared" si="75"/>
        <v>T7 POLA-6</v>
      </c>
      <c r="F2338" s="39">
        <f>VLOOKUP(E2338,HD_Odo!$C$2:$D$1381,2,FALSE)</f>
        <v>558038.9</v>
      </c>
      <c r="G2338" s="89" t="str">
        <f>'EMFAC2017EI-2011Class'!H2337</f>
        <v>2023-T7 POLA-6</v>
      </c>
      <c r="H2338" s="77">
        <f t="shared" si="74"/>
        <v>0.75540733820456218</v>
      </c>
      <c r="J2338" s="13"/>
      <c r="N2338" s="37"/>
      <c r="O2338" s="36"/>
    </row>
    <row r="2339" spans="1:15" ht="13.7" customHeight="1" x14ac:dyDescent="0.25">
      <c r="A2339" s="73">
        <f>'EMFAC2017EI-2011Class'!B2338</f>
        <v>2023</v>
      </c>
      <c r="B2339" s="74" t="str">
        <f>'EMFAC2017EI-2011Class'!C2338</f>
        <v>T7 POLA</v>
      </c>
      <c r="C2339" s="73">
        <f>'EMFAC2017EI-2011Class'!D2338</f>
        <v>2016</v>
      </c>
      <c r="D2339" s="38">
        <f>'EMFAC2017EI-2011Class'!F2338</f>
        <v>7</v>
      </c>
      <c r="E2339" s="72" t="str">
        <f t="shared" si="75"/>
        <v>T7 POLA-7</v>
      </c>
      <c r="F2339" s="39">
        <f>VLOOKUP(E2339,HD_Odo!$C$2:$D$1381,2,FALSE)</f>
        <v>615840.93999999994</v>
      </c>
      <c r="G2339" s="89" t="str">
        <f>'EMFAC2017EI-2011Class'!H2338</f>
        <v>2023-T7 POLA-7</v>
      </c>
      <c r="H2339" s="77">
        <f t="shared" si="74"/>
        <v>0.74775185883655881</v>
      </c>
      <c r="J2339" s="13"/>
      <c r="N2339" s="37"/>
      <c r="O2339" s="36"/>
    </row>
    <row r="2340" spans="1:15" ht="13.7" customHeight="1" x14ac:dyDescent="0.25">
      <c r="A2340" s="73">
        <f>'EMFAC2017EI-2011Class'!B2339</f>
        <v>2023</v>
      </c>
      <c r="B2340" s="74" t="str">
        <f>'EMFAC2017EI-2011Class'!C2339</f>
        <v>T7 POLA</v>
      </c>
      <c r="C2340" s="73">
        <f>'EMFAC2017EI-2011Class'!D2339</f>
        <v>2015</v>
      </c>
      <c r="D2340" s="38">
        <f>'EMFAC2017EI-2011Class'!F2339</f>
        <v>8</v>
      </c>
      <c r="E2340" s="72" t="str">
        <f t="shared" si="75"/>
        <v>T7 POLA-8</v>
      </c>
      <c r="F2340" s="39">
        <f>VLOOKUP(E2340,HD_Odo!$C$2:$D$1381,2,FALSE)</f>
        <v>669491.87</v>
      </c>
      <c r="G2340" s="89" t="str">
        <f>'EMFAC2017EI-2011Class'!H2339</f>
        <v>2023-T7 POLA-8</v>
      </c>
      <c r="H2340" s="77">
        <f t="shared" si="74"/>
        <v>0.74149212304835899</v>
      </c>
      <c r="J2340" s="13"/>
      <c r="N2340" s="37"/>
      <c r="O2340" s="36"/>
    </row>
    <row r="2341" spans="1:15" ht="13.7" customHeight="1" x14ac:dyDescent="0.25">
      <c r="A2341" s="73">
        <f>'EMFAC2017EI-2011Class'!B2340</f>
        <v>2023</v>
      </c>
      <c r="B2341" s="74" t="str">
        <f>'EMFAC2017EI-2011Class'!C2340</f>
        <v>T7 POLA</v>
      </c>
      <c r="C2341" s="73">
        <f>'EMFAC2017EI-2011Class'!D2340</f>
        <v>2014</v>
      </c>
      <c r="D2341" s="38">
        <f>'EMFAC2017EI-2011Class'!F2340</f>
        <v>9</v>
      </c>
      <c r="E2341" s="72" t="str">
        <f t="shared" si="75"/>
        <v>T7 POLA-9</v>
      </c>
      <c r="F2341" s="39">
        <f>VLOOKUP(E2341,HD_Odo!$C$2:$D$1381,2,FALSE)</f>
        <v>719283.9</v>
      </c>
      <c r="G2341" s="89" t="str">
        <f>'EMFAC2017EI-2011Class'!H2340</f>
        <v>2023-T7 POLA-9</v>
      </c>
      <c r="H2341" s="77">
        <f t="shared" si="74"/>
        <v>0.73629214036464663</v>
      </c>
      <c r="J2341" s="13"/>
      <c r="N2341" s="37"/>
      <c r="O2341" s="36"/>
    </row>
    <row r="2342" spans="1:15" ht="13.7" customHeight="1" x14ac:dyDescent="0.25">
      <c r="A2342" s="73">
        <f>'EMFAC2017EI-2011Class'!B2341</f>
        <v>2023</v>
      </c>
      <c r="B2342" s="74" t="str">
        <f>'EMFAC2017EI-2011Class'!C2341</f>
        <v>T7 POLA</v>
      </c>
      <c r="C2342" s="73">
        <f>'EMFAC2017EI-2011Class'!D2341</f>
        <v>2013</v>
      </c>
      <c r="D2342" s="38">
        <f>'EMFAC2017EI-2011Class'!F2341</f>
        <v>10</v>
      </c>
      <c r="E2342" s="72" t="str">
        <f t="shared" si="75"/>
        <v>T7 POLA-10</v>
      </c>
      <c r="F2342" s="39">
        <f>VLOOKUP(E2342,HD_Odo!$C$2:$D$1381,2,FALSE)</f>
        <v>765588.04</v>
      </c>
      <c r="G2342" s="89" t="str">
        <f>'EMFAC2017EI-2011Class'!H2341</f>
        <v>2023-T7 POLA-10</v>
      </c>
      <c r="H2342" s="77">
        <f t="shared" si="74"/>
        <v>0.70855301534650206</v>
      </c>
      <c r="J2342" s="13"/>
      <c r="N2342" s="37"/>
      <c r="O2342" s="36"/>
    </row>
    <row r="2343" spans="1:15" ht="13.7" customHeight="1" x14ac:dyDescent="0.25">
      <c r="A2343" s="73">
        <f>'EMFAC2017EI-2011Class'!B2342</f>
        <v>2023</v>
      </c>
      <c r="B2343" s="74" t="str">
        <f>'EMFAC2017EI-2011Class'!C2342</f>
        <v>T7 POLA</v>
      </c>
      <c r="C2343" s="73">
        <f>'EMFAC2017EI-2011Class'!D2342</f>
        <v>2012</v>
      </c>
      <c r="D2343" s="38">
        <f>'EMFAC2017EI-2011Class'!F2342</f>
        <v>11</v>
      </c>
      <c r="E2343" s="72" t="str">
        <f t="shared" si="75"/>
        <v>T7 POLA-11</v>
      </c>
      <c r="F2343" s="39">
        <f>VLOOKUP(E2343,HD_Odo!$C$2:$D$1381,2,FALSE)</f>
        <v>800000</v>
      </c>
      <c r="G2343" s="89" t="str">
        <f>'EMFAC2017EI-2011Class'!H2342</f>
        <v>2023-T7 POLA-11</v>
      </c>
      <c r="H2343" s="77">
        <f t="shared" si="74"/>
        <v>0.7062270074251551</v>
      </c>
      <c r="J2343" s="13"/>
      <c r="N2343" s="37"/>
      <c r="O2343" s="36"/>
    </row>
    <row r="2344" spans="1:15" ht="13.7" customHeight="1" x14ac:dyDescent="0.25">
      <c r="A2344" s="73">
        <f>'EMFAC2017EI-2011Class'!B2343</f>
        <v>2023</v>
      </c>
      <c r="B2344" s="74" t="str">
        <f>'EMFAC2017EI-2011Class'!C2343</f>
        <v>T7 PTO</v>
      </c>
      <c r="C2344" s="73">
        <f>'EMFAC2017EI-2011Class'!D2343</f>
        <v>2024</v>
      </c>
      <c r="D2344" s="38">
        <f>'EMFAC2017EI-2011Class'!F2343</f>
        <v>-1</v>
      </c>
      <c r="E2344" s="72" t="str">
        <f t="shared" si="75"/>
        <v>T7 PTO--1</v>
      </c>
      <c r="F2344" s="39">
        <f>VLOOKUP(E2344,HD_Odo!$C$2:$D$1381,2,FALSE)</f>
        <v>0</v>
      </c>
      <c r="G2344" s="89" t="str">
        <f>'EMFAC2017EI-2011Class'!H2343</f>
        <v>2023-T7 PTO--1</v>
      </c>
      <c r="H2344" s="77">
        <f t="shared" si="74"/>
        <v>1</v>
      </c>
      <c r="J2344" s="13"/>
      <c r="N2344" s="37"/>
      <c r="O2344" s="36"/>
    </row>
    <row r="2345" spans="1:15" ht="13.7" customHeight="1" x14ac:dyDescent="0.25">
      <c r="A2345" s="73">
        <f>'EMFAC2017EI-2011Class'!B2344</f>
        <v>2023</v>
      </c>
      <c r="B2345" s="74" t="str">
        <f>'EMFAC2017EI-2011Class'!C2344</f>
        <v>T7 PTO</v>
      </c>
      <c r="C2345" s="73">
        <f>'EMFAC2017EI-2011Class'!D2344</f>
        <v>2023</v>
      </c>
      <c r="D2345" s="38">
        <f>'EMFAC2017EI-2011Class'!F2344</f>
        <v>0</v>
      </c>
      <c r="E2345" s="72" t="str">
        <f t="shared" si="75"/>
        <v>T7 PTO-0</v>
      </c>
      <c r="F2345" s="39">
        <f>VLOOKUP(E2345,HD_Odo!$C$2:$D$1381,2,FALSE)</f>
        <v>40564</v>
      </c>
      <c r="G2345" s="89" t="str">
        <f>'EMFAC2017EI-2011Class'!H2344</f>
        <v>2023-T7 PTO-0</v>
      </c>
      <c r="H2345" s="77">
        <f t="shared" si="74"/>
        <v>0.95227410448173755</v>
      </c>
      <c r="J2345" s="13"/>
      <c r="N2345" s="37"/>
      <c r="O2345" s="36"/>
    </row>
    <row r="2346" spans="1:15" ht="13.7" customHeight="1" x14ac:dyDescent="0.25">
      <c r="A2346" s="73">
        <f>'EMFAC2017EI-2011Class'!B2345</f>
        <v>2023</v>
      </c>
      <c r="B2346" s="74" t="str">
        <f>'EMFAC2017EI-2011Class'!C2345</f>
        <v>T7 PTO</v>
      </c>
      <c r="C2346" s="73">
        <f>'EMFAC2017EI-2011Class'!D2345</f>
        <v>2022</v>
      </c>
      <c r="D2346" s="38">
        <f>'EMFAC2017EI-2011Class'!F2345</f>
        <v>1</v>
      </c>
      <c r="E2346" s="72" t="str">
        <f t="shared" si="75"/>
        <v>T7 PTO-1</v>
      </c>
      <c r="F2346" s="39">
        <f>VLOOKUP(E2346,HD_Odo!$C$2:$D$1381,2,FALSE)</f>
        <v>79371</v>
      </c>
      <c r="G2346" s="89" t="str">
        <f>'EMFAC2017EI-2011Class'!H2345</f>
        <v>2023-T7 PTO-1</v>
      </c>
      <c r="H2346" s="77">
        <f t="shared" si="74"/>
        <v>0.91708819832269928</v>
      </c>
      <c r="J2346" s="13"/>
      <c r="N2346" s="37"/>
      <c r="O2346" s="36"/>
    </row>
    <row r="2347" spans="1:15" ht="13.7" customHeight="1" x14ac:dyDescent="0.25">
      <c r="A2347" s="73">
        <f>'EMFAC2017EI-2011Class'!B2346</f>
        <v>2023</v>
      </c>
      <c r="B2347" s="74" t="str">
        <f>'EMFAC2017EI-2011Class'!C2346</f>
        <v>T7 PTO</v>
      </c>
      <c r="C2347" s="73">
        <f>'EMFAC2017EI-2011Class'!D2346</f>
        <v>2021</v>
      </c>
      <c r="D2347" s="38">
        <f>'EMFAC2017EI-2011Class'!F2346</f>
        <v>2</v>
      </c>
      <c r="E2347" s="72" t="str">
        <f t="shared" si="75"/>
        <v>T7 PTO-2</v>
      </c>
      <c r="F2347" s="39">
        <f>VLOOKUP(E2347,HD_Odo!$C$2:$D$1381,2,FALSE)</f>
        <v>116000</v>
      </c>
      <c r="G2347" s="89" t="str">
        <f>'EMFAC2017EI-2011Class'!H2346</f>
        <v>2023-T7 PTO-2</v>
      </c>
      <c r="H2347" s="77">
        <f t="shared" si="74"/>
        <v>0.89042405336767816</v>
      </c>
      <c r="J2347" s="13"/>
      <c r="N2347" s="37"/>
      <c r="O2347" s="36"/>
    </row>
    <row r="2348" spans="1:15" ht="13.7" customHeight="1" x14ac:dyDescent="0.25">
      <c r="A2348" s="73">
        <f>'EMFAC2017EI-2011Class'!B2347</f>
        <v>2023</v>
      </c>
      <c r="B2348" s="74" t="str">
        <f>'EMFAC2017EI-2011Class'!C2347</f>
        <v>T7 PTO</v>
      </c>
      <c r="C2348" s="73">
        <f>'EMFAC2017EI-2011Class'!D2347</f>
        <v>2020</v>
      </c>
      <c r="D2348" s="38">
        <f>'EMFAC2017EI-2011Class'!F2347</f>
        <v>3</v>
      </c>
      <c r="E2348" s="72" t="str">
        <f t="shared" si="75"/>
        <v>T7 PTO-3</v>
      </c>
      <c r="F2348" s="39">
        <f>VLOOKUP(E2348,HD_Odo!$C$2:$D$1381,2,FALSE)</f>
        <v>150258</v>
      </c>
      <c r="G2348" s="89" t="str">
        <f>'EMFAC2017EI-2011Class'!H2347</f>
        <v>2023-T7 PTO-3</v>
      </c>
      <c r="H2348" s="77">
        <f t="shared" si="74"/>
        <v>0.86972595774032468</v>
      </c>
      <c r="J2348" s="13"/>
      <c r="N2348" s="37"/>
      <c r="O2348" s="36"/>
    </row>
    <row r="2349" spans="1:15" ht="13.7" customHeight="1" x14ac:dyDescent="0.25">
      <c r="A2349" s="73">
        <f>'EMFAC2017EI-2011Class'!B2348</f>
        <v>2023</v>
      </c>
      <c r="B2349" s="74" t="str">
        <f>'EMFAC2017EI-2011Class'!C2348</f>
        <v>T7 PTO</v>
      </c>
      <c r="C2349" s="73">
        <f>'EMFAC2017EI-2011Class'!D2348</f>
        <v>2019</v>
      </c>
      <c r="D2349" s="38">
        <f>'EMFAC2017EI-2011Class'!F2348</f>
        <v>4</v>
      </c>
      <c r="E2349" s="72" t="str">
        <f t="shared" si="75"/>
        <v>T7 PTO-4</v>
      </c>
      <c r="F2349" s="39">
        <f>VLOOKUP(E2349,HD_Odo!$C$2:$D$1381,2,FALSE)</f>
        <v>182135</v>
      </c>
      <c r="G2349" s="89" t="str">
        <f>'EMFAC2017EI-2011Class'!H2348</f>
        <v>2023-T7 PTO-4</v>
      </c>
      <c r="H2349" s="77">
        <f t="shared" si="74"/>
        <v>0.85330448896685251</v>
      </c>
      <c r="J2349" s="13"/>
      <c r="N2349" s="37"/>
      <c r="O2349" s="36"/>
    </row>
    <row r="2350" spans="1:15" ht="13.7" customHeight="1" x14ac:dyDescent="0.25">
      <c r="A2350" s="73">
        <f>'EMFAC2017EI-2011Class'!B2349</f>
        <v>2023</v>
      </c>
      <c r="B2350" s="74" t="str">
        <f>'EMFAC2017EI-2011Class'!C2349</f>
        <v>T7 PTO</v>
      </c>
      <c r="C2350" s="73">
        <f>'EMFAC2017EI-2011Class'!D2349</f>
        <v>2018</v>
      </c>
      <c r="D2350" s="38">
        <f>'EMFAC2017EI-2011Class'!F2349</f>
        <v>5</v>
      </c>
      <c r="E2350" s="72" t="str">
        <f t="shared" si="75"/>
        <v>T7 PTO-5</v>
      </c>
      <c r="F2350" s="39">
        <f>VLOOKUP(E2350,HD_Odo!$C$2:$D$1381,2,FALSE)</f>
        <v>211768</v>
      </c>
      <c r="G2350" s="89" t="str">
        <f>'EMFAC2017EI-2011Class'!H2349</f>
        <v>2023-T7 PTO-5</v>
      </c>
      <c r="H2350" s="77">
        <f t="shared" si="74"/>
        <v>0.84000162570230419</v>
      </c>
      <c r="J2350" s="13"/>
      <c r="N2350" s="37"/>
      <c r="O2350" s="36"/>
    </row>
    <row r="2351" spans="1:15" ht="13.7" customHeight="1" x14ac:dyDescent="0.25">
      <c r="A2351" s="73">
        <f>'EMFAC2017EI-2011Class'!B2350</f>
        <v>2023</v>
      </c>
      <c r="B2351" s="74" t="str">
        <f>'EMFAC2017EI-2011Class'!C2350</f>
        <v>T7 PTO</v>
      </c>
      <c r="C2351" s="73">
        <f>'EMFAC2017EI-2011Class'!D2350</f>
        <v>2017</v>
      </c>
      <c r="D2351" s="38">
        <f>'EMFAC2017EI-2011Class'!F2350</f>
        <v>6</v>
      </c>
      <c r="E2351" s="72" t="str">
        <f t="shared" si="75"/>
        <v>T7 PTO-6</v>
      </c>
      <c r="F2351" s="39">
        <f>VLOOKUP(E2351,HD_Odo!$C$2:$D$1381,2,FALSE)</f>
        <v>239398</v>
      </c>
      <c r="G2351" s="89" t="str">
        <f>'EMFAC2017EI-2011Class'!H2350</f>
        <v>2023-T7 PTO-6</v>
      </c>
      <c r="H2351" s="77">
        <f t="shared" si="74"/>
        <v>0.82900146990821466</v>
      </c>
      <c r="J2351" s="13"/>
      <c r="N2351" s="37"/>
      <c r="O2351" s="36"/>
    </row>
    <row r="2352" spans="1:15" ht="13.7" customHeight="1" x14ac:dyDescent="0.25">
      <c r="A2352" s="73">
        <f>'EMFAC2017EI-2011Class'!B2351</f>
        <v>2023</v>
      </c>
      <c r="B2352" s="74" t="str">
        <f>'EMFAC2017EI-2011Class'!C2351</f>
        <v>T7 PTO</v>
      </c>
      <c r="C2352" s="73">
        <f>'EMFAC2017EI-2011Class'!D2351</f>
        <v>2016</v>
      </c>
      <c r="D2352" s="38">
        <f>'EMFAC2017EI-2011Class'!F2351</f>
        <v>7</v>
      </c>
      <c r="E2352" s="72" t="str">
        <f t="shared" si="75"/>
        <v>T7 PTO-7</v>
      </c>
      <c r="F2352" s="39">
        <f>VLOOKUP(E2352,HD_Odo!$C$2:$D$1381,2,FALSE)</f>
        <v>265329</v>
      </c>
      <c r="G2352" s="89" t="str">
        <f>'EMFAC2017EI-2011Class'!H2351</f>
        <v>2023-T7 PTO-7</v>
      </c>
      <c r="H2352" s="77">
        <f t="shared" si="74"/>
        <v>0.81971711439421902</v>
      </c>
      <c r="J2352" s="13"/>
      <c r="N2352" s="37"/>
      <c r="O2352" s="36"/>
    </row>
    <row r="2353" spans="1:15" ht="13.7" customHeight="1" x14ac:dyDescent="0.25">
      <c r="A2353" s="73">
        <f>'EMFAC2017EI-2011Class'!B2352</f>
        <v>2023</v>
      </c>
      <c r="B2353" s="74" t="str">
        <f>'EMFAC2017EI-2011Class'!C2352</f>
        <v>T7 PTO</v>
      </c>
      <c r="C2353" s="73">
        <f>'EMFAC2017EI-2011Class'!D2352</f>
        <v>2015</v>
      </c>
      <c r="D2353" s="38">
        <f>'EMFAC2017EI-2011Class'!F2352</f>
        <v>8</v>
      </c>
      <c r="E2353" s="72" t="str">
        <f t="shared" si="75"/>
        <v>T7 PTO-8</v>
      </c>
      <c r="F2353" s="39">
        <f>VLOOKUP(E2353,HD_Odo!$C$2:$D$1381,2,FALSE)</f>
        <v>289889</v>
      </c>
      <c r="G2353" s="89" t="str">
        <f>'EMFAC2017EI-2011Class'!H2352</f>
        <v>2023-T7 PTO-8</v>
      </c>
      <c r="H2353" s="77">
        <f t="shared" si="74"/>
        <v>0.8117213817077612</v>
      </c>
      <c r="J2353" s="13"/>
      <c r="N2353" s="37"/>
      <c r="O2353" s="36"/>
    </row>
    <row r="2354" spans="1:15" ht="13.7" customHeight="1" x14ac:dyDescent="0.25">
      <c r="A2354" s="73">
        <f>'EMFAC2017EI-2011Class'!B2353</f>
        <v>2023</v>
      </c>
      <c r="B2354" s="74" t="str">
        <f>'EMFAC2017EI-2011Class'!C2353</f>
        <v>T7 PTO</v>
      </c>
      <c r="C2354" s="73">
        <f>'EMFAC2017EI-2011Class'!D2353</f>
        <v>2014</v>
      </c>
      <c r="D2354" s="38">
        <f>'EMFAC2017EI-2011Class'!F2353</f>
        <v>9</v>
      </c>
      <c r="E2354" s="72" t="str">
        <f t="shared" si="75"/>
        <v>T7 PTO-9</v>
      </c>
      <c r="F2354" s="39">
        <f>VLOOKUP(E2354,HD_Odo!$C$2:$D$1381,2,FALSE)</f>
        <v>313388</v>
      </c>
      <c r="G2354" s="89" t="str">
        <f>'EMFAC2017EI-2011Class'!H2353</f>
        <v>2023-T7 PTO-9</v>
      </c>
      <c r="H2354" s="77">
        <f t="shared" si="74"/>
        <v>0.80470491522754428</v>
      </c>
      <c r="J2354" s="13"/>
      <c r="N2354" s="37"/>
      <c r="O2354" s="36"/>
    </row>
    <row r="2355" spans="1:15" ht="13.7" customHeight="1" x14ac:dyDescent="0.25">
      <c r="A2355" s="73">
        <f>'EMFAC2017EI-2011Class'!B2354</f>
        <v>2023</v>
      </c>
      <c r="B2355" s="74" t="str">
        <f>'EMFAC2017EI-2011Class'!C2354</f>
        <v>T7 PTO</v>
      </c>
      <c r="C2355" s="73">
        <f>'EMFAC2017EI-2011Class'!D2354</f>
        <v>2013</v>
      </c>
      <c r="D2355" s="38">
        <f>'EMFAC2017EI-2011Class'!F2354</f>
        <v>10</v>
      </c>
      <c r="E2355" s="72" t="str">
        <f t="shared" si="75"/>
        <v>T7 PTO-10</v>
      </c>
      <c r="F2355" s="39">
        <f>VLOOKUP(E2355,HD_Odo!$C$2:$D$1381,2,FALSE)</f>
        <v>336079</v>
      </c>
      <c r="G2355" s="89" t="str">
        <f>'EMFAC2017EI-2011Class'!H2354</f>
        <v>2023-T7 PTO-10</v>
      </c>
      <c r="H2355" s="77">
        <f t="shared" si="74"/>
        <v>0.76405635512480663</v>
      </c>
      <c r="J2355" s="13"/>
      <c r="N2355" s="37"/>
      <c r="O2355" s="36"/>
    </row>
    <row r="2356" spans="1:15" ht="13.7" customHeight="1" x14ac:dyDescent="0.25">
      <c r="A2356" s="73">
        <f>'EMFAC2017EI-2011Class'!B2355</f>
        <v>2023</v>
      </c>
      <c r="B2356" s="74" t="str">
        <f>'EMFAC2017EI-2011Class'!C2355</f>
        <v>T7 PTO</v>
      </c>
      <c r="C2356" s="73">
        <f>'EMFAC2017EI-2011Class'!D2355</f>
        <v>2012</v>
      </c>
      <c r="D2356" s="38">
        <f>'EMFAC2017EI-2011Class'!F2355</f>
        <v>11</v>
      </c>
      <c r="E2356" s="72" t="str">
        <f t="shared" si="75"/>
        <v>T7 PTO-11</v>
      </c>
      <c r="F2356" s="39">
        <f>VLOOKUP(E2356,HD_Odo!$C$2:$D$1381,2,FALSE)</f>
        <v>358115</v>
      </c>
      <c r="G2356" s="89" t="str">
        <f>'EMFAC2017EI-2011Class'!H2355</f>
        <v>2023-T7 PTO-11</v>
      </c>
      <c r="H2356" s="77">
        <f t="shared" si="74"/>
        <v>0.75902287389381606</v>
      </c>
      <c r="J2356" s="13"/>
      <c r="N2356" s="37"/>
      <c r="O2356" s="36"/>
    </row>
    <row r="2357" spans="1:15" ht="13.7" customHeight="1" x14ac:dyDescent="0.25">
      <c r="A2357" s="73">
        <f>'EMFAC2017EI-2011Class'!B2356</f>
        <v>2023</v>
      </c>
      <c r="B2357" s="74" t="str">
        <f>'EMFAC2017EI-2011Class'!C2356</f>
        <v>T7 PTO</v>
      </c>
      <c r="C2357" s="73">
        <f>'EMFAC2017EI-2011Class'!D2356</f>
        <v>2011</v>
      </c>
      <c r="D2357" s="38">
        <f>'EMFAC2017EI-2011Class'!F2356</f>
        <v>12</v>
      </c>
      <c r="E2357" s="72" t="str">
        <f t="shared" si="75"/>
        <v>T7 PTO-12</v>
      </c>
      <c r="F2357" s="39">
        <f>VLOOKUP(E2357,HD_Odo!$C$2:$D$1381,2,FALSE)</f>
        <v>379510</v>
      </c>
      <c r="G2357" s="89" t="str">
        <f>'EMFAC2017EI-2011Class'!H2356</f>
        <v>2023-T7 PTO-12</v>
      </c>
      <c r="H2357" s="77">
        <f t="shared" si="74"/>
        <v>0.75452016709737924</v>
      </c>
      <c r="J2357" s="13"/>
      <c r="N2357" s="37"/>
      <c r="O2357" s="36"/>
    </row>
    <row r="2358" spans="1:15" ht="13.7" customHeight="1" x14ac:dyDescent="0.25">
      <c r="A2358" s="73">
        <f>'EMFAC2017EI-2011Class'!B2357</f>
        <v>2023</v>
      </c>
      <c r="B2358" s="74" t="str">
        <f>'EMFAC2017EI-2011Class'!C2357</f>
        <v>T7 PTO</v>
      </c>
      <c r="C2358" s="73">
        <f>'EMFAC2017EI-2011Class'!D2357</f>
        <v>2010</v>
      </c>
      <c r="D2358" s="38">
        <f>'EMFAC2017EI-2011Class'!F2357</f>
        <v>13</v>
      </c>
      <c r="E2358" s="72" t="str">
        <f t="shared" si="75"/>
        <v>T7 PTO-13</v>
      </c>
      <c r="F2358" s="39">
        <f>VLOOKUP(E2358,HD_Odo!$C$2:$D$1381,2,FALSE)</f>
        <v>400100</v>
      </c>
      <c r="G2358" s="89" t="str">
        <f>'EMFAC2017EI-2011Class'!H2357</f>
        <v>2023-T7 PTO-13</v>
      </c>
      <c r="H2358" s="77">
        <f t="shared" si="74"/>
        <v>0.80464252485825971</v>
      </c>
      <c r="J2358" s="13"/>
      <c r="N2358" s="37"/>
      <c r="O2358" s="36"/>
    </row>
    <row r="2359" spans="1:15" ht="13.7" customHeight="1" x14ac:dyDescent="0.25">
      <c r="A2359" s="73">
        <f>'EMFAC2017EI-2011Class'!B2358</f>
        <v>2023</v>
      </c>
      <c r="B2359" s="74" t="str">
        <f>'EMFAC2017EI-2011Class'!C2358</f>
        <v>T7 PTO</v>
      </c>
      <c r="C2359" s="73">
        <f>'EMFAC2017EI-2011Class'!D2358</f>
        <v>2009</v>
      </c>
      <c r="D2359" s="38">
        <f>'EMFAC2017EI-2011Class'!F2358</f>
        <v>14</v>
      </c>
      <c r="E2359" s="72" t="str">
        <f t="shared" si="75"/>
        <v>T7 PTO-14</v>
      </c>
      <c r="F2359" s="39">
        <f>VLOOKUP(E2359,HD_Odo!$C$2:$D$1381,2,FALSE)</f>
        <v>419498</v>
      </c>
      <c r="G2359" s="89" t="str">
        <f>'EMFAC2017EI-2011Class'!H2358</f>
        <v>2023-T7 PTO-14</v>
      </c>
      <c r="H2359" s="77">
        <f t="shared" si="74"/>
        <v>0.80017496525959353</v>
      </c>
      <c r="J2359" s="13"/>
      <c r="N2359" s="37"/>
      <c r="O2359" s="36"/>
    </row>
    <row r="2360" spans="1:15" ht="13.7" customHeight="1" x14ac:dyDescent="0.25">
      <c r="A2360" s="73">
        <f>'EMFAC2017EI-2011Class'!B2359</f>
        <v>2023</v>
      </c>
      <c r="B2360" s="74" t="str">
        <f>'EMFAC2017EI-2011Class'!C2359</f>
        <v>T7 PTO</v>
      </c>
      <c r="C2360" s="73">
        <f>'EMFAC2017EI-2011Class'!D2359</f>
        <v>2008</v>
      </c>
      <c r="D2360" s="38">
        <f>'EMFAC2017EI-2011Class'!F2359</f>
        <v>15</v>
      </c>
      <c r="E2360" s="72" t="str">
        <f t="shared" si="75"/>
        <v>T7 PTO-15</v>
      </c>
      <c r="F2360" s="39">
        <f>VLOOKUP(E2360,HD_Odo!$C$2:$D$1381,2,FALSE)</f>
        <v>437058</v>
      </c>
      <c r="G2360" s="89" t="str">
        <f>'EMFAC2017EI-2011Class'!H2359</f>
        <v>2023-T7 PTO-15</v>
      </c>
      <c r="H2360" s="77">
        <f t="shared" si="74"/>
        <v>0.7963148821649938</v>
      </c>
      <c r="J2360" s="13"/>
      <c r="N2360" s="37"/>
      <c r="O2360" s="36"/>
    </row>
    <row r="2361" spans="1:15" ht="13.7" customHeight="1" x14ac:dyDescent="0.25">
      <c r="A2361" s="73">
        <f>'EMFAC2017EI-2011Class'!B2360</f>
        <v>2023</v>
      </c>
      <c r="B2361" s="74" t="str">
        <f>'EMFAC2017EI-2011Class'!C2360</f>
        <v>T7 PTO</v>
      </c>
      <c r="C2361" s="73">
        <f>'EMFAC2017EI-2011Class'!D2360</f>
        <v>2007</v>
      </c>
      <c r="D2361" s="38">
        <f>'EMFAC2017EI-2011Class'!F2360</f>
        <v>16</v>
      </c>
      <c r="E2361" s="72" t="str">
        <f t="shared" si="75"/>
        <v>T7 PTO-16</v>
      </c>
      <c r="F2361" s="39">
        <f>VLOOKUP(E2361,HD_Odo!$C$2:$D$1381,2,FALSE)</f>
        <v>454484</v>
      </c>
      <c r="G2361" s="89" t="str">
        <f>'EMFAC2017EI-2011Class'!H2360</f>
        <v>2023-T7 PTO-16</v>
      </c>
      <c r="H2361" s="77">
        <f t="shared" si="74"/>
        <v>0.89419925267484224</v>
      </c>
      <c r="J2361" s="13"/>
      <c r="N2361" s="37"/>
      <c r="O2361" s="36"/>
    </row>
    <row r="2362" spans="1:15" ht="13.7" customHeight="1" x14ac:dyDescent="0.25">
      <c r="A2362" s="73">
        <f>'EMFAC2017EI-2011Class'!B2361</f>
        <v>2023</v>
      </c>
      <c r="B2362" s="74" t="str">
        <f>'EMFAC2017EI-2011Class'!C2361</f>
        <v>T7 PTO</v>
      </c>
      <c r="C2362" s="73">
        <f>'EMFAC2017EI-2011Class'!D2361</f>
        <v>2006</v>
      </c>
      <c r="D2362" s="38">
        <f>'EMFAC2017EI-2011Class'!F2361</f>
        <v>17</v>
      </c>
      <c r="E2362" s="72" t="str">
        <f t="shared" si="75"/>
        <v>T7 PTO-17</v>
      </c>
      <c r="F2362" s="39">
        <f>VLOOKUP(E2362,HD_Odo!$C$2:$D$1381,2,FALSE)</f>
        <v>471741</v>
      </c>
      <c r="G2362" s="89" t="str">
        <f>'EMFAC2017EI-2011Class'!H2361</f>
        <v>2023-T7 PTO-17</v>
      </c>
      <c r="H2362" s="77">
        <f t="shared" si="74"/>
        <v>0.89186982880873533</v>
      </c>
      <c r="J2362" s="13"/>
      <c r="N2362" s="37"/>
      <c r="O2362" s="36"/>
    </row>
    <row r="2363" spans="1:15" ht="13.7" customHeight="1" x14ac:dyDescent="0.25">
      <c r="A2363" s="73">
        <f>'EMFAC2017EI-2011Class'!B2362</f>
        <v>2023</v>
      </c>
      <c r="B2363" s="74" t="str">
        <f>'EMFAC2017EI-2011Class'!C2362</f>
        <v>T7 PTO</v>
      </c>
      <c r="C2363" s="73">
        <f>'EMFAC2017EI-2011Class'!D2362</f>
        <v>2005</v>
      </c>
      <c r="D2363" s="38">
        <f>'EMFAC2017EI-2011Class'!F2362</f>
        <v>18</v>
      </c>
      <c r="E2363" s="72" t="str">
        <f t="shared" si="75"/>
        <v>T7 PTO-18</v>
      </c>
      <c r="F2363" s="39">
        <f>VLOOKUP(E2363,HD_Odo!$C$2:$D$1381,2,FALSE)</f>
        <v>488797</v>
      </c>
      <c r="G2363" s="89" t="str">
        <f>'EMFAC2017EI-2011Class'!H2362</f>
        <v>2023-T7 PTO-18</v>
      </c>
      <c r="H2363" s="77">
        <f t="shared" si="74"/>
        <v>0.88963684356331052</v>
      </c>
      <c r="J2363" s="13"/>
      <c r="N2363" s="37"/>
      <c r="O2363" s="36"/>
    </row>
    <row r="2364" spans="1:15" ht="13.7" customHeight="1" x14ac:dyDescent="0.25">
      <c r="A2364" s="73">
        <f>'EMFAC2017EI-2011Class'!B2363</f>
        <v>2023</v>
      </c>
      <c r="B2364" s="74" t="str">
        <f>'EMFAC2017EI-2011Class'!C2363</f>
        <v>T7 PTO</v>
      </c>
      <c r="C2364" s="73">
        <f>'EMFAC2017EI-2011Class'!D2363</f>
        <v>2004</v>
      </c>
      <c r="D2364" s="38">
        <f>'EMFAC2017EI-2011Class'!F2363</f>
        <v>19</v>
      </c>
      <c r="E2364" s="72" t="str">
        <f t="shared" si="75"/>
        <v>T7 PTO-19</v>
      </c>
      <c r="F2364" s="39">
        <f>VLOOKUP(E2364,HD_Odo!$C$2:$D$1381,2,FALSE)</f>
        <v>505620</v>
      </c>
      <c r="G2364" s="89" t="str">
        <f>'EMFAC2017EI-2011Class'!H2363</f>
        <v>2023-T7 PTO-19</v>
      </c>
      <c r="H2364" s="77">
        <f t="shared" si="74"/>
        <v>0.88749887424820117</v>
      </c>
      <c r="J2364" s="13"/>
      <c r="N2364" s="37"/>
      <c r="O2364" s="36"/>
    </row>
    <row r="2365" spans="1:15" ht="13.7" customHeight="1" x14ac:dyDescent="0.25">
      <c r="A2365" s="73">
        <f>'EMFAC2017EI-2011Class'!B2364</f>
        <v>2023</v>
      </c>
      <c r="B2365" s="74" t="str">
        <f>'EMFAC2017EI-2011Class'!C2364</f>
        <v>T7 PTO</v>
      </c>
      <c r="C2365" s="73">
        <f>'EMFAC2017EI-2011Class'!D2364</f>
        <v>2003</v>
      </c>
      <c r="D2365" s="38">
        <f>'EMFAC2017EI-2011Class'!F2364</f>
        <v>20</v>
      </c>
      <c r="E2365" s="72" t="str">
        <f t="shared" si="75"/>
        <v>T7 PTO-20</v>
      </c>
      <c r="F2365" s="39">
        <f>VLOOKUP(E2365,HD_Odo!$C$2:$D$1381,2,FALSE)</f>
        <v>522182</v>
      </c>
      <c r="G2365" s="89" t="str">
        <f>'EMFAC2017EI-2011Class'!H2364</f>
        <v>2023-T7 PTO-20</v>
      </c>
      <c r="H2365" s="77">
        <f t="shared" si="74"/>
        <v>0.92872775482034564</v>
      </c>
      <c r="J2365" s="13"/>
      <c r="N2365" s="37"/>
      <c r="O2365" s="36"/>
    </row>
    <row r="2366" spans="1:15" ht="13.7" customHeight="1" x14ac:dyDescent="0.25">
      <c r="A2366" s="73">
        <f>'EMFAC2017EI-2011Class'!B2365</f>
        <v>2023</v>
      </c>
      <c r="B2366" s="74" t="str">
        <f>'EMFAC2017EI-2011Class'!C2365</f>
        <v>T7 PTO</v>
      </c>
      <c r="C2366" s="73">
        <f>'EMFAC2017EI-2011Class'!D2365</f>
        <v>2002</v>
      </c>
      <c r="D2366" s="38">
        <f>'EMFAC2017EI-2011Class'!F2365</f>
        <v>21</v>
      </c>
      <c r="E2366" s="72" t="str">
        <f t="shared" si="75"/>
        <v>T7 PTO-21</v>
      </c>
      <c r="F2366" s="39">
        <f>VLOOKUP(E2366,HD_Odo!$C$2:$D$1381,2,FALSE)</f>
        <v>538456</v>
      </c>
      <c r="G2366" s="89" t="str">
        <f>'EMFAC2017EI-2011Class'!H2365</f>
        <v>2023-T7 PTO-21</v>
      </c>
      <c r="H2366" s="77">
        <f t="shared" ref="H2366:H2429" si="76">IF(C2366&lt;1994,1,IF(C2366&lt;2004,($Y$3+$Z$3*(F2366/10000))/($E$3+$F$3*(F2366/10000)),IF(C2366&lt;2008,($Y$4+$Z$4*(F2366/10000))/($E$4+$F$4*(F2366/10000)),IF(C2366&lt;2011,($Y$5+$Z$5*(F2366/10000))/($E$5+$F$5*(F2366/10000)),IF(C2366&lt;2014,($Y$6+$Z$6*(F2366/10000))/($E$6+$F$6*(F2366/10000)),($Y$7+$Z$7*(F2366/10000))/($E$7+$F$7*(F2366/10000)))))))</f>
        <v>0.92758322751243205</v>
      </c>
      <c r="J2366" s="13"/>
      <c r="N2366" s="37"/>
      <c r="O2366" s="36"/>
    </row>
    <row r="2367" spans="1:15" ht="13.7" customHeight="1" x14ac:dyDescent="0.25">
      <c r="A2367" s="73">
        <f>'EMFAC2017EI-2011Class'!B2366</f>
        <v>2023</v>
      </c>
      <c r="B2367" s="74" t="str">
        <f>'EMFAC2017EI-2011Class'!C2366</f>
        <v>T7 PTO</v>
      </c>
      <c r="C2367" s="73">
        <f>'EMFAC2017EI-2011Class'!D2366</f>
        <v>2001</v>
      </c>
      <c r="D2367" s="38">
        <f>'EMFAC2017EI-2011Class'!F2366</f>
        <v>22</v>
      </c>
      <c r="E2367" s="72" t="str">
        <f t="shared" si="75"/>
        <v>T7 PTO-22</v>
      </c>
      <c r="F2367" s="39">
        <f>VLOOKUP(E2367,HD_Odo!$C$2:$D$1381,2,FALSE)</f>
        <v>554417</v>
      </c>
      <c r="G2367" s="89" t="str">
        <f>'EMFAC2017EI-2011Class'!H2366</f>
        <v>2023-T7 PTO-22</v>
      </c>
      <c r="H2367" s="77">
        <f t="shared" si="76"/>
        <v>0.92649282562966073</v>
      </c>
      <c r="J2367" s="13"/>
      <c r="N2367" s="37"/>
      <c r="O2367" s="36"/>
    </row>
    <row r="2368" spans="1:15" ht="13.7" customHeight="1" x14ac:dyDescent="0.25">
      <c r="A2368" s="73">
        <f>'EMFAC2017EI-2011Class'!B2367</f>
        <v>2023</v>
      </c>
      <c r="B2368" s="74" t="str">
        <f>'EMFAC2017EI-2011Class'!C2367</f>
        <v>T7 PTO</v>
      </c>
      <c r="C2368" s="73">
        <f>'EMFAC2017EI-2011Class'!D2367</f>
        <v>2000</v>
      </c>
      <c r="D2368" s="38">
        <f>'EMFAC2017EI-2011Class'!F2367</f>
        <v>23</v>
      </c>
      <c r="E2368" s="72" t="str">
        <f t="shared" si="75"/>
        <v>T7 PTO-23</v>
      </c>
      <c r="F2368" s="39">
        <f>VLOOKUP(E2368,HD_Odo!$C$2:$D$1381,2,FALSE)</f>
        <v>570042</v>
      </c>
      <c r="G2368" s="89" t="str">
        <f>'EMFAC2017EI-2011Class'!H2367</f>
        <v>2023-T7 PTO-23</v>
      </c>
      <c r="H2368" s="77">
        <f t="shared" si="76"/>
        <v>0.92545489130603253</v>
      </c>
      <c r="J2368" s="13"/>
      <c r="N2368" s="37"/>
      <c r="O2368" s="36"/>
    </row>
    <row r="2369" spans="1:15" ht="13.7" customHeight="1" x14ac:dyDescent="0.25">
      <c r="A2369" s="73">
        <f>'EMFAC2017EI-2011Class'!B2368</f>
        <v>2023</v>
      </c>
      <c r="B2369" s="74" t="str">
        <f>'EMFAC2017EI-2011Class'!C2368</f>
        <v>T7 PTO</v>
      </c>
      <c r="C2369" s="73">
        <f>'EMFAC2017EI-2011Class'!D2368</f>
        <v>1999</v>
      </c>
      <c r="D2369" s="38">
        <f>'EMFAC2017EI-2011Class'!F2368</f>
        <v>24</v>
      </c>
      <c r="E2369" s="72" t="str">
        <f t="shared" si="75"/>
        <v>T7 PTO-24</v>
      </c>
      <c r="F2369" s="39">
        <f>VLOOKUP(E2369,HD_Odo!$C$2:$D$1381,2,FALSE)</f>
        <v>585309</v>
      </c>
      <c r="G2369" s="89" t="str">
        <f>'EMFAC2017EI-2011Class'!H2368</f>
        <v>2023-T7 PTO-24</v>
      </c>
      <c r="H2369" s="77">
        <f t="shared" si="76"/>
        <v>0.92446780007172769</v>
      </c>
      <c r="J2369" s="13"/>
      <c r="N2369" s="37"/>
      <c r="O2369" s="36"/>
    </row>
    <row r="2370" spans="1:15" ht="13.7" customHeight="1" x14ac:dyDescent="0.25">
      <c r="A2370" s="73">
        <f>'EMFAC2017EI-2011Class'!B2369</f>
        <v>2023</v>
      </c>
      <c r="B2370" s="74" t="str">
        <f>'EMFAC2017EI-2011Class'!C2369</f>
        <v>T7 PTO</v>
      </c>
      <c r="C2370" s="73">
        <f>'EMFAC2017EI-2011Class'!D2369</f>
        <v>1998</v>
      </c>
      <c r="D2370" s="38">
        <f>'EMFAC2017EI-2011Class'!F2369</f>
        <v>25</v>
      </c>
      <c r="E2370" s="72" t="str">
        <f t="shared" si="75"/>
        <v>T7 PTO-25</v>
      </c>
      <c r="F2370" s="39">
        <f>VLOOKUP(E2370,HD_Odo!$C$2:$D$1381,2,FALSE)</f>
        <v>600200</v>
      </c>
      <c r="G2370" s="89" t="str">
        <f>'EMFAC2017EI-2011Class'!H2369</f>
        <v>2023-T7 PTO-25</v>
      </c>
      <c r="H2370" s="77">
        <f t="shared" si="76"/>
        <v>0.92352978137075414</v>
      </c>
      <c r="J2370" s="13"/>
      <c r="N2370" s="37"/>
      <c r="O2370" s="36"/>
    </row>
    <row r="2371" spans="1:15" ht="13.7" customHeight="1" x14ac:dyDescent="0.25">
      <c r="A2371" s="73">
        <f>'EMFAC2017EI-2011Class'!B2370</f>
        <v>2023</v>
      </c>
      <c r="B2371" s="74" t="str">
        <f>'EMFAC2017EI-2011Class'!C2370</f>
        <v>T7 PTO</v>
      </c>
      <c r="C2371" s="73">
        <f>'EMFAC2017EI-2011Class'!D2370</f>
        <v>1997</v>
      </c>
      <c r="D2371" s="38">
        <f>'EMFAC2017EI-2011Class'!F2370</f>
        <v>26</v>
      </c>
      <c r="E2371" s="72" t="str">
        <f t="shared" si="75"/>
        <v>T7 PTO-26</v>
      </c>
      <c r="F2371" s="39">
        <f>VLOOKUP(E2371,HD_Odo!$C$2:$D$1381,2,FALSE)</f>
        <v>614697</v>
      </c>
      <c r="G2371" s="89" t="str">
        <f>'EMFAC2017EI-2011Class'!H2370</f>
        <v>2023-T7 PTO-26</v>
      </c>
      <c r="H2371" s="77">
        <f t="shared" si="76"/>
        <v>0.92263918943531786</v>
      </c>
      <c r="J2371" s="13"/>
      <c r="N2371" s="37"/>
      <c r="O2371" s="36"/>
    </row>
    <row r="2372" spans="1:15" ht="13.7" customHeight="1" x14ac:dyDescent="0.25">
      <c r="A2372" s="73">
        <f>'EMFAC2017EI-2011Class'!B2371</f>
        <v>2023</v>
      </c>
      <c r="B2372" s="74" t="str">
        <f>'EMFAC2017EI-2011Class'!C2371</f>
        <v>T7 PTO</v>
      </c>
      <c r="C2372" s="73">
        <f>'EMFAC2017EI-2011Class'!D2371</f>
        <v>1996</v>
      </c>
      <c r="D2372" s="38">
        <f>'EMFAC2017EI-2011Class'!F2371</f>
        <v>27</v>
      </c>
      <c r="E2372" s="72" t="str">
        <f t="shared" si="75"/>
        <v>T7 PTO-27</v>
      </c>
      <c r="F2372" s="39">
        <f>VLOOKUP(E2372,HD_Odo!$C$2:$D$1381,2,FALSE)</f>
        <v>628784</v>
      </c>
      <c r="G2372" s="89" t="str">
        <f>'EMFAC2017EI-2011Class'!H2371</f>
        <v>2023-T7 PTO-27</v>
      </c>
      <c r="H2372" s="77">
        <f t="shared" si="76"/>
        <v>0.9217943789800459</v>
      </c>
      <c r="J2372" s="13"/>
      <c r="N2372" s="37"/>
      <c r="O2372" s="36"/>
    </row>
    <row r="2373" spans="1:15" ht="13.7" customHeight="1" x14ac:dyDescent="0.25">
      <c r="A2373" s="73">
        <f>'EMFAC2017EI-2011Class'!B2372</f>
        <v>2023</v>
      </c>
      <c r="B2373" s="74" t="str">
        <f>'EMFAC2017EI-2011Class'!C2372</f>
        <v>T7 PTO</v>
      </c>
      <c r="C2373" s="73">
        <f>'EMFAC2017EI-2011Class'!D2372</f>
        <v>1995</v>
      </c>
      <c r="D2373" s="38">
        <f>'EMFAC2017EI-2011Class'!F2372</f>
        <v>28</v>
      </c>
      <c r="E2373" s="72" t="str">
        <f t="shared" si="75"/>
        <v>T7 PTO-28</v>
      </c>
      <c r="F2373" s="39">
        <f>VLOOKUP(E2373,HD_Odo!$C$2:$D$1381,2,FALSE)</f>
        <v>642448</v>
      </c>
      <c r="G2373" s="89" t="str">
        <f>'EMFAC2017EI-2011Class'!H2372</f>
        <v>2023-T7 PTO-28</v>
      </c>
      <c r="H2373" s="77">
        <f t="shared" si="76"/>
        <v>0.92099365526953003</v>
      </c>
      <c r="J2373" s="13"/>
      <c r="N2373" s="37"/>
      <c r="O2373" s="36"/>
    </row>
    <row r="2374" spans="1:15" ht="13.7" customHeight="1" x14ac:dyDescent="0.25">
      <c r="A2374" s="73">
        <f>'EMFAC2017EI-2011Class'!B2373</f>
        <v>2023</v>
      </c>
      <c r="B2374" s="74" t="str">
        <f>'EMFAC2017EI-2011Class'!C2373</f>
        <v>T7 PTO</v>
      </c>
      <c r="C2374" s="73">
        <f>'EMFAC2017EI-2011Class'!D2373</f>
        <v>1994</v>
      </c>
      <c r="D2374" s="38">
        <f>'EMFAC2017EI-2011Class'!F2373</f>
        <v>29</v>
      </c>
      <c r="E2374" s="72" t="str">
        <f t="shared" si="75"/>
        <v>T7 PTO-29</v>
      </c>
      <c r="F2374" s="39">
        <f>VLOOKUP(E2374,HD_Odo!$C$2:$D$1381,2,FALSE)</f>
        <v>655678</v>
      </c>
      <c r="G2374" s="89" t="str">
        <f>'EMFAC2017EI-2011Class'!H2373</f>
        <v>2023-T7 PTO-29</v>
      </c>
      <c r="H2374" s="77">
        <f t="shared" si="76"/>
        <v>0.92023534300047305</v>
      </c>
      <c r="J2374" s="13"/>
      <c r="N2374" s="37"/>
      <c r="O2374" s="36"/>
    </row>
    <row r="2375" spans="1:15" ht="13.7" customHeight="1" x14ac:dyDescent="0.25">
      <c r="A2375" s="73">
        <f>'EMFAC2017EI-2011Class'!B2374</f>
        <v>2023</v>
      </c>
      <c r="B2375" s="74" t="str">
        <f>'EMFAC2017EI-2011Class'!C2374</f>
        <v>T7 PTO</v>
      </c>
      <c r="C2375" s="73">
        <f>'EMFAC2017EI-2011Class'!D2374</f>
        <v>1993</v>
      </c>
      <c r="D2375" s="38">
        <f>'EMFAC2017EI-2011Class'!F2374</f>
        <v>30</v>
      </c>
      <c r="E2375" s="72" t="str">
        <f t="shared" si="75"/>
        <v>T7 PTO-30</v>
      </c>
      <c r="F2375" s="39">
        <f>VLOOKUP(E2375,HD_Odo!$C$2:$D$1381,2,FALSE)</f>
        <v>668463</v>
      </c>
      <c r="G2375" s="89" t="str">
        <f>'EMFAC2017EI-2011Class'!H2374</f>
        <v>2023-T7 PTO-30</v>
      </c>
      <c r="H2375" s="77">
        <f t="shared" si="76"/>
        <v>1</v>
      </c>
      <c r="J2375" s="13"/>
      <c r="N2375" s="37"/>
      <c r="O2375" s="36"/>
    </row>
    <row r="2376" spans="1:15" ht="13.7" customHeight="1" x14ac:dyDescent="0.25">
      <c r="A2376" s="73">
        <f>'EMFAC2017EI-2011Class'!B2375</f>
        <v>2023</v>
      </c>
      <c r="B2376" s="74" t="str">
        <f>'EMFAC2017EI-2011Class'!C2375</f>
        <v>T7 PTO</v>
      </c>
      <c r="C2376" s="73">
        <f>'EMFAC2017EI-2011Class'!D2375</f>
        <v>1992</v>
      </c>
      <c r="D2376" s="38">
        <f>'EMFAC2017EI-2011Class'!F2375</f>
        <v>31</v>
      </c>
      <c r="E2376" s="72" t="str">
        <f t="shared" si="75"/>
        <v>T7 PTO-31</v>
      </c>
      <c r="F2376" s="39">
        <f>VLOOKUP(E2376,HD_Odo!$C$2:$D$1381,2,FALSE)</f>
        <v>680796</v>
      </c>
      <c r="G2376" s="89" t="str">
        <f>'EMFAC2017EI-2011Class'!H2375</f>
        <v>2023-T7 PTO-31</v>
      </c>
      <c r="H2376" s="77">
        <f t="shared" si="76"/>
        <v>1</v>
      </c>
      <c r="J2376" s="13"/>
      <c r="N2376" s="37"/>
      <c r="O2376" s="36"/>
    </row>
    <row r="2377" spans="1:15" ht="13.7" customHeight="1" x14ac:dyDescent="0.25">
      <c r="A2377" s="73">
        <f>'EMFAC2017EI-2011Class'!B2376</f>
        <v>2023</v>
      </c>
      <c r="B2377" s="74" t="str">
        <f>'EMFAC2017EI-2011Class'!C2376</f>
        <v>T7 PTO</v>
      </c>
      <c r="C2377" s="73">
        <f>'EMFAC2017EI-2011Class'!D2376</f>
        <v>1991</v>
      </c>
      <c r="D2377" s="38">
        <f>'EMFAC2017EI-2011Class'!F2376</f>
        <v>32</v>
      </c>
      <c r="E2377" s="72" t="str">
        <f t="shared" si="75"/>
        <v>T7 PTO-32</v>
      </c>
      <c r="F2377" s="39">
        <f>VLOOKUP(E2377,HD_Odo!$C$2:$D$1381,2,FALSE)</f>
        <v>692671</v>
      </c>
      <c r="G2377" s="89" t="str">
        <f>'EMFAC2017EI-2011Class'!H2376</f>
        <v>2023-T7 PTO-32</v>
      </c>
      <c r="H2377" s="77">
        <f t="shared" si="76"/>
        <v>1</v>
      </c>
      <c r="J2377" s="13"/>
      <c r="N2377" s="37"/>
      <c r="O2377" s="36"/>
    </row>
    <row r="2378" spans="1:15" ht="13.7" customHeight="1" x14ac:dyDescent="0.25">
      <c r="A2378" s="73">
        <f>'EMFAC2017EI-2011Class'!B2377</f>
        <v>2023</v>
      </c>
      <c r="B2378" s="74" t="str">
        <f>'EMFAC2017EI-2011Class'!C2377</f>
        <v>T7 PTO</v>
      </c>
      <c r="C2378" s="73">
        <f>'EMFAC2017EI-2011Class'!D2377</f>
        <v>1990</v>
      </c>
      <c r="D2378" s="38">
        <f>'EMFAC2017EI-2011Class'!F2377</f>
        <v>33</v>
      </c>
      <c r="E2378" s="72" t="str">
        <f t="shared" si="75"/>
        <v>T7 PTO-33</v>
      </c>
      <c r="F2378" s="39">
        <f>VLOOKUP(E2378,HD_Odo!$C$2:$D$1381,2,FALSE)</f>
        <v>704085</v>
      </c>
      <c r="G2378" s="89" t="str">
        <f>'EMFAC2017EI-2011Class'!H2377</f>
        <v>2023-T7 PTO-33</v>
      </c>
      <c r="H2378" s="77">
        <f t="shared" si="76"/>
        <v>1</v>
      </c>
      <c r="J2378" s="13"/>
      <c r="N2378" s="37"/>
      <c r="O2378" s="36"/>
    </row>
    <row r="2379" spans="1:15" ht="13.7" customHeight="1" x14ac:dyDescent="0.25">
      <c r="A2379" s="73">
        <f>'EMFAC2017EI-2011Class'!B2378</f>
        <v>2023</v>
      </c>
      <c r="B2379" s="74" t="str">
        <f>'EMFAC2017EI-2011Class'!C2378</f>
        <v>T7 PTO</v>
      </c>
      <c r="C2379" s="73">
        <f>'EMFAC2017EI-2011Class'!D2378</f>
        <v>1989</v>
      </c>
      <c r="D2379" s="38">
        <f>'EMFAC2017EI-2011Class'!F2378</f>
        <v>34</v>
      </c>
      <c r="E2379" s="72" t="str">
        <f t="shared" ref="E2379:E2442" si="77">CONCATENATE(B2379,"-",D2379)</f>
        <v>T7 PTO-34</v>
      </c>
      <c r="F2379" s="39">
        <f>VLOOKUP(E2379,HD_Odo!$C$2:$D$1381,2,FALSE)</f>
        <v>715035</v>
      </c>
      <c r="G2379" s="89" t="str">
        <f>'EMFAC2017EI-2011Class'!H2378</f>
        <v>2023-T7 PTO-34</v>
      </c>
      <c r="H2379" s="77">
        <f t="shared" si="76"/>
        <v>1</v>
      </c>
      <c r="J2379" s="13"/>
      <c r="N2379" s="37"/>
      <c r="O2379" s="36"/>
    </row>
    <row r="2380" spans="1:15" ht="13.7" customHeight="1" x14ac:dyDescent="0.25">
      <c r="A2380" s="73">
        <f>'EMFAC2017EI-2011Class'!B2379</f>
        <v>2023</v>
      </c>
      <c r="B2380" s="74" t="str">
        <f>'EMFAC2017EI-2011Class'!C2379</f>
        <v>T7 PTO</v>
      </c>
      <c r="C2380" s="73">
        <f>'EMFAC2017EI-2011Class'!D2379</f>
        <v>1988</v>
      </c>
      <c r="D2380" s="38">
        <f>'EMFAC2017EI-2011Class'!F2379</f>
        <v>35</v>
      </c>
      <c r="E2380" s="72" t="str">
        <f t="shared" si="77"/>
        <v>T7 PTO-35</v>
      </c>
      <c r="F2380" s="39">
        <f>VLOOKUP(E2380,HD_Odo!$C$2:$D$1381,2,FALSE)</f>
        <v>725521</v>
      </c>
      <c r="G2380" s="89" t="str">
        <f>'EMFAC2017EI-2011Class'!H2379</f>
        <v>2023-T7 PTO-35</v>
      </c>
      <c r="H2380" s="77">
        <f t="shared" si="76"/>
        <v>1</v>
      </c>
      <c r="J2380" s="13"/>
      <c r="N2380" s="37"/>
      <c r="O2380" s="36"/>
    </row>
    <row r="2381" spans="1:15" ht="13.7" customHeight="1" x14ac:dyDescent="0.25">
      <c r="A2381" s="73">
        <f>'EMFAC2017EI-2011Class'!B2380</f>
        <v>2023</v>
      </c>
      <c r="B2381" s="74" t="str">
        <f>'EMFAC2017EI-2011Class'!C2380</f>
        <v>T7 PTO</v>
      </c>
      <c r="C2381" s="73">
        <f>'EMFAC2017EI-2011Class'!D2380</f>
        <v>1987</v>
      </c>
      <c r="D2381" s="38">
        <f>'EMFAC2017EI-2011Class'!F2380</f>
        <v>36</v>
      </c>
      <c r="E2381" s="72" t="str">
        <f t="shared" si="77"/>
        <v>T7 PTO-36</v>
      </c>
      <c r="F2381" s="39">
        <f>VLOOKUP(E2381,HD_Odo!$C$2:$D$1381,2,FALSE)</f>
        <v>735545</v>
      </c>
      <c r="G2381" s="89" t="str">
        <f>'EMFAC2017EI-2011Class'!H2380</f>
        <v>2023-T7 PTO-36</v>
      </c>
      <c r="H2381" s="77">
        <f t="shared" si="76"/>
        <v>1</v>
      </c>
      <c r="J2381" s="13"/>
      <c r="N2381" s="37"/>
      <c r="O2381" s="36"/>
    </row>
    <row r="2382" spans="1:15" ht="13.7" customHeight="1" x14ac:dyDescent="0.25">
      <c r="A2382" s="73">
        <f>'EMFAC2017EI-2011Class'!B2381</f>
        <v>2023</v>
      </c>
      <c r="B2382" s="74" t="str">
        <f>'EMFAC2017EI-2011Class'!C2381</f>
        <v>T7 PTO</v>
      </c>
      <c r="C2382" s="73">
        <f>'EMFAC2017EI-2011Class'!D2381</f>
        <v>1986</v>
      </c>
      <c r="D2382" s="38">
        <f>'EMFAC2017EI-2011Class'!F2381</f>
        <v>37</v>
      </c>
      <c r="E2382" s="72" t="str">
        <f t="shared" si="77"/>
        <v>T7 PTO-37</v>
      </c>
      <c r="F2382" s="39">
        <f>VLOOKUP(E2382,HD_Odo!$C$2:$D$1381,2,FALSE)</f>
        <v>745111</v>
      </c>
      <c r="G2382" s="89" t="str">
        <f>'EMFAC2017EI-2011Class'!H2381</f>
        <v>2023-T7 PTO-37</v>
      </c>
      <c r="H2382" s="77">
        <f t="shared" si="76"/>
        <v>1</v>
      </c>
      <c r="J2382" s="13"/>
      <c r="N2382" s="37"/>
      <c r="O2382" s="36"/>
    </row>
    <row r="2383" spans="1:15" ht="13.7" customHeight="1" x14ac:dyDescent="0.25">
      <c r="A2383" s="73">
        <f>'EMFAC2017EI-2011Class'!B2382</f>
        <v>2023</v>
      </c>
      <c r="B2383" s="74" t="str">
        <f>'EMFAC2017EI-2011Class'!C2382</f>
        <v>T7 PTO</v>
      </c>
      <c r="C2383" s="73">
        <f>'EMFAC2017EI-2011Class'!D2382</f>
        <v>1985</v>
      </c>
      <c r="D2383" s="38">
        <f>'EMFAC2017EI-2011Class'!F2382</f>
        <v>38</v>
      </c>
      <c r="E2383" s="72" t="str">
        <f t="shared" si="77"/>
        <v>T7 PTO-38</v>
      </c>
      <c r="F2383" s="39">
        <f>VLOOKUP(E2383,HD_Odo!$C$2:$D$1381,2,FALSE)</f>
        <v>754239</v>
      </c>
      <c r="G2383" s="89" t="str">
        <f>'EMFAC2017EI-2011Class'!H2382</f>
        <v>2023-T7 PTO-38</v>
      </c>
      <c r="H2383" s="77">
        <f t="shared" si="76"/>
        <v>1</v>
      </c>
      <c r="J2383" s="13"/>
      <c r="N2383" s="37"/>
      <c r="O2383" s="36"/>
    </row>
    <row r="2384" spans="1:15" ht="13.7" customHeight="1" x14ac:dyDescent="0.25">
      <c r="A2384" s="73">
        <f>'EMFAC2017EI-2011Class'!B2383</f>
        <v>2023</v>
      </c>
      <c r="B2384" s="74" t="str">
        <f>'EMFAC2017EI-2011Class'!C2383</f>
        <v>T7 PTO</v>
      </c>
      <c r="C2384" s="73">
        <f>'EMFAC2017EI-2011Class'!D2383</f>
        <v>1984</v>
      </c>
      <c r="D2384" s="38">
        <f>'EMFAC2017EI-2011Class'!F2383</f>
        <v>39</v>
      </c>
      <c r="E2384" s="72" t="str">
        <f t="shared" si="77"/>
        <v>T7 PTO-39</v>
      </c>
      <c r="F2384" s="39">
        <f>VLOOKUP(E2384,HD_Odo!$C$2:$D$1381,2,FALSE)</f>
        <v>762950</v>
      </c>
      <c r="G2384" s="89" t="str">
        <f>'EMFAC2017EI-2011Class'!H2383</f>
        <v>2023-T7 PTO-39</v>
      </c>
      <c r="H2384" s="77">
        <f t="shared" si="76"/>
        <v>1</v>
      </c>
      <c r="J2384" s="13"/>
      <c r="N2384" s="37"/>
      <c r="O2384" s="36"/>
    </row>
    <row r="2385" spans="1:15" ht="13.7" customHeight="1" x14ac:dyDescent="0.25">
      <c r="A2385" s="73">
        <f>'EMFAC2017EI-2011Class'!B2384</f>
        <v>2023</v>
      </c>
      <c r="B2385" s="74" t="str">
        <f>'EMFAC2017EI-2011Class'!C2384</f>
        <v>T7 PTO</v>
      </c>
      <c r="C2385" s="73">
        <f>'EMFAC2017EI-2011Class'!D2384</f>
        <v>1983</v>
      </c>
      <c r="D2385" s="38">
        <f>'EMFAC2017EI-2011Class'!F2384</f>
        <v>40</v>
      </c>
      <c r="E2385" s="72" t="str">
        <f t="shared" si="77"/>
        <v>T7 PTO-40</v>
      </c>
      <c r="F2385" s="39">
        <f>VLOOKUP(E2385,HD_Odo!$C$2:$D$1381,2,FALSE)</f>
        <v>771263</v>
      </c>
      <c r="G2385" s="89" t="str">
        <f>'EMFAC2017EI-2011Class'!H2384</f>
        <v>2023-T7 PTO-40</v>
      </c>
      <c r="H2385" s="77">
        <f t="shared" si="76"/>
        <v>1</v>
      </c>
      <c r="J2385" s="13"/>
      <c r="N2385" s="37"/>
      <c r="O2385" s="36"/>
    </row>
    <row r="2386" spans="1:15" ht="13.7" customHeight="1" x14ac:dyDescent="0.25">
      <c r="A2386" s="73">
        <f>'EMFAC2017EI-2011Class'!B2385</f>
        <v>2023</v>
      </c>
      <c r="B2386" s="74" t="str">
        <f>'EMFAC2017EI-2011Class'!C2385</f>
        <v>T7 PTO</v>
      </c>
      <c r="C2386" s="73">
        <f>'EMFAC2017EI-2011Class'!D2385</f>
        <v>1982</v>
      </c>
      <c r="D2386" s="38">
        <f>'EMFAC2017EI-2011Class'!F2385</f>
        <v>41</v>
      </c>
      <c r="E2386" s="72" t="str">
        <f t="shared" si="77"/>
        <v>T7 PTO-41</v>
      </c>
      <c r="F2386" s="39">
        <f>VLOOKUP(E2386,HD_Odo!$C$2:$D$1381,2,FALSE)</f>
        <v>779196</v>
      </c>
      <c r="G2386" s="89" t="str">
        <f>'EMFAC2017EI-2011Class'!H2385</f>
        <v>2023-T7 PTO-41</v>
      </c>
      <c r="H2386" s="77">
        <f t="shared" si="76"/>
        <v>1</v>
      </c>
      <c r="J2386" s="13"/>
      <c r="N2386" s="37"/>
      <c r="O2386" s="36"/>
    </row>
    <row r="2387" spans="1:15" ht="13.7" customHeight="1" x14ac:dyDescent="0.25">
      <c r="A2387" s="73">
        <f>'EMFAC2017EI-2011Class'!B2386</f>
        <v>2023</v>
      </c>
      <c r="B2387" s="74" t="str">
        <f>'EMFAC2017EI-2011Class'!C2386</f>
        <v>T7 PTO</v>
      </c>
      <c r="C2387" s="73">
        <f>'EMFAC2017EI-2011Class'!D2386</f>
        <v>1981</v>
      </c>
      <c r="D2387" s="38">
        <f>'EMFAC2017EI-2011Class'!F2386</f>
        <v>42</v>
      </c>
      <c r="E2387" s="72" t="str">
        <f t="shared" si="77"/>
        <v>T7 PTO-42</v>
      </c>
      <c r="F2387" s="39">
        <f>VLOOKUP(E2387,HD_Odo!$C$2:$D$1381,2,FALSE)</f>
        <v>786766</v>
      </c>
      <c r="G2387" s="89" t="str">
        <f>'EMFAC2017EI-2011Class'!H2386</f>
        <v>2023-T7 PTO-42</v>
      </c>
      <c r="H2387" s="77">
        <f t="shared" si="76"/>
        <v>1</v>
      </c>
      <c r="J2387" s="13"/>
      <c r="N2387" s="37"/>
      <c r="O2387" s="36"/>
    </row>
    <row r="2388" spans="1:15" ht="13.7" customHeight="1" x14ac:dyDescent="0.25">
      <c r="A2388" s="73">
        <f>'EMFAC2017EI-2011Class'!B2387</f>
        <v>2023</v>
      </c>
      <c r="B2388" s="74" t="str">
        <f>'EMFAC2017EI-2011Class'!C2387</f>
        <v>T7 PTO</v>
      </c>
      <c r="C2388" s="73">
        <f>'EMFAC2017EI-2011Class'!D2387</f>
        <v>1980</v>
      </c>
      <c r="D2388" s="38">
        <f>'EMFAC2017EI-2011Class'!F2387</f>
        <v>43</v>
      </c>
      <c r="E2388" s="72" t="str">
        <f t="shared" si="77"/>
        <v>T7 PTO-43</v>
      </c>
      <c r="F2388" s="39">
        <f>VLOOKUP(E2388,HD_Odo!$C$2:$D$1381,2,FALSE)</f>
        <v>793990</v>
      </c>
      <c r="G2388" s="89" t="str">
        <f>'EMFAC2017EI-2011Class'!H2387</f>
        <v>2023-T7 PTO-43</v>
      </c>
      <c r="H2388" s="77">
        <f t="shared" si="76"/>
        <v>1</v>
      </c>
      <c r="J2388" s="13"/>
      <c r="N2388" s="37"/>
      <c r="O2388" s="36"/>
    </row>
    <row r="2389" spans="1:15" ht="13.7" customHeight="1" x14ac:dyDescent="0.25">
      <c r="A2389" s="73">
        <f>'EMFAC2017EI-2011Class'!B2388</f>
        <v>2023</v>
      </c>
      <c r="B2389" s="74" t="str">
        <f>'EMFAC2017EI-2011Class'!C2388</f>
        <v>T7 PTO</v>
      </c>
      <c r="C2389" s="73">
        <f>'EMFAC2017EI-2011Class'!D2388</f>
        <v>1979</v>
      </c>
      <c r="D2389" s="38">
        <f>'EMFAC2017EI-2011Class'!F2388</f>
        <v>44</v>
      </c>
      <c r="E2389" s="72" t="str">
        <f t="shared" si="77"/>
        <v>T7 PTO-44</v>
      </c>
      <c r="F2389" s="39">
        <f>VLOOKUP(E2389,HD_Odo!$C$2:$D$1381,2,FALSE)</f>
        <v>800000</v>
      </c>
      <c r="G2389" s="89" t="str">
        <f>'EMFAC2017EI-2011Class'!H2388</f>
        <v>2023-T7 PTO-44</v>
      </c>
      <c r="H2389" s="77">
        <f t="shared" si="76"/>
        <v>1</v>
      </c>
      <c r="J2389" s="13"/>
      <c r="N2389" s="37"/>
      <c r="O2389" s="36"/>
    </row>
    <row r="2390" spans="1:15" ht="13.7" customHeight="1" x14ac:dyDescent="0.25">
      <c r="A2390" s="73">
        <f>'EMFAC2017EI-2011Class'!B2389</f>
        <v>2023</v>
      </c>
      <c r="B2390" s="74" t="str">
        <f>'EMFAC2017EI-2011Class'!C2389</f>
        <v>T7 Public</v>
      </c>
      <c r="C2390" s="73">
        <f>'EMFAC2017EI-2011Class'!D2389</f>
        <v>2024</v>
      </c>
      <c r="D2390" s="38">
        <f>'EMFAC2017EI-2011Class'!F2389</f>
        <v>-1</v>
      </c>
      <c r="E2390" s="72" t="str">
        <f t="shared" si="77"/>
        <v>T7 Public--1</v>
      </c>
      <c r="F2390" s="39">
        <f>VLOOKUP(E2390,HD_Odo!$C$2:$D$1381,2,FALSE)</f>
        <v>3240</v>
      </c>
      <c r="G2390" s="89" t="str">
        <f>'EMFAC2017EI-2011Class'!H2389</f>
        <v>2023-T7 Public--1</v>
      </c>
      <c r="H2390" s="77">
        <f t="shared" si="76"/>
        <v>0.99566080393671785</v>
      </c>
      <c r="J2390" s="13"/>
      <c r="N2390" s="37"/>
      <c r="O2390" s="36"/>
    </row>
    <row r="2391" spans="1:15" ht="13.7" customHeight="1" x14ac:dyDescent="0.25">
      <c r="A2391" s="73">
        <f>'EMFAC2017EI-2011Class'!B2390</f>
        <v>2023</v>
      </c>
      <c r="B2391" s="74" t="str">
        <f>'EMFAC2017EI-2011Class'!C2390</f>
        <v>T7 Public</v>
      </c>
      <c r="C2391" s="73">
        <f>'EMFAC2017EI-2011Class'!D2390</f>
        <v>2023</v>
      </c>
      <c r="D2391" s="38">
        <f>'EMFAC2017EI-2011Class'!F2390</f>
        <v>0</v>
      </c>
      <c r="E2391" s="72" t="str">
        <f t="shared" si="77"/>
        <v>T7 Public-0</v>
      </c>
      <c r="F2391" s="39">
        <f>VLOOKUP(E2391,HD_Odo!$C$2:$D$1381,2,FALSE)</f>
        <v>11016</v>
      </c>
      <c r="G2391" s="89" t="str">
        <f>'EMFAC2017EI-2011Class'!H2390</f>
        <v>2023-T7 Public-0</v>
      </c>
      <c r="H2391" s="77">
        <f t="shared" si="76"/>
        <v>0.98565987188778226</v>
      </c>
      <c r="J2391" s="13"/>
      <c r="N2391" s="37"/>
      <c r="O2391" s="36"/>
    </row>
    <row r="2392" spans="1:15" ht="13.7" customHeight="1" x14ac:dyDescent="0.25">
      <c r="A2392" s="73">
        <f>'EMFAC2017EI-2011Class'!B2391</f>
        <v>2023</v>
      </c>
      <c r="B2392" s="74" t="str">
        <f>'EMFAC2017EI-2011Class'!C2391</f>
        <v>T7 Public</v>
      </c>
      <c r="C2392" s="73">
        <f>'EMFAC2017EI-2011Class'!D2391</f>
        <v>2022</v>
      </c>
      <c r="D2392" s="38">
        <f>'EMFAC2017EI-2011Class'!F2391</f>
        <v>1</v>
      </c>
      <c r="E2392" s="72" t="str">
        <f t="shared" si="77"/>
        <v>T7 Public-1</v>
      </c>
      <c r="F2392" s="39">
        <f>VLOOKUP(E2392,HD_Odo!$C$2:$D$1381,2,FALSE)</f>
        <v>18792</v>
      </c>
      <c r="G2392" s="89" t="str">
        <f>'EMFAC2017EI-2011Class'!H2391</f>
        <v>2023-T7 Public-1</v>
      </c>
      <c r="H2392" s="77">
        <f t="shared" si="76"/>
        <v>0.97620379803860369</v>
      </c>
      <c r="J2392" s="13"/>
      <c r="N2392" s="37"/>
      <c r="O2392" s="36"/>
    </row>
    <row r="2393" spans="1:15" ht="13.7" customHeight="1" x14ac:dyDescent="0.25">
      <c r="A2393" s="73">
        <f>'EMFAC2017EI-2011Class'!B2392</f>
        <v>2023</v>
      </c>
      <c r="B2393" s="74" t="str">
        <f>'EMFAC2017EI-2011Class'!C2392</f>
        <v>T7 Public</v>
      </c>
      <c r="C2393" s="73">
        <f>'EMFAC2017EI-2011Class'!D2392</f>
        <v>2021</v>
      </c>
      <c r="D2393" s="38">
        <f>'EMFAC2017EI-2011Class'!F2392</f>
        <v>2</v>
      </c>
      <c r="E2393" s="72" t="str">
        <f t="shared" si="77"/>
        <v>T7 Public-2</v>
      </c>
      <c r="F2393" s="39">
        <f>VLOOKUP(E2393,HD_Odo!$C$2:$D$1381,2,FALSE)</f>
        <v>26568</v>
      </c>
      <c r="G2393" s="89" t="str">
        <f>'EMFAC2017EI-2011Class'!H2392</f>
        <v>2023-T7 Public-2</v>
      </c>
      <c r="H2393" s="77">
        <f t="shared" si="76"/>
        <v>0.96724923672262642</v>
      </c>
      <c r="J2393" s="13"/>
      <c r="N2393" s="37"/>
      <c r="O2393" s="36"/>
    </row>
    <row r="2394" spans="1:15" ht="13.7" customHeight="1" x14ac:dyDescent="0.25">
      <c r="A2394" s="73">
        <f>'EMFAC2017EI-2011Class'!B2393</f>
        <v>2023</v>
      </c>
      <c r="B2394" s="74" t="str">
        <f>'EMFAC2017EI-2011Class'!C2393</f>
        <v>T7 Public</v>
      </c>
      <c r="C2394" s="73">
        <f>'EMFAC2017EI-2011Class'!D2393</f>
        <v>2020</v>
      </c>
      <c r="D2394" s="38">
        <f>'EMFAC2017EI-2011Class'!F2393</f>
        <v>3</v>
      </c>
      <c r="E2394" s="72" t="str">
        <f t="shared" si="77"/>
        <v>T7 Public-3</v>
      </c>
      <c r="F2394" s="39">
        <f>VLOOKUP(E2394,HD_Odo!$C$2:$D$1381,2,FALSE)</f>
        <v>34344</v>
      </c>
      <c r="G2394" s="89" t="str">
        <f>'EMFAC2017EI-2011Class'!H2393</f>
        <v>2023-T7 Public-3</v>
      </c>
      <c r="H2394" s="77">
        <f t="shared" si="76"/>
        <v>0.95875732126278523</v>
      </c>
      <c r="J2394" s="13"/>
      <c r="N2394" s="37"/>
      <c r="O2394" s="36"/>
    </row>
    <row r="2395" spans="1:15" ht="13.7" customHeight="1" x14ac:dyDescent="0.25">
      <c r="A2395" s="73">
        <f>'EMFAC2017EI-2011Class'!B2394</f>
        <v>2023</v>
      </c>
      <c r="B2395" s="74" t="str">
        <f>'EMFAC2017EI-2011Class'!C2394</f>
        <v>T7 Public</v>
      </c>
      <c r="C2395" s="73">
        <f>'EMFAC2017EI-2011Class'!D2394</f>
        <v>2019</v>
      </c>
      <c r="D2395" s="38">
        <f>'EMFAC2017EI-2011Class'!F2394</f>
        <v>4</v>
      </c>
      <c r="E2395" s="72" t="str">
        <f t="shared" si="77"/>
        <v>T7 Public-4</v>
      </c>
      <c r="F2395" s="39">
        <f>VLOOKUP(E2395,HD_Odo!$C$2:$D$1381,2,FALSE)</f>
        <v>42120</v>
      </c>
      <c r="G2395" s="89" t="str">
        <f>'EMFAC2017EI-2011Class'!H2394</f>
        <v>2023-T7 Public-4</v>
      </c>
      <c r="H2395" s="77">
        <f t="shared" si="76"/>
        <v>0.95069310001220864</v>
      </c>
      <c r="J2395" s="13"/>
      <c r="N2395" s="37"/>
      <c r="O2395" s="36"/>
    </row>
    <row r="2396" spans="1:15" ht="13.7" customHeight="1" x14ac:dyDescent="0.25">
      <c r="A2396" s="73">
        <f>'EMFAC2017EI-2011Class'!B2395</f>
        <v>2023</v>
      </c>
      <c r="B2396" s="74" t="str">
        <f>'EMFAC2017EI-2011Class'!C2395</f>
        <v>T7 Public</v>
      </c>
      <c r="C2396" s="73">
        <f>'EMFAC2017EI-2011Class'!D2395</f>
        <v>2018</v>
      </c>
      <c r="D2396" s="38">
        <f>'EMFAC2017EI-2011Class'!F2395</f>
        <v>5</v>
      </c>
      <c r="E2396" s="72" t="str">
        <f t="shared" si="77"/>
        <v>T7 Public-5</v>
      </c>
      <c r="F2396" s="39">
        <f>VLOOKUP(E2396,HD_Odo!$C$2:$D$1381,2,FALSE)</f>
        <v>49896</v>
      </c>
      <c r="G2396" s="89" t="str">
        <f>'EMFAC2017EI-2011Class'!H2395</f>
        <v>2023-T7 Public-5</v>
      </c>
      <c r="H2396" s="77">
        <f t="shared" si="76"/>
        <v>0.94302505551301441</v>
      </c>
      <c r="J2396" s="13"/>
      <c r="N2396" s="37"/>
      <c r="O2396" s="36"/>
    </row>
    <row r="2397" spans="1:15" ht="13.7" customHeight="1" x14ac:dyDescent="0.25">
      <c r="A2397" s="73">
        <f>'EMFAC2017EI-2011Class'!B2396</f>
        <v>2023</v>
      </c>
      <c r="B2397" s="74" t="str">
        <f>'EMFAC2017EI-2011Class'!C2396</f>
        <v>T7 Public</v>
      </c>
      <c r="C2397" s="73">
        <f>'EMFAC2017EI-2011Class'!D2396</f>
        <v>2017</v>
      </c>
      <c r="D2397" s="38">
        <f>'EMFAC2017EI-2011Class'!F2396</f>
        <v>6</v>
      </c>
      <c r="E2397" s="72" t="str">
        <f t="shared" si="77"/>
        <v>T7 Public-6</v>
      </c>
      <c r="F2397" s="39">
        <f>VLOOKUP(E2397,HD_Odo!$C$2:$D$1381,2,FALSE)</f>
        <v>57672</v>
      </c>
      <c r="G2397" s="89" t="str">
        <f>'EMFAC2017EI-2011Class'!H2396</f>
        <v>2023-T7 Public-6</v>
      </c>
      <c r="H2397" s="77">
        <f t="shared" si="76"/>
        <v>0.93572469282393878</v>
      </c>
      <c r="J2397" s="13"/>
      <c r="N2397" s="37"/>
      <c r="O2397" s="36"/>
    </row>
    <row r="2398" spans="1:15" ht="13.7" customHeight="1" x14ac:dyDescent="0.25">
      <c r="A2398" s="73">
        <f>'EMFAC2017EI-2011Class'!B2397</f>
        <v>2023</v>
      </c>
      <c r="B2398" s="74" t="str">
        <f>'EMFAC2017EI-2011Class'!C2397</f>
        <v>T7 Public</v>
      </c>
      <c r="C2398" s="73">
        <f>'EMFAC2017EI-2011Class'!D2397</f>
        <v>2016</v>
      </c>
      <c r="D2398" s="38">
        <f>'EMFAC2017EI-2011Class'!F2397</f>
        <v>7</v>
      </c>
      <c r="E2398" s="72" t="str">
        <f t="shared" si="77"/>
        <v>T7 Public-7</v>
      </c>
      <c r="F2398" s="39">
        <f>VLOOKUP(E2398,HD_Odo!$C$2:$D$1381,2,FALSE)</f>
        <v>65448</v>
      </c>
      <c r="G2398" s="89" t="str">
        <f>'EMFAC2017EI-2011Class'!H2397</f>
        <v>2023-T7 Public-7</v>
      </c>
      <c r="H2398" s="77">
        <f t="shared" si="76"/>
        <v>0.92876618568035907</v>
      </c>
      <c r="J2398" s="13"/>
      <c r="N2398" s="37"/>
      <c r="O2398" s="36"/>
    </row>
    <row r="2399" spans="1:15" ht="13.7" customHeight="1" x14ac:dyDescent="0.25">
      <c r="A2399" s="73">
        <f>'EMFAC2017EI-2011Class'!B2398</f>
        <v>2023</v>
      </c>
      <c r="B2399" s="74" t="str">
        <f>'EMFAC2017EI-2011Class'!C2398</f>
        <v>T7 Public</v>
      </c>
      <c r="C2399" s="73">
        <f>'EMFAC2017EI-2011Class'!D2398</f>
        <v>2015</v>
      </c>
      <c r="D2399" s="38">
        <f>'EMFAC2017EI-2011Class'!F2398</f>
        <v>8</v>
      </c>
      <c r="E2399" s="72" t="str">
        <f t="shared" si="77"/>
        <v>T7 Public-8</v>
      </c>
      <c r="F2399" s="39">
        <f>VLOOKUP(E2399,HD_Odo!$C$2:$D$1381,2,FALSE)</f>
        <v>73224</v>
      </c>
      <c r="G2399" s="89" t="str">
        <f>'EMFAC2017EI-2011Class'!H2398</f>
        <v>2023-T7 Public-8</v>
      </c>
      <c r="H2399" s="77">
        <f t="shared" si="76"/>
        <v>0.92212607122510559</v>
      </c>
      <c r="J2399" s="13"/>
      <c r="N2399" s="37"/>
      <c r="O2399" s="36"/>
    </row>
    <row r="2400" spans="1:15" ht="13.7" customHeight="1" x14ac:dyDescent="0.25">
      <c r="A2400" s="73">
        <f>'EMFAC2017EI-2011Class'!B2399</f>
        <v>2023</v>
      </c>
      <c r="B2400" s="74" t="str">
        <f>'EMFAC2017EI-2011Class'!C2399</f>
        <v>T7 Public</v>
      </c>
      <c r="C2400" s="73">
        <f>'EMFAC2017EI-2011Class'!D2399</f>
        <v>2014</v>
      </c>
      <c r="D2400" s="38">
        <f>'EMFAC2017EI-2011Class'!F2399</f>
        <v>9</v>
      </c>
      <c r="E2400" s="72" t="str">
        <f t="shared" si="77"/>
        <v>T7 Public-9</v>
      </c>
      <c r="F2400" s="39">
        <f>VLOOKUP(E2400,HD_Odo!$C$2:$D$1381,2,FALSE)</f>
        <v>81000</v>
      </c>
      <c r="G2400" s="89" t="str">
        <f>'EMFAC2017EI-2011Class'!H2399</f>
        <v>2023-T7 Public-9</v>
      </c>
      <c r="H2400" s="77">
        <f t="shared" si="76"/>
        <v>0.91578298570563732</v>
      </c>
      <c r="J2400" s="13"/>
      <c r="N2400" s="37"/>
      <c r="O2400" s="36"/>
    </row>
    <row r="2401" spans="1:15" ht="13.7" customHeight="1" x14ac:dyDescent="0.25">
      <c r="A2401" s="73">
        <f>'EMFAC2017EI-2011Class'!B2400</f>
        <v>2023</v>
      </c>
      <c r="B2401" s="74" t="str">
        <f>'EMFAC2017EI-2011Class'!C2400</f>
        <v>T7 Public</v>
      </c>
      <c r="C2401" s="73">
        <f>'EMFAC2017EI-2011Class'!D2400</f>
        <v>2013</v>
      </c>
      <c r="D2401" s="38">
        <f>'EMFAC2017EI-2011Class'!F2400</f>
        <v>10</v>
      </c>
      <c r="E2401" s="72" t="str">
        <f t="shared" si="77"/>
        <v>T7 Public-10</v>
      </c>
      <c r="F2401" s="39">
        <f>VLOOKUP(E2401,HD_Odo!$C$2:$D$1381,2,FALSE)</f>
        <v>88776</v>
      </c>
      <c r="G2401" s="89" t="str">
        <f>'EMFAC2017EI-2011Class'!H2400</f>
        <v>2023-T7 Public-10</v>
      </c>
      <c r="H2401" s="77">
        <f t="shared" si="76"/>
        <v>0.87873080804553438</v>
      </c>
      <c r="J2401" s="13"/>
      <c r="N2401" s="37"/>
      <c r="O2401" s="36"/>
    </row>
    <row r="2402" spans="1:15" ht="13.7" customHeight="1" x14ac:dyDescent="0.25">
      <c r="A2402" s="73">
        <f>'EMFAC2017EI-2011Class'!B2401</f>
        <v>2023</v>
      </c>
      <c r="B2402" s="74" t="str">
        <f>'EMFAC2017EI-2011Class'!C2401</f>
        <v>T7 Public</v>
      </c>
      <c r="C2402" s="73">
        <f>'EMFAC2017EI-2011Class'!D2401</f>
        <v>2012</v>
      </c>
      <c r="D2402" s="38">
        <f>'EMFAC2017EI-2011Class'!F2401</f>
        <v>11</v>
      </c>
      <c r="E2402" s="72" t="str">
        <f t="shared" si="77"/>
        <v>T7 Public-11</v>
      </c>
      <c r="F2402" s="39">
        <f>VLOOKUP(E2402,HD_Odo!$C$2:$D$1381,2,FALSE)</f>
        <v>96552</v>
      </c>
      <c r="G2402" s="89" t="str">
        <f>'EMFAC2017EI-2011Class'!H2401</f>
        <v>2023-T7 Public-11</v>
      </c>
      <c r="H2402" s="77">
        <f t="shared" si="76"/>
        <v>0.87191754750616901</v>
      </c>
      <c r="J2402" s="13"/>
      <c r="N2402" s="37"/>
      <c r="O2402" s="36"/>
    </row>
    <row r="2403" spans="1:15" ht="13.7" customHeight="1" x14ac:dyDescent="0.25">
      <c r="A2403" s="73">
        <f>'EMFAC2017EI-2011Class'!B2402</f>
        <v>2023</v>
      </c>
      <c r="B2403" s="74" t="str">
        <f>'EMFAC2017EI-2011Class'!C2402</f>
        <v>T7 Public</v>
      </c>
      <c r="C2403" s="73">
        <f>'EMFAC2017EI-2011Class'!D2402</f>
        <v>2011</v>
      </c>
      <c r="D2403" s="38">
        <f>'EMFAC2017EI-2011Class'!F2402</f>
        <v>12</v>
      </c>
      <c r="E2403" s="72" t="str">
        <f t="shared" si="77"/>
        <v>T7 Public-12</v>
      </c>
      <c r="F2403" s="39">
        <f>VLOOKUP(E2403,HD_Odo!$C$2:$D$1381,2,FALSE)</f>
        <v>104328</v>
      </c>
      <c r="G2403" s="89" t="str">
        <f>'EMFAC2017EI-2011Class'!H2402</f>
        <v>2023-T7 Public-12</v>
      </c>
      <c r="H2403" s="77">
        <f t="shared" si="76"/>
        <v>0.86548675878217463</v>
      </c>
      <c r="J2403" s="13"/>
      <c r="N2403" s="37"/>
      <c r="O2403" s="36"/>
    </row>
    <row r="2404" spans="1:15" ht="13.7" customHeight="1" x14ac:dyDescent="0.25">
      <c r="A2404" s="73">
        <f>'EMFAC2017EI-2011Class'!B2403</f>
        <v>2023</v>
      </c>
      <c r="B2404" s="74" t="str">
        <f>'EMFAC2017EI-2011Class'!C2403</f>
        <v>T7 Public</v>
      </c>
      <c r="C2404" s="73">
        <f>'EMFAC2017EI-2011Class'!D2403</f>
        <v>2010</v>
      </c>
      <c r="D2404" s="38">
        <f>'EMFAC2017EI-2011Class'!F2403</f>
        <v>13</v>
      </c>
      <c r="E2404" s="72" t="str">
        <f t="shared" si="77"/>
        <v>T7 Public-13</v>
      </c>
      <c r="F2404" s="39">
        <f>VLOOKUP(E2404,HD_Odo!$C$2:$D$1381,2,FALSE)</f>
        <v>112104</v>
      </c>
      <c r="G2404" s="89" t="str">
        <f>'EMFAC2017EI-2011Class'!H2403</f>
        <v>2023-T7 Public-13</v>
      </c>
      <c r="H2404" s="77">
        <f t="shared" si="76"/>
        <v>0.91286876977392706</v>
      </c>
      <c r="J2404" s="13"/>
      <c r="N2404" s="37"/>
      <c r="O2404" s="36"/>
    </row>
    <row r="2405" spans="1:15" ht="13.7" customHeight="1" x14ac:dyDescent="0.25">
      <c r="A2405" s="73">
        <f>'EMFAC2017EI-2011Class'!B2404</f>
        <v>2023</v>
      </c>
      <c r="B2405" s="74" t="str">
        <f>'EMFAC2017EI-2011Class'!C2404</f>
        <v>T7 Public</v>
      </c>
      <c r="C2405" s="73">
        <f>'EMFAC2017EI-2011Class'!D2404</f>
        <v>2009</v>
      </c>
      <c r="D2405" s="38">
        <f>'EMFAC2017EI-2011Class'!F2404</f>
        <v>14</v>
      </c>
      <c r="E2405" s="72" t="str">
        <f t="shared" si="77"/>
        <v>T7 Public-14</v>
      </c>
      <c r="F2405" s="39">
        <f>VLOOKUP(E2405,HD_Odo!$C$2:$D$1381,2,FALSE)</f>
        <v>119880</v>
      </c>
      <c r="G2405" s="89" t="str">
        <f>'EMFAC2017EI-2011Class'!H2404</f>
        <v>2023-T7 Public-14</v>
      </c>
      <c r="H2405" s="77">
        <f t="shared" si="76"/>
        <v>0.90829042104740665</v>
      </c>
      <c r="J2405" s="13"/>
      <c r="N2405" s="37"/>
      <c r="O2405" s="36"/>
    </row>
    <row r="2406" spans="1:15" ht="13.7" customHeight="1" x14ac:dyDescent="0.25">
      <c r="A2406" s="73">
        <f>'EMFAC2017EI-2011Class'!B2405</f>
        <v>2023</v>
      </c>
      <c r="B2406" s="74" t="str">
        <f>'EMFAC2017EI-2011Class'!C2405</f>
        <v>T7 Public</v>
      </c>
      <c r="C2406" s="73">
        <f>'EMFAC2017EI-2011Class'!D2405</f>
        <v>2008</v>
      </c>
      <c r="D2406" s="38">
        <f>'EMFAC2017EI-2011Class'!F2405</f>
        <v>15</v>
      </c>
      <c r="E2406" s="72" t="str">
        <f t="shared" si="77"/>
        <v>T7 Public-15</v>
      </c>
      <c r="F2406" s="39">
        <f>VLOOKUP(E2406,HD_Odo!$C$2:$D$1381,2,FALSE)</f>
        <v>127656</v>
      </c>
      <c r="G2406" s="89" t="str">
        <f>'EMFAC2017EI-2011Class'!H2405</f>
        <v>2023-T7 Public-15</v>
      </c>
      <c r="H2406" s="77">
        <f t="shared" si="76"/>
        <v>0.90385385687718767</v>
      </c>
      <c r="J2406" s="13"/>
      <c r="N2406" s="37"/>
      <c r="O2406" s="36"/>
    </row>
    <row r="2407" spans="1:15" ht="13.7" customHeight="1" x14ac:dyDescent="0.25">
      <c r="A2407" s="73">
        <f>'EMFAC2017EI-2011Class'!B2406</f>
        <v>2023</v>
      </c>
      <c r="B2407" s="74" t="str">
        <f>'EMFAC2017EI-2011Class'!C2406</f>
        <v>T7 Public</v>
      </c>
      <c r="C2407" s="73">
        <f>'EMFAC2017EI-2011Class'!D2406</f>
        <v>2007</v>
      </c>
      <c r="D2407" s="38">
        <f>'EMFAC2017EI-2011Class'!F2406</f>
        <v>16</v>
      </c>
      <c r="E2407" s="72" t="str">
        <f t="shared" si="77"/>
        <v>T7 Public-16</v>
      </c>
      <c r="F2407" s="39">
        <f>VLOOKUP(E2407,HD_Odo!$C$2:$D$1381,2,FALSE)</f>
        <v>135432</v>
      </c>
      <c r="G2407" s="89" t="str">
        <f>'EMFAC2017EI-2011Class'!H2406</f>
        <v>2023-T7 Public-16</v>
      </c>
      <c r="H2407" s="77">
        <f t="shared" si="76"/>
        <v>0.95568241637621942</v>
      </c>
      <c r="J2407" s="13"/>
      <c r="N2407" s="37"/>
      <c r="O2407" s="36"/>
    </row>
    <row r="2408" spans="1:15" ht="13.7" customHeight="1" x14ac:dyDescent="0.25">
      <c r="A2408" s="73">
        <f>'EMFAC2017EI-2011Class'!B2407</f>
        <v>2023</v>
      </c>
      <c r="B2408" s="74" t="str">
        <f>'EMFAC2017EI-2011Class'!C2407</f>
        <v>T7 Public</v>
      </c>
      <c r="C2408" s="73">
        <f>'EMFAC2017EI-2011Class'!D2407</f>
        <v>2006</v>
      </c>
      <c r="D2408" s="38">
        <f>'EMFAC2017EI-2011Class'!F2407</f>
        <v>17</v>
      </c>
      <c r="E2408" s="72" t="str">
        <f t="shared" si="77"/>
        <v>T7 Public-17</v>
      </c>
      <c r="F2408" s="39">
        <f>VLOOKUP(E2408,HD_Odo!$C$2:$D$1381,2,FALSE)</f>
        <v>143208</v>
      </c>
      <c r="G2408" s="89" t="str">
        <f>'EMFAC2017EI-2011Class'!H2407</f>
        <v>2023-T7 Public-17</v>
      </c>
      <c r="H2408" s="77">
        <f t="shared" si="76"/>
        <v>0.95359666386154995</v>
      </c>
      <c r="J2408" s="13"/>
      <c r="N2408" s="37"/>
      <c r="O2408" s="36"/>
    </row>
    <row r="2409" spans="1:15" ht="13.7" customHeight="1" x14ac:dyDescent="0.25">
      <c r="A2409" s="73">
        <f>'EMFAC2017EI-2011Class'!B2408</f>
        <v>2023</v>
      </c>
      <c r="B2409" s="74" t="str">
        <f>'EMFAC2017EI-2011Class'!C2408</f>
        <v>T7 Public</v>
      </c>
      <c r="C2409" s="73">
        <f>'EMFAC2017EI-2011Class'!D2408</f>
        <v>2005</v>
      </c>
      <c r="D2409" s="38">
        <f>'EMFAC2017EI-2011Class'!F2408</f>
        <v>18</v>
      </c>
      <c r="E2409" s="72" t="str">
        <f t="shared" si="77"/>
        <v>T7 Public-18</v>
      </c>
      <c r="F2409" s="39">
        <f>VLOOKUP(E2409,HD_Odo!$C$2:$D$1381,2,FALSE)</f>
        <v>150984</v>
      </c>
      <c r="G2409" s="89" t="str">
        <f>'EMFAC2017EI-2011Class'!H2408</f>
        <v>2023-T7 Public-18</v>
      </c>
      <c r="H2409" s="77">
        <f t="shared" si="76"/>
        <v>0.95155135596661822</v>
      </c>
      <c r="J2409" s="13"/>
      <c r="N2409" s="37"/>
      <c r="O2409" s="36"/>
    </row>
    <row r="2410" spans="1:15" ht="13.7" customHeight="1" x14ac:dyDescent="0.25">
      <c r="A2410" s="73">
        <f>'EMFAC2017EI-2011Class'!B2409</f>
        <v>2023</v>
      </c>
      <c r="B2410" s="74" t="str">
        <f>'EMFAC2017EI-2011Class'!C2409</f>
        <v>T7 Public</v>
      </c>
      <c r="C2410" s="73">
        <f>'EMFAC2017EI-2011Class'!D2409</f>
        <v>2004</v>
      </c>
      <c r="D2410" s="38">
        <f>'EMFAC2017EI-2011Class'!F2409</f>
        <v>19</v>
      </c>
      <c r="E2410" s="72" t="str">
        <f t="shared" si="77"/>
        <v>T7 Public-19</v>
      </c>
      <c r="F2410" s="39">
        <f>VLOOKUP(E2410,HD_Odo!$C$2:$D$1381,2,FALSE)</f>
        <v>158760</v>
      </c>
      <c r="G2410" s="89" t="str">
        <f>'EMFAC2017EI-2011Class'!H2409</f>
        <v>2023-T7 Public-19</v>
      </c>
      <c r="H2410" s="77">
        <f t="shared" si="76"/>
        <v>0.94954532760109633</v>
      </c>
      <c r="J2410" s="13"/>
      <c r="N2410" s="37"/>
      <c r="O2410" s="36"/>
    </row>
    <row r="2411" spans="1:15" ht="13.7" customHeight="1" x14ac:dyDescent="0.25">
      <c r="A2411" s="73">
        <f>'EMFAC2017EI-2011Class'!B2410</f>
        <v>2023</v>
      </c>
      <c r="B2411" s="74" t="str">
        <f>'EMFAC2017EI-2011Class'!C2410</f>
        <v>T7 Public</v>
      </c>
      <c r="C2411" s="73">
        <f>'EMFAC2017EI-2011Class'!D2410</f>
        <v>2003</v>
      </c>
      <c r="D2411" s="38">
        <f>'EMFAC2017EI-2011Class'!F2410</f>
        <v>20</v>
      </c>
      <c r="E2411" s="72" t="str">
        <f t="shared" si="77"/>
        <v>T7 Public-20</v>
      </c>
      <c r="F2411" s="39">
        <f>VLOOKUP(E2411,HD_Odo!$C$2:$D$1381,2,FALSE)</f>
        <v>166536</v>
      </c>
      <c r="G2411" s="89" t="str">
        <f>'EMFAC2017EI-2011Class'!H2410</f>
        <v>2023-T7 Public-20</v>
      </c>
      <c r="H2411" s="77">
        <f t="shared" si="76"/>
        <v>0.96632926546868514</v>
      </c>
      <c r="J2411" s="13"/>
      <c r="N2411" s="37"/>
      <c r="O2411" s="36"/>
    </row>
    <row r="2412" spans="1:15" ht="13.7" customHeight="1" x14ac:dyDescent="0.25">
      <c r="A2412" s="73">
        <f>'EMFAC2017EI-2011Class'!B2411</f>
        <v>2023</v>
      </c>
      <c r="B2412" s="74" t="str">
        <f>'EMFAC2017EI-2011Class'!C2411</f>
        <v>T7 Public</v>
      </c>
      <c r="C2412" s="73">
        <f>'EMFAC2017EI-2011Class'!D2411</f>
        <v>2002</v>
      </c>
      <c r="D2412" s="38">
        <f>'EMFAC2017EI-2011Class'!F2411</f>
        <v>21</v>
      </c>
      <c r="E2412" s="72" t="str">
        <f t="shared" si="77"/>
        <v>T7 Public-21</v>
      </c>
      <c r="F2412" s="39">
        <f>VLOOKUP(E2412,HD_Odo!$C$2:$D$1381,2,FALSE)</f>
        <v>174312</v>
      </c>
      <c r="G2412" s="89" t="str">
        <f>'EMFAC2017EI-2011Class'!H2411</f>
        <v>2023-T7 Public-21</v>
      </c>
      <c r="H2412" s="77">
        <f t="shared" si="76"/>
        <v>0.96512410996705422</v>
      </c>
      <c r="J2412" s="13"/>
      <c r="N2412" s="37"/>
      <c r="O2412" s="36"/>
    </row>
    <row r="2413" spans="1:15" ht="13.7" customHeight="1" x14ac:dyDescent="0.25">
      <c r="A2413" s="73">
        <f>'EMFAC2017EI-2011Class'!B2412</f>
        <v>2023</v>
      </c>
      <c r="B2413" s="74" t="str">
        <f>'EMFAC2017EI-2011Class'!C2412</f>
        <v>T7 Public</v>
      </c>
      <c r="C2413" s="73">
        <f>'EMFAC2017EI-2011Class'!D2412</f>
        <v>2001</v>
      </c>
      <c r="D2413" s="38">
        <f>'EMFAC2017EI-2011Class'!F2412</f>
        <v>22</v>
      </c>
      <c r="E2413" s="72" t="str">
        <f t="shared" si="77"/>
        <v>T7 Public-22</v>
      </c>
      <c r="F2413" s="39">
        <f>VLOOKUP(E2413,HD_Odo!$C$2:$D$1381,2,FALSE)</f>
        <v>182088</v>
      </c>
      <c r="G2413" s="89" t="str">
        <f>'EMFAC2017EI-2011Class'!H2412</f>
        <v>2023-T7 Public-22</v>
      </c>
      <c r="H2413" s="77">
        <f t="shared" si="76"/>
        <v>0.96394379668454744</v>
      </c>
      <c r="J2413" s="13"/>
      <c r="N2413" s="37"/>
      <c r="O2413" s="36"/>
    </row>
    <row r="2414" spans="1:15" ht="13.7" customHeight="1" x14ac:dyDescent="0.25">
      <c r="A2414" s="73">
        <f>'EMFAC2017EI-2011Class'!B2413</f>
        <v>2023</v>
      </c>
      <c r="B2414" s="74" t="str">
        <f>'EMFAC2017EI-2011Class'!C2413</f>
        <v>T7 Public</v>
      </c>
      <c r="C2414" s="73">
        <f>'EMFAC2017EI-2011Class'!D2413</f>
        <v>2000</v>
      </c>
      <c r="D2414" s="38">
        <f>'EMFAC2017EI-2011Class'!F2413</f>
        <v>23</v>
      </c>
      <c r="E2414" s="72" t="str">
        <f t="shared" si="77"/>
        <v>T7 Public-23</v>
      </c>
      <c r="F2414" s="39">
        <f>VLOOKUP(E2414,HD_Odo!$C$2:$D$1381,2,FALSE)</f>
        <v>189864</v>
      </c>
      <c r="G2414" s="89" t="str">
        <f>'EMFAC2017EI-2011Class'!H2413</f>
        <v>2023-T7 Public-23</v>
      </c>
      <c r="H2414" s="77">
        <f t="shared" si="76"/>
        <v>0.96278756533736121</v>
      </c>
      <c r="J2414" s="13"/>
      <c r="N2414" s="37"/>
      <c r="O2414" s="36"/>
    </row>
    <row r="2415" spans="1:15" ht="13.7" customHeight="1" x14ac:dyDescent="0.25">
      <c r="A2415" s="73">
        <f>'EMFAC2017EI-2011Class'!B2414</f>
        <v>2023</v>
      </c>
      <c r="B2415" s="74" t="str">
        <f>'EMFAC2017EI-2011Class'!C2414</f>
        <v>T7 Public</v>
      </c>
      <c r="C2415" s="73">
        <f>'EMFAC2017EI-2011Class'!D2414</f>
        <v>1999</v>
      </c>
      <c r="D2415" s="38">
        <f>'EMFAC2017EI-2011Class'!F2414</f>
        <v>24</v>
      </c>
      <c r="E2415" s="72" t="str">
        <f t="shared" si="77"/>
        <v>T7 Public-24</v>
      </c>
      <c r="F2415" s="39">
        <f>VLOOKUP(E2415,HD_Odo!$C$2:$D$1381,2,FALSE)</f>
        <v>197640</v>
      </c>
      <c r="G2415" s="89" t="str">
        <f>'EMFAC2017EI-2011Class'!H2414</f>
        <v>2023-T7 Public-24</v>
      </c>
      <c r="H2415" s="77">
        <f t="shared" si="76"/>
        <v>0.96165468635254159</v>
      </c>
      <c r="J2415" s="13"/>
      <c r="N2415" s="37"/>
      <c r="O2415" s="36"/>
    </row>
    <row r="2416" spans="1:15" ht="13.7" customHeight="1" x14ac:dyDescent="0.25">
      <c r="A2416" s="73">
        <f>'EMFAC2017EI-2011Class'!B2415</f>
        <v>2023</v>
      </c>
      <c r="B2416" s="74" t="str">
        <f>'EMFAC2017EI-2011Class'!C2415</f>
        <v>T7 Public</v>
      </c>
      <c r="C2416" s="73">
        <f>'EMFAC2017EI-2011Class'!D2415</f>
        <v>1998</v>
      </c>
      <c r="D2416" s="38">
        <f>'EMFAC2017EI-2011Class'!F2415</f>
        <v>25</v>
      </c>
      <c r="E2416" s="72" t="str">
        <f t="shared" si="77"/>
        <v>T7 Public-25</v>
      </c>
      <c r="F2416" s="39">
        <f>VLOOKUP(E2416,HD_Odo!$C$2:$D$1381,2,FALSE)</f>
        <v>205416</v>
      </c>
      <c r="G2416" s="89" t="str">
        <f>'EMFAC2017EI-2011Class'!H2415</f>
        <v>2023-T7 Public-25</v>
      </c>
      <c r="H2416" s="77">
        <f t="shared" si="76"/>
        <v>0.96054445933282051</v>
      </c>
      <c r="J2416" s="13"/>
      <c r="N2416" s="37"/>
      <c r="O2416" s="36"/>
    </row>
    <row r="2417" spans="1:15" ht="13.7" customHeight="1" x14ac:dyDescent="0.25">
      <c r="A2417" s="73">
        <f>'EMFAC2017EI-2011Class'!B2416</f>
        <v>2023</v>
      </c>
      <c r="B2417" s="74" t="str">
        <f>'EMFAC2017EI-2011Class'!C2416</f>
        <v>T7 Public</v>
      </c>
      <c r="C2417" s="73">
        <f>'EMFAC2017EI-2011Class'!D2416</f>
        <v>1997</v>
      </c>
      <c r="D2417" s="38">
        <f>'EMFAC2017EI-2011Class'!F2416</f>
        <v>26</v>
      </c>
      <c r="E2417" s="72" t="str">
        <f t="shared" si="77"/>
        <v>T7 Public-26</v>
      </c>
      <c r="F2417" s="39">
        <f>VLOOKUP(E2417,HD_Odo!$C$2:$D$1381,2,FALSE)</f>
        <v>213192</v>
      </c>
      <c r="G2417" s="89" t="str">
        <f>'EMFAC2017EI-2011Class'!H2416</f>
        <v>2023-T7 Public-26</v>
      </c>
      <c r="H2417" s="77">
        <f t="shared" si="76"/>
        <v>0.95945621161262939</v>
      </c>
      <c r="J2417" s="13"/>
      <c r="N2417" s="37"/>
      <c r="O2417" s="36"/>
    </row>
    <row r="2418" spans="1:15" ht="13.7" customHeight="1" x14ac:dyDescent="0.25">
      <c r="A2418" s="73">
        <f>'EMFAC2017EI-2011Class'!B2417</f>
        <v>2023</v>
      </c>
      <c r="B2418" s="74" t="str">
        <f>'EMFAC2017EI-2011Class'!C2417</f>
        <v>T7 Public</v>
      </c>
      <c r="C2418" s="73">
        <f>'EMFAC2017EI-2011Class'!D2417</f>
        <v>1996</v>
      </c>
      <c r="D2418" s="38">
        <f>'EMFAC2017EI-2011Class'!F2417</f>
        <v>27</v>
      </c>
      <c r="E2418" s="72" t="str">
        <f t="shared" si="77"/>
        <v>T7 Public-27</v>
      </c>
      <c r="F2418" s="39">
        <f>VLOOKUP(E2418,HD_Odo!$C$2:$D$1381,2,FALSE)</f>
        <v>220968</v>
      </c>
      <c r="G2418" s="89" t="str">
        <f>'EMFAC2017EI-2011Class'!H2417</f>
        <v>2023-T7 Public-27</v>
      </c>
      <c r="H2418" s="77">
        <f t="shared" si="76"/>
        <v>0.95838929689903429</v>
      </c>
      <c r="J2418" s="13"/>
      <c r="N2418" s="37"/>
      <c r="O2418" s="36"/>
    </row>
    <row r="2419" spans="1:15" ht="13.7" customHeight="1" x14ac:dyDescent="0.25">
      <c r="A2419" s="73">
        <f>'EMFAC2017EI-2011Class'!B2418</f>
        <v>2023</v>
      </c>
      <c r="B2419" s="74" t="str">
        <f>'EMFAC2017EI-2011Class'!C2418</f>
        <v>T7 Public</v>
      </c>
      <c r="C2419" s="73">
        <f>'EMFAC2017EI-2011Class'!D2418</f>
        <v>1995</v>
      </c>
      <c r="D2419" s="38">
        <f>'EMFAC2017EI-2011Class'!F2418</f>
        <v>28</v>
      </c>
      <c r="E2419" s="72" t="str">
        <f t="shared" si="77"/>
        <v>T7 Public-28</v>
      </c>
      <c r="F2419" s="39">
        <f>VLOOKUP(E2419,HD_Odo!$C$2:$D$1381,2,FALSE)</f>
        <v>228744</v>
      </c>
      <c r="G2419" s="89" t="str">
        <f>'EMFAC2017EI-2011Class'!H2418</f>
        <v>2023-T7 Public-28</v>
      </c>
      <c r="H2419" s="77">
        <f t="shared" si="76"/>
        <v>0.95734309399181639</v>
      </c>
      <c r="J2419" s="13"/>
      <c r="N2419" s="37"/>
      <c r="O2419" s="36"/>
    </row>
    <row r="2420" spans="1:15" ht="13.7" customHeight="1" x14ac:dyDescent="0.25">
      <c r="A2420" s="73">
        <f>'EMFAC2017EI-2011Class'!B2419</f>
        <v>2023</v>
      </c>
      <c r="B2420" s="74" t="str">
        <f>'EMFAC2017EI-2011Class'!C2419</f>
        <v>T7 Public</v>
      </c>
      <c r="C2420" s="73">
        <f>'EMFAC2017EI-2011Class'!D2419</f>
        <v>1994</v>
      </c>
      <c r="D2420" s="38">
        <f>'EMFAC2017EI-2011Class'!F2419</f>
        <v>29</v>
      </c>
      <c r="E2420" s="72" t="str">
        <f t="shared" si="77"/>
        <v>T7 Public-29</v>
      </c>
      <c r="F2420" s="39">
        <f>VLOOKUP(E2420,HD_Odo!$C$2:$D$1381,2,FALSE)</f>
        <v>236520</v>
      </c>
      <c r="G2420" s="89" t="str">
        <f>'EMFAC2017EI-2011Class'!H2419</f>
        <v>2023-T7 Public-29</v>
      </c>
      <c r="H2420" s="77">
        <f t="shared" si="76"/>
        <v>0.95631700557738075</v>
      </c>
      <c r="J2420" s="13"/>
      <c r="N2420" s="37"/>
      <c r="O2420" s="36"/>
    </row>
    <row r="2421" spans="1:15" ht="13.7" customHeight="1" x14ac:dyDescent="0.25">
      <c r="A2421" s="73">
        <f>'EMFAC2017EI-2011Class'!B2420</f>
        <v>2023</v>
      </c>
      <c r="B2421" s="74" t="str">
        <f>'EMFAC2017EI-2011Class'!C2420</f>
        <v>T7 Public</v>
      </c>
      <c r="C2421" s="73">
        <f>'EMFAC2017EI-2011Class'!D2420</f>
        <v>1993</v>
      </c>
      <c r="D2421" s="38">
        <f>'EMFAC2017EI-2011Class'!F2420</f>
        <v>30</v>
      </c>
      <c r="E2421" s="72" t="str">
        <f t="shared" si="77"/>
        <v>T7 Public-30</v>
      </c>
      <c r="F2421" s="39">
        <f>VLOOKUP(E2421,HD_Odo!$C$2:$D$1381,2,FALSE)</f>
        <v>244296</v>
      </c>
      <c r="G2421" s="89" t="str">
        <f>'EMFAC2017EI-2011Class'!H2420</f>
        <v>2023-T7 Public-30</v>
      </c>
      <c r="H2421" s="77">
        <f t="shared" si="76"/>
        <v>1</v>
      </c>
      <c r="J2421" s="13"/>
      <c r="N2421" s="37"/>
      <c r="O2421" s="36"/>
    </row>
    <row r="2422" spans="1:15" ht="13.7" customHeight="1" x14ac:dyDescent="0.25">
      <c r="A2422" s="73">
        <f>'EMFAC2017EI-2011Class'!B2421</f>
        <v>2023</v>
      </c>
      <c r="B2422" s="74" t="str">
        <f>'EMFAC2017EI-2011Class'!C2421</f>
        <v>T7 Public</v>
      </c>
      <c r="C2422" s="73">
        <f>'EMFAC2017EI-2011Class'!D2421</f>
        <v>1992</v>
      </c>
      <c r="D2422" s="38">
        <f>'EMFAC2017EI-2011Class'!F2421</f>
        <v>31</v>
      </c>
      <c r="E2422" s="72" t="str">
        <f t="shared" si="77"/>
        <v>T7 Public-31</v>
      </c>
      <c r="F2422" s="39">
        <f>VLOOKUP(E2422,HD_Odo!$C$2:$D$1381,2,FALSE)</f>
        <v>252072</v>
      </c>
      <c r="G2422" s="89" t="str">
        <f>'EMFAC2017EI-2011Class'!H2421</f>
        <v>2023-T7 Public-31</v>
      </c>
      <c r="H2422" s="77">
        <f t="shared" si="76"/>
        <v>1</v>
      </c>
      <c r="J2422" s="13"/>
      <c r="N2422" s="37"/>
      <c r="O2422" s="36"/>
    </row>
    <row r="2423" spans="1:15" ht="13.7" customHeight="1" x14ac:dyDescent="0.25">
      <c r="A2423" s="73">
        <f>'EMFAC2017EI-2011Class'!B2422</f>
        <v>2023</v>
      </c>
      <c r="B2423" s="74" t="str">
        <f>'EMFAC2017EI-2011Class'!C2422</f>
        <v>T7 Public</v>
      </c>
      <c r="C2423" s="73">
        <f>'EMFAC2017EI-2011Class'!D2422</f>
        <v>1991</v>
      </c>
      <c r="D2423" s="38">
        <f>'EMFAC2017EI-2011Class'!F2422</f>
        <v>32</v>
      </c>
      <c r="E2423" s="72" t="str">
        <f t="shared" si="77"/>
        <v>T7 Public-32</v>
      </c>
      <c r="F2423" s="39">
        <f>VLOOKUP(E2423,HD_Odo!$C$2:$D$1381,2,FALSE)</f>
        <v>259848</v>
      </c>
      <c r="G2423" s="89" t="str">
        <f>'EMFAC2017EI-2011Class'!H2422</f>
        <v>2023-T7 Public-32</v>
      </c>
      <c r="H2423" s="77">
        <f t="shared" si="76"/>
        <v>1</v>
      </c>
      <c r="J2423" s="13"/>
      <c r="N2423" s="37"/>
      <c r="O2423" s="36"/>
    </row>
    <row r="2424" spans="1:15" ht="13.7" customHeight="1" x14ac:dyDescent="0.25">
      <c r="A2424" s="73">
        <f>'EMFAC2017EI-2011Class'!B2423</f>
        <v>2023</v>
      </c>
      <c r="B2424" s="74" t="str">
        <f>'EMFAC2017EI-2011Class'!C2423</f>
        <v>T7 Public</v>
      </c>
      <c r="C2424" s="73">
        <f>'EMFAC2017EI-2011Class'!D2423</f>
        <v>1990</v>
      </c>
      <c r="D2424" s="38">
        <f>'EMFAC2017EI-2011Class'!F2423</f>
        <v>33</v>
      </c>
      <c r="E2424" s="72" t="str">
        <f t="shared" si="77"/>
        <v>T7 Public-33</v>
      </c>
      <c r="F2424" s="39">
        <f>VLOOKUP(E2424,HD_Odo!$C$2:$D$1381,2,FALSE)</f>
        <v>267624</v>
      </c>
      <c r="G2424" s="89" t="str">
        <f>'EMFAC2017EI-2011Class'!H2423</f>
        <v>2023-T7 Public-33</v>
      </c>
      <c r="H2424" s="77">
        <f t="shared" si="76"/>
        <v>1</v>
      </c>
      <c r="J2424" s="13"/>
      <c r="N2424" s="37"/>
      <c r="O2424" s="36"/>
    </row>
    <row r="2425" spans="1:15" ht="13.7" customHeight="1" x14ac:dyDescent="0.25">
      <c r="A2425" s="73">
        <f>'EMFAC2017EI-2011Class'!B2424</f>
        <v>2023</v>
      </c>
      <c r="B2425" s="74" t="str">
        <f>'EMFAC2017EI-2011Class'!C2424</f>
        <v>T7 Public</v>
      </c>
      <c r="C2425" s="73">
        <f>'EMFAC2017EI-2011Class'!D2424</f>
        <v>1989</v>
      </c>
      <c r="D2425" s="38">
        <f>'EMFAC2017EI-2011Class'!F2424</f>
        <v>34</v>
      </c>
      <c r="E2425" s="72" t="str">
        <f t="shared" si="77"/>
        <v>T7 Public-34</v>
      </c>
      <c r="F2425" s="39">
        <f>VLOOKUP(E2425,HD_Odo!$C$2:$D$1381,2,FALSE)</f>
        <v>275400</v>
      </c>
      <c r="G2425" s="89" t="str">
        <f>'EMFAC2017EI-2011Class'!H2424</f>
        <v>2023-T7 Public-34</v>
      </c>
      <c r="H2425" s="77">
        <f t="shared" si="76"/>
        <v>1</v>
      </c>
      <c r="J2425" s="13"/>
      <c r="N2425" s="37"/>
      <c r="O2425" s="36"/>
    </row>
    <row r="2426" spans="1:15" ht="13.7" customHeight="1" x14ac:dyDescent="0.25">
      <c r="A2426" s="73">
        <f>'EMFAC2017EI-2011Class'!B2425</f>
        <v>2023</v>
      </c>
      <c r="B2426" s="74" t="str">
        <f>'EMFAC2017EI-2011Class'!C2425</f>
        <v>T7 Public</v>
      </c>
      <c r="C2426" s="73">
        <f>'EMFAC2017EI-2011Class'!D2425</f>
        <v>1988</v>
      </c>
      <c r="D2426" s="38">
        <f>'EMFAC2017EI-2011Class'!F2425</f>
        <v>35</v>
      </c>
      <c r="E2426" s="72" t="str">
        <f t="shared" si="77"/>
        <v>T7 Public-35</v>
      </c>
      <c r="F2426" s="39">
        <f>VLOOKUP(E2426,HD_Odo!$C$2:$D$1381,2,FALSE)</f>
        <v>283176</v>
      </c>
      <c r="G2426" s="89" t="str">
        <f>'EMFAC2017EI-2011Class'!H2425</f>
        <v>2023-T7 Public-35</v>
      </c>
      <c r="H2426" s="77">
        <f t="shared" si="76"/>
        <v>1</v>
      </c>
      <c r="J2426" s="13"/>
      <c r="N2426" s="37"/>
      <c r="O2426" s="36"/>
    </row>
    <row r="2427" spans="1:15" ht="13.7" customHeight="1" x14ac:dyDescent="0.25">
      <c r="A2427" s="73">
        <f>'EMFAC2017EI-2011Class'!B2426</f>
        <v>2023</v>
      </c>
      <c r="B2427" s="74" t="str">
        <f>'EMFAC2017EI-2011Class'!C2426</f>
        <v>T7 Public</v>
      </c>
      <c r="C2427" s="73">
        <f>'EMFAC2017EI-2011Class'!D2426</f>
        <v>1987</v>
      </c>
      <c r="D2427" s="38">
        <f>'EMFAC2017EI-2011Class'!F2426</f>
        <v>36</v>
      </c>
      <c r="E2427" s="72" t="str">
        <f t="shared" si="77"/>
        <v>T7 Public-36</v>
      </c>
      <c r="F2427" s="39">
        <f>VLOOKUP(E2427,HD_Odo!$C$2:$D$1381,2,FALSE)</f>
        <v>290952</v>
      </c>
      <c r="G2427" s="89" t="str">
        <f>'EMFAC2017EI-2011Class'!H2426</f>
        <v>2023-T7 Public-36</v>
      </c>
      <c r="H2427" s="77">
        <f t="shared" si="76"/>
        <v>1</v>
      </c>
      <c r="J2427" s="13"/>
      <c r="N2427" s="37"/>
      <c r="O2427" s="36"/>
    </row>
    <row r="2428" spans="1:15" ht="13.7" customHeight="1" x14ac:dyDescent="0.25">
      <c r="A2428" s="73">
        <f>'EMFAC2017EI-2011Class'!B2427</f>
        <v>2023</v>
      </c>
      <c r="B2428" s="74" t="str">
        <f>'EMFAC2017EI-2011Class'!C2427</f>
        <v>T7 Public</v>
      </c>
      <c r="C2428" s="73">
        <f>'EMFAC2017EI-2011Class'!D2427</f>
        <v>1986</v>
      </c>
      <c r="D2428" s="38">
        <f>'EMFAC2017EI-2011Class'!F2427</f>
        <v>37</v>
      </c>
      <c r="E2428" s="72" t="str">
        <f t="shared" si="77"/>
        <v>T7 Public-37</v>
      </c>
      <c r="F2428" s="39">
        <f>VLOOKUP(E2428,HD_Odo!$C$2:$D$1381,2,FALSE)</f>
        <v>298728</v>
      </c>
      <c r="G2428" s="89" t="str">
        <f>'EMFAC2017EI-2011Class'!H2427</f>
        <v>2023-T7 Public-37</v>
      </c>
      <c r="H2428" s="77">
        <f t="shared" si="76"/>
        <v>1</v>
      </c>
      <c r="J2428" s="13"/>
      <c r="N2428" s="37"/>
      <c r="O2428" s="36"/>
    </row>
    <row r="2429" spans="1:15" ht="13.7" customHeight="1" x14ac:dyDescent="0.25">
      <c r="A2429" s="73">
        <f>'EMFAC2017EI-2011Class'!B2428</f>
        <v>2023</v>
      </c>
      <c r="B2429" s="74" t="str">
        <f>'EMFAC2017EI-2011Class'!C2428</f>
        <v>T7 Public</v>
      </c>
      <c r="C2429" s="73">
        <f>'EMFAC2017EI-2011Class'!D2428</f>
        <v>1985</v>
      </c>
      <c r="D2429" s="38">
        <f>'EMFAC2017EI-2011Class'!F2428</f>
        <v>38</v>
      </c>
      <c r="E2429" s="72" t="str">
        <f t="shared" si="77"/>
        <v>T7 Public-38</v>
      </c>
      <c r="F2429" s="39">
        <f>VLOOKUP(E2429,HD_Odo!$C$2:$D$1381,2,FALSE)</f>
        <v>306504</v>
      </c>
      <c r="G2429" s="89" t="str">
        <f>'EMFAC2017EI-2011Class'!H2428</f>
        <v>2023-T7 Public-38</v>
      </c>
      <c r="H2429" s="77">
        <f t="shared" si="76"/>
        <v>1</v>
      </c>
      <c r="J2429" s="13"/>
      <c r="N2429" s="37"/>
      <c r="O2429" s="36"/>
    </row>
    <row r="2430" spans="1:15" ht="13.7" customHeight="1" x14ac:dyDescent="0.25">
      <c r="A2430" s="73">
        <f>'EMFAC2017EI-2011Class'!B2429</f>
        <v>2023</v>
      </c>
      <c r="B2430" s="74" t="str">
        <f>'EMFAC2017EI-2011Class'!C2429</f>
        <v>T7 Public</v>
      </c>
      <c r="C2430" s="73">
        <f>'EMFAC2017EI-2011Class'!D2429</f>
        <v>1984</v>
      </c>
      <c r="D2430" s="38">
        <f>'EMFAC2017EI-2011Class'!F2429</f>
        <v>39</v>
      </c>
      <c r="E2430" s="72" t="str">
        <f t="shared" si="77"/>
        <v>T7 Public-39</v>
      </c>
      <c r="F2430" s="39">
        <f>VLOOKUP(E2430,HD_Odo!$C$2:$D$1381,2,FALSE)</f>
        <v>314280</v>
      </c>
      <c r="G2430" s="89" t="str">
        <f>'EMFAC2017EI-2011Class'!H2429</f>
        <v>2023-T7 Public-39</v>
      </c>
      <c r="H2430" s="77">
        <f t="shared" ref="H2430:H2493" si="78">IF(C2430&lt;1994,1,IF(C2430&lt;2004,($Y$3+$Z$3*(F2430/10000))/($E$3+$F$3*(F2430/10000)),IF(C2430&lt;2008,($Y$4+$Z$4*(F2430/10000))/($E$4+$F$4*(F2430/10000)),IF(C2430&lt;2011,($Y$5+$Z$5*(F2430/10000))/($E$5+$F$5*(F2430/10000)),IF(C2430&lt;2014,($Y$6+$Z$6*(F2430/10000))/($E$6+$F$6*(F2430/10000)),($Y$7+$Z$7*(F2430/10000))/($E$7+$F$7*(F2430/10000)))))))</f>
        <v>1</v>
      </c>
      <c r="J2430" s="13"/>
      <c r="N2430" s="37"/>
      <c r="O2430" s="36"/>
    </row>
    <row r="2431" spans="1:15" ht="13.7" customHeight="1" x14ac:dyDescent="0.25">
      <c r="A2431" s="73">
        <f>'EMFAC2017EI-2011Class'!B2430</f>
        <v>2023</v>
      </c>
      <c r="B2431" s="74" t="str">
        <f>'EMFAC2017EI-2011Class'!C2430</f>
        <v>T7 Public</v>
      </c>
      <c r="C2431" s="73">
        <f>'EMFAC2017EI-2011Class'!D2430</f>
        <v>1983</v>
      </c>
      <c r="D2431" s="38">
        <f>'EMFAC2017EI-2011Class'!F2430</f>
        <v>40</v>
      </c>
      <c r="E2431" s="72" t="str">
        <f t="shared" si="77"/>
        <v>T7 Public-40</v>
      </c>
      <c r="F2431" s="39">
        <f>VLOOKUP(E2431,HD_Odo!$C$2:$D$1381,2,FALSE)</f>
        <v>322056</v>
      </c>
      <c r="G2431" s="89" t="str">
        <f>'EMFAC2017EI-2011Class'!H2430</f>
        <v>2023-T7 Public-40</v>
      </c>
      <c r="H2431" s="77">
        <f t="shared" si="78"/>
        <v>1</v>
      </c>
      <c r="J2431" s="13"/>
      <c r="N2431" s="37"/>
      <c r="O2431" s="36"/>
    </row>
    <row r="2432" spans="1:15" ht="13.7" customHeight="1" x14ac:dyDescent="0.25">
      <c r="A2432" s="73">
        <f>'EMFAC2017EI-2011Class'!B2431</f>
        <v>2023</v>
      </c>
      <c r="B2432" s="74" t="str">
        <f>'EMFAC2017EI-2011Class'!C2431</f>
        <v>T7 Public</v>
      </c>
      <c r="C2432" s="73">
        <f>'EMFAC2017EI-2011Class'!D2431</f>
        <v>1982</v>
      </c>
      <c r="D2432" s="38">
        <f>'EMFAC2017EI-2011Class'!F2431</f>
        <v>41</v>
      </c>
      <c r="E2432" s="72" t="str">
        <f t="shared" si="77"/>
        <v>T7 Public-41</v>
      </c>
      <c r="F2432" s="39">
        <f>VLOOKUP(E2432,HD_Odo!$C$2:$D$1381,2,FALSE)</f>
        <v>329832</v>
      </c>
      <c r="G2432" s="89" t="str">
        <f>'EMFAC2017EI-2011Class'!H2431</f>
        <v>2023-T7 Public-41</v>
      </c>
      <c r="H2432" s="77">
        <f t="shared" si="78"/>
        <v>1</v>
      </c>
      <c r="J2432" s="13"/>
      <c r="N2432" s="37"/>
      <c r="O2432" s="36"/>
    </row>
    <row r="2433" spans="1:15" ht="13.7" customHeight="1" x14ac:dyDescent="0.25">
      <c r="A2433" s="73">
        <f>'EMFAC2017EI-2011Class'!B2432</f>
        <v>2023</v>
      </c>
      <c r="B2433" s="74" t="str">
        <f>'EMFAC2017EI-2011Class'!C2432</f>
        <v>T7 Public</v>
      </c>
      <c r="C2433" s="73">
        <f>'EMFAC2017EI-2011Class'!D2432</f>
        <v>1981</v>
      </c>
      <c r="D2433" s="38">
        <f>'EMFAC2017EI-2011Class'!F2432</f>
        <v>42</v>
      </c>
      <c r="E2433" s="72" t="str">
        <f t="shared" si="77"/>
        <v>T7 Public-42</v>
      </c>
      <c r="F2433" s="39">
        <f>VLOOKUP(E2433,HD_Odo!$C$2:$D$1381,2,FALSE)</f>
        <v>337608</v>
      </c>
      <c r="G2433" s="89" t="str">
        <f>'EMFAC2017EI-2011Class'!H2432</f>
        <v>2023-T7 Public-42</v>
      </c>
      <c r="H2433" s="77">
        <f t="shared" si="78"/>
        <v>1</v>
      </c>
      <c r="J2433" s="13"/>
      <c r="N2433" s="37"/>
      <c r="O2433" s="36"/>
    </row>
    <row r="2434" spans="1:15" ht="13.7" customHeight="1" x14ac:dyDescent="0.25">
      <c r="A2434" s="73">
        <f>'EMFAC2017EI-2011Class'!B2433</f>
        <v>2023</v>
      </c>
      <c r="B2434" s="74" t="str">
        <f>'EMFAC2017EI-2011Class'!C2433</f>
        <v>T7 Public</v>
      </c>
      <c r="C2434" s="73">
        <f>'EMFAC2017EI-2011Class'!D2433</f>
        <v>1980</v>
      </c>
      <c r="D2434" s="38">
        <f>'EMFAC2017EI-2011Class'!F2433</f>
        <v>43</v>
      </c>
      <c r="E2434" s="72" t="str">
        <f t="shared" si="77"/>
        <v>T7 Public-43</v>
      </c>
      <c r="F2434" s="39">
        <f>VLOOKUP(E2434,HD_Odo!$C$2:$D$1381,2,FALSE)</f>
        <v>345384</v>
      </c>
      <c r="G2434" s="89" t="str">
        <f>'EMFAC2017EI-2011Class'!H2433</f>
        <v>2023-T7 Public-43</v>
      </c>
      <c r="H2434" s="77">
        <f t="shared" si="78"/>
        <v>1</v>
      </c>
      <c r="J2434" s="13"/>
      <c r="N2434" s="37"/>
      <c r="O2434" s="36"/>
    </row>
    <row r="2435" spans="1:15" ht="13.7" customHeight="1" x14ac:dyDescent="0.25">
      <c r="A2435" s="73">
        <f>'EMFAC2017EI-2011Class'!B2434</f>
        <v>2023</v>
      </c>
      <c r="B2435" s="74" t="str">
        <f>'EMFAC2017EI-2011Class'!C2434</f>
        <v>T7 Public</v>
      </c>
      <c r="C2435" s="73">
        <f>'EMFAC2017EI-2011Class'!D2434</f>
        <v>1979</v>
      </c>
      <c r="D2435" s="38">
        <f>'EMFAC2017EI-2011Class'!F2434</f>
        <v>44</v>
      </c>
      <c r="E2435" s="72" t="str">
        <f t="shared" si="77"/>
        <v>T7 Public-44</v>
      </c>
      <c r="F2435" s="39">
        <f>VLOOKUP(E2435,HD_Odo!$C$2:$D$1381,2,FALSE)</f>
        <v>353160</v>
      </c>
      <c r="G2435" s="89" t="str">
        <f>'EMFAC2017EI-2011Class'!H2434</f>
        <v>2023-T7 Public-44</v>
      </c>
      <c r="H2435" s="77">
        <f t="shared" si="78"/>
        <v>1</v>
      </c>
      <c r="J2435" s="13"/>
      <c r="N2435" s="37"/>
      <c r="O2435" s="36"/>
    </row>
    <row r="2436" spans="1:15" ht="13.7" customHeight="1" x14ac:dyDescent="0.25">
      <c r="A2436" s="73">
        <f>'EMFAC2017EI-2011Class'!B2435</f>
        <v>2023</v>
      </c>
      <c r="B2436" s="74" t="str">
        <f>'EMFAC2017EI-2011Class'!C2435</f>
        <v>T7 Single</v>
      </c>
      <c r="C2436" s="73">
        <f>'EMFAC2017EI-2011Class'!D2435</f>
        <v>2024</v>
      </c>
      <c r="D2436" s="38">
        <f>'EMFAC2017EI-2011Class'!F2435</f>
        <v>-1</v>
      </c>
      <c r="E2436" s="72" t="str">
        <f t="shared" si="77"/>
        <v>T7 Single--1</v>
      </c>
      <c r="F2436" s="39">
        <f>VLOOKUP(E2436,HD_Odo!$C$2:$D$1381,2,FALSE)</f>
        <v>0</v>
      </c>
      <c r="G2436" s="89" t="str">
        <f>'EMFAC2017EI-2011Class'!H2435</f>
        <v>2023-T7 Single--1</v>
      </c>
      <c r="H2436" s="77">
        <f t="shared" si="78"/>
        <v>1</v>
      </c>
      <c r="J2436" s="13"/>
      <c r="N2436" s="37"/>
      <c r="O2436" s="36"/>
    </row>
    <row r="2437" spans="1:15" ht="13.7" customHeight="1" x14ac:dyDescent="0.25">
      <c r="A2437" s="73">
        <f>'EMFAC2017EI-2011Class'!B2436</f>
        <v>2023</v>
      </c>
      <c r="B2437" s="74" t="str">
        <f>'EMFAC2017EI-2011Class'!C2436</f>
        <v>T7 Single</v>
      </c>
      <c r="C2437" s="73">
        <f>'EMFAC2017EI-2011Class'!D2436</f>
        <v>2023</v>
      </c>
      <c r="D2437" s="38">
        <f>'EMFAC2017EI-2011Class'!F2436</f>
        <v>0</v>
      </c>
      <c r="E2437" s="72" t="str">
        <f t="shared" si="77"/>
        <v>T7 Single-0</v>
      </c>
      <c r="F2437" s="39">
        <f>VLOOKUP(E2437,HD_Odo!$C$2:$D$1381,2,FALSE)</f>
        <v>40564</v>
      </c>
      <c r="G2437" s="89" t="str">
        <f>'EMFAC2017EI-2011Class'!H2436</f>
        <v>2023-T7 Single-0</v>
      </c>
      <c r="H2437" s="77">
        <f t="shared" si="78"/>
        <v>0.95227410448173755</v>
      </c>
      <c r="J2437" s="13"/>
      <c r="N2437" s="37"/>
      <c r="O2437" s="36"/>
    </row>
    <row r="2438" spans="1:15" ht="13.7" customHeight="1" x14ac:dyDescent="0.25">
      <c r="A2438" s="73">
        <f>'EMFAC2017EI-2011Class'!B2437</f>
        <v>2023</v>
      </c>
      <c r="B2438" s="74" t="str">
        <f>'EMFAC2017EI-2011Class'!C2437</f>
        <v>T7 Single</v>
      </c>
      <c r="C2438" s="73">
        <f>'EMFAC2017EI-2011Class'!D2437</f>
        <v>2022</v>
      </c>
      <c r="D2438" s="38">
        <f>'EMFAC2017EI-2011Class'!F2437</f>
        <v>1</v>
      </c>
      <c r="E2438" s="72" t="str">
        <f t="shared" si="77"/>
        <v>T7 Single-1</v>
      </c>
      <c r="F2438" s="39">
        <f>VLOOKUP(E2438,HD_Odo!$C$2:$D$1381,2,FALSE)</f>
        <v>79371</v>
      </c>
      <c r="G2438" s="89" t="str">
        <f>'EMFAC2017EI-2011Class'!H2437</f>
        <v>2023-T7 Single-1</v>
      </c>
      <c r="H2438" s="77">
        <f t="shared" si="78"/>
        <v>0.91708819832269928</v>
      </c>
      <c r="J2438" s="13"/>
      <c r="N2438" s="37"/>
      <c r="O2438" s="36"/>
    </row>
    <row r="2439" spans="1:15" ht="13.7" customHeight="1" x14ac:dyDescent="0.25">
      <c r="A2439" s="73">
        <f>'EMFAC2017EI-2011Class'!B2438</f>
        <v>2023</v>
      </c>
      <c r="B2439" s="74" t="str">
        <f>'EMFAC2017EI-2011Class'!C2438</f>
        <v>T7 Single</v>
      </c>
      <c r="C2439" s="73">
        <f>'EMFAC2017EI-2011Class'!D2438</f>
        <v>2021</v>
      </c>
      <c r="D2439" s="38">
        <f>'EMFAC2017EI-2011Class'!F2438</f>
        <v>2</v>
      </c>
      <c r="E2439" s="72" t="str">
        <f t="shared" si="77"/>
        <v>T7 Single-2</v>
      </c>
      <c r="F2439" s="39">
        <f>VLOOKUP(E2439,HD_Odo!$C$2:$D$1381,2,FALSE)</f>
        <v>116000</v>
      </c>
      <c r="G2439" s="89" t="str">
        <f>'EMFAC2017EI-2011Class'!H2438</f>
        <v>2023-T7 Single-2</v>
      </c>
      <c r="H2439" s="77">
        <f t="shared" si="78"/>
        <v>0.89042405336767816</v>
      </c>
      <c r="J2439" s="13"/>
      <c r="N2439" s="37"/>
      <c r="O2439" s="36"/>
    </row>
    <row r="2440" spans="1:15" ht="13.7" customHeight="1" x14ac:dyDescent="0.25">
      <c r="A2440" s="73">
        <f>'EMFAC2017EI-2011Class'!B2439</f>
        <v>2023</v>
      </c>
      <c r="B2440" s="74" t="str">
        <f>'EMFAC2017EI-2011Class'!C2439</f>
        <v>T7 Single</v>
      </c>
      <c r="C2440" s="73">
        <f>'EMFAC2017EI-2011Class'!D2439</f>
        <v>2020</v>
      </c>
      <c r="D2440" s="38">
        <f>'EMFAC2017EI-2011Class'!F2439</f>
        <v>3</v>
      </c>
      <c r="E2440" s="72" t="str">
        <f t="shared" si="77"/>
        <v>T7 Single-3</v>
      </c>
      <c r="F2440" s="39">
        <f>VLOOKUP(E2440,HD_Odo!$C$2:$D$1381,2,FALSE)</f>
        <v>150258</v>
      </c>
      <c r="G2440" s="89" t="str">
        <f>'EMFAC2017EI-2011Class'!H2439</f>
        <v>2023-T7 Single-3</v>
      </c>
      <c r="H2440" s="77">
        <f t="shared" si="78"/>
        <v>0.86972595774032468</v>
      </c>
      <c r="J2440" s="13"/>
      <c r="N2440" s="37"/>
      <c r="O2440" s="36"/>
    </row>
    <row r="2441" spans="1:15" ht="13.7" customHeight="1" x14ac:dyDescent="0.25">
      <c r="A2441" s="73">
        <f>'EMFAC2017EI-2011Class'!B2440</f>
        <v>2023</v>
      </c>
      <c r="B2441" s="74" t="str">
        <f>'EMFAC2017EI-2011Class'!C2440</f>
        <v>T7 Single</v>
      </c>
      <c r="C2441" s="73">
        <f>'EMFAC2017EI-2011Class'!D2440</f>
        <v>2019</v>
      </c>
      <c r="D2441" s="38">
        <f>'EMFAC2017EI-2011Class'!F2440</f>
        <v>4</v>
      </c>
      <c r="E2441" s="72" t="str">
        <f t="shared" si="77"/>
        <v>T7 Single-4</v>
      </c>
      <c r="F2441" s="39">
        <f>VLOOKUP(E2441,HD_Odo!$C$2:$D$1381,2,FALSE)</f>
        <v>182135</v>
      </c>
      <c r="G2441" s="89" t="str">
        <f>'EMFAC2017EI-2011Class'!H2440</f>
        <v>2023-T7 Single-4</v>
      </c>
      <c r="H2441" s="77">
        <f t="shared" si="78"/>
        <v>0.85330448896685251</v>
      </c>
      <c r="J2441" s="13"/>
      <c r="N2441" s="37"/>
      <c r="O2441" s="36"/>
    </row>
    <row r="2442" spans="1:15" ht="13.7" customHeight="1" x14ac:dyDescent="0.25">
      <c r="A2442" s="73">
        <f>'EMFAC2017EI-2011Class'!B2441</f>
        <v>2023</v>
      </c>
      <c r="B2442" s="74" t="str">
        <f>'EMFAC2017EI-2011Class'!C2441</f>
        <v>T7 Single</v>
      </c>
      <c r="C2442" s="73">
        <f>'EMFAC2017EI-2011Class'!D2441</f>
        <v>2018</v>
      </c>
      <c r="D2442" s="38">
        <f>'EMFAC2017EI-2011Class'!F2441</f>
        <v>5</v>
      </c>
      <c r="E2442" s="72" t="str">
        <f t="shared" si="77"/>
        <v>T7 Single-5</v>
      </c>
      <c r="F2442" s="39">
        <f>VLOOKUP(E2442,HD_Odo!$C$2:$D$1381,2,FALSE)</f>
        <v>211768</v>
      </c>
      <c r="G2442" s="89" t="str">
        <f>'EMFAC2017EI-2011Class'!H2441</f>
        <v>2023-T7 Single-5</v>
      </c>
      <c r="H2442" s="77">
        <f t="shared" si="78"/>
        <v>0.84000162570230419</v>
      </c>
      <c r="J2442" s="13"/>
      <c r="N2442" s="37"/>
      <c r="O2442" s="36"/>
    </row>
    <row r="2443" spans="1:15" ht="13.7" customHeight="1" x14ac:dyDescent="0.25">
      <c r="A2443" s="73">
        <f>'EMFAC2017EI-2011Class'!B2442</f>
        <v>2023</v>
      </c>
      <c r="B2443" s="74" t="str">
        <f>'EMFAC2017EI-2011Class'!C2442</f>
        <v>T7 Single</v>
      </c>
      <c r="C2443" s="73">
        <f>'EMFAC2017EI-2011Class'!D2442</f>
        <v>2017</v>
      </c>
      <c r="D2443" s="38">
        <f>'EMFAC2017EI-2011Class'!F2442</f>
        <v>6</v>
      </c>
      <c r="E2443" s="72" t="str">
        <f t="shared" ref="E2443:E2506" si="79">CONCATENATE(B2443,"-",D2443)</f>
        <v>T7 Single-6</v>
      </c>
      <c r="F2443" s="39">
        <f>VLOOKUP(E2443,HD_Odo!$C$2:$D$1381,2,FALSE)</f>
        <v>239398</v>
      </c>
      <c r="G2443" s="89" t="str">
        <f>'EMFAC2017EI-2011Class'!H2442</f>
        <v>2023-T7 Single-6</v>
      </c>
      <c r="H2443" s="77">
        <f t="shared" si="78"/>
        <v>0.82900146990821466</v>
      </c>
      <c r="J2443" s="13"/>
      <c r="N2443" s="37"/>
      <c r="O2443" s="36"/>
    </row>
    <row r="2444" spans="1:15" ht="13.7" customHeight="1" x14ac:dyDescent="0.25">
      <c r="A2444" s="73">
        <f>'EMFAC2017EI-2011Class'!B2443</f>
        <v>2023</v>
      </c>
      <c r="B2444" s="74" t="str">
        <f>'EMFAC2017EI-2011Class'!C2443</f>
        <v>T7 Single</v>
      </c>
      <c r="C2444" s="73">
        <f>'EMFAC2017EI-2011Class'!D2443</f>
        <v>2016</v>
      </c>
      <c r="D2444" s="38">
        <f>'EMFAC2017EI-2011Class'!F2443</f>
        <v>7</v>
      </c>
      <c r="E2444" s="72" t="str">
        <f t="shared" si="79"/>
        <v>T7 Single-7</v>
      </c>
      <c r="F2444" s="39">
        <f>VLOOKUP(E2444,HD_Odo!$C$2:$D$1381,2,FALSE)</f>
        <v>265329</v>
      </c>
      <c r="G2444" s="89" t="str">
        <f>'EMFAC2017EI-2011Class'!H2443</f>
        <v>2023-T7 Single-7</v>
      </c>
      <c r="H2444" s="77">
        <f t="shared" si="78"/>
        <v>0.81971711439421902</v>
      </c>
      <c r="J2444" s="13"/>
      <c r="N2444" s="37"/>
      <c r="O2444" s="36"/>
    </row>
    <row r="2445" spans="1:15" ht="13.7" customHeight="1" x14ac:dyDescent="0.25">
      <c r="A2445" s="73">
        <f>'EMFAC2017EI-2011Class'!B2444</f>
        <v>2023</v>
      </c>
      <c r="B2445" s="74" t="str">
        <f>'EMFAC2017EI-2011Class'!C2444</f>
        <v>T7 Single</v>
      </c>
      <c r="C2445" s="73">
        <f>'EMFAC2017EI-2011Class'!D2444</f>
        <v>2015</v>
      </c>
      <c r="D2445" s="38">
        <f>'EMFAC2017EI-2011Class'!F2444</f>
        <v>8</v>
      </c>
      <c r="E2445" s="72" t="str">
        <f t="shared" si="79"/>
        <v>T7 Single-8</v>
      </c>
      <c r="F2445" s="39">
        <f>VLOOKUP(E2445,HD_Odo!$C$2:$D$1381,2,FALSE)</f>
        <v>289889</v>
      </c>
      <c r="G2445" s="89" t="str">
        <f>'EMFAC2017EI-2011Class'!H2444</f>
        <v>2023-T7 Single-8</v>
      </c>
      <c r="H2445" s="77">
        <f t="shared" si="78"/>
        <v>0.8117213817077612</v>
      </c>
      <c r="J2445" s="13"/>
      <c r="N2445" s="37"/>
      <c r="O2445" s="36"/>
    </row>
    <row r="2446" spans="1:15" ht="13.7" customHeight="1" x14ac:dyDescent="0.25">
      <c r="A2446" s="73">
        <f>'EMFAC2017EI-2011Class'!B2445</f>
        <v>2023</v>
      </c>
      <c r="B2446" s="74" t="str">
        <f>'EMFAC2017EI-2011Class'!C2445</f>
        <v>T7 Single</v>
      </c>
      <c r="C2446" s="73">
        <f>'EMFAC2017EI-2011Class'!D2445</f>
        <v>2014</v>
      </c>
      <c r="D2446" s="38">
        <f>'EMFAC2017EI-2011Class'!F2445</f>
        <v>9</v>
      </c>
      <c r="E2446" s="72" t="str">
        <f t="shared" si="79"/>
        <v>T7 Single-9</v>
      </c>
      <c r="F2446" s="39">
        <f>VLOOKUP(E2446,HD_Odo!$C$2:$D$1381,2,FALSE)</f>
        <v>313388</v>
      </c>
      <c r="G2446" s="89" t="str">
        <f>'EMFAC2017EI-2011Class'!H2445</f>
        <v>2023-T7 Single-9</v>
      </c>
      <c r="H2446" s="77">
        <f t="shared" si="78"/>
        <v>0.80470491522754428</v>
      </c>
      <c r="J2446" s="13"/>
      <c r="N2446" s="37"/>
      <c r="O2446" s="36"/>
    </row>
    <row r="2447" spans="1:15" ht="13.7" customHeight="1" x14ac:dyDescent="0.25">
      <c r="A2447" s="73">
        <f>'EMFAC2017EI-2011Class'!B2446</f>
        <v>2023</v>
      </c>
      <c r="B2447" s="74" t="str">
        <f>'EMFAC2017EI-2011Class'!C2446</f>
        <v>T7 Single</v>
      </c>
      <c r="C2447" s="73">
        <f>'EMFAC2017EI-2011Class'!D2446</f>
        <v>2013</v>
      </c>
      <c r="D2447" s="38">
        <f>'EMFAC2017EI-2011Class'!F2446</f>
        <v>10</v>
      </c>
      <c r="E2447" s="72" t="str">
        <f t="shared" si="79"/>
        <v>T7 Single-10</v>
      </c>
      <c r="F2447" s="39">
        <f>VLOOKUP(E2447,HD_Odo!$C$2:$D$1381,2,FALSE)</f>
        <v>336079</v>
      </c>
      <c r="G2447" s="89" t="str">
        <f>'EMFAC2017EI-2011Class'!H2446</f>
        <v>2023-T7 Single-10</v>
      </c>
      <c r="H2447" s="77">
        <f t="shared" si="78"/>
        <v>0.76405635512480663</v>
      </c>
      <c r="J2447" s="13"/>
      <c r="N2447" s="37"/>
      <c r="O2447" s="36"/>
    </row>
    <row r="2448" spans="1:15" ht="13.7" customHeight="1" x14ac:dyDescent="0.25">
      <c r="A2448" s="73">
        <f>'EMFAC2017EI-2011Class'!B2447</f>
        <v>2023</v>
      </c>
      <c r="B2448" s="74" t="str">
        <f>'EMFAC2017EI-2011Class'!C2447</f>
        <v>T7 Single</v>
      </c>
      <c r="C2448" s="73">
        <f>'EMFAC2017EI-2011Class'!D2447</f>
        <v>2012</v>
      </c>
      <c r="D2448" s="38">
        <f>'EMFAC2017EI-2011Class'!F2447</f>
        <v>11</v>
      </c>
      <c r="E2448" s="72" t="str">
        <f t="shared" si="79"/>
        <v>T7 Single-11</v>
      </c>
      <c r="F2448" s="39">
        <f>VLOOKUP(E2448,HD_Odo!$C$2:$D$1381,2,FALSE)</f>
        <v>358115</v>
      </c>
      <c r="G2448" s="89" t="str">
        <f>'EMFAC2017EI-2011Class'!H2447</f>
        <v>2023-T7 Single-11</v>
      </c>
      <c r="H2448" s="77">
        <f t="shared" si="78"/>
        <v>0.75902287389381606</v>
      </c>
      <c r="J2448" s="13"/>
      <c r="N2448" s="37"/>
      <c r="O2448" s="36"/>
    </row>
    <row r="2449" spans="1:15" ht="13.7" customHeight="1" x14ac:dyDescent="0.25">
      <c r="A2449" s="73">
        <f>'EMFAC2017EI-2011Class'!B2448</f>
        <v>2023</v>
      </c>
      <c r="B2449" s="74" t="str">
        <f>'EMFAC2017EI-2011Class'!C2448</f>
        <v>T7 Single</v>
      </c>
      <c r="C2449" s="73">
        <f>'EMFAC2017EI-2011Class'!D2448</f>
        <v>2011</v>
      </c>
      <c r="D2449" s="38">
        <f>'EMFAC2017EI-2011Class'!F2448</f>
        <v>12</v>
      </c>
      <c r="E2449" s="72" t="str">
        <f t="shared" si="79"/>
        <v>T7 Single-12</v>
      </c>
      <c r="F2449" s="39">
        <f>VLOOKUP(E2449,HD_Odo!$C$2:$D$1381,2,FALSE)</f>
        <v>379510</v>
      </c>
      <c r="G2449" s="89" t="str">
        <f>'EMFAC2017EI-2011Class'!H2448</f>
        <v>2023-T7 Single-12</v>
      </c>
      <c r="H2449" s="77">
        <f t="shared" si="78"/>
        <v>0.75452016709737924</v>
      </c>
      <c r="J2449" s="13"/>
      <c r="N2449" s="37"/>
      <c r="O2449" s="36"/>
    </row>
    <row r="2450" spans="1:15" ht="13.7" customHeight="1" x14ac:dyDescent="0.25">
      <c r="A2450" s="73">
        <f>'EMFAC2017EI-2011Class'!B2449</f>
        <v>2023</v>
      </c>
      <c r="B2450" s="74" t="str">
        <f>'EMFAC2017EI-2011Class'!C2449</f>
        <v>T7 Single</v>
      </c>
      <c r="C2450" s="73">
        <f>'EMFAC2017EI-2011Class'!D2449</f>
        <v>2010</v>
      </c>
      <c r="D2450" s="38">
        <f>'EMFAC2017EI-2011Class'!F2449</f>
        <v>13</v>
      </c>
      <c r="E2450" s="72" t="str">
        <f t="shared" si="79"/>
        <v>T7 Single-13</v>
      </c>
      <c r="F2450" s="39">
        <f>VLOOKUP(E2450,HD_Odo!$C$2:$D$1381,2,FALSE)</f>
        <v>400100</v>
      </c>
      <c r="G2450" s="89" t="str">
        <f>'EMFAC2017EI-2011Class'!H2449</f>
        <v>2023-T7 Single-13</v>
      </c>
      <c r="H2450" s="77">
        <f t="shared" si="78"/>
        <v>0.80464252485825971</v>
      </c>
      <c r="J2450" s="13"/>
      <c r="N2450" s="37"/>
      <c r="O2450" s="36"/>
    </row>
    <row r="2451" spans="1:15" ht="13.7" customHeight="1" x14ac:dyDescent="0.25">
      <c r="A2451" s="73">
        <f>'EMFAC2017EI-2011Class'!B2450</f>
        <v>2023</v>
      </c>
      <c r="B2451" s="74" t="str">
        <f>'EMFAC2017EI-2011Class'!C2450</f>
        <v>T7 Single</v>
      </c>
      <c r="C2451" s="73">
        <f>'EMFAC2017EI-2011Class'!D2450</f>
        <v>2009</v>
      </c>
      <c r="D2451" s="38">
        <f>'EMFAC2017EI-2011Class'!F2450</f>
        <v>14</v>
      </c>
      <c r="E2451" s="72" t="str">
        <f t="shared" si="79"/>
        <v>T7 Single-14</v>
      </c>
      <c r="F2451" s="39">
        <f>VLOOKUP(E2451,HD_Odo!$C$2:$D$1381,2,FALSE)</f>
        <v>419498</v>
      </c>
      <c r="G2451" s="89" t="str">
        <f>'EMFAC2017EI-2011Class'!H2450</f>
        <v>2023-T7 Single-14</v>
      </c>
      <c r="H2451" s="77">
        <f t="shared" si="78"/>
        <v>0.80017496525959353</v>
      </c>
      <c r="J2451" s="13"/>
      <c r="N2451" s="37"/>
      <c r="O2451" s="36"/>
    </row>
    <row r="2452" spans="1:15" ht="13.7" customHeight="1" x14ac:dyDescent="0.25">
      <c r="A2452" s="73">
        <f>'EMFAC2017EI-2011Class'!B2451</f>
        <v>2023</v>
      </c>
      <c r="B2452" s="74" t="str">
        <f>'EMFAC2017EI-2011Class'!C2451</f>
        <v>T7 Single</v>
      </c>
      <c r="C2452" s="73">
        <f>'EMFAC2017EI-2011Class'!D2451</f>
        <v>2008</v>
      </c>
      <c r="D2452" s="38">
        <f>'EMFAC2017EI-2011Class'!F2451</f>
        <v>15</v>
      </c>
      <c r="E2452" s="72" t="str">
        <f t="shared" si="79"/>
        <v>T7 Single-15</v>
      </c>
      <c r="F2452" s="39">
        <f>VLOOKUP(E2452,HD_Odo!$C$2:$D$1381,2,FALSE)</f>
        <v>437058</v>
      </c>
      <c r="G2452" s="89" t="str">
        <f>'EMFAC2017EI-2011Class'!H2451</f>
        <v>2023-T7 Single-15</v>
      </c>
      <c r="H2452" s="77">
        <f t="shared" si="78"/>
        <v>0.7963148821649938</v>
      </c>
      <c r="J2452" s="13"/>
      <c r="N2452" s="37"/>
      <c r="O2452" s="36"/>
    </row>
    <row r="2453" spans="1:15" ht="13.7" customHeight="1" x14ac:dyDescent="0.25">
      <c r="A2453" s="73">
        <f>'EMFAC2017EI-2011Class'!B2452</f>
        <v>2023</v>
      </c>
      <c r="B2453" s="74" t="str">
        <f>'EMFAC2017EI-2011Class'!C2452</f>
        <v>T7 Single</v>
      </c>
      <c r="C2453" s="73">
        <f>'EMFAC2017EI-2011Class'!D2452</f>
        <v>2007</v>
      </c>
      <c r="D2453" s="38">
        <f>'EMFAC2017EI-2011Class'!F2452</f>
        <v>16</v>
      </c>
      <c r="E2453" s="72" t="str">
        <f t="shared" si="79"/>
        <v>T7 Single-16</v>
      </c>
      <c r="F2453" s="39">
        <f>VLOOKUP(E2453,HD_Odo!$C$2:$D$1381,2,FALSE)</f>
        <v>454484</v>
      </c>
      <c r="G2453" s="89" t="str">
        <f>'EMFAC2017EI-2011Class'!H2452</f>
        <v>2023-T7 Single-16</v>
      </c>
      <c r="H2453" s="77">
        <f t="shared" si="78"/>
        <v>0.89419925267484224</v>
      </c>
      <c r="J2453" s="13"/>
      <c r="N2453" s="37"/>
      <c r="O2453" s="36"/>
    </row>
    <row r="2454" spans="1:15" ht="13.7" customHeight="1" x14ac:dyDescent="0.25">
      <c r="A2454" s="73">
        <f>'EMFAC2017EI-2011Class'!B2453</f>
        <v>2023</v>
      </c>
      <c r="B2454" s="74" t="str">
        <f>'EMFAC2017EI-2011Class'!C2453</f>
        <v>T7 Single</v>
      </c>
      <c r="C2454" s="73">
        <f>'EMFAC2017EI-2011Class'!D2453</f>
        <v>2006</v>
      </c>
      <c r="D2454" s="38">
        <f>'EMFAC2017EI-2011Class'!F2453</f>
        <v>17</v>
      </c>
      <c r="E2454" s="72" t="str">
        <f t="shared" si="79"/>
        <v>T7 Single-17</v>
      </c>
      <c r="F2454" s="39">
        <f>VLOOKUP(E2454,HD_Odo!$C$2:$D$1381,2,FALSE)</f>
        <v>471741</v>
      </c>
      <c r="G2454" s="89" t="str">
        <f>'EMFAC2017EI-2011Class'!H2453</f>
        <v>2023-T7 Single-17</v>
      </c>
      <c r="H2454" s="77">
        <f t="shared" si="78"/>
        <v>0.89186982880873533</v>
      </c>
      <c r="J2454" s="13"/>
      <c r="N2454" s="37"/>
      <c r="O2454" s="36"/>
    </row>
    <row r="2455" spans="1:15" ht="13.7" customHeight="1" x14ac:dyDescent="0.25">
      <c r="A2455" s="73">
        <f>'EMFAC2017EI-2011Class'!B2454</f>
        <v>2023</v>
      </c>
      <c r="B2455" s="74" t="str">
        <f>'EMFAC2017EI-2011Class'!C2454</f>
        <v>T7 Single</v>
      </c>
      <c r="C2455" s="73">
        <f>'EMFAC2017EI-2011Class'!D2454</f>
        <v>2005</v>
      </c>
      <c r="D2455" s="38">
        <f>'EMFAC2017EI-2011Class'!F2454</f>
        <v>18</v>
      </c>
      <c r="E2455" s="72" t="str">
        <f t="shared" si="79"/>
        <v>T7 Single-18</v>
      </c>
      <c r="F2455" s="39">
        <f>VLOOKUP(E2455,HD_Odo!$C$2:$D$1381,2,FALSE)</f>
        <v>488797</v>
      </c>
      <c r="G2455" s="89" t="str">
        <f>'EMFAC2017EI-2011Class'!H2454</f>
        <v>2023-T7 Single-18</v>
      </c>
      <c r="H2455" s="77">
        <f t="shared" si="78"/>
        <v>0.88963684356331052</v>
      </c>
      <c r="J2455" s="13"/>
      <c r="N2455" s="37"/>
      <c r="O2455" s="36"/>
    </row>
    <row r="2456" spans="1:15" ht="13.7" customHeight="1" x14ac:dyDescent="0.25">
      <c r="A2456" s="73">
        <f>'EMFAC2017EI-2011Class'!B2455</f>
        <v>2023</v>
      </c>
      <c r="B2456" s="74" t="str">
        <f>'EMFAC2017EI-2011Class'!C2455</f>
        <v>T7 Single</v>
      </c>
      <c r="C2456" s="73">
        <f>'EMFAC2017EI-2011Class'!D2455</f>
        <v>2004</v>
      </c>
      <c r="D2456" s="38">
        <f>'EMFAC2017EI-2011Class'!F2455</f>
        <v>19</v>
      </c>
      <c r="E2456" s="72" t="str">
        <f t="shared" si="79"/>
        <v>T7 Single-19</v>
      </c>
      <c r="F2456" s="39">
        <f>VLOOKUP(E2456,HD_Odo!$C$2:$D$1381,2,FALSE)</f>
        <v>505620</v>
      </c>
      <c r="G2456" s="89" t="str">
        <f>'EMFAC2017EI-2011Class'!H2455</f>
        <v>2023-T7 Single-19</v>
      </c>
      <c r="H2456" s="77">
        <f t="shared" si="78"/>
        <v>0.88749887424820117</v>
      </c>
      <c r="J2456" s="13"/>
      <c r="N2456" s="37"/>
      <c r="O2456" s="36"/>
    </row>
    <row r="2457" spans="1:15" ht="13.7" customHeight="1" x14ac:dyDescent="0.25">
      <c r="A2457" s="73">
        <f>'EMFAC2017EI-2011Class'!B2456</f>
        <v>2023</v>
      </c>
      <c r="B2457" s="74" t="str">
        <f>'EMFAC2017EI-2011Class'!C2456</f>
        <v>T7 Single</v>
      </c>
      <c r="C2457" s="73">
        <f>'EMFAC2017EI-2011Class'!D2456</f>
        <v>2003</v>
      </c>
      <c r="D2457" s="38">
        <f>'EMFAC2017EI-2011Class'!F2456</f>
        <v>20</v>
      </c>
      <c r="E2457" s="72" t="str">
        <f t="shared" si="79"/>
        <v>T7 Single-20</v>
      </c>
      <c r="F2457" s="39">
        <f>VLOOKUP(E2457,HD_Odo!$C$2:$D$1381,2,FALSE)</f>
        <v>522182</v>
      </c>
      <c r="G2457" s="89" t="str">
        <f>'EMFAC2017EI-2011Class'!H2456</f>
        <v>2023-T7 Single-20</v>
      </c>
      <c r="H2457" s="77">
        <f t="shared" si="78"/>
        <v>0.92872775482034564</v>
      </c>
      <c r="J2457" s="13"/>
      <c r="N2457" s="37"/>
      <c r="O2457" s="36"/>
    </row>
    <row r="2458" spans="1:15" ht="13.7" customHeight="1" x14ac:dyDescent="0.25">
      <c r="A2458" s="73">
        <f>'EMFAC2017EI-2011Class'!B2457</f>
        <v>2023</v>
      </c>
      <c r="B2458" s="74" t="str">
        <f>'EMFAC2017EI-2011Class'!C2457</f>
        <v>T7 Single</v>
      </c>
      <c r="C2458" s="73">
        <f>'EMFAC2017EI-2011Class'!D2457</f>
        <v>2002</v>
      </c>
      <c r="D2458" s="38">
        <f>'EMFAC2017EI-2011Class'!F2457</f>
        <v>21</v>
      </c>
      <c r="E2458" s="72" t="str">
        <f t="shared" si="79"/>
        <v>T7 Single-21</v>
      </c>
      <c r="F2458" s="39">
        <f>VLOOKUP(E2458,HD_Odo!$C$2:$D$1381,2,FALSE)</f>
        <v>538456</v>
      </c>
      <c r="G2458" s="89" t="str">
        <f>'EMFAC2017EI-2011Class'!H2457</f>
        <v>2023-T7 Single-21</v>
      </c>
      <c r="H2458" s="77">
        <f t="shared" si="78"/>
        <v>0.92758322751243205</v>
      </c>
      <c r="J2458" s="13"/>
      <c r="N2458" s="37"/>
      <c r="O2458" s="36"/>
    </row>
    <row r="2459" spans="1:15" ht="13.7" customHeight="1" x14ac:dyDescent="0.25">
      <c r="A2459" s="73">
        <f>'EMFAC2017EI-2011Class'!B2458</f>
        <v>2023</v>
      </c>
      <c r="B2459" s="74" t="str">
        <f>'EMFAC2017EI-2011Class'!C2458</f>
        <v>T7 Single</v>
      </c>
      <c r="C2459" s="73">
        <f>'EMFAC2017EI-2011Class'!D2458</f>
        <v>2001</v>
      </c>
      <c r="D2459" s="38">
        <f>'EMFAC2017EI-2011Class'!F2458</f>
        <v>22</v>
      </c>
      <c r="E2459" s="72" t="str">
        <f t="shared" si="79"/>
        <v>T7 Single-22</v>
      </c>
      <c r="F2459" s="39">
        <f>VLOOKUP(E2459,HD_Odo!$C$2:$D$1381,2,FALSE)</f>
        <v>554417</v>
      </c>
      <c r="G2459" s="89" t="str">
        <f>'EMFAC2017EI-2011Class'!H2458</f>
        <v>2023-T7 Single-22</v>
      </c>
      <c r="H2459" s="77">
        <f t="shared" si="78"/>
        <v>0.92649282562966073</v>
      </c>
      <c r="J2459" s="13"/>
      <c r="N2459" s="37"/>
      <c r="O2459" s="36"/>
    </row>
    <row r="2460" spans="1:15" ht="13.7" customHeight="1" x14ac:dyDescent="0.25">
      <c r="A2460" s="73">
        <f>'EMFAC2017EI-2011Class'!B2459</f>
        <v>2023</v>
      </c>
      <c r="B2460" s="74" t="str">
        <f>'EMFAC2017EI-2011Class'!C2459</f>
        <v>T7 Single</v>
      </c>
      <c r="C2460" s="73">
        <f>'EMFAC2017EI-2011Class'!D2459</f>
        <v>2000</v>
      </c>
      <c r="D2460" s="38">
        <f>'EMFAC2017EI-2011Class'!F2459</f>
        <v>23</v>
      </c>
      <c r="E2460" s="72" t="str">
        <f t="shared" si="79"/>
        <v>T7 Single-23</v>
      </c>
      <c r="F2460" s="39">
        <f>VLOOKUP(E2460,HD_Odo!$C$2:$D$1381,2,FALSE)</f>
        <v>570042</v>
      </c>
      <c r="G2460" s="89" t="str">
        <f>'EMFAC2017EI-2011Class'!H2459</f>
        <v>2023-T7 Single-23</v>
      </c>
      <c r="H2460" s="77">
        <f t="shared" si="78"/>
        <v>0.92545489130603253</v>
      </c>
      <c r="J2460" s="13"/>
      <c r="N2460" s="37"/>
      <c r="O2460" s="36"/>
    </row>
    <row r="2461" spans="1:15" ht="13.7" customHeight="1" x14ac:dyDescent="0.25">
      <c r="A2461" s="73">
        <f>'EMFAC2017EI-2011Class'!B2460</f>
        <v>2023</v>
      </c>
      <c r="B2461" s="74" t="str">
        <f>'EMFAC2017EI-2011Class'!C2460</f>
        <v>T7 Single</v>
      </c>
      <c r="C2461" s="73">
        <f>'EMFAC2017EI-2011Class'!D2460</f>
        <v>1999</v>
      </c>
      <c r="D2461" s="38">
        <f>'EMFAC2017EI-2011Class'!F2460</f>
        <v>24</v>
      </c>
      <c r="E2461" s="72" t="str">
        <f t="shared" si="79"/>
        <v>T7 Single-24</v>
      </c>
      <c r="F2461" s="39">
        <f>VLOOKUP(E2461,HD_Odo!$C$2:$D$1381,2,FALSE)</f>
        <v>585309</v>
      </c>
      <c r="G2461" s="89" t="str">
        <f>'EMFAC2017EI-2011Class'!H2460</f>
        <v>2023-T7 Single-24</v>
      </c>
      <c r="H2461" s="77">
        <f t="shared" si="78"/>
        <v>0.92446780007172769</v>
      </c>
      <c r="J2461" s="13"/>
      <c r="N2461" s="37"/>
      <c r="O2461" s="36"/>
    </row>
    <row r="2462" spans="1:15" ht="13.7" customHeight="1" x14ac:dyDescent="0.25">
      <c r="A2462" s="73">
        <f>'EMFAC2017EI-2011Class'!B2461</f>
        <v>2023</v>
      </c>
      <c r="B2462" s="74" t="str">
        <f>'EMFAC2017EI-2011Class'!C2461</f>
        <v>T7 Single</v>
      </c>
      <c r="C2462" s="73">
        <f>'EMFAC2017EI-2011Class'!D2461</f>
        <v>1998</v>
      </c>
      <c r="D2462" s="38">
        <f>'EMFAC2017EI-2011Class'!F2461</f>
        <v>25</v>
      </c>
      <c r="E2462" s="72" t="str">
        <f t="shared" si="79"/>
        <v>T7 Single-25</v>
      </c>
      <c r="F2462" s="39">
        <f>VLOOKUP(E2462,HD_Odo!$C$2:$D$1381,2,FALSE)</f>
        <v>600200</v>
      </c>
      <c r="G2462" s="89" t="str">
        <f>'EMFAC2017EI-2011Class'!H2461</f>
        <v>2023-T7 Single-25</v>
      </c>
      <c r="H2462" s="77">
        <f t="shared" si="78"/>
        <v>0.92352978137075414</v>
      </c>
      <c r="J2462" s="13"/>
      <c r="N2462" s="37"/>
      <c r="O2462" s="36"/>
    </row>
    <row r="2463" spans="1:15" ht="13.7" customHeight="1" x14ac:dyDescent="0.25">
      <c r="A2463" s="73">
        <f>'EMFAC2017EI-2011Class'!B2462</f>
        <v>2023</v>
      </c>
      <c r="B2463" s="74" t="str">
        <f>'EMFAC2017EI-2011Class'!C2462</f>
        <v>T7 Single</v>
      </c>
      <c r="C2463" s="73">
        <f>'EMFAC2017EI-2011Class'!D2462</f>
        <v>1997</v>
      </c>
      <c r="D2463" s="38">
        <f>'EMFAC2017EI-2011Class'!F2462</f>
        <v>26</v>
      </c>
      <c r="E2463" s="72" t="str">
        <f t="shared" si="79"/>
        <v>T7 Single-26</v>
      </c>
      <c r="F2463" s="39">
        <f>VLOOKUP(E2463,HD_Odo!$C$2:$D$1381,2,FALSE)</f>
        <v>614697</v>
      </c>
      <c r="G2463" s="89" t="str">
        <f>'EMFAC2017EI-2011Class'!H2462</f>
        <v>2023-T7 Single-26</v>
      </c>
      <c r="H2463" s="77">
        <f t="shared" si="78"/>
        <v>0.92263918943531786</v>
      </c>
      <c r="J2463" s="13"/>
      <c r="N2463" s="37"/>
      <c r="O2463" s="36"/>
    </row>
    <row r="2464" spans="1:15" ht="13.7" customHeight="1" x14ac:dyDescent="0.25">
      <c r="A2464" s="73">
        <f>'EMFAC2017EI-2011Class'!B2463</f>
        <v>2023</v>
      </c>
      <c r="B2464" s="74" t="str">
        <f>'EMFAC2017EI-2011Class'!C2463</f>
        <v>T7 Single</v>
      </c>
      <c r="C2464" s="73">
        <f>'EMFAC2017EI-2011Class'!D2463</f>
        <v>1996</v>
      </c>
      <c r="D2464" s="38">
        <f>'EMFAC2017EI-2011Class'!F2463</f>
        <v>27</v>
      </c>
      <c r="E2464" s="72" t="str">
        <f t="shared" si="79"/>
        <v>T7 Single-27</v>
      </c>
      <c r="F2464" s="39">
        <f>VLOOKUP(E2464,HD_Odo!$C$2:$D$1381,2,FALSE)</f>
        <v>628784</v>
      </c>
      <c r="G2464" s="89" t="str">
        <f>'EMFAC2017EI-2011Class'!H2463</f>
        <v>2023-T7 Single-27</v>
      </c>
      <c r="H2464" s="77">
        <f t="shared" si="78"/>
        <v>0.9217943789800459</v>
      </c>
      <c r="J2464" s="13"/>
      <c r="N2464" s="37"/>
      <c r="O2464" s="36"/>
    </row>
    <row r="2465" spans="1:15" ht="13.7" customHeight="1" x14ac:dyDescent="0.25">
      <c r="A2465" s="73">
        <f>'EMFAC2017EI-2011Class'!B2464</f>
        <v>2023</v>
      </c>
      <c r="B2465" s="74" t="str">
        <f>'EMFAC2017EI-2011Class'!C2464</f>
        <v>T7 Single</v>
      </c>
      <c r="C2465" s="73">
        <f>'EMFAC2017EI-2011Class'!D2464</f>
        <v>1995</v>
      </c>
      <c r="D2465" s="38">
        <f>'EMFAC2017EI-2011Class'!F2464</f>
        <v>28</v>
      </c>
      <c r="E2465" s="72" t="str">
        <f t="shared" si="79"/>
        <v>T7 Single-28</v>
      </c>
      <c r="F2465" s="39">
        <f>VLOOKUP(E2465,HD_Odo!$C$2:$D$1381,2,FALSE)</f>
        <v>642448</v>
      </c>
      <c r="G2465" s="89" t="str">
        <f>'EMFAC2017EI-2011Class'!H2464</f>
        <v>2023-T7 Single-28</v>
      </c>
      <c r="H2465" s="77">
        <f t="shared" si="78"/>
        <v>0.92099365526953003</v>
      </c>
      <c r="J2465" s="13"/>
      <c r="N2465" s="37"/>
      <c r="O2465" s="36"/>
    </row>
    <row r="2466" spans="1:15" ht="13.7" customHeight="1" x14ac:dyDescent="0.25">
      <c r="A2466" s="73">
        <f>'EMFAC2017EI-2011Class'!B2465</f>
        <v>2023</v>
      </c>
      <c r="B2466" s="74" t="str">
        <f>'EMFAC2017EI-2011Class'!C2465</f>
        <v>T7 Single</v>
      </c>
      <c r="C2466" s="73">
        <f>'EMFAC2017EI-2011Class'!D2465</f>
        <v>1994</v>
      </c>
      <c r="D2466" s="38">
        <f>'EMFAC2017EI-2011Class'!F2465</f>
        <v>29</v>
      </c>
      <c r="E2466" s="72" t="str">
        <f t="shared" si="79"/>
        <v>T7 Single-29</v>
      </c>
      <c r="F2466" s="39">
        <f>VLOOKUP(E2466,HD_Odo!$C$2:$D$1381,2,FALSE)</f>
        <v>655678</v>
      </c>
      <c r="G2466" s="89" t="str">
        <f>'EMFAC2017EI-2011Class'!H2465</f>
        <v>2023-T7 Single-29</v>
      </c>
      <c r="H2466" s="77">
        <f t="shared" si="78"/>
        <v>0.92023534300047305</v>
      </c>
      <c r="J2466" s="13"/>
      <c r="N2466" s="37"/>
      <c r="O2466" s="36"/>
    </row>
    <row r="2467" spans="1:15" ht="13.7" customHeight="1" x14ac:dyDescent="0.25">
      <c r="A2467" s="73">
        <f>'EMFAC2017EI-2011Class'!B2466</f>
        <v>2023</v>
      </c>
      <c r="B2467" s="74" t="str">
        <f>'EMFAC2017EI-2011Class'!C2466</f>
        <v>T7 Single</v>
      </c>
      <c r="C2467" s="73">
        <f>'EMFAC2017EI-2011Class'!D2466</f>
        <v>1993</v>
      </c>
      <c r="D2467" s="38">
        <f>'EMFAC2017EI-2011Class'!F2466</f>
        <v>30</v>
      </c>
      <c r="E2467" s="72" t="str">
        <f t="shared" si="79"/>
        <v>T7 Single-30</v>
      </c>
      <c r="F2467" s="39">
        <f>VLOOKUP(E2467,HD_Odo!$C$2:$D$1381,2,FALSE)</f>
        <v>668463</v>
      </c>
      <c r="G2467" s="89" t="str">
        <f>'EMFAC2017EI-2011Class'!H2466</f>
        <v>2023-T7 Single-30</v>
      </c>
      <c r="H2467" s="77">
        <f t="shared" si="78"/>
        <v>1</v>
      </c>
      <c r="J2467" s="13"/>
      <c r="N2467" s="37"/>
      <c r="O2467" s="36"/>
    </row>
    <row r="2468" spans="1:15" ht="13.7" customHeight="1" x14ac:dyDescent="0.25">
      <c r="A2468" s="73">
        <f>'EMFAC2017EI-2011Class'!B2467</f>
        <v>2023</v>
      </c>
      <c r="B2468" s="74" t="str">
        <f>'EMFAC2017EI-2011Class'!C2467</f>
        <v>T7 Single</v>
      </c>
      <c r="C2468" s="73">
        <f>'EMFAC2017EI-2011Class'!D2467</f>
        <v>1992</v>
      </c>
      <c r="D2468" s="38">
        <f>'EMFAC2017EI-2011Class'!F2467</f>
        <v>31</v>
      </c>
      <c r="E2468" s="72" t="str">
        <f t="shared" si="79"/>
        <v>T7 Single-31</v>
      </c>
      <c r="F2468" s="39">
        <f>VLOOKUP(E2468,HD_Odo!$C$2:$D$1381,2,FALSE)</f>
        <v>680796</v>
      </c>
      <c r="G2468" s="89" t="str">
        <f>'EMFAC2017EI-2011Class'!H2467</f>
        <v>2023-T7 Single-31</v>
      </c>
      <c r="H2468" s="77">
        <f t="shared" si="78"/>
        <v>1</v>
      </c>
      <c r="J2468" s="13"/>
      <c r="N2468" s="37"/>
      <c r="O2468" s="36"/>
    </row>
    <row r="2469" spans="1:15" ht="13.7" customHeight="1" x14ac:dyDescent="0.25">
      <c r="A2469" s="73">
        <f>'EMFAC2017EI-2011Class'!B2468</f>
        <v>2023</v>
      </c>
      <c r="B2469" s="74" t="str">
        <f>'EMFAC2017EI-2011Class'!C2468</f>
        <v>T7 Single</v>
      </c>
      <c r="C2469" s="73">
        <f>'EMFAC2017EI-2011Class'!D2468</f>
        <v>1991</v>
      </c>
      <c r="D2469" s="38">
        <f>'EMFAC2017EI-2011Class'!F2468</f>
        <v>32</v>
      </c>
      <c r="E2469" s="72" t="str">
        <f t="shared" si="79"/>
        <v>T7 Single-32</v>
      </c>
      <c r="F2469" s="39">
        <f>VLOOKUP(E2469,HD_Odo!$C$2:$D$1381,2,FALSE)</f>
        <v>692671</v>
      </c>
      <c r="G2469" s="89" t="str">
        <f>'EMFAC2017EI-2011Class'!H2468</f>
        <v>2023-T7 Single-32</v>
      </c>
      <c r="H2469" s="77">
        <f t="shared" si="78"/>
        <v>1</v>
      </c>
      <c r="J2469" s="13"/>
      <c r="N2469" s="37"/>
      <c r="O2469" s="36"/>
    </row>
    <row r="2470" spans="1:15" ht="13.7" customHeight="1" x14ac:dyDescent="0.25">
      <c r="A2470" s="73">
        <f>'EMFAC2017EI-2011Class'!B2469</f>
        <v>2023</v>
      </c>
      <c r="B2470" s="74" t="str">
        <f>'EMFAC2017EI-2011Class'!C2469</f>
        <v>T7 Single</v>
      </c>
      <c r="C2470" s="73">
        <f>'EMFAC2017EI-2011Class'!D2469</f>
        <v>1990</v>
      </c>
      <c r="D2470" s="38">
        <f>'EMFAC2017EI-2011Class'!F2469</f>
        <v>33</v>
      </c>
      <c r="E2470" s="72" t="str">
        <f t="shared" si="79"/>
        <v>T7 Single-33</v>
      </c>
      <c r="F2470" s="39">
        <f>VLOOKUP(E2470,HD_Odo!$C$2:$D$1381,2,FALSE)</f>
        <v>704085</v>
      </c>
      <c r="G2470" s="89" t="str">
        <f>'EMFAC2017EI-2011Class'!H2469</f>
        <v>2023-T7 Single-33</v>
      </c>
      <c r="H2470" s="77">
        <f t="shared" si="78"/>
        <v>1</v>
      </c>
      <c r="J2470" s="13"/>
      <c r="N2470" s="37"/>
      <c r="O2470" s="36"/>
    </row>
    <row r="2471" spans="1:15" ht="13.7" customHeight="1" x14ac:dyDescent="0.25">
      <c r="A2471" s="73">
        <f>'EMFAC2017EI-2011Class'!B2470</f>
        <v>2023</v>
      </c>
      <c r="B2471" s="74" t="str">
        <f>'EMFAC2017EI-2011Class'!C2470</f>
        <v>T7 Single</v>
      </c>
      <c r="C2471" s="73">
        <f>'EMFAC2017EI-2011Class'!D2470</f>
        <v>1989</v>
      </c>
      <c r="D2471" s="38">
        <f>'EMFAC2017EI-2011Class'!F2470</f>
        <v>34</v>
      </c>
      <c r="E2471" s="72" t="str">
        <f t="shared" si="79"/>
        <v>T7 Single-34</v>
      </c>
      <c r="F2471" s="39">
        <f>VLOOKUP(E2471,HD_Odo!$C$2:$D$1381,2,FALSE)</f>
        <v>715035</v>
      </c>
      <c r="G2471" s="89" t="str">
        <f>'EMFAC2017EI-2011Class'!H2470</f>
        <v>2023-T7 Single-34</v>
      </c>
      <c r="H2471" s="77">
        <f t="shared" si="78"/>
        <v>1</v>
      </c>
      <c r="J2471" s="13"/>
      <c r="N2471" s="37"/>
      <c r="O2471" s="36"/>
    </row>
    <row r="2472" spans="1:15" ht="13.7" customHeight="1" x14ac:dyDescent="0.25">
      <c r="A2472" s="73">
        <f>'EMFAC2017EI-2011Class'!B2471</f>
        <v>2023</v>
      </c>
      <c r="B2472" s="74" t="str">
        <f>'EMFAC2017EI-2011Class'!C2471</f>
        <v>T7 Single</v>
      </c>
      <c r="C2472" s="73">
        <f>'EMFAC2017EI-2011Class'!D2471</f>
        <v>1988</v>
      </c>
      <c r="D2472" s="38">
        <f>'EMFAC2017EI-2011Class'!F2471</f>
        <v>35</v>
      </c>
      <c r="E2472" s="72" t="str">
        <f t="shared" si="79"/>
        <v>T7 Single-35</v>
      </c>
      <c r="F2472" s="39">
        <f>VLOOKUP(E2472,HD_Odo!$C$2:$D$1381,2,FALSE)</f>
        <v>725521</v>
      </c>
      <c r="G2472" s="89" t="str">
        <f>'EMFAC2017EI-2011Class'!H2471</f>
        <v>2023-T7 Single-35</v>
      </c>
      <c r="H2472" s="77">
        <f t="shared" si="78"/>
        <v>1</v>
      </c>
      <c r="J2472" s="13"/>
      <c r="N2472" s="37"/>
      <c r="O2472" s="36"/>
    </row>
    <row r="2473" spans="1:15" ht="13.7" customHeight="1" x14ac:dyDescent="0.25">
      <c r="A2473" s="73">
        <f>'EMFAC2017EI-2011Class'!B2472</f>
        <v>2023</v>
      </c>
      <c r="B2473" s="74" t="str">
        <f>'EMFAC2017EI-2011Class'!C2472</f>
        <v>T7 Single</v>
      </c>
      <c r="C2473" s="73">
        <f>'EMFAC2017EI-2011Class'!D2472</f>
        <v>1987</v>
      </c>
      <c r="D2473" s="38">
        <f>'EMFAC2017EI-2011Class'!F2472</f>
        <v>36</v>
      </c>
      <c r="E2473" s="72" t="str">
        <f t="shared" si="79"/>
        <v>T7 Single-36</v>
      </c>
      <c r="F2473" s="39">
        <f>VLOOKUP(E2473,HD_Odo!$C$2:$D$1381,2,FALSE)</f>
        <v>735545</v>
      </c>
      <c r="G2473" s="89" t="str">
        <f>'EMFAC2017EI-2011Class'!H2472</f>
        <v>2023-T7 Single-36</v>
      </c>
      <c r="H2473" s="77">
        <f t="shared" si="78"/>
        <v>1</v>
      </c>
      <c r="J2473" s="13"/>
      <c r="N2473" s="37"/>
      <c r="O2473" s="36"/>
    </row>
    <row r="2474" spans="1:15" ht="13.7" customHeight="1" x14ac:dyDescent="0.25">
      <c r="A2474" s="73">
        <f>'EMFAC2017EI-2011Class'!B2473</f>
        <v>2023</v>
      </c>
      <c r="B2474" s="74" t="str">
        <f>'EMFAC2017EI-2011Class'!C2473</f>
        <v>T7 Single</v>
      </c>
      <c r="C2474" s="73">
        <f>'EMFAC2017EI-2011Class'!D2473</f>
        <v>1986</v>
      </c>
      <c r="D2474" s="38">
        <f>'EMFAC2017EI-2011Class'!F2473</f>
        <v>37</v>
      </c>
      <c r="E2474" s="72" t="str">
        <f t="shared" si="79"/>
        <v>T7 Single-37</v>
      </c>
      <c r="F2474" s="39">
        <f>VLOOKUP(E2474,HD_Odo!$C$2:$D$1381,2,FALSE)</f>
        <v>745111</v>
      </c>
      <c r="G2474" s="89" t="str">
        <f>'EMFAC2017EI-2011Class'!H2473</f>
        <v>2023-T7 Single-37</v>
      </c>
      <c r="H2474" s="77">
        <f t="shared" si="78"/>
        <v>1</v>
      </c>
      <c r="J2474" s="13"/>
      <c r="N2474" s="37"/>
      <c r="O2474" s="36"/>
    </row>
    <row r="2475" spans="1:15" ht="13.7" customHeight="1" x14ac:dyDescent="0.25">
      <c r="A2475" s="73">
        <f>'EMFAC2017EI-2011Class'!B2474</f>
        <v>2023</v>
      </c>
      <c r="B2475" s="74" t="str">
        <f>'EMFAC2017EI-2011Class'!C2474</f>
        <v>T7 Single</v>
      </c>
      <c r="C2475" s="73">
        <f>'EMFAC2017EI-2011Class'!D2474</f>
        <v>1985</v>
      </c>
      <c r="D2475" s="38">
        <f>'EMFAC2017EI-2011Class'!F2474</f>
        <v>38</v>
      </c>
      <c r="E2475" s="72" t="str">
        <f t="shared" si="79"/>
        <v>T7 Single-38</v>
      </c>
      <c r="F2475" s="39">
        <f>VLOOKUP(E2475,HD_Odo!$C$2:$D$1381,2,FALSE)</f>
        <v>754239</v>
      </c>
      <c r="G2475" s="89" t="str">
        <f>'EMFAC2017EI-2011Class'!H2474</f>
        <v>2023-T7 Single-38</v>
      </c>
      <c r="H2475" s="77">
        <f t="shared" si="78"/>
        <v>1</v>
      </c>
      <c r="J2475" s="13"/>
      <c r="N2475" s="37"/>
      <c r="O2475" s="36"/>
    </row>
    <row r="2476" spans="1:15" ht="13.7" customHeight="1" x14ac:dyDescent="0.25">
      <c r="A2476" s="73">
        <f>'EMFAC2017EI-2011Class'!B2475</f>
        <v>2023</v>
      </c>
      <c r="B2476" s="74" t="str">
        <f>'EMFAC2017EI-2011Class'!C2475</f>
        <v>T7 Single</v>
      </c>
      <c r="C2476" s="73">
        <f>'EMFAC2017EI-2011Class'!D2475</f>
        <v>1984</v>
      </c>
      <c r="D2476" s="38">
        <f>'EMFAC2017EI-2011Class'!F2475</f>
        <v>39</v>
      </c>
      <c r="E2476" s="72" t="str">
        <f t="shared" si="79"/>
        <v>T7 Single-39</v>
      </c>
      <c r="F2476" s="39">
        <f>VLOOKUP(E2476,HD_Odo!$C$2:$D$1381,2,FALSE)</f>
        <v>762950</v>
      </c>
      <c r="G2476" s="89" t="str">
        <f>'EMFAC2017EI-2011Class'!H2475</f>
        <v>2023-T7 Single-39</v>
      </c>
      <c r="H2476" s="77">
        <f t="shared" si="78"/>
        <v>1</v>
      </c>
      <c r="J2476" s="13"/>
      <c r="N2476" s="37"/>
      <c r="O2476" s="36"/>
    </row>
    <row r="2477" spans="1:15" ht="13.7" customHeight="1" x14ac:dyDescent="0.25">
      <c r="A2477" s="73">
        <f>'EMFAC2017EI-2011Class'!B2476</f>
        <v>2023</v>
      </c>
      <c r="B2477" s="74" t="str">
        <f>'EMFAC2017EI-2011Class'!C2476</f>
        <v>T7 Single</v>
      </c>
      <c r="C2477" s="73">
        <f>'EMFAC2017EI-2011Class'!D2476</f>
        <v>1983</v>
      </c>
      <c r="D2477" s="38">
        <f>'EMFAC2017EI-2011Class'!F2476</f>
        <v>40</v>
      </c>
      <c r="E2477" s="72" t="str">
        <f t="shared" si="79"/>
        <v>T7 Single-40</v>
      </c>
      <c r="F2477" s="39">
        <f>VLOOKUP(E2477,HD_Odo!$C$2:$D$1381,2,FALSE)</f>
        <v>771263</v>
      </c>
      <c r="G2477" s="89" t="str">
        <f>'EMFAC2017EI-2011Class'!H2476</f>
        <v>2023-T7 Single-40</v>
      </c>
      <c r="H2477" s="77">
        <f t="shared" si="78"/>
        <v>1</v>
      </c>
      <c r="J2477" s="13"/>
      <c r="N2477" s="37"/>
      <c r="O2477" s="36"/>
    </row>
    <row r="2478" spans="1:15" ht="13.7" customHeight="1" x14ac:dyDescent="0.25">
      <c r="A2478" s="73">
        <f>'EMFAC2017EI-2011Class'!B2477</f>
        <v>2023</v>
      </c>
      <c r="B2478" s="74" t="str">
        <f>'EMFAC2017EI-2011Class'!C2477</f>
        <v>T7 Single</v>
      </c>
      <c r="C2478" s="73">
        <f>'EMFAC2017EI-2011Class'!D2477</f>
        <v>1982</v>
      </c>
      <c r="D2478" s="38">
        <f>'EMFAC2017EI-2011Class'!F2477</f>
        <v>41</v>
      </c>
      <c r="E2478" s="72" t="str">
        <f t="shared" si="79"/>
        <v>T7 Single-41</v>
      </c>
      <c r="F2478" s="39">
        <f>VLOOKUP(E2478,HD_Odo!$C$2:$D$1381,2,FALSE)</f>
        <v>779196</v>
      </c>
      <c r="G2478" s="89" t="str">
        <f>'EMFAC2017EI-2011Class'!H2477</f>
        <v>2023-T7 Single-41</v>
      </c>
      <c r="H2478" s="77">
        <f t="shared" si="78"/>
        <v>1</v>
      </c>
      <c r="J2478" s="13"/>
      <c r="N2478" s="37"/>
      <c r="O2478" s="36"/>
    </row>
    <row r="2479" spans="1:15" ht="13.7" customHeight="1" x14ac:dyDescent="0.25">
      <c r="A2479" s="73">
        <f>'EMFAC2017EI-2011Class'!B2478</f>
        <v>2023</v>
      </c>
      <c r="B2479" s="74" t="str">
        <f>'EMFAC2017EI-2011Class'!C2478</f>
        <v>T7 Single</v>
      </c>
      <c r="C2479" s="73">
        <f>'EMFAC2017EI-2011Class'!D2478</f>
        <v>1981</v>
      </c>
      <c r="D2479" s="38">
        <f>'EMFAC2017EI-2011Class'!F2478</f>
        <v>42</v>
      </c>
      <c r="E2479" s="72" t="str">
        <f t="shared" si="79"/>
        <v>T7 Single-42</v>
      </c>
      <c r="F2479" s="39">
        <f>VLOOKUP(E2479,HD_Odo!$C$2:$D$1381,2,FALSE)</f>
        <v>786766</v>
      </c>
      <c r="G2479" s="89" t="str">
        <f>'EMFAC2017EI-2011Class'!H2478</f>
        <v>2023-T7 Single-42</v>
      </c>
      <c r="H2479" s="77">
        <f t="shared" si="78"/>
        <v>1</v>
      </c>
      <c r="J2479" s="13"/>
      <c r="N2479" s="37"/>
      <c r="O2479" s="36"/>
    </row>
    <row r="2480" spans="1:15" ht="13.7" customHeight="1" x14ac:dyDescent="0.25">
      <c r="A2480" s="73">
        <f>'EMFAC2017EI-2011Class'!B2479</f>
        <v>2023</v>
      </c>
      <c r="B2480" s="74" t="str">
        <f>'EMFAC2017EI-2011Class'!C2479</f>
        <v>T7 Single</v>
      </c>
      <c r="C2480" s="73">
        <f>'EMFAC2017EI-2011Class'!D2479</f>
        <v>1980</v>
      </c>
      <c r="D2480" s="38">
        <f>'EMFAC2017EI-2011Class'!F2479</f>
        <v>43</v>
      </c>
      <c r="E2480" s="72" t="str">
        <f t="shared" si="79"/>
        <v>T7 Single-43</v>
      </c>
      <c r="F2480" s="39">
        <f>VLOOKUP(E2480,HD_Odo!$C$2:$D$1381,2,FALSE)</f>
        <v>793990</v>
      </c>
      <c r="G2480" s="89" t="str">
        <f>'EMFAC2017EI-2011Class'!H2479</f>
        <v>2023-T7 Single-43</v>
      </c>
      <c r="H2480" s="77">
        <f t="shared" si="78"/>
        <v>1</v>
      </c>
      <c r="J2480" s="13"/>
      <c r="N2480" s="37"/>
      <c r="O2480" s="36"/>
    </row>
    <row r="2481" spans="1:15" ht="13.7" customHeight="1" x14ac:dyDescent="0.25">
      <c r="A2481" s="73">
        <f>'EMFAC2017EI-2011Class'!B2480</f>
        <v>2023</v>
      </c>
      <c r="B2481" s="74" t="str">
        <f>'EMFAC2017EI-2011Class'!C2480</f>
        <v>T7 Single</v>
      </c>
      <c r="C2481" s="73">
        <f>'EMFAC2017EI-2011Class'!D2480</f>
        <v>1979</v>
      </c>
      <c r="D2481" s="38">
        <f>'EMFAC2017EI-2011Class'!F2480</f>
        <v>44</v>
      </c>
      <c r="E2481" s="72" t="str">
        <f t="shared" si="79"/>
        <v>T7 Single-44</v>
      </c>
      <c r="F2481" s="39">
        <f>VLOOKUP(E2481,HD_Odo!$C$2:$D$1381,2,FALSE)</f>
        <v>800000</v>
      </c>
      <c r="G2481" s="89" t="str">
        <f>'EMFAC2017EI-2011Class'!H2480</f>
        <v>2023-T7 Single-44</v>
      </c>
      <c r="H2481" s="77">
        <f t="shared" si="78"/>
        <v>1</v>
      </c>
      <c r="J2481" s="13"/>
      <c r="N2481" s="37"/>
      <c r="O2481" s="36"/>
    </row>
    <row r="2482" spans="1:15" ht="13.7" customHeight="1" x14ac:dyDescent="0.25">
      <c r="A2482" s="73">
        <f>'EMFAC2017EI-2011Class'!B2481</f>
        <v>2023</v>
      </c>
      <c r="B2482" s="74" t="str">
        <f>'EMFAC2017EI-2011Class'!C2481</f>
        <v>T7 Single Construction</v>
      </c>
      <c r="C2482" s="73">
        <f>'EMFAC2017EI-2011Class'!D2481</f>
        <v>2024</v>
      </c>
      <c r="D2482" s="38">
        <f>'EMFAC2017EI-2011Class'!F2481</f>
        <v>-1</v>
      </c>
      <c r="E2482" s="72" t="str">
        <f t="shared" si="79"/>
        <v>T7 Single Construction--1</v>
      </c>
      <c r="F2482" s="39">
        <f>VLOOKUP(E2482,HD_Odo!$C$2:$D$1381,2,FALSE)</f>
        <v>0</v>
      </c>
      <c r="G2482" s="89" t="str">
        <f>'EMFAC2017EI-2011Class'!H2481</f>
        <v>2023-T7 Single Construction--1</v>
      </c>
      <c r="H2482" s="77">
        <f t="shared" si="78"/>
        <v>1</v>
      </c>
      <c r="J2482" s="13"/>
      <c r="N2482" s="37"/>
      <c r="O2482" s="36"/>
    </row>
    <row r="2483" spans="1:15" ht="13.7" customHeight="1" x14ac:dyDescent="0.25">
      <c r="A2483" s="73">
        <f>'EMFAC2017EI-2011Class'!B2482</f>
        <v>2023</v>
      </c>
      <c r="B2483" s="74" t="str">
        <f>'EMFAC2017EI-2011Class'!C2482</f>
        <v>T7 Single Construction</v>
      </c>
      <c r="C2483" s="73">
        <f>'EMFAC2017EI-2011Class'!D2482</f>
        <v>2023</v>
      </c>
      <c r="D2483" s="38">
        <f>'EMFAC2017EI-2011Class'!F2482</f>
        <v>0</v>
      </c>
      <c r="E2483" s="72" t="str">
        <f t="shared" si="79"/>
        <v>T7 Single Construction-0</v>
      </c>
      <c r="F2483" s="39">
        <f>VLOOKUP(E2483,HD_Odo!$C$2:$D$1381,2,FALSE)</f>
        <v>40564</v>
      </c>
      <c r="G2483" s="89" t="str">
        <f>'EMFAC2017EI-2011Class'!H2482</f>
        <v>2023-T7 Single Construction-0</v>
      </c>
      <c r="H2483" s="77">
        <f t="shared" si="78"/>
        <v>0.95227410448173755</v>
      </c>
      <c r="J2483" s="13"/>
      <c r="N2483" s="37"/>
      <c r="O2483" s="36"/>
    </row>
    <row r="2484" spans="1:15" ht="13.7" customHeight="1" x14ac:dyDescent="0.25">
      <c r="A2484" s="73">
        <f>'EMFAC2017EI-2011Class'!B2483</f>
        <v>2023</v>
      </c>
      <c r="B2484" s="74" t="str">
        <f>'EMFAC2017EI-2011Class'!C2483</f>
        <v>T7 Single Construction</v>
      </c>
      <c r="C2484" s="73">
        <f>'EMFAC2017EI-2011Class'!D2483</f>
        <v>2022</v>
      </c>
      <c r="D2484" s="38">
        <f>'EMFAC2017EI-2011Class'!F2483</f>
        <v>1</v>
      </c>
      <c r="E2484" s="72" t="str">
        <f t="shared" si="79"/>
        <v>T7 Single Construction-1</v>
      </c>
      <c r="F2484" s="39">
        <f>VLOOKUP(E2484,HD_Odo!$C$2:$D$1381,2,FALSE)</f>
        <v>79371</v>
      </c>
      <c r="G2484" s="89" t="str">
        <f>'EMFAC2017EI-2011Class'!H2483</f>
        <v>2023-T7 Single Construction-1</v>
      </c>
      <c r="H2484" s="77">
        <f t="shared" si="78"/>
        <v>0.91708819832269928</v>
      </c>
      <c r="J2484" s="13"/>
      <c r="N2484" s="37"/>
      <c r="O2484" s="36"/>
    </row>
    <row r="2485" spans="1:15" ht="13.7" customHeight="1" x14ac:dyDescent="0.25">
      <c r="A2485" s="73">
        <f>'EMFAC2017EI-2011Class'!B2484</f>
        <v>2023</v>
      </c>
      <c r="B2485" s="74" t="str">
        <f>'EMFAC2017EI-2011Class'!C2484</f>
        <v>T7 Single Construction</v>
      </c>
      <c r="C2485" s="73">
        <f>'EMFAC2017EI-2011Class'!D2484</f>
        <v>2021</v>
      </c>
      <c r="D2485" s="38">
        <f>'EMFAC2017EI-2011Class'!F2484</f>
        <v>2</v>
      </c>
      <c r="E2485" s="72" t="str">
        <f t="shared" si="79"/>
        <v>T7 Single Construction-2</v>
      </c>
      <c r="F2485" s="39">
        <f>VLOOKUP(E2485,HD_Odo!$C$2:$D$1381,2,FALSE)</f>
        <v>116000</v>
      </c>
      <c r="G2485" s="89" t="str">
        <f>'EMFAC2017EI-2011Class'!H2484</f>
        <v>2023-T7 Single Construction-2</v>
      </c>
      <c r="H2485" s="77">
        <f t="shared" si="78"/>
        <v>0.89042405336767816</v>
      </c>
      <c r="J2485" s="13"/>
      <c r="N2485" s="37"/>
      <c r="O2485" s="36"/>
    </row>
    <row r="2486" spans="1:15" ht="13.7" customHeight="1" x14ac:dyDescent="0.25">
      <c r="A2486" s="73">
        <f>'EMFAC2017EI-2011Class'!B2485</f>
        <v>2023</v>
      </c>
      <c r="B2486" s="74" t="str">
        <f>'EMFAC2017EI-2011Class'!C2485</f>
        <v>T7 Single Construction</v>
      </c>
      <c r="C2486" s="73">
        <f>'EMFAC2017EI-2011Class'!D2485</f>
        <v>2020</v>
      </c>
      <c r="D2486" s="38">
        <f>'EMFAC2017EI-2011Class'!F2485</f>
        <v>3</v>
      </c>
      <c r="E2486" s="72" t="str">
        <f t="shared" si="79"/>
        <v>T7 Single Construction-3</v>
      </c>
      <c r="F2486" s="39">
        <f>VLOOKUP(E2486,HD_Odo!$C$2:$D$1381,2,FALSE)</f>
        <v>150258</v>
      </c>
      <c r="G2486" s="89" t="str">
        <f>'EMFAC2017EI-2011Class'!H2485</f>
        <v>2023-T7 Single Construction-3</v>
      </c>
      <c r="H2486" s="77">
        <f t="shared" si="78"/>
        <v>0.86972595774032468</v>
      </c>
      <c r="J2486" s="13"/>
      <c r="N2486" s="37"/>
      <c r="O2486" s="36"/>
    </row>
    <row r="2487" spans="1:15" ht="13.7" customHeight="1" x14ac:dyDescent="0.25">
      <c r="A2487" s="73">
        <f>'EMFAC2017EI-2011Class'!B2486</f>
        <v>2023</v>
      </c>
      <c r="B2487" s="74" t="str">
        <f>'EMFAC2017EI-2011Class'!C2486</f>
        <v>T7 Single Construction</v>
      </c>
      <c r="C2487" s="73">
        <f>'EMFAC2017EI-2011Class'!D2486</f>
        <v>2019</v>
      </c>
      <c r="D2487" s="38">
        <f>'EMFAC2017EI-2011Class'!F2486</f>
        <v>4</v>
      </c>
      <c r="E2487" s="72" t="str">
        <f t="shared" si="79"/>
        <v>T7 Single Construction-4</v>
      </c>
      <c r="F2487" s="39">
        <f>VLOOKUP(E2487,HD_Odo!$C$2:$D$1381,2,FALSE)</f>
        <v>182135</v>
      </c>
      <c r="G2487" s="89" t="str">
        <f>'EMFAC2017EI-2011Class'!H2486</f>
        <v>2023-T7 Single Construction-4</v>
      </c>
      <c r="H2487" s="77">
        <f t="shared" si="78"/>
        <v>0.85330448896685251</v>
      </c>
      <c r="J2487" s="13"/>
      <c r="N2487" s="37"/>
      <c r="O2487" s="36"/>
    </row>
    <row r="2488" spans="1:15" ht="13.7" customHeight="1" x14ac:dyDescent="0.25">
      <c r="A2488" s="73">
        <f>'EMFAC2017EI-2011Class'!B2487</f>
        <v>2023</v>
      </c>
      <c r="B2488" s="74" t="str">
        <f>'EMFAC2017EI-2011Class'!C2487</f>
        <v>T7 Single Construction</v>
      </c>
      <c r="C2488" s="73">
        <f>'EMFAC2017EI-2011Class'!D2487</f>
        <v>2018</v>
      </c>
      <c r="D2488" s="38">
        <f>'EMFAC2017EI-2011Class'!F2487</f>
        <v>5</v>
      </c>
      <c r="E2488" s="72" t="str">
        <f t="shared" si="79"/>
        <v>T7 Single Construction-5</v>
      </c>
      <c r="F2488" s="39">
        <f>VLOOKUP(E2488,HD_Odo!$C$2:$D$1381,2,FALSE)</f>
        <v>211768</v>
      </c>
      <c r="G2488" s="89" t="str">
        <f>'EMFAC2017EI-2011Class'!H2487</f>
        <v>2023-T7 Single Construction-5</v>
      </c>
      <c r="H2488" s="77">
        <f t="shared" si="78"/>
        <v>0.84000162570230419</v>
      </c>
      <c r="J2488" s="13"/>
      <c r="N2488" s="37"/>
      <c r="O2488" s="36"/>
    </row>
    <row r="2489" spans="1:15" ht="13.7" customHeight="1" x14ac:dyDescent="0.25">
      <c r="A2489" s="73">
        <f>'EMFAC2017EI-2011Class'!B2488</f>
        <v>2023</v>
      </c>
      <c r="B2489" s="74" t="str">
        <f>'EMFAC2017EI-2011Class'!C2488</f>
        <v>T7 Single Construction</v>
      </c>
      <c r="C2489" s="73">
        <f>'EMFAC2017EI-2011Class'!D2488</f>
        <v>2017</v>
      </c>
      <c r="D2489" s="38">
        <f>'EMFAC2017EI-2011Class'!F2488</f>
        <v>6</v>
      </c>
      <c r="E2489" s="72" t="str">
        <f t="shared" si="79"/>
        <v>T7 Single Construction-6</v>
      </c>
      <c r="F2489" s="39">
        <f>VLOOKUP(E2489,HD_Odo!$C$2:$D$1381,2,FALSE)</f>
        <v>239398</v>
      </c>
      <c r="G2489" s="89" t="str">
        <f>'EMFAC2017EI-2011Class'!H2488</f>
        <v>2023-T7 Single Construction-6</v>
      </c>
      <c r="H2489" s="77">
        <f t="shared" si="78"/>
        <v>0.82900146990821466</v>
      </c>
      <c r="J2489" s="13"/>
      <c r="N2489" s="37"/>
      <c r="O2489" s="36"/>
    </row>
    <row r="2490" spans="1:15" ht="13.7" customHeight="1" x14ac:dyDescent="0.25">
      <c r="A2490" s="73">
        <f>'EMFAC2017EI-2011Class'!B2489</f>
        <v>2023</v>
      </c>
      <c r="B2490" s="74" t="str">
        <f>'EMFAC2017EI-2011Class'!C2489</f>
        <v>T7 Single Construction</v>
      </c>
      <c r="C2490" s="73">
        <f>'EMFAC2017EI-2011Class'!D2489</f>
        <v>2016</v>
      </c>
      <c r="D2490" s="38">
        <f>'EMFAC2017EI-2011Class'!F2489</f>
        <v>7</v>
      </c>
      <c r="E2490" s="72" t="str">
        <f t="shared" si="79"/>
        <v>T7 Single Construction-7</v>
      </c>
      <c r="F2490" s="39">
        <f>VLOOKUP(E2490,HD_Odo!$C$2:$D$1381,2,FALSE)</f>
        <v>265329</v>
      </c>
      <c r="G2490" s="89" t="str">
        <f>'EMFAC2017EI-2011Class'!H2489</f>
        <v>2023-T7 Single Construction-7</v>
      </c>
      <c r="H2490" s="77">
        <f t="shared" si="78"/>
        <v>0.81971711439421902</v>
      </c>
      <c r="J2490" s="13"/>
      <c r="N2490" s="37"/>
      <c r="O2490" s="36"/>
    </row>
    <row r="2491" spans="1:15" ht="13.7" customHeight="1" x14ac:dyDescent="0.25">
      <c r="A2491" s="73">
        <f>'EMFAC2017EI-2011Class'!B2490</f>
        <v>2023</v>
      </c>
      <c r="B2491" s="74" t="str">
        <f>'EMFAC2017EI-2011Class'!C2490</f>
        <v>T7 Single Construction</v>
      </c>
      <c r="C2491" s="73">
        <f>'EMFAC2017EI-2011Class'!D2490</f>
        <v>2015</v>
      </c>
      <c r="D2491" s="38">
        <f>'EMFAC2017EI-2011Class'!F2490</f>
        <v>8</v>
      </c>
      <c r="E2491" s="72" t="str">
        <f t="shared" si="79"/>
        <v>T7 Single Construction-8</v>
      </c>
      <c r="F2491" s="39">
        <f>VLOOKUP(E2491,HD_Odo!$C$2:$D$1381,2,FALSE)</f>
        <v>289889</v>
      </c>
      <c r="G2491" s="89" t="str">
        <f>'EMFAC2017EI-2011Class'!H2490</f>
        <v>2023-T7 Single Construction-8</v>
      </c>
      <c r="H2491" s="77">
        <f t="shared" si="78"/>
        <v>0.8117213817077612</v>
      </c>
      <c r="J2491" s="13"/>
      <c r="N2491" s="37"/>
      <c r="O2491" s="36"/>
    </row>
    <row r="2492" spans="1:15" ht="13.7" customHeight="1" x14ac:dyDescent="0.25">
      <c r="A2492" s="73">
        <f>'EMFAC2017EI-2011Class'!B2491</f>
        <v>2023</v>
      </c>
      <c r="B2492" s="74" t="str">
        <f>'EMFAC2017EI-2011Class'!C2491</f>
        <v>T7 Single Construction</v>
      </c>
      <c r="C2492" s="73">
        <f>'EMFAC2017EI-2011Class'!D2491</f>
        <v>2014</v>
      </c>
      <c r="D2492" s="38">
        <f>'EMFAC2017EI-2011Class'!F2491</f>
        <v>9</v>
      </c>
      <c r="E2492" s="72" t="str">
        <f t="shared" si="79"/>
        <v>T7 Single Construction-9</v>
      </c>
      <c r="F2492" s="39">
        <f>VLOOKUP(E2492,HD_Odo!$C$2:$D$1381,2,FALSE)</f>
        <v>313388</v>
      </c>
      <c r="G2492" s="89" t="str">
        <f>'EMFAC2017EI-2011Class'!H2491</f>
        <v>2023-T7 Single Construction-9</v>
      </c>
      <c r="H2492" s="77">
        <f t="shared" si="78"/>
        <v>0.80470491522754428</v>
      </c>
      <c r="J2492" s="13"/>
      <c r="N2492" s="37"/>
      <c r="O2492" s="36"/>
    </row>
    <row r="2493" spans="1:15" ht="13.7" customHeight="1" x14ac:dyDescent="0.25">
      <c r="A2493" s="73">
        <f>'EMFAC2017EI-2011Class'!B2492</f>
        <v>2023</v>
      </c>
      <c r="B2493" s="74" t="str">
        <f>'EMFAC2017EI-2011Class'!C2492</f>
        <v>T7 Single Construction</v>
      </c>
      <c r="C2493" s="73">
        <f>'EMFAC2017EI-2011Class'!D2492</f>
        <v>2013</v>
      </c>
      <c r="D2493" s="38">
        <f>'EMFAC2017EI-2011Class'!F2492</f>
        <v>10</v>
      </c>
      <c r="E2493" s="72" t="str">
        <f t="shared" si="79"/>
        <v>T7 Single Construction-10</v>
      </c>
      <c r="F2493" s="39">
        <f>VLOOKUP(E2493,HD_Odo!$C$2:$D$1381,2,FALSE)</f>
        <v>336079</v>
      </c>
      <c r="G2493" s="89" t="str">
        <f>'EMFAC2017EI-2011Class'!H2492</f>
        <v>2023-T7 Single Construction-10</v>
      </c>
      <c r="H2493" s="77">
        <f t="shared" si="78"/>
        <v>0.76405635512480663</v>
      </c>
      <c r="J2493" s="13"/>
      <c r="N2493" s="37"/>
      <c r="O2493" s="36"/>
    </row>
    <row r="2494" spans="1:15" ht="13.7" customHeight="1" x14ac:dyDescent="0.25">
      <c r="A2494" s="73">
        <f>'EMFAC2017EI-2011Class'!B2493</f>
        <v>2023</v>
      </c>
      <c r="B2494" s="74" t="str">
        <f>'EMFAC2017EI-2011Class'!C2493</f>
        <v>T7 Single Construction</v>
      </c>
      <c r="C2494" s="73">
        <f>'EMFAC2017EI-2011Class'!D2493</f>
        <v>2012</v>
      </c>
      <c r="D2494" s="38">
        <f>'EMFAC2017EI-2011Class'!F2493</f>
        <v>11</v>
      </c>
      <c r="E2494" s="72" t="str">
        <f t="shared" si="79"/>
        <v>T7 Single Construction-11</v>
      </c>
      <c r="F2494" s="39">
        <f>VLOOKUP(E2494,HD_Odo!$C$2:$D$1381,2,FALSE)</f>
        <v>358115</v>
      </c>
      <c r="G2494" s="89" t="str">
        <f>'EMFAC2017EI-2011Class'!H2493</f>
        <v>2023-T7 Single Construction-11</v>
      </c>
      <c r="H2494" s="77">
        <f t="shared" ref="H2494:H2557" si="80">IF(C2494&lt;1994,1,IF(C2494&lt;2004,($Y$3+$Z$3*(F2494/10000))/($E$3+$F$3*(F2494/10000)),IF(C2494&lt;2008,($Y$4+$Z$4*(F2494/10000))/($E$4+$F$4*(F2494/10000)),IF(C2494&lt;2011,($Y$5+$Z$5*(F2494/10000))/($E$5+$F$5*(F2494/10000)),IF(C2494&lt;2014,($Y$6+$Z$6*(F2494/10000))/($E$6+$F$6*(F2494/10000)),($Y$7+$Z$7*(F2494/10000))/($E$7+$F$7*(F2494/10000)))))))</f>
        <v>0.75902287389381606</v>
      </c>
      <c r="J2494" s="13"/>
      <c r="N2494" s="37"/>
      <c r="O2494" s="36"/>
    </row>
    <row r="2495" spans="1:15" ht="13.7" customHeight="1" x14ac:dyDescent="0.25">
      <c r="A2495" s="73">
        <f>'EMFAC2017EI-2011Class'!B2494</f>
        <v>2023</v>
      </c>
      <c r="B2495" s="74" t="str">
        <f>'EMFAC2017EI-2011Class'!C2494</f>
        <v>T7 Single Construction</v>
      </c>
      <c r="C2495" s="73">
        <f>'EMFAC2017EI-2011Class'!D2494</f>
        <v>2011</v>
      </c>
      <c r="D2495" s="38">
        <f>'EMFAC2017EI-2011Class'!F2494</f>
        <v>12</v>
      </c>
      <c r="E2495" s="72" t="str">
        <f t="shared" si="79"/>
        <v>T7 Single Construction-12</v>
      </c>
      <c r="F2495" s="39">
        <f>VLOOKUP(E2495,HD_Odo!$C$2:$D$1381,2,FALSE)</f>
        <v>379510</v>
      </c>
      <c r="G2495" s="89" t="str">
        <f>'EMFAC2017EI-2011Class'!H2494</f>
        <v>2023-T7 Single Construction-12</v>
      </c>
      <c r="H2495" s="77">
        <f t="shared" si="80"/>
        <v>0.75452016709737924</v>
      </c>
      <c r="J2495" s="13"/>
      <c r="N2495" s="37"/>
      <c r="O2495" s="36"/>
    </row>
    <row r="2496" spans="1:15" ht="13.7" customHeight="1" x14ac:dyDescent="0.25">
      <c r="A2496" s="73">
        <f>'EMFAC2017EI-2011Class'!B2495</f>
        <v>2023</v>
      </c>
      <c r="B2496" s="74" t="str">
        <f>'EMFAC2017EI-2011Class'!C2495</f>
        <v>T7 Single Construction</v>
      </c>
      <c r="C2496" s="73">
        <f>'EMFAC2017EI-2011Class'!D2495</f>
        <v>2010</v>
      </c>
      <c r="D2496" s="38">
        <f>'EMFAC2017EI-2011Class'!F2495</f>
        <v>13</v>
      </c>
      <c r="E2496" s="72" t="str">
        <f t="shared" si="79"/>
        <v>T7 Single Construction-13</v>
      </c>
      <c r="F2496" s="39">
        <f>VLOOKUP(E2496,HD_Odo!$C$2:$D$1381,2,FALSE)</f>
        <v>400100</v>
      </c>
      <c r="G2496" s="89" t="str">
        <f>'EMFAC2017EI-2011Class'!H2495</f>
        <v>2023-T7 Single Construction-13</v>
      </c>
      <c r="H2496" s="77">
        <f t="shared" si="80"/>
        <v>0.80464252485825971</v>
      </c>
      <c r="J2496" s="13"/>
      <c r="N2496" s="37"/>
      <c r="O2496" s="36"/>
    </row>
    <row r="2497" spans="1:15" ht="13.7" customHeight="1" x14ac:dyDescent="0.25">
      <c r="A2497" s="73">
        <f>'EMFAC2017EI-2011Class'!B2496</f>
        <v>2023</v>
      </c>
      <c r="B2497" s="74" t="str">
        <f>'EMFAC2017EI-2011Class'!C2496</f>
        <v>T7 Single Construction</v>
      </c>
      <c r="C2497" s="73">
        <f>'EMFAC2017EI-2011Class'!D2496</f>
        <v>2009</v>
      </c>
      <c r="D2497" s="38">
        <f>'EMFAC2017EI-2011Class'!F2496</f>
        <v>14</v>
      </c>
      <c r="E2497" s="72" t="str">
        <f t="shared" si="79"/>
        <v>T7 Single Construction-14</v>
      </c>
      <c r="F2497" s="39">
        <f>VLOOKUP(E2497,HD_Odo!$C$2:$D$1381,2,FALSE)</f>
        <v>419498</v>
      </c>
      <c r="G2497" s="89" t="str">
        <f>'EMFAC2017EI-2011Class'!H2496</f>
        <v>2023-T7 Single Construction-14</v>
      </c>
      <c r="H2497" s="77">
        <f t="shared" si="80"/>
        <v>0.80017496525959353</v>
      </c>
      <c r="J2497" s="13"/>
      <c r="N2497" s="37"/>
      <c r="O2497" s="36"/>
    </row>
    <row r="2498" spans="1:15" ht="13.7" customHeight="1" x14ac:dyDescent="0.25">
      <c r="A2498" s="73">
        <f>'EMFAC2017EI-2011Class'!B2497</f>
        <v>2023</v>
      </c>
      <c r="B2498" s="74" t="str">
        <f>'EMFAC2017EI-2011Class'!C2497</f>
        <v>T7 Single Construction</v>
      </c>
      <c r="C2498" s="73">
        <f>'EMFAC2017EI-2011Class'!D2497</f>
        <v>2008</v>
      </c>
      <c r="D2498" s="38">
        <f>'EMFAC2017EI-2011Class'!F2497</f>
        <v>15</v>
      </c>
      <c r="E2498" s="72" t="str">
        <f t="shared" si="79"/>
        <v>T7 Single Construction-15</v>
      </c>
      <c r="F2498" s="39">
        <f>VLOOKUP(E2498,HD_Odo!$C$2:$D$1381,2,FALSE)</f>
        <v>437058</v>
      </c>
      <c r="G2498" s="89" t="str">
        <f>'EMFAC2017EI-2011Class'!H2497</f>
        <v>2023-T7 Single Construction-15</v>
      </c>
      <c r="H2498" s="77">
        <f t="shared" si="80"/>
        <v>0.7963148821649938</v>
      </c>
      <c r="J2498" s="13"/>
      <c r="N2498" s="37"/>
      <c r="O2498" s="36"/>
    </row>
    <row r="2499" spans="1:15" ht="13.7" customHeight="1" x14ac:dyDescent="0.25">
      <c r="A2499" s="73">
        <f>'EMFAC2017EI-2011Class'!B2498</f>
        <v>2023</v>
      </c>
      <c r="B2499" s="74" t="str">
        <f>'EMFAC2017EI-2011Class'!C2498</f>
        <v>T7 Single Construction</v>
      </c>
      <c r="C2499" s="73">
        <f>'EMFAC2017EI-2011Class'!D2498</f>
        <v>2007</v>
      </c>
      <c r="D2499" s="38">
        <f>'EMFAC2017EI-2011Class'!F2498</f>
        <v>16</v>
      </c>
      <c r="E2499" s="72" t="str">
        <f t="shared" si="79"/>
        <v>T7 Single Construction-16</v>
      </c>
      <c r="F2499" s="39">
        <f>VLOOKUP(E2499,HD_Odo!$C$2:$D$1381,2,FALSE)</f>
        <v>454484</v>
      </c>
      <c r="G2499" s="89" t="str">
        <f>'EMFAC2017EI-2011Class'!H2498</f>
        <v>2023-T7 Single Construction-16</v>
      </c>
      <c r="H2499" s="77">
        <f t="shared" si="80"/>
        <v>0.89419925267484224</v>
      </c>
      <c r="J2499" s="13"/>
      <c r="N2499" s="37"/>
      <c r="O2499" s="36"/>
    </row>
    <row r="2500" spans="1:15" ht="13.7" customHeight="1" x14ac:dyDescent="0.25">
      <c r="A2500" s="73">
        <f>'EMFAC2017EI-2011Class'!B2499</f>
        <v>2023</v>
      </c>
      <c r="B2500" s="74" t="str">
        <f>'EMFAC2017EI-2011Class'!C2499</f>
        <v>T7 Single Construction</v>
      </c>
      <c r="C2500" s="73">
        <f>'EMFAC2017EI-2011Class'!D2499</f>
        <v>2006</v>
      </c>
      <c r="D2500" s="38">
        <f>'EMFAC2017EI-2011Class'!F2499</f>
        <v>17</v>
      </c>
      <c r="E2500" s="72" t="str">
        <f t="shared" si="79"/>
        <v>T7 Single Construction-17</v>
      </c>
      <c r="F2500" s="39">
        <f>VLOOKUP(E2500,HD_Odo!$C$2:$D$1381,2,FALSE)</f>
        <v>471741</v>
      </c>
      <c r="G2500" s="89" t="str">
        <f>'EMFAC2017EI-2011Class'!H2499</f>
        <v>2023-T7 Single Construction-17</v>
      </c>
      <c r="H2500" s="77">
        <f t="shared" si="80"/>
        <v>0.89186982880873533</v>
      </c>
      <c r="J2500" s="13"/>
      <c r="N2500" s="37"/>
      <c r="O2500" s="36"/>
    </row>
    <row r="2501" spans="1:15" ht="13.7" customHeight="1" x14ac:dyDescent="0.25">
      <c r="A2501" s="73">
        <f>'EMFAC2017EI-2011Class'!B2500</f>
        <v>2023</v>
      </c>
      <c r="B2501" s="74" t="str">
        <f>'EMFAC2017EI-2011Class'!C2500</f>
        <v>T7 Single Construction</v>
      </c>
      <c r="C2501" s="73">
        <f>'EMFAC2017EI-2011Class'!D2500</f>
        <v>2005</v>
      </c>
      <c r="D2501" s="38">
        <f>'EMFAC2017EI-2011Class'!F2500</f>
        <v>18</v>
      </c>
      <c r="E2501" s="72" t="str">
        <f t="shared" si="79"/>
        <v>T7 Single Construction-18</v>
      </c>
      <c r="F2501" s="39">
        <f>VLOOKUP(E2501,HD_Odo!$C$2:$D$1381,2,FALSE)</f>
        <v>488797</v>
      </c>
      <c r="G2501" s="89" t="str">
        <f>'EMFAC2017EI-2011Class'!H2500</f>
        <v>2023-T7 Single Construction-18</v>
      </c>
      <c r="H2501" s="77">
        <f t="shared" si="80"/>
        <v>0.88963684356331052</v>
      </c>
      <c r="J2501" s="13"/>
      <c r="N2501" s="37"/>
      <c r="O2501" s="36"/>
    </row>
    <row r="2502" spans="1:15" ht="13.7" customHeight="1" x14ac:dyDescent="0.25">
      <c r="A2502" s="73">
        <f>'EMFAC2017EI-2011Class'!B2501</f>
        <v>2023</v>
      </c>
      <c r="B2502" s="74" t="str">
        <f>'EMFAC2017EI-2011Class'!C2501</f>
        <v>T7 Single Construction</v>
      </c>
      <c r="C2502" s="73">
        <f>'EMFAC2017EI-2011Class'!D2501</f>
        <v>2004</v>
      </c>
      <c r="D2502" s="38">
        <f>'EMFAC2017EI-2011Class'!F2501</f>
        <v>19</v>
      </c>
      <c r="E2502" s="72" t="str">
        <f t="shared" si="79"/>
        <v>T7 Single Construction-19</v>
      </c>
      <c r="F2502" s="39">
        <f>VLOOKUP(E2502,HD_Odo!$C$2:$D$1381,2,FALSE)</f>
        <v>505620</v>
      </c>
      <c r="G2502" s="89" t="str">
        <f>'EMFAC2017EI-2011Class'!H2501</f>
        <v>2023-T7 Single Construction-19</v>
      </c>
      <c r="H2502" s="77">
        <f t="shared" si="80"/>
        <v>0.88749887424820117</v>
      </c>
      <c r="J2502" s="13"/>
      <c r="N2502" s="37"/>
      <c r="O2502" s="36"/>
    </row>
    <row r="2503" spans="1:15" ht="13.7" customHeight="1" x14ac:dyDescent="0.25">
      <c r="A2503" s="73">
        <f>'EMFAC2017EI-2011Class'!B2502</f>
        <v>2023</v>
      </c>
      <c r="B2503" s="74" t="str">
        <f>'EMFAC2017EI-2011Class'!C2502</f>
        <v>T7 Single Construction</v>
      </c>
      <c r="C2503" s="73">
        <f>'EMFAC2017EI-2011Class'!D2502</f>
        <v>2003</v>
      </c>
      <c r="D2503" s="38">
        <f>'EMFAC2017EI-2011Class'!F2502</f>
        <v>20</v>
      </c>
      <c r="E2503" s="72" t="str">
        <f t="shared" si="79"/>
        <v>T7 Single Construction-20</v>
      </c>
      <c r="F2503" s="39">
        <f>VLOOKUP(E2503,HD_Odo!$C$2:$D$1381,2,FALSE)</f>
        <v>522182</v>
      </c>
      <c r="G2503" s="89" t="str">
        <f>'EMFAC2017EI-2011Class'!H2502</f>
        <v>2023-T7 Single Construction-20</v>
      </c>
      <c r="H2503" s="77">
        <f t="shared" si="80"/>
        <v>0.92872775482034564</v>
      </c>
      <c r="J2503" s="13"/>
      <c r="N2503" s="37"/>
      <c r="O2503" s="36"/>
    </row>
    <row r="2504" spans="1:15" ht="13.7" customHeight="1" x14ac:dyDescent="0.25">
      <c r="A2504" s="73">
        <f>'EMFAC2017EI-2011Class'!B2503</f>
        <v>2023</v>
      </c>
      <c r="B2504" s="74" t="str">
        <f>'EMFAC2017EI-2011Class'!C2503</f>
        <v>T7 Single Construction</v>
      </c>
      <c r="C2504" s="73">
        <f>'EMFAC2017EI-2011Class'!D2503</f>
        <v>2002</v>
      </c>
      <c r="D2504" s="38">
        <f>'EMFAC2017EI-2011Class'!F2503</f>
        <v>21</v>
      </c>
      <c r="E2504" s="72" t="str">
        <f t="shared" si="79"/>
        <v>T7 Single Construction-21</v>
      </c>
      <c r="F2504" s="39">
        <f>VLOOKUP(E2504,HD_Odo!$C$2:$D$1381,2,FALSE)</f>
        <v>538456</v>
      </c>
      <c r="G2504" s="89" t="str">
        <f>'EMFAC2017EI-2011Class'!H2503</f>
        <v>2023-T7 Single Construction-21</v>
      </c>
      <c r="H2504" s="77">
        <f t="shared" si="80"/>
        <v>0.92758322751243205</v>
      </c>
      <c r="J2504" s="13"/>
      <c r="N2504" s="37"/>
      <c r="O2504" s="36"/>
    </row>
    <row r="2505" spans="1:15" ht="13.7" customHeight="1" x14ac:dyDescent="0.25">
      <c r="A2505" s="73">
        <f>'EMFAC2017EI-2011Class'!B2504</f>
        <v>2023</v>
      </c>
      <c r="B2505" s="74" t="str">
        <f>'EMFAC2017EI-2011Class'!C2504</f>
        <v>T7 Single Construction</v>
      </c>
      <c r="C2505" s="73">
        <f>'EMFAC2017EI-2011Class'!D2504</f>
        <v>2001</v>
      </c>
      <c r="D2505" s="38">
        <f>'EMFAC2017EI-2011Class'!F2504</f>
        <v>22</v>
      </c>
      <c r="E2505" s="72" t="str">
        <f t="shared" si="79"/>
        <v>T7 Single Construction-22</v>
      </c>
      <c r="F2505" s="39">
        <f>VLOOKUP(E2505,HD_Odo!$C$2:$D$1381,2,FALSE)</f>
        <v>554417</v>
      </c>
      <c r="G2505" s="89" t="str">
        <f>'EMFAC2017EI-2011Class'!H2504</f>
        <v>2023-T7 Single Construction-22</v>
      </c>
      <c r="H2505" s="77">
        <f t="shared" si="80"/>
        <v>0.92649282562966073</v>
      </c>
      <c r="J2505" s="13"/>
      <c r="N2505" s="37"/>
      <c r="O2505" s="36"/>
    </row>
    <row r="2506" spans="1:15" ht="13.7" customHeight="1" x14ac:dyDescent="0.25">
      <c r="A2506" s="73">
        <f>'EMFAC2017EI-2011Class'!B2505</f>
        <v>2023</v>
      </c>
      <c r="B2506" s="74" t="str">
        <f>'EMFAC2017EI-2011Class'!C2505</f>
        <v>T7 Single Construction</v>
      </c>
      <c r="C2506" s="73">
        <f>'EMFAC2017EI-2011Class'!D2505</f>
        <v>2000</v>
      </c>
      <c r="D2506" s="38">
        <f>'EMFAC2017EI-2011Class'!F2505</f>
        <v>23</v>
      </c>
      <c r="E2506" s="72" t="str">
        <f t="shared" si="79"/>
        <v>T7 Single Construction-23</v>
      </c>
      <c r="F2506" s="39">
        <f>VLOOKUP(E2506,HD_Odo!$C$2:$D$1381,2,FALSE)</f>
        <v>570042</v>
      </c>
      <c r="G2506" s="89" t="str">
        <f>'EMFAC2017EI-2011Class'!H2505</f>
        <v>2023-T7 Single Construction-23</v>
      </c>
      <c r="H2506" s="77">
        <f t="shared" si="80"/>
        <v>0.92545489130603253</v>
      </c>
      <c r="J2506" s="13"/>
      <c r="N2506" s="37"/>
      <c r="O2506" s="36"/>
    </row>
    <row r="2507" spans="1:15" ht="13.7" customHeight="1" x14ac:dyDescent="0.25">
      <c r="A2507" s="73">
        <f>'EMFAC2017EI-2011Class'!B2506</f>
        <v>2023</v>
      </c>
      <c r="B2507" s="74" t="str">
        <f>'EMFAC2017EI-2011Class'!C2506</f>
        <v>T7 Single Construction</v>
      </c>
      <c r="C2507" s="73">
        <f>'EMFAC2017EI-2011Class'!D2506</f>
        <v>1999</v>
      </c>
      <c r="D2507" s="38">
        <f>'EMFAC2017EI-2011Class'!F2506</f>
        <v>24</v>
      </c>
      <c r="E2507" s="72" t="str">
        <f t="shared" ref="E2507:E2570" si="81">CONCATENATE(B2507,"-",D2507)</f>
        <v>T7 Single Construction-24</v>
      </c>
      <c r="F2507" s="39">
        <f>VLOOKUP(E2507,HD_Odo!$C$2:$D$1381,2,FALSE)</f>
        <v>585309</v>
      </c>
      <c r="G2507" s="89" t="str">
        <f>'EMFAC2017EI-2011Class'!H2506</f>
        <v>2023-T7 Single Construction-24</v>
      </c>
      <c r="H2507" s="77">
        <f t="shared" si="80"/>
        <v>0.92446780007172769</v>
      </c>
      <c r="J2507" s="13"/>
      <c r="N2507" s="37"/>
      <c r="O2507" s="36"/>
    </row>
    <row r="2508" spans="1:15" ht="13.7" customHeight="1" x14ac:dyDescent="0.25">
      <c r="A2508" s="73">
        <f>'EMFAC2017EI-2011Class'!B2507</f>
        <v>2023</v>
      </c>
      <c r="B2508" s="74" t="str">
        <f>'EMFAC2017EI-2011Class'!C2507</f>
        <v>T7 Single Construction</v>
      </c>
      <c r="C2508" s="73">
        <f>'EMFAC2017EI-2011Class'!D2507</f>
        <v>1998</v>
      </c>
      <c r="D2508" s="38">
        <f>'EMFAC2017EI-2011Class'!F2507</f>
        <v>25</v>
      </c>
      <c r="E2508" s="72" t="str">
        <f t="shared" si="81"/>
        <v>T7 Single Construction-25</v>
      </c>
      <c r="F2508" s="39">
        <f>VLOOKUP(E2508,HD_Odo!$C$2:$D$1381,2,FALSE)</f>
        <v>600200</v>
      </c>
      <c r="G2508" s="89" t="str">
        <f>'EMFAC2017EI-2011Class'!H2507</f>
        <v>2023-T7 Single Construction-25</v>
      </c>
      <c r="H2508" s="77">
        <f t="shared" si="80"/>
        <v>0.92352978137075414</v>
      </c>
      <c r="J2508" s="13"/>
      <c r="N2508" s="37"/>
      <c r="O2508" s="36"/>
    </row>
    <row r="2509" spans="1:15" ht="13.7" customHeight="1" x14ac:dyDescent="0.25">
      <c r="A2509" s="73">
        <f>'EMFAC2017EI-2011Class'!B2508</f>
        <v>2023</v>
      </c>
      <c r="B2509" s="74" t="str">
        <f>'EMFAC2017EI-2011Class'!C2508</f>
        <v>T7 Single Construction</v>
      </c>
      <c r="C2509" s="73">
        <f>'EMFAC2017EI-2011Class'!D2508</f>
        <v>1997</v>
      </c>
      <c r="D2509" s="38">
        <f>'EMFAC2017EI-2011Class'!F2508</f>
        <v>26</v>
      </c>
      <c r="E2509" s="72" t="str">
        <f t="shared" si="81"/>
        <v>T7 Single Construction-26</v>
      </c>
      <c r="F2509" s="39">
        <f>VLOOKUP(E2509,HD_Odo!$C$2:$D$1381,2,FALSE)</f>
        <v>614697</v>
      </c>
      <c r="G2509" s="89" t="str">
        <f>'EMFAC2017EI-2011Class'!H2508</f>
        <v>2023-T7 Single Construction-26</v>
      </c>
      <c r="H2509" s="77">
        <f t="shared" si="80"/>
        <v>0.92263918943531786</v>
      </c>
      <c r="J2509" s="13"/>
      <c r="N2509" s="37"/>
      <c r="O2509" s="36"/>
    </row>
    <row r="2510" spans="1:15" ht="13.7" customHeight="1" x14ac:dyDescent="0.25">
      <c r="A2510" s="73">
        <f>'EMFAC2017EI-2011Class'!B2509</f>
        <v>2023</v>
      </c>
      <c r="B2510" s="74" t="str">
        <f>'EMFAC2017EI-2011Class'!C2509</f>
        <v>T7 Single Construction</v>
      </c>
      <c r="C2510" s="73">
        <f>'EMFAC2017EI-2011Class'!D2509</f>
        <v>1996</v>
      </c>
      <c r="D2510" s="38">
        <f>'EMFAC2017EI-2011Class'!F2509</f>
        <v>27</v>
      </c>
      <c r="E2510" s="72" t="str">
        <f t="shared" si="81"/>
        <v>T7 Single Construction-27</v>
      </c>
      <c r="F2510" s="39">
        <f>VLOOKUP(E2510,HD_Odo!$C$2:$D$1381,2,FALSE)</f>
        <v>628784</v>
      </c>
      <c r="G2510" s="89" t="str">
        <f>'EMFAC2017EI-2011Class'!H2509</f>
        <v>2023-T7 Single Construction-27</v>
      </c>
      <c r="H2510" s="77">
        <f t="shared" si="80"/>
        <v>0.9217943789800459</v>
      </c>
      <c r="J2510" s="13"/>
      <c r="N2510" s="37"/>
      <c r="O2510" s="36"/>
    </row>
    <row r="2511" spans="1:15" ht="13.7" customHeight="1" x14ac:dyDescent="0.25">
      <c r="A2511" s="73">
        <f>'EMFAC2017EI-2011Class'!B2510</f>
        <v>2023</v>
      </c>
      <c r="B2511" s="74" t="str">
        <f>'EMFAC2017EI-2011Class'!C2510</f>
        <v>T7 Single Construction</v>
      </c>
      <c r="C2511" s="73">
        <f>'EMFAC2017EI-2011Class'!D2510</f>
        <v>1995</v>
      </c>
      <c r="D2511" s="38">
        <f>'EMFAC2017EI-2011Class'!F2510</f>
        <v>28</v>
      </c>
      <c r="E2511" s="72" t="str">
        <f t="shared" si="81"/>
        <v>T7 Single Construction-28</v>
      </c>
      <c r="F2511" s="39">
        <f>VLOOKUP(E2511,HD_Odo!$C$2:$D$1381,2,FALSE)</f>
        <v>642448</v>
      </c>
      <c r="G2511" s="89" t="str">
        <f>'EMFAC2017EI-2011Class'!H2510</f>
        <v>2023-T7 Single Construction-28</v>
      </c>
      <c r="H2511" s="77">
        <f t="shared" si="80"/>
        <v>0.92099365526953003</v>
      </c>
      <c r="J2511" s="13"/>
      <c r="N2511" s="37"/>
      <c r="O2511" s="36"/>
    </row>
    <row r="2512" spans="1:15" ht="13.7" customHeight="1" x14ac:dyDescent="0.25">
      <c r="A2512" s="73">
        <f>'EMFAC2017EI-2011Class'!B2511</f>
        <v>2023</v>
      </c>
      <c r="B2512" s="74" t="str">
        <f>'EMFAC2017EI-2011Class'!C2511</f>
        <v>T7 Single Construction</v>
      </c>
      <c r="C2512" s="73">
        <f>'EMFAC2017EI-2011Class'!D2511</f>
        <v>1994</v>
      </c>
      <c r="D2512" s="38">
        <f>'EMFAC2017EI-2011Class'!F2511</f>
        <v>29</v>
      </c>
      <c r="E2512" s="72" t="str">
        <f t="shared" si="81"/>
        <v>T7 Single Construction-29</v>
      </c>
      <c r="F2512" s="39">
        <f>VLOOKUP(E2512,HD_Odo!$C$2:$D$1381,2,FALSE)</f>
        <v>655678</v>
      </c>
      <c r="G2512" s="89" t="str">
        <f>'EMFAC2017EI-2011Class'!H2511</f>
        <v>2023-T7 Single Construction-29</v>
      </c>
      <c r="H2512" s="77">
        <f t="shared" si="80"/>
        <v>0.92023534300047305</v>
      </c>
      <c r="J2512" s="13"/>
      <c r="N2512" s="37"/>
      <c r="O2512" s="36"/>
    </row>
    <row r="2513" spans="1:15" ht="13.7" customHeight="1" x14ac:dyDescent="0.25">
      <c r="A2513" s="73">
        <f>'EMFAC2017EI-2011Class'!B2512</f>
        <v>2023</v>
      </c>
      <c r="B2513" s="74" t="str">
        <f>'EMFAC2017EI-2011Class'!C2512</f>
        <v>T7 Single Construction</v>
      </c>
      <c r="C2513" s="73">
        <f>'EMFAC2017EI-2011Class'!D2512</f>
        <v>1993</v>
      </c>
      <c r="D2513" s="38">
        <f>'EMFAC2017EI-2011Class'!F2512</f>
        <v>30</v>
      </c>
      <c r="E2513" s="72" t="str">
        <f t="shared" si="81"/>
        <v>T7 Single Construction-30</v>
      </c>
      <c r="F2513" s="39">
        <f>VLOOKUP(E2513,HD_Odo!$C$2:$D$1381,2,FALSE)</f>
        <v>668463</v>
      </c>
      <c r="G2513" s="89" t="str">
        <f>'EMFAC2017EI-2011Class'!H2512</f>
        <v>2023-T7 Single Construction-30</v>
      </c>
      <c r="H2513" s="77">
        <f t="shared" si="80"/>
        <v>1</v>
      </c>
      <c r="J2513" s="13"/>
      <c r="N2513" s="37"/>
      <c r="O2513" s="36"/>
    </row>
    <row r="2514" spans="1:15" ht="13.7" customHeight="1" x14ac:dyDescent="0.25">
      <c r="A2514" s="73">
        <f>'EMFAC2017EI-2011Class'!B2513</f>
        <v>2023</v>
      </c>
      <c r="B2514" s="74" t="str">
        <f>'EMFAC2017EI-2011Class'!C2513</f>
        <v>T7 Single Construction</v>
      </c>
      <c r="C2514" s="73">
        <f>'EMFAC2017EI-2011Class'!D2513</f>
        <v>1992</v>
      </c>
      <c r="D2514" s="38">
        <f>'EMFAC2017EI-2011Class'!F2513</f>
        <v>31</v>
      </c>
      <c r="E2514" s="72" t="str">
        <f t="shared" si="81"/>
        <v>T7 Single Construction-31</v>
      </c>
      <c r="F2514" s="39">
        <f>VLOOKUP(E2514,HD_Odo!$C$2:$D$1381,2,FALSE)</f>
        <v>680796</v>
      </c>
      <c r="G2514" s="89" t="str">
        <f>'EMFAC2017EI-2011Class'!H2513</f>
        <v>2023-T7 Single Construction-31</v>
      </c>
      <c r="H2514" s="77">
        <f t="shared" si="80"/>
        <v>1</v>
      </c>
      <c r="J2514" s="13"/>
      <c r="N2514" s="37"/>
      <c r="O2514" s="36"/>
    </row>
    <row r="2515" spans="1:15" ht="13.7" customHeight="1" x14ac:dyDescent="0.25">
      <c r="A2515" s="73">
        <f>'EMFAC2017EI-2011Class'!B2514</f>
        <v>2023</v>
      </c>
      <c r="B2515" s="74" t="str">
        <f>'EMFAC2017EI-2011Class'!C2514</f>
        <v>T7 Single Construction</v>
      </c>
      <c r="C2515" s="73">
        <f>'EMFAC2017EI-2011Class'!D2514</f>
        <v>1991</v>
      </c>
      <c r="D2515" s="38">
        <f>'EMFAC2017EI-2011Class'!F2514</f>
        <v>32</v>
      </c>
      <c r="E2515" s="72" t="str">
        <f t="shared" si="81"/>
        <v>T7 Single Construction-32</v>
      </c>
      <c r="F2515" s="39">
        <f>VLOOKUP(E2515,HD_Odo!$C$2:$D$1381,2,FALSE)</f>
        <v>692671</v>
      </c>
      <c r="G2515" s="89" t="str">
        <f>'EMFAC2017EI-2011Class'!H2514</f>
        <v>2023-T7 Single Construction-32</v>
      </c>
      <c r="H2515" s="77">
        <f t="shared" si="80"/>
        <v>1</v>
      </c>
      <c r="J2515" s="13"/>
      <c r="N2515" s="37"/>
      <c r="O2515" s="36"/>
    </row>
    <row r="2516" spans="1:15" ht="13.7" customHeight="1" x14ac:dyDescent="0.25">
      <c r="A2516" s="73">
        <f>'EMFAC2017EI-2011Class'!B2515</f>
        <v>2023</v>
      </c>
      <c r="B2516" s="74" t="str">
        <f>'EMFAC2017EI-2011Class'!C2515</f>
        <v>T7 Single Construction</v>
      </c>
      <c r="C2516" s="73">
        <f>'EMFAC2017EI-2011Class'!D2515</f>
        <v>1990</v>
      </c>
      <c r="D2516" s="38">
        <f>'EMFAC2017EI-2011Class'!F2515</f>
        <v>33</v>
      </c>
      <c r="E2516" s="72" t="str">
        <f t="shared" si="81"/>
        <v>T7 Single Construction-33</v>
      </c>
      <c r="F2516" s="39">
        <f>VLOOKUP(E2516,HD_Odo!$C$2:$D$1381,2,FALSE)</f>
        <v>704085</v>
      </c>
      <c r="G2516" s="89" t="str">
        <f>'EMFAC2017EI-2011Class'!H2515</f>
        <v>2023-T7 Single Construction-33</v>
      </c>
      <c r="H2516" s="77">
        <f t="shared" si="80"/>
        <v>1</v>
      </c>
      <c r="J2516" s="13"/>
      <c r="N2516" s="37"/>
      <c r="O2516" s="36"/>
    </row>
    <row r="2517" spans="1:15" ht="13.7" customHeight="1" x14ac:dyDescent="0.25">
      <c r="A2517" s="73">
        <f>'EMFAC2017EI-2011Class'!B2516</f>
        <v>2023</v>
      </c>
      <c r="B2517" s="74" t="str">
        <f>'EMFAC2017EI-2011Class'!C2516</f>
        <v>T7 Single Construction</v>
      </c>
      <c r="C2517" s="73">
        <f>'EMFAC2017EI-2011Class'!D2516</f>
        <v>1989</v>
      </c>
      <c r="D2517" s="38">
        <f>'EMFAC2017EI-2011Class'!F2516</f>
        <v>34</v>
      </c>
      <c r="E2517" s="72" t="str">
        <f t="shared" si="81"/>
        <v>T7 Single Construction-34</v>
      </c>
      <c r="F2517" s="39">
        <f>VLOOKUP(E2517,HD_Odo!$C$2:$D$1381,2,FALSE)</f>
        <v>715035</v>
      </c>
      <c r="G2517" s="89" t="str">
        <f>'EMFAC2017EI-2011Class'!H2516</f>
        <v>2023-T7 Single Construction-34</v>
      </c>
      <c r="H2517" s="77">
        <f t="shared" si="80"/>
        <v>1</v>
      </c>
      <c r="J2517" s="13"/>
      <c r="N2517" s="37"/>
      <c r="O2517" s="36"/>
    </row>
    <row r="2518" spans="1:15" ht="13.7" customHeight="1" x14ac:dyDescent="0.25">
      <c r="A2518" s="73">
        <f>'EMFAC2017EI-2011Class'!B2517</f>
        <v>2023</v>
      </c>
      <c r="B2518" s="74" t="str">
        <f>'EMFAC2017EI-2011Class'!C2517</f>
        <v>T7 Single Construction</v>
      </c>
      <c r="C2518" s="73">
        <f>'EMFAC2017EI-2011Class'!D2517</f>
        <v>1988</v>
      </c>
      <c r="D2518" s="38">
        <f>'EMFAC2017EI-2011Class'!F2517</f>
        <v>35</v>
      </c>
      <c r="E2518" s="72" t="str">
        <f t="shared" si="81"/>
        <v>T7 Single Construction-35</v>
      </c>
      <c r="F2518" s="39">
        <f>VLOOKUP(E2518,HD_Odo!$C$2:$D$1381,2,FALSE)</f>
        <v>725521</v>
      </c>
      <c r="G2518" s="89" t="str">
        <f>'EMFAC2017EI-2011Class'!H2517</f>
        <v>2023-T7 Single Construction-35</v>
      </c>
      <c r="H2518" s="77">
        <f t="shared" si="80"/>
        <v>1</v>
      </c>
      <c r="J2518" s="13"/>
      <c r="N2518" s="37"/>
      <c r="O2518" s="36"/>
    </row>
    <row r="2519" spans="1:15" ht="13.7" customHeight="1" x14ac:dyDescent="0.25">
      <c r="A2519" s="73">
        <f>'EMFAC2017EI-2011Class'!B2518</f>
        <v>2023</v>
      </c>
      <c r="B2519" s="74" t="str">
        <f>'EMFAC2017EI-2011Class'!C2518</f>
        <v>T7 Single Construction</v>
      </c>
      <c r="C2519" s="73">
        <f>'EMFAC2017EI-2011Class'!D2518</f>
        <v>1987</v>
      </c>
      <c r="D2519" s="38">
        <f>'EMFAC2017EI-2011Class'!F2518</f>
        <v>36</v>
      </c>
      <c r="E2519" s="72" t="str">
        <f t="shared" si="81"/>
        <v>T7 Single Construction-36</v>
      </c>
      <c r="F2519" s="39">
        <f>VLOOKUP(E2519,HD_Odo!$C$2:$D$1381,2,FALSE)</f>
        <v>735545</v>
      </c>
      <c r="G2519" s="89" t="str">
        <f>'EMFAC2017EI-2011Class'!H2518</f>
        <v>2023-T7 Single Construction-36</v>
      </c>
      <c r="H2519" s="77">
        <f t="shared" si="80"/>
        <v>1</v>
      </c>
      <c r="J2519" s="13"/>
      <c r="N2519" s="37"/>
      <c r="O2519" s="36"/>
    </row>
    <row r="2520" spans="1:15" ht="13.7" customHeight="1" x14ac:dyDescent="0.25">
      <c r="A2520" s="73">
        <f>'EMFAC2017EI-2011Class'!B2519</f>
        <v>2023</v>
      </c>
      <c r="B2520" s="74" t="str">
        <f>'EMFAC2017EI-2011Class'!C2519</f>
        <v>T7 Single Construction</v>
      </c>
      <c r="C2520" s="73">
        <f>'EMFAC2017EI-2011Class'!D2519</f>
        <v>1986</v>
      </c>
      <c r="D2520" s="38">
        <f>'EMFAC2017EI-2011Class'!F2519</f>
        <v>37</v>
      </c>
      <c r="E2520" s="72" t="str">
        <f t="shared" si="81"/>
        <v>T7 Single Construction-37</v>
      </c>
      <c r="F2520" s="39">
        <f>VLOOKUP(E2520,HD_Odo!$C$2:$D$1381,2,FALSE)</f>
        <v>745111</v>
      </c>
      <c r="G2520" s="89" t="str">
        <f>'EMFAC2017EI-2011Class'!H2519</f>
        <v>2023-T7 Single Construction-37</v>
      </c>
      <c r="H2520" s="77">
        <f t="shared" si="80"/>
        <v>1</v>
      </c>
      <c r="J2520" s="13"/>
      <c r="N2520" s="37"/>
      <c r="O2520" s="36"/>
    </row>
    <row r="2521" spans="1:15" ht="13.7" customHeight="1" x14ac:dyDescent="0.25">
      <c r="A2521" s="73">
        <f>'EMFAC2017EI-2011Class'!B2520</f>
        <v>2023</v>
      </c>
      <c r="B2521" s="74" t="str">
        <f>'EMFAC2017EI-2011Class'!C2520</f>
        <v>T7 Single Construction</v>
      </c>
      <c r="C2521" s="73">
        <f>'EMFAC2017EI-2011Class'!D2520</f>
        <v>1985</v>
      </c>
      <c r="D2521" s="38">
        <f>'EMFAC2017EI-2011Class'!F2520</f>
        <v>38</v>
      </c>
      <c r="E2521" s="72" t="str">
        <f t="shared" si="81"/>
        <v>T7 Single Construction-38</v>
      </c>
      <c r="F2521" s="39">
        <f>VLOOKUP(E2521,HD_Odo!$C$2:$D$1381,2,FALSE)</f>
        <v>754239</v>
      </c>
      <c r="G2521" s="89" t="str">
        <f>'EMFAC2017EI-2011Class'!H2520</f>
        <v>2023-T7 Single Construction-38</v>
      </c>
      <c r="H2521" s="77">
        <f t="shared" si="80"/>
        <v>1</v>
      </c>
      <c r="J2521" s="13"/>
      <c r="N2521" s="37"/>
      <c r="O2521" s="36"/>
    </row>
    <row r="2522" spans="1:15" ht="13.7" customHeight="1" x14ac:dyDescent="0.25">
      <c r="A2522" s="73">
        <f>'EMFAC2017EI-2011Class'!B2521</f>
        <v>2023</v>
      </c>
      <c r="B2522" s="74" t="str">
        <f>'EMFAC2017EI-2011Class'!C2521</f>
        <v>T7 Single Construction</v>
      </c>
      <c r="C2522" s="73">
        <f>'EMFAC2017EI-2011Class'!D2521</f>
        <v>1984</v>
      </c>
      <c r="D2522" s="38">
        <f>'EMFAC2017EI-2011Class'!F2521</f>
        <v>39</v>
      </c>
      <c r="E2522" s="72" t="str">
        <f t="shared" si="81"/>
        <v>T7 Single Construction-39</v>
      </c>
      <c r="F2522" s="39">
        <f>VLOOKUP(E2522,HD_Odo!$C$2:$D$1381,2,FALSE)</f>
        <v>762950</v>
      </c>
      <c r="G2522" s="89" t="str">
        <f>'EMFAC2017EI-2011Class'!H2521</f>
        <v>2023-T7 Single Construction-39</v>
      </c>
      <c r="H2522" s="77">
        <f t="shared" si="80"/>
        <v>1</v>
      </c>
      <c r="J2522" s="13"/>
      <c r="N2522" s="37"/>
      <c r="O2522" s="36"/>
    </row>
    <row r="2523" spans="1:15" ht="13.7" customHeight="1" x14ac:dyDescent="0.25">
      <c r="A2523" s="73">
        <f>'EMFAC2017EI-2011Class'!B2522</f>
        <v>2023</v>
      </c>
      <c r="B2523" s="74" t="str">
        <f>'EMFAC2017EI-2011Class'!C2522</f>
        <v>T7 Single Construction</v>
      </c>
      <c r="C2523" s="73">
        <f>'EMFAC2017EI-2011Class'!D2522</f>
        <v>1983</v>
      </c>
      <c r="D2523" s="38">
        <f>'EMFAC2017EI-2011Class'!F2522</f>
        <v>40</v>
      </c>
      <c r="E2523" s="72" t="str">
        <f t="shared" si="81"/>
        <v>T7 Single Construction-40</v>
      </c>
      <c r="F2523" s="39">
        <f>VLOOKUP(E2523,HD_Odo!$C$2:$D$1381,2,FALSE)</f>
        <v>771263</v>
      </c>
      <c r="G2523" s="89" t="str">
        <f>'EMFAC2017EI-2011Class'!H2522</f>
        <v>2023-T7 Single Construction-40</v>
      </c>
      <c r="H2523" s="77">
        <f t="shared" si="80"/>
        <v>1</v>
      </c>
      <c r="J2523" s="13"/>
      <c r="N2523" s="37"/>
      <c r="O2523" s="36"/>
    </row>
    <row r="2524" spans="1:15" ht="13.7" customHeight="1" x14ac:dyDescent="0.25">
      <c r="A2524" s="73">
        <f>'EMFAC2017EI-2011Class'!B2523</f>
        <v>2023</v>
      </c>
      <c r="B2524" s="74" t="str">
        <f>'EMFAC2017EI-2011Class'!C2523</f>
        <v>T7 Single Construction</v>
      </c>
      <c r="C2524" s="73">
        <f>'EMFAC2017EI-2011Class'!D2523</f>
        <v>1982</v>
      </c>
      <c r="D2524" s="38">
        <f>'EMFAC2017EI-2011Class'!F2523</f>
        <v>41</v>
      </c>
      <c r="E2524" s="72" t="str">
        <f t="shared" si="81"/>
        <v>T7 Single Construction-41</v>
      </c>
      <c r="F2524" s="39">
        <f>VLOOKUP(E2524,HD_Odo!$C$2:$D$1381,2,FALSE)</f>
        <v>779196</v>
      </c>
      <c r="G2524" s="89" t="str">
        <f>'EMFAC2017EI-2011Class'!H2523</f>
        <v>2023-T7 Single Construction-41</v>
      </c>
      <c r="H2524" s="77">
        <f t="shared" si="80"/>
        <v>1</v>
      </c>
      <c r="J2524" s="13"/>
      <c r="N2524" s="37"/>
      <c r="O2524" s="36"/>
    </row>
    <row r="2525" spans="1:15" ht="13.7" customHeight="1" x14ac:dyDescent="0.25">
      <c r="A2525" s="73">
        <f>'EMFAC2017EI-2011Class'!B2524</f>
        <v>2023</v>
      </c>
      <c r="B2525" s="74" t="str">
        <f>'EMFAC2017EI-2011Class'!C2524</f>
        <v>T7 Single Construction</v>
      </c>
      <c r="C2525" s="73">
        <f>'EMFAC2017EI-2011Class'!D2524</f>
        <v>1981</v>
      </c>
      <c r="D2525" s="38">
        <f>'EMFAC2017EI-2011Class'!F2524</f>
        <v>42</v>
      </c>
      <c r="E2525" s="72" t="str">
        <f t="shared" si="81"/>
        <v>T7 Single Construction-42</v>
      </c>
      <c r="F2525" s="39">
        <f>VLOOKUP(E2525,HD_Odo!$C$2:$D$1381,2,FALSE)</f>
        <v>786766</v>
      </c>
      <c r="G2525" s="89" t="str">
        <f>'EMFAC2017EI-2011Class'!H2524</f>
        <v>2023-T7 Single Construction-42</v>
      </c>
      <c r="H2525" s="77">
        <f t="shared" si="80"/>
        <v>1</v>
      </c>
      <c r="J2525" s="13"/>
      <c r="N2525" s="37"/>
      <c r="O2525" s="36"/>
    </row>
    <row r="2526" spans="1:15" ht="13.7" customHeight="1" x14ac:dyDescent="0.25">
      <c r="A2526" s="73">
        <f>'EMFAC2017EI-2011Class'!B2525</f>
        <v>2023</v>
      </c>
      <c r="B2526" s="74" t="str">
        <f>'EMFAC2017EI-2011Class'!C2525</f>
        <v>T7 Single Construction</v>
      </c>
      <c r="C2526" s="73">
        <f>'EMFAC2017EI-2011Class'!D2525</f>
        <v>1980</v>
      </c>
      <c r="D2526" s="38">
        <f>'EMFAC2017EI-2011Class'!F2525</f>
        <v>43</v>
      </c>
      <c r="E2526" s="72" t="str">
        <f t="shared" si="81"/>
        <v>T7 Single Construction-43</v>
      </c>
      <c r="F2526" s="39">
        <f>VLOOKUP(E2526,HD_Odo!$C$2:$D$1381,2,FALSE)</f>
        <v>793990</v>
      </c>
      <c r="G2526" s="89" t="str">
        <f>'EMFAC2017EI-2011Class'!H2525</f>
        <v>2023-T7 Single Construction-43</v>
      </c>
      <c r="H2526" s="77">
        <f t="shared" si="80"/>
        <v>1</v>
      </c>
      <c r="J2526" s="13"/>
      <c r="N2526" s="37"/>
      <c r="O2526" s="36"/>
    </row>
    <row r="2527" spans="1:15" ht="13.7" customHeight="1" x14ac:dyDescent="0.25">
      <c r="A2527" s="73">
        <f>'EMFAC2017EI-2011Class'!B2526</f>
        <v>2023</v>
      </c>
      <c r="B2527" s="74" t="str">
        <f>'EMFAC2017EI-2011Class'!C2526</f>
        <v>T7 Single Construction</v>
      </c>
      <c r="C2527" s="73">
        <f>'EMFAC2017EI-2011Class'!D2526</f>
        <v>1979</v>
      </c>
      <c r="D2527" s="38">
        <f>'EMFAC2017EI-2011Class'!F2526</f>
        <v>44</v>
      </c>
      <c r="E2527" s="72" t="str">
        <f t="shared" si="81"/>
        <v>T7 Single Construction-44</v>
      </c>
      <c r="F2527" s="39">
        <f>VLOOKUP(E2527,HD_Odo!$C$2:$D$1381,2,FALSE)</f>
        <v>800000</v>
      </c>
      <c r="G2527" s="89" t="str">
        <f>'EMFAC2017EI-2011Class'!H2526</f>
        <v>2023-T7 Single Construction-44</v>
      </c>
      <c r="H2527" s="77">
        <f t="shared" si="80"/>
        <v>1</v>
      </c>
      <c r="J2527" s="13"/>
      <c r="N2527" s="37"/>
      <c r="O2527" s="36"/>
    </row>
    <row r="2528" spans="1:15" ht="13.7" customHeight="1" x14ac:dyDescent="0.25">
      <c r="A2528" s="73">
        <f>'EMFAC2017EI-2011Class'!B2527</f>
        <v>2023</v>
      </c>
      <c r="B2528" s="74" t="str">
        <f>'EMFAC2017EI-2011Class'!C2527</f>
        <v>T7 SWCV</v>
      </c>
      <c r="C2528" s="73">
        <f>'EMFAC2017EI-2011Class'!D2527</f>
        <v>2024</v>
      </c>
      <c r="D2528" s="38">
        <f>'EMFAC2017EI-2011Class'!F2527</f>
        <v>-1</v>
      </c>
      <c r="E2528" s="72" t="str">
        <f t="shared" si="81"/>
        <v>T7 SWCV--1</v>
      </c>
      <c r="F2528" s="39">
        <f>VLOOKUP(E2528,HD_Odo!$C$2:$D$1381,2,FALSE)</f>
        <v>6514.5833333333303</v>
      </c>
      <c r="G2528" s="89" t="str">
        <f>'EMFAC2017EI-2011Class'!H2527</f>
        <v>2023-T7 SWCV--1</v>
      </c>
      <c r="H2528" s="77">
        <f t="shared" si="80"/>
        <v>0.99137987365506308</v>
      </c>
      <c r="J2528" s="13"/>
      <c r="N2528" s="37"/>
      <c r="O2528" s="36"/>
    </row>
    <row r="2529" spans="1:15" ht="13.7" customHeight="1" x14ac:dyDescent="0.25">
      <c r="A2529" s="73">
        <f>'EMFAC2017EI-2011Class'!B2528</f>
        <v>2023</v>
      </c>
      <c r="B2529" s="74" t="str">
        <f>'EMFAC2017EI-2011Class'!C2528</f>
        <v>T7 SWCV</v>
      </c>
      <c r="C2529" s="73">
        <f>'EMFAC2017EI-2011Class'!D2528</f>
        <v>2023</v>
      </c>
      <c r="D2529" s="38">
        <f>'EMFAC2017EI-2011Class'!F2528</f>
        <v>0</v>
      </c>
      <c r="E2529" s="72" t="str">
        <f t="shared" si="81"/>
        <v>T7 SWCV-0</v>
      </c>
      <c r="F2529" s="39">
        <f>VLOOKUP(E2529,HD_Odo!$C$2:$D$1381,2,FALSE)</f>
        <v>22149.583333333299</v>
      </c>
      <c r="G2529" s="89" t="str">
        <f>'EMFAC2017EI-2011Class'!H2528</f>
        <v>2023-T7 SWCV-0</v>
      </c>
      <c r="H2529" s="77">
        <f t="shared" si="80"/>
        <v>0.97227817539272654</v>
      </c>
      <c r="J2529" s="13"/>
      <c r="N2529" s="37"/>
      <c r="O2529" s="36"/>
    </row>
    <row r="2530" spans="1:15" ht="13.7" customHeight="1" x14ac:dyDescent="0.25">
      <c r="A2530" s="73">
        <f>'EMFAC2017EI-2011Class'!B2529</f>
        <v>2023</v>
      </c>
      <c r="B2530" s="74" t="str">
        <f>'EMFAC2017EI-2011Class'!C2529</f>
        <v>T7 SWCV</v>
      </c>
      <c r="C2530" s="73">
        <f>'EMFAC2017EI-2011Class'!D2529</f>
        <v>2022</v>
      </c>
      <c r="D2530" s="38">
        <f>'EMFAC2017EI-2011Class'!F2529</f>
        <v>1</v>
      </c>
      <c r="E2530" s="72" t="str">
        <f t="shared" si="81"/>
        <v>T7 SWCV-1</v>
      </c>
      <c r="F2530" s="39">
        <f>VLOOKUP(E2530,HD_Odo!$C$2:$D$1381,2,FALSE)</f>
        <v>37784.583333333299</v>
      </c>
      <c r="G2530" s="89" t="str">
        <f>'EMFAC2017EI-2011Class'!H2529</f>
        <v>2023-T7 SWCV-1</v>
      </c>
      <c r="H2530" s="77">
        <f t="shared" si="80"/>
        <v>0.95513840077058931</v>
      </c>
      <c r="J2530" s="13"/>
      <c r="N2530" s="37"/>
      <c r="O2530" s="36"/>
    </row>
    <row r="2531" spans="1:15" ht="13.7" customHeight="1" x14ac:dyDescent="0.25">
      <c r="A2531" s="73">
        <f>'EMFAC2017EI-2011Class'!B2530</f>
        <v>2023</v>
      </c>
      <c r="B2531" s="74" t="str">
        <f>'EMFAC2017EI-2011Class'!C2530</f>
        <v>T7 SWCV</v>
      </c>
      <c r="C2531" s="73">
        <f>'EMFAC2017EI-2011Class'!D2530</f>
        <v>2021</v>
      </c>
      <c r="D2531" s="38">
        <f>'EMFAC2017EI-2011Class'!F2530</f>
        <v>2</v>
      </c>
      <c r="E2531" s="72" t="str">
        <f t="shared" si="81"/>
        <v>T7 SWCV-2</v>
      </c>
      <c r="F2531" s="39">
        <f>VLOOKUP(E2531,HD_Odo!$C$2:$D$1381,2,FALSE)</f>
        <v>53419.583333333299</v>
      </c>
      <c r="G2531" s="89" t="str">
        <f>'EMFAC2017EI-2011Class'!H2530</f>
        <v>2023-T7 SWCV-2</v>
      </c>
      <c r="H2531" s="77">
        <f t="shared" si="80"/>
        <v>0.93967305218966513</v>
      </c>
      <c r="J2531" s="13"/>
      <c r="N2531" s="37"/>
      <c r="O2531" s="36"/>
    </row>
    <row r="2532" spans="1:15" ht="13.7" customHeight="1" x14ac:dyDescent="0.25">
      <c r="A2532" s="73">
        <f>'EMFAC2017EI-2011Class'!B2531</f>
        <v>2023</v>
      </c>
      <c r="B2532" s="74" t="str">
        <f>'EMFAC2017EI-2011Class'!C2531</f>
        <v>T7 SWCV</v>
      </c>
      <c r="C2532" s="73">
        <f>'EMFAC2017EI-2011Class'!D2531</f>
        <v>2020</v>
      </c>
      <c r="D2532" s="38">
        <f>'EMFAC2017EI-2011Class'!F2531</f>
        <v>3</v>
      </c>
      <c r="E2532" s="72" t="str">
        <f t="shared" si="81"/>
        <v>T7 SWCV-3</v>
      </c>
      <c r="F2532" s="39">
        <f>VLOOKUP(E2532,HD_Odo!$C$2:$D$1381,2,FALSE)</f>
        <v>69054.583333333299</v>
      </c>
      <c r="G2532" s="89" t="str">
        <f>'EMFAC2017EI-2011Class'!H2531</f>
        <v>2023-T7 SWCV-3</v>
      </c>
      <c r="H2532" s="77">
        <f t="shared" si="80"/>
        <v>0.92564818868415832</v>
      </c>
      <c r="J2532" s="13"/>
      <c r="N2532" s="37"/>
      <c r="O2532" s="36"/>
    </row>
    <row r="2533" spans="1:15" ht="13.7" customHeight="1" x14ac:dyDescent="0.25">
      <c r="A2533" s="73">
        <f>'EMFAC2017EI-2011Class'!B2532</f>
        <v>2023</v>
      </c>
      <c r="B2533" s="74" t="str">
        <f>'EMFAC2017EI-2011Class'!C2532</f>
        <v>T7 SWCV</v>
      </c>
      <c r="C2533" s="73">
        <f>'EMFAC2017EI-2011Class'!D2532</f>
        <v>2019</v>
      </c>
      <c r="D2533" s="38">
        <f>'EMFAC2017EI-2011Class'!F2532</f>
        <v>4</v>
      </c>
      <c r="E2533" s="72" t="str">
        <f t="shared" si="81"/>
        <v>T7 SWCV-4</v>
      </c>
      <c r="F2533" s="39">
        <f>VLOOKUP(E2533,HD_Odo!$C$2:$D$1381,2,FALSE)</f>
        <v>84689.583333333299</v>
      </c>
      <c r="G2533" s="89" t="str">
        <f>'EMFAC2017EI-2011Class'!H2532</f>
        <v>2023-T7 SWCV-4</v>
      </c>
      <c r="H2533" s="77">
        <f t="shared" si="80"/>
        <v>0.91287150983971066</v>
      </c>
      <c r="J2533" s="13"/>
      <c r="N2533" s="37"/>
      <c r="O2533" s="36"/>
    </row>
    <row r="2534" spans="1:15" ht="13.7" customHeight="1" x14ac:dyDescent="0.25">
      <c r="A2534" s="73">
        <f>'EMFAC2017EI-2011Class'!B2533</f>
        <v>2023</v>
      </c>
      <c r="B2534" s="74" t="str">
        <f>'EMFAC2017EI-2011Class'!C2533</f>
        <v>T7 SWCV</v>
      </c>
      <c r="C2534" s="73">
        <f>'EMFAC2017EI-2011Class'!D2533</f>
        <v>2018</v>
      </c>
      <c r="D2534" s="38">
        <f>'EMFAC2017EI-2011Class'!F2533</f>
        <v>5</v>
      </c>
      <c r="E2534" s="72" t="str">
        <f t="shared" si="81"/>
        <v>T7 SWCV-5</v>
      </c>
      <c r="F2534" s="39">
        <f>VLOOKUP(E2534,HD_Odo!$C$2:$D$1381,2,FALSE)</f>
        <v>100324.58333333299</v>
      </c>
      <c r="G2534" s="89" t="str">
        <f>'EMFAC2017EI-2011Class'!H2533</f>
        <v>2023-T7 SWCV-5</v>
      </c>
      <c r="H2534" s="77">
        <f t="shared" si="80"/>
        <v>0.9011834856906159</v>
      </c>
      <c r="J2534" s="13"/>
      <c r="N2534" s="37"/>
      <c r="O2534" s="36"/>
    </row>
    <row r="2535" spans="1:15" ht="13.7" customHeight="1" x14ac:dyDescent="0.25">
      <c r="A2535" s="73">
        <f>'EMFAC2017EI-2011Class'!B2534</f>
        <v>2023</v>
      </c>
      <c r="B2535" s="74" t="str">
        <f>'EMFAC2017EI-2011Class'!C2534</f>
        <v>T7 SWCV</v>
      </c>
      <c r="C2535" s="73">
        <f>'EMFAC2017EI-2011Class'!D2534</f>
        <v>2017</v>
      </c>
      <c r="D2535" s="38">
        <f>'EMFAC2017EI-2011Class'!F2534</f>
        <v>6</v>
      </c>
      <c r="E2535" s="72" t="str">
        <f t="shared" si="81"/>
        <v>T7 SWCV-6</v>
      </c>
      <c r="F2535" s="39">
        <f>VLOOKUP(E2535,HD_Odo!$C$2:$D$1381,2,FALSE)</f>
        <v>115959.58333333299</v>
      </c>
      <c r="G2535" s="89" t="str">
        <f>'EMFAC2017EI-2011Class'!H2534</f>
        <v>2023-T7 SWCV-6</v>
      </c>
      <c r="H2535" s="77">
        <f t="shared" si="80"/>
        <v>0.89045066133542483</v>
      </c>
      <c r="J2535" s="13"/>
      <c r="N2535" s="37"/>
      <c r="O2535" s="36"/>
    </row>
    <row r="2536" spans="1:15" ht="13.7" customHeight="1" x14ac:dyDescent="0.25">
      <c r="A2536" s="73">
        <f>'EMFAC2017EI-2011Class'!B2535</f>
        <v>2023</v>
      </c>
      <c r="B2536" s="74" t="str">
        <f>'EMFAC2017EI-2011Class'!C2535</f>
        <v>T7 SWCV</v>
      </c>
      <c r="C2536" s="73">
        <f>'EMFAC2017EI-2011Class'!D2535</f>
        <v>2016</v>
      </c>
      <c r="D2536" s="38">
        <f>'EMFAC2017EI-2011Class'!F2535</f>
        <v>7</v>
      </c>
      <c r="E2536" s="72" t="str">
        <f t="shared" si="81"/>
        <v>T7 SWCV-7</v>
      </c>
      <c r="F2536" s="39">
        <f>VLOOKUP(E2536,HD_Odo!$C$2:$D$1381,2,FALSE)</f>
        <v>131594.58333333299</v>
      </c>
      <c r="G2536" s="89" t="str">
        <f>'EMFAC2017EI-2011Class'!H2535</f>
        <v>2023-T7 SWCV-7</v>
      </c>
      <c r="H2536" s="77">
        <f t="shared" si="80"/>
        <v>0.880560538642991</v>
      </c>
      <c r="J2536" s="13"/>
      <c r="N2536" s="37"/>
      <c r="O2536" s="36"/>
    </row>
    <row r="2537" spans="1:15" ht="13.7" customHeight="1" x14ac:dyDescent="0.25">
      <c r="A2537" s="73">
        <f>'EMFAC2017EI-2011Class'!B2536</f>
        <v>2023</v>
      </c>
      <c r="B2537" s="74" t="str">
        <f>'EMFAC2017EI-2011Class'!C2536</f>
        <v>T7 SWCV</v>
      </c>
      <c r="C2537" s="73">
        <f>'EMFAC2017EI-2011Class'!D2536</f>
        <v>2015</v>
      </c>
      <c r="D2537" s="38">
        <f>'EMFAC2017EI-2011Class'!F2536</f>
        <v>8</v>
      </c>
      <c r="E2537" s="72" t="str">
        <f t="shared" si="81"/>
        <v>T7 SWCV-8</v>
      </c>
      <c r="F2537" s="39">
        <f>VLOOKUP(E2537,HD_Odo!$C$2:$D$1381,2,FALSE)</f>
        <v>147229.58333333299</v>
      </c>
      <c r="G2537" s="89" t="str">
        <f>'EMFAC2017EI-2011Class'!H2536</f>
        <v>2023-T7 SWCV-8</v>
      </c>
      <c r="H2537" s="77">
        <f t="shared" si="80"/>
        <v>0.87141761802497186</v>
      </c>
      <c r="J2537" s="13"/>
      <c r="N2537" s="37"/>
      <c r="O2537" s="36"/>
    </row>
    <row r="2538" spans="1:15" ht="13.7" customHeight="1" x14ac:dyDescent="0.25">
      <c r="A2538" s="73">
        <f>'EMFAC2017EI-2011Class'!B2537</f>
        <v>2023</v>
      </c>
      <c r="B2538" s="74" t="str">
        <f>'EMFAC2017EI-2011Class'!C2537</f>
        <v>T7 SWCV</v>
      </c>
      <c r="C2538" s="73">
        <f>'EMFAC2017EI-2011Class'!D2537</f>
        <v>2014</v>
      </c>
      <c r="D2538" s="38">
        <f>'EMFAC2017EI-2011Class'!F2537</f>
        <v>9</v>
      </c>
      <c r="E2538" s="72" t="str">
        <f t="shared" si="81"/>
        <v>T7 SWCV-9</v>
      </c>
      <c r="F2538" s="39">
        <f>VLOOKUP(E2538,HD_Odo!$C$2:$D$1381,2,FALSE)</f>
        <v>162864.58333333299</v>
      </c>
      <c r="G2538" s="89" t="str">
        <f>'EMFAC2017EI-2011Class'!H2537</f>
        <v>2023-T7 SWCV-9</v>
      </c>
      <c r="H2538" s="77">
        <f t="shared" si="80"/>
        <v>0.86294030468867056</v>
      </c>
      <c r="J2538" s="13"/>
      <c r="N2538" s="37"/>
      <c r="O2538" s="36"/>
    </row>
    <row r="2539" spans="1:15" ht="13.7" customHeight="1" x14ac:dyDescent="0.25">
      <c r="A2539" s="73">
        <f>'EMFAC2017EI-2011Class'!B2538</f>
        <v>2023</v>
      </c>
      <c r="B2539" s="74" t="str">
        <f>'EMFAC2017EI-2011Class'!C2538</f>
        <v>T7 SWCV</v>
      </c>
      <c r="C2539" s="73">
        <f>'EMFAC2017EI-2011Class'!D2538</f>
        <v>2013</v>
      </c>
      <c r="D2539" s="38">
        <f>'EMFAC2017EI-2011Class'!F2538</f>
        <v>10</v>
      </c>
      <c r="E2539" s="72" t="str">
        <f t="shared" si="81"/>
        <v>T7 SWCV-10</v>
      </c>
      <c r="F2539" s="39">
        <f>VLOOKUP(E2539,HD_Odo!$C$2:$D$1381,2,FALSE)</f>
        <v>178499.58333333299</v>
      </c>
      <c r="G2539" s="89" t="str">
        <f>'EMFAC2017EI-2011Class'!H2538</f>
        <v>2023-T7 SWCV-10</v>
      </c>
      <c r="H2539" s="77">
        <f t="shared" si="80"/>
        <v>0.8184589395096914</v>
      </c>
      <c r="J2539" s="13"/>
      <c r="N2539" s="37"/>
      <c r="O2539" s="36"/>
    </row>
    <row r="2540" spans="1:15" ht="13.7" customHeight="1" x14ac:dyDescent="0.25">
      <c r="A2540" s="73">
        <f>'EMFAC2017EI-2011Class'!B2539</f>
        <v>2023</v>
      </c>
      <c r="B2540" s="74" t="str">
        <f>'EMFAC2017EI-2011Class'!C2539</f>
        <v>T7 SWCV</v>
      </c>
      <c r="C2540" s="73">
        <f>'EMFAC2017EI-2011Class'!D2539</f>
        <v>2012</v>
      </c>
      <c r="D2540" s="38">
        <f>'EMFAC2017EI-2011Class'!F2539</f>
        <v>11</v>
      </c>
      <c r="E2540" s="72" t="str">
        <f t="shared" si="81"/>
        <v>T7 SWCV-11</v>
      </c>
      <c r="F2540" s="39">
        <f>VLOOKUP(E2540,HD_Odo!$C$2:$D$1381,2,FALSE)</f>
        <v>194134.58333333299</v>
      </c>
      <c r="G2540" s="89" t="str">
        <f>'EMFAC2017EI-2011Class'!H2539</f>
        <v>2023-T7 SWCV-11</v>
      </c>
      <c r="H2540" s="77">
        <f t="shared" si="80"/>
        <v>0.81097253978715578</v>
      </c>
      <c r="J2540" s="13"/>
      <c r="N2540" s="37"/>
      <c r="O2540" s="36"/>
    </row>
    <row r="2541" spans="1:15" ht="13.7" customHeight="1" x14ac:dyDescent="0.25">
      <c r="A2541" s="73">
        <f>'EMFAC2017EI-2011Class'!B2540</f>
        <v>2023</v>
      </c>
      <c r="B2541" s="74" t="str">
        <f>'EMFAC2017EI-2011Class'!C2540</f>
        <v>T7 SWCV</v>
      </c>
      <c r="C2541" s="73">
        <f>'EMFAC2017EI-2011Class'!D2540</f>
        <v>2011</v>
      </c>
      <c r="D2541" s="38">
        <f>'EMFAC2017EI-2011Class'!F2540</f>
        <v>12</v>
      </c>
      <c r="E2541" s="72" t="str">
        <f t="shared" si="81"/>
        <v>T7 SWCV-12</v>
      </c>
      <c r="F2541" s="39">
        <f>VLOOKUP(E2541,HD_Odo!$C$2:$D$1381,2,FALSE)</f>
        <v>209769.58333333299</v>
      </c>
      <c r="G2541" s="89" t="str">
        <f>'EMFAC2017EI-2011Class'!H2540</f>
        <v>2023-T7 SWCV-12</v>
      </c>
      <c r="H2541" s="77">
        <f t="shared" si="80"/>
        <v>0.80409819562934004</v>
      </c>
      <c r="J2541" s="13"/>
      <c r="N2541" s="37"/>
      <c r="O2541" s="36"/>
    </row>
    <row r="2542" spans="1:15" ht="13.7" customHeight="1" x14ac:dyDescent="0.25">
      <c r="A2542" s="73">
        <f>'EMFAC2017EI-2011Class'!B2541</f>
        <v>2023</v>
      </c>
      <c r="B2542" s="74" t="str">
        <f>'EMFAC2017EI-2011Class'!C2541</f>
        <v>T7 SWCV</v>
      </c>
      <c r="C2542" s="73">
        <f>'EMFAC2017EI-2011Class'!D2541</f>
        <v>2010</v>
      </c>
      <c r="D2542" s="38">
        <f>'EMFAC2017EI-2011Class'!F2541</f>
        <v>13</v>
      </c>
      <c r="E2542" s="72" t="str">
        <f t="shared" si="81"/>
        <v>T7 SWCV-13</v>
      </c>
      <c r="F2542" s="39">
        <f>VLOOKUP(E2542,HD_Odo!$C$2:$D$1381,2,FALSE)</f>
        <v>225404.58333333299</v>
      </c>
      <c r="G2542" s="89" t="str">
        <f>'EMFAC2017EI-2011Class'!H2541</f>
        <v>2023-T7 SWCV-13</v>
      </c>
      <c r="H2542" s="77">
        <f t="shared" si="80"/>
        <v>0.85789337010805944</v>
      </c>
      <c r="J2542" s="13"/>
      <c r="N2542" s="37"/>
      <c r="O2542" s="36"/>
    </row>
    <row r="2543" spans="1:15" ht="13.7" customHeight="1" x14ac:dyDescent="0.25">
      <c r="A2543" s="73">
        <f>'EMFAC2017EI-2011Class'!B2542</f>
        <v>2023</v>
      </c>
      <c r="B2543" s="74" t="str">
        <f>'EMFAC2017EI-2011Class'!C2542</f>
        <v>T7 SWCV</v>
      </c>
      <c r="C2543" s="73">
        <f>'EMFAC2017EI-2011Class'!D2542</f>
        <v>2009</v>
      </c>
      <c r="D2543" s="38">
        <f>'EMFAC2017EI-2011Class'!F2542</f>
        <v>14</v>
      </c>
      <c r="E2543" s="72" t="str">
        <f t="shared" si="81"/>
        <v>T7 SWCV-14</v>
      </c>
      <c r="F2543" s="39">
        <f>VLOOKUP(E2543,HD_Odo!$C$2:$D$1381,2,FALSE)</f>
        <v>241039.58333333299</v>
      </c>
      <c r="G2543" s="89" t="str">
        <f>'EMFAC2017EI-2011Class'!H2542</f>
        <v>2023-T7 SWCV-14</v>
      </c>
      <c r="H2543" s="77">
        <f t="shared" si="80"/>
        <v>0.85189601485955546</v>
      </c>
      <c r="J2543" s="13"/>
      <c r="N2543" s="37"/>
      <c r="O2543" s="36"/>
    </row>
    <row r="2544" spans="1:15" ht="13.7" customHeight="1" x14ac:dyDescent="0.25">
      <c r="A2544" s="73">
        <f>'EMFAC2017EI-2011Class'!B2543</f>
        <v>2023</v>
      </c>
      <c r="B2544" s="74" t="str">
        <f>'EMFAC2017EI-2011Class'!C2543</f>
        <v>T7 SWCV</v>
      </c>
      <c r="C2544" s="73">
        <f>'EMFAC2017EI-2011Class'!D2543</f>
        <v>2008</v>
      </c>
      <c r="D2544" s="38">
        <f>'EMFAC2017EI-2011Class'!F2543</f>
        <v>15</v>
      </c>
      <c r="E2544" s="72" t="str">
        <f t="shared" si="81"/>
        <v>T7 SWCV-15</v>
      </c>
      <c r="F2544" s="39">
        <f>VLOOKUP(E2544,HD_Odo!$C$2:$D$1381,2,FALSE)</f>
        <v>256674.58333333299</v>
      </c>
      <c r="G2544" s="89" t="str">
        <f>'EMFAC2017EI-2011Class'!H2543</f>
        <v>2023-T7 SWCV-15</v>
      </c>
      <c r="H2544" s="77">
        <f t="shared" si="80"/>
        <v>0.84619576891335346</v>
      </c>
      <c r="J2544" s="13"/>
      <c r="N2544" s="37"/>
      <c r="O2544" s="36"/>
    </row>
    <row r="2545" spans="1:15" ht="13.7" customHeight="1" x14ac:dyDescent="0.25">
      <c r="A2545" s="73">
        <f>'EMFAC2017EI-2011Class'!B2544</f>
        <v>2023</v>
      </c>
      <c r="B2545" s="74" t="str">
        <f>'EMFAC2017EI-2011Class'!C2544</f>
        <v>T7 SWCV</v>
      </c>
      <c r="C2545" s="73">
        <f>'EMFAC2017EI-2011Class'!D2544</f>
        <v>2007</v>
      </c>
      <c r="D2545" s="38">
        <f>'EMFAC2017EI-2011Class'!F2544</f>
        <v>16</v>
      </c>
      <c r="E2545" s="72" t="str">
        <f t="shared" si="81"/>
        <v>T7 SWCV-16</v>
      </c>
      <c r="F2545" s="39">
        <f>VLOOKUP(E2545,HD_Odo!$C$2:$D$1381,2,FALSE)</f>
        <v>272309.58333333302</v>
      </c>
      <c r="G2545" s="89" t="str">
        <f>'EMFAC2017EI-2011Class'!H2544</f>
        <v>2023-T7 SWCV-16</v>
      </c>
      <c r="H2545" s="77">
        <f t="shared" si="80"/>
        <v>0.92410119277510328</v>
      </c>
      <c r="J2545" s="13"/>
      <c r="N2545" s="37"/>
      <c r="O2545" s="36"/>
    </row>
    <row r="2546" spans="1:15" ht="13.7" customHeight="1" x14ac:dyDescent="0.25">
      <c r="A2546" s="73">
        <f>'EMFAC2017EI-2011Class'!B2545</f>
        <v>2023</v>
      </c>
      <c r="B2546" s="74" t="str">
        <f>'EMFAC2017EI-2011Class'!C2545</f>
        <v>T7 SWCV</v>
      </c>
      <c r="C2546" s="73">
        <f>'EMFAC2017EI-2011Class'!D2545</f>
        <v>2006</v>
      </c>
      <c r="D2546" s="38">
        <f>'EMFAC2017EI-2011Class'!F2545</f>
        <v>17</v>
      </c>
      <c r="E2546" s="72" t="str">
        <f t="shared" si="81"/>
        <v>T7 SWCV-17</v>
      </c>
      <c r="F2546" s="39">
        <f>VLOOKUP(E2546,HD_Odo!$C$2:$D$1381,2,FALSE)</f>
        <v>287944.58333333302</v>
      </c>
      <c r="G2546" s="89" t="str">
        <f>'EMFAC2017EI-2011Class'!H2545</f>
        <v>2023-T7 SWCV-17</v>
      </c>
      <c r="H2546" s="77">
        <f t="shared" si="80"/>
        <v>0.92107971459452109</v>
      </c>
      <c r="J2546" s="13"/>
      <c r="N2546" s="37"/>
      <c r="O2546" s="36"/>
    </row>
    <row r="2547" spans="1:15" ht="13.7" customHeight="1" x14ac:dyDescent="0.25">
      <c r="A2547" s="73">
        <f>'EMFAC2017EI-2011Class'!B2546</f>
        <v>2023</v>
      </c>
      <c r="B2547" s="74" t="str">
        <f>'EMFAC2017EI-2011Class'!C2546</f>
        <v>T7 SWCV</v>
      </c>
      <c r="C2547" s="73">
        <f>'EMFAC2017EI-2011Class'!D2546</f>
        <v>2005</v>
      </c>
      <c r="D2547" s="38">
        <f>'EMFAC2017EI-2011Class'!F2546</f>
        <v>18</v>
      </c>
      <c r="E2547" s="72" t="str">
        <f t="shared" si="81"/>
        <v>T7 SWCV-18</v>
      </c>
      <c r="F2547" s="39">
        <f>VLOOKUP(E2547,HD_Odo!$C$2:$D$1381,2,FALSE)</f>
        <v>303579.58333333302</v>
      </c>
      <c r="G2547" s="89" t="str">
        <f>'EMFAC2017EI-2011Class'!H2546</f>
        <v>2023-T7 SWCV-18</v>
      </c>
      <c r="H2547" s="77">
        <f t="shared" si="80"/>
        <v>0.91815720930261779</v>
      </c>
      <c r="J2547" s="13"/>
      <c r="N2547" s="37"/>
      <c r="O2547" s="36"/>
    </row>
    <row r="2548" spans="1:15" ht="13.7" customHeight="1" x14ac:dyDescent="0.25">
      <c r="A2548" s="73">
        <f>'EMFAC2017EI-2011Class'!B2547</f>
        <v>2023</v>
      </c>
      <c r="B2548" s="74" t="str">
        <f>'EMFAC2017EI-2011Class'!C2547</f>
        <v>T7 SWCV</v>
      </c>
      <c r="C2548" s="73">
        <f>'EMFAC2017EI-2011Class'!D2547</f>
        <v>2004</v>
      </c>
      <c r="D2548" s="38">
        <f>'EMFAC2017EI-2011Class'!F2547</f>
        <v>19</v>
      </c>
      <c r="E2548" s="72" t="str">
        <f t="shared" si="81"/>
        <v>T7 SWCV-19</v>
      </c>
      <c r="F2548" s="39">
        <f>VLOOKUP(E2548,HD_Odo!$C$2:$D$1381,2,FALSE)</f>
        <v>319214.58333333302</v>
      </c>
      <c r="G2548" s="89" t="str">
        <f>'EMFAC2017EI-2011Class'!H2547</f>
        <v>2023-T7 SWCV-19</v>
      </c>
      <c r="H2548" s="77">
        <f t="shared" si="80"/>
        <v>0.91532889226302205</v>
      </c>
      <c r="J2548" s="13"/>
      <c r="N2548" s="37"/>
      <c r="O2548" s="36"/>
    </row>
    <row r="2549" spans="1:15" ht="13.7" customHeight="1" x14ac:dyDescent="0.25">
      <c r="A2549" s="73">
        <f>'EMFAC2017EI-2011Class'!B2548</f>
        <v>2023</v>
      </c>
      <c r="B2549" s="74" t="str">
        <f>'EMFAC2017EI-2011Class'!C2548</f>
        <v>T7 SWCV</v>
      </c>
      <c r="C2549" s="73">
        <f>'EMFAC2017EI-2011Class'!D2548</f>
        <v>2003</v>
      </c>
      <c r="D2549" s="38">
        <f>'EMFAC2017EI-2011Class'!F2548</f>
        <v>20</v>
      </c>
      <c r="E2549" s="72" t="str">
        <f t="shared" si="81"/>
        <v>T7 SWCV-20</v>
      </c>
      <c r="F2549" s="39">
        <f>VLOOKUP(E2549,HD_Odo!$C$2:$D$1381,2,FALSE)</f>
        <v>334849.58333333302</v>
      </c>
      <c r="G2549" s="89" t="str">
        <f>'EMFAC2017EI-2011Class'!H2548</f>
        <v>2023-T7 SWCV-20</v>
      </c>
      <c r="H2549" s="77">
        <f t="shared" si="80"/>
        <v>0.9448593684615092</v>
      </c>
      <c r="J2549" s="13"/>
      <c r="N2549" s="37"/>
      <c r="O2549" s="36"/>
    </row>
    <row r="2550" spans="1:15" ht="13.7" customHeight="1" x14ac:dyDescent="0.25">
      <c r="A2550" s="73">
        <f>'EMFAC2017EI-2011Class'!B2549</f>
        <v>2023</v>
      </c>
      <c r="B2550" s="74" t="str">
        <f>'EMFAC2017EI-2011Class'!C2549</f>
        <v>T7 SWCV</v>
      </c>
      <c r="C2550" s="73">
        <f>'EMFAC2017EI-2011Class'!D2549</f>
        <v>2002</v>
      </c>
      <c r="D2550" s="38">
        <f>'EMFAC2017EI-2011Class'!F2549</f>
        <v>21</v>
      </c>
      <c r="E2550" s="72" t="str">
        <f t="shared" si="81"/>
        <v>T7 SWCV-21</v>
      </c>
      <c r="F2550" s="39">
        <f>VLOOKUP(E2550,HD_Odo!$C$2:$D$1381,2,FALSE)</f>
        <v>350484.58333333302</v>
      </c>
      <c r="G2550" s="89" t="str">
        <f>'EMFAC2017EI-2011Class'!H2549</f>
        <v>2023-T7 SWCV-21</v>
      </c>
      <c r="H2550" s="77">
        <f t="shared" si="80"/>
        <v>0.94326251380261905</v>
      </c>
      <c r="J2550" s="13"/>
      <c r="N2550" s="37"/>
      <c r="O2550" s="36"/>
    </row>
    <row r="2551" spans="1:15" ht="13.7" customHeight="1" x14ac:dyDescent="0.25">
      <c r="A2551" s="73">
        <f>'EMFAC2017EI-2011Class'!B2550</f>
        <v>2023</v>
      </c>
      <c r="B2551" s="74" t="str">
        <f>'EMFAC2017EI-2011Class'!C2550</f>
        <v>T7 SWCV</v>
      </c>
      <c r="C2551" s="73">
        <f>'EMFAC2017EI-2011Class'!D2550</f>
        <v>2001</v>
      </c>
      <c r="D2551" s="38">
        <f>'EMFAC2017EI-2011Class'!F2550</f>
        <v>22</v>
      </c>
      <c r="E2551" s="72" t="str">
        <f t="shared" si="81"/>
        <v>T7 SWCV-22</v>
      </c>
      <c r="F2551" s="39">
        <f>VLOOKUP(E2551,HD_Odo!$C$2:$D$1381,2,FALSE)</f>
        <v>366119.58333333302</v>
      </c>
      <c r="G2551" s="89" t="str">
        <f>'EMFAC2017EI-2011Class'!H2550</f>
        <v>2023-T7 SWCV-22</v>
      </c>
      <c r="H2551" s="77">
        <f t="shared" si="80"/>
        <v>0.94171886515424652</v>
      </c>
      <c r="J2551" s="13"/>
      <c r="N2551" s="37"/>
      <c r="O2551" s="36"/>
    </row>
    <row r="2552" spans="1:15" ht="13.7" customHeight="1" x14ac:dyDescent="0.25">
      <c r="A2552" s="73">
        <f>'EMFAC2017EI-2011Class'!B2551</f>
        <v>2023</v>
      </c>
      <c r="B2552" s="74" t="str">
        <f>'EMFAC2017EI-2011Class'!C2551</f>
        <v>T7 SWCV</v>
      </c>
      <c r="C2552" s="73">
        <f>'EMFAC2017EI-2011Class'!D2551</f>
        <v>2000</v>
      </c>
      <c r="D2552" s="38">
        <f>'EMFAC2017EI-2011Class'!F2551</f>
        <v>23</v>
      </c>
      <c r="E2552" s="72" t="str">
        <f t="shared" si="81"/>
        <v>T7 SWCV-23</v>
      </c>
      <c r="F2552" s="39">
        <f>VLOOKUP(E2552,HD_Odo!$C$2:$D$1381,2,FALSE)</f>
        <v>381754.58333333302</v>
      </c>
      <c r="G2552" s="89" t="str">
        <f>'EMFAC2017EI-2011Class'!H2551</f>
        <v>2023-T7 SWCV-23</v>
      </c>
      <c r="H2552" s="77">
        <f t="shared" si="80"/>
        <v>0.94022580691425639</v>
      </c>
      <c r="J2552" s="13"/>
      <c r="N2552" s="37"/>
      <c r="O2552" s="36"/>
    </row>
    <row r="2553" spans="1:15" ht="13.7" customHeight="1" x14ac:dyDescent="0.25">
      <c r="A2553" s="73">
        <f>'EMFAC2017EI-2011Class'!B2552</f>
        <v>2023</v>
      </c>
      <c r="B2553" s="74" t="str">
        <f>'EMFAC2017EI-2011Class'!C2552</f>
        <v>T7 SWCV</v>
      </c>
      <c r="C2553" s="73">
        <f>'EMFAC2017EI-2011Class'!D2552</f>
        <v>1999</v>
      </c>
      <c r="D2553" s="38">
        <f>'EMFAC2017EI-2011Class'!F2552</f>
        <v>24</v>
      </c>
      <c r="E2553" s="72" t="str">
        <f t="shared" si="81"/>
        <v>T7 SWCV-24</v>
      </c>
      <c r="F2553" s="39">
        <f>VLOOKUP(E2553,HD_Odo!$C$2:$D$1381,2,FALSE)</f>
        <v>397389.58333333302</v>
      </c>
      <c r="G2553" s="89" t="str">
        <f>'EMFAC2017EI-2011Class'!H2552</f>
        <v>2023-T7 SWCV-24</v>
      </c>
      <c r="H2553" s="77">
        <f t="shared" si="80"/>
        <v>0.93878089216007443</v>
      </c>
      <c r="J2553" s="13"/>
      <c r="N2553" s="37"/>
      <c r="O2553" s="36"/>
    </row>
    <row r="2554" spans="1:15" ht="13.7" customHeight="1" x14ac:dyDescent="0.25">
      <c r="A2554" s="73">
        <f>'EMFAC2017EI-2011Class'!B2553</f>
        <v>2023</v>
      </c>
      <c r="B2554" s="74" t="str">
        <f>'EMFAC2017EI-2011Class'!C2553</f>
        <v>T7 SWCV</v>
      </c>
      <c r="C2554" s="73">
        <f>'EMFAC2017EI-2011Class'!D2553</f>
        <v>1998</v>
      </c>
      <c r="D2554" s="38">
        <f>'EMFAC2017EI-2011Class'!F2553</f>
        <v>25</v>
      </c>
      <c r="E2554" s="72" t="str">
        <f t="shared" si="81"/>
        <v>T7 SWCV-25</v>
      </c>
      <c r="F2554" s="39">
        <f>VLOOKUP(E2554,HD_Odo!$C$2:$D$1381,2,FALSE)</f>
        <v>413024.58333333302</v>
      </c>
      <c r="G2554" s="89" t="str">
        <f>'EMFAC2017EI-2011Class'!H2553</f>
        <v>2023-T7 SWCV-25</v>
      </c>
      <c r="H2554" s="77">
        <f t="shared" si="80"/>
        <v>0.93738182926680524</v>
      </c>
      <c r="J2554" s="13"/>
      <c r="N2554" s="37"/>
      <c r="O2554" s="36"/>
    </row>
    <row r="2555" spans="1:15" ht="13.7" customHeight="1" x14ac:dyDescent="0.25">
      <c r="A2555" s="73">
        <f>'EMFAC2017EI-2011Class'!B2554</f>
        <v>2023</v>
      </c>
      <c r="B2555" s="74" t="str">
        <f>'EMFAC2017EI-2011Class'!C2554</f>
        <v>T7 SWCV</v>
      </c>
      <c r="C2555" s="73">
        <f>'EMFAC2017EI-2011Class'!D2554</f>
        <v>1997</v>
      </c>
      <c r="D2555" s="38">
        <f>'EMFAC2017EI-2011Class'!F2554</f>
        <v>26</v>
      </c>
      <c r="E2555" s="72" t="str">
        <f t="shared" si="81"/>
        <v>T7 SWCV-26</v>
      </c>
      <c r="F2555" s="39">
        <f>VLOOKUP(E2555,HD_Odo!$C$2:$D$1381,2,FALSE)</f>
        <v>428659.58333333302</v>
      </c>
      <c r="G2555" s="89" t="str">
        <f>'EMFAC2017EI-2011Class'!H2554</f>
        <v>2023-T7 SWCV-26</v>
      </c>
      <c r="H2555" s="77">
        <f t="shared" si="80"/>
        <v>0.93602646977940374</v>
      </c>
      <c r="J2555" s="13"/>
      <c r="N2555" s="37"/>
      <c r="O2555" s="36"/>
    </row>
    <row r="2556" spans="1:15" ht="13.7" customHeight="1" x14ac:dyDescent="0.25">
      <c r="A2556" s="73">
        <f>'EMFAC2017EI-2011Class'!B2555</f>
        <v>2023</v>
      </c>
      <c r="B2556" s="74" t="str">
        <f>'EMFAC2017EI-2011Class'!C2555</f>
        <v>T7 SWCV</v>
      </c>
      <c r="C2556" s="73">
        <f>'EMFAC2017EI-2011Class'!D2555</f>
        <v>1996</v>
      </c>
      <c r="D2556" s="38">
        <f>'EMFAC2017EI-2011Class'!F2555</f>
        <v>27</v>
      </c>
      <c r="E2556" s="72" t="str">
        <f t="shared" si="81"/>
        <v>T7 SWCV-27</v>
      </c>
      <c r="F2556" s="39">
        <f>VLOOKUP(E2556,HD_Odo!$C$2:$D$1381,2,FALSE)</f>
        <v>444294.58333333302</v>
      </c>
      <c r="G2556" s="89" t="str">
        <f>'EMFAC2017EI-2011Class'!H2555</f>
        <v>2023-T7 SWCV-27</v>
      </c>
      <c r="H2556" s="77">
        <f t="shared" si="80"/>
        <v>0.93471279740390434</v>
      </c>
      <c r="J2556" s="13"/>
      <c r="N2556" s="37"/>
      <c r="O2556" s="36"/>
    </row>
    <row r="2557" spans="1:15" ht="13.7" customHeight="1" x14ac:dyDescent="0.25">
      <c r="A2557" s="73">
        <f>'EMFAC2017EI-2011Class'!B2556</f>
        <v>2023</v>
      </c>
      <c r="B2557" s="74" t="str">
        <f>'EMFAC2017EI-2011Class'!C2556</f>
        <v>T7 SWCV</v>
      </c>
      <c r="C2557" s="73">
        <f>'EMFAC2017EI-2011Class'!D2556</f>
        <v>1995</v>
      </c>
      <c r="D2557" s="38">
        <f>'EMFAC2017EI-2011Class'!F2556</f>
        <v>28</v>
      </c>
      <c r="E2557" s="72" t="str">
        <f t="shared" si="81"/>
        <v>T7 SWCV-28</v>
      </c>
      <c r="F2557" s="39">
        <f>VLOOKUP(E2557,HD_Odo!$C$2:$D$1381,2,FALSE)</f>
        <v>459929.58333333302</v>
      </c>
      <c r="G2557" s="89" t="str">
        <f>'EMFAC2017EI-2011Class'!H2556</f>
        <v>2023-T7 SWCV-28</v>
      </c>
      <c r="H2557" s="77">
        <f t="shared" si="80"/>
        <v>0.93343891799905998</v>
      </c>
      <c r="J2557" s="13"/>
      <c r="N2557" s="37"/>
      <c r="O2557" s="36"/>
    </row>
    <row r="2558" spans="1:15" ht="13.7" customHeight="1" x14ac:dyDescent="0.25">
      <c r="A2558" s="73">
        <f>'EMFAC2017EI-2011Class'!B2557</f>
        <v>2023</v>
      </c>
      <c r="B2558" s="74" t="str">
        <f>'EMFAC2017EI-2011Class'!C2557</f>
        <v>T7 SWCV</v>
      </c>
      <c r="C2558" s="73">
        <f>'EMFAC2017EI-2011Class'!D2557</f>
        <v>1994</v>
      </c>
      <c r="D2558" s="38">
        <f>'EMFAC2017EI-2011Class'!F2557</f>
        <v>29</v>
      </c>
      <c r="E2558" s="72" t="str">
        <f t="shared" si="81"/>
        <v>T7 SWCV-29</v>
      </c>
      <c r="F2558" s="39">
        <f>VLOOKUP(E2558,HD_Odo!$C$2:$D$1381,2,FALSE)</f>
        <v>475564.58333333302</v>
      </c>
      <c r="G2558" s="89" t="str">
        <f>'EMFAC2017EI-2011Class'!H2557</f>
        <v>2023-T7 SWCV-29</v>
      </c>
      <c r="H2558" s="77">
        <f t="shared" ref="H2558:H2621" si="82">IF(C2558&lt;1994,1,IF(C2558&lt;2004,($Y$3+$Z$3*(F2558/10000))/($E$3+$F$3*(F2558/10000)),IF(C2558&lt;2008,($Y$4+$Z$4*(F2558/10000))/($E$4+$F$4*(F2558/10000)),IF(C2558&lt;2011,($Y$5+$Z$5*(F2558/10000))/($E$5+$F$5*(F2558/10000)),IF(C2558&lt;2014,($Y$6+$Z$6*(F2558/10000))/($E$6+$F$6*(F2558/10000)),($Y$7+$Z$7*(F2558/10000))/($E$7+$F$7*(F2558/10000)))))))</f>
        <v>0.93220305046391694</v>
      </c>
      <c r="J2558" s="13"/>
      <c r="N2558" s="37"/>
      <c r="O2558" s="36"/>
    </row>
    <row r="2559" spans="1:15" ht="13.7" customHeight="1" x14ac:dyDescent="0.25">
      <c r="A2559" s="73">
        <f>'EMFAC2017EI-2011Class'!B2558</f>
        <v>2023</v>
      </c>
      <c r="B2559" s="74" t="str">
        <f>'EMFAC2017EI-2011Class'!C2558</f>
        <v>T7 SWCV</v>
      </c>
      <c r="C2559" s="73">
        <f>'EMFAC2017EI-2011Class'!D2558</f>
        <v>1993</v>
      </c>
      <c r="D2559" s="38">
        <f>'EMFAC2017EI-2011Class'!F2558</f>
        <v>30</v>
      </c>
      <c r="E2559" s="72" t="str">
        <f t="shared" si="81"/>
        <v>T7 SWCV-30</v>
      </c>
      <c r="F2559" s="39">
        <f>VLOOKUP(E2559,HD_Odo!$C$2:$D$1381,2,FALSE)</f>
        <v>491199.58333333302</v>
      </c>
      <c r="G2559" s="89" t="str">
        <f>'EMFAC2017EI-2011Class'!H2558</f>
        <v>2023-T7 SWCV-30</v>
      </c>
      <c r="H2559" s="77">
        <f t="shared" si="82"/>
        <v>1</v>
      </c>
      <c r="J2559" s="13"/>
      <c r="N2559" s="37"/>
      <c r="O2559" s="36"/>
    </row>
    <row r="2560" spans="1:15" ht="13.7" customHeight="1" x14ac:dyDescent="0.25">
      <c r="A2560" s="73">
        <f>'EMFAC2017EI-2011Class'!B2559</f>
        <v>2023</v>
      </c>
      <c r="B2560" s="74" t="str">
        <f>'EMFAC2017EI-2011Class'!C2559</f>
        <v>T7 SWCV</v>
      </c>
      <c r="C2560" s="73">
        <f>'EMFAC2017EI-2011Class'!D2559</f>
        <v>1992</v>
      </c>
      <c r="D2560" s="38">
        <f>'EMFAC2017EI-2011Class'!F2559</f>
        <v>31</v>
      </c>
      <c r="E2560" s="72" t="str">
        <f t="shared" si="81"/>
        <v>T7 SWCV-31</v>
      </c>
      <c r="F2560" s="39">
        <f>VLOOKUP(E2560,HD_Odo!$C$2:$D$1381,2,FALSE)</f>
        <v>506834.58333333302</v>
      </c>
      <c r="G2560" s="89" t="str">
        <f>'EMFAC2017EI-2011Class'!H2559</f>
        <v>2023-T7 SWCV-31</v>
      </c>
      <c r="H2560" s="77">
        <f t="shared" si="82"/>
        <v>1</v>
      </c>
      <c r="J2560" s="13"/>
      <c r="N2560" s="37"/>
      <c r="O2560" s="36"/>
    </row>
    <row r="2561" spans="1:15" ht="13.7" customHeight="1" x14ac:dyDescent="0.25">
      <c r="A2561" s="73">
        <f>'EMFAC2017EI-2011Class'!B2560</f>
        <v>2023</v>
      </c>
      <c r="B2561" s="74" t="str">
        <f>'EMFAC2017EI-2011Class'!C2560</f>
        <v>T7 SWCV</v>
      </c>
      <c r="C2561" s="73">
        <f>'EMFAC2017EI-2011Class'!D2560</f>
        <v>1991</v>
      </c>
      <c r="D2561" s="38">
        <f>'EMFAC2017EI-2011Class'!F2560</f>
        <v>32</v>
      </c>
      <c r="E2561" s="72" t="str">
        <f t="shared" si="81"/>
        <v>T7 SWCV-32</v>
      </c>
      <c r="F2561" s="39">
        <f>VLOOKUP(E2561,HD_Odo!$C$2:$D$1381,2,FALSE)</f>
        <v>522469.58333333302</v>
      </c>
      <c r="G2561" s="89" t="str">
        <f>'EMFAC2017EI-2011Class'!H2560</f>
        <v>2023-T7 SWCV-32</v>
      </c>
      <c r="H2561" s="77">
        <f t="shared" si="82"/>
        <v>1</v>
      </c>
      <c r="J2561" s="13"/>
      <c r="N2561" s="37"/>
      <c r="O2561" s="36"/>
    </row>
    <row r="2562" spans="1:15" ht="13.7" customHeight="1" x14ac:dyDescent="0.25">
      <c r="A2562" s="73">
        <f>'EMFAC2017EI-2011Class'!B2561</f>
        <v>2023</v>
      </c>
      <c r="B2562" s="74" t="str">
        <f>'EMFAC2017EI-2011Class'!C2561</f>
        <v>T7 SWCV</v>
      </c>
      <c r="C2562" s="73">
        <f>'EMFAC2017EI-2011Class'!D2561</f>
        <v>1990</v>
      </c>
      <c r="D2562" s="38">
        <f>'EMFAC2017EI-2011Class'!F2561</f>
        <v>33</v>
      </c>
      <c r="E2562" s="72" t="str">
        <f t="shared" si="81"/>
        <v>T7 SWCV-33</v>
      </c>
      <c r="F2562" s="39">
        <f>VLOOKUP(E2562,HD_Odo!$C$2:$D$1381,2,FALSE)</f>
        <v>538104.58333333302</v>
      </c>
      <c r="G2562" s="89" t="str">
        <f>'EMFAC2017EI-2011Class'!H2561</f>
        <v>2023-T7 SWCV-33</v>
      </c>
      <c r="H2562" s="77">
        <f t="shared" si="82"/>
        <v>1</v>
      </c>
      <c r="J2562" s="13"/>
      <c r="N2562" s="37"/>
      <c r="O2562" s="36"/>
    </row>
    <row r="2563" spans="1:15" ht="13.7" customHeight="1" x14ac:dyDescent="0.25">
      <c r="A2563" s="73">
        <f>'EMFAC2017EI-2011Class'!B2562</f>
        <v>2023</v>
      </c>
      <c r="B2563" s="74" t="str">
        <f>'EMFAC2017EI-2011Class'!C2562</f>
        <v>T7 SWCV</v>
      </c>
      <c r="C2563" s="73">
        <f>'EMFAC2017EI-2011Class'!D2562</f>
        <v>1989</v>
      </c>
      <c r="D2563" s="38">
        <f>'EMFAC2017EI-2011Class'!F2562</f>
        <v>34</v>
      </c>
      <c r="E2563" s="72" t="str">
        <f t="shared" si="81"/>
        <v>T7 SWCV-34</v>
      </c>
      <c r="F2563" s="39">
        <f>VLOOKUP(E2563,HD_Odo!$C$2:$D$1381,2,FALSE)</f>
        <v>553739.58333333302</v>
      </c>
      <c r="G2563" s="89" t="str">
        <f>'EMFAC2017EI-2011Class'!H2562</f>
        <v>2023-T7 SWCV-34</v>
      </c>
      <c r="H2563" s="77">
        <f t="shared" si="82"/>
        <v>1</v>
      </c>
      <c r="J2563" s="13"/>
      <c r="N2563" s="37"/>
      <c r="O2563" s="36"/>
    </row>
    <row r="2564" spans="1:15" ht="13.7" customHeight="1" x14ac:dyDescent="0.25">
      <c r="A2564" s="73">
        <f>'EMFAC2017EI-2011Class'!B2563</f>
        <v>2023</v>
      </c>
      <c r="B2564" s="74" t="str">
        <f>'EMFAC2017EI-2011Class'!C2563</f>
        <v>T7 SWCV</v>
      </c>
      <c r="C2564" s="73">
        <f>'EMFAC2017EI-2011Class'!D2563</f>
        <v>1988</v>
      </c>
      <c r="D2564" s="38">
        <f>'EMFAC2017EI-2011Class'!F2563</f>
        <v>35</v>
      </c>
      <c r="E2564" s="72" t="str">
        <f t="shared" si="81"/>
        <v>T7 SWCV-35</v>
      </c>
      <c r="F2564" s="39">
        <f>VLOOKUP(E2564,HD_Odo!$C$2:$D$1381,2,FALSE)</f>
        <v>569374.58333333302</v>
      </c>
      <c r="G2564" s="89" t="str">
        <f>'EMFAC2017EI-2011Class'!H2563</f>
        <v>2023-T7 SWCV-35</v>
      </c>
      <c r="H2564" s="77">
        <f t="shared" si="82"/>
        <v>1</v>
      </c>
      <c r="J2564" s="13"/>
      <c r="N2564" s="37"/>
      <c r="O2564" s="36"/>
    </row>
    <row r="2565" spans="1:15" ht="13.7" customHeight="1" x14ac:dyDescent="0.25">
      <c r="A2565" s="73">
        <f>'EMFAC2017EI-2011Class'!B2564</f>
        <v>2023</v>
      </c>
      <c r="B2565" s="74" t="str">
        <f>'EMFAC2017EI-2011Class'!C2564</f>
        <v>T7 SWCV</v>
      </c>
      <c r="C2565" s="73">
        <f>'EMFAC2017EI-2011Class'!D2564</f>
        <v>1987</v>
      </c>
      <c r="D2565" s="38">
        <f>'EMFAC2017EI-2011Class'!F2564</f>
        <v>36</v>
      </c>
      <c r="E2565" s="72" t="str">
        <f t="shared" si="81"/>
        <v>T7 SWCV-36</v>
      </c>
      <c r="F2565" s="39">
        <f>VLOOKUP(E2565,HD_Odo!$C$2:$D$1381,2,FALSE)</f>
        <v>585009.58333333302</v>
      </c>
      <c r="G2565" s="89" t="str">
        <f>'EMFAC2017EI-2011Class'!H2564</f>
        <v>2023-T7 SWCV-36</v>
      </c>
      <c r="H2565" s="77">
        <f t="shared" si="82"/>
        <v>1</v>
      </c>
      <c r="J2565" s="13"/>
      <c r="N2565" s="37"/>
      <c r="O2565" s="36"/>
    </row>
    <row r="2566" spans="1:15" ht="13.7" customHeight="1" x14ac:dyDescent="0.25">
      <c r="A2566" s="73">
        <f>'EMFAC2017EI-2011Class'!B2565</f>
        <v>2023</v>
      </c>
      <c r="B2566" s="74" t="str">
        <f>'EMFAC2017EI-2011Class'!C2565</f>
        <v>T7 SWCV</v>
      </c>
      <c r="C2566" s="73">
        <f>'EMFAC2017EI-2011Class'!D2565</f>
        <v>1986</v>
      </c>
      <c r="D2566" s="38">
        <f>'EMFAC2017EI-2011Class'!F2565</f>
        <v>37</v>
      </c>
      <c r="E2566" s="72" t="str">
        <f t="shared" si="81"/>
        <v>T7 SWCV-37</v>
      </c>
      <c r="F2566" s="39">
        <f>VLOOKUP(E2566,HD_Odo!$C$2:$D$1381,2,FALSE)</f>
        <v>600644.58333333302</v>
      </c>
      <c r="G2566" s="89" t="str">
        <f>'EMFAC2017EI-2011Class'!H2565</f>
        <v>2023-T7 SWCV-37</v>
      </c>
      <c r="H2566" s="77">
        <f t="shared" si="82"/>
        <v>1</v>
      </c>
      <c r="J2566" s="13"/>
      <c r="N2566" s="37"/>
      <c r="O2566" s="36"/>
    </row>
    <row r="2567" spans="1:15" ht="13.7" customHeight="1" x14ac:dyDescent="0.25">
      <c r="A2567" s="73">
        <f>'EMFAC2017EI-2011Class'!B2566</f>
        <v>2023</v>
      </c>
      <c r="B2567" s="74" t="str">
        <f>'EMFAC2017EI-2011Class'!C2566</f>
        <v>T7 SWCV</v>
      </c>
      <c r="C2567" s="73">
        <f>'EMFAC2017EI-2011Class'!D2566</f>
        <v>1985</v>
      </c>
      <c r="D2567" s="38">
        <f>'EMFAC2017EI-2011Class'!F2566</f>
        <v>38</v>
      </c>
      <c r="E2567" s="72" t="str">
        <f t="shared" si="81"/>
        <v>T7 SWCV-38</v>
      </c>
      <c r="F2567" s="39">
        <f>VLOOKUP(E2567,HD_Odo!$C$2:$D$1381,2,FALSE)</f>
        <v>616279.58333333302</v>
      </c>
      <c r="G2567" s="89" t="str">
        <f>'EMFAC2017EI-2011Class'!H2566</f>
        <v>2023-T7 SWCV-38</v>
      </c>
      <c r="H2567" s="77">
        <f t="shared" si="82"/>
        <v>1</v>
      </c>
      <c r="J2567" s="13"/>
      <c r="N2567" s="37"/>
      <c r="O2567" s="36"/>
    </row>
    <row r="2568" spans="1:15" ht="13.7" customHeight="1" x14ac:dyDescent="0.25">
      <c r="A2568" s="73">
        <f>'EMFAC2017EI-2011Class'!B2567</f>
        <v>2023</v>
      </c>
      <c r="B2568" s="74" t="str">
        <f>'EMFAC2017EI-2011Class'!C2567</f>
        <v>T7 SWCV</v>
      </c>
      <c r="C2568" s="73">
        <f>'EMFAC2017EI-2011Class'!D2567</f>
        <v>1984</v>
      </c>
      <c r="D2568" s="38">
        <f>'EMFAC2017EI-2011Class'!F2567</f>
        <v>39</v>
      </c>
      <c r="E2568" s="72" t="str">
        <f t="shared" si="81"/>
        <v>T7 SWCV-39</v>
      </c>
      <c r="F2568" s="39">
        <f>VLOOKUP(E2568,HD_Odo!$C$2:$D$1381,2,FALSE)</f>
        <v>631914.58333333302</v>
      </c>
      <c r="G2568" s="89" t="str">
        <f>'EMFAC2017EI-2011Class'!H2567</f>
        <v>2023-T7 SWCV-39</v>
      </c>
      <c r="H2568" s="77">
        <f t="shared" si="82"/>
        <v>1</v>
      </c>
      <c r="J2568" s="13"/>
      <c r="N2568" s="37"/>
      <c r="O2568" s="36"/>
    </row>
    <row r="2569" spans="1:15" ht="13.7" customHeight="1" x14ac:dyDescent="0.25">
      <c r="A2569" s="73">
        <f>'EMFAC2017EI-2011Class'!B2568</f>
        <v>2023</v>
      </c>
      <c r="B2569" s="74" t="str">
        <f>'EMFAC2017EI-2011Class'!C2568</f>
        <v>T7 SWCV</v>
      </c>
      <c r="C2569" s="73">
        <f>'EMFAC2017EI-2011Class'!D2568</f>
        <v>1983</v>
      </c>
      <c r="D2569" s="38">
        <f>'EMFAC2017EI-2011Class'!F2568</f>
        <v>40</v>
      </c>
      <c r="E2569" s="72" t="str">
        <f t="shared" si="81"/>
        <v>T7 SWCV-40</v>
      </c>
      <c r="F2569" s="39">
        <f>VLOOKUP(E2569,HD_Odo!$C$2:$D$1381,2,FALSE)</f>
        <v>647549.58333333302</v>
      </c>
      <c r="G2569" s="89" t="str">
        <f>'EMFAC2017EI-2011Class'!H2568</f>
        <v>2023-T7 SWCV-40</v>
      </c>
      <c r="H2569" s="77">
        <f t="shared" si="82"/>
        <v>1</v>
      </c>
      <c r="J2569" s="13"/>
      <c r="N2569" s="37"/>
      <c r="O2569" s="36"/>
    </row>
    <row r="2570" spans="1:15" ht="13.7" customHeight="1" x14ac:dyDescent="0.25">
      <c r="A2570" s="73">
        <f>'EMFAC2017EI-2011Class'!B2569</f>
        <v>2023</v>
      </c>
      <c r="B2570" s="74" t="str">
        <f>'EMFAC2017EI-2011Class'!C2569</f>
        <v>T7 SWCV</v>
      </c>
      <c r="C2570" s="73">
        <f>'EMFAC2017EI-2011Class'!D2569</f>
        <v>1982</v>
      </c>
      <c r="D2570" s="38">
        <f>'EMFAC2017EI-2011Class'!F2569</f>
        <v>41</v>
      </c>
      <c r="E2570" s="72" t="str">
        <f t="shared" si="81"/>
        <v>T7 SWCV-41</v>
      </c>
      <c r="F2570" s="39">
        <f>VLOOKUP(E2570,HD_Odo!$C$2:$D$1381,2,FALSE)</f>
        <v>663184.58333333302</v>
      </c>
      <c r="G2570" s="89" t="str">
        <f>'EMFAC2017EI-2011Class'!H2569</f>
        <v>2023-T7 SWCV-41</v>
      </c>
      <c r="H2570" s="77">
        <f t="shared" si="82"/>
        <v>1</v>
      </c>
      <c r="J2570" s="13"/>
      <c r="N2570" s="37"/>
      <c r="O2570" s="36"/>
    </row>
    <row r="2571" spans="1:15" ht="13.7" customHeight="1" x14ac:dyDescent="0.25">
      <c r="A2571" s="73">
        <f>'EMFAC2017EI-2011Class'!B2570</f>
        <v>2023</v>
      </c>
      <c r="B2571" s="74" t="str">
        <f>'EMFAC2017EI-2011Class'!C2570</f>
        <v>T7 SWCV</v>
      </c>
      <c r="C2571" s="73">
        <f>'EMFAC2017EI-2011Class'!D2570</f>
        <v>1981</v>
      </c>
      <c r="D2571" s="38">
        <f>'EMFAC2017EI-2011Class'!F2570</f>
        <v>42</v>
      </c>
      <c r="E2571" s="72" t="str">
        <f t="shared" ref="E2571:E2634" si="83">CONCATENATE(B2571,"-",D2571)</f>
        <v>T7 SWCV-42</v>
      </c>
      <c r="F2571" s="39">
        <f>VLOOKUP(E2571,HD_Odo!$C$2:$D$1381,2,FALSE)</f>
        <v>678819.58333333302</v>
      </c>
      <c r="G2571" s="89" t="str">
        <f>'EMFAC2017EI-2011Class'!H2570</f>
        <v>2023-T7 SWCV-42</v>
      </c>
      <c r="H2571" s="77">
        <f t="shared" si="82"/>
        <v>1</v>
      </c>
      <c r="J2571" s="13"/>
      <c r="N2571" s="37"/>
      <c r="O2571" s="36"/>
    </row>
    <row r="2572" spans="1:15" ht="13.7" customHeight="1" x14ac:dyDescent="0.25">
      <c r="A2572" s="73">
        <f>'EMFAC2017EI-2011Class'!B2571</f>
        <v>2023</v>
      </c>
      <c r="B2572" s="74" t="str">
        <f>'EMFAC2017EI-2011Class'!C2571</f>
        <v>T7 SWCV</v>
      </c>
      <c r="C2572" s="73">
        <f>'EMFAC2017EI-2011Class'!D2571</f>
        <v>1980</v>
      </c>
      <c r="D2572" s="38">
        <f>'EMFAC2017EI-2011Class'!F2571</f>
        <v>43</v>
      </c>
      <c r="E2572" s="72" t="str">
        <f t="shared" si="83"/>
        <v>T7 SWCV-43</v>
      </c>
      <c r="F2572" s="39">
        <f>VLOOKUP(E2572,HD_Odo!$C$2:$D$1381,2,FALSE)</f>
        <v>694454.58333333302</v>
      </c>
      <c r="G2572" s="89" t="str">
        <f>'EMFAC2017EI-2011Class'!H2571</f>
        <v>2023-T7 SWCV-43</v>
      </c>
      <c r="H2572" s="77">
        <f t="shared" si="82"/>
        <v>1</v>
      </c>
      <c r="J2572" s="13"/>
      <c r="N2572" s="37"/>
      <c r="O2572" s="36"/>
    </row>
    <row r="2573" spans="1:15" ht="13.7" customHeight="1" x14ac:dyDescent="0.25">
      <c r="A2573" s="73">
        <f>'EMFAC2017EI-2011Class'!B2572</f>
        <v>2023</v>
      </c>
      <c r="B2573" s="74" t="str">
        <f>'EMFAC2017EI-2011Class'!C2572</f>
        <v>T7 SWCV</v>
      </c>
      <c r="C2573" s="73">
        <f>'EMFAC2017EI-2011Class'!D2572</f>
        <v>1979</v>
      </c>
      <c r="D2573" s="38">
        <f>'EMFAC2017EI-2011Class'!F2572</f>
        <v>44</v>
      </c>
      <c r="E2573" s="72" t="str">
        <f t="shared" si="83"/>
        <v>T7 SWCV-44</v>
      </c>
      <c r="F2573" s="39">
        <f>VLOOKUP(E2573,HD_Odo!$C$2:$D$1381,2,FALSE)</f>
        <v>710089.58333333302</v>
      </c>
      <c r="G2573" s="89" t="str">
        <f>'EMFAC2017EI-2011Class'!H2572</f>
        <v>2023-T7 SWCV-44</v>
      </c>
      <c r="H2573" s="77">
        <f t="shared" si="82"/>
        <v>1</v>
      </c>
      <c r="J2573" s="13"/>
      <c r="N2573" s="37"/>
      <c r="O2573" s="36"/>
    </row>
    <row r="2574" spans="1:15" ht="13.7" customHeight="1" x14ac:dyDescent="0.25">
      <c r="A2574" s="73">
        <f>'EMFAC2017EI-2011Class'!B2573</f>
        <v>2023</v>
      </c>
      <c r="B2574" s="74" t="str">
        <f>'EMFAC2017EI-2011Class'!C2573</f>
        <v>T7 Tractor</v>
      </c>
      <c r="C2574" s="73">
        <f>'EMFAC2017EI-2011Class'!D2573</f>
        <v>2024</v>
      </c>
      <c r="D2574" s="38">
        <f>'EMFAC2017EI-2011Class'!F2573</f>
        <v>-1</v>
      </c>
      <c r="E2574" s="72" t="str">
        <f t="shared" si="83"/>
        <v>T7 Tractor--1</v>
      </c>
      <c r="F2574" s="39">
        <f>VLOOKUP(E2574,HD_Odo!$C$2:$D$1381,2,FALSE)</f>
        <v>0</v>
      </c>
      <c r="G2574" s="89" t="str">
        <f>'EMFAC2017EI-2011Class'!H2573</f>
        <v>2023-T7 Tractor--1</v>
      </c>
      <c r="H2574" s="77">
        <f t="shared" si="82"/>
        <v>1</v>
      </c>
      <c r="J2574" s="13"/>
      <c r="N2574" s="37"/>
      <c r="O2574" s="36"/>
    </row>
    <row r="2575" spans="1:15" ht="13.7" customHeight="1" x14ac:dyDescent="0.25">
      <c r="A2575" s="73">
        <f>'EMFAC2017EI-2011Class'!B2574</f>
        <v>2023</v>
      </c>
      <c r="B2575" s="74" t="str">
        <f>'EMFAC2017EI-2011Class'!C2574</f>
        <v>T7 Tractor</v>
      </c>
      <c r="C2575" s="73">
        <f>'EMFAC2017EI-2011Class'!D2574</f>
        <v>2023</v>
      </c>
      <c r="D2575" s="38">
        <f>'EMFAC2017EI-2011Class'!F2574</f>
        <v>0</v>
      </c>
      <c r="E2575" s="72" t="str">
        <f t="shared" si="83"/>
        <v>T7 Tractor-0</v>
      </c>
      <c r="F2575" s="39">
        <f>VLOOKUP(E2575,HD_Odo!$C$2:$D$1381,2,FALSE)</f>
        <v>76908.539999999994</v>
      </c>
      <c r="G2575" s="89" t="str">
        <f>'EMFAC2017EI-2011Class'!H2574</f>
        <v>2023-T7 Tractor-0</v>
      </c>
      <c r="H2575" s="77">
        <f t="shared" si="82"/>
        <v>0.91908470423627187</v>
      </c>
      <c r="J2575" s="13"/>
      <c r="N2575" s="37"/>
      <c r="O2575" s="36"/>
    </row>
    <row r="2576" spans="1:15" ht="13.7" customHeight="1" x14ac:dyDescent="0.25">
      <c r="A2576" s="73">
        <f>'EMFAC2017EI-2011Class'!B2575</f>
        <v>2023</v>
      </c>
      <c r="B2576" s="74" t="str">
        <f>'EMFAC2017EI-2011Class'!C2575</f>
        <v>T7 Tractor</v>
      </c>
      <c r="C2576" s="73">
        <f>'EMFAC2017EI-2011Class'!D2575</f>
        <v>2022</v>
      </c>
      <c r="D2576" s="38">
        <f>'EMFAC2017EI-2011Class'!F2575</f>
        <v>1</v>
      </c>
      <c r="E2576" s="72" t="str">
        <f t="shared" si="83"/>
        <v>T7 Tractor-1</v>
      </c>
      <c r="F2576" s="39">
        <f>VLOOKUP(E2576,HD_Odo!$C$2:$D$1381,2,FALSE)</f>
        <v>153817.1</v>
      </c>
      <c r="G2576" s="89" t="str">
        <f>'EMFAC2017EI-2011Class'!H2575</f>
        <v>2023-T7 Tractor-1</v>
      </c>
      <c r="H2576" s="77">
        <f t="shared" si="82"/>
        <v>0.86776900663895262</v>
      </c>
      <c r="J2576" s="13"/>
      <c r="N2576" s="37"/>
      <c r="O2576" s="36"/>
    </row>
    <row r="2577" spans="1:15" ht="13.7" customHeight="1" x14ac:dyDescent="0.25">
      <c r="A2577" s="73">
        <f>'EMFAC2017EI-2011Class'!B2576</f>
        <v>2023</v>
      </c>
      <c r="B2577" s="74" t="str">
        <f>'EMFAC2017EI-2011Class'!C2576</f>
        <v>T7 Tractor</v>
      </c>
      <c r="C2577" s="73">
        <f>'EMFAC2017EI-2011Class'!D2576</f>
        <v>2021</v>
      </c>
      <c r="D2577" s="38">
        <f>'EMFAC2017EI-2011Class'!F2576</f>
        <v>2</v>
      </c>
      <c r="E2577" s="72" t="str">
        <f t="shared" si="83"/>
        <v>T7 Tractor-2</v>
      </c>
      <c r="F2577" s="39">
        <f>VLOOKUP(E2577,HD_Odo!$C$2:$D$1381,2,FALSE)</f>
        <v>229819.72</v>
      </c>
      <c r="G2577" s="89" t="str">
        <f>'EMFAC2017EI-2011Class'!H2576</f>
        <v>2023-T7 Tractor-2</v>
      </c>
      <c r="H2577" s="77">
        <f t="shared" si="82"/>
        <v>0.83267616048116033</v>
      </c>
      <c r="J2577" s="13"/>
      <c r="N2577" s="37"/>
      <c r="O2577" s="36"/>
    </row>
    <row r="2578" spans="1:15" ht="13.7" customHeight="1" x14ac:dyDescent="0.25">
      <c r="A2578" s="73">
        <f>'EMFAC2017EI-2011Class'!B2577</f>
        <v>2023</v>
      </c>
      <c r="B2578" s="74" t="str">
        <f>'EMFAC2017EI-2011Class'!C2577</f>
        <v>T7 Tractor</v>
      </c>
      <c r="C2578" s="73">
        <f>'EMFAC2017EI-2011Class'!D2577</f>
        <v>2020</v>
      </c>
      <c r="D2578" s="38">
        <f>'EMFAC2017EI-2011Class'!F2577</f>
        <v>3</v>
      </c>
      <c r="E2578" s="72" t="str">
        <f t="shared" si="83"/>
        <v>T7 Tractor-3</v>
      </c>
      <c r="F2578" s="39">
        <f>VLOOKUP(E2578,HD_Odo!$C$2:$D$1381,2,FALSE)</f>
        <v>310702.34000000003</v>
      </c>
      <c r="G2578" s="89" t="str">
        <f>'EMFAC2017EI-2011Class'!H2577</f>
        <v>2023-T7 Tractor-3</v>
      </c>
      <c r="H2578" s="77">
        <f t="shared" si="82"/>
        <v>0.80547790766713734</v>
      </c>
      <c r="J2578" s="13"/>
      <c r="N2578" s="37"/>
      <c r="O2578" s="36"/>
    </row>
    <row r="2579" spans="1:15" ht="13.7" customHeight="1" x14ac:dyDescent="0.25">
      <c r="A2579" s="73">
        <f>'EMFAC2017EI-2011Class'!B2578</f>
        <v>2023</v>
      </c>
      <c r="B2579" s="74" t="str">
        <f>'EMFAC2017EI-2011Class'!C2578</f>
        <v>T7 Tractor</v>
      </c>
      <c r="C2579" s="73">
        <f>'EMFAC2017EI-2011Class'!D2578</f>
        <v>2019</v>
      </c>
      <c r="D2579" s="38">
        <f>'EMFAC2017EI-2011Class'!F2578</f>
        <v>4</v>
      </c>
      <c r="E2579" s="72" t="str">
        <f t="shared" si="83"/>
        <v>T7 Tractor-4</v>
      </c>
      <c r="F2579" s="39">
        <f>VLOOKUP(E2579,HD_Odo!$C$2:$D$1381,2,FALSE)</f>
        <v>395127.86</v>
      </c>
      <c r="G2579" s="89" t="str">
        <f>'EMFAC2017EI-2011Class'!H2578</f>
        <v>2023-T7 Tractor-4</v>
      </c>
      <c r="H2579" s="77">
        <f t="shared" si="82"/>
        <v>0.78417966780753123</v>
      </c>
      <c r="J2579" s="13"/>
      <c r="N2579" s="37"/>
      <c r="O2579" s="36"/>
    </row>
    <row r="2580" spans="1:15" ht="13.7" customHeight="1" x14ac:dyDescent="0.25">
      <c r="A2580" s="73">
        <f>'EMFAC2017EI-2011Class'!B2579</f>
        <v>2023</v>
      </c>
      <c r="B2580" s="74" t="str">
        <f>'EMFAC2017EI-2011Class'!C2579</f>
        <v>T7 Tractor</v>
      </c>
      <c r="C2580" s="73">
        <f>'EMFAC2017EI-2011Class'!D2579</f>
        <v>2018</v>
      </c>
      <c r="D2580" s="38">
        <f>'EMFAC2017EI-2011Class'!F2579</f>
        <v>5</v>
      </c>
      <c r="E2580" s="72" t="str">
        <f t="shared" si="83"/>
        <v>T7 Tractor-5</v>
      </c>
      <c r="F2580" s="39">
        <f>VLOOKUP(E2580,HD_Odo!$C$2:$D$1381,2,FALSE)</f>
        <v>488987.22</v>
      </c>
      <c r="G2580" s="89" t="str">
        <f>'EMFAC2017EI-2011Class'!H2579</f>
        <v>2023-T7 Tractor-5</v>
      </c>
      <c r="H2580" s="77">
        <f t="shared" si="82"/>
        <v>0.76608802083322203</v>
      </c>
      <c r="J2580" s="13"/>
      <c r="N2580" s="37"/>
      <c r="O2580" s="36"/>
    </row>
    <row r="2581" spans="1:15" ht="13.7" customHeight="1" x14ac:dyDescent="0.25">
      <c r="A2581" s="73">
        <f>'EMFAC2017EI-2011Class'!B2580</f>
        <v>2023</v>
      </c>
      <c r="B2581" s="74" t="str">
        <f>'EMFAC2017EI-2011Class'!C2580</f>
        <v>T7 Tractor</v>
      </c>
      <c r="C2581" s="73">
        <f>'EMFAC2017EI-2011Class'!D2580</f>
        <v>2017</v>
      </c>
      <c r="D2581" s="38">
        <f>'EMFAC2017EI-2011Class'!F2580</f>
        <v>6</v>
      </c>
      <c r="E2581" s="72" t="str">
        <f t="shared" si="83"/>
        <v>T7 Tractor-6</v>
      </c>
      <c r="F2581" s="39">
        <f>VLOOKUP(E2581,HD_Odo!$C$2:$D$1381,2,FALSE)</f>
        <v>558038.9</v>
      </c>
      <c r="G2581" s="89" t="str">
        <f>'EMFAC2017EI-2011Class'!H2580</f>
        <v>2023-T7 Tractor-6</v>
      </c>
      <c r="H2581" s="77">
        <f t="shared" si="82"/>
        <v>0.75540733820456218</v>
      </c>
      <c r="J2581" s="13"/>
      <c r="N2581" s="37"/>
      <c r="O2581" s="36"/>
    </row>
    <row r="2582" spans="1:15" ht="13.7" customHeight="1" x14ac:dyDescent="0.25">
      <c r="A2582" s="73">
        <f>'EMFAC2017EI-2011Class'!B2581</f>
        <v>2023</v>
      </c>
      <c r="B2582" s="74" t="str">
        <f>'EMFAC2017EI-2011Class'!C2581</f>
        <v>T7 Tractor</v>
      </c>
      <c r="C2582" s="73">
        <f>'EMFAC2017EI-2011Class'!D2581</f>
        <v>2016</v>
      </c>
      <c r="D2582" s="38">
        <f>'EMFAC2017EI-2011Class'!F2581</f>
        <v>7</v>
      </c>
      <c r="E2582" s="72" t="str">
        <f t="shared" si="83"/>
        <v>T7 Tractor-7</v>
      </c>
      <c r="F2582" s="39">
        <f>VLOOKUP(E2582,HD_Odo!$C$2:$D$1381,2,FALSE)</f>
        <v>615840.93999999994</v>
      </c>
      <c r="G2582" s="89" t="str">
        <f>'EMFAC2017EI-2011Class'!H2581</f>
        <v>2023-T7 Tractor-7</v>
      </c>
      <c r="H2582" s="77">
        <f t="shared" si="82"/>
        <v>0.74775185883655881</v>
      </c>
      <c r="J2582" s="13"/>
      <c r="N2582" s="37"/>
      <c r="O2582" s="36"/>
    </row>
    <row r="2583" spans="1:15" ht="13.7" customHeight="1" x14ac:dyDescent="0.25">
      <c r="A2583" s="73">
        <f>'EMFAC2017EI-2011Class'!B2582</f>
        <v>2023</v>
      </c>
      <c r="B2583" s="74" t="str">
        <f>'EMFAC2017EI-2011Class'!C2582</f>
        <v>T7 Tractor</v>
      </c>
      <c r="C2583" s="73">
        <f>'EMFAC2017EI-2011Class'!D2582</f>
        <v>2015</v>
      </c>
      <c r="D2583" s="38">
        <f>'EMFAC2017EI-2011Class'!F2582</f>
        <v>8</v>
      </c>
      <c r="E2583" s="72" t="str">
        <f t="shared" si="83"/>
        <v>T7 Tractor-8</v>
      </c>
      <c r="F2583" s="39">
        <f>VLOOKUP(E2583,HD_Odo!$C$2:$D$1381,2,FALSE)</f>
        <v>669491.87</v>
      </c>
      <c r="G2583" s="89" t="str">
        <f>'EMFAC2017EI-2011Class'!H2582</f>
        <v>2023-T7 Tractor-8</v>
      </c>
      <c r="H2583" s="77">
        <f t="shared" si="82"/>
        <v>0.74149212304835899</v>
      </c>
      <c r="J2583" s="13"/>
      <c r="N2583" s="37"/>
      <c r="O2583" s="36"/>
    </row>
    <row r="2584" spans="1:15" ht="13.7" customHeight="1" x14ac:dyDescent="0.25">
      <c r="A2584" s="73">
        <f>'EMFAC2017EI-2011Class'!B2583</f>
        <v>2023</v>
      </c>
      <c r="B2584" s="74" t="str">
        <f>'EMFAC2017EI-2011Class'!C2583</f>
        <v>T7 Tractor</v>
      </c>
      <c r="C2584" s="73">
        <f>'EMFAC2017EI-2011Class'!D2583</f>
        <v>2014</v>
      </c>
      <c r="D2584" s="38">
        <f>'EMFAC2017EI-2011Class'!F2583</f>
        <v>9</v>
      </c>
      <c r="E2584" s="72" t="str">
        <f t="shared" si="83"/>
        <v>T7 Tractor-9</v>
      </c>
      <c r="F2584" s="39">
        <f>VLOOKUP(E2584,HD_Odo!$C$2:$D$1381,2,FALSE)</f>
        <v>719283.9</v>
      </c>
      <c r="G2584" s="89" t="str">
        <f>'EMFAC2017EI-2011Class'!H2583</f>
        <v>2023-T7 Tractor-9</v>
      </c>
      <c r="H2584" s="77">
        <f t="shared" si="82"/>
        <v>0.73629214036464663</v>
      </c>
      <c r="J2584" s="13"/>
      <c r="N2584" s="37"/>
      <c r="O2584" s="36"/>
    </row>
    <row r="2585" spans="1:15" ht="13.7" customHeight="1" x14ac:dyDescent="0.25">
      <c r="A2585" s="73">
        <f>'EMFAC2017EI-2011Class'!B2584</f>
        <v>2023</v>
      </c>
      <c r="B2585" s="74" t="str">
        <f>'EMFAC2017EI-2011Class'!C2584</f>
        <v>T7 Tractor</v>
      </c>
      <c r="C2585" s="73">
        <f>'EMFAC2017EI-2011Class'!D2584</f>
        <v>2013</v>
      </c>
      <c r="D2585" s="38">
        <f>'EMFAC2017EI-2011Class'!F2584</f>
        <v>10</v>
      </c>
      <c r="E2585" s="72" t="str">
        <f t="shared" si="83"/>
        <v>T7 Tractor-10</v>
      </c>
      <c r="F2585" s="39">
        <f>VLOOKUP(E2585,HD_Odo!$C$2:$D$1381,2,FALSE)</f>
        <v>765588.04</v>
      </c>
      <c r="G2585" s="89" t="str">
        <f>'EMFAC2017EI-2011Class'!H2584</f>
        <v>2023-T7 Tractor-10</v>
      </c>
      <c r="H2585" s="77">
        <f t="shared" si="82"/>
        <v>0.70855301534650206</v>
      </c>
      <c r="J2585" s="13"/>
      <c r="N2585" s="37"/>
      <c r="O2585" s="36"/>
    </row>
    <row r="2586" spans="1:15" ht="13.7" customHeight="1" x14ac:dyDescent="0.25">
      <c r="A2586" s="73">
        <f>'EMFAC2017EI-2011Class'!B2585</f>
        <v>2023</v>
      </c>
      <c r="B2586" s="74" t="str">
        <f>'EMFAC2017EI-2011Class'!C2585</f>
        <v>T7 Tractor</v>
      </c>
      <c r="C2586" s="73">
        <f>'EMFAC2017EI-2011Class'!D2585</f>
        <v>2012</v>
      </c>
      <c r="D2586" s="38">
        <f>'EMFAC2017EI-2011Class'!F2585</f>
        <v>11</v>
      </c>
      <c r="E2586" s="72" t="str">
        <f t="shared" si="83"/>
        <v>T7 Tractor-11</v>
      </c>
      <c r="F2586" s="39">
        <f>VLOOKUP(E2586,HD_Odo!$C$2:$D$1381,2,FALSE)</f>
        <v>800000</v>
      </c>
      <c r="G2586" s="89" t="str">
        <f>'EMFAC2017EI-2011Class'!H2585</f>
        <v>2023-T7 Tractor-11</v>
      </c>
      <c r="H2586" s="77">
        <f t="shared" si="82"/>
        <v>0.7062270074251551</v>
      </c>
      <c r="J2586" s="13"/>
      <c r="N2586" s="37"/>
      <c r="O2586" s="36"/>
    </row>
    <row r="2587" spans="1:15" ht="13.7" customHeight="1" x14ac:dyDescent="0.25">
      <c r="A2587" s="73">
        <f>'EMFAC2017EI-2011Class'!B2586</f>
        <v>2023</v>
      </c>
      <c r="B2587" s="74" t="str">
        <f>'EMFAC2017EI-2011Class'!C2586</f>
        <v>T7 Tractor</v>
      </c>
      <c r="C2587" s="73">
        <f>'EMFAC2017EI-2011Class'!D2586</f>
        <v>2011</v>
      </c>
      <c r="D2587" s="38">
        <f>'EMFAC2017EI-2011Class'!F2586</f>
        <v>12</v>
      </c>
      <c r="E2587" s="72" t="str">
        <f t="shared" si="83"/>
        <v>T7 Tractor-12</v>
      </c>
      <c r="F2587" s="39">
        <f>VLOOKUP(E2587,HD_Odo!$C$2:$D$1381,2,FALSE)</f>
        <v>800000</v>
      </c>
      <c r="G2587" s="89" t="str">
        <f>'EMFAC2017EI-2011Class'!H2586</f>
        <v>2023-T7 Tractor-12</v>
      </c>
      <c r="H2587" s="77">
        <f t="shared" si="82"/>
        <v>0.7062270074251551</v>
      </c>
      <c r="J2587" s="13"/>
      <c r="N2587" s="37"/>
      <c r="O2587" s="36"/>
    </row>
    <row r="2588" spans="1:15" ht="13.7" customHeight="1" x14ac:dyDescent="0.25">
      <c r="A2588" s="73">
        <f>'EMFAC2017EI-2011Class'!B2587</f>
        <v>2023</v>
      </c>
      <c r="B2588" s="74" t="str">
        <f>'EMFAC2017EI-2011Class'!C2587</f>
        <v>T7 Tractor</v>
      </c>
      <c r="C2588" s="73">
        <f>'EMFAC2017EI-2011Class'!D2587</f>
        <v>2010</v>
      </c>
      <c r="D2588" s="38">
        <f>'EMFAC2017EI-2011Class'!F2587</f>
        <v>13</v>
      </c>
      <c r="E2588" s="72" t="str">
        <f t="shared" si="83"/>
        <v>T7 Tractor-13</v>
      </c>
      <c r="F2588" s="39">
        <f>VLOOKUP(E2588,HD_Odo!$C$2:$D$1381,2,FALSE)</f>
        <v>800000</v>
      </c>
      <c r="G2588" s="89" t="str">
        <f>'EMFAC2017EI-2011Class'!H2587</f>
        <v>2023-T7 Tractor-13</v>
      </c>
      <c r="H2588" s="77">
        <f t="shared" si="82"/>
        <v>0.74237855138321152</v>
      </c>
      <c r="J2588" s="13"/>
      <c r="N2588" s="37"/>
      <c r="O2588" s="36"/>
    </row>
    <row r="2589" spans="1:15" ht="13.7" customHeight="1" x14ac:dyDescent="0.25">
      <c r="A2589" s="73">
        <f>'EMFAC2017EI-2011Class'!B2588</f>
        <v>2023</v>
      </c>
      <c r="B2589" s="74" t="str">
        <f>'EMFAC2017EI-2011Class'!C2588</f>
        <v>T7 Tractor</v>
      </c>
      <c r="C2589" s="73">
        <f>'EMFAC2017EI-2011Class'!D2588</f>
        <v>2009</v>
      </c>
      <c r="D2589" s="38">
        <f>'EMFAC2017EI-2011Class'!F2588</f>
        <v>14</v>
      </c>
      <c r="E2589" s="72" t="str">
        <f t="shared" si="83"/>
        <v>T7 Tractor-14</v>
      </c>
      <c r="F2589" s="39">
        <f>VLOOKUP(E2589,HD_Odo!$C$2:$D$1381,2,FALSE)</f>
        <v>800000</v>
      </c>
      <c r="G2589" s="89" t="str">
        <f>'EMFAC2017EI-2011Class'!H2588</f>
        <v>2023-T7 Tractor-14</v>
      </c>
      <c r="H2589" s="77">
        <f t="shared" si="82"/>
        <v>0.74237855138321152</v>
      </c>
      <c r="J2589" s="13"/>
      <c r="N2589" s="37"/>
      <c r="O2589" s="36"/>
    </row>
    <row r="2590" spans="1:15" ht="13.7" customHeight="1" x14ac:dyDescent="0.25">
      <c r="A2590" s="73">
        <f>'EMFAC2017EI-2011Class'!B2589</f>
        <v>2023</v>
      </c>
      <c r="B2590" s="74" t="str">
        <f>'EMFAC2017EI-2011Class'!C2589</f>
        <v>T7 Tractor</v>
      </c>
      <c r="C2590" s="73">
        <f>'EMFAC2017EI-2011Class'!D2589</f>
        <v>2008</v>
      </c>
      <c r="D2590" s="38">
        <f>'EMFAC2017EI-2011Class'!F2589</f>
        <v>15</v>
      </c>
      <c r="E2590" s="72" t="str">
        <f t="shared" si="83"/>
        <v>T7 Tractor-15</v>
      </c>
      <c r="F2590" s="39">
        <f>VLOOKUP(E2590,HD_Odo!$C$2:$D$1381,2,FALSE)</f>
        <v>800000</v>
      </c>
      <c r="G2590" s="89" t="str">
        <f>'EMFAC2017EI-2011Class'!H2589</f>
        <v>2023-T7 Tractor-15</v>
      </c>
      <c r="H2590" s="77">
        <f t="shared" si="82"/>
        <v>0.74237855138321152</v>
      </c>
      <c r="J2590" s="13"/>
      <c r="N2590" s="37"/>
      <c r="O2590" s="36"/>
    </row>
    <row r="2591" spans="1:15" ht="13.7" customHeight="1" x14ac:dyDescent="0.25">
      <c r="A2591" s="73">
        <f>'EMFAC2017EI-2011Class'!B2590</f>
        <v>2023</v>
      </c>
      <c r="B2591" s="74" t="str">
        <f>'EMFAC2017EI-2011Class'!C2590</f>
        <v>T7 Tractor</v>
      </c>
      <c r="C2591" s="73">
        <f>'EMFAC2017EI-2011Class'!D2590</f>
        <v>2007</v>
      </c>
      <c r="D2591" s="38">
        <f>'EMFAC2017EI-2011Class'!F2590</f>
        <v>16</v>
      </c>
      <c r="E2591" s="72" t="str">
        <f t="shared" si="83"/>
        <v>T7 Tractor-16</v>
      </c>
      <c r="F2591" s="39">
        <f>VLOOKUP(E2591,HD_Odo!$C$2:$D$1381,2,FALSE)</f>
        <v>800000</v>
      </c>
      <c r="G2591" s="89" t="str">
        <f>'EMFAC2017EI-2011Class'!H2590</f>
        <v>2023-T7 Tractor-16</v>
      </c>
      <c r="H2591" s="77">
        <f t="shared" si="82"/>
        <v>0.85811088814202852</v>
      </c>
      <c r="J2591" s="13"/>
      <c r="N2591" s="37"/>
      <c r="O2591" s="36"/>
    </row>
    <row r="2592" spans="1:15" ht="13.7" customHeight="1" x14ac:dyDescent="0.25">
      <c r="A2592" s="73">
        <f>'EMFAC2017EI-2011Class'!B2591</f>
        <v>2023</v>
      </c>
      <c r="B2592" s="74" t="str">
        <f>'EMFAC2017EI-2011Class'!C2591</f>
        <v>T7 Tractor</v>
      </c>
      <c r="C2592" s="73">
        <f>'EMFAC2017EI-2011Class'!D2591</f>
        <v>2006</v>
      </c>
      <c r="D2592" s="38">
        <f>'EMFAC2017EI-2011Class'!F2591</f>
        <v>17</v>
      </c>
      <c r="E2592" s="72" t="str">
        <f t="shared" si="83"/>
        <v>T7 Tractor-17</v>
      </c>
      <c r="F2592" s="39">
        <f>VLOOKUP(E2592,HD_Odo!$C$2:$D$1381,2,FALSE)</f>
        <v>800000</v>
      </c>
      <c r="G2592" s="89" t="str">
        <f>'EMFAC2017EI-2011Class'!H2591</f>
        <v>2023-T7 Tractor-17</v>
      </c>
      <c r="H2592" s="77">
        <f t="shared" si="82"/>
        <v>0.85811088814202852</v>
      </c>
      <c r="J2592" s="13"/>
      <c r="N2592" s="37"/>
      <c r="O2592" s="36"/>
    </row>
    <row r="2593" spans="1:15" ht="13.7" customHeight="1" x14ac:dyDescent="0.25">
      <c r="A2593" s="73">
        <f>'EMFAC2017EI-2011Class'!B2592</f>
        <v>2023</v>
      </c>
      <c r="B2593" s="74" t="str">
        <f>'EMFAC2017EI-2011Class'!C2592</f>
        <v>T7 Tractor</v>
      </c>
      <c r="C2593" s="73">
        <f>'EMFAC2017EI-2011Class'!D2592</f>
        <v>2005</v>
      </c>
      <c r="D2593" s="38">
        <f>'EMFAC2017EI-2011Class'!F2592</f>
        <v>18</v>
      </c>
      <c r="E2593" s="72" t="str">
        <f t="shared" si="83"/>
        <v>T7 Tractor-18</v>
      </c>
      <c r="F2593" s="39">
        <f>VLOOKUP(E2593,HD_Odo!$C$2:$D$1381,2,FALSE)</f>
        <v>800000</v>
      </c>
      <c r="G2593" s="89" t="str">
        <f>'EMFAC2017EI-2011Class'!H2592</f>
        <v>2023-T7 Tractor-18</v>
      </c>
      <c r="H2593" s="77">
        <f t="shared" si="82"/>
        <v>0.85811088814202852</v>
      </c>
      <c r="J2593" s="13"/>
      <c r="N2593" s="37"/>
      <c r="O2593" s="36"/>
    </row>
    <row r="2594" spans="1:15" ht="13.7" customHeight="1" x14ac:dyDescent="0.25">
      <c r="A2594" s="73">
        <f>'EMFAC2017EI-2011Class'!B2593</f>
        <v>2023</v>
      </c>
      <c r="B2594" s="74" t="str">
        <f>'EMFAC2017EI-2011Class'!C2593</f>
        <v>T7 Tractor</v>
      </c>
      <c r="C2594" s="73">
        <f>'EMFAC2017EI-2011Class'!D2593</f>
        <v>2004</v>
      </c>
      <c r="D2594" s="38">
        <f>'EMFAC2017EI-2011Class'!F2593</f>
        <v>19</v>
      </c>
      <c r="E2594" s="72" t="str">
        <f t="shared" si="83"/>
        <v>T7 Tractor-19</v>
      </c>
      <c r="F2594" s="39">
        <f>VLOOKUP(E2594,HD_Odo!$C$2:$D$1381,2,FALSE)</f>
        <v>800000</v>
      </c>
      <c r="G2594" s="89" t="str">
        <f>'EMFAC2017EI-2011Class'!H2593</f>
        <v>2023-T7 Tractor-19</v>
      </c>
      <c r="H2594" s="77">
        <f t="shared" si="82"/>
        <v>0.85811088814202852</v>
      </c>
      <c r="J2594" s="13"/>
      <c r="N2594" s="37"/>
      <c r="O2594" s="36"/>
    </row>
    <row r="2595" spans="1:15" ht="13.7" customHeight="1" x14ac:dyDescent="0.25">
      <c r="A2595" s="73">
        <f>'EMFAC2017EI-2011Class'!B2594</f>
        <v>2023</v>
      </c>
      <c r="B2595" s="74" t="str">
        <f>'EMFAC2017EI-2011Class'!C2594</f>
        <v>T7 Tractor</v>
      </c>
      <c r="C2595" s="73">
        <f>'EMFAC2017EI-2011Class'!D2594</f>
        <v>2003</v>
      </c>
      <c r="D2595" s="38">
        <f>'EMFAC2017EI-2011Class'!F2594</f>
        <v>20</v>
      </c>
      <c r="E2595" s="72" t="str">
        <f t="shared" si="83"/>
        <v>T7 Tractor-20</v>
      </c>
      <c r="F2595" s="39">
        <f>VLOOKUP(E2595,HD_Odo!$C$2:$D$1381,2,FALSE)</f>
        <v>800000</v>
      </c>
      <c r="G2595" s="89" t="str">
        <f>'EMFAC2017EI-2011Class'!H2594</f>
        <v>2023-T7 Tractor-20</v>
      </c>
      <c r="H2595" s="77">
        <f t="shared" si="82"/>
        <v>0.91291281474541319</v>
      </c>
      <c r="J2595" s="13"/>
      <c r="N2595" s="37"/>
      <c r="O2595" s="36"/>
    </row>
    <row r="2596" spans="1:15" ht="13.7" customHeight="1" x14ac:dyDescent="0.25">
      <c r="A2596" s="73">
        <f>'EMFAC2017EI-2011Class'!B2595</f>
        <v>2023</v>
      </c>
      <c r="B2596" s="74" t="str">
        <f>'EMFAC2017EI-2011Class'!C2595</f>
        <v>T7 Tractor</v>
      </c>
      <c r="C2596" s="73">
        <f>'EMFAC2017EI-2011Class'!D2595</f>
        <v>2002</v>
      </c>
      <c r="D2596" s="38">
        <f>'EMFAC2017EI-2011Class'!F2595</f>
        <v>21</v>
      </c>
      <c r="E2596" s="72" t="str">
        <f t="shared" si="83"/>
        <v>T7 Tractor-21</v>
      </c>
      <c r="F2596" s="39">
        <f>VLOOKUP(E2596,HD_Odo!$C$2:$D$1381,2,FALSE)</f>
        <v>800000</v>
      </c>
      <c r="G2596" s="89" t="str">
        <f>'EMFAC2017EI-2011Class'!H2595</f>
        <v>2023-T7 Tractor-21</v>
      </c>
      <c r="H2596" s="77">
        <f t="shared" si="82"/>
        <v>0.91291281474541319</v>
      </c>
      <c r="J2596" s="13"/>
      <c r="N2596" s="37"/>
      <c r="O2596" s="36"/>
    </row>
    <row r="2597" spans="1:15" ht="13.7" customHeight="1" x14ac:dyDescent="0.25">
      <c r="A2597" s="73">
        <f>'EMFAC2017EI-2011Class'!B2596</f>
        <v>2023</v>
      </c>
      <c r="B2597" s="74" t="str">
        <f>'EMFAC2017EI-2011Class'!C2596</f>
        <v>T7 Tractor</v>
      </c>
      <c r="C2597" s="73">
        <f>'EMFAC2017EI-2011Class'!D2596</f>
        <v>2001</v>
      </c>
      <c r="D2597" s="38">
        <f>'EMFAC2017EI-2011Class'!F2596</f>
        <v>22</v>
      </c>
      <c r="E2597" s="72" t="str">
        <f t="shared" si="83"/>
        <v>T7 Tractor-22</v>
      </c>
      <c r="F2597" s="39">
        <f>VLOOKUP(E2597,HD_Odo!$C$2:$D$1381,2,FALSE)</f>
        <v>800000</v>
      </c>
      <c r="G2597" s="89" t="str">
        <f>'EMFAC2017EI-2011Class'!H2596</f>
        <v>2023-T7 Tractor-22</v>
      </c>
      <c r="H2597" s="77">
        <f t="shared" si="82"/>
        <v>0.91291281474541319</v>
      </c>
      <c r="J2597" s="13"/>
      <c r="N2597" s="37"/>
      <c r="O2597" s="36"/>
    </row>
    <row r="2598" spans="1:15" ht="13.7" customHeight="1" x14ac:dyDescent="0.25">
      <c r="A2598" s="73">
        <f>'EMFAC2017EI-2011Class'!B2597</f>
        <v>2023</v>
      </c>
      <c r="B2598" s="74" t="str">
        <f>'EMFAC2017EI-2011Class'!C2597</f>
        <v>T7 Tractor</v>
      </c>
      <c r="C2598" s="73">
        <f>'EMFAC2017EI-2011Class'!D2597</f>
        <v>2000</v>
      </c>
      <c r="D2598" s="38">
        <f>'EMFAC2017EI-2011Class'!F2597</f>
        <v>23</v>
      </c>
      <c r="E2598" s="72" t="str">
        <f t="shared" si="83"/>
        <v>T7 Tractor-23</v>
      </c>
      <c r="F2598" s="39">
        <f>VLOOKUP(E2598,HD_Odo!$C$2:$D$1381,2,FALSE)</f>
        <v>800000</v>
      </c>
      <c r="G2598" s="89" t="str">
        <f>'EMFAC2017EI-2011Class'!H2597</f>
        <v>2023-T7 Tractor-23</v>
      </c>
      <c r="H2598" s="77">
        <f t="shared" si="82"/>
        <v>0.91291281474541319</v>
      </c>
      <c r="J2598" s="13"/>
      <c r="N2598" s="37"/>
      <c r="O2598" s="36"/>
    </row>
    <row r="2599" spans="1:15" ht="13.7" customHeight="1" x14ac:dyDescent="0.25">
      <c r="A2599" s="73">
        <f>'EMFAC2017EI-2011Class'!B2598</f>
        <v>2023</v>
      </c>
      <c r="B2599" s="74" t="str">
        <f>'EMFAC2017EI-2011Class'!C2598</f>
        <v>T7 Tractor</v>
      </c>
      <c r="C2599" s="73">
        <f>'EMFAC2017EI-2011Class'!D2598</f>
        <v>1999</v>
      </c>
      <c r="D2599" s="38">
        <f>'EMFAC2017EI-2011Class'!F2598</f>
        <v>24</v>
      </c>
      <c r="E2599" s="72" t="str">
        <f t="shared" si="83"/>
        <v>T7 Tractor-24</v>
      </c>
      <c r="F2599" s="39">
        <f>VLOOKUP(E2599,HD_Odo!$C$2:$D$1381,2,FALSE)</f>
        <v>800000</v>
      </c>
      <c r="G2599" s="89" t="str">
        <f>'EMFAC2017EI-2011Class'!H2598</f>
        <v>2023-T7 Tractor-24</v>
      </c>
      <c r="H2599" s="77">
        <f t="shared" si="82"/>
        <v>0.91291281474541319</v>
      </c>
      <c r="J2599" s="13"/>
      <c r="N2599" s="37"/>
      <c r="O2599" s="36"/>
    </row>
    <row r="2600" spans="1:15" ht="13.7" customHeight="1" x14ac:dyDescent="0.25">
      <c r="A2600" s="73">
        <f>'EMFAC2017EI-2011Class'!B2599</f>
        <v>2023</v>
      </c>
      <c r="B2600" s="74" t="str">
        <f>'EMFAC2017EI-2011Class'!C2599</f>
        <v>T7 Tractor</v>
      </c>
      <c r="C2600" s="73">
        <f>'EMFAC2017EI-2011Class'!D2599</f>
        <v>1998</v>
      </c>
      <c r="D2600" s="38">
        <f>'EMFAC2017EI-2011Class'!F2599</f>
        <v>25</v>
      </c>
      <c r="E2600" s="72" t="str">
        <f t="shared" si="83"/>
        <v>T7 Tractor-25</v>
      </c>
      <c r="F2600" s="39">
        <f>VLOOKUP(E2600,HD_Odo!$C$2:$D$1381,2,FALSE)</f>
        <v>800000</v>
      </c>
      <c r="G2600" s="89" t="str">
        <f>'EMFAC2017EI-2011Class'!H2599</f>
        <v>2023-T7 Tractor-25</v>
      </c>
      <c r="H2600" s="77">
        <f t="shared" si="82"/>
        <v>0.91291281474541319</v>
      </c>
      <c r="J2600" s="13"/>
      <c r="N2600" s="37"/>
      <c r="O2600" s="36"/>
    </row>
    <row r="2601" spans="1:15" ht="13.7" customHeight="1" x14ac:dyDescent="0.25">
      <c r="A2601" s="73">
        <f>'EMFAC2017EI-2011Class'!B2600</f>
        <v>2023</v>
      </c>
      <c r="B2601" s="74" t="str">
        <f>'EMFAC2017EI-2011Class'!C2600</f>
        <v>T7 Tractor</v>
      </c>
      <c r="C2601" s="73">
        <f>'EMFAC2017EI-2011Class'!D2600</f>
        <v>1997</v>
      </c>
      <c r="D2601" s="38">
        <f>'EMFAC2017EI-2011Class'!F2600</f>
        <v>26</v>
      </c>
      <c r="E2601" s="72" t="str">
        <f t="shared" si="83"/>
        <v>T7 Tractor-26</v>
      </c>
      <c r="F2601" s="39">
        <f>VLOOKUP(E2601,HD_Odo!$C$2:$D$1381,2,FALSE)</f>
        <v>800000</v>
      </c>
      <c r="G2601" s="89" t="str">
        <f>'EMFAC2017EI-2011Class'!H2600</f>
        <v>2023-T7 Tractor-26</v>
      </c>
      <c r="H2601" s="77">
        <f t="shared" si="82"/>
        <v>0.91291281474541319</v>
      </c>
      <c r="J2601" s="13"/>
      <c r="N2601" s="37"/>
      <c r="O2601" s="36"/>
    </row>
    <row r="2602" spans="1:15" ht="13.7" customHeight="1" x14ac:dyDescent="0.25">
      <c r="A2602" s="73">
        <f>'EMFAC2017EI-2011Class'!B2601</f>
        <v>2023</v>
      </c>
      <c r="B2602" s="74" t="str">
        <f>'EMFAC2017EI-2011Class'!C2601</f>
        <v>T7 Tractor</v>
      </c>
      <c r="C2602" s="73">
        <f>'EMFAC2017EI-2011Class'!D2601</f>
        <v>1996</v>
      </c>
      <c r="D2602" s="38">
        <f>'EMFAC2017EI-2011Class'!F2601</f>
        <v>27</v>
      </c>
      <c r="E2602" s="72" t="str">
        <f t="shared" si="83"/>
        <v>T7 Tractor-27</v>
      </c>
      <c r="F2602" s="39">
        <f>VLOOKUP(E2602,HD_Odo!$C$2:$D$1381,2,FALSE)</f>
        <v>800000</v>
      </c>
      <c r="G2602" s="89" t="str">
        <f>'EMFAC2017EI-2011Class'!H2601</f>
        <v>2023-T7 Tractor-27</v>
      </c>
      <c r="H2602" s="77">
        <f t="shared" si="82"/>
        <v>0.91291281474541319</v>
      </c>
      <c r="J2602" s="13"/>
      <c r="N2602" s="37"/>
      <c r="O2602" s="36"/>
    </row>
    <row r="2603" spans="1:15" ht="13.7" customHeight="1" x14ac:dyDescent="0.25">
      <c r="A2603" s="73">
        <f>'EMFAC2017EI-2011Class'!B2602</f>
        <v>2023</v>
      </c>
      <c r="B2603" s="74" t="str">
        <f>'EMFAC2017EI-2011Class'!C2602</f>
        <v>T7 Tractor</v>
      </c>
      <c r="C2603" s="73">
        <f>'EMFAC2017EI-2011Class'!D2602</f>
        <v>1995</v>
      </c>
      <c r="D2603" s="38">
        <f>'EMFAC2017EI-2011Class'!F2602</f>
        <v>28</v>
      </c>
      <c r="E2603" s="72" t="str">
        <f t="shared" si="83"/>
        <v>T7 Tractor-28</v>
      </c>
      <c r="F2603" s="39">
        <f>VLOOKUP(E2603,HD_Odo!$C$2:$D$1381,2,FALSE)</f>
        <v>800000</v>
      </c>
      <c r="G2603" s="89" t="str">
        <f>'EMFAC2017EI-2011Class'!H2602</f>
        <v>2023-T7 Tractor-28</v>
      </c>
      <c r="H2603" s="77">
        <f t="shared" si="82"/>
        <v>0.91291281474541319</v>
      </c>
      <c r="J2603" s="13"/>
      <c r="N2603" s="37"/>
      <c r="O2603" s="36"/>
    </row>
    <row r="2604" spans="1:15" ht="13.7" customHeight="1" x14ac:dyDescent="0.25">
      <c r="A2604" s="73">
        <f>'EMFAC2017EI-2011Class'!B2603</f>
        <v>2023</v>
      </c>
      <c r="B2604" s="74" t="str">
        <f>'EMFAC2017EI-2011Class'!C2603</f>
        <v>T7 Tractor</v>
      </c>
      <c r="C2604" s="73">
        <f>'EMFAC2017EI-2011Class'!D2603</f>
        <v>1994</v>
      </c>
      <c r="D2604" s="38">
        <f>'EMFAC2017EI-2011Class'!F2603</f>
        <v>29</v>
      </c>
      <c r="E2604" s="72" t="str">
        <f t="shared" si="83"/>
        <v>T7 Tractor-29</v>
      </c>
      <c r="F2604" s="39">
        <f>VLOOKUP(E2604,HD_Odo!$C$2:$D$1381,2,FALSE)</f>
        <v>800000</v>
      </c>
      <c r="G2604" s="89" t="str">
        <f>'EMFAC2017EI-2011Class'!H2603</f>
        <v>2023-T7 Tractor-29</v>
      </c>
      <c r="H2604" s="77">
        <f t="shared" si="82"/>
        <v>0.91291281474541319</v>
      </c>
      <c r="J2604" s="13"/>
      <c r="N2604" s="37"/>
      <c r="O2604" s="36"/>
    </row>
    <row r="2605" spans="1:15" ht="13.7" customHeight="1" x14ac:dyDescent="0.25">
      <c r="A2605" s="73">
        <f>'EMFAC2017EI-2011Class'!B2604</f>
        <v>2023</v>
      </c>
      <c r="B2605" s="74" t="str">
        <f>'EMFAC2017EI-2011Class'!C2604</f>
        <v>T7 Tractor</v>
      </c>
      <c r="C2605" s="73">
        <f>'EMFAC2017EI-2011Class'!D2604</f>
        <v>1993</v>
      </c>
      <c r="D2605" s="38">
        <f>'EMFAC2017EI-2011Class'!F2604</f>
        <v>30</v>
      </c>
      <c r="E2605" s="72" t="str">
        <f t="shared" si="83"/>
        <v>T7 Tractor-30</v>
      </c>
      <c r="F2605" s="39">
        <f>VLOOKUP(E2605,HD_Odo!$C$2:$D$1381,2,FALSE)</f>
        <v>800000</v>
      </c>
      <c r="G2605" s="89" t="str">
        <f>'EMFAC2017EI-2011Class'!H2604</f>
        <v>2023-T7 Tractor-30</v>
      </c>
      <c r="H2605" s="77">
        <f t="shared" si="82"/>
        <v>1</v>
      </c>
      <c r="J2605" s="13"/>
      <c r="N2605" s="37"/>
      <c r="O2605" s="36"/>
    </row>
    <row r="2606" spans="1:15" ht="13.7" customHeight="1" x14ac:dyDescent="0.25">
      <c r="A2606" s="73">
        <f>'EMFAC2017EI-2011Class'!B2605</f>
        <v>2023</v>
      </c>
      <c r="B2606" s="74" t="str">
        <f>'EMFAC2017EI-2011Class'!C2605</f>
        <v>T7 Tractor</v>
      </c>
      <c r="C2606" s="73">
        <f>'EMFAC2017EI-2011Class'!D2605</f>
        <v>1992</v>
      </c>
      <c r="D2606" s="38">
        <f>'EMFAC2017EI-2011Class'!F2605</f>
        <v>31</v>
      </c>
      <c r="E2606" s="72" t="str">
        <f t="shared" si="83"/>
        <v>T7 Tractor-31</v>
      </c>
      <c r="F2606" s="39">
        <f>VLOOKUP(E2606,HD_Odo!$C$2:$D$1381,2,FALSE)</f>
        <v>800000</v>
      </c>
      <c r="G2606" s="89" t="str">
        <f>'EMFAC2017EI-2011Class'!H2605</f>
        <v>2023-T7 Tractor-31</v>
      </c>
      <c r="H2606" s="77">
        <f t="shared" si="82"/>
        <v>1</v>
      </c>
      <c r="J2606" s="13"/>
      <c r="N2606" s="37"/>
      <c r="O2606" s="36"/>
    </row>
    <row r="2607" spans="1:15" ht="13.7" customHeight="1" x14ac:dyDescent="0.25">
      <c r="A2607" s="73">
        <f>'EMFAC2017EI-2011Class'!B2606</f>
        <v>2023</v>
      </c>
      <c r="B2607" s="74" t="str">
        <f>'EMFAC2017EI-2011Class'!C2606</f>
        <v>T7 Tractor</v>
      </c>
      <c r="C2607" s="73">
        <f>'EMFAC2017EI-2011Class'!D2606</f>
        <v>1991</v>
      </c>
      <c r="D2607" s="38">
        <f>'EMFAC2017EI-2011Class'!F2606</f>
        <v>32</v>
      </c>
      <c r="E2607" s="72" t="str">
        <f t="shared" si="83"/>
        <v>T7 Tractor-32</v>
      </c>
      <c r="F2607" s="39">
        <f>VLOOKUP(E2607,HD_Odo!$C$2:$D$1381,2,FALSE)</f>
        <v>800000</v>
      </c>
      <c r="G2607" s="89" t="str">
        <f>'EMFAC2017EI-2011Class'!H2606</f>
        <v>2023-T7 Tractor-32</v>
      </c>
      <c r="H2607" s="77">
        <f t="shared" si="82"/>
        <v>1</v>
      </c>
      <c r="J2607" s="13"/>
      <c r="N2607" s="37"/>
      <c r="O2607" s="36"/>
    </row>
    <row r="2608" spans="1:15" ht="13.7" customHeight="1" x14ac:dyDescent="0.25">
      <c r="A2608" s="73">
        <f>'EMFAC2017EI-2011Class'!B2607</f>
        <v>2023</v>
      </c>
      <c r="B2608" s="74" t="str">
        <f>'EMFAC2017EI-2011Class'!C2607</f>
        <v>T7 Tractor</v>
      </c>
      <c r="C2608" s="73">
        <f>'EMFAC2017EI-2011Class'!D2607</f>
        <v>1990</v>
      </c>
      <c r="D2608" s="38">
        <f>'EMFAC2017EI-2011Class'!F2607</f>
        <v>33</v>
      </c>
      <c r="E2608" s="72" t="str">
        <f t="shared" si="83"/>
        <v>T7 Tractor-33</v>
      </c>
      <c r="F2608" s="39">
        <f>VLOOKUP(E2608,HD_Odo!$C$2:$D$1381,2,FALSE)</f>
        <v>800000</v>
      </c>
      <c r="G2608" s="89" t="str">
        <f>'EMFAC2017EI-2011Class'!H2607</f>
        <v>2023-T7 Tractor-33</v>
      </c>
      <c r="H2608" s="77">
        <f t="shared" si="82"/>
        <v>1</v>
      </c>
      <c r="J2608" s="13"/>
      <c r="N2608" s="37"/>
      <c r="O2608" s="36"/>
    </row>
    <row r="2609" spans="1:15" ht="13.7" customHeight="1" x14ac:dyDescent="0.25">
      <c r="A2609" s="73">
        <f>'EMFAC2017EI-2011Class'!B2608</f>
        <v>2023</v>
      </c>
      <c r="B2609" s="74" t="str">
        <f>'EMFAC2017EI-2011Class'!C2608</f>
        <v>T7 Tractor</v>
      </c>
      <c r="C2609" s="73">
        <f>'EMFAC2017EI-2011Class'!D2608</f>
        <v>1989</v>
      </c>
      <c r="D2609" s="38">
        <f>'EMFAC2017EI-2011Class'!F2608</f>
        <v>34</v>
      </c>
      <c r="E2609" s="72" t="str">
        <f t="shared" si="83"/>
        <v>T7 Tractor-34</v>
      </c>
      <c r="F2609" s="39">
        <f>VLOOKUP(E2609,HD_Odo!$C$2:$D$1381,2,FALSE)</f>
        <v>800000</v>
      </c>
      <c r="G2609" s="89" t="str">
        <f>'EMFAC2017EI-2011Class'!H2608</f>
        <v>2023-T7 Tractor-34</v>
      </c>
      <c r="H2609" s="77">
        <f t="shared" si="82"/>
        <v>1</v>
      </c>
      <c r="J2609" s="13"/>
      <c r="N2609" s="37"/>
      <c r="O2609" s="36"/>
    </row>
    <row r="2610" spans="1:15" ht="13.7" customHeight="1" x14ac:dyDescent="0.25">
      <c r="A2610" s="73">
        <f>'EMFAC2017EI-2011Class'!B2609</f>
        <v>2023</v>
      </c>
      <c r="B2610" s="74" t="str">
        <f>'EMFAC2017EI-2011Class'!C2609</f>
        <v>T7 Tractor</v>
      </c>
      <c r="C2610" s="73">
        <f>'EMFAC2017EI-2011Class'!D2609</f>
        <v>1988</v>
      </c>
      <c r="D2610" s="38">
        <f>'EMFAC2017EI-2011Class'!F2609</f>
        <v>35</v>
      </c>
      <c r="E2610" s="72" t="str">
        <f t="shared" si="83"/>
        <v>T7 Tractor-35</v>
      </c>
      <c r="F2610" s="39">
        <f>VLOOKUP(E2610,HD_Odo!$C$2:$D$1381,2,FALSE)</f>
        <v>800000</v>
      </c>
      <c r="G2610" s="89" t="str">
        <f>'EMFAC2017EI-2011Class'!H2609</f>
        <v>2023-T7 Tractor-35</v>
      </c>
      <c r="H2610" s="77">
        <f t="shared" si="82"/>
        <v>1</v>
      </c>
      <c r="J2610" s="13"/>
      <c r="N2610" s="37"/>
      <c r="O2610" s="36"/>
    </row>
    <row r="2611" spans="1:15" ht="13.7" customHeight="1" x14ac:dyDescent="0.25">
      <c r="A2611" s="73">
        <f>'EMFAC2017EI-2011Class'!B2610</f>
        <v>2023</v>
      </c>
      <c r="B2611" s="74" t="str">
        <f>'EMFAC2017EI-2011Class'!C2610</f>
        <v>T7 Tractor</v>
      </c>
      <c r="C2611" s="73">
        <f>'EMFAC2017EI-2011Class'!D2610</f>
        <v>1987</v>
      </c>
      <c r="D2611" s="38">
        <f>'EMFAC2017EI-2011Class'!F2610</f>
        <v>36</v>
      </c>
      <c r="E2611" s="72" t="str">
        <f t="shared" si="83"/>
        <v>T7 Tractor-36</v>
      </c>
      <c r="F2611" s="39">
        <f>VLOOKUP(E2611,HD_Odo!$C$2:$D$1381,2,FALSE)</f>
        <v>800000</v>
      </c>
      <c r="G2611" s="89" t="str">
        <f>'EMFAC2017EI-2011Class'!H2610</f>
        <v>2023-T7 Tractor-36</v>
      </c>
      <c r="H2611" s="77">
        <f t="shared" si="82"/>
        <v>1</v>
      </c>
      <c r="J2611" s="13"/>
      <c r="N2611" s="37"/>
      <c r="O2611" s="36"/>
    </row>
    <row r="2612" spans="1:15" ht="13.7" customHeight="1" x14ac:dyDescent="0.25">
      <c r="A2612" s="73">
        <f>'EMFAC2017EI-2011Class'!B2611</f>
        <v>2023</v>
      </c>
      <c r="B2612" s="74" t="str">
        <f>'EMFAC2017EI-2011Class'!C2611</f>
        <v>T7 Tractor</v>
      </c>
      <c r="C2612" s="73">
        <f>'EMFAC2017EI-2011Class'!D2611</f>
        <v>1986</v>
      </c>
      <c r="D2612" s="38">
        <f>'EMFAC2017EI-2011Class'!F2611</f>
        <v>37</v>
      </c>
      <c r="E2612" s="72" t="str">
        <f t="shared" si="83"/>
        <v>T7 Tractor-37</v>
      </c>
      <c r="F2612" s="39">
        <f>VLOOKUP(E2612,HD_Odo!$C$2:$D$1381,2,FALSE)</f>
        <v>800000</v>
      </c>
      <c r="G2612" s="89" t="str">
        <f>'EMFAC2017EI-2011Class'!H2611</f>
        <v>2023-T7 Tractor-37</v>
      </c>
      <c r="H2612" s="77">
        <f t="shared" si="82"/>
        <v>1</v>
      </c>
      <c r="J2612" s="13"/>
      <c r="N2612" s="37"/>
      <c r="O2612" s="36"/>
    </row>
    <row r="2613" spans="1:15" ht="13.7" customHeight="1" x14ac:dyDescent="0.25">
      <c r="A2613" s="73">
        <f>'EMFAC2017EI-2011Class'!B2612</f>
        <v>2023</v>
      </c>
      <c r="B2613" s="74" t="str">
        <f>'EMFAC2017EI-2011Class'!C2612</f>
        <v>T7 Tractor</v>
      </c>
      <c r="C2613" s="73">
        <f>'EMFAC2017EI-2011Class'!D2612</f>
        <v>1985</v>
      </c>
      <c r="D2613" s="38">
        <f>'EMFAC2017EI-2011Class'!F2612</f>
        <v>38</v>
      </c>
      <c r="E2613" s="72" t="str">
        <f t="shared" si="83"/>
        <v>T7 Tractor-38</v>
      </c>
      <c r="F2613" s="39">
        <f>VLOOKUP(E2613,HD_Odo!$C$2:$D$1381,2,FALSE)</f>
        <v>800000</v>
      </c>
      <c r="G2613" s="89" t="str">
        <f>'EMFAC2017EI-2011Class'!H2612</f>
        <v>2023-T7 Tractor-38</v>
      </c>
      <c r="H2613" s="77">
        <f t="shared" si="82"/>
        <v>1</v>
      </c>
      <c r="J2613" s="13"/>
      <c r="N2613" s="37"/>
      <c r="O2613" s="36"/>
    </row>
    <row r="2614" spans="1:15" ht="13.7" customHeight="1" x14ac:dyDescent="0.25">
      <c r="A2614" s="73">
        <f>'EMFAC2017EI-2011Class'!B2613</f>
        <v>2023</v>
      </c>
      <c r="B2614" s="74" t="str">
        <f>'EMFAC2017EI-2011Class'!C2613</f>
        <v>T7 Tractor</v>
      </c>
      <c r="C2614" s="73">
        <f>'EMFAC2017EI-2011Class'!D2613</f>
        <v>1984</v>
      </c>
      <c r="D2614" s="38">
        <f>'EMFAC2017EI-2011Class'!F2613</f>
        <v>39</v>
      </c>
      <c r="E2614" s="72" t="str">
        <f t="shared" si="83"/>
        <v>T7 Tractor-39</v>
      </c>
      <c r="F2614" s="39">
        <f>VLOOKUP(E2614,HD_Odo!$C$2:$D$1381,2,FALSE)</f>
        <v>800000</v>
      </c>
      <c r="G2614" s="89" t="str">
        <f>'EMFAC2017EI-2011Class'!H2613</f>
        <v>2023-T7 Tractor-39</v>
      </c>
      <c r="H2614" s="77">
        <f t="shared" si="82"/>
        <v>1</v>
      </c>
      <c r="J2614" s="13"/>
      <c r="N2614" s="37"/>
      <c r="O2614" s="36"/>
    </row>
    <row r="2615" spans="1:15" ht="13.7" customHeight="1" x14ac:dyDescent="0.25">
      <c r="A2615" s="73">
        <f>'EMFAC2017EI-2011Class'!B2614</f>
        <v>2023</v>
      </c>
      <c r="B2615" s="74" t="str">
        <f>'EMFAC2017EI-2011Class'!C2614</f>
        <v>T7 Tractor</v>
      </c>
      <c r="C2615" s="73">
        <f>'EMFAC2017EI-2011Class'!D2614</f>
        <v>1983</v>
      </c>
      <c r="D2615" s="38">
        <f>'EMFAC2017EI-2011Class'!F2614</f>
        <v>40</v>
      </c>
      <c r="E2615" s="72" t="str">
        <f t="shared" si="83"/>
        <v>T7 Tractor-40</v>
      </c>
      <c r="F2615" s="39">
        <f>VLOOKUP(E2615,HD_Odo!$C$2:$D$1381,2,FALSE)</f>
        <v>800000</v>
      </c>
      <c r="G2615" s="89" t="str">
        <f>'EMFAC2017EI-2011Class'!H2614</f>
        <v>2023-T7 Tractor-40</v>
      </c>
      <c r="H2615" s="77">
        <f t="shared" si="82"/>
        <v>1</v>
      </c>
      <c r="J2615" s="13"/>
      <c r="N2615" s="37"/>
      <c r="O2615" s="36"/>
    </row>
    <row r="2616" spans="1:15" ht="13.7" customHeight="1" x14ac:dyDescent="0.25">
      <c r="A2616" s="73">
        <f>'EMFAC2017EI-2011Class'!B2615</f>
        <v>2023</v>
      </c>
      <c r="B2616" s="74" t="str">
        <f>'EMFAC2017EI-2011Class'!C2615</f>
        <v>T7 Tractor</v>
      </c>
      <c r="C2616" s="73">
        <f>'EMFAC2017EI-2011Class'!D2615</f>
        <v>1982</v>
      </c>
      <c r="D2616" s="38">
        <f>'EMFAC2017EI-2011Class'!F2615</f>
        <v>41</v>
      </c>
      <c r="E2616" s="72" t="str">
        <f t="shared" si="83"/>
        <v>T7 Tractor-41</v>
      </c>
      <c r="F2616" s="39">
        <f>VLOOKUP(E2616,HD_Odo!$C$2:$D$1381,2,FALSE)</f>
        <v>800000</v>
      </c>
      <c r="G2616" s="89" t="str">
        <f>'EMFAC2017EI-2011Class'!H2615</f>
        <v>2023-T7 Tractor-41</v>
      </c>
      <c r="H2616" s="77">
        <f t="shared" si="82"/>
        <v>1</v>
      </c>
      <c r="J2616" s="13"/>
      <c r="N2616" s="37"/>
      <c r="O2616" s="36"/>
    </row>
    <row r="2617" spans="1:15" ht="13.7" customHeight="1" x14ac:dyDescent="0.25">
      <c r="A2617" s="73">
        <f>'EMFAC2017EI-2011Class'!B2616</f>
        <v>2023</v>
      </c>
      <c r="B2617" s="74" t="str">
        <f>'EMFAC2017EI-2011Class'!C2616</f>
        <v>T7 Tractor</v>
      </c>
      <c r="C2617" s="73">
        <f>'EMFAC2017EI-2011Class'!D2616</f>
        <v>1981</v>
      </c>
      <c r="D2617" s="38">
        <f>'EMFAC2017EI-2011Class'!F2616</f>
        <v>42</v>
      </c>
      <c r="E2617" s="72" t="str">
        <f t="shared" si="83"/>
        <v>T7 Tractor-42</v>
      </c>
      <c r="F2617" s="39">
        <f>VLOOKUP(E2617,HD_Odo!$C$2:$D$1381,2,FALSE)</f>
        <v>800000</v>
      </c>
      <c r="G2617" s="89" t="str">
        <f>'EMFAC2017EI-2011Class'!H2616</f>
        <v>2023-T7 Tractor-42</v>
      </c>
      <c r="H2617" s="77">
        <f t="shared" si="82"/>
        <v>1</v>
      </c>
      <c r="J2617" s="13"/>
      <c r="N2617" s="37"/>
      <c r="O2617" s="36"/>
    </row>
    <row r="2618" spans="1:15" ht="13.7" customHeight="1" x14ac:dyDescent="0.25">
      <c r="A2618" s="73">
        <f>'EMFAC2017EI-2011Class'!B2617</f>
        <v>2023</v>
      </c>
      <c r="B2618" s="74" t="str">
        <f>'EMFAC2017EI-2011Class'!C2617</f>
        <v>T7 Tractor</v>
      </c>
      <c r="C2618" s="73">
        <f>'EMFAC2017EI-2011Class'!D2617</f>
        <v>1980</v>
      </c>
      <c r="D2618" s="38">
        <f>'EMFAC2017EI-2011Class'!F2617</f>
        <v>43</v>
      </c>
      <c r="E2618" s="72" t="str">
        <f t="shared" si="83"/>
        <v>T7 Tractor-43</v>
      </c>
      <c r="F2618" s="39">
        <f>VLOOKUP(E2618,HD_Odo!$C$2:$D$1381,2,FALSE)</f>
        <v>800000</v>
      </c>
      <c r="G2618" s="89" t="str">
        <f>'EMFAC2017EI-2011Class'!H2617</f>
        <v>2023-T7 Tractor-43</v>
      </c>
      <c r="H2618" s="77">
        <f t="shared" si="82"/>
        <v>1</v>
      </c>
      <c r="J2618" s="13"/>
      <c r="N2618" s="37"/>
      <c r="O2618" s="36"/>
    </row>
    <row r="2619" spans="1:15" ht="13.7" customHeight="1" x14ac:dyDescent="0.25">
      <c r="A2619" s="73">
        <f>'EMFAC2017EI-2011Class'!B2618</f>
        <v>2023</v>
      </c>
      <c r="B2619" s="74" t="str">
        <f>'EMFAC2017EI-2011Class'!C2618</f>
        <v>T7 Tractor</v>
      </c>
      <c r="C2619" s="73">
        <f>'EMFAC2017EI-2011Class'!D2618</f>
        <v>1979</v>
      </c>
      <c r="D2619" s="38">
        <f>'EMFAC2017EI-2011Class'!F2618</f>
        <v>44</v>
      </c>
      <c r="E2619" s="72" t="str">
        <f t="shared" si="83"/>
        <v>T7 Tractor-44</v>
      </c>
      <c r="F2619" s="39">
        <f>VLOOKUP(E2619,HD_Odo!$C$2:$D$1381,2,FALSE)</f>
        <v>800000</v>
      </c>
      <c r="G2619" s="89" t="str">
        <f>'EMFAC2017EI-2011Class'!H2618</f>
        <v>2023-T7 Tractor-44</v>
      </c>
      <c r="H2619" s="77">
        <f t="shared" si="82"/>
        <v>1</v>
      </c>
      <c r="J2619" s="13"/>
      <c r="N2619" s="37"/>
      <c r="O2619" s="36"/>
    </row>
    <row r="2620" spans="1:15" ht="13.7" customHeight="1" x14ac:dyDescent="0.25">
      <c r="A2620" s="73">
        <f>'EMFAC2017EI-2011Class'!B2619</f>
        <v>2023</v>
      </c>
      <c r="B2620" s="74" t="str">
        <f>'EMFAC2017EI-2011Class'!C2619</f>
        <v>T7 Tractor Construction</v>
      </c>
      <c r="C2620" s="73">
        <f>'EMFAC2017EI-2011Class'!D2619</f>
        <v>2024</v>
      </c>
      <c r="D2620" s="38">
        <f>'EMFAC2017EI-2011Class'!F2619</f>
        <v>-1</v>
      </c>
      <c r="E2620" s="72" t="str">
        <f t="shared" si="83"/>
        <v>T7 Tractor Construction--1</v>
      </c>
      <c r="F2620" s="39">
        <f>VLOOKUP(E2620,HD_Odo!$C$2:$D$1381,2,FALSE)</f>
        <v>0</v>
      </c>
      <c r="G2620" s="89" t="str">
        <f>'EMFAC2017EI-2011Class'!H2619</f>
        <v>2023-T7 Tractor Construction--1</v>
      </c>
      <c r="H2620" s="77">
        <f t="shared" si="82"/>
        <v>1</v>
      </c>
      <c r="J2620" s="13"/>
      <c r="N2620" s="37"/>
      <c r="O2620" s="36"/>
    </row>
    <row r="2621" spans="1:15" ht="13.7" customHeight="1" x14ac:dyDescent="0.25">
      <c r="A2621" s="73">
        <f>'EMFAC2017EI-2011Class'!B2620</f>
        <v>2023</v>
      </c>
      <c r="B2621" s="74" t="str">
        <f>'EMFAC2017EI-2011Class'!C2620</f>
        <v>T7 Tractor Construction</v>
      </c>
      <c r="C2621" s="73">
        <f>'EMFAC2017EI-2011Class'!D2620</f>
        <v>2023</v>
      </c>
      <c r="D2621" s="38">
        <f>'EMFAC2017EI-2011Class'!F2620</f>
        <v>0</v>
      </c>
      <c r="E2621" s="72" t="str">
        <f t="shared" si="83"/>
        <v>T7 Tractor Construction-0</v>
      </c>
      <c r="F2621" s="39">
        <f>VLOOKUP(E2621,HD_Odo!$C$2:$D$1381,2,FALSE)</f>
        <v>76908.539999999994</v>
      </c>
      <c r="G2621" s="89" t="str">
        <f>'EMFAC2017EI-2011Class'!H2620</f>
        <v>2023-T7 Tractor Construction-0</v>
      </c>
      <c r="H2621" s="77">
        <f t="shared" si="82"/>
        <v>0.91908470423627187</v>
      </c>
      <c r="J2621" s="13"/>
      <c r="N2621" s="37"/>
      <c r="O2621" s="36"/>
    </row>
    <row r="2622" spans="1:15" ht="13.7" customHeight="1" x14ac:dyDescent="0.25">
      <c r="A2622" s="73">
        <f>'EMFAC2017EI-2011Class'!B2621</f>
        <v>2023</v>
      </c>
      <c r="B2622" s="74" t="str">
        <f>'EMFAC2017EI-2011Class'!C2621</f>
        <v>T7 Tractor Construction</v>
      </c>
      <c r="C2622" s="73">
        <f>'EMFAC2017EI-2011Class'!D2621</f>
        <v>2022</v>
      </c>
      <c r="D2622" s="38">
        <f>'EMFAC2017EI-2011Class'!F2621</f>
        <v>1</v>
      </c>
      <c r="E2622" s="72" t="str">
        <f t="shared" si="83"/>
        <v>T7 Tractor Construction-1</v>
      </c>
      <c r="F2622" s="39">
        <f>VLOOKUP(E2622,HD_Odo!$C$2:$D$1381,2,FALSE)</f>
        <v>153817.1</v>
      </c>
      <c r="G2622" s="89" t="str">
        <f>'EMFAC2017EI-2011Class'!H2621</f>
        <v>2023-T7 Tractor Construction-1</v>
      </c>
      <c r="H2622" s="77">
        <f t="shared" ref="H2622:H2677" si="84">IF(C2622&lt;1994,1,IF(C2622&lt;2004,($Y$3+$Z$3*(F2622/10000))/($E$3+$F$3*(F2622/10000)),IF(C2622&lt;2008,($Y$4+$Z$4*(F2622/10000))/($E$4+$F$4*(F2622/10000)),IF(C2622&lt;2011,($Y$5+$Z$5*(F2622/10000))/($E$5+$F$5*(F2622/10000)),IF(C2622&lt;2014,($Y$6+$Z$6*(F2622/10000))/($E$6+$F$6*(F2622/10000)),($Y$7+$Z$7*(F2622/10000))/($E$7+$F$7*(F2622/10000)))))))</f>
        <v>0.86776900663895262</v>
      </c>
      <c r="J2622" s="13"/>
      <c r="N2622" s="37"/>
      <c r="O2622" s="36"/>
    </row>
    <row r="2623" spans="1:15" ht="13.7" customHeight="1" x14ac:dyDescent="0.25">
      <c r="A2623" s="73">
        <f>'EMFAC2017EI-2011Class'!B2622</f>
        <v>2023</v>
      </c>
      <c r="B2623" s="74" t="str">
        <f>'EMFAC2017EI-2011Class'!C2622</f>
        <v>T7 Tractor Construction</v>
      </c>
      <c r="C2623" s="73">
        <f>'EMFAC2017EI-2011Class'!D2622</f>
        <v>2021</v>
      </c>
      <c r="D2623" s="38">
        <f>'EMFAC2017EI-2011Class'!F2622</f>
        <v>2</v>
      </c>
      <c r="E2623" s="72" t="str">
        <f t="shared" si="83"/>
        <v>T7 Tractor Construction-2</v>
      </c>
      <c r="F2623" s="39">
        <f>VLOOKUP(E2623,HD_Odo!$C$2:$D$1381,2,FALSE)</f>
        <v>229819.72</v>
      </c>
      <c r="G2623" s="89" t="str">
        <f>'EMFAC2017EI-2011Class'!H2622</f>
        <v>2023-T7 Tractor Construction-2</v>
      </c>
      <c r="H2623" s="77">
        <f t="shared" si="84"/>
        <v>0.83267616048116033</v>
      </c>
      <c r="J2623" s="13"/>
      <c r="N2623" s="37"/>
      <c r="O2623" s="36"/>
    </row>
    <row r="2624" spans="1:15" ht="13.7" customHeight="1" x14ac:dyDescent="0.25">
      <c r="A2624" s="73">
        <f>'EMFAC2017EI-2011Class'!B2623</f>
        <v>2023</v>
      </c>
      <c r="B2624" s="74" t="str">
        <f>'EMFAC2017EI-2011Class'!C2623</f>
        <v>T7 Tractor Construction</v>
      </c>
      <c r="C2624" s="73">
        <f>'EMFAC2017EI-2011Class'!D2623</f>
        <v>2020</v>
      </c>
      <c r="D2624" s="38">
        <f>'EMFAC2017EI-2011Class'!F2623</f>
        <v>3</v>
      </c>
      <c r="E2624" s="72" t="str">
        <f t="shared" si="83"/>
        <v>T7 Tractor Construction-3</v>
      </c>
      <c r="F2624" s="39">
        <f>VLOOKUP(E2624,HD_Odo!$C$2:$D$1381,2,FALSE)</f>
        <v>310702.34000000003</v>
      </c>
      <c r="G2624" s="89" t="str">
        <f>'EMFAC2017EI-2011Class'!H2623</f>
        <v>2023-T7 Tractor Construction-3</v>
      </c>
      <c r="H2624" s="77">
        <f t="shared" si="84"/>
        <v>0.80547790766713734</v>
      </c>
      <c r="J2624" s="13"/>
      <c r="N2624" s="37"/>
      <c r="O2624" s="36"/>
    </row>
    <row r="2625" spans="1:15" ht="13.7" customHeight="1" x14ac:dyDescent="0.25">
      <c r="A2625" s="73">
        <f>'EMFAC2017EI-2011Class'!B2624</f>
        <v>2023</v>
      </c>
      <c r="B2625" s="74" t="str">
        <f>'EMFAC2017EI-2011Class'!C2624</f>
        <v>T7 Tractor Construction</v>
      </c>
      <c r="C2625" s="73">
        <f>'EMFAC2017EI-2011Class'!D2624</f>
        <v>2019</v>
      </c>
      <c r="D2625" s="38">
        <f>'EMFAC2017EI-2011Class'!F2624</f>
        <v>4</v>
      </c>
      <c r="E2625" s="72" t="str">
        <f t="shared" si="83"/>
        <v>T7 Tractor Construction-4</v>
      </c>
      <c r="F2625" s="39">
        <f>VLOOKUP(E2625,HD_Odo!$C$2:$D$1381,2,FALSE)</f>
        <v>395127.86</v>
      </c>
      <c r="G2625" s="89" t="str">
        <f>'EMFAC2017EI-2011Class'!H2624</f>
        <v>2023-T7 Tractor Construction-4</v>
      </c>
      <c r="H2625" s="77">
        <f t="shared" si="84"/>
        <v>0.78417966780753123</v>
      </c>
      <c r="J2625" s="13"/>
      <c r="N2625" s="37"/>
      <c r="O2625" s="36"/>
    </row>
    <row r="2626" spans="1:15" ht="13.7" customHeight="1" x14ac:dyDescent="0.25">
      <c r="A2626" s="73">
        <f>'EMFAC2017EI-2011Class'!B2625</f>
        <v>2023</v>
      </c>
      <c r="B2626" s="74" t="str">
        <f>'EMFAC2017EI-2011Class'!C2625</f>
        <v>T7 Tractor Construction</v>
      </c>
      <c r="C2626" s="73">
        <f>'EMFAC2017EI-2011Class'!D2625</f>
        <v>2018</v>
      </c>
      <c r="D2626" s="38">
        <f>'EMFAC2017EI-2011Class'!F2625</f>
        <v>5</v>
      </c>
      <c r="E2626" s="72" t="str">
        <f t="shared" si="83"/>
        <v>T7 Tractor Construction-5</v>
      </c>
      <c r="F2626" s="39">
        <f>VLOOKUP(E2626,HD_Odo!$C$2:$D$1381,2,FALSE)</f>
        <v>488987.22</v>
      </c>
      <c r="G2626" s="89" t="str">
        <f>'EMFAC2017EI-2011Class'!H2625</f>
        <v>2023-T7 Tractor Construction-5</v>
      </c>
      <c r="H2626" s="77">
        <f t="shared" si="84"/>
        <v>0.76608802083322203</v>
      </c>
      <c r="J2626" s="13"/>
      <c r="N2626" s="37"/>
      <c r="O2626" s="36"/>
    </row>
    <row r="2627" spans="1:15" ht="13.7" customHeight="1" x14ac:dyDescent="0.25">
      <c r="A2627" s="73">
        <f>'EMFAC2017EI-2011Class'!B2626</f>
        <v>2023</v>
      </c>
      <c r="B2627" s="74" t="str">
        <f>'EMFAC2017EI-2011Class'!C2626</f>
        <v>T7 Tractor Construction</v>
      </c>
      <c r="C2627" s="73">
        <f>'EMFAC2017EI-2011Class'!D2626</f>
        <v>2017</v>
      </c>
      <c r="D2627" s="38">
        <f>'EMFAC2017EI-2011Class'!F2626</f>
        <v>6</v>
      </c>
      <c r="E2627" s="72" t="str">
        <f t="shared" si="83"/>
        <v>T7 Tractor Construction-6</v>
      </c>
      <c r="F2627" s="39">
        <f>VLOOKUP(E2627,HD_Odo!$C$2:$D$1381,2,FALSE)</f>
        <v>558038.9</v>
      </c>
      <c r="G2627" s="89" t="str">
        <f>'EMFAC2017EI-2011Class'!H2626</f>
        <v>2023-T7 Tractor Construction-6</v>
      </c>
      <c r="H2627" s="77">
        <f t="shared" si="84"/>
        <v>0.75540733820456218</v>
      </c>
      <c r="J2627" s="13"/>
      <c r="N2627" s="37"/>
      <c r="O2627" s="36"/>
    </row>
    <row r="2628" spans="1:15" ht="13.7" customHeight="1" x14ac:dyDescent="0.25">
      <c r="A2628" s="73">
        <f>'EMFAC2017EI-2011Class'!B2627</f>
        <v>2023</v>
      </c>
      <c r="B2628" s="74" t="str">
        <f>'EMFAC2017EI-2011Class'!C2627</f>
        <v>T7 Tractor Construction</v>
      </c>
      <c r="C2628" s="73">
        <f>'EMFAC2017EI-2011Class'!D2627</f>
        <v>2016</v>
      </c>
      <c r="D2628" s="38">
        <f>'EMFAC2017EI-2011Class'!F2627</f>
        <v>7</v>
      </c>
      <c r="E2628" s="72" t="str">
        <f t="shared" si="83"/>
        <v>T7 Tractor Construction-7</v>
      </c>
      <c r="F2628" s="39">
        <f>VLOOKUP(E2628,HD_Odo!$C$2:$D$1381,2,FALSE)</f>
        <v>615840.93999999994</v>
      </c>
      <c r="G2628" s="89" t="str">
        <f>'EMFAC2017EI-2011Class'!H2627</f>
        <v>2023-T7 Tractor Construction-7</v>
      </c>
      <c r="H2628" s="77">
        <f t="shared" si="84"/>
        <v>0.74775185883655881</v>
      </c>
      <c r="J2628" s="13"/>
      <c r="N2628" s="37"/>
      <c r="O2628" s="36"/>
    </row>
    <row r="2629" spans="1:15" ht="13.7" customHeight="1" x14ac:dyDescent="0.25">
      <c r="A2629" s="73">
        <f>'EMFAC2017EI-2011Class'!B2628</f>
        <v>2023</v>
      </c>
      <c r="B2629" s="74" t="str">
        <f>'EMFAC2017EI-2011Class'!C2628</f>
        <v>T7 Tractor Construction</v>
      </c>
      <c r="C2629" s="73">
        <f>'EMFAC2017EI-2011Class'!D2628</f>
        <v>2015</v>
      </c>
      <c r="D2629" s="38">
        <f>'EMFAC2017EI-2011Class'!F2628</f>
        <v>8</v>
      </c>
      <c r="E2629" s="72" t="str">
        <f t="shared" si="83"/>
        <v>T7 Tractor Construction-8</v>
      </c>
      <c r="F2629" s="39">
        <f>VLOOKUP(E2629,HD_Odo!$C$2:$D$1381,2,FALSE)</f>
        <v>669491.87</v>
      </c>
      <c r="G2629" s="89" t="str">
        <f>'EMFAC2017EI-2011Class'!H2628</f>
        <v>2023-T7 Tractor Construction-8</v>
      </c>
      <c r="H2629" s="77">
        <f t="shared" si="84"/>
        <v>0.74149212304835899</v>
      </c>
      <c r="J2629" s="13"/>
      <c r="N2629" s="37"/>
      <c r="O2629" s="36"/>
    </row>
    <row r="2630" spans="1:15" ht="13.7" customHeight="1" x14ac:dyDescent="0.25">
      <c r="A2630" s="73">
        <f>'EMFAC2017EI-2011Class'!B2629</f>
        <v>2023</v>
      </c>
      <c r="B2630" s="74" t="str">
        <f>'EMFAC2017EI-2011Class'!C2629</f>
        <v>T7 Tractor Construction</v>
      </c>
      <c r="C2630" s="73">
        <f>'EMFAC2017EI-2011Class'!D2629</f>
        <v>2014</v>
      </c>
      <c r="D2630" s="38">
        <f>'EMFAC2017EI-2011Class'!F2629</f>
        <v>9</v>
      </c>
      <c r="E2630" s="72" t="str">
        <f t="shared" si="83"/>
        <v>T7 Tractor Construction-9</v>
      </c>
      <c r="F2630" s="39">
        <f>VLOOKUP(E2630,HD_Odo!$C$2:$D$1381,2,FALSE)</f>
        <v>719283.9</v>
      </c>
      <c r="G2630" s="89" t="str">
        <f>'EMFAC2017EI-2011Class'!H2629</f>
        <v>2023-T7 Tractor Construction-9</v>
      </c>
      <c r="H2630" s="77">
        <f t="shared" si="84"/>
        <v>0.73629214036464663</v>
      </c>
      <c r="J2630" s="13"/>
      <c r="N2630" s="37"/>
      <c r="O2630" s="36"/>
    </row>
    <row r="2631" spans="1:15" ht="13.7" customHeight="1" x14ac:dyDescent="0.25">
      <c r="A2631" s="73">
        <f>'EMFAC2017EI-2011Class'!B2630</f>
        <v>2023</v>
      </c>
      <c r="B2631" s="74" t="str">
        <f>'EMFAC2017EI-2011Class'!C2630</f>
        <v>T7 Tractor Construction</v>
      </c>
      <c r="C2631" s="73">
        <f>'EMFAC2017EI-2011Class'!D2630</f>
        <v>2013</v>
      </c>
      <c r="D2631" s="38">
        <f>'EMFAC2017EI-2011Class'!F2630</f>
        <v>10</v>
      </c>
      <c r="E2631" s="72" t="str">
        <f t="shared" si="83"/>
        <v>T7 Tractor Construction-10</v>
      </c>
      <c r="F2631" s="39">
        <f>VLOOKUP(E2631,HD_Odo!$C$2:$D$1381,2,FALSE)</f>
        <v>765588.04</v>
      </c>
      <c r="G2631" s="89" t="str">
        <f>'EMFAC2017EI-2011Class'!H2630</f>
        <v>2023-T7 Tractor Construction-10</v>
      </c>
      <c r="H2631" s="77">
        <f t="shared" si="84"/>
        <v>0.70855301534650206</v>
      </c>
      <c r="J2631" s="13"/>
      <c r="N2631" s="37"/>
      <c r="O2631" s="36"/>
    </row>
    <row r="2632" spans="1:15" ht="13.7" customHeight="1" x14ac:dyDescent="0.25">
      <c r="A2632" s="73">
        <f>'EMFAC2017EI-2011Class'!B2631</f>
        <v>2023</v>
      </c>
      <c r="B2632" s="74" t="str">
        <f>'EMFAC2017EI-2011Class'!C2631</f>
        <v>T7 Tractor Construction</v>
      </c>
      <c r="C2632" s="73">
        <f>'EMFAC2017EI-2011Class'!D2631</f>
        <v>2012</v>
      </c>
      <c r="D2632" s="38">
        <f>'EMFAC2017EI-2011Class'!F2631</f>
        <v>11</v>
      </c>
      <c r="E2632" s="72" t="str">
        <f t="shared" si="83"/>
        <v>T7 Tractor Construction-11</v>
      </c>
      <c r="F2632" s="39">
        <f>VLOOKUP(E2632,HD_Odo!$C$2:$D$1381,2,FALSE)</f>
        <v>800000</v>
      </c>
      <c r="G2632" s="89" t="str">
        <f>'EMFAC2017EI-2011Class'!H2631</f>
        <v>2023-T7 Tractor Construction-11</v>
      </c>
      <c r="H2632" s="77">
        <f t="shared" si="84"/>
        <v>0.7062270074251551</v>
      </c>
      <c r="J2632" s="13"/>
      <c r="N2632" s="37"/>
      <c r="O2632" s="36"/>
    </row>
    <row r="2633" spans="1:15" ht="13.7" customHeight="1" x14ac:dyDescent="0.25">
      <c r="A2633" s="73">
        <f>'EMFAC2017EI-2011Class'!B2632</f>
        <v>2023</v>
      </c>
      <c r="B2633" s="74" t="str">
        <f>'EMFAC2017EI-2011Class'!C2632</f>
        <v>T7 Tractor Construction</v>
      </c>
      <c r="C2633" s="73">
        <f>'EMFAC2017EI-2011Class'!D2632</f>
        <v>2011</v>
      </c>
      <c r="D2633" s="38">
        <f>'EMFAC2017EI-2011Class'!F2632</f>
        <v>12</v>
      </c>
      <c r="E2633" s="72" t="str">
        <f t="shared" si="83"/>
        <v>T7 Tractor Construction-12</v>
      </c>
      <c r="F2633" s="39">
        <f>VLOOKUP(E2633,HD_Odo!$C$2:$D$1381,2,FALSE)</f>
        <v>800000</v>
      </c>
      <c r="G2633" s="89" t="str">
        <f>'EMFAC2017EI-2011Class'!H2632</f>
        <v>2023-T7 Tractor Construction-12</v>
      </c>
      <c r="H2633" s="77">
        <f t="shared" si="84"/>
        <v>0.7062270074251551</v>
      </c>
      <c r="J2633" s="13"/>
      <c r="N2633" s="37"/>
      <c r="O2633" s="36"/>
    </row>
    <row r="2634" spans="1:15" ht="13.7" customHeight="1" x14ac:dyDescent="0.25">
      <c r="A2634" s="73">
        <f>'EMFAC2017EI-2011Class'!B2633</f>
        <v>2023</v>
      </c>
      <c r="B2634" s="74" t="str">
        <f>'EMFAC2017EI-2011Class'!C2633</f>
        <v>T7 Tractor Construction</v>
      </c>
      <c r="C2634" s="73">
        <f>'EMFAC2017EI-2011Class'!D2633</f>
        <v>2010</v>
      </c>
      <c r="D2634" s="38">
        <f>'EMFAC2017EI-2011Class'!F2633</f>
        <v>13</v>
      </c>
      <c r="E2634" s="72" t="str">
        <f t="shared" si="83"/>
        <v>T7 Tractor Construction-13</v>
      </c>
      <c r="F2634" s="39">
        <f>VLOOKUP(E2634,HD_Odo!$C$2:$D$1381,2,FALSE)</f>
        <v>800000</v>
      </c>
      <c r="G2634" s="89" t="str">
        <f>'EMFAC2017EI-2011Class'!H2633</f>
        <v>2023-T7 Tractor Construction-13</v>
      </c>
      <c r="H2634" s="77">
        <f t="shared" si="84"/>
        <v>0.74237855138321152</v>
      </c>
      <c r="J2634" s="13"/>
      <c r="N2634" s="37"/>
      <c r="O2634" s="36"/>
    </row>
    <row r="2635" spans="1:15" ht="13.7" customHeight="1" x14ac:dyDescent="0.25">
      <c r="A2635" s="73">
        <f>'EMFAC2017EI-2011Class'!B2634</f>
        <v>2023</v>
      </c>
      <c r="B2635" s="74" t="str">
        <f>'EMFAC2017EI-2011Class'!C2634</f>
        <v>T7 Tractor Construction</v>
      </c>
      <c r="C2635" s="73">
        <f>'EMFAC2017EI-2011Class'!D2634</f>
        <v>2009</v>
      </c>
      <c r="D2635" s="38">
        <f>'EMFAC2017EI-2011Class'!F2634</f>
        <v>14</v>
      </c>
      <c r="E2635" s="72" t="str">
        <f t="shared" ref="E2635:E2698" si="85">CONCATENATE(B2635,"-",D2635)</f>
        <v>T7 Tractor Construction-14</v>
      </c>
      <c r="F2635" s="39">
        <f>VLOOKUP(E2635,HD_Odo!$C$2:$D$1381,2,FALSE)</f>
        <v>800000</v>
      </c>
      <c r="G2635" s="89" t="str">
        <f>'EMFAC2017EI-2011Class'!H2634</f>
        <v>2023-T7 Tractor Construction-14</v>
      </c>
      <c r="H2635" s="77">
        <f t="shared" si="84"/>
        <v>0.74237855138321152</v>
      </c>
      <c r="J2635" s="13"/>
      <c r="N2635" s="37"/>
      <c r="O2635" s="36"/>
    </row>
    <row r="2636" spans="1:15" ht="13.7" customHeight="1" x14ac:dyDescent="0.25">
      <c r="A2636" s="73">
        <f>'EMFAC2017EI-2011Class'!B2635</f>
        <v>2023</v>
      </c>
      <c r="B2636" s="74" t="str">
        <f>'EMFAC2017EI-2011Class'!C2635</f>
        <v>T7 Tractor Construction</v>
      </c>
      <c r="C2636" s="73">
        <f>'EMFAC2017EI-2011Class'!D2635</f>
        <v>2008</v>
      </c>
      <c r="D2636" s="38">
        <f>'EMFAC2017EI-2011Class'!F2635</f>
        <v>15</v>
      </c>
      <c r="E2636" s="72" t="str">
        <f t="shared" si="85"/>
        <v>T7 Tractor Construction-15</v>
      </c>
      <c r="F2636" s="39">
        <f>VLOOKUP(E2636,HD_Odo!$C$2:$D$1381,2,FALSE)</f>
        <v>800000</v>
      </c>
      <c r="G2636" s="89" t="str">
        <f>'EMFAC2017EI-2011Class'!H2635</f>
        <v>2023-T7 Tractor Construction-15</v>
      </c>
      <c r="H2636" s="77">
        <f t="shared" si="84"/>
        <v>0.74237855138321152</v>
      </c>
      <c r="J2636" s="13"/>
      <c r="N2636" s="37"/>
      <c r="O2636" s="36"/>
    </row>
    <row r="2637" spans="1:15" ht="13.7" customHeight="1" x14ac:dyDescent="0.25">
      <c r="A2637" s="73">
        <f>'EMFAC2017EI-2011Class'!B2636</f>
        <v>2023</v>
      </c>
      <c r="B2637" s="74" t="str">
        <f>'EMFAC2017EI-2011Class'!C2636</f>
        <v>T7 Tractor Construction</v>
      </c>
      <c r="C2637" s="73">
        <f>'EMFAC2017EI-2011Class'!D2636</f>
        <v>2007</v>
      </c>
      <c r="D2637" s="38">
        <f>'EMFAC2017EI-2011Class'!F2636</f>
        <v>16</v>
      </c>
      <c r="E2637" s="72" t="str">
        <f t="shared" si="85"/>
        <v>T7 Tractor Construction-16</v>
      </c>
      <c r="F2637" s="39">
        <f>VLOOKUP(E2637,HD_Odo!$C$2:$D$1381,2,FALSE)</f>
        <v>800000</v>
      </c>
      <c r="G2637" s="89" t="str">
        <f>'EMFAC2017EI-2011Class'!H2636</f>
        <v>2023-T7 Tractor Construction-16</v>
      </c>
      <c r="H2637" s="77">
        <f t="shared" si="84"/>
        <v>0.85811088814202852</v>
      </c>
      <c r="J2637" s="13"/>
      <c r="N2637" s="37"/>
      <c r="O2637" s="36"/>
    </row>
    <row r="2638" spans="1:15" ht="13.7" customHeight="1" x14ac:dyDescent="0.25">
      <c r="A2638" s="73">
        <f>'EMFAC2017EI-2011Class'!B2637</f>
        <v>2023</v>
      </c>
      <c r="B2638" s="74" t="str">
        <f>'EMFAC2017EI-2011Class'!C2637</f>
        <v>T7 Tractor Construction</v>
      </c>
      <c r="C2638" s="73">
        <f>'EMFAC2017EI-2011Class'!D2637</f>
        <v>2006</v>
      </c>
      <c r="D2638" s="38">
        <f>'EMFAC2017EI-2011Class'!F2637</f>
        <v>17</v>
      </c>
      <c r="E2638" s="72" t="str">
        <f t="shared" si="85"/>
        <v>T7 Tractor Construction-17</v>
      </c>
      <c r="F2638" s="39">
        <f>VLOOKUP(E2638,HD_Odo!$C$2:$D$1381,2,FALSE)</f>
        <v>800000</v>
      </c>
      <c r="G2638" s="89" t="str">
        <f>'EMFAC2017EI-2011Class'!H2637</f>
        <v>2023-T7 Tractor Construction-17</v>
      </c>
      <c r="H2638" s="77">
        <f t="shared" si="84"/>
        <v>0.85811088814202852</v>
      </c>
      <c r="J2638" s="13"/>
      <c r="N2638" s="37"/>
      <c r="O2638" s="36"/>
    </row>
    <row r="2639" spans="1:15" ht="13.7" customHeight="1" x14ac:dyDescent="0.25">
      <c r="A2639" s="73">
        <f>'EMFAC2017EI-2011Class'!B2638</f>
        <v>2023</v>
      </c>
      <c r="B2639" s="74" t="str">
        <f>'EMFAC2017EI-2011Class'!C2638</f>
        <v>T7 Tractor Construction</v>
      </c>
      <c r="C2639" s="73">
        <f>'EMFAC2017EI-2011Class'!D2638</f>
        <v>2005</v>
      </c>
      <c r="D2639" s="38">
        <f>'EMFAC2017EI-2011Class'!F2638</f>
        <v>18</v>
      </c>
      <c r="E2639" s="72" t="str">
        <f t="shared" si="85"/>
        <v>T7 Tractor Construction-18</v>
      </c>
      <c r="F2639" s="39">
        <f>VLOOKUP(E2639,HD_Odo!$C$2:$D$1381,2,FALSE)</f>
        <v>800000</v>
      </c>
      <c r="G2639" s="89" t="str">
        <f>'EMFAC2017EI-2011Class'!H2638</f>
        <v>2023-T7 Tractor Construction-18</v>
      </c>
      <c r="H2639" s="77">
        <f t="shared" si="84"/>
        <v>0.85811088814202852</v>
      </c>
      <c r="J2639" s="13"/>
      <c r="N2639" s="37"/>
      <c r="O2639" s="36"/>
    </row>
    <row r="2640" spans="1:15" ht="13.7" customHeight="1" x14ac:dyDescent="0.25">
      <c r="A2640" s="73">
        <f>'EMFAC2017EI-2011Class'!B2639</f>
        <v>2023</v>
      </c>
      <c r="B2640" s="74" t="str">
        <f>'EMFAC2017EI-2011Class'!C2639</f>
        <v>T7 Tractor Construction</v>
      </c>
      <c r="C2640" s="73">
        <f>'EMFAC2017EI-2011Class'!D2639</f>
        <v>2004</v>
      </c>
      <c r="D2640" s="38">
        <f>'EMFAC2017EI-2011Class'!F2639</f>
        <v>19</v>
      </c>
      <c r="E2640" s="72" t="str">
        <f t="shared" si="85"/>
        <v>T7 Tractor Construction-19</v>
      </c>
      <c r="F2640" s="39">
        <f>VLOOKUP(E2640,HD_Odo!$C$2:$D$1381,2,FALSE)</f>
        <v>800000</v>
      </c>
      <c r="G2640" s="89" t="str">
        <f>'EMFAC2017EI-2011Class'!H2639</f>
        <v>2023-T7 Tractor Construction-19</v>
      </c>
      <c r="H2640" s="77">
        <f t="shared" si="84"/>
        <v>0.85811088814202852</v>
      </c>
      <c r="J2640" s="13"/>
      <c r="N2640" s="37"/>
      <c r="O2640" s="36"/>
    </row>
    <row r="2641" spans="1:15" ht="13.7" customHeight="1" x14ac:dyDescent="0.25">
      <c r="A2641" s="73">
        <f>'EMFAC2017EI-2011Class'!B2640</f>
        <v>2023</v>
      </c>
      <c r="B2641" s="74" t="str">
        <f>'EMFAC2017EI-2011Class'!C2640</f>
        <v>T7 Tractor Construction</v>
      </c>
      <c r="C2641" s="73">
        <f>'EMFAC2017EI-2011Class'!D2640</f>
        <v>2003</v>
      </c>
      <c r="D2641" s="38">
        <f>'EMFAC2017EI-2011Class'!F2640</f>
        <v>20</v>
      </c>
      <c r="E2641" s="72" t="str">
        <f t="shared" si="85"/>
        <v>T7 Tractor Construction-20</v>
      </c>
      <c r="F2641" s="39">
        <f>VLOOKUP(E2641,HD_Odo!$C$2:$D$1381,2,FALSE)</f>
        <v>800000</v>
      </c>
      <c r="G2641" s="89" t="str">
        <f>'EMFAC2017EI-2011Class'!H2640</f>
        <v>2023-T7 Tractor Construction-20</v>
      </c>
      <c r="H2641" s="77">
        <f t="shared" si="84"/>
        <v>0.91291281474541319</v>
      </c>
      <c r="J2641" s="13"/>
      <c r="N2641" s="37"/>
      <c r="O2641" s="36"/>
    </row>
    <row r="2642" spans="1:15" ht="13.7" customHeight="1" x14ac:dyDescent="0.25">
      <c r="A2642" s="73">
        <f>'EMFAC2017EI-2011Class'!B2641</f>
        <v>2023</v>
      </c>
      <c r="B2642" s="74" t="str">
        <f>'EMFAC2017EI-2011Class'!C2641</f>
        <v>T7 Tractor Construction</v>
      </c>
      <c r="C2642" s="73">
        <f>'EMFAC2017EI-2011Class'!D2641</f>
        <v>2002</v>
      </c>
      <c r="D2642" s="38">
        <f>'EMFAC2017EI-2011Class'!F2641</f>
        <v>21</v>
      </c>
      <c r="E2642" s="72" t="str">
        <f t="shared" si="85"/>
        <v>T7 Tractor Construction-21</v>
      </c>
      <c r="F2642" s="39">
        <f>VLOOKUP(E2642,HD_Odo!$C$2:$D$1381,2,FALSE)</f>
        <v>800000</v>
      </c>
      <c r="G2642" s="89" t="str">
        <f>'EMFAC2017EI-2011Class'!H2641</f>
        <v>2023-T7 Tractor Construction-21</v>
      </c>
      <c r="H2642" s="77">
        <f t="shared" si="84"/>
        <v>0.91291281474541319</v>
      </c>
      <c r="J2642" s="13"/>
      <c r="N2642" s="37"/>
      <c r="O2642" s="36"/>
    </row>
    <row r="2643" spans="1:15" ht="13.7" customHeight="1" x14ac:dyDescent="0.25">
      <c r="A2643" s="73">
        <f>'EMFAC2017EI-2011Class'!B2642</f>
        <v>2023</v>
      </c>
      <c r="B2643" s="74" t="str">
        <f>'EMFAC2017EI-2011Class'!C2642</f>
        <v>T7 Tractor Construction</v>
      </c>
      <c r="C2643" s="73">
        <f>'EMFAC2017EI-2011Class'!D2642</f>
        <v>2001</v>
      </c>
      <c r="D2643" s="38">
        <f>'EMFAC2017EI-2011Class'!F2642</f>
        <v>22</v>
      </c>
      <c r="E2643" s="72" t="str">
        <f t="shared" si="85"/>
        <v>T7 Tractor Construction-22</v>
      </c>
      <c r="F2643" s="39">
        <f>VLOOKUP(E2643,HD_Odo!$C$2:$D$1381,2,FALSE)</f>
        <v>800000</v>
      </c>
      <c r="G2643" s="89" t="str">
        <f>'EMFAC2017EI-2011Class'!H2642</f>
        <v>2023-T7 Tractor Construction-22</v>
      </c>
      <c r="H2643" s="77">
        <f t="shared" si="84"/>
        <v>0.91291281474541319</v>
      </c>
      <c r="J2643" s="13"/>
      <c r="N2643" s="37"/>
      <c r="O2643" s="36"/>
    </row>
    <row r="2644" spans="1:15" ht="13.7" customHeight="1" x14ac:dyDescent="0.25">
      <c r="A2644" s="73">
        <f>'EMFAC2017EI-2011Class'!B2643</f>
        <v>2023</v>
      </c>
      <c r="B2644" s="74" t="str">
        <f>'EMFAC2017EI-2011Class'!C2643</f>
        <v>T7 Tractor Construction</v>
      </c>
      <c r="C2644" s="73">
        <f>'EMFAC2017EI-2011Class'!D2643</f>
        <v>2000</v>
      </c>
      <c r="D2644" s="38">
        <f>'EMFAC2017EI-2011Class'!F2643</f>
        <v>23</v>
      </c>
      <c r="E2644" s="72" t="str">
        <f t="shared" si="85"/>
        <v>T7 Tractor Construction-23</v>
      </c>
      <c r="F2644" s="39">
        <f>VLOOKUP(E2644,HD_Odo!$C$2:$D$1381,2,FALSE)</f>
        <v>800000</v>
      </c>
      <c r="G2644" s="89" t="str">
        <f>'EMFAC2017EI-2011Class'!H2643</f>
        <v>2023-T7 Tractor Construction-23</v>
      </c>
      <c r="H2644" s="77">
        <f t="shared" si="84"/>
        <v>0.91291281474541319</v>
      </c>
      <c r="J2644" s="13"/>
      <c r="N2644" s="37"/>
      <c r="O2644" s="36"/>
    </row>
    <row r="2645" spans="1:15" ht="13.7" customHeight="1" x14ac:dyDescent="0.25">
      <c r="A2645" s="73">
        <f>'EMFAC2017EI-2011Class'!B2644</f>
        <v>2023</v>
      </c>
      <c r="B2645" s="74" t="str">
        <f>'EMFAC2017EI-2011Class'!C2644</f>
        <v>T7 Tractor Construction</v>
      </c>
      <c r="C2645" s="73">
        <f>'EMFAC2017EI-2011Class'!D2644</f>
        <v>1999</v>
      </c>
      <c r="D2645" s="38">
        <f>'EMFAC2017EI-2011Class'!F2644</f>
        <v>24</v>
      </c>
      <c r="E2645" s="72" t="str">
        <f t="shared" si="85"/>
        <v>T7 Tractor Construction-24</v>
      </c>
      <c r="F2645" s="39">
        <f>VLOOKUP(E2645,HD_Odo!$C$2:$D$1381,2,FALSE)</f>
        <v>800000</v>
      </c>
      <c r="G2645" s="89" t="str">
        <f>'EMFAC2017EI-2011Class'!H2644</f>
        <v>2023-T7 Tractor Construction-24</v>
      </c>
      <c r="H2645" s="77">
        <f t="shared" si="84"/>
        <v>0.91291281474541319</v>
      </c>
      <c r="J2645" s="13"/>
      <c r="N2645" s="37"/>
      <c r="O2645" s="36"/>
    </row>
    <row r="2646" spans="1:15" ht="13.7" customHeight="1" x14ac:dyDescent="0.25">
      <c r="A2646" s="73">
        <f>'EMFAC2017EI-2011Class'!B2645</f>
        <v>2023</v>
      </c>
      <c r="B2646" s="74" t="str">
        <f>'EMFAC2017EI-2011Class'!C2645</f>
        <v>T7 Tractor Construction</v>
      </c>
      <c r="C2646" s="73">
        <f>'EMFAC2017EI-2011Class'!D2645</f>
        <v>1998</v>
      </c>
      <c r="D2646" s="38">
        <f>'EMFAC2017EI-2011Class'!F2645</f>
        <v>25</v>
      </c>
      <c r="E2646" s="72" t="str">
        <f t="shared" si="85"/>
        <v>T7 Tractor Construction-25</v>
      </c>
      <c r="F2646" s="39">
        <f>VLOOKUP(E2646,HD_Odo!$C$2:$D$1381,2,FALSE)</f>
        <v>800000</v>
      </c>
      <c r="G2646" s="89" t="str">
        <f>'EMFAC2017EI-2011Class'!H2645</f>
        <v>2023-T7 Tractor Construction-25</v>
      </c>
      <c r="H2646" s="77">
        <f t="shared" si="84"/>
        <v>0.91291281474541319</v>
      </c>
      <c r="J2646" s="13"/>
      <c r="N2646" s="37"/>
      <c r="O2646" s="36"/>
    </row>
    <row r="2647" spans="1:15" ht="13.7" customHeight="1" x14ac:dyDescent="0.25">
      <c r="A2647" s="73">
        <f>'EMFAC2017EI-2011Class'!B2646</f>
        <v>2023</v>
      </c>
      <c r="B2647" s="74" t="str">
        <f>'EMFAC2017EI-2011Class'!C2646</f>
        <v>T7 Tractor Construction</v>
      </c>
      <c r="C2647" s="73">
        <f>'EMFAC2017EI-2011Class'!D2646</f>
        <v>1997</v>
      </c>
      <c r="D2647" s="38">
        <f>'EMFAC2017EI-2011Class'!F2646</f>
        <v>26</v>
      </c>
      <c r="E2647" s="72" t="str">
        <f t="shared" si="85"/>
        <v>T7 Tractor Construction-26</v>
      </c>
      <c r="F2647" s="39">
        <f>VLOOKUP(E2647,HD_Odo!$C$2:$D$1381,2,FALSE)</f>
        <v>800000</v>
      </c>
      <c r="G2647" s="89" t="str">
        <f>'EMFAC2017EI-2011Class'!H2646</f>
        <v>2023-T7 Tractor Construction-26</v>
      </c>
      <c r="H2647" s="77">
        <f t="shared" si="84"/>
        <v>0.91291281474541319</v>
      </c>
      <c r="J2647" s="13"/>
      <c r="N2647" s="37"/>
      <c r="O2647" s="36"/>
    </row>
    <row r="2648" spans="1:15" ht="13.7" customHeight="1" x14ac:dyDescent="0.25">
      <c r="A2648" s="73">
        <f>'EMFAC2017EI-2011Class'!B2647</f>
        <v>2023</v>
      </c>
      <c r="B2648" s="74" t="str">
        <f>'EMFAC2017EI-2011Class'!C2647</f>
        <v>T7 Tractor Construction</v>
      </c>
      <c r="C2648" s="73">
        <f>'EMFAC2017EI-2011Class'!D2647</f>
        <v>1996</v>
      </c>
      <c r="D2648" s="38">
        <f>'EMFAC2017EI-2011Class'!F2647</f>
        <v>27</v>
      </c>
      <c r="E2648" s="72" t="str">
        <f t="shared" si="85"/>
        <v>T7 Tractor Construction-27</v>
      </c>
      <c r="F2648" s="39">
        <f>VLOOKUP(E2648,HD_Odo!$C$2:$D$1381,2,FALSE)</f>
        <v>800000</v>
      </c>
      <c r="G2648" s="89" t="str">
        <f>'EMFAC2017EI-2011Class'!H2647</f>
        <v>2023-T7 Tractor Construction-27</v>
      </c>
      <c r="H2648" s="77">
        <f t="shared" si="84"/>
        <v>0.91291281474541319</v>
      </c>
      <c r="J2648" s="13"/>
      <c r="N2648" s="37"/>
      <c r="O2648" s="36"/>
    </row>
    <row r="2649" spans="1:15" ht="13.7" customHeight="1" x14ac:dyDescent="0.25">
      <c r="A2649" s="73">
        <f>'EMFAC2017EI-2011Class'!B2648</f>
        <v>2023</v>
      </c>
      <c r="B2649" s="74" t="str">
        <f>'EMFAC2017EI-2011Class'!C2648</f>
        <v>T7 Tractor Construction</v>
      </c>
      <c r="C2649" s="73">
        <f>'EMFAC2017EI-2011Class'!D2648</f>
        <v>1995</v>
      </c>
      <c r="D2649" s="38">
        <f>'EMFAC2017EI-2011Class'!F2648</f>
        <v>28</v>
      </c>
      <c r="E2649" s="72" t="str">
        <f t="shared" si="85"/>
        <v>T7 Tractor Construction-28</v>
      </c>
      <c r="F2649" s="39">
        <f>VLOOKUP(E2649,HD_Odo!$C$2:$D$1381,2,FALSE)</f>
        <v>800000</v>
      </c>
      <c r="G2649" s="89" t="str">
        <f>'EMFAC2017EI-2011Class'!H2648</f>
        <v>2023-T7 Tractor Construction-28</v>
      </c>
      <c r="H2649" s="77">
        <f t="shared" si="84"/>
        <v>0.91291281474541319</v>
      </c>
      <c r="J2649" s="13"/>
      <c r="N2649" s="37"/>
      <c r="O2649" s="36"/>
    </row>
    <row r="2650" spans="1:15" ht="13.7" customHeight="1" x14ac:dyDescent="0.25">
      <c r="A2650" s="73">
        <f>'EMFAC2017EI-2011Class'!B2649</f>
        <v>2023</v>
      </c>
      <c r="B2650" s="74" t="str">
        <f>'EMFAC2017EI-2011Class'!C2649</f>
        <v>T7 Tractor Construction</v>
      </c>
      <c r="C2650" s="73">
        <f>'EMFAC2017EI-2011Class'!D2649</f>
        <v>1994</v>
      </c>
      <c r="D2650" s="38">
        <f>'EMFAC2017EI-2011Class'!F2649</f>
        <v>29</v>
      </c>
      <c r="E2650" s="72" t="str">
        <f t="shared" si="85"/>
        <v>T7 Tractor Construction-29</v>
      </c>
      <c r="F2650" s="39">
        <f>VLOOKUP(E2650,HD_Odo!$C$2:$D$1381,2,FALSE)</f>
        <v>800000</v>
      </c>
      <c r="G2650" s="89" t="str">
        <f>'EMFAC2017EI-2011Class'!H2649</f>
        <v>2023-T7 Tractor Construction-29</v>
      </c>
      <c r="H2650" s="77">
        <f t="shared" si="84"/>
        <v>0.91291281474541319</v>
      </c>
      <c r="J2650" s="13"/>
      <c r="N2650" s="37"/>
      <c r="O2650" s="36"/>
    </row>
    <row r="2651" spans="1:15" ht="13.7" customHeight="1" x14ac:dyDescent="0.25">
      <c r="A2651" s="73">
        <f>'EMFAC2017EI-2011Class'!B2650</f>
        <v>2023</v>
      </c>
      <c r="B2651" s="74" t="str">
        <f>'EMFAC2017EI-2011Class'!C2650</f>
        <v>T7 Tractor Construction</v>
      </c>
      <c r="C2651" s="73">
        <f>'EMFAC2017EI-2011Class'!D2650</f>
        <v>1993</v>
      </c>
      <c r="D2651" s="38">
        <f>'EMFAC2017EI-2011Class'!F2650</f>
        <v>30</v>
      </c>
      <c r="E2651" s="72" t="str">
        <f t="shared" si="85"/>
        <v>T7 Tractor Construction-30</v>
      </c>
      <c r="F2651" s="39">
        <f>VLOOKUP(E2651,HD_Odo!$C$2:$D$1381,2,FALSE)</f>
        <v>800000</v>
      </c>
      <c r="G2651" s="89" t="str">
        <f>'EMFAC2017EI-2011Class'!H2650</f>
        <v>2023-T7 Tractor Construction-30</v>
      </c>
      <c r="H2651" s="77">
        <f t="shared" si="84"/>
        <v>1</v>
      </c>
      <c r="J2651" s="13"/>
      <c r="N2651" s="37"/>
      <c r="O2651" s="36"/>
    </row>
    <row r="2652" spans="1:15" ht="13.7" customHeight="1" x14ac:dyDescent="0.25">
      <c r="A2652" s="73">
        <f>'EMFAC2017EI-2011Class'!B2651</f>
        <v>2023</v>
      </c>
      <c r="B2652" s="74" t="str">
        <f>'EMFAC2017EI-2011Class'!C2651</f>
        <v>T7 Tractor Construction</v>
      </c>
      <c r="C2652" s="73">
        <f>'EMFAC2017EI-2011Class'!D2651</f>
        <v>1992</v>
      </c>
      <c r="D2652" s="38">
        <f>'EMFAC2017EI-2011Class'!F2651</f>
        <v>31</v>
      </c>
      <c r="E2652" s="72" t="str">
        <f t="shared" si="85"/>
        <v>T7 Tractor Construction-31</v>
      </c>
      <c r="F2652" s="39">
        <f>VLOOKUP(E2652,HD_Odo!$C$2:$D$1381,2,FALSE)</f>
        <v>800000</v>
      </c>
      <c r="G2652" s="89" t="str">
        <f>'EMFAC2017EI-2011Class'!H2651</f>
        <v>2023-T7 Tractor Construction-31</v>
      </c>
      <c r="H2652" s="77">
        <f t="shared" si="84"/>
        <v>1</v>
      </c>
      <c r="J2652" s="13"/>
      <c r="N2652" s="37"/>
      <c r="O2652" s="36"/>
    </row>
    <row r="2653" spans="1:15" ht="13.7" customHeight="1" x14ac:dyDescent="0.25">
      <c r="A2653" s="73">
        <f>'EMFAC2017EI-2011Class'!B2652</f>
        <v>2023</v>
      </c>
      <c r="B2653" s="74" t="str">
        <f>'EMFAC2017EI-2011Class'!C2652</f>
        <v>T7 Tractor Construction</v>
      </c>
      <c r="C2653" s="73">
        <f>'EMFAC2017EI-2011Class'!D2652</f>
        <v>1991</v>
      </c>
      <c r="D2653" s="38">
        <f>'EMFAC2017EI-2011Class'!F2652</f>
        <v>32</v>
      </c>
      <c r="E2653" s="72" t="str">
        <f t="shared" si="85"/>
        <v>T7 Tractor Construction-32</v>
      </c>
      <c r="F2653" s="39">
        <f>VLOOKUP(E2653,HD_Odo!$C$2:$D$1381,2,FALSE)</f>
        <v>800000</v>
      </c>
      <c r="G2653" s="89" t="str">
        <f>'EMFAC2017EI-2011Class'!H2652</f>
        <v>2023-T7 Tractor Construction-32</v>
      </c>
      <c r="H2653" s="77">
        <f t="shared" si="84"/>
        <v>1</v>
      </c>
      <c r="J2653" s="13"/>
      <c r="N2653" s="37"/>
      <c r="O2653" s="36"/>
    </row>
    <row r="2654" spans="1:15" ht="13.7" customHeight="1" x14ac:dyDescent="0.25">
      <c r="A2654" s="73">
        <f>'EMFAC2017EI-2011Class'!B2653</f>
        <v>2023</v>
      </c>
      <c r="B2654" s="74" t="str">
        <f>'EMFAC2017EI-2011Class'!C2653</f>
        <v>T7 Tractor Construction</v>
      </c>
      <c r="C2654" s="73">
        <f>'EMFAC2017EI-2011Class'!D2653</f>
        <v>1990</v>
      </c>
      <c r="D2654" s="38">
        <f>'EMFAC2017EI-2011Class'!F2653</f>
        <v>33</v>
      </c>
      <c r="E2654" s="72" t="str">
        <f t="shared" si="85"/>
        <v>T7 Tractor Construction-33</v>
      </c>
      <c r="F2654" s="39">
        <f>VLOOKUP(E2654,HD_Odo!$C$2:$D$1381,2,FALSE)</f>
        <v>800000</v>
      </c>
      <c r="G2654" s="89" t="str">
        <f>'EMFAC2017EI-2011Class'!H2653</f>
        <v>2023-T7 Tractor Construction-33</v>
      </c>
      <c r="H2654" s="77">
        <f t="shared" si="84"/>
        <v>1</v>
      </c>
      <c r="J2654" s="13"/>
      <c r="N2654" s="37"/>
      <c r="O2654" s="36"/>
    </row>
    <row r="2655" spans="1:15" ht="13.7" customHeight="1" x14ac:dyDescent="0.25">
      <c r="A2655" s="73">
        <f>'EMFAC2017EI-2011Class'!B2654</f>
        <v>2023</v>
      </c>
      <c r="B2655" s="74" t="str">
        <f>'EMFAC2017EI-2011Class'!C2654</f>
        <v>T7 Tractor Construction</v>
      </c>
      <c r="C2655" s="73">
        <f>'EMFAC2017EI-2011Class'!D2654</f>
        <v>1989</v>
      </c>
      <c r="D2655" s="38">
        <f>'EMFAC2017EI-2011Class'!F2654</f>
        <v>34</v>
      </c>
      <c r="E2655" s="72" t="str">
        <f t="shared" si="85"/>
        <v>T7 Tractor Construction-34</v>
      </c>
      <c r="F2655" s="39">
        <f>VLOOKUP(E2655,HD_Odo!$C$2:$D$1381,2,FALSE)</f>
        <v>800000</v>
      </c>
      <c r="G2655" s="89" t="str">
        <f>'EMFAC2017EI-2011Class'!H2654</f>
        <v>2023-T7 Tractor Construction-34</v>
      </c>
      <c r="H2655" s="77">
        <f t="shared" si="84"/>
        <v>1</v>
      </c>
      <c r="J2655" s="13"/>
      <c r="N2655" s="37"/>
      <c r="O2655" s="36"/>
    </row>
    <row r="2656" spans="1:15" ht="13.7" customHeight="1" x14ac:dyDescent="0.25">
      <c r="A2656" s="73">
        <f>'EMFAC2017EI-2011Class'!B2655</f>
        <v>2023</v>
      </c>
      <c r="B2656" s="74" t="str">
        <f>'EMFAC2017EI-2011Class'!C2655</f>
        <v>T7 Tractor Construction</v>
      </c>
      <c r="C2656" s="73">
        <f>'EMFAC2017EI-2011Class'!D2655</f>
        <v>1988</v>
      </c>
      <c r="D2656" s="38">
        <f>'EMFAC2017EI-2011Class'!F2655</f>
        <v>35</v>
      </c>
      <c r="E2656" s="72" t="str">
        <f t="shared" si="85"/>
        <v>T7 Tractor Construction-35</v>
      </c>
      <c r="F2656" s="39">
        <f>VLOOKUP(E2656,HD_Odo!$C$2:$D$1381,2,FALSE)</f>
        <v>800000</v>
      </c>
      <c r="G2656" s="89" t="str">
        <f>'EMFAC2017EI-2011Class'!H2655</f>
        <v>2023-T7 Tractor Construction-35</v>
      </c>
      <c r="H2656" s="77">
        <f t="shared" si="84"/>
        <v>1</v>
      </c>
      <c r="J2656" s="13"/>
      <c r="N2656" s="37"/>
      <c r="O2656" s="36"/>
    </row>
    <row r="2657" spans="1:15" ht="13.7" customHeight="1" x14ac:dyDescent="0.25">
      <c r="A2657" s="73">
        <f>'EMFAC2017EI-2011Class'!B2656</f>
        <v>2023</v>
      </c>
      <c r="B2657" s="74" t="str">
        <f>'EMFAC2017EI-2011Class'!C2656</f>
        <v>T7 Tractor Construction</v>
      </c>
      <c r="C2657" s="73">
        <f>'EMFAC2017EI-2011Class'!D2656</f>
        <v>1987</v>
      </c>
      <c r="D2657" s="38">
        <f>'EMFAC2017EI-2011Class'!F2656</f>
        <v>36</v>
      </c>
      <c r="E2657" s="72" t="str">
        <f t="shared" si="85"/>
        <v>T7 Tractor Construction-36</v>
      </c>
      <c r="F2657" s="39">
        <f>VLOOKUP(E2657,HD_Odo!$C$2:$D$1381,2,FALSE)</f>
        <v>800000</v>
      </c>
      <c r="G2657" s="89" t="str">
        <f>'EMFAC2017EI-2011Class'!H2656</f>
        <v>2023-T7 Tractor Construction-36</v>
      </c>
      <c r="H2657" s="77">
        <f t="shared" si="84"/>
        <v>1</v>
      </c>
      <c r="J2657" s="13"/>
      <c r="N2657" s="37"/>
      <c r="O2657" s="36"/>
    </row>
    <row r="2658" spans="1:15" ht="13.7" customHeight="1" x14ac:dyDescent="0.25">
      <c r="A2658" s="73">
        <f>'EMFAC2017EI-2011Class'!B2657</f>
        <v>2023</v>
      </c>
      <c r="B2658" s="74" t="str">
        <f>'EMFAC2017EI-2011Class'!C2657</f>
        <v>T7 Tractor Construction</v>
      </c>
      <c r="C2658" s="73">
        <f>'EMFAC2017EI-2011Class'!D2657</f>
        <v>1986</v>
      </c>
      <c r="D2658" s="38">
        <f>'EMFAC2017EI-2011Class'!F2657</f>
        <v>37</v>
      </c>
      <c r="E2658" s="72" t="str">
        <f t="shared" si="85"/>
        <v>T7 Tractor Construction-37</v>
      </c>
      <c r="F2658" s="39">
        <f>VLOOKUP(E2658,HD_Odo!$C$2:$D$1381,2,FALSE)</f>
        <v>800000</v>
      </c>
      <c r="G2658" s="89" t="str">
        <f>'EMFAC2017EI-2011Class'!H2657</f>
        <v>2023-T7 Tractor Construction-37</v>
      </c>
      <c r="H2658" s="77">
        <f t="shared" si="84"/>
        <v>1</v>
      </c>
      <c r="J2658" s="13"/>
      <c r="N2658" s="37"/>
      <c r="O2658" s="36"/>
    </row>
    <row r="2659" spans="1:15" ht="13.7" customHeight="1" x14ac:dyDescent="0.25">
      <c r="A2659" s="73">
        <f>'EMFAC2017EI-2011Class'!B2658</f>
        <v>2023</v>
      </c>
      <c r="B2659" s="74" t="str">
        <f>'EMFAC2017EI-2011Class'!C2658</f>
        <v>T7 Tractor Construction</v>
      </c>
      <c r="C2659" s="73">
        <f>'EMFAC2017EI-2011Class'!D2658</f>
        <v>1985</v>
      </c>
      <c r="D2659" s="38">
        <f>'EMFAC2017EI-2011Class'!F2658</f>
        <v>38</v>
      </c>
      <c r="E2659" s="72" t="str">
        <f t="shared" si="85"/>
        <v>T7 Tractor Construction-38</v>
      </c>
      <c r="F2659" s="39">
        <f>VLOOKUP(E2659,HD_Odo!$C$2:$D$1381,2,FALSE)</f>
        <v>800000</v>
      </c>
      <c r="G2659" s="89" t="str">
        <f>'EMFAC2017EI-2011Class'!H2658</f>
        <v>2023-T7 Tractor Construction-38</v>
      </c>
      <c r="H2659" s="77">
        <f t="shared" si="84"/>
        <v>1</v>
      </c>
      <c r="J2659" s="13"/>
      <c r="N2659" s="37"/>
      <c r="O2659" s="36"/>
    </row>
    <row r="2660" spans="1:15" ht="13.7" customHeight="1" x14ac:dyDescent="0.25">
      <c r="A2660" s="73">
        <f>'EMFAC2017EI-2011Class'!B2659</f>
        <v>2023</v>
      </c>
      <c r="B2660" s="74" t="str">
        <f>'EMFAC2017EI-2011Class'!C2659</f>
        <v>T7 Tractor Construction</v>
      </c>
      <c r="C2660" s="73">
        <f>'EMFAC2017EI-2011Class'!D2659</f>
        <v>1984</v>
      </c>
      <c r="D2660" s="38">
        <f>'EMFAC2017EI-2011Class'!F2659</f>
        <v>39</v>
      </c>
      <c r="E2660" s="72" t="str">
        <f t="shared" si="85"/>
        <v>T7 Tractor Construction-39</v>
      </c>
      <c r="F2660" s="39">
        <f>VLOOKUP(E2660,HD_Odo!$C$2:$D$1381,2,FALSE)</f>
        <v>800000</v>
      </c>
      <c r="G2660" s="89" t="str">
        <f>'EMFAC2017EI-2011Class'!H2659</f>
        <v>2023-T7 Tractor Construction-39</v>
      </c>
      <c r="H2660" s="77">
        <f t="shared" si="84"/>
        <v>1</v>
      </c>
      <c r="J2660" s="13"/>
      <c r="N2660" s="37"/>
      <c r="O2660" s="36"/>
    </row>
    <row r="2661" spans="1:15" ht="13.7" customHeight="1" x14ac:dyDescent="0.25">
      <c r="A2661" s="73">
        <f>'EMFAC2017EI-2011Class'!B2660</f>
        <v>2023</v>
      </c>
      <c r="B2661" s="74" t="str">
        <f>'EMFAC2017EI-2011Class'!C2660</f>
        <v>T7 Tractor Construction</v>
      </c>
      <c r="C2661" s="73">
        <f>'EMFAC2017EI-2011Class'!D2660</f>
        <v>1983</v>
      </c>
      <c r="D2661" s="38">
        <f>'EMFAC2017EI-2011Class'!F2660</f>
        <v>40</v>
      </c>
      <c r="E2661" s="72" t="str">
        <f t="shared" si="85"/>
        <v>T7 Tractor Construction-40</v>
      </c>
      <c r="F2661" s="39">
        <f>VLOOKUP(E2661,HD_Odo!$C$2:$D$1381,2,FALSE)</f>
        <v>800000</v>
      </c>
      <c r="G2661" s="89" t="str">
        <f>'EMFAC2017EI-2011Class'!H2660</f>
        <v>2023-T7 Tractor Construction-40</v>
      </c>
      <c r="H2661" s="77">
        <f t="shared" si="84"/>
        <v>1</v>
      </c>
      <c r="J2661" s="13"/>
      <c r="N2661" s="37"/>
      <c r="O2661" s="36"/>
    </row>
    <row r="2662" spans="1:15" ht="13.7" customHeight="1" x14ac:dyDescent="0.25">
      <c r="A2662" s="73">
        <f>'EMFAC2017EI-2011Class'!B2661</f>
        <v>2023</v>
      </c>
      <c r="B2662" s="74" t="str">
        <f>'EMFAC2017EI-2011Class'!C2661</f>
        <v>T7 Tractor Construction</v>
      </c>
      <c r="C2662" s="73">
        <f>'EMFAC2017EI-2011Class'!D2661</f>
        <v>1982</v>
      </c>
      <c r="D2662" s="38">
        <f>'EMFAC2017EI-2011Class'!F2661</f>
        <v>41</v>
      </c>
      <c r="E2662" s="72" t="str">
        <f t="shared" si="85"/>
        <v>T7 Tractor Construction-41</v>
      </c>
      <c r="F2662" s="39">
        <f>VLOOKUP(E2662,HD_Odo!$C$2:$D$1381,2,FALSE)</f>
        <v>800000</v>
      </c>
      <c r="G2662" s="89" t="str">
        <f>'EMFAC2017EI-2011Class'!H2661</f>
        <v>2023-T7 Tractor Construction-41</v>
      </c>
      <c r="H2662" s="77">
        <f t="shared" si="84"/>
        <v>1</v>
      </c>
      <c r="J2662" s="13"/>
      <c r="N2662" s="37"/>
      <c r="O2662" s="36"/>
    </row>
    <row r="2663" spans="1:15" ht="13.7" customHeight="1" x14ac:dyDescent="0.25">
      <c r="A2663" s="73">
        <f>'EMFAC2017EI-2011Class'!B2662</f>
        <v>2023</v>
      </c>
      <c r="B2663" s="74" t="str">
        <f>'EMFAC2017EI-2011Class'!C2662</f>
        <v>T7 Tractor Construction</v>
      </c>
      <c r="C2663" s="73">
        <f>'EMFAC2017EI-2011Class'!D2662</f>
        <v>1981</v>
      </c>
      <c r="D2663" s="38">
        <f>'EMFAC2017EI-2011Class'!F2662</f>
        <v>42</v>
      </c>
      <c r="E2663" s="72" t="str">
        <f t="shared" si="85"/>
        <v>T7 Tractor Construction-42</v>
      </c>
      <c r="F2663" s="39">
        <f>VLOOKUP(E2663,HD_Odo!$C$2:$D$1381,2,FALSE)</f>
        <v>800000</v>
      </c>
      <c r="G2663" s="89" t="str">
        <f>'EMFAC2017EI-2011Class'!H2662</f>
        <v>2023-T7 Tractor Construction-42</v>
      </c>
      <c r="H2663" s="77">
        <f t="shared" si="84"/>
        <v>1</v>
      </c>
      <c r="J2663" s="13"/>
      <c r="N2663" s="37"/>
      <c r="O2663" s="36"/>
    </row>
    <row r="2664" spans="1:15" ht="13.7" customHeight="1" x14ac:dyDescent="0.25">
      <c r="A2664" s="73">
        <f>'EMFAC2017EI-2011Class'!B2663</f>
        <v>2023</v>
      </c>
      <c r="B2664" s="74" t="str">
        <f>'EMFAC2017EI-2011Class'!C2663</f>
        <v>T7 Tractor Construction</v>
      </c>
      <c r="C2664" s="73">
        <f>'EMFAC2017EI-2011Class'!D2663</f>
        <v>1980</v>
      </c>
      <c r="D2664" s="38">
        <f>'EMFAC2017EI-2011Class'!F2663</f>
        <v>43</v>
      </c>
      <c r="E2664" s="72" t="str">
        <f t="shared" si="85"/>
        <v>T7 Tractor Construction-43</v>
      </c>
      <c r="F2664" s="39">
        <f>VLOOKUP(E2664,HD_Odo!$C$2:$D$1381,2,FALSE)</f>
        <v>800000</v>
      </c>
      <c r="G2664" s="89" t="str">
        <f>'EMFAC2017EI-2011Class'!H2663</f>
        <v>2023-T7 Tractor Construction-43</v>
      </c>
      <c r="H2664" s="77">
        <f t="shared" si="84"/>
        <v>1</v>
      </c>
      <c r="J2664" s="13"/>
      <c r="N2664" s="37"/>
      <c r="O2664" s="36"/>
    </row>
    <row r="2665" spans="1:15" ht="13.7" customHeight="1" x14ac:dyDescent="0.25">
      <c r="A2665" s="73">
        <f>'EMFAC2017EI-2011Class'!B2664</f>
        <v>2023</v>
      </c>
      <c r="B2665" s="74" t="str">
        <f>'EMFAC2017EI-2011Class'!C2664</f>
        <v>T7 Tractor Construction</v>
      </c>
      <c r="C2665" s="73">
        <f>'EMFAC2017EI-2011Class'!D2664</f>
        <v>1979</v>
      </c>
      <c r="D2665" s="38">
        <f>'EMFAC2017EI-2011Class'!F2664</f>
        <v>44</v>
      </c>
      <c r="E2665" s="72" t="str">
        <f t="shared" si="85"/>
        <v>T7 Tractor Construction-44</v>
      </c>
      <c r="F2665" s="39">
        <f>VLOOKUP(E2665,HD_Odo!$C$2:$D$1381,2,FALSE)</f>
        <v>800000</v>
      </c>
      <c r="G2665" s="89" t="str">
        <f>'EMFAC2017EI-2011Class'!H2664</f>
        <v>2023-T7 Tractor Construction-44</v>
      </c>
      <c r="H2665" s="77">
        <f t="shared" si="84"/>
        <v>1</v>
      </c>
      <c r="J2665" s="13"/>
      <c r="N2665" s="37"/>
      <c r="O2665" s="36"/>
    </row>
    <row r="2666" spans="1:15" ht="13.7" customHeight="1" x14ac:dyDescent="0.25">
      <c r="A2666" s="73">
        <f>'EMFAC2017EI-2011Class'!B2665</f>
        <v>2023</v>
      </c>
      <c r="B2666" s="74" t="str">
        <f>'EMFAC2017EI-2011Class'!C2665</f>
        <v>T7 Utility</v>
      </c>
      <c r="C2666" s="73">
        <f>'EMFAC2017EI-2011Class'!D2665</f>
        <v>2024</v>
      </c>
      <c r="D2666" s="38">
        <f>'EMFAC2017EI-2011Class'!F2665</f>
        <v>-1</v>
      </c>
      <c r="E2666" s="72" t="str">
        <f t="shared" si="85"/>
        <v>T7 Utility--1</v>
      </c>
      <c r="F2666" s="39">
        <f>VLOOKUP(E2666,HD_Odo!$C$2:$D$1381,2,FALSE)</f>
        <v>0</v>
      </c>
      <c r="G2666" s="89" t="str">
        <f>'EMFAC2017EI-2011Class'!H2665</f>
        <v>2023-T7 Utility--1</v>
      </c>
      <c r="H2666" s="77">
        <f t="shared" si="84"/>
        <v>1</v>
      </c>
      <c r="J2666" s="13"/>
      <c r="N2666" s="37"/>
      <c r="O2666" s="36"/>
    </row>
    <row r="2667" spans="1:15" ht="13.7" customHeight="1" x14ac:dyDescent="0.25">
      <c r="A2667" s="73">
        <f>'EMFAC2017EI-2011Class'!B2666</f>
        <v>2023</v>
      </c>
      <c r="B2667" s="74" t="str">
        <f>'EMFAC2017EI-2011Class'!C2666</f>
        <v>T7 Utility</v>
      </c>
      <c r="C2667" s="73">
        <f>'EMFAC2017EI-2011Class'!D2666</f>
        <v>2023</v>
      </c>
      <c r="D2667" s="38">
        <f>'EMFAC2017EI-2011Class'!F2666</f>
        <v>0</v>
      </c>
      <c r="E2667" s="72" t="str">
        <f t="shared" si="85"/>
        <v>T7 Utility-0</v>
      </c>
      <c r="F2667" s="39">
        <f>VLOOKUP(E2667,HD_Odo!$C$2:$D$1381,2,FALSE)</f>
        <v>7776</v>
      </c>
      <c r="G2667" s="89" t="str">
        <f>'EMFAC2017EI-2011Class'!H2666</f>
        <v>2023-T7 Utility-0</v>
      </c>
      <c r="H2667" s="77">
        <f t="shared" si="84"/>
        <v>0.9897580536465832</v>
      </c>
      <c r="J2667" s="13"/>
      <c r="N2667" s="37"/>
      <c r="O2667" s="36"/>
    </row>
    <row r="2668" spans="1:15" ht="13.7" customHeight="1" x14ac:dyDescent="0.25">
      <c r="A2668" s="73">
        <f>'EMFAC2017EI-2011Class'!B2667</f>
        <v>2023</v>
      </c>
      <c r="B2668" s="74" t="str">
        <f>'EMFAC2017EI-2011Class'!C2667</f>
        <v>T7 Utility</v>
      </c>
      <c r="C2668" s="73">
        <f>'EMFAC2017EI-2011Class'!D2667</f>
        <v>2022</v>
      </c>
      <c r="D2668" s="38">
        <f>'EMFAC2017EI-2011Class'!F2667</f>
        <v>1</v>
      </c>
      <c r="E2668" s="72" t="str">
        <f t="shared" si="85"/>
        <v>T7 Utility-1</v>
      </c>
      <c r="F2668" s="39">
        <f>VLOOKUP(E2668,HD_Odo!$C$2:$D$1381,2,FALSE)</f>
        <v>15552</v>
      </c>
      <c r="G2668" s="89" t="str">
        <f>'EMFAC2017EI-2011Class'!H2667</f>
        <v>2023-T7 Utility-1</v>
      </c>
      <c r="H2668" s="77">
        <f t="shared" si="84"/>
        <v>0.98008050209939823</v>
      </c>
      <c r="J2668" s="13"/>
      <c r="N2668" s="37"/>
      <c r="O2668" s="36"/>
    </row>
    <row r="2669" spans="1:15" ht="13.7" customHeight="1" x14ac:dyDescent="0.25">
      <c r="A2669" s="73">
        <f>'EMFAC2017EI-2011Class'!B2668</f>
        <v>2023</v>
      </c>
      <c r="B2669" s="74" t="str">
        <f>'EMFAC2017EI-2011Class'!C2668</f>
        <v>T7 Utility</v>
      </c>
      <c r="C2669" s="73">
        <f>'EMFAC2017EI-2011Class'!D2668</f>
        <v>2021</v>
      </c>
      <c r="D2669" s="38">
        <f>'EMFAC2017EI-2011Class'!F2668</f>
        <v>2</v>
      </c>
      <c r="E2669" s="72" t="str">
        <f t="shared" si="85"/>
        <v>T7 Utility-2</v>
      </c>
      <c r="F2669" s="39">
        <f>VLOOKUP(E2669,HD_Odo!$C$2:$D$1381,2,FALSE)</f>
        <v>23328</v>
      </c>
      <c r="G2669" s="89" t="str">
        <f>'EMFAC2017EI-2011Class'!H2668</f>
        <v>2023-T7 Utility-2</v>
      </c>
      <c r="H2669" s="77">
        <f t="shared" si="84"/>
        <v>0.97092194382678565</v>
      </c>
      <c r="J2669" s="13"/>
      <c r="N2669" s="37"/>
      <c r="O2669" s="36"/>
    </row>
    <row r="2670" spans="1:15" ht="13.7" customHeight="1" x14ac:dyDescent="0.25">
      <c r="A2670" s="73">
        <f>'EMFAC2017EI-2011Class'!B2669</f>
        <v>2023</v>
      </c>
      <c r="B2670" s="74" t="str">
        <f>'EMFAC2017EI-2011Class'!C2669</f>
        <v>T7 Utility</v>
      </c>
      <c r="C2670" s="73">
        <f>'EMFAC2017EI-2011Class'!D2669</f>
        <v>2020</v>
      </c>
      <c r="D2670" s="38">
        <f>'EMFAC2017EI-2011Class'!F2669</f>
        <v>3</v>
      </c>
      <c r="E2670" s="72" t="str">
        <f t="shared" si="85"/>
        <v>T7 Utility-3</v>
      </c>
      <c r="F2670" s="39">
        <f>VLOOKUP(E2670,HD_Odo!$C$2:$D$1381,2,FALSE)</f>
        <v>31104</v>
      </c>
      <c r="G2670" s="89" t="str">
        <f>'EMFAC2017EI-2011Class'!H2669</f>
        <v>2023-T7 Utility-3</v>
      </c>
      <c r="H2670" s="77">
        <f t="shared" si="84"/>
        <v>0.96224171976972916</v>
      </c>
      <c r="J2670" s="13"/>
      <c r="N2670" s="37"/>
      <c r="O2670" s="36"/>
    </row>
    <row r="2671" spans="1:15" ht="13.7" customHeight="1" x14ac:dyDescent="0.25">
      <c r="A2671" s="73">
        <f>'EMFAC2017EI-2011Class'!B2670</f>
        <v>2023</v>
      </c>
      <c r="B2671" s="74" t="str">
        <f>'EMFAC2017EI-2011Class'!C2670</f>
        <v>T7 Utility</v>
      </c>
      <c r="C2671" s="73">
        <f>'EMFAC2017EI-2011Class'!D2670</f>
        <v>2019</v>
      </c>
      <c r="D2671" s="38">
        <f>'EMFAC2017EI-2011Class'!F2670</f>
        <v>4</v>
      </c>
      <c r="E2671" s="72" t="str">
        <f t="shared" si="85"/>
        <v>T7 Utility-4</v>
      </c>
      <c r="F2671" s="39">
        <f>VLOOKUP(E2671,HD_Odo!$C$2:$D$1381,2,FALSE)</f>
        <v>38880</v>
      </c>
      <c r="G2671" s="89" t="str">
        <f>'EMFAC2017EI-2011Class'!H2670</f>
        <v>2023-T7 Utility-4</v>
      </c>
      <c r="H2671" s="77">
        <f t="shared" si="84"/>
        <v>0.95400330987483672</v>
      </c>
      <c r="J2671" s="13"/>
      <c r="N2671" s="37"/>
      <c r="O2671" s="36"/>
    </row>
    <row r="2672" spans="1:15" ht="13.7" customHeight="1" x14ac:dyDescent="0.25">
      <c r="A2672" s="73">
        <f>'EMFAC2017EI-2011Class'!B2671</f>
        <v>2023</v>
      </c>
      <c r="B2672" s="74" t="str">
        <f>'EMFAC2017EI-2011Class'!C2671</f>
        <v>T7 Utility</v>
      </c>
      <c r="C2672" s="73">
        <f>'EMFAC2017EI-2011Class'!D2671</f>
        <v>2018</v>
      </c>
      <c r="D2672" s="38">
        <f>'EMFAC2017EI-2011Class'!F2671</f>
        <v>5</v>
      </c>
      <c r="E2672" s="72" t="str">
        <f t="shared" si="85"/>
        <v>T7 Utility-5</v>
      </c>
      <c r="F2672" s="39">
        <f>VLOOKUP(E2672,HD_Odo!$C$2:$D$1381,2,FALSE)</f>
        <v>46656</v>
      </c>
      <c r="G2672" s="89" t="str">
        <f>'EMFAC2017EI-2011Class'!H2671</f>
        <v>2023-T7 Utility-5</v>
      </c>
      <c r="H2672" s="77">
        <f t="shared" si="84"/>
        <v>0.94617381948790202</v>
      </c>
      <c r="J2672" s="13"/>
      <c r="N2672" s="37"/>
      <c r="O2672" s="36"/>
    </row>
    <row r="2673" spans="1:15" ht="13.7" customHeight="1" x14ac:dyDescent="0.25">
      <c r="A2673" s="73">
        <f>'EMFAC2017EI-2011Class'!B2672</f>
        <v>2023</v>
      </c>
      <c r="B2673" s="74" t="str">
        <f>'EMFAC2017EI-2011Class'!C2672</f>
        <v>T7 Utility</v>
      </c>
      <c r="C2673" s="73">
        <f>'EMFAC2017EI-2011Class'!D2672</f>
        <v>2016</v>
      </c>
      <c r="D2673" s="38">
        <f>'EMFAC2017EI-2011Class'!F2672</f>
        <v>7</v>
      </c>
      <c r="E2673" s="72" t="str">
        <f t="shared" si="85"/>
        <v>T7 Utility-7</v>
      </c>
      <c r="F2673" s="39">
        <f>VLOOKUP(E2673,HD_Odo!$C$2:$D$1381,2,FALSE)</f>
        <v>62208</v>
      </c>
      <c r="G2673" s="89" t="str">
        <f>'EMFAC2017EI-2011Class'!H2672</f>
        <v>2023-T7 Utility-7</v>
      </c>
      <c r="H2673" s="77">
        <f t="shared" si="84"/>
        <v>0.93162557401996349</v>
      </c>
      <c r="J2673" s="13"/>
      <c r="N2673" s="37"/>
      <c r="O2673" s="36"/>
    </row>
    <row r="2674" spans="1:15" ht="13.7" customHeight="1" x14ac:dyDescent="0.25">
      <c r="A2674" s="73">
        <f>'EMFAC2017EI-2011Class'!B2673</f>
        <v>2023</v>
      </c>
      <c r="B2674" s="74" t="str">
        <f>'EMFAC2017EI-2011Class'!C2673</f>
        <v>T7 Utility</v>
      </c>
      <c r="C2674" s="73">
        <f>'EMFAC2017EI-2011Class'!D2673</f>
        <v>2015</v>
      </c>
      <c r="D2674" s="38">
        <f>'EMFAC2017EI-2011Class'!F2673</f>
        <v>8</v>
      </c>
      <c r="E2674" s="72" t="str">
        <f t="shared" si="85"/>
        <v>T7 Utility-8</v>
      </c>
      <c r="F2674" s="39">
        <f>VLOOKUP(E2674,HD_Odo!$C$2:$D$1381,2,FALSE)</f>
        <v>69984</v>
      </c>
      <c r="G2674" s="89" t="str">
        <f>'EMFAC2017EI-2011Class'!H2673</f>
        <v>2023-T7 Utility-8</v>
      </c>
      <c r="H2674" s="77">
        <f t="shared" si="84"/>
        <v>0.92485550712767195</v>
      </c>
      <c r="J2674" s="13"/>
      <c r="N2674" s="37"/>
      <c r="O2674" s="36"/>
    </row>
    <row r="2675" spans="1:15" ht="13.7" customHeight="1" x14ac:dyDescent="0.25">
      <c r="A2675" s="73">
        <f>'EMFAC2017EI-2011Class'!B2674</f>
        <v>2023</v>
      </c>
      <c r="B2675" s="74" t="str">
        <f>'EMFAC2017EI-2011Class'!C2674</f>
        <v>T7 Utility</v>
      </c>
      <c r="C2675" s="73">
        <f>'EMFAC2017EI-2011Class'!D2674</f>
        <v>2014</v>
      </c>
      <c r="D2675" s="38">
        <f>'EMFAC2017EI-2011Class'!F2674</f>
        <v>9</v>
      </c>
      <c r="E2675" s="72" t="str">
        <f t="shared" si="85"/>
        <v>T7 Utility-9</v>
      </c>
      <c r="F2675" s="39">
        <f>VLOOKUP(E2675,HD_Odo!$C$2:$D$1381,2,FALSE)</f>
        <v>77760</v>
      </c>
      <c r="G2675" s="89" t="str">
        <f>'EMFAC2017EI-2011Class'!H2674</f>
        <v>2023-T7 Utility-9</v>
      </c>
      <c r="H2675" s="77">
        <f t="shared" si="84"/>
        <v>0.91839113108483716</v>
      </c>
      <c r="J2675" s="13"/>
      <c r="N2675" s="37"/>
      <c r="O2675" s="36"/>
    </row>
    <row r="2676" spans="1:15" ht="13.7" customHeight="1" x14ac:dyDescent="0.25">
      <c r="A2676" s="73">
        <f>'EMFAC2017EI-2011Class'!B2675</f>
        <v>2023</v>
      </c>
      <c r="B2676" s="74" t="str">
        <f>'EMFAC2017EI-2011Class'!C2675</f>
        <v>T7 Utility</v>
      </c>
      <c r="C2676" s="73">
        <f>'EMFAC2017EI-2011Class'!D2675</f>
        <v>2013</v>
      </c>
      <c r="D2676" s="38">
        <f>'EMFAC2017EI-2011Class'!F2675</f>
        <v>10</v>
      </c>
      <c r="E2676" s="72" t="str">
        <f t="shared" si="85"/>
        <v>T7 Utility-10</v>
      </c>
      <c r="F2676" s="39">
        <f>VLOOKUP(E2676,HD_Odo!$C$2:$D$1381,2,FALSE)</f>
        <v>85536</v>
      </c>
      <c r="G2676" s="89" t="str">
        <f>'EMFAC2017EI-2011Class'!H2675</f>
        <v>2023-T7 Utility-10</v>
      </c>
      <c r="H2676" s="77">
        <f t="shared" si="84"/>
        <v>0.88169076306028171</v>
      </c>
      <c r="J2676" s="13"/>
      <c r="N2676" s="37"/>
      <c r="O2676" s="36"/>
    </row>
    <row r="2677" spans="1:15" ht="13.7" customHeight="1" x14ac:dyDescent="0.25">
      <c r="A2677" s="73">
        <f>'EMFAC2017EI-2011Class'!B2676</f>
        <v>2023</v>
      </c>
      <c r="B2677" s="74" t="str">
        <f>'EMFAC2017EI-2011Class'!C2676</f>
        <v>T7 Utility</v>
      </c>
      <c r="C2677" s="73">
        <f>'EMFAC2017EI-2011Class'!D2676</f>
        <v>2012</v>
      </c>
      <c r="D2677" s="38">
        <f>'EMFAC2017EI-2011Class'!F2676</f>
        <v>11</v>
      </c>
      <c r="E2677" s="72" t="str">
        <f t="shared" si="85"/>
        <v>T7 Utility-11</v>
      </c>
      <c r="F2677" s="39">
        <f>VLOOKUP(E2677,HD_Odo!$C$2:$D$1381,2,FALSE)</f>
        <v>93312</v>
      </c>
      <c r="G2677" s="89" t="str">
        <f>'EMFAC2017EI-2011Class'!H2676</f>
        <v>2023-T7 Utility-11</v>
      </c>
      <c r="H2677" s="77">
        <f t="shared" si="84"/>
        <v>0.87470800034463059</v>
      </c>
      <c r="J2677" s="13"/>
      <c r="N2677" s="37"/>
      <c r="O2677" s="36"/>
    </row>
    <row r="2678" spans="1:15" ht="13.7" customHeight="1" x14ac:dyDescent="0.25">
      <c r="A2678" s="73">
        <f>'EMFAC2017EI-2011Class'!B2677</f>
        <v>2024</v>
      </c>
      <c r="B2678" s="74" t="str">
        <f>'EMFAC2017EI-2011Class'!C2677</f>
        <v>T7 Ag</v>
      </c>
      <c r="C2678" s="73">
        <f>'EMFAC2017EI-2011Class'!D2677</f>
        <v>2019</v>
      </c>
      <c r="D2678" s="38">
        <f>'EMFAC2017EI-2011Class'!F2677</f>
        <v>5</v>
      </c>
      <c r="E2678" s="72" t="str">
        <f t="shared" si="85"/>
        <v>T7 Ag-5</v>
      </c>
      <c r="F2678" s="39">
        <f>VLOOKUP(E2678,HD_Odo!$C$2:$D$1381,2,FALSE)</f>
        <v>298537.01</v>
      </c>
      <c r="G2678" s="89" t="str">
        <f>'EMFAC2017EI-2011Class'!H2677</f>
        <v>2024-T7 Ag-5</v>
      </c>
      <c r="H2678" s="70">
        <f>IF(C2678&lt;1994,1,IF(C2678&lt;2004,($AC$3+$AD$3*(F2678/10000))/($E$3+$F$3*(F2678/10000)),IF(C2678&lt;2008,($AC$4+$AD$4*(F2678/10000))/($E$4+$F$4*(F2678/10000)),IF(C2678&lt;2011,($AC$5+$AD$5*(F2678/10000))/($E$5+$F$5*(F2678/10000)),IF(C2678&lt;2014,($AC$6+$AD$6*(F2678/10000))/($E$6+$F$6*(F2678/10000)),($AC$7+$AD$7*(F2678/10000))/($E$7+$F$7*(F2678/10000)))))))</f>
        <v>0.8008508498324246</v>
      </c>
      <c r="J2678" s="13"/>
      <c r="N2678" s="37"/>
      <c r="O2678" s="36"/>
    </row>
    <row r="2679" spans="1:15" ht="13.7" customHeight="1" x14ac:dyDescent="0.25">
      <c r="A2679" s="73">
        <f>'EMFAC2017EI-2011Class'!B2678</f>
        <v>2024</v>
      </c>
      <c r="B2679" s="74" t="str">
        <f>'EMFAC2017EI-2011Class'!C2678</f>
        <v>T7 Ag</v>
      </c>
      <c r="C2679" s="73">
        <f>'EMFAC2017EI-2011Class'!D2678</f>
        <v>2018</v>
      </c>
      <c r="D2679" s="38">
        <f>'EMFAC2017EI-2011Class'!F2678</f>
        <v>6</v>
      </c>
      <c r="E2679" s="72" t="str">
        <f t="shared" si="85"/>
        <v>T7 Ag-6</v>
      </c>
      <c r="F2679" s="39">
        <f>VLOOKUP(E2679,HD_Odo!$C$2:$D$1381,2,FALSE)</f>
        <v>341804.03</v>
      </c>
      <c r="G2679" s="89" t="str">
        <f>'EMFAC2017EI-2011Class'!H2678</f>
        <v>2024-T7 Ag-6</v>
      </c>
      <c r="H2679" s="70">
        <f t="shared" ref="H2679:H2742" si="86">IF(C2679&lt;1994,1,IF(C2679&lt;2004,($AC$3+$AD$3*(F2679/10000))/($E$3+$F$3*(F2679/10000)),IF(C2679&lt;2008,($AC$4+$AD$4*(F2679/10000))/($E$4+$F$4*(F2679/10000)),IF(C2679&lt;2011,($AC$5+$AD$5*(F2679/10000))/($E$5+$F$5*(F2679/10000)),IF(C2679&lt;2014,($AC$6+$AD$6*(F2679/10000))/($E$6+$F$6*(F2679/10000)),($AC$7+$AD$7*(F2679/10000))/($E$7+$F$7*(F2679/10000)))))))</f>
        <v>0.78820155464827357</v>
      </c>
      <c r="J2679" s="13"/>
      <c r="N2679" s="37"/>
      <c r="O2679" s="36"/>
    </row>
    <row r="2680" spans="1:15" ht="13.7" customHeight="1" x14ac:dyDescent="0.25">
      <c r="A2680" s="73">
        <f>'EMFAC2017EI-2011Class'!B2679</f>
        <v>2024</v>
      </c>
      <c r="B2680" s="74" t="str">
        <f>'EMFAC2017EI-2011Class'!C2679</f>
        <v>T7 Ag</v>
      </c>
      <c r="C2680" s="73">
        <f>'EMFAC2017EI-2011Class'!D2679</f>
        <v>2017</v>
      </c>
      <c r="D2680" s="38">
        <f>'EMFAC2017EI-2011Class'!F2679</f>
        <v>7</v>
      </c>
      <c r="E2680" s="72" t="str">
        <f t="shared" si="85"/>
        <v>T7 Ag-7</v>
      </c>
      <c r="F2680" s="39">
        <f>VLOOKUP(E2680,HD_Odo!$C$2:$D$1381,2,FALSE)</f>
        <v>382815.03</v>
      </c>
      <c r="G2680" s="89" t="str">
        <f>'EMFAC2017EI-2011Class'!H2679</f>
        <v>2024-T7 Ag-7</v>
      </c>
      <c r="H2680" s="70">
        <f t="shared" si="86"/>
        <v>0.77776762836863289</v>
      </c>
      <c r="J2680" s="13"/>
      <c r="N2680" s="37"/>
      <c r="O2680" s="36"/>
    </row>
    <row r="2681" spans="1:15" ht="13.7" customHeight="1" x14ac:dyDescent="0.25">
      <c r="A2681" s="73">
        <f>'EMFAC2017EI-2011Class'!B2680</f>
        <v>2024</v>
      </c>
      <c r="B2681" s="74" t="str">
        <f>'EMFAC2017EI-2011Class'!C2680</f>
        <v>T7 Ag</v>
      </c>
      <c r="C2681" s="73">
        <f>'EMFAC2017EI-2011Class'!D2680</f>
        <v>2013</v>
      </c>
      <c r="D2681" s="38">
        <f>'EMFAC2017EI-2011Class'!F2680</f>
        <v>11</v>
      </c>
      <c r="E2681" s="72" t="str">
        <f t="shared" si="85"/>
        <v>T7 Ag-11</v>
      </c>
      <c r="F2681" s="39">
        <f>VLOOKUP(E2681,HD_Odo!$C$2:$D$1381,2,FALSE)</f>
        <v>518809.01</v>
      </c>
      <c r="G2681" s="89" t="str">
        <f>'EMFAC2017EI-2011Class'!H2680</f>
        <v>2024-T7 Ag-11</v>
      </c>
      <c r="H2681" s="70">
        <f t="shared" si="86"/>
        <v>0.72024998270635721</v>
      </c>
      <c r="J2681" s="13"/>
      <c r="N2681" s="37"/>
      <c r="O2681" s="36"/>
    </row>
    <row r="2682" spans="1:15" ht="13.7" customHeight="1" x14ac:dyDescent="0.25">
      <c r="A2682" s="73">
        <f>'EMFAC2017EI-2011Class'!B2681</f>
        <v>2024</v>
      </c>
      <c r="B2682" s="74" t="str">
        <f>'EMFAC2017EI-2011Class'!C2681</f>
        <v>T7 Ag</v>
      </c>
      <c r="C2682" s="73">
        <f>'EMFAC2017EI-2011Class'!D2681</f>
        <v>2012</v>
      </c>
      <c r="D2682" s="38">
        <f>'EMFAC2017EI-2011Class'!F2681</f>
        <v>12</v>
      </c>
      <c r="E2682" s="72" t="str">
        <f t="shared" si="85"/>
        <v>T7 Ag-12</v>
      </c>
      <c r="F2682" s="39">
        <f>VLOOKUP(E2682,HD_Odo!$C$2:$D$1381,2,FALSE)</f>
        <v>547313.02</v>
      </c>
      <c r="G2682" s="89" t="str">
        <f>'EMFAC2017EI-2011Class'!H2681</f>
        <v>2024-T7 Ag-12</v>
      </c>
      <c r="H2682" s="70">
        <f t="shared" si="86"/>
        <v>0.71656324126489312</v>
      </c>
      <c r="J2682" s="13"/>
      <c r="N2682" s="37"/>
      <c r="O2682" s="36"/>
    </row>
    <row r="2683" spans="1:15" ht="13.7" customHeight="1" x14ac:dyDescent="0.25">
      <c r="A2683" s="73">
        <f>'EMFAC2017EI-2011Class'!B2682</f>
        <v>2024</v>
      </c>
      <c r="B2683" s="74" t="str">
        <f>'EMFAC2017EI-2011Class'!C2682</f>
        <v>T7 CAIRP</v>
      </c>
      <c r="C2683" s="73">
        <f>'EMFAC2017EI-2011Class'!D2682</f>
        <v>2025</v>
      </c>
      <c r="D2683" s="38">
        <f>'EMFAC2017EI-2011Class'!F2682</f>
        <v>-1</v>
      </c>
      <c r="E2683" s="72" t="str">
        <f t="shared" si="85"/>
        <v>T7 CAIRP--1</v>
      </c>
      <c r="F2683" s="39">
        <f>VLOOKUP(E2683,HD_Odo!$C$2:$D$1381,2,FALSE)</f>
        <v>0</v>
      </c>
      <c r="G2683" s="89" t="str">
        <f>'EMFAC2017EI-2011Class'!H2682</f>
        <v>2024-T7 CAIRP--1</v>
      </c>
      <c r="H2683" s="70">
        <f t="shared" si="86"/>
        <v>1</v>
      </c>
      <c r="J2683" s="13"/>
      <c r="N2683" s="37"/>
      <c r="O2683" s="36"/>
    </row>
    <row r="2684" spans="1:15" ht="13.7" customHeight="1" x14ac:dyDescent="0.25">
      <c r="A2684" s="73">
        <f>'EMFAC2017EI-2011Class'!B2683</f>
        <v>2024</v>
      </c>
      <c r="B2684" s="74" t="str">
        <f>'EMFAC2017EI-2011Class'!C2683</f>
        <v>T7 CAIRP</v>
      </c>
      <c r="C2684" s="73">
        <f>'EMFAC2017EI-2011Class'!D2683</f>
        <v>2024</v>
      </c>
      <c r="D2684" s="38">
        <f>'EMFAC2017EI-2011Class'!F2683</f>
        <v>0</v>
      </c>
      <c r="E2684" s="72" t="str">
        <f t="shared" si="85"/>
        <v>T7 CAIRP-0</v>
      </c>
      <c r="F2684" s="39">
        <f>VLOOKUP(E2684,HD_Odo!$C$2:$D$1381,2,FALSE)</f>
        <v>105233.9</v>
      </c>
      <c r="G2684" s="89" t="str">
        <f>'EMFAC2017EI-2011Class'!H2683</f>
        <v>2024-T7 CAIRP-0</v>
      </c>
      <c r="H2684" s="70">
        <f t="shared" si="86"/>
        <v>0.89331236632221533</v>
      </c>
      <c r="J2684" s="13"/>
      <c r="N2684" s="37"/>
      <c r="O2684" s="36"/>
    </row>
    <row r="2685" spans="1:15" ht="13.7" customHeight="1" x14ac:dyDescent="0.25">
      <c r="A2685" s="73">
        <f>'EMFAC2017EI-2011Class'!B2684</f>
        <v>2024</v>
      </c>
      <c r="B2685" s="74" t="str">
        <f>'EMFAC2017EI-2011Class'!C2684</f>
        <v>T7 CAIRP</v>
      </c>
      <c r="C2685" s="73">
        <f>'EMFAC2017EI-2011Class'!D2684</f>
        <v>2023</v>
      </c>
      <c r="D2685" s="38">
        <f>'EMFAC2017EI-2011Class'!F2684</f>
        <v>1</v>
      </c>
      <c r="E2685" s="72" t="str">
        <f t="shared" si="85"/>
        <v>T7 CAIRP-1</v>
      </c>
      <c r="F2685" s="39">
        <f>VLOOKUP(E2685,HD_Odo!$C$2:$D$1381,2,FALSE)</f>
        <v>210374.9</v>
      </c>
      <c r="G2685" s="89" t="str">
        <f>'EMFAC2017EI-2011Class'!H2684</f>
        <v>2024-T7 CAIRP-1</v>
      </c>
      <c r="H2685" s="70">
        <f t="shared" si="86"/>
        <v>0.83372653130536711</v>
      </c>
      <c r="J2685" s="13"/>
      <c r="N2685" s="37"/>
      <c r="O2685" s="36"/>
    </row>
    <row r="2686" spans="1:15" ht="13.7" customHeight="1" x14ac:dyDescent="0.25">
      <c r="A2686" s="73">
        <f>'EMFAC2017EI-2011Class'!B2685</f>
        <v>2024</v>
      </c>
      <c r="B2686" s="74" t="str">
        <f>'EMFAC2017EI-2011Class'!C2685</f>
        <v>T7 CAIRP</v>
      </c>
      <c r="C2686" s="73">
        <f>'EMFAC2017EI-2011Class'!D2685</f>
        <v>2022</v>
      </c>
      <c r="D2686" s="38">
        <f>'EMFAC2017EI-2011Class'!F2685</f>
        <v>2</v>
      </c>
      <c r="E2686" s="72" t="str">
        <f t="shared" si="85"/>
        <v>T7 CAIRP-2</v>
      </c>
      <c r="F2686" s="39">
        <f>VLOOKUP(E2686,HD_Odo!$C$2:$D$1381,2,FALSE)</f>
        <v>312602.90000000002</v>
      </c>
      <c r="G2686" s="89" t="str">
        <f>'EMFAC2017EI-2011Class'!H2685</f>
        <v>2024-T7 CAIRP-2</v>
      </c>
      <c r="H2686" s="70">
        <f t="shared" si="86"/>
        <v>0.79653132957270456</v>
      </c>
      <c r="J2686" s="13"/>
      <c r="N2686" s="37"/>
      <c r="O2686" s="36"/>
    </row>
    <row r="2687" spans="1:15" ht="13.7" customHeight="1" x14ac:dyDescent="0.25">
      <c r="A2687" s="73">
        <f>'EMFAC2017EI-2011Class'!B2686</f>
        <v>2024</v>
      </c>
      <c r="B2687" s="74" t="str">
        <f>'EMFAC2017EI-2011Class'!C2686</f>
        <v>T7 CAIRP</v>
      </c>
      <c r="C2687" s="73">
        <f>'EMFAC2017EI-2011Class'!D2686</f>
        <v>2021</v>
      </c>
      <c r="D2687" s="38">
        <f>'EMFAC2017EI-2011Class'!F2686</f>
        <v>3</v>
      </c>
      <c r="E2687" s="72" t="str">
        <f t="shared" si="85"/>
        <v>T7 CAIRP-3</v>
      </c>
      <c r="F2687" s="39">
        <f>VLOOKUP(E2687,HD_Odo!$C$2:$D$1381,2,FALSE)</f>
        <v>409894.85</v>
      </c>
      <c r="G2687" s="89" t="str">
        <f>'EMFAC2017EI-2011Class'!H2686</f>
        <v>2024-T7 CAIRP-3</v>
      </c>
      <c r="H2687" s="70">
        <f t="shared" si="86"/>
        <v>0.77157142655131428</v>
      </c>
      <c r="J2687" s="13"/>
      <c r="N2687" s="37"/>
      <c r="O2687" s="36"/>
    </row>
    <row r="2688" spans="1:15" ht="13.7" customHeight="1" x14ac:dyDescent="0.25">
      <c r="A2688" s="73">
        <f>'EMFAC2017EI-2011Class'!B2687</f>
        <v>2024</v>
      </c>
      <c r="B2688" s="74" t="str">
        <f>'EMFAC2017EI-2011Class'!C2687</f>
        <v>T7 CAIRP</v>
      </c>
      <c r="C2688" s="73">
        <f>'EMFAC2017EI-2011Class'!D2687</f>
        <v>2020</v>
      </c>
      <c r="D2688" s="38">
        <f>'EMFAC2017EI-2011Class'!F2687</f>
        <v>4</v>
      </c>
      <c r="E2688" s="72" t="str">
        <f t="shared" si="85"/>
        <v>T7 CAIRP-4</v>
      </c>
      <c r="F2688" s="39">
        <f>VLOOKUP(E2688,HD_Odo!$C$2:$D$1381,2,FALSE)</f>
        <v>500922.86</v>
      </c>
      <c r="G2688" s="89" t="str">
        <f>'EMFAC2017EI-2011Class'!H2687</f>
        <v>2024-T7 CAIRP-4</v>
      </c>
      <c r="H2688" s="70">
        <f t="shared" si="86"/>
        <v>0.75394790450238092</v>
      </c>
      <c r="J2688" s="13"/>
      <c r="N2688" s="37"/>
      <c r="O2688" s="36"/>
    </row>
    <row r="2689" spans="1:15" ht="13.7" customHeight="1" x14ac:dyDescent="0.25">
      <c r="A2689" s="73">
        <f>'EMFAC2017EI-2011Class'!B2688</f>
        <v>2024</v>
      </c>
      <c r="B2689" s="74" t="str">
        <f>'EMFAC2017EI-2011Class'!C2688</f>
        <v>T7 CAIRP</v>
      </c>
      <c r="C2689" s="73">
        <f>'EMFAC2017EI-2011Class'!D2688</f>
        <v>2019</v>
      </c>
      <c r="D2689" s="38">
        <f>'EMFAC2017EI-2011Class'!F2688</f>
        <v>5</v>
      </c>
      <c r="E2689" s="72" t="str">
        <f t="shared" si="85"/>
        <v>T7 CAIRP-5</v>
      </c>
      <c r="F2689" s="39">
        <f>VLOOKUP(E2689,HD_Odo!$C$2:$D$1381,2,FALSE)</f>
        <v>584952.91</v>
      </c>
      <c r="G2689" s="89" t="str">
        <f>'EMFAC2017EI-2011Class'!H2688</f>
        <v>2024-T7 CAIRP-5</v>
      </c>
      <c r="H2689" s="70">
        <f t="shared" si="86"/>
        <v>0.74102339903743075</v>
      </c>
      <c r="J2689" s="13"/>
      <c r="N2689" s="37"/>
      <c r="O2689" s="36"/>
    </row>
    <row r="2690" spans="1:15" ht="13.7" customHeight="1" x14ac:dyDescent="0.25">
      <c r="A2690" s="73">
        <f>'EMFAC2017EI-2011Class'!B2689</f>
        <v>2024</v>
      </c>
      <c r="B2690" s="74" t="str">
        <f>'EMFAC2017EI-2011Class'!C2689</f>
        <v>T7 CAIRP</v>
      </c>
      <c r="C2690" s="73">
        <f>'EMFAC2017EI-2011Class'!D2689</f>
        <v>2018</v>
      </c>
      <c r="D2690" s="38">
        <f>'EMFAC2017EI-2011Class'!F2689</f>
        <v>6</v>
      </c>
      <c r="E2690" s="72" t="str">
        <f t="shared" si="85"/>
        <v>T7 CAIRP-6</v>
      </c>
      <c r="F2690" s="39">
        <f>VLOOKUP(E2690,HD_Odo!$C$2:$D$1381,2,FALSE)</f>
        <v>661743.91</v>
      </c>
      <c r="G2690" s="89" t="str">
        <f>'EMFAC2017EI-2011Class'!H2689</f>
        <v>2024-T7 CAIRP-6</v>
      </c>
      <c r="H2690" s="70">
        <f t="shared" si="86"/>
        <v>0.73125825627851437</v>
      </c>
      <c r="J2690" s="13"/>
      <c r="N2690" s="37"/>
      <c r="O2690" s="36"/>
    </row>
    <row r="2691" spans="1:15" ht="13.7" customHeight="1" x14ac:dyDescent="0.25">
      <c r="A2691" s="73">
        <f>'EMFAC2017EI-2011Class'!B2690</f>
        <v>2024</v>
      </c>
      <c r="B2691" s="74" t="str">
        <f>'EMFAC2017EI-2011Class'!C2690</f>
        <v>T7 CAIRP</v>
      </c>
      <c r="C2691" s="73">
        <f>'EMFAC2017EI-2011Class'!D2690</f>
        <v>2017</v>
      </c>
      <c r="D2691" s="38">
        <f>'EMFAC2017EI-2011Class'!F2690</f>
        <v>7</v>
      </c>
      <c r="E2691" s="72" t="str">
        <f t="shared" si="85"/>
        <v>T7 CAIRP-7</v>
      </c>
      <c r="F2691" s="39">
        <f>VLOOKUP(E2691,HD_Odo!$C$2:$D$1381,2,FALSE)</f>
        <v>731450.95</v>
      </c>
      <c r="G2691" s="89" t="str">
        <f>'EMFAC2017EI-2011Class'!H2690</f>
        <v>2024-T7 CAIRP-7</v>
      </c>
      <c r="H2691" s="70">
        <f t="shared" si="86"/>
        <v>0.72369499975915896</v>
      </c>
      <c r="J2691" s="13"/>
      <c r="N2691" s="37"/>
      <c r="O2691" s="36"/>
    </row>
    <row r="2692" spans="1:15" ht="13.7" customHeight="1" x14ac:dyDescent="0.25">
      <c r="A2692" s="73">
        <f>'EMFAC2017EI-2011Class'!B2691</f>
        <v>2024</v>
      </c>
      <c r="B2692" s="74" t="str">
        <f>'EMFAC2017EI-2011Class'!C2691</f>
        <v>T7 CAIRP</v>
      </c>
      <c r="C2692" s="73">
        <f>'EMFAC2017EI-2011Class'!D2691</f>
        <v>2016</v>
      </c>
      <c r="D2692" s="38">
        <f>'EMFAC2017EI-2011Class'!F2691</f>
        <v>8</v>
      </c>
      <c r="E2692" s="72" t="str">
        <f t="shared" si="85"/>
        <v>T7 CAIRP-8</v>
      </c>
      <c r="F2692" s="39">
        <f>VLOOKUP(E2692,HD_Odo!$C$2:$D$1381,2,FALSE)</f>
        <v>794519.93</v>
      </c>
      <c r="G2692" s="89" t="str">
        <f>'EMFAC2017EI-2011Class'!H2691</f>
        <v>2024-T7 CAIRP-8</v>
      </c>
      <c r="H2692" s="70">
        <f t="shared" si="86"/>
        <v>0.7177081781214304</v>
      </c>
      <c r="J2692" s="13"/>
      <c r="N2692" s="37"/>
      <c r="O2692" s="36"/>
    </row>
    <row r="2693" spans="1:15" ht="13.7" customHeight="1" x14ac:dyDescent="0.25">
      <c r="A2693" s="73">
        <f>'EMFAC2017EI-2011Class'!B2692</f>
        <v>2024</v>
      </c>
      <c r="B2693" s="74" t="str">
        <f>'EMFAC2017EI-2011Class'!C2692</f>
        <v>T7 CAIRP</v>
      </c>
      <c r="C2693" s="73">
        <f>'EMFAC2017EI-2011Class'!D2692</f>
        <v>2015</v>
      </c>
      <c r="D2693" s="38">
        <f>'EMFAC2017EI-2011Class'!F2692</f>
        <v>9</v>
      </c>
      <c r="E2693" s="72" t="str">
        <f t="shared" si="85"/>
        <v>T7 CAIRP-9</v>
      </c>
      <c r="F2693" s="39">
        <f>VLOOKUP(E2693,HD_Odo!$C$2:$D$1381,2,FALSE)</f>
        <v>800000</v>
      </c>
      <c r="G2693" s="89" t="str">
        <f>'EMFAC2017EI-2011Class'!H2692</f>
        <v>2024-T7 CAIRP-9</v>
      </c>
      <c r="H2693" s="70">
        <f t="shared" si="86"/>
        <v>0.71722141281639828</v>
      </c>
      <c r="J2693" s="13"/>
      <c r="N2693" s="37"/>
      <c r="O2693" s="36"/>
    </row>
    <row r="2694" spans="1:15" ht="13.7" customHeight="1" x14ac:dyDescent="0.25">
      <c r="A2694" s="73">
        <f>'EMFAC2017EI-2011Class'!B2693</f>
        <v>2024</v>
      </c>
      <c r="B2694" s="74" t="str">
        <f>'EMFAC2017EI-2011Class'!C2693</f>
        <v>T7 CAIRP</v>
      </c>
      <c r="C2694" s="73">
        <f>'EMFAC2017EI-2011Class'!D2693</f>
        <v>2014</v>
      </c>
      <c r="D2694" s="38">
        <f>'EMFAC2017EI-2011Class'!F2693</f>
        <v>10</v>
      </c>
      <c r="E2694" s="72" t="str">
        <f t="shared" si="85"/>
        <v>T7 CAIRP-10</v>
      </c>
      <c r="F2694" s="39">
        <f>VLOOKUP(E2694,HD_Odo!$C$2:$D$1381,2,FALSE)</f>
        <v>800000</v>
      </c>
      <c r="G2694" s="89" t="str">
        <f>'EMFAC2017EI-2011Class'!H2693</f>
        <v>2024-T7 CAIRP-10</v>
      </c>
      <c r="H2694" s="70">
        <f t="shared" si="86"/>
        <v>0.71722141281639828</v>
      </c>
      <c r="J2694" s="13"/>
      <c r="N2694" s="37"/>
      <c r="O2694" s="36"/>
    </row>
    <row r="2695" spans="1:15" ht="13.7" customHeight="1" x14ac:dyDescent="0.25">
      <c r="A2695" s="73">
        <f>'EMFAC2017EI-2011Class'!B2694</f>
        <v>2024</v>
      </c>
      <c r="B2695" s="74" t="str">
        <f>'EMFAC2017EI-2011Class'!C2694</f>
        <v>T7 CAIRP</v>
      </c>
      <c r="C2695" s="73">
        <f>'EMFAC2017EI-2011Class'!D2694</f>
        <v>2013</v>
      </c>
      <c r="D2695" s="38">
        <f>'EMFAC2017EI-2011Class'!F2694</f>
        <v>11</v>
      </c>
      <c r="E2695" s="72" t="str">
        <f t="shared" si="85"/>
        <v>T7 CAIRP-11</v>
      </c>
      <c r="F2695" s="39">
        <f>VLOOKUP(E2695,HD_Odo!$C$2:$D$1381,2,FALSE)</f>
        <v>800000</v>
      </c>
      <c r="G2695" s="89" t="str">
        <f>'EMFAC2017EI-2011Class'!H2694</f>
        <v>2024-T7 CAIRP-11</v>
      </c>
      <c r="H2695" s="70">
        <f t="shared" si="86"/>
        <v>0.69332835172875062</v>
      </c>
      <c r="J2695" s="13"/>
      <c r="N2695" s="37"/>
      <c r="O2695" s="36"/>
    </row>
    <row r="2696" spans="1:15" ht="13.7" customHeight="1" x14ac:dyDescent="0.25">
      <c r="A2696" s="73">
        <f>'EMFAC2017EI-2011Class'!B2695</f>
        <v>2024</v>
      </c>
      <c r="B2696" s="74" t="str">
        <f>'EMFAC2017EI-2011Class'!C2695</f>
        <v>T7 CAIRP</v>
      </c>
      <c r="C2696" s="73">
        <f>'EMFAC2017EI-2011Class'!D2695</f>
        <v>2012</v>
      </c>
      <c r="D2696" s="38">
        <f>'EMFAC2017EI-2011Class'!F2695</f>
        <v>12</v>
      </c>
      <c r="E2696" s="72" t="str">
        <f t="shared" si="85"/>
        <v>T7 CAIRP-12</v>
      </c>
      <c r="F2696" s="39">
        <f>VLOOKUP(E2696,HD_Odo!$C$2:$D$1381,2,FALSE)</f>
        <v>800000</v>
      </c>
      <c r="G2696" s="89" t="str">
        <f>'EMFAC2017EI-2011Class'!H2695</f>
        <v>2024-T7 CAIRP-12</v>
      </c>
      <c r="H2696" s="70">
        <f t="shared" si="86"/>
        <v>0.69332835172875062</v>
      </c>
      <c r="J2696" s="13"/>
      <c r="N2696" s="37"/>
      <c r="O2696" s="36"/>
    </row>
    <row r="2697" spans="1:15" ht="13.7" customHeight="1" x14ac:dyDescent="0.25">
      <c r="A2697" s="73">
        <f>'EMFAC2017EI-2011Class'!B2696</f>
        <v>2024</v>
      </c>
      <c r="B2697" s="74" t="str">
        <f>'EMFAC2017EI-2011Class'!C2696</f>
        <v>T7 CAIRP Construction</v>
      </c>
      <c r="C2697" s="73">
        <f>'EMFAC2017EI-2011Class'!D2696</f>
        <v>2025</v>
      </c>
      <c r="D2697" s="38">
        <f>'EMFAC2017EI-2011Class'!F2696</f>
        <v>-1</v>
      </c>
      <c r="E2697" s="72" t="str">
        <f t="shared" si="85"/>
        <v>T7 CAIRP Construction--1</v>
      </c>
      <c r="F2697" s="39">
        <f>VLOOKUP(E2697,HD_Odo!$C$2:$D$1381,2,FALSE)</f>
        <v>0</v>
      </c>
      <c r="G2697" s="89" t="str">
        <f>'EMFAC2017EI-2011Class'!H2696</f>
        <v>2024-T7 CAIRP Construction--1</v>
      </c>
      <c r="H2697" s="70">
        <f t="shared" si="86"/>
        <v>1</v>
      </c>
      <c r="J2697" s="13"/>
      <c r="N2697" s="37"/>
      <c r="O2697" s="36"/>
    </row>
    <row r="2698" spans="1:15" ht="13.7" customHeight="1" x14ac:dyDescent="0.25">
      <c r="A2698" s="73">
        <f>'EMFAC2017EI-2011Class'!B2697</f>
        <v>2024</v>
      </c>
      <c r="B2698" s="74" t="str">
        <f>'EMFAC2017EI-2011Class'!C2697</f>
        <v>T7 CAIRP Construction</v>
      </c>
      <c r="C2698" s="73">
        <f>'EMFAC2017EI-2011Class'!D2697</f>
        <v>2024</v>
      </c>
      <c r="D2698" s="38">
        <f>'EMFAC2017EI-2011Class'!F2697</f>
        <v>0</v>
      </c>
      <c r="E2698" s="72" t="str">
        <f t="shared" si="85"/>
        <v>T7 CAIRP Construction-0</v>
      </c>
      <c r="F2698" s="39">
        <f>VLOOKUP(E2698,HD_Odo!$C$2:$D$1381,2,FALSE)</f>
        <v>105233.9</v>
      </c>
      <c r="G2698" s="89" t="str">
        <f>'EMFAC2017EI-2011Class'!H2697</f>
        <v>2024-T7 CAIRP Construction-0</v>
      </c>
      <c r="H2698" s="70">
        <f t="shared" si="86"/>
        <v>0.89331236632221533</v>
      </c>
      <c r="J2698" s="13"/>
      <c r="N2698" s="37"/>
      <c r="O2698" s="36"/>
    </row>
    <row r="2699" spans="1:15" ht="13.7" customHeight="1" x14ac:dyDescent="0.25">
      <c r="A2699" s="73">
        <f>'EMFAC2017EI-2011Class'!B2698</f>
        <v>2024</v>
      </c>
      <c r="B2699" s="74" t="str">
        <f>'EMFAC2017EI-2011Class'!C2698</f>
        <v>T7 CAIRP Construction</v>
      </c>
      <c r="C2699" s="73">
        <f>'EMFAC2017EI-2011Class'!D2698</f>
        <v>2023</v>
      </c>
      <c r="D2699" s="38">
        <f>'EMFAC2017EI-2011Class'!F2698</f>
        <v>1</v>
      </c>
      <c r="E2699" s="72" t="str">
        <f t="shared" ref="E2699:E2762" si="87">CONCATENATE(B2699,"-",D2699)</f>
        <v>T7 CAIRP Construction-1</v>
      </c>
      <c r="F2699" s="39">
        <f>VLOOKUP(E2699,HD_Odo!$C$2:$D$1381,2,FALSE)</f>
        <v>210374.9</v>
      </c>
      <c r="G2699" s="89" t="str">
        <f>'EMFAC2017EI-2011Class'!H2698</f>
        <v>2024-T7 CAIRP Construction-1</v>
      </c>
      <c r="H2699" s="70">
        <f t="shared" si="86"/>
        <v>0.83372653130536711</v>
      </c>
      <c r="J2699" s="13"/>
      <c r="N2699" s="37"/>
      <c r="O2699" s="36"/>
    </row>
    <row r="2700" spans="1:15" ht="13.7" customHeight="1" x14ac:dyDescent="0.25">
      <c r="A2700" s="73">
        <f>'EMFAC2017EI-2011Class'!B2699</f>
        <v>2024</v>
      </c>
      <c r="B2700" s="74" t="str">
        <f>'EMFAC2017EI-2011Class'!C2699</f>
        <v>T7 CAIRP Construction</v>
      </c>
      <c r="C2700" s="73">
        <f>'EMFAC2017EI-2011Class'!D2699</f>
        <v>2022</v>
      </c>
      <c r="D2700" s="38">
        <f>'EMFAC2017EI-2011Class'!F2699</f>
        <v>2</v>
      </c>
      <c r="E2700" s="72" t="str">
        <f t="shared" si="87"/>
        <v>T7 CAIRP Construction-2</v>
      </c>
      <c r="F2700" s="39">
        <f>VLOOKUP(E2700,HD_Odo!$C$2:$D$1381,2,FALSE)</f>
        <v>312602.90000000002</v>
      </c>
      <c r="G2700" s="89" t="str">
        <f>'EMFAC2017EI-2011Class'!H2699</f>
        <v>2024-T7 CAIRP Construction-2</v>
      </c>
      <c r="H2700" s="70">
        <f t="shared" si="86"/>
        <v>0.79653132957270456</v>
      </c>
      <c r="J2700" s="13"/>
      <c r="N2700" s="37"/>
      <c r="O2700" s="36"/>
    </row>
    <row r="2701" spans="1:15" ht="13.7" customHeight="1" x14ac:dyDescent="0.25">
      <c r="A2701" s="73">
        <f>'EMFAC2017EI-2011Class'!B2700</f>
        <v>2024</v>
      </c>
      <c r="B2701" s="74" t="str">
        <f>'EMFAC2017EI-2011Class'!C2700</f>
        <v>T7 CAIRP Construction</v>
      </c>
      <c r="C2701" s="73">
        <f>'EMFAC2017EI-2011Class'!D2700</f>
        <v>2021</v>
      </c>
      <c r="D2701" s="38">
        <f>'EMFAC2017EI-2011Class'!F2700</f>
        <v>3</v>
      </c>
      <c r="E2701" s="72" t="str">
        <f t="shared" si="87"/>
        <v>T7 CAIRP Construction-3</v>
      </c>
      <c r="F2701" s="39">
        <f>VLOOKUP(E2701,HD_Odo!$C$2:$D$1381,2,FALSE)</f>
        <v>409894.85</v>
      </c>
      <c r="G2701" s="89" t="str">
        <f>'EMFAC2017EI-2011Class'!H2700</f>
        <v>2024-T7 CAIRP Construction-3</v>
      </c>
      <c r="H2701" s="70">
        <f t="shared" si="86"/>
        <v>0.77157142655131428</v>
      </c>
      <c r="J2701" s="13"/>
      <c r="N2701" s="37"/>
      <c r="O2701" s="36"/>
    </row>
    <row r="2702" spans="1:15" ht="13.7" customHeight="1" x14ac:dyDescent="0.25">
      <c r="A2702" s="73">
        <f>'EMFAC2017EI-2011Class'!B2701</f>
        <v>2024</v>
      </c>
      <c r="B2702" s="74" t="str">
        <f>'EMFAC2017EI-2011Class'!C2701</f>
        <v>T7 CAIRP Construction</v>
      </c>
      <c r="C2702" s="73">
        <f>'EMFAC2017EI-2011Class'!D2701</f>
        <v>2020</v>
      </c>
      <c r="D2702" s="38">
        <f>'EMFAC2017EI-2011Class'!F2701</f>
        <v>4</v>
      </c>
      <c r="E2702" s="72" t="str">
        <f t="shared" si="87"/>
        <v>T7 CAIRP Construction-4</v>
      </c>
      <c r="F2702" s="39">
        <f>VLOOKUP(E2702,HD_Odo!$C$2:$D$1381,2,FALSE)</f>
        <v>500922.86</v>
      </c>
      <c r="G2702" s="89" t="str">
        <f>'EMFAC2017EI-2011Class'!H2701</f>
        <v>2024-T7 CAIRP Construction-4</v>
      </c>
      <c r="H2702" s="70">
        <f t="shared" si="86"/>
        <v>0.75394790450238092</v>
      </c>
      <c r="J2702" s="13"/>
      <c r="N2702" s="37"/>
      <c r="O2702" s="36"/>
    </row>
    <row r="2703" spans="1:15" ht="13.7" customHeight="1" x14ac:dyDescent="0.25">
      <c r="A2703" s="73">
        <f>'EMFAC2017EI-2011Class'!B2702</f>
        <v>2024</v>
      </c>
      <c r="B2703" s="74" t="str">
        <f>'EMFAC2017EI-2011Class'!C2702</f>
        <v>T7 CAIRP Construction</v>
      </c>
      <c r="C2703" s="73">
        <f>'EMFAC2017EI-2011Class'!D2702</f>
        <v>2019</v>
      </c>
      <c r="D2703" s="38">
        <f>'EMFAC2017EI-2011Class'!F2702</f>
        <v>5</v>
      </c>
      <c r="E2703" s="72" t="str">
        <f t="shared" si="87"/>
        <v>T7 CAIRP Construction-5</v>
      </c>
      <c r="F2703" s="39">
        <f>VLOOKUP(E2703,HD_Odo!$C$2:$D$1381,2,FALSE)</f>
        <v>584952.91</v>
      </c>
      <c r="G2703" s="89" t="str">
        <f>'EMFAC2017EI-2011Class'!H2702</f>
        <v>2024-T7 CAIRP Construction-5</v>
      </c>
      <c r="H2703" s="70">
        <f t="shared" si="86"/>
        <v>0.74102339903743075</v>
      </c>
      <c r="J2703" s="13"/>
      <c r="N2703" s="37"/>
      <c r="O2703" s="36"/>
    </row>
    <row r="2704" spans="1:15" ht="13.7" customHeight="1" x14ac:dyDescent="0.25">
      <c r="A2704" s="73">
        <f>'EMFAC2017EI-2011Class'!B2703</f>
        <v>2024</v>
      </c>
      <c r="B2704" s="74" t="str">
        <f>'EMFAC2017EI-2011Class'!C2703</f>
        <v>T7 CAIRP Construction</v>
      </c>
      <c r="C2704" s="73">
        <f>'EMFAC2017EI-2011Class'!D2703</f>
        <v>2018</v>
      </c>
      <c r="D2704" s="38">
        <f>'EMFAC2017EI-2011Class'!F2703</f>
        <v>6</v>
      </c>
      <c r="E2704" s="72" t="str">
        <f t="shared" si="87"/>
        <v>T7 CAIRP Construction-6</v>
      </c>
      <c r="F2704" s="39">
        <f>VLOOKUP(E2704,HD_Odo!$C$2:$D$1381,2,FALSE)</f>
        <v>661743.91</v>
      </c>
      <c r="G2704" s="89" t="str">
        <f>'EMFAC2017EI-2011Class'!H2703</f>
        <v>2024-T7 CAIRP Construction-6</v>
      </c>
      <c r="H2704" s="70">
        <f t="shared" si="86"/>
        <v>0.73125825627851437</v>
      </c>
      <c r="J2704" s="13"/>
      <c r="N2704" s="37"/>
      <c r="O2704" s="36"/>
    </row>
    <row r="2705" spans="1:15" ht="13.7" customHeight="1" x14ac:dyDescent="0.25">
      <c r="A2705" s="73">
        <f>'EMFAC2017EI-2011Class'!B2704</f>
        <v>2024</v>
      </c>
      <c r="B2705" s="74" t="str">
        <f>'EMFAC2017EI-2011Class'!C2704</f>
        <v>T7 CAIRP Construction</v>
      </c>
      <c r="C2705" s="73">
        <f>'EMFAC2017EI-2011Class'!D2704</f>
        <v>2017</v>
      </c>
      <c r="D2705" s="38">
        <f>'EMFAC2017EI-2011Class'!F2704</f>
        <v>7</v>
      </c>
      <c r="E2705" s="72" t="str">
        <f t="shared" si="87"/>
        <v>T7 CAIRP Construction-7</v>
      </c>
      <c r="F2705" s="39">
        <f>VLOOKUP(E2705,HD_Odo!$C$2:$D$1381,2,FALSE)</f>
        <v>731450.95</v>
      </c>
      <c r="G2705" s="89" t="str">
        <f>'EMFAC2017EI-2011Class'!H2704</f>
        <v>2024-T7 CAIRP Construction-7</v>
      </c>
      <c r="H2705" s="70">
        <f t="shared" si="86"/>
        <v>0.72369499975915896</v>
      </c>
      <c r="J2705" s="13"/>
      <c r="N2705" s="37"/>
      <c r="O2705" s="36"/>
    </row>
    <row r="2706" spans="1:15" ht="13.7" customHeight="1" x14ac:dyDescent="0.25">
      <c r="A2706" s="73">
        <f>'EMFAC2017EI-2011Class'!B2705</f>
        <v>2024</v>
      </c>
      <c r="B2706" s="74" t="str">
        <f>'EMFAC2017EI-2011Class'!C2705</f>
        <v>T7 CAIRP Construction</v>
      </c>
      <c r="C2706" s="73">
        <f>'EMFAC2017EI-2011Class'!D2705</f>
        <v>2016</v>
      </c>
      <c r="D2706" s="38">
        <f>'EMFAC2017EI-2011Class'!F2705</f>
        <v>8</v>
      </c>
      <c r="E2706" s="72" t="str">
        <f t="shared" si="87"/>
        <v>T7 CAIRP Construction-8</v>
      </c>
      <c r="F2706" s="39">
        <f>VLOOKUP(E2706,HD_Odo!$C$2:$D$1381,2,FALSE)</f>
        <v>794519.93</v>
      </c>
      <c r="G2706" s="89" t="str">
        <f>'EMFAC2017EI-2011Class'!H2705</f>
        <v>2024-T7 CAIRP Construction-8</v>
      </c>
      <c r="H2706" s="70">
        <f t="shared" si="86"/>
        <v>0.7177081781214304</v>
      </c>
      <c r="J2706" s="13"/>
      <c r="N2706" s="37"/>
      <c r="O2706" s="36"/>
    </row>
    <row r="2707" spans="1:15" ht="13.7" customHeight="1" x14ac:dyDescent="0.25">
      <c r="A2707" s="73">
        <f>'EMFAC2017EI-2011Class'!B2706</f>
        <v>2024</v>
      </c>
      <c r="B2707" s="74" t="str">
        <f>'EMFAC2017EI-2011Class'!C2706</f>
        <v>T7 CAIRP Construction</v>
      </c>
      <c r="C2707" s="73">
        <f>'EMFAC2017EI-2011Class'!D2706</f>
        <v>2015</v>
      </c>
      <c r="D2707" s="38">
        <f>'EMFAC2017EI-2011Class'!F2706</f>
        <v>9</v>
      </c>
      <c r="E2707" s="72" t="str">
        <f t="shared" si="87"/>
        <v>T7 CAIRP Construction-9</v>
      </c>
      <c r="F2707" s="39">
        <f>VLOOKUP(E2707,HD_Odo!$C$2:$D$1381,2,FALSE)</f>
        <v>800000</v>
      </c>
      <c r="G2707" s="89" t="str">
        <f>'EMFAC2017EI-2011Class'!H2706</f>
        <v>2024-T7 CAIRP Construction-9</v>
      </c>
      <c r="H2707" s="70">
        <f t="shared" si="86"/>
        <v>0.71722141281639828</v>
      </c>
      <c r="J2707" s="13"/>
      <c r="N2707" s="37"/>
      <c r="O2707" s="36"/>
    </row>
    <row r="2708" spans="1:15" ht="13.7" customHeight="1" x14ac:dyDescent="0.25">
      <c r="A2708" s="73">
        <f>'EMFAC2017EI-2011Class'!B2707</f>
        <v>2024</v>
      </c>
      <c r="B2708" s="74" t="str">
        <f>'EMFAC2017EI-2011Class'!C2707</f>
        <v>T7 CAIRP Construction</v>
      </c>
      <c r="C2708" s="73">
        <f>'EMFAC2017EI-2011Class'!D2707</f>
        <v>2014</v>
      </c>
      <c r="D2708" s="38">
        <f>'EMFAC2017EI-2011Class'!F2707</f>
        <v>10</v>
      </c>
      <c r="E2708" s="72" t="str">
        <f t="shared" si="87"/>
        <v>T7 CAIRP Construction-10</v>
      </c>
      <c r="F2708" s="39">
        <f>VLOOKUP(E2708,HD_Odo!$C$2:$D$1381,2,FALSE)</f>
        <v>800000</v>
      </c>
      <c r="G2708" s="89" t="str">
        <f>'EMFAC2017EI-2011Class'!H2707</f>
        <v>2024-T7 CAIRP Construction-10</v>
      </c>
      <c r="H2708" s="70">
        <f t="shared" si="86"/>
        <v>0.71722141281639828</v>
      </c>
      <c r="J2708" s="13"/>
      <c r="N2708" s="37"/>
      <c r="O2708" s="36"/>
    </row>
    <row r="2709" spans="1:15" ht="13.7" customHeight="1" x14ac:dyDescent="0.25">
      <c r="A2709" s="73">
        <f>'EMFAC2017EI-2011Class'!B2708</f>
        <v>2024</v>
      </c>
      <c r="B2709" s="74" t="str">
        <f>'EMFAC2017EI-2011Class'!C2708</f>
        <v>T7 CAIRP Construction</v>
      </c>
      <c r="C2709" s="73">
        <f>'EMFAC2017EI-2011Class'!D2708</f>
        <v>2013</v>
      </c>
      <c r="D2709" s="38">
        <f>'EMFAC2017EI-2011Class'!F2708</f>
        <v>11</v>
      </c>
      <c r="E2709" s="72" t="str">
        <f t="shared" si="87"/>
        <v>T7 CAIRP Construction-11</v>
      </c>
      <c r="F2709" s="39">
        <f>VLOOKUP(E2709,HD_Odo!$C$2:$D$1381,2,FALSE)</f>
        <v>800000</v>
      </c>
      <c r="G2709" s="89" t="str">
        <f>'EMFAC2017EI-2011Class'!H2708</f>
        <v>2024-T7 CAIRP Construction-11</v>
      </c>
      <c r="H2709" s="70">
        <f t="shared" si="86"/>
        <v>0.69332835172875062</v>
      </c>
      <c r="J2709" s="13"/>
      <c r="N2709" s="37"/>
      <c r="O2709" s="36"/>
    </row>
    <row r="2710" spans="1:15" ht="13.7" customHeight="1" x14ac:dyDescent="0.25">
      <c r="A2710" s="73">
        <f>'EMFAC2017EI-2011Class'!B2709</f>
        <v>2024</v>
      </c>
      <c r="B2710" s="74" t="str">
        <f>'EMFAC2017EI-2011Class'!C2709</f>
        <v>T7 CAIRP Construction</v>
      </c>
      <c r="C2710" s="73">
        <f>'EMFAC2017EI-2011Class'!D2709</f>
        <v>2012</v>
      </c>
      <c r="D2710" s="38">
        <f>'EMFAC2017EI-2011Class'!F2709</f>
        <v>12</v>
      </c>
      <c r="E2710" s="72" t="str">
        <f t="shared" si="87"/>
        <v>T7 CAIRP Construction-12</v>
      </c>
      <c r="F2710" s="39">
        <f>VLOOKUP(E2710,HD_Odo!$C$2:$D$1381,2,FALSE)</f>
        <v>800000</v>
      </c>
      <c r="G2710" s="89" t="str">
        <f>'EMFAC2017EI-2011Class'!H2709</f>
        <v>2024-T7 CAIRP Construction-12</v>
      </c>
      <c r="H2710" s="70">
        <f t="shared" si="86"/>
        <v>0.69332835172875062</v>
      </c>
      <c r="J2710" s="13"/>
      <c r="N2710" s="37"/>
      <c r="O2710" s="36"/>
    </row>
    <row r="2711" spans="1:15" ht="13.7" customHeight="1" x14ac:dyDescent="0.25">
      <c r="A2711" s="73">
        <f>'EMFAC2017EI-2011Class'!B2710</f>
        <v>2024</v>
      </c>
      <c r="B2711" s="74" t="str">
        <f>'EMFAC2017EI-2011Class'!C2710</f>
        <v>T7 Motor Coach</v>
      </c>
      <c r="C2711" s="73">
        <f>'EMFAC2017EI-2011Class'!D2710</f>
        <v>2025</v>
      </c>
      <c r="D2711" s="38">
        <f>'EMFAC2017EI-2011Class'!F2710</f>
        <v>-1</v>
      </c>
      <c r="E2711" s="72" t="str">
        <f t="shared" si="87"/>
        <v>T7 Motor Coach--1</v>
      </c>
      <c r="F2711" s="39">
        <f>VLOOKUP(E2711,HD_Odo!$C$2:$D$1381,2,FALSE)</f>
        <v>22916.666666666701</v>
      </c>
      <c r="G2711" s="89" t="str">
        <f>'EMFAC2017EI-2011Class'!H2710</f>
        <v>2024-T7 Motor Coach--1</v>
      </c>
      <c r="H2711" s="70">
        <f t="shared" si="86"/>
        <v>0.97016245123242562</v>
      </c>
      <c r="J2711" s="13"/>
      <c r="N2711" s="37"/>
      <c r="O2711" s="36"/>
    </row>
    <row r="2712" spans="1:15" ht="13.7" customHeight="1" x14ac:dyDescent="0.25">
      <c r="A2712" s="73">
        <f>'EMFAC2017EI-2011Class'!B2711</f>
        <v>2024</v>
      </c>
      <c r="B2712" s="74" t="str">
        <f>'EMFAC2017EI-2011Class'!C2711</f>
        <v>T7 Motor Coach</v>
      </c>
      <c r="C2712" s="73">
        <f>'EMFAC2017EI-2011Class'!D2711</f>
        <v>2024</v>
      </c>
      <c r="D2712" s="38">
        <f>'EMFAC2017EI-2011Class'!F2711</f>
        <v>0</v>
      </c>
      <c r="E2712" s="72" t="str">
        <f t="shared" si="87"/>
        <v>T7 Motor Coach-0</v>
      </c>
      <c r="F2712" s="39">
        <f>VLOOKUP(E2712,HD_Odo!$C$2:$D$1381,2,FALSE)</f>
        <v>77916.666666666701</v>
      </c>
      <c r="G2712" s="89" t="str">
        <f>'EMFAC2017EI-2011Class'!H2711</f>
        <v>2024-T7 Motor Coach-0</v>
      </c>
      <c r="H2712" s="70">
        <f t="shared" si="86"/>
        <v>0.91474470648394435</v>
      </c>
      <c r="J2712" s="13"/>
      <c r="N2712" s="37"/>
      <c r="O2712" s="36"/>
    </row>
    <row r="2713" spans="1:15" ht="13.7" customHeight="1" x14ac:dyDescent="0.25">
      <c r="A2713" s="73">
        <f>'EMFAC2017EI-2011Class'!B2712</f>
        <v>2024</v>
      </c>
      <c r="B2713" s="74" t="str">
        <f>'EMFAC2017EI-2011Class'!C2712</f>
        <v>T7 Motor Coach</v>
      </c>
      <c r="C2713" s="73">
        <f>'EMFAC2017EI-2011Class'!D2712</f>
        <v>2023</v>
      </c>
      <c r="D2713" s="38">
        <f>'EMFAC2017EI-2011Class'!F2712</f>
        <v>1</v>
      </c>
      <c r="E2713" s="72" t="str">
        <f t="shared" si="87"/>
        <v>T7 Motor Coach-1</v>
      </c>
      <c r="F2713" s="39">
        <f>VLOOKUP(E2713,HD_Odo!$C$2:$D$1381,2,FALSE)</f>
        <v>132916.66666666701</v>
      </c>
      <c r="G2713" s="89" t="str">
        <f>'EMFAC2017EI-2011Class'!H2712</f>
        <v>2024-T7 Motor Coach-1</v>
      </c>
      <c r="H2713" s="70">
        <f t="shared" si="86"/>
        <v>0.87458273296966405</v>
      </c>
      <c r="J2713" s="13"/>
      <c r="N2713" s="37"/>
      <c r="O2713" s="36"/>
    </row>
    <row r="2714" spans="1:15" ht="13.7" customHeight="1" x14ac:dyDescent="0.25">
      <c r="A2714" s="73">
        <f>'EMFAC2017EI-2011Class'!B2713</f>
        <v>2024</v>
      </c>
      <c r="B2714" s="74" t="str">
        <f>'EMFAC2017EI-2011Class'!C2713</f>
        <v>T7 Motor Coach</v>
      </c>
      <c r="C2714" s="73">
        <f>'EMFAC2017EI-2011Class'!D2713</f>
        <v>2022</v>
      </c>
      <c r="D2714" s="38">
        <f>'EMFAC2017EI-2011Class'!F2713</f>
        <v>2</v>
      </c>
      <c r="E2714" s="72" t="str">
        <f t="shared" si="87"/>
        <v>T7 Motor Coach-2</v>
      </c>
      <c r="F2714" s="39">
        <f>VLOOKUP(E2714,HD_Odo!$C$2:$D$1381,2,FALSE)</f>
        <v>187916.66666666701</v>
      </c>
      <c r="G2714" s="89" t="str">
        <f>'EMFAC2017EI-2011Class'!H2713</f>
        <v>2024-T7 Motor Coach-2</v>
      </c>
      <c r="H2714" s="70">
        <f t="shared" si="86"/>
        <v>0.84413914718019611</v>
      </c>
      <c r="J2714" s="13"/>
      <c r="N2714" s="37"/>
      <c r="O2714" s="36"/>
    </row>
    <row r="2715" spans="1:15" ht="13.7" customHeight="1" x14ac:dyDescent="0.25">
      <c r="A2715" s="73">
        <f>'EMFAC2017EI-2011Class'!B2714</f>
        <v>2024</v>
      </c>
      <c r="B2715" s="74" t="str">
        <f>'EMFAC2017EI-2011Class'!C2714</f>
        <v>T7 Motor Coach</v>
      </c>
      <c r="C2715" s="73">
        <f>'EMFAC2017EI-2011Class'!D2714</f>
        <v>2021</v>
      </c>
      <c r="D2715" s="38">
        <f>'EMFAC2017EI-2011Class'!F2714</f>
        <v>3</v>
      </c>
      <c r="E2715" s="72" t="str">
        <f t="shared" si="87"/>
        <v>T7 Motor Coach-3</v>
      </c>
      <c r="F2715" s="39">
        <f>VLOOKUP(E2715,HD_Odo!$C$2:$D$1381,2,FALSE)</f>
        <v>242916.66666666701</v>
      </c>
      <c r="G2715" s="89" t="str">
        <f>'EMFAC2017EI-2011Class'!H2714</f>
        <v>2024-T7 Motor Coach-3</v>
      </c>
      <c r="H2715" s="70">
        <f t="shared" si="86"/>
        <v>0.82026719397324621</v>
      </c>
      <c r="J2715" s="13"/>
      <c r="N2715" s="37"/>
      <c r="O2715" s="36"/>
    </row>
    <row r="2716" spans="1:15" ht="13.7" customHeight="1" x14ac:dyDescent="0.25">
      <c r="A2716" s="73">
        <f>'EMFAC2017EI-2011Class'!B2715</f>
        <v>2024</v>
      </c>
      <c r="B2716" s="74" t="str">
        <f>'EMFAC2017EI-2011Class'!C2715</f>
        <v>T7 Motor Coach</v>
      </c>
      <c r="C2716" s="73">
        <f>'EMFAC2017EI-2011Class'!D2715</f>
        <v>2020</v>
      </c>
      <c r="D2716" s="38">
        <f>'EMFAC2017EI-2011Class'!F2715</f>
        <v>4</v>
      </c>
      <c r="E2716" s="72" t="str">
        <f t="shared" si="87"/>
        <v>T7 Motor Coach-4</v>
      </c>
      <c r="F2716" s="39">
        <f>VLOOKUP(E2716,HD_Odo!$C$2:$D$1381,2,FALSE)</f>
        <v>297916.66666666698</v>
      </c>
      <c r="G2716" s="89" t="str">
        <f>'EMFAC2017EI-2011Class'!H2715</f>
        <v>2024-T7 Motor Coach-4</v>
      </c>
      <c r="H2716" s="70">
        <f t="shared" si="86"/>
        <v>0.80104630766418172</v>
      </c>
      <c r="J2716" s="13"/>
      <c r="N2716" s="37"/>
      <c r="O2716" s="36"/>
    </row>
    <row r="2717" spans="1:15" ht="13.7" customHeight="1" x14ac:dyDescent="0.25">
      <c r="A2717" s="73">
        <f>'EMFAC2017EI-2011Class'!B2716</f>
        <v>2024</v>
      </c>
      <c r="B2717" s="74" t="str">
        <f>'EMFAC2017EI-2011Class'!C2716</f>
        <v>T7 Motor Coach</v>
      </c>
      <c r="C2717" s="73">
        <f>'EMFAC2017EI-2011Class'!D2716</f>
        <v>2019</v>
      </c>
      <c r="D2717" s="38">
        <f>'EMFAC2017EI-2011Class'!F2716</f>
        <v>5</v>
      </c>
      <c r="E2717" s="72" t="str">
        <f t="shared" si="87"/>
        <v>T7 Motor Coach-5</v>
      </c>
      <c r="F2717" s="39">
        <f>VLOOKUP(E2717,HD_Odo!$C$2:$D$1381,2,FALSE)</f>
        <v>352916.66666666698</v>
      </c>
      <c r="G2717" s="89" t="str">
        <f>'EMFAC2017EI-2011Class'!H2716</f>
        <v>2024-T7 Motor Coach-5</v>
      </c>
      <c r="H2717" s="70">
        <f t="shared" si="86"/>
        <v>0.78523787191704941</v>
      </c>
      <c r="J2717" s="13"/>
      <c r="N2717" s="37"/>
      <c r="O2717" s="36"/>
    </row>
    <row r="2718" spans="1:15" ht="13.7" customHeight="1" x14ac:dyDescent="0.25">
      <c r="A2718" s="73">
        <f>'EMFAC2017EI-2011Class'!B2717</f>
        <v>2024</v>
      </c>
      <c r="B2718" s="74" t="str">
        <f>'EMFAC2017EI-2011Class'!C2717</f>
        <v>T7 Motor Coach</v>
      </c>
      <c r="C2718" s="73">
        <f>'EMFAC2017EI-2011Class'!D2717</f>
        <v>2018</v>
      </c>
      <c r="D2718" s="38">
        <f>'EMFAC2017EI-2011Class'!F2717</f>
        <v>6</v>
      </c>
      <c r="E2718" s="72" t="str">
        <f t="shared" si="87"/>
        <v>T7 Motor Coach-6</v>
      </c>
      <c r="F2718" s="39">
        <f>VLOOKUP(E2718,HD_Odo!$C$2:$D$1381,2,FALSE)</f>
        <v>407916.66666666698</v>
      </c>
      <c r="G2718" s="89" t="str">
        <f>'EMFAC2017EI-2011Class'!H2717</f>
        <v>2024-T7 Motor Coach-6</v>
      </c>
      <c r="H2718" s="70">
        <f t="shared" si="86"/>
        <v>0.77200721692176555</v>
      </c>
      <c r="J2718" s="13"/>
      <c r="N2718" s="37"/>
      <c r="O2718" s="36"/>
    </row>
    <row r="2719" spans="1:15" ht="13.7" customHeight="1" x14ac:dyDescent="0.25">
      <c r="A2719" s="73">
        <f>'EMFAC2017EI-2011Class'!B2718</f>
        <v>2024</v>
      </c>
      <c r="B2719" s="74" t="str">
        <f>'EMFAC2017EI-2011Class'!C2718</f>
        <v>T7 Motor Coach</v>
      </c>
      <c r="C2719" s="73">
        <f>'EMFAC2017EI-2011Class'!D2718</f>
        <v>2017</v>
      </c>
      <c r="D2719" s="38">
        <f>'EMFAC2017EI-2011Class'!F2718</f>
        <v>7</v>
      </c>
      <c r="E2719" s="72" t="str">
        <f t="shared" si="87"/>
        <v>T7 Motor Coach-7</v>
      </c>
      <c r="F2719" s="39">
        <f>VLOOKUP(E2719,HD_Odo!$C$2:$D$1381,2,FALSE)</f>
        <v>462916.66666666698</v>
      </c>
      <c r="G2719" s="89" t="str">
        <f>'EMFAC2017EI-2011Class'!H2718</f>
        <v>2024-T7 Motor Coach-7</v>
      </c>
      <c r="H2719" s="70">
        <f t="shared" si="86"/>
        <v>0.7607713608520984</v>
      </c>
      <c r="J2719" s="13"/>
      <c r="N2719" s="37"/>
      <c r="O2719" s="36"/>
    </row>
    <row r="2720" spans="1:15" ht="13.7" customHeight="1" x14ac:dyDescent="0.25">
      <c r="A2720" s="73">
        <f>'EMFAC2017EI-2011Class'!B2719</f>
        <v>2024</v>
      </c>
      <c r="B2720" s="74" t="str">
        <f>'EMFAC2017EI-2011Class'!C2719</f>
        <v>T7 Motor Coach</v>
      </c>
      <c r="C2720" s="73">
        <f>'EMFAC2017EI-2011Class'!D2719</f>
        <v>2016</v>
      </c>
      <c r="D2720" s="38">
        <f>'EMFAC2017EI-2011Class'!F2719</f>
        <v>8</v>
      </c>
      <c r="E2720" s="72" t="str">
        <f t="shared" si="87"/>
        <v>T7 Motor Coach-8</v>
      </c>
      <c r="F2720" s="39">
        <f>VLOOKUP(E2720,HD_Odo!$C$2:$D$1381,2,FALSE)</f>
        <v>517916.66666666698</v>
      </c>
      <c r="G2720" s="89" t="str">
        <f>'EMFAC2017EI-2011Class'!H2719</f>
        <v>2024-T7 Motor Coach-8</v>
      </c>
      <c r="H2720" s="70">
        <f t="shared" si="86"/>
        <v>0.75111079209119003</v>
      </c>
      <c r="J2720" s="13"/>
      <c r="N2720" s="37"/>
      <c r="O2720" s="36"/>
    </row>
    <row r="2721" spans="1:15" ht="13.7" customHeight="1" x14ac:dyDescent="0.25">
      <c r="A2721" s="73">
        <f>'EMFAC2017EI-2011Class'!B2720</f>
        <v>2024</v>
      </c>
      <c r="B2721" s="74" t="str">
        <f>'EMFAC2017EI-2011Class'!C2720</f>
        <v>T7 Motor Coach</v>
      </c>
      <c r="C2721" s="73">
        <f>'EMFAC2017EI-2011Class'!D2720</f>
        <v>2015</v>
      </c>
      <c r="D2721" s="38">
        <f>'EMFAC2017EI-2011Class'!F2720</f>
        <v>9</v>
      </c>
      <c r="E2721" s="72" t="str">
        <f t="shared" si="87"/>
        <v>T7 Motor Coach-9</v>
      </c>
      <c r="F2721" s="39">
        <f>VLOOKUP(E2721,HD_Odo!$C$2:$D$1381,2,FALSE)</f>
        <v>567416.66666666698</v>
      </c>
      <c r="G2721" s="89" t="str">
        <f>'EMFAC2017EI-2011Class'!H2720</f>
        <v>2024-T7 Motor Coach-9</v>
      </c>
      <c r="H2721" s="70">
        <f t="shared" si="86"/>
        <v>0.74350559161645935</v>
      </c>
      <c r="J2721" s="13"/>
      <c r="N2721" s="37"/>
      <c r="O2721" s="36"/>
    </row>
    <row r="2722" spans="1:15" ht="13.7" customHeight="1" x14ac:dyDescent="0.25">
      <c r="A2722" s="73">
        <f>'EMFAC2017EI-2011Class'!B2721</f>
        <v>2024</v>
      </c>
      <c r="B2722" s="74" t="str">
        <f>'EMFAC2017EI-2011Class'!C2721</f>
        <v>T7 Motor Coach</v>
      </c>
      <c r="C2722" s="73">
        <f>'EMFAC2017EI-2011Class'!D2721</f>
        <v>2014</v>
      </c>
      <c r="D2722" s="38">
        <f>'EMFAC2017EI-2011Class'!F2721</f>
        <v>10</v>
      </c>
      <c r="E2722" s="72" t="str">
        <f t="shared" si="87"/>
        <v>T7 Motor Coach-10</v>
      </c>
      <c r="F2722" s="39">
        <f>VLOOKUP(E2722,HD_Odo!$C$2:$D$1381,2,FALSE)</f>
        <v>611966.66666666698</v>
      </c>
      <c r="G2722" s="89" t="str">
        <f>'EMFAC2017EI-2011Class'!H2721</f>
        <v>2024-T7 Motor Coach-10</v>
      </c>
      <c r="H2722" s="70">
        <f t="shared" si="86"/>
        <v>0.73739357425781227</v>
      </c>
      <c r="J2722" s="13"/>
      <c r="N2722" s="37"/>
      <c r="O2722" s="36"/>
    </row>
    <row r="2723" spans="1:15" ht="13.7" customHeight="1" x14ac:dyDescent="0.25">
      <c r="A2723" s="73">
        <f>'EMFAC2017EI-2011Class'!B2722</f>
        <v>2024</v>
      </c>
      <c r="B2723" s="74" t="str">
        <f>'EMFAC2017EI-2011Class'!C2722</f>
        <v>T7 Motor Coach</v>
      </c>
      <c r="C2723" s="73">
        <f>'EMFAC2017EI-2011Class'!D2722</f>
        <v>2013</v>
      </c>
      <c r="D2723" s="38">
        <f>'EMFAC2017EI-2011Class'!F2722</f>
        <v>11</v>
      </c>
      <c r="E2723" s="72" t="str">
        <f t="shared" si="87"/>
        <v>T7 Motor Coach-11</v>
      </c>
      <c r="F2723" s="39">
        <f>VLOOKUP(E2723,HD_Odo!$C$2:$D$1381,2,FALSE)</f>
        <v>652061.66666666698</v>
      </c>
      <c r="G2723" s="89" t="str">
        <f>'EMFAC2017EI-2011Class'!H2722</f>
        <v>2024-T7 Motor Coach-11</v>
      </c>
      <c r="H2723" s="70">
        <f t="shared" si="86"/>
        <v>0.70520383350424465</v>
      </c>
      <c r="J2723" s="13"/>
      <c r="N2723" s="37"/>
      <c r="O2723" s="36"/>
    </row>
    <row r="2724" spans="1:15" ht="13.7" customHeight="1" x14ac:dyDescent="0.25">
      <c r="A2724" s="73">
        <f>'EMFAC2017EI-2011Class'!B2723</f>
        <v>2024</v>
      </c>
      <c r="B2724" s="74" t="str">
        <f>'EMFAC2017EI-2011Class'!C2723</f>
        <v>T7 Motor Coach</v>
      </c>
      <c r="C2724" s="73">
        <f>'EMFAC2017EI-2011Class'!D2723</f>
        <v>2012</v>
      </c>
      <c r="D2724" s="38">
        <f>'EMFAC2017EI-2011Class'!F2723</f>
        <v>12</v>
      </c>
      <c r="E2724" s="72" t="str">
        <f t="shared" si="87"/>
        <v>T7 Motor Coach-12</v>
      </c>
      <c r="F2724" s="39">
        <f>VLOOKUP(E2724,HD_Odo!$C$2:$D$1381,2,FALSE)</f>
        <v>688147.16666666698</v>
      </c>
      <c r="G2724" s="89" t="str">
        <f>'EMFAC2017EI-2011Class'!H2723</f>
        <v>2024-T7 Motor Coach-12</v>
      </c>
      <c r="H2724" s="70">
        <f t="shared" si="86"/>
        <v>0.70193076245079322</v>
      </c>
      <c r="J2724" s="13"/>
      <c r="N2724" s="37"/>
      <c r="O2724" s="36"/>
    </row>
    <row r="2725" spans="1:15" ht="13.7" customHeight="1" x14ac:dyDescent="0.25">
      <c r="A2725" s="73">
        <f>'EMFAC2017EI-2011Class'!B2724</f>
        <v>2024</v>
      </c>
      <c r="B2725" s="74" t="str">
        <f>'EMFAC2017EI-2011Class'!C2724</f>
        <v>T7 NNOOS</v>
      </c>
      <c r="C2725" s="73">
        <f>'EMFAC2017EI-2011Class'!D2724</f>
        <v>2025</v>
      </c>
      <c r="D2725" s="38">
        <f>'EMFAC2017EI-2011Class'!F2724</f>
        <v>-1</v>
      </c>
      <c r="E2725" s="72" t="str">
        <f t="shared" si="87"/>
        <v>T7 NNOOS--1</v>
      </c>
      <c r="F2725" s="39">
        <f>VLOOKUP(E2725,HD_Odo!$C$2:$D$1381,2,FALSE)</f>
        <v>0</v>
      </c>
      <c r="G2725" s="89" t="str">
        <f>'EMFAC2017EI-2011Class'!H2724</f>
        <v>2024-T7 NNOOS--1</v>
      </c>
      <c r="H2725" s="70">
        <f t="shared" si="86"/>
        <v>1</v>
      </c>
      <c r="J2725" s="13"/>
      <c r="N2725" s="37"/>
      <c r="O2725" s="36"/>
    </row>
    <row r="2726" spans="1:15" ht="13.7" customHeight="1" x14ac:dyDescent="0.25">
      <c r="A2726" s="73">
        <f>'EMFAC2017EI-2011Class'!B2725</f>
        <v>2024</v>
      </c>
      <c r="B2726" s="74" t="str">
        <f>'EMFAC2017EI-2011Class'!C2725</f>
        <v>T7 NNOOS</v>
      </c>
      <c r="C2726" s="73">
        <f>'EMFAC2017EI-2011Class'!D2725</f>
        <v>2024</v>
      </c>
      <c r="D2726" s="38">
        <f>'EMFAC2017EI-2011Class'!F2725</f>
        <v>0</v>
      </c>
      <c r="E2726" s="72" t="str">
        <f t="shared" si="87"/>
        <v>T7 NNOOS-0</v>
      </c>
      <c r="F2726" s="39">
        <f>VLOOKUP(E2726,HD_Odo!$C$2:$D$1381,2,FALSE)</f>
        <v>105233.9</v>
      </c>
      <c r="G2726" s="89" t="str">
        <f>'EMFAC2017EI-2011Class'!H2725</f>
        <v>2024-T7 NNOOS-0</v>
      </c>
      <c r="H2726" s="70">
        <f t="shared" si="86"/>
        <v>0.89331236632221533</v>
      </c>
      <c r="J2726" s="13"/>
      <c r="N2726" s="37"/>
      <c r="O2726" s="36"/>
    </row>
    <row r="2727" spans="1:15" ht="13.7" customHeight="1" x14ac:dyDescent="0.25">
      <c r="A2727" s="73">
        <f>'EMFAC2017EI-2011Class'!B2726</f>
        <v>2024</v>
      </c>
      <c r="B2727" s="74" t="str">
        <f>'EMFAC2017EI-2011Class'!C2726</f>
        <v>T7 NNOOS</v>
      </c>
      <c r="C2727" s="73">
        <f>'EMFAC2017EI-2011Class'!D2726</f>
        <v>2023</v>
      </c>
      <c r="D2727" s="38">
        <f>'EMFAC2017EI-2011Class'!F2726</f>
        <v>1</v>
      </c>
      <c r="E2727" s="72" t="str">
        <f t="shared" si="87"/>
        <v>T7 NNOOS-1</v>
      </c>
      <c r="F2727" s="39">
        <f>VLOOKUP(E2727,HD_Odo!$C$2:$D$1381,2,FALSE)</f>
        <v>210374.9</v>
      </c>
      <c r="G2727" s="89" t="str">
        <f>'EMFAC2017EI-2011Class'!H2726</f>
        <v>2024-T7 NNOOS-1</v>
      </c>
      <c r="H2727" s="70">
        <f t="shared" si="86"/>
        <v>0.83372653130536711</v>
      </c>
      <c r="J2727" s="13"/>
      <c r="N2727" s="37"/>
      <c r="O2727" s="36"/>
    </row>
    <row r="2728" spans="1:15" ht="13.7" customHeight="1" x14ac:dyDescent="0.25">
      <c r="A2728" s="73">
        <f>'EMFAC2017EI-2011Class'!B2727</f>
        <v>2024</v>
      </c>
      <c r="B2728" s="74" t="str">
        <f>'EMFAC2017EI-2011Class'!C2727</f>
        <v>T7 NNOOS</v>
      </c>
      <c r="C2728" s="73">
        <f>'EMFAC2017EI-2011Class'!D2727</f>
        <v>2022</v>
      </c>
      <c r="D2728" s="38">
        <f>'EMFAC2017EI-2011Class'!F2727</f>
        <v>2</v>
      </c>
      <c r="E2728" s="72" t="str">
        <f t="shared" si="87"/>
        <v>T7 NNOOS-2</v>
      </c>
      <c r="F2728" s="39">
        <f>VLOOKUP(E2728,HD_Odo!$C$2:$D$1381,2,FALSE)</f>
        <v>312602.90000000002</v>
      </c>
      <c r="G2728" s="89" t="str">
        <f>'EMFAC2017EI-2011Class'!H2727</f>
        <v>2024-T7 NNOOS-2</v>
      </c>
      <c r="H2728" s="70">
        <f t="shared" si="86"/>
        <v>0.79653132957270456</v>
      </c>
      <c r="J2728" s="13"/>
      <c r="N2728" s="37"/>
      <c r="O2728" s="36"/>
    </row>
    <row r="2729" spans="1:15" ht="13.7" customHeight="1" x14ac:dyDescent="0.25">
      <c r="A2729" s="73">
        <f>'EMFAC2017EI-2011Class'!B2728</f>
        <v>2024</v>
      </c>
      <c r="B2729" s="74" t="str">
        <f>'EMFAC2017EI-2011Class'!C2728</f>
        <v>T7 NNOOS</v>
      </c>
      <c r="C2729" s="73">
        <f>'EMFAC2017EI-2011Class'!D2728</f>
        <v>2021</v>
      </c>
      <c r="D2729" s="38">
        <f>'EMFAC2017EI-2011Class'!F2728</f>
        <v>3</v>
      </c>
      <c r="E2729" s="72" t="str">
        <f t="shared" si="87"/>
        <v>T7 NNOOS-3</v>
      </c>
      <c r="F2729" s="39">
        <f>VLOOKUP(E2729,HD_Odo!$C$2:$D$1381,2,FALSE)</f>
        <v>409894.85</v>
      </c>
      <c r="G2729" s="89" t="str">
        <f>'EMFAC2017EI-2011Class'!H2728</f>
        <v>2024-T7 NNOOS-3</v>
      </c>
      <c r="H2729" s="70">
        <f t="shared" si="86"/>
        <v>0.77157142655131428</v>
      </c>
      <c r="J2729" s="13"/>
      <c r="N2729" s="37"/>
      <c r="O2729" s="36"/>
    </row>
    <row r="2730" spans="1:15" ht="13.7" customHeight="1" x14ac:dyDescent="0.25">
      <c r="A2730" s="73">
        <f>'EMFAC2017EI-2011Class'!B2729</f>
        <v>2024</v>
      </c>
      <c r="B2730" s="74" t="str">
        <f>'EMFAC2017EI-2011Class'!C2729</f>
        <v>T7 NNOOS</v>
      </c>
      <c r="C2730" s="73">
        <f>'EMFAC2017EI-2011Class'!D2729</f>
        <v>2020</v>
      </c>
      <c r="D2730" s="38">
        <f>'EMFAC2017EI-2011Class'!F2729</f>
        <v>4</v>
      </c>
      <c r="E2730" s="72" t="str">
        <f t="shared" si="87"/>
        <v>T7 NNOOS-4</v>
      </c>
      <c r="F2730" s="39">
        <f>VLOOKUP(E2730,HD_Odo!$C$2:$D$1381,2,FALSE)</f>
        <v>500922.86</v>
      </c>
      <c r="G2730" s="89" t="str">
        <f>'EMFAC2017EI-2011Class'!H2729</f>
        <v>2024-T7 NNOOS-4</v>
      </c>
      <c r="H2730" s="70">
        <f t="shared" si="86"/>
        <v>0.75394790450238092</v>
      </c>
      <c r="J2730" s="13"/>
      <c r="N2730" s="37"/>
      <c r="O2730" s="36"/>
    </row>
    <row r="2731" spans="1:15" ht="13.7" customHeight="1" x14ac:dyDescent="0.25">
      <c r="A2731" s="73">
        <f>'EMFAC2017EI-2011Class'!B2730</f>
        <v>2024</v>
      </c>
      <c r="B2731" s="74" t="str">
        <f>'EMFAC2017EI-2011Class'!C2730</f>
        <v>T7 NNOOS</v>
      </c>
      <c r="C2731" s="73">
        <f>'EMFAC2017EI-2011Class'!D2730</f>
        <v>2019</v>
      </c>
      <c r="D2731" s="38">
        <f>'EMFAC2017EI-2011Class'!F2730</f>
        <v>5</v>
      </c>
      <c r="E2731" s="72" t="str">
        <f t="shared" si="87"/>
        <v>T7 NNOOS-5</v>
      </c>
      <c r="F2731" s="39">
        <f>VLOOKUP(E2731,HD_Odo!$C$2:$D$1381,2,FALSE)</f>
        <v>584952.91</v>
      </c>
      <c r="G2731" s="89" t="str">
        <f>'EMFAC2017EI-2011Class'!H2730</f>
        <v>2024-T7 NNOOS-5</v>
      </c>
      <c r="H2731" s="70">
        <f t="shared" si="86"/>
        <v>0.74102339903743075</v>
      </c>
      <c r="J2731" s="13"/>
      <c r="N2731" s="37"/>
      <c r="O2731" s="36"/>
    </row>
    <row r="2732" spans="1:15" ht="13.7" customHeight="1" x14ac:dyDescent="0.25">
      <c r="A2732" s="73">
        <f>'EMFAC2017EI-2011Class'!B2731</f>
        <v>2024</v>
      </c>
      <c r="B2732" s="74" t="str">
        <f>'EMFAC2017EI-2011Class'!C2731</f>
        <v>T7 NNOOS</v>
      </c>
      <c r="C2732" s="73">
        <f>'EMFAC2017EI-2011Class'!D2731</f>
        <v>2018</v>
      </c>
      <c r="D2732" s="38">
        <f>'EMFAC2017EI-2011Class'!F2731</f>
        <v>6</v>
      </c>
      <c r="E2732" s="72" t="str">
        <f t="shared" si="87"/>
        <v>T7 NNOOS-6</v>
      </c>
      <c r="F2732" s="39">
        <f>VLOOKUP(E2732,HD_Odo!$C$2:$D$1381,2,FALSE)</f>
        <v>661743.91</v>
      </c>
      <c r="G2732" s="89" t="str">
        <f>'EMFAC2017EI-2011Class'!H2731</f>
        <v>2024-T7 NNOOS-6</v>
      </c>
      <c r="H2732" s="70">
        <f t="shared" si="86"/>
        <v>0.73125825627851437</v>
      </c>
      <c r="J2732" s="13"/>
      <c r="N2732" s="37"/>
      <c r="O2732" s="36"/>
    </row>
    <row r="2733" spans="1:15" ht="13.7" customHeight="1" x14ac:dyDescent="0.25">
      <c r="A2733" s="73">
        <f>'EMFAC2017EI-2011Class'!B2732</f>
        <v>2024</v>
      </c>
      <c r="B2733" s="74" t="str">
        <f>'EMFAC2017EI-2011Class'!C2732</f>
        <v>T7 NNOOS</v>
      </c>
      <c r="C2733" s="73">
        <f>'EMFAC2017EI-2011Class'!D2732</f>
        <v>2017</v>
      </c>
      <c r="D2733" s="38">
        <f>'EMFAC2017EI-2011Class'!F2732</f>
        <v>7</v>
      </c>
      <c r="E2733" s="72" t="str">
        <f t="shared" si="87"/>
        <v>T7 NNOOS-7</v>
      </c>
      <c r="F2733" s="39">
        <f>VLOOKUP(E2733,HD_Odo!$C$2:$D$1381,2,FALSE)</f>
        <v>731450.95</v>
      </c>
      <c r="G2733" s="89" t="str">
        <f>'EMFAC2017EI-2011Class'!H2732</f>
        <v>2024-T7 NNOOS-7</v>
      </c>
      <c r="H2733" s="70">
        <f t="shared" si="86"/>
        <v>0.72369499975915896</v>
      </c>
      <c r="J2733" s="13"/>
      <c r="N2733" s="37"/>
      <c r="O2733" s="36"/>
    </row>
    <row r="2734" spans="1:15" ht="13.7" customHeight="1" x14ac:dyDescent="0.25">
      <c r="A2734" s="73">
        <f>'EMFAC2017EI-2011Class'!B2733</f>
        <v>2024</v>
      </c>
      <c r="B2734" s="74" t="str">
        <f>'EMFAC2017EI-2011Class'!C2733</f>
        <v>T7 NNOOS</v>
      </c>
      <c r="C2734" s="73">
        <f>'EMFAC2017EI-2011Class'!D2733</f>
        <v>2016</v>
      </c>
      <c r="D2734" s="38">
        <f>'EMFAC2017EI-2011Class'!F2733</f>
        <v>8</v>
      </c>
      <c r="E2734" s="72" t="str">
        <f t="shared" si="87"/>
        <v>T7 NNOOS-8</v>
      </c>
      <c r="F2734" s="39">
        <f>VLOOKUP(E2734,HD_Odo!$C$2:$D$1381,2,FALSE)</f>
        <v>794519.93</v>
      </c>
      <c r="G2734" s="89" t="str">
        <f>'EMFAC2017EI-2011Class'!H2733</f>
        <v>2024-T7 NNOOS-8</v>
      </c>
      <c r="H2734" s="70">
        <f t="shared" si="86"/>
        <v>0.7177081781214304</v>
      </c>
      <c r="J2734" s="13"/>
      <c r="N2734" s="37"/>
      <c r="O2734" s="36"/>
    </row>
    <row r="2735" spans="1:15" ht="13.7" customHeight="1" x14ac:dyDescent="0.25">
      <c r="A2735" s="73">
        <f>'EMFAC2017EI-2011Class'!B2734</f>
        <v>2024</v>
      </c>
      <c r="B2735" s="74" t="str">
        <f>'EMFAC2017EI-2011Class'!C2734</f>
        <v>T7 NNOOS</v>
      </c>
      <c r="C2735" s="73">
        <f>'EMFAC2017EI-2011Class'!D2734</f>
        <v>2015</v>
      </c>
      <c r="D2735" s="38">
        <f>'EMFAC2017EI-2011Class'!F2734</f>
        <v>9</v>
      </c>
      <c r="E2735" s="72" t="str">
        <f t="shared" si="87"/>
        <v>T7 NNOOS-9</v>
      </c>
      <c r="F2735" s="39">
        <f>VLOOKUP(E2735,HD_Odo!$C$2:$D$1381,2,FALSE)</f>
        <v>800000</v>
      </c>
      <c r="G2735" s="89" t="str">
        <f>'EMFAC2017EI-2011Class'!H2734</f>
        <v>2024-T7 NNOOS-9</v>
      </c>
      <c r="H2735" s="70">
        <f t="shared" si="86"/>
        <v>0.71722141281639828</v>
      </c>
      <c r="J2735" s="13"/>
      <c r="N2735" s="37"/>
      <c r="O2735" s="36"/>
    </row>
    <row r="2736" spans="1:15" ht="13.7" customHeight="1" x14ac:dyDescent="0.25">
      <c r="A2736" s="73">
        <f>'EMFAC2017EI-2011Class'!B2735</f>
        <v>2024</v>
      </c>
      <c r="B2736" s="74" t="str">
        <f>'EMFAC2017EI-2011Class'!C2735</f>
        <v>T7 NNOOS</v>
      </c>
      <c r="C2736" s="73">
        <f>'EMFAC2017EI-2011Class'!D2735</f>
        <v>2014</v>
      </c>
      <c r="D2736" s="38">
        <f>'EMFAC2017EI-2011Class'!F2735</f>
        <v>10</v>
      </c>
      <c r="E2736" s="72" t="str">
        <f t="shared" si="87"/>
        <v>T7 NNOOS-10</v>
      </c>
      <c r="F2736" s="39">
        <f>VLOOKUP(E2736,HD_Odo!$C$2:$D$1381,2,FALSE)</f>
        <v>800000</v>
      </c>
      <c r="G2736" s="89" t="str">
        <f>'EMFAC2017EI-2011Class'!H2735</f>
        <v>2024-T7 NNOOS-10</v>
      </c>
      <c r="H2736" s="70">
        <f t="shared" si="86"/>
        <v>0.71722141281639828</v>
      </c>
      <c r="J2736" s="13"/>
      <c r="N2736" s="37"/>
      <c r="O2736" s="36"/>
    </row>
    <row r="2737" spans="1:15" ht="13.7" customHeight="1" x14ac:dyDescent="0.25">
      <c r="A2737" s="73">
        <f>'EMFAC2017EI-2011Class'!B2736</f>
        <v>2024</v>
      </c>
      <c r="B2737" s="74" t="str">
        <f>'EMFAC2017EI-2011Class'!C2736</f>
        <v>T7 NNOOS</v>
      </c>
      <c r="C2737" s="73">
        <f>'EMFAC2017EI-2011Class'!D2736</f>
        <v>2013</v>
      </c>
      <c r="D2737" s="38">
        <f>'EMFAC2017EI-2011Class'!F2736</f>
        <v>11</v>
      </c>
      <c r="E2737" s="72" t="str">
        <f t="shared" si="87"/>
        <v>T7 NNOOS-11</v>
      </c>
      <c r="F2737" s="39">
        <f>VLOOKUP(E2737,HD_Odo!$C$2:$D$1381,2,FALSE)</f>
        <v>800000</v>
      </c>
      <c r="G2737" s="89" t="str">
        <f>'EMFAC2017EI-2011Class'!H2736</f>
        <v>2024-T7 NNOOS-11</v>
      </c>
      <c r="H2737" s="70">
        <f t="shared" si="86"/>
        <v>0.69332835172875062</v>
      </c>
      <c r="J2737" s="13"/>
      <c r="N2737" s="37"/>
      <c r="O2737" s="36"/>
    </row>
    <row r="2738" spans="1:15" ht="13.7" customHeight="1" x14ac:dyDescent="0.25">
      <c r="A2738" s="73">
        <f>'EMFAC2017EI-2011Class'!B2737</f>
        <v>2024</v>
      </c>
      <c r="B2738" s="74" t="str">
        <f>'EMFAC2017EI-2011Class'!C2737</f>
        <v>T7 NNOOS</v>
      </c>
      <c r="C2738" s="73">
        <f>'EMFAC2017EI-2011Class'!D2737</f>
        <v>2012</v>
      </c>
      <c r="D2738" s="38">
        <f>'EMFAC2017EI-2011Class'!F2737</f>
        <v>12</v>
      </c>
      <c r="E2738" s="72" t="str">
        <f t="shared" si="87"/>
        <v>T7 NNOOS-12</v>
      </c>
      <c r="F2738" s="39">
        <f>VLOOKUP(E2738,HD_Odo!$C$2:$D$1381,2,FALSE)</f>
        <v>800000</v>
      </c>
      <c r="G2738" s="89" t="str">
        <f>'EMFAC2017EI-2011Class'!H2737</f>
        <v>2024-T7 NNOOS-12</v>
      </c>
      <c r="H2738" s="70">
        <f t="shared" si="86"/>
        <v>0.69332835172875062</v>
      </c>
      <c r="J2738" s="13"/>
      <c r="N2738" s="37"/>
      <c r="O2738" s="36"/>
    </row>
    <row r="2739" spans="1:15" ht="13.7" customHeight="1" x14ac:dyDescent="0.25">
      <c r="A2739" s="73">
        <f>'EMFAC2017EI-2011Class'!B2738</f>
        <v>2024</v>
      </c>
      <c r="B2739" s="74" t="str">
        <f>'EMFAC2017EI-2011Class'!C2738</f>
        <v>T7 NOOS</v>
      </c>
      <c r="C2739" s="73">
        <f>'EMFAC2017EI-2011Class'!D2738</f>
        <v>2025</v>
      </c>
      <c r="D2739" s="38">
        <f>'EMFAC2017EI-2011Class'!F2738</f>
        <v>-1</v>
      </c>
      <c r="E2739" s="72" t="str">
        <f t="shared" si="87"/>
        <v>T7 NOOS--1</v>
      </c>
      <c r="F2739" s="39">
        <f>VLOOKUP(E2739,HD_Odo!$C$2:$D$1381,2,FALSE)</f>
        <v>0</v>
      </c>
      <c r="G2739" s="89" t="str">
        <f>'EMFAC2017EI-2011Class'!H2738</f>
        <v>2024-T7 NOOS--1</v>
      </c>
      <c r="H2739" s="70">
        <f t="shared" si="86"/>
        <v>1</v>
      </c>
      <c r="J2739" s="13"/>
      <c r="N2739" s="37"/>
      <c r="O2739" s="36"/>
    </row>
    <row r="2740" spans="1:15" ht="13.7" customHeight="1" x14ac:dyDescent="0.25">
      <c r="A2740" s="73">
        <f>'EMFAC2017EI-2011Class'!B2739</f>
        <v>2024</v>
      </c>
      <c r="B2740" s="74" t="str">
        <f>'EMFAC2017EI-2011Class'!C2739</f>
        <v>T7 NOOS</v>
      </c>
      <c r="C2740" s="73">
        <f>'EMFAC2017EI-2011Class'!D2739</f>
        <v>2024</v>
      </c>
      <c r="D2740" s="38">
        <f>'EMFAC2017EI-2011Class'!F2739</f>
        <v>0</v>
      </c>
      <c r="E2740" s="72" t="str">
        <f t="shared" si="87"/>
        <v>T7 NOOS-0</v>
      </c>
      <c r="F2740" s="39">
        <f>VLOOKUP(E2740,HD_Odo!$C$2:$D$1381,2,FALSE)</f>
        <v>105233.9</v>
      </c>
      <c r="G2740" s="89" t="str">
        <f>'EMFAC2017EI-2011Class'!H2739</f>
        <v>2024-T7 NOOS-0</v>
      </c>
      <c r="H2740" s="70">
        <f t="shared" si="86"/>
        <v>0.89331236632221533</v>
      </c>
      <c r="J2740" s="13"/>
      <c r="N2740" s="37"/>
      <c r="O2740" s="36"/>
    </row>
    <row r="2741" spans="1:15" ht="13.7" customHeight="1" x14ac:dyDescent="0.25">
      <c r="A2741" s="73">
        <f>'EMFAC2017EI-2011Class'!B2740</f>
        <v>2024</v>
      </c>
      <c r="B2741" s="74" t="str">
        <f>'EMFAC2017EI-2011Class'!C2740</f>
        <v>T7 NOOS</v>
      </c>
      <c r="C2741" s="73">
        <f>'EMFAC2017EI-2011Class'!D2740</f>
        <v>2023</v>
      </c>
      <c r="D2741" s="38">
        <f>'EMFAC2017EI-2011Class'!F2740</f>
        <v>1</v>
      </c>
      <c r="E2741" s="72" t="str">
        <f t="shared" si="87"/>
        <v>T7 NOOS-1</v>
      </c>
      <c r="F2741" s="39">
        <f>VLOOKUP(E2741,HD_Odo!$C$2:$D$1381,2,FALSE)</f>
        <v>210374.9</v>
      </c>
      <c r="G2741" s="89" t="str">
        <f>'EMFAC2017EI-2011Class'!H2740</f>
        <v>2024-T7 NOOS-1</v>
      </c>
      <c r="H2741" s="70">
        <f t="shared" si="86"/>
        <v>0.83372653130536711</v>
      </c>
      <c r="J2741" s="13"/>
      <c r="N2741" s="37"/>
      <c r="O2741" s="36"/>
    </row>
    <row r="2742" spans="1:15" ht="13.7" customHeight="1" x14ac:dyDescent="0.25">
      <c r="A2742" s="73">
        <f>'EMFAC2017EI-2011Class'!B2741</f>
        <v>2024</v>
      </c>
      <c r="B2742" s="74" t="str">
        <f>'EMFAC2017EI-2011Class'!C2741</f>
        <v>T7 NOOS</v>
      </c>
      <c r="C2742" s="73">
        <f>'EMFAC2017EI-2011Class'!D2741</f>
        <v>2022</v>
      </c>
      <c r="D2742" s="38">
        <f>'EMFAC2017EI-2011Class'!F2741</f>
        <v>2</v>
      </c>
      <c r="E2742" s="72" t="str">
        <f t="shared" si="87"/>
        <v>T7 NOOS-2</v>
      </c>
      <c r="F2742" s="39">
        <f>VLOOKUP(E2742,HD_Odo!$C$2:$D$1381,2,FALSE)</f>
        <v>312602.90000000002</v>
      </c>
      <c r="G2742" s="89" t="str">
        <f>'EMFAC2017EI-2011Class'!H2741</f>
        <v>2024-T7 NOOS-2</v>
      </c>
      <c r="H2742" s="70">
        <f t="shared" si="86"/>
        <v>0.79653132957270456</v>
      </c>
      <c r="J2742" s="13"/>
      <c r="N2742" s="37"/>
      <c r="O2742" s="36"/>
    </row>
    <row r="2743" spans="1:15" ht="13.7" customHeight="1" x14ac:dyDescent="0.25">
      <c r="A2743" s="73">
        <f>'EMFAC2017EI-2011Class'!B2742</f>
        <v>2024</v>
      </c>
      <c r="B2743" s="74" t="str">
        <f>'EMFAC2017EI-2011Class'!C2742</f>
        <v>T7 NOOS</v>
      </c>
      <c r="C2743" s="73">
        <f>'EMFAC2017EI-2011Class'!D2742</f>
        <v>2021</v>
      </c>
      <c r="D2743" s="38">
        <f>'EMFAC2017EI-2011Class'!F2742</f>
        <v>3</v>
      </c>
      <c r="E2743" s="72" t="str">
        <f t="shared" si="87"/>
        <v>T7 NOOS-3</v>
      </c>
      <c r="F2743" s="39">
        <f>VLOOKUP(E2743,HD_Odo!$C$2:$D$1381,2,FALSE)</f>
        <v>409894.85</v>
      </c>
      <c r="G2743" s="89" t="str">
        <f>'EMFAC2017EI-2011Class'!H2742</f>
        <v>2024-T7 NOOS-3</v>
      </c>
      <c r="H2743" s="70">
        <f t="shared" ref="H2743:H2806" si="88">IF(C2743&lt;1994,1,IF(C2743&lt;2004,($AC$3+$AD$3*(F2743/10000))/($E$3+$F$3*(F2743/10000)),IF(C2743&lt;2008,($AC$4+$AD$4*(F2743/10000))/($E$4+$F$4*(F2743/10000)),IF(C2743&lt;2011,($AC$5+$AD$5*(F2743/10000))/($E$5+$F$5*(F2743/10000)),IF(C2743&lt;2014,($AC$6+$AD$6*(F2743/10000))/($E$6+$F$6*(F2743/10000)),($AC$7+$AD$7*(F2743/10000))/($E$7+$F$7*(F2743/10000)))))))</f>
        <v>0.77157142655131428</v>
      </c>
      <c r="J2743" s="13"/>
      <c r="N2743" s="37"/>
      <c r="O2743" s="36"/>
    </row>
    <row r="2744" spans="1:15" ht="13.7" customHeight="1" x14ac:dyDescent="0.25">
      <c r="A2744" s="73">
        <f>'EMFAC2017EI-2011Class'!B2743</f>
        <v>2024</v>
      </c>
      <c r="B2744" s="74" t="str">
        <f>'EMFAC2017EI-2011Class'!C2743</f>
        <v>T7 NOOS</v>
      </c>
      <c r="C2744" s="73">
        <f>'EMFAC2017EI-2011Class'!D2743</f>
        <v>2020</v>
      </c>
      <c r="D2744" s="38">
        <f>'EMFAC2017EI-2011Class'!F2743</f>
        <v>4</v>
      </c>
      <c r="E2744" s="72" t="str">
        <f t="shared" si="87"/>
        <v>T7 NOOS-4</v>
      </c>
      <c r="F2744" s="39">
        <f>VLOOKUP(E2744,HD_Odo!$C$2:$D$1381,2,FALSE)</f>
        <v>500922.86</v>
      </c>
      <c r="G2744" s="89" t="str">
        <f>'EMFAC2017EI-2011Class'!H2743</f>
        <v>2024-T7 NOOS-4</v>
      </c>
      <c r="H2744" s="70">
        <f t="shared" si="88"/>
        <v>0.75394790450238092</v>
      </c>
      <c r="J2744" s="13"/>
      <c r="N2744" s="37"/>
      <c r="O2744" s="36"/>
    </row>
    <row r="2745" spans="1:15" ht="13.7" customHeight="1" x14ac:dyDescent="0.25">
      <c r="A2745" s="73">
        <f>'EMFAC2017EI-2011Class'!B2744</f>
        <v>2024</v>
      </c>
      <c r="B2745" s="74" t="str">
        <f>'EMFAC2017EI-2011Class'!C2744</f>
        <v>T7 NOOS</v>
      </c>
      <c r="C2745" s="73">
        <f>'EMFAC2017EI-2011Class'!D2744</f>
        <v>2019</v>
      </c>
      <c r="D2745" s="38">
        <f>'EMFAC2017EI-2011Class'!F2744</f>
        <v>5</v>
      </c>
      <c r="E2745" s="72" t="str">
        <f t="shared" si="87"/>
        <v>T7 NOOS-5</v>
      </c>
      <c r="F2745" s="39">
        <f>VLOOKUP(E2745,HD_Odo!$C$2:$D$1381,2,FALSE)</f>
        <v>584952.91</v>
      </c>
      <c r="G2745" s="89" t="str">
        <f>'EMFAC2017EI-2011Class'!H2744</f>
        <v>2024-T7 NOOS-5</v>
      </c>
      <c r="H2745" s="70">
        <f t="shared" si="88"/>
        <v>0.74102339903743075</v>
      </c>
      <c r="J2745" s="13"/>
      <c r="N2745" s="37"/>
      <c r="O2745" s="36"/>
    </row>
    <row r="2746" spans="1:15" ht="13.7" customHeight="1" x14ac:dyDescent="0.25">
      <c r="A2746" s="73">
        <f>'EMFAC2017EI-2011Class'!B2745</f>
        <v>2024</v>
      </c>
      <c r="B2746" s="74" t="str">
        <f>'EMFAC2017EI-2011Class'!C2745</f>
        <v>T7 NOOS</v>
      </c>
      <c r="C2746" s="73">
        <f>'EMFAC2017EI-2011Class'!D2745</f>
        <v>2018</v>
      </c>
      <c r="D2746" s="38">
        <f>'EMFAC2017EI-2011Class'!F2745</f>
        <v>6</v>
      </c>
      <c r="E2746" s="72" t="str">
        <f t="shared" si="87"/>
        <v>T7 NOOS-6</v>
      </c>
      <c r="F2746" s="39">
        <f>VLOOKUP(E2746,HD_Odo!$C$2:$D$1381,2,FALSE)</f>
        <v>661743.91</v>
      </c>
      <c r="G2746" s="89" t="str">
        <f>'EMFAC2017EI-2011Class'!H2745</f>
        <v>2024-T7 NOOS-6</v>
      </c>
      <c r="H2746" s="70">
        <f t="shared" si="88"/>
        <v>0.73125825627851437</v>
      </c>
      <c r="J2746" s="13"/>
      <c r="N2746" s="37"/>
      <c r="O2746" s="36"/>
    </row>
    <row r="2747" spans="1:15" ht="13.7" customHeight="1" x14ac:dyDescent="0.25">
      <c r="A2747" s="73">
        <f>'EMFAC2017EI-2011Class'!B2746</f>
        <v>2024</v>
      </c>
      <c r="B2747" s="74" t="str">
        <f>'EMFAC2017EI-2011Class'!C2746</f>
        <v>T7 NOOS</v>
      </c>
      <c r="C2747" s="73">
        <f>'EMFAC2017EI-2011Class'!D2746</f>
        <v>2017</v>
      </c>
      <c r="D2747" s="38">
        <f>'EMFAC2017EI-2011Class'!F2746</f>
        <v>7</v>
      </c>
      <c r="E2747" s="72" t="str">
        <f t="shared" si="87"/>
        <v>T7 NOOS-7</v>
      </c>
      <c r="F2747" s="39">
        <f>VLOOKUP(E2747,HD_Odo!$C$2:$D$1381,2,FALSE)</f>
        <v>731450.95</v>
      </c>
      <c r="G2747" s="89" t="str">
        <f>'EMFAC2017EI-2011Class'!H2746</f>
        <v>2024-T7 NOOS-7</v>
      </c>
      <c r="H2747" s="70">
        <f t="shared" si="88"/>
        <v>0.72369499975915896</v>
      </c>
      <c r="J2747" s="13"/>
      <c r="N2747" s="37"/>
      <c r="O2747" s="36"/>
    </row>
    <row r="2748" spans="1:15" ht="13.7" customHeight="1" x14ac:dyDescent="0.25">
      <c r="A2748" s="73">
        <f>'EMFAC2017EI-2011Class'!B2747</f>
        <v>2024</v>
      </c>
      <c r="B2748" s="74" t="str">
        <f>'EMFAC2017EI-2011Class'!C2747</f>
        <v>T7 NOOS</v>
      </c>
      <c r="C2748" s="73">
        <f>'EMFAC2017EI-2011Class'!D2747</f>
        <v>2016</v>
      </c>
      <c r="D2748" s="38">
        <f>'EMFAC2017EI-2011Class'!F2747</f>
        <v>8</v>
      </c>
      <c r="E2748" s="72" t="str">
        <f t="shared" si="87"/>
        <v>T7 NOOS-8</v>
      </c>
      <c r="F2748" s="39">
        <f>VLOOKUP(E2748,HD_Odo!$C$2:$D$1381,2,FALSE)</f>
        <v>794519.93</v>
      </c>
      <c r="G2748" s="89" t="str">
        <f>'EMFAC2017EI-2011Class'!H2747</f>
        <v>2024-T7 NOOS-8</v>
      </c>
      <c r="H2748" s="70">
        <f t="shared" si="88"/>
        <v>0.7177081781214304</v>
      </c>
      <c r="J2748" s="13"/>
      <c r="N2748" s="37"/>
      <c r="O2748" s="36"/>
    </row>
    <row r="2749" spans="1:15" ht="13.7" customHeight="1" x14ac:dyDescent="0.25">
      <c r="A2749" s="73">
        <f>'EMFAC2017EI-2011Class'!B2748</f>
        <v>2024</v>
      </c>
      <c r="B2749" s="74" t="str">
        <f>'EMFAC2017EI-2011Class'!C2748</f>
        <v>T7 NOOS</v>
      </c>
      <c r="C2749" s="73">
        <f>'EMFAC2017EI-2011Class'!D2748</f>
        <v>2015</v>
      </c>
      <c r="D2749" s="38">
        <f>'EMFAC2017EI-2011Class'!F2748</f>
        <v>9</v>
      </c>
      <c r="E2749" s="72" t="str">
        <f t="shared" si="87"/>
        <v>T7 NOOS-9</v>
      </c>
      <c r="F2749" s="39">
        <f>VLOOKUP(E2749,HD_Odo!$C$2:$D$1381,2,FALSE)</f>
        <v>800000</v>
      </c>
      <c r="G2749" s="89" t="str">
        <f>'EMFAC2017EI-2011Class'!H2748</f>
        <v>2024-T7 NOOS-9</v>
      </c>
      <c r="H2749" s="70">
        <f t="shared" si="88"/>
        <v>0.71722141281639828</v>
      </c>
      <c r="J2749" s="13"/>
      <c r="N2749" s="37"/>
      <c r="O2749" s="36"/>
    </row>
    <row r="2750" spans="1:15" ht="13.7" customHeight="1" x14ac:dyDescent="0.25">
      <c r="A2750" s="73">
        <f>'EMFAC2017EI-2011Class'!B2749</f>
        <v>2024</v>
      </c>
      <c r="B2750" s="74" t="str">
        <f>'EMFAC2017EI-2011Class'!C2749</f>
        <v>T7 NOOS</v>
      </c>
      <c r="C2750" s="73">
        <f>'EMFAC2017EI-2011Class'!D2749</f>
        <v>2014</v>
      </c>
      <c r="D2750" s="38">
        <f>'EMFAC2017EI-2011Class'!F2749</f>
        <v>10</v>
      </c>
      <c r="E2750" s="72" t="str">
        <f t="shared" si="87"/>
        <v>T7 NOOS-10</v>
      </c>
      <c r="F2750" s="39">
        <f>VLOOKUP(E2750,HD_Odo!$C$2:$D$1381,2,FALSE)</f>
        <v>800000</v>
      </c>
      <c r="G2750" s="89" t="str">
        <f>'EMFAC2017EI-2011Class'!H2749</f>
        <v>2024-T7 NOOS-10</v>
      </c>
      <c r="H2750" s="70">
        <f t="shared" si="88"/>
        <v>0.71722141281639828</v>
      </c>
      <c r="J2750" s="13"/>
      <c r="N2750" s="37"/>
      <c r="O2750" s="36"/>
    </row>
    <row r="2751" spans="1:15" ht="13.7" customHeight="1" x14ac:dyDescent="0.25">
      <c r="A2751" s="73">
        <f>'EMFAC2017EI-2011Class'!B2750</f>
        <v>2024</v>
      </c>
      <c r="B2751" s="74" t="str">
        <f>'EMFAC2017EI-2011Class'!C2750</f>
        <v>T7 NOOS</v>
      </c>
      <c r="C2751" s="73">
        <f>'EMFAC2017EI-2011Class'!D2750</f>
        <v>2013</v>
      </c>
      <c r="D2751" s="38">
        <f>'EMFAC2017EI-2011Class'!F2750</f>
        <v>11</v>
      </c>
      <c r="E2751" s="72" t="str">
        <f t="shared" si="87"/>
        <v>T7 NOOS-11</v>
      </c>
      <c r="F2751" s="39">
        <f>VLOOKUP(E2751,HD_Odo!$C$2:$D$1381,2,FALSE)</f>
        <v>800000</v>
      </c>
      <c r="G2751" s="89" t="str">
        <f>'EMFAC2017EI-2011Class'!H2750</f>
        <v>2024-T7 NOOS-11</v>
      </c>
      <c r="H2751" s="70">
        <f t="shared" si="88"/>
        <v>0.69332835172875062</v>
      </c>
      <c r="J2751" s="13"/>
      <c r="N2751" s="37"/>
      <c r="O2751" s="36"/>
    </row>
    <row r="2752" spans="1:15" ht="13.7" customHeight="1" x14ac:dyDescent="0.25">
      <c r="A2752" s="73">
        <f>'EMFAC2017EI-2011Class'!B2751</f>
        <v>2024</v>
      </c>
      <c r="B2752" s="74" t="str">
        <f>'EMFAC2017EI-2011Class'!C2751</f>
        <v>T7 NOOS</v>
      </c>
      <c r="C2752" s="73">
        <f>'EMFAC2017EI-2011Class'!D2751</f>
        <v>2012</v>
      </c>
      <c r="D2752" s="38">
        <f>'EMFAC2017EI-2011Class'!F2751</f>
        <v>12</v>
      </c>
      <c r="E2752" s="72" t="str">
        <f t="shared" si="87"/>
        <v>T7 NOOS-12</v>
      </c>
      <c r="F2752" s="39">
        <f>VLOOKUP(E2752,HD_Odo!$C$2:$D$1381,2,FALSE)</f>
        <v>800000</v>
      </c>
      <c r="G2752" s="89" t="str">
        <f>'EMFAC2017EI-2011Class'!H2751</f>
        <v>2024-T7 NOOS-12</v>
      </c>
      <c r="H2752" s="70">
        <f t="shared" si="88"/>
        <v>0.69332835172875062</v>
      </c>
      <c r="J2752" s="13"/>
      <c r="N2752" s="37"/>
      <c r="O2752" s="36"/>
    </row>
    <row r="2753" spans="1:15" ht="13.7" customHeight="1" x14ac:dyDescent="0.25">
      <c r="A2753" s="73">
        <f>'EMFAC2017EI-2011Class'!B2752</f>
        <v>2024</v>
      </c>
      <c r="B2753" s="74" t="str">
        <f>'EMFAC2017EI-2011Class'!C2752</f>
        <v>T7 Other Port</v>
      </c>
      <c r="C2753" s="73">
        <f>'EMFAC2017EI-2011Class'!D2752</f>
        <v>2025</v>
      </c>
      <c r="D2753" s="38">
        <f>'EMFAC2017EI-2011Class'!F2752</f>
        <v>-1</v>
      </c>
      <c r="E2753" s="72" t="str">
        <f t="shared" si="87"/>
        <v>T7 Other Port--1</v>
      </c>
      <c r="F2753" s="39">
        <f>VLOOKUP(E2753,HD_Odo!$C$2:$D$1381,2,FALSE)</f>
        <v>0</v>
      </c>
      <c r="G2753" s="89" t="str">
        <f>'EMFAC2017EI-2011Class'!H2752</f>
        <v>2024-T7 Other Port--1</v>
      </c>
      <c r="H2753" s="70">
        <f t="shared" si="88"/>
        <v>1</v>
      </c>
      <c r="J2753" s="13"/>
      <c r="N2753" s="37"/>
      <c r="O2753" s="36"/>
    </row>
    <row r="2754" spans="1:15" ht="13.7" customHeight="1" x14ac:dyDescent="0.25">
      <c r="A2754" s="73">
        <f>'EMFAC2017EI-2011Class'!B2753</f>
        <v>2024</v>
      </c>
      <c r="B2754" s="74" t="str">
        <f>'EMFAC2017EI-2011Class'!C2753</f>
        <v>T7 Other Port</v>
      </c>
      <c r="C2754" s="73">
        <f>'EMFAC2017EI-2011Class'!D2753</f>
        <v>2024</v>
      </c>
      <c r="D2754" s="38">
        <f>'EMFAC2017EI-2011Class'!F2753</f>
        <v>0</v>
      </c>
      <c r="E2754" s="72" t="str">
        <f t="shared" si="87"/>
        <v>T7 Other Port-0</v>
      </c>
      <c r="F2754" s="39">
        <f>VLOOKUP(E2754,HD_Odo!$C$2:$D$1381,2,FALSE)</f>
        <v>76908.539999999994</v>
      </c>
      <c r="G2754" s="89" t="str">
        <f>'EMFAC2017EI-2011Class'!H2753</f>
        <v>2024-T7 Other Port-0</v>
      </c>
      <c r="H2754" s="70">
        <f t="shared" si="88"/>
        <v>0.91560086268718732</v>
      </c>
      <c r="J2754" s="13"/>
      <c r="N2754" s="37"/>
      <c r="O2754" s="36"/>
    </row>
    <row r="2755" spans="1:15" ht="13.7" customHeight="1" x14ac:dyDescent="0.25">
      <c r="A2755" s="73">
        <f>'EMFAC2017EI-2011Class'!B2754</f>
        <v>2024</v>
      </c>
      <c r="B2755" s="74" t="str">
        <f>'EMFAC2017EI-2011Class'!C2754</f>
        <v>T7 Other Port</v>
      </c>
      <c r="C2755" s="73">
        <f>'EMFAC2017EI-2011Class'!D2754</f>
        <v>2023</v>
      </c>
      <c r="D2755" s="38">
        <f>'EMFAC2017EI-2011Class'!F2754</f>
        <v>1</v>
      </c>
      <c r="E2755" s="72" t="str">
        <f t="shared" si="87"/>
        <v>T7 Other Port-1</v>
      </c>
      <c r="F2755" s="39">
        <f>VLOOKUP(E2755,HD_Odo!$C$2:$D$1381,2,FALSE)</f>
        <v>153817.1</v>
      </c>
      <c r="G2755" s="89" t="str">
        <f>'EMFAC2017EI-2011Class'!H2754</f>
        <v>2024-T7 Other Port-1</v>
      </c>
      <c r="H2755" s="70">
        <f t="shared" si="88"/>
        <v>0.86207574649079588</v>
      </c>
      <c r="J2755" s="13"/>
      <c r="N2755" s="37"/>
      <c r="O2755" s="36"/>
    </row>
    <row r="2756" spans="1:15" ht="13.7" customHeight="1" x14ac:dyDescent="0.25">
      <c r="A2756" s="73">
        <f>'EMFAC2017EI-2011Class'!B2755</f>
        <v>2024</v>
      </c>
      <c r="B2756" s="74" t="str">
        <f>'EMFAC2017EI-2011Class'!C2755</f>
        <v>T7 Other Port</v>
      </c>
      <c r="C2756" s="73">
        <f>'EMFAC2017EI-2011Class'!D2755</f>
        <v>2022</v>
      </c>
      <c r="D2756" s="38">
        <f>'EMFAC2017EI-2011Class'!F2755</f>
        <v>2</v>
      </c>
      <c r="E2756" s="72" t="str">
        <f t="shared" si="87"/>
        <v>T7 Other Port-2</v>
      </c>
      <c r="F2756" s="39">
        <f>VLOOKUP(E2756,HD_Odo!$C$2:$D$1381,2,FALSE)</f>
        <v>229819.72</v>
      </c>
      <c r="G2756" s="89" t="str">
        <f>'EMFAC2017EI-2011Class'!H2755</f>
        <v>2024-T7 Other Port-2</v>
      </c>
      <c r="H2756" s="70">
        <f t="shared" si="88"/>
        <v>0.82547196331712525</v>
      </c>
      <c r="J2756" s="13"/>
      <c r="N2756" s="37"/>
      <c r="O2756" s="36"/>
    </row>
    <row r="2757" spans="1:15" ht="13.7" customHeight="1" x14ac:dyDescent="0.25">
      <c r="A2757" s="73">
        <f>'EMFAC2017EI-2011Class'!B2756</f>
        <v>2024</v>
      </c>
      <c r="B2757" s="74" t="str">
        <f>'EMFAC2017EI-2011Class'!C2756</f>
        <v>T7 Other Port</v>
      </c>
      <c r="C2757" s="73">
        <f>'EMFAC2017EI-2011Class'!D2756</f>
        <v>2021</v>
      </c>
      <c r="D2757" s="38">
        <f>'EMFAC2017EI-2011Class'!F2756</f>
        <v>3</v>
      </c>
      <c r="E2757" s="72" t="str">
        <f t="shared" si="87"/>
        <v>T7 Other Port-3</v>
      </c>
      <c r="F2757" s="39">
        <f>VLOOKUP(E2757,HD_Odo!$C$2:$D$1381,2,FALSE)</f>
        <v>310702.34000000003</v>
      </c>
      <c r="G2757" s="89" t="str">
        <f>'EMFAC2017EI-2011Class'!H2756</f>
        <v>2024-T7 Other Port-3</v>
      </c>
      <c r="H2757" s="70">
        <f t="shared" si="88"/>
        <v>0.79710267847112803</v>
      </c>
      <c r="J2757" s="13"/>
      <c r="N2757" s="37"/>
      <c r="O2757" s="36"/>
    </row>
    <row r="2758" spans="1:15" ht="13.7" customHeight="1" x14ac:dyDescent="0.25">
      <c r="A2758" s="73">
        <f>'EMFAC2017EI-2011Class'!B2757</f>
        <v>2024</v>
      </c>
      <c r="B2758" s="74" t="str">
        <f>'EMFAC2017EI-2011Class'!C2757</f>
        <v>T7 Other Port</v>
      </c>
      <c r="C2758" s="73">
        <f>'EMFAC2017EI-2011Class'!D2757</f>
        <v>2020</v>
      </c>
      <c r="D2758" s="38">
        <f>'EMFAC2017EI-2011Class'!F2757</f>
        <v>4</v>
      </c>
      <c r="E2758" s="72" t="str">
        <f t="shared" si="87"/>
        <v>T7 Other Port-4</v>
      </c>
      <c r="F2758" s="39">
        <f>VLOOKUP(E2758,HD_Odo!$C$2:$D$1381,2,FALSE)</f>
        <v>395127.86</v>
      </c>
      <c r="G2758" s="89" t="str">
        <f>'EMFAC2017EI-2011Class'!H2757</f>
        <v>2024-T7 Other Port-4</v>
      </c>
      <c r="H2758" s="70">
        <f t="shared" si="88"/>
        <v>0.77488743407925231</v>
      </c>
      <c r="J2758" s="13"/>
      <c r="N2758" s="37"/>
      <c r="O2758" s="36"/>
    </row>
    <row r="2759" spans="1:15" ht="13.7" customHeight="1" x14ac:dyDescent="0.25">
      <c r="A2759" s="73">
        <f>'EMFAC2017EI-2011Class'!B2758</f>
        <v>2024</v>
      </c>
      <c r="B2759" s="74" t="str">
        <f>'EMFAC2017EI-2011Class'!C2758</f>
        <v>T7 Other Port</v>
      </c>
      <c r="C2759" s="73">
        <f>'EMFAC2017EI-2011Class'!D2758</f>
        <v>2019</v>
      </c>
      <c r="D2759" s="38">
        <f>'EMFAC2017EI-2011Class'!F2758</f>
        <v>5</v>
      </c>
      <c r="E2759" s="72" t="str">
        <f t="shared" si="87"/>
        <v>T7 Other Port-5</v>
      </c>
      <c r="F2759" s="39">
        <f>VLOOKUP(E2759,HD_Odo!$C$2:$D$1381,2,FALSE)</f>
        <v>488987.22</v>
      </c>
      <c r="G2759" s="89" t="str">
        <f>'EMFAC2017EI-2011Class'!H2758</f>
        <v>2024-T7 Other Port-5</v>
      </c>
      <c r="H2759" s="70">
        <f t="shared" si="88"/>
        <v>0.75601684375652467</v>
      </c>
      <c r="J2759" s="13"/>
      <c r="N2759" s="37"/>
      <c r="O2759" s="36"/>
    </row>
    <row r="2760" spans="1:15" ht="13.7" customHeight="1" x14ac:dyDescent="0.25">
      <c r="A2760" s="73">
        <f>'EMFAC2017EI-2011Class'!B2759</f>
        <v>2024</v>
      </c>
      <c r="B2760" s="74" t="str">
        <f>'EMFAC2017EI-2011Class'!C2759</f>
        <v>T7 Other Port</v>
      </c>
      <c r="C2760" s="73">
        <f>'EMFAC2017EI-2011Class'!D2759</f>
        <v>2018</v>
      </c>
      <c r="D2760" s="38">
        <f>'EMFAC2017EI-2011Class'!F2759</f>
        <v>6</v>
      </c>
      <c r="E2760" s="72" t="str">
        <f t="shared" si="87"/>
        <v>T7 Other Port-6</v>
      </c>
      <c r="F2760" s="39">
        <f>VLOOKUP(E2760,HD_Odo!$C$2:$D$1381,2,FALSE)</f>
        <v>558038.9</v>
      </c>
      <c r="G2760" s="89" t="str">
        <f>'EMFAC2017EI-2011Class'!H2759</f>
        <v>2024-T7 Other Port-6</v>
      </c>
      <c r="H2760" s="70">
        <f t="shared" si="88"/>
        <v>0.74487629991666737</v>
      </c>
      <c r="J2760" s="13"/>
      <c r="N2760" s="37"/>
      <c r="O2760" s="36"/>
    </row>
    <row r="2761" spans="1:15" ht="13.7" customHeight="1" x14ac:dyDescent="0.25">
      <c r="A2761" s="73">
        <f>'EMFAC2017EI-2011Class'!B2760</f>
        <v>2024</v>
      </c>
      <c r="B2761" s="74" t="str">
        <f>'EMFAC2017EI-2011Class'!C2760</f>
        <v>T7 Other Port</v>
      </c>
      <c r="C2761" s="73">
        <f>'EMFAC2017EI-2011Class'!D2760</f>
        <v>2017</v>
      </c>
      <c r="D2761" s="38">
        <f>'EMFAC2017EI-2011Class'!F2760</f>
        <v>7</v>
      </c>
      <c r="E2761" s="72" t="str">
        <f t="shared" si="87"/>
        <v>T7 Other Port-7</v>
      </c>
      <c r="F2761" s="39">
        <f>VLOOKUP(E2761,HD_Odo!$C$2:$D$1381,2,FALSE)</f>
        <v>615840.93999999994</v>
      </c>
      <c r="G2761" s="89" t="str">
        <f>'EMFAC2017EI-2011Class'!H2760</f>
        <v>2024-T7 Other Port-7</v>
      </c>
      <c r="H2761" s="70">
        <f t="shared" si="88"/>
        <v>0.73689121071595332</v>
      </c>
      <c r="J2761" s="13"/>
      <c r="N2761" s="37"/>
      <c r="O2761" s="36"/>
    </row>
    <row r="2762" spans="1:15" ht="13.7" customHeight="1" x14ac:dyDescent="0.25">
      <c r="A2762" s="73">
        <f>'EMFAC2017EI-2011Class'!B2761</f>
        <v>2024</v>
      </c>
      <c r="B2762" s="74" t="str">
        <f>'EMFAC2017EI-2011Class'!C2761</f>
        <v>T7 Other Port</v>
      </c>
      <c r="C2762" s="73">
        <f>'EMFAC2017EI-2011Class'!D2761</f>
        <v>2016</v>
      </c>
      <c r="D2762" s="38">
        <f>'EMFAC2017EI-2011Class'!F2761</f>
        <v>8</v>
      </c>
      <c r="E2762" s="72" t="str">
        <f t="shared" si="87"/>
        <v>T7 Other Port-8</v>
      </c>
      <c r="F2762" s="39">
        <f>VLOOKUP(E2762,HD_Odo!$C$2:$D$1381,2,FALSE)</f>
        <v>669491.87</v>
      </c>
      <c r="G2762" s="89" t="str">
        <f>'EMFAC2017EI-2011Class'!H2761</f>
        <v>2024-T7 Other Port-8</v>
      </c>
      <c r="H2762" s="70">
        <f t="shared" si="88"/>
        <v>0.73036195941255477</v>
      </c>
      <c r="J2762" s="13"/>
      <c r="N2762" s="37"/>
      <c r="O2762" s="36"/>
    </row>
    <row r="2763" spans="1:15" ht="13.7" customHeight="1" x14ac:dyDescent="0.25">
      <c r="A2763" s="73">
        <f>'EMFAC2017EI-2011Class'!B2762</f>
        <v>2024</v>
      </c>
      <c r="B2763" s="74" t="str">
        <f>'EMFAC2017EI-2011Class'!C2762</f>
        <v>T7 Other Port</v>
      </c>
      <c r="C2763" s="73">
        <f>'EMFAC2017EI-2011Class'!D2762</f>
        <v>2015</v>
      </c>
      <c r="D2763" s="38">
        <f>'EMFAC2017EI-2011Class'!F2762</f>
        <v>9</v>
      </c>
      <c r="E2763" s="72" t="str">
        <f t="shared" ref="E2763:E2826" si="89">CONCATENATE(B2763,"-",D2763)</f>
        <v>T7 Other Port-9</v>
      </c>
      <c r="F2763" s="39">
        <f>VLOOKUP(E2763,HD_Odo!$C$2:$D$1381,2,FALSE)</f>
        <v>719283.9</v>
      </c>
      <c r="G2763" s="89" t="str">
        <f>'EMFAC2017EI-2011Class'!H2762</f>
        <v>2024-T7 Other Port-9</v>
      </c>
      <c r="H2763" s="70">
        <f t="shared" si="88"/>
        <v>0.72493808932217785</v>
      </c>
      <c r="J2763" s="13"/>
      <c r="N2763" s="37"/>
      <c r="O2763" s="36"/>
    </row>
    <row r="2764" spans="1:15" ht="13.7" customHeight="1" x14ac:dyDescent="0.25">
      <c r="A2764" s="73">
        <f>'EMFAC2017EI-2011Class'!B2763</f>
        <v>2024</v>
      </c>
      <c r="B2764" s="74" t="str">
        <f>'EMFAC2017EI-2011Class'!C2763</f>
        <v>T7 Other Port</v>
      </c>
      <c r="C2764" s="73">
        <f>'EMFAC2017EI-2011Class'!D2763</f>
        <v>2014</v>
      </c>
      <c r="D2764" s="38">
        <f>'EMFAC2017EI-2011Class'!F2763</f>
        <v>10</v>
      </c>
      <c r="E2764" s="72" t="str">
        <f t="shared" si="89"/>
        <v>T7 Other Port-10</v>
      </c>
      <c r="F2764" s="39">
        <f>VLOOKUP(E2764,HD_Odo!$C$2:$D$1381,2,FALSE)</f>
        <v>765588.04</v>
      </c>
      <c r="G2764" s="89" t="str">
        <f>'EMFAC2017EI-2011Class'!H2763</f>
        <v>2024-T7 Other Port-10</v>
      </c>
      <c r="H2764" s="70">
        <f t="shared" si="88"/>
        <v>0.72036371395847509</v>
      </c>
      <c r="J2764" s="13"/>
      <c r="N2764" s="37"/>
      <c r="O2764" s="36"/>
    </row>
    <row r="2765" spans="1:15" ht="13.7" customHeight="1" x14ac:dyDescent="0.25">
      <c r="A2765" s="73">
        <f>'EMFAC2017EI-2011Class'!B2764</f>
        <v>2024</v>
      </c>
      <c r="B2765" s="74" t="str">
        <f>'EMFAC2017EI-2011Class'!C2764</f>
        <v>T7 Other Port</v>
      </c>
      <c r="C2765" s="73">
        <f>'EMFAC2017EI-2011Class'!D2764</f>
        <v>2013</v>
      </c>
      <c r="D2765" s="38">
        <f>'EMFAC2017EI-2011Class'!F2764</f>
        <v>11</v>
      </c>
      <c r="E2765" s="72" t="str">
        <f t="shared" si="89"/>
        <v>T7 Other Port-11</v>
      </c>
      <c r="F2765" s="39">
        <f>VLOOKUP(E2765,HD_Odo!$C$2:$D$1381,2,FALSE)</f>
        <v>800000</v>
      </c>
      <c r="G2765" s="89" t="str">
        <f>'EMFAC2017EI-2011Class'!H2764</f>
        <v>2024-T7 Other Port-11</v>
      </c>
      <c r="H2765" s="70">
        <f t="shared" si="88"/>
        <v>0.69332835172875062</v>
      </c>
      <c r="J2765" s="13"/>
      <c r="N2765" s="37"/>
      <c r="O2765" s="36"/>
    </row>
    <row r="2766" spans="1:15" ht="13.7" customHeight="1" x14ac:dyDescent="0.25">
      <c r="A2766" s="73">
        <f>'EMFAC2017EI-2011Class'!B2765</f>
        <v>2024</v>
      </c>
      <c r="B2766" s="74" t="str">
        <f>'EMFAC2017EI-2011Class'!C2765</f>
        <v>T7 Other Port</v>
      </c>
      <c r="C2766" s="73">
        <f>'EMFAC2017EI-2011Class'!D2765</f>
        <v>2012</v>
      </c>
      <c r="D2766" s="38">
        <f>'EMFAC2017EI-2011Class'!F2765</f>
        <v>12</v>
      </c>
      <c r="E2766" s="72" t="str">
        <f t="shared" si="89"/>
        <v>T7 Other Port-12</v>
      </c>
      <c r="F2766" s="39">
        <f>VLOOKUP(E2766,HD_Odo!$C$2:$D$1381,2,FALSE)</f>
        <v>800000</v>
      </c>
      <c r="G2766" s="89" t="str">
        <f>'EMFAC2017EI-2011Class'!H2765</f>
        <v>2024-T7 Other Port-12</v>
      </c>
      <c r="H2766" s="70">
        <f t="shared" si="88"/>
        <v>0.69332835172875062</v>
      </c>
      <c r="J2766" s="13"/>
      <c r="N2766" s="37"/>
      <c r="O2766" s="36"/>
    </row>
    <row r="2767" spans="1:15" ht="13.7" customHeight="1" x14ac:dyDescent="0.25">
      <c r="A2767" s="73">
        <f>'EMFAC2017EI-2011Class'!B2766</f>
        <v>2024</v>
      </c>
      <c r="B2767" s="74" t="str">
        <f>'EMFAC2017EI-2011Class'!C2766</f>
        <v>T7 POAK</v>
      </c>
      <c r="C2767" s="73">
        <f>'EMFAC2017EI-2011Class'!D2766</f>
        <v>2025</v>
      </c>
      <c r="D2767" s="38">
        <f>'EMFAC2017EI-2011Class'!F2766</f>
        <v>-1</v>
      </c>
      <c r="E2767" s="72" t="str">
        <f t="shared" si="89"/>
        <v>T7 POAK--1</v>
      </c>
      <c r="F2767" s="39">
        <f>VLOOKUP(E2767,HD_Odo!$C$2:$D$1381,2,FALSE)</f>
        <v>0</v>
      </c>
      <c r="G2767" s="89" t="str">
        <f>'EMFAC2017EI-2011Class'!H2766</f>
        <v>2024-T7 POAK--1</v>
      </c>
      <c r="H2767" s="70">
        <f t="shared" si="88"/>
        <v>1</v>
      </c>
      <c r="J2767" s="13"/>
      <c r="N2767" s="37"/>
      <c r="O2767" s="36"/>
    </row>
    <row r="2768" spans="1:15" ht="13.7" customHeight="1" x14ac:dyDescent="0.25">
      <c r="A2768" s="73">
        <f>'EMFAC2017EI-2011Class'!B2767</f>
        <v>2024</v>
      </c>
      <c r="B2768" s="74" t="str">
        <f>'EMFAC2017EI-2011Class'!C2767</f>
        <v>T7 POAK</v>
      </c>
      <c r="C2768" s="73">
        <f>'EMFAC2017EI-2011Class'!D2767</f>
        <v>2024</v>
      </c>
      <c r="D2768" s="38">
        <f>'EMFAC2017EI-2011Class'!F2767</f>
        <v>0</v>
      </c>
      <c r="E2768" s="72" t="str">
        <f t="shared" si="89"/>
        <v>T7 POAK-0</v>
      </c>
      <c r="F2768" s="39">
        <f>VLOOKUP(E2768,HD_Odo!$C$2:$D$1381,2,FALSE)</f>
        <v>76908.539999999994</v>
      </c>
      <c r="G2768" s="89" t="str">
        <f>'EMFAC2017EI-2011Class'!H2767</f>
        <v>2024-T7 POAK-0</v>
      </c>
      <c r="H2768" s="70">
        <f t="shared" si="88"/>
        <v>0.91560086268718732</v>
      </c>
      <c r="J2768" s="13"/>
      <c r="N2768" s="37"/>
      <c r="O2768" s="36"/>
    </row>
    <row r="2769" spans="1:15" ht="13.7" customHeight="1" x14ac:dyDescent="0.25">
      <c r="A2769" s="73">
        <f>'EMFAC2017EI-2011Class'!B2768</f>
        <v>2024</v>
      </c>
      <c r="B2769" s="74" t="str">
        <f>'EMFAC2017EI-2011Class'!C2768</f>
        <v>T7 POAK</v>
      </c>
      <c r="C2769" s="73">
        <f>'EMFAC2017EI-2011Class'!D2768</f>
        <v>2023</v>
      </c>
      <c r="D2769" s="38">
        <f>'EMFAC2017EI-2011Class'!F2768</f>
        <v>1</v>
      </c>
      <c r="E2769" s="72" t="str">
        <f t="shared" si="89"/>
        <v>T7 POAK-1</v>
      </c>
      <c r="F2769" s="39">
        <f>VLOOKUP(E2769,HD_Odo!$C$2:$D$1381,2,FALSE)</f>
        <v>153817.1</v>
      </c>
      <c r="G2769" s="89" t="str">
        <f>'EMFAC2017EI-2011Class'!H2768</f>
        <v>2024-T7 POAK-1</v>
      </c>
      <c r="H2769" s="70">
        <f t="shared" si="88"/>
        <v>0.86207574649079588</v>
      </c>
      <c r="J2769" s="13"/>
      <c r="N2769" s="37"/>
      <c r="O2769" s="36"/>
    </row>
    <row r="2770" spans="1:15" ht="13.7" customHeight="1" x14ac:dyDescent="0.25">
      <c r="A2770" s="73">
        <f>'EMFAC2017EI-2011Class'!B2769</f>
        <v>2024</v>
      </c>
      <c r="B2770" s="74" t="str">
        <f>'EMFAC2017EI-2011Class'!C2769</f>
        <v>T7 POAK</v>
      </c>
      <c r="C2770" s="73">
        <f>'EMFAC2017EI-2011Class'!D2769</f>
        <v>2022</v>
      </c>
      <c r="D2770" s="38">
        <f>'EMFAC2017EI-2011Class'!F2769</f>
        <v>2</v>
      </c>
      <c r="E2770" s="72" t="str">
        <f t="shared" si="89"/>
        <v>T7 POAK-2</v>
      </c>
      <c r="F2770" s="39">
        <f>VLOOKUP(E2770,HD_Odo!$C$2:$D$1381,2,FALSE)</f>
        <v>229819.72</v>
      </c>
      <c r="G2770" s="89" t="str">
        <f>'EMFAC2017EI-2011Class'!H2769</f>
        <v>2024-T7 POAK-2</v>
      </c>
      <c r="H2770" s="70">
        <f t="shared" si="88"/>
        <v>0.82547196331712525</v>
      </c>
      <c r="J2770" s="13"/>
      <c r="N2770" s="37"/>
      <c r="O2770" s="36"/>
    </row>
    <row r="2771" spans="1:15" ht="13.7" customHeight="1" x14ac:dyDescent="0.25">
      <c r="A2771" s="73">
        <f>'EMFAC2017EI-2011Class'!B2770</f>
        <v>2024</v>
      </c>
      <c r="B2771" s="74" t="str">
        <f>'EMFAC2017EI-2011Class'!C2770</f>
        <v>T7 POAK</v>
      </c>
      <c r="C2771" s="73">
        <f>'EMFAC2017EI-2011Class'!D2770</f>
        <v>2021</v>
      </c>
      <c r="D2771" s="38">
        <f>'EMFAC2017EI-2011Class'!F2770</f>
        <v>3</v>
      </c>
      <c r="E2771" s="72" t="str">
        <f t="shared" si="89"/>
        <v>T7 POAK-3</v>
      </c>
      <c r="F2771" s="39">
        <f>VLOOKUP(E2771,HD_Odo!$C$2:$D$1381,2,FALSE)</f>
        <v>310702.34000000003</v>
      </c>
      <c r="G2771" s="89" t="str">
        <f>'EMFAC2017EI-2011Class'!H2770</f>
        <v>2024-T7 POAK-3</v>
      </c>
      <c r="H2771" s="70">
        <f t="shared" si="88"/>
        <v>0.79710267847112803</v>
      </c>
      <c r="J2771" s="13"/>
      <c r="N2771" s="37"/>
      <c r="O2771" s="36"/>
    </row>
    <row r="2772" spans="1:15" ht="13.7" customHeight="1" x14ac:dyDescent="0.25">
      <c r="A2772" s="73">
        <f>'EMFAC2017EI-2011Class'!B2771</f>
        <v>2024</v>
      </c>
      <c r="B2772" s="74" t="str">
        <f>'EMFAC2017EI-2011Class'!C2771</f>
        <v>T7 POAK</v>
      </c>
      <c r="C2772" s="73">
        <f>'EMFAC2017EI-2011Class'!D2771</f>
        <v>2020</v>
      </c>
      <c r="D2772" s="38">
        <f>'EMFAC2017EI-2011Class'!F2771</f>
        <v>4</v>
      </c>
      <c r="E2772" s="72" t="str">
        <f t="shared" si="89"/>
        <v>T7 POAK-4</v>
      </c>
      <c r="F2772" s="39">
        <f>VLOOKUP(E2772,HD_Odo!$C$2:$D$1381,2,FALSE)</f>
        <v>395127.86</v>
      </c>
      <c r="G2772" s="89" t="str">
        <f>'EMFAC2017EI-2011Class'!H2771</f>
        <v>2024-T7 POAK-4</v>
      </c>
      <c r="H2772" s="70">
        <f t="shared" si="88"/>
        <v>0.77488743407925231</v>
      </c>
      <c r="J2772" s="13"/>
      <c r="N2772" s="37"/>
      <c r="O2772" s="36"/>
    </row>
    <row r="2773" spans="1:15" ht="13.7" customHeight="1" x14ac:dyDescent="0.25">
      <c r="A2773" s="73">
        <f>'EMFAC2017EI-2011Class'!B2772</f>
        <v>2024</v>
      </c>
      <c r="B2773" s="74" t="str">
        <f>'EMFAC2017EI-2011Class'!C2772</f>
        <v>T7 POAK</v>
      </c>
      <c r="C2773" s="73">
        <f>'EMFAC2017EI-2011Class'!D2772</f>
        <v>2019</v>
      </c>
      <c r="D2773" s="38">
        <f>'EMFAC2017EI-2011Class'!F2772</f>
        <v>5</v>
      </c>
      <c r="E2773" s="72" t="str">
        <f t="shared" si="89"/>
        <v>T7 POAK-5</v>
      </c>
      <c r="F2773" s="39">
        <f>VLOOKUP(E2773,HD_Odo!$C$2:$D$1381,2,FALSE)</f>
        <v>488987.22</v>
      </c>
      <c r="G2773" s="89" t="str">
        <f>'EMFAC2017EI-2011Class'!H2772</f>
        <v>2024-T7 POAK-5</v>
      </c>
      <c r="H2773" s="70">
        <f t="shared" si="88"/>
        <v>0.75601684375652467</v>
      </c>
      <c r="J2773" s="13"/>
      <c r="N2773" s="37"/>
      <c r="O2773" s="36"/>
    </row>
    <row r="2774" spans="1:15" ht="13.7" customHeight="1" x14ac:dyDescent="0.25">
      <c r="A2774" s="73">
        <f>'EMFAC2017EI-2011Class'!B2773</f>
        <v>2024</v>
      </c>
      <c r="B2774" s="74" t="str">
        <f>'EMFAC2017EI-2011Class'!C2773</f>
        <v>T7 POAK</v>
      </c>
      <c r="C2774" s="73">
        <f>'EMFAC2017EI-2011Class'!D2773</f>
        <v>2018</v>
      </c>
      <c r="D2774" s="38">
        <f>'EMFAC2017EI-2011Class'!F2773</f>
        <v>6</v>
      </c>
      <c r="E2774" s="72" t="str">
        <f t="shared" si="89"/>
        <v>T7 POAK-6</v>
      </c>
      <c r="F2774" s="39">
        <f>VLOOKUP(E2774,HD_Odo!$C$2:$D$1381,2,FALSE)</f>
        <v>558038.9</v>
      </c>
      <c r="G2774" s="89" t="str">
        <f>'EMFAC2017EI-2011Class'!H2773</f>
        <v>2024-T7 POAK-6</v>
      </c>
      <c r="H2774" s="70">
        <f t="shared" si="88"/>
        <v>0.74487629991666737</v>
      </c>
      <c r="J2774" s="13"/>
      <c r="N2774" s="37"/>
      <c r="O2774" s="36"/>
    </row>
    <row r="2775" spans="1:15" ht="13.7" customHeight="1" x14ac:dyDescent="0.25">
      <c r="A2775" s="73">
        <f>'EMFAC2017EI-2011Class'!B2774</f>
        <v>2024</v>
      </c>
      <c r="B2775" s="74" t="str">
        <f>'EMFAC2017EI-2011Class'!C2774</f>
        <v>T7 POAK</v>
      </c>
      <c r="C2775" s="73">
        <f>'EMFAC2017EI-2011Class'!D2774</f>
        <v>2017</v>
      </c>
      <c r="D2775" s="38">
        <f>'EMFAC2017EI-2011Class'!F2774</f>
        <v>7</v>
      </c>
      <c r="E2775" s="72" t="str">
        <f t="shared" si="89"/>
        <v>T7 POAK-7</v>
      </c>
      <c r="F2775" s="39">
        <f>VLOOKUP(E2775,HD_Odo!$C$2:$D$1381,2,FALSE)</f>
        <v>615840.93999999994</v>
      </c>
      <c r="G2775" s="89" t="str">
        <f>'EMFAC2017EI-2011Class'!H2774</f>
        <v>2024-T7 POAK-7</v>
      </c>
      <c r="H2775" s="70">
        <f t="shared" si="88"/>
        <v>0.73689121071595332</v>
      </c>
      <c r="J2775" s="13"/>
      <c r="N2775" s="37"/>
      <c r="O2775" s="36"/>
    </row>
    <row r="2776" spans="1:15" ht="13.7" customHeight="1" x14ac:dyDescent="0.25">
      <c r="A2776" s="73">
        <f>'EMFAC2017EI-2011Class'!B2775</f>
        <v>2024</v>
      </c>
      <c r="B2776" s="74" t="str">
        <f>'EMFAC2017EI-2011Class'!C2775</f>
        <v>T7 POAK</v>
      </c>
      <c r="C2776" s="73">
        <f>'EMFAC2017EI-2011Class'!D2775</f>
        <v>2016</v>
      </c>
      <c r="D2776" s="38">
        <f>'EMFAC2017EI-2011Class'!F2775</f>
        <v>8</v>
      </c>
      <c r="E2776" s="72" t="str">
        <f t="shared" si="89"/>
        <v>T7 POAK-8</v>
      </c>
      <c r="F2776" s="39">
        <f>VLOOKUP(E2776,HD_Odo!$C$2:$D$1381,2,FALSE)</f>
        <v>669491.87</v>
      </c>
      <c r="G2776" s="89" t="str">
        <f>'EMFAC2017EI-2011Class'!H2775</f>
        <v>2024-T7 POAK-8</v>
      </c>
      <c r="H2776" s="70">
        <f t="shared" si="88"/>
        <v>0.73036195941255477</v>
      </c>
      <c r="J2776" s="13"/>
      <c r="N2776" s="37"/>
      <c r="O2776" s="36"/>
    </row>
    <row r="2777" spans="1:15" ht="13.7" customHeight="1" x14ac:dyDescent="0.25">
      <c r="A2777" s="73">
        <f>'EMFAC2017EI-2011Class'!B2776</f>
        <v>2024</v>
      </c>
      <c r="B2777" s="74" t="str">
        <f>'EMFAC2017EI-2011Class'!C2776</f>
        <v>T7 POAK</v>
      </c>
      <c r="C2777" s="73">
        <f>'EMFAC2017EI-2011Class'!D2776</f>
        <v>2015</v>
      </c>
      <c r="D2777" s="38">
        <f>'EMFAC2017EI-2011Class'!F2776</f>
        <v>9</v>
      </c>
      <c r="E2777" s="72" t="str">
        <f t="shared" si="89"/>
        <v>T7 POAK-9</v>
      </c>
      <c r="F2777" s="39">
        <f>VLOOKUP(E2777,HD_Odo!$C$2:$D$1381,2,FALSE)</f>
        <v>719283.9</v>
      </c>
      <c r="G2777" s="89" t="str">
        <f>'EMFAC2017EI-2011Class'!H2776</f>
        <v>2024-T7 POAK-9</v>
      </c>
      <c r="H2777" s="70">
        <f t="shared" si="88"/>
        <v>0.72493808932217785</v>
      </c>
      <c r="J2777" s="13"/>
      <c r="N2777" s="37"/>
      <c r="O2777" s="36"/>
    </row>
    <row r="2778" spans="1:15" ht="13.7" customHeight="1" x14ac:dyDescent="0.25">
      <c r="A2778" s="73">
        <f>'EMFAC2017EI-2011Class'!B2777</f>
        <v>2024</v>
      </c>
      <c r="B2778" s="74" t="str">
        <f>'EMFAC2017EI-2011Class'!C2777</f>
        <v>T7 POAK</v>
      </c>
      <c r="C2778" s="73">
        <f>'EMFAC2017EI-2011Class'!D2777</f>
        <v>2014</v>
      </c>
      <c r="D2778" s="38">
        <f>'EMFAC2017EI-2011Class'!F2777</f>
        <v>10</v>
      </c>
      <c r="E2778" s="72" t="str">
        <f t="shared" si="89"/>
        <v>T7 POAK-10</v>
      </c>
      <c r="F2778" s="39">
        <f>VLOOKUP(E2778,HD_Odo!$C$2:$D$1381,2,FALSE)</f>
        <v>765588.04</v>
      </c>
      <c r="G2778" s="89" t="str">
        <f>'EMFAC2017EI-2011Class'!H2777</f>
        <v>2024-T7 POAK-10</v>
      </c>
      <c r="H2778" s="70">
        <f t="shared" si="88"/>
        <v>0.72036371395847509</v>
      </c>
      <c r="J2778" s="13"/>
      <c r="N2778" s="37"/>
      <c r="O2778" s="36"/>
    </row>
    <row r="2779" spans="1:15" ht="13.7" customHeight="1" x14ac:dyDescent="0.25">
      <c r="A2779" s="73">
        <f>'EMFAC2017EI-2011Class'!B2778</f>
        <v>2024</v>
      </c>
      <c r="B2779" s="74" t="str">
        <f>'EMFAC2017EI-2011Class'!C2778</f>
        <v>T7 POAK</v>
      </c>
      <c r="C2779" s="73">
        <f>'EMFAC2017EI-2011Class'!D2778</f>
        <v>2013</v>
      </c>
      <c r="D2779" s="38">
        <f>'EMFAC2017EI-2011Class'!F2778</f>
        <v>11</v>
      </c>
      <c r="E2779" s="72" t="str">
        <f t="shared" si="89"/>
        <v>T7 POAK-11</v>
      </c>
      <c r="F2779" s="39">
        <f>VLOOKUP(E2779,HD_Odo!$C$2:$D$1381,2,FALSE)</f>
        <v>800000</v>
      </c>
      <c r="G2779" s="89" t="str">
        <f>'EMFAC2017EI-2011Class'!H2778</f>
        <v>2024-T7 POAK-11</v>
      </c>
      <c r="H2779" s="70">
        <f t="shared" si="88"/>
        <v>0.69332835172875062</v>
      </c>
      <c r="J2779" s="13"/>
      <c r="N2779" s="37"/>
      <c r="O2779" s="36"/>
    </row>
    <row r="2780" spans="1:15" ht="13.7" customHeight="1" x14ac:dyDescent="0.25">
      <c r="A2780" s="73">
        <f>'EMFAC2017EI-2011Class'!B2779</f>
        <v>2024</v>
      </c>
      <c r="B2780" s="74" t="str">
        <f>'EMFAC2017EI-2011Class'!C2779</f>
        <v>T7 POAK</v>
      </c>
      <c r="C2780" s="73">
        <f>'EMFAC2017EI-2011Class'!D2779</f>
        <v>2012</v>
      </c>
      <c r="D2780" s="38">
        <f>'EMFAC2017EI-2011Class'!F2779</f>
        <v>12</v>
      </c>
      <c r="E2780" s="72" t="str">
        <f t="shared" si="89"/>
        <v>T7 POAK-12</v>
      </c>
      <c r="F2780" s="39">
        <f>VLOOKUP(E2780,HD_Odo!$C$2:$D$1381,2,FALSE)</f>
        <v>800000</v>
      </c>
      <c r="G2780" s="89" t="str">
        <f>'EMFAC2017EI-2011Class'!H2779</f>
        <v>2024-T7 POAK-12</v>
      </c>
      <c r="H2780" s="70">
        <f t="shared" si="88"/>
        <v>0.69332835172875062</v>
      </c>
      <c r="J2780" s="13"/>
      <c r="N2780" s="37"/>
      <c r="O2780" s="36"/>
    </row>
    <row r="2781" spans="1:15" ht="13.7" customHeight="1" x14ac:dyDescent="0.25">
      <c r="A2781" s="73">
        <f>'EMFAC2017EI-2011Class'!B2780</f>
        <v>2024</v>
      </c>
      <c r="B2781" s="74" t="str">
        <f>'EMFAC2017EI-2011Class'!C2780</f>
        <v>T7 POLA</v>
      </c>
      <c r="C2781" s="73">
        <f>'EMFAC2017EI-2011Class'!D2780</f>
        <v>2025</v>
      </c>
      <c r="D2781" s="38">
        <f>'EMFAC2017EI-2011Class'!F2780</f>
        <v>-1</v>
      </c>
      <c r="E2781" s="72" t="str">
        <f t="shared" si="89"/>
        <v>T7 POLA--1</v>
      </c>
      <c r="F2781" s="39">
        <f>VLOOKUP(E2781,HD_Odo!$C$2:$D$1381,2,FALSE)</f>
        <v>0</v>
      </c>
      <c r="G2781" s="89" t="str">
        <f>'EMFAC2017EI-2011Class'!H2780</f>
        <v>2024-T7 POLA--1</v>
      </c>
      <c r="H2781" s="70">
        <f t="shared" si="88"/>
        <v>1</v>
      </c>
      <c r="J2781" s="13"/>
      <c r="N2781" s="37"/>
      <c r="O2781" s="36"/>
    </row>
    <row r="2782" spans="1:15" ht="13.7" customHeight="1" x14ac:dyDescent="0.25">
      <c r="A2782" s="73">
        <f>'EMFAC2017EI-2011Class'!B2781</f>
        <v>2024</v>
      </c>
      <c r="B2782" s="74" t="str">
        <f>'EMFAC2017EI-2011Class'!C2781</f>
        <v>T7 POLA</v>
      </c>
      <c r="C2782" s="73">
        <f>'EMFAC2017EI-2011Class'!D2781</f>
        <v>2024</v>
      </c>
      <c r="D2782" s="38">
        <f>'EMFAC2017EI-2011Class'!F2781</f>
        <v>0</v>
      </c>
      <c r="E2782" s="72" t="str">
        <f t="shared" si="89"/>
        <v>T7 POLA-0</v>
      </c>
      <c r="F2782" s="39">
        <f>VLOOKUP(E2782,HD_Odo!$C$2:$D$1381,2,FALSE)</f>
        <v>76908.539999999994</v>
      </c>
      <c r="G2782" s="89" t="str">
        <f>'EMFAC2017EI-2011Class'!H2781</f>
        <v>2024-T7 POLA-0</v>
      </c>
      <c r="H2782" s="70">
        <f t="shared" si="88"/>
        <v>0.91560086268718732</v>
      </c>
      <c r="J2782" s="13"/>
      <c r="N2782" s="37"/>
      <c r="O2782" s="36"/>
    </row>
    <row r="2783" spans="1:15" ht="13.7" customHeight="1" x14ac:dyDescent="0.25">
      <c r="A2783" s="73">
        <f>'EMFAC2017EI-2011Class'!B2782</f>
        <v>2024</v>
      </c>
      <c r="B2783" s="74" t="str">
        <f>'EMFAC2017EI-2011Class'!C2782</f>
        <v>T7 POLA</v>
      </c>
      <c r="C2783" s="73">
        <f>'EMFAC2017EI-2011Class'!D2782</f>
        <v>2023</v>
      </c>
      <c r="D2783" s="38">
        <f>'EMFAC2017EI-2011Class'!F2782</f>
        <v>1</v>
      </c>
      <c r="E2783" s="72" t="str">
        <f t="shared" si="89"/>
        <v>T7 POLA-1</v>
      </c>
      <c r="F2783" s="39">
        <f>VLOOKUP(E2783,HD_Odo!$C$2:$D$1381,2,FALSE)</f>
        <v>153817.1</v>
      </c>
      <c r="G2783" s="89" t="str">
        <f>'EMFAC2017EI-2011Class'!H2782</f>
        <v>2024-T7 POLA-1</v>
      </c>
      <c r="H2783" s="70">
        <f t="shared" si="88"/>
        <v>0.86207574649079588</v>
      </c>
      <c r="J2783" s="13"/>
      <c r="N2783" s="37"/>
      <c r="O2783" s="36"/>
    </row>
    <row r="2784" spans="1:15" ht="13.7" customHeight="1" x14ac:dyDescent="0.25">
      <c r="A2784" s="73">
        <f>'EMFAC2017EI-2011Class'!B2783</f>
        <v>2024</v>
      </c>
      <c r="B2784" s="74" t="str">
        <f>'EMFAC2017EI-2011Class'!C2783</f>
        <v>T7 POLA</v>
      </c>
      <c r="C2784" s="73">
        <f>'EMFAC2017EI-2011Class'!D2783</f>
        <v>2022</v>
      </c>
      <c r="D2784" s="38">
        <f>'EMFAC2017EI-2011Class'!F2783</f>
        <v>2</v>
      </c>
      <c r="E2784" s="72" t="str">
        <f t="shared" si="89"/>
        <v>T7 POLA-2</v>
      </c>
      <c r="F2784" s="39">
        <f>VLOOKUP(E2784,HD_Odo!$C$2:$D$1381,2,FALSE)</f>
        <v>229819.72</v>
      </c>
      <c r="G2784" s="89" t="str">
        <f>'EMFAC2017EI-2011Class'!H2783</f>
        <v>2024-T7 POLA-2</v>
      </c>
      <c r="H2784" s="70">
        <f t="shared" si="88"/>
        <v>0.82547196331712525</v>
      </c>
      <c r="J2784" s="13"/>
      <c r="N2784" s="37"/>
      <c r="O2784" s="36"/>
    </row>
    <row r="2785" spans="1:15" ht="13.7" customHeight="1" x14ac:dyDescent="0.25">
      <c r="A2785" s="73">
        <f>'EMFAC2017EI-2011Class'!B2784</f>
        <v>2024</v>
      </c>
      <c r="B2785" s="74" t="str">
        <f>'EMFAC2017EI-2011Class'!C2784</f>
        <v>T7 POLA</v>
      </c>
      <c r="C2785" s="73">
        <f>'EMFAC2017EI-2011Class'!D2784</f>
        <v>2021</v>
      </c>
      <c r="D2785" s="38">
        <f>'EMFAC2017EI-2011Class'!F2784</f>
        <v>3</v>
      </c>
      <c r="E2785" s="72" t="str">
        <f t="shared" si="89"/>
        <v>T7 POLA-3</v>
      </c>
      <c r="F2785" s="39">
        <f>VLOOKUP(E2785,HD_Odo!$C$2:$D$1381,2,FALSE)</f>
        <v>310702.34000000003</v>
      </c>
      <c r="G2785" s="89" t="str">
        <f>'EMFAC2017EI-2011Class'!H2784</f>
        <v>2024-T7 POLA-3</v>
      </c>
      <c r="H2785" s="70">
        <f t="shared" si="88"/>
        <v>0.79710267847112803</v>
      </c>
      <c r="J2785" s="13"/>
      <c r="N2785" s="37"/>
      <c r="O2785" s="36"/>
    </row>
    <row r="2786" spans="1:15" ht="13.7" customHeight="1" x14ac:dyDescent="0.25">
      <c r="A2786" s="73">
        <f>'EMFAC2017EI-2011Class'!B2785</f>
        <v>2024</v>
      </c>
      <c r="B2786" s="74" t="str">
        <f>'EMFAC2017EI-2011Class'!C2785</f>
        <v>T7 POLA</v>
      </c>
      <c r="C2786" s="73">
        <f>'EMFAC2017EI-2011Class'!D2785</f>
        <v>2020</v>
      </c>
      <c r="D2786" s="38">
        <f>'EMFAC2017EI-2011Class'!F2785</f>
        <v>4</v>
      </c>
      <c r="E2786" s="72" t="str">
        <f t="shared" si="89"/>
        <v>T7 POLA-4</v>
      </c>
      <c r="F2786" s="39">
        <f>VLOOKUP(E2786,HD_Odo!$C$2:$D$1381,2,FALSE)</f>
        <v>395127.86</v>
      </c>
      <c r="G2786" s="89" t="str">
        <f>'EMFAC2017EI-2011Class'!H2785</f>
        <v>2024-T7 POLA-4</v>
      </c>
      <c r="H2786" s="70">
        <f t="shared" si="88"/>
        <v>0.77488743407925231</v>
      </c>
      <c r="J2786" s="13"/>
      <c r="N2786" s="37"/>
      <c r="O2786" s="36"/>
    </row>
    <row r="2787" spans="1:15" ht="13.7" customHeight="1" x14ac:dyDescent="0.25">
      <c r="A2787" s="73">
        <f>'EMFAC2017EI-2011Class'!B2786</f>
        <v>2024</v>
      </c>
      <c r="B2787" s="74" t="str">
        <f>'EMFAC2017EI-2011Class'!C2786</f>
        <v>T7 POLA</v>
      </c>
      <c r="C2787" s="73">
        <f>'EMFAC2017EI-2011Class'!D2786</f>
        <v>2019</v>
      </c>
      <c r="D2787" s="38">
        <f>'EMFAC2017EI-2011Class'!F2786</f>
        <v>5</v>
      </c>
      <c r="E2787" s="72" t="str">
        <f t="shared" si="89"/>
        <v>T7 POLA-5</v>
      </c>
      <c r="F2787" s="39">
        <f>VLOOKUP(E2787,HD_Odo!$C$2:$D$1381,2,FALSE)</f>
        <v>488987.22</v>
      </c>
      <c r="G2787" s="89" t="str">
        <f>'EMFAC2017EI-2011Class'!H2786</f>
        <v>2024-T7 POLA-5</v>
      </c>
      <c r="H2787" s="70">
        <f t="shared" si="88"/>
        <v>0.75601684375652467</v>
      </c>
      <c r="J2787" s="13"/>
      <c r="N2787" s="37"/>
      <c r="O2787" s="36"/>
    </row>
    <row r="2788" spans="1:15" ht="13.7" customHeight="1" x14ac:dyDescent="0.25">
      <c r="A2788" s="73">
        <f>'EMFAC2017EI-2011Class'!B2787</f>
        <v>2024</v>
      </c>
      <c r="B2788" s="74" t="str">
        <f>'EMFAC2017EI-2011Class'!C2787</f>
        <v>T7 POLA</v>
      </c>
      <c r="C2788" s="73">
        <f>'EMFAC2017EI-2011Class'!D2787</f>
        <v>2018</v>
      </c>
      <c r="D2788" s="38">
        <f>'EMFAC2017EI-2011Class'!F2787</f>
        <v>6</v>
      </c>
      <c r="E2788" s="72" t="str">
        <f t="shared" si="89"/>
        <v>T7 POLA-6</v>
      </c>
      <c r="F2788" s="39">
        <f>VLOOKUP(E2788,HD_Odo!$C$2:$D$1381,2,FALSE)</f>
        <v>558038.9</v>
      </c>
      <c r="G2788" s="89" t="str">
        <f>'EMFAC2017EI-2011Class'!H2787</f>
        <v>2024-T7 POLA-6</v>
      </c>
      <c r="H2788" s="70">
        <f t="shared" si="88"/>
        <v>0.74487629991666737</v>
      </c>
      <c r="J2788" s="13"/>
      <c r="N2788" s="37"/>
      <c r="O2788" s="36"/>
    </row>
    <row r="2789" spans="1:15" ht="13.7" customHeight="1" x14ac:dyDescent="0.25">
      <c r="A2789" s="73">
        <f>'EMFAC2017EI-2011Class'!B2788</f>
        <v>2024</v>
      </c>
      <c r="B2789" s="74" t="str">
        <f>'EMFAC2017EI-2011Class'!C2788</f>
        <v>T7 POLA</v>
      </c>
      <c r="C2789" s="73">
        <f>'EMFAC2017EI-2011Class'!D2788</f>
        <v>2017</v>
      </c>
      <c r="D2789" s="38">
        <f>'EMFAC2017EI-2011Class'!F2788</f>
        <v>7</v>
      </c>
      <c r="E2789" s="72" t="str">
        <f t="shared" si="89"/>
        <v>T7 POLA-7</v>
      </c>
      <c r="F2789" s="39">
        <f>VLOOKUP(E2789,HD_Odo!$C$2:$D$1381,2,FALSE)</f>
        <v>615840.93999999994</v>
      </c>
      <c r="G2789" s="89" t="str">
        <f>'EMFAC2017EI-2011Class'!H2788</f>
        <v>2024-T7 POLA-7</v>
      </c>
      <c r="H2789" s="70">
        <f t="shared" si="88"/>
        <v>0.73689121071595332</v>
      </c>
      <c r="J2789" s="13"/>
      <c r="N2789" s="37"/>
      <c r="O2789" s="36"/>
    </row>
    <row r="2790" spans="1:15" ht="13.7" customHeight="1" x14ac:dyDescent="0.25">
      <c r="A2790" s="73">
        <f>'EMFAC2017EI-2011Class'!B2789</f>
        <v>2024</v>
      </c>
      <c r="B2790" s="74" t="str">
        <f>'EMFAC2017EI-2011Class'!C2789</f>
        <v>T7 POLA</v>
      </c>
      <c r="C2790" s="73">
        <f>'EMFAC2017EI-2011Class'!D2789</f>
        <v>2016</v>
      </c>
      <c r="D2790" s="38">
        <f>'EMFAC2017EI-2011Class'!F2789</f>
        <v>8</v>
      </c>
      <c r="E2790" s="72" t="str">
        <f t="shared" si="89"/>
        <v>T7 POLA-8</v>
      </c>
      <c r="F2790" s="39">
        <f>VLOOKUP(E2790,HD_Odo!$C$2:$D$1381,2,FALSE)</f>
        <v>669491.87</v>
      </c>
      <c r="G2790" s="89" t="str">
        <f>'EMFAC2017EI-2011Class'!H2789</f>
        <v>2024-T7 POLA-8</v>
      </c>
      <c r="H2790" s="70">
        <f t="shared" si="88"/>
        <v>0.73036195941255477</v>
      </c>
      <c r="J2790" s="13"/>
      <c r="N2790" s="37"/>
      <c r="O2790" s="36"/>
    </row>
    <row r="2791" spans="1:15" ht="13.7" customHeight="1" x14ac:dyDescent="0.25">
      <c r="A2791" s="73">
        <f>'EMFAC2017EI-2011Class'!B2790</f>
        <v>2024</v>
      </c>
      <c r="B2791" s="74" t="str">
        <f>'EMFAC2017EI-2011Class'!C2790</f>
        <v>T7 POLA</v>
      </c>
      <c r="C2791" s="73">
        <f>'EMFAC2017EI-2011Class'!D2790</f>
        <v>2015</v>
      </c>
      <c r="D2791" s="38">
        <f>'EMFAC2017EI-2011Class'!F2790</f>
        <v>9</v>
      </c>
      <c r="E2791" s="72" t="str">
        <f t="shared" si="89"/>
        <v>T7 POLA-9</v>
      </c>
      <c r="F2791" s="39">
        <f>VLOOKUP(E2791,HD_Odo!$C$2:$D$1381,2,FALSE)</f>
        <v>719283.9</v>
      </c>
      <c r="G2791" s="89" t="str">
        <f>'EMFAC2017EI-2011Class'!H2790</f>
        <v>2024-T7 POLA-9</v>
      </c>
      <c r="H2791" s="70">
        <f t="shared" si="88"/>
        <v>0.72493808932217785</v>
      </c>
      <c r="J2791" s="13"/>
      <c r="N2791" s="37"/>
      <c r="O2791" s="36"/>
    </row>
    <row r="2792" spans="1:15" ht="13.7" customHeight="1" x14ac:dyDescent="0.25">
      <c r="A2792" s="73">
        <f>'EMFAC2017EI-2011Class'!B2791</f>
        <v>2024</v>
      </c>
      <c r="B2792" s="74" t="str">
        <f>'EMFAC2017EI-2011Class'!C2791</f>
        <v>T7 POLA</v>
      </c>
      <c r="C2792" s="73">
        <f>'EMFAC2017EI-2011Class'!D2791</f>
        <v>2014</v>
      </c>
      <c r="D2792" s="38">
        <f>'EMFAC2017EI-2011Class'!F2791</f>
        <v>10</v>
      </c>
      <c r="E2792" s="72" t="str">
        <f t="shared" si="89"/>
        <v>T7 POLA-10</v>
      </c>
      <c r="F2792" s="39">
        <f>VLOOKUP(E2792,HD_Odo!$C$2:$D$1381,2,FALSE)</f>
        <v>765588.04</v>
      </c>
      <c r="G2792" s="89" t="str">
        <f>'EMFAC2017EI-2011Class'!H2791</f>
        <v>2024-T7 POLA-10</v>
      </c>
      <c r="H2792" s="70">
        <f t="shared" si="88"/>
        <v>0.72036371395847509</v>
      </c>
      <c r="J2792" s="13"/>
      <c r="N2792" s="37"/>
      <c r="O2792" s="36"/>
    </row>
    <row r="2793" spans="1:15" ht="13.7" customHeight="1" x14ac:dyDescent="0.25">
      <c r="A2793" s="73">
        <f>'EMFAC2017EI-2011Class'!B2792</f>
        <v>2024</v>
      </c>
      <c r="B2793" s="74" t="str">
        <f>'EMFAC2017EI-2011Class'!C2792</f>
        <v>T7 POLA</v>
      </c>
      <c r="C2793" s="73">
        <f>'EMFAC2017EI-2011Class'!D2792</f>
        <v>2013</v>
      </c>
      <c r="D2793" s="38">
        <f>'EMFAC2017EI-2011Class'!F2792</f>
        <v>11</v>
      </c>
      <c r="E2793" s="72" t="str">
        <f t="shared" si="89"/>
        <v>T7 POLA-11</v>
      </c>
      <c r="F2793" s="39">
        <f>VLOOKUP(E2793,HD_Odo!$C$2:$D$1381,2,FALSE)</f>
        <v>800000</v>
      </c>
      <c r="G2793" s="89" t="str">
        <f>'EMFAC2017EI-2011Class'!H2792</f>
        <v>2024-T7 POLA-11</v>
      </c>
      <c r="H2793" s="70">
        <f t="shared" si="88"/>
        <v>0.69332835172875062</v>
      </c>
      <c r="J2793" s="13"/>
      <c r="N2793" s="37"/>
      <c r="O2793" s="36"/>
    </row>
    <row r="2794" spans="1:15" ht="13.7" customHeight="1" x14ac:dyDescent="0.25">
      <c r="A2794" s="73">
        <f>'EMFAC2017EI-2011Class'!B2793</f>
        <v>2024</v>
      </c>
      <c r="B2794" s="74" t="str">
        <f>'EMFAC2017EI-2011Class'!C2793</f>
        <v>T7 POLA</v>
      </c>
      <c r="C2794" s="73">
        <f>'EMFAC2017EI-2011Class'!D2793</f>
        <v>2012</v>
      </c>
      <c r="D2794" s="38">
        <f>'EMFAC2017EI-2011Class'!F2793</f>
        <v>12</v>
      </c>
      <c r="E2794" s="72" t="str">
        <f t="shared" si="89"/>
        <v>T7 POLA-12</v>
      </c>
      <c r="F2794" s="39">
        <f>VLOOKUP(E2794,HD_Odo!$C$2:$D$1381,2,FALSE)</f>
        <v>800000</v>
      </c>
      <c r="G2794" s="89" t="str">
        <f>'EMFAC2017EI-2011Class'!H2793</f>
        <v>2024-T7 POLA-12</v>
      </c>
      <c r="H2794" s="70">
        <f t="shared" si="88"/>
        <v>0.69332835172875062</v>
      </c>
      <c r="J2794" s="13"/>
      <c r="N2794" s="37"/>
      <c r="O2794" s="36"/>
    </row>
    <row r="2795" spans="1:15" ht="13.7" customHeight="1" x14ac:dyDescent="0.25">
      <c r="A2795" s="73">
        <f>'EMFAC2017EI-2011Class'!B2794</f>
        <v>2024</v>
      </c>
      <c r="B2795" s="74" t="str">
        <f>'EMFAC2017EI-2011Class'!C2794</f>
        <v>T7 PTO</v>
      </c>
      <c r="C2795" s="73">
        <f>'EMFAC2017EI-2011Class'!D2794</f>
        <v>2025</v>
      </c>
      <c r="D2795" s="38">
        <f>'EMFAC2017EI-2011Class'!F2794</f>
        <v>-1</v>
      </c>
      <c r="E2795" s="72" t="str">
        <f t="shared" si="89"/>
        <v>T7 PTO--1</v>
      </c>
      <c r="F2795" s="39">
        <f>VLOOKUP(E2795,HD_Odo!$C$2:$D$1381,2,FALSE)</f>
        <v>0</v>
      </c>
      <c r="G2795" s="89" t="str">
        <f>'EMFAC2017EI-2011Class'!H2794</f>
        <v>2024-T7 PTO--1</v>
      </c>
      <c r="H2795" s="70">
        <f t="shared" si="88"/>
        <v>1</v>
      </c>
      <c r="J2795" s="13"/>
      <c r="N2795" s="37"/>
      <c r="O2795" s="36"/>
    </row>
    <row r="2796" spans="1:15" ht="13.7" customHeight="1" x14ac:dyDescent="0.25">
      <c r="A2796" s="73">
        <f>'EMFAC2017EI-2011Class'!B2795</f>
        <v>2024</v>
      </c>
      <c r="B2796" s="74" t="str">
        <f>'EMFAC2017EI-2011Class'!C2795</f>
        <v>T7 PTO</v>
      </c>
      <c r="C2796" s="73">
        <f>'EMFAC2017EI-2011Class'!D2795</f>
        <v>2024</v>
      </c>
      <c r="D2796" s="38">
        <f>'EMFAC2017EI-2011Class'!F2795</f>
        <v>0</v>
      </c>
      <c r="E2796" s="72" t="str">
        <f t="shared" si="89"/>
        <v>T7 PTO-0</v>
      </c>
      <c r="F2796" s="39">
        <f>VLOOKUP(E2796,HD_Odo!$C$2:$D$1381,2,FALSE)</f>
        <v>40564</v>
      </c>
      <c r="G2796" s="89" t="str">
        <f>'EMFAC2017EI-2011Class'!H2795</f>
        <v>2024-T7 PTO-0</v>
      </c>
      <c r="H2796" s="70">
        <f t="shared" si="88"/>
        <v>0.95021924629695986</v>
      </c>
      <c r="J2796" s="13"/>
      <c r="N2796" s="37"/>
      <c r="O2796" s="36"/>
    </row>
    <row r="2797" spans="1:15" ht="13.7" customHeight="1" x14ac:dyDescent="0.25">
      <c r="A2797" s="73">
        <f>'EMFAC2017EI-2011Class'!B2796</f>
        <v>2024</v>
      </c>
      <c r="B2797" s="74" t="str">
        <f>'EMFAC2017EI-2011Class'!C2796</f>
        <v>T7 PTO</v>
      </c>
      <c r="C2797" s="73">
        <f>'EMFAC2017EI-2011Class'!D2796</f>
        <v>2023</v>
      </c>
      <c r="D2797" s="38">
        <f>'EMFAC2017EI-2011Class'!F2796</f>
        <v>1</v>
      </c>
      <c r="E2797" s="72" t="str">
        <f t="shared" si="89"/>
        <v>T7 PTO-1</v>
      </c>
      <c r="F2797" s="39">
        <f>VLOOKUP(E2797,HD_Odo!$C$2:$D$1381,2,FALSE)</f>
        <v>79371</v>
      </c>
      <c r="G2797" s="89" t="str">
        <f>'EMFAC2017EI-2011Class'!H2796</f>
        <v>2024-T7 PTO-1</v>
      </c>
      <c r="H2797" s="70">
        <f t="shared" si="88"/>
        <v>0.91351839638517329</v>
      </c>
      <c r="J2797" s="13"/>
      <c r="N2797" s="37"/>
      <c r="O2797" s="36"/>
    </row>
    <row r="2798" spans="1:15" ht="13.7" customHeight="1" x14ac:dyDescent="0.25">
      <c r="A2798" s="73">
        <f>'EMFAC2017EI-2011Class'!B2797</f>
        <v>2024</v>
      </c>
      <c r="B2798" s="74" t="str">
        <f>'EMFAC2017EI-2011Class'!C2797</f>
        <v>T7 PTO</v>
      </c>
      <c r="C2798" s="73">
        <f>'EMFAC2017EI-2011Class'!D2797</f>
        <v>2022</v>
      </c>
      <c r="D2798" s="38">
        <f>'EMFAC2017EI-2011Class'!F2797</f>
        <v>2</v>
      </c>
      <c r="E2798" s="72" t="str">
        <f t="shared" si="89"/>
        <v>T7 PTO-2</v>
      </c>
      <c r="F2798" s="39">
        <f>VLOOKUP(E2798,HD_Odo!$C$2:$D$1381,2,FALSE)</f>
        <v>116000</v>
      </c>
      <c r="G2798" s="89" t="str">
        <f>'EMFAC2017EI-2011Class'!H2797</f>
        <v>2024-T7 PTO-2</v>
      </c>
      <c r="H2798" s="70">
        <f t="shared" si="88"/>
        <v>0.88570621563310858</v>
      </c>
      <c r="J2798" s="13"/>
      <c r="N2798" s="37"/>
      <c r="O2798" s="36"/>
    </row>
    <row r="2799" spans="1:15" ht="13.7" customHeight="1" x14ac:dyDescent="0.25">
      <c r="A2799" s="73">
        <f>'EMFAC2017EI-2011Class'!B2798</f>
        <v>2024</v>
      </c>
      <c r="B2799" s="74" t="str">
        <f>'EMFAC2017EI-2011Class'!C2798</f>
        <v>T7 PTO</v>
      </c>
      <c r="C2799" s="73">
        <f>'EMFAC2017EI-2011Class'!D2798</f>
        <v>2021</v>
      </c>
      <c r="D2799" s="38">
        <f>'EMFAC2017EI-2011Class'!F2798</f>
        <v>3</v>
      </c>
      <c r="E2799" s="72" t="str">
        <f t="shared" si="89"/>
        <v>T7 PTO-3</v>
      </c>
      <c r="F2799" s="39">
        <f>VLOOKUP(E2799,HD_Odo!$C$2:$D$1381,2,FALSE)</f>
        <v>150258</v>
      </c>
      <c r="G2799" s="89" t="str">
        <f>'EMFAC2017EI-2011Class'!H2798</f>
        <v>2024-T7 PTO-3</v>
      </c>
      <c r="H2799" s="70">
        <f t="shared" si="88"/>
        <v>0.86411695493179874</v>
      </c>
      <c r="J2799" s="13"/>
      <c r="N2799" s="37"/>
      <c r="O2799" s="36"/>
    </row>
    <row r="2800" spans="1:15" ht="13.7" customHeight="1" x14ac:dyDescent="0.25">
      <c r="A2800" s="73">
        <f>'EMFAC2017EI-2011Class'!B2799</f>
        <v>2024</v>
      </c>
      <c r="B2800" s="74" t="str">
        <f>'EMFAC2017EI-2011Class'!C2799</f>
        <v>T7 PTO</v>
      </c>
      <c r="C2800" s="73">
        <f>'EMFAC2017EI-2011Class'!D2799</f>
        <v>2020</v>
      </c>
      <c r="D2800" s="38">
        <f>'EMFAC2017EI-2011Class'!F2799</f>
        <v>4</v>
      </c>
      <c r="E2800" s="72" t="str">
        <f t="shared" si="89"/>
        <v>T7 PTO-4</v>
      </c>
      <c r="F2800" s="39">
        <f>VLOOKUP(E2800,HD_Odo!$C$2:$D$1381,2,FALSE)</f>
        <v>182135</v>
      </c>
      <c r="G2800" s="89" t="str">
        <f>'EMFAC2017EI-2011Class'!H2799</f>
        <v>2024-T7 PTO-4</v>
      </c>
      <c r="H2800" s="70">
        <f t="shared" si="88"/>
        <v>0.84698845302361381</v>
      </c>
      <c r="J2800" s="13"/>
      <c r="N2800" s="37"/>
      <c r="O2800" s="36"/>
    </row>
    <row r="2801" spans="1:15" ht="13.7" customHeight="1" x14ac:dyDescent="0.25">
      <c r="A2801" s="73">
        <f>'EMFAC2017EI-2011Class'!B2800</f>
        <v>2024</v>
      </c>
      <c r="B2801" s="74" t="str">
        <f>'EMFAC2017EI-2011Class'!C2800</f>
        <v>T7 PTO</v>
      </c>
      <c r="C2801" s="73">
        <f>'EMFAC2017EI-2011Class'!D2800</f>
        <v>2019</v>
      </c>
      <c r="D2801" s="38">
        <f>'EMFAC2017EI-2011Class'!F2800</f>
        <v>5</v>
      </c>
      <c r="E2801" s="72" t="str">
        <f t="shared" si="89"/>
        <v>T7 PTO-5</v>
      </c>
      <c r="F2801" s="39">
        <f>VLOOKUP(E2801,HD_Odo!$C$2:$D$1381,2,FALSE)</f>
        <v>211768</v>
      </c>
      <c r="G2801" s="89" t="str">
        <f>'EMFAC2017EI-2011Class'!H2800</f>
        <v>2024-T7 PTO-5</v>
      </c>
      <c r="H2801" s="70">
        <f t="shared" si="88"/>
        <v>0.8331128294752973</v>
      </c>
      <c r="J2801" s="13"/>
      <c r="N2801" s="37"/>
      <c r="O2801" s="36"/>
    </row>
    <row r="2802" spans="1:15" ht="13.7" customHeight="1" x14ac:dyDescent="0.25">
      <c r="A2802" s="73">
        <f>'EMFAC2017EI-2011Class'!B2801</f>
        <v>2024</v>
      </c>
      <c r="B2802" s="74" t="str">
        <f>'EMFAC2017EI-2011Class'!C2801</f>
        <v>T7 PTO</v>
      </c>
      <c r="C2802" s="73">
        <f>'EMFAC2017EI-2011Class'!D2801</f>
        <v>2018</v>
      </c>
      <c r="D2802" s="38">
        <f>'EMFAC2017EI-2011Class'!F2801</f>
        <v>6</v>
      </c>
      <c r="E2802" s="72" t="str">
        <f t="shared" si="89"/>
        <v>T7 PTO-6</v>
      </c>
      <c r="F2802" s="39">
        <f>VLOOKUP(E2802,HD_Odo!$C$2:$D$1381,2,FALSE)</f>
        <v>239398</v>
      </c>
      <c r="G2802" s="89" t="str">
        <f>'EMFAC2017EI-2011Class'!H2801</f>
        <v>2024-T7 PTO-6</v>
      </c>
      <c r="H2802" s="70">
        <f t="shared" si="88"/>
        <v>0.82163905742064602</v>
      </c>
      <c r="J2802" s="13"/>
      <c r="N2802" s="37"/>
      <c r="O2802" s="36"/>
    </row>
    <row r="2803" spans="1:15" ht="13.7" customHeight="1" x14ac:dyDescent="0.25">
      <c r="A2803" s="73">
        <f>'EMFAC2017EI-2011Class'!B2802</f>
        <v>2024</v>
      </c>
      <c r="B2803" s="74" t="str">
        <f>'EMFAC2017EI-2011Class'!C2802</f>
        <v>T7 PTO</v>
      </c>
      <c r="C2803" s="73">
        <f>'EMFAC2017EI-2011Class'!D2802</f>
        <v>2017</v>
      </c>
      <c r="D2803" s="38">
        <f>'EMFAC2017EI-2011Class'!F2802</f>
        <v>7</v>
      </c>
      <c r="E2803" s="72" t="str">
        <f t="shared" si="89"/>
        <v>T7 PTO-7</v>
      </c>
      <c r="F2803" s="39">
        <f>VLOOKUP(E2803,HD_Odo!$C$2:$D$1381,2,FALSE)</f>
        <v>265329</v>
      </c>
      <c r="G2803" s="89" t="str">
        <f>'EMFAC2017EI-2011Class'!H2802</f>
        <v>2024-T7 PTO-7</v>
      </c>
      <c r="H2803" s="70">
        <f t="shared" si="88"/>
        <v>0.81195496013729995</v>
      </c>
      <c r="J2803" s="13"/>
      <c r="N2803" s="37"/>
      <c r="O2803" s="36"/>
    </row>
    <row r="2804" spans="1:15" ht="13.7" customHeight="1" x14ac:dyDescent="0.25">
      <c r="A2804" s="73">
        <f>'EMFAC2017EI-2011Class'!B2803</f>
        <v>2024</v>
      </c>
      <c r="B2804" s="74" t="str">
        <f>'EMFAC2017EI-2011Class'!C2803</f>
        <v>T7 PTO</v>
      </c>
      <c r="C2804" s="73">
        <f>'EMFAC2017EI-2011Class'!D2803</f>
        <v>2016</v>
      </c>
      <c r="D2804" s="38">
        <f>'EMFAC2017EI-2011Class'!F2803</f>
        <v>8</v>
      </c>
      <c r="E2804" s="72" t="str">
        <f t="shared" si="89"/>
        <v>T7 PTO-8</v>
      </c>
      <c r="F2804" s="39">
        <f>VLOOKUP(E2804,HD_Odo!$C$2:$D$1381,2,FALSE)</f>
        <v>289889</v>
      </c>
      <c r="G2804" s="89" t="str">
        <f>'EMFAC2017EI-2011Class'!H2803</f>
        <v>2024-T7 PTO-8</v>
      </c>
      <c r="H2804" s="70">
        <f t="shared" si="88"/>
        <v>0.8036149678706781</v>
      </c>
      <c r="J2804" s="13"/>
      <c r="N2804" s="37"/>
      <c r="O2804" s="36"/>
    </row>
    <row r="2805" spans="1:15" ht="13.7" customHeight="1" x14ac:dyDescent="0.25">
      <c r="A2805" s="73">
        <f>'EMFAC2017EI-2011Class'!B2804</f>
        <v>2024</v>
      </c>
      <c r="B2805" s="74" t="str">
        <f>'EMFAC2017EI-2011Class'!C2804</f>
        <v>T7 PTO</v>
      </c>
      <c r="C2805" s="73">
        <f>'EMFAC2017EI-2011Class'!D2804</f>
        <v>2015</v>
      </c>
      <c r="D2805" s="38">
        <f>'EMFAC2017EI-2011Class'!F2804</f>
        <v>9</v>
      </c>
      <c r="E2805" s="72" t="str">
        <f t="shared" si="89"/>
        <v>T7 PTO-9</v>
      </c>
      <c r="F2805" s="39">
        <f>VLOOKUP(E2805,HD_Odo!$C$2:$D$1381,2,FALSE)</f>
        <v>313388</v>
      </c>
      <c r="G2805" s="89" t="str">
        <f>'EMFAC2017EI-2011Class'!H2804</f>
        <v>2024-T7 PTO-9</v>
      </c>
      <c r="H2805" s="70">
        <f t="shared" si="88"/>
        <v>0.79629640452211492</v>
      </c>
      <c r="J2805" s="13"/>
      <c r="N2805" s="37"/>
      <c r="O2805" s="36"/>
    </row>
    <row r="2806" spans="1:15" ht="13.7" customHeight="1" x14ac:dyDescent="0.25">
      <c r="A2806" s="73">
        <f>'EMFAC2017EI-2011Class'!B2805</f>
        <v>2024</v>
      </c>
      <c r="B2806" s="74" t="str">
        <f>'EMFAC2017EI-2011Class'!C2805</f>
        <v>T7 PTO</v>
      </c>
      <c r="C2806" s="73">
        <f>'EMFAC2017EI-2011Class'!D2805</f>
        <v>2014</v>
      </c>
      <c r="D2806" s="38">
        <f>'EMFAC2017EI-2011Class'!F2805</f>
        <v>10</v>
      </c>
      <c r="E2806" s="72" t="str">
        <f t="shared" si="89"/>
        <v>T7 PTO-10</v>
      </c>
      <c r="F2806" s="39">
        <f>VLOOKUP(E2806,HD_Odo!$C$2:$D$1381,2,FALSE)</f>
        <v>336079</v>
      </c>
      <c r="G2806" s="89" t="str">
        <f>'EMFAC2017EI-2011Class'!H2805</f>
        <v>2024-T7 PTO-10</v>
      </c>
      <c r="H2806" s="70">
        <f t="shared" si="88"/>
        <v>0.78977104261868825</v>
      </c>
      <c r="J2806" s="13"/>
      <c r="N2806" s="37"/>
      <c r="O2806" s="36"/>
    </row>
    <row r="2807" spans="1:15" ht="13.7" customHeight="1" x14ac:dyDescent="0.25">
      <c r="A2807" s="73">
        <f>'EMFAC2017EI-2011Class'!B2806</f>
        <v>2024</v>
      </c>
      <c r="B2807" s="74" t="str">
        <f>'EMFAC2017EI-2011Class'!C2806</f>
        <v>T7 PTO</v>
      </c>
      <c r="C2807" s="73">
        <f>'EMFAC2017EI-2011Class'!D2806</f>
        <v>2013</v>
      </c>
      <c r="D2807" s="38">
        <f>'EMFAC2017EI-2011Class'!F2806</f>
        <v>11</v>
      </c>
      <c r="E2807" s="72" t="str">
        <f t="shared" si="89"/>
        <v>T7 PTO-11</v>
      </c>
      <c r="F2807" s="39">
        <f>VLOOKUP(E2807,HD_Odo!$C$2:$D$1381,2,FALSE)</f>
        <v>358115</v>
      </c>
      <c r="G2807" s="89" t="str">
        <f>'EMFAC2017EI-2011Class'!H2806</f>
        <v>2024-T7 PTO-11</v>
      </c>
      <c r="H2807" s="70">
        <f t="shared" ref="H2807:H2870" si="90">IF(C2807&lt;1994,1,IF(C2807&lt;2004,($AC$3+$AD$3*(F2807/10000))/($E$3+$F$3*(F2807/10000)),IF(C2807&lt;2008,($AC$4+$AD$4*(F2807/10000))/($E$4+$F$4*(F2807/10000)),IF(C2807&lt;2011,($AC$5+$AD$5*(F2807/10000))/($E$5+$F$5*(F2807/10000)),IF(C2807&lt;2014,($AC$6+$AD$6*(F2807/10000))/($E$6+$F$6*(F2807/10000)),($AC$7+$AD$7*(F2807/10000))/($E$7+$F$7*(F2807/10000)))))))</f>
        <v>0.74844232000045308</v>
      </c>
      <c r="J2807" s="13"/>
      <c r="N2807" s="37"/>
      <c r="O2807" s="36"/>
    </row>
    <row r="2808" spans="1:15" ht="13.7" customHeight="1" x14ac:dyDescent="0.25">
      <c r="A2808" s="73">
        <f>'EMFAC2017EI-2011Class'!B2807</f>
        <v>2024</v>
      </c>
      <c r="B2808" s="74" t="str">
        <f>'EMFAC2017EI-2011Class'!C2807</f>
        <v>T7 PTO</v>
      </c>
      <c r="C2808" s="73">
        <f>'EMFAC2017EI-2011Class'!D2807</f>
        <v>2012</v>
      </c>
      <c r="D2808" s="38">
        <f>'EMFAC2017EI-2011Class'!F2807</f>
        <v>12</v>
      </c>
      <c r="E2808" s="72" t="str">
        <f t="shared" si="89"/>
        <v>T7 PTO-12</v>
      </c>
      <c r="F2808" s="39">
        <f>VLOOKUP(E2808,HD_Odo!$C$2:$D$1381,2,FALSE)</f>
        <v>379510</v>
      </c>
      <c r="G2808" s="89" t="str">
        <f>'EMFAC2017EI-2011Class'!H2807</f>
        <v>2024-T7 PTO-12</v>
      </c>
      <c r="H2808" s="70">
        <f t="shared" si="90"/>
        <v>0.74374191339451334</v>
      </c>
      <c r="J2808" s="13"/>
      <c r="N2808" s="37"/>
      <c r="O2808" s="36"/>
    </row>
    <row r="2809" spans="1:15" ht="13.7" customHeight="1" x14ac:dyDescent="0.25">
      <c r="A2809" s="73">
        <f>'EMFAC2017EI-2011Class'!B2808</f>
        <v>2024</v>
      </c>
      <c r="B2809" s="74" t="str">
        <f>'EMFAC2017EI-2011Class'!C2808</f>
        <v>T7 PTO</v>
      </c>
      <c r="C2809" s="73">
        <f>'EMFAC2017EI-2011Class'!D2808</f>
        <v>2011</v>
      </c>
      <c r="D2809" s="38">
        <f>'EMFAC2017EI-2011Class'!F2808</f>
        <v>13</v>
      </c>
      <c r="E2809" s="72" t="str">
        <f t="shared" si="89"/>
        <v>T7 PTO-13</v>
      </c>
      <c r="F2809" s="39">
        <f>VLOOKUP(E2809,HD_Odo!$C$2:$D$1381,2,FALSE)</f>
        <v>400100</v>
      </c>
      <c r="G2809" s="89" t="str">
        <f>'EMFAC2017EI-2011Class'!H2808</f>
        <v>2024-T7 PTO-13</v>
      </c>
      <c r="H2809" s="70">
        <f t="shared" si="90"/>
        <v>0.73954992226260208</v>
      </c>
      <c r="J2809" s="13"/>
      <c r="N2809" s="37"/>
      <c r="O2809" s="36"/>
    </row>
    <row r="2810" spans="1:15" ht="13.7" customHeight="1" x14ac:dyDescent="0.25">
      <c r="A2810" s="73">
        <f>'EMFAC2017EI-2011Class'!B2809</f>
        <v>2024</v>
      </c>
      <c r="B2810" s="74" t="str">
        <f>'EMFAC2017EI-2011Class'!C2809</f>
        <v>T7 PTO</v>
      </c>
      <c r="C2810" s="73">
        <f>'EMFAC2017EI-2011Class'!D2809</f>
        <v>2010</v>
      </c>
      <c r="D2810" s="38">
        <f>'EMFAC2017EI-2011Class'!F2809</f>
        <v>14</v>
      </c>
      <c r="E2810" s="72" t="str">
        <f t="shared" si="89"/>
        <v>T7 PTO-14</v>
      </c>
      <c r="F2810" s="39">
        <f>VLOOKUP(E2810,HD_Odo!$C$2:$D$1381,2,FALSE)</f>
        <v>419498</v>
      </c>
      <c r="G2810" s="89" t="str">
        <f>'EMFAC2017EI-2011Class'!H2809</f>
        <v>2024-T7 PTO-14</v>
      </c>
      <c r="H2810" s="70">
        <f t="shared" si="90"/>
        <v>0.790370668732159</v>
      </c>
      <c r="J2810" s="13"/>
      <c r="N2810" s="37"/>
      <c r="O2810" s="36"/>
    </row>
    <row r="2811" spans="1:15" ht="13.7" customHeight="1" x14ac:dyDescent="0.25">
      <c r="A2811" s="73">
        <f>'EMFAC2017EI-2011Class'!B2810</f>
        <v>2024</v>
      </c>
      <c r="B2811" s="74" t="str">
        <f>'EMFAC2017EI-2011Class'!C2810</f>
        <v>T7 PTO</v>
      </c>
      <c r="C2811" s="73">
        <f>'EMFAC2017EI-2011Class'!D2810</f>
        <v>2009</v>
      </c>
      <c r="D2811" s="38">
        <f>'EMFAC2017EI-2011Class'!F2810</f>
        <v>15</v>
      </c>
      <c r="E2811" s="72" t="str">
        <f t="shared" si="89"/>
        <v>T7 PTO-15</v>
      </c>
      <c r="F2811" s="39">
        <f>VLOOKUP(E2811,HD_Odo!$C$2:$D$1381,2,FALSE)</f>
        <v>437058</v>
      </c>
      <c r="G2811" s="89" t="str">
        <f>'EMFAC2017EI-2011Class'!H2810</f>
        <v>2024-T7 PTO-15</v>
      </c>
      <c r="H2811" s="70">
        <f t="shared" si="90"/>
        <v>0.78632119295546044</v>
      </c>
      <c r="J2811" s="13"/>
      <c r="N2811" s="37"/>
      <c r="O2811" s="36"/>
    </row>
    <row r="2812" spans="1:15" ht="13.7" customHeight="1" x14ac:dyDescent="0.25">
      <c r="A2812" s="73">
        <f>'EMFAC2017EI-2011Class'!B2811</f>
        <v>2024</v>
      </c>
      <c r="B2812" s="74" t="str">
        <f>'EMFAC2017EI-2011Class'!C2811</f>
        <v>T7 PTO</v>
      </c>
      <c r="C2812" s="73">
        <f>'EMFAC2017EI-2011Class'!D2811</f>
        <v>2008</v>
      </c>
      <c r="D2812" s="38">
        <f>'EMFAC2017EI-2011Class'!F2811</f>
        <v>16</v>
      </c>
      <c r="E2812" s="72" t="str">
        <f t="shared" si="89"/>
        <v>T7 PTO-16</v>
      </c>
      <c r="F2812" s="39">
        <f>VLOOKUP(E2812,HD_Odo!$C$2:$D$1381,2,FALSE)</f>
        <v>454484</v>
      </c>
      <c r="G2812" s="89" t="str">
        <f>'EMFAC2017EI-2011Class'!H2811</f>
        <v>2024-T7 PTO-16</v>
      </c>
      <c r="H2812" s="70">
        <f t="shared" si="90"/>
        <v>0.78247220990631117</v>
      </c>
      <c r="J2812" s="13"/>
      <c r="N2812" s="37"/>
      <c r="O2812" s="36"/>
    </row>
    <row r="2813" spans="1:15" ht="13.7" customHeight="1" x14ac:dyDescent="0.25">
      <c r="A2813" s="73">
        <f>'EMFAC2017EI-2011Class'!B2812</f>
        <v>2024</v>
      </c>
      <c r="B2813" s="74" t="str">
        <f>'EMFAC2017EI-2011Class'!C2812</f>
        <v>T7 PTO</v>
      </c>
      <c r="C2813" s="73">
        <f>'EMFAC2017EI-2011Class'!D2812</f>
        <v>2007</v>
      </c>
      <c r="D2813" s="38">
        <f>'EMFAC2017EI-2011Class'!F2812</f>
        <v>17</v>
      </c>
      <c r="E2813" s="72" t="str">
        <f t="shared" si="89"/>
        <v>T7 PTO-17</v>
      </c>
      <c r="F2813" s="39">
        <f>VLOOKUP(E2813,HD_Odo!$C$2:$D$1381,2,FALSE)</f>
        <v>471741</v>
      </c>
      <c r="G2813" s="89" t="str">
        <f>'EMFAC2017EI-2011Class'!H2812</f>
        <v>2024-T7 PTO-17</v>
      </c>
      <c r="H2813" s="70">
        <f t="shared" si="90"/>
        <v>0.88760674918700233</v>
      </c>
      <c r="J2813" s="13"/>
      <c r="N2813" s="37"/>
      <c r="O2813" s="36"/>
    </row>
    <row r="2814" spans="1:15" ht="13.7" customHeight="1" x14ac:dyDescent="0.25">
      <c r="A2814" s="73">
        <f>'EMFAC2017EI-2011Class'!B2813</f>
        <v>2024</v>
      </c>
      <c r="B2814" s="74" t="str">
        <f>'EMFAC2017EI-2011Class'!C2813</f>
        <v>T7 PTO</v>
      </c>
      <c r="C2814" s="73">
        <f>'EMFAC2017EI-2011Class'!D2813</f>
        <v>2006</v>
      </c>
      <c r="D2814" s="38">
        <f>'EMFAC2017EI-2011Class'!F2813</f>
        <v>18</v>
      </c>
      <c r="E2814" s="72" t="str">
        <f t="shared" si="89"/>
        <v>T7 PTO-18</v>
      </c>
      <c r="F2814" s="39">
        <f>VLOOKUP(E2814,HD_Odo!$C$2:$D$1381,2,FALSE)</f>
        <v>488797</v>
      </c>
      <c r="G2814" s="89" t="str">
        <f>'EMFAC2017EI-2011Class'!H2813</f>
        <v>2024-T7 PTO-18</v>
      </c>
      <c r="H2814" s="70">
        <f t="shared" si="90"/>
        <v>0.88528572751482859</v>
      </c>
      <c r="J2814" s="13"/>
      <c r="N2814" s="37"/>
      <c r="O2814" s="36"/>
    </row>
    <row r="2815" spans="1:15" ht="13.7" customHeight="1" x14ac:dyDescent="0.25">
      <c r="A2815" s="73">
        <f>'EMFAC2017EI-2011Class'!B2814</f>
        <v>2024</v>
      </c>
      <c r="B2815" s="74" t="str">
        <f>'EMFAC2017EI-2011Class'!C2814</f>
        <v>T7 PTO</v>
      </c>
      <c r="C2815" s="73">
        <f>'EMFAC2017EI-2011Class'!D2814</f>
        <v>2005</v>
      </c>
      <c r="D2815" s="38">
        <f>'EMFAC2017EI-2011Class'!F2814</f>
        <v>19</v>
      </c>
      <c r="E2815" s="72" t="str">
        <f t="shared" si="89"/>
        <v>T7 PTO-19</v>
      </c>
      <c r="F2815" s="39">
        <f>VLOOKUP(E2815,HD_Odo!$C$2:$D$1381,2,FALSE)</f>
        <v>505620</v>
      </c>
      <c r="G2815" s="89" t="str">
        <f>'EMFAC2017EI-2011Class'!H2814</f>
        <v>2024-T7 PTO-19</v>
      </c>
      <c r="H2815" s="70">
        <f t="shared" si="90"/>
        <v>0.88306346781787026</v>
      </c>
      <c r="J2815" s="13"/>
      <c r="N2815" s="37"/>
      <c r="O2815" s="36"/>
    </row>
    <row r="2816" spans="1:15" ht="13.7" customHeight="1" x14ac:dyDescent="0.25">
      <c r="A2816" s="73">
        <f>'EMFAC2017EI-2011Class'!B2815</f>
        <v>2024</v>
      </c>
      <c r="B2816" s="74" t="str">
        <f>'EMFAC2017EI-2011Class'!C2815</f>
        <v>T7 PTO</v>
      </c>
      <c r="C2816" s="73">
        <f>'EMFAC2017EI-2011Class'!D2815</f>
        <v>2004</v>
      </c>
      <c r="D2816" s="38">
        <f>'EMFAC2017EI-2011Class'!F2815</f>
        <v>20</v>
      </c>
      <c r="E2816" s="72" t="str">
        <f t="shared" si="89"/>
        <v>T7 PTO-20</v>
      </c>
      <c r="F2816" s="39">
        <f>VLOOKUP(E2816,HD_Odo!$C$2:$D$1381,2,FALSE)</f>
        <v>522182</v>
      </c>
      <c r="G2816" s="89" t="str">
        <f>'EMFAC2017EI-2011Class'!H2815</f>
        <v>2024-T7 PTO-20</v>
      </c>
      <c r="H2816" s="70">
        <f t="shared" si="90"/>
        <v>0.88093794037956308</v>
      </c>
      <c r="J2816" s="13"/>
      <c r="N2816" s="37"/>
      <c r="O2816" s="36"/>
    </row>
    <row r="2817" spans="1:15" ht="13.7" customHeight="1" x14ac:dyDescent="0.25">
      <c r="A2817" s="73">
        <f>'EMFAC2017EI-2011Class'!B2816</f>
        <v>2024</v>
      </c>
      <c r="B2817" s="74" t="str">
        <f>'EMFAC2017EI-2011Class'!C2816</f>
        <v>T7 PTO</v>
      </c>
      <c r="C2817" s="73">
        <f>'EMFAC2017EI-2011Class'!D2816</f>
        <v>2003</v>
      </c>
      <c r="D2817" s="38">
        <f>'EMFAC2017EI-2011Class'!F2816</f>
        <v>21</v>
      </c>
      <c r="E2817" s="72" t="str">
        <f t="shared" si="89"/>
        <v>T7 PTO-21</v>
      </c>
      <c r="F2817" s="39">
        <f>VLOOKUP(E2817,HD_Odo!$C$2:$D$1381,2,FALSE)</f>
        <v>538456</v>
      </c>
      <c r="G2817" s="89" t="str">
        <f>'EMFAC2017EI-2011Class'!H2816</f>
        <v>2024-T7 PTO-21</v>
      </c>
      <c r="H2817" s="70">
        <f t="shared" si="90"/>
        <v>0.92407863850531224</v>
      </c>
      <c r="J2817" s="13"/>
      <c r="N2817" s="37"/>
      <c r="O2817" s="36"/>
    </row>
    <row r="2818" spans="1:15" ht="13.7" customHeight="1" x14ac:dyDescent="0.25">
      <c r="A2818" s="73">
        <f>'EMFAC2017EI-2011Class'!B2817</f>
        <v>2024</v>
      </c>
      <c r="B2818" s="74" t="str">
        <f>'EMFAC2017EI-2011Class'!C2817</f>
        <v>T7 PTO</v>
      </c>
      <c r="C2818" s="73">
        <f>'EMFAC2017EI-2011Class'!D2817</f>
        <v>2002</v>
      </c>
      <c r="D2818" s="38">
        <f>'EMFAC2017EI-2011Class'!F2817</f>
        <v>22</v>
      </c>
      <c r="E2818" s="72" t="str">
        <f t="shared" si="89"/>
        <v>T7 PTO-22</v>
      </c>
      <c r="F2818" s="39">
        <f>VLOOKUP(E2818,HD_Odo!$C$2:$D$1381,2,FALSE)</f>
        <v>554417</v>
      </c>
      <c r="G2818" s="89" t="str">
        <f>'EMFAC2017EI-2011Class'!H2817</f>
        <v>2024-T7 PTO-22</v>
      </c>
      <c r="H2818" s="70">
        <f t="shared" si="90"/>
        <v>0.92293546693507167</v>
      </c>
      <c r="J2818" s="13"/>
      <c r="N2818" s="37"/>
      <c r="O2818" s="36"/>
    </row>
    <row r="2819" spans="1:15" ht="13.7" customHeight="1" x14ac:dyDescent="0.25">
      <c r="A2819" s="73">
        <f>'EMFAC2017EI-2011Class'!B2818</f>
        <v>2024</v>
      </c>
      <c r="B2819" s="74" t="str">
        <f>'EMFAC2017EI-2011Class'!C2818</f>
        <v>T7 PTO</v>
      </c>
      <c r="C2819" s="73">
        <f>'EMFAC2017EI-2011Class'!D2818</f>
        <v>2001</v>
      </c>
      <c r="D2819" s="38">
        <f>'EMFAC2017EI-2011Class'!F2818</f>
        <v>23</v>
      </c>
      <c r="E2819" s="72" t="str">
        <f t="shared" si="89"/>
        <v>T7 PTO-23</v>
      </c>
      <c r="F2819" s="39">
        <f>VLOOKUP(E2819,HD_Odo!$C$2:$D$1381,2,FALSE)</f>
        <v>570042</v>
      </c>
      <c r="G2819" s="89" t="str">
        <f>'EMFAC2017EI-2011Class'!H2818</f>
        <v>2024-T7 PTO-23</v>
      </c>
      <c r="H2819" s="70">
        <f t="shared" si="90"/>
        <v>0.92184730207650323</v>
      </c>
      <c r="J2819" s="13"/>
      <c r="N2819" s="37"/>
      <c r="O2819" s="36"/>
    </row>
    <row r="2820" spans="1:15" ht="13.7" customHeight="1" x14ac:dyDescent="0.25">
      <c r="A2820" s="73">
        <f>'EMFAC2017EI-2011Class'!B2819</f>
        <v>2024</v>
      </c>
      <c r="B2820" s="74" t="str">
        <f>'EMFAC2017EI-2011Class'!C2819</f>
        <v>T7 PTO</v>
      </c>
      <c r="C2820" s="73">
        <f>'EMFAC2017EI-2011Class'!D2819</f>
        <v>2000</v>
      </c>
      <c r="D2820" s="38">
        <f>'EMFAC2017EI-2011Class'!F2819</f>
        <v>24</v>
      </c>
      <c r="E2820" s="72" t="str">
        <f t="shared" si="89"/>
        <v>T7 PTO-24</v>
      </c>
      <c r="F2820" s="39">
        <f>VLOOKUP(E2820,HD_Odo!$C$2:$D$1381,2,FALSE)</f>
        <v>585309</v>
      </c>
      <c r="G2820" s="89" t="str">
        <f>'EMFAC2017EI-2011Class'!H2819</f>
        <v>2024-T7 PTO-24</v>
      </c>
      <c r="H2820" s="70">
        <f t="shared" si="90"/>
        <v>0.92081244084403446</v>
      </c>
      <c r="J2820" s="13"/>
      <c r="N2820" s="37"/>
      <c r="O2820" s="36"/>
    </row>
    <row r="2821" spans="1:15" ht="13.7" customHeight="1" x14ac:dyDescent="0.25">
      <c r="A2821" s="73">
        <f>'EMFAC2017EI-2011Class'!B2820</f>
        <v>2024</v>
      </c>
      <c r="B2821" s="74" t="str">
        <f>'EMFAC2017EI-2011Class'!C2820</f>
        <v>T7 PTO</v>
      </c>
      <c r="C2821" s="73">
        <f>'EMFAC2017EI-2011Class'!D2820</f>
        <v>1999</v>
      </c>
      <c r="D2821" s="38">
        <f>'EMFAC2017EI-2011Class'!F2820</f>
        <v>25</v>
      </c>
      <c r="E2821" s="72" t="str">
        <f t="shared" si="89"/>
        <v>T7 PTO-25</v>
      </c>
      <c r="F2821" s="39">
        <f>VLOOKUP(E2821,HD_Odo!$C$2:$D$1381,2,FALSE)</f>
        <v>600200</v>
      </c>
      <c r="G2821" s="89" t="str">
        <f>'EMFAC2017EI-2011Class'!H2820</f>
        <v>2024-T7 PTO-25</v>
      </c>
      <c r="H2821" s="70">
        <f t="shared" si="90"/>
        <v>0.91982902699612223</v>
      </c>
      <c r="J2821" s="13"/>
      <c r="N2821" s="37"/>
      <c r="O2821" s="36"/>
    </row>
    <row r="2822" spans="1:15" ht="13.7" customHeight="1" x14ac:dyDescent="0.25">
      <c r="A2822" s="73">
        <f>'EMFAC2017EI-2011Class'!B2821</f>
        <v>2024</v>
      </c>
      <c r="B2822" s="74" t="str">
        <f>'EMFAC2017EI-2011Class'!C2821</f>
        <v>T7 PTO</v>
      </c>
      <c r="C2822" s="73">
        <f>'EMFAC2017EI-2011Class'!D2821</f>
        <v>1998</v>
      </c>
      <c r="D2822" s="38">
        <f>'EMFAC2017EI-2011Class'!F2821</f>
        <v>26</v>
      </c>
      <c r="E2822" s="72" t="str">
        <f t="shared" si="89"/>
        <v>T7 PTO-26</v>
      </c>
      <c r="F2822" s="39">
        <f>VLOOKUP(E2822,HD_Odo!$C$2:$D$1381,2,FALSE)</f>
        <v>614697</v>
      </c>
      <c r="G2822" s="89" t="str">
        <f>'EMFAC2017EI-2011Class'!H2821</f>
        <v>2024-T7 PTO-26</v>
      </c>
      <c r="H2822" s="70">
        <f t="shared" si="90"/>
        <v>0.9188953351185104</v>
      </c>
      <c r="J2822" s="13"/>
      <c r="N2822" s="37"/>
      <c r="O2822" s="36"/>
    </row>
    <row r="2823" spans="1:15" ht="13.7" customHeight="1" x14ac:dyDescent="0.25">
      <c r="A2823" s="73">
        <f>'EMFAC2017EI-2011Class'!B2822</f>
        <v>2024</v>
      </c>
      <c r="B2823" s="74" t="str">
        <f>'EMFAC2017EI-2011Class'!C2822</f>
        <v>T7 PTO</v>
      </c>
      <c r="C2823" s="73">
        <f>'EMFAC2017EI-2011Class'!D2822</f>
        <v>1997</v>
      </c>
      <c r="D2823" s="38">
        <f>'EMFAC2017EI-2011Class'!F2822</f>
        <v>27</v>
      </c>
      <c r="E2823" s="72" t="str">
        <f t="shared" si="89"/>
        <v>T7 PTO-27</v>
      </c>
      <c r="F2823" s="39">
        <f>VLOOKUP(E2823,HD_Odo!$C$2:$D$1381,2,FALSE)</f>
        <v>628784</v>
      </c>
      <c r="G2823" s="89" t="str">
        <f>'EMFAC2017EI-2011Class'!H2822</f>
        <v>2024-T7 PTO-27</v>
      </c>
      <c r="H2823" s="70">
        <f t="shared" si="90"/>
        <v>0.91800964030271071</v>
      </c>
      <c r="J2823" s="13"/>
      <c r="N2823" s="37"/>
      <c r="O2823" s="36"/>
    </row>
    <row r="2824" spans="1:15" ht="13.7" customHeight="1" x14ac:dyDescent="0.25">
      <c r="A2824" s="73">
        <f>'EMFAC2017EI-2011Class'!B2823</f>
        <v>2024</v>
      </c>
      <c r="B2824" s="74" t="str">
        <f>'EMFAC2017EI-2011Class'!C2823</f>
        <v>T7 PTO</v>
      </c>
      <c r="C2824" s="73">
        <f>'EMFAC2017EI-2011Class'!D2823</f>
        <v>1996</v>
      </c>
      <c r="D2824" s="38">
        <f>'EMFAC2017EI-2011Class'!F2823</f>
        <v>28</v>
      </c>
      <c r="E2824" s="72" t="str">
        <f t="shared" si="89"/>
        <v>T7 PTO-28</v>
      </c>
      <c r="F2824" s="39">
        <f>VLOOKUP(E2824,HD_Odo!$C$2:$D$1381,2,FALSE)</f>
        <v>642448</v>
      </c>
      <c r="G2824" s="89" t="str">
        <f>'EMFAC2017EI-2011Class'!H2823</f>
        <v>2024-T7 PTO-28</v>
      </c>
      <c r="H2824" s="70">
        <f t="shared" si="90"/>
        <v>0.91717016579707888</v>
      </c>
      <c r="J2824" s="13"/>
      <c r="N2824" s="37"/>
      <c r="O2824" s="36"/>
    </row>
    <row r="2825" spans="1:15" ht="13.7" customHeight="1" x14ac:dyDescent="0.25">
      <c r="A2825" s="73">
        <f>'EMFAC2017EI-2011Class'!B2824</f>
        <v>2024</v>
      </c>
      <c r="B2825" s="74" t="str">
        <f>'EMFAC2017EI-2011Class'!C2824</f>
        <v>T7 PTO</v>
      </c>
      <c r="C2825" s="73">
        <f>'EMFAC2017EI-2011Class'!D2824</f>
        <v>1995</v>
      </c>
      <c r="D2825" s="38">
        <f>'EMFAC2017EI-2011Class'!F2824</f>
        <v>29</v>
      </c>
      <c r="E2825" s="72" t="str">
        <f t="shared" si="89"/>
        <v>T7 PTO-29</v>
      </c>
      <c r="F2825" s="39">
        <f>VLOOKUP(E2825,HD_Odo!$C$2:$D$1381,2,FALSE)</f>
        <v>655678</v>
      </c>
      <c r="G2825" s="89" t="str">
        <f>'EMFAC2017EI-2011Class'!H2824</f>
        <v>2024-T7 PTO-29</v>
      </c>
      <c r="H2825" s="70">
        <f t="shared" si="90"/>
        <v>0.91637515522249391</v>
      </c>
      <c r="J2825" s="13"/>
      <c r="N2825" s="37"/>
      <c r="O2825" s="36"/>
    </row>
    <row r="2826" spans="1:15" ht="13.7" customHeight="1" x14ac:dyDescent="0.25">
      <c r="A2826" s="73">
        <f>'EMFAC2017EI-2011Class'!B2825</f>
        <v>2024</v>
      </c>
      <c r="B2826" s="74" t="str">
        <f>'EMFAC2017EI-2011Class'!C2825</f>
        <v>T7 PTO</v>
      </c>
      <c r="C2826" s="73">
        <f>'EMFAC2017EI-2011Class'!D2825</f>
        <v>1994</v>
      </c>
      <c r="D2826" s="38">
        <f>'EMFAC2017EI-2011Class'!F2825</f>
        <v>30</v>
      </c>
      <c r="E2826" s="72" t="str">
        <f t="shared" si="89"/>
        <v>T7 PTO-30</v>
      </c>
      <c r="F2826" s="39">
        <f>VLOOKUP(E2826,HD_Odo!$C$2:$D$1381,2,FALSE)</f>
        <v>668463</v>
      </c>
      <c r="G2826" s="89" t="str">
        <f>'EMFAC2017EI-2011Class'!H2825</f>
        <v>2024-T7 PTO-30</v>
      </c>
      <c r="H2826" s="70">
        <f t="shared" si="90"/>
        <v>0.91562299263608715</v>
      </c>
      <c r="J2826" s="13"/>
      <c r="N2826" s="37"/>
      <c r="O2826" s="36"/>
    </row>
    <row r="2827" spans="1:15" ht="13.7" customHeight="1" x14ac:dyDescent="0.25">
      <c r="A2827" s="73">
        <f>'EMFAC2017EI-2011Class'!B2826</f>
        <v>2024</v>
      </c>
      <c r="B2827" s="74" t="str">
        <f>'EMFAC2017EI-2011Class'!C2826</f>
        <v>T7 PTO</v>
      </c>
      <c r="C2827" s="73">
        <f>'EMFAC2017EI-2011Class'!D2826</f>
        <v>1993</v>
      </c>
      <c r="D2827" s="38">
        <f>'EMFAC2017EI-2011Class'!F2826</f>
        <v>31</v>
      </c>
      <c r="E2827" s="72" t="str">
        <f t="shared" ref="E2827:E2890" si="91">CONCATENATE(B2827,"-",D2827)</f>
        <v>T7 PTO-31</v>
      </c>
      <c r="F2827" s="39">
        <f>VLOOKUP(E2827,HD_Odo!$C$2:$D$1381,2,FALSE)</f>
        <v>680796</v>
      </c>
      <c r="G2827" s="89" t="str">
        <f>'EMFAC2017EI-2011Class'!H2826</f>
        <v>2024-T7 PTO-31</v>
      </c>
      <c r="H2827" s="70">
        <f t="shared" si="90"/>
        <v>1</v>
      </c>
      <c r="J2827" s="13"/>
      <c r="N2827" s="37"/>
      <c r="O2827" s="36"/>
    </row>
    <row r="2828" spans="1:15" ht="13.7" customHeight="1" x14ac:dyDescent="0.25">
      <c r="A2828" s="73">
        <f>'EMFAC2017EI-2011Class'!B2827</f>
        <v>2024</v>
      </c>
      <c r="B2828" s="74" t="str">
        <f>'EMFAC2017EI-2011Class'!C2827</f>
        <v>T7 PTO</v>
      </c>
      <c r="C2828" s="73">
        <f>'EMFAC2017EI-2011Class'!D2827</f>
        <v>1992</v>
      </c>
      <c r="D2828" s="38">
        <f>'EMFAC2017EI-2011Class'!F2827</f>
        <v>32</v>
      </c>
      <c r="E2828" s="72" t="str">
        <f t="shared" si="91"/>
        <v>T7 PTO-32</v>
      </c>
      <c r="F2828" s="39">
        <f>VLOOKUP(E2828,HD_Odo!$C$2:$D$1381,2,FALSE)</f>
        <v>692671</v>
      </c>
      <c r="G2828" s="89" t="str">
        <f>'EMFAC2017EI-2011Class'!H2827</f>
        <v>2024-T7 PTO-32</v>
      </c>
      <c r="H2828" s="70">
        <f t="shared" si="90"/>
        <v>1</v>
      </c>
      <c r="J2828" s="13"/>
      <c r="N2828" s="37"/>
      <c r="O2828" s="36"/>
    </row>
    <row r="2829" spans="1:15" ht="13.7" customHeight="1" x14ac:dyDescent="0.25">
      <c r="A2829" s="73">
        <f>'EMFAC2017EI-2011Class'!B2828</f>
        <v>2024</v>
      </c>
      <c r="B2829" s="74" t="str">
        <f>'EMFAC2017EI-2011Class'!C2828</f>
        <v>T7 PTO</v>
      </c>
      <c r="C2829" s="73">
        <f>'EMFAC2017EI-2011Class'!D2828</f>
        <v>1991</v>
      </c>
      <c r="D2829" s="38">
        <f>'EMFAC2017EI-2011Class'!F2828</f>
        <v>33</v>
      </c>
      <c r="E2829" s="72" t="str">
        <f t="shared" si="91"/>
        <v>T7 PTO-33</v>
      </c>
      <c r="F2829" s="39">
        <f>VLOOKUP(E2829,HD_Odo!$C$2:$D$1381,2,FALSE)</f>
        <v>704085</v>
      </c>
      <c r="G2829" s="89" t="str">
        <f>'EMFAC2017EI-2011Class'!H2828</f>
        <v>2024-T7 PTO-33</v>
      </c>
      <c r="H2829" s="70">
        <f t="shared" si="90"/>
        <v>1</v>
      </c>
      <c r="J2829" s="13"/>
      <c r="N2829" s="37"/>
      <c r="O2829" s="36"/>
    </row>
    <row r="2830" spans="1:15" ht="13.7" customHeight="1" x14ac:dyDescent="0.25">
      <c r="A2830" s="73">
        <f>'EMFAC2017EI-2011Class'!B2829</f>
        <v>2024</v>
      </c>
      <c r="B2830" s="74" t="str">
        <f>'EMFAC2017EI-2011Class'!C2829</f>
        <v>T7 PTO</v>
      </c>
      <c r="C2830" s="73">
        <f>'EMFAC2017EI-2011Class'!D2829</f>
        <v>1990</v>
      </c>
      <c r="D2830" s="38">
        <f>'EMFAC2017EI-2011Class'!F2829</f>
        <v>34</v>
      </c>
      <c r="E2830" s="72" t="str">
        <f t="shared" si="91"/>
        <v>T7 PTO-34</v>
      </c>
      <c r="F2830" s="39">
        <f>VLOOKUP(E2830,HD_Odo!$C$2:$D$1381,2,FALSE)</f>
        <v>715035</v>
      </c>
      <c r="G2830" s="89" t="str">
        <f>'EMFAC2017EI-2011Class'!H2829</f>
        <v>2024-T7 PTO-34</v>
      </c>
      <c r="H2830" s="70">
        <f t="shared" si="90"/>
        <v>1</v>
      </c>
      <c r="J2830" s="13"/>
      <c r="N2830" s="37"/>
      <c r="O2830" s="36"/>
    </row>
    <row r="2831" spans="1:15" ht="13.7" customHeight="1" x14ac:dyDescent="0.25">
      <c r="A2831" s="73">
        <f>'EMFAC2017EI-2011Class'!B2830</f>
        <v>2024</v>
      </c>
      <c r="B2831" s="74" t="str">
        <f>'EMFAC2017EI-2011Class'!C2830</f>
        <v>T7 PTO</v>
      </c>
      <c r="C2831" s="73">
        <f>'EMFAC2017EI-2011Class'!D2830</f>
        <v>1989</v>
      </c>
      <c r="D2831" s="38">
        <f>'EMFAC2017EI-2011Class'!F2830</f>
        <v>35</v>
      </c>
      <c r="E2831" s="72" t="str">
        <f t="shared" si="91"/>
        <v>T7 PTO-35</v>
      </c>
      <c r="F2831" s="39">
        <f>VLOOKUP(E2831,HD_Odo!$C$2:$D$1381,2,FALSE)</f>
        <v>725521</v>
      </c>
      <c r="G2831" s="89" t="str">
        <f>'EMFAC2017EI-2011Class'!H2830</f>
        <v>2024-T7 PTO-35</v>
      </c>
      <c r="H2831" s="70">
        <f t="shared" si="90"/>
        <v>1</v>
      </c>
      <c r="J2831" s="13"/>
      <c r="N2831" s="37"/>
      <c r="O2831" s="36"/>
    </row>
    <row r="2832" spans="1:15" ht="13.7" customHeight="1" x14ac:dyDescent="0.25">
      <c r="A2832" s="73">
        <f>'EMFAC2017EI-2011Class'!B2831</f>
        <v>2024</v>
      </c>
      <c r="B2832" s="74" t="str">
        <f>'EMFAC2017EI-2011Class'!C2831</f>
        <v>T7 PTO</v>
      </c>
      <c r="C2832" s="73">
        <f>'EMFAC2017EI-2011Class'!D2831</f>
        <v>1988</v>
      </c>
      <c r="D2832" s="38">
        <f>'EMFAC2017EI-2011Class'!F2831</f>
        <v>36</v>
      </c>
      <c r="E2832" s="72" t="str">
        <f t="shared" si="91"/>
        <v>T7 PTO-36</v>
      </c>
      <c r="F2832" s="39">
        <f>VLOOKUP(E2832,HD_Odo!$C$2:$D$1381,2,FALSE)</f>
        <v>735545</v>
      </c>
      <c r="G2832" s="89" t="str">
        <f>'EMFAC2017EI-2011Class'!H2831</f>
        <v>2024-T7 PTO-36</v>
      </c>
      <c r="H2832" s="70">
        <f t="shared" si="90"/>
        <v>1</v>
      </c>
      <c r="J2832" s="13"/>
      <c r="N2832" s="37"/>
      <c r="O2832" s="36"/>
    </row>
    <row r="2833" spans="1:15" ht="13.7" customHeight="1" x14ac:dyDescent="0.25">
      <c r="A2833" s="73">
        <f>'EMFAC2017EI-2011Class'!B2832</f>
        <v>2024</v>
      </c>
      <c r="B2833" s="74" t="str">
        <f>'EMFAC2017EI-2011Class'!C2832</f>
        <v>T7 PTO</v>
      </c>
      <c r="C2833" s="73">
        <f>'EMFAC2017EI-2011Class'!D2832</f>
        <v>1987</v>
      </c>
      <c r="D2833" s="38">
        <f>'EMFAC2017EI-2011Class'!F2832</f>
        <v>37</v>
      </c>
      <c r="E2833" s="72" t="str">
        <f t="shared" si="91"/>
        <v>T7 PTO-37</v>
      </c>
      <c r="F2833" s="39">
        <f>VLOOKUP(E2833,HD_Odo!$C$2:$D$1381,2,FALSE)</f>
        <v>745111</v>
      </c>
      <c r="G2833" s="89" t="str">
        <f>'EMFAC2017EI-2011Class'!H2832</f>
        <v>2024-T7 PTO-37</v>
      </c>
      <c r="H2833" s="70">
        <f t="shared" si="90"/>
        <v>1</v>
      </c>
      <c r="J2833" s="13"/>
      <c r="N2833" s="37"/>
      <c r="O2833" s="36"/>
    </row>
    <row r="2834" spans="1:15" ht="13.7" customHeight="1" x14ac:dyDescent="0.25">
      <c r="A2834" s="73">
        <f>'EMFAC2017EI-2011Class'!B2833</f>
        <v>2024</v>
      </c>
      <c r="B2834" s="74" t="str">
        <f>'EMFAC2017EI-2011Class'!C2833</f>
        <v>T7 PTO</v>
      </c>
      <c r="C2834" s="73">
        <f>'EMFAC2017EI-2011Class'!D2833</f>
        <v>1986</v>
      </c>
      <c r="D2834" s="38">
        <f>'EMFAC2017EI-2011Class'!F2833</f>
        <v>38</v>
      </c>
      <c r="E2834" s="72" t="str">
        <f t="shared" si="91"/>
        <v>T7 PTO-38</v>
      </c>
      <c r="F2834" s="39">
        <f>VLOOKUP(E2834,HD_Odo!$C$2:$D$1381,2,FALSE)</f>
        <v>754239</v>
      </c>
      <c r="G2834" s="89" t="str">
        <f>'EMFAC2017EI-2011Class'!H2833</f>
        <v>2024-T7 PTO-38</v>
      </c>
      <c r="H2834" s="70">
        <f t="shared" si="90"/>
        <v>1</v>
      </c>
      <c r="J2834" s="13"/>
      <c r="N2834" s="37"/>
      <c r="O2834" s="36"/>
    </row>
    <row r="2835" spans="1:15" ht="13.7" customHeight="1" x14ac:dyDescent="0.25">
      <c r="A2835" s="73">
        <f>'EMFAC2017EI-2011Class'!B2834</f>
        <v>2024</v>
      </c>
      <c r="B2835" s="74" t="str">
        <f>'EMFAC2017EI-2011Class'!C2834</f>
        <v>T7 PTO</v>
      </c>
      <c r="C2835" s="73">
        <f>'EMFAC2017EI-2011Class'!D2834</f>
        <v>1985</v>
      </c>
      <c r="D2835" s="38">
        <f>'EMFAC2017EI-2011Class'!F2834</f>
        <v>39</v>
      </c>
      <c r="E2835" s="72" t="str">
        <f t="shared" si="91"/>
        <v>T7 PTO-39</v>
      </c>
      <c r="F2835" s="39">
        <f>VLOOKUP(E2835,HD_Odo!$C$2:$D$1381,2,FALSE)</f>
        <v>762950</v>
      </c>
      <c r="G2835" s="89" t="str">
        <f>'EMFAC2017EI-2011Class'!H2834</f>
        <v>2024-T7 PTO-39</v>
      </c>
      <c r="H2835" s="70">
        <f t="shared" si="90"/>
        <v>1</v>
      </c>
      <c r="J2835" s="13"/>
      <c r="N2835" s="37"/>
      <c r="O2835" s="36"/>
    </row>
    <row r="2836" spans="1:15" ht="13.7" customHeight="1" x14ac:dyDescent="0.25">
      <c r="A2836" s="73">
        <f>'EMFAC2017EI-2011Class'!B2835</f>
        <v>2024</v>
      </c>
      <c r="B2836" s="74" t="str">
        <f>'EMFAC2017EI-2011Class'!C2835</f>
        <v>T7 PTO</v>
      </c>
      <c r="C2836" s="73">
        <f>'EMFAC2017EI-2011Class'!D2835</f>
        <v>1984</v>
      </c>
      <c r="D2836" s="38">
        <f>'EMFAC2017EI-2011Class'!F2835</f>
        <v>40</v>
      </c>
      <c r="E2836" s="72" t="str">
        <f t="shared" si="91"/>
        <v>T7 PTO-40</v>
      </c>
      <c r="F2836" s="39">
        <f>VLOOKUP(E2836,HD_Odo!$C$2:$D$1381,2,FALSE)</f>
        <v>771263</v>
      </c>
      <c r="G2836" s="89" t="str">
        <f>'EMFAC2017EI-2011Class'!H2835</f>
        <v>2024-T7 PTO-40</v>
      </c>
      <c r="H2836" s="70">
        <f t="shared" si="90"/>
        <v>1</v>
      </c>
      <c r="J2836" s="13"/>
      <c r="N2836" s="37"/>
      <c r="O2836" s="36"/>
    </row>
    <row r="2837" spans="1:15" ht="13.7" customHeight="1" x14ac:dyDescent="0.25">
      <c r="A2837" s="73">
        <f>'EMFAC2017EI-2011Class'!B2836</f>
        <v>2024</v>
      </c>
      <c r="B2837" s="74" t="str">
        <f>'EMFAC2017EI-2011Class'!C2836</f>
        <v>T7 PTO</v>
      </c>
      <c r="C2837" s="73">
        <f>'EMFAC2017EI-2011Class'!D2836</f>
        <v>1983</v>
      </c>
      <c r="D2837" s="38">
        <f>'EMFAC2017EI-2011Class'!F2836</f>
        <v>41</v>
      </c>
      <c r="E2837" s="72" t="str">
        <f t="shared" si="91"/>
        <v>T7 PTO-41</v>
      </c>
      <c r="F2837" s="39">
        <f>VLOOKUP(E2837,HD_Odo!$C$2:$D$1381,2,FALSE)</f>
        <v>779196</v>
      </c>
      <c r="G2837" s="89" t="str">
        <f>'EMFAC2017EI-2011Class'!H2836</f>
        <v>2024-T7 PTO-41</v>
      </c>
      <c r="H2837" s="70">
        <f t="shared" si="90"/>
        <v>1</v>
      </c>
      <c r="J2837" s="13"/>
      <c r="N2837" s="37"/>
      <c r="O2837" s="36"/>
    </row>
    <row r="2838" spans="1:15" ht="13.7" customHeight="1" x14ac:dyDescent="0.25">
      <c r="A2838" s="73">
        <f>'EMFAC2017EI-2011Class'!B2837</f>
        <v>2024</v>
      </c>
      <c r="B2838" s="74" t="str">
        <f>'EMFAC2017EI-2011Class'!C2837</f>
        <v>T7 PTO</v>
      </c>
      <c r="C2838" s="73">
        <f>'EMFAC2017EI-2011Class'!D2837</f>
        <v>1982</v>
      </c>
      <c r="D2838" s="38">
        <f>'EMFAC2017EI-2011Class'!F2837</f>
        <v>42</v>
      </c>
      <c r="E2838" s="72" t="str">
        <f t="shared" si="91"/>
        <v>T7 PTO-42</v>
      </c>
      <c r="F2838" s="39">
        <f>VLOOKUP(E2838,HD_Odo!$C$2:$D$1381,2,FALSE)</f>
        <v>786766</v>
      </c>
      <c r="G2838" s="89" t="str">
        <f>'EMFAC2017EI-2011Class'!H2837</f>
        <v>2024-T7 PTO-42</v>
      </c>
      <c r="H2838" s="70">
        <f t="shared" si="90"/>
        <v>1</v>
      </c>
      <c r="J2838" s="13"/>
      <c r="N2838" s="37"/>
      <c r="O2838" s="36"/>
    </row>
    <row r="2839" spans="1:15" ht="13.7" customHeight="1" x14ac:dyDescent="0.25">
      <c r="A2839" s="73">
        <f>'EMFAC2017EI-2011Class'!B2838</f>
        <v>2024</v>
      </c>
      <c r="B2839" s="74" t="str">
        <f>'EMFAC2017EI-2011Class'!C2838</f>
        <v>T7 PTO</v>
      </c>
      <c r="C2839" s="73">
        <f>'EMFAC2017EI-2011Class'!D2838</f>
        <v>1981</v>
      </c>
      <c r="D2839" s="38">
        <f>'EMFAC2017EI-2011Class'!F2838</f>
        <v>43</v>
      </c>
      <c r="E2839" s="72" t="str">
        <f t="shared" si="91"/>
        <v>T7 PTO-43</v>
      </c>
      <c r="F2839" s="39">
        <f>VLOOKUP(E2839,HD_Odo!$C$2:$D$1381,2,FALSE)</f>
        <v>793990</v>
      </c>
      <c r="G2839" s="89" t="str">
        <f>'EMFAC2017EI-2011Class'!H2838</f>
        <v>2024-T7 PTO-43</v>
      </c>
      <c r="H2839" s="70">
        <f t="shared" si="90"/>
        <v>1</v>
      </c>
      <c r="J2839" s="13"/>
      <c r="N2839" s="37"/>
      <c r="O2839" s="36"/>
    </row>
    <row r="2840" spans="1:15" ht="13.7" customHeight="1" x14ac:dyDescent="0.25">
      <c r="A2840" s="73">
        <f>'EMFAC2017EI-2011Class'!B2839</f>
        <v>2024</v>
      </c>
      <c r="B2840" s="74" t="str">
        <f>'EMFAC2017EI-2011Class'!C2839</f>
        <v>T7 PTO</v>
      </c>
      <c r="C2840" s="73">
        <f>'EMFAC2017EI-2011Class'!D2839</f>
        <v>1980</v>
      </c>
      <c r="D2840" s="38">
        <f>'EMFAC2017EI-2011Class'!F2839</f>
        <v>44</v>
      </c>
      <c r="E2840" s="72" t="str">
        <f t="shared" si="91"/>
        <v>T7 PTO-44</v>
      </c>
      <c r="F2840" s="39">
        <f>VLOOKUP(E2840,HD_Odo!$C$2:$D$1381,2,FALSE)</f>
        <v>800000</v>
      </c>
      <c r="G2840" s="89" t="str">
        <f>'EMFAC2017EI-2011Class'!H2839</f>
        <v>2024-T7 PTO-44</v>
      </c>
      <c r="H2840" s="70">
        <f t="shared" si="90"/>
        <v>1</v>
      </c>
      <c r="J2840" s="13"/>
      <c r="N2840" s="37"/>
      <c r="O2840" s="36"/>
    </row>
    <row r="2841" spans="1:15" ht="13.7" customHeight="1" x14ac:dyDescent="0.25">
      <c r="A2841" s="73">
        <f>'EMFAC2017EI-2011Class'!B2840</f>
        <v>2024</v>
      </c>
      <c r="B2841" s="74" t="str">
        <f>'EMFAC2017EI-2011Class'!C2840</f>
        <v>T7 Public</v>
      </c>
      <c r="C2841" s="73">
        <f>'EMFAC2017EI-2011Class'!D2840</f>
        <v>2025</v>
      </c>
      <c r="D2841" s="38">
        <f>'EMFAC2017EI-2011Class'!F2840</f>
        <v>-1</v>
      </c>
      <c r="E2841" s="72" t="str">
        <f t="shared" si="91"/>
        <v>T7 Public--1</v>
      </c>
      <c r="F2841" s="39">
        <f>VLOOKUP(E2841,HD_Odo!$C$2:$D$1381,2,FALSE)</f>
        <v>3240</v>
      </c>
      <c r="G2841" s="89" t="str">
        <f>'EMFAC2017EI-2011Class'!H2840</f>
        <v>2024-T7 Public--1</v>
      </c>
      <c r="H2841" s="70">
        <f t="shared" si="90"/>
        <v>0.9954739780542663</v>
      </c>
      <c r="J2841" s="13"/>
      <c r="N2841" s="37"/>
      <c r="O2841" s="36"/>
    </row>
    <row r="2842" spans="1:15" ht="13.7" customHeight="1" x14ac:dyDescent="0.25">
      <c r="A2842" s="73">
        <f>'EMFAC2017EI-2011Class'!B2841</f>
        <v>2024</v>
      </c>
      <c r="B2842" s="74" t="str">
        <f>'EMFAC2017EI-2011Class'!C2841</f>
        <v>T7 Public</v>
      </c>
      <c r="C2842" s="73">
        <f>'EMFAC2017EI-2011Class'!D2841</f>
        <v>2024</v>
      </c>
      <c r="D2842" s="38">
        <f>'EMFAC2017EI-2011Class'!F2841</f>
        <v>0</v>
      </c>
      <c r="E2842" s="72" t="str">
        <f t="shared" si="91"/>
        <v>T7 Public-0</v>
      </c>
      <c r="F2842" s="39">
        <f>VLOOKUP(E2842,HD_Odo!$C$2:$D$1381,2,FALSE)</f>
        <v>11016</v>
      </c>
      <c r="G2842" s="89" t="str">
        <f>'EMFAC2017EI-2011Class'!H2841</f>
        <v>2024-T7 Public-0</v>
      </c>
      <c r="H2842" s="70">
        <f t="shared" si="90"/>
        <v>0.9850424517366847</v>
      </c>
      <c r="J2842" s="13"/>
      <c r="N2842" s="37"/>
      <c r="O2842" s="36"/>
    </row>
    <row r="2843" spans="1:15" ht="13.7" customHeight="1" x14ac:dyDescent="0.25">
      <c r="A2843" s="73">
        <f>'EMFAC2017EI-2011Class'!B2842</f>
        <v>2024</v>
      </c>
      <c r="B2843" s="74" t="str">
        <f>'EMFAC2017EI-2011Class'!C2842</f>
        <v>T7 Public</v>
      </c>
      <c r="C2843" s="73">
        <f>'EMFAC2017EI-2011Class'!D2842</f>
        <v>2023</v>
      </c>
      <c r="D2843" s="38">
        <f>'EMFAC2017EI-2011Class'!F2842</f>
        <v>1</v>
      </c>
      <c r="E2843" s="72" t="str">
        <f t="shared" si="91"/>
        <v>T7 Public-1</v>
      </c>
      <c r="F2843" s="39">
        <f>VLOOKUP(E2843,HD_Odo!$C$2:$D$1381,2,FALSE)</f>
        <v>18792</v>
      </c>
      <c r="G2843" s="89" t="str">
        <f>'EMFAC2017EI-2011Class'!H2842</f>
        <v>2024-T7 Public-1</v>
      </c>
      <c r="H2843" s="70">
        <f t="shared" si="90"/>
        <v>0.97517924271416179</v>
      </c>
      <c r="J2843" s="13"/>
      <c r="N2843" s="37"/>
      <c r="O2843" s="36"/>
    </row>
    <row r="2844" spans="1:15" ht="13.7" customHeight="1" x14ac:dyDescent="0.25">
      <c r="A2844" s="73">
        <f>'EMFAC2017EI-2011Class'!B2843</f>
        <v>2024</v>
      </c>
      <c r="B2844" s="74" t="str">
        <f>'EMFAC2017EI-2011Class'!C2843</f>
        <v>T7 Public</v>
      </c>
      <c r="C2844" s="73">
        <f>'EMFAC2017EI-2011Class'!D2843</f>
        <v>2022</v>
      </c>
      <c r="D2844" s="38">
        <f>'EMFAC2017EI-2011Class'!F2843</f>
        <v>2</v>
      </c>
      <c r="E2844" s="72" t="str">
        <f t="shared" si="91"/>
        <v>T7 Public-2</v>
      </c>
      <c r="F2844" s="39">
        <f>VLOOKUP(E2844,HD_Odo!$C$2:$D$1381,2,FALSE)</f>
        <v>26568</v>
      </c>
      <c r="G2844" s="89" t="str">
        <f>'EMFAC2017EI-2011Class'!H2843</f>
        <v>2024-T7 Public-2</v>
      </c>
      <c r="H2844" s="70">
        <f t="shared" si="90"/>
        <v>0.96583913905452778</v>
      </c>
      <c r="J2844" s="13"/>
      <c r="N2844" s="37"/>
      <c r="O2844" s="36"/>
    </row>
    <row r="2845" spans="1:15" ht="13.7" customHeight="1" x14ac:dyDescent="0.25">
      <c r="A2845" s="73">
        <f>'EMFAC2017EI-2011Class'!B2844</f>
        <v>2024</v>
      </c>
      <c r="B2845" s="74" t="str">
        <f>'EMFAC2017EI-2011Class'!C2844</f>
        <v>T7 Public</v>
      </c>
      <c r="C2845" s="73">
        <f>'EMFAC2017EI-2011Class'!D2844</f>
        <v>2021</v>
      </c>
      <c r="D2845" s="38">
        <f>'EMFAC2017EI-2011Class'!F2844</f>
        <v>3</v>
      </c>
      <c r="E2845" s="72" t="str">
        <f t="shared" si="91"/>
        <v>T7 Public-3</v>
      </c>
      <c r="F2845" s="39">
        <f>VLOOKUP(E2845,HD_Odo!$C$2:$D$1381,2,FALSE)</f>
        <v>34344</v>
      </c>
      <c r="G2845" s="89" t="str">
        <f>'EMFAC2017EI-2011Class'!H2844</f>
        <v>2024-T7 Public-3</v>
      </c>
      <c r="H2845" s="70">
        <f t="shared" si="90"/>
        <v>0.95698160065984983</v>
      </c>
      <c r="J2845" s="13"/>
      <c r="N2845" s="37"/>
      <c r="O2845" s="36"/>
    </row>
    <row r="2846" spans="1:15" ht="13.7" customHeight="1" x14ac:dyDescent="0.25">
      <c r="A2846" s="73">
        <f>'EMFAC2017EI-2011Class'!B2845</f>
        <v>2024</v>
      </c>
      <c r="B2846" s="74" t="str">
        <f>'EMFAC2017EI-2011Class'!C2845</f>
        <v>T7 Public</v>
      </c>
      <c r="C2846" s="73">
        <f>'EMFAC2017EI-2011Class'!D2845</f>
        <v>2020</v>
      </c>
      <c r="D2846" s="38">
        <f>'EMFAC2017EI-2011Class'!F2845</f>
        <v>4</v>
      </c>
      <c r="E2846" s="72" t="str">
        <f t="shared" si="91"/>
        <v>T7 Public-4</v>
      </c>
      <c r="F2846" s="39">
        <f>VLOOKUP(E2846,HD_Odo!$C$2:$D$1381,2,FALSE)</f>
        <v>42120</v>
      </c>
      <c r="G2846" s="89" t="str">
        <f>'EMFAC2017EI-2011Class'!H2845</f>
        <v>2024-T7 Public-4</v>
      </c>
      <c r="H2846" s="70">
        <f t="shared" si="90"/>
        <v>0.94857017102563457</v>
      </c>
      <c r="J2846" s="13"/>
      <c r="N2846" s="37"/>
      <c r="O2846" s="36"/>
    </row>
    <row r="2847" spans="1:15" ht="13.7" customHeight="1" x14ac:dyDescent="0.25">
      <c r="A2847" s="73">
        <f>'EMFAC2017EI-2011Class'!B2846</f>
        <v>2024</v>
      </c>
      <c r="B2847" s="74" t="str">
        <f>'EMFAC2017EI-2011Class'!C2846</f>
        <v>T7 Public</v>
      </c>
      <c r="C2847" s="73">
        <f>'EMFAC2017EI-2011Class'!D2846</f>
        <v>2019</v>
      </c>
      <c r="D2847" s="38">
        <f>'EMFAC2017EI-2011Class'!F2846</f>
        <v>5</v>
      </c>
      <c r="E2847" s="72" t="str">
        <f t="shared" si="91"/>
        <v>T7 Public-5</v>
      </c>
      <c r="F2847" s="39">
        <f>VLOOKUP(E2847,HD_Odo!$C$2:$D$1381,2,FALSE)</f>
        <v>49896</v>
      </c>
      <c r="G2847" s="89" t="str">
        <f>'EMFAC2017EI-2011Class'!H2846</f>
        <v>2024-T7 Public-5</v>
      </c>
      <c r="H2847" s="70">
        <f t="shared" si="90"/>
        <v>0.94057197569680573</v>
      </c>
      <c r="J2847" s="13"/>
      <c r="N2847" s="37"/>
      <c r="O2847" s="36"/>
    </row>
    <row r="2848" spans="1:15" ht="13.7" customHeight="1" x14ac:dyDescent="0.25">
      <c r="A2848" s="73">
        <f>'EMFAC2017EI-2011Class'!B2847</f>
        <v>2024</v>
      </c>
      <c r="B2848" s="74" t="str">
        <f>'EMFAC2017EI-2011Class'!C2847</f>
        <v>T7 Public</v>
      </c>
      <c r="C2848" s="73">
        <f>'EMFAC2017EI-2011Class'!D2847</f>
        <v>2018</v>
      </c>
      <c r="D2848" s="38">
        <f>'EMFAC2017EI-2011Class'!F2847</f>
        <v>6</v>
      </c>
      <c r="E2848" s="72" t="str">
        <f t="shared" si="91"/>
        <v>T7 Public-6</v>
      </c>
      <c r="F2848" s="39">
        <f>VLOOKUP(E2848,HD_Odo!$C$2:$D$1381,2,FALSE)</f>
        <v>57672</v>
      </c>
      <c r="G2848" s="89" t="str">
        <f>'EMFAC2017EI-2011Class'!H2847</f>
        <v>2024-T7 Public-6</v>
      </c>
      <c r="H2848" s="70">
        <f t="shared" si="90"/>
        <v>0.93295729287060991</v>
      </c>
      <c r="J2848" s="13"/>
      <c r="N2848" s="37"/>
      <c r="O2848" s="36"/>
    </row>
    <row r="2849" spans="1:15" ht="13.7" customHeight="1" x14ac:dyDescent="0.25">
      <c r="A2849" s="73">
        <f>'EMFAC2017EI-2011Class'!B2848</f>
        <v>2024</v>
      </c>
      <c r="B2849" s="74" t="str">
        <f>'EMFAC2017EI-2011Class'!C2848</f>
        <v>T7 Public</v>
      </c>
      <c r="C2849" s="73">
        <f>'EMFAC2017EI-2011Class'!D2848</f>
        <v>2017</v>
      </c>
      <c r="D2849" s="38">
        <f>'EMFAC2017EI-2011Class'!F2848</f>
        <v>7</v>
      </c>
      <c r="E2849" s="72" t="str">
        <f t="shared" si="91"/>
        <v>T7 Public-7</v>
      </c>
      <c r="F2849" s="39">
        <f>VLOOKUP(E2849,HD_Odo!$C$2:$D$1381,2,FALSE)</f>
        <v>65448</v>
      </c>
      <c r="G2849" s="89" t="str">
        <f>'EMFAC2017EI-2011Class'!H2848</f>
        <v>2024-T7 Public-7</v>
      </c>
      <c r="H2849" s="70">
        <f t="shared" si="90"/>
        <v>0.92569918432191145</v>
      </c>
      <c r="J2849" s="13"/>
      <c r="N2849" s="37"/>
      <c r="O2849" s="36"/>
    </row>
    <row r="2850" spans="1:15" ht="13.7" customHeight="1" x14ac:dyDescent="0.25">
      <c r="A2850" s="73">
        <f>'EMFAC2017EI-2011Class'!B2849</f>
        <v>2024</v>
      </c>
      <c r="B2850" s="74" t="str">
        <f>'EMFAC2017EI-2011Class'!C2849</f>
        <v>T7 Public</v>
      </c>
      <c r="C2850" s="73">
        <f>'EMFAC2017EI-2011Class'!D2849</f>
        <v>2016</v>
      </c>
      <c r="D2850" s="38">
        <f>'EMFAC2017EI-2011Class'!F2849</f>
        <v>8</v>
      </c>
      <c r="E2850" s="72" t="str">
        <f t="shared" si="91"/>
        <v>T7 Public-8</v>
      </c>
      <c r="F2850" s="39">
        <f>VLOOKUP(E2850,HD_Odo!$C$2:$D$1381,2,FALSE)</f>
        <v>73224</v>
      </c>
      <c r="G2850" s="89" t="str">
        <f>'EMFAC2017EI-2011Class'!H2849</f>
        <v>2024-T7 Public-8</v>
      </c>
      <c r="H2850" s="70">
        <f t="shared" si="90"/>
        <v>0.91877317699051453</v>
      </c>
      <c r="J2850" s="13"/>
      <c r="N2850" s="37"/>
      <c r="O2850" s="36"/>
    </row>
    <row r="2851" spans="1:15" ht="13.7" customHeight="1" x14ac:dyDescent="0.25">
      <c r="A2851" s="73">
        <f>'EMFAC2017EI-2011Class'!B2850</f>
        <v>2024</v>
      </c>
      <c r="B2851" s="74" t="str">
        <f>'EMFAC2017EI-2011Class'!C2850</f>
        <v>T7 Public</v>
      </c>
      <c r="C2851" s="73">
        <f>'EMFAC2017EI-2011Class'!D2850</f>
        <v>2015</v>
      </c>
      <c r="D2851" s="38">
        <f>'EMFAC2017EI-2011Class'!F2850</f>
        <v>9</v>
      </c>
      <c r="E2851" s="72" t="str">
        <f t="shared" si="91"/>
        <v>T7 Public-9</v>
      </c>
      <c r="F2851" s="39">
        <f>VLOOKUP(E2851,HD_Odo!$C$2:$D$1381,2,FALSE)</f>
        <v>81000</v>
      </c>
      <c r="G2851" s="89" t="str">
        <f>'EMFAC2017EI-2011Class'!H2850</f>
        <v>2024-T7 Public-9</v>
      </c>
      <c r="H2851" s="70">
        <f t="shared" si="90"/>
        <v>0.91215698729867023</v>
      </c>
      <c r="J2851" s="13"/>
      <c r="N2851" s="37"/>
      <c r="O2851" s="36"/>
    </row>
    <row r="2852" spans="1:15" ht="13.7" customHeight="1" x14ac:dyDescent="0.25">
      <c r="A2852" s="73">
        <f>'EMFAC2017EI-2011Class'!B2851</f>
        <v>2024</v>
      </c>
      <c r="B2852" s="74" t="str">
        <f>'EMFAC2017EI-2011Class'!C2851</f>
        <v>T7 Public</v>
      </c>
      <c r="C2852" s="73">
        <f>'EMFAC2017EI-2011Class'!D2851</f>
        <v>2014</v>
      </c>
      <c r="D2852" s="38">
        <f>'EMFAC2017EI-2011Class'!F2851</f>
        <v>10</v>
      </c>
      <c r="E2852" s="72" t="str">
        <f t="shared" si="91"/>
        <v>T7 Public-10</v>
      </c>
      <c r="F2852" s="39">
        <f>VLOOKUP(E2852,HD_Odo!$C$2:$D$1381,2,FALSE)</f>
        <v>88776</v>
      </c>
      <c r="G2852" s="89" t="str">
        <f>'EMFAC2017EI-2011Class'!H2851</f>
        <v>2024-T7 Public-10</v>
      </c>
      <c r="H2852" s="70">
        <f t="shared" si="90"/>
        <v>0.9058302816551328</v>
      </c>
      <c r="J2852" s="13"/>
      <c r="N2852" s="37"/>
      <c r="O2852" s="36"/>
    </row>
    <row r="2853" spans="1:15" ht="13.7" customHeight="1" x14ac:dyDescent="0.25">
      <c r="A2853" s="73">
        <f>'EMFAC2017EI-2011Class'!B2852</f>
        <v>2024</v>
      </c>
      <c r="B2853" s="74" t="str">
        <f>'EMFAC2017EI-2011Class'!C2852</f>
        <v>T7 Public</v>
      </c>
      <c r="C2853" s="73">
        <f>'EMFAC2017EI-2011Class'!D2852</f>
        <v>2013</v>
      </c>
      <c r="D2853" s="38">
        <f>'EMFAC2017EI-2011Class'!F2852</f>
        <v>11</v>
      </c>
      <c r="E2853" s="72" t="str">
        <f t="shared" si="91"/>
        <v>T7 Public-11</v>
      </c>
      <c r="F2853" s="39">
        <f>VLOOKUP(E2853,HD_Odo!$C$2:$D$1381,2,FALSE)</f>
        <v>96552</v>
      </c>
      <c r="G2853" s="89" t="str">
        <f>'EMFAC2017EI-2011Class'!H2852</f>
        <v>2024-T7 Public-11</v>
      </c>
      <c r="H2853" s="70">
        <f t="shared" si="90"/>
        <v>0.8662938465628357</v>
      </c>
      <c r="J2853" s="13"/>
      <c r="N2853" s="37"/>
      <c r="O2853" s="36"/>
    </row>
    <row r="2854" spans="1:15" ht="13.7" customHeight="1" x14ac:dyDescent="0.25">
      <c r="A2854" s="73">
        <f>'EMFAC2017EI-2011Class'!B2853</f>
        <v>2024</v>
      </c>
      <c r="B2854" s="74" t="str">
        <f>'EMFAC2017EI-2011Class'!C2853</f>
        <v>T7 Public</v>
      </c>
      <c r="C2854" s="73">
        <f>'EMFAC2017EI-2011Class'!D2853</f>
        <v>2012</v>
      </c>
      <c r="D2854" s="38">
        <f>'EMFAC2017EI-2011Class'!F2853</f>
        <v>12</v>
      </c>
      <c r="E2854" s="72" t="str">
        <f t="shared" si="91"/>
        <v>T7 Public-12</v>
      </c>
      <c r="F2854" s="39">
        <f>VLOOKUP(E2854,HD_Odo!$C$2:$D$1381,2,FALSE)</f>
        <v>104328</v>
      </c>
      <c r="G2854" s="89" t="str">
        <f>'EMFAC2017EI-2011Class'!H2853</f>
        <v>2024-T7 Public-12</v>
      </c>
      <c r="H2854" s="70">
        <f t="shared" si="90"/>
        <v>0.85958070196643754</v>
      </c>
      <c r="J2854" s="13"/>
      <c r="N2854" s="37"/>
      <c r="O2854" s="36"/>
    </row>
    <row r="2855" spans="1:15" ht="13.7" customHeight="1" x14ac:dyDescent="0.25">
      <c r="A2855" s="73">
        <f>'EMFAC2017EI-2011Class'!B2854</f>
        <v>2024</v>
      </c>
      <c r="B2855" s="74" t="str">
        <f>'EMFAC2017EI-2011Class'!C2854</f>
        <v>T7 Public</v>
      </c>
      <c r="C2855" s="73">
        <f>'EMFAC2017EI-2011Class'!D2854</f>
        <v>2011</v>
      </c>
      <c r="D2855" s="38">
        <f>'EMFAC2017EI-2011Class'!F2854</f>
        <v>13</v>
      </c>
      <c r="E2855" s="72" t="str">
        <f t="shared" si="91"/>
        <v>T7 Public-13</v>
      </c>
      <c r="F2855" s="39">
        <f>VLOOKUP(E2855,HD_Odo!$C$2:$D$1381,2,FALSE)</f>
        <v>112104</v>
      </c>
      <c r="G2855" s="89" t="str">
        <f>'EMFAC2017EI-2011Class'!H2854</f>
        <v>2024-T7 Public-13</v>
      </c>
      <c r="H2855" s="70">
        <f t="shared" si="90"/>
        <v>0.8532341202800271</v>
      </c>
      <c r="J2855" s="13"/>
      <c r="N2855" s="37"/>
      <c r="O2855" s="36"/>
    </row>
    <row r="2856" spans="1:15" ht="13.7" customHeight="1" x14ac:dyDescent="0.25">
      <c r="A2856" s="73">
        <f>'EMFAC2017EI-2011Class'!B2855</f>
        <v>2024</v>
      </c>
      <c r="B2856" s="74" t="str">
        <f>'EMFAC2017EI-2011Class'!C2855</f>
        <v>T7 Public</v>
      </c>
      <c r="C2856" s="73">
        <f>'EMFAC2017EI-2011Class'!D2855</f>
        <v>2010</v>
      </c>
      <c r="D2856" s="38">
        <f>'EMFAC2017EI-2011Class'!F2855</f>
        <v>14</v>
      </c>
      <c r="E2856" s="72" t="str">
        <f t="shared" si="91"/>
        <v>T7 Public-14</v>
      </c>
      <c r="F2856" s="39">
        <f>VLOOKUP(E2856,HD_Odo!$C$2:$D$1381,2,FALSE)</f>
        <v>119880</v>
      </c>
      <c r="G2856" s="89" t="str">
        <f>'EMFAC2017EI-2011Class'!H2855</f>
        <v>2024-T7 Public-14</v>
      </c>
      <c r="H2856" s="70">
        <f t="shared" si="90"/>
        <v>0.90379074508025126</v>
      </c>
      <c r="J2856" s="13"/>
      <c r="N2856" s="37"/>
      <c r="O2856" s="36"/>
    </row>
    <row r="2857" spans="1:15" ht="13.7" customHeight="1" x14ac:dyDescent="0.25">
      <c r="A2857" s="73">
        <f>'EMFAC2017EI-2011Class'!B2856</f>
        <v>2024</v>
      </c>
      <c r="B2857" s="74" t="str">
        <f>'EMFAC2017EI-2011Class'!C2856</f>
        <v>T7 Public</v>
      </c>
      <c r="C2857" s="73">
        <f>'EMFAC2017EI-2011Class'!D2856</f>
        <v>2009</v>
      </c>
      <c r="D2857" s="38">
        <f>'EMFAC2017EI-2011Class'!F2856</f>
        <v>15</v>
      </c>
      <c r="E2857" s="72" t="str">
        <f t="shared" si="91"/>
        <v>T7 Public-15</v>
      </c>
      <c r="F2857" s="39">
        <f>VLOOKUP(E2857,HD_Odo!$C$2:$D$1381,2,FALSE)</f>
        <v>127656</v>
      </c>
      <c r="G2857" s="89" t="str">
        <f>'EMFAC2017EI-2011Class'!H2856</f>
        <v>2024-T7 Public-15</v>
      </c>
      <c r="H2857" s="70">
        <f t="shared" si="90"/>
        <v>0.89913650352669383</v>
      </c>
      <c r="J2857" s="13"/>
      <c r="N2857" s="37"/>
      <c r="O2857" s="36"/>
    </row>
    <row r="2858" spans="1:15" ht="13.7" customHeight="1" x14ac:dyDescent="0.25">
      <c r="A2858" s="73">
        <f>'EMFAC2017EI-2011Class'!B2857</f>
        <v>2024</v>
      </c>
      <c r="B2858" s="74" t="str">
        <f>'EMFAC2017EI-2011Class'!C2857</f>
        <v>T7 Public</v>
      </c>
      <c r="C2858" s="73">
        <f>'EMFAC2017EI-2011Class'!D2857</f>
        <v>2008</v>
      </c>
      <c r="D2858" s="38">
        <f>'EMFAC2017EI-2011Class'!F2857</f>
        <v>16</v>
      </c>
      <c r="E2858" s="72" t="str">
        <f t="shared" si="91"/>
        <v>T7 Public-16</v>
      </c>
      <c r="F2858" s="39">
        <f>VLOOKUP(E2858,HD_Odo!$C$2:$D$1381,2,FALSE)</f>
        <v>135432</v>
      </c>
      <c r="G2858" s="89" t="str">
        <f>'EMFAC2017EI-2011Class'!H2857</f>
        <v>2024-T7 Public-16</v>
      </c>
      <c r="H2858" s="70">
        <f t="shared" si="90"/>
        <v>0.89462419902757839</v>
      </c>
      <c r="J2858" s="13"/>
      <c r="N2858" s="37"/>
      <c r="O2858" s="36"/>
    </row>
    <row r="2859" spans="1:15" ht="13.7" customHeight="1" x14ac:dyDescent="0.25">
      <c r="A2859" s="73">
        <f>'EMFAC2017EI-2011Class'!B2858</f>
        <v>2024</v>
      </c>
      <c r="B2859" s="74" t="str">
        <f>'EMFAC2017EI-2011Class'!C2858</f>
        <v>T7 Public</v>
      </c>
      <c r="C2859" s="73">
        <f>'EMFAC2017EI-2011Class'!D2858</f>
        <v>2007</v>
      </c>
      <c r="D2859" s="38">
        <f>'EMFAC2017EI-2011Class'!F2858</f>
        <v>17</v>
      </c>
      <c r="E2859" s="72" t="str">
        <f t="shared" si="91"/>
        <v>T7 Public-17</v>
      </c>
      <c r="F2859" s="39">
        <f>VLOOKUP(E2859,HD_Odo!$C$2:$D$1381,2,FALSE)</f>
        <v>143208</v>
      </c>
      <c r="G2859" s="89" t="str">
        <f>'EMFAC2017EI-2011Class'!H2858</f>
        <v>2024-T7 Public-17</v>
      </c>
      <c r="H2859" s="70">
        <f t="shared" si="90"/>
        <v>0.95176719189740822</v>
      </c>
      <c r="J2859" s="13"/>
      <c r="N2859" s="37"/>
      <c r="O2859" s="36"/>
    </row>
    <row r="2860" spans="1:15" ht="13.7" customHeight="1" x14ac:dyDescent="0.25">
      <c r="A2860" s="73">
        <f>'EMFAC2017EI-2011Class'!B2859</f>
        <v>2024</v>
      </c>
      <c r="B2860" s="74" t="str">
        <f>'EMFAC2017EI-2011Class'!C2859</f>
        <v>T7 Public</v>
      </c>
      <c r="C2860" s="73">
        <f>'EMFAC2017EI-2011Class'!D2859</f>
        <v>2006</v>
      </c>
      <c r="D2860" s="38">
        <f>'EMFAC2017EI-2011Class'!F2859</f>
        <v>18</v>
      </c>
      <c r="E2860" s="72" t="str">
        <f t="shared" si="91"/>
        <v>T7 Public-18</v>
      </c>
      <c r="F2860" s="39">
        <f>VLOOKUP(E2860,HD_Odo!$C$2:$D$1381,2,FALSE)</f>
        <v>150984</v>
      </c>
      <c r="G2860" s="89" t="str">
        <f>'EMFAC2017EI-2011Class'!H2859</f>
        <v>2024-T7 Public-18</v>
      </c>
      <c r="H2860" s="70">
        <f t="shared" si="90"/>
        <v>0.94964124683792772</v>
      </c>
      <c r="J2860" s="13"/>
      <c r="N2860" s="37"/>
      <c r="O2860" s="36"/>
    </row>
    <row r="2861" spans="1:15" ht="13.7" customHeight="1" x14ac:dyDescent="0.25">
      <c r="A2861" s="73">
        <f>'EMFAC2017EI-2011Class'!B2860</f>
        <v>2024</v>
      </c>
      <c r="B2861" s="74" t="str">
        <f>'EMFAC2017EI-2011Class'!C2860</f>
        <v>T7 Public</v>
      </c>
      <c r="C2861" s="73">
        <f>'EMFAC2017EI-2011Class'!D2860</f>
        <v>2005</v>
      </c>
      <c r="D2861" s="38">
        <f>'EMFAC2017EI-2011Class'!F2860</f>
        <v>19</v>
      </c>
      <c r="E2861" s="72" t="str">
        <f t="shared" si="91"/>
        <v>T7 Public-19</v>
      </c>
      <c r="F2861" s="39">
        <f>VLOOKUP(E2861,HD_Odo!$C$2:$D$1381,2,FALSE)</f>
        <v>158760</v>
      </c>
      <c r="G2861" s="89" t="str">
        <f>'EMFAC2017EI-2011Class'!H2860</f>
        <v>2024-T7 Public-19</v>
      </c>
      <c r="H2861" s="70">
        <f t="shared" si="90"/>
        <v>0.94755612992060323</v>
      </c>
      <c r="J2861" s="13"/>
      <c r="N2861" s="37"/>
      <c r="O2861" s="36"/>
    </row>
    <row r="2862" spans="1:15" ht="13.7" customHeight="1" x14ac:dyDescent="0.25">
      <c r="A2862" s="73">
        <f>'EMFAC2017EI-2011Class'!B2861</f>
        <v>2024</v>
      </c>
      <c r="B2862" s="74" t="str">
        <f>'EMFAC2017EI-2011Class'!C2861</f>
        <v>T7 Public</v>
      </c>
      <c r="C2862" s="73">
        <f>'EMFAC2017EI-2011Class'!D2861</f>
        <v>2004</v>
      </c>
      <c r="D2862" s="38">
        <f>'EMFAC2017EI-2011Class'!F2861</f>
        <v>20</v>
      </c>
      <c r="E2862" s="72" t="str">
        <f t="shared" si="91"/>
        <v>T7 Public-20</v>
      </c>
      <c r="F2862" s="39">
        <f>VLOOKUP(E2862,HD_Odo!$C$2:$D$1381,2,FALSE)</f>
        <v>166536</v>
      </c>
      <c r="G2862" s="89" t="str">
        <f>'EMFAC2017EI-2011Class'!H2861</f>
        <v>2024-T7 Public-20</v>
      </c>
      <c r="H2862" s="70">
        <f t="shared" si="90"/>
        <v>0.9455106761932367</v>
      </c>
      <c r="J2862" s="13"/>
      <c r="N2862" s="37"/>
      <c r="O2862" s="36"/>
    </row>
    <row r="2863" spans="1:15" ht="13.7" customHeight="1" x14ac:dyDescent="0.25">
      <c r="A2863" s="73">
        <f>'EMFAC2017EI-2011Class'!B2862</f>
        <v>2024</v>
      </c>
      <c r="B2863" s="74" t="str">
        <f>'EMFAC2017EI-2011Class'!C2862</f>
        <v>T7 Public</v>
      </c>
      <c r="C2863" s="73">
        <f>'EMFAC2017EI-2011Class'!D2862</f>
        <v>2003</v>
      </c>
      <c r="D2863" s="38">
        <f>'EMFAC2017EI-2011Class'!F2862</f>
        <v>21</v>
      </c>
      <c r="E2863" s="72" t="str">
        <f t="shared" si="91"/>
        <v>T7 Public-21</v>
      </c>
      <c r="F2863" s="39">
        <f>VLOOKUP(E2863,HD_Odo!$C$2:$D$1381,2,FALSE)</f>
        <v>174312</v>
      </c>
      <c r="G2863" s="89" t="str">
        <f>'EMFAC2017EI-2011Class'!H2862</f>
        <v>2024-T7 Public-21</v>
      </c>
      <c r="H2863" s="70">
        <f t="shared" si="90"/>
        <v>0.96343630123677759</v>
      </c>
      <c r="J2863" s="13"/>
      <c r="N2863" s="37"/>
      <c r="O2863" s="36"/>
    </row>
    <row r="2864" spans="1:15" ht="13.7" customHeight="1" x14ac:dyDescent="0.25">
      <c r="A2864" s="73">
        <f>'EMFAC2017EI-2011Class'!B2863</f>
        <v>2024</v>
      </c>
      <c r="B2864" s="74" t="str">
        <f>'EMFAC2017EI-2011Class'!C2863</f>
        <v>T7 Public</v>
      </c>
      <c r="C2864" s="73">
        <f>'EMFAC2017EI-2011Class'!D2863</f>
        <v>2002</v>
      </c>
      <c r="D2864" s="38">
        <f>'EMFAC2017EI-2011Class'!F2863</f>
        <v>22</v>
      </c>
      <c r="E2864" s="72" t="str">
        <f t="shared" si="91"/>
        <v>T7 Public-22</v>
      </c>
      <c r="F2864" s="39">
        <f>VLOOKUP(E2864,HD_Odo!$C$2:$D$1381,2,FALSE)</f>
        <v>182088</v>
      </c>
      <c r="G2864" s="89" t="str">
        <f>'EMFAC2017EI-2011Class'!H2863</f>
        <v>2024-T7 Public-22</v>
      </c>
      <c r="H2864" s="70">
        <f t="shared" si="90"/>
        <v>0.96219886703030877</v>
      </c>
      <c r="J2864" s="13"/>
      <c r="N2864" s="37"/>
      <c r="O2864" s="36"/>
    </row>
    <row r="2865" spans="1:15" ht="13.7" customHeight="1" x14ac:dyDescent="0.25">
      <c r="A2865" s="73">
        <f>'EMFAC2017EI-2011Class'!B2864</f>
        <v>2024</v>
      </c>
      <c r="B2865" s="74" t="str">
        <f>'EMFAC2017EI-2011Class'!C2864</f>
        <v>T7 Public</v>
      </c>
      <c r="C2865" s="73">
        <f>'EMFAC2017EI-2011Class'!D2864</f>
        <v>2001</v>
      </c>
      <c r="D2865" s="38">
        <f>'EMFAC2017EI-2011Class'!F2864</f>
        <v>23</v>
      </c>
      <c r="E2865" s="72" t="str">
        <f t="shared" si="91"/>
        <v>T7 Public-23</v>
      </c>
      <c r="F2865" s="39">
        <f>VLOOKUP(E2865,HD_Odo!$C$2:$D$1381,2,FALSE)</f>
        <v>189864</v>
      </c>
      <c r="G2865" s="89" t="str">
        <f>'EMFAC2017EI-2011Class'!H2864</f>
        <v>2024-T7 Public-23</v>
      </c>
      <c r="H2865" s="70">
        <f t="shared" si="90"/>
        <v>0.96098668019753786</v>
      </c>
      <c r="J2865" s="13"/>
      <c r="N2865" s="37"/>
      <c r="O2865" s="36"/>
    </row>
    <row r="2866" spans="1:15" ht="13.7" customHeight="1" x14ac:dyDescent="0.25">
      <c r="A2866" s="73">
        <f>'EMFAC2017EI-2011Class'!B2865</f>
        <v>2024</v>
      </c>
      <c r="B2866" s="74" t="str">
        <f>'EMFAC2017EI-2011Class'!C2865</f>
        <v>T7 Public</v>
      </c>
      <c r="C2866" s="73">
        <f>'EMFAC2017EI-2011Class'!D2865</f>
        <v>2000</v>
      </c>
      <c r="D2866" s="38">
        <f>'EMFAC2017EI-2011Class'!F2865</f>
        <v>24</v>
      </c>
      <c r="E2866" s="72" t="str">
        <f t="shared" si="91"/>
        <v>T7 Public-24</v>
      </c>
      <c r="F2866" s="39">
        <f>VLOOKUP(E2866,HD_Odo!$C$2:$D$1381,2,FALSE)</f>
        <v>197640</v>
      </c>
      <c r="G2866" s="89" t="str">
        <f>'EMFAC2017EI-2011Class'!H2865</f>
        <v>2024-T7 Public-24</v>
      </c>
      <c r="H2866" s="70">
        <f t="shared" si="90"/>
        <v>0.95979897585803564</v>
      </c>
      <c r="J2866" s="13"/>
      <c r="N2866" s="37"/>
      <c r="O2866" s="36"/>
    </row>
    <row r="2867" spans="1:15" ht="13.7" customHeight="1" x14ac:dyDescent="0.25">
      <c r="A2867" s="73">
        <f>'EMFAC2017EI-2011Class'!B2866</f>
        <v>2024</v>
      </c>
      <c r="B2867" s="74" t="str">
        <f>'EMFAC2017EI-2011Class'!C2866</f>
        <v>T7 Public</v>
      </c>
      <c r="C2867" s="73">
        <f>'EMFAC2017EI-2011Class'!D2866</f>
        <v>1999</v>
      </c>
      <c r="D2867" s="38">
        <f>'EMFAC2017EI-2011Class'!F2866</f>
        <v>25</v>
      </c>
      <c r="E2867" s="72" t="str">
        <f t="shared" si="91"/>
        <v>T7 Public-25</v>
      </c>
      <c r="F2867" s="39">
        <f>VLOOKUP(E2867,HD_Odo!$C$2:$D$1381,2,FALSE)</f>
        <v>205416</v>
      </c>
      <c r="G2867" s="89" t="str">
        <f>'EMFAC2017EI-2011Class'!H2866</f>
        <v>2024-T7 Public-25</v>
      </c>
      <c r="H2867" s="70">
        <f t="shared" si="90"/>
        <v>0.95863501971900866</v>
      </c>
      <c r="J2867" s="13"/>
      <c r="N2867" s="37"/>
      <c r="O2867" s="36"/>
    </row>
    <row r="2868" spans="1:15" ht="13.7" customHeight="1" x14ac:dyDescent="0.25">
      <c r="A2868" s="73">
        <f>'EMFAC2017EI-2011Class'!B2867</f>
        <v>2024</v>
      </c>
      <c r="B2868" s="74" t="str">
        <f>'EMFAC2017EI-2011Class'!C2867</f>
        <v>T7 Public</v>
      </c>
      <c r="C2868" s="73">
        <f>'EMFAC2017EI-2011Class'!D2867</f>
        <v>1998</v>
      </c>
      <c r="D2868" s="38">
        <f>'EMFAC2017EI-2011Class'!F2867</f>
        <v>26</v>
      </c>
      <c r="E2868" s="72" t="str">
        <f t="shared" si="91"/>
        <v>T7 Public-26</v>
      </c>
      <c r="F2868" s="39">
        <f>VLOOKUP(E2868,HD_Odo!$C$2:$D$1381,2,FALSE)</f>
        <v>213192</v>
      </c>
      <c r="G2868" s="89" t="str">
        <f>'EMFAC2017EI-2011Class'!H2867</f>
        <v>2024-T7 Public-26</v>
      </c>
      <c r="H2868" s="70">
        <f t="shared" si="90"/>
        <v>0.95749410656143075</v>
      </c>
      <c r="J2868" s="13"/>
      <c r="N2868" s="37"/>
      <c r="O2868" s="36"/>
    </row>
    <row r="2869" spans="1:15" ht="13.7" customHeight="1" x14ac:dyDescent="0.25">
      <c r="A2869" s="73">
        <f>'EMFAC2017EI-2011Class'!B2868</f>
        <v>2024</v>
      </c>
      <c r="B2869" s="74" t="str">
        <f>'EMFAC2017EI-2011Class'!C2868</f>
        <v>T7 Public</v>
      </c>
      <c r="C2869" s="73">
        <f>'EMFAC2017EI-2011Class'!D2868</f>
        <v>1997</v>
      </c>
      <c r="D2869" s="38">
        <f>'EMFAC2017EI-2011Class'!F2868</f>
        <v>27</v>
      </c>
      <c r="E2869" s="72" t="str">
        <f t="shared" si="91"/>
        <v>T7 Public-27</v>
      </c>
      <c r="F2869" s="39">
        <f>VLOOKUP(E2869,HD_Odo!$C$2:$D$1381,2,FALSE)</f>
        <v>220968</v>
      </c>
      <c r="G2869" s="89" t="str">
        <f>'EMFAC2017EI-2011Class'!H2868</f>
        <v>2024-T7 Public-27</v>
      </c>
      <c r="H2869" s="70">
        <f t="shared" si="90"/>
        <v>0.95637555881520575</v>
      </c>
      <c r="J2869" s="13"/>
      <c r="N2869" s="37"/>
      <c r="O2869" s="36"/>
    </row>
    <row r="2870" spans="1:15" ht="13.7" customHeight="1" x14ac:dyDescent="0.25">
      <c r="A2870" s="73">
        <f>'EMFAC2017EI-2011Class'!B2869</f>
        <v>2024</v>
      </c>
      <c r="B2870" s="74" t="str">
        <f>'EMFAC2017EI-2011Class'!C2869</f>
        <v>T7 Public</v>
      </c>
      <c r="C2870" s="73">
        <f>'EMFAC2017EI-2011Class'!D2869</f>
        <v>1996</v>
      </c>
      <c r="D2870" s="38">
        <f>'EMFAC2017EI-2011Class'!F2869</f>
        <v>28</v>
      </c>
      <c r="E2870" s="72" t="str">
        <f t="shared" si="91"/>
        <v>T7 Public-28</v>
      </c>
      <c r="F2870" s="39">
        <f>VLOOKUP(E2870,HD_Odo!$C$2:$D$1381,2,FALSE)</f>
        <v>228744</v>
      </c>
      <c r="G2870" s="89" t="str">
        <f>'EMFAC2017EI-2011Class'!H2869</f>
        <v>2024-T7 Public-28</v>
      </c>
      <c r="H2870" s="70">
        <f t="shared" si="90"/>
        <v>0.95527872521730794</v>
      </c>
      <c r="J2870" s="13"/>
      <c r="N2870" s="37"/>
      <c r="O2870" s="36"/>
    </row>
    <row r="2871" spans="1:15" ht="13.7" customHeight="1" x14ac:dyDescent="0.25">
      <c r="A2871" s="73">
        <f>'EMFAC2017EI-2011Class'!B2870</f>
        <v>2024</v>
      </c>
      <c r="B2871" s="74" t="str">
        <f>'EMFAC2017EI-2011Class'!C2870</f>
        <v>T7 Public</v>
      </c>
      <c r="C2871" s="73">
        <f>'EMFAC2017EI-2011Class'!D2870</f>
        <v>1995</v>
      </c>
      <c r="D2871" s="38">
        <f>'EMFAC2017EI-2011Class'!F2870</f>
        <v>29</v>
      </c>
      <c r="E2871" s="72" t="str">
        <f t="shared" si="91"/>
        <v>T7 Public-29</v>
      </c>
      <c r="F2871" s="39">
        <f>VLOOKUP(E2871,HD_Odo!$C$2:$D$1381,2,FALSE)</f>
        <v>236520</v>
      </c>
      <c r="G2871" s="89" t="str">
        <f>'EMFAC2017EI-2011Class'!H2870</f>
        <v>2024-T7 Public-29</v>
      </c>
      <c r="H2871" s="70">
        <f t="shared" ref="H2871:H2934" si="92">IF(C2871&lt;1994,1,IF(C2871&lt;2004,($AC$3+$AD$3*(F2871/10000))/($E$3+$F$3*(F2871/10000)),IF(C2871&lt;2008,($AC$4+$AD$4*(F2871/10000))/($E$4+$F$4*(F2871/10000)),IF(C2871&lt;2011,($AC$5+$AD$5*(F2871/10000))/($E$5+$F$5*(F2871/10000)),IF(C2871&lt;2014,($AC$6+$AD$6*(F2871/10000))/($E$6+$F$6*(F2871/10000)),($AC$7+$AD$7*(F2871/10000))/($E$7+$F$7*(F2871/10000)))))))</f>
        <v>0.95420297954732181</v>
      </c>
      <c r="J2871" s="13"/>
      <c r="N2871" s="37"/>
      <c r="O2871" s="36"/>
    </row>
    <row r="2872" spans="1:15" ht="13.7" customHeight="1" x14ac:dyDescent="0.25">
      <c r="A2872" s="73">
        <f>'EMFAC2017EI-2011Class'!B2871</f>
        <v>2024</v>
      </c>
      <c r="B2872" s="74" t="str">
        <f>'EMFAC2017EI-2011Class'!C2871</f>
        <v>T7 Public</v>
      </c>
      <c r="C2872" s="73">
        <f>'EMFAC2017EI-2011Class'!D2871</f>
        <v>1994</v>
      </c>
      <c r="D2872" s="38">
        <f>'EMFAC2017EI-2011Class'!F2871</f>
        <v>30</v>
      </c>
      <c r="E2872" s="72" t="str">
        <f t="shared" si="91"/>
        <v>T7 Public-30</v>
      </c>
      <c r="F2872" s="39">
        <f>VLOOKUP(E2872,HD_Odo!$C$2:$D$1381,2,FALSE)</f>
        <v>244296</v>
      </c>
      <c r="G2872" s="89" t="str">
        <f>'EMFAC2017EI-2011Class'!H2871</f>
        <v>2024-T7 Public-30</v>
      </c>
      <c r="H2872" s="70">
        <f t="shared" si="92"/>
        <v>0.95314771943521648</v>
      </c>
      <c r="J2872" s="13"/>
      <c r="N2872" s="37"/>
      <c r="O2872" s="36"/>
    </row>
    <row r="2873" spans="1:15" ht="13.7" customHeight="1" x14ac:dyDescent="0.25">
      <c r="A2873" s="73">
        <f>'EMFAC2017EI-2011Class'!B2872</f>
        <v>2024</v>
      </c>
      <c r="B2873" s="74" t="str">
        <f>'EMFAC2017EI-2011Class'!C2872</f>
        <v>T7 Public</v>
      </c>
      <c r="C2873" s="73">
        <f>'EMFAC2017EI-2011Class'!D2872</f>
        <v>1993</v>
      </c>
      <c r="D2873" s="38">
        <f>'EMFAC2017EI-2011Class'!F2872</f>
        <v>31</v>
      </c>
      <c r="E2873" s="72" t="str">
        <f t="shared" si="91"/>
        <v>T7 Public-31</v>
      </c>
      <c r="F2873" s="39">
        <f>VLOOKUP(E2873,HD_Odo!$C$2:$D$1381,2,FALSE)</f>
        <v>252072</v>
      </c>
      <c r="G2873" s="89" t="str">
        <f>'EMFAC2017EI-2011Class'!H2872</f>
        <v>2024-T7 Public-31</v>
      </c>
      <c r="H2873" s="70">
        <f t="shared" si="92"/>
        <v>1</v>
      </c>
      <c r="J2873" s="13"/>
      <c r="N2873" s="37"/>
      <c r="O2873" s="36"/>
    </row>
    <row r="2874" spans="1:15" ht="13.7" customHeight="1" x14ac:dyDescent="0.25">
      <c r="A2874" s="73">
        <f>'EMFAC2017EI-2011Class'!B2873</f>
        <v>2024</v>
      </c>
      <c r="B2874" s="74" t="str">
        <f>'EMFAC2017EI-2011Class'!C2873</f>
        <v>T7 Public</v>
      </c>
      <c r="C2874" s="73">
        <f>'EMFAC2017EI-2011Class'!D2873</f>
        <v>1992</v>
      </c>
      <c r="D2874" s="38">
        <f>'EMFAC2017EI-2011Class'!F2873</f>
        <v>32</v>
      </c>
      <c r="E2874" s="72" t="str">
        <f t="shared" si="91"/>
        <v>T7 Public-32</v>
      </c>
      <c r="F2874" s="39">
        <f>VLOOKUP(E2874,HD_Odo!$C$2:$D$1381,2,FALSE)</f>
        <v>259848</v>
      </c>
      <c r="G2874" s="89" t="str">
        <f>'EMFAC2017EI-2011Class'!H2873</f>
        <v>2024-T7 Public-32</v>
      </c>
      <c r="H2874" s="70">
        <f t="shared" si="92"/>
        <v>1</v>
      </c>
      <c r="J2874" s="13"/>
      <c r="N2874" s="37"/>
      <c r="O2874" s="36"/>
    </row>
    <row r="2875" spans="1:15" ht="13.7" customHeight="1" x14ac:dyDescent="0.25">
      <c r="A2875" s="73">
        <f>'EMFAC2017EI-2011Class'!B2874</f>
        <v>2024</v>
      </c>
      <c r="B2875" s="74" t="str">
        <f>'EMFAC2017EI-2011Class'!C2874</f>
        <v>T7 Public</v>
      </c>
      <c r="C2875" s="73">
        <f>'EMFAC2017EI-2011Class'!D2874</f>
        <v>1991</v>
      </c>
      <c r="D2875" s="38">
        <f>'EMFAC2017EI-2011Class'!F2874</f>
        <v>33</v>
      </c>
      <c r="E2875" s="72" t="str">
        <f t="shared" si="91"/>
        <v>T7 Public-33</v>
      </c>
      <c r="F2875" s="39">
        <f>VLOOKUP(E2875,HD_Odo!$C$2:$D$1381,2,FALSE)</f>
        <v>267624</v>
      </c>
      <c r="G2875" s="89" t="str">
        <f>'EMFAC2017EI-2011Class'!H2874</f>
        <v>2024-T7 Public-33</v>
      </c>
      <c r="H2875" s="70">
        <f t="shared" si="92"/>
        <v>1</v>
      </c>
      <c r="J2875" s="13"/>
      <c r="N2875" s="37"/>
      <c r="O2875" s="36"/>
    </row>
    <row r="2876" spans="1:15" ht="13.7" customHeight="1" x14ac:dyDescent="0.25">
      <c r="A2876" s="73">
        <f>'EMFAC2017EI-2011Class'!B2875</f>
        <v>2024</v>
      </c>
      <c r="B2876" s="74" t="str">
        <f>'EMFAC2017EI-2011Class'!C2875</f>
        <v>T7 Public</v>
      </c>
      <c r="C2876" s="73">
        <f>'EMFAC2017EI-2011Class'!D2875</f>
        <v>1990</v>
      </c>
      <c r="D2876" s="38">
        <f>'EMFAC2017EI-2011Class'!F2875</f>
        <v>34</v>
      </c>
      <c r="E2876" s="72" t="str">
        <f t="shared" si="91"/>
        <v>T7 Public-34</v>
      </c>
      <c r="F2876" s="39">
        <f>VLOOKUP(E2876,HD_Odo!$C$2:$D$1381,2,FALSE)</f>
        <v>275400</v>
      </c>
      <c r="G2876" s="89" t="str">
        <f>'EMFAC2017EI-2011Class'!H2875</f>
        <v>2024-T7 Public-34</v>
      </c>
      <c r="H2876" s="70">
        <f t="shared" si="92"/>
        <v>1</v>
      </c>
      <c r="J2876" s="13"/>
      <c r="N2876" s="37"/>
      <c r="O2876" s="36"/>
    </row>
    <row r="2877" spans="1:15" ht="13.7" customHeight="1" x14ac:dyDescent="0.25">
      <c r="A2877" s="73">
        <f>'EMFAC2017EI-2011Class'!B2876</f>
        <v>2024</v>
      </c>
      <c r="B2877" s="74" t="str">
        <f>'EMFAC2017EI-2011Class'!C2876</f>
        <v>T7 Public</v>
      </c>
      <c r="C2877" s="73">
        <f>'EMFAC2017EI-2011Class'!D2876</f>
        <v>1989</v>
      </c>
      <c r="D2877" s="38">
        <f>'EMFAC2017EI-2011Class'!F2876</f>
        <v>35</v>
      </c>
      <c r="E2877" s="72" t="str">
        <f t="shared" si="91"/>
        <v>T7 Public-35</v>
      </c>
      <c r="F2877" s="39">
        <f>VLOOKUP(E2877,HD_Odo!$C$2:$D$1381,2,FALSE)</f>
        <v>283176</v>
      </c>
      <c r="G2877" s="89" t="str">
        <f>'EMFAC2017EI-2011Class'!H2876</f>
        <v>2024-T7 Public-35</v>
      </c>
      <c r="H2877" s="70">
        <f t="shared" si="92"/>
        <v>1</v>
      </c>
      <c r="J2877" s="13"/>
      <c r="N2877" s="37"/>
      <c r="O2877" s="36"/>
    </row>
    <row r="2878" spans="1:15" ht="13.7" customHeight="1" x14ac:dyDescent="0.25">
      <c r="A2878" s="73">
        <f>'EMFAC2017EI-2011Class'!B2877</f>
        <v>2024</v>
      </c>
      <c r="B2878" s="74" t="str">
        <f>'EMFAC2017EI-2011Class'!C2877</f>
        <v>T7 Public</v>
      </c>
      <c r="C2878" s="73">
        <f>'EMFAC2017EI-2011Class'!D2877</f>
        <v>1988</v>
      </c>
      <c r="D2878" s="38">
        <f>'EMFAC2017EI-2011Class'!F2877</f>
        <v>36</v>
      </c>
      <c r="E2878" s="72" t="str">
        <f t="shared" si="91"/>
        <v>T7 Public-36</v>
      </c>
      <c r="F2878" s="39">
        <f>VLOOKUP(E2878,HD_Odo!$C$2:$D$1381,2,FALSE)</f>
        <v>290952</v>
      </c>
      <c r="G2878" s="89" t="str">
        <f>'EMFAC2017EI-2011Class'!H2877</f>
        <v>2024-T7 Public-36</v>
      </c>
      <c r="H2878" s="70">
        <f t="shared" si="92"/>
        <v>1</v>
      </c>
      <c r="J2878" s="13"/>
      <c r="N2878" s="37"/>
      <c r="O2878" s="36"/>
    </row>
    <row r="2879" spans="1:15" ht="13.7" customHeight="1" x14ac:dyDescent="0.25">
      <c r="A2879" s="73">
        <f>'EMFAC2017EI-2011Class'!B2878</f>
        <v>2024</v>
      </c>
      <c r="B2879" s="74" t="str">
        <f>'EMFAC2017EI-2011Class'!C2878</f>
        <v>T7 Public</v>
      </c>
      <c r="C2879" s="73">
        <f>'EMFAC2017EI-2011Class'!D2878</f>
        <v>1987</v>
      </c>
      <c r="D2879" s="38">
        <f>'EMFAC2017EI-2011Class'!F2878</f>
        <v>37</v>
      </c>
      <c r="E2879" s="72" t="str">
        <f t="shared" si="91"/>
        <v>T7 Public-37</v>
      </c>
      <c r="F2879" s="39">
        <f>VLOOKUP(E2879,HD_Odo!$C$2:$D$1381,2,FALSE)</f>
        <v>298728</v>
      </c>
      <c r="G2879" s="89" t="str">
        <f>'EMFAC2017EI-2011Class'!H2878</f>
        <v>2024-T7 Public-37</v>
      </c>
      <c r="H2879" s="70">
        <f t="shared" si="92"/>
        <v>1</v>
      </c>
      <c r="J2879" s="13"/>
      <c r="N2879" s="37"/>
      <c r="O2879" s="36"/>
    </row>
    <row r="2880" spans="1:15" ht="13.7" customHeight="1" x14ac:dyDescent="0.25">
      <c r="A2880" s="73">
        <f>'EMFAC2017EI-2011Class'!B2879</f>
        <v>2024</v>
      </c>
      <c r="B2880" s="74" t="str">
        <f>'EMFAC2017EI-2011Class'!C2879</f>
        <v>T7 Public</v>
      </c>
      <c r="C2880" s="73">
        <f>'EMFAC2017EI-2011Class'!D2879</f>
        <v>1986</v>
      </c>
      <c r="D2880" s="38">
        <f>'EMFAC2017EI-2011Class'!F2879</f>
        <v>38</v>
      </c>
      <c r="E2880" s="72" t="str">
        <f t="shared" si="91"/>
        <v>T7 Public-38</v>
      </c>
      <c r="F2880" s="39">
        <f>VLOOKUP(E2880,HD_Odo!$C$2:$D$1381,2,FALSE)</f>
        <v>306504</v>
      </c>
      <c r="G2880" s="89" t="str">
        <f>'EMFAC2017EI-2011Class'!H2879</f>
        <v>2024-T7 Public-38</v>
      </c>
      <c r="H2880" s="70">
        <f t="shared" si="92"/>
        <v>1</v>
      </c>
      <c r="J2880" s="13"/>
      <c r="N2880" s="37"/>
      <c r="O2880" s="36"/>
    </row>
    <row r="2881" spans="1:15" ht="13.7" customHeight="1" x14ac:dyDescent="0.25">
      <c r="A2881" s="73">
        <f>'EMFAC2017EI-2011Class'!B2880</f>
        <v>2024</v>
      </c>
      <c r="B2881" s="74" t="str">
        <f>'EMFAC2017EI-2011Class'!C2880</f>
        <v>T7 Public</v>
      </c>
      <c r="C2881" s="73">
        <f>'EMFAC2017EI-2011Class'!D2880</f>
        <v>1985</v>
      </c>
      <c r="D2881" s="38">
        <f>'EMFAC2017EI-2011Class'!F2880</f>
        <v>39</v>
      </c>
      <c r="E2881" s="72" t="str">
        <f t="shared" si="91"/>
        <v>T7 Public-39</v>
      </c>
      <c r="F2881" s="39">
        <f>VLOOKUP(E2881,HD_Odo!$C$2:$D$1381,2,FALSE)</f>
        <v>314280</v>
      </c>
      <c r="G2881" s="89" t="str">
        <f>'EMFAC2017EI-2011Class'!H2880</f>
        <v>2024-T7 Public-39</v>
      </c>
      <c r="H2881" s="70">
        <f t="shared" si="92"/>
        <v>1</v>
      </c>
      <c r="J2881" s="13"/>
      <c r="N2881" s="37"/>
      <c r="O2881" s="36"/>
    </row>
    <row r="2882" spans="1:15" ht="13.7" customHeight="1" x14ac:dyDescent="0.25">
      <c r="A2882" s="73">
        <f>'EMFAC2017EI-2011Class'!B2881</f>
        <v>2024</v>
      </c>
      <c r="B2882" s="74" t="str">
        <f>'EMFAC2017EI-2011Class'!C2881</f>
        <v>T7 Public</v>
      </c>
      <c r="C2882" s="73">
        <f>'EMFAC2017EI-2011Class'!D2881</f>
        <v>1984</v>
      </c>
      <c r="D2882" s="38">
        <f>'EMFAC2017EI-2011Class'!F2881</f>
        <v>40</v>
      </c>
      <c r="E2882" s="72" t="str">
        <f t="shared" si="91"/>
        <v>T7 Public-40</v>
      </c>
      <c r="F2882" s="39">
        <f>VLOOKUP(E2882,HD_Odo!$C$2:$D$1381,2,FALSE)</f>
        <v>322056</v>
      </c>
      <c r="G2882" s="89" t="str">
        <f>'EMFAC2017EI-2011Class'!H2881</f>
        <v>2024-T7 Public-40</v>
      </c>
      <c r="H2882" s="70">
        <f t="shared" si="92"/>
        <v>1</v>
      </c>
      <c r="J2882" s="13"/>
      <c r="N2882" s="37"/>
      <c r="O2882" s="36"/>
    </row>
    <row r="2883" spans="1:15" ht="13.7" customHeight="1" x14ac:dyDescent="0.25">
      <c r="A2883" s="73">
        <f>'EMFAC2017EI-2011Class'!B2882</f>
        <v>2024</v>
      </c>
      <c r="B2883" s="74" t="str">
        <f>'EMFAC2017EI-2011Class'!C2882</f>
        <v>T7 Public</v>
      </c>
      <c r="C2883" s="73">
        <f>'EMFAC2017EI-2011Class'!D2882</f>
        <v>1983</v>
      </c>
      <c r="D2883" s="38">
        <f>'EMFAC2017EI-2011Class'!F2882</f>
        <v>41</v>
      </c>
      <c r="E2883" s="72" t="str">
        <f t="shared" si="91"/>
        <v>T7 Public-41</v>
      </c>
      <c r="F2883" s="39">
        <f>VLOOKUP(E2883,HD_Odo!$C$2:$D$1381,2,FALSE)</f>
        <v>329832</v>
      </c>
      <c r="G2883" s="89" t="str">
        <f>'EMFAC2017EI-2011Class'!H2882</f>
        <v>2024-T7 Public-41</v>
      </c>
      <c r="H2883" s="70">
        <f t="shared" si="92"/>
        <v>1</v>
      </c>
      <c r="J2883" s="13"/>
      <c r="N2883" s="37"/>
      <c r="O2883" s="36"/>
    </row>
    <row r="2884" spans="1:15" ht="13.7" customHeight="1" x14ac:dyDescent="0.25">
      <c r="A2884" s="73">
        <f>'EMFAC2017EI-2011Class'!B2883</f>
        <v>2024</v>
      </c>
      <c r="B2884" s="74" t="str">
        <f>'EMFAC2017EI-2011Class'!C2883</f>
        <v>T7 Public</v>
      </c>
      <c r="C2884" s="73">
        <f>'EMFAC2017EI-2011Class'!D2883</f>
        <v>1982</v>
      </c>
      <c r="D2884" s="38">
        <f>'EMFAC2017EI-2011Class'!F2883</f>
        <v>42</v>
      </c>
      <c r="E2884" s="72" t="str">
        <f t="shared" si="91"/>
        <v>T7 Public-42</v>
      </c>
      <c r="F2884" s="39">
        <f>VLOOKUP(E2884,HD_Odo!$C$2:$D$1381,2,FALSE)</f>
        <v>337608</v>
      </c>
      <c r="G2884" s="89" t="str">
        <f>'EMFAC2017EI-2011Class'!H2883</f>
        <v>2024-T7 Public-42</v>
      </c>
      <c r="H2884" s="70">
        <f t="shared" si="92"/>
        <v>1</v>
      </c>
      <c r="J2884" s="13"/>
      <c r="N2884" s="37"/>
      <c r="O2884" s="36"/>
    </row>
    <row r="2885" spans="1:15" ht="13.7" customHeight="1" x14ac:dyDescent="0.25">
      <c r="A2885" s="73">
        <f>'EMFAC2017EI-2011Class'!B2884</f>
        <v>2024</v>
      </c>
      <c r="B2885" s="74" t="str">
        <f>'EMFAC2017EI-2011Class'!C2884</f>
        <v>T7 Public</v>
      </c>
      <c r="C2885" s="73">
        <f>'EMFAC2017EI-2011Class'!D2884</f>
        <v>1981</v>
      </c>
      <c r="D2885" s="38">
        <f>'EMFAC2017EI-2011Class'!F2884</f>
        <v>43</v>
      </c>
      <c r="E2885" s="72" t="str">
        <f t="shared" si="91"/>
        <v>T7 Public-43</v>
      </c>
      <c r="F2885" s="39">
        <f>VLOOKUP(E2885,HD_Odo!$C$2:$D$1381,2,FALSE)</f>
        <v>345384</v>
      </c>
      <c r="G2885" s="89" t="str">
        <f>'EMFAC2017EI-2011Class'!H2884</f>
        <v>2024-T7 Public-43</v>
      </c>
      <c r="H2885" s="70">
        <f t="shared" si="92"/>
        <v>1</v>
      </c>
      <c r="J2885" s="13"/>
      <c r="N2885" s="37"/>
      <c r="O2885" s="36"/>
    </row>
    <row r="2886" spans="1:15" ht="13.7" customHeight="1" x14ac:dyDescent="0.25">
      <c r="A2886" s="73">
        <f>'EMFAC2017EI-2011Class'!B2885</f>
        <v>2024</v>
      </c>
      <c r="B2886" s="74" t="str">
        <f>'EMFAC2017EI-2011Class'!C2885</f>
        <v>T7 Public</v>
      </c>
      <c r="C2886" s="73">
        <f>'EMFAC2017EI-2011Class'!D2885</f>
        <v>1980</v>
      </c>
      <c r="D2886" s="38">
        <f>'EMFAC2017EI-2011Class'!F2885</f>
        <v>44</v>
      </c>
      <c r="E2886" s="72" t="str">
        <f t="shared" si="91"/>
        <v>T7 Public-44</v>
      </c>
      <c r="F2886" s="39">
        <f>VLOOKUP(E2886,HD_Odo!$C$2:$D$1381,2,FALSE)</f>
        <v>353160</v>
      </c>
      <c r="G2886" s="89" t="str">
        <f>'EMFAC2017EI-2011Class'!H2885</f>
        <v>2024-T7 Public-44</v>
      </c>
      <c r="H2886" s="70">
        <f t="shared" si="92"/>
        <v>1</v>
      </c>
      <c r="J2886" s="13"/>
      <c r="N2886" s="37"/>
      <c r="O2886" s="36"/>
    </row>
    <row r="2887" spans="1:15" ht="13.7" customHeight="1" x14ac:dyDescent="0.25">
      <c r="A2887" s="73">
        <f>'EMFAC2017EI-2011Class'!B2886</f>
        <v>2024</v>
      </c>
      <c r="B2887" s="74" t="str">
        <f>'EMFAC2017EI-2011Class'!C2886</f>
        <v>T7 Single</v>
      </c>
      <c r="C2887" s="73">
        <f>'EMFAC2017EI-2011Class'!D2886</f>
        <v>2025</v>
      </c>
      <c r="D2887" s="38">
        <f>'EMFAC2017EI-2011Class'!F2886</f>
        <v>-1</v>
      </c>
      <c r="E2887" s="72" t="str">
        <f t="shared" si="91"/>
        <v>T7 Single--1</v>
      </c>
      <c r="F2887" s="39">
        <f>VLOOKUP(E2887,HD_Odo!$C$2:$D$1381,2,FALSE)</f>
        <v>0</v>
      </c>
      <c r="G2887" s="89" t="str">
        <f>'EMFAC2017EI-2011Class'!H2886</f>
        <v>2024-T7 Single--1</v>
      </c>
      <c r="H2887" s="70">
        <f t="shared" si="92"/>
        <v>1</v>
      </c>
      <c r="J2887" s="13"/>
      <c r="N2887" s="37"/>
      <c r="O2887" s="36"/>
    </row>
    <row r="2888" spans="1:15" ht="13.7" customHeight="1" x14ac:dyDescent="0.25">
      <c r="A2888" s="73">
        <f>'EMFAC2017EI-2011Class'!B2887</f>
        <v>2024</v>
      </c>
      <c r="B2888" s="74" t="str">
        <f>'EMFAC2017EI-2011Class'!C2887</f>
        <v>T7 Single</v>
      </c>
      <c r="C2888" s="73">
        <f>'EMFAC2017EI-2011Class'!D2887</f>
        <v>2024</v>
      </c>
      <c r="D2888" s="38">
        <f>'EMFAC2017EI-2011Class'!F2887</f>
        <v>0</v>
      </c>
      <c r="E2888" s="72" t="str">
        <f t="shared" si="91"/>
        <v>T7 Single-0</v>
      </c>
      <c r="F2888" s="39">
        <f>VLOOKUP(E2888,HD_Odo!$C$2:$D$1381,2,FALSE)</f>
        <v>40564</v>
      </c>
      <c r="G2888" s="89" t="str">
        <f>'EMFAC2017EI-2011Class'!H2887</f>
        <v>2024-T7 Single-0</v>
      </c>
      <c r="H2888" s="70">
        <f t="shared" si="92"/>
        <v>0.95021924629695986</v>
      </c>
      <c r="J2888" s="13"/>
      <c r="N2888" s="37"/>
      <c r="O2888" s="36"/>
    </row>
    <row r="2889" spans="1:15" ht="13.7" customHeight="1" x14ac:dyDescent="0.25">
      <c r="A2889" s="73">
        <f>'EMFAC2017EI-2011Class'!B2888</f>
        <v>2024</v>
      </c>
      <c r="B2889" s="74" t="str">
        <f>'EMFAC2017EI-2011Class'!C2888</f>
        <v>T7 Single</v>
      </c>
      <c r="C2889" s="73">
        <f>'EMFAC2017EI-2011Class'!D2888</f>
        <v>2023</v>
      </c>
      <c r="D2889" s="38">
        <f>'EMFAC2017EI-2011Class'!F2888</f>
        <v>1</v>
      </c>
      <c r="E2889" s="72" t="str">
        <f t="shared" si="91"/>
        <v>T7 Single-1</v>
      </c>
      <c r="F2889" s="39">
        <f>VLOOKUP(E2889,HD_Odo!$C$2:$D$1381,2,FALSE)</f>
        <v>79371</v>
      </c>
      <c r="G2889" s="89" t="str">
        <f>'EMFAC2017EI-2011Class'!H2888</f>
        <v>2024-T7 Single-1</v>
      </c>
      <c r="H2889" s="70">
        <f t="shared" si="92"/>
        <v>0.91351839638517329</v>
      </c>
      <c r="J2889" s="13"/>
      <c r="N2889" s="37"/>
      <c r="O2889" s="36"/>
    </row>
    <row r="2890" spans="1:15" ht="13.7" customHeight="1" x14ac:dyDescent="0.25">
      <c r="A2890" s="73">
        <f>'EMFAC2017EI-2011Class'!B2889</f>
        <v>2024</v>
      </c>
      <c r="B2890" s="74" t="str">
        <f>'EMFAC2017EI-2011Class'!C2889</f>
        <v>T7 Single</v>
      </c>
      <c r="C2890" s="73">
        <f>'EMFAC2017EI-2011Class'!D2889</f>
        <v>2022</v>
      </c>
      <c r="D2890" s="38">
        <f>'EMFAC2017EI-2011Class'!F2889</f>
        <v>2</v>
      </c>
      <c r="E2890" s="72" t="str">
        <f t="shared" si="91"/>
        <v>T7 Single-2</v>
      </c>
      <c r="F2890" s="39">
        <f>VLOOKUP(E2890,HD_Odo!$C$2:$D$1381,2,FALSE)</f>
        <v>116000</v>
      </c>
      <c r="G2890" s="89" t="str">
        <f>'EMFAC2017EI-2011Class'!H2889</f>
        <v>2024-T7 Single-2</v>
      </c>
      <c r="H2890" s="70">
        <f t="shared" si="92"/>
        <v>0.88570621563310858</v>
      </c>
      <c r="J2890" s="13"/>
      <c r="N2890" s="37"/>
      <c r="O2890" s="36"/>
    </row>
    <row r="2891" spans="1:15" ht="13.7" customHeight="1" x14ac:dyDescent="0.25">
      <c r="A2891" s="73">
        <f>'EMFAC2017EI-2011Class'!B2890</f>
        <v>2024</v>
      </c>
      <c r="B2891" s="74" t="str">
        <f>'EMFAC2017EI-2011Class'!C2890</f>
        <v>T7 Single</v>
      </c>
      <c r="C2891" s="73">
        <f>'EMFAC2017EI-2011Class'!D2890</f>
        <v>2021</v>
      </c>
      <c r="D2891" s="38">
        <f>'EMFAC2017EI-2011Class'!F2890</f>
        <v>3</v>
      </c>
      <c r="E2891" s="72" t="str">
        <f t="shared" ref="E2891:E2954" si="93">CONCATENATE(B2891,"-",D2891)</f>
        <v>T7 Single-3</v>
      </c>
      <c r="F2891" s="39">
        <f>VLOOKUP(E2891,HD_Odo!$C$2:$D$1381,2,FALSE)</f>
        <v>150258</v>
      </c>
      <c r="G2891" s="89" t="str">
        <f>'EMFAC2017EI-2011Class'!H2890</f>
        <v>2024-T7 Single-3</v>
      </c>
      <c r="H2891" s="70">
        <f t="shared" si="92"/>
        <v>0.86411695493179874</v>
      </c>
      <c r="J2891" s="13"/>
      <c r="N2891" s="37"/>
      <c r="O2891" s="36"/>
    </row>
    <row r="2892" spans="1:15" ht="13.7" customHeight="1" x14ac:dyDescent="0.25">
      <c r="A2892" s="73">
        <f>'EMFAC2017EI-2011Class'!B2891</f>
        <v>2024</v>
      </c>
      <c r="B2892" s="74" t="str">
        <f>'EMFAC2017EI-2011Class'!C2891</f>
        <v>T7 Single</v>
      </c>
      <c r="C2892" s="73">
        <f>'EMFAC2017EI-2011Class'!D2891</f>
        <v>2020</v>
      </c>
      <c r="D2892" s="38">
        <f>'EMFAC2017EI-2011Class'!F2891</f>
        <v>4</v>
      </c>
      <c r="E2892" s="72" t="str">
        <f t="shared" si="93"/>
        <v>T7 Single-4</v>
      </c>
      <c r="F2892" s="39">
        <f>VLOOKUP(E2892,HD_Odo!$C$2:$D$1381,2,FALSE)</f>
        <v>182135</v>
      </c>
      <c r="G2892" s="89" t="str">
        <f>'EMFAC2017EI-2011Class'!H2891</f>
        <v>2024-T7 Single-4</v>
      </c>
      <c r="H2892" s="70">
        <f t="shared" si="92"/>
        <v>0.84698845302361381</v>
      </c>
      <c r="J2892" s="13"/>
      <c r="N2892" s="37"/>
      <c r="O2892" s="36"/>
    </row>
    <row r="2893" spans="1:15" ht="13.7" customHeight="1" x14ac:dyDescent="0.25">
      <c r="A2893" s="73">
        <f>'EMFAC2017EI-2011Class'!B2892</f>
        <v>2024</v>
      </c>
      <c r="B2893" s="74" t="str">
        <f>'EMFAC2017EI-2011Class'!C2892</f>
        <v>T7 Single</v>
      </c>
      <c r="C2893" s="73">
        <f>'EMFAC2017EI-2011Class'!D2892</f>
        <v>2019</v>
      </c>
      <c r="D2893" s="38">
        <f>'EMFAC2017EI-2011Class'!F2892</f>
        <v>5</v>
      </c>
      <c r="E2893" s="72" t="str">
        <f t="shared" si="93"/>
        <v>T7 Single-5</v>
      </c>
      <c r="F2893" s="39">
        <f>VLOOKUP(E2893,HD_Odo!$C$2:$D$1381,2,FALSE)</f>
        <v>211768</v>
      </c>
      <c r="G2893" s="89" t="str">
        <f>'EMFAC2017EI-2011Class'!H2892</f>
        <v>2024-T7 Single-5</v>
      </c>
      <c r="H2893" s="70">
        <f t="shared" si="92"/>
        <v>0.8331128294752973</v>
      </c>
      <c r="J2893" s="13"/>
      <c r="N2893" s="37"/>
      <c r="O2893" s="36"/>
    </row>
    <row r="2894" spans="1:15" ht="13.7" customHeight="1" x14ac:dyDescent="0.25">
      <c r="A2894" s="73">
        <f>'EMFAC2017EI-2011Class'!B2893</f>
        <v>2024</v>
      </c>
      <c r="B2894" s="74" t="str">
        <f>'EMFAC2017EI-2011Class'!C2893</f>
        <v>T7 Single</v>
      </c>
      <c r="C2894" s="73">
        <f>'EMFAC2017EI-2011Class'!D2893</f>
        <v>2018</v>
      </c>
      <c r="D2894" s="38">
        <f>'EMFAC2017EI-2011Class'!F2893</f>
        <v>6</v>
      </c>
      <c r="E2894" s="72" t="str">
        <f t="shared" si="93"/>
        <v>T7 Single-6</v>
      </c>
      <c r="F2894" s="39">
        <f>VLOOKUP(E2894,HD_Odo!$C$2:$D$1381,2,FALSE)</f>
        <v>239398</v>
      </c>
      <c r="G2894" s="89" t="str">
        <f>'EMFAC2017EI-2011Class'!H2893</f>
        <v>2024-T7 Single-6</v>
      </c>
      <c r="H2894" s="70">
        <f t="shared" si="92"/>
        <v>0.82163905742064602</v>
      </c>
      <c r="J2894" s="13"/>
      <c r="N2894" s="37"/>
      <c r="O2894" s="36"/>
    </row>
    <row r="2895" spans="1:15" ht="13.7" customHeight="1" x14ac:dyDescent="0.25">
      <c r="A2895" s="73">
        <f>'EMFAC2017EI-2011Class'!B2894</f>
        <v>2024</v>
      </c>
      <c r="B2895" s="74" t="str">
        <f>'EMFAC2017EI-2011Class'!C2894</f>
        <v>T7 Single</v>
      </c>
      <c r="C2895" s="73">
        <f>'EMFAC2017EI-2011Class'!D2894</f>
        <v>2017</v>
      </c>
      <c r="D2895" s="38">
        <f>'EMFAC2017EI-2011Class'!F2894</f>
        <v>7</v>
      </c>
      <c r="E2895" s="72" t="str">
        <f t="shared" si="93"/>
        <v>T7 Single-7</v>
      </c>
      <c r="F2895" s="39">
        <f>VLOOKUP(E2895,HD_Odo!$C$2:$D$1381,2,FALSE)</f>
        <v>265329</v>
      </c>
      <c r="G2895" s="89" t="str">
        <f>'EMFAC2017EI-2011Class'!H2894</f>
        <v>2024-T7 Single-7</v>
      </c>
      <c r="H2895" s="70">
        <f t="shared" si="92"/>
        <v>0.81195496013729995</v>
      </c>
      <c r="J2895" s="13"/>
      <c r="N2895" s="37"/>
      <c r="O2895" s="36"/>
    </row>
    <row r="2896" spans="1:15" ht="13.7" customHeight="1" x14ac:dyDescent="0.25">
      <c r="A2896" s="73">
        <f>'EMFAC2017EI-2011Class'!B2895</f>
        <v>2024</v>
      </c>
      <c r="B2896" s="74" t="str">
        <f>'EMFAC2017EI-2011Class'!C2895</f>
        <v>T7 Single</v>
      </c>
      <c r="C2896" s="73">
        <f>'EMFAC2017EI-2011Class'!D2895</f>
        <v>2016</v>
      </c>
      <c r="D2896" s="38">
        <f>'EMFAC2017EI-2011Class'!F2895</f>
        <v>8</v>
      </c>
      <c r="E2896" s="72" t="str">
        <f t="shared" si="93"/>
        <v>T7 Single-8</v>
      </c>
      <c r="F2896" s="39">
        <f>VLOOKUP(E2896,HD_Odo!$C$2:$D$1381,2,FALSE)</f>
        <v>289889</v>
      </c>
      <c r="G2896" s="89" t="str">
        <f>'EMFAC2017EI-2011Class'!H2895</f>
        <v>2024-T7 Single-8</v>
      </c>
      <c r="H2896" s="70">
        <f t="shared" si="92"/>
        <v>0.8036149678706781</v>
      </c>
      <c r="J2896" s="13"/>
      <c r="N2896" s="37"/>
      <c r="O2896" s="36"/>
    </row>
    <row r="2897" spans="1:15" ht="13.7" customHeight="1" x14ac:dyDescent="0.25">
      <c r="A2897" s="73">
        <f>'EMFAC2017EI-2011Class'!B2896</f>
        <v>2024</v>
      </c>
      <c r="B2897" s="74" t="str">
        <f>'EMFAC2017EI-2011Class'!C2896</f>
        <v>T7 Single</v>
      </c>
      <c r="C2897" s="73">
        <f>'EMFAC2017EI-2011Class'!D2896</f>
        <v>2015</v>
      </c>
      <c r="D2897" s="38">
        <f>'EMFAC2017EI-2011Class'!F2896</f>
        <v>9</v>
      </c>
      <c r="E2897" s="72" t="str">
        <f t="shared" si="93"/>
        <v>T7 Single-9</v>
      </c>
      <c r="F2897" s="39">
        <f>VLOOKUP(E2897,HD_Odo!$C$2:$D$1381,2,FALSE)</f>
        <v>313388</v>
      </c>
      <c r="G2897" s="89" t="str">
        <f>'EMFAC2017EI-2011Class'!H2896</f>
        <v>2024-T7 Single-9</v>
      </c>
      <c r="H2897" s="70">
        <f t="shared" si="92"/>
        <v>0.79629640452211492</v>
      </c>
      <c r="J2897" s="13"/>
      <c r="N2897" s="37"/>
      <c r="O2897" s="36"/>
    </row>
    <row r="2898" spans="1:15" ht="13.7" customHeight="1" x14ac:dyDescent="0.25">
      <c r="A2898" s="73">
        <f>'EMFAC2017EI-2011Class'!B2897</f>
        <v>2024</v>
      </c>
      <c r="B2898" s="74" t="str">
        <f>'EMFAC2017EI-2011Class'!C2897</f>
        <v>T7 Single</v>
      </c>
      <c r="C2898" s="73">
        <f>'EMFAC2017EI-2011Class'!D2897</f>
        <v>2014</v>
      </c>
      <c r="D2898" s="38">
        <f>'EMFAC2017EI-2011Class'!F2897</f>
        <v>10</v>
      </c>
      <c r="E2898" s="72" t="str">
        <f t="shared" si="93"/>
        <v>T7 Single-10</v>
      </c>
      <c r="F2898" s="39">
        <f>VLOOKUP(E2898,HD_Odo!$C$2:$D$1381,2,FALSE)</f>
        <v>336079</v>
      </c>
      <c r="G2898" s="89" t="str">
        <f>'EMFAC2017EI-2011Class'!H2897</f>
        <v>2024-T7 Single-10</v>
      </c>
      <c r="H2898" s="70">
        <f t="shared" si="92"/>
        <v>0.78977104261868825</v>
      </c>
      <c r="J2898" s="13"/>
      <c r="N2898" s="37"/>
      <c r="O2898" s="36"/>
    </row>
    <row r="2899" spans="1:15" ht="13.7" customHeight="1" x14ac:dyDescent="0.25">
      <c r="A2899" s="73">
        <f>'EMFAC2017EI-2011Class'!B2898</f>
        <v>2024</v>
      </c>
      <c r="B2899" s="74" t="str">
        <f>'EMFAC2017EI-2011Class'!C2898</f>
        <v>T7 Single</v>
      </c>
      <c r="C2899" s="73">
        <f>'EMFAC2017EI-2011Class'!D2898</f>
        <v>2013</v>
      </c>
      <c r="D2899" s="38">
        <f>'EMFAC2017EI-2011Class'!F2898</f>
        <v>11</v>
      </c>
      <c r="E2899" s="72" t="str">
        <f t="shared" si="93"/>
        <v>T7 Single-11</v>
      </c>
      <c r="F2899" s="39">
        <f>VLOOKUP(E2899,HD_Odo!$C$2:$D$1381,2,FALSE)</f>
        <v>358115</v>
      </c>
      <c r="G2899" s="89" t="str">
        <f>'EMFAC2017EI-2011Class'!H2898</f>
        <v>2024-T7 Single-11</v>
      </c>
      <c r="H2899" s="70">
        <f t="shared" si="92"/>
        <v>0.74844232000045308</v>
      </c>
      <c r="J2899" s="13"/>
      <c r="N2899" s="37"/>
      <c r="O2899" s="36"/>
    </row>
    <row r="2900" spans="1:15" ht="13.7" customHeight="1" x14ac:dyDescent="0.25">
      <c r="A2900" s="73">
        <f>'EMFAC2017EI-2011Class'!B2899</f>
        <v>2024</v>
      </c>
      <c r="B2900" s="74" t="str">
        <f>'EMFAC2017EI-2011Class'!C2899</f>
        <v>T7 Single</v>
      </c>
      <c r="C2900" s="73">
        <f>'EMFAC2017EI-2011Class'!D2899</f>
        <v>2012</v>
      </c>
      <c r="D2900" s="38">
        <f>'EMFAC2017EI-2011Class'!F2899</f>
        <v>12</v>
      </c>
      <c r="E2900" s="72" t="str">
        <f t="shared" si="93"/>
        <v>T7 Single-12</v>
      </c>
      <c r="F2900" s="39">
        <f>VLOOKUP(E2900,HD_Odo!$C$2:$D$1381,2,FALSE)</f>
        <v>379510</v>
      </c>
      <c r="G2900" s="89" t="str">
        <f>'EMFAC2017EI-2011Class'!H2899</f>
        <v>2024-T7 Single-12</v>
      </c>
      <c r="H2900" s="70">
        <f t="shared" si="92"/>
        <v>0.74374191339451334</v>
      </c>
      <c r="J2900" s="13"/>
      <c r="N2900" s="37"/>
      <c r="O2900" s="36"/>
    </row>
    <row r="2901" spans="1:15" ht="13.7" customHeight="1" x14ac:dyDescent="0.25">
      <c r="A2901" s="73">
        <f>'EMFAC2017EI-2011Class'!B2900</f>
        <v>2024</v>
      </c>
      <c r="B2901" s="74" t="str">
        <f>'EMFAC2017EI-2011Class'!C2900</f>
        <v>T7 Single</v>
      </c>
      <c r="C2901" s="73">
        <f>'EMFAC2017EI-2011Class'!D2900</f>
        <v>2011</v>
      </c>
      <c r="D2901" s="38">
        <f>'EMFAC2017EI-2011Class'!F2900</f>
        <v>13</v>
      </c>
      <c r="E2901" s="72" t="str">
        <f t="shared" si="93"/>
        <v>T7 Single-13</v>
      </c>
      <c r="F2901" s="39">
        <f>VLOOKUP(E2901,HD_Odo!$C$2:$D$1381,2,FALSE)</f>
        <v>400100</v>
      </c>
      <c r="G2901" s="89" t="str">
        <f>'EMFAC2017EI-2011Class'!H2900</f>
        <v>2024-T7 Single-13</v>
      </c>
      <c r="H2901" s="70">
        <f t="shared" si="92"/>
        <v>0.73954992226260208</v>
      </c>
      <c r="J2901" s="13"/>
      <c r="N2901" s="37"/>
      <c r="O2901" s="36"/>
    </row>
    <row r="2902" spans="1:15" ht="13.7" customHeight="1" x14ac:dyDescent="0.25">
      <c r="A2902" s="73">
        <f>'EMFAC2017EI-2011Class'!B2901</f>
        <v>2024</v>
      </c>
      <c r="B2902" s="74" t="str">
        <f>'EMFAC2017EI-2011Class'!C2901</f>
        <v>T7 Single</v>
      </c>
      <c r="C2902" s="73">
        <f>'EMFAC2017EI-2011Class'!D2901</f>
        <v>2010</v>
      </c>
      <c r="D2902" s="38">
        <f>'EMFAC2017EI-2011Class'!F2901</f>
        <v>14</v>
      </c>
      <c r="E2902" s="72" t="str">
        <f t="shared" si="93"/>
        <v>T7 Single-14</v>
      </c>
      <c r="F2902" s="39">
        <f>VLOOKUP(E2902,HD_Odo!$C$2:$D$1381,2,FALSE)</f>
        <v>419498</v>
      </c>
      <c r="G2902" s="89" t="str">
        <f>'EMFAC2017EI-2011Class'!H2901</f>
        <v>2024-T7 Single-14</v>
      </c>
      <c r="H2902" s="70">
        <f t="shared" si="92"/>
        <v>0.790370668732159</v>
      </c>
      <c r="J2902" s="13"/>
      <c r="N2902" s="37"/>
      <c r="O2902" s="36"/>
    </row>
    <row r="2903" spans="1:15" ht="13.7" customHeight="1" x14ac:dyDescent="0.25">
      <c r="A2903" s="73">
        <f>'EMFAC2017EI-2011Class'!B2902</f>
        <v>2024</v>
      </c>
      <c r="B2903" s="74" t="str">
        <f>'EMFAC2017EI-2011Class'!C2902</f>
        <v>T7 Single</v>
      </c>
      <c r="C2903" s="73">
        <f>'EMFAC2017EI-2011Class'!D2902</f>
        <v>2009</v>
      </c>
      <c r="D2903" s="38">
        <f>'EMFAC2017EI-2011Class'!F2902</f>
        <v>15</v>
      </c>
      <c r="E2903" s="72" t="str">
        <f t="shared" si="93"/>
        <v>T7 Single-15</v>
      </c>
      <c r="F2903" s="39">
        <f>VLOOKUP(E2903,HD_Odo!$C$2:$D$1381,2,FALSE)</f>
        <v>437058</v>
      </c>
      <c r="G2903" s="89" t="str">
        <f>'EMFAC2017EI-2011Class'!H2902</f>
        <v>2024-T7 Single-15</v>
      </c>
      <c r="H2903" s="70">
        <f t="shared" si="92"/>
        <v>0.78632119295546044</v>
      </c>
      <c r="J2903" s="13"/>
      <c r="N2903" s="37"/>
      <c r="O2903" s="36"/>
    </row>
    <row r="2904" spans="1:15" ht="13.7" customHeight="1" x14ac:dyDescent="0.25">
      <c r="A2904" s="73">
        <f>'EMFAC2017EI-2011Class'!B2903</f>
        <v>2024</v>
      </c>
      <c r="B2904" s="74" t="str">
        <f>'EMFAC2017EI-2011Class'!C2903</f>
        <v>T7 Single</v>
      </c>
      <c r="C2904" s="73">
        <f>'EMFAC2017EI-2011Class'!D2903</f>
        <v>2008</v>
      </c>
      <c r="D2904" s="38">
        <f>'EMFAC2017EI-2011Class'!F2903</f>
        <v>16</v>
      </c>
      <c r="E2904" s="72" t="str">
        <f t="shared" si="93"/>
        <v>T7 Single-16</v>
      </c>
      <c r="F2904" s="39">
        <f>VLOOKUP(E2904,HD_Odo!$C$2:$D$1381,2,FALSE)</f>
        <v>454484</v>
      </c>
      <c r="G2904" s="89" t="str">
        <f>'EMFAC2017EI-2011Class'!H2903</f>
        <v>2024-T7 Single-16</v>
      </c>
      <c r="H2904" s="70">
        <f t="shared" si="92"/>
        <v>0.78247220990631117</v>
      </c>
      <c r="J2904" s="13"/>
      <c r="N2904" s="37"/>
      <c r="O2904" s="36"/>
    </row>
    <row r="2905" spans="1:15" ht="13.7" customHeight="1" x14ac:dyDescent="0.25">
      <c r="A2905" s="73">
        <f>'EMFAC2017EI-2011Class'!B2904</f>
        <v>2024</v>
      </c>
      <c r="B2905" s="74" t="str">
        <f>'EMFAC2017EI-2011Class'!C2904</f>
        <v>T7 Single</v>
      </c>
      <c r="C2905" s="73">
        <f>'EMFAC2017EI-2011Class'!D2904</f>
        <v>2007</v>
      </c>
      <c r="D2905" s="38">
        <f>'EMFAC2017EI-2011Class'!F2904</f>
        <v>17</v>
      </c>
      <c r="E2905" s="72" t="str">
        <f t="shared" si="93"/>
        <v>T7 Single-17</v>
      </c>
      <c r="F2905" s="39">
        <f>VLOOKUP(E2905,HD_Odo!$C$2:$D$1381,2,FALSE)</f>
        <v>471741</v>
      </c>
      <c r="G2905" s="89" t="str">
        <f>'EMFAC2017EI-2011Class'!H2904</f>
        <v>2024-T7 Single-17</v>
      </c>
      <c r="H2905" s="70">
        <f t="shared" si="92"/>
        <v>0.88760674918700233</v>
      </c>
      <c r="J2905" s="13"/>
      <c r="N2905" s="37"/>
      <c r="O2905" s="36"/>
    </row>
    <row r="2906" spans="1:15" ht="13.7" customHeight="1" x14ac:dyDescent="0.25">
      <c r="A2906" s="73">
        <f>'EMFAC2017EI-2011Class'!B2905</f>
        <v>2024</v>
      </c>
      <c r="B2906" s="74" t="str">
        <f>'EMFAC2017EI-2011Class'!C2905</f>
        <v>T7 Single</v>
      </c>
      <c r="C2906" s="73">
        <f>'EMFAC2017EI-2011Class'!D2905</f>
        <v>2006</v>
      </c>
      <c r="D2906" s="38">
        <f>'EMFAC2017EI-2011Class'!F2905</f>
        <v>18</v>
      </c>
      <c r="E2906" s="72" t="str">
        <f t="shared" si="93"/>
        <v>T7 Single-18</v>
      </c>
      <c r="F2906" s="39">
        <f>VLOOKUP(E2906,HD_Odo!$C$2:$D$1381,2,FALSE)</f>
        <v>488797</v>
      </c>
      <c r="G2906" s="89" t="str">
        <f>'EMFAC2017EI-2011Class'!H2905</f>
        <v>2024-T7 Single-18</v>
      </c>
      <c r="H2906" s="70">
        <f t="shared" si="92"/>
        <v>0.88528572751482859</v>
      </c>
      <c r="J2906" s="13"/>
      <c r="N2906" s="37"/>
      <c r="O2906" s="36"/>
    </row>
    <row r="2907" spans="1:15" ht="13.7" customHeight="1" x14ac:dyDescent="0.25">
      <c r="A2907" s="73">
        <f>'EMFAC2017EI-2011Class'!B2906</f>
        <v>2024</v>
      </c>
      <c r="B2907" s="74" t="str">
        <f>'EMFAC2017EI-2011Class'!C2906</f>
        <v>T7 Single</v>
      </c>
      <c r="C2907" s="73">
        <f>'EMFAC2017EI-2011Class'!D2906</f>
        <v>2005</v>
      </c>
      <c r="D2907" s="38">
        <f>'EMFAC2017EI-2011Class'!F2906</f>
        <v>19</v>
      </c>
      <c r="E2907" s="72" t="str">
        <f t="shared" si="93"/>
        <v>T7 Single-19</v>
      </c>
      <c r="F2907" s="39">
        <f>VLOOKUP(E2907,HD_Odo!$C$2:$D$1381,2,FALSE)</f>
        <v>505620</v>
      </c>
      <c r="G2907" s="89" t="str">
        <f>'EMFAC2017EI-2011Class'!H2906</f>
        <v>2024-T7 Single-19</v>
      </c>
      <c r="H2907" s="70">
        <f t="shared" si="92"/>
        <v>0.88306346781787026</v>
      </c>
      <c r="J2907" s="13"/>
      <c r="N2907" s="37"/>
      <c r="O2907" s="36"/>
    </row>
    <row r="2908" spans="1:15" ht="13.7" customHeight="1" x14ac:dyDescent="0.25">
      <c r="A2908" s="73">
        <f>'EMFAC2017EI-2011Class'!B2907</f>
        <v>2024</v>
      </c>
      <c r="B2908" s="74" t="str">
        <f>'EMFAC2017EI-2011Class'!C2907</f>
        <v>T7 Single</v>
      </c>
      <c r="C2908" s="73">
        <f>'EMFAC2017EI-2011Class'!D2907</f>
        <v>2004</v>
      </c>
      <c r="D2908" s="38">
        <f>'EMFAC2017EI-2011Class'!F2907</f>
        <v>20</v>
      </c>
      <c r="E2908" s="72" t="str">
        <f t="shared" si="93"/>
        <v>T7 Single-20</v>
      </c>
      <c r="F2908" s="39">
        <f>VLOOKUP(E2908,HD_Odo!$C$2:$D$1381,2,FALSE)</f>
        <v>522182</v>
      </c>
      <c r="G2908" s="89" t="str">
        <f>'EMFAC2017EI-2011Class'!H2907</f>
        <v>2024-T7 Single-20</v>
      </c>
      <c r="H2908" s="70">
        <f t="shared" si="92"/>
        <v>0.88093794037956308</v>
      </c>
      <c r="J2908" s="13"/>
      <c r="N2908" s="37"/>
      <c r="O2908" s="36"/>
    </row>
    <row r="2909" spans="1:15" ht="13.7" customHeight="1" x14ac:dyDescent="0.25">
      <c r="A2909" s="73">
        <f>'EMFAC2017EI-2011Class'!B2908</f>
        <v>2024</v>
      </c>
      <c r="B2909" s="74" t="str">
        <f>'EMFAC2017EI-2011Class'!C2908</f>
        <v>T7 Single</v>
      </c>
      <c r="C2909" s="73">
        <f>'EMFAC2017EI-2011Class'!D2908</f>
        <v>2003</v>
      </c>
      <c r="D2909" s="38">
        <f>'EMFAC2017EI-2011Class'!F2908</f>
        <v>21</v>
      </c>
      <c r="E2909" s="72" t="str">
        <f t="shared" si="93"/>
        <v>T7 Single-21</v>
      </c>
      <c r="F2909" s="39">
        <f>VLOOKUP(E2909,HD_Odo!$C$2:$D$1381,2,FALSE)</f>
        <v>538456</v>
      </c>
      <c r="G2909" s="89" t="str">
        <f>'EMFAC2017EI-2011Class'!H2908</f>
        <v>2024-T7 Single-21</v>
      </c>
      <c r="H2909" s="70">
        <f t="shared" si="92"/>
        <v>0.92407863850531224</v>
      </c>
      <c r="J2909" s="13"/>
      <c r="N2909" s="37"/>
      <c r="O2909" s="36"/>
    </row>
    <row r="2910" spans="1:15" ht="13.7" customHeight="1" x14ac:dyDescent="0.25">
      <c r="A2910" s="73">
        <f>'EMFAC2017EI-2011Class'!B2909</f>
        <v>2024</v>
      </c>
      <c r="B2910" s="74" t="str">
        <f>'EMFAC2017EI-2011Class'!C2909</f>
        <v>T7 Single</v>
      </c>
      <c r="C2910" s="73">
        <f>'EMFAC2017EI-2011Class'!D2909</f>
        <v>2002</v>
      </c>
      <c r="D2910" s="38">
        <f>'EMFAC2017EI-2011Class'!F2909</f>
        <v>22</v>
      </c>
      <c r="E2910" s="72" t="str">
        <f t="shared" si="93"/>
        <v>T7 Single-22</v>
      </c>
      <c r="F2910" s="39">
        <f>VLOOKUP(E2910,HD_Odo!$C$2:$D$1381,2,FALSE)</f>
        <v>554417</v>
      </c>
      <c r="G2910" s="89" t="str">
        <f>'EMFAC2017EI-2011Class'!H2909</f>
        <v>2024-T7 Single-22</v>
      </c>
      <c r="H2910" s="70">
        <f t="shared" si="92"/>
        <v>0.92293546693507167</v>
      </c>
      <c r="J2910" s="13"/>
      <c r="N2910" s="37"/>
      <c r="O2910" s="36"/>
    </row>
    <row r="2911" spans="1:15" ht="13.7" customHeight="1" x14ac:dyDescent="0.25">
      <c r="A2911" s="73">
        <f>'EMFAC2017EI-2011Class'!B2910</f>
        <v>2024</v>
      </c>
      <c r="B2911" s="74" t="str">
        <f>'EMFAC2017EI-2011Class'!C2910</f>
        <v>T7 Single</v>
      </c>
      <c r="C2911" s="73">
        <f>'EMFAC2017EI-2011Class'!D2910</f>
        <v>2001</v>
      </c>
      <c r="D2911" s="38">
        <f>'EMFAC2017EI-2011Class'!F2910</f>
        <v>23</v>
      </c>
      <c r="E2911" s="72" t="str">
        <f t="shared" si="93"/>
        <v>T7 Single-23</v>
      </c>
      <c r="F2911" s="39">
        <f>VLOOKUP(E2911,HD_Odo!$C$2:$D$1381,2,FALSE)</f>
        <v>570042</v>
      </c>
      <c r="G2911" s="89" t="str">
        <f>'EMFAC2017EI-2011Class'!H2910</f>
        <v>2024-T7 Single-23</v>
      </c>
      <c r="H2911" s="70">
        <f t="shared" si="92"/>
        <v>0.92184730207650323</v>
      </c>
      <c r="J2911" s="13"/>
      <c r="N2911" s="37"/>
      <c r="O2911" s="36"/>
    </row>
    <row r="2912" spans="1:15" ht="13.7" customHeight="1" x14ac:dyDescent="0.25">
      <c r="A2912" s="73">
        <f>'EMFAC2017EI-2011Class'!B2911</f>
        <v>2024</v>
      </c>
      <c r="B2912" s="74" t="str">
        <f>'EMFAC2017EI-2011Class'!C2911</f>
        <v>T7 Single</v>
      </c>
      <c r="C2912" s="73">
        <f>'EMFAC2017EI-2011Class'!D2911</f>
        <v>2000</v>
      </c>
      <c r="D2912" s="38">
        <f>'EMFAC2017EI-2011Class'!F2911</f>
        <v>24</v>
      </c>
      <c r="E2912" s="72" t="str">
        <f t="shared" si="93"/>
        <v>T7 Single-24</v>
      </c>
      <c r="F2912" s="39">
        <f>VLOOKUP(E2912,HD_Odo!$C$2:$D$1381,2,FALSE)</f>
        <v>585309</v>
      </c>
      <c r="G2912" s="89" t="str">
        <f>'EMFAC2017EI-2011Class'!H2911</f>
        <v>2024-T7 Single-24</v>
      </c>
      <c r="H2912" s="70">
        <f t="shared" si="92"/>
        <v>0.92081244084403446</v>
      </c>
      <c r="J2912" s="13"/>
      <c r="N2912" s="37"/>
      <c r="O2912" s="36"/>
    </row>
    <row r="2913" spans="1:15" ht="13.7" customHeight="1" x14ac:dyDescent="0.25">
      <c r="A2913" s="73">
        <f>'EMFAC2017EI-2011Class'!B2912</f>
        <v>2024</v>
      </c>
      <c r="B2913" s="74" t="str">
        <f>'EMFAC2017EI-2011Class'!C2912</f>
        <v>T7 Single</v>
      </c>
      <c r="C2913" s="73">
        <f>'EMFAC2017EI-2011Class'!D2912</f>
        <v>1999</v>
      </c>
      <c r="D2913" s="38">
        <f>'EMFAC2017EI-2011Class'!F2912</f>
        <v>25</v>
      </c>
      <c r="E2913" s="72" t="str">
        <f t="shared" si="93"/>
        <v>T7 Single-25</v>
      </c>
      <c r="F2913" s="39">
        <f>VLOOKUP(E2913,HD_Odo!$C$2:$D$1381,2,FALSE)</f>
        <v>600200</v>
      </c>
      <c r="G2913" s="89" t="str">
        <f>'EMFAC2017EI-2011Class'!H2912</f>
        <v>2024-T7 Single-25</v>
      </c>
      <c r="H2913" s="70">
        <f t="shared" si="92"/>
        <v>0.91982902699612223</v>
      </c>
      <c r="J2913" s="13"/>
      <c r="N2913" s="37"/>
      <c r="O2913" s="36"/>
    </row>
    <row r="2914" spans="1:15" ht="13.7" customHeight="1" x14ac:dyDescent="0.25">
      <c r="A2914" s="73">
        <f>'EMFAC2017EI-2011Class'!B2913</f>
        <v>2024</v>
      </c>
      <c r="B2914" s="74" t="str">
        <f>'EMFAC2017EI-2011Class'!C2913</f>
        <v>T7 Single</v>
      </c>
      <c r="C2914" s="73">
        <f>'EMFAC2017EI-2011Class'!D2913</f>
        <v>1998</v>
      </c>
      <c r="D2914" s="38">
        <f>'EMFAC2017EI-2011Class'!F2913</f>
        <v>26</v>
      </c>
      <c r="E2914" s="72" t="str">
        <f t="shared" si="93"/>
        <v>T7 Single-26</v>
      </c>
      <c r="F2914" s="39">
        <f>VLOOKUP(E2914,HD_Odo!$C$2:$D$1381,2,FALSE)</f>
        <v>614697</v>
      </c>
      <c r="G2914" s="89" t="str">
        <f>'EMFAC2017EI-2011Class'!H2913</f>
        <v>2024-T7 Single-26</v>
      </c>
      <c r="H2914" s="70">
        <f t="shared" si="92"/>
        <v>0.9188953351185104</v>
      </c>
      <c r="J2914" s="13"/>
      <c r="N2914" s="37"/>
      <c r="O2914" s="36"/>
    </row>
    <row r="2915" spans="1:15" ht="13.7" customHeight="1" x14ac:dyDescent="0.25">
      <c r="A2915" s="73">
        <f>'EMFAC2017EI-2011Class'!B2914</f>
        <v>2024</v>
      </c>
      <c r="B2915" s="74" t="str">
        <f>'EMFAC2017EI-2011Class'!C2914</f>
        <v>T7 Single</v>
      </c>
      <c r="C2915" s="73">
        <f>'EMFAC2017EI-2011Class'!D2914</f>
        <v>1997</v>
      </c>
      <c r="D2915" s="38">
        <f>'EMFAC2017EI-2011Class'!F2914</f>
        <v>27</v>
      </c>
      <c r="E2915" s="72" t="str">
        <f t="shared" si="93"/>
        <v>T7 Single-27</v>
      </c>
      <c r="F2915" s="39">
        <f>VLOOKUP(E2915,HD_Odo!$C$2:$D$1381,2,FALSE)</f>
        <v>628784</v>
      </c>
      <c r="G2915" s="89" t="str">
        <f>'EMFAC2017EI-2011Class'!H2914</f>
        <v>2024-T7 Single-27</v>
      </c>
      <c r="H2915" s="70">
        <f t="shared" si="92"/>
        <v>0.91800964030271071</v>
      </c>
      <c r="J2915" s="13"/>
      <c r="N2915" s="37"/>
      <c r="O2915" s="36"/>
    </row>
    <row r="2916" spans="1:15" ht="13.7" customHeight="1" x14ac:dyDescent="0.25">
      <c r="A2916" s="73">
        <f>'EMFAC2017EI-2011Class'!B2915</f>
        <v>2024</v>
      </c>
      <c r="B2916" s="74" t="str">
        <f>'EMFAC2017EI-2011Class'!C2915</f>
        <v>T7 Single</v>
      </c>
      <c r="C2916" s="73">
        <f>'EMFAC2017EI-2011Class'!D2915</f>
        <v>1996</v>
      </c>
      <c r="D2916" s="38">
        <f>'EMFAC2017EI-2011Class'!F2915</f>
        <v>28</v>
      </c>
      <c r="E2916" s="72" t="str">
        <f t="shared" si="93"/>
        <v>T7 Single-28</v>
      </c>
      <c r="F2916" s="39">
        <f>VLOOKUP(E2916,HD_Odo!$C$2:$D$1381,2,FALSE)</f>
        <v>642448</v>
      </c>
      <c r="G2916" s="89" t="str">
        <f>'EMFAC2017EI-2011Class'!H2915</f>
        <v>2024-T7 Single-28</v>
      </c>
      <c r="H2916" s="70">
        <f t="shared" si="92"/>
        <v>0.91717016579707888</v>
      </c>
      <c r="J2916" s="13"/>
      <c r="N2916" s="37"/>
      <c r="O2916" s="36"/>
    </row>
    <row r="2917" spans="1:15" ht="13.7" customHeight="1" x14ac:dyDescent="0.25">
      <c r="A2917" s="73">
        <f>'EMFAC2017EI-2011Class'!B2916</f>
        <v>2024</v>
      </c>
      <c r="B2917" s="74" t="str">
        <f>'EMFAC2017EI-2011Class'!C2916</f>
        <v>T7 Single</v>
      </c>
      <c r="C2917" s="73">
        <f>'EMFAC2017EI-2011Class'!D2916</f>
        <v>1995</v>
      </c>
      <c r="D2917" s="38">
        <f>'EMFAC2017EI-2011Class'!F2916</f>
        <v>29</v>
      </c>
      <c r="E2917" s="72" t="str">
        <f t="shared" si="93"/>
        <v>T7 Single-29</v>
      </c>
      <c r="F2917" s="39">
        <f>VLOOKUP(E2917,HD_Odo!$C$2:$D$1381,2,FALSE)</f>
        <v>655678</v>
      </c>
      <c r="G2917" s="89" t="str">
        <f>'EMFAC2017EI-2011Class'!H2916</f>
        <v>2024-T7 Single-29</v>
      </c>
      <c r="H2917" s="70">
        <f t="shared" si="92"/>
        <v>0.91637515522249391</v>
      </c>
      <c r="J2917" s="13"/>
      <c r="N2917" s="37"/>
      <c r="O2917" s="36"/>
    </row>
    <row r="2918" spans="1:15" ht="13.7" customHeight="1" x14ac:dyDescent="0.25">
      <c r="A2918" s="73">
        <f>'EMFAC2017EI-2011Class'!B2917</f>
        <v>2024</v>
      </c>
      <c r="B2918" s="74" t="str">
        <f>'EMFAC2017EI-2011Class'!C2917</f>
        <v>T7 Single</v>
      </c>
      <c r="C2918" s="73">
        <f>'EMFAC2017EI-2011Class'!D2917</f>
        <v>1994</v>
      </c>
      <c r="D2918" s="38">
        <f>'EMFAC2017EI-2011Class'!F2917</f>
        <v>30</v>
      </c>
      <c r="E2918" s="72" t="str">
        <f t="shared" si="93"/>
        <v>T7 Single-30</v>
      </c>
      <c r="F2918" s="39">
        <f>VLOOKUP(E2918,HD_Odo!$C$2:$D$1381,2,FALSE)</f>
        <v>668463</v>
      </c>
      <c r="G2918" s="89" t="str">
        <f>'EMFAC2017EI-2011Class'!H2917</f>
        <v>2024-T7 Single-30</v>
      </c>
      <c r="H2918" s="70">
        <f t="shared" si="92"/>
        <v>0.91562299263608715</v>
      </c>
      <c r="J2918" s="13"/>
      <c r="N2918" s="37"/>
      <c r="O2918" s="36"/>
    </row>
    <row r="2919" spans="1:15" ht="13.7" customHeight="1" x14ac:dyDescent="0.25">
      <c r="A2919" s="73">
        <f>'EMFAC2017EI-2011Class'!B2918</f>
        <v>2024</v>
      </c>
      <c r="B2919" s="74" t="str">
        <f>'EMFAC2017EI-2011Class'!C2918</f>
        <v>T7 Single</v>
      </c>
      <c r="C2919" s="73">
        <f>'EMFAC2017EI-2011Class'!D2918</f>
        <v>1993</v>
      </c>
      <c r="D2919" s="38">
        <f>'EMFAC2017EI-2011Class'!F2918</f>
        <v>31</v>
      </c>
      <c r="E2919" s="72" t="str">
        <f t="shared" si="93"/>
        <v>T7 Single-31</v>
      </c>
      <c r="F2919" s="39">
        <f>VLOOKUP(E2919,HD_Odo!$C$2:$D$1381,2,FALSE)</f>
        <v>680796</v>
      </c>
      <c r="G2919" s="89" t="str">
        <f>'EMFAC2017EI-2011Class'!H2918</f>
        <v>2024-T7 Single-31</v>
      </c>
      <c r="H2919" s="70">
        <f t="shared" si="92"/>
        <v>1</v>
      </c>
      <c r="J2919" s="13"/>
      <c r="N2919" s="37"/>
      <c r="O2919" s="36"/>
    </row>
    <row r="2920" spans="1:15" ht="13.7" customHeight="1" x14ac:dyDescent="0.25">
      <c r="A2920" s="73">
        <f>'EMFAC2017EI-2011Class'!B2919</f>
        <v>2024</v>
      </c>
      <c r="B2920" s="74" t="str">
        <f>'EMFAC2017EI-2011Class'!C2919</f>
        <v>T7 Single</v>
      </c>
      <c r="C2920" s="73">
        <f>'EMFAC2017EI-2011Class'!D2919</f>
        <v>1992</v>
      </c>
      <c r="D2920" s="38">
        <f>'EMFAC2017EI-2011Class'!F2919</f>
        <v>32</v>
      </c>
      <c r="E2920" s="72" t="str">
        <f t="shared" si="93"/>
        <v>T7 Single-32</v>
      </c>
      <c r="F2920" s="39">
        <f>VLOOKUP(E2920,HD_Odo!$C$2:$D$1381,2,FALSE)</f>
        <v>692671</v>
      </c>
      <c r="G2920" s="89" t="str">
        <f>'EMFAC2017EI-2011Class'!H2919</f>
        <v>2024-T7 Single-32</v>
      </c>
      <c r="H2920" s="70">
        <f t="shared" si="92"/>
        <v>1</v>
      </c>
      <c r="J2920" s="13"/>
      <c r="N2920" s="37"/>
      <c r="O2920" s="36"/>
    </row>
    <row r="2921" spans="1:15" ht="13.7" customHeight="1" x14ac:dyDescent="0.25">
      <c r="A2921" s="73">
        <f>'EMFAC2017EI-2011Class'!B2920</f>
        <v>2024</v>
      </c>
      <c r="B2921" s="74" t="str">
        <f>'EMFAC2017EI-2011Class'!C2920</f>
        <v>T7 Single</v>
      </c>
      <c r="C2921" s="73">
        <f>'EMFAC2017EI-2011Class'!D2920</f>
        <v>1991</v>
      </c>
      <c r="D2921" s="38">
        <f>'EMFAC2017EI-2011Class'!F2920</f>
        <v>33</v>
      </c>
      <c r="E2921" s="72" t="str">
        <f t="shared" si="93"/>
        <v>T7 Single-33</v>
      </c>
      <c r="F2921" s="39">
        <f>VLOOKUP(E2921,HD_Odo!$C$2:$D$1381,2,FALSE)</f>
        <v>704085</v>
      </c>
      <c r="G2921" s="89" t="str">
        <f>'EMFAC2017EI-2011Class'!H2920</f>
        <v>2024-T7 Single-33</v>
      </c>
      <c r="H2921" s="70">
        <f t="shared" si="92"/>
        <v>1</v>
      </c>
      <c r="J2921" s="13"/>
      <c r="N2921" s="37"/>
      <c r="O2921" s="36"/>
    </row>
    <row r="2922" spans="1:15" ht="13.7" customHeight="1" x14ac:dyDescent="0.25">
      <c r="A2922" s="73">
        <f>'EMFAC2017EI-2011Class'!B2921</f>
        <v>2024</v>
      </c>
      <c r="B2922" s="74" t="str">
        <f>'EMFAC2017EI-2011Class'!C2921</f>
        <v>T7 Single</v>
      </c>
      <c r="C2922" s="73">
        <f>'EMFAC2017EI-2011Class'!D2921</f>
        <v>1990</v>
      </c>
      <c r="D2922" s="38">
        <f>'EMFAC2017EI-2011Class'!F2921</f>
        <v>34</v>
      </c>
      <c r="E2922" s="72" t="str">
        <f t="shared" si="93"/>
        <v>T7 Single-34</v>
      </c>
      <c r="F2922" s="39">
        <f>VLOOKUP(E2922,HD_Odo!$C$2:$D$1381,2,FALSE)</f>
        <v>715035</v>
      </c>
      <c r="G2922" s="89" t="str">
        <f>'EMFAC2017EI-2011Class'!H2921</f>
        <v>2024-T7 Single-34</v>
      </c>
      <c r="H2922" s="70">
        <f t="shared" si="92"/>
        <v>1</v>
      </c>
      <c r="J2922" s="13"/>
      <c r="N2922" s="37"/>
      <c r="O2922" s="36"/>
    </row>
    <row r="2923" spans="1:15" ht="13.7" customHeight="1" x14ac:dyDescent="0.25">
      <c r="A2923" s="73">
        <f>'EMFAC2017EI-2011Class'!B2922</f>
        <v>2024</v>
      </c>
      <c r="B2923" s="74" t="str">
        <f>'EMFAC2017EI-2011Class'!C2922</f>
        <v>T7 Single</v>
      </c>
      <c r="C2923" s="73">
        <f>'EMFAC2017EI-2011Class'!D2922</f>
        <v>1989</v>
      </c>
      <c r="D2923" s="38">
        <f>'EMFAC2017EI-2011Class'!F2922</f>
        <v>35</v>
      </c>
      <c r="E2923" s="72" t="str">
        <f t="shared" si="93"/>
        <v>T7 Single-35</v>
      </c>
      <c r="F2923" s="39">
        <f>VLOOKUP(E2923,HD_Odo!$C$2:$D$1381,2,FALSE)</f>
        <v>725521</v>
      </c>
      <c r="G2923" s="89" t="str">
        <f>'EMFAC2017EI-2011Class'!H2922</f>
        <v>2024-T7 Single-35</v>
      </c>
      <c r="H2923" s="70">
        <f t="shared" si="92"/>
        <v>1</v>
      </c>
      <c r="J2923" s="13"/>
      <c r="N2923" s="37"/>
      <c r="O2923" s="36"/>
    </row>
    <row r="2924" spans="1:15" ht="13.7" customHeight="1" x14ac:dyDescent="0.25">
      <c r="A2924" s="73">
        <f>'EMFAC2017EI-2011Class'!B2923</f>
        <v>2024</v>
      </c>
      <c r="B2924" s="74" t="str">
        <f>'EMFAC2017EI-2011Class'!C2923</f>
        <v>T7 Single</v>
      </c>
      <c r="C2924" s="73">
        <f>'EMFAC2017EI-2011Class'!D2923</f>
        <v>1988</v>
      </c>
      <c r="D2924" s="38">
        <f>'EMFAC2017EI-2011Class'!F2923</f>
        <v>36</v>
      </c>
      <c r="E2924" s="72" t="str">
        <f t="shared" si="93"/>
        <v>T7 Single-36</v>
      </c>
      <c r="F2924" s="39">
        <f>VLOOKUP(E2924,HD_Odo!$C$2:$D$1381,2,FALSE)</f>
        <v>735545</v>
      </c>
      <c r="G2924" s="89" t="str">
        <f>'EMFAC2017EI-2011Class'!H2923</f>
        <v>2024-T7 Single-36</v>
      </c>
      <c r="H2924" s="70">
        <f t="shared" si="92"/>
        <v>1</v>
      </c>
      <c r="J2924" s="13"/>
      <c r="N2924" s="37"/>
      <c r="O2924" s="36"/>
    </row>
    <row r="2925" spans="1:15" ht="13.7" customHeight="1" x14ac:dyDescent="0.25">
      <c r="A2925" s="73">
        <f>'EMFAC2017EI-2011Class'!B2924</f>
        <v>2024</v>
      </c>
      <c r="B2925" s="74" t="str">
        <f>'EMFAC2017EI-2011Class'!C2924</f>
        <v>T7 Single</v>
      </c>
      <c r="C2925" s="73">
        <f>'EMFAC2017EI-2011Class'!D2924</f>
        <v>1987</v>
      </c>
      <c r="D2925" s="38">
        <f>'EMFAC2017EI-2011Class'!F2924</f>
        <v>37</v>
      </c>
      <c r="E2925" s="72" t="str">
        <f t="shared" si="93"/>
        <v>T7 Single-37</v>
      </c>
      <c r="F2925" s="39">
        <f>VLOOKUP(E2925,HD_Odo!$C$2:$D$1381,2,FALSE)</f>
        <v>745111</v>
      </c>
      <c r="G2925" s="89" t="str">
        <f>'EMFAC2017EI-2011Class'!H2924</f>
        <v>2024-T7 Single-37</v>
      </c>
      <c r="H2925" s="70">
        <f t="shared" si="92"/>
        <v>1</v>
      </c>
      <c r="J2925" s="13"/>
      <c r="N2925" s="37"/>
      <c r="O2925" s="36"/>
    </row>
    <row r="2926" spans="1:15" ht="13.7" customHeight="1" x14ac:dyDescent="0.25">
      <c r="A2926" s="73">
        <f>'EMFAC2017EI-2011Class'!B2925</f>
        <v>2024</v>
      </c>
      <c r="B2926" s="74" t="str">
        <f>'EMFAC2017EI-2011Class'!C2925</f>
        <v>T7 Single</v>
      </c>
      <c r="C2926" s="73">
        <f>'EMFAC2017EI-2011Class'!D2925</f>
        <v>1986</v>
      </c>
      <c r="D2926" s="38">
        <f>'EMFAC2017EI-2011Class'!F2925</f>
        <v>38</v>
      </c>
      <c r="E2926" s="72" t="str">
        <f t="shared" si="93"/>
        <v>T7 Single-38</v>
      </c>
      <c r="F2926" s="39">
        <f>VLOOKUP(E2926,HD_Odo!$C$2:$D$1381,2,FALSE)</f>
        <v>754239</v>
      </c>
      <c r="G2926" s="89" t="str">
        <f>'EMFAC2017EI-2011Class'!H2925</f>
        <v>2024-T7 Single-38</v>
      </c>
      <c r="H2926" s="70">
        <f t="shared" si="92"/>
        <v>1</v>
      </c>
      <c r="J2926" s="13"/>
      <c r="N2926" s="37"/>
      <c r="O2926" s="36"/>
    </row>
    <row r="2927" spans="1:15" ht="13.7" customHeight="1" x14ac:dyDescent="0.25">
      <c r="A2927" s="73">
        <f>'EMFAC2017EI-2011Class'!B2926</f>
        <v>2024</v>
      </c>
      <c r="B2927" s="74" t="str">
        <f>'EMFAC2017EI-2011Class'!C2926</f>
        <v>T7 Single</v>
      </c>
      <c r="C2927" s="73">
        <f>'EMFAC2017EI-2011Class'!D2926</f>
        <v>1985</v>
      </c>
      <c r="D2927" s="38">
        <f>'EMFAC2017EI-2011Class'!F2926</f>
        <v>39</v>
      </c>
      <c r="E2927" s="72" t="str">
        <f t="shared" si="93"/>
        <v>T7 Single-39</v>
      </c>
      <c r="F2927" s="39">
        <f>VLOOKUP(E2927,HD_Odo!$C$2:$D$1381,2,FALSE)</f>
        <v>762950</v>
      </c>
      <c r="G2927" s="89" t="str">
        <f>'EMFAC2017EI-2011Class'!H2926</f>
        <v>2024-T7 Single-39</v>
      </c>
      <c r="H2927" s="70">
        <f t="shared" si="92"/>
        <v>1</v>
      </c>
      <c r="J2927" s="13"/>
      <c r="N2927" s="37"/>
      <c r="O2927" s="36"/>
    </row>
    <row r="2928" spans="1:15" ht="13.7" customHeight="1" x14ac:dyDescent="0.25">
      <c r="A2928" s="73">
        <f>'EMFAC2017EI-2011Class'!B2927</f>
        <v>2024</v>
      </c>
      <c r="B2928" s="74" t="str">
        <f>'EMFAC2017EI-2011Class'!C2927</f>
        <v>T7 Single</v>
      </c>
      <c r="C2928" s="73">
        <f>'EMFAC2017EI-2011Class'!D2927</f>
        <v>1984</v>
      </c>
      <c r="D2928" s="38">
        <f>'EMFAC2017EI-2011Class'!F2927</f>
        <v>40</v>
      </c>
      <c r="E2928" s="72" t="str">
        <f t="shared" si="93"/>
        <v>T7 Single-40</v>
      </c>
      <c r="F2928" s="39">
        <f>VLOOKUP(E2928,HD_Odo!$C$2:$D$1381,2,FALSE)</f>
        <v>771263</v>
      </c>
      <c r="G2928" s="89" t="str">
        <f>'EMFAC2017EI-2011Class'!H2927</f>
        <v>2024-T7 Single-40</v>
      </c>
      <c r="H2928" s="70">
        <f t="shared" si="92"/>
        <v>1</v>
      </c>
      <c r="J2928" s="13"/>
      <c r="N2928" s="37"/>
      <c r="O2928" s="36"/>
    </row>
    <row r="2929" spans="1:15" ht="13.7" customHeight="1" x14ac:dyDescent="0.25">
      <c r="A2929" s="73">
        <f>'EMFAC2017EI-2011Class'!B2928</f>
        <v>2024</v>
      </c>
      <c r="B2929" s="74" t="str">
        <f>'EMFAC2017EI-2011Class'!C2928</f>
        <v>T7 Single</v>
      </c>
      <c r="C2929" s="73">
        <f>'EMFAC2017EI-2011Class'!D2928</f>
        <v>1983</v>
      </c>
      <c r="D2929" s="38">
        <f>'EMFAC2017EI-2011Class'!F2928</f>
        <v>41</v>
      </c>
      <c r="E2929" s="72" t="str">
        <f t="shared" si="93"/>
        <v>T7 Single-41</v>
      </c>
      <c r="F2929" s="39">
        <f>VLOOKUP(E2929,HD_Odo!$C$2:$D$1381,2,FALSE)</f>
        <v>779196</v>
      </c>
      <c r="G2929" s="89" t="str">
        <f>'EMFAC2017EI-2011Class'!H2928</f>
        <v>2024-T7 Single-41</v>
      </c>
      <c r="H2929" s="70">
        <f t="shared" si="92"/>
        <v>1</v>
      </c>
      <c r="J2929" s="13"/>
      <c r="N2929" s="37"/>
      <c r="O2929" s="36"/>
    </row>
    <row r="2930" spans="1:15" ht="13.7" customHeight="1" x14ac:dyDescent="0.25">
      <c r="A2930" s="73">
        <f>'EMFAC2017EI-2011Class'!B2929</f>
        <v>2024</v>
      </c>
      <c r="B2930" s="74" t="str">
        <f>'EMFAC2017EI-2011Class'!C2929</f>
        <v>T7 Single</v>
      </c>
      <c r="C2930" s="73">
        <f>'EMFAC2017EI-2011Class'!D2929</f>
        <v>1982</v>
      </c>
      <c r="D2930" s="38">
        <f>'EMFAC2017EI-2011Class'!F2929</f>
        <v>42</v>
      </c>
      <c r="E2930" s="72" t="str">
        <f t="shared" si="93"/>
        <v>T7 Single-42</v>
      </c>
      <c r="F2930" s="39">
        <f>VLOOKUP(E2930,HD_Odo!$C$2:$D$1381,2,FALSE)</f>
        <v>786766</v>
      </c>
      <c r="G2930" s="89" t="str">
        <f>'EMFAC2017EI-2011Class'!H2929</f>
        <v>2024-T7 Single-42</v>
      </c>
      <c r="H2930" s="70">
        <f t="shared" si="92"/>
        <v>1</v>
      </c>
      <c r="J2930" s="13"/>
      <c r="N2930" s="37"/>
      <c r="O2930" s="36"/>
    </row>
    <row r="2931" spans="1:15" ht="13.7" customHeight="1" x14ac:dyDescent="0.25">
      <c r="A2931" s="73">
        <f>'EMFAC2017EI-2011Class'!B2930</f>
        <v>2024</v>
      </c>
      <c r="B2931" s="74" t="str">
        <f>'EMFAC2017EI-2011Class'!C2930</f>
        <v>T7 Single</v>
      </c>
      <c r="C2931" s="73">
        <f>'EMFAC2017EI-2011Class'!D2930</f>
        <v>1981</v>
      </c>
      <c r="D2931" s="38">
        <f>'EMFAC2017EI-2011Class'!F2930</f>
        <v>43</v>
      </c>
      <c r="E2931" s="72" t="str">
        <f t="shared" si="93"/>
        <v>T7 Single-43</v>
      </c>
      <c r="F2931" s="39">
        <f>VLOOKUP(E2931,HD_Odo!$C$2:$D$1381,2,FALSE)</f>
        <v>793990</v>
      </c>
      <c r="G2931" s="89" t="str">
        <f>'EMFAC2017EI-2011Class'!H2930</f>
        <v>2024-T7 Single-43</v>
      </c>
      <c r="H2931" s="70">
        <f t="shared" si="92"/>
        <v>1</v>
      </c>
      <c r="J2931" s="13"/>
      <c r="N2931" s="37"/>
      <c r="O2931" s="36"/>
    </row>
    <row r="2932" spans="1:15" ht="13.7" customHeight="1" x14ac:dyDescent="0.25">
      <c r="A2932" s="73">
        <f>'EMFAC2017EI-2011Class'!B2931</f>
        <v>2024</v>
      </c>
      <c r="B2932" s="74" t="str">
        <f>'EMFAC2017EI-2011Class'!C2931</f>
        <v>T7 Single</v>
      </c>
      <c r="C2932" s="73">
        <f>'EMFAC2017EI-2011Class'!D2931</f>
        <v>1980</v>
      </c>
      <c r="D2932" s="38">
        <f>'EMFAC2017EI-2011Class'!F2931</f>
        <v>44</v>
      </c>
      <c r="E2932" s="72" t="str">
        <f t="shared" si="93"/>
        <v>T7 Single-44</v>
      </c>
      <c r="F2932" s="39">
        <f>VLOOKUP(E2932,HD_Odo!$C$2:$D$1381,2,FALSE)</f>
        <v>800000</v>
      </c>
      <c r="G2932" s="89" t="str">
        <f>'EMFAC2017EI-2011Class'!H2931</f>
        <v>2024-T7 Single-44</v>
      </c>
      <c r="H2932" s="70">
        <f t="shared" si="92"/>
        <v>1</v>
      </c>
      <c r="J2932" s="13"/>
      <c r="N2932" s="37"/>
      <c r="O2932" s="36"/>
    </row>
    <row r="2933" spans="1:15" ht="13.7" customHeight="1" x14ac:dyDescent="0.25">
      <c r="A2933" s="73">
        <f>'EMFAC2017EI-2011Class'!B2932</f>
        <v>2024</v>
      </c>
      <c r="B2933" s="74" t="str">
        <f>'EMFAC2017EI-2011Class'!C2932</f>
        <v>T7 Single Construction</v>
      </c>
      <c r="C2933" s="73">
        <f>'EMFAC2017EI-2011Class'!D2932</f>
        <v>2025</v>
      </c>
      <c r="D2933" s="38">
        <f>'EMFAC2017EI-2011Class'!F2932</f>
        <v>-1</v>
      </c>
      <c r="E2933" s="72" t="str">
        <f t="shared" si="93"/>
        <v>T7 Single Construction--1</v>
      </c>
      <c r="F2933" s="39">
        <f>VLOOKUP(E2933,HD_Odo!$C$2:$D$1381,2,FALSE)</f>
        <v>0</v>
      </c>
      <c r="G2933" s="89" t="str">
        <f>'EMFAC2017EI-2011Class'!H2932</f>
        <v>2024-T7 Single Construction--1</v>
      </c>
      <c r="H2933" s="70">
        <f t="shared" si="92"/>
        <v>1</v>
      </c>
      <c r="J2933" s="13"/>
      <c r="N2933" s="37"/>
      <c r="O2933" s="36"/>
    </row>
    <row r="2934" spans="1:15" ht="13.7" customHeight="1" x14ac:dyDescent="0.25">
      <c r="A2934" s="73">
        <f>'EMFAC2017EI-2011Class'!B2933</f>
        <v>2024</v>
      </c>
      <c r="B2934" s="74" t="str">
        <f>'EMFAC2017EI-2011Class'!C2933</f>
        <v>T7 Single Construction</v>
      </c>
      <c r="C2934" s="73">
        <f>'EMFAC2017EI-2011Class'!D2933</f>
        <v>2024</v>
      </c>
      <c r="D2934" s="38">
        <f>'EMFAC2017EI-2011Class'!F2933</f>
        <v>0</v>
      </c>
      <c r="E2934" s="72" t="str">
        <f t="shared" si="93"/>
        <v>T7 Single Construction-0</v>
      </c>
      <c r="F2934" s="39">
        <f>VLOOKUP(E2934,HD_Odo!$C$2:$D$1381,2,FALSE)</f>
        <v>40564</v>
      </c>
      <c r="G2934" s="89" t="str">
        <f>'EMFAC2017EI-2011Class'!H2933</f>
        <v>2024-T7 Single Construction-0</v>
      </c>
      <c r="H2934" s="70">
        <f t="shared" si="92"/>
        <v>0.95021924629695986</v>
      </c>
      <c r="J2934" s="13"/>
      <c r="N2934" s="37"/>
      <c r="O2934" s="36"/>
    </row>
    <row r="2935" spans="1:15" ht="13.7" customHeight="1" x14ac:dyDescent="0.25">
      <c r="A2935" s="73">
        <f>'EMFAC2017EI-2011Class'!B2934</f>
        <v>2024</v>
      </c>
      <c r="B2935" s="74" t="str">
        <f>'EMFAC2017EI-2011Class'!C2934</f>
        <v>T7 Single Construction</v>
      </c>
      <c r="C2935" s="73">
        <f>'EMFAC2017EI-2011Class'!D2934</f>
        <v>2023</v>
      </c>
      <c r="D2935" s="38">
        <f>'EMFAC2017EI-2011Class'!F2934</f>
        <v>1</v>
      </c>
      <c r="E2935" s="72" t="str">
        <f t="shared" si="93"/>
        <v>T7 Single Construction-1</v>
      </c>
      <c r="F2935" s="39">
        <f>VLOOKUP(E2935,HD_Odo!$C$2:$D$1381,2,FALSE)</f>
        <v>79371</v>
      </c>
      <c r="G2935" s="89" t="str">
        <f>'EMFAC2017EI-2011Class'!H2934</f>
        <v>2024-T7 Single Construction-1</v>
      </c>
      <c r="H2935" s="70">
        <f t="shared" ref="H2935:H2998" si="94">IF(C2935&lt;1994,1,IF(C2935&lt;2004,($AC$3+$AD$3*(F2935/10000))/($E$3+$F$3*(F2935/10000)),IF(C2935&lt;2008,($AC$4+$AD$4*(F2935/10000))/($E$4+$F$4*(F2935/10000)),IF(C2935&lt;2011,($AC$5+$AD$5*(F2935/10000))/($E$5+$F$5*(F2935/10000)),IF(C2935&lt;2014,($AC$6+$AD$6*(F2935/10000))/($E$6+$F$6*(F2935/10000)),($AC$7+$AD$7*(F2935/10000))/($E$7+$F$7*(F2935/10000)))))))</f>
        <v>0.91351839638517329</v>
      </c>
      <c r="J2935" s="13"/>
      <c r="N2935" s="37"/>
      <c r="O2935" s="36"/>
    </row>
    <row r="2936" spans="1:15" ht="13.7" customHeight="1" x14ac:dyDescent="0.25">
      <c r="A2936" s="73">
        <f>'EMFAC2017EI-2011Class'!B2935</f>
        <v>2024</v>
      </c>
      <c r="B2936" s="74" t="str">
        <f>'EMFAC2017EI-2011Class'!C2935</f>
        <v>T7 Single Construction</v>
      </c>
      <c r="C2936" s="73">
        <f>'EMFAC2017EI-2011Class'!D2935</f>
        <v>2022</v>
      </c>
      <c r="D2936" s="38">
        <f>'EMFAC2017EI-2011Class'!F2935</f>
        <v>2</v>
      </c>
      <c r="E2936" s="72" t="str">
        <f t="shared" si="93"/>
        <v>T7 Single Construction-2</v>
      </c>
      <c r="F2936" s="39">
        <f>VLOOKUP(E2936,HD_Odo!$C$2:$D$1381,2,FALSE)</f>
        <v>116000</v>
      </c>
      <c r="G2936" s="89" t="str">
        <f>'EMFAC2017EI-2011Class'!H2935</f>
        <v>2024-T7 Single Construction-2</v>
      </c>
      <c r="H2936" s="70">
        <f t="shared" si="94"/>
        <v>0.88570621563310858</v>
      </c>
      <c r="J2936" s="13"/>
      <c r="N2936" s="37"/>
      <c r="O2936" s="36"/>
    </row>
    <row r="2937" spans="1:15" ht="13.7" customHeight="1" x14ac:dyDescent="0.25">
      <c r="A2937" s="73">
        <f>'EMFAC2017EI-2011Class'!B2936</f>
        <v>2024</v>
      </c>
      <c r="B2937" s="74" t="str">
        <f>'EMFAC2017EI-2011Class'!C2936</f>
        <v>T7 Single Construction</v>
      </c>
      <c r="C2937" s="73">
        <f>'EMFAC2017EI-2011Class'!D2936</f>
        <v>2021</v>
      </c>
      <c r="D2937" s="38">
        <f>'EMFAC2017EI-2011Class'!F2936</f>
        <v>3</v>
      </c>
      <c r="E2937" s="72" t="str">
        <f t="shared" si="93"/>
        <v>T7 Single Construction-3</v>
      </c>
      <c r="F2937" s="39">
        <f>VLOOKUP(E2937,HD_Odo!$C$2:$D$1381,2,FALSE)</f>
        <v>150258</v>
      </c>
      <c r="G2937" s="89" t="str">
        <f>'EMFAC2017EI-2011Class'!H2936</f>
        <v>2024-T7 Single Construction-3</v>
      </c>
      <c r="H2937" s="70">
        <f t="shared" si="94"/>
        <v>0.86411695493179874</v>
      </c>
      <c r="J2937" s="13"/>
      <c r="N2937" s="37"/>
      <c r="O2937" s="36"/>
    </row>
    <row r="2938" spans="1:15" ht="13.7" customHeight="1" x14ac:dyDescent="0.25">
      <c r="A2938" s="73">
        <f>'EMFAC2017EI-2011Class'!B2937</f>
        <v>2024</v>
      </c>
      <c r="B2938" s="74" t="str">
        <f>'EMFAC2017EI-2011Class'!C2937</f>
        <v>T7 Single Construction</v>
      </c>
      <c r="C2938" s="73">
        <f>'EMFAC2017EI-2011Class'!D2937</f>
        <v>2020</v>
      </c>
      <c r="D2938" s="38">
        <f>'EMFAC2017EI-2011Class'!F2937</f>
        <v>4</v>
      </c>
      <c r="E2938" s="72" t="str">
        <f t="shared" si="93"/>
        <v>T7 Single Construction-4</v>
      </c>
      <c r="F2938" s="39">
        <f>VLOOKUP(E2938,HD_Odo!$C$2:$D$1381,2,FALSE)</f>
        <v>182135</v>
      </c>
      <c r="G2938" s="89" t="str">
        <f>'EMFAC2017EI-2011Class'!H2937</f>
        <v>2024-T7 Single Construction-4</v>
      </c>
      <c r="H2938" s="70">
        <f t="shared" si="94"/>
        <v>0.84698845302361381</v>
      </c>
      <c r="J2938" s="13"/>
      <c r="N2938" s="37"/>
      <c r="O2938" s="36"/>
    </row>
    <row r="2939" spans="1:15" ht="13.7" customHeight="1" x14ac:dyDescent="0.25">
      <c r="A2939" s="73">
        <f>'EMFAC2017EI-2011Class'!B2938</f>
        <v>2024</v>
      </c>
      <c r="B2939" s="74" t="str">
        <f>'EMFAC2017EI-2011Class'!C2938</f>
        <v>T7 Single Construction</v>
      </c>
      <c r="C2939" s="73">
        <f>'EMFAC2017EI-2011Class'!D2938</f>
        <v>2019</v>
      </c>
      <c r="D2939" s="38">
        <f>'EMFAC2017EI-2011Class'!F2938</f>
        <v>5</v>
      </c>
      <c r="E2939" s="72" t="str">
        <f t="shared" si="93"/>
        <v>T7 Single Construction-5</v>
      </c>
      <c r="F2939" s="39">
        <f>VLOOKUP(E2939,HD_Odo!$C$2:$D$1381,2,FALSE)</f>
        <v>211768</v>
      </c>
      <c r="G2939" s="89" t="str">
        <f>'EMFAC2017EI-2011Class'!H2938</f>
        <v>2024-T7 Single Construction-5</v>
      </c>
      <c r="H2939" s="70">
        <f t="shared" si="94"/>
        <v>0.8331128294752973</v>
      </c>
      <c r="J2939" s="13"/>
      <c r="N2939" s="37"/>
      <c r="O2939" s="36"/>
    </row>
    <row r="2940" spans="1:15" ht="13.7" customHeight="1" x14ac:dyDescent="0.25">
      <c r="A2940" s="73">
        <f>'EMFAC2017EI-2011Class'!B2939</f>
        <v>2024</v>
      </c>
      <c r="B2940" s="74" t="str">
        <f>'EMFAC2017EI-2011Class'!C2939</f>
        <v>T7 Single Construction</v>
      </c>
      <c r="C2940" s="73">
        <f>'EMFAC2017EI-2011Class'!D2939</f>
        <v>2018</v>
      </c>
      <c r="D2940" s="38">
        <f>'EMFAC2017EI-2011Class'!F2939</f>
        <v>6</v>
      </c>
      <c r="E2940" s="72" t="str">
        <f t="shared" si="93"/>
        <v>T7 Single Construction-6</v>
      </c>
      <c r="F2940" s="39">
        <f>VLOOKUP(E2940,HD_Odo!$C$2:$D$1381,2,FALSE)</f>
        <v>239398</v>
      </c>
      <c r="G2940" s="89" t="str">
        <f>'EMFAC2017EI-2011Class'!H2939</f>
        <v>2024-T7 Single Construction-6</v>
      </c>
      <c r="H2940" s="70">
        <f t="shared" si="94"/>
        <v>0.82163905742064602</v>
      </c>
      <c r="J2940" s="13"/>
      <c r="N2940" s="37"/>
      <c r="O2940" s="36"/>
    </row>
    <row r="2941" spans="1:15" ht="13.7" customHeight="1" x14ac:dyDescent="0.25">
      <c r="A2941" s="73">
        <f>'EMFAC2017EI-2011Class'!B2940</f>
        <v>2024</v>
      </c>
      <c r="B2941" s="74" t="str">
        <f>'EMFAC2017EI-2011Class'!C2940</f>
        <v>T7 Single Construction</v>
      </c>
      <c r="C2941" s="73">
        <f>'EMFAC2017EI-2011Class'!D2940</f>
        <v>2017</v>
      </c>
      <c r="D2941" s="38">
        <f>'EMFAC2017EI-2011Class'!F2940</f>
        <v>7</v>
      </c>
      <c r="E2941" s="72" t="str">
        <f t="shared" si="93"/>
        <v>T7 Single Construction-7</v>
      </c>
      <c r="F2941" s="39">
        <f>VLOOKUP(E2941,HD_Odo!$C$2:$D$1381,2,FALSE)</f>
        <v>265329</v>
      </c>
      <c r="G2941" s="89" t="str">
        <f>'EMFAC2017EI-2011Class'!H2940</f>
        <v>2024-T7 Single Construction-7</v>
      </c>
      <c r="H2941" s="70">
        <f t="shared" si="94"/>
        <v>0.81195496013729995</v>
      </c>
      <c r="J2941" s="13"/>
      <c r="N2941" s="37"/>
      <c r="O2941" s="36"/>
    </row>
    <row r="2942" spans="1:15" ht="13.7" customHeight="1" x14ac:dyDescent="0.25">
      <c r="A2942" s="73">
        <f>'EMFAC2017EI-2011Class'!B2941</f>
        <v>2024</v>
      </c>
      <c r="B2942" s="74" t="str">
        <f>'EMFAC2017EI-2011Class'!C2941</f>
        <v>T7 Single Construction</v>
      </c>
      <c r="C2942" s="73">
        <f>'EMFAC2017EI-2011Class'!D2941</f>
        <v>2016</v>
      </c>
      <c r="D2942" s="38">
        <f>'EMFAC2017EI-2011Class'!F2941</f>
        <v>8</v>
      </c>
      <c r="E2942" s="72" t="str">
        <f t="shared" si="93"/>
        <v>T7 Single Construction-8</v>
      </c>
      <c r="F2942" s="39">
        <f>VLOOKUP(E2942,HD_Odo!$C$2:$D$1381,2,FALSE)</f>
        <v>289889</v>
      </c>
      <c r="G2942" s="89" t="str">
        <f>'EMFAC2017EI-2011Class'!H2941</f>
        <v>2024-T7 Single Construction-8</v>
      </c>
      <c r="H2942" s="70">
        <f t="shared" si="94"/>
        <v>0.8036149678706781</v>
      </c>
      <c r="J2942" s="13"/>
      <c r="N2942" s="37"/>
      <c r="O2942" s="36"/>
    </row>
    <row r="2943" spans="1:15" ht="13.7" customHeight="1" x14ac:dyDescent="0.25">
      <c r="A2943" s="73">
        <f>'EMFAC2017EI-2011Class'!B2942</f>
        <v>2024</v>
      </c>
      <c r="B2943" s="74" t="str">
        <f>'EMFAC2017EI-2011Class'!C2942</f>
        <v>T7 Single Construction</v>
      </c>
      <c r="C2943" s="73">
        <f>'EMFAC2017EI-2011Class'!D2942</f>
        <v>2015</v>
      </c>
      <c r="D2943" s="38">
        <f>'EMFAC2017EI-2011Class'!F2942</f>
        <v>9</v>
      </c>
      <c r="E2943" s="72" t="str">
        <f t="shared" si="93"/>
        <v>T7 Single Construction-9</v>
      </c>
      <c r="F2943" s="39">
        <f>VLOOKUP(E2943,HD_Odo!$C$2:$D$1381,2,FALSE)</f>
        <v>313388</v>
      </c>
      <c r="G2943" s="89" t="str">
        <f>'EMFAC2017EI-2011Class'!H2942</f>
        <v>2024-T7 Single Construction-9</v>
      </c>
      <c r="H2943" s="70">
        <f t="shared" si="94"/>
        <v>0.79629640452211492</v>
      </c>
      <c r="J2943" s="13"/>
      <c r="N2943" s="37"/>
      <c r="O2943" s="36"/>
    </row>
    <row r="2944" spans="1:15" ht="13.7" customHeight="1" x14ac:dyDescent="0.25">
      <c r="A2944" s="73">
        <f>'EMFAC2017EI-2011Class'!B2943</f>
        <v>2024</v>
      </c>
      <c r="B2944" s="74" t="str">
        <f>'EMFAC2017EI-2011Class'!C2943</f>
        <v>T7 Single Construction</v>
      </c>
      <c r="C2944" s="73">
        <f>'EMFAC2017EI-2011Class'!D2943</f>
        <v>2014</v>
      </c>
      <c r="D2944" s="38">
        <f>'EMFAC2017EI-2011Class'!F2943</f>
        <v>10</v>
      </c>
      <c r="E2944" s="72" t="str">
        <f t="shared" si="93"/>
        <v>T7 Single Construction-10</v>
      </c>
      <c r="F2944" s="39">
        <f>VLOOKUP(E2944,HD_Odo!$C$2:$D$1381,2,FALSE)</f>
        <v>336079</v>
      </c>
      <c r="G2944" s="89" t="str">
        <f>'EMFAC2017EI-2011Class'!H2943</f>
        <v>2024-T7 Single Construction-10</v>
      </c>
      <c r="H2944" s="70">
        <f t="shared" si="94"/>
        <v>0.78977104261868825</v>
      </c>
      <c r="J2944" s="13"/>
      <c r="N2944" s="37"/>
      <c r="O2944" s="36"/>
    </row>
    <row r="2945" spans="1:15" ht="13.7" customHeight="1" x14ac:dyDescent="0.25">
      <c r="A2945" s="73">
        <f>'EMFAC2017EI-2011Class'!B2944</f>
        <v>2024</v>
      </c>
      <c r="B2945" s="74" t="str">
        <f>'EMFAC2017EI-2011Class'!C2944</f>
        <v>T7 Single Construction</v>
      </c>
      <c r="C2945" s="73">
        <f>'EMFAC2017EI-2011Class'!D2944</f>
        <v>2013</v>
      </c>
      <c r="D2945" s="38">
        <f>'EMFAC2017EI-2011Class'!F2944</f>
        <v>11</v>
      </c>
      <c r="E2945" s="72" t="str">
        <f t="shared" si="93"/>
        <v>T7 Single Construction-11</v>
      </c>
      <c r="F2945" s="39">
        <f>VLOOKUP(E2945,HD_Odo!$C$2:$D$1381,2,FALSE)</f>
        <v>358115</v>
      </c>
      <c r="G2945" s="89" t="str">
        <f>'EMFAC2017EI-2011Class'!H2944</f>
        <v>2024-T7 Single Construction-11</v>
      </c>
      <c r="H2945" s="70">
        <f t="shared" si="94"/>
        <v>0.74844232000045308</v>
      </c>
      <c r="J2945" s="13"/>
      <c r="N2945" s="37"/>
      <c r="O2945" s="36"/>
    </row>
    <row r="2946" spans="1:15" ht="13.7" customHeight="1" x14ac:dyDescent="0.25">
      <c r="A2946" s="73">
        <f>'EMFAC2017EI-2011Class'!B2945</f>
        <v>2024</v>
      </c>
      <c r="B2946" s="74" t="str">
        <f>'EMFAC2017EI-2011Class'!C2945</f>
        <v>T7 Single Construction</v>
      </c>
      <c r="C2946" s="73">
        <f>'EMFAC2017EI-2011Class'!D2945</f>
        <v>2012</v>
      </c>
      <c r="D2946" s="38">
        <f>'EMFAC2017EI-2011Class'!F2945</f>
        <v>12</v>
      </c>
      <c r="E2946" s="72" t="str">
        <f t="shared" si="93"/>
        <v>T7 Single Construction-12</v>
      </c>
      <c r="F2946" s="39">
        <f>VLOOKUP(E2946,HD_Odo!$C$2:$D$1381,2,FALSE)</f>
        <v>379510</v>
      </c>
      <c r="G2946" s="89" t="str">
        <f>'EMFAC2017EI-2011Class'!H2945</f>
        <v>2024-T7 Single Construction-12</v>
      </c>
      <c r="H2946" s="70">
        <f t="shared" si="94"/>
        <v>0.74374191339451334</v>
      </c>
      <c r="J2946" s="13"/>
      <c r="N2946" s="37"/>
      <c r="O2946" s="36"/>
    </row>
    <row r="2947" spans="1:15" ht="13.7" customHeight="1" x14ac:dyDescent="0.25">
      <c r="A2947" s="73">
        <f>'EMFAC2017EI-2011Class'!B2946</f>
        <v>2024</v>
      </c>
      <c r="B2947" s="74" t="str">
        <f>'EMFAC2017EI-2011Class'!C2946</f>
        <v>T7 Single Construction</v>
      </c>
      <c r="C2947" s="73">
        <f>'EMFAC2017EI-2011Class'!D2946</f>
        <v>2011</v>
      </c>
      <c r="D2947" s="38">
        <f>'EMFAC2017EI-2011Class'!F2946</f>
        <v>13</v>
      </c>
      <c r="E2947" s="72" t="str">
        <f t="shared" si="93"/>
        <v>T7 Single Construction-13</v>
      </c>
      <c r="F2947" s="39">
        <f>VLOOKUP(E2947,HD_Odo!$C$2:$D$1381,2,FALSE)</f>
        <v>400100</v>
      </c>
      <c r="G2947" s="89" t="str">
        <f>'EMFAC2017EI-2011Class'!H2946</f>
        <v>2024-T7 Single Construction-13</v>
      </c>
      <c r="H2947" s="70">
        <f t="shared" si="94"/>
        <v>0.73954992226260208</v>
      </c>
      <c r="J2947" s="13"/>
      <c r="N2947" s="37"/>
      <c r="O2947" s="36"/>
    </row>
    <row r="2948" spans="1:15" ht="13.7" customHeight="1" x14ac:dyDescent="0.25">
      <c r="A2948" s="73">
        <f>'EMFAC2017EI-2011Class'!B2947</f>
        <v>2024</v>
      </c>
      <c r="B2948" s="74" t="str">
        <f>'EMFAC2017EI-2011Class'!C2947</f>
        <v>T7 Single Construction</v>
      </c>
      <c r="C2948" s="73">
        <f>'EMFAC2017EI-2011Class'!D2947</f>
        <v>2010</v>
      </c>
      <c r="D2948" s="38">
        <f>'EMFAC2017EI-2011Class'!F2947</f>
        <v>14</v>
      </c>
      <c r="E2948" s="72" t="str">
        <f t="shared" si="93"/>
        <v>T7 Single Construction-14</v>
      </c>
      <c r="F2948" s="39">
        <f>VLOOKUP(E2948,HD_Odo!$C$2:$D$1381,2,FALSE)</f>
        <v>419498</v>
      </c>
      <c r="G2948" s="89" t="str">
        <f>'EMFAC2017EI-2011Class'!H2947</f>
        <v>2024-T7 Single Construction-14</v>
      </c>
      <c r="H2948" s="70">
        <f t="shared" si="94"/>
        <v>0.790370668732159</v>
      </c>
      <c r="J2948" s="13"/>
      <c r="N2948" s="37"/>
      <c r="O2948" s="36"/>
    </row>
    <row r="2949" spans="1:15" ht="13.7" customHeight="1" x14ac:dyDescent="0.25">
      <c r="A2949" s="73">
        <f>'EMFAC2017EI-2011Class'!B2948</f>
        <v>2024</v>
      </c>
      <c r="B2949" s="74" t="str">
        <f>'EMFAC2017EI-2011Class'!C2948</f>
        <v>T7 Single Construction</v>
      </c>
      <c r="C2949" s="73">
        <f>'EMFAC2017EI-2011Class'!D2948</f>
        <v>2009</v>
      </c>
      <c r="D2949" s="38">
        <f>'EMFAC2017EI-2011Class'!F2948</f>
        <v>15</v>
      </c>
      <c r="E2949" s="72" t="str">
        <f t="shared" si="93"/>
        <v>T7 Single Construction-15</v>
      </c>
      <c r="F2949" s="39">
        <f>VLOOKUP(E2949,HD_Odo!$C$2:$D$1381,2,FALSE)</f>
        <v>437058</v>
      </c>
      <c r="G2949" s="89" t="str">
        <f>'EMFAC2017EI-2011Class'!H2948</f>
        <v>2024-T7 Single Construction-15</v>
      </c>
      <c r="H2949" s="70">
        <f t="shared" si="94"/>
        <v>0.78632119295546044</v>
      </c>
      <c r="J2949" s="13"/>
      <c r="N2949" s="37"/>
      <c r="O2949" s="36"/>
    </row>
    <row r="2950" spans="1:15" ht="13.7" customHeight="1" x14ac:dyDescent="0.25">
      <c r="A2950" s="73">
        <f>'EMFAC2017EI-2011Class'!B2949</f>
        <v>2024</v>
      </c>
      <c r="B2950" s="74" t="str">
        <f>'EMFAC2017EI-2011Class'!C2949</f>
        <v>T7 Single Construction</v>
      </c>
      <c r="C2950" s="73">
        <f>'EMFAC2017EI-2011Class'!D2949</f>
        <v>2008</v>
      </c>
      <c r="D2950" s="38">
        <f>'EMFAC2017EI-2011Class'!F2949</f>
        <v>16</v>
      </c>
      <c r="E2950" s="72" t="str">
        <f t="shared" si="93"/>
        <v>T7 Single Construction-16</v>
      </c>
      <c r="F2950" s="39">
        <f>VLOOKUP(E2950,HD_Odo!$C$2:$D$1381,2,FALSE)</f>
        <v>454484</v>
      </c>
      <c r="G2950" s="89" t="str">
        <f>'EMFAC2017EI-2011Class'!H2949</f>
        <v>2024-T7 Single Construction-16</v>
      </c>
      <c r="H2950" s="70">
        <f t="shared" si="94"/>
        <v>0.78247220990631117</v>
      </c>
      <c r="J2950" s="13"/>
      <c r="N2950" s="37"/>
      <c r="O2950" s="36"/>
    </row>
    <row r="2951" spans="1:15" ht="13.7" customHeight="1" x14ac:dyDescent="0.25">
      <c r="A2951" s="73">
        <f>'EMFAC2017EI-2011Class'!B2950</f>
        <v>2024</v>
      </c>
      <c r="B2951" s="74" t="str">
        <f>'EMFAC2017EI-2011Class'!C2950</f>
        <v>T7 Single Construction</v>
      </c>
      <c r="C2951" s="73">
        <f>'EMFAC2017EI-2011Class'!D2950</f>
        <v>2007</v>
      </c>
      <c r="D2951" s="38">
        <f>'EMFAC2017EI-2011Class'!F2950</f>
        <v>17</v>
      </c>
      <c r="E2951" s="72" t="str">
        <f t="shared" si="93"/>
        <v>T7 Single Construction-17</v>
      </c>
      <c r="F2951" s="39">
        <f>VLOOKUP(E2951,HD_Odo!$C$2:$D$1381,2,FALSE)</f>
        <v>471741</v>
      </c>
      <c r="G2951" s="89" t="str">
        <f>'EMFAC2017EI-2011Class'!H2950</f>
        <v>2024-T7 Single Construction-17</v>
      </c>
      <c r="H2951" s="70">
        <f t="shared" si="94"/>
        <v>0.88760674918700233</v>
      </c>
      <c r="J2951" s="13"/>
      <c r="N2951" s="37"/>
      <c r="O2951" s="36"/>
    </row>
    <row r="2952" spans="1:15" ht="13.7" customHeight="1" x14ac:dyDescent="0.25">
      <c r="A2952" s="73">
        <f>'EMFAC2017EI-2011Class'!B2951</f>
        <v>2024</v>
      </c>
      <c r="B2952" s="74" t="str">
        <f>'EMFAC2017EI-2011Class'!C2951</f>
        <v>T7 Single Construction</v>
      </c>
      <c r="C2952" s="73">
        <f>'EMFAC2017EI-2011Class'!D2951</f>
        <v>2006</v>
      </c>
      <c r="D2952" s="38">
        <f>'EMFAC2017EI-2011Class'!F2951</f>
        <v>18</v>
      </c>
      <c r="E2952" s="72" t="str">
        <f t="shared" si="93"/>
        <v>T7 Single Construction-18</v>
      </c>
      <c r="F2952" s="39">
        <f>VLOOKUP(E2952,HD_Odo!$C$2:$D$1381,2,FALSE)</f>
        <v>488797</v>
      </c>
      <c r="G2952" s="89" t="str">
        <f>'EMFAC2017EI-2011Class'!H2951</f>
        <v>2024-T7 Single Construction-18</v>
      </c>
      <c r="H2952" s="70">
        <f t="shared" si="94"/>
        <v>0.88528572751482859</v>
      </c>
      <c r="J2952" s="13"/>
      <c r="N2952" s="37"/>
      <c r="O2952" s="36"/>
    </row>
    <row r="2953" spans="1:15" ht="13.7" customHeight="1" x14ac:dyDescent="0.25">
      <c r="A2953" s="73">
        <f>'EMFAC2017EI-2011Class'!B2952</f>
        <v>2024</v>
      </c>
      <c r="B2953" s="74" t="str">
        <f>'EMFAC2017EI-2011Class'!C2952</f>
        <v>T7 Single Construction</v>
      </c>
      <c r="C2953" s="73">
        <f>'EMFAC2017EI-2011Class'!D2952</f>
        <v>2005</v>
      </c>
      <c r="D2953" s="38">
        <f>'EMFAC2017EI-2011Class'!F2952</f>
        <v>19</v>
      </c>
      <c r="E2953" s="72" t="str">
        <f t="shared" si="93"/>
        <v>T7 Single Construction-19</v>
      </c>
      <c r="F2953" s="39">
        <f>VLOOKUP(E2953,HD_Odo!$C$2:$D$1381,2,FALSE)</f>
        <v>505620</v>
      </c>
      <c r="G2953" s="89" t="str">
        <f>'EMFAC2017EI-2011Class'!H2952</f>
        <v>2024-T7 Single Construction-19</v>
      </c>
      <c r="H2953" s="70">
        <f t="shared" si="94"/>
        <v>0.88306346781787026</v>
      </c>
      <c r="J2953" s="13"/>
      <c r="N2953" s="37"/>
      <c r="O2953" s="36"/>
    </row>
    <row r="2954" spans="1:15" ht="13.7" customHeight="1" x14ac:dyDescent="0.25">
      <c r="A2954" s="73">
        <f>'EMFAC2017EI-2011Class'!B2953</f>
        <v>2024</v>
      </c>
      <c r="B2954" s="74" t="str">
        <f>'EMFAC2017EI-2011Class'!C2953</f>
        <v>T7 Single Construction</v>
      </c>
      <c r="C2954" s="73">
        <f>'EMFAC2017EI-2011Class'!D2953</f>
        <v>2004</v>
      </c>
      <c r="D2954" s="38">
        <f>'EMFAC2017EI-2011Class'!F2953</f>
        <v>20</v>
      </c>
      <c r="E2954" s="72" t="str">
        <f t="shared" si="93"/>
        <v>T7 Single Construction-20</v>
      </c>
      <c r="F2954" s="39">
        <f>VLOOKUP(E2954,HD_Odo!$C$2:$D$1381,2,FALSE)</f>
        <v>522182</v>
      </c>
      <c r="G2954" s="89" t="str">
        <f>'EMFAC2017EI-2011Class'!H2953</f>
        <v>2024-T7 Single Construction-20</v>
      </c>
      <c r="H2954" s="70">
        <f t="shared" si="94"/>
        <v>0.88093794037956308</v>
      </c>
      <c r="J2954" s="13"/>
      <c r="N2954" s="37"/>
      <c r="O2954" s="36"/>
    </row>
    <row r="2955" spans="1:15" ht="13.7" customHeight="1" x14ac:dyDescent="0.25">
      <c r="A2955" s="73">
        <f>'EMFAC2017EI-2011Class'!B2954</f>
        <v>2024</v>
      </c>
      <c r="B2955" s="74" t="str">
        <f>'EMFAC2017EI-2011Class'!C2954</f>
        <v>T7 Single Construction</v>
      </c>
      <c r="C2955" s="73">
        <f>'EMFAC2017EI-2011Class'!D2954</f>
        <v>2003</v>
      </c>
      <c r="D2955" s="38">
        <f>'EMFAC2017EI-2011Class'!F2954</f>
        <v>21</v>
      </c>
      <c r="E2955" s="72" t="str">
        <f t="shared" ref="E2955:E3018" si="95">CONCATENATE(B2955,"-",D2955)</f>
        <v>T7 Single Construction-21</v>
      </c>
      <c r="F2955" s="39">
        <f>VLOOKUP(E2955,HD_Odo!$C$2:$D$1381,2,FALSE)</f>
        <v>538456</v>
      </c>
      <c r="G2955" s="89" t="str">
        <f>'EMFAC2017EI-2011Class'!H2954</f>
        <v>2024-T7 Single Construction-21</v>
      </c>
      <c r="H2955" s="70">
        <f t="shared" si="94"/>
        <v>0.92407863850531224</v>
      </c>
      <c r="J2955" s="13"/>
      <c r="N2955" s="37"/>
      <c r="O2955" s="36"/>
    </row>
    <row r="2956" spans="1:15" ht="13.7" customHeight="1" x14ac:dyDescent="0.25">
      <c r="A2956" s="73">
        <f>'EMFAC2017EI-2011Class'!B2955</f>
        <v>2024</v>
      </c>
      <c r="B2956" s="74" t="str">
        <f>'EMFAC2017EI-2011Class'!C2955</f>
        <v>T7 Single Construction</v>
      </c>
      <c r="C2956" s="73">
        <f>'EMFAC2017EI-2011Class'!D2955</f>
        <v>2002</v>
      </c>
      <c r="D2956" s="38">
        <f>'EMFAC2017EI-2011Class'!F2955</f>
        <v>22</v>
      </c>
      <c r="E2956" s="72" t="str">
        <f t="shared" si="95"/>
        <v>T7 Single Construction-22</v>
      </c>
      <c r="F2956" s="39">
        <f>VLOOKUP(E2956,HD_Odo!$C$2:$D$1381,2,FALSE)</f>
        <v>554417</v>
      </c>
      <c r="G2956" s="89" t="str">
        <f>'EMFAC2017EI-2011Class'!H2955</f>
        <v>2024-T7 Single Construction-22</v>
      </c>
      <c r="H2956" s="70">
        <f t="shared" si="94"/>
        <v>0.92293546693507167</v>
      </c>
      <c r="J2956" s="13"/>
      <c r="N2956" s="37"/>
      <c r="O2956" s="36"/>
    </row>
    <row r="2957" spans="1:15" ht="13.7" customHeight="1" x14ac:dyDescent="0.25">
      <c r="A2957" s="73">
        <f>'EMFAC2017EI-2011Class'!B2956</f>
        <v>2024</v>
      </c>
      <c r="B2957" s="74" t="str">
        <f>'EMFAC2017EI-2011Class'!C2956</f>
        <v>T7 Single Construction</v>
      </c>
      <c r="C2957" s="73">
        <f>'EMFAC2017EI-2011Class'!D2956</f>
        <v>2001</v>
      </c>
      <c r="D2957" s="38">
        <f>'EMFAC2017EI-2011Class'!F2956</f>
        <v>23</v>
      </c>
      <c r="E2957" s="72" t="str">
        <f t="shared" si="95"/>
        <v>T7 Single Construction-23</v>
      </c>
      <c r="F2957" s="39">
        <f>VLOOKUP(E2957,HD_Odo!$C$2:$D$1381,2,FALSE)</f>
        <v>570042</v>
      </c>
      <c r="G2957" s="89" t="str">
        <f>'EMFAC2017EI-2011Class'!H2956</f>
        <v>2024-T7 Single Construction-23</v>
      </c>
      <c r="H2957" s="70">
        <f t="shared" si="94"/>
        <v>0.92184730207650323</v>
      </c>
      <c r="J2957" s="13"/>
      <c r="N2957" s="37"/>
      <c r="O2957" s="36"/>
    </row>
    <row r="2958" spans="1:15" ht="13.7" customHeight="1" x14ac:dyDescent="0.25">
      <c r="A2958" s="73">
        <f>'EMFAC2017EI-2011Class'!B2957</f>
        <v>2024</v>
      </c>
      <c r="B2958" s="74" t="str">
        <f>'EMFAC2017EI-2011Class'!C2957</f>
        <v>T7 Single Construction</v>
      </c>
      <c r="C2958" s="73">
        <f>'EMFAC2017EI-2011Class'!D2957</f>
        <v>2000</v>
      </c>
      <c r="D2958" s="38">
        <f>'EMFAC2017EI-2011Class'!F2957</f>
        <v>24</v>
      </c>
      <c r="E2958" s="72" t="str">
        <f t="shared" si="95"/>
        <v>T7 Single Construction-24</v>
      </c>
      <c r="F2958" s="39">
        <f>VLOOKUP(E2958,HD_Odo!$C$2:$D$1381,2,FALSE)</f>
        <v>585309</v>
      </c>
      <c r="G2958" s="89" t="str">
        <f>'EMFAC2017EI-2011Class'!H2957</f>
        <v>2024-T7 Single Construction-24</v>
      </c>
      <c r="H2958" s="70">
        <f t="shared" si="94"/>
        <v>0.92081244084403446</v>
      </c>
      <c r="J2958" s="13"/>
      <c r="N2958" s="37"/>
      <c r="O2958" s="36"/>
    </row>
    <row r="2959" spans="1:15" ht="13.7" customHeight="1" x14ac:dyDescent="0.25">
      <c r="A2959" s="73">
        <f>'EMFAC2017EI-2011Class'!B2958</f>
        <v>2024</v>
      </c>
      <c r="B2959" s="74" t="str">
        <f>'EMFAC2017EI-2011Class'!C2958</f>
        <v>T7 Single Construction</v>
      </c>
      <c r="C2959" s="73">
        <f>'EMFAC2017EI-2011Class'!D2958</f>
        <v>1999</v>
      </c>
      <c r="D2959" s="38">
        <f>'EMFAC2017EI-2011Class'!F2958</f>
        <v>25</v>
      </c>
      <c r="E2959" s="72" t="str">
        <f t="shared" si="95"/>
        <v>T7 Single Construction-25</v>
      </c>
      <c r="F2959" s="39">
        <f>VLOOKUP(E2959,HD_Odo!$C$2:$D$1381,2,FALSE)</f>
        <v>600200</v>
      </c>
      <c r="G2959" s="89" t="str">
        <f>'EMFAC2017EI-2011Class'!H2958</f>
        <v>2024-T7 Single Construction-25</v>
      </c>
      <c r="H2959" s="70">
        <f t="shared" si="94"/>
        <v>0.91982902699612223</v>
      </c>
      <c r="J2959" s="13"/>
      <c r="N2959" s="37"/>
      <c r="O2959" s="36"/>
    </row>
    <row r="2960" spans="1:15" ht="13.7" customHeight="1" x14ac:dyDescent="0.25">
      <c r="A2960" s="73">
        <f>'EMFAC2017EI-2011Class'!B2959</f>
        <v>2024</v>
      </c>
      <c r="B2960" s="74" t="str">
        <f>'EMFAC2017EI-2011Class'!C2959</f>
        <v>T7 Single Construction</v>
      </c>
      <c r="C2960" s="73">
        <f>'EMFAC2017EI-2011Class'!D2959</f>
        <v>1998</v>
      </c>
      <c r="D2960" s="38">
        <f>'EMFAC2017EI-2011Class'!F2959</f>
        <v>26</v>
      </c>
      <c r="E2960" s="72" t="str">
        <f t="shared" si="95"/>
        <v>T7 Single Construction-26</v>
      </c>
      <c r="F2960" s="39">
        <f>VLOOKUP(E2960,HD_Odo!$C$2:$D$1381,2,FALSE)</f>
        <v>614697</v>
      </c>
      <c r="G2960" s="89" t="str">
        <f>'EMFAC2017EI-2011Class'!H2959</f>
        <v>2024-T7 Single Construction-26</v>
      </c>
      <c r="H2960" s="70">
        <f t="shared" si="94"/>
        <v>0.9188953351185104</v>
      </c>
      <c r="J2960" s="13"/>
      <c r="N2960" s="37"/>
      <c r="O2960" s="36"/>
    </row>
    <row r="2961" spans="1:15" ht="13.7" customHeight="1" x14ac:dyDescent="0.25">
      <c r="A2961" s="73">
        <f>'EMFAC2017EI-2011Class'!B2960</f>
        <v>2024</v>
      </c>
      <c r="B2961" s="74" t="str">
        <f>'EMFAC2017EI-2011Class'!C2960</f>
        <v>T7 Single Construction</v>
      </c>
      <c r="C2961" s="73">
        <f>'EMFAC2017EI-2011Class'!D2960</f>
        <v>1997</v>
      </c>
      <c r="D2961" s="38">
        <f>'EMFAC2017EI-2011Class'!F2960</f>
        <v>27</v>
      </c>
      <c r="E2961" s="72" t="str">
        <f t="shared" si="95"/>
        <v>T7 Single Construction-27</v>
      </c>
      <c r="F2961" s="39">
        <f>VLOOKUP(E2961,HD_Odo!$C$2:$D$1381,2,FALSE)</f>
        <v>628784</v>
      </c>
      <c r="G2961" s="89" t="str">
        <f>'EMFAC2017EI-2011Class'!H2960</f>
        <v>2024-T7 Single Construction-27</v>
      </c>
      <c r="H2961" s="70">
        <f t="shared" si="94"/>
        <v>0.91800964030271071</v>
      </c>
      <c r="J2961" s="13"/>
      <c r="N2961" s="37"/>
      <c r="O2961" s="36"/>
    </row>
    <row r="2962" spans="1:15" ht="13.7" customHeight="1" x14ac:dyDescent="0.25">
      <c r="A2962" s="73">
        <f>'EMFAC2017EI-2011Class'!B2961</f>
        <v>2024</v>
      </c>
      <c r="B2962" s="74" t="str">
        <f>'EMFAC2017EI-2011Class'!C2961</f>
        <v>T7 Single Construction</v>
      </c>
      <c r="C2962" s="73">
        <f>'EMFAC2017EI-2011Class'!D2961</f>
        <v>1996</v>
      </c>
      <c r="D2962" s="38">
        <f>'EMFAC2017EI-2011Class'!F2961</f>
        <v>28</v>
      </c>
      <c r="E2962" s="72" t="str">
        <f t="shared" si="95"/>
        <v>T7 Single Construction-28</v>
      </c>
      <c r="F2962" s="39">
        <f>VLOOKUP(E2962,HD_Odo!$C$2:$D$1381,2,FALSE)</f>
        <v>642448</v>
      </c>
      <c r="G2962" s="89" t="str">
        <f>'EMFAC2017EI-2011Class'!H2961</f>
        <v>2024-T7 Single Construction-28</v>
      </c>
      <c r="H2962" s="70">
        <f t="shared" si="94"/>
        <v>0.91717016579707888</v>
      </c>
      <c r="J2962" s="13"/>
      <c r="N2962" s="37"/>
      <c r="O2962" s="36"/>
    </row>
    <row r="2963" spans="1:15" ht="13.7" customHeight="1" x14ac:dyDescent="0.25">
      <c r="A2963" s="73">
        <f>'EMFAC2017EI-2011Class'!B2962</f>
        <v>2024</v>
      </c>
      <c r="B2963" s="74" t="str">
        <f>'EMFAC2017EI-2011Class'!C2962</f>
        <v>T7 Single Construction</v>
      </c>
      <c r="C2963" s="73">
        <f>'EMFAC2017EI-2011Class'!D2962</f>
        <v>1995</v>
      </c>
      <c r="D2963" s="38">
        <f>'EMFAC2017EI-2011Class'!F2962</f>
        <v>29</v>
      </c>
      <c r="E2963" s="72" t="str">
        <f t="shared" si="95"/>
        <v>T7 Single Construction-29</v>
      </c>
      <c r="F2963" s="39">
        <f>VLOOKUP(E2963,HD_Odo!$C$2:$D$1381,2,FALSE)</f>
        <v>655678</v>
      </c>
      <c r="G2963" s="89" t="str">
        <f>'EMFAC2017EI-2011Class'!H2962</f>
        <v>2024-T7 Single Construction-29</v>
      </c>
      <c r="H2963" s="70">
        <f t="shared" si="94"/>
        <v>0.91637515522249391</v>
      </c>
      <c r="J2963" s="13"/>
      <c r="N2963" s="37"/>
      <c r="O2963" s="36"/>
    </row>
    <row r="2964" spans="1:15" ht="13.7" customHeight="1" x14ac:dyDescent="0.25">
      <c r="A2964" s="73">
        <f>'EMFAC2017EI-2011Class'!B2963</f>
        <v>2024</v>
      </c>
      <c r="B2964" s="74" t="str">
        <f>'EMFAC2017EI-2011Class'!C2963</f>
        <v>T7 Single Construction</v>
      </c>
      <c r="C2964" s="73">
        <f>'EMFAC2017EI-2011Class'!D2963</f>
        <v>1994</v>
      </c>
      <c r="D2964" s="38">
        <f>'EMFAC2017EI-2011Class'!F2963</f>
        <v>30</v>
      </c>
      <c r="E2964" s="72" t="str">
        <f t="shared" si="95"/>
        <v>T7 Single Construction-30</v>
      </c>
      <c r="F2964" s="39">
        <f>VLOOKUP(E2964,HD_Odo!$C$2:$D$1381,2,FALSE)</f>
        <v>668463</v>
      </c>
      <c r="G2964" s="89" t="str">
        <f>'EMFAC2017EI-2011Class'!H2963</f>
        <v>2024-T7 Single Construction-30</v>
      </c>
      <c r="H2964" s="70">
        <f t="shared" si="94"/>
        <v>0.91562299263608715</v>
      </c>
      <c r="J2964" s="13"/>
      <c r="N2964" s="37"/>
      <c r="O2964" s="36"/>
    </row>
    <row r="2965" spans="1:15" ht="13.7" customHeight="1" x14ac:dyDescent="0.25">
      <c r="A2965" s="73">
        <f>'EMFAC2017EI-2011Class'!B2964</f>
        <v>2024</v>
      </c>
      <c r="B2965" s="74" t="str">
        <f>'EMFAC2017EI-2011Class'!C2964</f>
        <v>T7 Single Construction</v>
      </c>
      <c r="C2965" s="73">
        <f>'EMFAC2017EI-2011Class'!D2964</f>
        <v>1993</v>
      </c>
      <c r="D2965" s="38">
        <f>'EMFAC2017EI-2011Class'!F2964</f>
        <v>31</v>
      </c>
      <c r="E2965" s="72" t="str">
        <f t="shared" si="95"/>
        <v>T7 Single Construction-31</v>
      </c>
      <c r="F2965" s="39">
        <f>VLOOKUP(E2965,HD_Odo!$C$2:$D$1381,2,FALSE)</f>
        <v>680796</v>
      </c>
      <c r="G2965" s="89" t="str">
        <f>'EMFAC2017EI-2011Class'!H2964</f>
        <v>2024-T7 Single Construction-31</v>
      </c>
      <c r="H2965" s="70">
        <f t="shared" si="94"/>
        <v>1</v>
      </c>
      <c r="J2965" s="13"/>
      <c r="N2965" s="37"/>
      <c r="O2965" s="36"/>
    </row>
    <row r="2966" spans="1:15" ht="13.7" customHeight="1" x14ac:dyDescent="0.25">
      <c r="A2966" s="73">
        <f>'EMFAC2017EI-2011Class'!B2965</f>
        <v>2024</v>
      </c>
      <c r="B2966" s="74" t="str">
        <f>'EMFAC2017EI-2011Class'!C2965</f>
        <v>T7 Single Construction</v>
      </c>
      <c r="C2966" s="73">
        <f>'EMFAC2017EI-2011Class'!D2965</f>
        <v>1992</v>
      </c>
      <c r="D2966" s="38">
        <f>'EMFAC2017EI-2011Class'!F2965</f>
        <v>32</v>
      </c>
      <c r="E2966" s="72" t="str">
        <f t="shared" si="95"/>
        <v>T7 Single Construction-32</v>
      </c>
      <c r="F2966" s="39">
        <f>VLOOKUP(E2966,HD_Odo!$C$2:$D$1381,2,FALSE)</f>
        <v>692671</v>
      </c>
      <c r="G2966" s="89" t="str">
        <f>'EMFAC2017EI-2011Class'!H2965</f>
        <v>2024-T7 Single Construction-32</v>
      </c>
      <c r="H2966" s="70">
        <f t="shared" si="94"/>
        <v>1</v>
      </c>
      <c r="J2966" s="13"/>
      <c r="N2966" s="37"/>
      <c r="O2966" s="36"/>
    </row>
    <row r="2967" spans="1:15" ht="13.7" customHeight="1" x14ac:dyDescent="0.25">
      <c r="A2967" s="73">
        <f>'EMFAC2017EI-2011Class'!B2966</f>
        <v>2024</v>
      </c>
      <c r="B2967" s="74" t="str">
        <f>'EMFAC2017EI-2011Class'!C2966</f>
        <v>T7 Single Construction</v>
      </c>
      <c r="C2967" s="73">
        <f>'EMFAC2017EI-2011Class'!D2966</f>
        <v>1991</v>
      </c>
      <c r="D2967" s="38">
        <f>'EMFAC2017EI-2011Class'!F2966</f>
        <v>33</v>
      </c>
      <c r="E2967" s="72" t="str">
        <f t="shared" si="95"/>
        <v>T7 Single Construction-33</v>
      </c>
      <c r="F2967" s="39">
        <f>VLOOKUP(E2967,HD_Odo!$C$2:$D$1381,2,FALSE)</f>
        <v>704085</v>
      </c>
      <c r="G2967" s="89" t="str">
        <f>'EMFAC2017EI-2011Class'!H2966</f>
        <v>2024-T7 Single Construction-33</v>
      </c>
      <c r="H2967" s="70">
        <f t="shared" si="94"/>
        <v>1</v>
      </c>
      <c r="J2967" s="13"/>
      <c r="N2967" s="37"/>
      <c r="O2967" s="36"/>
    </row>
    <row r="2968" spans="1:15" ht="13.7" customHeight="1" x14ac:dyDescent="0.25">
      <c r="A2968" s="73">
        <f>'EMFAC2017EI-2011Class'!B2967</f>
        <v>2024</v>
      </c>
      <c r="B2968" s="74" t="str">
        <f>'EMFAC2017EI-2011Class'!C2967</f>
        <v>T7 Single Construction</v>
      </c>
      <c r="C2968" s="73">
        <f>'EMFAC2017EI-2011Class'!D2967</f>
        <v>1990</v>
      </c>
      <c r="D2968" s="38">
        <f>'EMFAC2017EI-2011Class'!F2967</f>
        <v>34</v>
      </c>
      <c r="E2968" s="72" t="str">
        <f t="shared" si="95"/>
        <v>T7 Single Construction-34</v>
      </c>
      <c r="F2968" s="39">
        <f>VLOOKUP(E2968,HD_Odo!$C$2:$D$1381,2,FALSE)</f>
        <v>715035</v>
      </c>
      <c r="G2968" s="89" t="str">
        <f>'EMFAC2017EI-2011Class'!H2967</f>
        <v>2024-T7 Single Construction-34</v>
      </c>
      <c r="H2968" s="70">
        <f t="shared" si="94"/>
        <v>1</v>
      </c>
      <c r="J2968" s="13"/>
      <c r="N2968" s="37"/>
      <c r="O2968" s="36"/>
    </row>
    <row r="2969" spans="1:15" ht="13.7" customHeight="1" x14ac:dyDescent="0.25">
      <c r="A2969" s="73">
        <f>'EMFAC2017EI-2011Class'!B2968</f>
        <v>2024</v>
      </c>
      <c r="B2969" s="74" t="str">
        <f>'EMFAC2017EI-2011Class'!C2968</f>
        <v>T7 Single Construction</v>
      </c>
      <c r="C2969" s="73">
        <f>'EMFAC2017EI-2011Class'!D2968</f>
        <v>1989</v>
      </c>
      <c r="D2969" s="38">
        <f>'EMFAC2017EI-2011Class'!F2968</f>
        <v>35</v>
      </c>
      <c r="E2969" s="72" t="str">
        <f t="shared" si="95"/>
        <v>T7 Single Construction-35</v>
      </c>
      <c r="F2969" s="39">
        <f>VLOOKUP(E2969,HD_Odo!$C$2:$D$1381,2,FALSE)</f>
        <v>725521</v>
      </c>
      <c r="G2969" s="89" t="str">
        <f>'EMFAC2017EI-2011Class'!H2968</f>
        <v>2024-T7 Single Construction-35</v>
      </c>
      <c r="H2969" s="70">
        <f t="shared" si="94"/>
        <v>1</v>
      </c>
      <c r="J2969" s="13"/>
      <c r="N2969" s="37"/>
      <c r="O2969" s="36"/>
    </row>
    <row r="2970" spans="1:15" ht="13.7" customHeight="1" x14ac:dyDescent="0.25">
      <c r="A2970" s="73">
        <f>'EMFAC2017EI-2011Class'!B2969</f>
        <v>2024</v>
      </c>
      <c r="B2970" s="74" t="str">
        <f>'EMFAC2017EI-2011Class'!C2969</f>
        <v>T7 Single Construction</v>
      </c>
      <c r="C2970" s="73">
        <f>'EMFAC2017EI-2011Class'!D2969</f>
        <v>1988</v>
      </c>
      <c r="D2970" s="38">
        <f>'EMFAC2017EI-2011Class'!F2969</f>
        <v>36</v>
      </c>
      <c r="E2970" s="72" t="str">
        <f t="shared" si="95"/>
        <v>T7 Single Construction-36</v>
      </c>
      <c r="F2970" s="39">
        <f>VLOOKUP(E2970,HD_Odo!$C$2:$D$1381,2,FALSE)</f>
        <v>735545</v>
      </c>
      <c r="G2970" s="89" t="str">
        <f>'EMFAC2017EI-2011Class'!H2969</f>
        <v>2024-T7 Single Construction-36</v>
      </c>
      <c r="H2970" s="70">
        <f t="shared" si="94"/>
        <v>1</v>
      </c>
      <c r="J2970" s="13"/>
      <c r="N2970" s="37"/>
      <c r="O2970" s="36"/>
    </row>
    <row r="2971" spans="1:15" ht="13.7" customHeight="1" x14ac:dyDescent="0.25">
      <c r="A2971" s="73">
        <f>'EMFAC2017EI-2011Class'!B2970</f>
        <v>2024</v>
      </c>
      <c r="B2971" s="74" t="str">
        <f>'EMFAC2017EI-2011Class'!C2970</f>
        <v>T7 Single Construction</v>
      </c>
      <c r="C2971" s="73">
        <f>'EMFAC2017EI-2011Class'!D2970</f>
        <v>1987</v>
      </c>
      <c r="D2971" s="38">
        <f>'EMFAC2017EI-2011Class'!F2970</f>
        <v>37</v>
      </c>
      <c r="E2971" s="72" t="str">
        <f t="shared" si="95"/>
        <v>T7 Single Construction-37</v>
      </c>
      <c r="F2971" s="39">
        <f>VLOOKUP(E2971,HD_Odo!$C$2:$D$1381,2,FALSE)</f>
        <v>745111</v>
      </c>
      <c r="G2971" s="89" t="str">
        <f>'EMFAC2017EI-2011Class'!H2970</f>
        <v>2024-T7 Single Construction-37</v>
      </c>
      <c r="H2971" s="70">
        <f t="shared" si="94"/>
        <v>1</v>
      </c>
      <c r="J2971" s="13"/>
      <c r="N2971" s="37"/>
      <c r="O2971" s="36"/>
    </row>
    <row r="2972" spans="1:15" ht="13.7" customHeight="1" x14ac:dyDescent="0.25">
      <c r="A2972" s="73">
        <f>'EMFAC2017EI-2011Class'!B2971</f>
        <v>2024</v>
      </c>
      <c r="B2972" s="74" t="str">
        <f>'EMFAC2017EI-2011Class'!C2971</f>
        <v>T7 Single Construction</v>
      </c>
      <c r="C2972" s="73">
        <f>'EMFAC2017EI-2011Class'!D2971</f>
        <v>1986</v>
      </c>
      <c r="D2972" s="38">
        <f>'EMFAC2017EI-2011Class'!F2971</f>
        <v>38</v>
      </c>
      <c r="E2972" s="72" t="str">
        <f t="shared" si="95"/>
        <v>T7 Single Construction-38</v>
      </c>
      <c r="F2972" s="39">
        <f>VLOOKUP(E2972,HD_Odo!$C$2:$D$1381,2,FALSE)</f>
        <v>754239</v>
      </c>
      <c r="G2972" s="89" t="str">
        <f>'EMFAC2017EI-2011Class'!H2971</f>
        <v>2024-T7 Single Construction-38</v>
      </c>
      <c r="H2972" s="70">
        <f t="shared" si="94"/>
        <v>1</v>
      </c>
      <c r="J2972" s="13"/>
      <c r="N2972" s="37"/>
      <c r="O2972" s="36"/>
    </row>
    <row r="2973" spans="1:15" ht="13.7" customHeight="1" x14ac:dyDescent="0.25">
      <c r="A2973" s="73">
        <f>'EMFAC2017EI-2011Class'!B2972</f>
        <v>2024</v>
      </c>
      <c r="B2973" s="74" t="str">
        <f>'EMFAC2017EI-2011Class'!C2972</f>
        <v>T7 Single Construction</v>
      </c>
      <c r="C2973" s="73">
        <f>'EMFAC2017EI-2011Class'!D2972</f>
        <v>1985</v>
      </c>
      <c r="D2973" s="38">
        <f>'EMFAC2017EI-2011Class'!F2972</f>
        <v>39</v>
      </c>
      <c r="E2973" s="72" t="str">
        <f t="shared" si="95"/>
        <v>T7 Single Construction-39</v>
      </c>
      <c r="F2973" s="39">
        <f>VLOOKUP(E2973,HD_Odo!$C$2:$D$1381,2,FALSE)</f>
        <v>762950</v>
      </c>
      <c r="G2973" s="89" t="str">
        <f>'EMFAC2017EI-2011Class'!H2972</f>
        <v>2024-T7 Single Construction-39</v>
      </c>
      <c r="H2973" s="70">
        <f t="shared" si="94"/>
        <v>1</v>
      </c>
      <c r="J2973" s="13"/>
      <c r="N2973" s="37"/>
      <c r="O2973" s="36"/>
    </row>
    <row r="2974" spans="1:15" ht="13.7" customHeight="1" x14ac:dyDescent="0.25">
      <c r="A2974" s="73">
        <f>'EMFAC2017EI-2011Class'!B2973</f>
        <v>2024</v>
      </c>
      <c r="B2974" s="74" t="str">
        <f>'EMFAC2017EI-2011Class'!C2973</f>
        <v>T7 Single Construction</v>
      </c>
      <c r="C2974" s="73">
        <f>'EMFAC2017EI-2011Class'!D2973</f>
        <v>1984</v>
      </c>
      <c r="D2974" s="38">
        <f>'EMFAC2017EI-2011Class'!F2973</f>
        <v>40</v>
      </c>
      <c r="E2974" s="72" t="str">
        <f t="shared" si="95"/>
        <v>T7 Single Construction-40</v>
      </c>
      <c r="F2974" s="39">
        <f>VLOOKUP(E2974,HD_Odo!$C$2:$D$1381,2,FALSE)</f>
        <v>771263</v>
      </c>
      <c r="G2974" s="89" t="str">
        <f>'EMFAC2017EI-2011Class'!H2973</f>
        <v>2024-T7 Single Construction-40</v>
      </c>
      <c r="H2974" s="70">
        <f t="shared" si="94"/>
        <v>1</v>
      </c>
      <c r="J2974" s="13"/>
      <c r="N2974" s="37"/>
      <c r="O2974" s="36"/>
    </row>
    <row r="2975" spans="1:15" ht="13.7" customHeight="1" x14ac:dyDescent="0.25">
      <c r="A2975" s="73">
        <f>'EMFAC2017EI-2011Class'!B2974</f>
        <v>2024</v>
      </c>
      <c r="B2975" s="74" t="str">
        <f>'EMFAC2017EI-2011Class'!C2974</f>
        <v>T7 Single Construction</v>
      </c>
      <c r="C2975" s="73">
        <f>'EMFAC2017EI-2011Class'!D2974</f>
        <v>1983</v>
      </c>
      <c r="D2975" s="38">
        <f>'EMFAC2017EI-2011Class'!F2974</f>
        <v>41</v>
      </c>
      <c r="E2975" s="72" t="str">
        <f t="shared" si="95"/>
        <v>T7 Single Construction-41</v>
      </c>
      <c r="F2975" s="39">
        <f>VLOOKUP(E2975,HD_Odo!$C$2:$D$1381,2,FALSE)</f>
        <v>779196</v>
      </c>
      <c r="G2975" s="89" t="str">
        <f>'EMFAC2017EI-2011Class'!H2974</f>
        <v>2024-T7 Single Construction-41</v>
      </c>
      <c r="H2975" s="70">
        <f t="shared" si="94"/>
        <v>1</v>
      </c>
      <c r="J2975" s="13"/>
      <c r="N2975" s="37"/>
      <c r="O2975" s="36"/>
    </row>
    <row r="2976" spans="1:15" ht="13.7" customHeight="1" x14ac:dyDescent="0.25">
      <c r="A2976" s="73">
        <f>'EMFAC2017EI-2011Class'!B2975</f>
        <v>2024</v>
      </c>
      <c r="B2976" s="74" t="str">
        <f>'EMFAC2017EI-2011Class'!C2975</f>
        <v>T7 Single Construction</v>
      </c>
      <c r="C2976" s="73">
        <f>'EMFAC2017EI-2011Class'!D2975</f>
        <v>1982</v>
      </c>
      <c r="D2976" s="38">
        <f>'EMFAC2017EI-2011Class'!F2975</f>
        <v>42</v>
      </c>
      <c r="E2976" s="72" t="str">
        <f t="shared" si="95"/>
        <v>T7 Single Construction-42</v>
      </c>
      <c r="F2976" s="39">
        <f>VLOOKUP(E2976,HD_Odo!$C$2:$D$1381,2,FALSE)</f>
        <v>786766</v>
      </c>
      <c r="G2976" s="89" t="str">
        <f>'EMFAC2017EI-2011Class'!H2975</f>
        <v>2024-T7 Single Construction-42</v>
      </c>
      <c r="H2976" s="70">
        <f t="shared" si="94"/>
        <v>1</v>
      </c>
      <c r="J2976" s="13"/>
      <c r="N2976" s="37"/>
      <c r="O2976" s="36"/>
    </row>
    <row r="2977" spans="1:15" ht="13.7" customHeight="1" x14ac:dyDescent="0.25">
      <c r="A2977" s="73">
        <f>'EMFAC2017EI-2011Class'!B2976</f>
        <v>2024</v>
      </c>
      <c r="B2977" s="74" t="str">
        <f>'EMFAC2017EI-2011Class'!C2976</f>
        <v>T7 Single Construction</v>
      </c>
      <c r="C2977" s="73">
        <f>'EMFAC2017EI-2011Class'!D2976</f>
        <v>1981</v>
      </c>
      <c r="D2977" s="38">
        <f>'EMFAC2017EI-2011Class'!F2976</f>
        <v>43</v>
      </c>
      <c r="E2977" s="72" t="str">
        <f t="shared" si="95"/>
        <v>T7 Single Construction-43</v>
      </c>
      <c r="F2977" s="39">
        <f>VLOOKUP(E2977,HD_Odo!$C$2:$D$1381,2,FALSE)</f>
        <v>793990</v>
      </c>
      <c r="G2977" s="89" t="str">
        <f>'EMFAC2017EI-2011Class'!H2976</f>
        <v>2024-T7 Single Construction-43</v>
      </c>
      <c r="H2977" s="70">
        <f t="shared" si="94"/>
        <v>1</v>
      </c>
      <c r="J2977" s="13"/>
      <c r="N2977" s="37"/>
      <c r="O2977" s="36"/>
    </row>
    <row r="2978" spans="1:15" ht="13.7" customHeight="1" x14ac:dyDescent="0.25">
      <c r="A2978" s="73">
        <f>'EMFAC2017EI-2011Class'!B2977</f>
        <v>2024</v>
      </c>
      <c r="B2978" s="74" t="str">
        <f>'EMFAC2017EI-2011Class'!C2977</f>
        <v>T7 Single Construction</v>
      </c>
      <c r="C2978" s="73">
        <f>'EMFAC2017EI-2011Class'!D2977</f>
        <v>1980</v>
      </c>
      <c r="D2978" s="38">
        <f>'EMFAC2017EI-2011Class'!F2977</f>
        <v>44</v>
      </c>
      <c r="E2978" s="72" t="str">
        <f t="shared" si="95"/>
        <v>T7 Single Construction-44</v>
      </c>
      <c r="F2978" s="39">
        <f>VLOOKUP(E2978,HD_Odo!$C$2:$D$1381,2,FALSE)</f>
        <v>800000</v>
      </c>
      <c r="G2978" s="89" t="str">
        <f>'EMFAC2017EI-2011Class'!H2977</f>
        <v>2024-T7 Single Construction-44</v>
      </c>
      <c r="H2978" s="70">
        <f t="shared" si="94"/>
        <v>1</v>
      </c>
      <c r="J2978" s="13"/>
      <c r="N2978" s="37"/>
      <c r="O2978" s="36"/>
    </row>
    <row r="2979" spans="1:15" ht="13.7" customHeight="1" x14ac:dyDescent="0.25">
      <c r="A2979" s="73">
        <f>'EMFAC2017EI-2011Class'!B2978</f>
        <v>2024</v>
      </c>
      <c r="B2979" s="74" t="str">
        <f>'EMFAC2017EI-2011Class'!C2978</f>
        <v>T7 SWCV</v>
      </c>
      <c r="C2979" s="73">
        <f>'EMFAC2017EI-2011Class'!D2978</f>
        <v>2025</v>
      </c>
      <c r="D2979" s="38">
        <f>'EMFAC2017EI-2011Class'!F2978</f>
        <v>-1</v>
      </c>
      <c r="E2979" s="72" t="str">
        <f t="shared" si="95"/>
        <v>T7 SWCV--1</v>
      </c>
      <c r="F2979" s="39">
        <f>VLOOKUP(E2979,HD_Odo!$C$2:$D$1381,2,FALSE)</f>
        <v>6514.5833333333303</v>
      </c>
      <c r="G2979" s="89" t="str">
        <f>'EMFAC2017EI-2011Class'!H2978</f>
        <v>2024-T7 SWCV--1</v>
      </c>
      <c r="H2979" s="70">
        <f t="shared" si="94"/>
        <v>0.99100873054750371</v>
      </c>
      <c r="J2979" s="13"/>
      <c r="N2979" s="37"/>
      <c r="O2979" s="36"/>
    </row>
    <row r="2980" spans="1:15" ht="13.7" customHeight="1" x14ac:dyDescent="0.25">
      <c r="A2980" s="73">
        <f>'EMFAC2017EI-2011Class'!B2979</f>
        <v>2024</v>
      </c>
      <c r="B2980" s="74" t="str">
        <f>'EMFAC2017EI-2011Class'!C2979</f>
        <v>T7 SWCV</v>
      </c>
      <c r="C2980" s="73">
        <f>'EMFAC2017EI-2011Class'!D2979</f>
        <v>2024</v>
      </c>
      <c r="D2980" s="38">
        <f>'EMFAC2017EI-2011Class'!F2979</f>
        <v>0</v>
      </c>
      <c r="E2980" s="72" t="str">
        <f t="shared" si="95"/>
        <v>T7 SWCV-0</v>
      </c>
      <c r="F2980" s="39">
        <f>VLOOKUP(E2980,HD_Odo!$C$2:$D$1381,2,FALSE)</f>
        <v>22149.583333333299</v>
      </c>
      <c r="G2980" s="89" t="str">
        <f>'EMFAC2017EI-2011Class'!H2979</f>
        <v>2024-T7 SWCV-0</v>
      </c>
      <c r="H2980" s="70">
        <f t="shared" si="94"/>
        <v>0.97108460076049297</v>
      </c>
      <c r="J2980" s="13"/>
      <c r="N2980" s="37"/>
      <c r="O2980" s="36"/>
    </row>
    <row r="2981" spans="1:15" ht="13.7" customHeight="1" x14ac:dyDescent="0.25">
      <c r="A2981" s="73">
        <f>'EMFAC2017EI-2011Class'!B2980</f>
        <v>2024</v>
      </c>
      <c r="B2981" s="74" t="str">
        <f>'EMFAC2017EI-2011Class'!C2980</f>
        <v>T7 SWCV</v>
      </c>
      <c r="C2981" s="73">
        <f>'EMFAC2017EI-2011Class'!D2980</f>
        <v>2023</v>
      </c>
      <c r="D2981" s="38">
        <f>'EMFAC2017EI-2011Class'!F2980</f>
        <v>1</v>
      </c>
      <c r="E2981" s="72" t="str">
        <f t="shared" si="95"/>
        <v>T7 SWCV-1</v>
      </c>
      <c r="F2981" s="39">
        <f>VLOOKUP(E2981,HD_Odo!$C$2:$D$1381,2,FALSE)</f>
        <v>37784.583333333299</v>
      </c>
      <c r="G2981" s="89" t="str">
        <f>'EMFAC2017EI-2011Class'!H2980</f>
        <v>2024-T7 SWCV-1</v>
      </c>
      <c r="H2981" s="70">
        <f t="shared" si="94"/>
        <v>0.95320686604802984</v>
      </c>
      <c r="J2981" s="13"/>
      <c r="N2981" s="37"/>
      <c r="O2981" s="36"/>
    </row>
    <row r="2982" spans="1:15" ht="13.7" customHeight="1" x14ac:dyDescent="0.25">
      <c r="A2982" s="73">
        <f>'EMFAC2017EI-2011Class'!B2981</f>
        <v>2024</v>
      </c>
      <c r="B2982" s="74" t="str">
        <f>'EMFAC2017EI-2011Class'!C2981</f>
        <v>T7 SWCV</v>
      </c>
      <c r="C2982" s="73">
        <f>'EMFAC2017EI-2011Class'!D2981</f>
        <v>2022</v>
      </c>
      <c r="D2982" s="38">
        <f>'EMFAC2017EI-2011Class'!F2981</f>
        <v>2</v>
      </c>
      <c r="E2982" s="72" t="str">
        <f t="shared" si="95"/>
        <v>T7 SWCV-2</v>
      </c>
      <c r="F2982" s="39">
        <f>VLOOKUP(E2982,HD_Odo!$C$2:$D$1381,2,FALSE)</f>
        <v>53419.583333333299</v>
      </c>
      <c r="G2982" s="89" t="str">
        <f>'EMFAC2017EI-2011Class'!H2981</f>
        <v>2024-T7 SWCV-2</v>
      </c>
      <c r="H2982" s="70">
        <f t="shared" si="94"/>
        <v>0.93707565048301134</v>
      </c>
      <c r="J2982" s="13"/>
      <c r="N2982" s="37"/>
      <c r="O2982" s="36"/>
    </row>
    <row r="2983" spans="1:15" ht="13.7" customHeight="1" x14ac:dyDescent="0.25">
      <c r="A2983" s="73">
        <f>'EMFAC2017EI-2011Class'!B2982</f>
        <v>2024</v>
      </c>
      <c r="B2983" s="74" t="str">
        <f>'EMFAC2017EI-2011Class'!C2982</f>
        <v>T7 SWCV</v>
      </c>
      <c r="C2983" s="73">
        <f>'EMFAC2017EI-2011Class'!D2982</f>
        <v>2021</v>
      </c>
      <c r="D2983" s="38">
        <f>'EMFAC2017EI-2011Class'!F2982</f>
        <v>3</v>
      </c>
      <c r="E2983" s="72" t="str">
        <f t="shared" si="95"/>
        <v>T7 SWCV-3</v>
      </c>
      <c r="F2983" s="39">
        <f>VLOOKUP(E2983,HD_Odo!$C$2:$D$1381,2,FALSE)</f>
        <v>69054.583333333299</v>
      </c>
      <c r="G2983" s="89" t="str">
        <f>'EMFAC2017EI-2011Class'!H2982</f>
        <v>2024-T7 SWCV-3</v>
      </c>
      <c r="H2983" s="70">
        <f t="shared" si="94"/>
        <v>0.92244694067453359</v>
      </c>
      <c r="J2983" s="13"/>
      <c r="N2983" s="37"/>
      <c r="O2983" s="36"/>
    </row>
    <row r="2984" spans="1:15" ht="13.7" customHeight="1" x14ac:dyDescent="0.25">
      <c r="A2984" s="73">
        <f>'EMFAC2017EI-2011Class'!B2983</f>
        <v>2024</v>
      </c>
      <c r="B2984" s="74" t="str">
        <f>'EMFAC2017EI-2011Class'!C2983</f>
        <v>T7 SWCV</v>
      </c>
      <c r="C2984" s="73">
        <f>'EMFAC2017EI-2011Class'!D2983</f>
        <v>2020</v>
      </c>
      <c r="D2984" s="38">
        <f>'EMFAC2017EI-2011Class'!F2983</f>
        <v>4</v>
      </c>
      <c r="E2984" s="72" t="str">
        <f t="shared" si="95"/>
        <v>T7 SWCV-4</v>
      </c>
      <c r="F2984" s="39">
        <f>VLOOKUP(E2984,HD_Odo!$C$2:$D$1381,2,FALSE)</f>
        <v>84689.583333333299</v>
      </c>
      <c r="G2984" s="89" t="str">
        <f>'EMFAC2017EI-2011Class'!H2983</f>
        <v>2024-T7 SWCV-4</v>
      </c>
      <c r="H2984" s="70">
        <f t="shared" si="94"/>
        <v>0.90912015663430723</v>
      </c>
      <c r="J2984" s="13"/>
      <c r="N2984" s="37"/>
      <c r="O2984" s="36"/>
    </row>
    <row r="2985" spans="1:15" ht="13.7" customHeight="1" x14ac:dyDescent="0.25">
      <c r="A2985" s="73">
        <f>'EMFAC2017EI-2011Class'!B2984</f>
        <v>2024</v>
      </c>
      <c r="B2985" s="74" t="str">
        <f>'EMFAC2017EI-2011Class'!C2984</f>
        <v>T7 SWCV</v>
      </c>
      <c r="C2985" s="73">
        <f>'EMFAC2017EI-2011Class'!D2984</f>
        <v>2019</v>
      </c>
      <c r="D2985" s="38">
        <f>'EMFAC2017EI-2011Class'!F2984</f>
        <v>5</v>
      </c>
      <c r="E2985" s="72" t="str">
        <f t="shared" si="95"/>
        <v>T7 SWCV-5</v>
      </c>
      <c r="F2985" s="39">
        <f>VLOOKUP(E2985,HD_Odo!$C$2:$D$1381,2,FALSE)</f>
        <v>100324.58333333299</v>
      </c>
      <c r="G2985" s="89" t="str">
        <f>'EMFAC2017EI-2011Class'!H2984</f>
        <v>2024-T7 SWCV-5</v>
      </c>
      <c r="H2985" s="70">
        <f t="shared" si="94"/>
        <v>0.89692889976792478</v>
      </c>
      <c r="J2985" s="13"/>
      <c r="N2985" s="37"/>
      <c r="O2985" s="36"/>
    </row>
    <row r="2986" spans="1:15" ht="13.7" customHeight="1" x14ac:dyDescent="0.25">
      <c r="A2986" s="73">
        <f>'EMFAC2017EI-2011Class'!B2985</f>
        <v>2024</v>
      </c>
      <c r="B2986" s="74" t="str">
        <f>'EMFAC2017EI-2011Class'!C2985</f>
        <v>T7 SWCV</v>
      </c>
      <c r="C2986" s="73">
        <f>'EMFAC2017EI-2011Class'!D2985</f>
        <v>2018</v>
      </c>
      <c r="D2986" s="38">
        <f>'EMFAC2017EI-2011Class'!F2985</f>
        <v>6</v>
      </c>
      <c r="E2986" s="72" t="str">
        <f t="shared" si="95"/>
        <v>T7 SWCV-6</v>
      </c>
      <c r="F2986" s="39">
        <f>VLOOKUP(E2986,HD_Odo!$C$2:$D$1381,2,FALSE)</f>
        <v>115959.58333333299</v>
      </c>
      <c r="G2986" s="89" t="str">
        <f>'EMFAC2017EI-2011Class'!H2985</f>
        <v>2024-T7 SWCV-6</v>
      </c>
      <c r="H2986" s="70">
        <f t="shared" si="94"/>
        <v>0.88573396921791947</v>
      </c>
      <c r="J2986" s="13"/>
      <c r="N2986" s="37"/>
      <c r="O2986" s="36"/>
    </row>
    <row r="2987" spans="1:15" ht="13.7" customHeight="1" x14ac:dyDescent="0.25">
      <c r="A2987" s="73">
        <f>'EMFAC2017EI-2011Class'!B2986</f>
        <v>2024</v>
      </c>
      <c r="B2987" s="74" t="str">
        <f>'EMFAC2017EI-2011Class'!C2986</f>
        <v>T7 SWCV</v>
      </c>
      <c r="C2987" s="73">
        <f>'EMFAC2017EI-2011Class'!D2986</f>
        <v>2017</v>
      </c>
      <c r="D2987" s="38">
        <f>'EMFAC2017EI-2011Class'!F2986</f>
        <v>7</v>
      </c>
      <c r="E2987" s="72" t="str">
        <f t="shared" si="95"/>
        <v>T7 SWCV-7</v>
      </c>
      <c r="F2987" s="39">
        <f>VLOOKUP(E2987,HD_Odo!$C$2:$D$1381,2,FALSE)</f>
        <v>131594.58333333299</v>
      </c>
      <c r="G2987" s="89" t="str">
        <f>'EMFAC2017EI-2011Class'!H2986</f>
        <v>2024-T7 SWCV-7</v>
      </c>
      <c r="H2987" s="70">
        <f t="shared" si="94"/>
        <v>0.87541802319954665</v>
      </c>
      <c r="J2987" s="13"/>
      <c r="N2987" s="37"/>
      <c r="O2987" s="36"/>
    </row>
    <row r="2988" spans="1:15" ht="13.7" customHeight="1" x14ac:dyDescent="0.25">
      <c r="A2988" s="73">
        <f>'EMFAC2017EI-2011Class'!B2987</f>
        <v>2024</v>
      </c>
      <c r="B2988" s="74" t="str">
        <f>'EMFAC2017EI-2011Class'!C2987</f>
        <v>T7 SWCV</v>
      </c>
      <c r="C2988" s="73">
        <f>'EMFAC2017EI-2011Class'!D2987</f>
        <v>2016</v>
      </c>
      <c r="D2988" s="38">
        <f>'EMFAC2017EI-2011Class'!F2987</f>
        <v>8</v>
      </c>
      <c r="E2988" s="72" t="str">
        <f t="shared" si="95"/>
        <v>T7 SWCV-8</v>
      </c>
      <c r="F2988" s="39">
        <f>VLOOKUP(E2988,HD_Odo!$C$2:$D$1381,2,FALSE)</f>
        <v>147229.58333333299</v>
      </c>
      <c r="G2988" s="89" t="str">
        <f>'EMFAC2017EI-2011Class'!H2987</f>
        <v>2024-T7 SWCV-8</v>
      </c>
      <c r="H2988" s="70">
        <f t="shared" si="94"/>
        <v>0.8658814503501614</v>
      </c>
      <c r="J2988" s="13"/>
      <c r="N2988" s="37"/>
      <c r="O2988" s="36"/>
    </row>
    <row r="2989" spans="1:15" ht="13.7" customHeight="1" x14ac:dyDescent="0.25">
      <c r="A2989" s="73">
        <f>'EMFAC2017EI-2011Class'!B2988</f>
        <v>2024</v>
      </c>
      <c r="B2989" s="74" t="str">
        <f>'EMFAC2017EI-2011Class'!C2988</f>
        <v>T7 SWCV</v>
      </c>
      <c r="C2989" s="73">
        <f>'EMFAC2017EI-2011Class'!D2988</f>
        <v>2015</v>
      </c>
      <c r="D2989" s="38">
        <f>'EMFAC2017EI-2011Class'!F2988</f>
        <v>9</v>
      </c>
      <c r="E2989" s="72" t="str">
        <f t="shared" si="95"/>
        <v>T7 SWCV-9</v>
      </c>
      <c r="F2989" s="39">
        <f>VLOOKUP(E2989,HD_Odo!$C$2:$D$1381,2,FALSE)</f>
        <v>162864.58333333299</v>
      </c>
      <c r="G2989" s="89" t="str">
        <f>'EMFAC2017EI-2011Class'!H2988</f>
        <v>2024-T7 SWCV-9</v>
      </c>
      <c r="H2989" s="70">
        <f t="shared" si="94"/>
        <v>0.85703914277949622</v>
      </c>
      <c r="J2989" s="13"/>
      <c r="N2989" s="37"/>
      <c r="O2989" s="36"/>
    </row>
    <row r="2990" spans="1:15" ht="13.7" customHeight="1" x14ac:dyDescent="0.25">
      <c r="A2990" s="73">
        <f>'EMFAC2017EI-2011Class'!B2989</f>
        <v>2024</v>
      </c>
      <c r="B2990" s="74" t="str">
        <f>'EMFAC2017EI-2011Class'!C2989</f>
        <v>T7 SWCV</v>
      </c>
      <c r="C2990" s="73">
        <f>'EMFAC2017EI-2011Class'!D2989</f>
        <v>2014</v>
      </c>
      <c r="D2990" s="38">
        <f>'EMFAC2017EI-2011Class'!F2989</f>
        <v>10</v>
      </c>
      <c r="E2990" s="72" t="str">
        <f t="shared" si="95"/>
        <v>T7 SWCV-10</v>
      </c>
      <c r="F2990" s="39">
        <f>VLOOKUP(E2990,HD_Odo!$C$2:$D$1381,2,FALSE)</f>
        <v>178499.58333333299</v>
      </c>
      <c r="G2990" s="89" t="str">
        <f>'EMFAC2017EI-2011Class'!H2989</f>
        <v>2024-T7 SWCV-10</v>
      </c>
      <c r="H2990" s="70">
        <f t="shared" si="94"/>
        <v>0.84881794913589703</v>
      </c>
      <c r="J2990" s="13"/>
      <c r="N2990" s="37"/>
      <c r="O2990" s="36"/>
    </row>
    <row r="2991" spans="1:15" ht="13.7" customHeight="1" x14ac:dyDescent="0.25">
      <c r="A2991" s="73">
        <f>'EMFAC2017EI-2011Class'!B2990</f>
        <v>2024</v>
      </c>
      <c r="B2991" s="74" t="str">
        <f>'EMFAC2017EI-2011Class'!C2990</f>
        <v>T7 SWCV</v>
      </c>
      <c r="C2991" s="73">
        <f>'EMFAC2017EI-2011Class'!D2990</f>
        <v>2013</v>
      </c>
      <c r="D2991" s="38">
        <f>'EMFAC2017EI-2011Class'!F2990</f>
        <v>11</v>
      </c>
      <c r="E2991" s="72" t="str">
        <f t="shared" si="95"/>
        <v>T7 SWCV-11</v>
      </c>
      <c r="F2991" s="39">
        <f>VLOOKUP(E2991,HD_Odo!$C$2:$D$1381,2,FALSE)</f>
        <v>194134.58333333299</v>
      </c>
      <c r="G2991" s="89" t="str">
        <f>'EMFAC2017EI-2011Class'!H2990</f>
        <v>2024-T7 SWCV-11</v>
      </c>
      <c r="H2991" s="70">
        <f t="shared" si="94"/>
        <v>0.80267293366924453</v>
      </c>
      <c r="J2991" s="13"/>
      <c r="N2991" s="37"/>
      <c r="O2991" s="36"/>
    </row>
    <row r="2992" spans="1:15" ht="13.7" customHeight="1" x14ac:dyDescent="0.25">
      <c r="A2992" s="73">
        <f>'EMFAC2017EI-2011Class'!B2991</f>
        <v>2024</v>
      </c>
      <c r="B2992" s="74" t="str">
        <f>'EMFAC2017EI-2011Class'!C2991</f>
        <v>T7 SWCV</v>
      </c>
      <c r="C2992" s="73">
        <f>'EMFAC2017EI-2011Class'!D2991</f>
        <v>2012</v>
      </c>
      <c r="D2992" s="38">
        <f>'EMFAC2017EI-2011Class'!F2991</f>
        <v>12</v>
      </c>
      <c r="E2992" s="72" t="str">
        <f t="shared" si="95"/>
        <v>T7 SWCV-12</v>
      </c>
      <c r="F2992" s="39">
        <f>VLOOKUP(E2992,HD_Odo!$C$2:$D$1381,2,FALSE)</f>
        <v>209769.58333333299</v>
      </c>
      <c r="G2992" s="89" t="str">
        <f>'EMFAC2017EI-2011Class'!H2991</f>
        <v>2024-T7 SWCV-12</v>
      </c>
      <c r="H2992" s="70">
        <f t="shared" si="94"/>
        <v>0.79549675850357116</v>
      </c>
      <c r="J2992" s="13"/>
      <c r="N2992" s="37"/>
      <c r="O2992" s="36"/>
    </row>
    <row r="2993" spans="1:15" ht="13.7" customHeight="1" x14ac:dyDescent="0.25">
      <c r="A2993" s="73">
        <f>'EMFAC2017EI-2011Class'!B2992</f>
        <v>2024</v>
      </c>
      <c r="B2993" s="74" t="str">
        <f>'EMFAC2017EI-2011Class'!C2992</f>
        <v>T7 SWCV</v>
      </c>
      <c r="C2993" s="73">
        <f>'EMFAC2017EI-2011Class'!D2992</f>
        <v>2011</v>
      </c>
      <c r="D2993" s="38">
        <f>'EMFAC2017EI-2011Class'!F2992</f>
        <v>13</v>
      </c>
      <c r="E2993" s="72" t="str">
        <f t="shared" si="95"/>
        <v>T7 SWCV-13</v>
      </c>
      <c r="F2993" s="39">
        <f>VLOOKUP(E2993,HD_Odo!$C$2:$D$1381,2,FALSE)</f>
        <v>225404.58333333299</v>
      </c>
      <c r="G2993" s="89" t="str">
        <f>'EMFAC2017EI-2011Class'!H2992</f>
        <v>2024-T7 SWCV-13</v>
      </c>
      <c r="H2993" s="70">
        <f t="shared" si="94"/>
        <v>0.78888423541432706</v>
      </c>
      <c r="J2993" s="13"/>
      <c r="N2993" s="37"/>
      <c r="O2993" s="36"/>
    </row>
    <row r="2994" spans="1:15" ht="13.7" customHeight="1" x14ac:dyDescent="0.25">
      <c r="A2994" s="73">
        <f>'EMFAC2017EI-2011Class'!B2993</f>
        <v>2024</v>
      </c>
      <c r="B2994" s="74" t="str">
        <f>'EMFAC2017EI-2011Class'!C2993</f>
        <v>T7 SWCV</v>
      </c>
      <c r="C2994" s="73">
        <f>'EMFAC2017EI-2011Class'!D2993</f>
        <v>2010</v>
      </c>
      <c r="D2994" s="38">
        <f>'EMFAC2017EI-2011Class'!F2993</f>
        <v>14</v>
      </c>
      <c r="E2994" s="72" t="str">
        <f t="shared" si="95"/>
        <v>T7 SWCV-14</v>
      </c>
      <c r="F2994" s="39">
        <f>VLOOKUP(E2994,HD_Odo!$C$2:$D$1381,2,FALSE)</f>
        <v>241039.58333333299</v>
      </c>
      <c r="G2994" s="89" t="str">
        <f>'EMFAC2017EI-2011Class'!H2993</f>
        <v>2024-T7 SWCV-14</v>
      </c>
      <c r="H2994" s="70">
        <f t="shared" si="94"/>
        <v>0.84462938088099504</v>
      </c>
      <c r="J2994" s="13"/>
      <c r="N2994" s="37"/>
      <c r="O2994" s="36"/>
    </row>
    <row r="2995" spans="1:15" ht="13.7" customHeight="1" x14ac:dyDescent="0.25">
      <c r="A2995" s="73">
        <f>'EMFAC2017EI-2011Class'!B2994</f>
        <v>2024</v>
      </c>
      <c r="B2995" s="74" t="str">
        <f>'EMFAC2017EI-2011Class'!C2994</f>
        <v>T7 SWCV</v>
      </c>
      <c r="C2995" s="73">
        <f>'EMFAC2017EI-2011Class'!D2994</f>
        <v>2009</v>
      </c>
      <c r="D2995" s="38">
        <f>'EMFAC2017EI-2011Class'!F2994</f>
        <v>15</v>
      </c>
      <c r="E2995" s="72" t="str">
        <f t="shared" si="95"/>
        <v>T7 SWCV-15</v>
      </c>
      <c r="F2995" s="39">
        <f>VLOOKUP(E2995,HD_Odo!$C$2:$D$1381,2,FALSE)</f>
        <v>256674.58333333299</v>
      </c>
      <c r="G2995" s="89" t="str">
        <f>'EMFAC2017EI-2011Class'!H2994</f>
        <v>2024-T7 SWCV-15</v>
      </c>
      <c r="H2995" s="70">
        <f t="shared" si="94"/>
        <v>0.83864945575641348</v>
      </c>
      <c r="J2995" s="13"/>
      <c r="N2995" s="37"/>
      <c r="O2995" s="36"/>
    </row>
    <row r="2996" spans="1:15" ht="13.7" customHeight="1" x14ac:dyDescent="0.25">
      <c r="A2996" s="73">
        <f>'EMFAC2017EI-2011Class'!B2995</f>
        <v>2024</v>
      </c>
      <c r="B2996" s="74" t="str">
        <f>'EMFAC2017EI-2011Class'!C2995</f>
        <v>T7 SWCV</v>
      </c>
      <c r="C2996" s="73">
        <f>'EMFAC2017EI-2011Class'!D2995</f>
        <v>2008</v>
      </c>
      <c r="D2996" s="38">
        <f>'EMFAC2017EI-2011Class'!F2995</f>
        <v>16</v>
      </c>
      <c r="E2996" s="72" t="str">
        <f t="shared" si="95"/>
        <v>T7 SWCV-16</v>
      </c>
      <c r="F2996" s="39">
        <f>VLOOKUP(E2996,HD_Odo!$C$2:$D$1381,2,FALSE)</f>
        <v>272309.58333333302</v>
      </c>
      <c r="G2996" s="89" t="str">
        <f>'EMFAC2017EI-2011Class'!H2995</f>
        <v>2024-T7 SWCV-16</v>
      </c>
      <c r="H2996" s="70">
        <f t="shared" si="94"/>
        <v>0.83295861579750941</v>
      </c>
      <c r="J2996" s="13"/>
      <c r="N2996" s="37"/>
      <c r="O2996" s="36"/>
    </row>
    <row r="2997" spans="1:15" ht="13.7" customHeight="1" x14ac:dyDescent="0.25">
      <c r="A2997" s="73">
        <f>'EMFAC2017EI-2011Class'!B2996</f>
        <v>2024</v>
      </c>
      <c r="B2997" s="74" t="str">
        <f>'EMFAC2017EI-2011Class'!C2996</f>
        <v>T7 SWCV</v>
      </c>
      <c r="C2997" s="73">
        <f>'EMFAC2017EI-2011Class'!D2996</f>
        <v>2007</v>
      </c>
      <c r="D2997" s="38">
        <f>'EMFAC2017EI-2011Class'!F2996</f>
        <v>17</v>
      </c>
      <c r="E2997" s="72" t="str">
        <f t="shared" si="95"/>
        <v>T7 SWCV-17</v>
      </c>
      <c r="F2997" s="39">
        <f>VLOOKUP(E2997,HD_Odo!$C$2:$D$1381,2,FALSE)</f>
        <v>287944.58333333302</v>
      </c>
      <c r="G2997" s="89" t="str">
        <f>'EMFAC2017EI-2011Class'!H2996</f>
        <v>2024-T7 SWCV-17</v>
      </c>
      <c r="H2997" s="70">
        <f t="shared" si="94"/>
        <v>0.91796824758446383</v>
      </c>
      <c r="J2997" s="13"/>
      <c r="N2997" s="37"/>
      <c r="O2997" s="36"/>
    </row>
    <row r="2998" spans="1:15" ht="13.7" customHeight="1" x14ac:dyDescent="0.25">
      <c r="A2998" s="73">
        <f>'EMFAC2017EI-2011Class'!B2997</f>
        <v>2024</v>
      </c>
      <c r="B2998" s="74" t="str">
        <f>'EMFAC2017EI-2011Class'!C2997</f>
        <v>T7 SWCV</v>
      </c>
      <c r="C2998" s="73">
        <f>'EMFAC2017EI-2011Class'!D2997</f>
        <v>2006</v>
      </c>
      <c r="D2998" s="38">
        <f>'EMFAC2017EI-2011Class'!F2997</f>
        <v>18</v>
      </c>
      <c r="E2998" s="72" t="str">
        <f t="shared" si="95"/>
        <v>T7 SWCV-18</v>
      </c>
      <c r="F2998" s="39">
        <f>VLOOKUP(E2998,HD_Odo!$C$2:$D$1381,2,FALSE)</f>
        <v>303579.58333333302</v>
      </c>
      <c r="G2998" s="89" t="str">
        <f>'EMFAC2017EI-2011Class'!H2997</f>
        <v>2024-T7 SWCV-18</v>
      </c>
      <c r="H2998" s="70">
        <f t="shared" si="94"/>
        <v>0.91493052123430219</v>
      </c>
      <c r="J2998" s="13"/>
      <c r="N2998" s="37"/>
      <c r="O2998" s="36"/>
    </row>
    <row r="2999" spans="1:15" ht="13.7" customHeight="1" x14ac:dyDescent="0.25">
      <c r="A2999" s="73">
        <f>'EMFAC2017EI-2011Class'!B2998</f>
        <v>2024</v>
      </c>
      <c r="B2999" s="74" t="str">
        <f>'EMFAC2017EI-2011Class'!C2998</f>
        <v>T7 SWCV</v>
      </c>
      <c r="C2999" s="73">
        <f>'EMFAC2017EI-2011Class'!D2998</f>
        <v>2005</v>
      </c>
      <c r="D2999" s="38">
        <f>'EMFAC2017EI-2011Class'!F2998</f>
        <v>19</v>
      </c>
      <c r="E2999" s="72" t="str">
        <f t="shared" si="95"/>
        <v>T7 SWCV-19</v>
      </c>
      <c r="F2999" s="39">
        <f>VLOOKUP(E2999,HD_Odo!$C$2:$D$1381,2,FALSE)</f>
        <v>319214.58333333302</v>
      </c>
      <c r="G2999" s="89" t="str">
        <f>'EMFAC2017EI-2011Class'!H2998</f>
        <v>2024-T7 SWCV-19</v>
      </c>
      <c r="H2999" s="70">
        <f t="shared" ref="H2999:H3062" si="96">IF(C2999&lt;1994,1,IF(C2999&lt;2004,($AC$3+$AD$3*(F2999/10000))/($E$3+$F$3*(F2999/10000)),IF(C2999&lt;2008,($AC$4+$AD$4*(F2999/10000))/($E$4+$F$4*(F2999/10000)),IF(C2999&lt;2011,($AC$5+$AD$5*(F2999/10000))/($E$5+$F$5*(F2999/10000)),IF(C2999&lt;2014,($AC$6+$AD$6*(F2999/10000))/($E$6+$F$6*(F2999/10000)),($AC$7+$AD$7*(F2999/10000))/($E$7+$F$7*(F2999/10000)))))))</f>
        <v>0.91199069654977749</v>
      </c>
      <c r="J2999" s="13"/>
      <c r="N2999" s="37"/>
      <c r="O2999" s="36"/>
    </row>
    <row r="3000" spans="1:15" ht="13.7" customHeight="1" x14ac:dyDescent="0.25">
      <c r="A3000" s="73">
        <f>'EMFAC2017EI-2011Class'!B2999</f>
        <v>2024</v>
      </c>
      <c r="B3000" s="74" t="str">
        <f>'EMFAC2017EI-2011Class'!C2999</f>
        <v>T7 SWCV</v>
      </c>
      <c r="C3000" s="73">
        <f>'EMFAC2017EI-2011Class'!D2999</f>
        <v>2004</v>
      </c>
      <c r="D3000" s="38">
        <f>'EMFAC2017EI-2011Class'!F2999</f>
        <v>20</v>
      </c>
      <c r="E3000" s="72" t="str">
        <f t="shared" si="95"/>
        <v>T7 SWCV-20</v>
      </c>
      <c r="F3000" s="39">
        <f>VLOOKUP(E3000,HD_Odo!$C$2:$D$1381,2,FALSE)</f>
        <v>334849.58333333302</v>
      </c>
      <c r="G3000" s="89" t="str">
        <f>'EMFAC2017EI-2011Class'!H2999</f>
        <v>2024-T7 SWCV-20</v>
      </c>
      <c r="H3000" s="70">
        <f t="shared" si="96"/>
        <v>0.9091441157376221</v>
      </c>
      <c r="J3000" s="13"/>
      <c r="N3000" s="37"/>
      <c r="O3000" s="36"/>
    </row>
    <row r="3001" spans="1:15" ht="13.7" customHeight="1" x14ac:dyDescent="0.25">
      <c r="A3001" s="73">
        <f>'EMFAC2017EI-2011Class'!B3000</f>
        <v>2024</v>
      </c>
      <c r="B3001" s="74" t="str">
        <f>'EMFAC2017EI-2011Class'!C3000</f>
        <v>T7 SWCV</v>
      </c>
      <c r="C3001" s="73">
        <f>'EMFAC2017EI-2011Class'!D3000</f>
        <v>2003</v>
      </c>
      <c r="D3001" s="38">
        <f>'EMFAC2017EI-2011Class'!F3000</f>
        <v>21</v>
      </c>
      <c r="E3001" s="72" t="str">
        <f t="shared" si="95"/>
        <v>T7 SWCV-21</v>
      </c>
      <c r="F3001" s="39">
        <f>VLOOKUP(E3001,HD_Odo!$C$2:$D$1381,2,FALSE)</f>
        <v>350484.58333333302</v>
      </c>
      <c r="G3001" s="89" t="str">
        <f>'EMFAC2017EI-2011Class'!H3000</f>
        <v>2024-T7 SWCV-21</v>
      </c>
      <c r="H3001" s="70">
        <f t="shared" si="96"/>
        <v>0.94051671937422077</v>
      </c>
      <c r="J3001" s="13"/>
      <c r="N3001" s="37"/>
      <c r="O3001" s="36"/>
    </row>
    <row r="3002" spans="1:15" ht="13.7" customHeight="1" x14ac:dyDescent="0.25">
      <c r="A3002" s="73">
        <f>'EMFAC2017EI-2011Class'!B3001</f>
        <v>2024</v>
      </c>
      <c r="B3002" s="74" t="str">
        <f>'EMFAC2017EI-2011Class'!C3001</f>
        <v>T7 SWCV</v>
      </c>
      <c r="C3002" s="73">
        <f>'EMFAC2017EI-2011Class'!D3001</f>
        <v>2002</v>
      </c>
      <c r="D3002" s="38">
        <f>'EMFAC2017EI-2011Class'!F3001</f>
        <v>22</v>
      </c>
      <c r="E3002" s="72" t="str">
        <f t="shared" si="95"/>
        <v>T7 SWCV-22</v>
      </c>
      <c r="F3002" s="39">
        <f>VLOOKUP(E3002,HD_Odo!$C$2:$D$1381,2,FALSE)</f>
        <v>366119.58333333302</v>
      </c>
      <c r="G3002" s="89" t="str">
        <f>'EMFAC2017EI-2011Class'!H3001</f>
        <v>2024-T7 SWCV-22</v>
      </c>
      <c r="H3002" s="70">
        <f t="shared" si="96"/>
        <v>0.93889836629070011</v>
      </c>
      <c r="J3002" s="13"/>
      <c r="N3002" s="37"/>
      <c r="O3002" s="36"/>
    </row>
    <row r="3003" spans="1:15" ht="13.7" customHeight="1" x14ac:dyDescent="0.25">
      <c r="A3003" s="73">
        <f>'EMFAC2017EI-2011Class'!B3002</f>
        <v>2024</v>
      </c>
      <c r="B3003" s="74" t="str">
        <f>'EMFAC2017EI-2011Class'!C3002</f>
        <v>T7 SWCV</v>
      </c>
      <c r="C3003" s="73">
        <f>'EMFAC2017EI-2011Class'!D3002</f>
        <v>2001</v>
      </c>
      <c r="D3003" s="38">
        <f>'EMFAC2017EI-2011Class'!F3002</f>
        <v>23</v>
      </c>
      <c r="E3003" s="72" t="str">
        <f t="shared" si="95"/>
        <v>T7 SWCV-23</v>
      </c>
      <c r="F3003" s="39">
        <f>VLOOKUP(E3003,HD_Odo!$C$2:$D$1381,2,FALSE)</f>
        <v>381754.58333333302</v>
      </c>
      <c r="G3003" s="89" t="str">
        <f>'EMFAC2017EI-2011Class'!H3002</f>
        <v>2024-T7 SWCV-23</v>
      </c>
      <c r="H3003" s="70">
        <f t="shared" si="96"/>
        <v>0.93733305192391625</v>
      </c>
      <c r="J3003" s="13"/>
      <c r="N3003" s="37"/>
      <c r="O3003" s="36"/>
    </row>
    <row r="3004" spans="1:15" ht="13.7" customHeight="1" x14ac:dyDescent="0.25">
      <c r="A3004" s="73">
        <f>'EMFAC2017EI-2011Class'!B3003</f>
        <v>2024</v>
      </c>
      <c r="B3004" s="74" t="str">
        <f>'EMFAC2017EI-2011Class'!C3003</f>
        <v>T7 SWCV</v>
      </c>
      <c r="C3004" s="73">
        <f>'EMFAC2017EI-2011Class'!D3003</f>
        <v>2000</v>
      </c>
      <c r="D3004" s="38">
        <f>'EMFAC2017EI-2011Class'!F3003</f>
        <v>24</v>
      </c>
      <c r="E3004" s="72" t="str">
        <f t="shared" si="95"/>
        <v>T7 SWCV-24</v>
      </c>
      <c r="F3004" s="39">
        <f>VLOOKUP(E3004,HD_Odo!$C$2:$D$1381,2,FALSE)</f>
        <v>397389.58333333302</v>
      </c>
      <c r="G3004" s="89" t="str">
        <f>'EMFAC2017EI-2011Class'!H3003</f>
        <v>2024-T7 SWCV-24</v>
      </c>
      <c r="H3004" s="70">
        <f t="shared" si="96"/>
        <v>0.9358182109331763</v>
      </c>
      <c r="J3004" s="13"/>
      <c r="N3004" s="37"/>
      <c r="O3004" s="36"/>
    </row>
    <row r="3005" spans="1:15" ht="13.7" customHeight="1" x14ac:dyDescent="0.25">
      <c r="A3005" s="73">
        <f>'EMFAC2017EI-2011Class'!B3004</f>
        <v>2024</v>
      </c>
      <c r="B3005" s="74" t="str">
        <f>'EMFAC2017EI-2011Class'!C3004</f>
        <v>T7 SWCV</v>
      </c>
      <c r="C3005" s="73">
        <f>'EMFAC2017EI-2011Class'!D3004</f>
        <v>1999</v>
      </c>
      <c r="D3005" s="38">
        <f>'EMFAC2017EI-2011Class'!F3004</f>
        <v>25</v>
      </c>
      <c r="E3005" s="72" t="str">
        <f t="shared" si="95"/>
        <v>T7 SWCV-25</v>
      </c>
      <c r="F3005" s="39">
        <f>VLOOKUP(E3005,HD_Odo!$C$2:$D$1381,2,FALSE)</f>
        <v>413024.58333333302</v>
      </c>
      <c r="G3005" s="89" t="str">
        <f>'EMFAC2017EI-2011Class'!H3004</f>
        <v>2024-T7 SWCV-25</v>
      </c>
      <c r="H3005" s="70">
        <f t="shared" si="96"/>
        <v>0.93435144079105292</v>
      </c>
      <c r="J3005" s="13"/>
      <c r="N3005" s="37"/>
      <c r="O3005" s="36"/>
    </row>
    <row r="3006" spans="1:15" ht="13.7" customHeight="1" x14ac:dyDescent="0.25">
      <c r="A3006" s="73">
        <f>'EMFAC2017EI-2011Class'!B3005</f>
        <v>2024</v>
      </c>
      <c r="B3006" s="74" t="str">
        <f>'EMFAC2017EI-2011Class'!C3005</f>
        <v>T7 SWCV</v>
      </c>
      <c r="C3006" s="73">
        <f>'EMFAC2017EI-2011Class'!D3005</f>
        <v>1998</v>
      </c>
      <c r="D3006" s="38">
        <f>'EMFAC2017EI-2011Class'!F3005</f>
        <v>26</v>
      </c>
      <c r="E3006" s="72" t="str">
        <f t="shared" si="95"/>
        <v>T7 SWCV-26</v>
      </c>
      <c r="F3006" s="39">
        <f>VLOOKUP(E3006,HD_Odo!$C$2:$D$1381,2,FALSE)</f>
        <v>428659.58333333302</v>
      </c>
      <c r="G3006" s="89" t="str">
        <f>'EMFAC2017EI-2011Class'!H3005</f>
        <v>2024-T7 SWCV-26</v>
      </c>
      <c r="H3006" s="70">
        <f t="shared" si="96"/>
        <v>0.93293048906863363</v>
      </c>
      <c r="J3006" s="13"/>
      <c r="N3006" s="37"/>
      <c r="O3006" s="36"/>
    </row>
    <row r="3007" spans="1:15" ht="13.7" customHeight="1" x14ac:dyDescent="0.25">
      <c r="A3007" s="73">
        <f>'EMFAC2017EI-2011Class'!B3006</f>
        <v>2024</v>
      </c>
      <c r="B3007" s="74" t="str">
        <f>'EMFAC2017EI-2011Class'!C3006</f>
        <v>T7 SWCV</v>
      </c>
      <c r="C3007" s="73">
        <f>'EMFAC2017EI-2011Class'!D3006</f>
        <v>1997</v>
      </c>
      <c r="D3007" s="38">
        <f>'EMFAC2017EI-2011Class'!F3006</f>
        <v>27</v>
      </c>
      <c r="E3007" s="72" t="str">
        <f t="shared" si="95"/>
        <v>T7 SWCV-27</v>
      </c>
      <c r="F3007" s="39">
        <f>VLOOKUP(E3007,HD_Odo!$C$2:$D$1381,2,FALSE)</f>
        <v>444294.58333333302</v>
      </c>
      <c r="G3007" s="89" t="str">
        <f>'EMFAC2017EI-2011Class'!H3006</f>
        <v>2024-T7 SWCV-27</v>
      </c>
      <c r="H3007" s="70">
        <f t="shared" si="96"/>
        <v>0.93155324189398214</v>
      </c>
      <c r="J3007" s="13"/>
      <c r="N3007" s="37"/>
      <c r="O3007" s="36"/>
    </row>
    <row r="3008" spans="1:15" ht="13.7" customHeight="1" x14ac:dyDescent="0.25">
      <c r="A3008" s="73">
        <f>'EMFAC2017EI-2011Class'!B3007</f>
        <v>2024</v>
      </c>
      <c r="B3008" s="74" t="str">
        <f>'EMFAC2017EI-2011Class'!C3007</f>
        <v>T7 SWCV</v>
      </c>
      <c r="C3008" s="73">
        <f>'EMFAC2017EI-2011Class'!D3007</f>
        <v>1996</v>
      </c>
      <c r="D3008" s="38">
        <f>'EMFAC2017EI-2011Class'!F3007</f>
        <v>28</v>
      </c>
      <c r="E3008" s="72" t="str">
        <f t="shared" si="95"/>
        <v>T7 SWCV-28</v>
      </c>
      <c r="F3008" s="39">
        <f>VLOOKUP(E3008,HD_Odo!$C$2:$D$1381,2,FALSE)</f>
        <v>459929.58333333302</v>
      </c>
      <c r="G3008" s="89" t="str">
        <f>'EMFAC2017EI-2011Class'!H3007</f>
        <v>2024-T7 SWCV-28</v>
      </c>
      <c r="H3008" s="70">
        <f t="shared" si="96"/>
        <v>0.93021771345942761</v>
      </c>
      <c r="J3008" s="13"/>
      <c r="N3008" s="37"/>
      <c r="O3008" s="36"/>
    </row>
    <row r="3009" spans="1:15" ht="13.7" customHeight="1" x14ac:dyDescent="0.25">
      <c r="A3009" s="73">
        <f>'EMFAC2017EI-2011Class'!B3008</f>
        <v>2024</v>
      </c>
      <c r="B3009" s="74" t="str">
        <f>'EMFAC2017EI-2011Class'!C3008</f>
        <v>T7 SWCV</v>
      </c>
      <c r="C3009" s="73">
        <f>'EMFAC2017EI-2011Class'!D3008</f>
        <v>1995</v>
      </c>
      <c r="D3009" s="38">
        <f>'EMFAC2017EI-2011Class'!F3008</f>
        <v>29</v>
      </c>
      <c r="E3009" s="72" t="str">
        <f t="shared" si="95"/>
        <v>T7 SWCV-29</v>
      </c>
      <c r="F3009" s="39">
        <f>VLOOKUP(E3009,HD_Odo!$C$2:$D$1381,2,FALSE)</f>
        <v>475564.58333333302</v>
      </c>
      <c r="G3009" s="89" t="str">
        <f>'EMFAC2017EI-2011Class'!H3008</f>
        <v>2024-T7 SWCV-29</v>
      </c>
      <c r="H3009" s="70">
        <f t="shared" si="96"/>
        <v>0.9289220364681442</v>
      </c>
      <c r="J3009" s="13"/>
      <c r="N3009" s="37"/>
      <c r="O3009" s="36"/>
    </row>
    <row r="3010" spans="1:15" ht="13.7" customHeight="1" x14ac:dyDescent="0.25">
      <c r="A3010" s="73">
        <f>'EMFAC2017EI-2011Class'!B3009</f>
        <v>2024</v>
      </c>
      <c r="B3010" s="74" t="str">
        <f>'EMFAC2017EI-2011Class'!C3009</f>
        <v>T7 SWCV</v>
      </c>
      <c r="C3010" s="73">
        <f>'EMFAC2017EI-2011Class'!D3009</f>
        <v>1994</v>
      </c>
      <c r="D3010" s="38">
        <f>'EMFAC2017EI-2011Class'!F3009</f>
        <v>30</v>
      </c>
      <c r="E3010" s="72" t="str">
        <f t="shared" si="95"/>
        <v>T7 SWCV-30</v>
      </c>
      <c r="F3010" s="39">
        <f>VLOOKUP(E3010,HD_Odo!$C$2:$D$1381,2,FALSE)</f>
        <v>491199.58333333302</v>
      </c>
      <c r="G3010" s="89" t="str">
        <f>'EMFAC2017EI-2011Class'!H3009</f>
        <v>2024-T7 SWCV-30</v>
      </c>
      <c r="H3010" s="70">
        <f t="shared" si="96"/>
        <v>0.92766445342336568</v>
      </c>
      <c r="J3010" s="13"/>
      <c r="N3010" s="37"/>
      <c r="O3010" s="36"/>
    </row>
    <row r="3011" spans="1:15" ht="13.7" customHeight="1" x14ac:dyDescent="0.25">
      <c r="A3011" s="73">
        <f>'EMFAC2017EI-2011Class'!B3010</f>
        <v>2024</v>
      </c>
      <c r="B3011" s="74" t="str">
        <f>'EMFAC2017EI-2011Class'!C3010</f>
        <v>T7 SWCV</v>
      </c>
      <c r="C3011" s="73">
        <f>'EMFAC2017EI-2011Class'!D3010</f>
        <v>1993</v>
      </c>
      <c r="D3011" s="38">
        <f>'EMFAC2017EI-2011Class'!F3010</f>
        <v>31</v>
      </c>
      <c r="E3011" s="72" t="str">
        <f t="shared" si="95"/>
        <v>T7 SWCV-31</v>
      </c>
      <c r="F3011" s="39">
        <f>VLOOKUP(E3011,HD_Odo!$C$2:$D$1381,2,FALSE)</f>
        <v>506834.58333333302</v>
      </c>
      <c r="G3011" s="89" t="str">
        <f>'EMFAC2017EI-2011Class'!H3010</f>
        <v>2024-T7 SWCV-31</v>
      </c>
      <c r="H3011" s="70">
        <f t="shared" si="96"/>
        <v>1</v>
      </c>
      <c r="J3011" s="13"/>
      <c r="N3011" s="37"/>
      <c r="O3011" s="36"/>
    </row>
    <row r="3012" spans="1:15" ht="13.7" customHeight="1" x14ac:dyDescent="0.25">
      <c r="A3012" s="73">
        <f>'EMFAC2017EI-2011Class'!B3011</f>
        <v>2024</v>
      </c>
      <c r="B3012" s="74" t="str">
        <f>'EMFAC2017EI-2011Class'!C3011</f>
        <v>T7 SWCV</v>
      </c>
      <c r="C3012" s="73">
        <f>'EMFAC2017EI-2011Class'!D3011</f>
        <v>1992</v>
      </c>
      <c r="D3012" s="38">
        <f>'EMFAC2017EI-2011Class'!F3011</f>
        <v>32</v>
      </c>
      <c r="E3012" s="72" t="str">
        <f t="shared" si="95"/>
        <v>T7 SWCV-32</v>
      </c>
      <c r="F3012" s="39">
        <f>VLOOKUP(E3012,HD_Odo!$C$2:$D$1381,2,FALSE)</f>
        <v>522469.58333333302</v>
      </c>
      <c r="G3012" s="89" t="str">
        <f>'EMFAC2017EI-2011Class'!H3011</f>
        <v>2024-T7 SWCV-32</v>
      </c>
      <c r="H3012" s="70">
        <f t="shared" si="96"/>
        <v>1</v>
      </c>
      <c r="J3012" s="13"/>
      <c r="N3012" s="37"/>
      <c r="O3012" s="36"/>
    </row>
    <row r="3013" spans="1:15" ht="13.7" customHeight="1" x14ac:dyDescent="0.25">
      <c r="A3013" s="73">
        <f>'EMFAC2017EI-2011Class'!B3012</f>
        <v>2024</v>
      </c>
      <c r="B3013" s="74" t="str">
        <f>'EMFAC2017EI-2011Class'!C3012</f>
        <v>T7 SWCV</v>
      </c>
      <c r="C3013" s="73">
        <f>'EMFAC2017EI-2011Class'!D3012</f>
        <v>1991</v>
      </c>
      <c r="D3013" s="38">
        <f>'EMFAC2017EI-2011Class'!F3012</f>
        <v>33</v>
      </c>
      <c r="E3013" s="72" t="str">
        <f t="shared" si="95"/>
        <v>T7 SWCV-33</v>
      </c>
      <c r="F3013" s="39">
        <f>VLOOKUP(E3013,HD_Odo!$C$2:$D$1381,2,FALSE)</f>
        <v>538104.58333333302</v>
      </c>
      <c r="G3013" s="89" t="str">
        <f>'EMFAC2017EI-2011Class'!H3012</f>
        <v>2024-T7 SWCV-33</v>
      </c>
      <c r="H3013" s="70">
        <f t="shared" si="96"/>
        <v>1</v>
      </c>
      <c r="J3013" s="13"/>
      <c r="N3013" s="37"/>
      <c r="O3013" s="36"/>
    </row>
    <row r="3014" spans="1:15" ht="13.7" customHeight="1" x14ac:dyDescent="0.25">
      <c r="A3014" s="73">
        <f>'EMFAC2017EI-2011Class'!B3013</f>
        <v>2024</v>
      </c>
      <c r="B3014" s="74" t="str">
        <f>'EMFAC2017EI-2011Class'!C3013</f>
        <v>T7 SWCV</v>
      </c>
      <c r="C3014" s="73">
        <f>'EMFAC2017EI-2011Class'!D3013</f>
        <v>1990</v>
      </c>
      <c r="D3014" s="38">
        <f>'EMFAC2017EI-2011Class'!F3013</f>
        <v>34</v>
      </c>
      <c r="E3014" s="72" t="str">
        <f t="shared" si="95"/>
        <v>T7 SWCV-34</v>
      </c>
      <c r="F3014" s="39">
        <f>VLOOKUP(E3014,HD_Odo!$C$2:$D$1381,2,FALSE)</f>
        <v>553739.58333333302</v>
      </c>
      <c r="G3014" s="89" t="str">
        <f>'EMFAC2017EI-2011Class'!H3013</f>
        <v>2024-T7 SWCV-34</v>
      </c>
      <c r="H3014" s="70">
        <f t="shared" si="96"/>
        <v>1</v>
      </c>
      <c r="J3014" s="13"/>
      <c r="N3014" s="37"/>
      <c r="O3014" s="36"/>
    </row>
    <row r="3015" spans="1:15" ht="13.7" customHeight="1" x14ac:dyDescent="0.25">
      <c r="A3015" s="73">
        <f>'EMFAC2017EI-2011Class'!B3014</f>
        <v>2024</v>
      </c>
      <c r="B3015" s="74" t="str">
        <f>'EMFAC2017EI-2011Class'!C3014</f>
        <v>T7 SWCV</v>
      </c>
      <c r="C3015" s="73">
        <f>'EMFAC2017EI-2011Class'!D3014</f>
        <v>1989</v>
      </c>
      <c r="D3015" s="38">
        <f>'EMFAC2017EI-2011Class'!F3014</f>
        <v>35</v>
      </c>
      <c r="E3015" s="72" t="str">
        <f t="shared" si="95"/>
        <v>T7 SWCV-35</v>
      </c>
      <c r="F3015" s="39">
        <f>VLOOKUP(E3015,HD_Odo!$C$2:$D$1381,2,FALSE)</f>
        <v>569374.58333333302</v>
      </c>
      <c r="G3015" s="89" t="str">
        <f>'EMFAC2017EI-2011Class'!H3014</f>
        <v>2024-T7 SWCV-35</v>
      </c>
      <c r="H3015" s="70">
        <f t="shared" si="96"/>
        <v>1</v>
      </c>
      <c r="J3015" s="13"/>
      <c r="N3015" s="37"/>
      <c r="O3015" s="36"/>
    </row>
    <row r="3016" spans="1:15" ht="13.7" customHeight="1" x14ac:dyDescent="0.25">
      <c r="A3016" s="73">
        <f>'EMFAC2017EI-2011Class'!B3015</f>
        <v>2024</v>
      </c>
      <c r="B3016" s="74" t="str">
        <f>'EMFAC2017EI-2011Class'!C3015</f>
        <v>T7 SWCV</v>
      </c>
      <c r="C3016" s="73">
        <f>'EMFAC2017EI-2011Class'!D3015</f>
        <v>1988</v>
      </c>
      <c r="D3016" s="38">
        <f>'EMFAC2017EI-2011Class'!F3015</f>
        <v>36</v>
      </c>
      <c r="E3016" s="72" t="str">
        <f t="shared" si="95"/>
        <v>T7 SWCV-36</v>
      </c>
      <c r="F3016" s="39">
        <f>VLOOKUP(E3016,HD_Odo!$C$2:$D$1381,2,FALSE)</f>
        <v>585009.58333333302</v>
      </c>
      <c r="G3016" s="89" t="str">
        <f>'EMFAC2017EI-2011Class'!H3015</f>
        <v>2024-T7 SWCV-36</v>
      </c>
      <c r="H3016" s="70">
        <f t="shared" si="96"/>
        <v>1</v>
      </c>
      <c r="J3016" s="13"/>
      <c r="N3016" s="37"/>
      <c r="O3016" s="36"/>
    </row>
    <row r="3017" spans="1:15" ht="13.7" customHeight="1" x14ac:dyDescent="0.25">
      <c r="A3017" s="73">
        <f>'EMFAC2017EI-2011Class'!B3016</f>
        <v>2024</v>
      </c>
      <c r="B3017" s="74" t="str">
        <f>'EMFAC2017EI-2011Class'!C3016</f>
        <v>T7 SWCV</v>
      </c>
      <c r="C3017" s="73">
        <f>'EMFAC2017EI-2011Class'!D3016</f>
        <v>1987</v>
      </c>
      <c r="D3017" s="38">
        <f>'EMFAC2017EI-2011Class'!F3016</f>
        <v>37</v>
      </c>
      <c r="E3017" s="72" t="str">
        <f t="shared" si="95"/>
        <v>T7 SWCV-37</v>
      </c>
      <c r="F3017" s="39">
        <f>VLOOKUP(E3017,HD_Odo!$C$2:$D$1381,2,FALSE)</f>
        <v>600644.58333333302</v>
      </c>
      <c r="G3017" s="89" t="str">
        <f>'EMFAC2017EI-2011Class'!H3016</f>
        <v>2024-T7 SWCV-37</v>
      </c>
      <c r="H3017" s="70">
        <f t="shared" si="96"/>
        <v>1</v>
      </c>
      <c r="J3017" s="13"/>
      <c r="N3017" s="37"/>
      <c r="O3017" s="36"/>
    </row>
    <row r="3018" spans="1:15" ht="13.7" customHeight="1" x14ac:dyDescent="0.25">
      <c r="A3018" s="73">
        <f>'EMFAC2017EI-2011Class'!B3017</f>
        <v>2024</v>
      </c>
      <c r="B3018" s="74" t="str">
        <f>'EMFAC2017EI-2011Class'!C3017</f>
        <v>T7 SWCV</v>
      </c>
      <c r="C3018" s="73">
        <f>'EMFAC2017EI-2011Class'!D3017</f>
        <v>1986</v>
      </c>
      <c r="D3018" s="38">
        <f>'EMFAC2017EI-2011Class'!F3017</f>
        <v>38</v>
      </c>
      <c r="E3018" s="72" t="str">
        <f t="shared" si="95"/>
        <v>T7 SWCV-38</v>
      </c>
      <c r="F3018" s="39">
        <f>VLOOKUP(E3018,HD_Odo!$C$2:$D$1381,2,FALSE)</f>
        <v>616279.58333333302</v>
      </c>
      <c r="G3018" s="89" t="str">
        <f>'EMFAC2017EI-2011Class'!H3017</f>
        <v>2024-T7 SWCV-38</v>
      </c>
      <c r="H3018" s="70">
        <f t="shared" si="96"/>
        <v>1</v>
      </c>
      <c r="J3018" s="13"/>
      <c r="N3018" s="37"/>
      <c r="O3018" s="36"/>
    </row>
    <row r="3019" spans="1:15" ht="13.7" customHeight="1" x14ac:dyDescent="0.25">
      <c r="A3019" s="73">
        <f>'EMFAC2017EI-2011Class'!B3018</f>
        <v>2024</v>
      </c>
      <c r="B3019" s="74" t="str">
        <f>'EMFAC2017EI-2011Class'!C3018</f>
        <v>T7 SWCV</v>
      </c>
      <c r="C3019" s="73">
        <f>'EMFAC2017EI-2011Class'!D3018</f>
        <v>1985</v>
      </c>
      <c r="D3019" s="38">
        <f>'EMFAC2017EI-2011Class'!F3018</f>
        <v>39</v>
      </c>
      <c r="E3019" s="72" t="str">
        <f t="shared" ref="E3019:E3082" si="97">CONCATENATE(B3019,"-",D3019)</f>
        <v>T7 SWCV-39</v>
      </c>
      <c r="F3019" s="39">
        <f>VLOOKUP(E3019,HD_Odo!$C$2:$D$1381,2,FALSE)</f>
        <v>631914.58333333302</v>
      </c>
      <c r="G3019" s="89" t="str">
        <f>'EMFAC2017EI-2011Class'!H3018</f>
        <v>2024-T7 SWCV-39</v>
      </c>
      <c r="H3019" s="70">
        <f t="shared" si="96"/>
        <v>1</v>
      </c>
      <c r="J3019" s="13"/>
      <c r="N3019" s="37"/>
      <c r="O3019" s="36"/>
    </row>
    <row r="3020" spans="1:15" ht="13.7" customHeight="1" x14ac:dyDescent="0.25">
      <c r="A3020" s="73">
        <f>'EMFAC2017EI-2011Class'!B3019</f>
        <v>2024</v>
      </c>
      <c r="B3020" s="74" t="str">
        <f>'EMFAC2017EI-2011Class'!C3019</f>
        <v>T7 SWCV</v>
      </c>
      <c r="C3020" s="73">
        <f>'EMFAC2017EI-2011Class'!D3019</f>
        <v>1984</v>
      </c>
      <c r="D3020" s="38">
        <f>'EMFAC2017EI-2011Class'!F3019</f>
        <v>40</v>
      </c>
      <c r="E3020" s="72" t="str">
        <f t="shared" si="97"/>
        <v>T7 SWCV-40</v>
      </c>
      <c r="F3020" s="39">
        <f>VLOOKUP(E3020,HD_Odo!$C$2:$D$1381,2,FALSE)</f>
        <v>647549.58333333302</v>
      </c>
      <c r="G3020" s="89" t="str">
        <f>'EMFAC2017EI-2011Class'!H3019</f>
        <v>2024-T7 SWCV-40</v>
      </c>
      <c r="H3020" s="70">
        <f t="shared" si="96"/>
        <v>1</v>
      </c>
      <c r="J3020" s="13"/>
      <c r="N3020" s="37"/>
      <c r="O3020" s="36"/>
    </row>
    <row r="3021" spans="1:15" ht="13.7" customHeight="1" x14ac:dyDescent="0.25">
      <c r="A3021" s="73">
        <f>'EMFAC2017EI-2011Class'!B3020</f>
        <v>2024</v>
      </c>
      <c r="B3021" s="74" t="str">
        <f>'EMFAC2017EI-2011Class'!C3020</f>
        <v>T7 SWCV</v>
      </c>
      <c r="C3021" s="73">
        <f>'EMFAC2017EI-2011Class'!D3020</f>
        <v>1983</v>
      </c>
      <c r="D3021" s="38">
        <f>'EMFAC2017EI-2011Class'!F3020</f>
        <v>41</v>
      </c>
      <c r="E3021" s="72" t="str">
        <f t="shared" si="97"/>
        <v>T7 SWCV-41</v>
      </c>
      <c r="F3021" s="39">
        <f>VLOOKUP(E3021,HD_Odo!$C$2:$D$1381,2,FALSE)</f>
        <v>663184.58333333302</v>
      </c>
      <c r="G3021" s="89" t="str">
        <f>'EMFAC2017EI-2011Class'!H3020</f>
        <v>2024-T7 SWCV-41</v>
      </c>
      <c r="H3021" s="70">
        <f t="shared" si="96"/>
        <v>1</v>
      </c>
      <c r="J3021" s="13"/>
      <c r="N3021" s="37"/>
      <c r="O3021" s="36"/>
    </row>
    <row r="3022" spans="1:15" ht="13.7" customHeight="1" x14ac:dyDescent="0.25">
      <c r="A3022" s="73">
        <f>'EMFAC2017EI-2011Class'!B3021</f>
        <v>2024</v>
      </c>
      <c r="B3022" s="74" t="str">
        <f>'EMFAC2017EI-2011Class'!C3021</f>
        <v>T7 SWCV</v>
      </c>
      <c r="C3022" s="73">
        <f>'EMFAC2017EI-2011Class'!D3021</f>
        <v>1982</v>
      </c>
      <c r="D3022" s="38">
        <f>'EMFAC2017EI-2011Class'!F3021</f>
        <v>42</v>
      </c>
      <c r="E3022" s="72" t="str">
        <f t="shared" si="97"/>
        <v>T7 SWCV-42</v>
      </c>
      <c r="F3022" s="39">
        <f>VLOOKUP(E3022,HD_Odo!$C$2:$D$1381,2,FALSE)</f>
        <v>678819.58333333302</v>
      </c>
      <c r="G3022" s="89" t="str">
        <f>'EMFAC2017EI-2011Class'!H3021</f>
        <v>2024-T7 SWCV-42</v>
      </c>
      <c r="H3022" s="70">
        <f t="shared" si="96"/>
        <v>1</v>
      </c>
      <c r="J3022" s="13"/>
      <c r="N3022" s="37"/>
      <c r="O3022" s="36"/>
    </row>
    <row r="3023" spans="1:15" ht="13.7" customHeight="1" x14ac:dyDescent="0.25">
      <c r="A3023" s="73">
        <f>'EMFAC2017EI-2011Class'!B3022</f>
        <v>2024</v>
      </c>
      <c r="B3023" s="74" t="str">
        <f>'EMFAC2017EI-2011Class'!C3022</f>
        <v>T7 SWCV</v>
      </c>
      <c r="C3023" s="73">
        <f>'EMFAC2017EI-2011Class'!D3022</f>
        <v>1981</v>
      </c>
      <c r="D3023" s="38">
        <f>'EMFAC2017EI-2011Class'!F3022</f>
        <v>43</v>
      </c>
      <c r="E3023" s="72" t="str">
        <f t="shared" si="97"/>
        <v>T7 SWCV-43</v>
      </c>
      <c r="F3023" s="39">
        <f>VLOOKUP(E3023,HD_Odo!$C$2:$D$1381,2,FALSE)</f>
        <v>694454.58333333302</v>
      </c>
      <c r="G3023" s="89" t="str">
        <f>'EMFAC2017EI-2011Class'!H3022</f>
        <v>2024-T7 SWCV-43</v>
      </c>
      <c r="H3023" s="70">
        <f t="shared" si="96"/>
        <v>1</v>
      </c>
      <c r="J3023" s="13"/>
      <c r="N3023" s="37"/>
      <c r="O3023" s="36"/>
    </row>
    <row r="3024" spans="1:15" ht="13.7" customHeight="1" x14ac:dyDescent="0.25">
      <c r="A3024" s="73">
        <f>'EMFAC2017EI-2011Class'!B3023</f>
        <v>2024</v>
      </c>
      <c r="B3024" s="74" t="str">
        <f>'EMFAC2017EI-2011Class'!C3023</f>
        <v>T7 SWCV</v>
      </c>
      <c r="C3024" s="73">
        <f>'EMFAC2017EI-2011Class'!D3023</f>
        <v>1980</v>
      </c>
      <c r="D3024" s="38">
        <f>'EMFAC2017EI-2011Class'!F3023</f>
        <v>44</v>
      </c>
      <c r="E3024" s="72" t="str">
        <f t="shared" si="97"/>
        <v>T7 SWCV-44</v>
      </c>
      <c r="F3024" s="39">
        <f>VLOOKUP(E3024,HD_Odo!$C$2:$D$1381,2,FALSE)</f>
        <v>710089.58333333302</v>
      </c>
      <c r="G3024" s="89" t="str">
        <f>'EMFAC2017EI-2011Class'!H3023</f>
        <v>2024-T7 SWCV-44</v>
      </c>
      <c r="H3024" s="70">
        <f t="shared" si="96"/>
        <v>1</v>
      </c>
      <c r="J3024" s="13"/>
      <c r="N3024" s="37"/>
      <c r="O3024" s="36"/>
    </row>
    <row r="3025" spans="1:15" ht="13.7" customHeight="1" x14ac:dyDescent="0.25">
      <c r="A3025" s="73">
        <f>'EMFAC2017EI-2011Class'!B3024</f>
        <v>2024</v>
      </c>
      <c r="B3025" s="74" t="str">
        <f>'EMFAC2017EI-2011Class'!C3024</f>
        <v>T7 Tractor</v>
      </c>
      <c r="C3025" s="73">
        <f>'EMFAC2017EI-2011Class'!D3024</f>
        <v>2025</v>
      </c>
      <c r="D3025" s="38">
        <f>'EMFAC2017EI-2011Class'!F3024</f>
        <v>-1</v>
      </c>
      <c r="E3025" s="72" t="str">
        <f t="shared" si="97"/>
        <v>T7 Tractor--1</v>
      </c>
      <c r="F3025" s="39">
        <f>VLOOKUP(E3025,HD_Odo!$C$2:$D$1381,2,FALSE)</f>
        <v>0</v>
      </c>
      <c r="G3025" s="89" t="str">
        <f>'EMFAC2017EI-2011Class'!H3024</f>
        <v>2024-T7 Tractor--1</v>
      </c>
      <c r="H3025" s="70">
        <f t="shared" si="96"/>
        <v>1</v>
      </c>
      <c r="J3025" s="13"/>
      <c r="N3025" s="37"/>
      <c r="O3025" s="36"/>
    </row>
    <row r="3026" spans="1:15" ht="13.7" customHeight="1" x14ac:dyDescent="0.25">
      <c r="A3026" s="73">
        <f>'EMFAC2017EI-2011Class'!B3025</f>
        <v>2024</v>
      </c>
      <c r="B3026" s="74" t="str">
        <f>'EMFAC2017EI-2011Class'!C3025</f>
        <v>T7 Tractor</v>
      </c>
      <c r="C3026" s="73">
        <f>'EMFAC2017EI-2011Class'!D3025</f>
        <v>2024</v>
      </c>
      <c r="D3026" s="38">
        <f>'EMFAC2017EI-2011Class'!F3025</f>
        <v>0</v>
      </c>
      <c r="E3026" s="72" t="str">
        <f t="shared" si="97"/>
        <v>T7 Tractor-0</v>
      </c>
      <c r="F3026" s="39">
        <f>VLOOKUP(E3026,HD_Odo!$C$2:$D$1381,2,FALSE)</f>
        <v>76908.539999999994</v>
      </c>
      <c r="G3026" s="89" t="str">
        <f>'EMFAC2017EI-2011Class'!H3025</f>
        <v>2024-T7 Tractor-0</v>
      </c>
      <c r="H3026" s="70">
        <f t="shared" si="96"/>
        <v>0.91560086268718732</v>
      </c>
      <c r="J3026" s="13"/>
      <c r="N3026" s="37"/>
      <c r="O3026" s="36"/>
    </row>
    <row r="3027" spans="1:15" ht="13.7" customHeight="1" x14ac:dyDescent="0.25">
      <c r="A3027" s="73">
        <f>'EMFAC2017EI-2011Class'!B3026</f>
        <v>2024</v>
      </c>
      <c r="B3027" s="74" t="str">
        <f>'EMFAC2017EI-2011Class'!C3026</f>
        <v>T7 Tractor</v>
      </c>
      <c r="C3027" s="73">
        <f>'EMFAC2017EI-2011Class'!D3026</f>
        <v>2023</v>
      </c>
      <c r="D3027" s="38">
        <f>'EMFAC2017EI-2011Class'!F3026</f>
        <v>1</v>
      </c>
      <c r="E3027" s="72" t="str">
        <f t="shared" si="97"/>
        <v>T7 Tractor-1</v>
      </c>
      <c r="F3027" s="39">
        <f>VLOOKUP(E3027,HD_Odo!$C$2:$D$1381,2,FALSE)</f>
        <v>153817.1</v>
      </c>
      <c r="G3027" s="89" t="str">
        <f>'EMFAC2017EI-2011Class'!H3026</f>
        <v>2024-T7 Tractor-1</v>
      </c>
      <c r="H3027" s="70">
        <f t="shared" si="96"/>
        <v>0.86207574649079588</v>
      </c>
      <c r="J3027" s="13"/>
      <c r="N3027" s="37"/>
      <c r="O3027" s="36"/>
    </row>
    <row r="3028" spans="1:15" ht="13.7" customHeight="1" x14ac:dyDescent="0.25">
      <c r="A3028" s="73">
        <f>'EMFAC2017EI-2011Class'!B3027</f>
        <v>2024</v>
      </c>
      <c r="B3028" s="74" t="str">
        <f>'EMFAC2017EI-2011Class'!C3027</f>
        <v>T7 Tractor</v>
      </c>
      <c r="C3028" s="73">
        <f>'EMFAC2017EI-2011Class'!D3027</f>
        <v>2022</v>
      </c>
      <c r="D3028" s="38">
        <f>'EMFAC2017EI-2011Class'!F3027</f>
        <v>2</v>
      </c>
      <c r="E3028" s="72" t="str">
        <f t="shared" si="97"/>
        <v>T7 Tractor-2</v>
      </c>
      <c r="F3028" s="39">
        <f>VLOOKUP(E3028,HD_Odo!$C$2:$D$1381,2,FALSE)</f>
        <v>229819.72</v>
      </c>
      <c r="G3028" s="89" t="str">
        <f>'EMFAC2017EI-2011Class'!H3027</f>
        <v>2024-T7 Tractor-2</v>
      </c>
      <c r="H3028" s="70">
        <f t="shared" si="96"/>
        <v>0.82547196331712525</v>
      </c>
      <c r="J3028" s="13"/>
      <c r="N3028" s="37"/>
      <c r="O3028" s="36"/>
    </row>
    <row r="3029" spans="1:15" ht="13.7" customHeight="1" x14ac:dyDescent="0.25">
      <c r="A3029" s="73">
        <f>'EMFAC2017EI-2011Class'!B3028</f>
        <v>2024</v>
      </c>
      <c r="B3029" s="74" t="str">
        <f>'EMFAC2017EI-2011Class'!C3028</f>
        <v>T7 Tractor</v>
      </c>
      <c r="C3029" s="73">
        <f>'EMFAC2017EI-2011Class'!D3028</f>
        <v>2021</v>
      </c>
      <c r="D3029" s="38">
        <f>'EMFAC2017EI-2011Class'!F3028</f>
        <v>3</v>
      </c>
      <c r="E3029" s="72" t="str">
        <f t="shared" si="97"/>
        <v>T7 Tractor-3</v>
      </c>
      <c r="F3029" s="39">
        <f>VLOOKUP(E3029,HD_Odo!$C$2:$D$1381,2,FALSE)</f>
        <v>310702.34000000003</v>
      </c>
      <c r="G3029" s="89" t="str">
        <f>'EMFAC2017EI-2011Class'!H3028</f>
        <v>2024-T7 Tractor-3</v>
      </c>
      <c r="H3029" s="70">
        <f t="shared" si="96"/>
        <v>0.79710267847112803</v>
      </c>
      <c r="J3029" s="13"/>
      <c r="N3029" s="37"/>
      <c r="O3029" s="36"/>
    </row>
    <row r="3030" spans="1:15" ht="13.7" customHeight="1" x14ac:dyDescent="0.25">
      <c r="A3030" s="73">
        <f>'EMFAC2017EI-2011Class'!B3029</f>
        <v>2024</v>
      </c>
      <c r="B3030" s="74" t="str">
        <f>'EMFAC2017EI-2011Class'!C3029</f>
        <v>T7 Tractor</v>
      </c>
      <c r="C3030" s="73">
        <f>'EMFAC2017EI-2011Class'!D3029</f>
        <v>2020</v>
      </c>
      <c r="D3030" s="38">
        <f>'EMFAC2017EI-2011Class'!F3029</f>
        <v>4</v>
      </c>
      <c r="E3030" s="72" t="str">
        <f t="shared" si="97"/>
        <v>T7 Tractor-4</v>
      </c>
      <c r="F3030" s="39">
        <f>VLOOKUP(E3030,HD_Odo!$C$2:$D$1381,2,FALSE)</f>
        <v>395127.86</v>
      </c>
      <c r="G3030" s="89" t="str">
        <f>'EMFAC2017EI-2011Class'!H3029</f>
        <v>2024-T7 Tractor-4</v>
      </c>
      <c r="H3030" s="70">
        <f t="shared" si="96"/>
        <v>0.77488743407925231</v>
      </c>
      <c r="J3030" s="13"/>
      <c r="N3030" s="37"/>
      <c r="O3030" s="36"/>
    </row>
    <row r="3031" spans="1:15" ht="13.7" customHeight="1" x14ac:dyDescent="0.25">
      <c r="A3031" s="73">
        <f>'EMFAC2017EI-2011Class'!B3030</f>
        <v>2024</v>
      </c>
      <c r="B3031" s="74" t="str">
        <f>'EMFAC2017EI-2011Class'!C3030</f>
        <v>T7 Tractor</v>
      </c>
      <c r="C3031" s="73">
        <f>'EMFAC2017EI-2011Class'!D3030</f>
        <v>2019</v>
      </c>
      <c r="D3031" s="38">
        <f>'EMFAC2017EI-2011Class'!F3030</f>
        <v>5</v>
      </c>
      <c r="E3031" s="72" t="str">
        <f t="shared" si="97"/>
        <v>T7 Tractor-5</v>
      </c>
      <c r="F3031" s="39">
        <f>VLOOKUP(E3031,HD_Odo!$C$2:$D$1381,2,FALSE)</f>
        <v>488987.22</v>
      </c>
      <c r="G3031" s="89" t="str">
        <f>'EMFAC2017EI-2011Class'!H3030</f>
        <v>2024-T7 Tractor-5</v>
      </c>
      <c r="H3031" s="70">
        <f t="shared" si="96"/>
        <v>0.75601684375652467</v>
      </c>
      <c r="J3031" s="13"/>
      <c r="N3031" s="37"/>
      <c r="O3031" s="36"/>
    </row>
    <row r="3032" spans="1:15" ht="13.7" customHeight="1" x14ac:dyDescent="0.25">
      <c r="A3032" s="73">
        <f>'EMFAC2017EI-2011Class'!B3031</f>
        <v>2024</v>
      </c>
      <c r="B3032" s="74" t="str">
        <f>'EMFAC2017EI-2011Class'!C3031</f>
        <v>T7 Tractor</v>
      </c>
      <c r="C3032" s="73">
        <f>'EMFAC2017EI-2011Class'!D3031</f>
        <v>2018</v>
      </c>
      <c r="D3032" s="38">
        <f>'EMFAC2017EI-2011Class'!F3031</f>
        <v>6</v>
      </c>
      <c r="E3032" s="72" t="str">
        <f t="shared" si="97"/>
        <v>T7 Tractor-6</v>
      </c>
      <c r="F3032" s="39">
        <f>VLOOKUP(E3032,HD_Odo!$C$2:$D$1381,2,FALSE)</f>
        <v>558038.9</v>
      </c>
      <c r="G3032" s="89" t="str">
        <f>'EMFAC2017EI-2011Class'!H3031</f>
        <v>2024-T7 Tractor-6</v>
      </c>
      <c r="H3032" s="70">
        <f t="shared" si="96"/>
        <v>0.74487629991666737</v>
      </c>
      <c r="J3032" s="13"/>
      <c r="N3032" s="37"/>
      <c r="O3032" s="36"/>
    </row>
    <row r="3033" spans="1:15" ht="13.7" customHeight="1" x14ac:dyDescent="0.25">
      <c r="A3033" s="73">
        <f>'EMFAC2017EI-2011Class'!B3032</f>
        <v>2024</v>
      </c>
      <c r="B3033" s="74" t="str">
        <f>'EMFAC2017EI-2011Class'!C3032</f>
        <v>T7 Tractor</v>
      </c>
      <c r="C3033" s="73">
        <f>'EMFAC2017EI-2011Class'!D3032</f>
        <v>2017</v>
      </c>
      <c r="D3033" s="38">
        <f>'EMFAC2017EI-2011Class'!F3032</f>
        <v>7</v>
      </c>
      <c r="E3033" s="72" t="str">
        <f t="shared" si="97"/>
        <v>T7 Tractor-7</v>
      </c>
      <c r="F3033" s="39">
        <f>VLOOKUP(E3033,HD_Odo!$C$2:$D$1381,2,FALSE)</f>
        <v>615840.93999999994</v>
      </c>
      <c r="G3033" s="89" t="str">
        <f>'EMFAC2017EI-2011Class'!H3032</f>
        <v>2024-T7 Tractor-7</v>
      </c>
      <c r="H3033" s="70">
        <f t="shared" si="96"/>
        <v>0.73689121071595332</v>
      </c>
      <c r="J3033" s="13"/>
      <c r="N3033" s="37"/>
      <c r="O3033" s="36"/>
    </row>
    <row r="3034" spans="1:15" ht="13.7" customHeight="1" x14ac:dyDescent="0.25">
      <c r="A3034" s="73">
        <f>'EMFAC2017EI-2011Class'!B3033</f>
        <v>2024</v>
      </c>
      <c r="B3034" s="74" t="str">
        <f>'EMFAC2017EI-2011Class'!C3033</f>
        <v>T7 Tractor</v>
      </c>
      <c r="C3034" s="73">
        <f>'EMFAC2017EI-2011Class'!D3033</f>
        <v>2016</v>
      </c>
      <c r="D3034" s="38">
        <f>'EMFAC2017EI-2011Class'!F3033</f>
        <v>8</v>
      </c>
      <c r="E3034" s="72" t="str">
        <f t="shared" si="97"/>
        <v>T7 Tractor-8</v>
      </c>
      <c r="F3034" s="39">
        <f>VLOOKUP(E3034,HD_Odo!$C$2:$D$1381,2,FALSE)</f>
        <v>669491.87</v>
      </c>
      <c r="G3034" s="89" t="str">
        <f>'EMFAC2017EI-2011Class'!H3033</f>
        <v>2024-T7 Tractor-8</v>
      </c>
      <c r="H3034" s="70">
        <f t="shared" si="96"/>
        <v>0.73036195941255477</v>
      </c>
      <c r="J3034" s="13"/>
      <c r="N3034" s="37"/>
      <c r="O3034" s="36"/>
    </row>
    <row r="3035" spans="1:15" ht="13.7" customHeight="1" x14ac:dyDescent="0.25">
      <c r="A3035" s="73">
        <f>'EMFAC2017EI-2011Class'!B3034</f>
        <v>2024</v>
      </c>
      <c r="B3035" s="74" t="str">
        <f>'EMFAC2017EI-2011Class'!C3034</f>
        <v>T7 Tractor</v>
      </c>
      <c r="C3035" s="73">
        <f>'EMFAC2017EI-2011Class'!D3034</f>
        <v>2015</v>
      </c>
      <c r="D3035" s="38">
        <f>'EMFAC2017EI-2011Class'!F3034</f>
        <v>9</v>
      </c>
      <c r="E3035" s="72" t="str">
        <f t="shared" si="97"/>
        <v>T7 Tractor-9</v>
      </c>
      <c r="F3035" s="39">
        <f>VLOOKUP(E3035,HD_Odo!$C$2:$D$1381,2,FALSE)</f>
        <v>719283.9</v>
      </c>
      <c r="G3035" s="89" t="str">
        <f>'EMFAC2017EI-2011Class'!H3034</f>
        <v>2024-T7 Tractor-9</v>
      </c>
      <c r="H3035" s="70">
        <f t="shared" si="96"/>
        <v>0.72493808932217785</v>
      </c>
      <c r="J3035" s="13"/>
      <c r="N3035" s="37"/>
      <c r="O3035" s="36"/>
    </row>
    <row r="3036" spans="1:15" ht="13.7" customHeight="1" x14ac:dyDescent="0.25">
      <c r="A3036" s="73">
        <f>'EMFAC2017EI-2011Class'!B3035</f>
        <v>2024</v>
      </c>
      <c r="B3036" s="74" t="str">
        <f>'EMFAC2017EI-2011Class'!C3035</f>
        <v>T7 Tractor</v>
      </c>
      <c r="C3036" s="73">
        <f>'EMFAC2017EI-2011Class'!D3035</f>
        <v>2014</v>
      </c>
      <c r="D3036" s="38">
        <f>'EMFAC2017EI-2011Class'!F3035</f>
        <v>10</v>
      </c>
      <c r="E3036" s="72" t="str">
        <f t="shared" si="97"/>
        <v>T7 Tractor-10</v>
      </c>
      <c r="F3036" s="39">
        <f>VLOOKUP(E3036,HD_Odo!$C$2:$D$1381,2,FALSE)</f>
        <v>765588.04</v>
      </c>
      <c r="G3036" s="89" t="str">
        <f>'EMFAC2017EI-2011Class'!H3035</f>
        <v>2024-T7 Tractor-10</v>
      </c>
      <c r="H3036" s="70">
        <f t="shared" si="96"/>
        <v>0.72036371395847509</v>
      </c>
      <c r="J3036" s="13"/>
      <c r="N3036" s="37"/>
      <c r="O3036" s="36"/>
    </row>
    <row r="3037" spans="1:15" ht="13.7" customHeight="1" x14ac:dyDescent="0.25">
      <c r="A3037" s="73">
        <f>'EMFAC2017EI-2011Class'!B3036</f>
        <v>2024</v>
      </c>
      <c r="B3037" s="74" t="str">
        <f>'EMFAC2017EI-2011Class'!C3036</f>
        <v>T7 Tractor</v>
      </c>
      <c r="C3037" s="73">
        <f>'EMFAC2017EI-2011Class'!D3036</f>
        <v>2013</v>
      </c>
      <c r="D3037" s="38">
        <f>'EMFAC2017EI-2011Class'!F3036</f>
        <v>11</v>
      </c>
      <c r="E3037" s="72" t="str">
        <f t="shared" si="97"/>
        <v>T7 Tractor-11</v>
      </c>
      <c r="F3037" s="39">
        <f>VLOOKUP(E3037,HD_Odo!$C$2:$D$1381,2,FALSE)</f>
        <v>800000</v>
      </c>
      <c r="G3037" s="89" t="str">
        <f>'EMFAC2017EI-2011Class'!H3036</f>
        <v>2024-T7 Tractor-11</v>
      </c>
      <c r="H3037" s="70">
        <f t="shared" si="96"/>
        <v>0.69332835172875062</v>
      </c>
      <c r="J3037" s="13"/>
      <c r="N3037" s="37"/>
      <c r="O3037" s="36"/>
    </row>
    <row r="3038" spans="1:15" ht="13.7" customHeight="1" x14ac:dyDescent="0.25">
      <c r="A3038" s="73">
        <f>'EMFAC2017EI-2011Class'!B3037</f>
        <v>2024</v>
      </c>
      <c r="B3038" s="74" t="str">
        <f>'EMFAC2017EI-2011Class'!C3037</f>
        <v>T7 Tractor</v>
      </c>
      <c r="C3038" s="73">
        <f>'EMFAC2017EI-2011Class'!D3037</f>
        <v>2012</v>
      </c>
      <c r="D3038" s="38">
        <f>'EMFAC2017EI-2011Class'!F3037</f>
        <v>12</v>
      </c>
      <c r="E3038" s="72" t="str">
        <f t="shared" si="97"/>
        <v>T7 Tractor-12</v>
      </c>
      <c r="F3038" s="39">
        <f>VLOOKUP(E3038,HD_Odo!$C$2:$D$1381,2,FALSE)</f>
        <v>800000</v>
      </c>
      <c r="G3038" s="89" t="str">
        <f>'EMFAC2017EI-2011Class'!H3037</f>
        <v>2024-T7 Tractor-12</v>
      </c>
      <c r="H3038" s="70">
        <f t="shared" si="96"/>
        <v>0.69332835172875062</v>
      </c>
      <c r="J3038" s="13"/>
      <c r="N3038" s="37"/>
      <c r="O3038" s="36"/>
    </row>
    <row r="3039" spans="1:15" ht="13.7" customHeight="1" x14ac:dyDescent="0.25">
      <c r="A3039" s="73">
        <f>'EMFAC2017EI-2011Class'!B3038</f>
        <v>2024</v>
      </c>
      <c r="B3039" s="74" t="str">
        <f>'EMFAC2017EI-2011Class'!C3038</f>
        <v>T7 Tractor</v>
      </c>
      <c r="C3039" s="73">
        <f>'EMFAC2017EI-2011Class'!D3038</f>
        <v>2011</v>
      </c>
      <c r="D3039" s="38">
        <f>'EMFAC2017EI-2011Class'!F3038</f>
        <v>13</v>
      </c>
      <c r="E3039" s="72" t="str">
        <f t="shared" si="97"/>
        <v>T7 Tractor-13</v>
      </c>
      <c r="F3039" s="39">
        <f>VLOOKUP(E3039,HD_Odo!$C$2:$D$1381,2,FALSE)</f>
        <v>800000</v>
      </c>
      <c r="G3039" s="89" t="str">
        <f>'EMFAC2017EI-2011Class'!H3038</f>
        <v>2024-T7 Tractor-13</v>
      </c>
      <c r="H3039" s="70">
        <f t="shared" si="96"/>
        <v>0.69332835172875062</v>
      </c>
      <c r="J3039" s="13"/>
      <c r="N3039" s="37"/>
      <c r="O3039" s="36"/>
    </row>
    <row r="3040" spans="1:15" ht="13.7" customHeight="1" x14ac:dyDescent="0.25">
      <c r="A3040" s="73">
        <f>'EMFAC2017EI-2011Class'!B3039</f>
        <v>2024</v>
      </c>
      <c r="B3040" s="74" t="str">
        <f>'EMFAC2017EI-2011Class'!C3039</f>
        <v>T7 Tractor</v>
      </c>
      <c r="C3040" s="73">
        <f>'EMFAC2017EI-2011Class'!D3039</f>
        <v>2010</v>
      </c>
      <c r="D3040" s="38">
        <f>'EMFAC2017EI-2011Class'!F3039</f>
        <v>14</v>
      </c>
      <c r="E3040" s="72" t="str">
        <f t="shared" si="97"/>
        <v>T7 Tractor-14</v>
      </c>
      <c r="F3040" s="39">
        <f>VLOOKUP(E3040,HD_Odo!$C$2:$D$1381,2,FALSE)</f>
        <v>800000</v>
      </c>
      <c r="G3040" s="89" t="str">
        <f>'EMFAC2017EI-2011Class'!H3039</f>
        <v>2024-T7 Tractor-14</v>
      </c>
      <c r="H3040" s="70">
        <f t="shared" si="96"/>
        <v>0.72973850817067065</v>
      </c>
      <c r="J3040" s="13"/>
      <c r="N3040" s="37"/>
      <c r="O3040" s="36"/>
    </row>
    <row r="3041" spans="1:15" ht="13.7" customHeight="1" x14ac:dyDescent="0.25">
      <c r="A3041" s="73">
        <f>'EMFAC2017EI-2011Class'!B3040</f>
        <v>2024</v>
      </c>
      <c r="B3041" s="74" t="str">
        <f>'EMFAC2017EI-2011Class'!C3040</f>
        <v>T7 Tractor</v>
      </c>
      <c r="C3041" s="73">
        <f>'EMFAC2017EI-2011Class'!D3040</f>
        <v>2009</v>
      </c>
      <c r="D3041" s="38">
        <f>'EMFAC2017EI-2011Class'!F3040</f>
        <v>15</v>
      </c>
      <c r="E3041" s="72" t="str">
        <f t="shared" si="97"/>
        <v>T7 Tractor-15</v>
      </c>
      <c r="F3041" s="39">
        <f>VLOOKUP(E3041,HD_Odo!$C$2:$D$1381,2,FALSE)</f>
        <v>800000</v>
      </c>
      <c r="G3041" s="89" t="str">
        <f>'EMFAC2017EI-2011Class'!H3040</f>
        <v>2024-T7 Tractor-15</v>
      </c>
      <c r="H3041" s="70">
        <f t="shared" si="96"/>
        <v>0.72973850817067065</v>
      </c>
      <c r="J3041" s="13"/>
      <c r="N3041" s="37"/>
      <c r="O3041" s="36"/>
    </row>
    <row r="3042" spans="1:15" ht="13.7" customHeight="1" x14ac:dyDescent="0.25">
      <c r="A3042" s="73">
        <f>'EMFAC2017EI-2011Class'!B3041</f>
        <v>2024</v>
      </c>
      <c r="B3042" s="74" t="str">
        <f>'EMFAC2017EI-2011Class'!C3041</f>
        <v>T7 Tractor</v>
      </c>
      <c r="C3042" s="73">
        <f>'EMFAC2017EI-2011Class'!D3041</f>
        <v>2008</v>
      </c>
      <c r="D3042" s="38">
        <f>'EMFAC2017EI-2011Class'!F3041</f>
        <v>16</v>
      </c>
      <c r="E3042" s="72" t="str">
        <f t="shared" si="97"/>
        <v>T7 Tractor-16</v>
      </c>
      <c r="F3042" s="39">
        <f>VLOOKUP(E3042,HD_Odo!$C$2:$D$1381,2,FALSE)</f>
        <v>800000</v>
      </c>
      <c r="G3042" s="89" t="str">
        <f>'EMFAC2017EI-2011Class'!H3041</f>
        <v>2024-T7 Tractor-16</v>
      </c>
      <c r="H3042" s="70">
        <f t="shared" si="96"/>
        <v>0.72973850817067065</v>
      </c>
      <c r="J3042" s="13"/>
      <c r="N3042" s="37"/>
      <c r="O3042" s="36"/>
    </row>
    <row r="3043" spans="1:15" ht="13.7" customHeight="1" x14ac:dyDescent="0.25">
      <c r="A3043" s="73">
        <f>'EMFAC2017EI-2011Class'!B3042</f>
        <v>2024</v>
      </c>
      <c r="B3043" s="74" t="str">
        <f>'EMFAC2017EI-2011Class'!C3042</f>
        <v>T7 Tractor</v>
      </c>
      <c r="C3043" s="73">
        <f>'EMFAC2017EI-2011Class'!D3042</f>
        <v>2007</v>
      </c>
      <c r="D3043" s="38">
        <f>'EMFAC2017EI-2011Class'!F3042</f>
        <v>17</v>
      </c>
      <c r="E3043" s="72" t="str">
        <f t="shared" si="97"/>
        <v>T7 Tractor-17</v>
      </c>
      <c r="F3043" s="39">
        <f>VLOOKUP(E3043,HD_Odo!$C$2:$D$1381,2,FALSE)</f>
        <v>800000</v>
      </c>
      <c r="G3043" s="89" t="str">
        <f>'EMFAC2017EI-2011Class'!H3042</f>
        <v>2024-T7 Tractor-17</v>
      </c>
      <c r="H3043" s="70">
        <f t="shared" si="96"/>
        <v>0.85251684741645173</v>
      </c>
      <c r="J3043" s="13"/>
      <c r="N3043" s="37"/>
      <c r="O3043" s="36"/>
    </row>
    <row r="3044" spans="1:15" ht="13.7" customHeight="1" x14ac:dyDescent="0.25">
      <c r="A3044" s="73">
        <f>'EMFAC2017EI-2011Class'!B3043</f>
        <v>2024</v>
      </c>
      <c r="B3044" s="74" t="str">
        <f>'EMFAC2017EI-2011Class'!C3043</f>
        <v>T7 Tractor</v>
      </c>
      <c r="C3044" s="73">
        <f>'EMFAC2017EI-2011Class'!D3043</f>
        <v>2006</v>
      </c>
      <c r="D3044" s="38">
        <f>'EMFAC2017EI-2011Class'!F3043</f>
        <v>18</v>
      </c>
      <c r="E3044" s="72" t="str">
        <f t="shared" si="97"/>
        <v>T7 Tractor-18</v>
      </c>
      <c r="F3044" s="39">
        <f>VLOOKUP(E3044,HD_Odo!$C$2:$D$1381,2,FALSE)</f>
        <v>800000</v>
      </c>
      <c r="G3044" s="89" t="str">
        <f>'EMFAC2017EI-2011Class'!H3043</f>
        <v>2024-T7 Tractor-18</v>
      </c>
      <c r="H3044" s="70">
        <f t="shared" si="96"/>
        <v>0.85251684741645173</v>
      </c>
      <c r="J3044" s="13"/>
      <c r="N3044" s="37"/>
      <c r="O3044" s="36"/>
    </row>
    <row r="3045" spans="1:15" ht="13.7" customHeight="1" x14ac:dyDescent="0.25">
      <c r="A3045" s="73">
        <f>'EMFAC2017EI-2011Class'!B3044</f>
        <v>2024</v>
      </c>
      <c r="B3045" s="74" t="str">
        <f>'EMFAC2017EI-2011Class'!C3044</f>
        <v>T7 Tractor</v>
      </c>
      <c r="C3045" s="73">
        <f>'EMFAC2017EI-2011Class'!D3044</f>
        <v>2005</v>
      </c>
      <c r="D3045" s="38">
        <f>'EMFAC2017EI-2011Class'!F3044</f>
        <v>19</v>
      </c>
      <c r="E3045" s="72" t="str">
        <f t="shared" si="97"/>
        <v>T7 Tractor-19</v>
      </c>
      <c r="F3045" s="39">
        <f>VLOOKUP(E3045,HD_Odo!$C$2:$D$1381,2,FALSE)</f>
        <v>800000</v>
      </c>
      <c r="G3045" s="89" t="str">
        <f>'EMFAC2017EI-2011Class'!H3044</f>
        <v>2024-T7 Tractor-19</v>
      </c>
      <c r="H3045" s="70">
        <f t="shared" si="96"/>
        <v>0.85251684741645173</v>
      </c>
      <c r="J3045" s="13"/>
      <c r="N3045" s="37"/>
      <c r="O3045" s="36"/>
    </row>
    <row r="3046" spans="1:15" ht="13.7" customHeight="1" x14ac:dyDescent="0.25">
      <c r="A3046" s="73">
        <f>'EMFAC2017EI-2011Class'!B3045</f>
        <v>2024</v>
      </c>
      <c r="B3046" s="74" t="str">
        <f>'EMFAC2017EI-2011Class'!C3045</f>
        <v>T7 Tractor</v>
      </c>
      <c r="C3046" s="73">
        <f>'EMFAC2017EI-2011Class'!D3045</f>
        <v>2004</v>
      </c>
      <c r="D3046" s="38">
        <f>'EMFAC2017EI-2011Class'!F3045</f>
        <v>20</v>
      </c>
      <c r="E3046" s="72" t="str">
        <f t="shared" si="97"/>
        <v>T7 Tractor-20</v>
      </c>
      <c r="F3046" s="39">
        <f>VLOOKUP(E3046,HD_Odo!$C$2:$D$1381,2,FALSE)</f>
        <v>800000</v>
      </c>
      <c r="G3046" s="89" t="str">
        <f>'EMFAC2017EI-2011Class'!H3045</f>
        <v>2024-T7 Tractor-20</v>
      </c>
      <c r="H3046" s="70">
        <f t="shared" si="96"/>
        <v>0.85251684741645173</v>
      </c>
      <c r="J3046" s="13"/>
      <c r="N3046" s="37"/>
      <c r="O3046" s="36"/>
    </row>
    <row r="3047" spans="1:15" ht="13.7" customHeight="1" x14ac:dyDescent="0.25">
      <c r="A3047" s="73">
        <f>'EMFAC2017EI-2011Class'!B3046</f>
        <v>2024</v>
      </c>
      <c r="B3047" s="74" t="str">
        <f>'EMFAC2017EI-2011Class'!C3046</f>
        <v>T7 Tractor</v>
      </c>
      <c r="C3047" s="73">
        <f>'EMFAC2017EI-2011Class'!D3046</f>
        <v>2003</v>
      </c>
      <c r="D3047" s="38">
        <f>'EMFAC2017EI-2011Class'!F3046</f>
        <v>21</v>
      </c>
      <c r="E3047" s="72" t="str">
        <f t="shared" si="97"/>
        <v>T7 Tractor-21</v>
      </c>
      <c r="F3047" s="39">
        <f>VLOOKUP(E3047,HD_Odo!$C$2:$D$1381,2,FALSE)</f>
        <v>800000</v>
      </c>
      <c r="G3047" s="89" t="str">
        <f>'EMFAC2017EI-2011Class'!H3046</f>
        <v>2024-T7 Tractor-21</v>
      </c>
      <c r="H3047" s="70">
        <f t="shared" si="96"/>
        <v>0.90869825530537995</v>
      </c>
      <c r="J3047" s="13"/>
      <c r="N3047" s="37"/>
      <c r="O3047" s="36"/>
    </row>
    <row r="3048" spans="1:15" ht="13.7" customHeight="1" x14ac:dyDescent="0.25">
      <c r="A3048" s="73">
        <f>'EMFAC2017EI-2011Class'!B3047</f>
        <v>2024</v>
      </c>
      <c r="B3048" s="74" t="str">
        <f>'EMFAC2017EI-2011Class'!C3047</f>
        <v>T7 Tractor</v>
      </c>
      <c r="C3048" s="73">
        <f>'EMFAC2017EI-2011Class'!D3047</f>
        <v>2002</v>
      </c>
      <c r="D3048" s="38">
        <f>'EMFAC2017EI-2011Class'!F3047</f>
        <v>22</v>
      </c>
      <c r="E3048" s="72" t="str">
        <f t="shared" si="97"/>
        <v>T7 Tractor-22</v>
      </c>
      <c r="F3048" s="39">
        <f>VLOOKUP(E3048,HD_Odo!$C$2:$D$1381,2,FALSE)</f>
        <v>800000</v>
      </c>
      <c r="G3048" s="89" t="str">
        <f>'EMFAC2017EI-2011Class'!H3047</f>
        <v>2024-T7 Tractor-22</v>
      </c>
      <c r="H3048" s="70">
        <f t="shared" si="96"/>
        <v>0.90869825530537995</v>
      </c>
      <c r="J3048" s="13"/>
      <c r="N3048" s="37"/>
      <c r="O3048" s="36"/>
    </row>
    <row r="3049" spans="1:15" ht="13.7" customHeight="1" x14ac:dyDescent="0.25">
      <c r="A3049" s="73">
        <f>'EMFAC2017EI-2011Class'!B3048</f>
        <v>2024</v>
      </c>
      <c r="B3049" s="74" t="str">
        <f>'EMFAC2017EI-2011Class'!C3048</f>
        <v>T7 Tractor</v>
      </c>
      <c r="C3049" s="73">
        <f>'EMFAC2017EI-2011Class'!D3048</f>
        <v>2001</v>
      </c>
      <c r="D3049" s="38">
        <f>'EMFAC2017EI-2011Class'!F3048</f>
        <v>23</v>
      </c>
      <c r="E3049" s="72" t="str">
        <f t="shared" si="97"/>
        <v>T7 Tractor-23</v>
      </c>
      <c r="F3049" s="39">
        <f>VLOOKUP(E3049,HD_Odo!$C$2:$D$1381,2,FALSE)</f>
        <v>800000</v>
      </c>
      <c r="G3049" s="89" t="str">
        <f>'EMFAC2017EI-2011Class'!H3048</f>
        <v>2024-T7 Tractor-23</v>
      </c>
      <c r="H3049" s="70">
        <f t="shared" si="96"/>
        <v>0.90869825530537995</v>
      </c>
      <c r="J3049" s="13"/>
      <c r="N3049" s="37"/>
      <c r="O3049" s="36"/>
    </row>
    <row r="3050" spans="1:15" ht="13.7" customHeight="1" x14ac:dyDescent="0.25">
      <c r="A3050" s="73">
        <f>'EMFAC2017EI-2011Class'!B3049</f>
        <v>2024</v>
      </c>
      <c r="B3050" s="74" t="str">
        <f>'EMFAC2017EI-2011Class'!C3049</f>
        <v>T7 Tractor</v>
      </c>
      <c r="C3050" s="73">
        <f>'EMFAC2017EI-2011Class'!D3049</f>
        <v>2000</v>
      </c>
      <c r="D3050" s="38">
        <f>'EMFAC2017EI-2011Class'!F3049</f>
        <v>24</v>
      </c>
      <c r="E3050" s="72" t="str">
        <f t="shared" si="97"/>
        <v>T7 Tractor-24</v>
      </c>
      <c r="F3050" s="39">
        <f>VLOOKUP(E3050,HD_Odo!$C$2:$D$1381,2,FALSE)</f>
        <v>800000</v>
      </c>
      <c r="G3050" s="89" t="str">
        <f>'EMFAC2017EI-2011Class'!H3049</f>
        <v>2024-T7 Tractor-24</v>
      </c>
      <c r="H3050" s="70">
        <f t="shared" si="96"/>
        <v>0.90869825530537995</v>
      </c>
      <c r="J3050" s="13"/>
      <c r="N3050" s="37"/>
      <c r="O3050" s="36"/>
    </row>
    <row r="3051" spans="1:15" ht="13.7" customHeight="1" x14ac:dyDescent="0.25">
      <c r="A3051" s="73">
        <f>'EMFAC2017EI-2011Class'!B3050</f>
        <v>2024</v>
      </c>
      <c r="B3051" s="74" t="str">
        <f>'EMFAC2017EI-2011Class'!C3050</f>
        <v>T7 Tractor</v>
      </c>
      <c r="C3051" s="73">
        <f>'EMFAC2017EI-2011Class'!D3050</f>
        <v>1999</v>
      </c>
      <c r="D3051" s="38">
        <f>'EMFAC2017EI-2011Class'!F3050</f>
        <v>25</v>
      </c>
      <c r="E3051" s="72" t="str">
        <f t="shared" si="97"/>
        <v>T7 Tractor-25</v>
      </c>
      <c r="F3051" s="39">
        <f>VLOOKUP(E3051,HD_Odo!$C$2:$D$1381,2,FALSE)</f>
        <v>800000</v>
      </c>
      <c r="G3051" s="89" t="str">
        <f>'EMFAC2017EI-2011Class'!H3050</f>
        <v>2024-T7 Tractor-25</v>
      </c>
      <c r="H3051" s="70">
        <f t="shared" si="96"/>
        <v>0.90869825530537995</v>
      </c>
      <c r="J3051" s="13"/>
      <c r="N3051" s="37"/>
      <c r="O3051" s="36"/>
    </row>
    <row r="3052" spans="1:15" ht="13.7" customHeight="1" x14ac:dyDescent="0.25">
      <c r="A3052" s="73">
        <f>'EMFAC2017EI-2011Class'!B3051</f>
        <v>2024</v>
      </c>
      <c r="B3052" s="74" t="str">
        <f>'EMFAC2017EI-2011Class'!C3051</f>
        <v>T7 Tractor</v>
      </c>
      <c r="C3052" s="73">
        <f>'EMFAC2017EI-2011Class'!D3051</f>
        <v>1998</v>
      </c>
      <c r="D3052" s="38">
        <f>'EMFAC2017EI-2011Class'!F3051</f>
        <v>26</v>
      </c>
      <c r="E3052" s="72" t="str">
        <f t="shared" si="97"/>
        <v>T7 Tractor-26</v>
      </c>
      <c r="F3052" s="39">
        <f>VLOOKUP(E3052,HD_Odo!$C$2:$D$1381,2,FALSE)</f>
        <v>800000</v>
      </c>
      <c r="G3052" s="89" t="str">
        <f>'EMFAC2017EI-2011Class'!H3051</f>
        <v>2024-T7 Tractor-26</v>
      </c>
      <c r="H3052" s="70">
        <f t="shared" si="96"/>
        <v>0.90869825530537995</v>
      </c>
      <c r="J3052" s="13"/>
      <c r="N3052" s="37"/>
      <c r="O3052" s="36"/>
    </row>
    <row r="3053" spans="1:15" ht="13.7" customHeight="1" x14ac:dyDescent="0.25">
      <c r="A3053" s="73">
        <f>'EMFAC2017EI-2011Class'!B3052</f>
        <v>2024</v>
      </c>
      <c r="B3053" s="74" t="str">
        <f>'EMFAC2017EI-2011Class'!C3052</f>
        <v>T7 Tractor</v>
      </c>
      <c r="C3053" s="73">
        <f>'EMFAC2017EI-2011Class'!D3052</f>
        <v>1997</v>
      </c>
      <c r="D3053" s="38">
        <f>'EMFAC2017EI-2011Class'!F3052</f>
        <v>27</v>
      </c>
      <c r="E3053" s="72" t="str">
        <f t="shared" si="97"/>
        <v>T7 Tractor-27</v>
      </c>
      <c r="F3053" s="39">
        <f>VLOOKUP(E3053,HD_Odo!$C$2:$D$1381,2,FALSE)</f>
        <v>800000</v>
      </c>
      <c r="G3053" s="89" t="str">
        <f>'EMFAC2017EI-2011Class'!H3052</f>
        <v>2024-T7 Tractor-27</v>
      </c>
      <c r="H3053" s="70">
        <f t="shared" si="96"/>
        <v>0.90869825530537995</v>
      </c>
      <c r="J3053" s="13"/>
      <c r="N3053" s="37"/>
      <c r="O3053" s="36"/>
    </row>
    <row r="3054" spans="1:15" ht="13.7" customHeight="1" x14ac:dyDescent="0.25">
      <c r="A3054" s="73">
        <f>'EMFAC2017EI-2011Class'!B3053</f>
        <v>2024</v>
      </c>
      <c r="B3054" s="74" t="str">
        <f>'EMFAC2017EI-2011Class'!C3053</f>
        <v>T7 Tractor</v>
      </c>
      <c r="C3054" s="73">
        <f>'EMFAC2017EI-2011Class'!D3053</f>
        <v>1996</v>
      </c>
      <c r="D3054" s="38">
        <f>'EMFAC2017EI-2011Class'!F3053</f>
        <v>28</v>
      </c>
      <c r="E3054" s="72" t="str">
        <f t="shared" si="97"/>
        <v>T7 Tractor-28</v>
      </c>
      <c r="F3054" s="39">
        <f>VLOOKUP(E3054,HD_Odo!$C$2:$D$1381,2,FALSE)</f>
        <v>800000</v>
      </c>
      <c r="G3054" s="89" t="str">
        <f>'EMFAC2017EI-2011Class'!H3053</f>
        <v>2024-T7 Tractor-28</v>
      </c>
      <c r="H3054" s="70">
        <f t="shared" si="96"/>
        <v>0.90869825530537995</v>
      </c>
      <c r="J3054" s="13"/>
      <c r="N3054" s="37"/>
      <c r="O3054" s="36"/>
    </row>
    <row r="3055" spans="1:15" ht="13.7" customHeight="1" x14ac:dyDescent="0.25">
      <c r="A3055" s="73">
        <f>'EMFAC2017EI-2011Class'!B3054</f>
        <v>2024</v>
      </c>
      <c r="B3055" s="74" t="str">
        <f>'EMFAC2017EI-2011Class'!C3054</f>
        <v>T7 Tractor</v>
      </c>
      <c r="C3055" s="73">
        <f>'EMFAC2017EI-2011Class'!D3054</f>
        <v>1995</v>
      </c>
      <c r="D3055" s="38">
        <f>'EMFAC2017EI-2011Class'!F3054</f>
        <v>29</v>
      </c>
      <c r="E3055" s="72" t="str">
        <f t="shared" si="97"/>
        <v>T7 Tractor-29</v>
      </c>
      <c r="F3055" s="39">
        <f>VLOOKUP(E3055,HD_Odo!$C$2:$D$1381,2,FALSE)</f>
        <v>800000</v>
      </c>
      <c r="G3055" s="89" t="str">
        <f>'EMFAC2017EI-2011Class'!H3054</f>
        <v>2024-T7 Tractor-29</v>
      </c>
      <c r="H3055" s="70">
        <f t="shared" si="96"/>
        <v>0.90869825530537995</v>
      </c>
      <c r="J3055" s="13"/>
      <c r="N3055" s="37"/>
      <c r="O3055" s="36"/>
    </row>
    <row r="3056" spans="1:15" ht="13.7" customHeight="1" x14ac:dyDescent="0.25">
      <c r="A3056" s="73">
        <f>'EMFAC2017EI-2011Class'!B3055</f>
        <v>2024</v>
      </c>
      <c r="B3056" s="74" t="str">
        <f>'EMFAC2017EI-2011Class'!C3055</f>
        <v>T7 Tractor</v>
      </c>
      <c r="C3056" s="73">
        <f>'EMFAC2017EI-2011Class'!D3055</f>
        <v>1994</v>
      </c>
      <c r="D3056" s="38">
        <f>'EMFAC2017EI-2011Class'!F3055</f>
        <v>30</v>
      </c>
      <c r="E3056" s="72" t="str">
        <f t="shared" si="97"/>
        <v>T7 Tractor-30</v>
      </c>
      <c r="F3056" s="39">
        <f>VLOOKUP(E3056,HD_Odo!$C$2:$D$1381,2,FALSE)</f>
        <v>800000</v>
      </c>
      <c r="G3056" s="89" t="str">
        <f>'EMFAC2017EI-2011Class'!H3055</f>
        <v>2024-T7 Tractor-30</v>
      </c>
      <c r="H3056" s="70">
        <f t="shared" si="96"/>
        <v>0.90869825530537995</v>
      </c>
      <c r="J3056" s="13"/>
      <c r="N3056" s="37"/>
      <c r="O3056" s="36"/>
    </row>
    <row r="3057" spans="1:15" ht="13.7" customHeight="1" x14ac:dyDescent="0.25">
      <c r="A3057" s="73">
        <f>'EMFAC2017EI-2011Class'!B3056</f>
        <v>2024</v>
      </c>
      <c r="B3057" s="74" t="str">
        <f>'EMFAC2017EI-2011Class'!C3056</f>
        <v>T7 Tractor</v>
      </c>
      <c r="C3057" s="73">
        <f>'EMFAC2017EI-2011Class'!D3056</f>
        <v>1993</v>
      </c>
      <c r="D3057" s="38">
        <f>'EMFAC2017EI-2011Class'!F3056</f>
        <v>31</v>
      </c>
      <c r="E3057" s="72" t="str">
        <f t="shared" si="97"/>
        <v>T7 Tractor-31</v>
      </c>
      <c r="F3057" s="39">
        <f>VLOOKUP(E3057,HD_Odo!$C$2:$D$1381,2,FALSE)</f>
        <v>800000</v>
      </c>
      <c r="G3057" s="89" t="str">
        <f>'EMFAC2017EI-2011Class'!H3056</f>
        <v>2024-T7 Tractor-31</v>
      </c>
      <c r="H3057" s="70">
        <f t="shared" si="96"/>
        <v>1</v>
      </c>
      <c r="J3057" s="13"/>
      <c r="N3057" s="37"/>
      <c r="O3057" s="36"/>
    </row>
    <row r="3058" spans="1:15" ht="13.7" customHeight="1" x14ac:dyDescent="0.25">
      <c r="A3058" s="73">
        <f>'EMFAC2017EI-2011Class'!B3057</f>
        <v>2024</v>
      </c>
      <c r="B3058" s="74" t="str">
        <f>'EMFAC2017EI-2011Class'!C3057</f>
        <v>T7 Tractor</v>
      </c>
      <c r="C3058" s="73">
        <f>'EMFAC2017EI-2011Class'!D3057</f>
        <v>1992</v>
      </c>
      <c r="D3058" s="38">
        <f>'EMFAC2017EI-2011Class'!F3057</f>
        <v>32</v>
      </c>
      <c r="E3058" s="72" t="str">
        <f t="shared" si="97"/>
        <v>T7 Tractor-32</v>
      </c>
      <c r="F3058" s="39">
        <f>VLOOKUP(E3058,HD_Odo!$C$2:$D$1381,2,FALSE)</f>
        <v>800000</v>
      </c>
      <c r="G3058" s="89" t="str">
        <f>'EMFAC2017EI-2011Class'!H3057</f>
        <v>2024-T7 Tractor-32</v>
      </c>
      <c r="H3058" s="70">
        <f t="shared" si="96"/>
        <v>1</v>
      </c>
      <c r="J3058" s="13"/>
      <c r="N3058" s="37"/>
      <c r="O3058" s="36"/>
    </row>
    <row r="3059" spans="1:15" ht="13.7" customHeight="1" x14ac:dyDescent="0.25">
      <c r="A3059" s="73">
        <f>'EMFAC2017EI-2011Class'!B3058</f>
        <v>2024</v>
      </c>
      <c r="B3059" s="74" t="str">
        <f>'EMFAC2017EI-2011Class'!C3058</f>
        <v>T7 Tractor</v>
      </c>
      <c r="C3059" s="73">
        <f>'EMFAC2017EI-2011Class'!D3058</f>
        <v>1991</v>
      </c>
      <c r="D3059" s="38">
        <f>'EMFAC2017EI-2011Class'!F3058</f>
        <v>33</v>
      </c>
      <c r="E3059" s="72" t="str">
        <f t="shared" si="97"/>
        <v>T7 Tractor-33</v>
      </c>
      <c r="F3059" s="39">
        <f>VLOOKUP(E3059,HD_Odo!$C$2:$D$1381,2,FALSE)</f>
        <v>800000</v>
      </c>
      <c r="G3059" s="89" t="str">
        <f>'EMFAC2017EI-2011Class'!H3058</f>
        <v>2024-T7 Tractor-33</v>
      </c>
      <c r="H3059" s="70">
        <f t="shared" si="96"/>
        <v>1</v>
      </c>
      <c r="J3059" s="13"/>
      <c r="N3059" s="37"/>
      <c r="O3059" s="36"/>
    </row>
    <row r="3060" spans="1:15" ht="13.7" customHeight="1" x14ac:dyDescent="0.25">
      <c r="A3060" s="73">
        <f>'EMFAC2017EI-2011Class'!B3059</f>
        <v>2024</v>
      </c>
      <c r="B3060" s="74" t="str">
        <f>'EMFAC2017EI-2011Class'!C3059</f>
        <v>T7 Tractor</v>
      </c>
      <c r="C3060" s="73">
        <f>'EMFAC2017EI-2011Class'!D3059</f>
        <v>1990</v>
      </c>
      <c r="D3060" s="38">
        <f>'EMFAC2017EI-2011Class'!F3059</f>
        <v>34</v>
      </c>
      <c r="E3060" s="72" t="str">
        <f t="shared" si="97"/>
        <v>T7 Tractor-34</v>
      </c>
      <c r="F3060" s="39">
        <f>VLOOKUP(E3060,HD_Odo!$C$2:$D$1381,2,FALSE)</f>
        <v>800000</v>
      </c>
      <c r="G3060" s="89" t="str">
        <f>'EMFAC2017EI-2011Class'!H3059</f>
        <v>2024-T7 Tractor-34</v>
      </c>
      <c r="H3060" s="70">
        <f t="shared" si="96"/>
        <v>1</v>
      </c>
      <c r="J3060" s="13"/>
      <c r="N3060" s="37"/>
      <c r="O3060" s="36"/>
    </row>
    <row r="3061" spans="1:15" ht="13.7" customHeight="1" x14ac:dyDescent="0.25">
      <c r="A3061" s="73">
        <f>'EMFAC2017EI-2011Class'!B3060</f>
        <v>2024</v>
      </c>
      <c r="B3061" s="74" t="str">
        <f>'EMFAC2017EI-2011Class'!C3060</f>
        <v>T7 Tractor</v>
      </c>
      <c r="C3061" s="73">
        <f>'EMFAC2017EI-2011Class'!D3060</f>
        <v>1989</v>
      </c>
      <c r="D3061" s="38">
        <f>'EMFAC2017EI-2011Class'!F3060</f>
        <v>35</v>
      </c>
      <c r="E3061" s="72" t="str">
        <f t="shared" si="97"/>
        <v>T7 Tractor-35</v>
      </c>
      <c r="F3061" s="39">
        <f>VLOOKUP(E3061,HD_Odo!$C$2:$D$1381,2,FALSE)</f>
        <v>800000</v>
      </c>
      <c r="G3061" s="89" t="str">
        <f>'EMFAC2017EI-2011Class'!H3060</f>
        <v>2024-T7 Tractor-35</v>
      </c>
      <c r="H3061" s="70">
        <f t="shared" si="96"/>
        <v>1</v>
      </c>
      <c r="J3061" s="13"/>
      <c r="N3061" s="37"/>
      <c r="O3061" s="36"/>
    </row>
    <row r="3062" spans="1:15" ht="13.7" customHeight="1" x14ac:dyDescent="0.25">
      <c r="A3062" s="73">
        <f>'EMFAC2017EI-2011Class'!B3061</f>
        <v>2024</v>
      </c>
      <c r="B3062" s="74" t="str">
        <f>'EMFAC2017EI-2011Class'!C3061</f>
        <v>T7 Tractor</v>
      </c>
      <c r="C3062" s="73">
        <f>'EMFAC2017EI-2011Class'!D3061</f>
        <v>1988</v>
      </c>
      <c r="D3062" s="38">
        <f>'EMFAC2017EI-2011Class'!F3061</f>
        <v>36</v>
      </c>
      <c r="E3062" s="72" t="str">
        <f t="shared" si="97"/>
        <v>T7 Tractor-36</v>
      </c>
      <c r="F3062" s="39">
        <f>VLOOKUP(E3062,HD_Odo!$C$2:$D$1381,2,FALSE)</f>
        <v>800000</v>
      </c>
      <c r="G3062" s="89" t="str">
        <f>'EMFAC2017EI-2011Class'!H3061</f>
        <v>2024-T7 Tractor-36</v>
      </c>
      <c r="H3062" s="70">
        <f t="shared" si="96"/>
        <v>1</v>
      </c>
      <c r="J3062" s="13"/>
      <c r="N3062" s="37"/>
      <c r="O3062" s="36"/>
    </row>
    <row r="3063" spans="1:15" ht="13.7" customHeight="1" x14ac:dyDescent="0.25">
      <c r="A3063" s="73">
        <f>'EMFAC2017EI-2011Class'!B3062</f>
        <v>2024</v>
      </c>
      <c r="B3063" s="74" t="str">
        <f>'EMFAC2017EI-2011Class'!C3062</f>
        <v>T7 Tractor</v>
      </c>
      <c r="C3063" s="73">
        <f>'EMFAC2017EI-2011Class'!D3062</f>
        <v>1987</v>
      </c>
      <c r="D3063" s="38">
        <f>'EMFAC2017EI-2011Class'!F3062</f>
        <v>37</v>
      </c>
      <c r="E3063" s="72" t="str">
        <f t="shared" si="97"/>
        <v>T7 Tractor-37</v>
      </c>
      <c r="F3063" s="39">
        <f>VLOOKUP(E3063,HD_Odo!$C$2:$D$1381,2,FALSE)</f>
        <v>800000</v>
      </c>
      <c r="G3063" s="89" t="str">
        <f>'EMFAC2017EI-2011Class'!H3062</f>
        <v>2024-T7 Tractor-37</v>
      </c>
      <c r="H3063" s="70">
        <f t="shared" ref="H3063:H3126" si="98">IF(C3063&lt;1994,1,IF(C3063&lt;2004,($AC$3+$AD$3*(F3063/10000))/($E$3+$F$3*(F3063/10000)),IF(C3063&lt;2008,($AC$4+$AD$4*(F3063/10000))/($E$4+$F$4*(F3063/10000)),IF(C3063&lt;2011,($AC$5+$AD$5*(F3063/10000))/($E$5+$F$5*(F3063/10000)),IF(C3063&lt;2014,($AC$6+$AD$6*(F3063/10000))/($E$6+$F$6*(F3063/10000)),($AC$7+$AD$7*(F3063/10000))/($E$7+$F$7*(F3063/10000)))))))</f>
        <v>1</v>
      </c>
      <c r="J3063" s="13"/>
      <c r="N3063" s="37"/>
      <c r="O3063" s="36"/>
    </row>
    <row r="3064" spans="1:15" ht="13.7" customHeight="1" x14ac:dyDescent="0.25">
      <c r="A3064" s="73">
        <f>'EMFAC2017EI-2011Class'!B3063</f>
        <v>2024</v>
      </c>
      <c r="B3064" s="74" t="str">
        <f>'EMFAC2017EI-2011Class'!C3063</f>
        <v>T7 Tractor</v>
      </c>
      <c r="C3064" s="73">
        <f>'EMFAC2017EI-2011Class'!D3063</f>
        <v>1986</v>
      </c>
      <c r="D3064" s="38">
        <f>'EMFAC2017EI-2011Class'!F3063</f>
        <v>38</v>
      </c>
      <c r="E3064" s="72" t="str">
        <f t="shared" si="97"/>
        <v>T7 Tractor-38</v>
      </c>
      <c r="F3064" s="39">
        <f>VLOOKUP(E3064,HD_Odo!$C$2:$D$1381,2,FALSE)</f>
        <v>800000</v>
      </c>
      <c r="G3064" s="89" t="str">
        <f>'EMFAC2017EI-2011Class'!H3063</f>
        <v>2024-T7 Tractor-38</v>
      </c>
      <c r="H3064" s="70">
        <f t="shared" si="98"/>
        <v>1</v>
      </c>
      <c r="J3064" s="13"/>
      <c r="N3064" s="37"/>
      <c r="O3064" s="36"/>
    </row>
    <row r="3065" spans="1:15" ht="13.7" customHeight="1" x14ac:dyDescent="0.25">
      <c r="A3065" s="73">
        <f>'EMFAC2017EI-2011Class'!B3064</f>
        <v>2024</v>
      </c>
      <c r="B3065" s="74" t="str">
        <f>'EMFAC2017EI-2011Class'!C3064</f>
        <v>T7 Tractor</v>
      </c>
      <c r="C3065" s="73">
        <f>'EMFAC2017EI-2011Class'!D3064</f>
        <v>1985</v>
      </c>
      <c r="D3065" s="38">
        <f>'EMFAC2017EI-2011Class'!F3064</f>
        <v>39</v>
      </c>
      <c r="E3065" s="72" t="str">
        <f t="shared" si="97"/>
        <v>T7 Tractor-39</v>
      </c>
      <c r="F3065" s="39">
        <f>VLOOKUP(E3065,HD_Odo!$C$2:$D$1381,2,FALSE)</f>
        <v>800000</v>
      </c>
      <c r="G3065" s="89" t="str">
        <f>'EMFAC2017EI-2011Class'!H3064</f>
        <v>2024-T7 Tractor-39</v>
      </c>
      <c r="H3065" s="70">
        <f t="shared" si="98"/>
        <v>1</v>
      </c>
      <c r="J3065" s="13"/>
      <c r="N3065" s="37"/>
      <c r="O3065" s="36"/>
    </row>
    <row r="3066" spans="1:15" ht="13.7" customHeight="1" x14ac:dyDescent="0.25">
      <c r="A3066" s="73">
        <f>'EMFAC2017EI-2011Class'!B3065</f>
        <v>2024</v>
      </c>
      <c r="B3066" s="74" t="str">
        <f>'EMFAC2017EI-2011Class'!C3065</f>
        <v>T7 Tractor</v>
      </c>
      <c r="C3066" s="73">
        <f>'EMFAC2017EI-2011Class'!D3065</f>
        <v>1984</v>
      </c>
      <c r="D3066" s="38">
        <f>'EMFAC2017EI-2011Class'!F3065</f>
        <v>40</v>
      </c>
      <c r="E3066" s="72" t="str">
        <f t="shared" si="97"/>
        <v>T7 Tractor-40</v>
      </c>
      <c r="F3066" s="39">
        <f>VLOOKUP(E3066,HD_Odo!$C$2:$D$1381,2,FALSE)</f>
        <v>800000</v>
      </c>
      <c r="G3066" s="89" t="str">
        <f>'EMFAC2017EI-2011Class'!H3065</f>
        <v>2024-T7 Tractor-40</v>
      </c>
      <c r="H3066" s="70">
        <f t="shared" si="98"/>
        <v>1</v>
      </c>
      <c r="J3066" s="13"/>
      <c r="N3066" s="37"/>
      <c r="O3066" s="36"/>
    </row>
    <row r="3067" spans="1:15" ht="13.7" customHeight="1" x14ac:dyDescent="0.25">
      <c r="A3067" s="73">
        <f>'EMFAC2017EI-2011Class'!B3066</f>
        <v>2024</v>
      </c>
      <c r="B3067" s="74" t="str">
        <f>'EMFAC2017EI-2011Class'!C3066</f>
        <v>T7 Tractor</v>
      </c>
      <c r="C3067" s="73">
        <f>'EMFAC2017EI-2011Class'!D3066</f>
        <v>1983</v>
      </c>
      <c r="D3067" s="38">
        <f>'EMFAC2017EI-2011Class'!F3066</f>
        <v>41</v>
      </c>
      <c r="E3067" s="72" t="str">
        <f t="shared" si="97"/>
        <v>T7 Tractor-41</v>
      </c>
      <c r="F3067" s="39">
        <f>VLOOKUP(E3067,HD_Odo!$C$2:$D$1381,2,FALSE)</f>
        <v>800000</v>
      </c>
      <c r="G3067" s="89" t="str">
        <f>'EMFAC2017EI-2011Class'!H3066</f>
        <v>2024-T7 Tractor-41</v>
      </c>
      <c r="H3067" s="70">
        <f t="shared" si="98"/>
        <v>1</v>
      </c>
      <c r="J3067" s="13"/>
      <c r="N3067" s="37"/>
      <c r="O3067" s="36"/>
    </row>
    <row r="3068" spans="1:15" ht="13.7" customHeight="1" x14ac:dyDescent="0.25">
      <c r="A3068" s="73">
        <f>'EMFAC2017EI-2011Class'!B3067</f>
        <v>2024</v>
      </c>
      <c r="B3068" s="74" t="str">
        <f>'EMFAC2017EI-2011Class'!C3067</f>
        <v>T7 Tractor</v>
      </c>
      <c r="C3068" s="73">
        <f>'EMFAC2017EI-2011Class'!D3067</f>
        <v>1982</v>
      </c>
      <c r="D3068" s="38">
        <f>'EMFAC2017EI-2011Class'!F3067</f>
        <v>42</v>
      </c>
      <c r="E3068" s="72" t="str">
        <f t="shared" si="97"/>
        <v>T7 Tractor-42</v>
      </c>
      <c r="F3068" s="39">
        <f>VLOOKUP(E3068,HD_Odo!$C$2:$D$1381,2,FALSE)</f>
        <v>800000</v>
      </c>
      <c r="G3068" s="89" t="str">
        <f>'EMFAC2017EI-2011Class'!H3067</f>
        <v>2024-T7 Tractor-42</v>
      </c>
      <c r="H3068" s="70">
        <f t="shared" si="98"/>
        <v>1</v>
      </c>
      <c r="J3068" s="13"/>
      <c r="N3068" s="37"/>
      <c r="O3068" s="36"/>
    </row>
    <row r="3069" spans="1:15" ht="13.7" customHeight="1" x14ac:dyDescent="0.25">
      <c r="A3069" s="73">
        <f>'EMFAC2017EI-2011Class'!B3068</f>
        <v>2024</v>
      </c>
      <c r="B3069" s="74" t="str">
        <f>'EMFAC2017EI-2011Class'!C3068</f>
        <v>T7 Tractor</v>
      </c>
      <c r="C3069" s="73">
        <f>'EMFAC2017EI-2011Class'!D3068</f>
        <v>1981</v>
      </c>
      <c r="D3069" s="38">
        <f>'EMFAC2017EI-2011Class'!F3068</f>
        <v>43</v>
      </c>
      <c r="E3069" s="72" t="str">
        <f t="shared" si="97"/>
        <v>T7 Tractor-43</v>
      </c>
      <c r="F3069" s="39">
        <f>VLOOKUP(E3069,HD_Odo!$C$2:$D$1381,2,FALSE)</f>
        <v>800000</v>
      </c>
      <c r="G3069" s="89" t="str">
        <f>'EMFAC2017EI-2011Class'!H3068</f>
        <v>2024-T7 Tractor-43</v>
      </c>
      <c r="H3069" s="70">
        <f t="shared" si="98"/>
        <v>1</v>
      </c>
      <c r="J3069" s="13"/>
      <c r="N3069" s="37"/>
      <c r="O3069" s="36"/>
    </row>
    <row r="3070" spans="1:15" ht="13.7" customHeight="1" x14ac:dyDescent="0.25">
      <c r="A3070" s="73">
        <f>'EMFAC2017EI-2011Class'!B3069</f>
        <v>2024</v>
      </c>
      <c r="B3070" s="74" t="str">
        <f>'EMFAC2017EI-2011Class'!C3069</f>
        <v>T7 Tractor</v>
      </c>
      <c r="C3070" s="73">
        <f>'EMFAC2017EI-2011Class'!D3069</f>
        <v>1980</v>
      </c>
      <c r="D3070" s="38">
        <f>'EMFAC2017EI-2011Class'!F3069</f>
        <v>44</v>
      </c>
      <c r="E3070" s="72" t="str">
        <f t="shared" si="97"/>
        <v>T7 Tractor-44</v>
      </c>
      <c r="F3070" s="39">
        <f>VLOOKUP(E3070,HD_Odo!$C$2:$D$1381,2,FALSE)</f>
        <v>800000</v>
      </c>
      <c r="G3070" s="89" t="str">
        <f>'EMFAC2017EI-2011Class'!H3069</f>
        <v>2024-T7 Tractor-44</v>
      </c>
      <c r="H3070" s="70">
        <f t="shared" si="98"/>
        <v>1</v>
      </c>
      <c r="J3070" s="13"/>
      <c r="N3070" s="37"/>
      <c r="O3070" s="36"/>
    </row>
    <row r="3071" spans="1:15" ht="13.7" customHeight="1" x14ac:dyDescent="0.25">
      <c r="A3071" s="73">
        <f>'EMFAC2017EI-2011Class'!B3070</f>
        <v>2024</v>
      </c>
      <c r="B3071" s="74" t="str">
        <f>'EMFAC2017EI-2011Class'!C3070</f>
        <v>T7 Tractor Construction</v>
      </c>
      <c r="C3071" s="73">
        <f>'EMFAC2017EI-2011Class'!D3070</f>
        <v>2025</v>
      </c>
      <c r="D3071" s="38">
        <f>'EMFAC2017EI-2011Class'!F3070</f>
        <v>-1</v>
      </c>
      <c r="E3071" s="72" t="str">
        <f t="shared" si="97"/>
        <v>T7 Tractor Construction--1</v>
      </c>
      <c r="F3071" s="39">
        <f>VLOOKUP(E3071,HD_Odo!$C$2:$D$1381,2,FALSE)</f>
        <v>0</v>
      </c>
      <c r="G3071" s="89" t="str">
        <f>'EMFAC2017EI-2011Class'!H3070</f>
        <v>2024-T7 Tractor Construction--1</v>
      </c>
      <c r="H3071" s="70">
        <f t="shared" si="98"/>
        <v>1</v>
      </c>
      <c r="J3071" s="13"/>
      <c r="N3071" s="37"/>
      <c r="O3071" s="36"/>
    </row>
    <row r="3072" spans="1:15" ht="13.7" customHeight="1" x14ac:dyDescent="0.25">
      <c r="A3072" s="73">
        <f>'EMFAC2017EI-2011Class'!B3071</f>
        <v>2024</v>
      </c>
      <c r="B3072" s="74" t="str">
        <f>'EMFAC2017EI-2011Class'!C3071</f>
        <v>T7 Tractor Construction</v>
      </c>
      <c r="C3072" s="73">
        <f>'EMFAC2017EI-2011Class'!D3071</f>
        <v>2024</v>
      </c>
      <c r="D3072" s="38">
        <f>'EMFAC2017EI-2011Class'!F3071</f>
        <v>0</v>
      </c>
      <c r="E3072" s="72" t="str">
        <f t="shared" si="97"/>
        <v>T7 Tractor Construction-0</v>
      </c>
      <c r="F3072" s="39">
        <f>VLOOKUP(E3072,HD_Odo!$C$2:$D$1381,2,FALSE)</f>
        <v>76908.539999999994</v>
      </c>
      <c r="G3072" s="89" t="str">
        <f>'EMFAC2017EI-2011Class'!H3071</f>
        <v>2024-T7 Tractor Construction-0</v>
      </c>
      <c r="H3072" s="70">
        <f t="shared" si="98"/>
        <v>0.91560086268718732</v>
      </c>
      <c r="J3072" s="13"/>
      <c r="N3072" s="37"/>
      <c r="O3072" s="36"/>
    </row>
    <row r="3073" spans="1:15" ht="13.7" customHeight="1" x14ac:dyDescent="0.25">
      <c r="A3073" s="73">
        <f>'EMFAC2017EI-2011Class'!B3072</f>
        <v>2024</v>
      </c>
      <c r="B3073" s="74" t="str">
        <f>'EMFAC2017EI-2011Class'!C3072</f>
        <v>T7 Tractor Construction</v>
      </c>
      <c r="C3073" s="73">
        <f>'EMFAC2017EI-2011Class'!D3072</f>
        <v>2023</v>
      </c>
      <c r="D3073" s="38">
        <f>'EMFAC2017EI-2011Class'!F3072</f>
        <v>1</v>
      </c>
      <c r="E3073" s="72" t="str">
        <f t="shared" si="97"/>
        <v>T7 Tractor Construction-1</v>
      </c>
      <c r="F3073" s="39">
        <f>VLOOKUP(E3073,HD_Odo!$C$2:$D$1381,2,FALSE)</f>
        <v>153817.1</v>
      </c>
      <c r="G3073" s="89" t="str">
        <f>'EMFAC2017EI-2011Class'!H3072</f>
        <v>2024-T7 Tractor Construction-1</v>
      </c>
      <c r="H3073" s="70">
        <f t="shared" si="98"/>
        <v>0.86207574649079588</v>
      </c>
      <c r="J3073" s="13"/>
      <c r="N3073" s="37"/>
      <c r="O3073" s="36"/>
    </row>
    <row r="3074" spans="1:15" ht="13.7" customHeight="1" x14ac:dyDescent="0.25">
      <c r="A3074" s="73">
        <f>'EMFAC2017EI-2011Class'!B3073</f>
        <v>2024</v>
      </c>
      <c r="B3074" s="74" t="str">
        <f>'EMFAC2017EI-2011Class'!C3073</f>
        <v>T7 Tractor Construction</v>
      </c>
      <c r="C3074" s="73">
        <f>'EMFAC2017EI-2011Class'!D3073</f>
        <v>2022</v>
      </c>
      <c r="D3074" s="38">
        <f>'EMFAC2017EI-2011Class'!F3073</f>
        <v>2</v>
      </c>
      <c r="E3074" s="72" t="str">
        <f t="shared" si="97"/>
        <v>T7 Tractor Construction-2</v>
      </c>
      <c r="F3074" s="39">
        <f>VLOOKUP(E3074,HD_Odo!$C$2:$D$1381,2,FALSE)</f>
        <v>229819.72</v>
      </c>
      <c r="G3074" s="89" t="str">
        <f>'EMFAC2017EI-2011Class'!H3073</f>
        <v>2024-T7 Tractor Construction-2</v>
      </c>
      <c r="H3074" s="70">
        <f t="shared" si="98"/>
        <v>0.82547196331712525</v>
      </c>
      <c r="J3074" s="13"/>
      <c r="N3074" s="37"/>
      <c r="O3074" s="36"/>
    </row>
    <row r="3075" spans="1:15" ht="13.7" customHeight="1" x14ac:dyDescent="0.25">
      <c r="A3075" s="73">
        <f>'EMFAC2017EI-2011Class'!B3074</f>
        <v>2024</v>
      </c>
      <c r="B3075" s="74" t="str">
        <f>'EMFAC2017EI-2011Class'!C3074</f>
        <v>T7 Tractor Construction</v>
      </c>
      <c r="C3075" s="73">
        <f>'EMFAC2017EI-2011Class'!D3074</f>
        <v>2021</v>
      </c>
      <c r="D3075" s="38">
        <f>'EMFAC2017EI-2011Class'!F3074</f>
        <v>3</v>
      </c>
      <c r="E3075" s="72" t="str">
        <f t="shared" si="97"/>
        <v>T7 Tractor Construction-3</v>
      </c>
      <c r="F3075" s="39">
        <f>VLOOKUP(E3075,HD_Odo!$C$2:$D$1381,2,FALSE)</f>
        <v>310702.34000000003</v>
      </c>
      <c r="G3075" s="89" t="str">
        <f>'EMFAC2017EI-2011Class'!H3074</f>
        <v>2024-T7 Tractor Construction-3</v>
      </c>
      <c r="H3075" s="70">
        <f t="shared" si="98"/>
        <v>0.79710267847112803</v>
      </c>
      <c r="J3075" s="13"/>
      <c r="N3075" s="37"/>
      <c r="O3075" s="36"/>
    </row>
    <row r="3076" spans="1:15" ht="13.7" customHeight="1" x14ac:dyDescent="0.25">
      <c r="A3076" s="73">
        <f>'EMFAC2017EI-2011Class'!B3075</f>
        <v>2024</v>
      </c>
      <c r="B3076" s="74" t="str">
        <f>'EMFAC2017EI-2011Class'!C3075</f>
        <v>T7 Tractor Construction</v>
      </c>
      <c r="C3076" s="73">
        <f>'EMFAC2017EI-2011Class'!D3075</f>
        <v>2020</v>
      </c>
      <c r="D3076" s="38">
        <f>'EMFAC2017EI-2011Class'!F3075</f>
        <v>4</v>
      </c>
      <c r="E3076" s="72" t="str">
        <f t="shared" si="97"/>
        <v>T7 Tractor Construction-4</v>
      </c>
      <c r="F3076" s="39">
        <f>VLOOKUP(E3076,HD_Odo!$C$2:$D$1381,2,FALSE)</f>
        <v>395127.86</v>
      </c>
      <c r="G3076" s="89" t="str">
        <f>'EMFAC2017EI-2011Class'!H3075</f>
        <v>2024-T7 Tractor Construction-4</v>
      </c>
      <c r="H3076" s="70">
        <f t="shared" si="98"/>
        <v>0.77488743407925231</v>
      </c>
      <c r="J3076" s="13"/>
      <c r="N3076" s="37"/>
      <c r="O3076" s="36"/>
    </row>
    <row r="3077" spans="1:15" ht="13.7" customHeight="1" x14ac:dyDescent="0.25">
      <c r="A3077" s="73">
        <f>'EMFAC2017EI-2011Class'!B3076</f>
        <v>2024</v>
      </c>
      <c r="B3077" s="74" t="str">
        <f>'EMFAC2017EI-2011Class'!C3076</f>
        <v>T7 Tractor Construction</v>
      </c>
      <c r="C3077" s="73">
        <f>'EMFAC2017EI-2011Class'!D3076</f>
        <v>2019</v>
      </c>
      <c r="D3077" s="38">
        <f>'EMFAC2017EI-2011Class'!F3076</f>
        <v>5</v>
      </c>
      <c r="E3077" s="72" t="str">
        <f t="shared" si="97"/>
        <v>T7 Tractor Construction-5</v>
      </c>
      <c r="F3077" s="39">
        <f>VLOOKUP(E3077,HD_Odo!$C$2:$D$1381,2,FALSE)</f>
        <v>488987.22</v>
      </c>
      <c r="G3077" s="89" t="str">
        <f>'EMFAC2017EI-2011Class'!H3076</f>
        <v>2024-T7 Tractor Construction-5</v>
      </c>
      <c r="H3077" s="70">
        <f t="shared" si="98"/>
        <v>0.75601684375652467</v>
      </c>
      <c r="J3077" s="13"/>
      <c r="N3077" s="37"/>
      <c r="O3077" s="36"/>
    </row>
    <row r="3078" spans="1:15" ht="13.7" customHeight="1" x14ac:dyDescent="0.25">
      <c r="A3078" s="73">
        <f>'EMFAC2017EI-2011Class'!B3077</f>
        <v>2024</v>
      </c>
      <c r="B3078" s="74" t="str">
        <f>'EMFAC2017EI-2011Class'!C3077</f>
        <v>T7 Tractor Construction</v>
      </c>
      <c r="C3078" s="73">
        <f>'EMFAC2017EI-2011Class'!D3077</f>
        <v>2018</v>
      </c>
      <c r="D3078" s="38">
        <f>'EMFAC2017EI-2011Class'!F3077</f>
        <v>6</v>
      </c>
      <c r="E3078" s="72" t="str">
        <f t="shared" si="97"/>
        <v>T7 Tractor Construction-6</v>
      </c>
      <c r="F3078" s="39">
        <f>VLOOKUP(E3078,HD_Odo!$C$2:$D$1381,2,FALSE)</f>
        <v>558038.9</v>
      </c>
      <c r="G3078" s="89" t="str">
        <f>'EMFAC2017EI-2011Class'!H3077</f>
        <v>2024-T7 Tractor Construction-6</v>
      </c>
      <c r="H3078" s="70">
        <f t="shared" si="98"/>
        <v>0.74487629991666737</v>
      </c>
      <c r="J3078" s="13"/>
      <c r="N3078" s="37"/>
      <c r="O3078" s="36"/>
    </row>
    <row r="3079" spans="1:15" ht="13.7" customHeight="1" x14ac:dyDescent="0.25">
      <c r="A3079" s="73">
        <f>'EMFAC2017EI-2011Class'!B3078</f>
        <v>2024</v>
      </c>
      <c r="B3079" s="74" t="str">
        <f>'EMFAC2017EI-2011Class'!C3078</f>
        <v>T7 Tractor Construction</v>
      </c>
      <c r="C3079" s="73">
        <f>'EMFAC2017EI-2011Class'!D3078</f>
        <v>2017</v>
      </c>
      <c r="D3079" s="38">
        <f>'EMFAC2017EI-2011Class'!F3078</f>
        <v>7</v>
      </c>
      <c r="E3079" s="72" t="str">
        <f t="shared" si="97"/>
        <v>T7 Tractor Construction-7</v>
      </c>
      <c r="F3079" s="39">
        <f>VLOOKUP(E3079,HD_Odo!$C$2:$D$1381,2,FALSE)</f>
        <v>615840.93999999994</v>
      </c>
      <c r="G3079" s="89" t="str">
        <f>'EMFAC2017EI-2011Class'!H3078</f>
        <v>2024-T7 Tractor Construction-7</v>
      </c>
      <c r="H3079" s="70">
        <f t="shared" si="98"/>
        <v>0.73689121071595332</v>
      </c>
      <c r="J3079" s="13"/>
      <c r="N3079" s="37"/>
      <c r="O3079" s="36"/>
    </row>
    <row r="3080" spans="1:15" ht="13.7" customHeight="1" x14ac:dyDescent="0.25">
      <c r="A3080" s="73">
        <f>'EMFAC2017EI-2011Class'!B3079</f>
        <v>2024</v>
      </c>
      <c r="B3080" s="74" t="str">
        <f>'EMFAC2017EI-2011Class'!C3079</f>
        <v>T7 Tractor Construction</v>
      </c>
      <c r="C3080" s="73">
        <f>'EMFAC2017EI-2011Class'!D3079</f>
        <v>2016</v>
      </c>
      <c r="D3080" s="38">
        <f>'EMFAC2017EI-2011Class'!F3079</f>
        <v>8</v>
      </c>
      <c r="E3080" s="72" t="str">
        <f t="shared" si="97"/>
        <v>T7 Tractor Construction-8</v>
      </c>
      <c r="F3080" s="39">
        <f>VLOOKUP(E3080,HD_Odo!$C$2:$D$1381,2,FALSE)</f>
        <v>669491.87</v>
      </c>
      <c r="G3080" s="89" t="str">
        <f>'EMFAC2017EI-2011Class'!H3079</f>
        <v>2024-T7 Tractor Construction-8</v>
      </c>
      <c r="H3080" s="70">
        <f t="shared" si="98"/>
        <v>0.73036195941255477</v>
      </c>
      <c r="J3080" s="13"/>
      <c r="N3080" s="37"/>
      <c r="O3080" s="36"/>
    </row>
    <row r="3081" spans="1:15" ht="13.7" customHeight="1" x14ac:dyDescent="0.25">
      <c r="A3081" s="73">
        <f>'EMFAC2017EI-2011Class'!B3080</f>
        <v>2024</v>
      </c>
      <c r="B3081" s="74" t="str">
        <f>'EMFAC2017EI-2011Class'!C3080</f>
        <v>T7 Tractor Construction</v>
      </c>
      <c r="C3081" s="73">
        <f>'EMFAC2017EI-2011Class'!D3080</f>
        <v>2015</v>
      </c>
      <c r="D3081" s="38">
        <f>'EMFAC2017EI-2011Class'!F3080</f>
        <v>9</v>
      </c>
      <c r="E3081" s="72" t="str">
        <f t="shared" si="97"/>
        <v>T7 Tractor Construction-9</v>
      </c>
      <c r="F3081" s="39">
        <f>VLOOKUP(E3081,HD_Odo!$C$2:$D$1381,2,FALSE)</f>
        <v>719283.9</v>
      </c>
      <c r="G3081" s="89" t="str">
        <f>'EMFAC2017EI-2011Class'!H3080</f>
        <v>2024-T7 Tractor Construction-9</v>
      </c>
      <c r="H3081" s="70">
        <f t="shared" si="98"/>
        <v>0.72493808932217785</v>
      </c>
      <c r="J3081" s="13"/>
      <c r="N3081" s="37"/>
      <c r="O3081" s="36"/>
    </row>
    <row r="3082" spans="1:15" ht="13.7" customHeight="1" x14ac:dyDescent="0.25">
      <c r="A3082" s="73">
        <f>'EMFAC2017EI-2011Class'!B3081</f>
        <v>2024</v>
      </c>
      <c r="B3082" s="74" t="str">
        <f>'EMFAC2017EI-2011Class'!C3081</f>
        <v>T7 Tractor Construction</v>
      </c>
      <c r="C3082" s="73">
        <f>'EMFAC2017EI-2011Class'!D3081</f>
        <v>2014</v>
      </c>
      <c r="D3082" s="38">
        <f>'EMFAC2017EI-2011Class'!F3081</f>
        <v>10</v>
      </c>
      <c r="E3082" s="72" t="str">
        <f t="shared" si="97"/>
        <v>T7 Tractor Construction-10</v>
      </c>
      <c r="F3082" s="39">
        <f>VLOOKUP(E3082,HD_Odo!$C$2:$D$1381,2,FALSE)</f>
        <v>765588.04</v>
      </c>
      <c r="G3082" s="89" t="str">
        <f>'EMFAC2017EI-2011Class'!H3081</f>
        <v>2024-T7 Tractor Construction-10</v>
      </c>
      <c r="H3082" s="70">
        <f t="shared" si="98"/>
        <v>0.72036371395847509</v>
      </c>
      <c r="J3082" s="13"/>
      <c r="N3082" s="37"/>
      <c r="O3082" s="36"/>
    </row>
    <row r="3083" spans="1:15" ht="13.7" customHeight="1" x14ac:dyDescent="0.25">
      <c r="A3083" s="73">
        <f>'EMFAC2017EI-2011Class'!B3082</f>
        <v>2024</v>
      </c>
      <c r="B3083" s="74" t="str">
        <f>'EMFAC2017EI-2011Class'!C3082</f>
        <v>T7 Tractor Construction</v>
      </c>
      <c r="C3083" s="73">
        <f>'EMFAC2017EI-2011Class'!D3082</f>
        <v>2013</v>
      </c>
      <c r="D3083" s="38">
        <f>'EMFAC2017EI-2011Class'!F3082</f>
        <v>11</v>
      </c>
      <c r="E3083" s="72" t="str">
        <f t="shared" ref="E3083:E3146" si="99">CONCATENATE(B3083,"-",D3083)</f>
        <v>T7 Tractor Construction-11</v>
      </c>
      <c r="F3083" s="39">
        <f>VLOOKUP(E3083,HD_Odo!$C$2:$D$1381,2,FALSE)</f>
        <v>800000</v>
      </c>
      <c r="G3083" s="89" t="str">
        <f>'EMFAC2017EI-2011Class'!H3082</f>
        <v>2024-T7 Tractor Construction-11</v>
      </c>
      <c r="H3083" s="70">
        <f t="shared" si="98"/>
        <v>0.69332835172875062</v>
      </c>
      <c r="J3083" s="13"/>
      <c r="N3083" s="37"/>
      <c r="O3083" s="36"/>
    </row>
    <row r="3084" spans="1:15" ht="13.7" customHeight="1" x14ac:dyDescent="0.25">
      <c r="A3084" s="73">
        <f>'EMFAC2017EI-2011Class'!B3083</f>
        <v>2024</v>
      </c>
      <c r="B3084" s="74" t="str">
        <f>'EMFAC2017EI-2011Class'!C3083</f>
        <v>T7 Tractor Construction</v>
      </c>
      <c r="C3084" s="73">
        <f>'EMFAC2017EI-2011Class'!D3083</f>
        <v>2012</v>
      </c>
      <c r="D3084" s="38">
        <f>'EMFAC2017EI-2011Class'!F3083</f>
        <v>12</v>
      </c>
      <c r="E3084" s="72" t="str">
        <f t="shared" si="99"/>
        <v>T7 Tractor Construction-12</v>
      </c>
      <c r="F3084" s="39">
        <f>VLOOKUP(E3084,HD_Odo!$C$2:$D$1381,2,FALSE)</f>
        <v>800000</v>
      </c>
      <c r="G3084" s="89" t="str">
        <f>'EMFAC2017EI-2011Class'!H3083</f>
        <v>2024-T7 Tractor Construction-12</v>
      </c>
      <c r="H3084" s="70">
        <f t="shared" si="98"/>
        <v>0.69332835172875062</v>
      </c>
      <c r="J3084" s="13"/>
      <c r="N3084" s="37"/>
      <c r="O3084" s="36"/>
    </row>
    <row r="3085" spans="1:15" ht="13.7" customHeight="1" x14ac:dyDescent="0.25">
      <c r="A3085" s="73">
        <f>'EMFAC2017EI-2011Class'!B3084</f>
        <v>2024</v>
      </c>
      <c r="B3085" s="74" t="str">
        <f>'EMFAC2017EI-2011Class'!C3084</f>
        <v>T7 Tractor Construction</v>
      </c>
      <c r="C3085" s="73">
        <f>'EMFAC2017EI-2011Class'!D3084</f>
        <v>2011</v>
      </c>
      <c r="D3085" s="38">
        <f>'EMFAC2017EI-2011Class'!F3084</f>
        <v>13</v>
      </c>
      <c r="E3085" s="72" t="str">
        <f t="shared" si="99"/>
        <v>T7 Tractor Construction-13</v>
      </c>
      <c r="F3085" s="39">
        <f>VLOOKUP(E3085,HD_Odo!$C$2:$D$1381,2,FALSE)</f>
        <v>800000</v>
      </c>
      <c r="G3085" s="89" t="str">
        <f>'EMFAC2017EI-2011Class'!H3084</f>
        <v>2024-T7 Tractor Construction-13</v>
      </c>
      <c r="H3085" s="70">
        <f t="shared" si="98"/>
        <v>0.69332835172875062</v>
      </c>
      <c r="J3085" s="13"/>
      <c r="N3085" s="37"/>
      <c r="O3085" s="36"/>
    </row>
    <row r="3086" spans="1:15" ht="13.7" customHeight="1" x14ac:dyDescent="0.25">
      <c r="A3086" s="73">
        <f>'EMFAC2017EI-2011Class'!B3085</f>
        <v>2024</v>
      </c>
      <c r="B3086" s="74" t="str">
        <f>'EMFAC2017EI-2011Class'!C3085</f>
        <v>T7 Tractor Construction</v>
      </c>
      <c r="C3086" s="73">
        <f>'EMFAC2017EI-2011Class'!D3085</f>
        <v>2010</v>
      </c>
      <c r="D3086" s="38">
        <f>'EMFAC2017EI-2011Class'!F3085</f>
        <v>14</v>
      </c>
      <c r="E3086" s="72" t="str">
        <f t="shared" si="99"/>
        <v>T7 Tractor Construction-14</v>
      </c>
      <c r="F3086" s="39">
        <f>VLOOKUP(E3086,HD_Odo!$C$2:$D$1381,2,FALSE)</f>
        <v>800000</v>
      </c>
      <c r="G3086" s="89" t="str">
        <f>'EMFAC2017EI-2011Class'!H3085</f>
        <v>2024-T7 Tractor Construction-14</v>
      </c>
      <c r="H3086" s="70">
        <f t="shared" si="98"/>
        <v>0.72973850817067065</v>
      </c>
      <c r="J3086" s="13"/>
      <c r="N3086" s="37"/>
      <c r="O3086" s="36"/>
    </row>
    <row r="3087" spans="1:15" ht="13.7" customHeight="1" x14ac:dyDescent="0.25">
      <c r="A3087" s="73">
        <f>'EMFAC2017EI-2011Class'!B3086</f>
        <v>2024</v>
      </c>
      <c r="B3087" s="74" t="str">
        <f>'EMFAC2017EI-2011Class'!C3086</f>
        <v>T7 Tractor Construction</v>
      </c>
      <c r="C3087" s="73">
        <f>'EMFAC2017EI-2011Class'!D3086</f>
        <v>2009</v>
      </c>
      <c r="D3087" s="38">
        <f>'EMFAC2017EI-2011Class'!F3086</f>
        <v>15</v>
      </c>
      <c r="E3087" s="72" t="str">
        <f t="shared" si="99"/>
        <v>T7 Tractor Construction-15</v>
      </c>
      <c r="F3087" s="39">
        <f>VLOOKUP(E3087,HD_Odo!$C$2:$D$1381,2,FALSE)</f>
        <v>800000</v>
      </c>
      <c r="G3087" s="89" t="str">
        <f>'EMFAC2017EI-2011Class'!H3086</f>
        <v>2024-T7 Tractor Construction-15</v>
      </c>
      <c r="H3087" s="70">
        <f t="shared" si="98"/>
        <v>0.72973850817067065</v>
      </c>
      <c r="J3087" s="13"/>
      <c r="N3087" s="37"/>
      <c r="O3087" s="36"/>
    </row>
    <row r="3088" spans="1:15" ht="13.7" customHeight="1" x14ac:dyDescent="0.25">
      <c r="A3088" s="73">
        <f>'EMFAC2017EI-2011Class'!B3087</f>
        <v>2024</v>
      </c>
      <c r="B3088" s="74" t="str">
        <f>'EMFAC2017EI-2011Class'!C3087</f>
        <v>T7 Tractor Construction</v>
      </c>
      <c r="C3088" s="73">
        <f>'EMFAC2017EI-2011Class'!D3087</f>
        <v>2008</v>
      </c>
      <c r="D3088" s="38">
        <f>'EMFAC2017EI-2011Class'!F3087</f>
        <v>16</v>
      </c>
      <c r="E3088" s="72" t="str">
        <f t="shared" si="99"/>
        <v>T7 Tractor Construction-16</v>
      </c>
      <c r="F3088" s="39">
        <f>VLOOKUP(E3088,HD_Odo!$C$2:$D$1381,2,FALSE)</f>
        <v>800000</v>
      </c>
      <c r="G3088" s="89" t="str">
        <f>'EMFAC2017EI-2011Class'!H3087</f>
        <v>2024-T7 Tractor Construction-16</v>
      </c>
      <c r="H3088" s="70">
        <f t="shared" si="98"/>
        <v>0.72973850817067065</v>
      </c>
      <c r="J3088" s="13"/>
      <c r="N3088" s="37"/>
      <c r="O3088" s="36"/>
    </row>
    <row r="3089" spans="1:15" ht="13.7" customHeight="1" x14ac:dyDescent="0.25">
      <c r="A3089" s="73">
        <f>'EMFAC2017EI-2011Class'!B3088</f>
        <v>2024</v>
      </c>
      <c r="B3089" s="74" t="str">
        <f>'EMFAC2017EI-2011Class'!C3088</f>
        <v>T7 Tractor Construction</v>
      </c>
      <c r="C3089" s="73">
        <f>'EMFAC2017EI-2011Class'!D3088</f>
        <v>2007</v>
      </c>
      <c r="D3089" s="38">
        <f>'EMFAC2017EI-2011Class'!F3088</f>
        <v>17</v>
      </c>
      <c r="E3089" s="72" t="str">
        <f t="shared" si="99"/>
        <v>T7 Tractor Construction-17</v>
      </c>
      <c r="F3089" s="39">
        <f>VLOOKUP(E3089,HD_Odo!$C$2:$D$1381,2,FALSE)</f>
        <v>800000</v>
      </c>
      <c r="G3089" s="89" t="str">
        <f>'EMFAC2017EI-2011Class'!H3088</f>
        <v>2024-T7 Tractor Construction-17</v>
      </c>
      <c r="H3089" s="70">
        <f t="shared" si="98"/>
        <v>0.85251684741645173</v>
      </c>
      <c r="J3089" s="13"/>
      <c r="N3089" s="37"/>
      <c r="O3089" s="36"/>
    </row>
    <row r="3090" spans="1:15" ht="13.7" customHeight="1" x14ac:dyDescent="0.25">
      <c r="A3090" s="73">
        <f>'EMFAC2017EI-2011Class'!B3089</f>
        <v>2024</v>
      </c>
      <c r="B3090" s="74" t="str">
        <f>'EMFAC2017EI-2011Class'!C3089</f>
        <v>T7 Tractor Construction</v>
      </c>
      <c r="C3090" s="73">
        <f>'EMFAC2017EI-2011Class'!D3089</f>
        <v>2006</v>
      </c>
      <c r="D3090" s="38">
        <f>'EMFAC2017EI-2011Class'!F3089</f>
        <v>18</v>
      </c>
      <c r="E3090" s="72" t="str">
        <f t="shared" si="99"/>
        <v>T7 Tractor Construction-18</v>
      </c>
      <c r="F3090" s="39">
        <f>VLOOKUP(E3090,HD_Odo!$C$2:$D$1381,2,FALSE)</f>
        <v>800000</v>
      </c>
      <c r="G3090" s="89" t="str">
        <f>'EMFAC2017EI-2011Class'!H3089</f>
        <v>2024-T7 Tractor Construction-18</v>
      </c>
      <c r="H3090" s="70">
        <f t="shared" si="98"/>
        <v>0.85251684741645173</v>
      </c>
      <c r="J3090" s="13"/>
      <c r="N3090" s="37"/>
      <c r="O3090" s="36"/>
    </row>
    <row r="3091" spans="1:15" ht="13.7" customHeight="1" x14ac:dyDescent="0.25">
      <c r="A3091" s="73">
        <f>'EMFAC2017EI-2011Class'!B3090</f>
        <v>2024</v>
      </c>
      <c r="B3091" s="74" t="str">
        <f>'EMFAC2017EI-2011Class'!C3090</f>
        <v>T7 Tractor Construction</v>
      </c>
      <c r="C3091" s="73">
        <f>'EMFAC2017EI-2011Class'!D3090</f>
        <v>2005</v>
      </c>
      <c r="D3091" s="38">
        <f>'EMFAC2017EI-2011Class'!F3090</f>
        <v>19</v>
      </c>
      <c r="E3091" s="72" t="str">
        <f t="shared" si="99"/>
        <v>T7 Tractor Construction-19</v>
      </c>
      <c r="F3091" s="39">
        <f>VLOOKUP(E3091,HD_Odo!$C$2:$D$1381,2,FALSE)</f>
        <v>800000</v>
      </c>
      <c r="G3091" s="89" t="str">
        <f>'EMFAC2017EI-2011Class'!H3090</f>
        <v>2024-T7 Tractor Construction-19</v>
      </c>
      <c r="H3091" s="70">
        <f t="shared" si="98"/>
        <v>0.85251684741645173</v>
      </c>
      <c r="J3091" s="13"/>
      <c r="N3091" s="37"/>
      <c r="O3091" s="36"/>
    </row>
    <row r="3092" spans="1:15" ht="13.7" customHeight="1" x14ac:dyDescent="0.25">
      <c r="A3092" s="73">
        <f>'EMFAC2017EI-2011Class'!B3091</f>
        <v>2024</v>
      </c>
      <c r="B3092" s="74" t="str">
        <f>'EMFAC2017EI-2011Class'!C3091</f>
        <v>T7 Tractor Construction</v>
      </c>
      <c r="C3092" s="73">
        <f>'EMFAC2017EI-2011Class'!D3091</f>
        <v>2004</v>
      </c>
      <c r="D3092" s="38">
        <f>'EMFAC2017EI-2011Class'!F3091</f>
        <v>20</v>
      </c>
      <c r="E3092" s="72" t="str">
        <f t="shared" si="99"/>
        <v>T7 Tractor Construction-20</v>
      </c>
      <c r="F3092" s="39">
        <f>VLOOKUP(E3092,HD_Odo!$C$2:$D$1381,2,FALSE)</f>
        <v>800000</v>
      </c>
      <c r="G3092" s="89" t="str">
        <f>'EMFAC2017EI-2011Class'!H3091</f>
        <v>2024-T7 Tractor Construction-20</v>
      </c>
      <c r="H3092" s="70">
        <f t="shared" si="98"/>
        <v>0.85251684741645173</v>
      </c>
      <c r="J3092" s="13"/>
      <c r="N3092" s="37"/>
      <c r="O3092" s="36"/>
    </row>
    <row r="3093" spans="1:15" ht="13.7" customHeight="1" x14ac:dyDescent="0.25">
      <c r="A3093" s="73">
        <f>'EMFAC2017EI-2011Class'!B3092</f>
        <v>2024</v>
      </c>
      <c r="B3093" s="74" t="str">
        <f>'EMFAC2017EI-2011Class'!C3092</f>
        <v>T7 Tractor Construction</v>
      </c>
      <c r="C3093" s="73">
        <f>'EMFAC2017EI-2011Class'!D3092</f>
        <v>2003</v>
      </c>
      <c r="D3093" s="38">
        <f>'EMFAC2017EI-2011Class'!F3092</f>
        <v>21</v>
      </c>
      <c r="E3093" s="72" t="str">
        <f t="shared" si="99"/>
        <v>T7 Tractor Construction-21</v>
      </c>
      <c r="F3093" s="39">
        <f>VLOOKUP(E3093,HD_Odo!$C$2:$D$1381,2,FALSE)</f>
        <v>800000</v>
      </c>
      <c r="G3093" s="89" t="str">
        <f>'EMFAC2017EI-2011Class'!H3092</f>
        <v>2024-T7 Tractor Construction-21</v>
      </c>
      <c r="H3093" s="70">
        <f t="shared" si="98"/>
        <v>0.90869825530537995</v>
      </c>
      <c r="J3093" s="13"/>
      <c r="N3093" s="37"/>
      <c r="O3093" s="36"/>
    </row>
    <row r="3094" spans="1:15" ht="13.7" customHeight="1" x14ac:dyDescent="0.25">
      <c r="A3094" s="73">
        <f>'EMFAC2017EI-2011Class'!B3093</f>
        <v>2024</v>
      </c>
      <c r="B3094" s="74" t="str">
        <f>'EMFAC2017EI-2011Class'!C3093</f>
        <v>T7 Tractor Construction</v>
      </c>
      <c r="C3094" s="73">
        <f>'EMFAC2017EI-2011Class'!D3093</f>
        <v>2002</v>
      </c>
      <c r="D3094" s="38">
        <f>'EMFAC2017EI-2011Class'!F3093</f>
        <v>22</v>
      </c>
      <c r="E3094" s="72" t="str">
        <f t="shared" si="99"/>
        <v>T7 Tractor Construction-22</v>
      </c>
      <c r="F3094" s="39">
        <f>VLOOKUP(E3094,HD_Odo!$C$2:$D$1381,2,FALSE)</f>
        <v>800000</v>
      </c>
      <c r="G3094" s="89" t="str">
        <f>'EMFAC2017EI-2011Class'!H3093</f>
        <v>2024-T7 Tractor Construction-22</v>
      </c>
      <c r="H3094" s="70">
        <f t="shared" si="98"/>
        <v>0.90869825530537995</v>
      </c>
      <c r="J3094" s="13"/>
      <c r="N3094" s="37"/>
      <c r="O3094" s="36"/>
    </row>
    <row r="3095" spans="1:15" ht="13.7" customHeight="1" x14ac:dyDescent="0.25">
      <c r="A3095" s="73">
        <f>'EMFAC2017EI-2011Class'!B3094</f>
        <v>2024</v>
      </c>
      <c r="B3095" s="74" t="str">
        <f>'EMFAC2017EI-2011Class'!C3094</f>
        <v>T7 Tractor Construction</v>
      </c>
      <c r="C3095" s="73">
        <f>'EMFAC2017EI-2011Class'!D3094</f>
        <v>2001</v>
      </c>
      <c r="D3095" s="38">
        <f>'EMFAC2017EI-2011Class'!F3094</f>
        <v>23</v>
      </c>
      <c r="E3095" s="72" t="str">
        <f t="shared" si="99"/>
        <v>T7 Tractor Construction-23</v>
      </c>
      <c r="F3095" s="39">
        <f>VLOOKUP(E3095,HD_Odo!$C$2:$D$1381,2,FALSE)</f>
        <v>800000</v>
      </c>
      <c r="G3095" s="89" t="str">
        <f>'EMFAC2017EI-2011Class'!H3094</f>
        <v>2024-T7 Tractor Construction-23</v>
      </c>
      <c r="H3095" s="70">
        <f t="shared" si="98"/>
        <v>0.90869825530537995</v>
      </c>
      <c r="J3095" s="13"/>
      <c r="N3095" s="37"/>
      <c r="O3095" s="36"/>
    </row>
    <row r="3096" spans="1:15" ht="13.7" customHeight="1" x14ac:dyDescent="0.25">
      <c r="A3096" s="73">
        <f>'EMFAC2017EI-2011Class'!B3095</f>
        <v>2024</v>
      </c>
      <c r="B3096" s="74" t="str">
        <f>'EMFAC2017EI-2011Class'!C3095</f>
        <v>T7 Tractor Construction</v>
      </c>
      <c r="C3096" s="73">
        <f>'EMFAC2017EI-2011Class'!D3095</f>
        <v>2000</v>
      </c>
      <c r="D3096" s="38">
        <f>'EMFAC2017EI-2011Class'!F3095</f>
        <v>24</v>
      </c>
      <c r="E3096" s="72" t="str">
        <f t="shared" si="99"/>
        <v>T7 Tractor Construction-24</v>
      </c>
      <c r="F3096" s="39">
        <f>VLOOKUP(E3096,HD_Odo!$C$2:$D$1381,2,FALSE)</f>
        <v>800000</v>
      </c>
      <c r="G3096" s="89" t="str">
        <f>'EMFAC2017EI-2011Class'!H3095</f>
        <v>2024-T7 Tractor Construction-24</v>
      </c>
      <c r="H3096" s="70">
        <f t="shared" si="98"/>
        <v>0.90869825530537995</v>
      </c>
      <c r="J3096" s="13"/>
      <c r="N3096" s="37"/>
      <c r="O3096" s="36"/>
    </row>
    <row r="3097" spans="1:15" ht="13.7" customHeight="1" x14ac:dyDescent="0.25">
      <c r="A3097" s="73">
        <f>'EMFAC2017EI-2011Class'!B3096</f>
        <v>2024</v>
      </c>
      <c r="B3097" s="74" t="str">
        <f>'EMFAC2017EI-2011Class'!C3096</f>
        <v>T7 Tractor Construction</v>
      </c>
      <c r="C3097" s="73">
        <f>'EMFAC2017EI-2011Class'!D3096</f>
        <v>1999</v>
      </c>
      <c r="D3097" s="38">
        <f>'EMFAC2017EI-2011Class'!F3096</f>
        <v>25</v>
      </c>
      <c r="E3097" s="72" t="str">
        <f t="shared" si="99"/>
        <v>T7 Tractor Construction-25</v>
      </c>
      <c r="F3097" s="39">
        <f>VLOOKUP(E3097,HD_Odo!$C$2:$D$1381,2,FALSE)</f>
        <v>800000</v>
      </c>
      <c r="G3097" s="89" t="str">
        <f>'EMFAC2017EI-2011Class'!H3096</f>
        <v>2024-T7 Tractor Construction-25</v>
      </c>
      <c r="H3097" s="70">
        <f t="shared" si="98"/>
        <v>0.90869825530537995</v>
      </c>
      <c r="J3097" s="13"/>
      <c r="N3097" s="37"/>
      <c r="O3097" s="36"/>
    </row>
    <row r="3098" spans="1:15" ht="13.7" customHeight="1" x14ac:dyDescent="0.25">
      <c r="A3098" s="73">
        <f>'EMFAC2017EI-2011Class'!B3097</f>
        <v>2024</v>
      </c>
      <c r="B3098" s="74" t="str">
        <f>'EMFAC2017EI-2011Class'!C3097</f>
        <v>T7 Tractor Construction</v>
      </c>
      <c r="C3098" s="73">
        <f>'EMFAC2017EI-2011Class'!D3097</f>
        <v>1998</v>
      </c>
      <c r="D3098" s="38">
        <f>'EMFAC2017EI-2011Class'!F3097</f>
        <v>26</v>
      </c>
      <c r="E3098" s="72" t="str">
        <f t="shared" si="99"/>
        <v>T7 Tractor Construction-26</v>
      </c>
      <c r="F3098" s="39">
        <f>VLOOKUP(E3098,HD_Odo!$C$2:$D$1381,2,FALSE)</f>
        <v>800000</v>
      </c>
      <c r="G3098" s="89" t="str">
        <f>'EMFAC2017EI-2011Class'!H3097</f>
        <v>2024-T7 Tractor Construction-26</v>
      </c>
      <c r="H3098" s="70">
        <f t="shared" si="98"/>
        <v>0.90869825530537995</v>
      </c>
      <c r="J3098" s="13"/>
      <c r="N3098" s="37"/>
      <c r="O3098" s="36"/>
    </row>
    <row r="3099" spans="1:15" ht="13.7" customHeight="1" x14ac:dyDescent="0.25">
      <c r="A3099" s="73">
        <f>'EMFAC2017EI-2011Class'!B3098</f>
        <v>2024</v>
      </c>
      <c r="B3099" s="74" t="str">
        <f>'EMFAC2017EI-2011Class'!C3098</f>
        <v>T7 Tractor Construction</v>
      </c>
      <c r="C3099" s="73">
        <f>'EMFAC2017EI-2011Class'!D3098</f>
        <v>1997</v>
      </c>
      <c r="D3099" s="38">
        <f>'EMFAC2017EI-2011Class'!F3098</f>
        <v>27</v>
      </c>
      <c r="E3099" s="72" t="str">
        <f t="shared" si="99"/>
        <v>T7 Tractor Construction-27</v>
      </c>
      <c r="F3099" s="39">
        <f>VLOOKUP(E3099,HD_Odo!$C$2:$D$1381,2,FALSE)</f>
        <v>800000</v>
      </c>
      <c r="G3099" s="89" t="str">
        <f>'EMFAC2017EI-2011Class'!H3098</f>
        <v>2024-T7 Tractor Construction-27</v>
      </c>
      <c r="H3099" s="70">
        <f t="shared" si="98"/>
        <v>0.90869825530537995</v>
      </c>
      <c r="J3099" s="13"/>
      <c r="N3099" s="37"/>
      <c r="O3099" s="36"/>
    </row>
    <row r="3100" spans="1:15" ht="13.7" customHeight="1" x14ac:dyDescent="0.25">
      <c r="A3100" s="73">
        <f>'EMFAC2017EI-2011Class'!B3099</f>
        <v>2024</v>
      </c>
      <c r="B3100" s="74" t="str">
        <f>'EMFAC2017EI-2011Class'!C3099</f>
        <v>T7 Tractor Construction</v>
      </c>
      <c r="C3100" s="73">
        <f>'EMFAC2017EI-2011Class'!D3099</f>
        <v>1996</v>
      </c>
      <c r="D3100" s="38">
        <f>'EMFAC2017EI-2011Class'!F3099</f>
        <v>28</v>
      </c>
      <c r="E3100" s="72" t="str">
        <f t="shared" si="99"/>
        <v>T7 Tractor Construction-28</v>
      </c>
      <c r="F3100" s="39">
        <f>VLOOKUP(E3100,HD_Odo!$C$2:$D$1381,2,FALSE)</f>
        <v>800000</v>
      </c>
      <c r="G3100" s="89" t="str">
        <f>'EMFAC2017EI-2011Class'!H3099</f>
        <v>2024-T7 Tractor Construction-28</v>
      </c>
      <c r="H3100" s="70">
        <f t="shared" si="98"/>
        <v>0.90869825530537995</v>
      </c>
      <c r="J3100" s="13"/>
      <c r="N3100" s="37"/>
      <c r="O3100" s="36"/>
    </row>
    <row r="3101" spans="1:15" ht="13.7" customHeight="1" x14ac:dyDescent="0.25">
      <c r="A3101" s="73">
        <f>'EMFAC2017EI-2011Class'!B3100</f>
        <v>2024</v>
      </c>
      <c r="B3101" s="74" t="str">
        <f>'EMFAC2017EI-2011Class'!C3100</f>
        <v>T7 Tractor Construction</v>
      </c>
      <c r="C3101" s="73">
        <f>'EMFAC2017EI-2011Class'!D3100</f>
        <v>1995</v>
      </c>
      <c r="D3101" s="38">
        <f>'EMFAC2017EI-2011Class'!F3100</f>
        <v>29</v>
      </c>
      <c r="E3101" s="72" t="str">
        <f t="shared" si="99"/>
        <v>T7 Tractor Construction-29</v>
      </c>
      <c r="F3101" s="39">
        <f>VLOOKUP(E3101,HD_Odo!$C$2:$D$1381,2,FALSE)</f>
        <v>800000</v>
      </c>
      <c r="G3101" s="89" t="str">
        <f>'EMFAC2017EI-2011Class'!H3100</f>
        <v>2024-T7 Tractor Construction-29</v>
      </c>
      <c r="H3101" s="70">
        <f t="shared" si="98"/>
        <v>0.90869825530537995</v>
      </c>
      <c r="J3101" s="13"/>
      <c r="N3101" s="37"/>
      <c r="O3101" s="36"/>
    </row>
    <row r="3102" spans="1:15" ht="13.7" customHeight="1" x14ac:dyDescent="0.25">
      <c r="A3102" s="73">
        <f>'EMFAC2017EI-2011Class'!B3101</f>
        <v>2024</v>
      </c>
      <c r="B3102" s="74" t="str">
        <f>'EMFAC2017EI-2011Class'!C3101</f>
        <v>T7 Tractor Construction</v>
      </c>
      <c r="C3102" s="73">
        <f>'EMFAC2017EI-2011Class'!D3101</f>
        <v>1994</v>
      </c>
      <c r="D3102" s="38">
        <f>'EMFAC2017EI-2011Class'!F3101</f>
        <v>30</v>
      </c>
      <c r="E3102" s="72" t="str">
        <f t="shared" si="99"/>
        <v>T7 Tractor Construction-30</v>
      </c>
      <c r="F3102" s="39">
        <f>VLOOKUP(E3102,HD_Odo!$C$2:$D$1381,2,FALSE)</f>
        <v>800000</v>
      </c>
      <c r="G3102" s="89" t="str">
        <f>'EMFAC2017EI-2011Class'!H3101</f>
        <v>2024-T7 Tractor Construction-30</v>
      </c>
      <c r="H3102" s="70">
        <f t="shared" si="98"/>
        <v>0.90869825530537995</v>
      </c>
      <c r="J3102" s="13"/>
      <c r="N3102" s="37"/>
      <c r="O3102" s="36"/>
    </row>
    <row r="3103" spans="1:15" ht="13.7" customHeight="1" x14ac:dyDescent="0.25">
      <c r="A3103" s="73">
        <f>'EMFAC2017EI-2011Class'!B3102</f>
        <v>2024</v>
      </c>
      <c r="B3103" s="74" t="str">
        <f>'EMFAC2017EI-2011Class'!C3102</f>
        <v>T7 Tractor Construction</v>
      </c>
      <c r="C3103" s="73">
        <f>'EMFAC2017EI-2011Class'!D3102</f>
        <v>1993</v>
      </c>
      <c r="D3103" s="38">
        <f>'EMFAC2017EI-2011Class'!F3102</f>
        <v>31</v>
      </c>
      <c r="E3103" s="72" t="str">
        <f t="shared" si="99"/>
        <v>T7 Tractor Construction-31</v>
      </c>
      <c r="F3103" s="39">
        <f>VLOOKUP(E3103,HD_Odo!$C$2:$D$1381,2,FALSE)</f>
        <v>800000</v>
      </c>
      <c r="G3103" s="89" t="str">
        <f>'EMFAC2017EI-2011Class'!H3102</f>
        <v>2024-T7 Tractor Construction-31</v>
      </c>
      <c r="H3103" s="70">
        <f t="shared" si="98"/>
        <v>1</v>
      </c>
      <c r="J3103" s="13"/>
      <c r="N3103" s="37"/>
      <c r="O3103" s="36"/>
    </row>
    <row r="3104" spans="1:15" ht="13.7" customHeight="1" x14ac:dyDescent="0.25">
      <c r="A3104" s="73">
        <f>'EMFAC2017EI-2011Class'!B3103</f>
        <v>2024</v>
      </c>
      <c r="B3104" s="74" t="str">
        <f>'EMFAC2017EI-2011Class'!C3103</f>
        <v>T7 Tractor Construction</v>
      </c>
      <c r="C3104" s="73">
        <f>'EMFAC2017EI-2011Class'!D3103</f>
        <v>1992</v>
      </c>
      <c r="D3104" s="38">
        <f>'EMFAC2017EI-2011Class'!F3103</f>
        <v>32</v>
      </c>
      <c r="E3104" s="72" t="str">
        <f t="shared" si="99"/>
        <v>T7 Tractor Construction-32</v>
      </c>
      <c r="F3104" s="39">
        <f>VLOOKUP(E3104,HD_Odo!$C$2:$D$1381,2,FALSE)</f>
        <v>800000</v>
      </c>
      <c r="G3104" s="89" t="str">
        <f>'EMFAC2017EI-2011Class'!H3103</f>
        <v>2024-T7 Tractor Construction-32</v>
      </c>
      <c r="H3104" s="70">
        <f t="shared" si="98"/>
        <v>1</v>
      </c>
      <c r="J3104" s="13"/>
      <c r="N3104" s="37"/>
      <c r="O3104" s="36"/>
    </row>
    <row r="3105" spans="1:15" ht="13.7" customHeight="1" x14ac:dyDescent="0.25">
      <c r="A3105" s="73">
        <f>'EMFAC2017EI-2011Class'!B3104</f>
        <v>2024</v>
      </c>
      <c r="B3105" s="74" t="str">
        <f>'EMFAC2017EI-2011Class'!C3104</f>
        <v>T7 Tractor Construction</v>
      </c>
      <c r="C3105" s="73">
        <f>'EMFAC2017EI-2011Class'!D3104</f>
        <v>1991</v>
      </c>
      <c r="D3105" s="38">
        <f>'EMFAC2017EI-2011Class'!F3104</f>
        <v>33</v>
      </c>
      <c r="E3105" s="72" t="str">
        <f t="shared" si="99"/>
        <v>T7 Tractor Construction-33</v>
      </c>
      <c r="F3105" s="39">
        <f>VLOOKUP(E3105,HD_Odo!$C$2:$D$1381,2,FALSE)</f>
        <v>800000</v>
      </c>
      <c r="G3105" s="89" t="str">
        <f>'EMFAC2017EI-2011Class'!H3104</f>
        <v>2024-T7 Tractor Construction-33</v>
      </c>
      <c r="H3105" s="70">
        <f t="shared" si="98"/>
        <v>1</v>
      </c>
      <c r="J3105" s="13"/>
      <c r="N3105" s="37"/>
      <c r="O3105" s="36"/>
    </row>
    <row r="3106" spans="1:15" ht="13.7" customHeight="1" x14ac:dyDescent="0.25">
      <c r="A3106" s="73">
        <f>'EMFAC2017EI-2011Class'!B3105</f>
        <v>2024</v>
      </c>
      <c r="B3106" s="74" t="str">
        <f>'EMFAC2017EI-2011Class'!C3105</f>
        <v>T7 Tractor Construction</v>
      </c>
      <c r="C3106" s="73">
        <f>'EMFAC2017EI-2011Class'!D3105</f>
        <v>1990</v>
      </c>
      <c r="D3106" s="38">
        <f>'EMFAC2017EI-2011Class'!F3105</f>
        <v>34</v>
      </c>
      <c r="E3106" s="72" t="str">
        <f t="shared" si="99"/>
        <v>T7 Tractor Construction-34</v>
      </c>
      <c r="F3106" s="39">
        <f>VLOOKUP(E3106,HD_Odo!$C$2:$D$1381,2,FALSE)</f>
        <v>800000</v>
      </c>
      <c r="G3106" s="89" t="str">
        <f>'EMFAC2017EI-2011Class'!H3105</f>
        <v>2024-T7 Tractor Construction-34</v>
      </c>
      <c r="H3106" s="70">
        <f t="shared" si="98"/>
        <v>1</v>
      </c>
      <c r="J3106" s="13"/>
      <c r="N3106" s="37"/>
      <c r="O3106" s="36"/>
    </row>
    <row r="3107" spans="1:15" ht="13.7" customHeight="1" x14ac:dyDescent="0.25">
      <c r="A3107" s="73">
        <f>'EMFAC2017EI-2011Class'!B3106</f>
        <v>2024</v>
      </c>
      <c r="B3107" s="74" t="str">
        <f>'EMFAC2017EI-2011Class'!C3106</f>
        <v>T7 Tractor Construction</v>
      </c>
      <c r="C3107" s="73">
        <f>'EMFAC2017EI-2011Class'!D3106</f>
        <v>1989</v>
      </c>
      <c r="D3107" s="38">
        <f>'EMFAC2017EI-2011Class'!F3106</f>
        <v>35</v>
      </c>
      <c r="E3107" s="72" t="str">
        <f t="shared" si="99"/>
        <v>T7 Tractor Construction-35</v>
      </c>
      <c r="F3107" s="39">
        <f>VLOOKUP(E3107,HD_Odo!$C$2:$D$1381,2,FALSE)</f>
        <v>800000</v>
      </c>
      <c r="G3107" s="89" t="str">
        <f>'EMFAC2017EI-2011Class'!H3106</f>
        <v>2024-T7 Tractor Construction-35</v>
      </c>
      <c r="H3107" s="70">
        <f t="shared" si="98"/>
        <v>1</v>
      </c>
      <c r="J3107" s="13"/>
      <c r="N3107" s="37"/>
      <c r="O3107" s="36"/>
    </row>
    <row r="3108" spans="1:15" ht="13.7" customHeight="1" x14ac:dyDescent="0.25">
      <c r="A3108" s="73">
        <f>'EMFAC2017EI-2011Class'!B3107</f>
        <v>2024</v>
      </c>
      <c r="B3108" s="74" t="str">
        <f>'EMFAC2017EI-2011Class'!C3107</f>
        <v>T7 Tractor Construction</v>
      </c>
      <c r="C3108" s="73">
        <f>'EMFAC2017EI-2011Class'!D3107</f>
        <v>1988</v>
      </c>
      <c r="D3108" s="38">
        <f>'EMFAC2017EI-2011Class'!F3107</f>
        <v>36</v>
      </c>
      <c r="E3108" s="72" t="str">
        <f t="shared" si="99"/>
        <v>T7 Tractor Construction-36</v>
      </c>
      <c r="F3108" s="39">
        <f>VLOOKUP(E3108,HD_Odo!$C$2:$D$1381,2,FALSE)</f>
        <v>800000</v>
      </c>
      <c r="G3108" s="89" t="str">
        <f>'EMFAC2017EI-2011Class'!H3107</f>
        <v>2024-T7 Tractor Construction-36</v>
      </c>
      <c r="H3108" s="70">
        <f t="shared" si="98"/>
        <v>1</v>
      </c>
      <c r="J3108" s="13"/>
      <c r="N3108" s="37"/>
      <c r="O3108" s="36"/>
    </row>
    <row r="3109" spans="1:15" ht="13.7" customHeight="1" x14ac:dyDescent="0.25">
      <c r="A3109" s="73">
        <f>'EMFAC2017EI-2011Class'!B3108</f>
        <v>2024</v>
      </c>
      <c r="B3109" s="74" t="str">
        <f>'EMFAC2017EI-2011Class'!C3108</f>
        <v>T7 Tractor Construction</v>
      </c>
      <c r="C3109" s="73">
        <f>'EMFAC2017EI-2011Class'!D3108</f>
        <v>1987</v>
      </c>
      <c r="D3109" s="38">
        <f>'EMFAC2017EI-2011Class'!F3108</f>
        <v>37</v>
      </c>
      <c r="E3109" s="72" t="str">
        <f t="shared" si="99"/>
        <v>T7 Tractor Construction-37</v>
      </c>
      <c r="F3109" s="39">
        <f>VLOOKUP(E3109,HD_Odo!$C$2:$D$1381,2,FALSE)</f>
        <v>800000</v>
      </c>
      <c r="G3109" s="89" t="str">
        <f>'EMFAC2017EI-2011Class'!H3108</f>
        <v>2024-T7 Tractor Construction-37</v>
      </c>
      <c r="H3109" s="70">
        <f t="shared" si="98"/>
        <v>1</v>
      </c>
      <c r="J3109" s="13"/>
      <c r="N3109" s="37"/>
      <c r="O3109" s="36"/>
    </row>
    <row r="3110" spans="1:15" ht="13.7" customHeight="1" x14ac:dyDescent="0.25">
      <c r="A3110" s="73">
        <f>'EMFAC2017EI-2011Class'!B3109</f>
        <v>2024</v>
      </c>
      <c r="B3110" s="74" t="str">
        <f>'EMFAC2017EI-2011Class'!C3109</f>
        <v>T7 Tractor Construction</v>
      </c>
      <c r="C3110" s="73">
        <f>'EMFAC2017EI-2011Class'!D3109</f>
        <v>1986</v>
      </c>
      <c r="D3110" s="38">
        <f>'EMFAC2017EI-2011Class'!F3109</f>
        <v>38</v>
      </c>
      <c r="E3110" s="72" t="str">
        <f t="shared" si="99"/>
        <v>T7 Tractor Construction-38</v>
      </c>
      <c r="F3110" s="39">
        <f>VLOOKUP(E3110,HD_Odo!$C$2:$D$1381,2,FALSE)</f>
        <v>800000</v>
      </c>
      <c r="G3110" s="89" t="str">
        <f>'EMFAC2017EI-2011Class'!H3109</f>
        <v>2024-T7 Tractor Construction-38</v>
      </c>
      <c r="H3110" s="70">
        <f t="shared" si="98"/>
        <v>1</v>
      </c>
      <c r="J3110" s="13"/>
      <c r="N3110" s="37"/>
      <c r="O3110" s="36"/>
    </row>
    <row r="3111" spans="1:15" ht="13.7" customHeight="1" x14ac:dyDescent="0.25">
      <c r="A3111" s="73">
        <f>'EMFAC2017EI-2011Class'!B3110</f>
        <v>2024</v>
      </c>
      <c r="B3111" s="74" t="str">
        <f>'EMFAC2017EI-2011Class'!C3110</f>
        <v>T7 Tractor Construction</v>
      </c>
      <c r="C3111" s="73">
        <f>'EMFAC2017EI-2011Class'!D3110</f>
        <v>1985</v>
      </c>
      <c r="D3111" s="38">
        <f>'EMFAC2017EI-2011Class'!F3110</f>
        <v>39</v>
      </c>
      <c r="E3111" s="72" t="str">
        <f t="shared" si="99"/>
        <v>T7 Tractor Construction-39</v>
      </c>
      <c r="F3111" s="39">
        <f>VLOOKUP(E3111,HD_Odo!$C$2:$D$1381,2,FALSE)</f>
        <v>800000</v>
      </c>
      <c r="G3111" s="89" t="str">
        <f>'EMFAC2017EI-2011Class'!H3110</f>
        <v>2024-T7 Tractor Construction-39</v>
      </c>
      <c r="H3111" s="70">
        <f t="shared" si="98"/>
        <v>1</v>
      </c>
      <c r="J3111" s="13"/>
      <c r="N3111" s="37"/>
      <c r="O3111" s="36"/>
    </row>
    <row r="3112" spans="1:15" ht="13.7" customHeight="1" x14ac:dyDescent="0.25">
      <c r="A3112" s="73">
        <f>'EMFAC2017EI-2011Class'!B3111</f>
        <v>2024</v>
      </c>
      <c r="B3112" s="74" t="str">
        <f>'EMFAC2017EI-2011Class'!C3111</f>
        <v>T7 Tractor Construction</v>
      </c>
      <c r="C3112" s="73">
        <f>'EMFAC2017EI-2011Class'!D3111</f>
        <v>1984</v>
      </c>
      <c r="D3112" s="38">
        <f>'EMFAC2017EI-2011Class'!F3111</f>
        <v>40</v>
      </c>
      <c r="E3112" s="72" t="str">
        <f t="shared" si="99"/>
        <v>T7 Tractor Construction-40</v>
      </c>
      <c r="F3112" s="39">
        <f>VLOOKUP(E3112,HD_Odo!$C$2:$D$1381,2,FALSE)</f>
        <v>800000</v>
      </c>
      <c r="G3112" s="89" t="str">
        <f>'EMFAC2017EI-2011Class'!H3111</f>
        <v>2024-T7 Tractor Construction-40</v>
      </c>
      <c r="H3112" s="70">
        <f t="shared" si="98"/>
        <v>1</v>
      </c>
      <c r="J3112" s="13"/>
      <c r="N3112" s="37"/>
      <c r="O3112" s="36"/>
    </row>
    <row r="3113" spans="1:15" ht="13.7" customHeight="1" x14ac:dyDescent="0.25">
      <c r="A3113" s="73">
        <f>'EMFAC2017EI-2011Class'!B3112</f>
        <v>2024</v>
      </c>
      <c r="B3113" s="74" t="str">
        <f>'EMFAC2017EI-2011Class'!C3112</f>
        <v>T7 Tractor Construction</v>
      </c>
      <c r="C3113" s="73">
        <f>'EMFAC2017EI-2011Class'!D3112</f>
        <v>1983</v>
      </c>
      <c r="D3113" s="38">
        <f>'EMFAC2017EI-2011Class'!F3112</f>
        <v>41</v>
      </c>
      <c r="E3113" s="72" t="str">
        <f t="shared" si="99"/>
        <v>T7 Tractor Construction-41</v>
      </c>
      <c r="F3113" s="39">
        <f>VLOOKUP(E3113,HD_Odo!$C$2:$D$1381,2,FALSE)</f>
        <v>800000</v>
      </c>
      <c r="G3113" s="89" t="str">
        <f>'EMFAC2017EI-2011Class'!H3112</f>
        <v>2024-T7 Tractor Construction-41</v>
      </c>
      <c r="H3113" s="70">
        <f t="shared" si="98"/>
        <v>1</v>
      </c>
      <c r="J3113" s="13"/>
      <c r="N3113" s="37"/>
      <c r="O3113" s="36"/>
    </row>
    <row r="3114" spans="1:15" ht="13.7" customHeight="1" x14ac:dyDescent="0.25">
      <c r="A3114" s="73">
        <f>'EMFAC2017EI-2011Class'!B3113</f>
        <v>2024</v>
      </c>
      <c r="B3114" s="74" t="str">
        <f>'EMFAC2017EI-2011Class'!C3113</f>
        <v>T7 Tractor Construction</v>
      </c>
      <c r="C3114" s="73">
        <f>'EMFAC2017EI-2011Class'!D3113</f>
        <v>1982</v>
      </c>
      <c r="D3114" s="38">
        <f>'EMFAC2017EI-2011Class'!F3113</f>
        <v>42</v>
      </c>
      <c r="E3114" s="72" t="str">
        <f t="shared" si="99"/>
        <v>T7 Tractor Construction-42</v>
      </c>
      <c r="F3114" s="39">
        <f>VLOOKUP(E3114,HD_Odo!$C$2:$D$1381,2,FALSE)</f>
        <v>800000</v>
      </c>
      <c r="G3114" s="89" t="str">
        <f>'EMFAC2017EI-2011Class'!H3113</f>
        <v>2024-T7 Tractor Construction-42</v>
      </c>
      <c r="H3114" s="70">
        <f t="shared" si="98"/>
        <v>1</v>
      </c>
      <c r="J3114" s="13"/>
      <c r="N3114" s="37"/>
      <c r="O3114" s="36"/>
    </row>
    <row r="3115" spans="1:15" ht="13.7" customHeight="1" x14ac:dyDescent="0.25">
      <c r="A3115" s="73">
        <f>'EMFAC2017EI-2011Class'!B3114</f>
        <v>2024</v>
      </c>
      <c r="B3115" s="74" t="str">
        <f>'EMFAC2017EI-2011Class'!C3114</f>
        <v>T7 Tractor Construction</v>
      </c>
      <c r="C3115" s="73">
        <f>'EMFAC2017EI-2011Class'!D3114</f>
        <v>1981</v>
      </c>
      <c r="D3115" s="38">
        <f>'EMFAC2017EI-2011Class'!F3114</f>
        <v>43</v>
      </c>
      <c r="E3115" s="72" t="str">
        <f t="shared" si="99"/>
        <v>T7 Tractor Construction-43</v>
      </c>
      <c r="F3115" s="39">
        <f>VLOOKUP(E3115,HD_Odo!$C$2:$D$1381,2,FALSE)</f>
        <v>800000</v>
      </c>
      <c r="G3115" s="89" t="str">
        <f>'EMFAC2017EI-2011Class'!H3114</f>
        <v>2024-T7 Tractor Construction-43</v>
      </c>
      <c r="H3115" s="70">
        <f t="shared" si="98"/>
        <v>1</v>
      </c>
      <c r="J3115" s="13"/>
      <c r="N3115" s="37"/>
      <c r="O3115" s="36"/>
    </row>
    <row r="3116" spans="1:15" ht="13.7" customHeight="1" x14ac:dyDescent="0.25">
      <c r="A3116" s="73">
        <f>'EMFAC2017EI-2011Class'!B3115</f>
        <v>2024</v>
      </c>
      <c r="B3116" s="74" t="str">
        <f>'EMFAC2017EI-2011Class'!C3115</f>
        <v>T7 Tractor Construction</v>
      </c>
      <c r="C3116" s="73">
        <f>'EMFAC2017EI-2011Class'!D3115</f>
        <v>1980</v>
      </c>
      <c r="D3116" s="38">
        <f>'EMFAC2017EI-2011Class'!F3115</f>
        <v>44</v>
      </c>
      <c r="E3116" s="72" t="str">
        <f t="shared" si="99"/>
        <v>T7 Tractor Construction-44</v>
      </c>
      <c r="F3116" s="39">
        <f>VLOOKUP(E3116,HD_Odo!$C$2:$D$1381,2,FALSE)</f>
        <v>800000</v>
      </c>
      <c r="G3116" s="89" t="str">
        <f>'EMFAC2017EI-2011Class'!H3115</f>
        <v>2024-T7 Tractor Construction-44</v>
      </c>
      <c r="H3116" s="70">
        <f t="shared" si="98"/>
        <v>1</v>
      </c>
      <c r="J3116" s="13"/>
      <c r="N3116" s="37"/>
      <c r="O3116" s="36"/>
    </row>
    <row r="3117" spans="1:15" ht="13.7" customHeight="1" x14ac:dyDescent="0.25">
      <c r="A3117" s="73">
        <f>'EMFAC2017EI-2011Class'!B3116</f>
        <v>2024</v>
      </c>
      <c r="B3117" s="74" t="str">
        <f>'EMFAC2017EI-2011Class'!C3116</f>
        <v>T7 Utility</v>
      </c>
      <c r="C3117" s="73">
        <f>'EMFAC2017EI-2011Class'!D3116</f>
        <v>2025</v>
      </c>
      <c r="D3117" s="38">
        <f>'EMFAC2017EI-2011Class'!F3116</f>
        <v>-1</v>
      </c>
      <c r="E3117" s="72" t="str">
        <f t="shared" si="99"/>
        <v>T7 Utility--1</v>
      </c>
      <c r="F3117" s="39">
        <f>VLOOKUP(E3117,HD_Odo!$C$2:$D$1381,2,FALSE)</f>
        <v>0</v>
      </c>
      <c r="G3117" s="89" t="str">
        <f>'EMFAC2017EI-2011Class'!H3116</f>
        <v>2024-T7 Utility--1</v>
      </c>
      <c r="H3117" s="70">
        <f t="shared" si="98"/>
        <v>1</v>
      </c>
      <c r="J3117" s="13"/>
      <c r="N3117" s="37"/>
      <c r="O3117" s="36"/>
    </row>
    <row r="3118" spans="1:15" ht="13.7" customHeight="1" x14ac:dyDescent="0.25">
      <c r="A3118" s="73">
        <f>'EMFAC2017EI-2011Class'!B3117</f>
        <v>2024</v>
      </c>
      <c r="B3118" s="74" t="str">
        <f>'EMFAC2017EI-2011Class'!C3117</f>
        <v>T7 Utility</v>
      </c>
      <c r="C3118" s="73">
        <f>'EMFAC2017EI-2011Class'!D3117</f>
        <v>2024</v>
      </c>
      <c r="D3118" s="38">
        <f>'EMFAC2017EI-2011Class'!F3117</f>
        <v>0</v>
      </c>
      <c r="E3118" s="72" t="str">
        <f t="shared" si="99"/>
        <v>T7 Utility-0</v>
      </c>
      <c r="F3118" s="39">
        <f>VLOOKUP(E3118,HD_Odo!$C$2:$D$1381,2,FALSE)</f>
        <v>7776</v>
      </c>
      <c r="G3118" s="89" t="str">
        <f>'EMFAC2017EI-2011Class'!H3117</f>
        <v>2024-T7 Utility-0</v>
      </c>
      <c r="H3118" s="70">
        <f t="shared" si="98"/>
        <v>0.98931708240730454</v>
      </c>
      <c r="J3118" s="13"/>
      <c r="N3118" s="37"/>
      <c r="O3118" s="36"/>
    </row>
    <row r="3119" spans="1:15" ht="13.7" customHeight="1" x14ac:dyDescent="0.25">
      <c r="A3119" s="73">
        <f>'EMFAC2017EI-2011Class'!B3118</f>
        <v>2024</v>
      </c>
      <c r="B3119" s="74" t="str">
        <f>'EMFAC2017EI-2011Class'!C3118</f>
        <v>T7 Utility</v>
      </c>
      <c r="C3119" s="73">
        <f>'EMFAC2017EI-2011Class'!D3118</f>
        <v>2023</v>
      </c>
      <c r="D3119" s="38">
        <f>'EMFAC2017EI-2011Class'!F3118</f>
        <v>1</v>
      </c>
      <c r="E3119" s="72" t="str">
        <f t="shared" si="99"/>
        <v>T7 Utility-1</v>
      </c>
      <c r="F3119" s="39">
        <f>VLOOKUP(E3119,HD_Odo!$C$2:$D$1381,2,FALSE)</f>
        <v>15552</v>
      </c>
      <c r="G3119" s="89" t="str">
        <f>'EMFAC2017EI-2011Class'!H3118</f>
        <v>2024-T7 Utility-1</v>
      </c>
      <c r="H3119" s="70">
        <f t="shared" si="98"/>
        <v>0.97922285987282032</v>
      </c>
      <c r="J3119" s="13"/>
      <c r="N3119" s="37"/>
      <c r="O3119" s="36"/>
    </row>
    <row r="3120" spans="1:15" ht="13.7" customHeight="1" x14ac:dyDescent="0.25">
      <c r="A3120" s="73">
        <f>'EMFAC2017EI-2011Class'!B3119</f>
        <v>2024</v>
      </c>
      <c r="B3120" s="74" t="str">
        <f>'EMFAC2017EI-2011Class'!C3119</f>
        <v>T7 Utility</v>
      </c>
      <c r="C3120" s="73">
        <f>'EMFAC2017EI-2011Class'!D3119</f>
        <v>2022</v>
      </c>
      <c r="D3120" s="38">
        <f>'EMFAC2017EI-2011Class'!F3119</f>
        <v>2</v>
      </c>
      <c r="E3120" s="72" t="str">
        <f t="shared" si="99"/>
        <v>T7 Utility-2</v>
      </c>
      <c r="F3120" s="39">
        <f>VLOOKUP(E3120,HD_Odo!$C$2:$D$1381,2,FALSE)</f>
        <v>23328</v>
      </c>
      <c r="G3120" s="89" t="str">
        <f>'EMFAC2017EI-2011Class'!H3119</f>
        <v>2024-T7 Utility-2</v>
      </c>
      <c r="H3120" s="70">
        <f t="shared" si="98"/>
        <v>0.96966997608315075</v>
      </c>
      <c r="J3120" s="13"/>
      <c r="N3120" s="37"/>
      <c r="O3120" s="36"/>
    </row>
    <row r="3121" spans="1:15" ht="13.7" customHeight="1" x14ac:dyDescent="0.25">
      <c r="A3121" s="73">
        <f>'EMFAC2017EI-2011Class'!B3120</f>
        <v>2024</v>
      </c>
      <c r="B3121" s="74" t="str">
        <f>'EMFAC2017EI-2011Class'!C3120</f>
        <v>T7 Utility</v>
      </c>
      <c r="C3121" s="73">
        <f>'EMFAC2017EI-2011Class'!D3120</f>
        <v>2021</v>
      </c>
      <c r="D3121" s="38">
        <f>'EMFAC2017EI-2011Class'!F3120</f>
        <v>3</v>
      </c>
      <c r="E3121" s="72" t="str">
        <f t="shared" si="99"/>
        <v>T7 Utility-3</v>
      </c>
      <c r="F3121" s="39">
        <f>VLOOKUP(E3121,HD_Odo!$C$2:$D$1381,2,FALSE)</f>
        <v>31104</v>
      </c>
      <c r="G3121" s="89" t="str">
        <f>'EMFAC2017EI-2011Class'!H3120</f>
        <v>2024-T7 Utility-3</v>
      </c>
      <c r="H3121" s="70">
        <f t="shared" si="98"/>
        <v>0.96061602138666569</v>
      </c>
      <c r="J3121" s="13"/>
      <c r="N3121" s="37"/>
      <c r="O3121" s="36"/>
    </row>
    <row r="3122" spans="1:15" ht="13.7" customHeight="1" x14ac:dyDescent="0.25">
      <c r="A3122" s="73">
        <f>'EMFAC2017EI-2011Class'!B3121</f>
        <v>2024</v>
      </c>
      <c r="B3122" s="74" t="str">
        <f>'EMFAC2017EI-2011Class'!C3121</f>
        <v>T7 Utility</v>
      </c>
      <c r="C3122" s="73">
        <f>'EMFAC2017EI-2011Class'!D3121</f>
        <v>2020</v>
      </c>
      <c r="D3122" s="38">
        <f>'EMFAC2017EI-2011Class'!F3121</f>
        <v>4</v>
      </c>
      <c r="E3122" s="72" t="str">
        <f t="shared" si="99"/>
        <v>T7 Utility-4</v>
      </c>
      <c r="F3122" s="39">
        <f>VLOOKUP(E3122,HD_Odo!$C$2:$D$1381,2,FALSE)</f>
        <v>38880</v>
      </c>
      <c r="G3122" s="89" t="str">
        <f>'EMFAC2017EI-2011Class'!H3121</f>
        <v>2024-T7 Utility-4</v>
      </c>
      <c r="H3122" s="70">
        <f t="shared" si="98"/>
        <v>0.95202290334395878</v>
      </c>
      <c r="J3122" s="13"/>
      <c r="N3122" s="37"/>
      <c r="O3122" s="36"/>
    </row>
    <row r="3123" spans="1:15" ht="13.7" customHeight="1" x14ac:dyDescent="0.25">
      <c r="A3123" s="73">
        <f>'EMFAC2017EI-2011Class'!B3122</f>
        <v>2024</v>
      </c>
      <c r="B3123" s="74" t="str">
        <f>'EMFAC2017EI-2011Class'!C3122</f>
        <v>T7 Utility</v>
      </c>
      <c r="C3123" s="73">
        <f>'EMFAC2017EI-2011Class'!D3122</f>
        <v>2019</v>
      </c>
      <c r="D3123" s="38">
        <f>'EMFAC2017EI-2011Class'!F3122</f>
        <v>5</v>
      </c>
      <c r="E3123" s="72" t="str">
        <f t="shared" si="99"/>
        <v>T7 Utility-5</v>
      </c>
      <c r="F3123" s="39">
        <f>VLOOKUP(E3123,HD_Odo!$C$2:$D$1381,2,FALSE)</f>
        <v>46656</v>
      </c>
      <c r="G3123" s="89" t="str">
        <f>'EMFAC2017EI-2011Class'!H3122</f>
        <v>2024-T7 Utility-5</v>
      </c>
      <c r="H3123" s="70">
        <f t="shared" si="98"/>
        <v>0.94385631100787204</v>
      </c>
      <c r="J3123" s="13"/>
      <c r="N3123" s="37"/>
      <c r="O3123" s="36"/>
    </row>
    <row r="3124" spans="1:15" ht="13.7" customHeight="1" x14ac:dyDescent="0.25">
      <c r="A3124" s="73">
        <f>'EMFAC2017EI-2011Class'!B3123</f>
        <v>2024</v>
      </c>
      <c r="B3124" s="74" t="str">
        <f>'EMFAC2017EI-2011Class'!C3123</f>
        <v>T7 Utility</v>
      </c>
      <c r="C3124" s="73">
        <f>'EMFAC2017EI-2011Class'!D3123</f>
        <v>2018</v>
      </c>
      <c r="D3124" s="38">
        <f>'EMFAC2017EI-2011Class'!F3123</f>
        <v>6</v>
      </c>
      <c r="E3124" s="72" t="str">
        <f t="shared" si="99"/>
        <v>T7 Utility-6</v>
      </c>
      <c r="F3124" s="39">
        <f>VLOOKUP(E3124,HD_Odo!$C$2:$D$1381,2,FALSE)</f>
        <v>54432</v>
      </c>
      <c r="G3124" s="89" t="str">
        <f>'EMFAC2017EI-2011Class'!H3123</f>
        <v>2024-T7 Utility-6</v>
      </c>
      <c r="H3124" s="70">
        <f t="shared" si="98"/>
        <v>0.93608525704424062</v>
      </c>
      <c r="J3124" s="13"/>
      <c r="N3124" s="37"/>
      <c r="O3124" s="36"/>
    </row>
    <row r="3125" spans="1:15" ht="13.7" customHeight="1" x14ac:dyDescent="0.25">
      <c r="A3125" s="73">
        <f>'EMFAC2017EI-2011Class'!B3124</f>
        <v>2024</v>
      </c>
      <c r="B3125" s="74" t="str">
        <f>'EMFAC2017EI-2011Class'!C3124</f>
        <v>T7 Utility</v>
      </c>
      <c r="C3125" s="73">
        <f>'EMFAC2017EI-2011Class'!D3124</f>
        <v>2016</v>
      </c>
      <c r="D3125" s="38">
        <f>'EMFAC2017EI-2011Class'!F3124</f>
        <v>8</v>
      </c>
      <c r="E3125" s="72" t="str">
        <f t="shared" si="99"/>
        <v>T7 Utility-8</v>
      </c>
      <c r="F3125" s="39">
        <f>VLOOKUP(E3125,HD_Odo!$C$2:$D$1381,2,FALSE)</f>
        <v>69984</v>
      </c>
      <c r="G3125" s="89" t="str">
        <f>'EMFAC2017EI-2011Class'!H3124</f>
        <v>2024-T7 Utility-8</v>
      </c>
      <c r="H3125" s="70">
        <f t="shared" si="98"/>
        <v>0.92162012988555031</v>
      </c>
      <c r="J3125" s="13"/>
      <c r="N3125" s="37"/>
      <c r="O3125" s="36"/>
    </row>
    <row r="3126" spans="1:15" ht="13.7" customHeight="1" x14ac:dyDescent="0.25">
      <c r="A3126" s="73">
        <f>'EMFAC2017EI-2011Class'!B3125</f>
        <v>2024</v>
      </c>
      <c r="B3126" s="74" t="str">
        <f>'EMFAC2017EI-2011Class'!C3125</f>
        <v>T7 Utility</v>
      </c>
      <c r="C3126" s="73">
        <f>'EMFAC2017EI-2011Class'!D3125</f>
        <v>2015</v>
      </c>
      <c r="D3126" s="38">
        <f>'EMFAC2017EI-2011Class'!F3125</f>
        <v>9</v>
      </c>
      <c r="E3126" s="72" t="str">
        <f t="shared" si="99"/>
        <v>T7 Utility-9</v>
      </c>
      <c r="F3126" s="39">
        <f>VLOOKUP(E3126,HD_Odo!$C$2:$D$1381,2,FALSE)</f>
        <v>77760</v>
      </c>
      <c r="G3126" s="89" t="str">
        <f>'EMFAC2017EI-2011Class'!H3125</f>
        <v>2024-T7 Utility-9</v>
      </c>
      <c r="H3126" s="70">
        <f t="shared" si="98"/>
        <v>0.91487742745665501</v>
      </c>
      <c r="J3126" s="13"/>
      <c r="N3126" s="37"/>
      <c r="O3126" s="36"/>
    </row>
    <row r="3127" spans="1:15" ht="13.7" customHeight="1" x14ac:dyDescent="0.25">
      <c r="A3127" s="73">
        <f>'EMFAC2017EI-2011Class'!B3126</f>
        <v>2024</v>
      </c>
      <c r="B3127" s="74" t="str">
        <f>'EMFAC2017EI-2011Class'!C3126</f>
        <v>T7 Utility</v>
      </c>
      <c r="C3127" s="73">
        <f>'EMFAC2017EI-2011Class'!D3126</f>
        <v>2014</v>
      </c>
      <c r="D3127" s="38">
        <f>'EMFAC2017EI-2011Class'!F3126</f>
        <v>10</v>
      </c>
      <c r="E3127" s="72" t="str">
        <f t="shared" si="99"/>
        <v>T7 Utility-10</v>
      </c>
      <c r="F3127" s="39">
        <f>VLOOKUP(E3127,HD_Odo!$C$2:$D$1381,2,FALSE)</f>
        <v>85536</v>
      </c>
      <c r="G3127" s="89" t="str">
        <f>'EMFAC2017EI-2011Class'!H3126</f>
        <v>2024-T7 Utility-10</v>
      </c>
      <c r="H3127" s="70">
        <f t="shared" ref="H3127:H3129" si="100">IF(C3127&lt;1994,1,IF(C3127&lt;2004,($AC$3+$AD$3*(F3127/10000))/($E$3+$F$3*(F3127/10000)),IF(C3127&lt;2008,($AC$4+$AD$4*(F3127/10000))/($E$4+$F$4*(F3127/10000)),IF(C3127&lt;2011,($AC$5+$AD$5*(F3127/10000))/($E$5+$F$5*(F3127/10000)),IF(C3127&lt;2014,($AC$6+$AD$6*(F3127/10000))/($E$6+$F$6*(F3127/10000)),($AC$7+$AD$7*(F3127/10000))/($E$7+$F$7*(F3127/10000)))))))</f>
        <v>0.90843245845824927</v>
      </c>
      <c r="J3127" s="13"/>
      <c r="N3127" s="37"/>
      <c r="O3127" s="36"/>
    </row>
    <row r="3128" spans="1:15" ht="13.7" customHeight="1" x14ac:dyDescent="0.25">
      <c r="A3128" s="73">
        <f>'EMFAC2017EI-2011Class'!B3127</f>
        <v>2024</v>
      </c>
      <c r="B3128" s="74" t="str">
        <f>'EMFAC2017EI-2011Class'!C3127</f>
        <v>T7 Utility</v>
      </c>
      <c r="C3128" s="73">
        <f>'EMFAC2017EI-2011Class'!D3127</f>
        <v>2013</v>
      </c>
      <c r="D3128" s="38">
        <f>'EMFAC2017EI-2011Class'!F3127</f>
        <v>11</v>
      </c>
      <c r="E3128" s="72" t="str">
        <f t="shared" si="99"/>
        <v>T7 Utility-11</v>
      </c>
      <c r="F3128" s="39">
        <f>VLOOKUP(E3128,HD_Odo!$C$2:$D$1381,2,FALSE)</f>
        <v>93312</v>
      </c>
      <c r="G3128" s="89" t="str">
        <f>'EMFAC2017EI-2011Class'!H3127</f>
        <v>2024-T7 Utility-11</v>
      </c>
      <c r="H3128" s="70">
        <f t="shared" si="100"/>
        <v>0.86920681948078093</v>
      </c>
      <c r="J3128" s="13"/>
      <c r="N3128" s="37"/>
      <c r="O3128" s="36"/>
    </row>
    <row r="3129" spans="1:15" ht="13.7" customHeight="1" x14ac:dyDescent="0.25">
      <c r="A3129" s="73">
        <f>'EMFAC2017EI-2011Class'!B3128</f>
        <v>2024</v>
      </c>
      <c r="B3129" s="74" t="str">
        <f>'EMFAC2017EI-2011Class'!C3128</f>
        <v>T7 Utility</v>
      </c>
      <c r="C3129" s="73">
        <f>'EMFAC2017EI-2011Class'!D3128</f>
        <v>2012</v>
      </c>
      <c r="D3129" s="38">
        <f>'EMFAC2017EI-2011Class'!F3128</f>
        <v>12</v>
      </c>
      <c r="E3129" s="72" t="str">
        <f t="shared" si="99"/>
        <v>T7 Utility-12</v>
      </c>
      <c r="F3129" s="39">
        <f>VLOOKUP(E3129,HD_Odo!$C$2:$D$1381,2,FALSE)</f>
        <v>101088</v>
      </c>
      <c r="G3129" s="89" t="str">
        <f>'EMFAC2017EI-2011Class'!H3128</f>
        <v>2024-T7 Utility-12</v>
      </c>
      <c r="H3129" s="70">
        <f t="shared" si="100"/>
        <v>0.8623315056536911</v>
      </c>
      <c r="J3129" s="13"/>
      <c r="N3129" s="37"/>
      <c r="O3129" s="36"/>
    </row>
    <row r="3130" spans="1:15" ht="13.7" customHeight="1" x14ac:dyDescent="0.25">
      <c r="A3130" s="73">
        <f>'EMFAC2017EI-2011Class'!B3129</f>
        <v>2025</v>
      </c>
      <c r="B3130" s="74" t="str">
        <f>'EMFAC2017EI-2011Class'!C3129</f>
        <v>T7 Ag</v>
      </c>
      <c r="C3130" s="73">
        <f>'EMFAC2017EI-2011Class'!D3129</f>
        <v>2020</v>
      </c>
      <c r="D3130" s="38">
        <f>'EMFAC2017EI-2011Class'!F3129</f>
        <v>5</v>
      </c>
      <c r="E3130" s="72" t="str">
        <f t="shared" si="99"/>
        <v>T7 Ag-5</v>
      </c>
      <c r="F3130" s="39">
        <f>VLOOKUP(E3130,HD_Odo!$C$2:$D$1381,2,FALSE)</f>
        <v>298537.01</v>
      </c>
      <c r="G3130" s="89" t="str">
        <f>'EMFAC2017EI-2011Class'!H3129</f>
        <v>2025-T7 Ag-5</v>
      </c>
      <c r="H3130" s="77">
        <f>IF(C3130&lt;1994,1,IF(C3130&lt;2004,($AG$3+$AH$3*(F3130/10000))/($E$3+$F$3*(F3130/10000)),IF(C3130&lt;2008,($AG$4+$AH$4*(F3130/10000))/($E$4+$F$4*(F3130/10000)),IF(C3130&lt;2011,($AG$5+$AH$5*(F3130/10000))/($E$5+$F$5*(F3130/10000)),IF(C3130&lt;2014,($AG$6+$AH$6*(F3130/10000))/($E$6+$F$6*(F3130/10000)),($AG$7+$AH$7*(F3130/10000))/($E$7+$F$7*(F3130/10000)))))))</f>
        <v>0.79262251231819469</v>
      </c>
      <c r="J3130" s="13"/>
      <c r="N3130" s="37"/>
      <c r="O3130" s="36"/>
    </row>
    <row r="3131" spans="1:15" ht="13.7" customHeight="1" x14ac:dyDescent="0.25">
      <c r="A3131" s="73">
        <f>'EMFAC2017EI-2011Class'!B3130</f>
        <v>2025</v>
      </c>
      <c r="B3131" s="74" t="str">
        <f>'EMFAC2017EI-2011Class'!C3130</f>
        <v>T7 Ag</v>
      </c>
      <c r="C3131" s="73">
        <f>'EMFAC2017EI-2011Class'!D3130</f>
        <v>2019</v>
      </c>
      <c r="D3131" s="38">
        <f>'EMFAC2017EI-2011Class'!F3130</f>
        <v>6</v>
      </c>
      <c r="E3131" s="72" t="str">
        <f t="shared" si="99"/>
        <v>T7 Ag-6</v>
      </c>
      <c r="F3131" s="39">
        <f>VLOOKUP(E3131,HD_Odo!$C$2:$D$1381,2,FALSE)</f>
        <v>341804.03</v>
      </c>
      <c r="G3131" s="89" t="str">
        <f>'EMFAC2017EI-2011Class'!H3130</f>
        <v>2025-T7 Ag-6</v>
      </c>
      <c r="H3131" s="77">
        <f t="shared" ref="H3131:H3194" si="101">IF(C3131&lt;1994,1,IF(C3131&lt;2004,($AG$3+$AH$3*(F3131/10000))/($E$3+$F$3*(F3131/10000)),IF(C3131&lt;2008,($AG$4+$AH$4*(F3131/10000))/($E$4+$F$4*(F3131/10000)),IF(C3131&lt;2011,($AG$5+$AH$5*(F3131/10000))/($E$5+$F$5*(F3131/10000)),IF(C3131&lt;2014,($AG$6+$AH$6*(F3131/10000))/($E$6+$F$6*(F3131/10000)),($AG$7+$AH$7*(F3131/10000))/($E$7+$F$7*(F3131/10000)))))))</f>
        <v>0.77945058035650927</v>
      </c>
      <c r="J3131" s="13"/>
      <c r="N3131" s="37"/>
      <c r="O3131" s="36"/>
    </row>
    <row r="3132" spans="1:15" ht="13.7" customHeight="1" x14ac:dyDescent="0.25">
      <c r="A3132" s="73">
        <f>'EMFAC2017EI-2011Class'!B3131</f>
        <v>2025</v>
      </c>
      <c r="B3132" s="74" t="str">
        <f>'EMFAC2017EI-2011Class'!C3131</f>
        <v>T7 Ag</v>
      </c>
      <c r="C3132" s="73">
        <f>'EMFAC2017EI-2011Class'!D3131</f>
        <v>2018</v>
      </c>
      <c r="D3132" s="38">
        <f>'EMFAC2017EI-2011Class'!F3131</f>
        <v>7</v>
      </c>
      <c r="E3132" s="72" t="str">
        <f t="shared" si="99"/>
        <v>T7 Ag-7</v>
      </c>
      <c r="F3132" s="39">
        <f>VLOOKUP(E3132,HD_Odo!$C$2:$D$1381,2,FALSE)</f>
        <v>382815.03</v>
      </c>
      <c r="G3132" s="89" t="str">
        <f>'EMFAC2017EI-2011Class'!H3131</f>
        <v>2025-T7 Ag-7</v>
      </c>
      <c r="H3132" s="77">
        <f t="shared" si="101"/>
        <v>0.76858555072063928</v>
      </c>
      <c r="J3132" s="13"/>
      <c r="N3132" s="37"/>
      <c r="O3132" s="36"/>
    </row>
    <row r="3133" spans="1:15" ht="13.7" customHeight="1" x14ac:dyDescent="0.25">
      <c r="A3133" s="73">
        <f>'EMFAC2017EI-2011Class'!B3132</f>
        <v>2025</v>
      </c>
      <c r="B3133" s="74" t="str">
        <f>'EMFAC2017EI-2011Class'!C3132</f>
        <v>T7 Ag</v>
      </c>
      <c r="C3133" s="73">
        <f>'EMFAC2017EI-2011Class'!D3132</f>
        <v>2017</v>
      </c>
      <c r="D3133" s="38">
        <f>'EMFAC2017EI-2011Class'!F3132</f>
        <v>8</v>
      </c>
      <c r="E3133" s="72" t="str">
        <f t="shared" si="99"/>
        <v>T7 Ag-8</v>
      </c>
      <c r="F3133" s="39">
        <f>VLOOKUP(E3133,HD_Odo!$C$2:$D$1381,2,FALSE)</f>
        <v>421256.03</v>
      </c>
      <c r="G3133" s="89" t="str">
        <f>'EMFAC2017EI-2011Class'!H3132</f>
        <v>2025-T7 Ag-8</v>
      </c>
      <c r="H3133" s="77">
        <f t="shared" si="101"/>
        <v>0.75957761533158574</v>
      </c>
      <c r="J3133" s="13"/>
      <c r="N3133" s="37"/>
      <c r="O3133" s="36"/>
    </row>
    <row r="3134" spans="1:15" ht="13.7" customHeight="1" x14ac:dyDescent="0.25">
      <c r="A3134" s="73">
        <f>'EMFAC2017EI-2011Class'!B3133</f>
        <v>2025</v>
      </c>
      <c r="B3134" s="74" t="str">
        <f>'EMFAC2017EI-2011Class'!C3133</f>
        <v>T7 Ag</v>
      </c>
      <c r="C3134" s="73">
        <f>'EMFAC2017EI-2011Class'!D3133</f>
        <v>2013</v>
      </c>
      <c r="D3134" s="38">
        <f>'EMFAC2017EI-2011Class'!F3133</f>
        <v>12</v>
      </c>
      <c r="E3134" s="72" t="str">
        <f t="shared" si="99"/>
        <v>T7 Ag-12</v>
      </c>
      <c r="F3134" s="39">
        <f>VLOOKUP(E3134,HD_Odo!$C$2:$D$1381,2,FALSE)</f>
        <v>547313.02</v>
      </c>
      <c r="G3134" s="89" t="str">
        <f>'EMFAC2017EI-2011Class'!H3133</f>
        <v>2025-T7 Ag-12</v>
      </c>
      <c r="H3134" s="77">
        <f t="shared" si="101"/>
        <v>0.70463049931308785</v>
      </c>
      <c r="J3134" s="13"/>
      <c r="N3134" s="37"/>
      <c r="O3134" s="36"/>
    </row>
    <row r="3135" spans="1:15" ht="13.7" customHeight="1" x14ac:dyDescent="0.25">
      <c r="A3135" s="73">
        <f>'EMFAC2017EI-2011Class'!B3134</f>
        <v>2025</v>
      </c>
      <c r="B3135" s="74" t="str">
        <f>'EMFAC2017EI-2011Class'!C3134</f>
        <v>T7 Ag</v>
      </c>
      <c r="C3135" s="73">
        <f>'EMFAC2017EI-2011Class'!D3134</f>
        <v>2012</v>
      </c>
      <c r="D3135" s="38">
        <f>'EMFAC2017EI-2011Class'!F3134</f>
        <v>13</v>
      </c>
      <c r="E3135" s="72" t="str">
        <f t="shared" si="99"/>
        <v>T7 Ag-13</v>
      </c>
      <c r="F3135" s="39">
        <f>VLOOKUP(E3135,HD_Odo!$C$2:$D$1381,2,FALSE)</f>
        <v>573993.04</v>
      </c>
      <c r="G3135" s="89" t="str">
        <f>'EMFAC2017EI-2011Class'!H3134</f>
        <v>2025-T7 Ag-13</v>
      </c>
      <c r="H3135" s="77">
        <f t="shared" si="101"/>
        <v>0.70130015893685294</v>
      </c>
      <c r="J3135" s="13"/>
      <c r="N3135" s="37"/>
      <c r="O3135" s="36"/>
    </row>
    <row r="3136" spans="1:15" ht="13.7" customHeight="1" x14ac:dyDescent="0.25">
      <c r="A3136" s="73">
        <f>'EMFAC2017EI-2011Class'!B3135</f>
        <v>2025</v>
      </c>
      <c r="B3136" s="74" t="str">
        <f>'EMFAC2017EI-2011Class'!C3135</f>
        <v>T7 CAIRP</v>
      </c>
      <c r="C3136" s="73">
        <f>'EMFAC2017EI-2011Class'!D3135</f>
        <v>2026</v>
      </c>
      <c r="D3136" s="38">
        <f>'EMFAC2017EI-2011Class'!F3135</f>
        <v>-1</v>
      </c>
      <c r="E3136" s="72" t="str">
        <f t="shared" si="99"/>
        <v>T7 CAIRP--1</v>
      </c>
      <c r="F3136" s="39">
        <f>VLOOKUP(E3136,HD_Odo!$C$2:$D$1381,2,FALSE)</f>
        <v>0</v>
      </c>
      <c r="G3136" s="89" t="str">
        <f>'EMFAC2017EI-2011Class'!H3135</f>
        <v>2025-T7 CAIRP--1</v>
      </c>
      <c r="H3136" s="77">
        <f t="shared" si="101"/>
        <v>1</v>
      </c>
      <c r="J3136" s="13"/>
      <c r="N3136" s="37"/>
      <c r="O3136" s="36"/>
    </row>
    <row r="3137" spans="1:15" ht="13.7" customHeight="1" x14ac:dyDescent="0.25">
      <c r="A3137" s="73">
        <f>'EMFAC2017EI-2011Class'!B3136</f>
        <v>2025</v>
      </c>
      <c r="B3137" s="74" t="str">
        <f>'EMFAC2017EI-2011Class'!C3136</f>
        <v>T7 CAIRP</v>
      </c>
      <c r="C3137" s="73">
        <f>'EMFAC2017EI-2011Class'!D3136</f>
        <v>2025</v>
      </c>
      <c r="D3137" s="38">
        <f>'EMFAC2017EI-2011Class'!F3136</f>
        <v>0</v>
      </c>
      <c r="E3137" s="72" t="str">
        <f t="shared" si="99"/>
        <v>T7 CAIRP-0</v>
      </c>
      <c r="F3137" s="39">
        <f>VLOOKUP(E3137,HD_Odo!$C$2:$D$1381,2,FALSE)</f>
        <v>105233.9</v>
      </c>
      <c r="G3137" s="89" t="str">
        <f>'EMFAC2017EI-2011Class'!H3136</f>
        <v>2025-T7 CAIRP-0</v>
      </c>
      <c r="H3137" s="77">
        <f t="shared" si="101"/>
        <v>0.88890430403444431</v>
      </c>
      <c r="J3137" s="13"/>
      <c r="N3137" s="37"/>
      <c r="O3137" s="36"/>
    </row>
    <row r="3138" spans="1:15" ht="13.7" customHeight="1" x14ac:dyDescent="0.25">
      <c r="A3138" s="73">
        <f>'EMFAC2017EI-2011Class'!B3137</f>
        <v>2025</v>
      </c>
      <c r="B3138" s="74" t="str">
        <f>'EMFAC2017EI-2011Class'!C3137</f>
        <v>T7 CAIRP</v>
      </c>
      <c r="C3138" s="73">
        <f>'EMFAC2017EI-2011Class'!D3137</f>
        <v>2024</v>
      </c>
      <c r="D3138" s="38">
        <f>'EMFAC2017EI-2011Class'!F3137</f>
        <v>1</v>
      </c>
      <c r="E3138" s="72" t="str">
        <f t="shared" si="99"/>
        <v>T7 CAIRP-1</v>
      </c>
      <c r="F3138" s="39">
        <f>VLOOKUP(E3138,HD_Odo!$C$2:$D$1381,2,FALSE)</f>
        <v>210374.9</v>
      </c>
      <c r="G3138" s="89" t="str">
        <f>'EMFAC2017EI-2011Class'!H3137</f>
        <v>2025-T7 CAIRP-1</v>
      </c>
      <c r="H3138" s="77">
        <f t="shared" si="101"/>
        <v>0.82685653352265043</v>
      </c>
      <c r="J3138" s="13"/>
      <c r="N3138" s="37"/>
      <c r="O3138" s="36"/>
    </row>
    <row r="3139" spans="1:15" ht="13.7" customHeight="1" x14ac:dyDescent="0.25">
      <c r="A3139" s="73">
        <f>'EMFAC2017EI-2011Class'!B3138</f>
        <v>2025</v>
      </c>
      <c r="B3139" s="74" t="str">
        <f>'EMFAC2017EI-2011Class'!C3138</f>
        <v>T7 CAIRP</v>
      </c>
      <c r="C3139" s="73">
        <f>'EMFAC2017EI-2011Class'!D3138</f>
        <v>2023</v>
      </c>
      <c r="D3139" s="38">
        <f>'EMFAC2017EI-2011Class'!F3138</f>
        <v>2</v>
      </c>
      <c r="E3139" s="72" t="str">
        <f t="shared" si="99"/>
        <v>T7 CAIRP-2</v>
      </c>
      <c r="F3139" s="39">
        <f>VLOOKUP(E3139,HD_Odo!$C$2:$D$1381,2,FALSE)</f>
        <v>312602.90000000002</v>
      </c>
      <c r="G3139" s="89" t="str">
        <f>'EMFAC2017EI-2011Class'!H3138</f>
        <v>2025-T7 CAIRP-2</v>
      </c>
      <c r="H3139" s="77">
        <f t="shared" si="101"/>
        <v>0.78812452044277048</v>
      </c>
      <c r="J3139" s="13"/>
      <c r="N3139" s="37"/>
      <c r="O3139" s="36"/>
    </row>
    <row r="3140" spans="1:15" ht="13.7" customHeight="1" x14ac:dyDescent="0.25">
      <c r="A3140" s="73">
        <f>'EMFAC2017EI-2011Class'!B3139</f>
        <v>2025</v>
      </c>
      <c r="B3140" s="74" t="str">
        <f>'EMFAC2017EI-2011Class'!C3139</f>
        <v>T7 CAIRP</v>
      </c>
      <c r="C3140" s="73">
        <f>'EMFAC2017EI-2011Class'!D3139</f>
        <v>2022</v>
      </c>
      <c r="D3140" s="38">
        <f>'EMFAC2017EI-2011Class'!F3139</f>
        <v>3</v>
      </c>
      <c r="E3140" s="72" t="str">
        <f t="shared" si="99"/>
        <v>T7 CAIRP-3</v>
      </c>
      <c r="F3140" s="39">
        <f>VLOOKUP(E3140,HD_Odo!$C$2:$D$1381,2,FALSE)</f>
        <v>409894.85</v>
      </c>
      <c r="G3140" s="89" t="str">
        <f>'EMFAC2017EI-2011Class'!H3139</f>
        <v>2025-T7 CAIRP-3</v>
      </c>
      <c r="H3140" s="77">
        <f t="shared" si="101"/>
        <v>0.76213333756801593</v>
      </c>
      <c r="J3140" s="13"/>
      <c r="N3140" s="37"/>
      <c r="O3140" s="36"/>
    </row>
    <row r="3141" spans="1:15" ht="13.7" customHeight="1" x14ac:dyDescent="0.25">
      <c r="A3141" s="73">
        <f>'EMFAC2017EI-2011Class'!B3140</f>
        <v>2025</v>
      </c>
      <c r="B3141" s="74" t="str">
        <f>'EMFAC2017EI-2011Class'!C3140</f>
        <v>T7 CAIRP</v>
      </c>
      <c r="C3141" s="73">
        <f>'EMFAC2017EI-2011Class'!D3140</f>
        <v>2021</v>
      </c>
      <c r="D3141" s="38">
        <f>'EMFAC2017EI-2011Class'!F3140</f>
        <v>4</v>
      </c>
      <c r="E3141" s="72" t="str">
        <f t="shared" si="99"/>
        <v>T7 CAIRP-4</v>
      </c>
      <c r="F3141" s="39">
        <f>VLOOKUP(E3141,HD_Odo!$C$2:$D$1381,2,FALSE)</f>
        <v>500922.86</v>
      </c>
      <c r="G3141" s="89" t="str">
        <f>'EMFAC2017EI-2011Class'!H3140</f>
        <v>2025-T7 CAIRP-4</v>
      </c>
      <c r="H3141" s="77">
        <f t="shared" si="101"/>
        <v>0.74378165631033855</v>
      </c>
      <c r="J3141" s="13"/>
      <c r="N3141" s="37"/>
      <c r="O3141" s="36"/>
    </row>
    <row r="3142" spans="1:15" ht="13.7" customHeight="1" x14ac:dyDescent="0.25">
      <c r="A3142" s="73">
        <f>'EMFAC2017EI-2011Class'!B3141</f>
        <v>2025</v>
      </c>
      <c r="B3142" s="74" t="str">
        <f>'EMFAC2017EI-2011Class'!C3141</f>
        <v>T7 CAIRP</v>
      </c>
      <c r="C3142" s="73">
        <f>'EMFAC2017EI-2011Class'!D3141</f>
        <v>2020</v>
      </c>
      <c r="D3142" s="38">
        <f>'EMFAC2017EI-2011Class'!F3141</f>
        <v>5</v>
      </c>
      <c r="E3142" s="72" t="str">
        <f t="shared" si="99"/>
        <v>T7 CAIRP-5</v>
      </c>
      <c r="F3142" s="39">
        <f>VLOOKUP(E3142,HD_Odo!$C$2:$D$1381,2,FALSE)</f>
        <v>584952.91</v>
      </c>
      <c r="G3142" s="89" t="str">
        <f>'EMFAC2017EI-2011Class'!H3141</f>
        <v>2025-T7 CAIRP-5</v>
      </c>
      <c r="H3142" s="77">
        <f t="shared" si="101"/>
        <v>0.7303231430774384</v>
      </c>
      <c r="J3142" s="13"/>
      <c r="N3142" s="37"/>
      <c r="O3142" s="36"/>
    </row>
    <row r="3143" spans="1:15" ht="13.7" customHeight="1" x14ac:dyDescent="0.25">
      <c r="A3143" s="73">
        <f>'EMFAC2017EI-2011Class'!B3142</f>
        <v>2025</v>
      </c>
      <c r="B3143" s="74" t="str">
        <f>'EMFAC2017EI-2011Class'!C3142</f>
        <v>T7 CAIRP</v>
      </c>
      <c r="C3143" s="73">
        <f>'EMFAC2017EI-2011Class'!D3142</f>
        <v>2019</v>
      </c>
      <c r="D3143" s="38">
        <f>'EMFAC2017EI-2011Class'!F3142</f>
        <v>6</v>
      </c>
      <c r="E3143" s="72" t="str">
        <f t="shared" si="99"/>
        <v>T7 CAIRP-6</v>
      </c>
      <c r="F3143" s="39">
        <f>VLOOKUP(E3143,HD_Odo!$C$2:$D$1381,2,FALSE)</f>
        <v>661743.91</v>
      </c>
      <c r="G3143" s="89" t="str">
        <f>'EMFAC2017EI-2011Class'!H3142</f>
        <v>2025-T7 CAIRP-6</v>
      </c>
      <c r="H3143" s="77">
        <f t="shared" si="101"/>
        <v>0.72015452940023084</v>
      </c>
      <c r="J3143" s="13"/>
      <c r="N3143" s="37"/>
      <c r="O3143" s="36"/>
    </row>
    <row r="3144" spans="1:15" ht="13.7" customHeight="1" x14ac:dyDescent="0.25">
      <c r="A3144" s="73">
        <f>'EMFAC2017EI-2011Class'!B3143</f>
        <v>2025</v>
      </c>
      <c r="B3144" s="74" t="str">
        <f>'EMFAC2017EI-2011Class'!C3143</f>
        <v>T7 CAIRP</v>
      </c>
      <c r="C3144" s="73">
        <f>'EMFAC2017EI-2011Class'!D3143</f>
        <v>2018</v>
      </c>
      <c r="D3144" s="38">
        <f>'EMFAC2017EI-2011Class'!F3143</f>
        <v>7</v>
      </c>
      <c r="E3144" s="72" t="str">
        <f t="shared" si="99"/>
        <v>T7 CAIRP-7</v>
      </c>
      <c r="F3144" s="39">
        <f>VLOOKUP(E3144,HD_Odo!$C$2:$D$1381,2,FALSE)</f>
        <v>731450.95</v>
      </c>
      <c r="G3144" s="89" t="str">
        <f>'EMFAC2017EI-2011Class'!H3143</f>
        <v>2025-T7 CAIRP-7</v>
      </c>
      <c r="H3144" s="77">
        <f t="shared" si="101"/>
        <v>0.71227877831438791</v>
      </c>
      <c r="J3144" s="13"/>
      <c r="N3144" s="37"/>
      <c r="O3144" s="36"/>
    </row>
    <row r="3145" spans="1:15" ht="13.7" customHeight="1" x14ac:dyDescent="0.25">
      <c r="A3145" s="73">
        <f>'EMFAC2017EI-2011Class'!B3144</f>
        <v>2025</v>
      </c>
      <c r="B3145" s="74" t="str">
        <f>'EMFAC2017EI-2011Class'!C3144</f>
        <v>T7 CAIRP</v>
      </c>
      <c r="C3145" s="73">
        <f>'EMFAC2017EI-2011Class'!D3144</f>
        <v>2017</v>
      </c>
      <c r="D3145" s="38">
        <f>'EMFAC2017EI-2011Class'!F3144</f>
        <v>8</v>
      </c>
      <c r="E3145" s="72" t="str">
        <f t="shared" si="99"/>
        <v>T7 CAIRP-8</v>
      </c>
      <c r="F3145" s="39">
        <f>VLOOKUP(E3145,HD_Odo!$C$2:$D$1381,2,FALSE)</f>
        <v>794519.93</v>
      </c>
      <c r="G3145" s="89" t="str">
        <f>'EMFAC2017EI-2011Class'!H3144</f>
        <v>2025-T7 CAIRP-8</v>
      </c>
      <c r="H3145" s="77">
        <f t="shared" si="101"/>
        <v>0.70604459639904193</v>
      </c>
      <c r="J3145" s="13"/>
      <c r="N3145" s="37"/>
      <c r="O3145" s="36"/>
    </row>
    <row r="3146" spans="1:15" ht="13.7" customHeight="1" x14ac:dyDescent="0.25">
      <c r="A3146" s="73">
        <f>'EMFAC2017EI-2011Class'!B3145</f>
        <v>2025</v>
      </c>
      <c r="B3146" s="74" t="str">
        <f>'EMFAC2017EI-2011Class'!C3145</f>
        <v>T7 CAIRP</v>
      </c>
      <c r="C3146" s="73">
        <f>'EMFAC2017EI-2011Class'!D3145</f>
        <v>2016</v>
      </c>
      <c r="D3146" s="38">
        <f>'EMFAC2017EI-2011Class'!F3145</f>
        <v>9</v>
      </c>
      <c r="E3146" s="72" t="str">
        <f t="shared" si="99"/>
        <v>T7 CAIRP-9</v>
      </c>
      <c r="F3146" s="39">
        <f>VLOOKUP(E3146,HD_Odo!$C$2:$D$1381,2,FALSE)</f>
        <v>800000</v>
      </c>
      <c r="G3146" s="89" t="str">
        <f>'EMFAC2017EI-2011Class'!H3145</f>
        <v>2025-T7 CAIRP-9</v>
      </c>
      <c r="H3146" s="77">
        <f t="shared" si="101"/>
        <v>0.70553771918684549</v>
      </c>
      <c r="J3146" s="13"/>
      <c r="N3146" s="37"/>
      <c r="O3146" s="36"/>
    </row>
    <row r="3147" spans="1:15" ht="13.7" customHeight="1" x14ac:dyDescent="0.25">
      <c r="A3147" s="73">
        <f>'EMFAC2017EI-2011Class'!B3146</f>
        <v>2025</v>
      </c>
      <c r="B3147" s="74" t="str">
        <f>'EMFAC2017EI-2011Class'!C3146</f>
        <v>T7 CAIRP</v>
      </c>
      <c r="C3147" s="73">
        <f>'EMFAC2017EI-2011Class'!D3146</f>
        <v>2015</v>
      </c>
      <c r="D3147" s="38">
        <f>'EMFAC2017EI-2011Class'!F3146</f>
        <v>10</v>
      </c>
      <c r="E3147" s="72" t="str">
        <f t="shared" ref="E3147:E3210" si="102">CONCATENATE(B3147,"-",D3147)</f>
        <v>T7 CAIRP-10</v>
      </c>
      <c r="F3147" s="39">
        <f>VLOOKUP(E3147,HD_Odo!$C$2:$D$1381,2,FALSE)</f>
        <v>800000</v>
      </c>
      <c r="G3147" s="89" t="str">
        <f>'EMFAC2017EI-2011Class'!H3146</f>
        <v>2025-T7 CAIRP-10</v>
      </c>
      <c r="H3147" s="77">
        <f t="shared" si="101"/>
        <v>0.70553771918684549</v>
      </c>
      <c r="J3147" s="13"/>
      <c r="N3147" s="37"/>
      <c r="O3147" s="36"/>
    </row>
    <row r="3148" spans="1:15" ht="13.7" customHeight="1" x14ac:dyDescent="0.25">
      <c r="A3148" s="73">
        <f>'EMFAC2017EI-2011Class'!B3147</f>
        <v>2025</v>
      </c>
      <c r="B3148" s="74" t="str">
        <f>'EMFAC2017EI-2011Class'!C3147</f>
        <v>T7 CAIRP</v>
      </c>
      <c r="C3148" s="73">
        <f>'EMFAC2017EI-2011Class'!D3147</f>
        <v>2014</v>
      </c>
      <c r="D3148" s="38">
        <f>'EMFAC2017EI-2011Class'!F3147</f>
        <v>11</v>
      </c>
      <c r="E3148" s="72" t="str">
        <f t="shared" si="102"/>
        <v>T7 CAIRP-11</v>
      </c>
      <c r="F3148" s="39">
        <f>VLOOKUP(E3148,HD_Odo!$C$2:$D$1381,2,FALSE)</f>
        <v>800000</v>
      </c>
      <c r="G3148" s="89" t="str">
        <f>'EMFAC2017EI-2011Class'!H3147</f>
        <v>2025-T7 CAIRP-11</v>
      </c>
      <c r="H3148" s="77">
        <f t="shared" si="101"/>
        <v>0.70553771918684549</v>
      </c>
      <c r="J3148" s="13"/>
      <c r="N3148" s="37"/>
      <c r="O3148" s="36"/>
    </row>
    <row r="3149" spans="1:15" ht="13.7" customHeight="1" x14ac:dyDescent="0.25">
      <c r="A3149" s="73">
        <f>'EMFAC2017EI-2011Class'!B3148</f>
        <v>2025</v>
      </c>
      <c r="B3149" s="74" t="str">
        <f>'EMFAC2017EI-2011Class'!C3148</f>
        <v>T7 CAIRP</v>
      </c>
      <c r="C3149" s="73">
        <f>'EMFAC2017EI-2011Class'!D3148</f>
        <v>2013</v>
      </c>
      <c r="D3149" s="38">
        <f>'EMFAC2017EI-2011Class'!F3148</f>
        <v>12</v>
      </c>
      <c r="E3149" s="72" t="str">
        <f t="shared" si="102"/>
        <v>T7 CAIRP-12</v>
      </c>
      <c r="F3149" s="39">
        <f>VLOOKUP(E3149,HD_Odo!$C$2:$D$1381,2,FALSE)</f>
        <v>800000</v>
      </c>
      <c r="G3149" s="89" t="str">
        <f>'EMFAC2017EI-2011Class'!H3148</f>
        <v>2025-T7 CAIRP-12</v>
      </c>
      <c r="H3149" s="77">
        <f t="shared" si="101"/>
        <v>0.68041741646726039</v>
      </c>
      <c r="J3149" s="13"/>
      <c r="N3149" s="37"/>
      <c r="O3149" s="36"/>
    </row>
    <row r="3150" spans="1:15" ht="13.7" customHeight="1" x14ac:dyDescent="0.25">
      <c r="A3150" s="73">
        <f>'EMFAC2017EI-2011Class'!B3149</f>
        <v>2025</v>
      </c>
      <c r="B3150" s="74" t="str">
        <f>'EMFAC2017EI-2011Class'!C3149</f>
        <v>T7 CAIRP</v>
      </c>
      <c r="C3150" s="73">
        <f>'EMFAC2017EI-2011Class'!D3149</f>
        <v>2012</v>
      </c>
      <c r="D3150" s="38">
        <f>'EMFAC2017EI-2011Class'!F3149</f>
        <v>13</v>
      </c>
      <c r="E3150" s="72" t="str">
        <f t="shared" si="102"/>
        <v>T7 CAIRP-13</v>
      </c>
      <c r="F3150" s="39">
        <f>VLOOKUP(E3150,HD_Odo!$C$2:$D$1381,2,FALSE)</f>
        <v>800000</v>
      </c>
      <c r="G3150" s="89" t="str">
        <f>'EMFAC2017EI-2011Class'!H3149</f>
        <v>2025-T7 CAIRP-13</v>
      </c>
      <c r="H3150" s="77">
        <f t="shared" si="101"/>
        <v>0.68041741646726039</v>
      </c>
      <c r="J3150" s="13"/>
      <c r="N3150" s="37"/>
      <c r="O3150" s="36"/>
    </row>
    <row r="3151" spans="1:15" ht="13.7" customHeight="1" x14ac:dyDescent="0.25">
      <c r="A3151" s="73">
        <f>'EMFAC2017EI-2011Class'!B3150</f>
        <v>2025</v>
      </c>
      <c r="B3151" s="74" t="str">
        <f>'EMFAC2017EI-2011Class'!C3150</f>
        <v>T7 CAIRP Construction</v>
      </c>
      <c r="C3151" s="73">
        <f>'EMFAC2017EI-2011Class'!D3150</f>
        <v>2026</v>
      </c>
      <c r="D3151" s="38">
        <f>'EMFAC2017EI-2011Class'!F3150</f>
        <v>-1</v>
      </c>
      <c r="E3151" s="72" t="str">
        <f t="shared" si="102"/>
        <v>T7 CAIRP Construction--1</v>
      </c>
      <c r="F3151" s="39">
        <f>VLOOKUP(E3151,HD_Odo!$C$2:$D$1381,2,FALSE)</f>
        <v>0</v>
      </c>
      <c r="G3151" s="89" t="str">
        <f>'EMFAC2017EI-2011Class'!H3150</f>
        <v>2025-T7 CAIRP Construction--1</v>
      </c>
      <c r="H3151" s="77">
        <f t="shared" si="101"/>
        <v>1</v>
      </c>
      <c r="J3151" s="13"/>
      <c r="N3151" s="37"/>
      <c r="O3151" s="36"/>
    </row>
    <row r="3152" spans="1:15" ht="13.7" customHeight="1" x14ac:dyDescent="0.25">
      <c r="A3152" s="73">
        <f>'EMFAC2017EI-2011Class'!B3151</f>
        <v>2025</v>
      </c>
      <c r="B3152" s="74" t="str">
        <f>'EMFAC2017EI-2011Class'!C3151</f>
        <v>T7 CAIRP Construction</v>
      </c>
      <c r="C3152" s="73">
        <f>'EMFAC2017EI-2011Class'!D3151</f>
        <v>2025</v>
      </c>
      <c r="D3152" s="38">
        <f>'EMFAC2017EI-2011Class'!F3151</f>
        <v>0</v>
      </c>
      <c r="E3152" s="72" t="str">
        <f t="shared" si="102"/>
        <v>T7 CAIRP Construction-0</v>
      </c>
      <c r="F3152" s="39">
        <f>VLOOKUP(E3152,HD_Odo!$C$2:$D$1381,2,FALSE)</f>
        <v>105233.9</v>
      </c>
      <c r="G3152" s="89" t="str">
        <f>'EMFAC2017EI-2011Class'!H3151</f>
        <v>2025-T7 CAIRP Construction-0</v>
      </c>
      <c r="H3152" s="77">
        <f t="shared" si="101"/>
        <v>0.88890430403444431</v>
      </c>
      <c r="J3152" s="13"/>
      <c r="N3152" s="37"/>
      <c r="O3152" s="36"/>
    </row>
    <row r="3153" spans="1:15" ht="13.7" customHeight="1" x14ac:dyDescent="0.25">
      <c r="A3153" s="73">
        <f>'EMFAC2017EI-2011Class'!B3152</f>
        <v>2025</v>
      </c>
      <c r="B3153" s="74" t="str">
        <f>'EMFAC2017EI-2011Class'!C3152</f>
        <v>T7 CAIRP Construction</v>
      </c>
      <c r="C3153" s="73">
        <f>'EMFAC2017EI-2011Class'!D3152</f>
        <v>2024</v>
      </c>
      <c r="D3153" s="38">
        <f>'EMFAC2017EI-2011Class'!F3152</f>
        <v>1</v>
      </c>
      <c r="E3153" s="72" t="str">
        <f t="shared" si="102"/>
        <v>T7 CAIRP Construction-1</v>
      </c>
      <c r="F3153" s="39">
        <f>VLOOKUP(E3153,HD_Odo!$C$2:$D$1381,2,FALSE)</f>
        <v>210374.9</v>
      </c>
      <c r="G3153" s="89" t="str">
        <f>'EMFAC2017EI-2011Class'!H3152</f>
        <v>2025-T7 CAIRP Construction-1</v>
      </c>
      <c r="H3153" s="77">
        <f t="shared" si="101"/>
        <v>0.82685653352265043</v>
      </c>
      <c r="J3153" s="13"/>
      <c r="N3153" s="37"/>
      <c r="O3153" s="36"/>
    </row>
    <row r="3154" spans="1:15" ht="13.7" customHeight="1" x14ac:dyDescent="0.25">
      <c r="A3154" s="73">
        <f>'EMFAC2017EI-2011Class'!B3153</f>
        <v>2025</v>
      </c>
      <c r="B3154" s="74" t="str">
        <f>'EMFAC2017EI-2011Class'!C3153</f>
        <v>T7 CAIRP Construction</v>
      </c>
      <c r="C3154" s="73">
        <f>'EMFAC2017EI-2011Class'!D3153</f>
        <v>2023</v>
      </c>
      <c r="D3154" s="38">
        <f>'EMFAC2017EI-2011Class'!F3153</f>
        <v>2</v>
      </c>
      <c r="E3154" s="72" t="str">
        <f t="shared" si="102"/>
        <v>T7 CAIRP Construction-2</v>
      </c>
      <c r="F3154" s="39">
        <f>VLOOKUP(E3154,HD_Odo!$C$2:$D$1381,2,FALSE)</f>
        <v>312602.90000000002</v>
      </c>
      <c r="G3154" s="89" t="str">
        <f>'EMFAC2017EI-2011Class'!H3153</f>
        <v>2025-T7 CAIRP Construction-2</v>
      </c>
      <c r="H3154" s="77">
        <f t="shared" si="101"/>
        <v>0.78812452044277048</v>
      </c>
      <c r="J3154" s="13"/>
      <c r="N3154" s="37"/>
      <c r="O3154" s="36"/>
    </row>
    <row r="3155" spans="1:15" ht="13.7" customHeight="1" x14ac:dyDescent="0.25">
      <c r="A3155" s="73">
        <f>'EMFAC2017EI-2011Class'!B3154</f>
        <v>2025</v>
      </c>
      <c r="B3155" s="74" t="str">
        <f>'EMFAC2017EI-2011Class'!C3154</f>
        <v>T7 CAIRP Construction</v>
      </c>
      <c r="C3155" s="73">
        <f>'EMFAC2017EI-2011Class'!D3154</f>
        <v>2022</v>
      </c>
      <c r="D3155" s="38">
        <f>'EMFAC2017EI-2011Class'!F3154</f>
        <v>3</v>
      </c>
      <c r="E3155" s="72" t="str">
        <f t="shared" si="102"/>
        <v>T7 CAIRP Construction-3</v>
      </c>
      <c r="F3155" s="39">
        <f>VLOOKUP(E3155,HD_Odo!$C$2:$D$1381,2,FALSE)</f>
        <v>409894.85</v>
      </c>
      <c r="G3155" s="89" t="str">
        <f>'EMFAC2017EI-2011Class'!H3154</f>
        <v>2025-T7 CAIRP Construction-3</v>
      </c>
      <c r="H3155" s="77">
        <f t="shared" si="101"/>
        <v>0.76213333756801593</v>
      </c>
      <c r="J3155" s="13"/>
      <c r="N3155" s="37"/>
      <c r="O3155" s="36"/>
    </row>
    <row r="3156" spans="1:15" ht="13.7" customHeight="1" x14ac:dyDescent="0.25">
      <c r="A3156" s="73">
        <f>'EMFAC2017EI-2011Class'!B3155</f>
        <v>2025</v>
      </c>
      <c r="B3156" s="74" t="str">
        <f>'EMFAC2017EI-2011Class'!C3155</f>
        <v>T7 CAIRP Construction</v>
      </c>
      <c r="C3156" s="73">
        <f>'EMFAC2017EI-2011Class'!D3155</f>
        <v>2021</v>
      </c>
      <c r="D3156" s="38">
        <f>'EMFAC2017EI-2011Class'!F3155</f>
        <v>4</v>
      </c>
      <c r="E3156" s="72" t="str">
        <f t="shared" si="102"/>
        <v>T7 CAIRP Construction-4</v>
      </c>
      <c r="F3156" s="39">
        <f>VLOOKUP(E3156,HD_Odo!$C$2:$D$1381,2,FALSE)</f>
        <v>500922.86</v>
      </c>
      <c r="G3156" s="89" t="str">
        <f>'EMFAC2017EI-2011Class'!H3155</f>
        <v>2025-T7 CAIRP Construction-4</v>
      </c>
      <c r="H3156" s="77">
        <f t="shared" si="101"/>
        <v>0.74378165631033855</v>
      </c>
      <c r="J3156" s="13"/>
      <c r="N3156" s="37"/>
      <c r="O3156" s="36"/>
    </row>
    <row r="3157" spans="1:15" ht="13.7" customHeight="1" x14ac:dyDescent="0.25">
      <c r="A3157" s="73">
        <f>'EMFAC2017EI-2011Class'!B3156</f>
        <v>2025</v>
      </c>
      <c r="B3157" s="74" t="str">
        <f>'EMFAC2017EI-2011Class'!C3156</f>
        <v>T7 CAIRP Construction</v>
      </c>
      <c r="C3157" s="73">
        <f>'EMFAC2017EI-2011Class'!D3156</f>
        <v>2020</v>
      </c>
      <c r="D3157" s="38">
        <f>'EMFAC2017EI-2011Class'!F3156</f>
        <v>5</v>
      </c>
      <c r="E3157" s="72" t="str">
        <f t="shared" si="102"/>
        <v>T7 CAIRP Construction-5</v>
      </c>
      <c r="F3157" s="39">
        <f>VLOOKUP(E3157,HD_Odo!$C$2:$D$1381,2,FALSE)</f>
        <v>584952.91</v>
      </c>
      <c r="G3157" s="89" t="str">
        <f>'EMFAC2017EI-2011Class'!H3156</f>
        <v>2025-T7 CAIRP Construction-5</v>
      </c>
      <c r="H3157" s="77">
        <f t="shared" si="101"/>
        <v>0.7303231430774384</v>
      </c>
      <c r="J3157" s="13"/>
      <c r="N3157" s="37"/>
      <c r="O3157" s="36"/>
    </row>
    <row r="3158" spans="1:15" ht="13.7" customHeight="1" x14ac:dyDescent="0.25">
      <c r="A3158" s="73">
        <f>'EMFAC2017EI-2011Class'!B3157</f>
        <v>2025</v>
      </c>
      <c r="B3158" s="74" t="str">
        <f>'EMFAC2017EI-2011Class'!C3157</f>
        <v>T7 CAIRP Construction</v>
      </c>
      <c r="C3158" s="73">
        <f>'EMFAC2017EI-2011Class'!D3157</f>
        <v>2019</v>
      </c>
      <c r="D3158" s="38">
        <f>'EMFAC2017EI-2011Class'!F3157</f>
        <v>6</v>
      </c>
      <c r="E3158" s="72" t="str">
        <f t="shared" si="102"/>
        <v>T7 CAIRP Construction-6</v>
      </c>
      <c r="F3158" s="39">
        <f>VLOOKUP(E3158,HD_Odo!$C$2:$D$1381,2,FALSE)</f>
        <v>661743.91</v>
      </c>
      <c r="G3158" s="89" t="str">
        <f>'EMFAC2017EI-2011Class'!H3157</f>
        <v>2025-T7 CAIRP Construction-6</v>
      </c>
      <c r="H3158" s="77">
        <f t="shared" si="101"/>
        <v>0.72015452940023084</v>
      </c>
      <c r="J3158" s="13"/>
      <c r="N3158" s="37"/>
      <c r="O3158" s="36"/>
    </row>
    <row r="3159" spans="1:15" ht="13.7" customHeight="1" x14ac:dyDescent="0.25">
      <c r="A3159" s="73">
        <f>'EMFAC2017EI-2011Class'!B3158</f>
        <v>2025</v>
      </c>
      <c r="B3159" s="74" t="str">
        <f>'EMFAC2017EI-2011Class'!C3158</f>
        <v>T7 CAIRP Construction</v>
      </c>
      <c r="C3159" s="73">
        <f>'EMFAC2017EI-2011Class'!D3158</f>
        <v>2018</v>
      </c>
      <c r="D3159" s="38">
        <f>'EMFAC2017EI-2011Class'!F3158</f>
        <v>7</v>
      </c>
      <c r="E3159" s="72" t="str">
        <f t="shared" si="102"/>
        <v>T7 CAIRP Construction-7</v>
      </c>
      <c r="F3159" s="39">
        <f>VLOOKUP(E3159,HD_Odo!$C$2:$D$1381,2,FALSE)</f>
        <v>731450.95</v>
      </c>
      <c r="G3159" s="89" t="str">
        <f>'EMFAC2017EI-2011Class'!H3158</f>
        <v>2025-T7 CAIRP Construction-7</v>
      </c>
      <c r="H3159" s="77">
        <f t="shared" si="101"/>
        <v>0.71227877831438791</v>
      </c>
      <c r="J3159" s="13"/>
      <c r="N3159" s="37"/>
      <c r="O3159" s="36"/>
    </row>
    <row r="3160" spans="1:15" ht="13.7" customHeight="1" x14ac:dyDescent="0.25">
      <c r="A3160" s="73">
        <f>'EMFAC2017EI-2011Class'!B3159</f>
        <v>2025</v>
      </c>
      <c r="B3160" s="74" t="str">
        <f>'EMFAC2017EI-2011Class'!C3159</f>
        <v>T7 CAIRP Construction</v>
      </c>
      <c r="C3160" s="73">
        <f>'EMFAC2017EI-2011Class'!D3159</f>
        <v>2017</v>
      </c>
      <c r="D3160" s="38">
        <f>'EMFAC2017EI-2011Class'!F3159</f>
        <v>8</v>
      </c>
      <c r="E3160" s="72" t="str">
        <f t="shared" si="102"/>
        <v>T7 CAIRP Construction-8</v>
      </c>
      <c r="F3160" s="39">
        <f>VLOOKUP(E3160,HD_Odo!$C$2:$D$1381,2,FALSE)</f>
        <v>794519.93</v>
      </c>
      <c r="G3160" s="89" t="str">
        <f>'EMFAC2017EI-2011Class'!H3159</f>
        <v>2025-T7 CAIRP Construction-8</v>
      </c>
      <c r="H3160" s="77">
        <f t="shared" si="101"/>
        <v>0.70604459639904193</v>
      </c>
      <c r="J3160" s="13"/>
      <c r="N3160" s="37"/>
      <c r="O3160" s="36"/>
    </row>
    <row r="3161" spans="1:15" ht="13.7" customHeight="1" x14ac:dyDescent="0.25">
      <c r="A3161" s="73">
        <f>'EMFAC2017EI-2011Class'!B3160</f>
        <v>2025</v>
      </c>
      <c r="B3161" s="74" t="str">
        <f>'EMFAC2017EI-2011Class'!C3160</f>
        <v>T7 CAIRP Construction</v>
      </c>
      <c r="C3161" s="73">
        <f>'EMFAC2017EI-2011Class'!D3160</f>
        <v>2016</v>
      </c>
      <c r="D3161" s="38">
        <f>'EMFAC2017EI-2011Class'!F3160</f>
        <v>9</v>
      </c>
      <c r="E3161" s="72" t="str">
        <f t="shared" si="102"/>
        <v>T7 CAIRP Construction-9</v>
      </c>
      <c r="F3161" s="39">
        <f>VLOOKUP(E3161,HD_Odo!$C$2:$D$1381,2,FALSE)</f>
        <v>800000</v>
      </c>
      <c r="G3161" s="89" t="str">
        <f>'EMFAC2017EI-2011Class'!H3160</f>
        <v>2025-T7 CAIRP Construction-9</v>
      </c>
      <c r="H3161" s="77">
        <f t="shared" si="101"/>
        <v>0.70553771918684549</v>
      </c>
      <c r="J3161" s="13"/>
      <c r="N3161" s="37"/>
      <c r="O3161" s="36"/>
    </row>
    <row r="3162" spans="1:15" ht="13.7" customHeight="1" x14ac:dyDescent="0.25">
      <c r="A3162" s="73">
        <f>'EMFAC2017EI-2011Class'!B3161</f>
        <v>2025</v>
      </c>
      <c r="B3162" s="74" t="str">
        <f>'EMFAC2017EI-2011Class'!C3161</f>
        <v>T7 CAIRP Construction</v>
      </c>
      <c r="C3162" s="73">
        <f>'EMFAC2017EI-2011Class'!D3161</f>
        <v>2015</v>
      </c>
      <c r="D3162" s="38">
        <f>'EMFAC2017EI-2011Class'!F3161</f>
        <v>10</v>
      </c>
      <c r="E3162" s="72" t="str">
        <f t="shared" si="102"/>
        <v>T7 CAIRP Construction-10</v>
      </c>
      <c r="F3162" s="39">
        <f>VLOOKUP(E3162,HD_Odo!$C$2:$D$1381,2,FALSE)</f>
        <v>800000</v>
      </c>
      <c r="G3162" s="89" t="str">
        <f>'EMFAC2017EI-2011Class'!H3161</f>
        <v>2025-T7 CAIRP Construction-10</v>
      </c>
      <c r="H3162" s="77">
        <f t="shared" si="101"/>
        <v>0.70553771918684549</v>
      </c>
      <c r="J3162" s="13"/>
      <c r="N3162" s="37"/>
      <c r="O3162" s="36"/>
    </row>
    <row r="3163" spans="1:15" ht="13.7" customHeight="1" x14ac:dyDescent="0.25">
      <c r="A3163" s="73">
        <f>'EMFAC2017EI-2011Class'!B3162</f>
        <v>2025</v>
      </c>
      <c r="B3163" s="74" t="str">
        <f>'EMFAC2017EI-2011Class'!C3162</f>
        <v>T7 CAIRP Construction</v>
      </c>
      <c r="C3163" s="73">
        <f>'EMFAC2017EI-2011Class'!D3162</f>
        <v>2014</v>
      </c>
      <c r="D3163" s="38">
        <f>'EMFAC2017EI-2011Class'!F3162</f>
        <v>11</v>
      </c>
      <c r="E3163" s="72" t="str">
        <f t="shared" si="102"/>
        <v>T7 CAIRP Construction-11</v>
      </c>
      <c r="F3163" s="39">
        <f>VLOOKUP(E3163,HD_Odo!$C$2:$D$1381,2,FALSE)</f>
        <v>800000</v>
      </c>
      <c r="G3163" s="89" t="str">
        <f>'EMFAC2017EI-2011Class'!H3162</f>
        <v>2025-T7 CAIRP Construction-11</v>
      </c>
      <c r="H3163" s="77">
        <f t="shared" si="101"/>
        <v>0.70553771918684549</v>
      </c>
      <c r="J3163" s="13"/>
      <c r="N3163" s="37"/>
      <c r="O3163" s="36"/>
    </row>
    <row r="3164" spans="1:15" ht="13.7" customHeight="1" x14ac:dyDescent="0.25">
      <c r="A3164" s="73">
        <f>'EMFAC2017EI-2011Class'!B3163</f>
        <v>2025</v>
      </c>
      <c r="B3164" s="74" t="str">
        <f>'EMFAC2017EI-2011Class'!C3163</f>
        <v>T7 CAIRP Construction</v>
      </c>
      <c r="C3164" s="73">
        <f>'EMFAC2017EI-2011Class'!D3163</f>
        <v>2013</v>
      </c>
      <c r="D3164" s="38">
        <f>'EMFAC2017EI-2011Class'!F3163</f>
        <v>12</v>
      </c>
      <c r="E3164" s="72" t="str">
        <f t="shared" si="102"/>
        <v>T7 CAIRP Construction-12</v>
      </c>
      <c r="F3164" s="39">
        <f>VLOOKUP(E3164,HD_Odo!$C$2:$D$1381,2,FALSE)</f>
        <v>800000</v>
      </c>
      <c r="G3164" s="89" t="str">
        <f>'EMFAC2017EI-2011Class'!H3163</f>
        <v>2025-T7 CAIRP Construction-12</v>
      </c>
      <c r="H3164" s="77">
        <f t="shared" si="101"/>
        <v>0.68041741646726039</v>
      </c>
      <c r="J3164" s="13"/>
      <c r="N3164" s="37"/>
      <c r="O3164" s="36"/>
    </row>
    <row r="3165" spans="1:15" ht="13.7" customHeight="1" x14ac:dyDescent="0.25">
      <c r="A3165" s="73">
        <f>'EMFAC2017EI-2011Class'!B3164</f>
        <v>2025</v>
      </c>
      <c r="B3165" s="74" t="str">
        <f>'EMFAC2017EI-2011Class'!C3164</f>
        <v>T7 CAIRP Construction</v>
      </c>
      <c r="C3165" s="73">
        <f>'EMFAC2017EI-2011Class'!D3164</f>
        <v>2012</v>
      </c>
      <c r="D3165" s="38">
        <f>'EMFAC2017EI-2011Class'!F3164</f>
        <v>13</v>
      </c>
      <c r="E3165" s="72" t="str">
        <f t="shared" si="102"/>
        <v>T7 CAIRP Construction-13</v>
      </c>
      <c r="F3165" s="39">
        <f>VLOOKUP(E3165,HD_Odo!$C$2:$D$1381,2,FALSE)</f>
        <v>800000</v>
      </c>
      <c r="G3165" s="89" t="str">
        <f>'EMFAC2017EI-2011Class'!H3164</f>
        <v>2025-T7 CAIRP Construction-13</v>
      </c>
      <c r="H3165" s="77">
        <f t="shared" si="101"/>
        <v>0.68041741646726039</v>
      </c>
      <c r="J3165" s="13"/>
      <c r="N3165" s="37"/>
      <c r="O3165" s="36"/>
    </row>
    <row r="3166" spans="1:15" ht="13.7" customHeight="1" x14ac:dyDescent="0.25">
      <c r="A3166" s="73">
        <f>'EMFAC2017EI-2011Class'!B3165</f>
        <v>2025</v>
      </c>
      <c r="B3166" s="74" t="str">
        <f>'EMFAC2017EI-2011Class'!C3165</f>
        <v>T7 Motor Coach</v>
      </c>
      <c r="C3166" s="73">
        <f>'EMFAC2017EI-2011Class'!D3165</f>
        <v>2026</v>
      </c>
      <c r="D3166" s="38">
        <f>'EMFAC2017EI-2011Class'!F3165</f>
        <v>-1</v>
      </c>
      <c r="E3166" s="72" t="str">
        <f t="shared" si="102"/>
        <v>T7 Motor Coach--1</v>
      </c>
      <c r="F3166" s="39">
        <f>VLOOKUP(E3166,HD_Odo!$C$2:$D$1381,2,FALSE)</f>
        <v>22916.666666666701</v>
      </c>
      <c r="G3166" s="89" t="str">
        <f>'EMFAC2017EI-2011Class'!H3165</f>
        <v>2025-T7 Motor Coach--1</v>
      </c>
      <c r="H3166" s="77">
        <f t="shared" si="101"/>
        <v>0.96892963943458321</v>
      </c>
      <c r="J3166" s="13"/>
      <c r="N3166" s="37"/>
      <c r="O3166" s="36"/>
    </row>
    <row r="3167" spans="1:15" ht="13.7" customHeight="1" x14ac:dyDescent="0.25">
      <c r="A3167" s="73">
        <f>'EMFAC2017EI-2011Class'!B3166</f>
        <v>2025</v>
      </c>
      <c r="B3167" s="74" t="str">
        <f>'EMFAC2017EI-2011Class'!C3166</f>
        <v>T7 Motor Coach</v>
      </c>
      <c r="C3167" s="73">
        <f>'EMFAC2017EI-2011Class'!D3166</f>
        <v>2025</v>
      </c>
      <c r="D3167" s="38">
        <f>'EMFAC2017EI-2011Class'!F3166</f>
        <v>0</v>
      </c>
      <c r="E3167" s="72" t="str">
        <f t="shared" si="102"/>
        <v>T7 Motor Coach-0</v>
      </c>
      <c r="F3167" s="39">
        <f>VLOOKUP(E3167,HD_Odo!$C$2:$D$1381,2,FALSE)</f>
        <v>77916.666666666701</v>
      </c>
      <c r="G3167" s="89" t="str">
        <f>'EMFAC2017EI-2011Class'!H3166</f>
        <v>2025-T7 Motor Coach-0</v>
      </c>
      <c r="H3167" s="77">
        <f t="shared" si="101"/>
        <v>0.91122217410389383</v>
      </c>
      <c r="J3167" s="13"/>
      <c r="N3167" s="37"/>
      <c r="O3167" s="36"/>
    </row>
    <row r="3168" spans="1:15" ht="13.7" customHeight="1" x14ac:dyDescent="0.25">
      <c r="A3168" s="73">
        <f>'EMFAC2017EI-2011Class'!B3167</f>
        <v>2025</v>
      </c>
      <c r="B3168" s="74" t="str">
        <f>'EMFAC2017EI-2011Class'!C3167</f>
        <v>T7 Motor Coach</v>
      </c>
      <c r="C3168" s="73">
        <f>'EMFAC2017EI-2011Class'!D3167</f>
        <v>2024</v>
      </c>
      <c r="D3168" s="38">
        <f>'EMFAC2017EI-2011Class'!F3167</f>
        <v>1</v>
      </c>
      <c r="E3168" s="72" t="str">
        <f t="shared" si="102"/>
        <v>T7 Motor Coach-1</v>
      </c>
      <c r="F3168" s="39">
        <f>VLOOKUP(E3168,HD_Odo!$C$2:$D$1381,2,FALSE)</f>
        <v>132916.66666666701</v>
      </c>
      <c r="G3168" s="89" t="str">
        <f>'EMFAC2017EI-2011Class'!H3167</f>
        <v>2025-T7 Motor Coach-1</v>
      </c>
      <c r="H3168" s="77">
        <f t="shared" si="101"/>
        <v>0.86940080976100598</v>
      </c>
      <c r="J3168" s="13"/>
      <c r="N3168" s="37"/>
      <c r="O3168" s="36"/>
    </row>
    <row r="3169" spans="1:15" ht="13.7" customHeight="1" x14ac:dyDescent="0.25">
      <c r="A3169" s="73">
        <f>'EMFAC2017EI-2011Class'!B3168</f>
        <v>2025</v>
      </c>
      <c r="B3169" s="74" t="str">
        <f>'EMFAC2017EI-2011Class'!C3168</f>
        <v>T7 Motor Coach</v>
      </c>
      <c r="C3169" s="73">
        <f>'EMFAC2017EI-2011Class'!D3168</f>
        <v>2023</v>
      </c>
      <c r="D3169" s="38">
        <f>'EMFAC2017EI-2011Class'!F3168</f>
        <v>2</v>
      </c>
      <c r="E3169" s="72" t="str">
        <f t="shared" si="102"/>
        <v>T7 Motor Coach-2</v>
      </c>
      <c r="F3169" s="39">
        <f>VLOOKUP(E3169,HD_Odo!$C$2:$D$1381,2,FALSE)</f>
        <v>187916.66666666701</v>
      </c>
      <c r="G3169" s="89" t="str">
        <f>'EMFAC2017EI-2011Class'!H3168</f>
        <v>2025-T7 Motor Coach-2</v>
      </c>
      <c r="H3169" s="77">
        <f t="shared" si="101"/>
        <v>0.83769937226186031</v>
      </c>
      <c r="J3169" s="13"/>
      <c r="N3169" s="37"/>
      <c r="O3169" s="36"/>
    </row>
    <row r="3170" spans="1:15" ht="13.7" customHeight="1" x14ac:dyDescent="0.25">
      <c r="A3170" s="73">
        <f>'EMFAC2017EI-2011Class'!B3169</f>
        <v>2025</v>
      </c>
      <c r="B3170" s="74" t="str">
        <f>'EMFAC2017EI-2011Class'!C3169</f>
        <v>T7 Motor Coach</v>
      </c>
      <c r="C3170" s="73">
        <f>'EMFAC2017EI-2011Class'!D3169</f>
        <v>2022</v>
      </c>
      <c r="D3170" s="38">
        <f>'EMFAC2017EI-2011Class'!F3169</f>
        <v>3</v>
      </c>
      <c r="E3170" s="72" t="str">
        <f t="shared" si="102"/>
        <v>T7 Motor Coach-3</v>
      </c>
      <c r="F3170" s="39">
        <f>VLOOKUP(E3170,HD_Odo!$C$2:$D$1381,2,FALSE)</f>
        <v>242916.66666666701</v>
      </c>
      <c r="G3170" s="89" t="str">
        <f>'EMFAC2017EI-2011Class'!H3169</f>
        <v>2025-T7 Motor Coach-3</v>
      </c>
      <c r="H3170" s="77">
        <f t="shared" si="101"/>
        <v>0.81284109052704367</v>
      </c>
      <c r="J3170" s="13"/>
      <c r="N3170" s="37"/>
      <c r="O3170" s="36"/>
    </row>
    <row r="3171" spans="1:15" ht="13.7" customHeight="1" x14ac:dyDescent="0.25">
      <c r="A3171" s="73">
        <f>'EMFAC2017EI-2011Class'!B3170</f>
        <v>2025</v>
      </c>
      <c r="B3171" s="74" t="str">
        <f>'EMFAC2017EI-2011Class'!C3170</f>
        <v>T7 Motor Coach</v>
      </c>
      <c r="C3171" s="73">
        <f>'EMFAC2017EI-2011Class'!D3170</f>
        <v>2021</v>
      </c>
      <c r="D3171" s="38">
        <f>'EMFAC2017EI-2011Class'!F3170</f>
        <v>4</v>
      </c>
      <c r="E3171" s="72" t="str">
        <f t="shared" si="102"/>
        <v>T7 Motor Coach-4</v>
      </c>
      <c r="F3171" s="39">
        <f>VLOOKUP(E3171,HD_Odo!$C$2:$D$1381,2,FALSE)</f>
        <v>297916.66666666698</v>
      </c>
      <c r="G3171" s="89" t="str">
        <f>'EMFAC2017EI-2011Class'!H3170</f>
        <v>2025-T7 Motor Coach-4</v>
      </c>
      <c r="H3171" s="77">
        <f t="shared" si="101"/>
        <v>0.7928260459715567</v>
      </c>
      <c r="J3171" s="13"/>
      <c r="N3171" s="37"/>
      <c r="O3171" s="36"/>
    </row>
    <row r="3172" spans="1:15" ht="13.7" customHeight="1" x14ac:dyDescent="0.25">
      <c r="A3172" s="73">
        <f>'EMFAC2017EI-2011Class'!B3171</f>
        <v>2025</v>
      </c>
      <c r="B3172" s="74" t="str">
        <f>'EMFAC2017EI-2011Class'!C3171</f>
        <v>T7 Motor Coach</v>
      </c>
      <c r="C3172" s="73">
        <f>'EMFAC2017EI-2011Class'!D3171</f>
        <v>2020</v>
      </c>
      <c r="D3172" s="38">
        <f>'EMFAC2017EI-2011Class'!F3171</f>
        <v>5</v>
      </c>
      <c r="E3172" s="72" t="str">
        <f t="shared" si="102"/>
        <v>T7 Motor Coach-5</v>
      </c>
      <c r="F3172" s="39">
        <f>VLOOKUP(E3172,HD_Odo!$C$2:$D$1381,2,FALSE)</f>
        <v>352916.66666666698</v>
      </c>
      <c r="G3172" s="89" t="str">
        <f>'EMFAC2017EI-2011Class'!H3171</f>
        <v>2025-T7 Motor Coach-5</v>
      </c>
      <c r="H3172" s="77">
        <f t="shared" si="101"/>
        <v>0.77636444577561803</v>
      </c>
      <c r="J3172" s="13"/>
      <c r="N3172" s="37"/>
      <c r="O3172" s="36"/>
    </row>
    <row r="3173" spans="1:15" ht="13.7" customHeight="1" x14ac:dyDescent="0.25">
      <c r="A3173" s="73">
        <f>'EMFAC2017EI-2011Class'!B3172</f>
        <v>2025</v>
      </c>
      <c r="B3173" s="74" t="str">
        <f>'EMFAC2017EI-2011Class'!C3172</f>
        <v>T7 Motor Coach</v>
      </c>
      <c r="C3173" s="73">
        <f>'EMFAC2017EI-2011Class'!D3172</f>
        <v>2019</v>
      </c>
      <c r="D3173" s="38">
        <f>'EMFAC2017EI-2011Class'!F3172</f>
        <v>6</v>
      </c>
      <c r="E3173" s="72" t="str">
        <f t="shared" si="102"/>
        <v>T7 Motor Coach-6</v>
      </c>
      <c r="F3173" s="39">
        <f>VLOOKUP(E3173,HD_Odo!$C$2:$D$1381,2,FALSE)</f>
        <v>407916.66666666698</v>
      </c>
      <c r="G3173" s="89" t="str">
        <f>'EMFAC2017EI-2011Class'!H3172</f>
        <v>2025-T7 Motor Coach-6</v>
      </c>
      <c r="H3173" s="77">
        <f t="shared" si="101"/>
        <v>0.76258713369069109</v>
      </c>
      <c r="J3173" s="13"/>
      <c r="N3173" s="37"/>
      <c r="O3173" s="36"/>
    </row>
    <row r="3174" spans="1:15" ht="13.7" customHeight="1" x14ac:dyDescent="0.25">
      <c r="A3174" s="73">
        <f>'EMFAC2017EI-2011Class'!B3173</f>
        <v>2025</v>
      </c>
      <c r="B3174" s="74" t="str">
        <f>'EMFAC2017EI-2011Class'!C3173</f>
        <v>T7 Motor Coach</v>
      </c>
      <c r="C3174" s="73">
        <f>'EMFAC2017EI-2011Class'!D3173</f>
        <v>2018</v>
      </c>
      <c r="D3174" s="38">
        <f>'EMFAC2017EI-2011Class'!F3173</f>
        <v>7</v>
      </c>
      <c r="E3174" s="72" t="str">
        <f t="shared" si="102"/>
        <v>T7 Motor Coach-7</v>
      </c>
      <c r="F3174" s="39">
        <f>VLOOKUP(E3174,HD_Odo!$C$2:$D$1381,2,FALSE)</f>
        <v>462916.66666666698</v>
      </c>
      <c r="G3174" s="89" t="str">
        <f>'EMFAC2017EI-2011Class'!H3173</f>
        <v>2025-T7 Motor Coach-7</v>
      </c>
      <c r="H3174" s="77">
        <f t="shared" si="101"/>
        <v>0.75088704056088729</v>
      </c>
      <c r="J3174" s="13"/>
      <c r="N3174" s="37"/>
      <c r="O3174" s="36"/>
    </row>
    <row r="3175" spans="1:15" ht="13.7" customHeight="1" x14ac:dyDescent="0.25">
      <c r="A3175" s="73">
        <f>'EMFAC2017EI-2011Class'!B3174</f>
        <v>2025</v>
      </c>
      <c r="B3175" s="74" t="str">
        <f>'EMFAC2017EI-2011Class'!C3174</f>
        <v>T7 Motor Coach</v>
      </c>
      <c r="C3175" s="73">
        <f>'EMFAC2017EI-2011Class'!D3174</f>
        <v>2017</v>
      </c>
      <c r="D3175" s="38">
        <f>'EMFAC2017EI-2011Class'!F3174</f>
        <v>8</v>
      </c>
      <c r="E3175" s="72" t="str">
        <f t="shared" si="102"/>
        <v>T7 Motor Coach-8</v>
      </c>
      <c r="F3175" s="39">
        <f>VLOOKUP(E3175,HD_Odo!$C$2:$D$1381,2,FALSE)</f>
        <v>517916.66666666698</v>
      </c>
      <c r="G3175" s="89" t="str">
        <f>'EMFAC2017EI-2011Class'!H3174</f>
        <v>2025-T7 Motor Coach-8</v>
      </c>
      <c r="H3175" s="77">
        <f t="shared" si="101"/>
        <v>0.74082732161391329</v>
      </c>
      <c r="J3175" s="13"/>
      <c r="N3175" s="37"/>
      <c r="O3175" s="36"/>
    </row>
    <row r="3176" spans="1:15" ht="13.7" customHeight="1" x14ac:dyDescent="0.25">
      <c r="A3176" s="73">
        <f>'EMFAC2017EI-2011Class'!B3175</f>
        <v>2025</v>
      </c>
      <c r="B3176" s="74" t="str">
        <f>'EMFAC2017EI-2011Class'!C3175</f>
        <v>T7 Motor Coach</v>
      </c>
      <c r="C3176" s="73">
        <f>'EMFAC2017EI-2011Class'!D3175</f>
        <v>2016</v>
      </c>
      <c r="D3176" s="38">
        <f>'EMFAC2017EI-2011Class'!F3175</f>
        <v>9</v>
      </c>
      <c r="E3176" s="72" t="str">
        <f t="shared" si="102"/>
        <v>T7 Motor Coach-9</v>
      </c>
      <c r="F3176" s="39">
        <f>VLOOKUP(E3176,HD_Odo!$C$2:$D$1381,2,FALSE)</f>
        <v>567416.66666666698</v>
      </c>
      <c r="G3176" s="89" t="str">
        <f>'EMFAC2017EI-2011Class'!H3175</f>
        <v>2025-T7 Motor Coach-9</v>
      </c>
      <c r="H3176" s="77">
        <f t="shared" si="101"/>
        <v>0.73290789355489816</v>
      </c>
      <c r="J3176" s="13"/>
      <c r="N3176" s="37"/>
      <c r="O3176" s="36"/>
    </row>
    <row r="3177" spans="1:15" ht="13.7" customHeight="1" x14ac:dyDescent="0.25">
      <c r="A3177" s="73">
        <f>'EMFAC2017EI-2011Class'!B3176</f>
        <v>2025</v>
      </c>
      <c r="B3177" s="74" t="str">
        <f>'EMFAC2017EI-2011Class'!C3176</f>
        <v>T7 Motor Coach</v>
      </c>
      <c r="C3177" s="73">
        <f>'EMFAC2017EI-2011Class'!D3176</f>
        <v>2015</v>
      </c>
      <c r="D3177" s="38">
        <f>'EMFAC2017EI-2011Class'!F3176</f>
        <v>10</v>
      </c>
      <c r="E3177" s="72" t="str">
        <f t="shared" si="102"/>
        <v>T7 Motor Coach-10</v>
      </c>
      <c r="F3177" s="39">
        <f>VLOOKUP(E3177,HD_Odo!$C$2:$D$1381,2,FALSE)</f>
        <v>611966.66666666698</v>
      </c>
      <c r="G3177" s="89" t="str">
        <f>'EMFAC2017EI-2011Class'!H3176</f>
        <v>2025-T7 Motor Coach-10</v>
      </c>
      <c r="H3177" s="77">
        <f t="shared" si="101"/>
        <v>0.72654334314914826</v>
      </c>
      <c r="J3177" s="13"/>
      <c r="N3177" s="37"/>
      <c r="O3177" s="36"/>
    </row>
    <row r="3178" spans="1:15" ht="13.7" customHeight="1" x14ac:dyDescent="0.25">
      <c r="A3178" s="73">
        <f>'EMFAC2017EI-2011Class'!B3177</f>
        <v>2025</v>
      </c>
      <c r="B3178" s="74" t="str">
        <f>'EMFAC2017EI-2011Class'!C3177</f>
        <v>T7 Motor Coach</v>
      </c>
      <c r="C3178" s="73">
        <f>'EMFAC2017EI-2011Class'!D3177</f>
        <v>2014</v>
      </c>
      <c r="D3178" s="38">
        <f>'EMFAC2017EI-2011Class'!F3177</f>
        <v>11</v>
      </c>
      <c r="E3178" s="72" t="str">
        <f t="shared" si="102"/>
        <v>T7 Motor Coach-11</v>
      </c>
      <c r="F3178" s="39">
        <f>VLOOKUP(E3178,HD_Odo!$C$2:$D$1381,2,FALSE)</f>
        <v>652061.66666666698</v>
      </c>
      <c r="G3178" s="89" t="str">
        <f>'EMFAC2017EI-2011Class'!H3177</f>
        <v>2025-T7 Motor Coach-11</v>
      </c>
      <c r="H3178" s="77">
        <f t="shared" si="101"/>
        <v>0.72134299316265982</v>
      </c>
      <c r="J3178" s="13"/>
      <c r="N3178" s="37"/>
      <c r="O3178" s="36"/>
    </row>
    <row r="3179" spans="1:15" ht="13.7" customHeight="1" x14ac:dyDescent="0.25">
      <c r="A3179" s="73">
        <f>'EMFAC2017EI-2011Class'!B3178</f>
        <v>2025</v>
      </c>
      <c r="B3179" s="74" t="str">
        <f>'EMFAC2017EI-2011Class'!C3178</f>
        <v>T7 Motor Coach</v>
      </c>
      <c r="C3179" s="73">
        <f>'EMFAC2017EI-2011Class'!D3178</f>
        <v>2013</v>
      </c>
      <c r="D3179" s="38">
        <f>'EMFAC2017EI-2011Class'!F3178</f>
        <v>12</v>
      </c>
      <c r="E3179" s="72" t="str">
        <f t="shared" si="102"/>
        <v>T7 Motor Coach-12</v>
      </c>
      <c r="F3179" s="39">
        <f>VLOOKUP(E3179,HD_Odo!$C$2:$D$1381,2,FALSE)</f>
        <v>688147.16666666698</v>
      </c>
      <c r="G3179" s="89" t="str">
        <f>'EMFAC2017EI-2011Class'!H3178</f>
        <v>2025-T7 Motor Coach-12</v>
      </c>
      <c r="H3179" s="77">
        <f t="shared" si="101"/>
        <v>0.68938199033203607</v>
      </c>
      <c r="J3179" s="13"/>
      <c r="N3179" s="37"/>
      <c r="O3179" s="36"/>
    </row>
    <row r="3180" spans="1:15" ht="13.7" customHeight="1" x14ac:dyDescent="0.25">
      <c r="A3180" s="73">
        <f>'EMFAC2017EI-2011Class'!B3179</f>
        <v>2025</v>
      </c>
      <c r="B3180" s="74" t="str">
        <f>'EMFAC2017EI-2011Class'!C3179</f>
        <v>T7 Motor Coach</v>
      </c>
      <c r="C3180" s="73">
        <f>'EMFAC2017EI-2011Class'!D3179</f>
        <v>2012</v>
      </c>
      <c r="D3180" s="38">
        <f>'EMFAC2017EI-2011Class'!F3179</f>
        <v>13</v>
      </c>
      <c r="E3180" s="72" t="str">
        <f t="shared" si="102"/>
        <v>T7 Motor Coach-13</v>
      </c>
      <c r="F3180" s="39">
        <f>VLOOKUP(E3180,HD_Odo!$C$2:$D$1381,2,FALSE)</f>
        <v>720624.11666666705</v>
      </c>
      <c r="G3180" s="89" t="str">
        <f>'EMFAC2017EI-2011Class'!H3179</f>
        <v>2025-T7 Motor Coach-13</v>
      </c>
      <c r="H3180" s="77">
        <f t="shared" si="101"/>
        <v>0.68654781120496966</v>
      </c>
      <c r="J3180" s="13"/>
      <c r="N3180" s="37"/>
      <c r="O3180" s="36"/>
    </row>
    <row r="3181" spans="1:15" ht="13.7" customHeight="1" x14ac:dyDescent="0.25">
      <c r="A3181" s="73">
        <f>'EMFAC2017EI-2011Class'!B3180</f>
        <v>2025</v>
      </c>
      <c r="B3181" s="74" t="str">
        <f>'EMFAC2017EI-2011Class'!C3180</f>
        <v>T7 NNOOS</v>
      </c>
      <c r="C3181" s="73">
        <f>'EMFAC2017EI-2011Class'!D3180</f>
        <v>2026</v>
      </c>
      <c r="D3181" s="38">
        <f>'EMFAC2017EI-2011Class'!F3180</f>
        <v>-1</v>
      </c>
      <c r="E3181" s="72" t="str">
        <f t="shared" si="102"/>
        <v>T7 NNOOS--1</v>
      </c>
      <c r="F3181" s="39">
        <f>VLOOKUP(E3181,HD_Odo!$C$2:$D$1381,2,FALSE)</f>
        <v>0</v>
      </c>
      <c r="G3181" s="89" t="str">
        <f>'EMFAC2017EI-2011Class'!H3180</f>
        <v>2025-T7 NNOOS--1</v>
      </c>
      <c r="H3181" s="77">
        <f t="shared" si="101"/>
        <v>1</v>
      </c>
      <c r="J3181" s="13"/>
      <c r="N3181" s="37"/>
      <c r="O3181" s="36"/>
    </row>
    <row r="3182" spans="1:15" ht="13.7" customHeight="1" x14ac:dyDescent="0.25">
      <c r="A3182" s="73">
        <f>'EMFAC2017EI-2011Class'!B3181</f>
        <v>2025</v>
      </c>
      <c r="B3182" s="74" t="str">
        <f>'EMFAC2017EI-2011Class'!C3181</f>
        <v>T7 NNOOS</v>
      </c>
      <c r="C3182" s="73">
        <f>'EMFAC2017EI-2011Class'!D3181</f>
        <v>2025</v>
      </c>
      <c r="D3182" s="38">
        <f>'EMFAC2017EI-2011Class'!F3181</f>
        <v>0</v>
      </c>
      <c r="E3182" s="72" t="str">
        <f t="shared" si="102"/>
        <v>T7 NNOOS-0</v>
      </c>
      <c r="F3182" s="39">
        <f>VLOOKUP(E3182,HD_Odo!$C$2:$D$1381,2,FALSE)</f>
        <v>105233.9</v>
      </c>
      <c r="G3182" s="89" t="str">
        <f>'EMFAC2017EI-2011Class'!H3181</f>
        <v>2025-T7 NNOOS-0</v>
      </c>
      <c r="H3182" s="77">
        <f t="shared" si="101"/>
        <v>0.88890430403444431</v>
      </c>
      <c r="J3182" s="13"/>
      <c r="N3182" s="37"/>
      <c r="O3182" s="36"/>
    </row>
    <row r="3183" spans="1:15" ht="13.7" customHeight="1" x14ac:dyDescent="0.25">
      <c r="A3183" s="73">
        <f>'EMFAC2017EI-2011Class'!B3182</f>
        <v>2025</v>
      </c>
      <c r="B3183" s="74" t="str">
        <f>'EMFAC2017EI-2011Class'!C3182</f>
        <v>T7 NNOOS</v>
      </c>
      <c r="C3183" s="73">
        <f>'EMFAC2017EI-2011Class'!D3182</f>
        <v>2024</v>
      </c>
      <c r="D3183" s="38">
        <f>'EMFAC2017EI-2011Class'!F3182</f>
        <v>1</v>
      </c>
      <c r="E3183" s="72" t="str">
        <f t="shared" si="102"/>
        <v>T7 NNOOS-1</v>
      </c>
      <c r="F3183" s="39">
        <f>VLOOKUP(E3183,HD_Odo!$C$2:$D$1381,2,FALSE)</f>
        <v>210374.9</v>
      </c>
      <c r="G3183" s="89" t="str">
        <f>'EMFAC2017EI-2011Class'!H3182</f>
        <v>2025-T7 NNOOS-1</v>
      </c>
      <c r="H3183" s="77">
        <f t="shared" si="101"/>
        <v>0.82685653352265043</v>
      </c>
      <c r="J3183" s="13"/>
      <c r="N3183" s="37"/>
      <c r="O3183" s="36"/>
    </row>
    <row r="3184" spans="1:15" ht="13.7" customHeight="1" x14ac:dyDescent="0.25">
      <c r="A3184" s="73">
        <f>'EMFAC2017EI-2011Class'!B3183</f>
        <v>2025</v>
      </c>
      <c r="B3184" s="74" t="str">
        <f>'EMFAC2017EI-2011Class'!C3183</f>
        <v>T7 NNOOS</v>
      </c>
      <c r="C3184" s="73">
        <f>'EMFAC2017EI-2011Class'!D3183</f>
        <v>2023</v>
      </c>
      <c r="D3184" s="38">
        <f>'EMFAC2017EI-2011Class'!F3183</f>
        <v>2</v>
      </c>
      <c r="E3184" s="72" t="str">
        <f t="shared" si="102"/>
        <v>T7 NNOOS-2</v>
      </c>
      <c r="F3184" s="39">
        <f>VLOOKUP(E3184,HD_Odo!$C$2:$D$1381,2,FALSE)</f>
        <v>312602.90000000002</v>
      </c>
      <c r="G3184" s="89" t="str">
        <f>'EMFAC2017EI-2011Class'!H3183</f>
        <v>2025-T7 NNOOS-2</v>
      </c>
      <c r="H3184" s="77">
        <f t="shared" si="101"/>
        <v>0.78812452044277048</v>
      </c>
      <c r="J3184" s="13"/>
      <c r="N3184" s="37"/>
      <c r="O3184" s="36"/>
    </row>
    <row r="3185" spans="1:15" ht="13.7" customHeight="1" x14ac:dyDescent="0.25">
      <c r="A3185" s="73">
        <f>'EMFAC2017EI-2011Class'!B3184</f>
        <v>2025</v>
      </c>
      <c r="B3185" s="74" t="str">
        <f>'EMFAC2017EI-2011Class'!C3184</f>
        <v>T7 NNOOS</v>
      </c>
      <c r="C3185" s="73">
        <f>'EMFAC2017EI-2011Class'!D3184</f>
        <v>2022</v>
      </c>
      <c r="D3185" s="38">
        <f>'EMFAC2017EI-2011Class'!F3184</f>
        <v>3</v>
      </c>
      <c r="E3185" s="72" t="str">
        <f t="shared" si="102"/>
        <v>T7 NNOOS-3</v>
      </c>
      <c r="F3185" s="39">
        <f>VLOOKUP(E3185,HD_Odo!$C$2:$D$1381,2,FALSE)</f>
        <v>409894.85</v>
      </c>
      <c r="G3185" s="89" t="str">
        <f>'EMFAC2017EI-2011Class'!H3184</f>
        <v>2025-T7 NNOOS-3</v>
      </c>
      <c r="H3185" s="77">
        <f t="shared" si="101"/>
        <v>0.76213333756801593</v>
      </c>
      <c r="J3185" s="13"/>
      <c r="N3185" s="37"/>
      <c r="O3185" s="36"/>
    </row>
    <row r="3186" spans="1:15" ht="13.7" customHeight="1" x14ac:dyDescent="0.25">
      <c r="A3186" s="73">
        <f>'EMFAC2017EI-2011Class'!B3185</f>
        <v>2025</v>
      </c>
      <c r="B3186" s="74" t="str">
        <f>'EMFAC2017EI-2011Class'!C3185</f>
        <v>T7 NNOOS</v>
      </c>
      <c r="C3186" s="73">
        <f>'EMFAC2017EI-2011Class'!D3185</f>
        <v>2021</v>
      </c>
      <c r="D3186" s="38">
        <f>'EMFAC2017EI-2011Class'!F3185</f>
        <v>4</v>
      </c>
      <c r="E3186" s="72" t="str">
        <f t="shared" si="102"/>
        <v>T7 NNOOS-4</v>
      </c>
      <c r="F3186" s="39">
        <f>VLOOKUP(E3186,HD_Odo!$C$2:$D$1381,2,FALSE)</f>
        <v>500922.86</v>
      </c>
      <c r="G3186" s="89" t="str">
        <f>'EMFAC2017EI-2011Class'!H3185</f>
        <v>2025-T7 NNOOS-4</v>
      </c>
      <c r="H3186" s="77">
        <f t="shared" si="101"/>
        <v>0.74378165631033855</v>
      </c>
      <c r="J3186" s="13"/>
      <c r="N3186" s="37"/>
      <c r="O3186" s="36"/>
    </row>
    <row r="3187" spans="1:15" ht="13.7" customHeight="1" x14ac:dyDescent="0.25">
      <c r="A3187" s="73">
        <f>'EMFAC2017EI-2011Class'!B3186</f>
        <v>2025</v>
      </c>
      <c r="B3187" s="74" t="str">
        <f>'EMFAC2017EI-2011Class'!C3186</f>
        <v>T7 NNOOS</v>
      </c>
      <c r="C3187" s="73">
        <f>'EMFAC2017EI-2011Class'!D3186</f>
        <v>2020</v>
      </c>
      <c r="D3187" s="38">
        <f>'EMFAC2017EI-2011Class'!F3186</f>
        <v>5</v>
      </c>
      <c r="E3187" s="72" t="str">
        <f t="shared" si="102"/>
        <v>T7 NNOOS-5</v>
      </c>
      <c r="F3187" s="39">
        <f>VLOOKUP(E3187,HD_Odo!$C$2:$D$1381,2,FALSE)</f>
        <v>584952.91</v>
      </c>
      <c r="G3187" s="89" t="str">
        <f>'EMFAC2017EI-2011Class'!H3186</f>
        <v>2025-T7 NNOOS-5</v>
      </c>
      <c r="H3187" s="77">
        <f t="shared" si="101"/>
        <v>0.7303231430774384</v>
      </c>
      <c r="J3187" s="13"/>
      <c r="N3187" s="37"/>
      <c r="O3187" s="36"/>
    </row>
    <row r="3188" spans="1:15" ht="13.7" customHeight="1" x14ac:dyDescent="0.25">
      <c r="A3188" s="73">
        <f>'EMFAC2017EI-2011Class'!B3187</f>
        <v>2025</v>
      </c>
      <c r="B3188" s="74" t="str">
        <f>'EMFAC2017EI-2011Class'!C3187</f>
        <v>T7 NNOOS</v>
      </c>
      <c r="C3188" s="73">
        <f>'EMFAC2017EI-2011Class'!D3187</f>
        <v>2019</v>
      </c>
      <c r="D3188" s="38">
        <f>'EMFAC2017EI-2011Class'!F3187</f>
        <v>6</v>
      </c>
      <c r="E3188" s="72" t="str">
        <f t="shared" si="102"/>
        <v>T7 NNOOS-6</v>
      </c>
      <c r="F3188" s="39">
        <f>VLOOKUP(E3188,HD_Odo!$C$2:$D$1381,2,FALSE)</f>
        <v>661743.91</v>
      </c>
      <c r="G3188" s="89" t="str">
        <f>'EMFAC2017EI-2011Class'!H3187</f>
        <v>2025-T7 NNOOS-6</v>
      </c>
      <c r="H3188" s="77">
        <f t="shared" si="101"/>
        <v>0.72015452940023084</v>
      </c>
      <c r="J3188" s="13"/>
      <c r="N3188" s="37"/>
      <c r="O3188" s="36"/>
    </row>
    <row r="3189" spans="1:15" ht="13.7" customHeight="1" x14ac:dyDescent="0.25">
      <c r="A3189" s="73">
        <f>'EMFAC2017EI-2011Class'!B3188</f>
        <v>2025</v>
      </c>
      <c r="B3189" s="74" t="str">
        <f>'EMFAC2017EI-2011Class'!C3188</f>
        <v>T7 NNOOS</v>
      </c>
      <c r="C3189" s="73">
        <f>'EMFAC2017EI-2011Class'!D3188</f>
        <v>2018</v>
      </c>
      <c r="D3189" s="38">
        <f>'EMFAC2017EI-2011Class'!F3188</f>
        <v>7</v>
      </c>
      <c r="E3189" s="72" t="str">
        <f t="shared" si="102"/>
        <v>T7 NNOOS-7</v>
      </c>
      <c r="F3189" s="39">
        <f>VLOOKUP(E3189,HD_Odo!$C$2:$D$1381,2,FALSE)</f>
        <v>731450.95</v>
      </c>
      <c r="G3189" s="89" t="str">
        <f>'EMFAC2017EI-2011Class'!H3188</f>
        <v>2025-T7 NNOOS-7</v>
      </c>
      <c r="H3189" s="77">
        <f t="shared" si="101"/>
        <v>0.71227877831438791</v>
      </c>
      <c r="J3189" s="13"/>
      <c r="N3189" s="37"/>
      <c r="O3189" s="36"/>
    </row>
    <row r="3190" spans="1:15" ht="13.7" customHeight="1" x14ac:dyDescent="0.25">
      <c r="A3190" s="73">
        <f>'EMFAC2017EI-2011Class'!B3189</f>
        <v>2025</v>
      </c>
      <c r="B3190" s="74" t="str">
        <f>'EMFAC2017EI-2011Class'!C3189</f>
        <v>T7 NNOOS</v>
      </c>
      <c r="C3190" s="73">
        <f>'EMFAC2017EI-2011Class'!D3189</f>
        <v>2017</v>
      </c>
      <c r="D3190" s="38">
        <f>'EMFAC2017EI-2011Class'!F3189</f>
        <v>8</v>
      </c>
      <c r="E3190" s="72" t="str">
        <f t="shared" si="102"/>
        <v>T7 NNOOS-8</v>
      </c>
      <c r="F3190" s="39">
        <f>VLOOKUP(E3190,HD_Odo!$C$2:$D$1381,2,FALSE)</f>
        <v>794519.93</v>
      </c>
      <c r="G3190" s="89" t="str">
        <f>'EMFAC2017EI-2011Class'!H3189</f>
        <v>2025-T7 NNOOS-8</v>
      </c>
      <c r="H3190" s="77">
        <f t="shared" si="101"/>
        <v>0.70604459639904193</v>
      </c>
      <c r="J3190" s="13"/>
      <c r="N3190" s="37"/>
      <c r="O3190" s="36"/>
    </row>
    <row r="3191" spans="1:15" ht="13.7" customHeight="1" x14ac:dyDescent="0.25">
      <c r="A3191" s="73">
        <f>'EMFAC2017EI-2011Class'!B3190</f>
        <v>2025</v>
      </c>
      <c r="B3191" s="74" t="str">
        <f>'EMFAC2017EI-2011Class'!C3190</f>
        <v>T7 NNOOS</v>
      </c>
      <c r="C3191" s="73">
        <f>'EMFAC2017EI-2011Class'!D3190</f>
        <v>2016</v>
      </c>
      <c r="D3191" s="38">
        <f>'EMFAC2017EI-2011Class'!F3190</f>
        <v>9</v>
      </c>
      <c r="E3191" s="72" t="str">
        <f t="shared" si="102"/>
        <v>T7 NNOOS-9</v>
      </c>
      <c r="F3191" s="39">
        <f>VLOOKUP(E3191,HD_Odo!$C$2:$D$1381,2,FALSE)</f>
        <v>800000</v>
      </c>
      <c r="G3191" s="89" t="str">
        <f>'EMFAC2017EI-2011Class'!H3190</f>
        <v>2025-T7 NNOOS-9</v>
      </c>
      <c r="H3191" s="77">
        <f t="shared" si="101"/>
        <v>0.70553771918684549</v>
      </c>
      <c r="J3191" s="13"/>
      <c r="N3191" s="37"/>
      <c r="O3191" s="36"/>
    </row>
    <row r="3192" spans="1:15" ht="13.7" customHeight="1" x14ac:dyDescent="0.25">
      <c r="A3192" s="73">
        <f>'EMFAC2017EI-2011Class'!B3191</f>
        <v>2025</v>
      </c>
      <c r="B3192" s="74" t="str">
        <f>'EMFAC2017EI-2011Class'!C3191</f>
        <v>T7 NNOOS</v>
      </c>
      <c r="C3192" s="73">
        <f>'EMFAC2017EI-2011Class'!D3191</f>
        <v>2015</v>
      </c>
      <c r="D3192" s="38">
        <f>'EMFAC2017EI-2011Class'!F3191</f>
        <v>10</v>
      </c>
      <c r="E3192" s="72" t="str">
        <f t="shared" si="102"/>
        <v>T7 NNOOS-10</v>
      </c>
      <c r="F3192" s="39">
        <f>VLOOKUP(E3192,HD_Odo!$C$2:$D$1381,2,FALSE)</f>
        <v>800000</v>
      </c>
      <c r="G3192" s="89" t="str">
        <f>'EMFAC2017EI-2011Class'!H3191</f>
        <v>2025-T7 NNOOS-10</v>
      </c>
      <c r="H3192" s="77">
        <f t="shared" si="101"/>
        <v>0.70553771918684549</v>
      </c>
      <c r="J3192" s="13"/>
      <c r="N3192" s="37"/>
      <c r="O3192" s="36"/>
    </row>
    <row r="3193" spans="1:15" ht="13.7" customHeight="1" x14ac:dyDescent="0.25">
      <c r="A3193" s="73">
        <f>'EMFAC2017EI-2011Class'!B3192</f>
        <v>2025</v>
      </c>
      <c r="B3193" s="74" t="str">
        <f>'EMFAC2017EI-2011Class'!C3192</f>
        <v>T7 NNOOS</v>
      </c>
      <c r="C3193" s="73">
        <f>'EMFAC2017EI-2011Class'!D3192</f>
        <v>2014</v>
      </c>
      <c r="D3193" s="38">
        <f>'EMFAC2017EI-2011Class'!F3192</f>
        <v>11</v>
      </c>
      <c r="E3193" s="72" t="str">
        <f t="shared" si="102"/>
        <v>T7 NNOOS-11</v>
      </c>
      <c r="F3193" s="39">
        <f>VLOOKUP(E3193,HD_Odo!$C$2:$D$1381,2,FALSE)</f>
        <v>800000</v>
      </c>
      <c r="G3193" s="89" t="str">
        <f>'EMFAC2017EI-2011Class'!H3192</f>
        <v>2025-T7 NNOOS-11</v>
      </c>
      <c r="H3193" s="77">
        <f t="shared" si="101"/>
        <v>0.70553771918684549</v>
      </c>
      <c r="J3193" s="13"/>
      <c r="N3193" s="37"/>
      <c r="O3193" s="36"/>
    </row>
    <row r="3194" spans="1:15" ht="13.7" customHeight="1" x14ac:dyDescent="0.25">
      <c r="A3194" s="73">
        <f>'EMFAC2017EI-2011Class'!B3193</f>
        <v>2025</v>
      </c>
      <c r="B3194" s="74" t="str">
        <f>'EMFAC2017EI-2011Class'!C3193</f>
        <v>T7 NNOOS</v>
      </c>
      <c r="C3194" s="73">
        <f>'EMFAC2017EI-2011Class'!D3193</f>
        <v>2013</v>
      </c>
      <c r="D3194" s="38">
        <f>'EMFAC2017EI-2011Class'!F3193</f>
        <v>12</v>
      </c>
      <c r="E3194" s="72" t="str">
        <f t="shared" si="102"/>
        <v>T7 NNOOS-12</v>
      </c>
      <c r="F3194" s="39">
        <f>VLOOKUP(E3194,HD_Odo!$C$2:$D$1381,2,FALSE)</f>
        <v>800000</v>
      </c>
      <c r="G3194" s="89" t="str">
        <f>'EMFAC2017EI-2011Class'!H3193</f>
        <v>2025-T7 NNOOS-12</v>
      </c>
      <c r="H3194" s="77">
        <f t="shared" si="101"/>
        <v>0.68041741646726039</v>
      </c>
      <c r="J3194" s="13"/>
      <c r="N3194" s="37"/>
      <c r="O3194" s="36"/>
    </row>
    <row r="3195" spans="1:15" ht="13.7" customHeight="1" x14ac:dyDescent="0.25">
      <c r="A3195" s="73">
        <f>'EMFAC2017EI-2011Class'!B3194</f>
        <v>2025</v>
      </c>
      <c r="B3195" s="74" t="str">
        <f>'EMFAC2017EI-2011Class'!C3194</f>
        <v>T7 NNOOS</v>
      </c>
      <c r="C3195" s="73">
        <f>'EMFAC2017EI-2011Class'!D3194</f>
        <v>2012</v>
      </c>
      <c r="D3195" s="38">
        <f>'EMFAC2017EI-2011Class'!F3194</f>
        <v>13</v>
      </c>
      <c r="E3195" s="72" t="str">
        <f t="shared" si="102"/>
        <v>T7 NNOOS-13</v>
      </c>
      <c r="F3195" s="39">
        <f>VLOOKUP(E3195,HD_Odo!$C$2:$D$1381,2,FALSE)</f>
        <v>800000</v>
      </c>
      <c r="G3195" s="89" t="str">
        <f>'EMFAC2017EI-2011Class'!H3194</f>
        <v>2025-T7 NNOOS-13</v>
      </c>
      <c r="H3195" s="77">
        <f t="shared" ref="H3195:H3258" si="103">IF(C3195&lt;1994,1,IF(C3195&lt;2004,($AG$3+$AH$3*(F3195/10000))/($E$3+$F$3*(F3195/10000)),IF(C3195&lt;2008,($AG$4+$AH$4*(F3195/10000))/($E$4+$F$4*(F3195/10000)),IF(C3195&lt;2011,($AG$5+$AH$5*(F3195/10000))/($E$5+$F$5*(F3195/10000)),IF(C3195&lt;2014,($AG$6+$AH$6*(F3195/10000))/($E$6+$F$6*(F3195/10000)),($AG$7+$AH$7*(F3195/10000))/($E$7+$F$7*(F3195/10000)))))))</f>
        <v>0.68041741646726039</v>
      </c>
      <c r="J3195" s="13"/>
      <c r="N3195" s="37"/>
      <c r="O3195" s="36"/>
    </row>
    <row r="3196" spans="1:15" ht="13.7" customHeight="1" x14ac:dyDescent="0.25">
      <c r="A3196" s="73">
        <f>'EMFAC2017EI-2011Class'!B3195</f>
        <v>2025</v>
      </c>
      <c r="B3196" s="74" t="str">
        <f>'EMFAC2017EI-2011Class'!C3195</f>
        <v>T7 NOOS</v>
      </c>
      <c r="C3196" s="73">
        <f>'EMFAC2017EI-2011Class'!D3195</f>
        <v>2026</v>
      </c>
      <c r="D3196" s="38">
        <f>'EMFAC2017EI-2011Class'!F3195</f>
        <v>-1</v>
      </c>
      <c r="E3196" s="72" t="str">
        <f t="shared" si="102"/>
        <v>T7 NOOS--1</v>
      </c>
      <c r="F3196" s="39">
        <f>VLOOKUP(E3196,HD_Odo!$C$2:$D$1381,2,FALSE)</f>
        <v>0</v>
      </c>
      <c r="G3196" s="89" t="str">
        <f>'EMFAC2017EI-2011Class'!H3195</f>
        <v>2025-T7 NOOS--1</v>
      </c>
      <c r="H3196" s="77">
        <f t="shared" si="103"/>
        <v>1</v>
      </c>
      <c r="J3196" s="13"/>
      <c r="N3196" s="37"/>
      <c r="O3196" s="36"/>
    </row>
    <row r="3197" spans="1:15" ht="13.7" customHeight="1" x14ac:dyDescent="0.25">
      <c r="A3197" s="73">
        <f>'EMFAC2017EI-2011Class'!B3196</f>
        <v>2025</v>
      </c>
      <c r="B3197" s="74" t="str">
        <f>'EMFAC2017EI-2011Class'!C3196</f>
        <v>T7 NOOS</v>
      </c>
      <c r="C3197" s="73">
        <f>'EMFAC2017EI-2011Class'!D3196</f>
        <v>2025</v>
      </c>
      <c r="D3197" s="38">
        <f>'EMFAC2017EI-2011Class'!F3196</f>
        <v>0</v>
      </c>
      <c r="E3197" s="72" t="str">
        <f t="shared" si="102"/>
        <v>T7 NOOS-0</v>
      </c>
      <c r="F3197" s="39">
        <f>VLOOKUP(E3197,HD_Odo!$C$2:$D$1381,2,FALSE)</f>
        <v>105233.9</v>
      </c>
      <c r="G3197" s="89" t="str">
        <f>'EMFAC2017EI-2011Class'!H3196</f>
        <v>2025-T7 NOOS-0</v>
      </c>
      <c r="H3197" s="77">
        <f t="shared" si="103"/>
        <v>0.88890430403444431</v>
      </c>
      <c r="J3197" s="13"/>
      <c r="N3197" s="37"/>
      <c r="O3197" s="36"/>
    </row>
    <row r="3198" spans="1:15" ht="13.7" customHeight="1" x14ac:dyDescent="0.25">
      <c r="A3198" s="73">
        <f>'EMFAC2017EI-2011Class'!B3197</f>
        <v>2025</v>
      </c>
      <c r="B3198" s="74" t="str">
        <f>'EMFAC2017EI-2011Class'!C3197</f>
        <v>T7 NOOS</v>
      </c>
      <c r="C3198" s="73">
        <f>'EMFAC2017EI-2011Class'!D3197</f>
        <v>2024</v>
      </c>
      <c r="D3198" s="38">
        <f>'EMFAC2017EI-2011Class'!F3197</f>
        <v>1</v>
      </c>
      <c r="E3198" s="72" t="str">
        <f t="shared" si="102"/>
        <v>T7 NOOS-1</v>
      </c>
      <c r="F3198" s="39">
        <f>VLOOKUP(E3198,HD_Odo!$C$2:$D$1381,2,FALSE)</f>
        <v>210374.9</v>
      </c>
      <c r="G3198" s="89" t="str">
        <f>'EMFAC2017EI-2011Class'!H3197</f>
        <v>2025-T7 NOOS-1</v>
      </c>
      <c r="H3198" s="77">
        <f t="shared" si="103"/>
        <v>0.82685653352265043</v>
      </c>
      <c r="J3198" s="13"/>
      <c r="N3198" s="37"/>
      <c r="O3198" s="36"/>
    </row>
    <row r="3199" spans="1:15" ht="13.7" customHeight="1" x14ac:dyDescent="0.25">
      <c r="A3199" s="73">
        <f>'EMFAC2017EI-2011Class'!B3198</f>
        <v>2025</v>
      </c>
      <c r="B3199" s="74" t="str">
        <f>'EMFAC2017EI-2011Class'!C3198</f>
        <v>T7 NOOS</v>
      </c>
      <c r="C3199" s="73">
        <f>'EMFAC2017EI-2011Class'!D3198</f>
        <v>2023</v>
      </c>
      <c r="D3199" s="38">
        <f>'EMFAC2017EI-2011Class'!F3198</f>
        <v>2</v>
      </c>
      <c r="E3199" s="72" t="str">
        <f t="shared" si="102"/>
        <v>T7 NOOS-2</v>
      </c>
      <c r="F3199" s="39">
        <f>VLOOKUP(E3199,HD_Odo!$C$2:$D$1381,2,FALSE)</f>
        <v>312602.90000000002</v>
      </c>
      <c r="G3199" s="89" t="str">
        <f>'EMFAC2017EI-2011Class'!H3198</f>
        <v>2025-T7 NOOS-2</v>
      </c>
      <c r="H3199" s="77">
        <f t="shared" si="103"/>
        <v>0.78812452044277048</v>
      </c>
      <c r="J3199" s="13"/>
      <c r="N3199" s="37"/>
      <c r="O3199" s="36"/>
    </row>
    <row r="3200" spans="1:15" ht="13.7" customHeight="1" x14ac:dyDescent="0.25">
      <c r="A3200" s="73">
        <f>'EMFAC2017EI-2011Class'!B3199</f>
        <v>2025</v>
      </c>
      <c r="B3200" s="74" t="str">
        <f>'EMFAC2017EI-2011Class'!C3199</f>
        <v>T7 NOOS</v>
      </c>
      <c r="C3200" s="73">
        <f>'EMFAC2017EI-2011Class'!D3199</f>
        <v>2022</v>
      </c>
      <c r="D3200" s="38">
        <f>'EMFAC2017EI-2011Class'!F3199</f>
        <v>3</v>
      </c>
      <c r="E3200" s="72" t="str">
        <f t="shared" si="102"/>
        <v>T7 NOOS-3</v>
      </c>
      <c r="F3200" s="39">
        <f>VLOOKUP(E3200,HD_Odo!$C$2:$D$1381,2,FALSE)</f>
        <v>409894.85</v>
      </c>
      <c r="G3200" s="89" t="str">
        <f>'EMFAC2017EI-2011Class'!H3199</f>
        <v>2025-T7 NOOS-3</v>
      </c>
      <c r="H3200" s="77">
        <f t="shared" si="103"/>
        <v>0.76213333756801593</v>
      </c>
      <c r="J3200" s="13"/>
      <c r="N3200" s="37"/>
      <c r="O3200" s="36"/>
    </row>
    <row r="3201" spans="1:15" ht="13.7" customHeight="1" x14ac:dyDescent="0.25">
      <c r="A3201" s="73">
        <f>'EMFAC2017EI-2011Class'!B3200</f>
        <v>2025</v>
      </c>
      <c r="B3201" s="74" t="str">
        <f>'EMFAC2017EI-2011Class'!C3200</f>
        <v>T7 NOOS</v>
      </c>
      <c r="C3201" s="73">
        <f>'EMFAC2017EI-2011Class'!D3200</f>
        <v>2021</v>
      </c>
      <c r="D3201" s="38">
        <f>'EMFAC2017EI-2011Class'!F3200</f>
        <v>4</v>
      </c>
      <c r="E3201" s="72" t="str">
        <f t="shared" si="102"/>
        <v>T7 NOOS-4</v>
      </c>
      <c r="F3201" s="39">
        <f>VLOOKUP(E3201,HD_Odo!$C$2:$D$1381,2,FALSE)</f>
        <v>500922.86</v>
      </c>
      <c r="G3201" s="89" t="str">
        <f>'EMFAC2017EI-2011Class'!H3200</f>
        <v>2025-T7 NOOS-4</v>
      </c>
      <c r="H3201" s="77">
        <f t="shared" si="103"/>
        <v>0.74378165631033855</v>
      </c>
      <c r="J3201" s="13"/>
      <c r="N3201" s="37"/>
      <c r="O3201" s="36"/>
    </row>
    <row r="3202" spans="1:15" ht="13.7" customHeight="1" x14ac:dyDescent="0.25">
      <c r="A3202" s="73">
        <f>'EMFAC2017EI-2011Class'!B3201</f>
        <v>2025</v>
      </c>
      <c r="B3202" s="74" t="str">
        <f>'EMFAC2017EI-2011Class'!C3201</f>
        <v>T7 NOOS</v>
      </c>
      <c r="C3202" s="73">
        <f>'EMFAC2017EI-2011Class'!D3201</f>
        <v>2020</v>
      </c>
      <c r="D3202" s="38">
        <f>'EMFAC2017EI-2011Class'!F3201</f>
        <v>5</v>
      </c>
      <c r="E3202" s="72" t="str">
        <f t="shared" si="102"/>
        <v>T7 NOOS-5</v>
      </c>
      <c r="F3202" s="39">
        <f>VLOOKUP(E3202,HD_Odo!$C$2:$D$1381,2,FALSE)</f>
        <v>584952.91</v>
      </c>
      <c r="G3202" s="89" t="str">
        <f>'EMFAC2017EI-2011Class'!H3201</f>
        <v>2025-T7 NOOS-5</v>
      </c>
      <c r="H3202" s="77">
        <f t="shared" si="103"/>
        <v>0.7303231430774384</v>
      </c>
      <c r="J3202" s="13"/>
      <c r="N3202" s="37"/>
      <c r="O3202" s="36"/>
    </row>
    <row r="3203" spans="1:15" ht="13.7" customHeight="1" x14ac:dyDescent="0.25">
      <c r="A3203" s="73">
        <f>'EMFAC2017EI-2011Class'!B3202</f>
        <v>2025</v>
      </c>
      <c r="B3203" s="74" t="str">
        <f>'EMFAC2017EI-2011Class'!C3202</f>
        <v>T7 NOOS</v>
      </c>
      <c r="C3203" s="73">
        <f>'EMFAC2017EI-2011Class'!D3202</f>
        <v>2019</v>
      </c>
      <c r="D3203" s="38">
        <f>'EMFAC2017EI-2011Class'!F3202</f>
        <v>6</v>
      </c>
      <c r="E3203" s="72" t="str">
        <f t="shared" si="102"/>
        <v>T7 NOOS-6</v>
      </c>
      <c r="F3203" s="39">
        <f>VLOOKUP(E3203,HD_Odo!$C$2:$D$1381,2,FALSE)</f>
        <v>661743.91</v>
      </c>
      <c r="G3203" s="89" t="str">
        <f>'EMFAC2017EI-2011Class'!H3202</f>
        <v>2025-T7 NOOS-6</v>
      </c>
      <c r="H3203" s="77">
        <f t="shared" si="103"/>
        <v>0.72015452940023084</v>
      </c>
      <c r="J3203" s="13"/>
      <c r="N3203" s="37"/>
      <c r="O3203" s="36"/>
    </row>
    <row r="3204" spans="1:15" ht="13.7" customHeight="1" x14ac:dyDescent="0.25">
      <c r="A3204" s="73">
        <f>'EMFAC2017EI-2011Class'!B3203</f>
        <v>2025</v>
      </c>
      <c r="B3204" s="74" t="str">
        <f>'EMFAC2017EI-2011Class'!C3203</f>
        <v>T7 NOOS</v>
      </c>
      <c r="C3204" s="73">
        <f>'EMFAC2017EI-2011Class'!D3203</f>
        <v>2018</v>
      </c>
      <c r="D3204" s="38">
        <f>'EMFAC2017EI-2011Class'!F3203</f>
        <v>7</v>
      </c>
      <c r="E3204" s="72" t="str">
        <f t="shared" si="102"/>
        <v>T7 NOOS-7</v>
      </c>
      <c r="F3204" s="39">
        <f>VLOOKUP(E3204,HD_Odo!$C$2:$D$1381,2,FALSE)</f>
        <v>731450.95</v>
      </c>
      <c r="G3204" s="89" t="str">
        <f>'EMFAC2017EI-2011Class'!H3203</f>
        <v>2025-T7 NOOS-7</v>
      </c>
      <c r="H3204" s="77">
        <f t="shared" si="103"/>
        <v>0.71227877831438791</v>
      </c>
      <c r="J3204" s="13"/>
      <c r="N3204" s="37"/>
      <c r="O3204" s="36"/>
    </row>
    <row r="3205" spans="1:15" ht="13.7" customHeight="1" x14ac:dyDescent="0.25">
      <c r="A3205" s="73">
        <f>'EMFAC2017EI-2011Class'!B3204</f>
        <v>2025</v>
      </c>
      <c r="B3205" s="74" t="str">
        <f>'EMFAC2017EI-2011Class'!C3204</f>
        <v>T7 NOOS</v>
      </c>
      <c r="C3205" s="73">
        <f>'EMFAC2017EI-2011Class'!D3204</f>
        <v>2017</v>
      </c>
      <c r="D3205" s="38">
        <f>'EMFAC2017EI-2011Class'!F3204</f>
        <v>8</v>
      </c>
      <c r="E3205" s="72" t="str">
        <f t="shared" si="102"/>
        <v>T7 NOOS-8</v>
      </c>
      <c r="F3205" s="39">
        <f>VLOOKUP(E3205,HD_Odo!$C$2:$D$1381,2,FALSE)</f>
        <v>794519.93</v>
      </c>
      <c r="G3205" s="89" t="str">
        <f>'EMFAC2017EI-2011Class'!H3204</f>
        <v>2025-T7 NOOS-8</v>
      </c>
      <c r="H3205" s="77">
        <f t="shared" si="103"/>
        <v>0.70604459639904193</v>
      </c>
      <c r="J3205" s="13"/>
      <c r="N3205" s="37"/>
      <c r="O3205" s="36"/>
    </row>
    <row r="3206" spans="1:15" ht="13.7" customHeight="1" x14ac:dyDescent="0.25">
      <c r="A3206" s="73">
        <f>'EMFAC2017EI-2011Class'!B3205</f>
        <v>2025</v>
      </c>
      <c r="B3206" s="74" t="str">
        <f>'EMFAC2017EI-2011Class'!C3205</f>
        <v>T7 NOOS</v>
      </c>
      <c r="C3206" s="73">
        <f>'EMFAC2017EI-2011Class'!D3205</f>
        <v>2016</v>
      </c>
      <c r="D3206" s="38">
        <f>'EMFAC2017EI-2011Class'!F3205</f>
        <v>9</v>
      </c>
      <c r="E3206" s="72" t="str">
        <f t="shared" si="102"/>
        <v>T7 NOOS-9</v>
      </c>
      <c r="F3206" s="39">
        <f>VLOOKUP(E3206,HD_Odo!$C$2:$D$1381,2,FALSE)</f>
        <v>800000</v>
      </c>
      <c r="G3206" s="89" t="str">
        <f>'EMFAC2017EI-2011Class'!H3205</f>
        <v>2025-T7 NOOS-9</v>
      </c>
      <c r="H3206" s="77">
        <f t="shared" si="103"/>
        <v>0.70553771918684549</v>
      </c>
      <c r="J3206" s="13"/>
      <c r="N3206" s="37"/>
      <c r="O3206" s="36"/>
    </row>
    <row r="3207" spans="1:15" ht="13.7" customHeight="1" x14ac:dyDescent="0.25">
      <c r="A3207" s="73">
        <f>'EMFAC2017EI-2011Class'!B3206</f>
        <v>2025</v>
      </c>
      <c r="B3207" s="74" t="str">
        <f>'EMFAC2017EI-2011Class'!C3206</f>
        <v>T7 NOOS</v>
      </c>
      <c r="C3207" s="73">
        <f>'EMFAC2017EI-2011Class'!D3206</f>
        <v>2015</v>
      </c>
      <c r="D3207" s="38">
        <f>'EMFAC2017EI-2011Class'!F3206</f>
        <v>10</v>
      </c>
      <c r="E3207" s="72" t="str">
        <f t="shared" si="102"/>
        <v>T7 NOOS-10</v>
      </c>
      <c r="F3207" s="39">
        <f>VLOOKUP(E3207,HD_Odo!$C$2:$D$1381,2,FALSE)</f>
        <v>800000</v>
      </c>
      <c r="G3207" s="89" t="str">
        <f>'EMFAC2017EI-2011Class'!H3206</f>
        <v>2025-T7 NOOS-10</v>
      </c>
      <c r="H3207" s="77">
        <f t="shared" si="103"/>
        <v>0.70553771918684549</v>
      </c>
      <c r="J3207" s="13"/>
      <c r="N3207" s="37"/>
      <c r="O3207" s="36"/>
    </row>
    <row r="3208" spans="1:15" ht="13.7" customHeight="1" x14ac:dyDescent="0.25">
      <c r="A3208" s="73">
        <f>'EMFAC2017EI-2011Class'!B3207</f>
        <v>2025</v>
      </c>
      <c r="B3208" s="74" t="str">
        <f>'EMFAC2017EI-2011Class'!C3207</f>
        <v>T7 NOOS</v>
      </c>
      <c r="C3208" s="73">
        <f>'EMFAC2017EI-2011Class'!D3207</f>
        <v>2014</v>
      </c>
      <c r="D3208" s="38">
        <f>'EMFAC2017EI-2011Class'!F3207</f>
        <v>11</v>
      </c>
      <c r="E3208" s="72" t="str">
        <f t="shared" si="102"/>
        <v>T7 NOOS-11</v>
      </c>
      <c r="F3208" s="39">
        <f>VLOOKUP(E3208,HD_Odo!$C$2:$D$1381,2,FALSE)</f>
        <v>800000</v>
      </c>
      <c r="G3208" s="89" t="str">
        <f>'EMFAC2017EI-2011Class'!H3207</f>
        <v>2025-T7 NOOS-11</v>
      </c>
      <c r="H3208" s="77">
        <f t="shared" si="103"/>
        <v>0.70553771918684549</v>
      </c>
      <c r="J3208" s="13"/>
      <c r="N3208" s="37"/>
      <c r="O3208" s="36"/>
    </row>
    <row r="3209" spans="1:15" ht="13.7" customHeight="1" x14ac:dyDescent="0.25">
      <c r="A3209" s="73">
        <f>'EMFAC2017EI-2011Class'!B3208</f>
        <v>2025</v>
      </c>
      <c r="B3209" s="74" t="str">
        <f>'EMFAC2017EI-2011Class'!C3208</f>
        <v>T7 NOOS</v>
      </c>
      <c r="C3209" s="73">
        <f>'EMFAC2017EI-2011Class'!D3208</f>
        <v>2013</v>
      </c>
      <c r="D3209" s="38">
        <f>'EMFAC2017EI-2011Class'!F3208</f>
        <v>12</v>
      </c>
      <c r="E3209" s="72" t="str">
        <f t="shared" si="102"/>
        <v>T7 NOOS-12</v>
      </c>
      <c r="F3209" s="39">
        <f>VLOOKUP(E3209,HD_Odo!$C$2:$D$1381,2,FALSE)</f>
        <v>800000</v>
      </c>
      <c r="G3209" s="89" t="str">
        <f>'EMFAC2017EI-2011Class'!H3208</f>
        <v>2025-T7 NOOS-12</v>
      </c>
      <c r="H3209" s="77">
        <f t="shared" si="103"/>
        <v>0.68041741646726039</v>
      </c>
      <c r="J3209" s="13"/>
      <c r="N3209" s="37"/>
      <c r="O3209" s="36"/>
    </row>
    <row r="3210" spans="1:15" ht="13.7" customHeight="1" x14ac:dyDescent="0.25">
      <c r="A3210" s="73">
        <f>'EMFAC2017EI-2011Class'!B3209</f>
        <v>2025</v>
      </c>
      <c r="B3210" s="74" t="str">
        <f>'EMFAC2017EI-2011Class'!C3209</f>
        <v>T7 NOOS</v>
      </c>
      <c r="C3210" s="73">
        <f>'EMFAC2017EI-2011Class'!D3209</f>
        <v>2012</v>
      </c>
      <c r="D3210" s="38">
        <f>'EMFAC2017EI-2011Class'!F3209</f>
        <v>13</v>
      </c>
      <c r="E3210" s="72" t="str">
        <f t="shared" si="102"/>
        <v>T7 NOOS-13</v>
      </c>
      <c r="F3210" s="39">
        <f>VLOOKUP(E3210,HD_Odo!$C$2:$D$1381,2,FALSE)</f>
        <v>800000</v>
      </c>
      <c r="G3210" s="89" t="str">
        <f>'EMFAC2017EI-2011Class'!H3209</f>
        <v>2025-T7 NOOS-13</v>
      </c>
      <c r="H3210" s="77">
        <f t="shared" si="103"/>
        <v>0.68041741646726039</v>
      </c>
      <c r="J3210" s="13"/>
      <c r="N3210" s="37"/>
      <c r="O3210" s="36"/>
    </row>
    <row r="3211" spans="1:15" ht="13.7" customHeight="1" x14ac:dyDescent="0.25">
      <c r="A3211" s="73">
        <f>'EMFAC2017EI-2011Class'!B3210</f>
        <v>2025</v>
      </c>
      <c r="B3211" s="74" t="str">
        <f>'EMFAC2017EI-2011Class'!C3210</f>
        <v>T7 Other Port</v>
      </c>
      <c r="C3211" s="73">
        <f>'EMFAC2017EI-2011Class'!D3210</f>
        <v>2026</v>
      </c>
      <c r="D3211" s="38">
        <f>'EMFAC2017EI-2011Class'!F3210</f>
        <v>-1</v>
      </c>
      <c r="E3211" s="72" t="str">
        <f t="shared" ref="E3211:E3274" si="104">CONCATENATE(B3211,"-",D3211)</f>
        <v>T7 Other Port--1</v>
      </c>
      <c r="F3211" s="39">
        <f>VLOOKUP(E3211,HD_Odo!$C$2:$D$1381,2,FALSE)</f>
        <v>0</v>
      </c>
      <c r="G3211" s="89" t="str">
        <f>'EMFAC2017EI-2011Class'!H3210</f>
        <v>2025-T7 Other Port--1</v>
      </c>
      <c r="H3211" s="77">
        <f t="shared" si="103"/>
        <v>1</v>
      </c>
      <c r="J3211" s="13"/>
      <c r="N3211" s="37"/>
      <c r="O3211" s="36"/>
    </row>
    <row r="3212" spans="1:15" ht="13.7" customHeight="1" x14ac:dyDescent="0.25">
      <c r="A3212" s="73">
        <f>'EMFAC2017EI-2011Class'!B3211</f>
        <v>2025</v>
      </c>
      <c r="B3212" s="74" t="str">
        <f>'EMFAC2017EI-2011Class'!C3211</f>
        <v>T7 Other Port</v>
      </c>
      <c r="C3212" s="73">
        <f>'EMFAC2017EI-2011Class'!D3211</f>
        <v>2025</v>
      </c>
      <c r="D3212" s="38">
        <f>'EMFAC2017EI-2011Class'!F3211</f>
        <v>0</v>
      </c>
      <c r="E3212" s="72" t="str">
        <f t="shared" si="104"/>
        <v>T7 Other Port-0</v>
      </c>
      <c r="F3212" s="39">
        <f>VLOOKUP(E3212,HD_Odo!$C$2:$D$1381,2,FALSE)</f>
        <v>76908.539999999994</v>
      </c>
      <c r="G3212" s="89" t="str">
        <f>'EMFAC2017EI-2011Class'!H3211</f>
        <v>2025-T7 Other Port-0</v>
      </c>
      <c r="H3212" s="77">
        <f t="shared" si="103"/>
        <v>0.91211370450883045</v>
      </c>
      <c r="J3212" s="13"/>
      <c r="N3212" s="37"/>
      <c r="O3212" s="36"/>
    </row>
    <row r="3213" spans="1:15" ht="13.7" customHeight="1" x14ac:dyDescent="0.25">
      <c r="A3213" s="73">
        <f>'EMFAC2017EI-2011Class'!B3212</f>
        <v>2025</v>
      </c>
      <c r="B3213" s="74" t="str">
        <f>'EMFAC2017EI-2011Class'!C3212</f>
        <v>T7 Other Port</v>
      </c>
      <c r="C3213" s="73">
        <f>'EMFAC2017EI-2011Class'!D3212</f>
        <v>2024</v>
      </c>
      <c r="D3213" s="38">
        <f>'EMFAC2017EI-2011Class'!F3212</f>
        <v>1</v>
      </c>
      <c r="E3213" s="72" t="str">
        <f t="shared" si="104"/>
        <v>T7 Other Port-1</v>
      </c>
      <c r="F3213" s="39">
        <f>VLOOKUP(E3213,HD_Odo!$C$2:$D$1381,2,FALSE)</f>
        <v>153817.1</v>
      </c>
      <c r="G3213" s="89" t="str">
        <f>'EMFAC2017EI-2011Class'!H3212</f>
        <v>2025-T7 Other Port-1</v>
      </c>
      <c r="H3213" s="77">
        <f t="shared" si="103"/>
        <v>0.85637706633917587</v>
      </c>
      <c r="J3213" s="13"/>
      <c r="N3213" s="37"/>
      <c r="O3213" s="36"/>
    </row>
    <row r="3214" spans="1:15" ht="13.7" customHeight="1" x14ac:dyDescent="0.25">
      <c r="A3214" s="73">
        <f>'EMFAC2017EI-2011Class'!B3213</f>
        <v>2025</v>
      </c>
      <c r="B3214" s="74" t="str">
        <f>'EMFAC2017EI-2011Class'!C3213</f>
        <v>T7 Other Port</v>
      </c>
      <c r="C3214" s="73">
        <f>'EMFAC2017EI-2011Class'!D3213</f>
        <v>2023</v>
      </c>
      <c r="D3214" s="38">
        <f>'EMFAC2017EI-2011Class'!F3213</f>
        <v>2</v>
      </c>
      <c r="E3214" s="72" t="str">
        <f t="shared" si="104"/>
        <v>T7 Other Port-2</v>
      </c>
      <c r="F3214" s="39">
        <f>VLOOKUP(E3214,HD_Odo!$C$2:$D$1381,2,FALSE)</f>
        <v>229819.72</v>
      </c>
      <c r="G3214" s="89" t="str">
        <f>'EMFAC2017EI-2011Class'!H3213</f>
        <v>2025-T7 Other Port-2</v>
      </c>
      <c r="H3214" s="77">
        <f t="shared" si="103"/>
        <v>0.81826090773233284</v>
      </c>
      <c r="J3214" s="13"/>
      <c r="N3214" s="37"/>
      <c r="O3214" s="36"/>
    </row>
    <row r="3215" spans="1:15" ht="13.7" customHeight="1" x14ac:dyDescent="0.25">
      <c r="A3215" s="73">
        <f>'EMFAC2017EI-2011Class'!B3214</f>
        <v>2025</v>
      </c>
      <c r="B3215" s="74" t="str">
        <f>'EMFAC2017EI-2011Class'!C3214</f>
        <v>T7 Other Port</v>
      </c>
      <c r="C3215" s="73">
        <f>'EMFAC2017EI-2011Class'!D3214</f>
        <v>2022</v>
      </c>
      <c r="D3215" s="38">
        <f>'EMFAC2017EI-2011Class'!F3214</f>
        <v>3</v>
      </c>
      <c r="E3215" s="72" t="str">
        <f t="shared" si="104"/>
        <v>T7 Other Port-3</v>
      </c>
      <c r="F3215" s="39">
        <f>VLOOKUP(E3215,HD_Odo!$C$2:$D$1381,2,FALSE)</f>
        <v>310702.34000000003</v>
      </c>
      <c r="G3215" s="89" t="str">
        <f>'EMFAC2017EI-2011Class'!H3214</f>
        <v>2025-T7 Other Port-3</v>
      </c>
      <c r="H3215" s="77">
        <f t="shared" si="103"/>
        <v>0.78871947602779369</v>
      </c>
      <c r="J3215" s="13"/>
      <c r="N3215" s="37"/>
      <c r="O3215" s="36"/>
    </row>
    <row r="3216" spans="1:15" ht="13.7" customHeight="1" x14ac:dyDescent="0.25">
      <c r="A3216" s="73">
        <f>'EMFAC2017EI-2011Class'!B3215</f>
        <v>2025</v>
      </c>
      <c r="B3216" s="74" t="str">
        <f>'EMFAC2017EI-2011Class'!C3215</f>
        <v>T7 Other Port</v>
      </c>
      <c r="C3216" s="73">
        <f>'EMFAC2017EI-2011Class'!D3215</f>
        <v>2021</v>
      </c>
      <c r="D3216" s="38">
        <f>'EMFAC2017EI-2011Class'!F3215</f>
        <v>4</v>
      </c>
      <c r="E3216" s="72" t="str">
        <f t="shared" si="104"/>
        <v>T7 Other Port-4</v>
      </c>
      <c r="F3216" s="39">
        <f>VLOOKUP(E3216,HD_Odo!$C$2:$D$1381,2,FALSE)</f>
        <v>395127.86</v>
      </c>
      <c r="G3216" s="89" t="str">
        <f>'EMFAC2017EI-2011Class'!H3215</f>
        <v>2025-T7 Other Port-4</v>
      </c>
      <c r="H3216" s="77">
        <f t="shared" si="103"/>
        <v>0.76558635411214437</v>
      </c>
      <c r="J3216" s="13"/>
      <c r="N3216" s="37"/>
      <c r="O3216" s="36"/>
    </row>
    <row r="3217" spans="1:15" ht="13.7" customHeight="1" x14ac:dyDescent="0.25">
      <c r="A3217" s="73">
        <f>'EMFAC2017EI-2011Class'!B3216</f>
        <v>2025</v>
      </c>
      <c r="B3217" s="74" t="str">
        <f>'EMFAC2017EI-2011Class'!C3216</f>
        <v>T7 Other Port</v>
      </c>
      <c r="C3217" s="73">
        <f>'EMFAC2017EI-2011Class'!D3216</f>
        <v>2020</v>
      </c>
      <c r="D3217" s="38">
        <f>'EMFAC2017EI-2011Class'!F3216</f>
        <v>5</v>
      </c>
      <c r="E3217" s="72" t="str">
        <f t="shared" si="104"/>
        <v>T7 Other Port-5</v>
      </c>
      <c r="F3217" s="39">
        <f>VLOOKUP(E3217,HD_Odo!$C$2:$D$1381,2,FALSE)</f>
        <v>488987.22</v>
      </c>
      <c r="G3217" s="89" t="str">
        <f>'EMFAC2017EI-2011Class'!H3216</f>
        <v>2025-T7 Other Port-5</v>
      </c>
      <c r="H3217" s="77">
        <f t="shared" si="103"/>
        <v>0.74593607888422109</v>
      </c>
      <c r="J3217" s="13"/>
      <c r="N3217" s="37"/>
      <c r="O3217" s="36"/>
    </row>
    <row r="3218" spans="1:15" ht="13.7" customHeight="1" x14ac:dyDescent="0.25">
      <c r="A3218" s="73">
        <f>'EMFAC2017EI-2011Class'!B3217</f>
        <v>2025</v>
      </c>
      <c r="B3218" s="74" t="str">
        <f>'EMFAC2017EI-2011Class'!C3217</f>
        <v>T7 Other Port</v>
      </c>
      <c r="C3218" s="73">
        <f>'EMFAC2017EI-2011Class'!D3217</f>
        <v>2019</v>
      </c>
      <c r="D3218" s="38">
        <f>'EMFAC2017EI-2011Class'!F3217</f>
        <v>6</v>
      </c>
      <c r="E3218" s="72" t="str">
        <f t="shared" si="104"/>
        <v>T7 Other Port-6</v>
      </c>
      <c r="F3218" s="39">
        <f>VLOOKUP(E3218,HD_Odo!$C$2:$D$1381,2,FALSE)</f>
        <v>558038.9</v>
      </c>
      <c r="G3218" s="89" t="str">
        <f>'EMFAC2017EI-2011Class'!H3217</f>
        <v>2025-T7 Other Port-6</v>
      </c>
      <c r="H3218" s="77">
        <f t="shared" si="103"/>
        <v>0.73433523604369388</v>
      </c>
      <c r="J3218" s="13"/>
      <c r="N3218" s="37"/>
      <c r="O3218" s="36"/>
    </row>
    <row r="3219" spans="1:15" ht="13.7" customHeight="1" x14ac:dyDescent="0.25">
      <c r="A3219" s="73">
        <f>'EMFAC2017EI-2011Class'!B3218</f>
        <v>2025</v>
      </c>
      <c r="B3219" s="74" t="str">
        <f>'EMFAC2017EI-2011Class'!C3218</f>
        <v>T7 Other Port</v>
      </c>
      <c r="C3219" s="73">
        <f>'EMFAC2017EI-2011Class'!D3218</f>
        <v>2018</v>
      </c>
      <c r="D3219" s="38">
        <f>'EMFAC2017EI-2011Class'!F3218</f>
        <v>7</v>
      </c>
      <c r="E3219" s="72" t="str">
        <f t="shared" si="104"/>
        <v>T7 Other Port-7</v>
      </c>
      <c r="F3219" s="39">
        <f>VLOOKUP(E3219,HD_Odo!$C$2:$D$1381,2,FALSE)</f>
        <v>615840.93999999994</v>
      </c>
      <c r="G3219" s="89" t="str">
        <f>'EMFAC2017EI-2011Class'!H3218</f>
        <v>2025-T7 Other Port-7</v>
      </c>
      <c r="H3219" s="77">
        <f t="shared" si="103"/>
        <v>0.72602022322056203</v>
      </c>
      <c r="J3219" s="13"/>
      <c r="N3219" s="37"/>
      <c r="O3219" s="36"/>
    </row>
    <row r="3220" spans="1:15" ht="13.7" customHeight="1" x14ac:dyDescent="0.25">
      <c r="A3220" s="73">
        <f>'EMFAC2017EI-2011Class'!B3219</f>
        <v>2025</v>
      </c>
      <c r="B3220" s="74" t="str">
        <f>'EMFAC2017EI-2011Class'!C3219</f>
        <v>T7 Other Port</v>
      </c>
      <c r="C3220" s="73">
        <f>'EMFAC2017EI-2011Class'!D3219</f>
        <v>2017</v>
      </c>
      <c r="D3220" s="38">
        <f>'EMFAC2017EI-2011Class'!F3219</f>
        <v>8</v>
      </c>
      <c r="E3220" s="72" t="str">
        <f t="shared" si="104"/>
        <v>T7 Other Port-8</v>
      </c>
      <c r="F3220" s="39">
        <f>VLOOKUP(E3220,HD_Odo!$C$2:$D$1381,2,FALSE)</f>
        <v>669491.87</v>
      </c>
      <c r="G3220" s="89" t="str">
        <f>'EMFAC2017EI-2011Class'!H3219</f>
        <v>2025-T7 Other Port-8</v>
      </c>
      <c r="H3220" s="77">
        <f t="shared" si="103"/>
        <v>0.71922119982225674</v>
      </c>
      <c r="J3220" s="13"/>
      <c r="N3220" s="37"/>
      <c r="O3220" s="36"/>
    </row>
    <row r="3221" spans="1:15" ht="13.7" customHeight="1" x14ac:dyDescent="0.25">
      <c r="A3221" s="73">
        <f>'EMFAC2017EI-2011Class'!B3220</f>
        <v>2025</v>
      </c>
      <c r="B3221" s="74" t="str">
        <f>'EMFAC2017EI-2011Class'!C3220</f>
        <v>T7 Other Port</v>
      </c>
      <c r="C3221" s="73">
        <f>'EMFAC2017EI-2011Class'!D3220</f>
        <v>2016</v>
      </c>
      <c r="D3221" s="38">
        <f>'EMFAC2017EI-2011Class'!F3220</f>
        <v>9</v>
      </c>
      <c r="E3221" s="72" t="str">
        <f t="shared" si="104"/>
        <v>T7 Other Port-9</v>
      </c>
      <c r="F3221" s="39">
        <f>VLOOKUP(E3221,HD_Odo!$C$2:$D$1381,2,FALSE)</f>
        <v>719283.9</v>
      </c>
      <c r="G3221" s="89" t="str">
        <f>'EMFAC2017EI-2011Class'!H3220</f>
        <v>2025-T7 Other Port-9</v>
      </c>
      <c r="H3221" s="77">
        <f t="shared" si="103"/>
        <v>0.71357322918362553</v>
      </c>
      <c r="J3221" s="13"/>
      <c r="N3221" s="37"/>
      <c r="O3221" s="36"/>
    </row>
    <row r="3222" spans="1:15" ht="13.7" customHeight="1" x14ac:dyDescent="0.25">
      <c r="A3222" s="73">
        <f>'EMFAC2017EI-2011Class'!B3221</f>
        <v>2025</v>
      </c>
      <c r="B3222" s="74" t="str">
        <f>'EMFAC2017EI-2011Class'!C3221</f>
        <v>T7 Other Port</v>
      </c>
      <c r="C3222" s="73">
        <f>'EMFAC2017EI-2011Class'!D3221</f>
        <v>2015</v>
      </c>
      <c r="D3222" s="38">
        <f>'EMFAC2017EI-2011Class'!F3221</f>
        <v>10</v>
      </c>
      <c r="E3222" s="72" t="str">
        <f t="shared" si="104"/>
        <v>T7 Other Port-10</v>
      </c>
      <c r="F3222" s="39">
        <f>VLOOKUP(E3222,HD_Odo!$C$2:$D$1381,2,FALSE)</f>
        <v>765588.04</v>
      </c>
      <c r="G3222" s="89" t="str">
        <f>'EMFAC2017EI-2011Class'!H3221</f>
        <v>2025-T7 Other Port-10</v>
      </c>
      <c r="H3222" s="77">
        <f t="shared" si="103"/>
        <v>0.70880985223805471</v>
      </c>
      <c r="J3222" s="13"/>
      <c r="N3222" s="37"/>
      <c r="O3222" s="36"/>
    </row>
    <row r="3223" spans="1:15" ht="13.7" customHeight="1" x14ac:dyDescent="0.25">
      <c r="A3223" s="73">
        <f>'EMFAC2017EI-2011Class'!B3222</f>
        <v>2025</v>
      </c>
      <c r="B3223" s="74" t="str">
        <f>'EMFAC2017EI-2011Class'!C3222</f>
        <v>T7 Other Port</v>
      </c>
      <c r="C3223" s="73">
        <f>'EMFAC2017EI-2011Class'!D3222</f>
        <v>2014</v>
      </c>
      <c r="D3223" s="38">
        <f>'EMFAC2017EI-2011Class'!F3222</f>
        <v>11</v>
      </c>
      <c r="E3223" s="72" t="str">
        <f t="shared" si="104"/>
        <v>T7 Other Port-11</v>
      </c>
      <c r="F3223" s="39">
        <f>VLOOKUP(E3223,HD_Odo!$C$2:$D$1381,2,FALSE)</f>
        <v>800000</v>
      </c>
      <c r="G3223" s="89" t="str">
        <f>'EMFAC2017EI-2011Class'!H3222</f>
        <v>2025-T7 Other Port-11</v>
      </c>
      <c r="H3223" s="77">
        <f t="shared" si="103"/>
        <v>0.70553771918684549</v>
      </c>
      <c r="J3223" s="13"/>
      <c r="N3223" s="37"/>
      <c r="O3223" s="36"/>
    </row>
    <row r="3224" spans="1:15" ht="13.7" customHeight="1" x14ac:dyDescent="0.25">
      <c r="A3224" s="73">
        <f>'EMFAC2017EI-2011Class'!B3223</f>
        <v>2025</v>
      </c>
      <c r="B3224" s="74" t="str">
        <f>'EMFAC2017EI-2011Class'!C3223</f>
        <v>T7 Other Port</v>
      </c>
      <c r="C3224" s="73">
        <f>'EMFAC2017EI-2011Class'!D3223</f>
        <v>2013</v>
      </c>
      <c r="D3224" s="38">
        <f>'EMFAC2017EI-2011Class'!F3223</f>
        <v>12</v>
      </c>
      <c r="E3224" s="72" t="str">
        <f t="shared" si="104"/>
        <v>T7 Other Port-12</v>
      </c>
      <c r="F3224" s="39">
        <f>VLOOKUP(E3224,HD_Odo!$C$2:$D$1381,2,FALSE)</f>
        <v>800000</v>
      </c>
      <c r="G3224" s="89" t="str">
        <f>'EMFAC2017EI-2011Class'!H3223</f>
        <v>2025-T7 Other Port-12</v>
      </c>
      <c r="H3224" s="77">
        <f t="shared" si="103"/>
        <v>0.68041741646726039</v>
      </c>
      <c r="J3224" s="13"/>
      <c r="N3224" s="37"/>
      <c r="O3224" s="36"/>
    </row>
    <row r="3225" spans="1:15" ht="13.7" customHeight="1" x14ac:dyDescent="0.25">
      <c r="A3225" s="73">
        <f>'EMFAC2017EI-2011Class'!B3224</f>
        <v>2025</v>
      </c>
      <c r="B3225" s="74" t="str">
        <f>'EMFAC2017EI-2011Class'!C3224</f>
        <v>T7 Other Port</v>
      </c>
      <c r="C3225" s="73">
        <f>'EMFAC2017EI-2011Class'!D3224</f>
        <v>2012</v>
      </c>
      <c r="D3225" s="38">
        <f>'EMFAC2017EI-2011Class'!F3224</f>
        <v>13</v>
      </c>
      <c r="E3225" s="72" t="str">
        <f t="shared" si="104"/>
        <v>T7 Other Port-13</v>
      </c>
      <c r="F3225" s="39">
        <f>VLOOKUP(E3225,HD_Odo!$C$2:$D$1381,2,FALSE)</f>
        <v>800000</v>
      </c>
      <c r="G3225" s="89" t="str">
        <f>'EMFAC2017EI-2011Class'!H3224</f>
        <v>2025-T7 Other Port-13</v>
      </c>
      <c r="H3225" s="77">
        <f t="shared" si="103"/>
        <v>0.68041741646726039</v>
      </c>
      <c r="J3225" s="13"/>
      <c r="N3225" s="37"/>
      <c r="O3225" s="36"/>
    </row>
    <row r="3226" spans="1:15" ht="13.7" customHeight="1" x14ac:dyDescent="0.25">
      <c r="A3226" s="73">
        <f>'EMFAC2017EI-2011Class'!B3225</f>
        <v>2025</v>
      </c>
      <c r="B3226" s="74" t="str">
        <f>'EMFAC2017EI-2011Class'!C3225</f>
        <v>T7 POAK</v>
      </c>
      <c r="C3226" s="73">
        <f>'EMFAC2017EI-2011Class'!D3225</f>
        <v>2026</v>
      </c>
      <c r="D3226" s="38">
        <f>'EMFAC2017EI-2011Class'!F3225</f>
        <v>-1</v>
      </c>
      <c r="E3226" s="72" t="str">
        <f t="shared" si="104"/>
        <v>T7 POAK--1</v>
      </c>
      <c r="F3226" s="39">
        <f>VLOOKUP(E3226,HD_Odo!$C$2:$D$1381,2,FALSE)</f>
        <v>0</v>
      </c>
      <c r="G3226" s="89" t="str">
        <f>'EMFAC2017EI-2011Class'!H3225</f>
        <v>2025-T7 POAK--1</v>
      </c>
      <c r="H3226" s="77">
        <f t="shared" si="103"/>
        <v>1</v>
      </c>
      <c r="J3226" s="13"/>
      <c r="N3226" s="37"/>
      <c r="O3226" s="36"/>
    </row>
    <row r="3227" spans="1:15" ht="13.7" customHeight="1" x14ac:dyDescent="0.25">
      <c r="A3227" s="73">
        <f>'EMFAC2017EI-2011Class'!B3226</f>
        <v>2025</v>
      </c>
      <c r="B3227" s="74" t="str">
        <f>'EMFAC2017EI-2011Class'!C3226</f>
        <v>T7 POAK</v>
      </c>
      <c r="C3227" s="73">
        <f>'EMFAC2017EI-2011Class'!D3226</f>
        <v>2025</v>
      </c>
      <c r="D3227" s="38">
        <f>'EMFAC2017EI-2011Class'!F3226</f>
        <v>0</v>
      </c>
      <c r="E3227" s="72" t="str">
        <f t="shared" si="104"/>
        <v>T7 POAK-0</v>
      </c>
      <c r="F3227" s="39">
        <f>VLOOKUP(E3227,HD_Odo!$C$2:$D$1381,2,FALSE)</f>
        <v>76908.539999999994</v>
      </c>
      <c r="G3227" s="89" t="str">
        <f>'EMFAC2017EI-2011Class'!H3226</f>
        <v>2025-T7 POAK-0</v>
      </c>
      <c r="H3227" s="77">
        <f t="shared" si="103"/>
        <v>0.91211370450883045</v>
      </c>
      <c r="J3227" s="13"/>
      <c r="N3227" s="37"/>
      <c r="O3227" s="36"/>
    </row>
    <row r="3228" spans="1:15" ht="13.7" customHeight="1" x14ac:dyDescent="0.25">
      <c r="A3228" s="73">
        <f>'EMFAC2017EI-2011Class'!B3227</f>
        <v>2025</v>
      </c>
      <c r="B3228" s="74" t="str">
        <f>'EMFAC2017EI-2011Class'!C3227</f>
        <v>T7 POAK</v>
      </c>
      <c r="C3228" s="73">
        <f>'EMFAC2017EI-2011Class'!D3227</f>
        <v>2024</v>
      </c>
      <c r="D3228" s="38">
        <f>'EMFAC2017EI-2011Class'!F3227</f>
        <v>1</v>
      </c>
      <c r="E3228" s="72" t="str">
        <f t="shared" si="104"/>
        <v>T7 POAK-1</v>
      </c>
      <c r="F3228" s="39">
        <f>VLOOKUP(E3228,HD_Odo!$C$2:$D$1381,2,FALSE)</f>
        <v>153817.1</v>
      </c>
      <c r="G3228" s="89" t="str">
        <f>'EMFAC2017EI-2011Class'!H3227</f>
        <v>2025-T7 POAK-1</v>
      </c>
      <c r="H3228" s="77">
        <f t="shared" si="103"/>
        <v>0.85637706633917587</v>
      </c>
      <c r="J3228" s="13"/>
      <c r="N3228" s="37"/>
      <c r="O3228" s="36"/>
    </row>
    <row r="3229" spans="1:15" ht="13.7" customHeight="1" x14ac:dyDescent="0.25">
      <c r="A3229" s="73">
        <f>'EMFAC2017EI-2011Class'!B3228</f>
        <v>2025</v>
      </c>
      <c r="B3229" s="74" t="str">
        <f>'EMFAC2017EI-2011Class'!C3228</f>
        <v>T7 POAK</v>
      </c>
      <c r="C3229" s="73">
        <f>'EMFAC2017EI-2011Class'!D3228</f>
        <v>2023</v>
      </c>
      <c r="D3229" s="38">
        <f>'EMFAC2017EI-2011Class'!F3228</f>
        <v>2</v>
      </c>
      <c r="E3229" s="72" t="str">
        <f t="shared" si="104"/>
        <v>T7 POAK-2</v>
      </c>
      <c r="F3229" s="39">
        <f>VLOOKUP(E3229,HD_Odo!$C$2:$D$1381,2,FALSE)</f>
        <v>229819.72</v>
      </c>
      <c r="G3229" s="89" t="str">
        <f>'EMFAC2017EI-2011Class'!H3228</f>
        <v>2025-T7 POAK-2</v>
      </c>
      <c r="H3229" s="77">
        <f t="shared" si="103"/>
        <v>0.81826090773233284</v>
      </c>
      <c r="J3229" s="13"/>
      <c r="N3229" s="37"/>
      <c r="O3229" s="36"/>
    </row>
    <row r="3230" spans="1:15" ht="13.7" customHeight="1" x14ac:dyDescent="0.25">
      <c r="A3230" s="73">
        <f>'EMFAC2017EI-2011Class'!B3229</f>
        <v>2025</v>
      </c>
      <c r="B3230" s="74" t="str">
        <f>'EMFAC2017EI-2011Class'!C3229</f>
        <v>T7 POAK</v>
      </c>
      <c r="C3230" s="73">
        <f>'EMFAC2017EI-2011Class'!D3229</f>
        <v>2022</v>
      </c>
      <c r="D3230" s="38">
        <f>'EMFAC2017EI-2011Class'!F3229</f>
        <v>3</v>
      </c>
      <c r="E3230" s="72" t="str">
        <f t="shared" si="104"/>
        <v>T7 POAK-3</v>
      </c>
      <c r="F3230" s="39">
        <f>VLOOKUP(E3230,HD_Odo!$C$2:$D$1381,2,FALSE)</f>
        <v>310702.34000000003</v>
      </c>
      <c r="G3230" s="89" t="str">
        <f>'EMFAC2017EI-2011Class'!H3229</f>
        <v>2025-T7 POAK-3</v>
      </c>
      <c r="H3230" s="77">
        <f t="shared" si="103"/>
        <v>0.78871947602779369</v>
      </c>
      <c r="J3230" s="13"/>
      <c r="N3230" s="37"/>
      <c r="O3230" s="36"/>
    </row>
    <row r="3231" spans="1:15" ht="13.7" customHeight="1" x14ac:dyDescent="0.25">
      <c r="A3231" s="73">
        <f>'EMFAC2017EI-2011Class'!B3230</f>
        <v>2025</v>
      </c>
      <c r="B3231" s="74" t="str">
        <f>'EMFAC2017EI-2011Class'!C3230</f>
        <v>T7 POAK</v>
      </c>
      <c r="C3231" s="73">
        <f>'EMFAC2017EI-2011Class'!D3230</f>
        <v>2021</v>
      </c>
      <c r="D3231" s="38">
        <f>'EMFAC2017EI-2011Class'!F3230</f>
        <v>4</v>
      </c>
      <c r="E3231" s="72" t="str">
        <f t="shared" si="104"/>
        <v>T7 POAK-4</v>
      </c>
      <c r="F3231" s="39">
        <f>VLOOKUP(E3231,HD_Odo!$C$2:$D$1381,2,FALSE)</f>
        <v>395127.86</v>
      </c>
      <c r="G3231" s="89" t="str">
        <f>'EMFAC2017EI-2011Class'!H3230</f>
        <v>2025-T7 POAK-4</v>
      </c>
      <c r="H3231" s="77">
        <f t="shared" si="103"/>
        <v>0.76558635411214437</v>
      </c>
      <c r="J3231" s="13"/>
      <c r="N3231" s="37"/>
      <c r="O3231" s="36"/>
    </row>
    <row r="3232" spans="1:15" ht="13.7" customHeight="1" x14ac:dyDescent="0.25">
      <c r="A3232" s="73">
        <f>'EMFAC2017EI-2011Class'!B3231</f>
        <v>2025</v>
      </c>
      <c r="B3232" s="74" t="str">
        <f>'EMFAC2017EI-2011Class'!C3231</f>
        <v>T7 POAK</v>
      </c>
      <c r="C3232" s="73">
        <f>'EMFAC2017EI-2011Class'!D3231</f>
        <v>2020</v>
      </c>
      <c r="D3232" s="38">
        <f>'EMFAC2017EI-2011Class'!F3231</f>
        <v>5</v>
      </c>
      <c r="E3232" s="72" t="str">
        <f t="shared" si="104"/>
        <v>T7 POAK-5</v>
      </c>
      <c r="F3232" s="39">
        <f>VLOOKUP(E3232,HD_Odo!$C$2:$D$1381,2,FALSE)</f>
        <v>488987.22</v>
      </c>
      <c r="G3232" s="89" t="str">
        <f>'EMFAC2017EI-2011Class'!H3231</f>
        <v>2025-T7 POAK-5</v>
      </c>
      <c r="H3232" s="77">
        <f t="shared" si="103"/>
        <v>0.74593607888422109</v>
      </c>
      <c r="J3232" s="13"/>
      <c r="N3232" s="37"/>
      <c r="O3232" s="36"/>
    </row>
    <row r="3233" spans="1:15" ht="13.7" customHeight="1" x14ac:dyDescent="0.25">
      <c r="A3233" s="73">
        <f>'EMFAC2017EI-2011Class'!B3232</f>
        <v>2025</v>
      </c>
      <c r="B3233" s="74" t="str">
        <f>'EMFAC2017EI-2011Class'!C3232</f>
        <v>T7 POAK</v>
      </c>
      <c r="C3233" s="73">
        <f>'EMFAC2017EI-2011Class'!D3232</f>
        <v>2019</v>
      </c>
      <c r="D3233" s="38">
        <f>'EMFAC2017EI-2011Class'!F3232</f>
        <v>6</v>
      </c>
      <c r="E3233" s="72" t="str">
        <f t="shared" si="104"/>
        <v>T7 POAK-6</v>
      </c>
      <c r="F3233" s="39">
        <f>VLOOKUP(E3233,HD_Odo!$C$2:$D$1381,2,FALSE)</f>
        <v>558038.9</v>
      </c>
      <c r="G3233" s="89" t="str">
        <f>'EMFAC2017EI-2011Class'!H3232</f>
        <v>2025-T7 POAK-6</v>
      </c>
      <c r="H3233" s="77">
        <f t="shared" si="103"/>
        <v>0.73433523604369388</v>
      </c>
      <c r="J3233" s="13"/>
      <c r="N3233" s="37"/>
      <c r="O3233" s="36"/>
    </row>
    <row r="3234" spans="1:15" ht="13.7" customHeight="1" x14ac:dyDescent="0.25">
      <c r="A3234" s="73">
        <f>'EMFAC2017EI-2011Class'!B3233</f>
        <v>2025</v>
      </c>
      <c r="B3234" s="74" t="str">
        <f>'EMFAC2017EI-2011Class'!C3233</f>
        <v>T7 POAK</v>
      </c>
      <c r="C3234" s="73">
        <f>'EMFAC2017EI-2011Class'!D3233</f>
        <v>2018</v>
      </c>
      <c r="D3234" s="38">
        <f>'EMFAC2017EI-2011Class'!F3233</f>
        <v>7</v>
      </c>
      <c r="E3234" s="72" t="str">
        <f t="shared" si="104"/>
        <v>T7 POAK-7</v>
      </c>
      <c r="F3234" s="39">
        <f>VLOOKUP(E3234,HD_Odo!$C$2:$D$1381,2,FALSE)</f>
        <v>615840.93999999994</v>
      </c>
      <c r="G3234" s="89" t="str">
        <f>'EMFAC2017EI-2011Class'!H3233</f>
        <v>2025-T7 POAK-7</v>
      </c>
      <c r="H3234" s="77">
        <f t="shared" si="103"/>
        <v>0.72602022322056203</v>
      </c>
      <c r="J3234" s="13"/>
      <c r="N3234" s="37"/>
      <c r="O3234" s="36"/>
    </row>
    <row r="3235" spans="1:15" ht="13.7" customHeight="1" x14ac:dyDescent="0.25">
      <c r="A3235" s="73">
        <f>'EMFAC2017EI-2011Class'!B3234</f>
        <v>2025</v>
      </c>
      <c r="B3235" s="74" t="str">
        <f>'EMFAC2017EI-2011Class'!C3234</f>
        <v>T7 POAK</v>
      </c>
      <c r="C3235" s="73">
        <f>'EMFAC2017EI-2011Class'!D3234</f>
        <v>2017</v>
      </c>
      <c r="D3235" s="38">
        <f>'EMFAC2017EI-2011Class'!F3234</f>
        <v>8</v>
      </c>
      <c r="E3235" s="72" t="str">
        <f t="shared" si="104"/>
        <v>T7 POAK-8</v>
      </c>
      <c r="F3235" s="39">
        <f>VLOOKUP(E3235,HD_Odo!$C$2:$D$1381,2,FALSE)</f>
        <v>669491.87</v>
      </c>
      <c r="G3235" s="89" t="str">
        <f>'EMFAC2017EI-2011Class'!H3234</f>
        <v>2025-T7 POAK-8</v>
      </c>
      <c r="H3235" s="77">
        <f t="shared" si="103"/>
        <v>0.71922119982225674</v>
      </c>
      <c r="J3235" s="13"/>
      <c r="N3235" s="37"/>
      <c r="O3235" s="36"/>
    </row>
    <row r="3236" spans="1:15" ht="13.7" customHeight="1" x14ac:dyDescent="0.25">
      <c r="A3236" s="73">
        <f>'EMFAC2017EI-2011Class'!B3235</f>
        <v>2025</v>
      </c>
      <c r="B3236" s="74" t="str">
        <f>'EMFAC2017EI-2011Class'!C3235</f>
        <v>T7 POAK</v>
      </c>
      <c r="C3236" s="73">
        <f>'EMFAC2017EI-2011Class'!D3235</f>
        <v>2016</v>
      </c>
      <c r="D3236" s="38">
        <f>'EMFAC2017EI-2011Class'!F3235</f>
        <v>9</v>
      </c>
      <c r="E3236" s="72" t="str">
        <f t="shared" si="104"/>
        <v>T7 POAK-9</v>
      </c>
      <c r="F3236" s="39">
        <f>VLOOKUP(E3236,HD_Odo!$C$2:$D$1381,2,FALSE)</f>
        <v>719283.9</v>
      </c>
      <c r="G3236" s="89" t="str">
        <f>'EMFAC2017EI-2011Class'!H3235</f>
        <v>2025-T7 POAK-9</v>
      </c>
      <c r="H3236" s="77">
        <f t="shared" si="103"/>
        <v>0.71357322918362553</v>
      </c>
      <c r="J3236" s="13"/>
      <c r="N3236" s="37"/>
      <c r="O3236" s="36"/>
    </row>
    <row r="3237" spans="1:15" ht="13.7" customHeight="1" x14ac:dyDescent="0.25">
      <c r="A3237" s="73">
        <f>'EMFAC2017EI-2011Class'!B3236</f>
        <v>2025</v>
      </c>
      <c r="B3237" s="74" t="str">
        <f>'EMFAC2017EI-2011Class'!C3236</f>
        <v>T7 POAK</v>
      </c>
      <c r="C3237" s="73">
        <f>'EMFAC2017EI-2011Class'!D3236</f>
        <v>2015</v>
      </c>
      <c r="D3237" s="38">
        <f>'EMFAC2017EI-2011Class'!F3236</f>
        <v>10</v>
      </c>
      <c r="E3237" s="72" t="str">
        <f t="shared" si="104"/>
        <v>T7 POAK-10</v>
      </c>
      <c r="F3237" s="39">
        <f>VLOOKUP(E3237,HD_Odo!$C$2:$D$1381,2,FALSE)</f>
        <v>765588.04</v>
      </c>
      <c r="G3237" s="89" t="str">
        <f>'EMFAC2017EI-2011Class'!H3236</f>
        <v>2025-T7 POAK-10</v>
      </c>
      <c r="H3237" s="77">
        <f t="shared" si="103"/>
        <v>0.70880985223805471</v>
      </c>
      <c r="J3237" s="13"/>
      <c r="N3237" s="37"/>
      <c r="O3237" s="36"/>
    </row>
    <row r="3238" spans="1:15" ht="13.7" customHeight="1" x14ac:dyDescent="0.25">
      <c r="A3238" s="73">
        <f>'EMFAC2017EI-2011Class'!B3237</f>
        <v>2025</v>
      </c>
      <c r="B3238" s="74" t="str">
        <f>'EMFAC2017EI-2011Class'!C3237</f>
        <v>T7 POAK</v>
      </c>
      <c r="C3238" s="73">
        <f>'EMFAC2017EI-2011Class'!D3237</f>
        <v>2014</v>
      </c>
      <c r="D3238" s="38">
        <f>'EMFAC2017EI-2011Class'!F3237</f>
        <v>11</v>
      </c>
      <c r="E3238" s="72" t="str">
        <f t="shared" si="104"/>
        <v>T7 POAK-11</v>
      </c>
      <c r="F3238" s="39">
        <f>VLOOKUP(E3238,HD_Odo!$C$2:$D$1381,2,FALSE)</f>
        <v>800000</v>
      </c>
      <c r="G3238" s="89" t="str">
        <f>'EMFAC2017EI-2011Class'!H3237</f>
        <v>2025-T7 POAK-11</v>
      </c>
      <c r="H3238" s="77">
        <f t="shared" si="103"/>
        <v>0.70553771918684549</v>
      </c>
      <c r="J3238" s="13"/>
      <c r="N3238" s="37"/>
      <c r="O3238" s="36"/>
    </row>
    <row r="3239" spans="1:15" ht="13.7" customHeight="1" x14ac:dyDescent="0.25">
      <c r="A3239" s="73">
        <f>'EMFAC2017EI-2011Class'!B3238</f>
        <v>2025</v>
      </c>
      <c r="B3239" s="74" t="str">
        <f>'EMFAC2017EI-2011Class'!C3238</f>
        <v>T7 POAK</v>
      </c>
      <c r="C3239" s="73">
        <f>'EMFAC2017EI-2011Class'!D3238</f>
        <v>2013</v>
      </c>
      <c r="D3239" s="38">
        <f>'EMFAC2017EI-2011Class'!F3238</f>
        <v>12</v>
      </c>
      <c r="E3239" s="72" t="str">
        <f t="shared" si="104"/>
        <v>T7 POAK-12</v>
      </c>
      <c r="F3239" s="39">
        <f>VLOOKUP(E3239,HD_Odo!$C$2:$D$1381,2,FALSE)</f>
        <v>800000</v>
      </c>
      <c r="G3239" s="89" t="str">
        <f>'EMFAC2017EI-2011Class'!H3238</f>
        <v>2025-T7 POAK-12</v>
      </c>
      <c r="H3239" s="77">
        <f t="shared" si="103"/>
        <v>0.68041741646726039</v>
      </c>
      <c r="J3239" s="13"/>
      <c r="N3239" s="37"/>
      <c r="O3239" s="36"/>
    </row>
    <row r="3240" spans="1:15" ht="13.7" customHeight="1" x14ac:dyDescent="0.25">
      <c r="A3240" s="73">
        <f>'EMFAC2017EI-2011Class'!B3239</f>
        <v>2025</v>
      </c>
      <c r="B3240" s="74" t="str">
        <f>'EMFAC2017EI-2011Class'!C3239</f>
        <v>T7 POAK</v>
      </c>
      <c r="C3240" s="73">
        <f>'EMFAC2017EI-2011Class'!D3239</f>
        <v>2012</v>
      </c>
      <c r="D3240" s="38">
        <f>'EMFAC2017EI-2011Class'!F3239</f>
        <v>13</v>
      </c>
      <c r="E3240" s="72" t="str">
        <f t="shared" si="104"/>
        <v>T7 POAK-13</v>
      </c>
      <c r="F3240" s="39">
        <f>VLOOKUP(E3240,HD_Odo!$C$2:$D$1381,2,FALSE)</f>
        <v>800000</v>
      </c>
      <c r="G3240" s="89" t="str">
        <f>'EMFAC2017EI-2011Class'!H3239</f>
        <v>2025-T7 POAK-13</v>
      </c>
      <c r="H3240" s="77">
        <f t="shared" si="103"/>
        <v>0.68041741646726039</v>
      </c>
      <c r="J3240" s="13"/>
      <c r="N3240" s="37"/>
      <c r="O3240" s="36"/>
    </row>
    <row r="3241" spans="1:15" ht="13.7" customHeight="1" x14ac:dyDescent="0.25">
      <c r="A3241" s="73">
        <f>'EMFAC2017EI-2011Class'!B3240</f>
        <v>2025</v>
      </c>
      <c r="B3241" s="74" t="str">
        <f>'EMFAC2017EI-2011Class'!C3240</f>
        <v>T7 POLA</v>
      </c>
      <c r="C3241" s="73">
        <f>'EMFAC2017EI-2011Class'!D3240</f>
        <v>2026</v>
      </c>
      <c r="D3241" s="38">
        <f>'EMFAC2017EI-2011Class'!F3240</f>
        <v>-1</v>
      </c>
      <c r="E3241" s="72" t="str">
        <f t="shared" si="104"/>
        <v>T7 POLA--1</v>
      </c>
      <c r="F3241" s="39">
        <f>VLOOKUP(E3241,HD_Odo!$C$2:$D$1381,2,FALSE)</f>
        <v>0</v>
      </c>
      <c r="G3241" s="89" t="str">
        <f>'EMFAC2017EI-2011Class'!H3240</f>
        <v>2025-T7 POLA--1</v>
      </c>
      <c r="H3241" s="77">
        <f t="shared" si="103"/>
        <v>1</v>
      </c>
      <c r="J3241" s="13"/>
      <c r="N3241" s="37"/>
      <c r="O3241" s="36"/>
    </row>
    <row r="3242" spans="1:15" ht="13.7" customHeight="1" x14ac:dyDescent="0.25">
      <c r="A3242" s="73">
        <f>'EMFAC2017EI-2011Class'!B3241</f>
        <v>2025</v>
      </c>
      <c r="B3242" s="74" t="str">
        <f>'EMFAC2017EI-2011Class'!C3241</f>
        <v>T7 POLA</v>
      </c>
      <c r="C3242" s="73">
        <f>'EMFAC2017EI-2011Class'!D3241</f>
        <v>2025</v>
      </c>
      <c r="D3242" s="38">
        <f>'EMFAC2017EI-2011Class'!F3241</f>
        <v>0</v>
      </c>
      <c r="E3242" s="72" t="str">
        <f t="shared" si="104"/>
        <v>T7 POLA-0</v>
      </c>
      <c r="F3242" s="39">
        <f>VLOOKUP(E3242,HD_Odo!$C$2:$D$1381,2,FALSE)</f>
        <v>76908.539999999994</v>
      </c>
      <c r="G3242" s="89" t="str">
        <f>'EMFAC2017EI-2011Class'!H3241</f>
        <v>2025-T7 POLA-0</v>
      </c>
      <c r="H3242" s="77">
        <f t="shared" si="103"/>
        <v>0.91211370450883045</v>
      </c>
      <c r="J3242" s="13"/>
      <c r="N3242" s="37"/>
      <c r="O3242" s="36"/>
    </row>
    <row r="3243" spans="1:15" ht="13.7" customHeight="1" x14ac:dyDescent="0.25">
      <c r="A3243" s="73">
        <f>'EMFAC2017EI-2011Class'!B3242</f>
        <v>2025</v>
      </c>
      <c r="B3243" s="74" t="str">
        <f>'EMFAC2017EI-2011Class'!C3242</f>
        <v>T7 POLA</v>
      </c>
      <c r="C3243" s="73">
        <f>'EMFAC2017EI-2011Class'!D3242</f>
        <v>2024</v>
      </c>
      <c r="D3243" s="38">
        <f>'EMFAC2017EI-2011Class'!F3242</f>
        <v>1</v>
      </c>
      <c r="E3243" s="72" t="str">
        <f t="shared" si="104"/>
        <v>T7 POLA-1</v>
      </c>
      <c r="F3243" s="39">
        <f>VLOOKUP(E3243,HD_Odo!$C$2:$D$1381,2,FALSE)</f>
        <v>153817.1</v>
      </c>
      <c r="G3243" s="89" t="str">
        <f>'EMFAC2017EI-2011Class'!H3242</f>
        <v>2025-T7 POLA-1</v>
      </c>
      <c r="H3243" s="77">
        <f t="shared" si="103"/>
        <v>0.85637706633917587</v>
      </c>
      <c r="J3243" s="13"/>
      <c r="N3243" s="37"/>
      <c r="O3243" s="36"/>
    </row>
    <row r="3244" spans="1:15" ht="13.7" customHeight="1" x14ac:dyDescent="0.25">
      <c r="A3244" s="73">
        <f>'EMFAC2017EI-2011Class'!B3243</f>
        <v>2025</v>
      </c>
      <c r="B3244" s="74" t="str">
        <f>'EMFAC2017EI-2011Class'!C3243</f>
        <v>T7 POLA</v>
      </c>
      <c r="C3244" s="73">
        <f>'EMFAC2017EI-2011Class'!D3243</f>
        <v>2023</v>
      </c>
      <c r="D3244" s="38">
        <f>'EMFAC2017EI-2011Class'!F3243</f>
        <v>2</v>
      </c>
      <c r="E3244" s="72" t="str">
        <f t="shared" si="104"/>
        <v>T7 POLA-2</v>
      </c>
      <c r="F3244" s="39">
        <f>VLOOKUP(E3244,HD_Odo!$C$2:$D$1381,2,FALSE)</f>
        <v>229819.72</v>
      </c>
      <c r="G3244" s="89" t="str">
        <f>'EMFAC2017EI-2011Class'!H3243</f>
        <v>2025-T7 POLA-2</v>
      </c>
      <c r="H3244" s="77">
        <f t="shared" si="103"/>
        <v>0.81826090773233284</v>
      </c>
      <c r="J3244" s="13"/>
      <c r="N3244" s="37"/>
      <c r="O3244" s="36"/>
    </row>
    <row r="3245" spans="1:15" ht="13.7" customHeight="1" x14ac:dyDescent="0.25">
      <c r="A3245" s="73">
        <f>'EMFAC2017EI-2011Class'!B3244</f>
        <v>2025</v>
      </c>
      <c r="B3245" s="74" t="str">
        <f>'EMFAC2017EI-2011Class'!C3244</f>
        <v>T7 POLA</v>
      </c>
      <c r="C3245" s="73">
        <f>'EMFAC2017EI-2011Class'!D3244</f>
        <v>2022</v>
      </c>
      <c r="D3245" s="38">
        <f>'EMFAC2017EI-2011Class'!F3244</f>
        <v>3</v>
      </c>
      <c r="E3245" s="72" t="str">
        <f t="shared" si="104"/>
        <v>T7 POLA-3</v>
      </c>
      <c r="F3245" s="39">
        <f>VLOOKUP(E3245,HD_Odo!$C$2:$D$1381,2,FALSE)</f>
        <v>310702.34000000003</v>
      </c>
      <c r="G3245" s="89" t="str">
        <f>'EMFAC2017EI-2011Class'!H3244</f>
        <v>2025-T7 POLA-3</v>
      </c>
      <c r="H3245" s="77">
        <f t="shared" si="103"/>
        <v>0.78871947602779369</v>
      </c>
      <c r="J3245" s="13"/>
      <c r="N3245" s="37"/>
      <c r="O3245" s="36"/>
    </row>
    <row r="3246" spans="1:15" ht="13.7" customHeight="1" x14ac:dyDescent="0.25">
      <c r="A3246" s="73">
        <f>'EMFAC2017EI-2011Class'!B3245</f>
        <v>2025</v>
      </c>
      <c r="B3246" s="74" t="str">
        <f>'EMFAC2017EI-2011Class'!C3245</f>
        <v>T7 POLA</v>
      </c>
      <c r="C3246" s="73">
        <f>'EMFAC2017EI-2011Class'!D3245</f>
        <v>2021</v>
      </c>
      <c r="D3246" s="38">
        <f>'EMFAC2017EI-2011Class'!F3245</f>
        <v>4</v>
      </c>
      <c r="E3246" s="72" t="str">
        <f t="shared" si="104"/>
        <v>T7 POLA-4</v>
      </c>
      <c r="F3246" s="39">
        <f>VLOOKUP(E3246,HD_Odo!$C$2:$D$1381,2,FALSE)</f>
        <v>395127.86</v>
      </c>
      <c r="G3246" s="89" t="str">
        <f>'EMFAC2017EI-2011Class'!H3245</f>
        <v>2025-T7 POLA-4</v>
      </c>
      <c r="H3246" s="77">
        <f t="shared" si="103"/>
        <v>0.76558635411214437</v>
      </c>
      <c r="J3246" s="13"/>
      <c r="N3246" s="37"/>
      <c r="O3246" s="36"/>
    </row>
    <row r="3247" spans="1:15" ht="13.7" customHeight="1" x14ac:dyDescent="0.25">
      <c r="A3247" s="73">
        <f>'EMFAC2017EI-2011Class'!B3246</f>
        <v>2025</v>
      </c>
      <c r="B3247" s="74" t="str">
        <f>'EMFAC2017EI-2011Class'!C3246</f>
        <v>T7 POLA</v>
      </c>
      <c r="C3247" s="73">
        <f>'EMFAC2017EI-2011Class'!D3246</f>
        <v>2020</v>
      </c>
      <c r="D3247" s="38">
        <f>'EMFAC2017EI-2011Class'!F3246</f>
        <v>5</v>
      </c>
      <c r="E3247" s="72" t="str">
        <f t="shared" si="104"/>
        <v>T7 POLA-5</v>
      </c>
      <c r="F3247" s="39">
        <f>VLOOKUP(E3247,HD_Odo!$C$2:$D$1381,2,FALSE)</f>
        <v>488987.22</v>
      </c>
      <c r="G3247" s="89" t="str">
        <f>'EMFAC2017EI-2011Class'!H3246</f>
        <v>2025-T7 POLA-5</v>
      </c>
      <c r="H3247" s="77">
        <f t="shared" si="103"/>
        <v>0.74593607888422109</v>
      </c>
      <c r="J3247" s="13"/>
      <c r="N3247" s="37"/>
      <c r="O3247" s="36"/>
    </row>
    <row r="3248" spans="1:15" ht="13.7" customHeight="1" x14ac:dyDescent="0.25">
      <c r="A3248" s="73">
        <f>'EMFAC2017EI-2011Class'!B3247</f>
        <v>2025</v>
      </c>
      <c r="B3248" s="74" t="str">
        <f>'EMFAC2017EI-2011Class'!C3247</f>
        <v>T7 POLA</v>
      </c>
      <c r="C3248" s="73">
        <f>'EMFAC2017EI-2011Class'!D3247</f>
        <v>2019</v>
      </c>
      <c r="D3248" s="38">
        <f>'EMFAC2017EI-2011Class'!F3247</f>
        <v>6</v>
      </c>
      <c r="E3248" s="72" t="str">
        <f t="shared" si="104"/>
        <v>T7 POLA-6</v>
      </c>
      <c r="F3248" s="39">
        <f>VLOOKUP(E3248,HD_Odo!$C$2:$D$1381,2,FALSE)</f>
        <v>558038.9</v>
      </c>
      <c r="G3248" s="89" t="str">
        <f>'EMFAC2017EI-2011Class'!H3247</f>
        <v>2025-T7 POLA-6</v>
      </c>
      <c r="H3248" s="77">
        <f t="shared" si="103"/>
        <v>0.73433523604369388</v>
      </c>
      <c r="J3248" s="13"/>
      <c r="N3248" s="37"/>
      <c r="O3248" s="36"/>
    </row>
    <row r="3249" spans="1:15" ht="13.7" customHeight="1" x14ac:dyDescent="0.25">
      <c r="A3249" s="73">
        <f>'EMFAC2017EI-2011Class'!B3248</f>
        <v>2025</v>
      </c>
      <c r="B3249" s="74" t="str">
        <f>'EMFAC2017EI-2011Class'!C3248</f>
        <v>T7 POLA</v>
      </c>
      <c r="C3249" s="73">
        <f>'EMFAC2017EI-2011Class'!D3248</f>
        <v>2018</v>
      </c>
      <c r="D3249" s="38">
        <f>'EMFAC2017EI-2011Class'!F3248</f>
        <v>7</v>
      </c>
      <c r="E3249" s="72" t="str">
        <f t="shared" si="104"/>
        <v>T7 POLA-7</v>
      </c>
      <c r="F3249" s="39">
        <f>VLOOKUP(E3249,HD_Odo!$C$2:$D$1381,2,FALSE)</f>
        <v>615840.93999999994</v>
      </c>
      <c r="G3249" s="89" t="str">
        <f>'EMFAC2017EI-2011Class'!H3248</f>
        <v>2025-T7 POLA-7</v>
      </c>
      <c r="H3249" s="77">
        <f t="shared" si="103"/>
        <v>0.72602022322056203</v>
      </c>
      <c r="J3249" s="13"/>
      <c r="N3249" s="37"/>
      <c r="O3249" s="36"/>
    </row>
    <row r="3250" spans="1:15" ht="13.7" customHeight="1" x14ac:dyDescent="0.25">
      <c r="A3250" s="73">
        <f>'EMFAC2017EI-2011Class'!B3249</f>
        <v>2025</v>
      </c>
      <c r="B3250" s="74" t="str">
        <f>'EMFAC2017EI-2011Class'!C3249</f>
        <v>T7 POLA</v>
      </c>
      <c r="C3250" s="73">
        <f>'EMFAC2017EI-2011Class'!D3249</f>
        <v>2017</v>
      </c>
      <c r="D3250" s="38">
        <f>'EMFAC2017EI-2011Class'!F3249</f>
        <v>8</v>
      </c>
      <c r="E3250" s="72" t="str">
        <f t="shared" si="104"/>
        <v>T7 POLA-8</v>
      </c>
      <c r="F3250" s="39">
        <f>VLOOKUP(E3250,HD_Odo!$C$2:$D$1381,2,FALSE)</f>
        <v>669491.87</v>
      </c>
      <c r="G3250" s="89" t="str">
        <f>'EMFAC2017EI-2011Class'!H3249</f>
        <v>2025-T7 POLA-8</v>
      </c>
      <c r="H3250" s="77">
        <f t="shared" si="103"/>
        <v>0.71922119982225674</v>
      </c>
      <c r="J3250" s="13"/>
      <c r="N3250" s="37"/>
      <c r="O3250" s="36"/>
    </row>
    <row r="3251" spans="1:15" ht="13.7" customHeight="1" x14ac:dyDescent="0.25">
      <c r="A3251" s="73">
        <f>'EMFAC2017EI-2011Class'!B3250</f>
        <v>2025</v>
      </c>
      <c r="B3251" s="74" t="str">
        <f>'EMFAC2017EI-2011Class'!C3250</f>
        <v>T7 POLA</v>
      </c>
      <c r="C3251" s="73">
        <f>'EMFAC2017EI-2011Class'!D3250</f>
        <v>2016</v>
      </c>
      <c r="D3251" s="38">
        <f>'EMFAC2017EI-2011Class'!F3250</f>
        <v>9</v>
      </c>
      <c r="E3251" s="72" t="str">
        <f t="shared" si="104"/>
        <v>T7 POLA-9</v>
      </c>
      <c r="F3251" s="39">
        <f>VLOOKUP(E3251,HD_Odo!$C$2:$D$1381,2,FALSE)</f>
        <v>719283.9</v>
      </c>
      <c r="G3251" s="89" t="str">
        <f>'EMFAC2017EI-2011Class'!H3250</f>
        <v>2025-T7 POLA-9</v>
      </c>
      <c r="H3251" s="77">
        <f t="shared" si="103"/>
        <v>0.71357322918362553</v>
      </c>
      <c r="J3251" s="13"/>
      <c r="N3251" s="37"/>
      <c r="O3251" s="36"/>
    </row>
    <row r="3252" spans="1:15" ht="13.7" customHeight="1" x14ac:dyDescent="0.25">
      <c r="A3252" s="73">
        <f>'EMFAC2017EI-2011Class'!B3251</f>
        <v>2025</v>
      </c>
      <c r="B3252" s="74" t="str">
        <f>'EMFAC2017EI-2011Class'!C3251</f>
        <v>T7 POLA</v>
      </c>
      <c r="C3252" s="73">
        <f>'EMFAC2017EI-2011Class'!D3251</f>
        <v>2015</v>
      </c>
      <c r="D3252" s="38">
        <f>'EMFAC2017EI-2011Class'!F3251</f>
        <v>10</v>
      </c>
      <c r="E3252" s="72" t="str">
        <f t="shared" si="104"/>
        <v>T7 POLA-10</v>
      </c>
      <c r="F3252" s="39">
        <f>VLOOKUP(E3252,HD_Odo!$C$2:$D$1381,2,FALSE)</f>
        <v>765588.04</v>
      </c>
      <c r="G3252" s="89" t="str">
        <f>'EMFAC2017EI-2011Class'!H3251</f>
        <v>2025-T7 POLA-10</v>
      </c>
      <c r="H3252" s="77">
        <f t="shared" si="103"/>
        <v>0.70880985223805471</v>
      </c>
      <c r="J3252" s="13"/>
      <c r="N3252" s="37"/>
      <c r="O3252" s="36"/>
    </row>
    <row r="3253" spans="1:15" ht="13.7" customHeight="1" x14ac:dyDescent="0.25">
      <c r="A3253" s="73">
        <f>'EMFAC2017EI-2011Class'!B3252</f>
        <v>2025</v>
      </c>
      <c r="B3253" s="74" t="str">
        <f>'EMFAC2017EI-2011Class'!C3252</f>
        <v>T7 POLA</v>
      </c>
      <c r="C3253" s="73">
        <f>'EMFAC2017EI-2011Class'!D3252</f>
        <v>2014</v>
      </c>
      <c r="D3253" s="38">
        <f>'EMFAC2017EI-2011Class'!F3252</f>
        <v>11</v>
      </c>
      <c r="E3253" s="72" t="str">
        <f t="shared" si="104"/>
        <v>T7 POLA-11</v>
      </c>
      <c r="F3253" s="39">
        <f>VLOOKUP(E3253,HD_Odo!$C$2:$D$1381,2,FALSE)</f>
        <v>800000</v>
      </c>
      <c r="G3253" s="89" t="str">
        <f>'EMFAC2017EI-2011Class'!H3252</f>
        <v>2025-T7 POLA-11</v>
      </c>
      <c r="H3253" s="77">
        <f t="shared" si="103"/>
        <v>0.70553771918684549</v>
      </c>
      <c r="J3253" s="13"/>
      <c r="N3253" s="37"/>
      <c r="O3253" s="36"/>
    </row>
    <row r="3254" spans="1:15" ht="13.7" customHeight="1" x14ac:dyDescent="0.25">
      <c r="A3254" s="73">
        <f>'EMFAC2017EI-2011Class'!B3253</f>
        <v>2025</v>
      </c>
      <c r="B3254" s="74" t="str">
        <f>'EMFAC2017EI-2011Class'!C3253</f>
        <v>T7 POLA</v>
      </c>
      <c r="C3254" s="73">
        <f>'EMFAC2017EI-2011Class'!D3253</f>
        <v>2013</v>
      </c>
      <c r="D3254" s="38">
        <f>'EMFAC2017EI-2011Class'!F3253</f>
        <v>12</v>
      </c>
      <c r="E3254" s="72" t="str">
        <f t="shared" si="104"/>
        <v>T7 POLA-12</v>
      </c>
      <c r="F3254" s="39">
        <f>VLOOKUP(E3254,HD_Odo!$C$2:$D$1381,2,FALSE)</f>
        <v>800000</v>
      </c>
      <c r="G3254" s="89" t="str">
        <f>'EMFAC2017EI-2011Class'!H3253</f>
        <v>2025-T7 POLA-12</v>
      </c>
      <c r="H3254" s="77">
        <f t="shared" si="103"/>
        <v>0.68041741646726039</v>
      </c>
      <c r="J3254" s="13"/>
      <c r="N3254" s="37"/>
      <c r="O3254" s="36"/>
    </row>
    <row r="3255" spans="1:15" ht="13.7" customHeight="1" x14ac:dyDescent="0.25">
      <c r="A3255" s="73">
        <f>'EMFAC2017EI-2011Class'!B3254</f>
        <v>2025</v>
      </c>
      <c r="B3255" s="74" t="str">
        <f>'EMFAC2017EI-2011Class'!C3254</f>
        <v>T7 POLA</v>
      </c>
      <c r="C3255" s="73">
        <f>'EMFAC2017EI-2011Class'!D3254</f>
        <v>2012</v>
      </c>
      <c r="D3255" s="38">
        <f>'EMFAC2017EI-2011Class'!F3254</f>
        <v>13</v>
      </c>
      <c r="E3255" s="72" t="str">
        <f t="shared" si="104"/>
        <v>T7 POLA-13</v>
      </c>
      <c r="F3255" s="39">
        <f>VLOOKUP(E3255,HD_Odo!$C$2:$D$1381,2,FALSE)</f>
        <v>800000</v>
      </c>
      <c r="G3255" s="89" t="str">
        <f>'EMFAC2017EI-2011Class'!H3254</f>
        <v>2025-T7 POLA-13</v>
      </c>
      <c r="H3255" s="77">
        <f t="shared" si="103"/>
        <v>0.68041741646726039</v>
      </c>
      <c r="J3255" s="13"/>
      <c r="N3255" s="37"/>
      <c r="O3255" s="36"/>
    </row>
    <row r="3256" spans="1:15" ht="13.7" customHeight="1" x14ac:dyDescent="0.25">
      <c r="A3256" s="73">
        <f>'EMFAC2017EI-2011Class'!B3255</f>
        <v>2025</v>
      </c>
      <c r="B3256" s="74" t="str">
        <f>'EMFAC2017EI-2011Class'!C3255</f>
        <v>T7 PTO</v>
      </c>
      <c r="C3256" s="73">
        <f>'EMFAC2017EI-2011Class'!D3255</f>
        <v>2026</v>
      </c>
      <c r="D3256" s="38">
        <f>'EMFAC2017EI-2011Class'!F3255</f>
        <v>-1</v>
      </c>
      <c r="E3256" s="72" t="str">
        <f t="shared" si="104"/>
        <v>T7 PTO--1</v>
      </c>
      <c r="F3256" s="39">
        <f>VLOOKUP(E3256,HD_Odo!$C$2:$D$1381,2,FALSE)</f>
        <v>0</v>
      </c>
      <c r="G3256" s="89" t="str">
        <f>'EMFAC2017EI-2011Class'!H3255</f>
        <v>2025-T7 PTO--1</v>
      </c>
      <c r="H3256" s="77">
        <f t="shared" si="103"/>
        <v>1</v>
      </c>
      <c r="J3256" s="13"/>
      <c r="N3256" s="37"/>
      <c r="O3256" s="36"/>
    </row>
    <row r="3257" spans="1:15" ht="13.7" customHeight="1" x14ac:dyDescent="0.25">
      <c r="A3257" s="73">
        <f>'EMFAC2017EI-2011Class'!B3256</f>
        <v>2025</v>
      </c>
      <c r="B3257" s="74" t="str">
        <f>'EMFAC2017EI-2011Class'!C3256</f>
        <v>T7 PTO</v>
      </c>
      <c r="C3257" s="73">
        <f>'EMFAC2017EI-2011Class'!D3256</f>
        <v>2025</v>
      </c>
      <c r="D3257" s="38">
        <f>'EMFAC2017EI-2011Class'!F3256</f>
        <v>0</v>
      </c>
      <c r="E3257" s="72" t="str">
        <f t="shared" si="104"/>
        <v>T7 PTO-0</v>
      </c>
      <c r="F3257" s="39">
        <f>VLOOKUP(E3257,HD_Odo!$C$2:$D$1381,2,FALSE)</f>
        <v>40564</v>
      </c>
      <c r="G3257" s="89" t="str">
        <f>'EMFAC2017EI-2011Class'!H3256</f>
        <v>2025-T7 PTO-0</v>
      </c>
      <c r="H3257" s="77">
        <f t="shared" si="103"/>
        <v>0.94816243188004323</v>
      </c>
      <c r="J3257" s="13"/>
      <c r="N3257" s="37"/>
      <c r="O3257" s="36"/>
    </row>
    <row r="3258" spans="1:15" ht="13.7" customHeight="1" x14ac:dyDescent="0.25">
      <c r="A3258" s="73">
        <f>'EMFAC2017EI-2011Class'!B3257</f>
        <v>2025</v>
      </c>
      <c r="B3258" s="74" t="str">
        <f>'EMFAC2017EI-2011Class'!C3257</f>
        <v>T7 PTO</v>
      </c>
      <c r="C3258" s="73">
        <f>'EMFAC2017EI-2011Class'!D3257</f>
        <v>2024</v>
      </c>
      <c r="D3258" s="38">
        <f>'EMFAC2017EI-2011Class'!F3257</f>
        <v>1</v>
      </c>
      <c r="E3258" s="72" t="str">
        <f t="shared" si="104"/>
        <v>T7 PTO-1</v>
      </c>
      <c r="F3258" s="39">
        <f>VLOOKUP(E3258,HD_Odo!$C$2:$D$1381,2,FALSE)</f>
        <v>79371</v>
      </c>
      <c r="G3258" s="89" t="str">
        <f>'EMFAC2017EI-2011Class'!H3257</f>
        <v>2025-T7 PTO-1</v>
      </c>
      <c r="H3258" s="77">
        <f t="shared" si="103"/>
        <v>0.90994519598378643</v>
      </c>
      <c r="J3258" s="13"/>
      <c r="N3258" s="37"/>
      <c r="O3258" s="36"/>
    </row>
    <row r="3259" spans="1:15" ht="13.7" customHeight="1" x14ac:dyDescent="0.25">
      <c r="A3259" s="73">
        <f>'EMFAC2017EI-2011Class'!B3258</f>
        <v>2025</v>
      </c>
      <c r="B3259" s="74" t="str">
        <f>'EMFAC2017EI-2011Class'!C3258</f>
        <v>T7 PTO</v>
      </c>
      <c r="C3259" s="73">
        <f>'EMFAC2017EI-2011Class'!D3258</f>
        <v>2023</v>
      </c>
      <c r="D3259" s="38">
        <f>'EMFAC2017EI-2011Class'!F3258</f>
        <v>2</v>
      </c>
      <c r="E3259" s="72" t="str">
        <f t="shared" si="104"/>
        <v>T7 PTO-2</v>
      </c>
      <c r="F3259" s="39">
        <f>VLOOKUP(E3259,HD_Odo!$C$2:$D$1381,2,FALSE)</f>
        <v>116000</v>
      </c>
      <c r="G3259" s="89" t="str">
        <f>'EMFAC2017EI-2011Class'!H3258</f>
        <v>2025-T7 PTO-2</v>
      </c>
      <c r="H3259" s="77">
        <f t="shared" ref="H3259:H3322" si="105">IF(C3259&lt;1994,1,IF(C3259&lt;2004,($AG$3+$AH$3*(F3259/10000))/($E$3+$F$3*(F3259/10000)),IF(C3259&lt;2008,($AG$4+$AH$4*(F3259/10000))/($E$4+$F$4*(F3259/10000)),IF(C3259&lt;2011,($AG$5+$AH$5*(F3259/10000))/($E$5+$F$5*(F3259/10000)),IF(C3259&lt;2014,($AG$6+$AH$6*(F3259/10000))/($E$6+$F$6*(F3259/10000)),($AG$7+$AH$7*(F3259/10000))/($E$7+$F$7*(F3259/10000)))))))</f>
        <v>0.88098388650060644</v>
      </c>
      <c r="J3259" s="13"/>
      <c r="N3259" s="37"/>
      <c r="O3259" s="36"/>
    </row>
    <row r="3260" spans="1:15" ht="13.7" customHeight="1" x14ac:dyDescent="0.25">
      <c r="A3260" s="73">
        <f>'EMFAC2017EI-2011Class'!B3259</f>
        <v>2025</v>
      </c>
      <c r="B3260" s="74" t="str">
        <f>'EMFAC2017EI-2011Class'!C3259</f>
        <v>T7 PTO</v>
      </c>
      <c r="C3260" s="73">
        <f>'EMFAC2017EI-2011Class'!D3259</f>
        <v>2022</v>
      </c>
      <c r="D3260" s="38">
        <f>'EMFAC2017EI-2011Class'!F3259</f>
        <v>3</v>
      </c>
      <c r="E3260" s="72" t="str">
        <f t="shared" si="104"/>
        <v>T7 PTO-3</v>
      </c>
      <c r="F3260" s="39">
        <f>VLOOKUP(E3260,HD_Odo!$C$2:$D$1381,2,FALSE)</f>
        <v>150258</v>
      </c>
      <c r="G3260" s="89" t="str">
        <f>'EMFAC2017EI-2011Class'!H3259</f>
        <v>2025-T7 PTO-3</v>
      </c>
      <c r="H3260" s="77">
        <f t="shared" si="105"/>
        <v>0.85850261233308989</v>
      </c>
      <c r="J3260" s="13"/>
      <c r="N3260" s="37"/>
      <c r="O3260" s="36"/>
    </row>
    <row r="3261" spans="1:15" ht="13.7" customHeight="1" x14ac:dyDescent="0.25">
      <c r="A3261" s="73">
        <f>'EMFAC2017EI-2011Class'!B3260</f>
        <v>2025</v>
      </c>
      <c r="B3261" s="74" t="str">
        <f>'EMFAC2017EI-2011Class'!C3260</f>
        <v>T7 PTO</v>
      </c>
      <c r="C3261" s="73">
        <f>'EMFAC2017EI-2011Class'!D3260</f>
        <v>2021</v>
      </c>
      <c r="D3261" s="38">
        <f>'EMFAC2017EI-2011Class'!F3260</f>
        <v>4</v>
      </c>
      <c r="E3261" s="72" t="str">
        <f t="shared" si="104"/>
        <v>T7 PTO-4</v>
      </c>
      <c r="F3261" s="39">
        <f>VLOOKUP(E3261,HD_Odo!$C$2:$D$1381,2,FALSE)</f>
        <v>182135</v>
      </c>
      <c r="G3261" s="89" t="str">
        <f>'EMFAC2017EI-2011Class'!H3260</f>
        <v>2025-T7 PTO-4</v>
      </c>
      <c r="H3261" s="77">
        <f t="shared" si="105"/>
        <v>0.84066640419218919</v>
      </c>
      <c r="J3261" s="13"/>
      <c r="N3261" s="37"/>
      <c r="O3261" s="36"/>
    </row>
    <row r="3262" spans="1:15" ht="13.7" customHeight="1" x14ac:dyDescent="0.25">
      <c r="A3262" s="73">
        <f>'EMFAC2017EI-2011Class'!B3261</f>
        <v>2025</v>
      </c>
      <c r="B3262" s="74" t="str">
        <f>'EMFAC2017EI-2011Class'!C3261</f>
        <v>T7 PTO</v>
      </c>
      <c r="C3262" s="73">
        <f>'EMFAC2017EI-2011Class'!D3261</f>
        <v>2020</v>
      </c>
      <c r="D3262" s="38">
        <f>'EMFAC2017EI-2011Class'!F3261</f>
        <v>5</v>
      </c>
      <c r="E3262" s="72" t="str">
        <f t="shared" si="104"/>
        <v>T7 PTO-5</v>
      </c>
      <c r="F3262" s="39">
        <f>VLOOKUP(E3262,HD_Odo!$C$2:$D$1381,2,FALSE)</f>
        <v>211768</v>
      </c>
      <c r="G3262" s="89" t="str">
        <f>'EMFAC2017EI-2011Class'!H3261</f>
        <v>2025-T7 PTO-5</v>
      </c>
      <c r="H3262" s="77">
        <f t="shared" si="105"/>
        <v>0.82621747509032217</v>
      </c>
      <c r="J3262" s="13"/>
      <c r="N3262" s="37"/>
      <c r="O3262" s="36"/>
    </row>
    <row r="3263" spans="1:15" ht="13.7" customHeight="1" x14ac:dyDescent="0.25">
      <c r="A3263" s="73">
        <f>'EMFAC2017EI-2011Class'!B3262</f>
        <v>2025</v>
      </c>
      <c r="B3263" s="74" t="str">
        <f>'EMFAC2017EI-2011Class'!C3262</f>
        <v>T7 PTO</v>
      </c>
      <c r="C3263" s="73">
        <f>'EMFAC2017EI-2011Class'!D3262</f>
        <v>2019</v>
      </c>
      <c r="D3263" s="38">
        <f>'EMFAC2017EI-2011Class'!F3262</f>
        <v>6</v>
      </c>
      <c r="E3263" s="72" t="str">
        <f t="shared" si="104"/>
        <v>T7 PTO-6</v>
      </c>
      <c r="F3263" s="39">
        <f>VLOOKUP(E3263,HD_Odo!$C$2:$D$1381,2,FALSE)</f>
        <v>239398</v>
      </c>
      <c r="G3263" s="89" t="str">
        <f>'EMFAC2017EI-2011Class'!H3262</f>
        <v>2025-T7 PTO-6</v>
      </c>
      <c r="H3263" s="77">
        <f t="shared" si="105"/>
        <v>0.81426963589078183</v>
      </c>
      <c r="J3263" s="13"/>
      <c r="N3263" s="37"/>
      <c r="O3263" s="36"/>
    </row>
    <row r="3264" spans="1:15" ht="13.7" customHeight="1" x14ac:dyDescent="0.25">
      <c r="A3264" s="73">
        <f>'EMFAC2017EI-2011Class'!B3263</f>
        <v>2025</v>
      </c>
      <c r="B3264" s="74" t="str">
        <f>'EMFAC2017EI-2011Class'!C3263</f>
        <v>T7 PTO</v>
      </c>
      <c r="C3264" s="73">
        <f>'EMFAC2017EI-2011Class'!D3263</f>
        <v>2018</v>
      </c>
      <c r="D3264" s="38">
        <f>'EMFAC2017EI-2011Class'!F3263</f>
        <v>7</v>
      </c>
      <c r="E3264" s="72" t="str">
        <f t="shared" si="104"/>
        <v>T7 PTO-7</v>
      </c>
      <c r="F3264" s="39">
        <f>VLOOKUP(E3264,HD_Odo!$C$2:$D$1381,2,FALSE)</f>
        <v>265329</v>
      </c>
      <c r="G3264" s="89" t="str">
        <f>'EMFAC2017EI-2011Class'!H3263</f>
        <v>2025-T7 PTO-7</v>
      </c>
      <c r="H3264" s="77">
        <f t="shared" si="105"/>
        <v>0.80418541628253015</v>
      </c>
      <c r="J3264" s="13"/>
      <c r="N3264" s="37"/>
      <c r="O3264" s="36"/>
    </row>
    <row r="3265" spans="1:15" ht="13.7" customHeight="1" x14ac:dyDescent="0.25">
      <c r="A3265" s="73">
        <f>'EMFAC2017EI-2011Class'!B3264</f>
        <v>2025</v>
      </c>
      <c r="B3265" s="74" t="str">
        <f>'EMFAC2017EI-2011Class'!C3264</f>
        <v>T7 PTO</v>
      </c>
      <c r="C3265" s="73">
        <f>'EMFAC2017EI-2011Class'!D3264</f>
        <v>2017</v>
      </c>
      <c r="D3265" s="38">
        <f>'EMFAC2017EI-2011Class'!F3264</f>
        <v>8</v>
      </c>
      <c r="E3265" s="72" t="str">
        <f t="shared" si="104"/>
        <v>T7 PTO-8</v>
      </c>
      <c r="F3265" s="39">
        <f>VLOOKUP(E3265,HD_Odo!$C$2:$D$1381,2,FALSE)</f>
        <v>289889</v>
      </c>
      <c r="G3265" s="89" t="str">
        <f>'EMFAC2017EI-2011Class'!H3264</f>
        <v>2025-T7 PTO-8</v>
      </c>
      <c r="H3265" s="77">
        <f t="shared" si="105"/>
        <v>0.79550083669942695</v>
      </c>
      <c r="J3265" s="13"/>
      <c r="N3265" s="37"/>
      <c r="O3265" s="36"/>
    </row>
    <row r="3266" spans="1:15" ht="13.7" customHeight="1" x14ac:dyDescent="0.25">
      <c r="A3266" s="73">
        <f>'EMFAC2017EI-2011Class'!B3265</f>
        <v>2025</v>
      </c>
      <c r="B3266" s="74" t="str">
        <f>'EMFAC2017EI-2011Class'!C3265</f>
        <v>T7 PTO</v>
      </c>
      <c r="C3266" s="73">
        <f>'EMFAC2017EI-2011Class'!D3265</f>
        <v>2016</v>
      </c>
      <c r="D3266" s="38">
        <f>'EMFAC2017EI-2011Class'!F3265</f>
        <v>9</v>
      </c>
      <c r="E3266" s="72" t="str">
        <f t="shared" si="104"/>
        <v>T7 PTO-9</v>
      </c>
      <c r="F3266" s="39">
        <f>VLOOKUP(E3266,HD_Odo!$C$2:$D$1381,2,FALSE)</f>
        <v>313388</v>
      </c>
      <c r="G3266" s="89" t="str">
        <f>'EMFAC2017EI-2011Class'!H3265</f>
        <v>2025-T7 PTO-9</v>
      </c>
      <c r="H3266" s="77">
        <f t="shared" si="105"/>
        <v>0.78787988888524807</v>
      </c>
      <c r="J3266" s="13"/>
      <c r="N3266" s="37"/>
      <c r="O3266" s="36"/>
    </row>
    <row r="3267" spans="1:15" ht="13.7" customHeight="1" x14ac:dyDescent="0.25">
      <c r="A3267" s="73">
        <f>'EMFAC2017EI-2011Class'!B3266</f>
        <v>2025</v>
      </c>
      <c r="B3267" s="74" t="str">
        <f>'EMFAC2017EI-2011Class'!C3266</f>
        <v>T7 PTO</v>
      </c>
      <c r="C3267" s="73">
        <f>'EMFAC2017EI-2011Class'!D3266</f>
        <v>2015</v>
      </c>
      <c r="D3267" s="38">
        <f>'EMFAC2017EI-2011Class'!F3266</f>
        <v>10</v>
      </c>
      <c r="E3267" s="72" t="str">
        <f t="shared" si="104"/>
        <v>T7 PTO-10</v>
      </c>
      <c r="F3267" s="39">
        <f>VLOOKUP(E3267,HD_Odo!$C$2:$D$1381,2,FALSE)</f>
        <v>336079</v>
      </c>
      <c r="G3267" s="89" t="str">
        <f>'EMFAC2017EI-2011Class'!H3266</f>
        <v>2025-T7 PTO-10</v>
      </c>
      <c r="H3267" s="77">
        <f t="shared" si="105"/>
        <v>0.78108491558705151</v>
      </c>
      <c r="J3267" s="13"/>
      <c r="N3267" s="37"/>
      <c r="O3267" s="36"/>
    </row>
    <row r="3268" spans="1:15" ht="13.7" customHeight="1" x14ac:dyDescent="0.25">
      <c r="A3268" s="73">
        <f>'EMFAC2017EI-2011Class'!B3267</f>
        <v>2025</v>
      </c>
      <c r="B3268" s="74" t="str">
        <f>'EMFAC2017EI-2011Class'!C3267</f>
        <v>T7 PTO</v>
      </c>
      <c r="C3268" s="73">
        <f>'EMFAC2017EI-2011Class'!D3267</f>
        <v>2014</v>
      </c>
      <c r="D3268" s="38">
        <f>'EMFAC2017EI-2011Class'!F3267</f>
        <v>11</v>
      </c>
      <c r="E3268" s="72" t="str">
        <f t="shared" si="104"/>
        <v>T7 PTO-11</v>
      </c>
      <c r="F3268" s="39">
        <f>VLOOKUP(E3268,HD_Odo!$C$2:$D$1381,2,FALSE)</f>
        <v>358115</v>
      </c>
      <c r="G3268" s="89" t="str">
        <f>'EMFAC2017EI-2011Class'!H3267</f>
        <v>2025-T7 PTO-11</v>
      </c>
      <c r="H3268" s="77">
        <f t="shared" si="105"/>
        <v>0.77495848481810381</v>
      </c>
      <c r="J3268" s="13"/>
      <c r="N3268" s="37"/>
      <c r="O3268" s="36"/>
    </row>
    <row r="3269" spans="1:15" ht="13.7" customHeight="1" x14ac:dyDescent="0.25">
      <c r="A3269" s="73">
        <f>'EMFAC2017EI-2011Class'!B3268</f>
        <v>2025</v>
      </c>
      <c r="B3269" s="74" t="str">
        <f>'EMFAC2017EI-2011Class'!C3268</f>
        <v>T7 PTO</v>
      </c>
      <c r="C3269" s="73">
        <f>'EMFAC2017EI-2011Class'!D3268</f>
        <v>2013</v>
      </c>
      <c r="D3269" s="38">
        <f>'EMFAC2017EI-2011Class'!F3268</f>
        <v>12</v>
      </c>
      <c r="E3269" s="72" t="str">
        <f t="shared" si="104"/>
        <v>T7 PTO-12</v>
      </c>
      <c r="F3269" s="39">
        <f>VLOOKUP(E3269,HD_Odo!$C$2:$D$1381,2,FALSE)</f>
        <v>379510</v>
      </c>
      <c r="G3269" s="89" t="str">
        <f>'EMFAC2017EI-2011Class'!H3268</f>
        <v>2025-T7 PTO-12</v>
      </c>
      <c r="H3269" s="77">
        <f t="shared" si="105"/>
        <v>0.73295339875663457</v>
      </c>
      <c r="J3269" s="13"/>
      <c r="N3269" s="37"/>
      <c r="O3269" s="36"/>
    </row>
    <row r="3270" spans="1:15" ht="13.7" customHeight="1" x14ac:dyDescent="0.25">
      <c r="A3270" s="73">
        <f>'EMFAC2017EI-2011Class'!B3269</f>
        <v>2025</v>
      </c>
      <c r="B3270" s="74" t="str">
        <f>'EMFAC2017EI-2011Class'!C3269</f>
        <v>T7 PTO</v>
      </c>
      <c r="C3270" s="73">
        <f>'EMFAC2017EI-2011Class'!D3269</f>
        <v>2012</v>
      </c>
      <c r="D3270" s="38">
        <f>'EMFAC2017EI-2011Class'!F3269</f>
        <v>13</v>
      </c>
      <c r="E3270" s="72" t="str">
        <f t="shared" si="104"/>
        <v>T7 PTO-13</v>
      </c>
      <c r="F3270" s="39">
        <f>VLOOKUP(E3270,HD_Odo!$C$2:$D$1381,2,FALSE)</f>
        <v>400100</v>
      </c>
      <c r="G3270" s="89" t="str">
        <f>'EMFAC2017EI-2011Class'!H3269</f>
        <v>2025-T7 PTO-13</v>
      </c>
      <c r="H3270" s="77">
        <f t="shared" si="105"/>
        <v>0.72858492399336727</v>
      </c>
      <c r="J3270" s="13"/>
      <c r="N3270" s="37"/>
      <c r="O3270" s="36"/>
    </row>
    <row r="3271" spans="1:15" ht="13.7" customHeight="1" x14ac:dyDescent="0.25">
      <c r="A3271" s="73">
        <f>'EMFAC2017EI-2011Class'!B3270</f>
        <v>2025</v>
      </c>
      <c r="B3271" s="74" t="str">
        <f>'EMFAC2017EI-2011Class'!C3270</f>
        <v>T7 PTO</v>
      </c>
      <c r="C3271" s="73">
        <f>'EMFAC2017EI-2011Class'!D3270</f>
        <v>2011</v>
      </c>
      <c r="D3271" s="38">
        <f>'EMFAC2017EI-2011Class'!F3270</f>
        <v>14</v>
      </c>
      <c r="E3271" s="72" t="str">
        <f t="shared" si="104"/>
        <v>T7 PTO-14</v>
      </c>
      <c r="F3271" s="39">
        <f>VLOOKUP(E3271,HD_Odo!$C$2:$D$1381,2,FALSE)</f>
        <v>419498</v>
      </c>
      <c r="G3271" s="89" t="str">
        <f>'EMFAC2017EI-2011Class'!H3270</f>
        <v>2025-T7 PTO-14</v>
      </c>
      <c r="H3271" s="77">
        <f t="shared" si="105"/>
        <v>0.72474724729916129</v>
      </c>
      <c r="J3271" s="13"/>
      <c r="N3271" s="37"/>
      <c r="O3271" s="36"/>
    </row>
    <row r="3272" spans="1:15" ht="13.7" customHeight="1" x14ac:dyDescent="0.25">
      <c r="A3272" s="73">
        <f>'EMFAC2017EI-2011Class'!B3271</f>
        <v>2025</v>
      </c>
      <c r="B3272" s="74" t="str">
        <f>'EMFAC2017EI-2011Class'!C3271</f>
        <v>T7 PTO</v>
      </c>
      <c r="C3272" s="73">
        <f>'EMFAC2017EI-2011Class'!D3271</f>
        <v>2010</v>
      </c>
      <c r="D3272" s="38">
        <f>'EMFAC2017EI-2011Class'!F3271</f>
        <v>15</v>
      </c>
      <c r="E3272" s="72" t="str">
        <f t="shared" si="104"/>
        <v>T7 PTO-15</v>
      </c>
      <c r="F3272" s="39">
        <f>VLOOKUP(E3272,HD_Odo!$C$2:$D$1381,2,FALSE)</f>
        <v>437058</v>
      </c>
      <c r="G3272" s="89" t="str">
        <f>'EMFAC2017EI-2011Class'!H3271</f>
        <v>2025-T7 PTO-15</v>
      </c>
      <c r="H3272" s="77">
        <f t="shared" si="105"/>
        <v>0.77632419143195253</v>
      </c>
      <c r="J3272" s="13"/>
      <c r="N3272" s="37"/>
      <c r="O3272" s="36"/>
    </row>
    <row r="3273" spans="1:15" ht="13.7" customHeight="1" x14ac:dyDescent="0.25">
      <c r="A3273" s="73">
        <f>'EMFAC2017EI-2011Class'!B3272</f>
        <v>2025</v>
      </c>
      <c r="B3273" s="74" t="str">
        <f>'EMFAC2017EI-2011Class'!C3272</f>
        <v>T7 PTO</v>
      </c>
      <c r="C3273" s="73">
        <f>'EMFAC2017EI-2011Class'!D3272</f>
        <v>2009</v>
      </c>
      <c r="D3273" s="38">
        <f>'EMFAC2017EI-2011Class'!F3272</f>
        <v>16</v>
      </c>
      <c r="E3273" s="72" t="str">
        <f t="shared" si="104"/>
        <v>T7 PTO-16</v>
      </c>
      <c r="F3273" s="39">
        <f>VLOOKUP(E3273,HD_Odo!$C$2:$D$1381,2,FALSE)</f>
        <v>454484</v>
      </c>
      <c r="G3273" s="89" t="str">
        <f>'EMFAC2017EI-2011Class'!H3272</f>
        <v>2025-T7 PTO-16</v>
      </c>
      <c r="H3273" s="77">
        <f t="shared" si="105"/>
        <v>0.77229513301670361</v>
      </c>
      <c r="J3273" s="13"/>
      <c r="N3273" s="37"/>
      <c r="O3273" s="36"/>
    </row>
    <row r="3274" spans="1:15" ht="13.7" customHeight="1" x14ac:dyDescent="0.25">
      <c r="A3274" s="73">
        <f>'EMFAC2017EI-2011Class'!B3273</f>
        <v>2025</v>
      </c>
      <c r="B3274" s="74" t="str">
        <f>'EMFAC2017EI-2011Class'!C3273</f>
        <v>T7 PTO</v>
      </c>
      <c r="C3274" s="73">
        <f>'EMFAC2017EI-2011Class'!D3273</f>
        <v>2008</v>
      </c>
      <c r="D3274" s="38">
        <f>'EMFAC2017EI-2011Class'!F3273</f>
        <v>17</v>
      </c>
      <c r="E3274" s="72" t="str">
        <f t="shared" si="104"/>
        <v>T7 PTO-17</v>
      </c>
      <c r="F3274" s="39">
        <f>VLOOKUP(E3274,HD_Odo!$C$2:$D$1381,2,FALSE)</f>
        <v>471741</v>
      </c>
      <c r="G3274" s="89" t="str">
        <f>'EMFAC2017EI-2011Class'!H3273</f>
        <v>2025-T7 PTO-17</v>
      </c>
      <c r="H3274" s="77">
        <f t="shared" si="105"/>
        <v>0.76846867148195763</v>
      </c>
      <c r="J3274" s="13"/>
      <c r="N3274" s="37"/>
      <c r="O3274" s="36"/>
    </row>
    <row r="3275" spans="1:15" ht="13.7" customHeight="1" x14ac:dyDescent="0.25">
      <c r="A3275" s="73">
        <f>'EMFAC2017EI-2011Class'!B3274</f>
        <v>2025</v>
      </c>
      <c r="B3275" s="74" t="str">
        <f>'EMFAC2017EI-2011Class'!C3274</f>
        <v>T7 PTO</v>
      </c>
      <c r="C3275" s="73">
        <f>'EMFAC2017EI-2011Class'!D3274</f>
        <v>2007</v>
      </c>
      <c r="D3275" s="38">
        <f>'EMFAC2017EI-2011Class'!F3274</f>
        <v>18</v>
      </c>
      <c r="E3275" s="72" t="str">
        <f t="shared" ref="E3275:E3338" si="106">CONCATENATE(B3275,"-",D3275)</f>
        <v>T7 PTO-18</v>
      </c>
      <c r="F3275" s="39">
        <f>VLOOKUP(E3275,HD_Odo!$C$2:$D$1381,2,FALSE)</f>
        <v>488797</v>
      </c>
      <c r="G3275" s="89" t="str">
        <f>'EMFAC2017EI-2011Class'!H3274</f>
        <v>2025-T7 PTO-18</v>
      </c>
      <c r="H3275" s="77">
        <f t="shared" si="105"/>
        <v>0.88093567263828265</v>
      </c>
      <c r="J3275" s="13"/>
      <c r="N3275" s="37"/>
      <c r="O3275" s="36"/>
    </row>
    <row r="3276" spans="1:15" ht="13.7" customHeight="1" x14ac:dyDescent="0.25">
      <c r="A3276" s="73">
        <f>'EMFAC2017EI-2011Class'!B3275</f>
        <v>2025</v>
      </c>
      <c r="B3276" s="74" t="str">
        <f>'EMFAC2017EI-2011Class'!C3275</f>
        <v>T7 PTO</v>
      </c>
      <c r="C3276" s="73">
        <f>'EMFAC2017EI-2011Class'!D3275</f>
        <v>2006</v>
      </c>
      <c r="D3276" s="38">
        <f>'EMFAC2017EI-2011Class'!F3275</f>
        <v>19</v>
      </c>
      <c r="E3276" s="72" t="str">
        <f t="shared" si="106"/>
        <v>T7 PTO-19</v>
      </c>
      <c r="F3276" s="39">
        <f>VLOOKUP(E3276,HD_Odo!$C$2:$D$1381,2,FALSE)</f>
        <v>505620</v>
      </c>
      <c r="G3276" s="89" t="str">
        <f>'EMFAC2017EI-2011Class'!H3275</f>
        <v>2025-T7 PTO-19</v>
      </c>
      <c r="H3276" s="77">
        <f t="shared" si="105"/>
        <v>0.87862914311663476</v>
      </c>
      <c r="J3276" s="13"/>
      <c r="N3276" s="37"/>
      <c r="O3276" s="36"/>
    </row>
    <row r="3277" spans="1:15" ht="13.7" customHeight="1" x14ac:dyDescent="0.25">
      <c r="A3277" s="73">
        <f>'EMFAC2017EI-2011Class'!B3276</f>
        <v>2025</v>
      </c>
      <c r="B3277" s="74" t="str">
        <f>'EMFAC2017EI-2011Class'!C3276</f>
        <v>T7 PTO</v>
      </c>
      <c r="C3277" s="73">
        <f>'EMFAC2017EI-2011Class'!D3276</f>
        <v>2005</v>
      </c>
      <c r="D3277" s="38">
        <f>'EMFAC2017EI-2011Class'!F3276</f>
        <v>20</v>
      </c>
      <c r="E3277" s="72" t="str">
        <f t="shared" si="106"/>
        <v>T7 PTO-20</v>
      </c>
      <c r="F3277" s="39">
        <f>VLOOKUP(E3277,HD_Odo!$C$2:$D$1381,2,FALSE)</f>
        <v>522182</v>
      </c>
      <c r="G3277" s="89" t="str">
        <f>'EMFAC2017EI-2011Class'!H3276</f>
        <v>2025-T7 PTO-20</v>
      </c>
      <c r="H3277" s="77">
        <f t="shared" si="105"/>
        <v>0.87642301401649503</v>
      </c>
      <c r="J3277" s="13"/>
      <c r="N3277" s="37"/>
      <c r="O3277" s="36"/>
    </row>
    <row r="3278" spans="1:15" ht="13.7" customHeight="1" x14ac:dyDescent="0.25">
      <c r="A3278" s="73">
        <f>'EMFAC2017EI-2011Class'!B3277</f>
        <v>2025</v>
      </c>
      <c r="B3278" s="74" t="str">
        <f>'EMFAC2017EI-2011Class'!C3277</f>
        <v>T7 PTO</v>
      </c>
      <c r="C3278" s="73">
        <f>'EMFAC2017EI-2011Class'!D3277</f>
        <v>2004</v>
      </c>
      <c r="D3278" s="38">
        <f>'EMFAC2017EI-2011Class'!F3277</f>
        <v>21</v>
      </c>
      <c r="E3278" s="72" t="str">
        <f t="shared" si="106"/>
        <v>T7 PTO-21</v>
      </c>
      <c r="F3278" s="39">
        <f>VLOOKUP(E3278,HD_Odo!$C$2:$D$1381,2,FALSE)</f>
        <v>538456</v>
      </c>
      <c r="G3278" s="89" t="str">
        <f>'EMFAC2017EI-2011Class'!H3277</f>
        <v>2025-T7 PTO-21</v>
      </c>
      <c r="H3278" s="77">
        <f t="shared" si="105"/>
        <v>0.8743150887822555</v>
      </c>
      <c r="J3278" s="13"/>
      <c r="N3278" s="37"/>
      <c r="O3278" s="36"/>
    </row>
    <row r="3279" spans="1:15" ht="13.7" customHeight="1" x14ac:dyDescent="0.25">
      <c r="A3279" s="73">
        <f>'EMFAC2017EI-2011Class'!B3278</f>
        <v>2025</v>
      </c>
      <c r="B3279" s="74" t="str">
        <f>'EMFAC2017EI-2011Class'!C3278</f>
        <v>T7 PTO</v>
      </c>
      <c r="C3279" s="73">
        <f>'EMFAC2017EI-2011Class'!D3278</f>
        <v>2003</v>
      </c>
      <c r="D3279" s="38">
        <f>'EMFAC2017EI-2011Class'!F3278</f>
        <v>22</v>
      </c>
      <c r="E3279" s="72" t="str">
        <f t="shared" si="106"/>
        <v>T7 PTO-22</v>
      </c>
      <c r="F3279" s="39">
        <f>VLOOKUP(E3279,HD_Odo!$C$2:$D$1381,2,FALSE)</f>
        <v>554417</v>
      </c>
      <c r="G3279" s="89" t="str">
        <f>'EMFAC2017EI-2011Class'!H3278</f>
        <v>2025-T7 PTO-22</v>
      </c>
      <c r="H3279" s="77">
        <f t="shared" si="105"/>
        <v>0.91937922726361698</v>
      </c>
      <c r="J3279" s="13"/>
      <c r="N3279" s="37"/>
      <c r="O3279" s="36"/>
    </row>
    <row r="3280" spans="1:15" ht="13.7" customHeight="1" x14ac:dyDescent="0.25">
      <c r="A3280" s="73">
        <f>'EMFAC2017EI-2011Class'!B3279</f>
        <v>2025</v>
      </c>
      <c r="B3280" s="74" t="str">
        <f>'EMFAC2017EI-2011Class'!C3279</f>
        <v>T7 PTO</v>
      </c>
      <c r="C3280" s="73">
        <f>'EMFAC2017EI-2011Class'!D3279</f>
        <v>2002</v>
      </c>
      <c r="D3280" s="38">
        <f>'EMFAC2017EI-2011Class'!F3279</f>
        <v>23</v>
      </c>
      <c r="E3280" s="72" t="str">
        <f t="shared" si="106"/>
        <v>T7 PTO-23</v>
      </c>
      <c r="F3280" s="39">
        <f>VLOOKUP(E3280,HD_Odo!$C$2:$D$1381,2,FALSE)</f>
        <v>570042</v>
      </c>
      <c r="G3280" s="89" t="str">
        <f>'EMFAC2017EI-2011Class'!H3279</f>
        <v>2025-T7 PTO-23</v>
      </c>
      <c r="H3280" s="77">
        <f t="shared" si="105"/>
        <v>0.91824084767091285</v>
      </c>
      <c r="J3280" s="13"/>
      <c r="N3280" s="37"/>
      <c r="O3280" s="36"/>
    </row>
    <row r="3281" spans="1:15" ht="13.7" customHeight="1" x14ac:dyDescent="0.25">
      <c r="A3281" s="73">
        <f>'EMFAC2017EI-2011Class'!B3280</f>
        <v>2025</v>
      </c>
      <c r="B3281" s="74" t="str">
        <f>'EMFAC2017EI-2011Class'!C3280</f>
        <v>T7 PTO</v>
      </c>
      <c r="C3281" s="73">
        <f>'EMFAC2017EI-2011Class'!D3280</f>
        <v>2001</v>
      </c>
      <c r="D3281" s="38">
        <f>'EMFAC2017EI-2011Class'!F3280</f>
        <v>24</v>
      </c>
      <c r="E3281" s="72" t="str">
        <f t="shared" si="106"/>
        <v>T7 PTO-24</v>
      </c>
      <c r="F3281" s="39">
        <f>VLOOKUP(E3281,HD_Odo!$C$2:$D$1381,2,FALSE)</f>
        <v>585309</v>
      </c>
      <c r="G3281" s="89" t="str">
        <f>'EMFAC2017EI-2011Class'!H3280</f>
        <v>2025-T7 PTO-24</v>
      </c>
      <c r="H3281" s="77">
        <f t="shared" si="105"/>
        <v>0.91715823146708464</v>
      </c>
      <c r="J3281" s="13"/>
      <c r="N3281" s="37"/>
      <c r="O3281" s="36"/>
    </row>
    <row r="3282" spans="1:15" ht="13.7" customHeight="1" x14ac:dyDescent="0.25">
      <c r="A3282" s="73">
        <f>'EMFAC2017EI-2011Class'!B3281</f>
        <v>2025</v>
      </c>
      <c r="B3282" s="74" t="str">
        <f>'EMFAC2017EI-2011Class'!C3281</f>
        <v>T7 PTO</v>
      </c>
      <c r="C3282" s="73">
        <f>'EMFAC2017EI-2011Class'!D3281</f>
        <v>2000</v>
      </c>
      <c r="D3282" s="38">
        <f>'EMFAC2017EI-2011Class'!F3281</f>
        <v>25</v>
      </c>
      <c r="E3282" s="72" t="str">
        <f t="shared" si="106"/>
        <v>T7 PTO-25</v>
      </c>
      <c r="F3282" s="39">
        <f>VLOOKUP(E3282,HD_Odo!$C$2:$D$1381,2,FALSE)</f>
        <v>600200</v>
      </c>
      <c r="G3282" s="89" t="str">
        <f>'EMFAC2017EI-2011Class'!H3281</f>
        <v>2025-T7 PTO-25</v>
      </c>
      <c r="H3282" s="77">
        <f t="shared" si="105"/>
        <v>0.91612943675199121</v>
      </c>
      <c r="J3282" s="13"/>
      <c r="N3282" s="37"/>
      <c r="O3282" s="36"/>
    </row>
    <row r="3283" spans="1:15" ht="13.7" customHeight="1" x14ac:dyDescent="0.25">
      <c r="A3283" s="73">
        <f>'EMFAC2017EI-2011Class'!B3282</f>
        <v>2025</v>
      </c>
      <c r="B3283" s="74" t="str">
        <f>'EMFAC2017EI-2011Class'!C3282</f>
        <v>T7 PTO</v>
      </c>
      <c r="C3283" s="73">
        <f>'EMFAC2017EI-2011Class'!D3282</f>
        <v>1999</v>
      </c>
      <c r="D3283" s="38">
        <f>'EMFAC2017EI-2011Class'!F3282</f>
        <v>26</v>
      </c>
      <c r="E3283" s="72" t="str">
        <f t="shared" si="106"/>
        <v>T7 PTO-26</v>
      </c>
      <c r="F3283" s="39">
        <f>VLOOKUP(E3283,HD_Odo!$C$2:$D$1381,2,FALSE)</f>
        <v>614697</v>
      </c>
      <c r="G3283" s="89" t="str">
        <f>'EMFAC2017EI-2011Class'!H3282</f>
        <v>2025-T7 PTO-26</v>
      </c>
      <c r="H3283" s="77">
        <f t="shared" si="105"/>
        <v>0.9151526584899683</v>
      </c>
      <c r="J3283" s="13"/>
      <c r="N3283" s="37"/>
      <c r="O3283" s="36"/>
    </row>
    <row r="3284" spans="1:15" ht="13.7" customHeight="1" x14ac:dyDescent="0.25">
      <c r="A3284" s="73">
        <f>'EMFAC2017EI-2011Class'!B3283</f>
        <v>2025</v>
      </c>
      <c r="B3284" s="74" t="str">
        <f>'EMFAC2017EI-2011Class'!C3283</f>
        <v>T7 PTO</v>
      </c>
      <c r="C3284" s="73">
        <f>'EMFAC2017EI-2011Class'!D3283</f>
        <v>1998</v>
      </c>
      <c r="D3284" s="38">
        <f>'EMFAC2017EI-2011Class'!F3283</f>
        <v>27</v>
      </c>
      <c r="E3284" s="72" t="str">
        <f t="shared" si="106"/>
        <v>T7 PTO-27</v>
      </c>
      <c r="F3284" s="39">
        <f>VLOOKUP(E3284,HD_Odo!$C$2:$D$1381,2,FALSE)</f>
        <v>628784</v>
      </c>
      <c r="G3284" s="89" t="str">
        <f>'EMFAC2017EI-2011Class'!H3283</f>
        <v>2025-T7 PTO-27</v>
      </c>
      <c r="H3284" s="77">
        <f t="shared" si="105"/>
        <v>0.91422609217445938</v>
      </c>
      <c r="J3284" s="13"/>
      <c r="N3284" s="37"/>
      <c r="O3284" s="36"/>
    </row>
    <row r="3285" spans="1:15" ht="13.7" customHeight="1" x14ac:dyDescent="0.25">
      <c r="A3285" s="73">
        <f>'EMFAC2017EI-2011Class'!B3284</f>
        <v>2025</v>
      </c>
      <c r="B3285" s="74" t="str">
        <f>'EMFAC2017EI-2011Class'!C3284</f>
        <v>T7 PTO</v>
      </c>
      <c r="C3285" s="73">
        <f>'EMFAC2017EI-2011Class'!D3284</f>
        <v>1997</v>
      </c>
      <c r="D3285" s="38">
        <f>'EMFAC2017EI-2011Class'!F3284</f>
        <v>28</v>
      </c>
      <c r="E3285" s="72" t="str">
        <f t="shared" si="106"/>
        <v>T7 PTO-28</v>
      </c>
      <c r="F3285" s="39">
        <f>VLOOKUP(E3285,HD_Odo!$C$2:$D$1381,2,FALSE)</f>
        <v>642448</v>
      </c>
      <c r="G3285" s="89" t="str">
        <f>'EMFAC2017EI-2011Class'!H3284</f>
        <v>2025-T7 PTO-28</v>
      </c>
      <c r="H3285" s="77">
        <f t="shared" si="105"/>
        <v>0.91334787906338399</v>
      </c>
      <c r="J3285" s="13"/>
      <c r="N3285" s="37"/>
      <c r="O3285" s="36"/>
    </row>
    <row r="3286" spans="1:15" ht="13.7" customHeight="1" x14ac:dyDescent="0.25">
      <c r="A3286" s="73">
        <f>'EMFAC2017EI-2011Class'!B3285</f>
        <v>2025</v>
      </c>
      <c r="B3286" s="74" t="str">
        <f>'EMFAC2017EI-2011Class'!C3285</f>
        <v>T7 PTO</v>
      </c>
      <c r="C3286" s="73">
        <f>'EMFAC2017EI-2011Class'!D3285</f>
        <v>1996</v>
      </c>
      <c r="D3286" s="38">
        <f>'EMFAC2017EI-2011Class'!F3285</f>
        <v>29</v>
      </c>
      <c r="E3286" s="72" t="str">
        <f t="shared" si="106"/>
        <v>T7 PTO-29</v>
      </c>
      <c r="F3286" s="39">
        <f>VLOOKUP(E3286,HD_Odo!$C$2:$D$1381,2,FALSE)</f>
        <v>655678</v>
      </c>
      <c r="G3286" s="89" t="str">
        <f>'EMFAC2017EI-2011Class'!H3285</f>
        <v>2025-T7 PTO-29</v>
      </c>
      <c r="H3286" s="77">
        <f t="shared" si="105"/>
        <v>0.9125161817273002</v>
      </c>
      <c r="J3286" s="13"/>
      <c r="N3286" s="37"/>
      <c r="O3286" s="36"/>
    </row>
    <row r="3287" spans="1:15" ht="13.7" customHeight="1" x14ac:dyDescent="0.25">
      <c r="A3287" s="73">
        <f>'EMFAC2017EI-2011Class'!B3286</f>
        <v>2025</v>
      </c>
      <c r="B3287" s="74" t="str">
        <f>'EMFAC2017EI-2011Class'!C3286</f>
        <v>T7 PTO</v>
      </c>
      <c r="C3287" s="73">
        <f>'EMFAC2017EI-2011Class'!D3286</f>
        <v>1995</v>
      </c>
      <c r="D3287" s="38">
        <f>'EMFAC2017EI-2011Class'!F3286</f>
        <v>30</v>
      </c>
      <c r="E3287" s="72" t="str">
        <f t="shared" si="106"/>
        <v>T7 PTO-30</v>
      </c>
      <c r="F3287" s="39">
        <f>VLOOKUP(E3287,HD_Odo!$C$2:$D$1381,2,FALSE)</f>
        <v>668463</v>
      </c>
      <c r="G3287" s="89" t="str">
        <f>'EMFAC2017EI-2011Class'!H3286</f>
        <v>2025-T7 PTO-30</v>
      </c>
      <c r="H3287" s="77">
        <f t="shared" si="105"/>
        <v>0.91172930965362664</v>
      </c>
      <c r="J3287" s="13"/>
      <c r="N3287" s="37"/>
      <c r="O3287" s="36"/>
    </row>
    <row r="3288" spans="1:15" ht="13.7" customHeight="1" x14ac:dyDescent="0.25">
      <c r="A3288" s="73">
        <f>'EMFAC2017EI-2011Class'!B3287</f>
        <v>2025</v>
      </c>
      <c r="B3288" s="74" t="str">
        <f>'EMFAC2017EI-2011Class'!C3287</f>
        <v>T7 PTO</v>
      </c>
      <c r="C3288" s="73">
        <f>'EMFAC2017EI-2011Class'!D3287</f>
        <v>1994</v>
      </c>
      <c r="D3288" s="38">
        <f>'EMFAC2017EI-2011Class'!F3287</f>
        <v>31</v>
      </c>
      <c r="E3288" s="72" t="str">
        <f t="shared" si="106"/>
        <v>T7 PTO-31</v>
      </c>
      <c r="F3288" s="39">
        <f>VLOOKUP(E3288,HD_Odo!$C$2:$D$1381,2,FALSE)</f>
        <v>680796</v>
      </c>
      <c r="G3288" s="89" t="str">
        <f>'EMFAC2017EI-2011Class'!H3287</f>
        <v>2025-T7 PTO-31</v>
      </c>
      <c r="H3288" s="77">
        <f t="shared" si="105"/>
        <v>0.91098547069985059</v>
      </c>
      <c r="J3288" s="13"/>
      <c r="N3288" s="37"/>
      <c r="O3288" s="36"/>
    </row>
    <row r="3289" spans="1:15" ht="13.7" customHeight="1" x14ac:dyDescent="0.25">
      <c r="A3289" s="73">
        <f>'EMFAC2017EI-2011Class'!B3288</f>
        <v>2025</v>
      </c>
      <c r="B3289" s="74" t="str">
        <f>'EMFAC2017EI-2011Class'!C3288</f>
        <v>T7 PTO</v>
      </c>
      <c r="C3289" s="73">
        <f>'EMFAC2017EI-2011Class'!D3288</f>
        <v>1993</v>
      </c>
      <c r="D3289" s="38">
        <f>'EMFAC2017EI-2011Class'!F3288</f>
        <v>32</v>
      </c>
      <c r="E3289" s="72" t="str">
        <f t="shared" si="106"/>
        <v>T7 PTO-32</v>
      </c>
      <c r="F3289" s="39">
        <f>VLOOKUP(E3289,HD_Odo!$C$2:$D$1381,2,FALSE)</f>
        <v>692671</v>
      </c>
      <c r="G3289" s="89" t="str">
        <f>'EMFAC2017EI-2011Class'!H3288</f>
        <v>2025-T7 PTO-32</v>
      </c>
      <c r="H3289" s="77">
        <f t="shared" si="105"/>
        <v>1</v>
      </c>
      <c r="J3289" s="13"/>
      <c r="N3289" s="37"/>
      <c r="O3289" s="36"/>
    </row>
    <row r="3290" spans="1:15" ht="13.7" customHeight="1" x14ac:dyDescent="0.25">
      <c r="A3290" s="73">
        <f>'EMFAC2017EI-2011Class'!B3289</f>
        <v>2025</v>
      </c>
      <c r="B3290" s="74" t="str">
        <f>'EMFAC2017EI-2011Class'!C3289</f>
        <v>T7 PTO</v>
      </c>
      <c r="C3290" s="73">
        <f>'EMFAC2017EI-2011Class'!D3289</f>
        <v>1992</v>
      </c>
      <c r="D3290" s="38">
        <f>'EMFAC2017EI-2011Class'!F3289</f>
        <v>33</v>
      </c>
      <c r="E3290" s="72" t="str">
        <f t="shared" si="106"/>
        <v>T7 PTO-33</v>
      </c>
      <c r="F3290" s="39">
        <f>VLOOKUP(E3290,HD_Odo!$C$2:$D$1381,2,FALSE)</f>
        <v>704085</v>
      </c>
      <c r="G3290" s="89" t="str">
        <f>'EMFAC2017EI-2011Class'!H3289</f>
        <v>2025-T7 PTO-33</v>
      </c>
      <c r="H3290" s="77">
        <f t="shared" si="105"/>
        <v>1</v>
      </c>
      <c r="J3290" s="13"/>
      <c r="N3290" s="37"/>
      <c r="O3290" s="36"/>
    </row>
    <row r="3291" spans="1:15" ht="13.7" customHeight="1" x14ac:dyDescent="0.25">
      <c r="A3291" s="73">
        <f>'EMFAC2017EI-2011Class'!B3290</f>
        <v>2025</v>
      </c>
      <c r="B3291" s="74" t="str">
        <f>'EMFAC2017EI-2011Class'!C3290</f>
        <v>T7 PTO</v>
      </c>
      <c r="C3291" s="73">
        <f>'EMFAC2017EI-2011Class'!D3290</f>
        <v>1991</v>
      </c>
      <c r="D3291" s="38">
        <f>'EMFAC2017EI-2011Class'!F3290</f>
        <v>34</v>
      </c>
      <c r="E3291" s="72" t="str">
        <f t="shared" si="106"/>
        <v>T7 PTO-34</v>
      </c>
      <c r="F3291" s="39">
        <f>VLOOKUP(E3291,HD_Odo!$C$2:$D$1381,2,FALSE)</f>
        <v>715035</v>
      </c>
      <c r="G3291" s="89" t="str">
        <f>'EMFAC2017EI-2011Class'!H3290</f>
        <v>2025-T7 PTO-34</v>
      </c>
      <c r="H3291" s="77">
        <f t="shared" si="105"/>
        <v>1</v>
      </c>
      <c r="J3291" s="13"/>
      <c r="N3291" s="37"/>
      <c r="O3291" s="36"/>
    </row>
    <row r="3292" spans="1:15" ht="13.7" customHeight="1" x14ac:dyDescent="0.25">
      <c r="A3292" s="73">
        <f>'EMFAC2017EI-2011Class'!B3291</f>
        <v>2025</v>
      </c>
      <c r="B3292" s="74" t="str">
        <f>'EMFAC2017EI-2011Class'!C3291</f>
        <v>T7 PTO</v>
      </c>
      <c r="C3292" s="73">
        <f>'EMFAC2017EI-2011Class'!D3291</f>
        <v>1990</v>
      </c>
      <c r="D3292" s="38">
        <f>'EMFAC2017EI-2011Class'!F3291</f>
        <v>35</v>
      </c>
      <c r="E3292" s="72" t="str">
        <f t="shared" si="106"/>
        <v>T7 PTO-35</v>
      </c>
      <c r="F3292" s="39">
        <f>VLOOKUP(E3292,HD_Odo!$C$2:$D$1381,2,FALSE)</f>
        <v>725521</v>
      </c>
      <c r="G3292" s="89" t="str">
        <f>'EMFAC2017EI-2011Class'!H3291</f>
        <v>2025-T7 PTO-35</v>
      </c>
      <c r="H3292" s="77">
        <f t="shared" si="105"/>
        <v>1</v>
      </c>
      <c r="J3292" s="13"/>
      <c r="N3292" s="37"/>
      <c r="O3292" s="36"/>
    </row>
    <row r="3293" spans="1:15" ht="13.7" customHeight="1" x14ac:dyDescent="0.25">
      <c r="A3293" s="73">
        <f>'EMFAC2017EI-2011Class'!B3292</f>
        <v>2025</v>
      </c>
      <c r="B3293" s="74" t="str">
        <f>'EMFAC2017EI-2011Class'!C3292</f>
        <v>T7 PTO</v>
      </c>
      <c r="C3293" s="73">
        <f>'EMFAC2017EI-2011Class'!D3292</f>
        <v>1989</v>
      </c>
      <c r="D3293" s="38">
        <f>'EMFAC2017EI-2011Class'!F3292</f>
        <v>36</v>
      </c>
      <c r="E3293" s="72" t="str">
        <f t="shared" si="106"/>
        <v>T7 PTO-36</v>
      </c>
      <c r="F3293" s="39">
        <f>VLOOKUP(E3293,HD_Odo!$C$2:$D$1381,2,FALSE)</f>
        <v>735545</v>
      </c>
      <c r="G3293" s="89" t="str">
        <f>'EMFAC2017EI-2011Class'!H3292</f>
        <v>2025-T7 PTO-36</v>
      </c>
      <c r="H3293" s="77">
        <f t="shared" si="105"/>
        <v>1</v>
      </c>
      <c r="J3293" s="13"/>
      <c r="N3293" s="37"/>
      <c r="O3293" s="36"/>
    </row>
    <row r="3294" spans="1:15" ht="13.7" customHeight="1" x14ac:dyDescent="0.25">
      <c r="A3294" s="73">
        <f>'EMFAC2017EI-2011Class'!B3293</f>
        <v>2025</v>
      </c>
      <c r="B3294" s="74" t="str">
        <f>'EMFAC2017EI-2011Class'!C3293</f>
        <v>T7 PTO</v>
      </c>
      <c r="C3294" s="73">
        <f>'EMFAC2017EI-2011Class'!D3293</f>
        <v>1988</v>
      </c>
      <c r="D3294" s="38">
        <f>'EMFAC2017EI-2011Class'!F3293</f>
        <v>37</v>
      </c>
      <c r="E3294" s="72" t="str">
        <f t="shared" si="106"/>
        <v>T7 PTO-37</v>
      </c>
      <c r="F3294" s="39">
        <f>VLOOKUP(E3294,HD_Odo!$C$2:$D$1381,2,FALSE)</f>
        <v>745111</v>
      </c>
      <c r="G3294" s="89" t="str">
        <f>'EMFAC2017EI-2011Class'!H3293</f>
        <v>2025-T7 PTO-37</v>
      </c>
      <c r="H3294" s="77">
        <f t="shared" si="105"/>
        <v>1</v>
      </c>
      <c r="J3294" s="13"/>
      <c r="N3294" s="37"/>
      <c r="O3294" s="36"/>
    </row>
    <row r="3295" spans="1:15" ht="13.7" customHeight="1" x14ac:dyDescent="0.25">
      <c r="A3295" s="73">
        <f>'EMFAC2017EI-2011Class'!B3294</f>
        <v>2025</v>
      </c>
      <c r="B3295" s="74" t="str">
        <f>'EMFAC2017EI-2011Class'!C3294</f>
        <v>T7 PTO</v>
      </c>
      <c r="C3295" s="73">
        <f>'EMFAC2017EI-2011Class'!D3294</f>
        <v>1987</v>
      </c>
      <c r="D3295" s="38">
        <f>'EMFAC2017EI-2011Class'!F3294</f>
        <v>38</v>
      </c>
      <c r="E3295" s="72" t="str">
        <f t="shared" si="106"/>
        <v>T7 PTO-38</v>
      </c>
      <c r="F3295" s="39">
        <f>VLOOKUP(E3295,HD_Odo!$C$2:$D$1381,2,FALSE)</f>
        <v>754239</v>
      </c>
      <c r="G3295" s="89" t="str">
        <f>'EMFAC2017EI-2011Class'!H3294</f>
        <v>2025-T7 PTO-38</v>
      </c>
      <c r="H3295" s="77">
        <f t="shared" si="105"/>
        <v>1</v>
      </c>
      <c r="J3295" s="13"/>
      <c r="N3295" s="37"/>
      <c r="O3295" s="36"/>
    </row>
    <row r="3296" spans="1:15" ht="13.7" customHeight="1" x14ac:dyDescent="0.25">
      <c r="A3296" s="73">
        <f>'EMFAC2017EI-2011Class'!B3295</f>
        <v>2025</v>
      </c>
      <c r="B3296" s="74" t="str">
        <f>'EMFAC2017EI-2011Class'!C3295</f>
        <v>T7 PTO</v>
      </c>
      <c r="C3296" s="73">
        <f>'EMFAC2017EI-2011Class'!D3295</f>
        <v>1986</v>
      </c>
      <c r="D3296" s="38">
        <f>'EMFAC2017EI-2011Class'!F3295</f>
        <v>39</v>
      </c>
      <c r="E3296" s="72" t="str">
        <f t="shared" si="106"/>
        <v>T7 PTO-39</v>
      </c>
      <c r="F3296" s="39">
        <f>VLOOKUP(E3296,HD_Odo!$C$2:$D$1381,2,FALSE)</f>
        <v>762950</v>
      </c>
      <c r="G3296" s="89" t="str">
        <f>'EMFAC2017EI-2011Class'!H3295</f>
        <v>2025-T7 PTO-39</v>
      </c>
      <c r="H3296" s="77">
        <f t="shared" si="105"/>
        <v>1</v>
      </c>
      <c r="J3296" s="13"/>
      <c r="N3296" s="37"/>
      <c r="O3296" s="36"/>
    </row>
    <row r="3297" spans="1:15" ht="13.7" customHeight="1" x14ac:dyDescent="0.25">
      <c r="A3297" s="73">
        <f>'EMFAC2017EI-2011Class'!B3296</f>
        <v>2025</v>
      </c>
      <c r="B3297" s="74" t="str">
        <f>'EMFAC2017EI-2011Class'!C3296</f>
        <v>T7 PTO</v>
      </c>
      <c r="C3297" s="73">
        <f>'EMFAC2017EI-2011Class'!D3296</f>
        <v>1985</v>
      </c>
      <c r="D3297" s="38">
        <f>'EMFAC2017EI-2011Class'!F3296</f>
        <v>40</v>
      </c>
      <c r="E3297" s="72" t="str">
        <f t="shared" si="106"/>
        <v>T7 PTO-40</v>
      </c>
      <c r="F3297" s="39">
        <f>VLOOKUP(E3297,HD_Odo!$C$2:$D$1381,2,FALSE)</f>
        <v>771263</v>
      </c>
      <c r="G3297" s="89" t="str">
        <f>'EMFAC2017EI-2011Class'!H3296</f>
        <v>2025-T7 PTO-40</v>
      </c>
      <c r="H3297" s="77">
        <f t="shared" si="105"/>
        <v>1</v>
      </c>
      <c r="J3297" s="13"/>
      <c r="N3297" s="37"/>
      <c r="O3297" s="36"/>
    </row>
    <row r="3298" spans="1:15" ht="13.7" customHeight="1" x14ac:dyDescent="0.25">
      <c r="A3298" s="73">
        <f>'EMFAC2017EI-2011Class'!B3297</f>
        <v>2025</v>
      </c>
      <c r="B3298" s="74" t="str">
        <f>'EMFAC2017EI-2011Class'!C3297</f>
        <v>T7 PTO</v>
      </c>
      <c r="C3298" s="73">
        <f>'EMFAC2017EI-2011Class'!D3297</f>
        <v>1984</v>
      </c>
      <c r="D3298" s="38">
        <f>'EMFAC2017EI-2011Class'!F3297</f>
        <v>41</v>
      </c>
      <c r="E3298" s="72" t="str">
        <f t="shared" si="106"/>
        <v>T7 PTO-41</v>
      </c>
      <c r="F3298" s="39">
        <f>VLOOKUP(E3298,HD_Odo!$C$2:$D$1381,2,FALSE)</f>
        <v>779196</v>
      </c>
      <c r="G3298" s="89" t="str">
        <f>'EMFAC2017EI-2011Class'!H3297</f>
        <v>2025-T7 PTO-41</v>
      </c>
      <c r="H3298" s="77">
        <f t="shared" si="105"/>
        <v>1</v>
      </c>
      <c r="J3298" s="13"/>
      <c r="N3298" s="37"/>
      <c r="O3298" s="36"/>
    </row>
    <row r="3299" spans="1:15" ht="13.7" customHeight="1" x14ac:dyDescent="0.25">
      <c r="A3299" s="73">
        <f>'EMFAC2017EI-2011Class'!B3298</f>
        <v>2025</v>
      </c>
      <c r="B3299" s="74" t="str">
        <f>'EMFAC2017EI-2011Class'!C3298</f>
        <v>T7 PTO</v>
      </c>
      <c r="C3299" s="73">
        <f>'EMFAC2017EI-2011Class'!D3298</f>
        <v>1983</v>
      </c>
      <c r="D3299" s="38">
        <f>'EMFAC2017EI-2011Class'!F3298</f>
        <v>42</v>
      </c>
      <c r="E3299" s="72" t="str">
        <f t="shared" si="106"/>
        <v>T7 PTO-42</v>
      </c>
      <c r="F3299" s="39">
        <f>VLOOKUP(E3299,HD_Odo!$C$2:$D$1381,2,FALSE)</f>
        <v>786766</v>
      </c>
      <c r="G3299" s="89" t="str">
        <f>'EMFAC2017EI-2011Class'!H3298</f>
        <v>2025-T7 PTO-42</v>
      </c>
      <c r="H3299" s="77">
        <f t="shared" si="105"/>
        <v>1</v>
      </c>
      <c r="J3299" s="13"/>
      <c r="N3299" s="37"/>
      <c r="O3299" s="36"/>
    </row>
    <row r="3300" spans="1:15" ht="13.7" customHeight="1" x14ac:dyDescent="0.25">
      <c r="A3300" s="73">
        <f>'EMFAC2017EI-2011Class'!B3299</f>
        <v>2025</v>
      </c>
      <c r="B3300" s="74" t="str">
        <f>'EMFAC2017EI-2011Class'!C3299</f>
        <v>T7 PTO</v>
      </c>
      <c r="C3300" s="73">
        <f>'EMFAC2017EI-2011Class'!D3299</f>
        <v>1982</v>
      </c>
      <c r="D3300" s="38">
        <f>'EMFAC2017EI-2011Class'!F3299</f>
        <v>43</v>
      </c>
      <c r="E3300" s="72" t="str">
        <f t="shared" si="106"/>
        <v>T7 PTO-43</v>
      </c>
      <c r="F3300" s="39">
        <f>VLOOKUP(E3300,HD_Odo!$C$2:$D$1381,2,FALSE)</f>
        <v>793990</v>
      </c>
      <c r="G3300" s="89" t="str">
        <f>'EMFAC2017EI-2011Class'!H3299</f>
        <v>2025-T7 PTO-43</v>
      </c>
      <c r="H3300" s="77">
        <f t="shared" si="105"/>
        <v>1</v>
      </c>
      <c r="J3300" s="13"/>
      <c r="N3300" s="37"/>
      <c r="O3300" s="36"/>
    </row>
    <row r="3301" spans="1:15" ht="13.7" customHeight="1" x14ac:dyDescent="0.25">
      <c r="A3301" s="73">
        <f>'EMFAC2017EI-2011Class'!B3300</f>
        <v>2025</v>
      </c>
      <c r="B3301" s="74" t="str">
        <f>'EMFAC2017EI-2011Class'!C3300</f>
        <v>T7 PTO</v>
      </c>
      <c r="C3301" s="73">
        <f>'EMFAC2017EI-2011Class'!D3300</f>
        <v>1981</v>
      </c>
      <c r="D3301" s="38">
        <f>'EMFAC2017EI-2011Class'!F3300</f>
        <v>44</v>
      </c>
      <c r="E3301" s="72" t="str">
        <f t="shared" si="106"/>
        <v>T7 PTO-44</v>
      </c>
      <c r="F3301" s="39">
        <f>VLOOKUP(E3301,HD_Odo!$C$2:$D$1381,2,FALSE)</f>
        <v>800000</v>
      </c>
      <c r="G3301" s="89" t="str">
        <f>'EMFAC2017EI-2011Class'!H3300</f>
        <v>2025-T7 PTO-44</v>
      </c>
      <c r="H3301" s="77">
        <f t="shared" si="105"/>
        <v>1</v>
      </c>
      <c r="J3301" s="13"/>
      <c r="N3301" s="37"/>
      <c r="O3301" s="36"/>
    </row>
    <row r="3302" spans="1:15" ht="13.7" customHeight="1" x14ac:dyDescent="0.25">
      <c r="A3302" s="73">
        <f>'EMFAC2017EI-2011Class'!B3301</f>
        <v>2025</v>
      </c>
      <c r="B3302" s="74" t="str">
        <f>'EMFAC2017EI-2011Class'!C3301</f>
        <v>T7 Public</v>
      </c>
      <c r="C3302" s="73">
        <f>'EMFAC2017EI-2011Class'!D3301</f>
        <v>2026</v>
      </c>
      <c r="D3302" s="38">
        <f>'EMFAC2017EI-2011Class'!F3301</f>
        <v>-1</v>
      </c>
      <c r="E3302" s="72" t="str">
        <f t="shared" si="106"/>
        <v>T7 Public--1</v>
      </c>
      <c r="F3302" s="39">
        <f>VLOOKUP(E3302,HD_Odo!$C$2:$D$1381,2,FALSE)</f>
        <v>3240</v>
      </c>
      <c r="G3302" s="89" t="str">
        <f>'EMFAC2017EI-2011Class'!H3301</f>
        <v>2025-T7 Public--1</v>
      </c>
      <c r="H3302" s="77">
        <f t="shared" si="105"/>
        <v>0.9952869743129249</v>
      </c>
      <c r="J3302" s="13"/>
      <c r="N3302" s="37"/>
      <c r="O3302" s="36"/>
    </row>
    <row r="3303" spans="1:15" ht="13.7" customHeight="1" x14ac:dyDescent="0.25">
      <c r="A3303" s="73">
        <f>'EMFAC2017EI-2011Class'!B3302</f>
        <v>2025</v>
      </c>
      <c r="B3303" s="74" t="str">
        <f>'EMFAC2017EI-2011Class'!C3302</f>
        <v>T7 Public</v>
      </c>
      <c r="C3303" s="73">
        <f>'EMFAC2017EI-2011Class'!D3302</f>
        <v>2025</v>
      </c>
      <c r="D3303" s="38">
        <f>'EMFAC2017EI-2011Class'!F3302</f>
        <v>0</v>
      </c>
      <c r="E3303" s="72" t="str">
        <f t="shared" si="106"/>
        <v>T7 Public-0</v>
      </c>
      <c r="F3303" s="39">
        <f>VLOOKUP(E3303,HD_Odo!$C$2:$D$1381,2,FALSE)</f>
        <v>11016</v>
      </c>
      <c r="G3303" s="89" t="str">
        <f>'EMFAC2017EI-2011Class'!H3302</f>
        <v>2025-T7 Public-0</v>
      </c>
      <c r="H3303" s="77">
        <f t="shared" si="105"/>
        <v>0.98442444379945593</v>
      </c>
      <c r="J3303" s="13"/>
      <c r="N3303" s="37"/>
      <c r="O3303" s="36"/>
    </row>
    <row r="3304" spans="1:15" ht="13.7" customHeight="1" x14ac:dyDescent="0.25">
      <c r="A3304" s="73">
        <f>'EMFAC2017EI-2011Class'!B3303</f>
        <v>2025</v>
      </c>
      <c r="B3304" s="74" t="str">
        <f>'EMFAC2017EI-2011Class'!C3303</f>
        <v>T7 Public</v>
      </c>
      <c r="C3304" s="73">
        <f>'EMFAC2017EI-2011Class'!D3303</f>
        <v>2024</v>
      </c>
      <c r="D3304" s="38">
        <f>'EMFAC2017EI-2011Class'!F3303</f>
        <v>1</v>
      </c>
      <c r="E3304" s="72" t="str">
        <f t="shared" si="106"/>
        <v>T7 Public-1</v>
      </c>
      <c r="F3304" s="39">
        <f>VLOOKUP(E3304,HD_Odo!$C$2:$D$1381,2,FALSE)</f>
        <v>18792</v>
      </c>
      <c r="G3304" s="89" t="str">
        <f>'EMFAC2017EI-2011Class'!H3303</f>
        <v>2025-T7 Public-1</v>
      </c>
      <c r="H3304" s="77">
        <f t="shared" si="105"/>
        <v>0.97415371200948753</v>
      </c>
      <c r="J3304" s="13"/>
      <c r="N3304" s="37"/>
      <c r="O3304" s="36"/>
    </row>
    <row r="3305" spans="1:15" ht="13.7" customHeight="1" x14ac:dyDescent="0.25">
      <c r="A3305" s="73">
        <f>'EMFAC2017EI-2011Class'!B3304</f>
        <v>2025</v>
      </c>
      <c r="B3305" s="74" t="str">
        <f>'EMFAC2017EI-2011Class'!C3304</f>
        <v>T7 Public</v>
      </c>
      <c r="C3305" s="73">
        <f>'EMFAC2017EI-2011Class'!D3304</f>
        <v>2023</v>
      </c>
      <c r="D3305" s="38">
        <f>'EMFAC2017EI-2011Class'!F3304</f>
        <v>2</v>
      </c>
      <c r="E3305" s="72" t="str">
        <f t="shared" si="106"/>
        <v>T7 Public-2</v>
      </c>
      <c r="F3305" s="39">
        <f>VLOOKUP(E3305,HD_Odo!$C$2:$D$1381,2,FALSE)</f>
        <v>26568</v>
      </c>
      <c r="G3305" s="89" t="str">
        <f>'EMFAC2017EI-2011Class'!H3304</f>
        <v>2025-T7 Public-2</v>
      </c>
      <c r="H3305" s="77">
        <f t="shared" si="105"/>
        <v>0.96442769896854452</v>
      </c>
      <c r="J3305" s="13"/>
      <c r="N3305" s="37"/>
      <c r="O3305" s="36"/>
    </row>
    <row r="3306" spans="1:15" ht="13.7" customHeight="1" x14ac:dyDescent="0.25">
      <c r="A3306" s="73">
        <f>'EMFAC2017EI-2011Class'!B3305</f>
        <v>2025</v>
      </c>
      <c r="B3306" s="74" t="str">
        <f>'EMFAC2017EI-2011Class'!C3305</f>
        <v>T7 Public</v>
      </c>
      <c r="C3306" s="73">
        <f>'EMFAC2017EI-2011Class'!D3305</f>
        <v>2022</v>
      </c>
      <c r="D3306" s="38">
        <f>'EMFAC2017EI-2011Class'!F3305</f>
        <v>3</v>
      </c>
      <c r="E3306" s="72" t="str">
        <f t="shared" si="106"/>
        <v>T7 Public-3</v>
      </c>
      <c r="F3306" s="39">
        <f>VLOOKUP(E3306,HD_Odo!$C$2:$D$1381,2,FALSE)</f>
        <v>34344</v>
      </c>
      <c r="G3306" s="89" t="str">
        <f>'EMFAC2017EI-2011Class'!H3305</f>
        <v>2025-T7 Public-3</v>
      </c>
      <c r="H3306" s="77">
        <f t="shared" si="105"/>
        <v>0.9552041895647243</v>
      </c>
      <c r="J3306" s="13"/>
      <c r="N3306" s="37"/>
      <c r="O3306" s="36"/>
    </row>
    <row r="3307" spans="1:15" ht="13.7" customHeight="1" x14ac:dyDescent="0.25">
      <c r="A3307" s="73">
        <f>'EMFAC2017EI-2011Class'!B3306</f>
        <v>2025</v>
      </c>
      <c r="B3307" s="74" t="str">
        <f>'EMFAC2017EI-2011Class'!C3306</f>
        <v>T7 Public</v>
      </c>
      <c r="C3307" s="73">
        <f>'EMFAC2017EI-2011Class'!D3306</f>
        <v>2021</v>
      </c>
      <c r="D3307" s="38">
        <f>'EMFAC2017EI-2011Class'!F3306</f>
        <v>4</v>
      </c>
      <c r="E3307" s="72" t="str">
        <f t="shared" si="106"/>
        <v>T7 Public-4</v>
      </c>
      <c r="F3307" s="39">
        <f>VLOOKUP(E3307,HD_Odo!$C$2:$D$1381,2,FALSE)</f>
        <v>42120</v>
      </c>
      <c r="G3307" s="89" t="str">
        <f>'EMFAC2017EI-2011Class'!H3306</f>
        <v>2025-T7 Public-4</v>
      </c>
      <c r="H3307" s="77">
        <f t="shared" si="105"/>
        <v>0.94644522100328143</v>
      </c>
      <c r="J3307" s="13"/>
      <c r="N3307" s="37"/>
      <c r="O3307" s="36"/>
    </row>
    <row r="3308" spans="1:15" ht="13.7" customHeight="1" x14ac:dyDescent="0.25">
      <c r="A3308" s="73">
        <f>'EMFAC2017EI-2011Class'!B3307</f>
        <v>2025</v>
      </c>
      <c r="B3308" s="74" t="str">
        <f>'EMFAC2017EI-2011Class'!C3307</f>
        <v>T7 Public</v>
      </c>
      <c r="C3308" s="73">
        <f>'EMFAC2017EI-2011Class'!D3307</f>
        <v>2020</v>
      </c>
      <c r="D3308" s="38">
        <f>'EMFAC2017EI-2011Class'!F3307</f>
        <v>5</v>
      </c>
      <c r="E3308" s="72" t="str">
        <f t="shared" si="106"/>
        <v>T7 Public-5</v>
      </c>
      <c r="F3308" s="39">
        <f>VLOOKUP(E3308,HD_Odo!$C$2:$D$1381,2,FALSE)</f>
        <v>49896</v>
      </c>
      <c r="G3308" s="89" t="str">
        <f>'EMFAC2017EI-2011Class'!H3307</f>
        <v>2025-T7 Public-5</v>
      </c>
      <c r="H3308" s="77">
        <f t="shared" si="105"/>
        <v>0.93811656054007997</v>
      </c>
      <c r="J3308" s="13"/>
      <c r="N3308" s="37"/>
      <c r="O3308" s="36"/>
    </row>
    <row r="3309" spans="1:15" ht="13.7" customHeight="1" x14ac:dyDescent="0.25">
      <c r="A3309" s="73">
        <f>'EMFAC2017EI-2011Class'!B3308</f>
        <v>2025</v>
      </c>
      <c r="B3309" s="74" t="str">
        <f>'EMFAC2017EI-2011Class'!C3308</f>
        <v>T7 Public</v>
      </c>
      <c r="C3309" s="73">
        <f>'EMFAC2017EI-2011Class'!D3308</f>
        <v>2019</v>
      </c>
      <c r="D3309" s="38">
        <f>'EMFAC2017EI-2011Class'!F3308</f>
        <v>6</v>
      </c>
      <c r="E3309" s="72" t="str">
        <f t="shared" si="106"/>
        <v>T7 Public-6</v>
      </c>
      <c r="F3309" s="39">
        <f>VLOOKUP(E3309,HD_Odo!$C$2:$D$1381,2,FALSE)</f>
        <v>57672</v>
      </c>
      <c r="G3309" s="89" t="str">
        <f>'EMFAC2017EI-2011Class'!H3308</f>
        <v>2025-T7 Public-6</v>
      </c>
      <c r="H3309" s="77">
        <f t="shared" si="105"/>
        <v>0.93018725834289984</v>
      </c>
      <c r="J3309" s="13"/>
      <c r="N3309" s="37"/>
      <c r="O3309" s="36"/>
    </row>
    <row r="3310" spans="1:15" ht="13.7" customHeight="1" x14ac:dyDescent="0.25">
      <c r="A3310" s="73">
        <f>'EMFAC2017EI-2011Class'!B3309</f>
        <v>2025</v>
      </c>
      <c r="B3310" s="74" t="str">
        <f>'EMFAC2017EI-2011Class'!C3309</f>
        <v>T7 Public</v>
      </c>
      <c r="C3310" s="73">
        <f>'EMFAC2017EI-2011Class'!D3309</f>
        <v>2018</v>
      </c>
      <c r="D3310" s="38">
        <f>'EMFAC2017EI-2011Class'!F3309</f>
        <v>7</v>
      </c>
      <c r="E3310" s="72" t="str">
        <f t="shared" si="106"/>
        <v>T7 Public-7</v>
      </c>
      <c r="F3310" s="39">
        <f>VLOOKUP(E3310,HD_Odo!$C$2:$D$1381,2,FALSE)</f>
        <v>65448</v>
      </c>
      <c r="G3310" s="89" t="str">
        <f>'EMFAC2017EI-2011Class'!H3309</f>
        <v>2025-T7 Public-7</v>
      </c>
      <c r="H3310" s="77">
        <f t="shared" si="105"/>
        <v>0.92262926316750293</v>
      </c>
      <c r="J3310" s="13"/>
      <c r="N3310" s="37"/>
      <c r="O3310" s="36"/>
    </row>
    <row r="3311" spans="1:15" ht="13.7" customHeight="1" x14ac:dyDescent="0.25">
      <c r="A3311" s="73">
        <f>'EMFAC2017EI-2011Class'!B3310</f>
        <v>2025</v>
      </c>
      <c r="B3311" s="74" t="str">
        <f>'EMFAC2017EI-2011Class'!C3310</f>
        <v>T7 Public</v>
      </c>
      <c r="C3311" s="73">
        <f>'EMFAC2017EI-2011Class'!D3310</f>
        <v>2017</v>
      </c>
      <c r="D3311" s="38">
        <f>'EMFAC2017EI-2011Class'!F3310</f>
        <v>8</v>
      </c>
      <c r="E3311" s="72" t="str">
        <f t="shared" si="106"/>
        <v>T7 Public-8</v>
      </c>
      <c r="F3311" s="39">
        <f>VLOOKUP(E3311,HD_Odo!$C$2:$D$1381,2,FALSE)</f>
        <v>73224</v>
      </c>
      <c r="G3311" s="89" t="str">
        <f>'EMFAC2017EI-2011Class'!H3310</f>
        <v>2025-T7 Public-8</v>
      </c>
      <c r="H3311" s="77">
        <f t="shared" si="105"/>
        <v>0.91541709078895017</v>
      </c>
      <c r="J3311" s="13"/>
      <c r="N3311" s="37"/>
      <c r="O3311" s="36"/>
    </row>
    <row r="3312" spans="1:15" ht="13.7" customHeight="1" x14ac:dyDescent="0.25">
      <c r="A3312" s="73">
        <f>'EMFAC2017EI-2011Class'!B3311</f>
        <v>2025</v>
      </c>
      <c r="B3312" s="74" t="str">
        <f>'EMFAC2017EI-2011Class'!C3311</f>
        <v>T7 Public</v>
      </c>
      <c r="C3312" s="73">
        <f>'EMFAC2017EI-2011Class'!D3311</f>
        <v>2016</v>
      </c>
      <c r="D3312" s="38">
        <f>'EMFAC2017EI-2011Class'!F3311</f>
        <v>9</v>
      </c>
      <c r="E3312" s="72" t="str">
        <f t="shared" si="106"/>
        <v>T7 Public-9</v>
      </c>
      <c r="F3312" s="39">
        <f>VLOOKUP(E3312,HD_Odo!$C$2:$D$1381,2,FALSE)</f>
        <v>81000</v>
      </c>
      <c r="G3312" s="89" t="str">
        <f>'EMFAC2017EI-2011Class'!H3311</f>
        <v>2025-T7 Public-9</v>
      </c>
      <c r="H3312" s="77">
        <f t="shared" si="105"/>
        <v>0.90852753692860777</v>
      </c>
      <c r="J3312" s="13"/>
      <c r="N3312" s="37"/>
      <c r="O3312" s="36"/>
    </row>
    <row r="3313" spans="1:15" ht="13.7" customHeight="1" x14ac:dyDescent="0.25">
      <c r="A3313" s="73">
        <f>'EMFAC2017EI-2011Class'!B3312</f>
        <v>2025</v>
      </c>
      <c r="B3313" s="74" t="str">
        <f>'EMFAC2017EI-2011Class'!C3312</f>
        <v>T7 Public</v>
      </c>
      <c r="C3313" s="73">
        <f>'EMFAC2017EI-2011Class'!D3312</f>
        <v>2015</v>
      </c>
      <c r="D3313" s="38">
        <f>'EMFAC2017EI-2011Class'!F3312</f>
        <v>10</v>
      </c>
      <c r="E3313" s="72" t="str">
        <f t="shared" si="106"/>
        <v>T7 Public-10</v>
      </c>
      <c r="F3313" s="39">
        <f>VLOOKUP(E3313,HD_Odo!$C$2:$D$1381,2,FALSE)</f>
        <v>88776</v>
      </c>
      <c r="G3313" s="89" t="str">
        <f>'EMFAC2017EI-2011Class'!H3312</f>
        <v>2025-T7 Public-10</v>
      </c>
      <c r="H3313" s="77">
        <f t="shared" si="105"/>
        <v>0.9019394278628392</v>
      </c>
      <c r="J3313" s="13"/>
      <c r="N3313" s="37"/>
      <c r="O3313" s="36"/>
    </row>
    <row r="3314" spans="1:15" ht="13.7" customHeight="1" x14ac:dyDescent="0.25">
      <c r="A3314" s="73">
        <f>'EMFAC2017EI-2011Class'!B3313</f>
        <v>2025</v>
      </c>
      <c r="B3314" s="74" t="str">
        <f>'EMFAC2017EI-2011Class'!C3313</f>
        <v>T7 Public</v>
      </c>
      <c r="C3314" s="73">
        <f>'EMFAC2017EI-2011Class'!D3313</f>
        <v>2014</v>
      </c>
      <c r="D3314" s="38">
        <f>'EMFAC2017EI-2011Class'!F3313</f>
        <v>11</v>
      </c>
      <c r="E3314" s="72" t="str">
        <f t="shared" si="106"/>
        <v>T7 Public-11</v>
      </c>
      <c r="F3314" s="39">
        <f>VLOOKUP(E3314,HD_Odo!$C$2:$D$1381,2,FALSE)</f>
        <v>96552</v>
      </c>
      <c r="G3314" s="89" t="str">
        <f>'EMFAC2017EI-2011Class'!H3313</f>
        <v>2025-T7 Public-11</v>
      </c>
      <c r="H3314" s="77">
        <f t="shared" si="105"/>
        <v>0.89563340306639283</v>
      </c>
      <c r="J3314" s="13"/>
      <c r="N3314" s="37"/>
      <c r="O3314" s="36"/>
    </row>
    <row r="3315" spans="1:15" ht="13.7" customHeight="1" x14ac:dyDescent="0.25">
      <c r="A3315" s="73">
        <f>'EMFAC2017EI-2011Class'!B3314</f>
        <v>2025</v>
      </c>
      <c r="B3315" s="74" t="str">
        <f>'EMFAC2017EI-2011Class'!C3314</f>
        <v>T7 Public</v>
      </c>
      <c r="C3315" s="73">
        <f>'EMFAC2017EI-2011Class'!D3314</f>
        <v>2013</v>
      </c>
      <c r="D3315" s="38">
        <f>'EMFAC2017EI-2011Class'!F3314</f>
        <v>12</v>
      </c>
      <c r="E3315" s="72" t="str">
        <f t="shared" si="106"/>
        <v>T7 Public-12</v>
      </c>
      <c r="F3315" s="39">
        <f>VLOOKUP(E3315,HD_Odo!$C$2:$D$1381,2,FALSE)</f>
        <v>104328</v>
      </c>
      <c r="G3315" s="89" t="str">
        <f>'EMFAC2017EI-2011Class'!H3314</f>
        <v>2025-T7 Public-12</v>
      </c>
      <c r="H3315" s="77">
        <f t="shared" si="105"/>
        <v>0.85366902256407007</v>
      </c>
      <c r="J3315" s="13"/>
      <c r="N3315" s="37"/>
      <c r="O3315" s="36"/>
    </row>
    <row r="3316" spans="1:15" ht="13.7" customHeight="1" x14ac:dyDescent="0.25">
      <c r="A3316" s="73">
        <f>'EMFAC2017EI-2011Class'!B3315</f>
        <v>2025</v>
      </c>
      <c r="B3316" s="74" t="str">
        <f>'EMFAC2017EI-2011Class'!C3315</f>
        <v>T7 Public</v>
      </c>
      <c r="C3316" s="73">
        <f>'EMFAC2017EI-2011Class'!D3315</f>
        <v>2012</v>
      </c>
      <c r="D3316" s="38">
        <f>'EMFAC2017EI-2011Class'!F3315</f>
        <v>13</v>
      </c>
      <c r="E3316" s="72" t="str">
        <f t="shared" si="106"/>
        <v>T7 Public-13</v>
      </c>
      <c r="F3316" s="39">
        <f>VLOOKUP(E3316,HD_Odo!$C$2:$D$1381,2,FALSE)</f>
        <v>112104</v>
      </c>
      <c r="G3316" s="89" t="str">
        <f>'EMFAC2017EI-2011Class'!H3315</f>
        <v>2025-T7 Public-13</v>
      </c>
      <c r="H3316" s="77">
        <f t="shared" si="105"/>
        <v>0.84705524857036008</v>
      </c>
      <c r="J3316" s="13"/>
      <c r="N3316" s="37"/>
      <c r="O3316" s="36"/>
    </row>
    <row r="3317" spans="1:15" ht="13.7" customHeight="1" x14ac:dyDescent="0.25">
      <c r="A3317" s="73">
        <f>'EMFAC2017EI-2011Class'!B3316</f>
        <v>2025</v>
      </c>
      <c r="B3317" s="74" t="str">
        <f>'EMFAC2017EI-2011Class'!C3316</f>
        <v>T7 Public</v>
      </c>
      <c r="C3317" s="73">
        <f>'EMFAC2017EI-2011Class'!D3316</f>
        <v>2011</v>
      </c>
      <c r="D3317" s="38">
        <f>'EMFAC2017EI-2011Class'!F3316</f>
        <v>14</v>
      </c>
      <c r="E3317" s="72" t="str">
        <f t="shared" si="106"/>
        <v>T7 Public-14</v>
      </c>
      <c r="F3317" s="39">
        <f>VLOOKUP(E3317,HD_Odo!$C$2:$D$1381,2,FALSE)</f>
        <v>119880</v>
      </c>
      <c r="G3317" s="89" t="str">
        <f>'EMFAC2017EI-2011Class'!H3316</f>
        <v>2025-T7 Public-14</v>
      </c>
      <c r="H3317" s="77">
        <f t="shared" si="105"/>
        <v>0.84079301379755511</v>
      </c>
      <c r="J3317" s="13"/>
      <c r="N3317" s="37"/>
      <c r="O3317" s="36"/>
    </row>
    <row r="3318" spans="1:15" ht="13.7" customHeight="1" x14ac:dyDescent="0.25">
      <c r="A3318" s="73">
        <f>'EMFAC2017EI-2011Class'!B3317</f>
        <v>2025</v>
      </c>
      <c r="B3318" s="74" t="str">
        <f>'EMFAC2017EI-2011Class'!C3317</f>
        <v>T7 Public</v>
      </c>
      <c r="C3318" s="73">
        <f>'EMFAC2017EI-2011Class'!D3317</f>
        <v>2010</v>
      </c>
      <c r="D3318" s="38">
        <f>'EMFAC2017EI-2011Class'!F3317</f>
        <v>15</v>
      </c>
      <c r="E3318" s="72" t="str">
        <f t="shared" si="106"/>
        <v>T7 Public-15</v>
      </c>
      <c r="F3318" s="39">
        <f>VLOOKUP(E3318,HD_Odo!$C$2:$D$1381,2,FALSE)</f>
        <v>127656</v>
      </c>
      <c r="G3318" s="89" t="str">
        <f>'EMFAC2017EI-2011Class'!H3317</f>
        <v>2025-T7 Public-15</v>
      </c>
      <c r="H3318" s="77">
        <f t="shared" si="105"/>
        <v>0.89441758665395132</v>
      </c>
      <c r="J3318" s="13"/>
      <c r="N3318" s="37"/>
      <c r="O3318" s="36"/>
    </row>
    <row r="3319" spans="1:15" ht="13.7" customHeight="1" x14ac:dyDescent="0.25">
      <c r="A3319" s="73">
        <f>'EMFAC2017EI-2011Class'!B3318</f>
        <v>2025</v>
      </c>
      <c r="B3319" s="74" t="str">
        <f>'EMFAC2017EI-2011Class'!C3318</f>
        <v>T7 Public</v>
      </c>
      <c r="C3319" s="73">
        <f>'EMFAC2017EI-2011Class'!D3318</f>
        <v>2009</v>
      </c>
      <c r="D3319" s="38">
        <f>'EMFAC2017EI-2011Class'!F3318</f>
        <v>16</v>
      </c>
      <c r="E3319" s="72" t="str">
        <f t="shared" si="106"/>
        <v>T7 Public-16</v>
      </c>
      <c r="F3319" s="39">
        <f>VLOOKUP(E3319,HD_Odo!$C$2:$D$1381,2,FALSE)</f>
        <v>135432</v>
      </c>
      <c r="G3319" s="89" t="str">
        <f>'EMFAC2017EI-2011Class'!H3318</f>
        <v>2025-T7 Public-16</v>
      </c>
      <c r="H3319" s="77">
        <f t="shared" si="105"/>
        <v>0.88969417317507271</v>
      </c>
      <c r="J3319" s="13"/>
      <c r="N3319" s="37"/>
      <c r="O3319" s="36"/>
    </row>
    <row r="3320" spans="1:15" ht="13.7" customHeight="1" x14ac:dyDescent="0.25">
      <c r="A3320" s="73">
        <f>'EMFAC2017EI-2011Class'!B3319</f>
        <v>2025</v>
      </c>
      <c r="B3320" s="74" t="str">
        <f>'EMFAC2017EI-2011Class'!C3319</f>
        <v>T7 Public</v>
      </c>
      <c r="C3320" s="73">
        <f>'EMFAC2017EI-2011Class'!D3319</f>
        <v>2008</v>
      </c>
      <c r="D3320" s="38">
        <f>'EMFAC2017EI-2011Class'!F3319</f>
        <v>17</v>
      </c>
      <c r="E3320" s="72" t="str">
        <f t="shared" si="106"/>
        <v>T7 Public-17</v>
      </c>
      <c r="F3320" s="39">
        <f>VLOOKUP(E3320,HD_Odo!$C$2:$D$1381,2,FALSE)</f>
        <v>143208</v>
      </c>
      <c r="G3320" s="89" t="str">
        <f>'EMFAC2017EI-2011Class'!H3319</f>
        <v>2025-T7 Public-17</v>
      </c>
      <c r="H3320" s="77">
        <f t="shared" si="105"/>
        <v>0.88511264278385371</v>
      </c>
      <c r="J3320" s="13"/>
      <c r="N3320" s="37"/>
      <c r="O3320" s="36"/>
    </row>
    <row r="3321" spans="1:15" ht="13.7" customHeight="1" x14ac:dyDescent="0.25">
      <c r="A3321" s="73">
        <f>'EMFAC2017EI-2011Class'!B3320</f>
        <v>2025</v>
      </c>
      <c r="B3321" s="74" t="str">
        <f>'EMFAC2017EI-2011Class'!C3320</f>
        <v>T7 Public</v>
      </c>
      <c r="C3321" s="73">
        <f>'EMFAC2017EI-2011Class'!D3320</f>
        <v>2007</v>
      </c>
      <c r="D3321" s="38">
        <f>'EMFAC2017EI-2011Class'!F3320</f>
        <v>18</v>
      </c>
      <c r="E3321" s="72" t="str">
        <f t="shared" si="106"/>
        <v>T7 Public-18</v>
      </c>
      <c r="F3321" s="39">
        <f>VLOOKUP(E3321,HD_Odo!$C$2:$D$1381,2,FALSE)</f>
        <v>150984</v>
      </c>
      <c r="G3321" s="89" t="str">
        <f>'EMFAC2017EI-2011Class'!H3320</f>
        <v>2025-T7 Public-18</v>
      </c>
      <c r="H3321" s="77">
        <f t="shared" si="105"/>
        <v>0.94773160355620112</v>
      </c>
      <c r="J3321" s="13"/>
      <c r="N3321" s="37"/>
      <c r="O3321" s="36"/>
    </row>
    <row r="3322" spans="1:15" ht="13.7" customHeight="1" x14ac:dyDescent="0.25">
      <c r="A3322" s="73">
        <f>'EMFAC2017EI-2011Class'!B3321</f>
        <v>2025</v>
      </c>
      <c r="B3322" s="74" t="str">
        <f>'EMFAC2017EI-2011Class'!C3321</f>
        <v>T7 Public</v>
      </c>
      <c r="C3322" s="73">
        <f>'EMFAC2017EI-2011Class'!D3321</f>
        <v>2006</v>
      </c>
      <c r="D3322" s="38">
        <f>'EMFAC2017EI-2011Class'!F3321</f>
        <v>19</v>
      </c>
      <c r="E3322" s="72" t="str">
        <f t="shared" si="106"/>
        <v>T7 Public-19</v>
      </c>
      <c r="F3322" s="39">
        <f>VLOOKUP(E3322,HD_Odo!$C$2:$D$1381,2,FALSE)</f>
        <v>158760</v>
      </c>
      <c r="G3322" s="89" t="str">
        <f>'EMFAC2017EI-2011Class'!H3321</f>
        <v>2025-T7 Public-19</v>
      </c>
      <c r="H3322" s="77">
        <f t="shared" si="105"/>
        <v>0.94556741737558569</v>
      </c>
      <c r="J3322" s="13"/>
      <c r="N3322" s="37"/>
      <c r="O3322" s="36"/>
    </row>
    <row r="3323" spans="1:15" ht="13.7" customHeight="1" x14ac:dyDescent="0.25">
      <c r="A3323" s="73">
        <f>'EMFAC2017EI-2011Class'!B3322</f>
        <v>2025</v>
      </c>
      <c r="B3323" s="74" t="str">
        <f>'EMFAC2017EI-2011Class'!C3322</f>
        <v>T7 Public</v>
      </c>
      <c r="C3323" s="73">
        <f>'EMFAC2017EI-2011Class'!D3322</f>
        <v>2005</v>
      </c>
      <c r="D3323" s="38">
        <f>'EMFAC2017EI-2011Class'!F3322</f>
        <v>20</v>
      </c>
      <c r="E3323" s="72" t="str">
        <f t="shared" si="106"/>
        <v>T7 Public-20</v>
      </c>
      <c r="F3323" s="39">
        <f>VLOOKUP(E3323,HD_Odo!$C$2:$D$1381,2,FALSE)</f>
        <v>166536</v>
      </c>
      <c r="G3323" s="89" t="str">
        <f>'EMFAC2017EI-2011Class'!H3322</f>
        <v>2025-T7 Public-20</v>
      </c>
      <c r="H3323" s="77">
        <f t="shared" ref="H3323:H3386" si="107">IF(C3323&lt;1994,1,IF(C3323&lt;2004,($AG$3+$AH$3*(F3323/10000))/($E$3+$F$3*(F3323/10000)),IF(C3323&lt;2008,($AG$4+$AH$4*(F3323/10000))/($E$4+$F$4*(F3323/10000)),IF(C3323&lt;2011,($AG$5+$AH$5*(F3323/10000))/($E$5+$F$5*(F3323/10000)),IF(C3323&lt;2014,($AG$6+$AH$6*(F3323/10000))/($E$6+$F$6*(F3323/10000)),($AG$7+$AH$7*(F3323/10000))/($E$7+$F$7*(F3323/10000)))))))</f>
        <v>0.943444398444093</v>
      </c>
      <c r="J3323" s="13"/>
      <c r="N3323" s="37"/>
      <c r="O3323" s="36"/>
    </row>
    <row r="3324" spans="1:15" ht="13.7" customHeight="1" x14ac:dyDescent="0.25">
      <c r="A3324" s="73">
        <f>'EMFAC2017EI-2011Class'!B3323</f>
        <v>2025</v>
      </c>
      <c r="B3324" s="74" t="str">
        <f>'EMFAC2017EI-2011Class'!C3323</f>
        <v>T7 Public</v>
      </c>
      <c r="C3324" s="73">
        <f>'EMFAC2017EI-2011Class'!D3323</f>
        <v>2004</v>
      </c>
      <c r="D3324" s="38">
        <f>'EMFAC2017EI-2011Class'!F3323</f>
        <v>21</v>
      </c>
      <c r="E3324" s="72" t="str">
        <f t="shared" si="106"/>
        <v>T7 Public-21</v>
      </c>
      <c r="F3324" s="39">
        <f>VLOOKUP(E3324,HD_Odo!$C$2:$D$1381,2,FALSE)</f>
        <v>174312</v>
      </c>
      <c r="G3324" s="89" t="str">
        <f>'EMFAC2017EI-2011Class'!H3323</f>
        <v>2025-T7 Public-21</v>
      </c>
      <c r="H3324" s="77">
        <f t="shared" si="107"/>
        <v>0.94136138320042062</v>
      </c>
      <c r="J3324" s="13"/>
      <c r="N3324" s="37"/>
      <c r="O3324" s="36"/>
    </row>
    <row r="3325" spans="1:15" ht="13.7" customHeight="1" x14ac:dyDescent="0.25">
      <c r="A3325" s="73">
        <f>'EMFAC2017EI-2011Class'!B3324</f>
        <v>2025</v>
      </c>
      <c r="B3325" s="74" t="str">
        <f>'EMFAC2017EI-2011Class'!C3324</f>
        <v>T7 Public</v>
      </c>
      <c r="C3325" s="73">
        <f>'EMFAC2017EI-2011Class'!D3324</f>
        <v>2003</v>
      </c>
      <c r="D3325" s="38">
        <f>'EMFAC2017EI-2011Class'!F3324</f>
        <v>22</v>
      </c>
      <c r="E3325" s="72" t="str">
        <f t="shared" si="106"/>
        <v>T7 Public-22</v>
      </c>
      <c r="F3325" s="39">
        <f>VLOOKUP(E3325,HD_Odo!$C$2:$D$1381,2,FALSE)</f>
        <v>182088</v>
      </c>
      <c r="G3325" s="89" t="str">
        <f>'EMFAC2017EI-2011Class'!H3324</f>
        <v>2025-T7 Public-22</v>
      </c>
      <c r="H3325" s="77">
        <f t="shared" si="107"/>
        <v>0.96045448627114038</v>
      </c>
      <c r="J3325" s="13"/>
      <c r="N3325" s="37"/>
      <c r="O3325" s="36"/>
    </row>
    <row r="3326" spans="1:15" ht="13.7" customHeight="1" x14ac:dyDescent="0.25">
      <c r="A3326" s="73">
        <f>'EMFAC2017EI-2011Class'!B3325</f>
        <v>2025</v>
      </c>
      <c r="B3326" s="74" t="str">
        <f>'EMFAC2017EI-2011Class'!C3325</f>
        <v>T7 Public</v>
      </c>
      <c r="C3326" s="73">
        <f>'EMFAC2017EI-2011Class'!D3325</f>
        <v>2002</v>
      </c>
      <c r="D3326" s="38">
        <f>'EMFAC2017EI-2011Class'!F3325</f>
        <v>23</v>
      </c>
      <c r="E3326" s="72" t="str">
        <f t="shared" si="106"/>
        <v>T7 Public-23</v>
      </c>
      <c r="F3326" s="39">
        <f>VLOOKUP(E3326,HD_Odo!$C$2:$D$1381,2,FALSE)</f>
        <v>189864</v>
      </c>
      <c r="G3326" s="89" t="str">
        <f>'EMFAC2017EI-2011Class'!H3325</f>
        <v>2025-T7 Public-23</v>
      </c>
      <c r="H3326" s="77">
        <f t="shared" si="107"/>
        <v>0.95918636155446257</v>
      </c>
      <c r="J3326" s="13"/>
      <c r="N3326" s="37"/>
      <c r="O3326" s="36"/>
    </row>
    <row r="3327" spans="1:15" ht="13.7" customHeight="1" x14ac:dyDescent="0.25">
      <c r="A3327" s="73">
        <f>'EMFAC2017EI-2011Class'!B3326</f>
        <v>2025</v>
      </c>
      <c r="B3327" s="74" t="str">
        <f>'EMFAC2017EI-2011Class'!C3326</f>
        <v>T7 Public</v>
      </c>
      <c r="C3327" s="73">
        <f>'EMFAC2017EI-2011Class'!D3326</f>
        <v>2001</v>
      </c>
      <c r="D3327" s="38">
        <f>'EMFAC2017EI-2011Class'!F3326</f>
        <v>24</v>
      </c>
      <c r="E3327" s="72" t="str">
        <f t="shared" si="106"/>
        <v>T7 Public-24</v>
      </c>
      <c r="F3327" s="39">
        <f>VLOOKUP(E3327,HD_Odo!$C$2:$D$1381,2,FALSE)</f>
        <v>197640</v>
      </c>
      <c r="G3327" s="89" t="str">
        <f>'EMFAC2017EI-2011Class'!H3326</f>
        <v>2025-T7 Public-24</v>
      </c>
      <c r="H3327" s="77">
        <f t="shared" si="107"/>
        <v>0.95794384910645569</v>
      </c>
      <c r="J3327" s="13"/>
      <c r="N3327" s="37"/>
      <c r="O3327" s="36"/>
    </row>
    <row r="3328" spans="1:15" ht="13.7" customHeight="1" x14ac:dyDescent="0.25">
      <c r="A3328" s="73">
        <f>'EMFAC2017EI-2011Class'!B3327</f>
        <v>2025</v>
      </c>
      <c r="B3328" s="74" t="str">
        <f>'EMFAC2017EI-2011Class'!C3327</f>
        <v>T7 Public</v>
      </c>
      <c r="C3328" s="73">
        <f>'EMFAC2017EI-2011Class'!D3327</f>
        <v>2000</v>
      </c>
      <c r="D3328" s="38">
        <f>'EMFAC2017EI-2011Class'!F3327</f>
        <v>25</v>
      </c>
      <c r="E3328" s="72" t="str">
        <f t="shared" si="106"/>
        <v>T7 Public-25</v>
      </c>
      <c r="F3328" s="39">
        <f>VLOOKUP(E3328,HD_Odo!$C$2:$D$1381,2,FALSE)</f>
        <v>205416</v>
      </c>
      <c r="G3328" s="89" t="str">
        <f>'EMFAC2017EI-2011Class'!H3327</f>
        <v>2025-T7 Public-25</v>
      </c>
      <c r="H3328" s="77">
        <f t="shared" si="107"/>
        <v>0.95672618074946258</v>
      </c>
      <c r="J3328" s="13"/>
      <c r="N3328" s="37"/>
      <c r="O3328" s="36"/>
    </row>
    <row r="3329" spans="1:15" ht="13.7" customHeight="1" x14ac:dyDescent="0.25">
      <c r="A3329" s="73">
        <f>'EMFAC2017EI-2011Class'!B3328</f>
        <v>2025</v>
      </c>
      <c r="B3329" s="74" t="str">
        <f>'EMFAC2017EI-2011Class'!C3328</f>
        <v>T7 Public</v>
      </c>
      <c r="C3329" s="73">
        <f>'EMFAC2017EI-2011Class'!D3328</f>
        <v>1999</v>
      </c>
      <c r="D3329" s="38">
        <f>'EMFAC2017EI-2011Class'!F3328</f>
        <v>26</v>
      </c>
      <c r="E3329" s="72" t="str">
        <f t="shared" si="106"/>
        <v>T7 Public-26</v>
      </c>
      <c r="F3329" s="39">
        <f>VLOOKUP(E3329,HD_Odo!$C$2:$D$1381,2,FALSE)</f>
        <v>213192</v>
      </c>
      <c r="G3329" s="89" t="str">
        <f>'EMFAC2017EI-2011Class'!H3328</f>
        <v>2025-T7 Public-26</v>
      </c>
      <c r="H3329" s="77">
        <f t="shared" si="107"/>
        <v>0.95553261872123962</v>
      </c>
      <c r="J3329" s="13"/>
      <c r="N3329" s="37"/>
      <c r="O3329" s="36"/>
    </row>
    <row r="3330" spans="1:15" ht="13.7" customHeight="1" x14ac:dyDescent="0.25">
      <c r="A3330" s="73">
        <f>'EMFAC2017EI-2011Class'!B3329</f>
        <v>2025</v>
      </c>
      <c r="B3330" s="74" t="str">
        <f>'EMFAC2017EI-2011Class'!C3329</f>
        <v>T7 Public</v>
      </c>
      <c r="C3330" s="73">
        <f>'EMFAC2017EI-2011Class'!D3329</f>
        <v>1998</v>
      </c>
      <c r="D3330" s="38">
        <f>'EMFAC2017EI-2011Class'!F3329</f>
        <v>27</v>
      </c>
      <c r="E3330" s="72" t="str">
        <f t="shared" si="106"/>
        <v>T7 Public-27</v>
      </c>
      <c r="F3330" s="39">
        <f>VLOOKUP(E3330,HD_Odo!$C$2:$D$1381,2,FALSE)</f>
        <v>220968</v>
      </c>
      <c r="G3330" s="89" t="str">
        <f>'EMFAC2017EI-2011Class'!H3329</f>
        <v>2025-T7 Public-27</v>
      </c>
      <c r="H3330" s="77">
        <f t="shared" si="107"/>
        <v>0.95436245418436716</v>
      </c>
      <c r="J3330" s="13"/>
      <c r="N3330" s="37"/>
      <c r="O3330" s="36"/>
    </row>
    <row r="3331" spans="1:15" ht="13.7" customHeight="1" x14ac:dyDescent="0.25">
      <c r="A3331" s="73">
        <f>'EMFAC2017EI-2011Class'!B3330</f>
        <v>2025</v>
      </c>
      <c r="B3331" s="74" t="str">
        <f>'EMFAC2017EI-2011Class'!C3330</f>
        <v>T7 Public</v>
      </c>
      <c r="C3331" s="73">
        <f>'EMFAC2017EI-2011Class'!D3330</f>
        <v>1997</v>
      </c>
      <c r="D3331" s="38">
        <f>'EMFAC2017EI-2011Class'!F3330</f>
        <v>28</v>
      </c>
      <c r="E3331" s="72" t="str">
        <f t="shared" si="106"/>
        <v>T7 Public-28</v>
      </c>
      <c r="F3331" s="39">
        <f>VLOOKUP(E3331,HD_Odo!$C$2:$D$1381,2,FALSE)</f>
        <v>228744</v>
      </c>
      <c r="G3331" s="89" t="str">
        <f>'EMFAC2017EI-2011Class'!H3330</f>
        <v>2025-T7 Public-28</v>
      </c>
      <c r="H3331" s="77">
        <f t="shared" si="107"/>
        <v>0.95321500582246987</v>
      </c>
      <c r="J3331" s="13"/>
      <c r="N3331" s="37"/>
      <c r="O3331" s="36"/>
    </row>
    <row r="3332" spans="1:15" ht="13.7" customHeight="1" x14ac:dyDescent="0.25">
      <c r="A3332" s="73">
        <f>'EMFAC2017EI-2011Class'!B3331</f>
        <v>2025</v>
      </c>
      <c r="B3332" s="74" t="str">
        <f>'EMFAC2017EI-2011Class'!C3331</f>
        <v>T7 Public</v>
      </c>
      <c r="C3332" s="73">
        <f>'EMFAC2017EI-2011Class'!D3331</f>
        <v>1996</v>
      </c>
      <c r="D3332" s="38">
        <f>'EMFAC2017EI-2011Class'!F3331</f>
        <v>29</v>
      </c>
      <c r="E3332" s="72" t="str">
        <f t="shared" si="106"/>
        <v>T7 Public-29</v>
      </c>
      <c r="F3332" s="39">
        <f>VLOOKUP(E3332,HD_Odo!$C$2:$D$1381,2,FALSE)</f>
        <v>236520</v>
      </c>
      <c r="G3332" s="89" t="str">
        <f>'EMFAC2017EI-2011Class'!H3331</f>
        <v>2025-T7 Public-29</v>
      </c>
      <c r="H3332" s="77">
        <f t="shared" si="107"/>
        <v>0.95208961851740381</v>
      </c>
      <c r="J3332" s="13"/>
      <c r="N3332" s="37"/>
      <c r="O3332" s="36"/>
    </row>
    <row r="3333" spans="1:15" ht="13.7" customHeight="1" x14ac:dyDescent="0.25">
      <c r="A3333" s="73">
        <f>'EMFAC2017EI-2011Class'!B3332</f>
        <v>2025</v>
      </c>
      <c r="B3333" s="74" t="str">
        <f>'EMFAC2017EI-2011Class'!C3332</f>
        <v>T7 Public</v>
      </c>
      <c r="C3333" s="73">
        <f>'EMFAC2017EI-2011Class'!D3332</f>
        <v>1995</v>
      </c>
      <c r="D3333" s="38">
        <f>'EMFAC2017EI-2011Class'!F3332</f>
        <v>30</v>
      </c>
      <c r="E3333" s="72" t="str">
        <f t="shared" si="106"/>
        <v>T7 Public-30</v>
      </c>
      <c r="F3333" s="39">
        <f>VLOOKUP(E3333,HD_Odo!$C$2:$D$1381,2,FALSE)</f>
        <v>244296</v>
      </c>
      <c r="G3333" s="89" t="str">
        <f>'EMFAC2017EI-2011Class'!H3332</f>
        <v>2025-T7 Public-30</v>
      </c>
      <c r="H3333" s="77">
        <f t="shared" si="107"/>
        <v>0.95098566210201696</v>
      </c>
      <c r="J3333" s="13"/>
      <c r="N3333" s="37"/>
      <c r="O3333" s="36"/>
    </row>
    <row r="3334" spans="1:15" ht="13.7" customHeight="1" x14ac:dyDescent="0.25">
      <c r="A3334" s="73">
        <f>'EMFAC2017EI-2011Class'!B3333</f>
        <v>2025</v>
      </c>
      <c r="B3334" s="74" t="str">
        <f>'EMFAC2017EI-2011Class'!C3333</f>
        <v>T7 Public</v>
      </c>
      <c r="C3334" s="73">
        <f>'EMFAC2017EI-2011Class'!D3333</f>
        <v>1994</v>
      </c>
      <c r="D3334" s="38">
        <f>'EMFAC2017EI-2011Class'!F3333</f>
        <v>31</v>
      </c>
      <c r="E3334" s="72" t="str">
        <f t="shared" si="106"/>
        <v>T7 Public-31</v>
      </c>
      <c r="F3334" s="39">
        <f>VLOOKUP(E3334,HD_Odo!$C$2:$D$1381,2,FALSE)</f>
        <v>252072</v>
      </c>
      <c r="G3334" s="89" t="str">
        <f>'EMFAC2017EI-2011Class'!H3333</f>
        <v>2025-T7 Public-31</v>
      </c>
      <c r="H3334" s="77">
        <f t="shared" si="107"/>
        <v>0.94990253018349136</v>
      </c>
      <c r="J3334" s="13"/>
      <c r="N3334" s="37"/>
      <c r="O3334" s="36"/>
    </row>
    <row r="3335" spans="1:15" ht="13.7" customHeight="1" x14ac:dyDescent="0.25">
      <c r="A3335" s="73">
        <f>'EMFAC2017EI-2011Class'!B3334</f>
        <v>2025</v>
      </c>
      <c r="B3335" s="74" t="str">
        <f>'EMFAC2017EI-2011Class'!C3334</f>
        <v>T7 Public</v>
      </c>
      <c r="C3335" s="73">
        <f>'EMFAC2017EI-2011Class'!D3334</f>
        <v>1993</v>
      </c>
      <c r="D3335" s="38">
        <f>'EMFAC2017EI-2011Class'!F3334</f>
        <v>32</v>
      </c>
      <c r="E3335" s="72" t="str">
        <f t="shared" si="106"/>
        <v>T7 Public-32</v>
      </c>
      <c r="F3335" s="39">
        <f>VLOOKUP(E3335,HD_Odo!$C$2:$D$1381,2,FALSE)</f>
        <v>259848</v>
      </c>
      <c r="G3335" s="89" t="str">
        <f>'EMFAC2017EI-2011Class'!H3334</f>
        <v>2025-T7 Public-32</v>
      </c>
      <c r="H3335" s="77">
        <f t="shared" si="107"/>
        <v>1</v>
      </c>
      <c r="J3335" s="13"/>
      <c r="N3335" s="37"/>
      <c r="O3335" s="36"/>
    </row>
    <row r="3336" spans="1:15" ht="13.7" customHeight="1" x14ac:dyDescent="0.25">
      <c r="A3336" s="73">
        <f>'EMFAC2017EI-2011Class'!B3335</f>
        <v>2025</v>
      </c>
      <c r="B3336" s="74" t="str">
        <f>'EMFAC2017EI-2011Class'!C3335</f>
        <v>T7 Public</v>
      </c>
      <c r="C3336" s="73">
        <f>'EMFAC2017EI-2011Class'!D3335</f>
        <v>1992</v>
      </c>
      <c r="D3336" s="38">
        <f>'EMFAC2017EI-2011Class'!F3335</f>
        <v>33</v>
      </c>
      <c r="E3336" s="72" t="str">
        <f t="shared" si="106"/>
        <v>T7 Public-33</v>
      </c>
      <c r="F3336" s="39">
        <f>VLOOKUP(E3336,HD_Odo!$C$2:$D$1381,2,FALSE)</f>
        <v>267624</v>
      </c>
      <c r="G3336" s="89" t="str">
        <f>'EMFAC2017EI-2011Class'!H3335</f>
        <v>2025-T7 Public-33</v>
      </c>
      <c r="H3336" s="77">
        <f t="shared" si="107"/>
        <v>1</v>
      </c>
      <c r="J3336" s="13"/>
      <c r="N3336" s="37"/>
      <c r="O3336" s="36"/>
    </row>
    <row r="3337" spans="1:15" ht="13.7" customHeight="1" x14ac:dyDescent="0.25">
      <c r="A3337" s="73">
        <f>'EMFAC2017EI-2011Class'!B3336</f>
        <v>2025</v>
      </c>
      <c r="B3337" s="74" t="str">
        <f>'EMFAC2017EI-2011Class'!C3336</f>
        <v>T7 Public</v>
      </c>
      <c r="C3337" s="73">
        <f>'EMFAC2017EI-2011Class'!D3336</f>
        <v>1991</v>
      </c>
      <c r="D3337" s="38">
        <f>'EMFAC2017EI-2011Class'!F3336</f>
        <v>34</v>
      </c>
      <c r="E3337" s="72" t="str">
        <f t="shared" si="106"/>
        <v>T7 Public-34</v>
      </c>
      <c r="F3337" s="39">
        <f>VLOOKUP(E3337,HD_Odo!$C$2:$D$1381,2,FALSE)</f>
        <v>275400</v>
      </c>
      <c r="G3337" s="89" t="str">
        <f>'EMFAC2017EI-2011Class'!H3336</f>
        <v>2025-T7 Public-34</v>
      </c>
      <c r="H3337" s="77">
        <f t="shared" si="107"/>
        <v>1</v>
      </c>
      <c r="J3337" s="13"/>
      <c r="N3337" s="37"/>
      <c r="O3337" s="36"/>
    </row>
    <row r="3338" spans="1:15" ht="13.7" customHeight="1" x14ac:dyDescent="0.25">
      <c r="A3338" s="73">
        <f>'EMFAC2017EI-2011Class'!B3337</f>
        <v>2025</v>
      </c>
      <c r="B3338" s="74" t="str">
        <f>'EMFAC2017EI-2011Class'!C3337</f>
        <v>T7 Public</v>
      </c>
      <c r="C3338" s="73">
        <f>'EMFAC2017EI-2011Class'!D3337</f>
        <v>1990</v>
      </c>
      <c r="D3338" s="38">
        <f>'EMFAC2017EI-2011Class'!F3337</f>
        <v>35</v>
      </c>
      <c r="E3338" s="72" t="str">
        <f t="shared" si="106"/>
        <v>T7 Public-35</v>
      </c>
      <c r="F3338" s="39">
        <f>VLOOKUP(E3338,HD_Odo!$C$2:$D$1381,2,FALSE)</f>
        <v>283176</v>
      </c>
      <c r="G3338" s="89" t="str">
        <f>'EMFAC2017EI-2011Class'!H3337</f>
        <v>2025-T7 Public-35</v>
      </c>
      <c r="H3338" s="77">
        <f t="shared" si="107"/>
        <v>1</v>
      </c>
      <c r="J3338" s="13"/>
      <c r="N3338" s="37"/>
      <c r="O3338" s="36"/>
    </row>
    <row r="3339" spans="1:15" ht="13.7" customHeight="1" x14ac:dyDescent="0.25">
      <c r="A3339" s="73">
        <f>'EMFAC2017EI-2011Class'!B3338</f>
        <v>2025</v>
      </c>
      <c r="B3339" s="74" t="str">
        <f>'EMFAC2017EI-2011Class'!C3338</f>
        <v>T7 Public</v>
      </c>
      <c r="C3339" s="73">
        <f>'EMFAC2017EI-2011Class'!D3338</f>
        <v>1989</v>
      </c>
      <c r="D3339" s="38">
        <f>'EMFAC2017EI-2011Class'!F3338</f>
        <v>36</v>
      </c>
      <c r="E3339" s="72" t="str">
        <f t="shared" ref="E3339:E3402" si="108">CONCATENATE(B3339,"-",D3339)</f>
        <v>T7 Public-36</v>
      </c>
      <c r="F3339" s="39">
        <f>VLOOKUP(E3339,HD_Odo!$C$2:$D$1381,2,FALSE)</f>
        <v>290952</v>
      </c>
      <c r="G3339" s="89" t="str">
        <f>'EMFAC2017EI-2011Class'!H3338</f>
        <v>2025-T7 Public-36</v>
      </c>
      <c r="H3339" s="77">
        <f t="shared" si="107"/>
        <v>1</v>
      </c>
      <c r="J3339" s="13"/>
      <c r="N3339" s="37"/>
      <c r="O3339" s="36"/>
    </row>
    <row r="3340" spans="1:15" ht="13.7" customHeight="1" x14ac:dyDescent="0.25">
      <c r="A3340" s="73">
        <f>'EMFAC2017EI-2011Class'!B3339</f>
        <v>2025</v>
      </c>
      <c r="B3340" s="74" t="str">
        <f>'EMFAC2017EI-2011Class'!C3339</f>
        <v>T7 Public</v>
      </c>
      <c r="C3340" s="73">
        <f>'EMFAC2017EI-2011Class'!D3339</f>
        <v>1988</v>
      </c>
      <c r="D3340" s="38">
        <f>'EMFAC2017EI-2011Class'!F3339</f>
        <v>37</v>
      </c>
      <c r="E3340" s="72" t="str">
        <f t="shared" si="108"/>
        <v>T7 Public-37</v>
      </c>
      <c r="F3340" s="39">
        <f>VLOOKUP(E3340,HD_Odo!$C$2:$D$1381,2,FALSE)</f>
        <v>298728</v>
      </c>
      <c r="G3340" s="89" t="str">
        <f>'EMFAC2017EI-2011Class'!H3339</f>
        <v>2025-T7 Public-37</v>
      </c>
      <c r="H3340" s="77">
        <f t="shared" si="107"/>
        <v>1</v>
      </c>
      <c r="J3340" s="13"/>
      <c r="N3340" s="37"/>
      <c r="O3340" s="36"/>
    </row>
    <row r="3341" spans="1:15" ht="13.7" customHeight="1" x14ac:dyDescent="0.25">
      <c r="A3341" s="73">
        <f>'EMFAC2017EI-2011Class'!B3340</f>
        <v>2025</v>
      </c>
      <c r="B3341" s="74" t="str">
        <f>'EMFAC2017EI-2011Class'!C3340</f>
        <v>T7 Public</v>
      </c>
      <c r="C3341" s="73">
        <f>'EMFAC2017EI-2011Class'!D3340</f>
        <v>1987</v>
      </c>
      <c r="D3341" s="38">
        <f>'EMFAC2017EI-2011Class'!F3340</f>
        <v>38</v>
      </c>
      <c r="E3341" s="72" t="str">
        <f t="shared" si="108"/>
        <v>T7 Public-38</v>
      </c>
      <c r="F3341" s="39">
        <f>VLOOKUP(E3341,HD_Odo!$C$2:$D$1381,2,FALSE)</f>
        <v>306504</v>
      </c>
      <c r="G3341" s="89" t="str">
        <f>'EMFAC2017EI-2011Class'!H3340</f>
        <v>2025-T7 Public-38</v>
      </c>
      <c r="H3341" s="77">
        <f t="shared" si="107"/>
        <v>1</v>
      </c>
      <c r="J3341" s="13"/>
      <c r="N3341" s="37"/>
      <c r="O3341" s="36"/>
    </row>
    <row r="3342" spans="1:15" ht="13.7" customHeight="1" x14ac:dyDescent="0.25">
      <c r="A3342" s="73">
        <f>'EMFAC2017EI-2011Class'!B3341</f>
        <v>2025</v>
      </c>
      <c r="B3342" s="74" t="str">
        <f>'EMFAC2017EI-2011Class'!C3341</f>
        <v>T7 Public</v>
      </c>
      <c r="C3342" s="73">
        <f>'EMFAC2017EI-2011Class'!D3341</f>
        <v>1986</v>
      </c>
      <c r="D3342" s="38">
        <f>'EMFAC2017EI-2011Class'!F3341</f>
        <v>39</v>
      </c>
      <c r="E3342" s="72" t="str">
        <f t="shared" si="108"/>
        <v>T7 Public-39</v>
      </c>
      <c r="F3342" s="39">
        <f>VLOOKUP(E3342,HD_Odo!$C$2:$D$1381,2,FALSE)</f>
        <v>314280</v>
      </c>
      <c r="G3342" s="89" t="str">
        <f>'EMFAC2017EI-2011Class'!H3341</f>
        <v>2025-T7 Public-39</v>
      </c>
      <c r="H3342" s="77">
        <f t="shared" si="107"/>
        <v>1</v>
      </c>
      <c r="J3342" s="13"/>
      <c r="N3342" s="37"/>
      <c r="O3342" s="36"/>
    </row>
    <row r="3343" spans="1:15" ht="13.7" customHeight="1" x14ac:dyDescent="0.25">
      <c r="A3343" s="73">
        <f>'EMFAC2017EI-2011Class'!B3342</f>
        <v>2025</v>
      </c>
      <c r="B3343" s="74" t="str">
        <f>'EMFAC2017EI-2011Class'!C3342</f>
        <v>T7 Public</v>
      </c>
      <c r="C3343" s="73">
        <f>'EMFAC2017EI-2011Class'!D3342</f>
        <v>1985</v>
      </c>
      <c r="D3343" s="38">
        <f>'EMFAC2017EI-2011Class'!F3342</f>
        <v>40</v>
      </c>
      <c r="E3343" s="72" t="str">
        <f t="shared" si="108"/>
        <v>T7 Public-40</v>
      </c>
      <c r="F3343" s="39">
        <f>VLOOKUP(E3343,HD_Odo!$C$2:$D$1381,2,FALSE)</f>
        <v>322056</v>
      </c>
      <c r="G3343" s="89" t="str">
        <f>'EMFAC2017EI-2011Class'!H3342</f>
        <v>2025-T7 Public-40</v>
      </c>
      <c r="H3343" s="77">
        <f t="shared" si="107"/>
        <v>1</v>
      </c>
      <c r="J3343" s="13"/>
      <c r="N3343" s="37"/>
      <c r="O3343" s="36"/>
    </row>
    <row r="3344" spans="1:15" ht="13.7" customHeight="1" x14ac:dyDescent="0.25">
      <c r="A3344" s="73">
        <f>'EMFAC2017EI-2011Class'!B3343</f>
        <v>2025</v>
      </c>
      <c r="B3344" s="74" t="str">
        <f>'EMFAC2017EI-2011Class'!C3343</f>
        <v>T7 Public</v>
      </c>
      <c r="C3344" s="73">
        <f>'EMFAC2017EI-2011Class'!D3343</f>
        <v>1984</v>
      </c>
      <c r="D3344" s="38">
        <f>'EMFAC2017EI-2011Class'!F3343</f>
        <v>41</v>
      </c>
      <c r="E3344" s="72" t="str">
        <f t="shared" si="108"/>
        <v>T7 Public-41</v>
      </c>
      <c r="F3344" s="39">
        <f>VLOOKUP(E3344,HD_Odo!$C$2:$D$1381,2,FALSE)</f>
        <v>329832</v>
      </c>
      <c r="G3344" s="89" t="str">
        <f>'EMFAC2017EI-2011Class'!H3343</f>
        <v>2025-T7 Public-41</v>
      </c>
      <c r="H3344" s="77">
        <f t="shared" si="107"/>
        <v>1</v>
      </c>
      <c r="J3344" s="13"/>
      <c r="N3344" s="37"/>
      <c r="O3344" s="36"/>
    </row>
    <row r="3345" spans="1:15" ht="13.7" customHeight="1" x14ac:dyDescent="0.25">
      <c r="A3345" s="73">
        <f>'EMFAC2017EI-2011Class'!B3344</f>
        <v>2025</v>
      </c>
      <c r="B3345" s="74" t="str">
        <f>'EMFAC2017EI-2011Class'!C3344</f>
        <v>T7 Public</v>
      </c>
      <c r="C3345" s="73">
        <f>'EMFAC2017EI-2011Class'!D3344</f>
        <v>1983</v>
      </c>
      <c r="D3345" s="38">
        <f>'EMFAC2017EI-2011Class'!F3344</f>
        <v>42</v>
      </c>
      <c r="E3345" s="72" t="str">
        <f t="shared" si="108"/>
        <v>T7 Public-42</v>
      </c>
      <c r="F3345" s="39">
        <f>VLOOKUP(E3345,HD_Odo!$C$2:$D$1381,2,FALSE)</f>
        <v>337608</v>
      </c>
      <c r="G3345" s="89" t="str">
        <f>'EMFAC2017EI-2011Class'!H3344</f>
        <v>2025-T7 Public-42</v>
      </c>
      <c r="H3345" s="77">
        <f t="shared" si="107"/>
        <v>1</v>
      </c>
      <c r="J3345" s="13"/>
      <c r="N3345" s="37"/>
      <c r="O3345" s="36"/>
    </row>
    <row r="3346" spans="1:15" ht="13.7" customHeight="1" x14ac:dyDescent="0.25">
      <c r="A3346" s="73">
        <f>'EMFAC2017EI-2011Class'!B3345</f>
        <v>2025</v>
      </c>
      <c r="B3346" s="74" t="str">
        <f>'EMFAC2017EI-2011Class'!C3345</f>
        <v>T7 Public</v>
      </c>
      <c r="C3346" s="73">
        <f>'EMFAC2017EI-2011Class'!D3345</f>
        <v>1982</v>
      </c>
      <c r="D3346" s="38">
        <f>'EMFAC2017EI-2011Class'!F3345</f>
        <v>43</v>
      </c>
      <c r="E3346" s="72" t="str">
        <f t="shared" si="108"/>
        <v>T7 Public-43</v>
      </c>
      <c r="F3346" s="39">
        <f>VLOOKUP(E3346,HD_Odo!$C$2:$D$1381,2,FALSE)</f>
        <v>345384</v>
      </c>
      <c r="G3346" s="89" t="str">
        <f>'EMFAC2017EI-2011Class'!H3345</f>
        <v>2025-T7 Public-43</v>
      </c>
      <c r="H3346" s="77">
        <f t="shared" si="107"/>
        <v>1</v>
      </c>
      <c r="J3346" s="13"/>
      <c r="N3346" s="37"/>
      <c r="O3346" s="36"/>
    </row>
    <row r="3347" spans="1:15" ht="13.7" customHeight="1" x14ac:dyDescent="0.25">
      <c r="A3347" s="73">
        <f>'EMFAC2017EI-2011Class'!B3346</f>
        <v>2025</v>
      </c>
      <c r="B3347" s="74" t="str">
        <f>'EMFAC2017EI-2011Class'!C3346</f>
        <v>T7 Public</v>
      </c>
      <c r="C3347" s="73">
        <f>'EMFAC2017EI-2011Class'!D3346</f>
        <v>1981</v>
      </c>
      <c r="D3347" s="38">
        <f>'EMFAC2017EI-2011Class'!F3346</f>
        <v>44</v>
      </c>
      <c r="E3347" s="72" t="str">
        <f t="shared" si="108"/>
        <v>T7 Public-44</v>
      </c>
      <c r="F3347" s="39">
        <f>VLOOKUP(E3347,HD_Odo!$C$2:$D$1381,2,FALSE)</f>
        <v>353160</v>
      </c>
      <c r="G3347" s="89" t="str">
        <f>'EMFAC2017EI-2011Class'!H3346</f>
        <v>2025-T7 Public-44</v>
      </c>
      <c r="H3347" s="77">
        <f t="shared" si="107"/>
        <v>1</v>
      </c>
      <c r="J3347" s="13"/>
      <c r="N3347" s="37"/>
      <c r="O3347" s="36"/>
    </row>
    <row r="3348" spans="1:15" ht="13.7" customHeight="1" x14ac:dyDescent="0.25">
      <c r="A3348" s="73">
        <f>'EMFAC2017EI-2011Class'!B3347</f>
        <v>2025</v>
      </c>
      <c r="B3348" s="74" t="str">
        <f>'EMFAC2017EI-2011Class'!C3347</f>
        <v>T7 Single</v>
      </c>
      <c r="C3348" s="73">
        <f>'EMFAC2017EI-2011Class'!D3347</f>
        <v>2026</v>
      </c>
      <c r="D3348" s="38">
        <f>'EMFAC2017EI-2011Class'!F3347</f>
        <v>-1</v>
      </c>
      <c r="E3348" s="72" t="str">
        <f t="shared" si="108"/>
        <v>T7 Single--1</v>
      </c>
      <c r="F3348" s="39">
        <f>VLOOKUP(E3348,HD_Odo!$C$2:$D$1381,2,FALSE)</f>
        <v>0</v>
      </c>
      <c r="G3348" s="89" t="str">
        <f>'EMFAC2017EI-2011Class'!H3347</f>
        <v>2025-T7 Single--1</v>
      </c>
      <c r="H3348" s="77">
        <f t="shared" si="107"/>
        <v>1</v>
      </c>
      <c r="J3348" s="13"/>
      <c r="N3348" s="37"/>
      <c r="O3348" s="36"/>
    </row>
    <row r="3349" spans="1:15" ht="13.7" customHeight="1" x14ac:dyDescent="0.25">
      <c r="A3349" s="73">
        <f>'EMFAC2017EI-2011Class'!B3348</f>
        <v>2025</v>
      </c>
      <c r="B3349" s="74" t="str">
        <f>'EMFAC2017EI-2011Class'!C3348</f>
        <v>T7 Single</v>
      </c>
      <c r="C3349" s="73">
        <f>'EMFAC2017EI-2011Class'!D3348</f>
        <v>2025</v>
      </c>
      <c r="D3349" s="38">
        <f>'EMFAC2017EI-2011Class'!F3348</f>
        <v>0</v>
      </c>
      <c r="E3349" s="72" t="str">
        <f t="shared" si="108"/>
        <v>T7 Single-0</v>
      </c>
      <c r="F3349" s="39">
        <f>VLOOKUP(E3349,HD_Odo!$C$2:$D$1381,2,FALSE)</f>
        <v>40564</v>
      </c>
      <c r="G3349" s="89" t="str">
        <f>'EMFAC2017EI-2011Class'!H3348</f>
        <v>2025-T7 Single-0</v>
      </c>
      <c r="H3349" s="77">
        <f t="shared" si="107"/>
        <v>0.94816243188004323</v>
      </c>
      <c r="J3349" s="13"/>
      <c r="N3349" s="37"/>
      <c r="O3349" s="36"/>
    </row>
    <row r="3350" spans="1:15" ht="13.7" customHeight="1" x14ac:dyDescent="0.25">
      <c r="A3350" s="73">
        <f>'EMFAC2017EI-2011Class'!B3349</f>
        <v>2025</v>
      </c>
      <c r="B3350" s="74" t="str">
        <f>'EMFAC2017EI-2011Class'!C3349</f>
        <v>T7 Single</v>
      </c>
      <c r="C3350" s="73">
        <f>'EMFAC2017EI-2011Class'!D3349</f>
        <v>2024</v>
      </c>
      <c r="D3350" s="38">
        <f>'EMFAC2017EI-2011Class'!F3349</f>
        <v>1</v>
      </c>
      <c r="E3350" s="72" t="str">
        <f t="shared" si="108"/>
        <v>T7 Single-1</v>
      </c>
      <c r="F3350" s="39">
        <f>VLOOKUP(E3350,HD_Odo!$C$2:$D$1381,2,FALSE)</f>
        <v>79371</v>
      </c>
      <c r="G3350" s="89" t="str">
        <f>'EMFAC2017EI-2011Class'!H3349</f>
        <v>2025-T7 Single-1</v>
      </c>
      <c r="H3350" s="77">
        <f t="shared" si="107"/>
        <v>0.90994519598378643</v>
      </c>
      <c r="J3350" s="13"/>
      <c r="N3350" s="37"/>
      <c r="O3350" s="36"/>
    </row>
    <row r="3351" spans="1:15" ht="13.7" customHeight="1" x14ac:dyDescent="0.25">
      <c r="A3351" s="73">
        <f>'EMFAC2017EI-2011Class'!B3350</f>
        <v>2025</v>
      </c>
      <c r="B3351" s="74" t="str">
        <f>'EMFAC2017EI-2011Class'!C3350</f>
        <v>T7 Single</v>
      </c>
      <c r="C3351" s="73">
        <f>'EMFAC2017EI-2011Class'!D3350</f>
        <v>2023</v>
      </c>
      <c r="D3351" s="38">
        <f>'EMFAC2017EI-2011Class'!F3350</f>
        <v>2</v>
      </c>
      <c r="E3351" s="72" t="str">
        <f t="shared" si="108"/>
        <v>T7 Single-2</v>
      </c>
      <c r="F3351" s="39">
        <f>VLOOKUP(E3351,HD_Odo!$C$2:$D$1381,2,FALSE)</f>
        <v>116000</v>
      </c>
      <c r="G3351" s="89" t="str">
        <f>'EMFAC2017EI-2011Class'!H3350</f>
        <v>2025-T7 Single-2</v>
      </c>
      <c r="H3351" s="77">
        <f t="shared" si="107"/>
        <v>0.88098388650060644</v>
      </c>
      <c r="J3351" s="13"/>
      <c r="N3351" s="37"/>
      <c r="O3351" s="36"/>
    </row>
    <row r="3352" spans="1:15" ht="13.7" customHeight="1" x14ac:dyDescent="0.25">
      <c r="A3352" s="73">
        <f>'EMFAC2017EI-2011Class'!B3351</f>
        <v>2025</v>
      </c>
      <c r="B3352" s="74" t="str">
        <f>'EMFAC2017EI-2011Class'!C3351</f>
        <v>T7 Single</v>
      </c>
      <c r="C3352" s="73">
        <f>'EMFAC2017EI-2011Class'!D3351</f>
        <v>2022</v>
      </c>
      <c r="D3352" s="38">
        <f>'EMFAC2017EI-2011Class'!F3351</f>
        <v>3</v>
      </c>
      <c r="E3352" s="72" t="str">
        <f t="shared" si="108"/>
        <v>T7 Single-3</v>
      </c>
      <c r="F3352" s="39">
        <f>VLOOKUP(E3352,HD_Odo!$C$2:$D$1381,2,FALSE)</f>
        <v>150258</v>
      </c>
      <c r="G3352" s="89" t="str">
        <f>'EMFAC2017EI-2011Class'!H3351</f>
        <v>2025-T7 Single-3</v>
      </c>
      <c r="H3352" s="77">
        <f t="shared" si="107"/>
        <v>0.85850261233308989</v>
      </c>
      <c r="J3352" s="13"/>
      <c r="N3352" s="37"/>
      <c r="O3352" s="36"/>
    </row>
    <row r="3353" spans="1:15" ht="13.7" customHeight="1" x14ac:dyDescent="0.25">
      <c r="A3353" s="73">
        <f>'EMFAC2017EI-2011Class'!B3352</f>
        <v>2025</v>
      </c>
      <c r="B3353" s="74" t="str">
        <f>'EMFAC2017EI-2011Class'!C3352</f>
        <v>T7 Single</v>
      </c>
      <c r="C3353" s="73">
        <f>'EMFAC2017EI-2011Class'!D3352</f>
        <v>2021</v>
      </c>
      <c r="D3353" s="38">
        <f>'EMFAC2017EI-2011Class'!F3352</f>
        <v>4</v>
      </c>
      <c r="E3353" s="72" t="str">
        <f t="shared" si="108"/>
        <v>T7 Single-4</v>
      </c>
      <c r="F3353" s="39">
        <f>VLOOKUP(E3353,HD_Odo!$C$2:$D$1381,2,FALSE)</f>
        <v>182135</v>
      </c>
      <c r="G3353" s="89" t="str">
        <f>'EMFAC2017EI-2011Class'!H3352</f>
        <v>2025-T7 Single-4</v>
      </c>
      <c r="H3353" s="77">
        <f t="shared" si="107"/>
        <v>0.84066640419218919</v>
      </c>
      <c r="J3353" s="13"/>
      <c r="N3353" s="37"/>
      <c r="O3353" s="36"/>
    </row>
    <row r="3354" spans="1:15" ht="13.7" customHeight="1" x14ac:dyDescent="0.25">
      <c r="A3354" s="73">
        <f>'EMFAC2017EI-2011Class'!B3353</f>
        <v>2025</v>
      </c>
      <c r="B3354" s="74" t="str">
        <f>'EMFAC2017EI-2011Class'!C3353</f>
        <v>T7 Single</v>
      </c>
      <c r="C3354" s="73">
        <f>'EMFAC2017EI-2011Class'!D3353</f>
        <v>2020</v>
      </c>
      <c r="D3354" s="38">
        <f>'EMFAC2017EI-2011Class'!F3353</f>
        <v>5</v>
      </c>
      <c r="E3354" s="72" t="str">
        <f t="shared" si="108"/>
        <v>T7 Single-5</v>
      </c>
      <c r="F3354" s="39">
        <f>VLOOKUP(E3354,HD_Odo!$C$2:$D$1381,2,FALSE)</f>
        <v>211768</v>
      </c>
      <c r="G3354" s="89" t="str">
        <f>'EMFAC2017EI-2011Class'!H3353</f>
        <v>2025-T7 Single-5</v>
      </c>
      <c r="H3354" s="77">
        <f t="shared" si="107"/>
        <v>0.82621747509032217</v>
      </c>
      <c r="J3354" s="13"/>
      <c r="N3354" s="37"/>
      <c r="O3354" s="36"/>
    </row>
    <row r="3355" spans="1:15" ht="13.7" customHeight="1" x14ac:dyDescent="0.25">
      <c r="A3355" s="73">
        <f>'EMFAC2017EI-2011Class'!B3354</f>
        <v>2025</v>
      </c>
      <c r="B3355" s="74" t="str">
        <f>'EMFAC2017EI-2011Class'!C3354</f>
        <v>T7 Single</v>
      </c>
      <c r="C3355" s="73">
        <f>'EMFAC2017EI-2011Class'!D3354</f>
        <v>2019</v>
      </c>
      <c r="D3355" s="38">
        <f>'EMFAC2017EI-2011Class'!F3354</f>
        <v>6</v>
      </c>
      <c r="E3355" s="72" t="str">
        <f t="shared" si="108"/>
        <v>T7 Single-6</v>
      </c>
      <c r="F3355" s="39">
        <f>VLOOKUP(E3355,HD_Odo!$C$2:$D$1381,2,FALSE)</f>
        <v>239398</v>
      </c>
      <c r="G3355" s="89" t="str">
        <f>'EMFAC2017EI-2011Class'!H3354</f>
        <v>2025-T7 Single-6</v>
      </c>
      <c r="H3355" s="77">
        <f t="shared" si="107"/>
        <v>0.81426963589078183</v>
      </c>
      <c r="J3355" s="13"/>
      <c r="N3355" s="37"/>
      <c r="O3355" s="36"/>
    </row>
    <row r="3356" spans="1:15" ht="13.7" customHeight="1" x14ac:dyDescent="0.25">
      <c r="A3356" s="73">
        <f>'EMFAC2017EI-2011Class'!B3355</f>
        <v>2025</v>
      </c>
      <c r="B3356" s="74" t="str">
        <f>'EMFAC2017EI-2011Class'!C3355</f>
        <v>T7 Single</v>
      </c>
      <c r="C3356" s="73">
        <f>'EMFAC2017EI-2011Class'!D3355</f>
        <v>2018</v>
      </c>
      <c r="D3356" s="38">
        <f>'EMFAC2017EI-2011Class'!F3355</f>
        <v>7</v>
      </c>
      <c r="E3356" s="72" t="str">
        <f t="shared" si="108"/>
        <v>T7 Single-7</v>
      </c>
      <c r="F3356" s="39">
        <f>VLOOKUP(E3356,HD_Odo!$C$2:$D$1381,2,FALSE)</f>
        <v>265329</v>
      </c>
      <c r="G3356" s="89" t="str">
        <f>'EMFAC2017EI-2011Class'!H3355</f>
        <v>2025-T7 Single-7</v>
      </c>
      <c r="H3356" s="77">
        <f t="shared" si="107"/>
        <v>0.80418541628253015</v>
      </c>
      <c r="J3356" s="13"/>
      <c r="N3356" s="37"/>
      <c r="O3356" s="36"/>
    </row>
    <row r="3357" spans="1:15" ht="13.7" customHeight="1" x14ac:dyDescent="0.25">
      <c r="A3357" s="73">
        <f>'EMFAC2017EI-2011Class'!B3356</f>
        <v>2025</v>
      </c>
      <c r="B3357" s="74" t="str">
        <f>'EMFAC2017EI-2011Class'!C3356</f>
        <v>T7 Single</v>
      </c>
      <c r="C3357" s="73">
        <f>'EMFAC2017EI-2011Class'!D3356</f>
        <v>2017</v>
      </c>
      <c r="D3357" s="38">
        <f>'EMFAC2017EI-2011Class'!F3356</f>
        <v>8</v>
      </c>
      <c r="E3357" s="72" t="str">
        <f t="shared" si="108"/>
        <v>T7 Single-8</v>
      </c>
      <c r="F3357" s="39">
        <f>VLOOKUP(E3357,HD_Odo!$C$2:$D$1381,2,FALSE)</f>
        <v>289889</v>
      </c>
      <c r="G3357" s="89" t="str">
        <f>'EMFAC2017EI-2011Class'!H3356</f>
        <v>2025-T7 Single-8</v>
      </c>
      <c r="H3357" s="77">
        <f t="shared" si="107"/>
        <v>0.79550083669942695</v>
      </c>
      <c r="J3357" s="13"/>
      <c r="N3357" s="37"/>
      <c r="O3357" s="36"/>
    </row>
    <row r="3358" spans="1:15" ht="13.7" customHeight="1" x14ac:dyDescent="0.25">
      <c r="A3358" s="73">
        <f>'EMFAC2017EI-2011Class'!B3357</f>
        <v>2025</v>
      </c>
      <c r="B3358" s="74" t="str">
        <f>'EMFAC2017EI-2011Class'!C3357</f>
        <v>T7 Single</v>
      </c>
      <c r="C3358" s="73">
        <f>'EMFAC2017EI-2011Class'!D3357</f>
        <v>2016</v>
      </c>
      <c r="D3358" s="38">
        <f>'EMFAC2017EI-2011Class'!F3357</f>
        <v>9</v>
      </c>
      <c r="E3358" s="72" t="str">
        <f t="shared" si="108"/>
        <v>T7 Single-9</v>
      </c>
      <c r="F3358" s="39">
        <f>VLOOKUP(E3358,HD_Odo!$C$2:$D$1381,2,FALSE)</f>
        <v>313388</v>
      </c>
      <c r="G3358" s="89" t="str">
        <f>'EMFAC2017EI-2011Class'!H3357</f>
        <v>2025-T7 Single-9</v>
      </c>
      <c r="H3358" s="77">
        <f t="shared" si="107"/>
        <v>0.78787988888524807</v>
      </c>
      <c r="J3358" s="13"/>
      <c r="N3358" s="37"/>
      <c r="O3358" s="36"/>
    </row>
    <row r="3359" spans="1:15" ht="13.7" customHeight="1" x14ac:dyDescent="0.25">
      <c r="A3359" s="73">
        <f>'EMFAC2017EI-2011Class'!B3358</f>
        <v>2025</v>
      </c>
      <c r="B3359" s="74" t="str">
        <f>'EMFAC2017EI-2011Class'!C3358</f>
        <v>T7 Single</v>
      </c>
      <c r="C3359" s="73">
        <f>'EMFAC2017EI-2011Class'!D3358</f>
        <v>2015</v>
      </c>
      <c r="D3359" s="38">
        <f>'EMFAC2017EI-2011Class'!F3358</f>
        <v>10</v>
      </c>
      <c r="E3359" s="72" t="str">
        <f t="shared" si="108"/>
        <v>T7 Single-10</v>
      </c>
      <c r="F3359" s="39">
        <f>VLOOKUP(E3359,HD_Odo!$C$2:$D$1381,2,FALSE)</f>
        <v>336079</v>
      </c>
      <c r="G3359" s="89" t="str">
        <f>'EMFAC2017EI-2011Class'!H3358</f>
        <v>2025-T7 Single-10</v>
      </c>
      <c r="H3359" s="77">
        <f t="shared" si="107"/>
        <v>0.78108491558705151</v>
      </c>
      <c r="J3359" s="13"/>
      <c r="N3359" s="37"/>
      <c r="O3359" s="36"/>
    </row>
    <row r="3360" spans="1:15" ht="13.7" customHeight="1" x14ac:dyDescent="0.25">
      <c r="A3360" s="73">
        <f>'EMFAC2017EI-2011Class'!B3359</f>
        <v>2025</v>
      </c>
      <c r="B3360" s="74" t="str">
        <f>'EMFAC2017EI-2011Class'!C3359</f>
        <v>T7 Single</v>
      </c>
      <c r="C3360" s="73">
        <f>'EMFAC2017EI-2011Class'!D3359</f>
        <v>2014</v>
      </c>
      <c r="D3360" s="38">
        <f>'EMFAC2017EI-2011Class'!F3359</f>
        <v>11</v>
      </c>
      <c r="E3360" s="72" t="str">
        <f t="shared" si="108"/>
        <v>T7 Single-11</v>
      </c>
      <c r="F3360" s="39">
        <f>VLOOKUP(E3360,HD_Odo!$C$2:$D$1381,2,FALSE)</f>
        <v>358115</v>
      </c>
      <c r="G3360" s="89" t="str">
        <f>'EMFAC2017EI-2011Class'!H3359</f>
        <v>2025-T7 Single-11</v>
      </c>
      <c r="H3360" s="77">
        <f t="shared" si="107"/>
        <v>0.77495848481810381</v>
      </c>
      <c r="J3360" s="13"/>
      <c r="N3360" s="37"/>
      <c r="O3360" s="36"/>
    </row>
    <row r="3361" spans="1:15" ht="13.7" customHeight="1" x14ac:dyDescent="0.25">
      <c r="A3361" s="73">
        <f>'EMFAC2017EI-2011Class'!B3360</f>
        <v>2025</v>
      </c>
      <c r="B3361" s="74" t="str">
        <f>'EMFAC2017EI-2011Class'!C3360</f>
        <v>T7 Single</v>
      </c>
      <c r="C3361" s="73">
        <f>'EMFAC2017EI-2011Class'!D3360</f>
        <v>2013</v>
      </c>
      <c r="D3361" s="38">
        <f>'EMFAC2017EI-2011Class'!F3360</f>
        <v>12</v>
      </c>
      <c r="E3361" s="72" t="str">
        <f t="shared" si="108"/>
        <v>T7 Single-12</v>
      </c>
      <c r="F3361" s="39">
        <f>VLOOKUP(E3361,HD_Odo!$C$2:$D$1381,2,FALSE)</f>
        <v>379510</v>
      </c>
      <c r="G3361" s="89" t="str">
        <f>'EMFAC2017EI-2011Class'!H3360</f>
        <v>2025-T7 Single-12</v>
      </c>
      <c r="H3361" s="77">
        <f t="shared" si="107"/>
        <v>0.73295339875663457</v>
      </c>
      <c r="J3361" s="13"/>
      <c r="N3361" s="37"/>
      <c r="O3361" s="36"/>
    </row>
    <row r="3362" spans="1:15" ht="13.7" customHeight="1" x14ac:dyDescent="0.25">
      <c r="A3362" s="73">
        <f>'EMFAC2017EI-2011Class'!B3361</f>
        <v>2025</v>
      </c>
      <c r="B3362" s="74" t="str">
        <f>'EMFAC2017EI-2011Class'!C3361</f>
        <v>T7 Single</v>
      </c>
      <c r="C3362" s="73">
        <f>'EMFAC2017EI-2011Class'!D3361</f>
        <v>2012</v>
      </c>
      <c r="D3362" s="38">
        <f>'EMFAC2017EI-2011Class'!F3361</f>
        <v>13</v>
      </c>
      <c r="E3362" s="72" t="str">
        <f t="shared" si="108"/>
        <v>T7 Single-13</v>
      </c>
      <c r="F3362" s="39">
        <f>VLOOKUP(E3362,HD_Odo!$C$2:$D$1381,2,FALSE)</f>
        <v>400100</v>
      </c>
      <c r="G3362" s="89" t="str">
        <f>'EMFAC2017EI-2011Class'!H3361</f>
        <v>2025-T7 Single-13</v>
      </c>
      <c r="H3362" s="77">
        <f t="shared" si="107"/>
        <v>0.72858492399336727</v>
      </c>
      <c r="J3362" s="13"/>
      <c r="N3362" s="37"/>
      <c r="O3362" s="36"/>
    </row>
    <row r="3363" spans="1:15" ht="13.7" customHeight="1" x14ac:dyDescent="0.25">
      <c r="A3363" s="73">
        <f>'EMFAC2017EI-2011Class'!B3362</f>
        <v>2025</v>
      </c>
      <c r="B3363" s="74" t="str">
        <f>'EMFAC2017EI-2011Class'!C3362</f>
        <v>T7 Single</v>
      </c>
      <c r="C3363" s="73">
        <f>'EMFAC2017EI-2011Class'!D3362</f>
        <v>2011</v>
      </c>
      <c r="D3363" s="38">
        <f>'EMFAC2017EI-2011Class'!F3362</f>
        <v>14</v>
      </c>
      <c r="E3363" s="72" t="str">
        <f t="shared" si="108"/>
        <v>T7 Single-14</v>
      </c>
      <c r="F3363" s="39">
        <f>VLOOKUP(E3363,HD_Odo!$C$2:$D$1381,2,FALSE)</f>
        <v>419498</v>
      </c>
      <c r="G3363" s="89" t="str">
        <f>'EMFAC2017EI-2011Class'!H3362</f>
        <v>2025-T7 Single-14</v>
      </c>
      <c r="H3363" s="77">
        <f t="shared" si="107"/>
        <v>0.72474724729916129</v>
      </c>
      <c r="J3363" s="13"/>
      <c r="N3363" s="37"/>
      <c r="O3363" s="36"/>
    </row>
    <row r="3364" spans="1:15" ht="13.7" customHeight="1" x14ac:dyDescent="0.25">
      <c r="A3364" s="73">
        <f>'EMFAC2017EI-2011Class'!B3363</f>
        <v>2025</v>
      </c>
      <c r="B3364" s="74" t="str">
        <f>'EMFAC2017EI-2011Class'!C3363</f>
        <v>T7 Single</v>
      </c>
      <c r="C3364" s="73">
        <f>'EMFAC2017EI-2011Class'!D3363</f>
        <v>2010</v>
      </c>
      <c r="D3364" s="38">
        <f>'EMFAC2017EI-2011Class'!F3363</f>
        <v>15</v>
      </c>
      <c r="E3364" s="72" t="str">
        <f t="shared" si="108"/>
        <v>T7 Single-15</v>
      </c>
      <c r="F3364" s="39">
        <f>VLOOKUP(E3364,HD_Odo!$C$2:$D$1381,2,FALSE)</f>
        <v>437058</v>
      </c>
      <c r="G3364" s="89" t="str">
        <f>'EMFAC2017EI-2011Class'!H3363</f>
        <v>2025-T7 Single-15</v>
      </c>
      <c r="H3364" s="77">
        <f t="shared" si="107"/>
        <v>0.77632419143195253</v>
      </c>
      <c r="J3364" s="13"/>
      <c r="N3364" s="37"/>
      <c r="O3364" s="36"/>
    </row>
    <row r="3365" spans="1:15" ht="13.7" customHeight="1" x14ac:dyDescent="0.25">
      <c r="A3365" s="73">
        <f>'EMFAC2017EI-2011Class'!B3364</f>
        <v>2025</v>
      </c>
      <c r="B3365" s="74" t="str">
        <f>'EMFAC2017EI-2011Class'!C3364</f>
        <v>T7 Single</v>
      </c>
      <c r="C3365" s="73">
        <f>'EMFAC2017EI-2011Class'!D3364</f>
        <v>2009</v>
      </c>
      <c r="D3365" s="38">
        <f>'EMFAC2017EI-2011Class'!F3364</f>
        <v>16</v>
      </c>
      <c r="E3365" s="72" t="str">
        <f t="shared" si="108"/>
        <v>T7 Single-16</v>
      </c>
      <c r="F3365" s="39">
        <f>VLOOKUP(E3365,HD_Odo!$C$2:$D$1381,2,FALSE)</f>
        <v>454484</v>
      </c>
      <c r="G3365" s="89" t="str">
        <f>'EMFAC2017EI-2011Class'!H3364</f>
        <v>2025-T7 Single-16</v>
      </c>
      <c r="H3365" s="77">
        <f t="shared" si="107"/>
        <v>0.77229513301670361</v>
      </c>
      <c r="J3365" s="13"/>
      <c r="N3365" s="37"/>
      <c r="O3365" s="36"/>
    </row>
    <row r="3366" spans="1:15" ht="13.7" customHeight="1" x14ac:dyDescent="0.25">
      <c r="A3366" s="73">
        <f>'EMFAC2017EI-2011Class'!B3365</f>
        <v>2025</v>
      </c>
      <c r="B3366" s="74" t="str">
        <f>'EMFAC2017EI-2011Class'!C3365</f>
        <v>T7 Single</v>
      </c>
      <c r="C3366" s="73">
        <f>'EMFAC2017EI-2011Class'!D3365</f>
        <v>2008</v>
      </c>
      <c r="D3366" s="38">
        <f>'EMFAC2017EI-2011Class'!F3365</f>
        <v>17</v>
      </c>
      <c r="E3366" s="72" t="str">
        <f t="shared" si="108"/>
        <v>T7 Single-17</v>
      </c>
      <c r="F3366" s="39">
        <f>VLOOKUP(E3366,HD_Odo!$C$2:$D$1381,2,FALSE)</f>
        <v>471741</v>
      </c>
      <c r="G3366" s="89" t="str">
        <f>'EMFAC2017EI-2011Class'!H3365</f>
        <v>2025-T7 Single-17</v>
      </c>
      <c r="H3366" s="77">
        <f t="shared" si="107"/>
        <v>0.76846867148195763</v>
      </c>
      <c r="J3366" s="13"/>
      <c r="N3366" s="37"/>
      <c r="O3366" s="36"/>
    </row>
    <row r="3367" spans="1:15" ht="13.7" customHeight="1" x14ac:dyDescent="0.25">
      <c r="A3367" s="73">
        <f>'EMFAC2017EI-2011Class'!B3366</f>
        <v>2025</v>
      </c>
      <c r="B3367" s="74" t="str">
        <f>'EMFAC2017EI-2011Class'!C3366</f>
        <v>T7 Single</v>
      </c>
      <c r="C3367" s="73">
        <f>'EMFAC2017EI-2011Class'!D3366</f>
        <v>2007</v>
      </c>
      <c r="D3367" s="38">
        <f>'EMFAC2017EI-2011Class'!F3366</f>
        <v>18</v>
      </c>
      <c r="E3367" s="72" t="str">
        <f t="shared" si="108"/>
        <v>T7 Single-18</v>
      </c>
      <c r="F3367" s="39">
        <f>VLOOKUP(E3367,HD_Odo!$C$2:$D$1381,2,FALSE)</f>
        <v>488797</v>
      </c>
      <c r="G3367" s="89" t="str">
        <f>'EMFAC2017EI-2011Class'!H3366</f>
        <v>2025-T7 Single-18</v>
      </c>
      <c r="H3367" s="77">
        <f t="shared" si="107"/>
        <v>0.88093567263828265</v>
      </c>
      <c r="J3367" s="13"/>
      <c r="N3367" s="37"/>
      <c r="O3367" s="36"/>
    </row>
    <row r="3368" spans="1:15" ht="13.7" customHeight="1" x14ac:dyDescent="0.25">
      <c r="A3368" s="73">
        <f>'EMFAC2017EI-2011Class'!B3367</f>
        <v>2025</v>
      </c>
      <c r="B3368" s="74" t="str">
        <f>'EMFAC2017EI-2011Class'!C3367</f>
        <v>T7 Single</v>
      </c>
      <c r="C3368" s="73">
        <f>'EMFAC2017EI-2011Class'!D3367</f>
        <v>2006</v>
      </c>
      <c r="D3368" s="38">
        <f>'EMFAC2017EI-2011Class'!F3367</f>
        <v>19</v>
      </c>
      <c r="E3368" s="72" t="str">
        <f t="shared" si="108"/>
        <v>T7 Single-19</v>
      </c>
      <c r="F3368" s="39">
        <f>VLOOKUP(E3368,HD_Odo!$C$2:$D$1381,2,FALSE)</f>
        <v>505620</v>
      </c>
      <c r="G3368" s="89" t="str">
        <f>'EMFAC2017EI-2011Class'!H3367</f>
        <v>2025-T7 Single-19</v>
      </c>
      <c r="H3368" s="77">
        <f t="shared" si="107"/>
        <v>0.87862914311663476</v>
      </c>
      <c r="J3368" s="13"/>
      <c r="N3368" s="37"/>
      <c r="O3368" s="36"/>
    </row>
    <row r="3369" spans="1:15" ht="13.7" customHeight="1" x14ac:dyDescent="0.25">
      <c r="A3369" s="73">
        <f>'EMFAC2017EI-2011Class'!B3368</f>
        <v>2025</v>
      </c>
      <c r="B3369" s="74" t="str">
        <f>'EMFAC2017EI-2011Class'!C3368</f>
        <v>T7 Single</v>
      </c>
      <c r="C3369" s="73">
        <f>'EMFAC2017EI-2011Class'!D3368</f>
        <v>2005</v>
      </c>
      <c r="D3369" s="38">
        <f>'EMFAC2017EI-2011Class'!F3368</f>
        <v>20</v>
      </c>
      <c r="E3369" s="72" t="str">
        <f t="shared" si="108"/>
        <v>T7 Single-20</v>
      </c>
      <c r="F3369" s="39">
        <f>VLOOKUP(E3369,HD_Odo!$C$2:$D$1381,2,FALSE)</f>
        <v>522182</v>
      </c>
      <c r="G3369" s="89" t="str">
        <f>'EMFAC2017EI-2011Class'!H3368</f>
        <v>2025-T7 Single-20</v>
      </c>
      <c r="H3369" s="77">
        <f t="shared" si="107"/>
        <v>0.87642301401649503</v>
      </c>
      <c r="J3369" s="13"/>
      <c r="N3369" s="37"/>
      <c r="O3369" s="36"/>
    </row>
    <row r="3370" spans="1:15" ht="13.7" customHeight="1" x14ac:dyDescent="0.25">
      <c r="A3370" s="73">
        <f>'EMFAC2017EI-2011Class'!B3369</f>
        <v>2025</v>
      </c>
      <c r="B3370" s="74" t="str">
        <f>'EMFAC2017EI-2011Class'!C3369</f>
        <v>T7 Single</v>
      </c>
      <c r="C3370" s="73">
        <f>'EMFAC2017EI-2011Class'!D3369</f>
        <v>2004</v>
      </c>
      <c r="D3370" s="38">
        <f>'EMFAC2017EI-2011Class'!F3369</f>
        <v>21</v>
      </c>
      <c r="E3370" s="72" t="str">
        <f t="shared" si="108"/>
        <v>T7 Single-21</v>
      </c>
      <c r="F3370" s="39">
        <f>VLOOKUP(E3370,HD_Odo!$C$2:$D$1381,2,FALSE)</f>
        <v>538456</v>
      </c>
      <c r="G3370" s="89" t="str">
        <f>'EMFAC2017EI-2011Class'!H3369</f>
        <v>2025-T7 Single-21</v>
      </c>
      <c r="H3370" s="77">
        <f t="shared" si="107"/>
        <v>0.8743150887822555</v>
      </c>
      <c r="J3370" s="13"/>
      <c r="N3370" s="37"/>
      <c r="O3370" s="36"/>
    </row>
    <row r="3371" spans="1:15" ht="13.7" customHeight="1" x14ac:dyDescent="0.25">
      <c r="A3371" s="73">
        <f>'EMFAC2017EI-2011Class'!B3370</f>
        <v>2025</v>
      </c>
      <c r="B3371" s="74" t="str">
        <f>'EMFAC2017EI-2011Class'!C3370</f>
        <v>T7 Single</v>
      </c>
      <c r="C3371" s="73">
        <f>'EMFAC2017EI-2011Class'!D3370</f>
        <v>2003</v>
      </c>
      <c r="D3371" s="38">
        <f>'EMFAC2017EI-2011Class'!F3370</f>
        <v>22</v>
      </c>
      <c r="E3371" s="72" t="str">
        <f t="shared" si="108"/>
        <v>T7 Single-22</v>
      </c>
      <c r="F3371" s="39">
        <f>VLOOKUP(E3371,HD_Odo!$C$2:$D$1381,2,FALSE)</f>
        <v>554417</v>
      </c>
      <c r="G3371" s="89" t="str">
        <f>'EMFAC2017EI-2011Class'!H3370</f>
        <v>2025-T7 Single-22</v>
      </c>
      <c r="H3371" s="77">
        <f t="shared" si="107"/>
        <v>0.91937922726361698</v>
      </c>
      <c r="J3371" s="13"/>
      <c r="N3371" s="37"/>
      <c r="O3371" s="36"/>
    </row>
    <row r="3372" spans="1:15" ht="13.7" customHeight="1" x14ac:dyDescent="0.25">
      <c r="A3372" s="73">
        <f>'EMFAC2017EI-2011Class'!B3371</f>
        <v>2025</v>
      </c>
      <c r="B3372" s="74" t="str">
        <f>'EMFAC2017EI-2011Class'!C3371</f>
        <v>T7 Single</v>
      </c>
      <c r="C3372" s="73">
        <f>'EMFAC2017EI-2011Class'!D3371</f>
        <v>2002</v>
      </c>
      <c r="D3372" s="38">
        <f>'EMFAC2017EI-2011Class'!F3371</f>
        <v>23</v>
      </c>
      <c r="E3372" s="72" t="str">
        <f t="shared" si="108"/>
        <v>T7 Single-23</v>
      </c>
      <c r="F3372" s="39">
        <f>VLOOKUP(E3372,HD_Odo!$C$2:$D$1381,2,FALSE)</f>
        <v>570042</v>
      </c>
      <c r="G3372" s="89" t="str">
        <f>'EMFAC2017EI-2011Class'!H3371</f>
        <v>2025-T7 Single-23</v>
      </c>
      <c r="H3372" s="77">
        <f t="shared" si="107"/>
        <v>0.91824084767091285</v>
      </c>
      <c r="J3372" s="13"/>
      <c r="N3372" s="37"/>
      <c r="O3372" s="36"/>
    </row>
    <row r="3373" spans="1:15" ht="13.7" customHeight="1" x14ac:dyDescent="0.25">
      <c r="A3373" s="73">
        <f>'EMFAC2017EI-2011Class'!B3372</f>
        <v>2025</v>
      </c>
      <c r="B3373" s="74" t="str">
        <f>'EMFAC2017EI-2011Class'!C3372</f>
        <v>T7 Single</v>
      </c>
      <c r="C3373" s="73">
        <f>'EMFAC2017EI-2011Class'!D3372</f>
        <v>2001</v>
      </c>
      <c r="D3373" s="38">
        <f>'EMFAC2017EI-2011Class'!F3372</f>
        <v>24</v>
      </c>
      <c r="E3373" s="72" t="str">
        <f t="shared" si="108"/>
        <v>T7 Single-24</v>
      </c>
      <c r="F3373" s="39">
        <f>VLOOKUP(E3373,HD_Odo!$C$2:$D$1381,2,FALSE)</f>
        <v>585309</v>
      </c>
      <c r="G3373" s="89" t="str">
        <f>'EMFAC2017EI-2011Class'!H3372</f>
        <v>2025-T7 Single-24</v>
      </c>
      <c r="H3373" s="77">
        <f t="shared" si="107"/>
        <v>0.91715823146708464</v>
      </c>
      <c r="J3373" s="13"/>
      <c r="N3373" s="37"/>
      <c r="O3373" s="36"/>
    </row>
    <row r="3374" spans="1:15" ht="13.7" customHeight="1" x14ac:dyDescent="0.25">
      <c r="A3374" s="73">
        <f>'EMFAC2017EI-2011Class'!B3373</f>
        <v>2025</v>
      </c>
      <c r="B3374" s="74" t="str">
        <f>'EMFAC2017EI-2011Class'!C3373</f>
        <v>T7 Single</v>
      </c>
      <c r="C3374" s="73">
        <f>'EMFAC2017EI-2011Class'!D3373</f>
        <v>2000</v>
      </c>
      <c r="D3374" s="38">
        <f>'EMFAC2017EI-2011Class'!F3373</f>
        <v>25</v>
      </c>
      <c r="E3374" s="72" t="str">
        <f t="shared" si="108"/>
        <v>T7 Single-25</v>
      </c>
      <c r="F3374" s="39">
        <f>VLOOKUP(E3374,HD_Odo!$C$2:$D$1381,2,FALSE)</f>
        <v>600200</v>
      </c>
      <c r="G3374" s="89" t="str">
        <f>'EMFAC2017EI-2011Class'!H3373</f>
        <v>2025-T7 Single-25</v>
      </c>
      <c r="H3374" s="77">
        <f t="shared" si="107"/>
        <v>0.91612943675199121</v>
      </c>
      <c r="J3374" s="13"/>
      <c r="N3374" s="37"/>
      <c r="O3374" s="36"/>
    </row>
    <row r="3375" spans="1:15" ht="13.7" customHeight="1" x14ac:dyDescent="0.25">
      <c r="A3375" s="73">
        <f>'EMFAC2017EI-2011Class'!B3374</f>
        <v>2025</v>
      </c>
      <c r="B3375" s="74" t="str">
        <f>'EMFAC2017EI-2011Class'!C3374</f>
        <v>T7 Single</v>
      </c>
      <c r="C3375" s="73">
        <f>'EMFAC2017EI-2011Class'!D3374</f>
        <v>1999</v>
      </c>
      <c r="D3375" s="38">
        <f>'EMFAC2017EI-2011Class'!F3374</f>
        <v>26</v>
      </c>
      <c r="E3375" s="72" t="str">
        <f t="shared" si="108"/>
        <v>T7 Single-26</v>
      </c>
      <c r="F3375" s="39">
        <f>VLOOKUP(E3375,HD_Odo!$C$2:$D$1381,2,FALSE)</f>
        <v>614697</v>
      </c>
      <c r="G3375" s="89" t="str">
        <f>'EMFAC2017EI-2011Class'!H3374</f>
        <v>2025-T7 Single-26</v>
      </c>
      <c r="H3375" s="77">
        <f t="shared" si="107"/>
        <v>0.9151526584899683</v>
      </c>
      <c r="J3375" s="13"/>
      <c r="N3375" s="37"/>
      <c r="O3375" s="36"/>
    </row>
    <row r="3376" spans="1:15" ht="13.7" customHeight="1" x14ac:dyDescent="0.25">
      <c r="A3376" s="73">
        <f>'EMFAC2017EI-2011Class'!B3375</f>
        <v>2025</v>
      </c>
      <c r="B3376" s="74" t="str">
        <f>'EMFAC2017EI-2011Class'!C3375</f>
        <v>T7 Single</v>
      </c>
      <c r="C3376" s="73">
        <f>'EMFAC2017EI-2011Class'!D3375</f>
        <v>1998</v>
      </c>
      <c r="D3376" s="38">
        <f>'EMFAC2017EI-2011Class'!F3375</f>
        <v>27</v>
      </c>
      <c r="E3376" s="72" t="str">
        <f t="shared" si="108"/>
        <v>T7 Single-27</v>
      </c>
      <c r="F3376" s="39">
        <f>VLOOKUP(E3376,HD_Odo!$C$2:$D$1381,2,FALSE)</f>
        <v>628784</v>
      </c>
      <c r="G3376" s="89" t="str">
        <f>'EMFAC2017EI-2011Class'!H3375</f>
        <v>2025-T7 Single-27</v>
      </c>
      <c r="H3376" s="77">
        <f t="shared" si="107"/>
        <v>0.91422609217445938</v>
      </c>
      <c r="J3376" s="13"/>
      <c r="N3376" s="37"/>
      <c r="O3376" s="36"/>
    </row>
    <row r="3377" spans="1:15" ht="13.7" customHeight="1" x14ac:dyDescent="0.25">
      <c r="A3377" s="73">
        <f>'EMFAC2017EI-2011Class'!B3376</f>
        <v>2025</v>
      </c>
      <c r="B3377" s="74" t="str">
        <f>'EMFAC2017EI-2011Class'!C3376</f>
        <v>T7 Single</v>
      </c>
      <c r="C3377" s="73">
        <f>'EMFAC2017EI-2011Class'!D3376</f>
        <v>1997</v>
      </c>
      <c r="D3377" s="38">
        <f>'EMFAC2017EI-2011Class'!F3376</f>
        <v>28</v>
      </c>
      <c r="E3377" s="72" t="str">
        <f t="shared" si="108"/>
        <v>T7 Single-28</v>
      </c>
      <c r="F3377" s="39">
        <f>VLOOKUP(E3377,HD_Odo!$C$2:$D$1381,2,FALSE)</f>
        <v>642448</v>
      </c>
      <c r="G3377" s="89" t="str">
        <f>'EMFAC2017EI-2011Class'!H3376</f>
        <v>2025-T7 Single-28</v>
      </c>
      <c r="H3377" s="77">
        <f t="shared" si="107"/>
        <v>0.91334787906338399</v>
      </c>
      <c r="J3377" s="13"/>
      <c r="N3377" s="37"/>
      <c r="O3377" s="36"/>
    </row>
    <row r="3378" spans="1:15" ht="13.7" customHeight="1" x14ac:dyDescent="0.25">
      <c r="A3378" s="73">
        <f>'EMFAC2017EI-2011Class'!B3377</f>
        <v>2025</v>
      </c>
      <c r="B3378" s="74" t="str">
        <f>'EMFAC2017EI-2011Class'!C3377</f>
        <v>T7 Single</v>
      </c>
      <c r="C3378" s="73">
        <f>'EMFAC2017EI-2011Class'!D3377</f>
        <v>1996</v>
      </c>
      <c r="D3378" s="38">
        <f>'EMFAC2017EI-2011Class'!F3377</f>
        <v>29</v>
      </c>
      <c r="E3378" s="72" t="str">
        <f t="shared" si="108"/>
        <v>T7 Single-29</v>
      </c>
      <c r="F3378" s="39">
        <f>VLOOKUP(E3378,HD_Odo!$C$2:$D$1381,2,FALSE)</f>
        <v>655678</v>
      </c>
      <c r="G3378" s="89" t="str">
        <f>'EMFAC2017EI-2011Class'!H3377</f>
        <v>2025-T7 Single-29</v>
      </c>
      <c r="H3378" s="77">
        <f t="shared" si="107"/>
        <v>0.9125161817273002</v>
      </c>
      <c r="J3378" s="13"/>
      <c r="N3378" s="37"/>
      <c r="O3378" s="36"/>
    </row>
    <row r="3379" spans="1:15" ht="13.7" customHeight="1" x14ac:dyDescent="0.25">
      <c r="A3379" s="73">
        <f>'EMFAC2017EI-2011Class'!B3378</f>
        <v>2025</v>
      </c>
      <c r="B3379" s="74" t="str">
        <f>'EMFAC2017EI-2011Class'!C3378</f>
        <v>T7 Single</v>
      </c>
      <c r="C3379" s="73">
        <f>'EMFAC2017EI-2011Class'!D3378</f>
        <v>1995</v>
      </c>
      <c r="D3379" s="38">
        <f>'EMFAC2017EI-2011Class'!F3378</f>
        <v>30</v>
      </c>
      <c r="E3379" s="72" t="str">
        <f t="shared" si="108"/>
        <v>T7 Single-30</v>
      </c>
      <c r="F3379" s="39">
        <f>VLOOKUP(E3379,HD_Odo!$C$2:$D$1381,2,FALSE)</f>
        <v>668463</v>
      </c>
      <c r="G3379" s="89" t="str">
        <f>'EMFAC2017EI-2011Class'!H3378</f>
        <v>2025-T7 Single-30</v>
      </c>
      <c r="H3379" s="77">
        <f t="shared" si="107"/>
        <v>0.91172930965362664</v>
      </c>
      <c r="J3379" s="13"/>
      <c r="N3379" s="37"/>
      <c r="O3379" s="36"/>
    </row>
    <row r="3380" spans="1:15" ht="13.7" customHeight="1" x14ac:dyDescent="0.25">
      <c r="A3380" s="73">
        <f>'EMFAC2017EI-2011Class'!B3379</f>
        <v>2025</v>
      </c>
      <c r="B3380" s="74" t="str">
        <f>'EMFAC2017EI-2011Class'!C3379</f>
        <v>T7 Single</v>
      </c>
      <c r="C3380" s="73">
        <f>'EMFAC2017EI-2011Class'!D3379</f>
        <v>1994</v>
      </c>
      <c r="D3380" s="38">
        <f>'EMFAC2017EI-2011Class'!F3379</f>
        <v>31</v>
      </c>
      <c r="E3380" s="72" t="str">
        <f t="shared" si="108"/>
        <v>T7 Single-31</v>
      </c>
      <c r="F3380" s="39">
        <f>VLOOKUP(E3380,HD_Odo!$C$2:$D$1381,2,FALSE)</f>
        <v>680796</v>
      </c>
      <c r="G3380" s="89" t="str">
        <f>'EMFAC2017EI-2011Class'!H3379</f>
        <v>2025-T7 Single-31</v>
      </c>
      <c r="H3380" s="77">
        <f t="shared" si="107"/>
        <v>0.91098547069985059</v>
      </c>
      <c r="J3380" s="13"/>
      <c r="N3380" s="37"/>
      <c r="O3380" s="36"/>
    </row>
    <row r="3381" spans="1:15" ht="13.7" customHeight="1" x14ac:dyDescent="0.25">
      <c r="A3381" s="73">
        <f>'EMFAC2017EI-2011Class'!B3380</f>
        <v>2025</v>
      </c>
      <c r="B3381" s="74" t="str">
        <f>'EMFAC2017EI-2011Class'!C3380</f>
        <v>T7 Single</v>
      </c>
      <c r="C3381" s="73">
        <f>'EMFAC2017EI-2011Class'!D3380</f>
        <v>1993</v>
      </c>
      <c r="D3381" s="38">
        <f>'EMFAC2017EI-2011Class'!F3380</f>
        <v>32</v>
      </c>
      <c r="E3381" s="72" t="str">
        <f t="shared" si="108"/>
        <v>T7 Single-32</v>
      </c>
      <c r="F3381" s="39">
        <f>VLOOKUP(E3381,HD_Odo!$C$2:$D$1381,2,FALSE)</f>
        <v>692671</v>
      </c>
      <c r="G3381" s="89" t="str">
        <f>'EMFAC2017EI-2011Class'!H3380</f>
        <v>2025-T7 Single-32</v>
      </c>
      <c r="H3381" s="77">
        <f t="shared" si="107"/>
        <v>1</v>
      </c>
      <c r="J3381" s="13"/>
      <c r="N3381" s="37"/>
      <c r="O3381" s="36"/>
    </row>
    <row r="3382" spans="1:15" ht="13.7" customHeight="1" x14ac:dyDescent="0.25">
      <c r="A3382" s="73">
        <f>'EMFAC2017EI-2011Class'!B3381</f>
        <v>2025</v>
      </c>
      <c r="B3382" s="74" t="str">
        <f>'EMFAC2017EI-2011Class'!C3381</f>
        <v>T7 Single</v>
      </c>
      <c r="C3382" s="73">
        <f>'EMFAC2017EI-2011Class'!D3381</f>
        <v>1992</v>
      </c>
      <c r="D3382" s="38">
        <f>'EMFAC2017EI-2011Class'!F3381</f>
        <v>33</v>
      </c>
      <c r="E3382" s="72" t="str">
        <f t="shared" si="108"/>
        <v>T7 Single-33</v>
      </c>
      <c r="F3382" s="39">
        <f>VLOOKUP(E3382,HD_Odo!$C$2:$D$1381,2,FALSE)</f>
        <v>704085</v>
      </c>
      <c r="G3382" s="89" t="str">
        <f>'EMFAC2017EI-2011Class'!H3381</f>
        <v>2025-T7 Single-33</v>
      </c>
      <c r="H3382" s="77">
        <f t="shared" si="107"/>
        <v>1</v>
      </c>
      <c r="J3382" s="13"/>
      <c r="N3382" s="37"/>
      <c r="O3382" s="36"/>
    </row>
    <row r="3383" spans="1:15" ht="13.7" customHeight="1" x14ac:dyDescent="0.25">
      <c r="A3383" s="73">
        <f>'EMFAC2017EI-2011Class'!B3382</f>
        <v>2025</v>
      </c>
      <c r="B3383" s="74" t="str">
        <f>'EMFAC2017EI-2011Class'!C3382</f>
        <v>T7 Single</v>
      </c>
      <c r="C3383" s="73">
        <f>'EMFAC2017EI-2011Class'!D3382</f>
        <v>1991</v>
      </c>
      <c r="D3383" s="38">
        <f>'EMFAC2017EI-2011Class'!F3382</f>
        <v>34</v>
      </c>
      <c r="E3383" s="72" t="str">
        <f t="shared" si="108"/>
        <v>T7 Single-34</v>
      </c>
      <c r="F3383" s="39">
        <f>VLOOKUP(E3383,HD_Odo!$C$2:$D$1381,2,FALSE)</f>
        <v>715035</v>
      </c>
      <c r="G3383" s="89" t="str">
        <f>'EMFAC2017EI-2011Class'!H3382</f>
        <v>2025-T7 Single-34</v>
      </c>
      <c r="H3383" s="77">
        <f t="shared" si="107"/>
        <v>1</v>
      </c>
      <c r="J3383" s="13"/>
      <c r="N3383" s="37"/>
      <c r="O3383" s="36"/>
    </row>
    <row r="3384" spans="1:15" ht="13.7" customHeight="1" x14ac:dyDescent="0.25">
      <c r="A3384" s="73">
        <f>'EMFAC2017EI-2011Class'!B3383</f>
        <v>2025</v>
      </c>
      <c r="B3384" s="74" t="str">
        <f>'EMFAC2017EI-2011Class'!C3383</f>
        <v>T7 Single</v>
      </c>
      <c r="C3384" s="73">
        <f>'EMFAC2017EI-2011Class'!D3383</f>
        <v>1990</v>
      </c>
      <c r="D3384" s="38">
        <f>'EMFAC2017EI-2011Class'!F3383</f>
        <v>35</v>
      </c>
      <c r="E3384" s="72" t="str">
        <f t="shared" si="108"/>
        <v>T7 Single-35</v>
      </c>
      <c r="F3384" s="39">
        <f>VLOOKUP(E3384,HD_Odo!$C$2:$D$1381,2,FALSE)</f>
        <v>725521</v>
      </c>
      <c r="G3384" s="89" t="str">
        <f>'EMFAC2017EI-2011Class'!H3383</f>
        <v>2025-T7 Single-35</v>
      </c>
      <c r="H3384" s="77">
        <f t="shared" si="107"/>
        <v>1</v>
      </c>
      <c r="J3384" s="13"/>
      <c r="N3384" s="37"/>
      <c r="O3384" s="36"/>
    </row>
    <row r="3385" spans="1:15" ht="13.7" customHeight="1" x14ac:dyDescent="0.25">
      <c r="A3385" s="73">
        <f>'EMFAC2017EI-2011Class'!B3384</f>
        <v>2025</v>
      </c>
      <c r="B3385" s="74" t="str">
        <f>'EMFAC2017EI-2011Class'!C3384</f>
        <v>T7 Single</v>
      </c>
      <c r="C3385" s="73">
        <f>'EMFAC2017EI-2011Class'!D3384</f>
        <v>1989</v>
      </c>
      <c r="D3385" s="38">
        <f>'EMFAC2017EI-2011Class'!F3384</f>
        <v>36</v>
      </c>
      <c r="E3385" s="72" t="str">
        <f t="shared" si="108"/>
        <v>T7 Single-36</v>
      </c>
      <c r="F3385" s="39">
        <f>VLOOKUP(E3385,HD_Odo!$C$2:$D$1381,2,FALSE)</f>
        <v>735545</v>
      </c>
      <c r="G3385" s="89" t="str">
        <f>'EMFAC2017EI-2011Class'!H3384</f>
        <v>2025-T7 Single-36</v>
      </c>
      <c r="H3385" s="77">
        <f t="shared" si="107"/>
        <v>1</v>
      </c>
      <c r="J3385" s="13"/>
      <c r="N3385" s="37"/>
      <c r="O3385" s="36"/>
    </row>
    <row r="3386" spans="1:15" ht="13.7" customHeight="1" x14ac:dyDescent="0.25">
      <c r="A3386" s="73">
        <f>'EMFAC2017EI-2011Class'!B3385</f>
        <v>2025</v>
      </c>
      <c r="B3386" s="74" t="str">
        <f>'EMFAC2017EI-2011Class'!C3385</f>
        <v>T7 Single</v>
      </c>
      <c r="C3386" s="73">
        <f>'EMFAC2017EI-2011Class'!D3385</f>
        <v>1988</v>
      </c>
      <c r="D3386" s="38">
        <f>'EMFAC2017EI-2011Class'!F3385</f>
        <v>37</v>
      </c>
      <c r="E3386" s="72" t="str">
        <f t="shared" si="108"/>
        <v>T7 Single-37</v>
      </c>
      <c r="F3386" s="39">
        <f>VLOOKUP(E3386,HD_Odo!$C$2:$D$1381,2,FALSE)</f>
        <v>745111</v>
      </c>
      <c r="G3386" s="89" t="str">
        <f>'EMFAC2017EI-2011Class'!H3385</f>
        <v>2025-T7 Single-37</v>
      </c>
      <c r="H3386" s="77">
        <f t="shared" si="107"/>
        <v>1</v>
      </c>
      <c r="J3386" s="13"/>
      <c r="N3386" s="37"/>
      <c r="O3386" s="36"/>
    </row>
    <row r="3387" spans="1:15" ht="13.7" customHeight="1" x14ac:dyDescent="0.25">
      <c r="A3387" s="73">
        <f>'EMFAC2017EI-2011Class'!B3386</f>
        <v>2025</v>
      </c>
      <c r="B3387" s="74" t="str">
        <f>'EMFAC2017EI-2011Class'!C3386</f>
        <v>T7 Single</v>
      </c>
      <c r="C3387" s="73">
        <f>'EMFAC2017EI-2011Class'!D3386</f>
        <v>1987</v>
      </c>
      <c r="D3387" s="38">
        <f>'EMFAC2017EI-2011Class'!F3386</f>
        <v>38</v>
      </c>
      <c r="E3387" s="72" t="str">
        <f t="shared" si="108"/>
        <v>T7 Single-38</v>
      </c>
      <c r="F3387" s="39">
        <f>VLOOKUP(E3387,HD_Odo!$C$2:$D$1381,2,FALSE)</f>
        <v>754239</v>
      </c>
      <c r="G3387" s="89" t="str">
        <f>'EMFAC2017EI-2011Class'!H3386</f>
        <v>2025-T7 Single-38</v>
      </c>
      <c r="H3387" s="77">
        <f t="shared" ref="H3387:H3450" si="109">IF(C3387&lt;1994,1,IF(C3387&lt;2004,($AG$3+$AH$3*(F3387/10000))/($E$3+$F$3*(F3387/10000)),IF(C3387&lt;2008,($AG$4+$AH$4*(F3387/10000))/($E$4+$F$4*(F3387/10000)),IF(C3387&lt;2011,($AG$5+$AH$5*(F3387/10000))/($E$5+$F$5*(F3387/10000)),IF(C3387&lt;2014,($AG$6+$AH$6*(F3387/10000))/($E$6+$F$6*(F3387/10000)),($AG$7+$AH$7*(F3387/10000))/($E$7+$F$7*(F3387/10000)))))))</f>
        <v>1</v>
      </c>
      <c r="J3387" s="13"/>
      <c r="N3387" s="37"/>
      <c r="O3387" s="36"/>
    </row>
    <row r="3388" spans="1:15" ht="13.7" customHeight="1" x14ac:dyDescent="0.25">
      <c r="A3388" s="73">
        <f>'EMFAC2017EI-2011Class'!B3387</f>
        <v>2025</v>
      </c>
      <c r="B3388" s="74" t="str">
        <f>'EMFAC2017EI-2011Class'!C3387</f>
        <v>T7 Single</v>
      </c>
      <c r="C3388" s="73">
        <f>'EMFAC2017EI-2011Class'!D3387</f>
        <v>1986</v>
      </c>
      <c r="D3388" s="38">
        <f>'EMFAC2017EI-2011Class'!F3387</f>
        <v>39</v>
      </c>
      <c r="E3388" s="72" t="str">
        <f t="shared" si="108"/>
        <v>T7 Single-39</v>
      </c>
      <c r="F3388" s="39">
        <f>VLOOKUP(E3388,HD_Odo!$C$2:$D$1381,2,FALSE)</f>
        <v>762950</v>
      </c>
      <c r="G3388" s="89" t="str">
        <f>'EMFAC2017EI-2011Class'!H3387</f>
        <v>2025-T7 Single-39</v>
      </c>
      <c r="H3388" s="77">
        <f t="shared" si="109"/>
        <v>1</v>
      </c>
      <c r="J3388" s="13"/>
      <c r="N3388" s="37"/>
      <c r="O3388" s="36"/>
    </row>
    <row r="3389" spans="1:15" ht="13.7" customHeight="1" x14ac:dyDescent="0.25">
      <c r="A3389" s="73">
        <f>'EMFAC2017EI-2011Class'!B3388</f>
        <v>2025</v>
      </c>
      <c r="B3389" s="74" t="str">
        <f>'EMFAC2017EI-2011Class'!C3388</f>
        <v>T7 Single</v>
      </c>
      <c r="C3389" s="73">
        <f>'EMFAC2017EI-2011Class'!D3388</f>
        <v>1985</v>
      </c>
      <c r="D3389" s="38">
        <f>'EMFAC2017EI-2011Class'!F3388</f>
        <v>40</v>
      </c>
      <c r="E3389" s="72" t="str">
        <f t="shared" si="108"/>
        <v>T7 Single-40</v>
      </c>
      <c r="F3389" s="39">
        <f>VLOOKUP(E3389,HD_Odo!$C$2:$D$1381,2,FALSE)</f>
        <v>771263</v>
      </c>
      <c r="G3389" s="89" t="str">
        <f>'EMFAC2017EI-2011Class'!H3388</f>
        <v>2025-T7 Single-40</v>
      </c>
      <c r="H3389" s="77">
        <f t="shared" si="109"/>
        <v>1</v>
      </c>
      <c r="J3389" s="13"/>
      <c r="N3389" s="37"/>
      <c r="O3389" s="36"/>
    </row>
    <row r="3390" spans="1:15" ht="13.7" customHeight="1" x14ac:dyDescent="0.25">
      <c r="A3390" s="73">
        <f>'EMFAC2017EI-2011Class'!B3389</f>
        <v>2025</v>
      </c>
      <c r="B3390" s="74" t="str">
        <f>'EMFAC2017EI-2011Class'!C3389</f>
        <v>T7 Single</v>
      </c>
      <c r="C3390" s="73">
        <f>'EMFAC2017EI-2011Class'!D3389</f>
        <v>1984</v>
      </c>
      <c r="D3390" s="38">
        <f>'EMFAC2017EI-2011Class'!F3389</f>
        <v>41</v>
      </c>
      <c r="E3390" s="72" t="str">
        <f t="shared" si="108"/>
        <v>T7 Single-41</v>
      </c>
      <c r="F3390" s="39">
        <f>VLOOKUP(E3390,HD_Odo!$C$2:$D$1381,2,FALSE)</f>
        <v>779196</v>
      </c>
      <c r="G3390" s="89" t="str">
        <f>'EMFAC2017EI-2011Class'!H3389</f>
        <v>2025-T7 Single-41</v>
      </c>
      <c r="H3390" s="77">
        <f t="shared" si="109"/>
        <v>1</v>
      </c>
      <c r="J3390" s="13"/>
      <c r="N3390" s="37"/>
      <c r="O3390" s="36"/>
    </row>
    <row r="3391" spans="1:15" ht="13.7" customHeight="1" x14ac:dyDescent="0.25">
      <c r="A3391" s="73">
        <f>'EMFAC2017EI-2011Class'!B3390</f>
        <v>2025</v>
      </c>
      <c r="B3391" s="74" t="str">
        <f>'EMFAC2017EI-2011Class'!C3390</f>
        <v>T7 Single</v>
      </c>
      <c r="C3391" s="73">
        <f>'EMFAC2017EI-2011Class'!D3390</f>
        <v>1983</v>
      </c>
      <c r="D3391" s="38">
        <f>'EMFAC2017EI-2011Class'!F3390</f>
        <v>42</v>
      </c>
      <c r="E3391" s="72" t="str">
        <f t="shared" si="108"/>
        <v>T7 Single-42</v>
      </c>
      <c r="F3391" s="39">
        <f>VLOOKUP(E3391,HD_Odo!$C$2:$D$1381,2,FALSE)</f>
        <v>786766</v>
      </c>
      <c r="G3391" s="89" t="str">
        <f>'EMFAC2017EI-2011Class'!H3390</f>
        <v>2025-T7 Single-42</v>
      </c>
      <c r="H3391" s="77">
        <f t="shared" si="109"/>
        <v>1</v>
      </c>
      <c r="J3391" s="13"/>
      <c r="N3391" s="37"/>
      <c r="O3391" s="36"/>
    </row>
    <row r="3392" spans="1:15" ht="13.7" customHeight="1" x14ac:dyDescent="0.25">
      <c r="A3392" s="73">
        <f>'EMFAC2017EI-2011Class'!B3391</f>
        <v>2025</v>
      </c>
      <c r="B3392" s="74" t="str">
        <f>'EMFAC2017EI-2011Class'!C3391</f>
        <v>T7 Single</v>
      </c>
      <c r="C3392" s="73">
        <f>'EMFAC2017EI-2011Class'!D3391</f>
        <v>1982</v>
      </c>
      <c r="D3392" s="38">
        <f>'EMFAC2017EI-2011Class'!F3391</f>
        <v>43</v>
      </c>
      <c r="E3392" s="72" t="str">
        <f t="shared" si="108"/>
        <v>T7 Single-43</v>
      </c>
      <c r="F3392" s="39">
        <f>VLOOKUP(E3392,HD_Odo!$C$2:$D$1381,2,FALSE)</f>
        <v>793990</v>
      </c>
      <c r="G3392" s="89" t="str">
        <f>'EMFAC2017EI-2011Class'!H3391</f>
        <v>2025-T7 Single-43</v>
      </c>
      <c r="H3392" s="77">
        <f t="shared" si="109"/>
        <v>1</v>
      </c>
      <c r="J3392" s="13"/>
      <c r="N3392" s="37"/>
      <c r="O3392" s="36"/>
    </row>
    <row r="3393" spans="1:15" ht="13.7" customHeight="1" x14ac:dyDescent="0.25">
      <c r="A3393" s="73">
        <f>'EMFAC2017EI-2011Class'!B3392</f>
        <v>2025</v>
      </c>
      <c r="B3393" s="74" t="str">
        <f>'EMFAC2017EI-2011Class'!C3392</f>
        <v>T7 Single</v>
      </c>
      <c r="C3393" s="73">
        <f>'EMFAC2017EI-2011Class'!D3392</f>
        <v>1981</v>
      </c>
      <c r="D3393" s="38">
        <f>'EMFAC2017EI-2011Class'!F3392</f>
        <v>44</v>
      </c>
      <c r="E3393" s="72" t="str">
        <f t="shared" si="108"/>
        <v>T7 Single-44</v>
      </c>
      <c r="F3393" s="39">
        <f>VLOOKUP(E3393,HD_Odo!$C$2:$D$1381,2,FALSE)</f>
        <v>800000</v>
      </c>
      <c r="G3393" s="89" t="str">
        <f>'EMFAC2017EI-2011Class'!H3392</f>
        <v>2025-T7 Single-44</v>
      </c>
      <c r="H3393" s="77">
        <f t="shared" si="109"/>
        <v>1</v>
      </c>
      <c r="J3393" s="13"/>
      <c r="N3393" s="37"/>
      <c r="O3393" s="36"/>
    </row>
    <row r="3394" spans="1:15" ht="13.7" customHeight="1" x14ac:dyDescent="0.25">
      <c r="A3394" s="73">
        <f>'EMFAC2017EI-2011Class'!B3393</f>
        <v>2025</v>
      </c>
      <c r="B3394" s="74" t="str">
        <f>'EMFAC2017EI-2011Class'!C3393</f>
        <v>T7 Single Construction</v>
      </c>
      <c r="C3394" s="73">
        <f>'EMFAC2017EI-2011Class'!D3393</f>
        <v>2026</v>
      </c>
      <c r="D3394" s="38">
        <f>'EMFAC2017EI-2011Class'!F3393</f>
        <v>-1</v>
      </c>
      <c r="E3394" s="72" t="str">
        <f t="shared" si="108"/>
        <v>T7 Single Construction--1</v>
      </c>
      <c r="F3394" s="39">
        <f>VLOOKUP(E3394,HD_Odo!$C$2:$D$1381,2,FALSE)</f>
        <v>0</v>
      </c>
      <c r="G3394" s="89" t="str">
        <f>'EMFAC2017EI-2011Class'!H3393</f>
        <v>2025-T7 Single Construction--1</v>
      </c>
      <c r="H3394" s="77">
        <f t="shared" si="109"/>
        <v>1</v>
      </c>
      <c r="J3394" s="13"/>
      <c r="N3394" s="37"/>
      <c r="O3394" s="36"/>
    </row>
    <row r="3395" spans="1:15" ht="13.7" customHeight="1" x14ac:dyDescent="0.25">
      <c r="A3395" s="73">
        <f>'EMFAC2017EI-2011Class'!B3394</f>
        <v>2025</v>
      </c>
      <c r="B3395" s="74" t="str">
        <f>'EMFAC2017EI-2011Class'!C3394</f>
        <v>T7 Single Construction</v>
      </c>
      <c r="C3395" s="73">
        <f>'EMFAC2017EI-2011Class'!D3394</f>
        <v>2025</v>
      </c>
      <c r="D3395" s="38">
        <f>'EMFAC2017EI-2011Class'!F3394</f>
        <v>0</v>
      </c>
      <c r="E3395" s="72" t="str">
        <f t="shared" si="108"/>
        <v>T7 Single Construction-0</v>
      </c>
      <c r="F3395" s="39">
        <f>VLOOKUP(E3395,HD_Odo!$C$2:$D$1381,2,FALSE)</f>
        <v>40564</v>
      </c>
      <c r="G3395" s="89" t="str">
        <f>'EMFAC2017EI-2011Class'!H3394</f>
        <v>2025-T7 Single Construction-0</v>
      </c>
      <c r="H3395" s="77">
        <f t="shared" si="109"/>
        <v>0.94816243188004323</v>
      </c>
      <c r="J3395" s="13"/>
      <c r="N3395" s="37"/>
      <c r="O3395" s="36"/>
    </row>
    <row r="3396" spans="1:15" ht="13.7" customHeight="1" x14ac:dyDescent="0.25">
      <c r="A3396" s="73">
        <f>'EMFAC2017EI-2011Class'!B3395</f>
        <v>2025</v>
      </c>
      <c r="B3396" s="74" t="str">
        <f>'EMFAC2017EI-2011Class'!C3395</f>
        <v>T7 Single Construction</v>
      </c>
      <c r="C3396" s="73">
        <f>'EMFAC2017EI-2011Class'!D3395</f>
        <v>2024</v>
      </c>
      <c r="D3396" s="38">
        <f>'EMFAC2017EI-2011Class'!F3395</f>
        <v>1</v>
      </c>
      <c r="E3396" s="72" t="str">
        <f t="shared" si="108"/>
        <v>T7 Single Construction-1</v>
      </c>
      <c r="F3396" s="39">
        <f>VLOOKUP(E3396,HD_Odo!$C$2:$D$1381,2,FALSE)</f>
        <v>79371</v>
      </c>
      <c r="G3396" s="89" t="str">
        <f>'EMFAC2017EI-2011Class'!H3395</f>
        <v>2025-T7 Single Construction-1</v>
      </c>
      <c r="H3396" s="77">
        <f t="shared" si="109"/>
        <v>0.90994519598378643</v>
      </c>
      <c r="J3396" s="13"/>
      <c r="N3396" s="37"/>
      <c r="O3396" s="36"/>
    </row>
    <row r="3397" spans="1:15" ht="13.7" customHeight="1" x14ac:dyDescent="0.25">
      <c r="A3397" s="73">
        <f>'EMFAC2017EI-2011Class'!B3396</f>
        <v>2025</v>
      </c>
      <c r="B3397" s="74" t="str">
        <f>'EMFAC2017EI-2011Class'!C3396</f>
        <v>T7 Single Construction</v>
      </c>
      <c r="C3397" s="73">
        <f>'EMFAC2017EI-2011Class'!D3396</f>
        <v>2023</v>
      </c>
      <c r="D3397" s="38">
        <f>'EMFAC2017EI-2011Class'!F3396</f>
        <v>2</v>
      </c>
      <c r="E3397" s="72" t="str">
        <f t="shared" si="108"/>
        <v>T7 Single Construction-2</v>
      </c>
      <c r="F3397" s="39">
        <f>VLOOKUP(E3397,HD_Odo!$C$2:$D$1381,2,FALSE)</f>
        <v>116000</v>
      </c>
      <c r="G3397" s="89" t="str">
        <f>'EMFAC2017EI-2011Class'!H3396</f>
        <v>2025-T7 Single Construction-2</v>
      </c>
      <c r="H3397" s="77">
        <f t="shared" si="109"/>
        <v>0.88098388650060644</v>
      </c>
      <c r="J3397" s="13"/>
      <c r="N3397" s="37"/>
      <c r="O3397" s="36"/>
    </row>
    <row r="3398" spans="1:15" ht="13.7" customHeight="1" x14ac:dyDescent="0.25">
      <c r="A3398" s="73">
        <f>'EMFAC2017EI-2011Class'!B3397</f>
        <v>2025</v>
      </c>
      <c r="B3398" s="74" t="str">
        <f>'EMFAC2017EI-2011Class'!C3397</f>
        <v>T7 Single Construction</v>
      </c>
      <c r="C3398" s="73">
        <f>'EMFAC2017EI-2011Class'!D3397</f>
        <v>2022</v>
      </c>
      <c r="D3398" s="38">
        <f>'EMFAC2017EI-2011Class'!F3397</f>
        <v>3</v>
      </c>
      <c r="E3398" s="72" t="str">
        <f t="shared" si="108"/>
        <v>T7 Single Construction-3</v>
      </c>
      <c r="F3398" s="39">
        <f>VLOOKUP(E3398,HD_Odo!$C$2:$D$1381,2,FALSE)</f>
        <v>150258</v>
      </c>
      <c r="G3398" s="89" t="str">
        <f>'EMFAC2017EI-2011Class'!H3397</f>
        <v>2025-T7 Single Construction-3</v>
      </c>
      <c r="H3398" s="77">
        <f t="shared" si="109"/>
        <v>0.85850261233308989</v>
      </c>
      <c r="J3398" s="13"/>
      <c r="N3398" s="37"/>
      <c r="O3398" s="36"/>
    </row>
    <row r="3399" spans="1:15" ht="13.7" customHeight="1" x14ac:dyDescent="0.25">
      <c r="A3399" s="73">
        <f>'EMFAC2017EI-2011Class'!B3398</f>
        <v>2025</v>
      </c>
      <c r="B3399" s="74" t="str">
        <f>'EMFAC2017EI-2011Class'!C3398</f>
        <v>T7 Single Construction</v>
      </c>
      <c r="C3399" s="73">
        <f>'EMFAC2017EI-2011Class'!D3398</f>
        <v>2021</v>
      </c>
      <c r="D3399" s="38">
        <f>'EMFAC2017EI-2011Class'!F3398</f>
        <v>4</v>
      </c>
      <c r="E3399" s="72" t="str">
        <f t="shared" si="108"/>
        <v>T7 Single Construction-4</v>
      </c>
      <c r="F3399" s="39">
        <f>VLOOKUP(E3399,HD_Odo!$C$2:$D$1381,2,FALSE)</f>
        <v>182135</v>
      </c>
      <c r="G3399" s="89" t="str">
        <f>'EMFAC2017EI-2011Class'!H3398</f>
        <v>2025-T7 Single Construction-4</v>
      </c>
      <c r="H3399" s="77">
        <f t="shared" si="109"/>
        <v>0.84066640419218919</v>
      </c>
      <c r="J3399" s="13"/>
      <c r="N3399" s="37"/>
      <c r="O3399" s="36"/>
    </row>
    <row r="3400" spans="1:15" ht="13.7" customHeight="1" x14ac:dyDescent="0.25">
      <c r="A3400" s="73">
        <f>'EMFAC2017EI-2011Class'!B3399</f>
        <v>2025</v>
      </c>
      <c r="B3400" s="74" t="str">
        <f>'EMFAC2017EI-2011Class'!C3399</f>
        <v>T7 Single Construction</v>
      </c>
      <c r="C3400" s="73">
        <f>'EMFAC2017EI-2011Class'!D3399</f>
        <v>2020</v>
      </c>
      <c r="D3400" s="38">
        <f>'EMFAC2017EI-2011Class'!F3399</f>
        <v>5</v>
      </c>
      <c r="E3400" s="72" t="str">
        <f t="shared" si="108"/>
        <v>T7 Single Construction-5</v>
      </c>
      <c r="F3400" s="39">
        <f>VLOOKUP(E3400,HD_Odo!$C$2:$D$1381,2,FALSE)</f>
        <v>211768</v>
      </c>
      <c r="G3400" s="89" t="str">
        <f>'EMFAC2017EI-2011Class'!H3399</f>
        <v>2025-T7 Single Construction-5</v>
      </c>
      <c r="H3400" s="77">
        <f t="shared" si="109"/>
        <v>0.82621747509032217</v>
      </c>
      <c r="J3400" s="13"/>
      <c r="N3400" s="37"/>
      <c r="O3400" s="36"/>
    </row>
    <row r="3401" spans="1:15" ht="13.7" customHeight="1" x14ac:dyDescent="0.25">
      <c r="A3401" s="73">
        <f>'EMFAC2017EI-2011Class'!B3400</f>
        <v>2025</v>
      </c>
      <c r="B3401" s="74" t="str">
        <f>'EMFAC2017EI-2011Class'!C3400</f>
        <v>T7 Single Construction</v>
      </c>
      <c r="C3401" s="73">
        <f>'EMFAC2017EI-2011Class'!D3400</f>
        <v>2019</v>
      </c>
      <c r="D3401" s="38">
        <f>'EMFAC2017EI-2011Class'!F3400</f>
        <v>6</v>
      </c>
      <c r="E3401" s="72" t="str">
        <f t="shared" si="108"/>
        <v>T7 Single Construction-6</v>
      </c>
      <c r="F3401" s="39">
        <f>VLOOKUP(E3401,HD_Odo!$C$2:$D$1381,2,FALSE)</f>
        <v>239398</v>
      </c>
      <c r="G3401" s="89" t="str">
        <f>'EMFAC2017EI-2011Class'!H3400</f>
        <v>2025-T7 Single Construction-6</v>
      </c>
      <c r="H3401" s="77">
        <f t="shared" si="109"/>
        <v>0.81426963589078183</v>
      </c>
      <c r="J3401" s="13"/>
      <c r="N3401" s="37"/>
      <c r="O3401" s="36"/>
    </row>
    <row r="3402" spans="1:15" ht="13.7" customHeight="1" x14ac:dyDescent="0.25">
      <c r="A3402" s="73">
        <f>'EMFAC2017EI-2011Class'!B3401</f>
        <v>2025</v>
      </c>
      <c r="B3402" s="74" t="str">
        <f>'EMFAC2017EI-2011Class'!C3401</f>
        <v>T7 Single Construction</v>
      </c>
      <c r="C3402" s="73">
        <f>'EMFAC2017EI-2011Class'!D3401</f>
        <v>2018</v>
      </c>
      <c r="D3402" s="38">
        <f>'EMFAC2017EI-2011Class'!F3401</f>
        <v>7</v>
      </c>
      <c r="E3402" s="72" t="str">
        <f t="shared" si="108"/>
        <v>T7 Single Construction-7</v>
      </c>
      <c r="F3402" s="39">
        <f>VLOOKUP(E3402,HD_Odo!$C$2:$D$1381,2,FALSE)</f>
        <v>265329</v>
      </c>
      <c r="G3402" s="89" t="str">
        <f>'EMFAC2017EI-2011Class'!H3401</f>
        <v>2025-T7 Single Construction-7</v>
      </c>
      <c r="H3402" s="77">
        <f t="shared" si="109"/>
        <v>0.80418541628253015</v>
      </c>
      <c r="J3402" s="13"/>
      <c r="N3402" s="37"/>
      <c r="O3402" s="36"/>
    </row>
    <row r="3403" spans="1:15" ht="13.7" customHeight="1" x14ac:dyDescent="0.25">
      <c r="A3403" s="73">
        <f>'EMFAC2017EI-2011Class'!B3402</f>
        <v>2025</v>
      </c>
      <c r="B3403" s="74" t="str">
        <f>'EMFAC2017EI-2011Class'!C3402</f>
        <v>T7 Single Construction</v>
      </c>
      <c r="C3403" s="73">
        <f>'EMFAC2017EI-2011Class'!D3402</f>
        <v>2017</v>
      </c>
      <c r="D3403" s="38">
        <f>'EMFAC2017EI-2011Class'!F3402</f>
        <v>8</v>
      </c>
      <c r="E3403" s="72" t="str">
        <f t="shared" ref="E3403:E3466" si="110">CONCATENATE(B3403,"-",D3403)</f>
        <v>T7 Single Construction-8</v>
      </c>
      <c r="F3403" s="39">
        <f>VLOOKUP(E3403,HD_Odo!$C$2:$D$1381,2,FALSE)</f>
        <v>289889</v>
      </c>
      <c r="G3403" s="89" t="str">
        <f>'EMFAC2017EI-2011Class'!H3402</f>
        <v>2025-T7 Single Construction-8</v>
      </c>
      <c r="H3403" s="77">
        <f t="shared" si="109"/>
        <v>0.79550083669942695</v>
      </c>
      <c r="J3403" s="13"/>
      <c r="N3403" s="37"/>
      <c r="O3403" s="36"/>
    </row>
    <row r="3404" spans="1:15" ht="13.7" customHeight="1" x14ac:dyDescent="0.25">
      <c r="A3404" s="73">
        <f>'EMFAC2017EI-2011Class'!B3403</f>
        <v>2025</v>
      </c>
      <c r="B3404" s="74" t="str">
        <f>'EMFAC2017EI-2011Class'!C3403</f>
        <v>T7 Single Construction</v>
      </c>
      <c r="C3404" s="73">
        <f>'EMFAC2017EI-2011Class'!D3403</f>
        <v>2016</v>
      </c>
      <c r="D3404" s="38">
        <f>'EMFAC2017EI-2011Class'!F3403</f>
        <v>9</v>
      </c>
      <c r="E3404" s="72" t="str">
        <f t="shared" si="110"/>
        <v>T7 Single Construction-9</v>
      </c>
      <c r="F3404" s="39">
        <f>VLOOKUP(E3404,HD_Odo!$C$2:$D$1381,2,FALSE)</f>
        <v>313388</v>
      </c>
      <c r="G3404" s="89" t="str">
        <f>'EMFAC2017EI-2011Class'!H3403</f>
        <v>2025-T7 Single Construction-9</v>
      </c>
      <c r="H3404" s="77">
        <f t="shared" si="109"/>
        <v>0.78787988888524807</v>
      </c>
      <c r="J3404" s="13"/>
      <c r="N3404" s="37"/>
      <c r="O3404" s="36"/>
    </row>
    <row r="3405" spans="1:15" ht="13.7" customHeight="1" x14ac:dyDescent="0.25">
      <c r="A3405" s="73">
        <f>'EMFAC2017EI-2011Class'!B3404</f>
        <v>2025</v>
      </c>
      <c r="B3405" s="74" t="str">
        <f>'EMFAC2017EI-2011Class'!C3404</f>
        <v>T7 Single Construction</v>
      </c>
      <c r="C3405" s="73">
        <f>'EMFAC2017EI-2011Class'!D3404</f>
        <v>2015</v>
      </c>
      <c r="D3405" s="38">
        <f>'EMFAC2017EI-2011Class'!F3404</f>
        <v>10</v>
      </c>
      <c r="E3405" s="72" t="str">
        <f t="shared" si="110"/>
        <v>T7 Single Construction-10</v>
      </c>
      <c r="F3405" s="39">
        <f>VLOOKUP(E3405,HD_Odo!$C$2:$D$1381,2,FALSE)</f>
        <v>336079</v>
      </c>
      <c r="G3405" s="89" t="str">
        <f>'EMFAC2017EI-2011Class'!H3404</f>
        <v>2025-T7 Single Construction-10</v>
      </c>
      <c r="H3405" s="77">
        <f t="shared" si="109"/>
        <v>0.78108491558705151</v>
      </c>
      <c r="J3405" s="13"/>
      <c r="N3405" s="37"/>
      <c r="O3405" s="36"/>
    </row>
    <row r="3406" spans="1:15" ht="13.7" customHeight="1" x14ac:dyDescent="0.25">
      <c r="A3406" s="73">
        <f>'EMFAC2017EI-2011Class'!B3405</f>
        <v>2025</v>
      </c>
      <c r="B3406" s="74" t="str">
        <f>'EMFAC2017EI-2011Class'!C3405</f>
        <v>T7 Single Construction</v>
      </c>
      <c r="C3406" s="73">
        <f>'EMFAC2017EI-2011Class'!D3405</f>
        <v>2014</v>
      </c>
      <c r="D3406" s="38">
        <f>'EMFAC2017EI-2011Class'!F3405</f>
        <v>11</v>
      </c>
      <c r="E3406" s="72" t="str">
        <f t="shared" si="110"/>
        <v>T7 Single Construction-11</v>
      </c>
      <c r="F3406" s="39">
        <f>VLOOKUP(E3406,HD_Odo!$C$2:$D$1381,2,FALSE)</f>
        <v>358115</v>
      </c>
      <c r="G3406" s="89" t="str">
        <f>'EMFAC2017EI-2011Class'!H3405</f>
        <v>2025-T7 Single Construction-11</v>
      </c>
      <c r="H3406" s="77">
        <f t="shared" si="109"/>
        <v>0.77495848481810381</v>
      </c>
      <c r="J3406" s="13"/>
      <c r="N3406" s="37"/>
      <c r="O3406" s="36"/>
    </row>
    <row r="3407" spans="1:15" ht="13.7" customHeight="1" x14ac:dyDescent="0.25">
      <c r="A3407" s="73">
        <f>'EMFAC2017EI-2011Class'!B3406</f>
        <v>2025</v>
      </c>
      <c r="B3407" s="74" t="str">
        <f>'EMFAC2017EI-2011Class'!C3406</f>
        <v>T7 Single Construction</v>
      </c>
      <c r="C3407" s="73">
        <f>'EMFAC2017EI-2011Class'!D3406</f>
        <v>2013</v>
      </c>
      <c r="D3407" s="38">
        <f>'EMFAC2017EI-2011Class'!F3406</f>
        <v>12</v>
      </c>
      <c r="E3407" s="72" t="str">
        <f t="shared" si="110"/>
        <v>T7 Single Construction-12</v>
      </c>
      <c r="F3407" s="39">
        <f>VLOOKUP(E3407,HD_Odo!$C$2:$D$1381,2,FALSE)</f>
        <v>379510</v>
      </c>
      <c r="G3407" s="89" t="str">
        <f>'EMFAC2017EI-2011Class'!H3406</f>
        <v>2025-T7 Single Construction-12</v>
      </c>
      <c r="H3407" s="77">
        <f t="shared" si="109"/>
        <v>0.73295339875663457</v>
      </c>
      <c r="J3407" s="13"/>
      <c r="N3407" s="37"/>
      <c r="O3407" s="36"/>
    </row>
    <row r="3408" spans="1:15" ht="13.7" customHeight="1" x14ac:dyDescent="0.25">
      <c r="A3408" s="73">
        <f>'EMFAC2017EI-2011Class'!B3407</f>
        <v>2025</v>
      </c>
      <c r="B3408" s="74" t="str">
        <f>'EMFAC2017EI-2011Class'!C3407</f>
        <v>T7 Single Construction</v>
      </c>
      <c r="C3408" s="73">
        <f>'EMFAC2017EI-2011Class'!D3407</f>
        <v>2012</v>
      </c>
      <c r="D3408" s="38">
        <f>'EMFAC2017EI-2011Class'!F3407</f>
        <v>13</v>
      </c>
      <c r="E3408" s="72" t="str">
        <f t="shared" si="110"/>
        <v>T7 Single Construction-13</v>
      </c>
      <c r="F3408" s="39">
        <f>VLOOKUP(E3408,HD_Odo!$C$2:$D$1381,2,FALSE)</f>
        <v>400100</v>
      </c>
      <c r="G3408" s="89" t="str">
        <f>'EMFAC2017EI-2011Class'!H3407</f>
        <v>2025-T7 Single Construction-13</v>
      </c>
      <c r="H3408" s="77">
        <f t="shared" si="109"/>
        <v>0.72858492399336727</v>
      </c>
      <c r="J3408" s="13"/>
      <c r="N3408" s="37"/>
      <c r="O3408" s="36"/>
    </row>
    <row r="3409" spans="1:15" ht="13.7" customHeight="1" x14ac:dyDescent="0.25">
      <c r="A3409" s="73">
        <f>'EMFAC2017EI-2011Class'!B3408</f>
        <v>2025</v>
      </c>
      <c r="B3409" s="74" t="str">
        <f>'EMFAC2017EI-2011Class'!C3408</f>
        <v>T7 Single Construction</v>
      </c>
      <c r="C3409" s="73">
        <f>'EMFAC2017EI-2011Class'!D3408</f>
        <v>2011</v>
      </c>
      <c r="D3409" s="38">
        <f>'EMFAC2017EI-2011Class'!F3408</f>
        <v>14</v>
      </c>
      <c r="E3409" s="72" t="str">
        <f t="shared" si="110"/>
        <v>T7 Single Construction-14</v>
      </c>
      <c r="F3409" s="39">
        <f>VLOOKUP(E3409,HD_Odo!$C$2:$D$1381,2,FALSE)</f>
        <v>419498</v>
      </c>
      <c r="G3409" s="89" t="str">
        <f>'EMFAC2017EI-2011Class'!H3408</f>
        <v>2025-T7 Single Construction-14</v>
      </c>
      <c r="H3409" s="77">
        <f t="shared" si="109"/>
        <v>0.72474724729916129</v>
      </c>
      <c r="J3409" s="13"/>
      <c r="N3409" s="37"/>
      <c r="O3409" s="36"/>
    </row>
    <row r="3410" spans="1:15" ht="13.7" customHeight="1" x14ac:dyDescent="0.25">
      <c r="A3410" s="73">
        <f>'EMFAC2017EI-2011Class'!B3409</f>
        <v>2025</v>
      </c>
      <c r="B3410" s="74" t="str">
        <f>'EMFAC2017EI-2011Class'!C3409</f>
        <v>T7 Single Construction</v>
      </c>
      <c r="C3410" s="73">
        <f>'EMFAC2017EI-2011Class'!D3409</f>
        <v>2010</v>
      </c>
      <c r="D3410" s="38">
        <f>'EMFAC2017EI-2011Class'!F3409</f>
        <v>15</v>
      </c>
      <c r="E3410" s="72" t="str">
        <f t="shared" si="110"/>
        <v>T7 Single Construction-15</v>
      </c>
      <c r="F3410" s="39">
        <f>VLOOKUP(E3410,HD_Odo!$C$2:$D$1381,2,FALSE)</f>
        <v>437058</v>
      </c>
      <c r="G3410" s="89" t="str">
        <f>'EMFAC2017EI-2011Class'!H3409</f>
        <v>2025-T7 Single Construction-15</v>
      </c>
      <c r="H3410" s="77">
        <f t="shared" si="109"/>
        <v>0.77632419143195253</v>
      </c>
      <c r="J3410" s="13"/>
      <c r="N3410" s="37"/>
      <c r="O3410" s="36"/>
    </row>
    <row r="3411" spans="1:15" ht="13.7" customHeight="1" x14ac:dyDescent="0.25">
      <c r="A3411" s="73">
        <f>'EMFAC2017EI-2011Class'!B3410</f>
        <v>2025</v>
      </c>
      <c r="B3411" s="74" t="str">
        <f>'EMFAC2017EI-2011Class'!C3410</f>
        <v>T7 Single Construction</v>
      </c>
      <c r="C3411" s="73">
        <f>'EMFAC2017EI-2011Class'!D3410</f>
        <v>2009</v>
      </c>
      <c r="D3411" s="38">
        <f>'EMFAC2017EI-2011Class'!F3410</f>
        <v>16</v>
      </c>
      <c r="E3411" s="72" t="str">
        <f t="shared" si="110"/>
        <v>T7 Single Construction-16</v>
      </c>
      <c r="F3411" s="39">
        <f>VLOOKUP(E3411,HD_Odo!$C$2:$D$1381,2,FALSE)</f>
        <v>454484</v>
      </c>
      <c r="G3411" s="89" t="str">
        <f>'EMFAC2017EI-2011Class'!H3410</f>
        <v>2025-T7 Single Construction-16</v>
      </c>
      <c r="H3411" s="77">
        <f t="shared" si="109"/>
        <v>0.77229513301670361</v>
      </c>
      <c r="J3411" s="13"/>
      <c r="N3411" s="37"/>
      <c r="O3411" s="36"/>
    </row>
    <row r="3412" spans="1:15" ht="13.7" customHeight="1" x14ac:dyDescent="0.25">
      <c r="A3412" s="73">
        <f>'EMFAC2017EI-2011Class'!B3411</f>
        <v>2025</v>
      </c>
      <c r="B3412" s="74" t="str">
        <f>'EMFAC2017EI-2011Class'!C3411</f>
        <v>T7 Single Construction</v>
      </c>
      <c r="C3412" s="73">
        <f>'EMFAC2017EI-2011Class'!D3411</f>
        <v>2008</v>
      </c>
      <c r="D3412" s="38">
        <f>'EMFAC2017EI-2011Class'!F3411</f>
        <v>17</v>
      </c>
      <c r="E3412" s="72" t="str">
        <f t="shared" si="110"/>
        <v>T7 Single Construction-17</v>
      </c>
      <c r="F3412" s="39">
        <f>VLOOKUP(E3412,HD_Odo!$C$2:$D$1381,2,FALSE)</f>
        <v>471741</v>
      </c>
      <c r="G3412" s="89" t="str">
        <f>'EMFAC2017EI-2011Class'!H3411</f>
        <v>2025-T7 Single Construction-17</v>
      </c>
      <c r="H3412" s="77">
        <f t="shared" si="109"/>
        <v>0.76846867148195763</v>
      </c>
      <c r="J3412" s="13"/>
      <c r="N3412" s="37"/>
      <c r="O3412" s="36"/>
    </row>
    <row r="3413" spans="1:15" ht="13.7" customHeight="1" x14ac:dyDescent="0.25">
      <c r="A3413" s="73">
        <f>'EMFAC2017EI-2011Class'!B3412</f>
        <v>2025</v>
      </c>
      <c r="B3413" s="74" t="str">
        <f>'EMFAC2017EI-2011Class'!C3412</f>
        <v>T7 Single Construction</v>
      </c>
      <c r="C3413" s="73">
        <f>'EMFAC2017EI-2011Class'!D3412</f>
        <v>2007</v>
      </c>
      <c r="D3413" s="38">
        <f>'EMFAC2017EI-2011Class'!F3412</f>
        <v>18</v>
      </c>
      <c r="E3413" s="72" t="str">
        <f t="shared" si="110"/>
        <v>T7 Single Construction-18</v>
      </c>
      <c r="F3413" s="39">
        <f>VLOOKUP(E3413,HD_Odo!$C$2:$D$1381,2,FALSE)</f>
        <v>488797</v>
      </c>
      <c r="G3413" s="89" t="str">
        <f>'EMFAC2017EI-2011Class'!H3412</f>
        <v>2025-T7 Single Construction-18</v>
      </c>
      <c r="H3413" s="77">
        <f t="shared" si="109"/>
        <v>0.88093567263828265</v>
      </c>
      <c r="J3413" s="13"/>
      <c r="N3413" s="37"/>
      <c r="O3413" s="36"/>
    </row>
    <row r="3414" spans="1:15" ht="13.7" customHeight="1" x14ac:dyDescent="0.25">
      <c r="A3414" s="73">
        <f>'EMFAC2017EI-2011Class'!B3413</f>
        <v>2025</v>
      </c>
      <c r="B3414" s="74" t="str">
        <f>'EMFAC2017EI-2011Class'!C3413</f>
        <v>T7 Single Construction</v>
      </c>
      <c r="C3414" s="73">
        <f>'EMFAC2017EI-2011Class'!D3413</f>
        <v>2006</v>
      </c>
      <c r="D3414" s="38">
        <f>'EMFAC2017EI-2011Class'!F3413</f>
        <v>19</v>
      </c>
      <c r="E3414" s="72" t="str">
        <f t="shared" si="110"/>
        <v>T7 Single Construction-19</v>
      </c>
      <c r="F3414" s="39">
        <f>VLOOKUP(E3414,HD_Odo!$C$2:$D$1381,2,FALSE)</f>
        <v>505620</v>
      </c>
      <c r="G3414" s="89" t="str">
        <f>'EMFAC2017EI-2011Class'!H3413</f>
        <v>2025-T7 Single Construction-19</v>
      </c>
      <c r="H3414" s="77">
        <f t="shared" si="109"/>
        <v>0.87862914311663476</v>
      </c>
      <c r="J3414" s="13"/>
      <c r="N3414" s="37"/>
      <c r="O3414" s="36"/>
    </row>
    <row r="3415" spans="1:15" ht="13.7" customHeight="1" x14ac:dyDescent="0.25">
      <c r="A3415" s="73">
        <f>'EMFAC2017EI-2011Class'!B3414</f>
        <v>2025</v>
      </c>
      <c r="B3415" s="74" t="str">
        <f>'EMFAC2017EI-2011Class'!C3414</f>
        <v>T7 Single Construction</v>
      </c>
      <c r="C3415" s="73">
        <f>'EMFAC2017EI-2011Class'!D3414</f>
        <v>2005</v>
      </c>
      <c r="D3415" s="38">
        <f>'EMFAC2017EI-2011Class'!F3414</f>
        <v>20</v>
      </c>
      <c r="E3415" s="72" t="str">
        <f t="shared" si="110"/>
        <v>T7 Single Construction-20</v>
      </c>
      <c r="F3415" s="39">
        <f>VLOOKUP(E3415,HD_Odo!$C$2:$D$1381,2,FALSE)</f>
        <v>522182</v>
      </c>
      <c r="G3415" s="89" t="str">
        <f>'EMFAC2017EI-2011Class'!H3414</f>
        <v>2025-T7 Single Construction-20</v>
      </c>
      <c r="H3415" s="77">
        <f t="shared" si="109"/>
        <v>0.87642301401649503</v>
      </c>
      <c r="J3415" s="13"/>
      <c r="N3415" s="37"/>
      <c r="O3415" s="36"/>
    </row>
    <row r="3416" spans="1:15" ht="13.7" customHeight="1" x14ac:dyDescent="0.25">
      <c r="A3416" s="73">
        <f>'EMFAC2017EI-2011Class'!B3415</f>
        <v>2025</v>
      </c>
      <c r="B3416" s="74" t="str">
        <f>'EMFAC2017EI-2011Class'!C3415</f>
        <v>T7 Single Construction</v>
      </c>
      <c r="C3416" s="73">
        <f>'EMFAC2017EI-2011Class'!D3415</f>
        <v>2004</v>
      </c>
      <c r="D3416" s="38">
        <f>'EMFAC2017EI-2011Class'!F3415</f>
        <v>21</v>
      </c>
      <c r="E3416" s="72" t="str">
        <f t="shared" si="110"/>
        <v>T7 Single Construction-21</v>
      </c>
      <c r="F3416" s="39">
        <f>VLOOKUP(E3416,HD_Odo!$C$2:$D$1381,2,FALSE)</f>
        <v>538456</v>
      </c>
      <c r="G3416" s="89" t="str">
        <f>'EMFAC2017EI-2011Class'!H3415</f>
        <v>2025-T7 Single Construction-21</v>
      </c>
      <c r="H3416" s="77">
        <f t="shared" si="109"/>
        <v>0.8743150887822555</v>
      </c>
      <c r="J3416" s="13"/>
      <c r="N3416" s="37"/>
      <c r="O3416" s="36"/>
    </row>
    <row r="3417" spans="1:15" ht="13.7" customHeight="1" x14ac:dyDescent="0.25">
      <c r="A3417" s="73">
        <f>'EMFAC2017EI-2011Class'!B3416</f>
        <v>2025</v>
      </c>
      <c r="B3417" s="74" t="str">
        <f>'EMFAC2017EI-2011Class'!C3416</f>
        <v>T7 Single Construction</v>
      </c>
      <c r="C3417" s="73">
        <f>'EMFAC2017EI-2011Class'!D3416</f>
        <v>2003</v>
      </c>
      <c r="D3417" s="38">
        <f>'EMFAC2017EI-2011Class'!F3416</f>
        <v>22</v>
      </c>
      <c r="E3417" s="72" t="str">
        <f t="shared" si="110"/>
        <v>T7 Single Construction-22</v>
      </c>
      <c r="F3417" s="39">
        <f>VLOOKUP(E3417,HD_Odo!$C$2:$D$1381,2,FALSE)</f>
        <v>554417</v>
      </c>
      <c r="G3417" s="89" t="str">
        <f>'EMFAC2017EI-2011Class'!H3416</f>
        <v>2025-T7 Single Construction-22</v>
      </c>
      <c r="H3417" s="77">
        <f t="shared" si="109"/>
        <v>0.91937922726361698</v>
      </c>
      <c r="J3417" s="13"/>
      <c r="N3417" s="37"/>
      <c r="O3417" s="36"/>
    </row>
    <row r="3418" spans="1:15" ht="13.7" customHeight="1" x14ac:dyDescent="0.25">
      <c r="A3418" s="73">
        <f>'EMFAC2017EI-2011Class'!B3417</f>
        <v>2025</v>
      </c>
      <c r="B3418" s="74" t="str">
        <f>'EMFAC2017EI-2011Class'!C3417</f>
        <v>T7 Single Construction</v>
      </c>
      <c r="C3418" s="73">
        <f>'EMFAC2017EI-2011Class'!D3417</f>
        <v>2002</v>
      </c>
      <c r="D3418" s="38">
        <f>'EMFAC2017EI-2011Class'!F3417</f>
        <v>23</v>
      </c>
      <c r="E3418" s="72" t="str">
        <f t="shared" si="110"/>
        <v>T7 Single Construction-23</v>
      </c>
      <c r="F3418" s="39">
        <f>VLOOKUP(E3418,HD_Odo!$C$2:$D$1381,2,FALSE)</f>
        <v>570042</v>
      </c>
      <c r="G3418" s="89" t="str">
        <f>'EMFAC2017EI-2011Class'!H3417</f>
        <v>2025-T7 Single Construction-23</v>
      </c>
      <c r="H3418" s="77">
        <f t="shared" si="109"/>
        <v>0.91824084767091285</v>
      </c>
      <c r="J3418" s="13"/>
      <c r="N3418" s="37"/>
      <c r="O3418" s="36"/>
    </row>
    <row r="3419" spans="1:15" ht="13.7" customHeight="1" x14ac:dyDescent="0.25">
      <c r="A3419" s="73">
        <f>'EMFAC2017EI-2011Class'!B3418</f>
        <v>2025</v>
      </c>
      <c r="B3419" s="74" t="str">
        <f>'EMFAC2017EI-2011Class'!C3418</f>
        <v>T7 Single Construction</v>
      </c>
      <c r="C3419" s="73">
        <f>'EMFAC2017EI-2011Class'!D3418</f>
        <v>2001</v>
      </c>
      <c r="D3419" s="38">
        <f>'EMFAC2017EI-2011Class'!F3418</f>
        <v>24</v>
      </c>
      <c r="E3419" s="72" t="str">
        <f t="shared" si="110"/>
        <v>T7 Single Construction-24</v>
      </c>
      <c r="F3419" s="39">
        <f>VLOOKUP(E3419,HD_Odo!$C$2:$D$1381,2,FALSE)</f>
        <v>585309</v>
      </c>
      <c r="G3419" s="89" t="str">
        <f>'EMFAC2017EI-2011Class'!H3418</f>
        <v>2025-T7 Single Construction-24</v>
      </c>
      <c r="H3419" s="77">
        <f t="shared" si="109"/>
        <v>0.91715823146708464</v>
      </c>
      <c r="J3419" s="13"/>
      <c r="N3419" s="37"/>
      <c r="O3419" s="36"/>
    </row>
    <row r="3420" spans="1:15" ht="13.7" customHeight="1" x14ac:dyDescent="0.25">
      <c r="A3420" s="73">
        <f>'EMFAC2017EI-2011Class'!B3419</f>
        <v>2025</v>
      </c>
      <c r="B3420" s="74" t="str">
        <f>'EMFAC2017EI-2011Class'!C3419</f>
        <v>T7 Single Construction</v>
      </c>
      <c r="C3420" s="73">
        <f>'EMFAC2017EI-2011Class'!D3419</f>
        <v>2000</v>
      </c>
      <c r="D3420" s="38">
        <f>'EMFAC2017EI-2011Class'!F3419</f>
        <v>25</v>
      </c>
      <c r="E3420" s="72" t="str">
        <f t="shared" si="110"/>
        <v>T7 Single Construction-25</v>
      </c>
      <c r="F3420" s="39">
        <f>VLOOKUP(E3420,HD_Odo!$C$2:$D$1381,2,FALSE)</f>
        <v>600200</v>
      </c>
      <c r="G3420" s="89" t="str">
        <f>'EMFAC2017EI-2011Class'!H3419</f>
        <v>2025-T7 Single Construction-25</v>
      </c>
      <c r="H3420" s="77">
        <f t="shared" si="109"/>
        <v>0.91612943675199121</v>
      </c>
      <c r="J3420" s="13"/>
      <c r="N3420" s="37"/>
      <c r="O3420" s="36"/>
    </row>
    <row r="3421" spans="1:15" ht="13.7" customHeight="1" x14ac:dyDescent="0.25">
      <c r="A3421" s="73">
        <f>'EMFAC2017EI-2011Class'!B3420</f>
        <v>2025</v>
      </c>
      <c r="B3421" s="74" t="str">
        <f>'EMFAC2017EI-2011Class'!C3420</f>
        <v>T7 Single Construction</v>
      </c>
      <c r="C3421" s="73">
        <f>'EMFAC2017EI-2011Class'!D3420</f>
        <v>1999</v>
      </c>
      <c r="D3421" s="38">
        <f>'EMFAC2017EI-2011Class'!F3420</f>
        <v>26</v>
      </c>
      <c r="E3421" s="72" t="str">
        <f t="shared" si="110"/>
        <v>T7 Single Construction-26</v>
      </c>
      <c r="F3421" s="39">
        <f>VLOOKUP(E3421,HD_Odo!$C$2:$D$1381,2,FALSE)</f>
        <v>614697</v>
      </c>
      <c r="G3421" s="89" t="str">
        <f>'EMFAC2017EI-2011Class'!H3420</f>
        <v>2025-T7 Single Construction-26</v>
      </c>
      <c r="H3421" s="77">
        <f t="shared" si="109"/>
        <v>0.9151526584899683</v>
      </c>
      <c r="J3421" s="13"/>
      <c r="N3421" s="37"/>
      <c r="O3421" s="36"/>
    </row>
    <row r="3422" spans="1:15" ht="13.7" customHeight="1" x14ac:dyDescent="0.25">
      <c r="A3422" s="73">
        <f>'EMFAC2017EI-2011Class'!B3421</f>
        <v>2025</v>
      </c>
      <c r="B3422" s="74" t="str">
        <f>'EMFAC2017EI-2011Class'!C3421</f>
        <v>T7 Single Construction</v>
      </c>
      <c r="C3422" s="73">
        <f>'EMFAC2017EI-2011Class'!D3421</f>
        <v>1998</v>
      </c>
      <c r="D3422" s="38">
        <f>'EMFAC2017EI-2011Class'!F3421</f>
        <v>27</v>
      </c>
      <c r="E3422" s="72" t="str">
        <f t="shared" si="110"/>
        <v>T7 Single Construction-27</v>
      </c>
      <c r="F3422" s="39">
        <f>VLOOKUP(E3422,HD_Odo!$C$2:$D$1381,2,FALSE)</f>
        <v>628784</v>
      </c>
      <c r="G3422" s="89" t="str">
        <f>'EMFAC2017EI-2011Class'!H3421</f>
        <v>2025-T7 Single Construction-27</v>
      </c>
      <c r="H3422" s="77">
        <f t="shared" si="109"/>
        <v>0.91422609217445938</v>
      </c>
      <c r="J3422" s="13"/>
      <c r="N3422" s="37"/>
      <c r="O3422" s="36"/>
    </row>
    <row r="3423" spans="1:15" ht="13.7" customHeight="1" x14ac:dyDescent="0.25">
      <c r="A3423" s="73">
        <f>'EMFAC2017EI-2011Class'!B3422</f>
        <v>2025</v>
      </c>
      <c r="B3423" s="74" t="str">
        <f>'EMFAC2017EI-2011Class'!C3422</f>
        <v>T7 Single Construction</v>
      </c>
      <c r="C3423" s="73">
        <f>'EMFAC2017EI-2011Class'!D3422</f>
        <v>1997</v>
      </c>
      <c r="D3423" s="38">
        <f>'EMFAC2017EI-2011Class'!F3422</f>
        <v>28</v>
      </c>
      <c r="E3423" s="72" t="str">
        <f t="shared" si="110"/>
        <v>T7 Single Construction-28</v>
      </c>
      <c r="F3423" s="39">
        <f>VLOOKUP(E3423,HD_Odo!$C$2:$D$1381,2,FALSE)</f>
        <v>642448</v>
      </c>
      <c r="G3423" s="89" t="str">
        <f>'EMFAC2017EI-2011Class'!H3422</f>
        <v>2025-T7 Single Construction-28</v>
      </c>
      <c r="H3423" s="77">
        <f t="shared" si="109"/>
        <v>0.91334787906338399</v>
      </c>
      <c r="J3423" s="13"/>
      <c r="N3423" s="37"/>
      <c r="O3423" s="36"/>
    </row>
    <row r="3424" spans="1:15" ht="13.7" customHeight="1" x14ac:dyDescent="0.25">
      <c r="A3424" s="73">
        <f>'EMFAC2017EI-2011Class'!B3423</f>
        <v>2025</v>
      </c>
      <c r="B3424" s="74" t="str">
        <f>'EMFAC2017EI-2011Class'!C3423</f>
        <v>T7 Single Construction</v>
      </c>
      <c r="C3424" s="73">
        <f>'EMFAC2017EI-2011Class'!D3423</f>
        <v>1996</v>
      </c>
      <c r="D3424" s="38">
        <f>'EMFAC2017EI-2011Class'!F3423</f>
        <v>29</v>
      </c>
      <c r="E3424" s="72" t="str">
        <f t="shared" si="110"/>
        <v>T7 Single Construction-29</v>
      </c>
      <c r="F3424" s="39">
        <f>VLOOKUP(E3424,HD_Odo!$C$2:$D$1381,2,FALSE)</f>
        <v>655678</v>
      </c>
      <c r="G3424" s="89" t="str">
        <f>'EMFAC2017EI-2011Class'!H3423</f>
        <v>2025-T7 Single Construction-29</v>
      </c>
      <c r="H3424" s="77">
        <f t="shared" si="109"/>
        <v>0.9125161817273002</v>
      </c>
      <c r="J3424" s="13"/>
      <c r="N3424" s="37"/>
      <c r="O3424" s="36"/>
    </row>
    <row r="3425" spans="1:15" ht="13.7" customHeight="1" x14ac:dyDescent="0.25">
      <c r="A3425" s="73">
        <f>'EMFAC2017EI-2011Class'!B3424</f>
        <v>2025</v>
      </c>
      <c r="B3425" s="74" t="str">
        <f>'EMFAC2017EI-2011Class'!C3424</f>
        <v>T7 Single Construction</v>
      </c>
      <c r="C3425" s="73">
        <f>'EMFAC2017EI-2011Class'!D3424</f>
        <v>1995</v>
      </c>
      <c r="D3425" s="38">
        <f>'EMFAC2017EI-2011Class'!F3424</f>
        <v>30</v>
      </c>
      <c r="E3425" s="72" t="str">
        <f t="shared" si="110"/>
        <v>T7 Single Construction-30</v>
      </c>
      <c r="F3425" s="39">
        <f>VLOOKUP(E3425,HD_Odo!$C$2:$D$1381,2,FALSE)</f>
        <v>668463</v>
      </c>
      <c r="G3425" s="89" t="str">
        <f>'EMFAC2017EI-2011Class'!H3424</f>
        <v>2025-T7 Single Construction-30</v>
      </c>
      <c r="H3425" s="77">
        <f t="shared" si="109"/>
        <v>0.91172930965362664</v>
      </c>
      <c r="J3425" s="13"/>
      <c r="N3425" s="37"/>
      <c r="O3425" s="36"/>
    </row>
    <row r="3426" spans="1:15" ht="13.7" customHeight="1" x14ac:dyDescent="0.25">
      <c r="A3426" s="73">
        <f>'EMFAC2017EI-2011Class'!B3425</f>
        <v>2025</v>
      </c>
      <c r="B3426" s="74" t="str">
        <f>'EMFAC2017EI-2011Class'!C3425</f>
        <v>T7 Single Construction</v>
      </c>
      <c r="C3426" s="73">
        <f>'EMFAC2017EI-2011Class'!D3425</f>
        <v>1994</v>
      </c>
      <c r="D3426" s="38">
        <f>'EMFAC2017EI-2011Class'!F3425</f>
        <v>31</v>
      </c>
      <c r="E3426" s="72" t="str">
        <f t="shared" si="110"/>
        <v>T7 Single Construction-31</v>
      </c>
      <c r="F3426" s="39">
        <f>VLOOKUP(E3426,HD_Odo!$C$2:$D$1381,2,FALSE)</f>
        <v>680796</v>
      </c>
      <c r="G3426" s="89" t="str">
        <f>'EMFAC2017EI-2011Class'!H3425</f>
        <v>2025-T7 Single Construction-31</v>
      </c>
      <c r="H3426" s="77">
        <f t="shared" si="109"/>
        <v>0.91098547069985059</v>
      </c>
      <c r="J3426" s="13"/>
      <c r="N3426" s="37"/>
      <c r="O3426" s="36"/>
    </row>
    <row r="3427" spans="1:15" ht="13.7" customHeight="1" x14ac:dyDescent="0.25">
      <c r="A3427" s="73">
        <f>'EMFAC2017EI-2011Class'!B3426</f>
        <v>2025</v>
      </c>
      <c r="B3427" s="74" t="str">
        <f>'EMFAC2017EI-2011Class'!C3426</f>
        <v>T7 Single Construction</v>
      </c>
      <c r="C3427" s="73">
        <f>'EMFAC2017EI-2011Class'!D3426</f>
        <v>1993</v>
      </c>
      <c r="D3427" s="38">
        <f>'EMFAC2017EI-2011Class'!F3426</f>
        <v>32</v>
      </c>
      <c r="E3427" s="72" t="str">
        <f t="shared" si="110"/>
        <v>T7 Single Construction-32</v>
      </c>
      <c r="F3427" s="39">
        <f>VLOOKUP(E3427,HD_Odo!$C$2:$D$1381,2,FALSE)</f>
        <v>692671</v>
      </c>
      <c r="G3427" s="89" t="str">
        <f>'EMFAC2017EI-2011Class'!H3426</f>
        <v>2025-T7 Single Construction-32</v>
      </c>
      <c r="H3427" s="77">
        <f t="shared" si="109"/>
        <v>1</v>
      </c>
      <c r="J3427" s="13"/>
      <c r="N3427" s="37"/>
      <c r="O3427" s="36"/>
    </row>
    <row r="3428" spans="1:15" ht="13.7" customHeight="1" x14ac:dyDescent="0.25">
      <c r="A3428" s="73">
        <f>'EMFAC2017EI-2011Class'!B3427</f>
        <v>2025</v>
      </c>
      <c r="B3428" s="74" t="str">
        <f>'EMFAC2017EI-2011Class'!C3427</f>
        <v>T7 Single Construction</v>
      </c>
      <c r="C3428" s="73">
        <f>'EMFAC2017EI-2011Class'!D3427</f>
        <v>1992</v>
      </c>
      <c r="D3428" s="38">
        <f>'EMFAC2017EI-2011Class'!F3427</f>
        <v>33</v>
      </c>
      <c r="E3428" s="72" t="str">
        <f t="shared" si="110"/>
        <v>T7 Single Construction-33</v>
      </c>
      <c r="F3428" s="39">
        <f>VLOOKUP(E3428,HD_Odo!$C$2:$D$1381,2,FALSE)</f>
        <v>704085</v>
      </c>
      <c r="G3428" s="89" t="str">
        <f>'EMFAC2017EI-2011Class'!H3427</f>
        <v>2025-T7 Single Construction-33</v>
      </c>
      <c r="H3428" s="77">
        <f t="shared" si="109"/>
        <v>1</v>
      </c>
      <c r="J3428" s="13"/>
      <c r="N3428" s="37"/>
      <c r="O3428" s="36"/>
    </row>
    <row r="3429" spans="1:15" ht="13.7" customHeight="1" x14ac:dyDescent="0.25">
      <c r="A3429" s="73">
        <f>'EMFAC2017EI-2011Class'!B3428</f>
        <v>2025</v>
      </c>
      <c r="B3429" s="74" t="str">
        <f>'EMFAC2017EI-2011Class'!C3428</f>
        <v>T7 Single Construction</v>
      </c>
      <c r="C3429" s="73">
        <f>'EMFAC2017EI-2011Class'!D3428</f>
        <v>1991</v>
      </c>
      <c r="D3429" s="38">
        <f>'EMFAC2017EI-2011Class'!F3428</f>
        <v>34</v>
      </c>
      <c r="E3429" s="72" t="str">
        <f t="shared" si="110"/>
        <v>T7 Single Construction-34</v>
      </c>
      <c r="F3429" s="39">
        <f>VLOOKUP(E3429,HD_Odo!$C$2:$D$1381,2,FALSE)</f>
        <v>715035</v>
      </c>
      <c r="G3429" s="89" t="str">
        <f>'EMFAC2017EI-2011Class'!H3428</f>
        <v>2025-T7 Single Construction-34</v>
      </c>
      <c r="H3429" s="77">
        <f t="shared" si="109"/>
        <v>1</v>
      </c>
      <c r="J3429" s="13"/>
      <c r="N3429" s="37"/>
      <c r="O3429" s="36"/>
    </row>
    <row r="3430" spans="1:15" ht="13.7" customHeight="1" x14ac:dyDescent="0.25">
      <c r="A3430" s="73">
        <f>'EMFAC2017EI-2011Class'!B3429</f>
        <v>2025</v>
      </c>
      <c r="B3430" s="74" t="str">
        <f>'EMFAC2017EI-2011Class'!C3429</f>
        <v>T7 Single Construction</v>
      </c>
      <c r="C3430" s="73">
        <f>'EMFAC2017EI-2011Class'!D3429</f>
        <v>1990</v>
      </c>
      <c r="D3430" s="38">
        <f>'EMFAC2017EI-2011Class'!F3429</f>
        <v>35</v>
      </c>
      <c r="E3430" s="72" t="str">
        <f t="shared" si="110"/>
        <v>T7 Single Construction-35</v>
      </c>
      <c r="F3430" s="39">
        <f>VLOOKUP(E3430,HD_Odo!$C$2:$D$1381,2,FALSE)</f>
        <v>725521</v>
      </c>
      <c r="G3430" s="89" t="str">
        <f>'EMFAC2017EI-2011Class'!H3429</f>
        <v>2025-T7 Single Construction-35</v>
      </c>
      <c r="H3430" s="77">
        <f t="shared" si="109"/>
        <v>1</v>
      </c>
      <c r="J3430" s="13"/>
      <c r="N3430" s="37"/>
      <c r="O3430" s="36"/>
    </row>
    <row r="3431" spans="1:15" ht="13.7" customHeight="1" x14ac:dyDescent="0.25">
      <c r="A3431" s="73">
        <f>'EMFAC2017EI-2011Class'!B3430</f>
        <v>2025</v>
      </c>
      <c r="B3431" s="74" t="str">
        <f>'EMFAC2017EI-2011Class'!C3430</f>
        <v>T7 Single Construction</v>
      </c>
      <c r="C3431" s="73">
        <f>'EMFAC2017EI-2011Class'!D3430</f>
        <v>1989</v>
      </c>
      <c r="D3431" s="38">
        <f>'EMFAC2017EI-2011Class'!F3430</f>
        <v>36</v>
      </c>
      <c r="E3431" s="72" t="str">
        <f t="shared" si="110"/>
        <v>T7 Single Construction-36</v>
      </c>
      <c r="F3431" s="39">
        <f>VLOOKUP(E3431,HD_Odo!$C$2:$D$1381,2,FALSE)</f>
        <v>735545</v>
      </c>
      <c r="G3431" s="89" t="str">
        <f>'EMFAC2017EI-2011Class'!H3430</f>
        <v>2025-T7 Single Construction-36</v>
      </c>
      <c r="H3431" s="77">
        <f t="shared" si="109"/>
        <v>1</v>
      </c>
      <c r="J3431" s="13"/>
      <c r="N3431" s="37"/>
      <c r="O3431" s="36"/>
    </row>
    <row r="3432" spans="1:15" ht="13.7" customHeight="1" x14ac:dyDescent="0.25">
      <c r="A3432" s="73">
        <f>'EMFAC2017EI-2011Class'!B3431</f>
        <v>2025</v>
      </c>
      <c r="B3432" s="74" t="str">
        <f>'EMFAC2017EI-2011Class'!C3431</f>
        <v>T7 Single Construction</v>
      </c>
      <c r="C3432" s="73">
        <f>'EMFAC2017EI-2011Class'!D3431</f>
        <v>1988</v>
      </c>
      <c r="D3432" s="38">
        <f>'EMFAC2017EI-2011Class'!F3431</f>
        <v>37</v>
      </c>
      <c r="E3432" s="72" t="str">
        <f t="shared" si="110"/>
        <v>T7 Single Construction-37</v>
      </c>
      <c r="F3432" s="39">
        <f>VLOOKUP(E3432,HD_Odo!$C$2:$D$1381,2,FALSE)</f>
        <v>745111</v>
      </c>
      <c r="G3432" s="89" t="str">
        <f>'EMFAC2017EI-2011Class'!H3431</f>
        <v>2025-T7 Single Construction-37</v>
      </c>
      <c r="H3432" s="77">
        <f t="shared" si="109"/>
        <v>1</v>
      </c>
      <c r="J3432" s="13"/>
      <c r="N3432" s="37"/>
      <c r="O3432" s="36"/>
    </row>
    <row r="3433" spans="1:15" ht="13.7" customHeight="1" x14ac:dyDescent="0.25">
      <c r="A3433" s="73">
        <f>'EMFAC2017EI-2011Class'!B3432</f>
        <v>2025</v>
      </c>
      <c r="B3433" s="74" t="str">
        <f>'EMFAC2017EI-2011Class'!C3432</f>
        <v>T7 Single Construction</v>
      </c>
      <c r="C3433" s="73">
        <f>'EMFAC2017EI-2011Class'!D3432</f>
        <v>1987</v>
      </c>
      <c r="D3433" s="38">
        <f>'EMFAC2017EI-2011Class'!F3432</f>
        <v>38</v>
      </c>
      <c r="E3433" s="72" t="str">
        <f t="shared" si="110"/>
        <v>T7 Single Construction-38</v>
      </c>
      <c r="F3433" s="39">
        <f>VLOOKUP(E3433,HD_Odo!$C$2:$D$1381,2,FALSE)</f>
        <v>754239</v>
      </c>
      <c r="G3433" s="89" t="str">
        <f>'EMFAC2017EI-2011Class'!H3432</f>
        <v>2025-T7 Single Construction-38</v>
      </c>
      <c r="H3433" s="77">
        <f t="shared" si="109"/>
        <v>1</v>
      </c>
      <c r="J3433" s="13"/>
      <c r="N3433" s="37"/>
      <c r="O3433" s="36"/>
    </row>
    <row r="3434" spans="1:15" ht="13.7" customHeight="1" x14ac:dyDescent="0.25">
      <c r="A3434" s="73">
        <f>'EMFAC2017EI-2011Class'!B3433</f>
        <v>2025</v>
      </c>
      <c r="B3434" s="74" t="str">
        <f>'EMFAC2017EI-2011Class'!C3433</f>
        <v>T7 Single Construction</v>
      </c>
      <c r="C3434" s="73">
        <f>'EMFAC2017EI-2011Class'!D3433</f>
        <v>1986</v>
      </c>
      <c r="D3434" s="38">
        <f>'EMFAC2017EI-2011Class'!F3433</f>
        <v>39</v>
      </c>
      <c r="E3434" s="72" t="str">
        <f t="shared" si="110"/>
        <v>T7 Single Construction-39</v>
      </c>
      <c r="F3434" s="39">
        <f>VLOOKUP(E3434,HD_Odo!$C$2:$D$1381,2,FALSE)</f>
        <v>762950</v>
      </c>
      <c r="G3434" s="89" t="str">
        <f>'EMFAC2017EI-2011Class'!H3433</f>
        <v>2025-T7 Single Construction-39</v>
      </c>
      <c r="H3434" s="77">
        <f t="shared" si="109"/>
        <v>1</v>
      </c>
      <c r="J3434" s="13"/>
      <c r="N3434" s="37"/>
      <c r="O3434" s="36"/>
    </row>
    <row r="3435" spans="1:15" ht="13.7" customHeight="1" x14ac:dyDescent="0.25">
      <c r="A3435" s="73">
        <f>'EMFAC2017EI-2011Class'!B3434</f>
        <v>2025</v>
      </c>
      <c r="B3435" s="74" t="str">
        <f>'EMFAC2017EI-2011Class'!C3434</f>
        <v>T7 Single Construction</v>
      </c>
      <c r="C3435" s="73">
        <f>'EMFAC2017EI-2011Class'!D3434</f>
        <v>1985</v>
      </c>
      <c r="D3435" s="38">
        <f>'EMFAC2017EI-2011Class'!F3434</f>
        <v>40</v>
      </c>
      <c r="E3435" s="72" t="str">
        <f t="shared" si="110"/>
        <v>T7 Single Construction-40</v>
      </c>
      <c r="F3435" s="39">
        <f>VLOOKUP(E3435,HD_Odo!$C$2:$D$1381,2,FALSE)</f>
        <v>771263</v>
      </c>
      <c r="G3435" s="89" t="str">
        <f>'EMFAC2017EI-2011Class'!H3434</f>
        <v>2025-T7 Single Construction-40</v>
      </c>
      <c r="H3435" s="77">
        <f t="shared" si="109"/>
        <v>1</v>
      </c>
      <c r="J3435" s="13"/>
      <c r="N3435" s="37"/>
      <c r="O3435" s="36"/>
    </row>
    <row r="3436" spans="1:15" ht="13.7" customHeight="1" x14ac:dyDescent="0.25">
      <c r="A3436" s="73">
        <f>'EMFAC2017EI-2011Class'!B3435</f>
        <v>2025</v>
      </c>
      <c r="B3436" s="74" t="str">
        <f>'EMFAC2017EI-2011Class'!C3435</f>
        <v>T7 Single Construction</v>
      </c>
      <c r="C3436" s="73">
        <f>'EMFAC2017EI-2011Class'!D3435</f>
        <v>1984</v>
      </c>
      <c r="D3436" s="38">
        <f>'EMFAC2017EI-2011Class'!F3435</f>
        <v>41</v>
      </c>
      <c r="E3436" s="72" t="str">
        <f t="shared" si="110"/>
        <v>T7 Single Construction-41</v>
      </c>
      <c r="F3436" s="39">
        <f>VLOOKUP(E3436,HD_Odo!$C$2:$D$1381,2,FALSE)</f>
        <v>779196</v>
      </c>
      <c r="G3436" s="89" t="str">
        <f>'EMFAC2017EI-2011Class'!H3435</f>
        <v>2025-T7 Single Construction-41</v>
      </c>
      <c r="H3436" s="77">
        <f t="shared" si="109"/>
        <v>1</v>
      </c>
      <c r="J3436" s="13"/>
      <c r="N3436" s="37"/>
      <c r="O3436" s="36"/>
    </row>
    <row r="3437" spans="1:15" ht="13.7" customHeight="1" x14ac:dyDescent="0.25">
      <c r="A3437" s="73">
        <f>'EMFAC2017EI-2011Class'!B3436</f>
        <v>2025</v>
      </c>
      <c r="B3437" s="74" t="str">
        <f>'EMFAC2017EI-2011Class'!C3436</f>
        <v>T7 Single Construction</v>
      </c>
      <c r="C3437" s="73">
        <f>'EMFAC2017EI-2011Class'!D3436</f>
        <v>1983</v>
      </c>
      <c r="D3437" s="38">
        <f>'EMFAC2017EI-2011Class'!F3436</f>
        <v>42</v>
      </c>
      <c r="E3437" s="72" t="str">
        <f t="shared" si="110"/>
        <v>T7 Single Construction-42</v>
      </c>
      <c r="F3437" s="39">
        <f>VLOOKUP(E3437,HD_Odo!$C$2:$D$1381,2,FALSE)</f>
        <v>786766</v>
      </c>
      <c r="G3437" s="89" t="str">
        <f>'EMFAC2017EI-2011Class'!H3436</f>
        <v>2025-T7 Single Construction-42</v>
      </c>
      <c r="H3437" s="77">
        <f t="shared" si="109"/>
        <v>1</v>
      </c>
      <c r="J3437" s="13"/>
      <c r="N3437" s="37"/>
      <c r="O3437" s="36"/>
    </row>
    <row r="3438" spans="1:15" ht="13.7" customHeight="1" x14ac:dyDescent="0.25">
      <c r="A3438" s="73">
        <f>'EMFAC2017EI-2011Class'!B3437</f>
        <v>2025</v>
      </c>
      <c r="B3438" s="74" t="str">
        <f>'EMFAC2017EI-2011Class'!C3437</f>
        <v>T7 Single Construction</v>
      </c>
      <c r="C3438" s="73">
        <f>'EMFAC2017EI-2011Class'!D3437</f>
        <v>1982</v>
      </c>
      <c r="D3438" s="38">
        <f>'EMFAC2017EI-2011Class'!F3437</f>
        <v>43</v>
      </c>
      <c r="E3438" s="72" t="str">
        <f t="shared" si="110"/>
        <v>T7 Single Construction-43</v>
      </c>
      <c r="F3438" s="39">
        <f>VLOOKUP(E3438,HD_Odo!$C$2:$D$1381,2,FALSE)</f>
        <v>793990</v>
      </c>
      <c r="G3438" s="89" t="str">
        <f>'EMFAC2017EI-2011Class'!H3437</f>
        <v>2025-T7 Single Construction-43</v>
      </c>
      <c r="H3438" s="77">
        <f t="shared" si="109"/>
        <v>1</v>
      </c>
      <c r="J3438" s="13"/>
      <c r="N3438" s="37"/>
      <c r="O3438" s="36"/>
    </row>
    <row r="3439" spans="1:15" ht="13.7" customHeight="1" x14ac:dyDescent="0.25">
      <c r="A3439" s="73">
        <f>'EMFAC2017EI-2011Class'!B3438</f>
        <v>2025</v>
      </c>
      <c r="B3439" s="74" t="str">
        <f>'EMFAC2017EI-2011Class'!C3438</f>
        <v>T7 Single Construction</v>
      </c>
      <c r="C3439" s="73">
        <f>'EMFAC2017EI-2011Class'!D3438</f>
        <v>1981</v>
      </c>
      <c r="D3439" s="38">
        <f>'EMFAC2017EI-2011Class'!F3438</f>
        <v>44</v>
      </c>
      <c r="E3439" s="72" t="str">
        <f t="shared" si="110"/>
        <v>T7 Single Construction-44</v>
      </c>
      <c r="F3439" s="39">
        <f>VLOOKUP(E3439,HD_Odo!$C$2:$D$1381,2,FALSE)</f>
        <v>800000</v>
      </c>
      <c r="G3439" s="89" t="str">
        <f>'EMFAC2017EI-2011Class'!H3438</f>
        <v>2025-T7 Single Construction-44</v>
      </c>
      <c r="H3439" s="77">
        <f t="shared" si="109"/>
        <v>1</v>
      </c>
      <c r="J3439" s="13"/>
      <c r="N3439" s="37"/>
      <c r="O3439" s="36"/>
    </row>
    <row r="3440" spans="1:15" ht="13.7" customHeight="1" x14ac:dyDescent="0.25">
      <c r="A3440" s="73">
        <f>'EMFAC2017EI-2011Class'!B3439</f>
        <v>2025</v>
      </c>
      <c r="B3440" s="74" t="str">
        <f>'EMFAC2017EI-2011Class'!C3439</f>
        <v>T7 SWCV</v>
      </c>
      <c r="C3440" s="73">
        <f>'EMFAC2017EI-2011Class'!D3439</f>
        <v>2026</v>
      </c>
      <c r="D3440" s="38">
        <f>'EMFAC2017EI-2011Class'!F3439</f>
        <v>-1</v>
      </c>
      <c r="E3440" s="72" t="str">
        <f t="shared" si="110"/>
        <v>T7 SWCV--1</v>
      </c>
      <c r="F3440" s="39">
        <f>VLOOKUP(E3440,HD_Odo!$C$2:$D$1381,2,FALSE)</f>
        <v>6514.5833333333303</v>
      </c>
      <c r="G3440" s="89" t="str">
        <f>'EMFAC2017EI-2011Class'!H3439</f>
        <v>2025-T7 SWCV--1</v>
      </c>
      <c r="H3440" s="77">
        <f t="shared" si="109"/>
        <v>0.99063723411041482</v>
      </c>
      <c r="J3440" s="13"/>
      <c r="N3440" s="37"/>
      <c r="O3440" s="36"/>
    </row>
    <row r="3441" spans="1:15" ht="13.7" customHeight="1" x14ac:dyDescent="0.25">
      <c r="A3441" s="73">
        <f>'EMFAC2017EI-2011Class'!B3440</f>
        <v>2025</v>
      </c>
      <c r="B3441" s="74" t="str">
        <f>'EMFAC2017EI-2011Class'!C3440</f>
        <v>T7 SWCV</v>
      </c>
      <c r="C3441" s="73">
        <f>'EMFAC2017EI-2011Class'!D3440</f>
        <v>2025</v>
      </c>
      <c r="D3441" s="38">
        <f>'EMFAC2017EI-2011Class'!F3440</f>
        <v>0</v>
      </c>
      <c r="E3441" s="72" t="str">
        <f t="shared" si="110"/>
        <v>T7 SWCV-0</v>
      </c>
      <c r="F3441" s="39">
        <f>VLOOKUP(E3441,HD_Odo!$C$2:$D$1381,2,FALSE)</f>
        <v>22149.583333333299</v>
      </c>
      <c r="G3441" s="89" t="str">
        <f>'EMFAC2017EI-2011Class'!H3440</f>
        <v>2025-T7 SWCV-0</v>
      </c>
      <c r="H3441" s="77">
        <f t="shared" si="109"/>
        <v>0.96988988984105828</v>
      </c>
      <c r="J3441" s="13"/>
      <c r="N3441" s="37"/>
      <c r="O3441" s="36"/>
    </row>
    <row r="3442" spans="1:15" ht="13.7" customHeight="1" x14ac:dyDescent="0.25">
      <c r="A3442" s="73">
        <f>'EMFAC2017EI-2011Class'!B3441</f>
        <v>2025</v>
      </c>
      <c r="B3442" s="74" t="str">
        <f>'EMFAC2017EI-2011Class'!C3441</f>
        <v>T7 SWCV</v>
      </c>
      <c r="C3442" s="73">
        <f>'EMFAC2017EI-2011Class'!D3441</f>
        <v>2024</v>
      </c>
      <c r="D3442" s="38">
        <f>'EMFAC2017EI-2011Class'!F3441</f>
        <v>1</v>
      </c>
      <c r="E3442" s="72" t="str">
        <f t="shared" si="110"/>
        <v>T7 SWCV-1</v>
      </c>
      <c r="F3442" s="39">
        <f>VLOOKUP(E3442,HD_Odo!$C$2:$D$1381,2,FALSE)</f>
        <v>37784.583333333299</v>
      </c>
      <c r="G3442" s="89" t="str">
        <f>'EMFAC2017EI-2011Class'!H3441</f>
        <v>2025-T7 SWCV-1</v>
      </c>
      <c r="H3442" s="77">
        <f t="shared" si="109"/>
        <v>0.95127349249769633</v>
      </c>
      <c r="J3442" s="13"/>
      <c r="N3442" s="37"/>
      <c r="O3442" s="36"/>
    </row>
    <row r="3443" spans="1:15" ht="13.7" customHeight="1" x14ac:dyDescent="0.25">
      <c r="A3443" s="73">
        <f>'EMFAC2017EI-2011Class'!B3442</f>
        <v>2025</v>
      </c>
      <c r="B3443" s="74" t="str">
        <f>'EMFAC2017EI-2011Class'!C3442</f>
        <v>T7 SWCV</v>
      </c>
      <c r="C3443" s="73">
        <f>'EMFAC2017EI-2011Class'!D3442</f>
        <v>2023</v>
      </c>
      <c r="D3443" s="38">
        <f>'EMFAC2017EI-2011Class'!F3442</f>
        <v>2</v>
      </c>
      <c r="E3443" s="72" t="str">
        <f t="shared" si="110"/>
        <v>T7 SWCV-2</v>
      </c>
      <c r="F3443" s="39">
        <f>VLOOKUP(E3443,HD_Odo!$C$2:$D$1381,2,FALSE)</f>
        <v>53419.583333333299</v>
      </c>
      <c r="G3443" s="89" t="str">
        <f>'EMFAC2017EI-2011Class'!H3442</f>
        <v>2025-T7 SWCV-2</v>
      </c>
      <c r="H3443" s="77">
        <f t="shared" si="109"/>
        <v>0.9344757760408986</v>
      </c>
      <c r="J3443" s="13"/>
      <c r="N3443" s="37"/>
      <c r="O3443" s="36"/>
    </row>
    <row r="3444" spans="1:15" ht="13.7" customHeight="1" x14ac:dyDescent="0.25">
      <c r="A3444" s="73">
        <f>'EMFAC2017EI-2011Class'!B3443</f>
        <v>2025</v>
      </c>
      <c r="B3444" s="74" t="str">
        <f>'EMFAC2017EI-2011Class'!C3443</f>
        <v>T7 SWCV</v>
      </c>
      <c r="C3444" s="73">
        <f>'EMFAC2017EI-2011Class'!D3443</f>
        <v>2022</v>
      </c>
      <c r="D3444" s="38">
        <f>'EMFAC2017EI-2011Class'!F3443</f>
        <v>3</v>
      </c>
      <c r="E3444" s="72" t="str">
        <f t="shared" si="110"/>
        <v>T7 SWCV-3</v>
      </c>
      <c r="F3444" s="39">
        <f>VLOOKUP(E3444,HD_Odo!$C$2:$D$1381,2,FALSE)</f>
        <v>69054.583333333299</v>
      </c>
      <c r="G3444" s="89" t="str">
        <f>'EMFAC2017EI-2011Class'!H3443</f>
        <v>2025-T7 SWCV-3</v>
      </c>
      <c r="H3444" s="77">
        <f t="shared" si="109"/>
        <v>0.91924264506566922</v>
      </c>
      <c r="J3444" s="13"/>
      <c r="N3444" s="37"/>
      <c r="O3444" s="36"/>
    </row>
    <row r="3445" spans="1:15" ht="13.7" customHeight="1" x14ac:dyDescent="0.25">
      <c r="A3445" s="73">
        <f>'EMFAC2017EI-2011Class'!B3444</f>
        <v>2025</v>
      </c>
      <c r="B3445" s="74" t="str">
        <f>'EMFAC2017EI-2011Class'!C3444</f>
        <v>T7 SWCV</v>
      </c>
      <c r="C3445" s="73">
        <f>'EMFAC2017EI-2011Class'!D3444</f>
        <v>2021</v>
      </c>
      <c r="D3445" s="38">
        <f>'EMFAC2017EI-2011Class'!F3444</f>
        <v>4</v>
      </c>
      <c r="E3445" s="72" t="str">
        <f t="shared" si="110"/>
        <v>T7 SWCV-4</v>
      </c>
      <c r="F3445" s="39">
        <f>VLOOKUP(E3445,HD_Odo!$C$2:$D$1381,2,FALSE)</f>
        <v>84689.583333333299</v>
      </c>
      <c r="G3445" s="89" t="str">
        <f>'EMFAC2017EI-2011Class'!H3444</f>
        <v>2025-T7 SWCV-4</v>
      </c>
      <c r="H3445" s="77">
        <f t="shared" si="109"/>
        <v>0.90536523212760445</v>
      </c>
      <c r="J3445" s="13"/>
      <c r="N3445" s="37"/>
      <c r="O3445" s="36"/>
    </row>
    <row r="3446" spans="1:15" ht="13.7" customHeight="1" x14ac:dyDescent="0.25">
      <c r="A3446" s="73">
        <f>'EMFAC2017EI-2011Class'!B3445</f>
        <v>2025</v>
      </c>
      <c r="B3446" s="74" t="str">
        <f>'EMFAC2017EI-2011Class'!C3445</f>
        <v>T7 SWCV</v>
      </c>
      <c r="C3446" s="73">
        <f>'EMFAC2017EI-2011Class'!D3445</f>
        <v>2020</v>
      </c>
      <c r="D3446" s="38">
        <f>'EMFAC2017EI-2011Class'!F3445</f>
        <v>5</v>
      </c>
      <c r="E3446" s="72" t="str">
        <f t="shared" si="110"/>
        <v>T7 SWCV-5</v>
      </c>
      <c r="F3446" s="39">
        <f>VLOOKUP(E3446,HD_Odo!$C$2:$D$1381,2,FALSE)</f>
        <v>100324.58333333299</v>
      </c>
      <c r="G3446" s="89" t="str">
        <f>'EMFAC2017EI-2011Class'!H3445</f>
        <v>2025-T7 SWCV-5</v>
      </c>
      <c r="H3446" s="77">
        <f t="shared" si="109"/>
        <v>0.89267026346463696</v>
      </c>
      <c r="J3446" s="13"/>
      <c r="N3446" s="37"/>
      <c r="O3446" s="36"/>
    </row>
    <row r="3447" spans="1:15" ht="13.7" customHeight="1" x14ac:dyDescent="0.25">
      <c r="A3447" s="73">
        <f>'EMFAC2017EI-2011Class'!B3446</f>
        <v>2025</v>
      </c>
      <c r="B3447" s="74" t="str">
        <f>'EMFAC2017EI-2011Class'!C3446</f>
        <v>T7 SWCV</v>
      </c>
      <c r="C3447" s="73">
        <f>'EMFAC2017EI-2011Class'!D3446</f>
        <v>2019</v>
      </c>
      <c r="D3447" s="38">
        <f>'EMFAC2017EI-2011Class'!F3446</f>
        <v>6</v>
      </c>
      <c r="E3447" s="72" t="str">
        <f t="shared" si="110"/>
        <v>T7 SWCV-6</v>
      </c>
      <c r="F3447" s="39">
        <f>VLOOKUP(E3447,HD_Odo!$C$2:$D$1381,2,FALSE)</f>
        <v>115959.58333333299</v>
      </c>
      <c r="G3447" s="89" t="str">
        <f>'EMFAC2017EI-2011Class'!H3446</f>
        <v>2025-T7 SWCV-6</v>
      </c>
      <c r="H3447" s="77">
        <f t="shared" si="109"/>
        <v>0.88101278679311279</v>
      </c>
      <c r="J3447" s="13"/>
      <c r="N3447" s="37"/>
      <c r="O3447" s="36"/>
    </row>
    <row r="3448" spans="1:15" ht="13.7" customHeight="1" x14ac:dyDescent="0.25">
      <c r="A3448" s="73">
        <f>'EMFAC2017EI-2011Class'!B3447</f>
        <v>2025</v>
      </c>
      <c r="B3448" s="74" t="str">
        <f>'EMFAC2017EI-2011Class'!C3447</f>
        <v>T7 SWCV</v>
      </c>
      <c r="C3448" s="73">
        <f>'EMFAC2017EI-2011Class'!D3447</f>
        <v>2018</v>
      </c>
      <c r="D3448" s="38">
        <f>'EMFAC2017EI-2011Class'!F3447</f>
        <v>7</v>
      </c>
      <c r="E3448" s="72" t="str">
        <f t="shared" si="110"/>
        <v>T7 SWCV-7</v>
      </c>
      <c r="F3448" s="39">
        <f>VLOOKUP(E3448,HD_Odo!$C$2:$D$1381,2,FALSE)</f>
        <v>131594.58333333299</v>
      </c>
      <c r="G3448" s="89" t="str">
        <f>'EMFAC2017EI-2011Class'!H3447</f>
        <v>2025-T7 SWCV-7</v>
      </c>
      <c r="H3448" s="77">
        <f t="shared" si="109"/>
        <v>0.87027061206351364</v>
      </c>
      <c r="J3448" s="13"/>
      <c r="N3448" s="37"/>
      <c r="O3448" s="36"/>
    </row>
    <row r="3449" spans="1:15" ht="13.7" customHeight="1" x14ac:dyDescent="0.25">
      <c r="A3449" s="73">
        <f>'EMFAC2017EI-2011Class'!B3448</f>
        <v>2025</v>
      </c>
      <c r="B3449" s="74" t="str">
        <f>'EMFAC2017EI-2011Class'!C3448</f>
        <v>T7 SWCV</v>
      </c>
      <c r="C3449" s="73">
        <f>'EMFAC2017EI-2011Class'!D3448</f>
        <v>2017</v>
      </c>
      <c r="D3449" s="38">
        <f>'EMFAC2017EI-2011Class'!F3448</f>
        <v>8</v>
      </c>
      <c r="E3449" s="72" t="str">
        <f t="shared" si="110"/>
        <v>T7 SWCV-8</v>
      </c>
      <c r="F3449" s="39">
        <f>VLOOKUP(E3449,HD_Odo!$C$2:$D$1381,2,FALSE)</f>
        <v>147229.58333333299</v>
      </c>
      <c r="G3449" s="89" t="str">
        <f>'EMFAC2017EI-2011Class'!H3448</f>
        <v>2025-T7 SWCV-8</v>
      </c>
      <c r="H3449" s="77">
        <f t="shared" si="109"/>
        <v>0.86034001222446888</v>
      </c>
      <c r="J3449" s="13"/>
      <c r="N3449" s="37"/>
      <c r="O3449" s="36"/>
    </row>
    <row r="3450" spans="1:15" ht="13.7" customHeight="1" x14ac:dyDescent="0.25">
      <c r="A3450" s="73">
        <f>'EMFAC2017EI-2011Class'!B3449</f>
        <v>2025</v>
      </c>
      <c r="B3450" s="74" t="str">
        <f>'EMFAC2017EI-2011Class'!C3449</f>
        <v>T7 SWCV</v>
      </c>
      <c r="C3450" s="73">
        <f>'EMFAC2017EI-2011Class'!D3449</f>
        <v>2016</v>
      </c>
      <c r="D3450" s="38">
        <f>'EMFAC2017EI-2011Class'!F3449</f>
        <v>9</v>
      </c>
      <c r="E3450" s="72" t="str">
        <f t="shared" si="110"/>
        <v>T7 SWCV-9</v>
      </c>
      <c r="F3450" s="39">
        <f>VLOOKUP(E3450,HD_Odo!$C$2:$D$1381,2,FALSE)</f>
        <v>162864.58333333299</v>
      </c>
      <c r="G3450" s="89" t="str">
        <f>'EMFAC2017EI-2011Class'!H3449</f>
        <v>2025-T7 SWCV-9</v>
      </c>
      <c r="H3450" s="77">
        <f t="shared" si="109"/>
        <v>0.85113236294365902</v>
      </c>
      <c r="J3450" s="13"/>
      <c r="N3450" s="37"/>
      <c r="O3450" s="36"/>
    </row>
    <row r="3451" spans="1:15" ht="13.7" customHeight="1" x14ac:dyDescent="0.25">
      <c r="A3451" s="73">
        <f>'EMFAC2017EI-2011Class'!B3450</f>
        <v>2025</v>
      </c>
      <c r="B3451" s="74" t="str">
        <f>'EMFAC2017EI-2011Class'!C3450</f>
        <v>T7 SWCV</v>
      </c>
      <c r="C3451" s="73">
        <f>'EMFAC2017EI-2011Class'!D3450</f>
        <v>2015</v>
      </c>
      <c r="D3451" s="38">
        <f>'EMFAC2017EI-2011Class'!F3450</f>
        <v>10</v>
      </c>
      <c r="E3451" s="72" t="str">
        <f t="shared" si="110"/>
        <v>T7 SWCV-10</v>
      </c>
      <c r="F3451" s="39">
        <f>VLOOKUP(E3451,HD_Odo!$C$2:$D$1381,2,FALSE)</f>
        <v>178499.58333333299</v>
      </c>
      <c r="G3451" s="89" t="str">
        <f>'EMFAC2017EI-2011Class'!H3450</f>
        <v>2025-T7 SWCV-10</v>
      </c>
      <c r="H3451" s="77">
        <f t="shared" ref="H3451:H3514" si="111">IF(C3451&lt;1994,1,IF(C3451&lt;2004,($AG$3+$AH$3*(F3451/10000))/($E$3+$F$3*(F3451/10000)),IF(C3451&lt;2008,($AG$4+$AH$4*(F3451/10000))/($E$4+$F$4*(F3451/10000)),IF(C3451&lt;2011,($AG$5+$AH$5*(F3451/10000))/($E$5+$F$5*(F3451/10000)),IF(C3451&lt;2014,($AG$6+$AH$6*(F3451/10000))/($E$6+$F$6*(F3451/10000)),($AG$7+$AH$7*(F3451/10000))/($E$7+$F$7*(F3451/10000)))))))</f>
        <v>0.84257149044121238</v>
      </c>
      <c r="J3451" s="13"/>
      <c r="N3451" s="37"/>
      <c r="O3451" s="36"/>
    </row>
    <row r="3452" spans="1:15" ht="13.7" customHeight="1" x14ac:dyDescent="0.25">
      <c r="A3452" s="73">
        <f>'EMFAC2017EI-2011Class'!B3451</f>
        <v>2025</v>
      </c>
      <c r="B3452" s="74" t="str">
        <f>'EMFAC2017EI-2011Class'!C3451</f>
        <v>T7 SWCV</v>
      </c>
      <c r="C3452" s="73">
        <f>'EMFAC2017EI-2011Class'!D3451</f>
        <v>2014</v>
      </c>
      <c r="D3452" s="38">
        <f>'EMFAC2017EI-2011Class'!F3451</f>
        <v>11</v>
      </c>
      <c r="E3452" s="72" t="str">
        <f t="shared" si="110"/>
        <v>T7 SWCV-11</v>
      </c>
      <c r="F3452" s="39">
        <f>VLOOKUP(E3452,HD_Odo!$C$2:$D$1381,2,FALSE)</f>
        <v>194134.58333333299</v>
      </c>
      <c r="G3452" s="89" t="str">
        <f>'EMFAC2017EI-2011Class'!H3451</f>
        <v>2025-T7 SWCV-11</v>
      </c>
      <c r="H3452" s="77">
        <f t="shared" si="111"/>
        <v>0.83459155925164508</v>
      </c>
      <c r="J3452" s="13"/>
      <c r="N3452" s="37"/>
      <c r="O3452" s="36"/>
    </row>
    <row r="3453" spans="1:15" ht="13.7" customHeight="1" x14ac:dyDescent="0.25">
      <c r="A3453" s="73">
        <f>'EMFAC2017EI-2011Class'!B3452</f>
        <v>2025</v>
      </c>
      <c r="B3453" s="74" t="str">
        <f>'EMFAC2017EI-2011Class'!C3452</f>
        <v>T7 SWCV</v>
      </c>
      <c r="C3453" s="73">
        <f>'EMFAC2017EI-2011Class'!D3452</f>
        <v>2013</v>
      </c>
      <c r="D3453" s="38">
        <f>'EMFAC2017EI-2011Class'!F3452</f>
        <v>12</v>
      </c>
      <c r="E3453" s="72" t="str">
        <f t="shared" si="110"/>
        <v>T7 SWCV-12</v>
      </c>
      <c r="F3453" s="39">
        <f>VLOOKUP(E3453,HD_Odo!$C$2:$D$1381,2,FALSE)</f>
        <v>209769.58333333299</v>
      </c>
      <c r="G3453" s="89" t="str">
        <f>'EMFAC2017EI-2011Class'!H3452</f>
        <v>2025-T7 SWCV-12</v>
      </c>
      <c r="H3453" s="77">
        <f t="shared" si="111"/>
        <v>0.78688713277974187</v>
      </c>
      <c r="J3453" s="13"/>
      <c r="N3453" s="37"/>
      <c r="O3453" s="36"/>
    </row>
    <row r="3454" spans="1:15" ht="13.7" customHeight="1" x14ac:dyDescent="0.25">
      <c r="A3454" s="73">
        <f>'EMFAC2017EI-2011Class'!B3453</f>
        <v>2025</v>
      </c>
      <c r="B3454" s="74" t="str">
        <f>'EMFAC2017EI-2011Class'!C3453</f>
        <v>T7 SWCV</v>
      </c>
      <c r="C3454" s="73">
        <f>'EMFAC2017EI-2011Class'!D3453</f>
        <v>2012</v>
      </c>
      <c r="D3454" s="38">
        <f>'EMFAC2017EI-2011Class'!F3453</f>
        <v>13</v>
      </c>
      <c r="E3454" s="72" t="str">
        <f t="shared" si="110"/>
        <v>T7 SWCV-13</v>
      </c>
      <c r="F3454" s="39">
        <f>VLOOKUP(E3454,HD_Odo!$C$2:$D$1381,2,FALSE)</f>
        <v>225404.58333333299</v>
      </c>
      <c r="G3454" s="89" t="str">
        <f>'EMFAC2017EI-2011Class'!H3453</f>
        <v>2025-T7 SWCV-13</v>
      </c>
      <c r="H3454" s="77">
        <f t="shared" si="111"/>
        <v>0.77999622119908818</v>
      </c>
      <c r="J3454" s="13"/>
      <c r="N3454" s="37"/>
      <c r="O3454" s="36"/>
    </row>
    <row r="3455" spans="1:15" ht="13.7" customHeight="1" x14ac:dyDescent="0.25">
      <c r="A3455" s="73">
        <f>'EMFAC2017EI-2011Class'!B3454</f>
        <v>2025</v>
      </c>
      <c r="B3455" s="74" t="str">
        <f>'EMFAC2017EI-2011Class'!C3454</f>
        <v>T7 SWCV</v>
      </c>
      <c r="C3455" s="73">
        <f>'EMFAC2017EI-2011Class'!D3454</f>
        <v>2011</v>
      </c>
      <c r="D3455" s="38">
        <f>'EMFAC2017EI-2011Class'!F3454</f>
        <v>14</v>
      </c>
      <c r="E3455" s="72" t="str">
        <f t="shared" si="110"/>
        <v>T7 SWCV-14</v>
      </c>
      <c r="F3455" s="39">
        <f>VLOOKUP(E3455,HD_Odo!$C$2:$D$1381,2,FALSE)</f>
        <v>241039.58333333299</v>
      </c>
      <c r="G3455" s="89" t="str">
        <f>'EMFAC2017EI-2011Class'!H3454</f>
        <v>2025-T7 SWCV-14</v>
      </c>
      <c r="H3455" s="77">
        <f t="shared" si="111"/>
        <v>0.77362610285977906</v>
      </c>
      <c r="J3455" s="13"/>
      <c r="N3455" s="37"/>
      <c r="O3455" s="36"/>
    </row>
    <row r="3456" spans="1:15" ht="13.7" customHeight="1" x14ac:dyDescent="0.25">
      <c r="A3456" s="73">
        <f>'EMFAC2017EI-2011Class'!B3455</f>
        <v>2025</v>
      </c>
      <c r="B3456" s="74" t="str">
        <f>'EMFAC2017EI-2011Class'!C3455</f>
        <v>T7 SWCV</v>
      </c>
      <c r="C3456" s="73">
        <f>'EMFAC2017EI-2011Class'!D3455</f>
        <v>2010</v>
      </c>
      <c r="D3456" s="38">
        <f>'EMFAC2017EI-2011Class'!F3455</f>
        <v>15</v>
      </c>
      <c r="E3456" s="72" t="str">
        <f t="shared" si="110"/>
        <v>T7 SWCV-15</v>
      </c>
      <c r="F3456" s="39">
        <f>VLOOKUP(E3456,HD_Odo!$C$2:$D$1381,2,FALSE)</f>
        <v>256674.58333333299</v>
      </c>
      <c r="G3456" s="89" t="str">
        <f>'EMFAC2017EI-2011Class'!H3455</f>
        <v>2025-T7 SWCV-15</v>
      </c>
      <c r="H3456" s="77">
        <f t="shared" si="111"/>
        <v>0.83110064144519458</v>
      </c>
      <c r="J3456" s="13"/>
      <c r="N3456" s="37"/>
      <c r="O3456" s="36"/>
    </row>
    <row r="3457" spans="1:15" ht="13.7" customHeight="1" x14ac:dyDescent="0.25">
      <c r="A3457" s="73">
        <f>'EMFAC2017EI-2011Class'!B3456</f>
        <v>2025</v>
      </c>
      <c r="B3457" s="74" t="str">
        <f>'EMFAC2017EI-2011Class'!C3456</f>
        <v>T7 SWCV</v>
      </c>
      <c r="C3457" s="73">
        <f>'EMFAC2017EI-2011Class'!D3456</f>
        <v>2009</v>
      </c>
      <c r="D3457" s="38">
        <f>'EMFAC2017EI-2011Class'!F3456</f>
        <v>16</v>
      </c>
      <c r="E3457" s="72" t="str">
        <f t="shared" si="110"/>
        <v>T7 SWCV-16</v>
      </c>
      <c r="F3457" s="39">
        <f>VLOOKUP(E3457,HD_Odo!$C$2:$D$1381,2,FALSE)</f>
        <v>272309.58333333302</v>
      </c>
      <c r="G3457" s="89" t="str">
        <f>'EMFAC2017EI-2011Class'!H3456</f>
        <v>2025-T7 SWCV-16</v>
      </c>
      <c r="H3457" s="77">
        <f t="shared" si="111"/>
        <v>0.82514355451249832</v>
      </c>
      <c r="J3457" s="13"/>
      <c r="N3457" s="37"/>
      <c r="O3457" s="36"/>
    </row>
    <row r="3458" spans="1:15" ht="13.7" customHeight="1" x14ac:dyDescent="0.25">
      <c r="A3458" s="73">
        <f>'EMFAC2017EI-2011Class'!B3457</f>
        <v>2025</v>
      </c>
      <c r="B3458" s="74" t="str">
        <f>'EMFAC2017EI-2011Class'!C3457</f>
        <v>T7 SWCV</v>
      </c>
      <c r="C3458" s="73">
        <f>'EMFAC2017EI-2011Class'!D3457</f>
        <v>2008</v>
      </c>
      <c r="D3458" s="38">
        <f>'EMFAC2017EI-2011Class'!F3457</f>
        <v>17</v>
      </c>
      <c r="E3458" s="72" t="str">
        <f t="shared" si="110"/>
        <v>T7 SWCV-17</v>
      </c>
      <c r="F3458" s="39">
        <f>VLOOKUP(E3458,HD_Odo!$C$2:$D$1381,2,FALSE)</f>
        <v>287944.58333333302</v>
      </c>
      <c r="G3458" s="89" t="str">
        <f>'EMFAC2017EI-2011Class'!H3457</f>
        <v>2025-T7 SWCV-17</v>
      </c>
      <c r="H3458" s="77">
        <f t="shared" si="111"/>
        <v>0.81946765209169159</v>
      </c>
      <c r="J3458" s="13"/>
      <c r="N3458" s="37"/>
      <c r="O3458" s="36"/>
    </row>
    <row r="3459" spans="1:15" ht="13.7" customHeight="1" x14ac:dyDescent="0.25">
      <c r="A3459" s="73">
        <f>'EMFAC2017EI-2011Class'!B3458</f>
        <v>2025</v>
      </c>
      <c r="B3459" s="74" t="str">
        <f>'EMFAC2017EI-2011Class'!C3458</f>
        <v>T7 SWCV</v>
      </c>
      <c r="C3459" s="73">
        <f>'EMFAC2017EI-2011Class'!D3458</f>
        <v>2007</v>
      </c>
      <c r="D3459" s="38">
        <f>'EMFAC2017EI-2011Class'!F3458</f>
        <v>18</v>
      </c>
      <c r="E3459" s="72" t="str">
        <f t="shared" si="110"/>
        <v>T7 SWCV-18</v>
      </c>
      <c r="F3459" s="39">
        <f>VLOOKUP(E3459,HD_Odo!$C$2:$D$1381,2,FALSE)</f>
        <v>303579.58333333302</v>
      </c>
      <c r="G3459" s="89" t="str">
        <f>'EMFAC2017EI-2011Class'!H3458</f>
        <v>2025-T7 SWCV-18</v>
      </c>
      <c r="H3459" s="77">
        <f t="shared" si="111"/>
        <v>0.91170462010680497</v>
      </c>
      <c r="J3459" s="13"/>
      <c r="N3459" s="37"/>
      <c r="O3459" s="36"/>
    </row>
    <row r="3460" spans="1:15" ht="13.7" customHeight="1" x14ac:dyDescent="0.25">
      <c r="A3460" s="73">
        <f>'EMFAC2017EI-2011Class'!B3459</f>
        <v>2025</v>
      </c>
      <c r="B3460" s="74" t="str">
        <f>'EMFAC2017EI-2011Class'!C3459</f>
        <v>T7 SWCV</v>
      </c>
      <c r="C3460" s="73">
        <f>'EMFAC2017EI-2011Class'!D3459</f>
        <v>2006</v>
      </c>
      <c r="D3460" s="38">
        <f>'EMFAC2017EI-2011Class'!F3459</f>
        <v>19</v>
      </c>
      <c r="E3460" s="72" t="str">
        <f t="shared" si="110"/>
        <v>T7 SWCV-19</v>
      </c>
      <c r="F3460" s="39">
        <f>VLOOKUP(E3460,HD_Odo!$C$2:$D$1381,2,FALSE)</f>
        <v>319214.58333333302</v>
      </c>
      <c r="G3460" s="89" t="str">
        <f>'EMFAC2017EI-2011Class'!H3459</f>
        <v>2025-T7 SWCV-19</v>
      </c>
      <c r="H3460" s="77">
        <f t="shared" si="111"/>
        <v>0.90865331497239299</v>
      </c>
      <c r="J3460" s="13"/>
      <c r="N3460" s="37"/>
      <c r="O3460" s="36"/>
    </row>
    <row r="3461" spans="1:15" ht="13.7" customHeight="1" x14ac:dyDescent="0.25">
      <c r="A3461" s="73">
        <f>'EMFAC2017EI-2011Class'!B3460</f>
        <v>2025</v>
      </c>
      <c r="B3461" s="74" t="str">
        <f>'EMFAC2017EI-2011Class'!C3460</f>
        <v>T7 SWCV</v>
      </c>
      <c r="C3461" s="73">
        <f>'EMFAC2017EI-2011Class'!D3460</f>
        <v>2005</v>
      </c>
      <c r="D3461" s="38">
        <f>'EMFAC2017EI-2011Class'!F3460</f>
        <v>20</v>
      </c>
      <c r="E3461" s="72" t="str">
        <f t="shared" si="110"/>
        <v>T7 SWCV-20</v>
      </c>
      <c r="F3461" s="39">
        <f>VLOOKUP(E3461,HD_Odo!$C$2:$D$1381,2,FALSE)</f>
        <v>334849.58333333302</v>
      </c>
      <c r="G3461" s="89" t="str">
        <f>'EMFAC2017EI-2011Class'!H3460</f>
        <v>2025-T7 SWCV-20</v>
      </c>
      <c r="H3461" s="77">
        <f t="shared" si="111"/>
        <v>0.90569878959087302</v>
      </c>
      <c r="J3461" s="13"/>
      <c r="N3461" s="37"/>
      <c r="O3461" s="36"/>
    </row>
    <row r="3462" spans="1:15" ht="13.7" customHeight="1" x14ac:dyDescent="0.25">
      <c r="A3462" s="73">
        <f>'EMFAC2017EI-2011Class'!B3461</f>
        <v>2025</v>
      </c>
      <c r="B3462" s="74" t="str">
        <f>'EMFAC2017EI-2011Class'!C3461</f>
        <v>T7 SWCV</v>
      </c>
      <c r="C3462" s="73">
        <f>'EMFAC2017EI-2011Class'!D3461</f>
        <v>2004</v>
      </c>
      <c r="D3462" s="38">
        <f>'EMFAC2017EI-2011Class'!F3461</f>
        <v>21</v>
      </c>
      <c r="E3462" s="72" t="str">
        <f t="shared" si="110"/>
        <v>T7 SWCV-21</v>
      </c>
      <c r="F3462" s="39">
        <f>VLOOKUP(E3462,HD_Odo!$C$2:$D$1381,2,FALSE)</f>
        <v>350484.58333333302</v>
      </c>
      <c r="G3462" s="89" t="str">
        <f>'EMFAC2017EI-2011Class'!H3461</f>
        <v>2025-T7 SWCV-21</v>
      </c>
      <c r="H3462" s="77">
        <f t="shared" si="111"/>
        <v>0.90283651142571908</v>
      </c>
      <c r="J3462" s="13"/>
      <c r="N3462" s="37"/>
      <c r="O3462" s="36"/>
    </row>
    <row r="3463" spans="1:15" ht="13.7" customHeight="1" x14ac:dyDescent="0.25">
      <c r="A3463" s="73">
        <f>'EMFAC2017EI-2011Class'!B3462</f>
        <v>2025</v>
      </c>
      <c r="B3463" s="74" t="str">
        <f>'EMFAC2017EI-2011Class'!C3462</f>
        <v>T7 SWCV</v>
      </c>
      <c r="C3463" s="73">
        <f>'EMFAC2017EI-2011Class'!D3462</f>
        <v>2003</v>
      </c>
      <c r="D3463" s="38">
        <f>'EMFAC2017EI-2011Class'!F3462</f>
        <v>22</v>
      </c>
      <c r="E3463" s="72" t="str">
        <f t="shared" si="110"/>
        <v>T7 SWCV-22</v>
      </c>
      <c r="F3463" s="39">
        <f>VLOOKUP(E3463,HD_Odo!$C$2:$D$1381,2,FALSE)</f>
        <v>366119.58333333302</v>
      </c>
      <c r="G3463" s="89" t="str">
        <f>'EMFAC2017EI-2011Class'!H3462</f>
        <v>2025-T7 SWCV-22</v>
      </c>
      <c r="H3463" s="77">
        <f t="shared" si="111"/>
        <v>0.93607875465943713</v>
      </c>
      <c r="J3463" s="13"/>
      <c r="N3463" s="37"/>
      <c r="O3463" s="36"/>
    </row>
    <row r="3464" spans="1:15" ht="13.7" customHeight="1" x14ac:dyDescent="0.25">
      <c r="A3464" s="73">
        <f>'EMFAC2017EI-2011Class'!B3463</f>
        <v>2025</v>
      </c>
      <c r="B3464" s="74" t="str">
        <f>'EMFAC2017EI-2011Class'!C3463</f>
        <v>T7 SWCV</v>
      </c>
      <c r="C3464" s="73">
        <f>'EMFAC2017EI-2011Class'!D3463</f>
        <v>2002</v>
      </c>
      <c r="D3464" s="38">
        <f>'EMFAC2017EI-2011Class'!F3463</f>
        <v>23</v>
      </c>
      <c r="E3464" s="72" t="str">
        <f t="shared" si="110"/>
        <v>T7 SWCV-23</v>
      </c>
      <c r="F3464" s="39">
        <f>VLOOKUP(E3464,HD_Odo!$C$2:$D$1381,2,FALSE)</f>
        <v>381754.58333333302</v>
      </c>
      <c r="G3464" s="89" t="str">
        <f>'EMFAC2017EI-2011Class'!H3463</f>
        <v>2025-T7 SWCV-23</v>
      </c>
      <c r="H3464" s="77">
        <f t="shared" si="111"/>
        <v>0.93444120689516075</v>
      </c>
      <c r="J3464" s="13"/>
      <c r="N3464" s="37"/>
      <c r="O3464" s="36"/>
    </row>
    <row r="3465" spans="1:15" ht="13.7" customHeight="1" x14ac:dyDescent="0.25">
      <c r="A3465" s="73">
        <f>'EMFAC2017EI-2011Class'!B3464</f>
        <v>2025</v>
      </c>
      <c r="B3465" s="74" t="str">
        <f>'EMFAC2017EI-2011Class'!C3464</f>
        <v>T7 SWCV</v>
      </c>
      <c r="C3465" s="73">
        <f>'EMFAC2017EI-2011Class'!D3464</f>
        <v>2001</v>
      </c>
      <c r="D3465" s="38">
        <f>'EMFAC2017EI-2011Class'!F3464</f>
        <v>24</v>
      </c>
      <c r="E3465" s="72" t="str">
        <f t="shared" si="110"/>
        <v>T7 SWCV-24</v>
      </c>
      <c r="F3465" s="39">
        <f>VLOOKUP(E3465,HD_Odo!$C$2:$D$1381,2,FALSE)</f>
        <v>397389.58333333302</v>
      </c>
      <c r="G3465" s="89" t="str">
        <f>'EMFAC2017EI-2011Class'!H3464</f>
        <v>2025-T7 SWCV-24</v>
      </c>
      <c r="H3465" s="77">
        <f t="shared" si="111"/>
        <v>0.93285646166426039</v>
      </c>
      <c r="J3465" s="13"/>
      <c r="N3465" s="37"/>
      <c r="O3465" s="36"/>
    </row>
    <row r="3466" spans="1:15" ht="13.7" customHeight="1" x14ac:dyDescent="0.25">
      <c r="A3466" s="73">
        <f>'EMFAC2017EI-2011Class'!B3465</f>
        <v>2025</v>
      </c>
      <c r="B3466" s="74" t="str">
        <f>'EMFAC2017EI-2011Class'!C3465</f>
        <v>T7 SWCV</v>
      </c>
      <c r="C3466" s="73">
        <f>'EMFAC2017EI-2011Class'!D3465</f>
        <v>2000</v>
      </c>
      <c r="D3466" s="38">
        <f>'EMFAC2017EI-2011Class'!F3465</f>
        <v>25</v>
      </c>
      <c r="E3466" s="72" t="str">
        <f t="shared" si="110"/>
        <v>T7 SWCV-25</v>
      </c>
      <c r="F3466" s="39">
        <f>VLOOKUP(E3466,HD_Odo!$C$2:$D$1381,2,FALSE)</f>
        <v>413024.58333333302</v>
      </c>
      <c r="G3466" s="89" t="str">
        <f>'EMFAC2017EI-2011Class'!H3465</f>
        <v>2025-T7 SWCV-25</v>
      </c>
      <c r="H3466" s="77">
        <f t="shared" si="111"/>
        <v>0.93132200557166323</v>
      </c>
      <c r="J3466" s="13"/>
      <c r="N3466" s="37"/>
      <c r="O3466" s="36"/>
    </row>
    <row r="3467" spans="1:15" ht="13.7" customHeight="1" x14ac:dyDescent="0.25">
      <c r="A3467" s="73">
        <f>'EMFAC2017EI-2011Class'!B3466</f>
        <v>2025</v>
      </c>
      <c r="B3467" s="74" t="str">
        <f>'EMFAC2017EI-2011Class'!C3466</f>
        <v>T7 SWCV</v>
      </c>
      <c r="C3467" s="73">
        <f>'EMFAC2017EI-2011Class'!D3466</f>
        <v>1999</v>
      </c>
      <c r="D3467" s="38">
        <f>'EMFAC2017EI-2011Class'!F3466</f>
        <v>26</v>
      </c>
      <c r="E3467" s="72" t="str">
        <f t="shared" ref="E3467:E3530" si="112">CONCATENATE(B3467,"-",D3467)</f>
        <v>T7 SWCV-26</v>
      </c>
      <c r="F3467" s="39">
        <f>VLOOKUP(E3467,HD_Odo!$C$2:$D$1381,2,FALSE)</f>
        <v>428659.58333333302</v>
      </c>
      <c r="G3467" s="89" t="str">
        <f>'EMFAC2017EI-2011Class'!H3466</f>
        <v>2025-T7 SWCV-26</v>
      </c>
      <c r="H3467" s="77">
        <f t="shared" si="111"/>
        <v>0.9298354822472954</v>
      </c>
      <c r="J3467" s="13"/>
      <c r="N3467" s="37"/>
      <c r="O3467" s="36"/>
    </row>
    <row r="3468" spans="1:15" ht="13.7" customHeight="1" x14ac:dyDescent="0.25">
      <c r="A3468" s="73">
        <f>'EMFAC2017EI-2011Class'!B3467</f>
        <v>2025</v>
      </c>
      <c r="B3468" s="74" t="str">
        <f>'EMFAC2017EI-2011Class'!C3467</f>
        <v>T7 SWCV</v>
      </c>
      <c r="C3468" s="73">
        <f>'EMFAC2017EI-2011Class'!D3467</f>
        <v>1998</v>
      </c>
      <c r="D3468" s="38">
        <f>'EMFAC2017EI-2011Class'!F3467</f>
        <v>27</v>
      </c>
      <c r="E3468" s="72" t="str">
        <f t="shared" si="112"/>
        <v>T7 SWCV-27</v>
      </c>
      <c r="F3468" s="39">
        <f>VLOOKUP(E3468,HD_Odo!$C$2:$D$1381,2,FALSE)</f>
        <v>444294.58333333302</v>
      </c>
      <c r="G3468" s="89" t="str">
        <f>'EMFAC2017EI-2011Class'!H3467</f>
        <v>2025-T7 SWCV-27</v>
      </c>
      <c r="H3468" s="77">
        <f t="shared" si="111"/>
        <v>0.92839468027194505</v>
      </c>
      <c r="J3468" s="13"/>
      <c r="N3468" s="37"/>
      <c r="O3468" s="36"/>
    </row>
    <row r="3469" spans="1:15" ht="13.7" customHeight="1" x14ac:dyDescent="0.25">
      <c r="A3469" s="73">
        <f>'EMFAC2017EI-2011Class'!B3468</f>
        <v>2025</v>
      </c>
      <c r="B3469" s="74" t="str">
        <f>'EMFAC2017EI-2011Class'!C3468</f>
        <v>T7 SWCV</v>
      </c>
      <c r="C3469" s="73">
        <f>'EMFAC2017EI-2011Class'!D3468</f>
        <v>1997</v>
      </c>
      <c r="D3469" s="38">
        <f>'EMFAC2017EI-2011Class'!F3468</f>
        <v>28</v>
      </c>
      <c r="E3469" s="72" t="str">
        <f t="shared" si="112"/>
        <v>T7 SWCV-28</v>
      </c>
      <c r="F3469" s="39">
        <f>VLOOKUP(E3469,HD_Odo!$C$2:$D$1381,2,FALSE)</f>
        <v>459929.58333333302</v>
      </c>
      <c r="G3469" s="89" t="str">
        <f>'EMFAC2017EI-2011Class'!H3468</f>
        <v>2025-T7 SWCV-28</v>
      </c>
      <c r="H3469" s="77">
        <f t="shared" si="111"/>
        <v>0.92699752220035192</v>
      </c>
      <c r="J3469" s="13"/>
      <c r="N3469" s="37"/>
      <c r="O3469" s="36"/>
    </row>
    <row r="3470" spans="1:15" ht="13.7" customHeight="1" x14ac:dyDescent="0.25">
      <c r="A3470" s="73">
        <f>'EMFAC2017EI-2011Class'!B3469</f>
        <v>2025</v>
      </c>
      <c r="B3470" s="74" t="str">
        <f>'EMFAC2017EI-2011Class'!C3469</f>
        <v>T7 SWCV</v>
      </c>
      <c r="C3470" s="73">
        <f>'EMFAC2017EI-2011Class'!D3469</f>
        <v>1996</v>
      </c>
      <c r="D3470" s="38">
        <f>'EMFAC2017EI-2011Class'!F3469</f>
        <v>29</v>
      </c>
      <c r="E3470" s="72" t="str">
        <f t="shared" si="112"/>
        <v>T7 SWCV-29</v>
      </c>
      <c r="F3470" s="39">
        <f>VLOOKUP(E3470,HD_Odo!$C$2:$D$1381,2,FALSE)</f>
        <v>475564.58333333302</v>
      </c>
      <c r="G3470" s="89" t="str">
        <f>'EMFAC2017EI-2011Class'!H3469</f>
        <v>2025-T7 SWCV-29</v>
      </c>
      <c r="H3470" s="77">
        <f t="shared" si="111"/>
        <v>0.92564205456693349</v>
      </c>
      <c r="J3470" s="13"/>
      <c r="N3470" s="37"/>
      <c r="O3470" s="36"/>
    </row>
    <row r="3471" spans="1:15" ht="13.7" customHeight="1" x14ac:dyDescent="0.25">
      <c r="A3471" s="73">
        <f>'EMFAC2017EI-2011Class'!B3470</f>
        <v>2025</v>
      </c>
      <c r="B3471" s="74" t="str">
        <f>'EMFAC2017EI-2011Class'!C3470</f>
        <v>T7 SWCV</v>
      </c>
      <c r="C3471" s="73">
        <f>'EMFAC2017EI-2011Class'!D3470</f>
        <v>1995</v>
      </c>
      <c r="D3471" s="38">
        <f>'EMFAC2017EI-2011Class'!F3470</f>
        <v>30</v>
      </c>
      <c r="E3471" s="72" t="str">
        <f t="shared" si="112"/>
        <v>T7 SWCV-30</v>
      </c>
      <c r="F3471" s="39">
        <f>VLOOKUP(E3471,HD_Odo!$C$2:$D$1381,2,FALSE)</f>
        <v>491199.58333333302</v>
      </c>
      <c r="G3471" s="89" t="str">
        <f>'EMFAC2017EI-2011Class'!H3470</f>
        <v>2025-T7 SWCV-30</v>
      </c>
      <c r="H3471" s="77">
        <f t="shared" si="111"/>
        <v>0.92432643877302745</v>
      </c>
      <c r="J3471" s="13"/>
      <c r="N3471" s="37"/>
      <c r="O3471" s="36"/>
    </row>
    <row r="3472" spans="1:15" ht="13.7" customHeight="1" x14ac:dyDescent="0.25">
      <c r="A3472" s="73">
        <f>'EMFAC2017EI-2011Class'!B3471</f>
        <v>2025</v>
      </c>
      <c r="B3472" s="74" t="str">
        <f>'EMFAC2017EI-2011Class'!C3471</f>
        <v>T7 SWCV</v>
      </c>
      <c r="C3472" s="73">
        <f>'EMFAC2017EI-2011Class'!D3471</f>
        <v>1994</v>
      </c>
      <c r="D3472" s="38">
        <f>'EMFAC2017EI-2011Class'!F3471</f>
        <v>31</v>
      </c>
      <c r="E3472" s="72" t="str">
        <f t="shared" si="112"/>
        <v>T7 SWCV-31</v>
      </c>
      <c r="F3472" s="39">
        <f>VLOOKUP(E3472,HD_Odo!$C$2:$D$1381,2,FALSE)</f>
        <v>506834.58333333302</v>
      </c>
      <c r="G3472" s="89" t="str">
        <f>'EMFAC2017EI-2011Class'!H3471</f>
        <v>2025-T7 SWCV-31</v>
      </c>
      <c r="H3472" s="77">
        <f t="shared" si="111"/>
        <v>0.92304894276625993</v>
      </c>
      <c r="J3472" s="13"/>
      <c r="N3472" s="37"/>
      <c r="O3472" s="36"/>
    </row>
    <row r="3473" spans="1:15" ht="13.7" customHeight="1" x14ac:dyDescent="0.25">
      <c r="A3473" s="73">
        <f>'EMFAC2017EI-2011Class'!B3472</f>
        <v>2025</v>
      </c>
      <c r="B3473" s="74" t="str">
        <f>'EMFAC2017EI-2011Class'!C3472</f>
        <v>T7 SWCV</v>
      </c>
      <c r="C3473" s="73">
        <f>'EMFAC2017EI-2011Class'!D3472</f>
        <v>1993</v>
      </c>
      <c r="D3473" s="38">
        <f>'EMFAC2017EI-2011Class'!F3472</f>
        <v>32</v>
      </c>
      <c r="E3473" s="72" t="str">
        <f t="shared" si="112"/>
        <v>T7 SWCV-32</v>
      </c>
      <c r="F3473" s="39">
        <f>VLOOKUP(E3473,HD_Odo!$C$2:$D$1381,2,FALSE)</f>
        <v>522469.58333333302</v>
      </c>
      <c r="G3473" s="89" t="str">
        <f>'EMFAC2017EI-2011Class'!H3472</f>
        <v>2025-T7 SWCV-32</v>
      </c>
      <c r="H3473" s="77">
        <f t="shared" si="111"/>
        <v>1</v>
      </c>
      <c r="J3473" s="13"/>
      <c r="N3473" s="37"/>
      <c r="O3473" s="36"/>
    </row>
    <row r="3474" spans="1:15" ht="13.7" customHeight="1" x14ac:dyDescent="0.25">
      <c r="A3474" s="73">
        <f>'EMFAC2017EI-2011Class'!B3473</f>
        <v>2025</v>
      </c>
      <c r="B3474" s="74" t="str">
        <f>'EMFAC2017EI-2011Class'!C3473</f>
        <v>T7 SWCV</v>
      </c>
      <c r="C3474" s="73">
        <f>'EMFAC2017EI-2011Class'!D3473</f>
        <v>1992</v>
      </c>
      <c r="D3474" s="38">
        <f>'EMFAC2017EI-2011Class'!F3473</f>
        <v>33</v>
      </c>
      <c r="E3474" s="72" t="str">
        <f t="shared" si="112"/>
        <v>T7 SWCV-33</v>
      </c>
      <c r="F3474" s="39">
        <f>VLOOKUP(E3474,HD_Odo!$C$2:$D$1381,2,FALSE)</f>
        <v>538104.58333333302</v>
      </c>
      <c r="G3474" s="89" t="str">
        <f>'EMFAC2017EI-2011Class'!H3473</f>
        <v>2025-T7 SWCV-33</v>
      </c>
      <c r="H3474" s="77">
        <f t="shared" si="111"/>
        <v>1</v>
      </c>
      <c r="J3474" s="13"/>
      <c r="N3474" s="37"/>
      <c r="O3474" s="36"/>
    </row>
    <row r="3475" spans="1:15" ht="13.7" customHeight="1" x14ac:dyDescent="0.25">
      <c r="A3475" s="73">
        <f>'EMFAC2017EI-2011Class'!B3474</f>
        <v>2025</v>
      </c>
      <c r="B3475" s="74" t="str">
        <f>'EMFAC2017EI-2011Class'!C3474</f>
        <v>T7 SWCV</v>
      </c>
      <c r="C3475" s="73">
        <f>'EMFAC2017EI-2011Class'!D3474</f>
        <v>1991</v>
      </c>
      <c r="D3475" s="38">
        <f>'EMFAC2017EI-2011Class'!F3474</f>
        <v>34</v>
      </c>
      <c r="E3475" s="72" t="str">
        <f t="shared" si="112"/>
        <v>T7 SWCV-34</v>
      </c>
      <c r="F3475" s="39">
        <f>VLOOKUP(E3475,HD_Odo!$C$2:$D$1381,2,FALSE)</f>
        <v>553739.58333333302</v>
      </c>
      <c r="G3475" s="89" t="str">
        <f>'EMFAC2017EI-2011Class'!H3474</f>
        <v>2025-T7 SWCV-34</v>
      </c>
      <c r="H3475" s="77">
        <f t="shared" si="111"/>
        <v>1</v>
      </c>
      <c r="J3475" s="13"/>
      <c r="N3475" s="37"/>
      <c r="O3475" s="36"/>
    </row>
    <row r="3476" spans="1:15" ht="13.7" customHeight="1" x14ac:dyDescent="0.25">
      <c r="A3476" s="73">
        <f>'EMFAC2017EI-2011Class'!B3475</f>
        <v>2025</v>
      </c>
      <c r="B3476" s="74" t="str">
        <f>'EMFAC2017EI-2011Class'!C3475</f>
        <v>T7 SWCV</v>
      </c>
      <c r="C3476" s="73">
        <f>'EMFAC2017EI-2011Class'!D3475</f>
        <v>1990</v>
      </c>
      <c r="D3476" s="38">
        <f>'EMFAC2017EI-2011Class'!F3475</f>
        <v>35</v>
      </c>
      <c r="E3476" s="72" t="str">
        <f t="shared" si="112"/>
        <v>T7 SWCV-35</v>
      </c>
      <c r="F3476" s="39">
        <f>VLOOKUP(E3476,HD_Odo!$C$2:$D$1381,2,FALSE)</f>
        <v>569374.58333333302</v>
      </c>
      <c r="G3476" s="89" t="str">
        <f>'EMFAC2017EI-2011Class'!H3475</f>
        <v>2025-T7 SWCV-35</v>
      </c>
      <c r="H3476" s="77">
        <f t="shared" si="111"/>
        <v>1</v>
      </c>
      <c r="J3476" s="13"/>
      <c r="N3476" s="37"/>
      <c r="O3476" s="36"/>
    </row>
    <row r="3477" spans="1:15" ht="13.7" customHeight="1" x14ac:dyDescent="0.25">
      <c r="A3477" s="73">
        <f>'EMFAC2017EI-2011Class'!B3476</f>
        <v>2025</v>
      </c>
      <c r="B3477" s="74" t="str">
        <f>'EMFAC2017EI-2011Class'!C3476</f>
        <v>T7 SWCV</v>
      </c>
      <c r="C3477" s="73">
        <f>'EMFAC2017EI-2011Class'!D3476</f>
        <v>1989</v>
      </c>
      <c r="D3477" s="38">
        <f>'EMFAC2017EI-2011Class'!F3476</f>
        <v>36</v>
      </c>
      <c r="E3477" s="72" t="str">
        <f t="shared" si="112"/>
        <v>T7 SWCV-36</v>
      </c>
      <c r="F3477" s="39">
        <f>VLOOKUP(E3477,HD_Odo!$C$2:$D$1381,2,FALSE)</f>
        <v>585009.58333333302</v>
      </c>
      <c r="G3477" s="89" t="str">
        <f>'EMFAC2017EI-2011Class'!H3476</f>
        <v>2025-T7 SWCV-36</v>
      </c>
      <c r="H3477" s="77">
        <f t="shared" si="111"/>
        <v>1</v>
      </c>
      <c r="J3477" s="13"/>
      <c r="N3477" s="37"/>
      <c r="O3477" s="36"/>
    </row>
    <row r="3478" spans="1:15" ht="13.7" customHeight="1" x14ac:dyDescent="0.25">
      <c r="A3478" s="73">
        <f>'EMFAC2017EI-2011Class'!B3477</f>
        <v>2025</v>
      </c>
      <c r="B3478" s="74" t="str">
        <f>'EMFAC2017EI-2011Class'!C3477</f>
        <v>T7 SWCV</v>
      </c>
      <c r="C3478" s="73">
        <f>'EMFAC2017EI-2011Class'!D3477</f>
        <v>1988</v>
      </c>
      <c r="D3478" s="38">
        <f>'EMFAC2017EI-2011Class'!F3477</f>
        <v>37</v>
      </c>
      <c r="E3478" s="72" t="str">
        <f t="shared" si="112"/>
        <v>T7 SWCV-37</v>
      </c>
      <c r="F3478" s="39">
        <f>VLOOKUP(E3478,HD_Odo!$C$2:$D$1381,2,FALSE)</f>
        <v>600644.58333333302</v>
      </c>
      <c r="G3478" s="89" t="str">
        <f>'EMFAC2017EI-2011Class'!H3477</f>
        <v>2025-T7 SWCV-37</v>
      </c>
      <c r="H3478" s="77">
        <f t="shared" si="111"/>
        <v>1</v>
      </c>
      <c r="J3478" s="13"/>
      <c r="N3478" s="37"/>
      <c r="O3478" s="36"/>
    </row>
    <row r="3479" spans="1:15" ht="13.7" customHeight="1" x14ac:dyDescent="0.25">
      <c r="A3479" s="73">
        <f>'EMFAC2017EI-2011Class'!B3478</f>
        <v>2025</v>
      </c>
      <c r="B3479" s="74" t="str">
        <f>'EMFAC2017EI-2011Class'!C3478</f>
        <v>T7 SWCV</v>
      </c>
      <c r="C3479" s="73">
        <f>'EMFAC2017EI-2011Class'!D3478</f>
        <v>1987</v>
      </c>
      <c r="D3479" s="38">
        <f>'EMFAC2017EI-2011Class'!F3478</f>
        <v>38</v>
      </c>
      <c r="E3479" s="72" t="str">
        <f t="shared" si="112"/>
        <v>T7 SWCV-38</v>
      </c>
      <c r="F3479" s="39">
        <f>VLOOKUP(E3479,HD_Odo!$C$2:$D$1381,2,FALSE)</f>
        <v>616279.58333333302</v>
      </c>
      <c r="G3479" s="89" t="str">
        <f>'EMFAC2017EI-2011Class'!H3478</f>
        <v>2025-T7 SWCV-38</v>
      </c>
      <c r="H3479" s="77">
        <f t="shared" si="111"/>
        <v>1</v>
      </c>
      <c r="J3479" s="13"/>
      <c r="N3479" s="37"/>
      <c r="O3479" s="36"/>
    </row>
    <row r="3480" spans="1:15" ht="13.7" customHeight="1" x14ac:dyDescent="0.25">
      <c r="A3480" s="73">
        <f>'EMFAC2017EI-2011Class'!B3479</f>
        <v>2025</v>
      </c>
      <c r="B3480" s="74" t="str">
        <f>'EMFAC2017EI-2011Class'!C3479</f>
        <v>T7 SWCV</v>
      </c>
      <c r="C3480" s="73">
        <f>'EMFAC2017EI-2011Class'!D3479</f>
        <v>1986</v>
      </c>
      <c r="D3480" s="38">
        <f>'EMFAC2017EI-2011Class'!F3479</f>
        <v>39</v>
      </c>
      <c r="E3480" s="72" t="str">
        <f t="shared" si="112"/>
        <v>T7 SWCV-39</v>
      </c>
      <c r="F3480" s="39">
        <f>VLOOKUP(E3480,HD_Odo!$C$2:$D$1381,2,FALSE)</f>
        <v>631914.58333333302</v>
      </c>
      <c r="G3480" s="89" t="str">
        <f>'EMFAC2017EI-2011Class'!H3479</f>
        <v>2025-T7 SWCV-39</v>
      </c>
      <c r="H3480" s="77">
        <f t="shared" si="111"/>
        <v>1</v>
      </c>
      <c r="J3480" s="13"/>
      <c r="N3480" s="37"/>
      <c r="O3480" s="36"/>
    </row>
    <row r="3481" spans="1:15" ht="13.7" customHeight="1" x14ac:dyDescent="0.25">
      <c r="A3481" s="73">
        <f>'EMFAC2017EI-2011Class'!B3480</f>
        <v>2025</v>
      </c>
      <c r="B3481" s="74" t="str">
        <f>'EMFAC2017EI-2011Class'!C3480</f>
        <v>T7 SWCV</v>
      </c>
      <c r="C3481" s="73">
        <f>'EMFAC2017EI-2011Class'!D3480</f>
        <v>1985</v>
      </c>
      <c r="D3481" s="38">
        <f>'EMFAC2017EI-2011Class'!F3480</f>
        <v>40</v>
      </c>
      <c r="E3481" s="72" t="str">
        <f t="shared" si="112"/>
        <v>T7 SWCV-40</v>
      </c>
      <c r="F3481" s="39">
        <f>VLOOKUP(E3481,HD_Odo!$C$2:$D$1381,2,FALSE)</f>
        <v>647549.58333333302</v>
      </c>
      <c r="G3481" s="89" t="str">
        <f>'EMFAC2017EI-2011Class'!H3480</f>
        <v>2025-T7 SWCV-40</v>
      </c>
      <c r="H3481" s="77">
        <f t="shared" si="111"/>
        <v>1</v>
      </c>
      <c r="J3481" s="13"/>
      <c r="N3481" s="37"/>
      <c r="O3481" s="36"/>
    </row>
    <row r="3482" spans="1:15" ht="13.7" customHeight="1" x14ac:dyDescent="0.25">
      <c r="A3482" s="73">
        <f>'EMFAC2017EI-2011Class'!B3481</f>
        <v>2025</v>
      </c>
      <c r="B3482" s="74" t="str">
        <f>'EMFAC2017EI-2011Class'!C3481</f>
        <v>T7 SWCV</v>
      </c>
      <c r="C3482" s="73">
        <f>'EMFAC2017EI-2011Class'!D3481</f>
        <v>1984</v>
      </c>
      <c r="D3482" s="38">
        <f>'EMFAC2017EI-2011Class'!F3481</f>
        <v>41</v>
      </c>
      <c r="E3482" s="72" t="str">
        <f t="shared" si="112"/>
        <v>T7 SWCV-41</v>
      </c>
      <c r="F3482" s="39">
        <f>VLOOKUP(E3482,HD_Odo!$C$2:$D$1381,2,FALSE)</f>
        <v>663184.58333333302</v>
      </c>
      <c r="G3482" s="89" t="str">
        <f>'EMFAC2017EI-2011Class'!H3481</f>
        <v>2025-T7 SWCV-41</v>
      </c>
      <c r="H3482" s="77">
        <f t="shared" si="111"/>
        <v>1</v>
      </c>
      <c r="J3482" s="13"/>
      <c r="N3482" s="37"/>
      <c r="O3482" s="36"/>
    </row>
    <row r="3483" spans="1:15" ht="13.7" customHeight="1" x14ac:dyDescent="0.25">
      <c r="A3483" s="73">
        <f>'EMFAC2017EI-2011Class'!B3482</f>
        <v>2025</v>
      </c>
      <c r="B3483" s="74" t="str">
        <f>'EMFAC2017EI-2011Class'!C3482</f>
        <v>T7 SWCV</v>
      </c>
      <c r="C3483" s="73">
        <f>'EMFAC2017EI-2011Class'!D3482</f>
        <v>1983</v>
      </c>
      <c r="D3483" s="38">
        <f>'EMFAC2017EI-2011Class'!F3482</f>
        <v>42</v>
      </c>
      <c r="E3483" s="72" t="str">
        <f t="shared" si="112"/>
        <v>T7 SWCV-42</v>
      </c>
      <c r="F3483" s="39">
        <f>VLOOKUP(E3483,HD_Odo!$C$2:$D$1381,2,FALSE)</f>
        <v>678819.58333333302</v>
      </c>
      <c r="G3483" s="89" t="str">
        <f>'EMFAC2017EI-2011Class'!H3482</f>
        <v>2025-T7 SWCV-42</v>
      </c>
      <c r="H3483" s="77">
        <f t="shared" si="111"/>
        <v>1</v>
      </c>
      <c r="J3483" s="13"/>
      <c r="N3483" s="37"/>
      <c r="O3483" s="36"/>
    </row>
    <row r="3484" spans="1:15" ht="13.7" customHeight="1" x14ac:dyDescent="0.25">
      <c r="A3484" s="73">
        <f>'EMFAC2017EI-2011Class'!B3483</f>
        <v>2025</v>
      </c>
      <c r="B3484" s="74" t="str">
        <f>'EMFAC2017EI-2011Class'!C3483</f>
        <v>T7 SWCV</v>
      </c>
      <c r="C3484" s="73">
        <f>'EMFAC2017EI-2011Class'!D3483</f>
        <v>1982</v>
      </c>
      <c r="D3484" s="38">
        <f>'EMFAC2017EI-2011Class'!F3483</f>
        <v>43</v>
      </c>
      <c r="E3484" s="72" t="str">
        <f t="shared" si="112"/>
        <v>T7 SWCV-43</v>
      </c>
      <c r="F3484" s="39">
        <f>VLOOKUP(E3484,HD_Odo!$C$2:$D$1381,2,FALSE)</f>
        <v>694454.58333333302</v>
      </c>
      <c r="G3484" s="89" t="str">
        <f>'EMFAC2017EI-2011Class'!H3483</f>
        <v>2025-T7 SWCV-43</v>
      </c>
      <c r="H3484" s="77">
        <f t="shared" si="111"/>
        <v>1</v>
      </c>
      <c r="J3484" s="13"/>
      <c r="N3484" s="37"/>
      <c r="O3484" s="36"/>
    </row>
    <row r="3485" spans="1:15" ht="13.7" customHeight="1" x14ac:dyDescent="0.25">
      <c r="A3485" s="73">
        <f>'EMFAC2017EI-2011Class'!B3484</f>
        <v>2025</v>
      </c>
      <c r="B3485" s="74" t="str">
        <f>'EMFAC2017EI-2011Class'!C3484</f>
        <v>T7 SWCV</v>
      </c>
      <c r="C3485" s="73">
        <f>'EMFAC2017EI-2011Class'!D3484</f>
        <v>1981</v>
      </c>
      <c r="D3485" s="38">
        <f>'EMFAC2017EI-2011Class'!F3484</f>
        <v>44</v>
      </c>
      <c r="E3485" s="72" t="str">
        <f t="shared" si="112"/>
        <v>T7 SWCV-44</v>
      </c>
      <c r="F3485" s="39">
        <f>VLOOKUP(E3485,HD_Odo!$C$2:$D$1381,2,FALSE)</f>
        <v>710089.58333333302</v>
      </c>
      <c r="G3485" s="89" t="str">
        <f>'EMFAC2017EI-2011Class'!H3484</f>
        <v>2025-T7 SWCV-44</v>
      </c>
      <c r="H3485" s="77">
        <f t="shared" si="111"/>
        <v>1</v>
      </c>
      <c r="J3485" s="13"/>
      <c r="N3485" s="37"/>
      <c r="O3485" s="36"/>
    </row>
    <row r="3486" spans="1:15" ht="13.7" customHeight="1" x14ac:dyDescent="0.25">
      <c r="A3486" s="73">
        <f>'EMFAC2017EI-2011Class'!B3485</f>
        <v>2025</v>
      </c>
      <c r="B3486" s="74" t="str">
        <f>'EMFAC2017EI-2011Class'!C3485</f>
        <v>T7 Tractor</v>
      </c>
      <c r="C3486" s="73">
        <f>'EMFAC2017EI-2011Class'!D3485</f>
        <v>2026</v>
      </c>
      <c r="D3486" s="38">
        <f>'EMFAC2017EI-2011Class'!F3485</f>
        <v>-1</v>
      </c>
      <c r="E3486" s="72" t="str">
        <f t="shared" si="112"/>
        <v>T7 Tractor--1</v>
      </c>
      <c r="F3486" s="39">
        <f>VLOOKUP(E3486,HD_Odo!$C$2:$D$1381,2,FALSE)</f>
        <v>0</v>
      </c>
      <c r="G3486" s="89" t="str">
        <f>'EMFAC2017EI-2011Class'!H3485</f>
        <v>2025-T7 Tractor--1</v>
      </c>
      <c r="H3486" s="77">
        <f t="shared" si="111"/>
        <v>1</v>
      </c>
      <c r="J3486" s="13"/>
      <c r="N3486" s="37"/>
      <c r="O3486" s="36"/>
    </row>
    <row r="3487" spans="1:15" ht="13.7" customHeight="1" x14ac:dyDescent="0.25">
      <c r="A3487" s="73">
        <f>'EMFAC2017EI-2011Class'!B3486</f>
        <v>2025</v>
      </c>
      <c r="B3487" s="74" t="str">
        <f>'EMFAC2017EI-2011Class'!C3486</f>
        <v>T7 Tractor</v>
      </c>
      <c r="C3487" s="73">
        <f>'EMFAC2017EI-2011Class'!D3486</f>
        <v>2025</v>
      </c>
      <c r="D3487" s="38">
        <f>'EMFAC2017EI-2011Class'!F3486</f>
        <v>0</v>
      </c>
      <c r="E3487" s="72" t="str">
        <f t="shared" si="112"/>
        <v>T7 Tractor-0</v>
      </c>
      <c r="F3487" s="39">
        <f>VLOOKUP(E3487,HD_Odo!$C$2:$D$1381,2,FALSE)</f>
        <v>76908.539999999994</v>
      </c>
      <c r="G3487" s="89" t="str">
        <f>'EMFAC2017EI-2011Class'!H3486</f>
        <v>2025-T7 Tractor-0</v>
      </c>
      <c r="H3487" s="77">
        <f t="shared" si="111"/>
        <v>0.91211370450883045</v>
      </c>
      <c r="J3487" s="13"/>
      <c r="N3487" s="37"/>
      <c r="O3487" s="36"/>
    </row>
    <row r="3488" spans="1:15" ht="13.7" customHeight="1" x14ac:dyDescent="0.25">
      <c r="A3488" s="73">
        <f>'EMFAC2017EI-2011Class'!B3487</f>
        <v>2025</v>
      </c>
      <c r="B3488" s="74" t="str">
        <f>'EMFAC2017EI-2011Class'!C3487</f>
        <v>T7 Tractor</v>
      </c>
      <c r="C3488" s="73">
        <f>'EMFAC2017EI-2011Class'!D3487</f>
        <v>2024</v>
      </c>
      <c r="D3488" s="38">
        <f>'EMFAC2017EI-2011Class'!F3487</f>
        <v>1</v>
      </c>
      <c r="E3488" s="72" t="str">
        <f t="shared" si="112"/>
        <v>T7 Tractor-1</v>
      </c>
      <c r="F3488" s="39">
        <f>VLOOKUP(E3488,HD_Odo!$C$2:$D$1381,2,FALSE)</f>
        <v>153817.1</v>
      </c>
      <c r="G3488" s="89" t="str">
        <f>'EMFAC2017EI-2011Class'!H3487</f>
        <v>2025-T7 Tractor-1</v>
      </c>
      <c r="H3488" s="77">
        <f t="shared" si="111"/>
        <v>0.85637706633917587</v>
      </c>
      <c r="J3488" s="13"/>
      <c r="N3488" s="37"/>
      <c r="O3488" s="36"/>
    </row>
    <row r="3489" spans="1:15" ht="13.7" customHeight="1" x14ac:dyDescent="0.25">
      <c r="A3489" s="73">
        <f>'EMFAC2017EI-2011Class'!B3488</f>
        <v>2025</v>
      </c>
      <c r="B3489" s="74" t="str">
        <f>'EMFAC2017EI-2011Class'!C3488</f>
        <v>T7 Tractor</v>
      </c>
      <c r="C3489" s="73">
        <f>'EMFAC2017EI-2011Class'!D3488</f>
        <v>2023</v>
      </c>
      <c r="D3489" s="38">
        <f>'EMFAC2017EI-2011Class'!F3488</f>
        <v>2</v>
      </c>
      <c r="E3489" s="72" t="str">
        <f t="shared" si="112"/>
        <v>T7 Tractor-2</v>
      </c>
      <c r="F3489" s="39">
        <f>VLOOKUP(E3489,HD_Odo!$C$2:$D$1381,2,FALSE)</f>
        <v>229819.72</v>
      </c>
      <c r="G3489" s="89" t="str">
        <f>'EMFAC2017EI-2011Class'!H3488</f>
        <v>2025-T7 Tractor-2</v>
      </c>
      <c r="H3489" s="77">
        <f t="shared" si="111"/>
        <v>0.81826090773233284</v>
      </c>
      <c r="J3489" s="13"/>
      <c r="N3489" s="37"/>
      <c r="O3489" s="36"/>
    </row>
    <row r="3490" spans="1:15" ht="13.7" customHeight="1" x14ac:dyDescent="0.25">
      <c r="A3490" s="73">
        <f>'EMFAC2017EI-2011Class'!B3489</f>
        <v>2025</v>
      </c>
      <c r="B3490" s="74" t="str">
        <f>'EMFAC2017EI-2011Class'!C3489</f>
        <v>T7 Tractor</v>
      </c>
      <c r="C3490" s="73">
        <f>'EMFAC2017EI-2011Class'!D3489</f>
        <v>2022</v>
      </c>
      <c r="D3490" s="38">
        <f>'EMFAC2017EI-2011Class'!F3489</f>
        <v>3</v>
      </c>
      <c r="E3490" s="72" t="str">
        <f t="shared" si="112"/>
        <v>T7 Tractor-3</v>
      </c>
      <c r="F3490" s="39">
        <f>VLOOKUP(E3490,HD_Odo!$C$2:$D$1381,2,FALSE)</f>
        <v>310702.34000000003</v>
      </c>
      <c r="G3490" s="89" t="str">
        <f>'EMFAC2017EI-2011Class'!H3489</f>
        <v>2025-T7 Tractor-3</v>
      </c>
      <c r="H3490" s="77">
        <f t="shared" si="111"/>
        <v>0.78871947602779369</v>
      </c>
      <c r="J3490" s="13"/>
      <c r="N3490" s="37"/>
      <c r="O3490" s="36"/>
    </row>
    <row r="3491" spans="1:15" ht="13.7" customHeight="1" x14ac:dyDescent="0.25">
      <c r="A3491" s="73">
        <f>'EMFAC2017EI-2011Class'!B3490</f>
        <v>2025</v>
      </c>
      <c r="B3491" s="74" t="str">
        <f>'EMFAC2017EI-2011Class'!C3490</f>
        <v>T7 Tractor</v>
      </c>
      <c r="C3491" s="73">
        <f>'EMFAC2017EI-2011Class'!D3490</f>
        <v>2021</v>
      </c>
      <c r="D3491" s="38">
        <f>'EMFAC2017EI-2011Class'!F3490</f>
        <v>4</v>
      </c>
      <c r="E3491" s="72" t="str">
        <f t="shared" si="112"/>
        <v>T7 Tractor-4</v>
      </c>
      <c r="F3491" s="39">
        <f>VLOOKUP(E3491,HD_Odo!$C$2:$D$1381,2,FALSE)</f>
        <v>395127.86</v>
      </c>
      <c r="G3491" s="89" t="str">
        <f>'EMFAC2017EI-2011Class'!H3490</f>
        <v>2025-T7 Tractor-4</v>
      </c>
      <c r="H3491" s="77">
        <f t="shared" si="111"/>
        <v>0.76558635411214437</v>
      </c>
      <c r="J3491" s="13"/>
      <c r="N3491" s="37"/>
      <c r="O3491" s="36"/>
    </row>
    <row r="3492" spans="1:15" ht="13.7" customHeight="1" x14ac:dyDescent="0.25">
      <c r="A3492" s="73">
        <f>'EMFAC2017EI-2011Class'!B3491</f>
        <v>2025</v>
      </c>
      <c r="B3492" s="74" t="str">
        <f>'EMFAC2017EI-2011Class'!C3491</f>
        <v>T7 Tractor</v>
      </c>
      <c r="C3492" s="73">
        <f>'EMFAC2017EI-2011Class'!D3491</f>
        <v>2020</v>
      </c>
      <c r="D3492" s="38">
        <f>'EMFAC2017EI-2011Class'!F3491</f>
        <v>5</v>
      </c>
      <c r="E3492" s="72" t="str">
        <f t="shared" si="112"/>
        <v>T7 Tractor-5</v>
      </c>
      <c r="F3492" s="39">
        <f>VLOOKUP(E3492,HD_Odo!$C$2:$D$1381,2,FALSE)</f>
        <v>488987.22</v>
      </c>
      <c r="G3492" s="89" t="str">
        <f>'EMFAC2017EI-2011Class'!H3491</f>
        <v>2025-T7 Tractor-5</v>
      </c>
      <c r="H3492" s="77">
        <f t="shared" si="111"/>
        <v>0.74593607888422109</v>
      </c>
      <c r="J3492" s="13"/>
      <c r="N3492" s="37"/>
      <c r="O3492" s="36"/>
    </row>
    <row r="3493" spans="1:15" ht="13.7" customHeight="1" x14ac:dyDescent="0.25">
      <c r="A3493" s="73">
        <f>'EMFAC2017EI-2011Class'!B3492</f>
        <v>2025</v>
      </c>
      <c r="B3493" s="74" t="str">
        <f>'EMFAC2017EI-2011Class'!C3492</f>
        <v>T7 Tractor</v>
      </c>
      <c r="C3493" s="73">
        <f>'EMFAC2017EI-2011Class'!D3492</f>
        <v>2019</v>
      </c>
      <c r="D3493" s="38">
        <f>'EMFAC2017EI-2011Class'!F3492</f>
        <v>6</v>
      </c>
      <c r="E3493" s="72" t="str">
        <f t="shared" si="112"/>
        <v>T7 Tractor-6</v>
      </c>
      <c r="F3493" s="39">
        <f>VLOOKUP(E3493,HD_Odo!$C$2:$D$1381,2,FALSE)</f>
        <v>558038.9</v>
      </c>
      <c r="G3493" s="89" t="str">
        <f>'EMFAC2017EI-2011Class'!H3492</f>
        <v>2025-T7 Tractor-6</v>
      </c>
      <c r="H3493" s="77">
        <f t="shared" si="111"/>
        <v>0.73433523604369388</v>
      </c>
      <c r="J3493" s="13"/>
      <c r="N3493" s="37"/>
      <c r="O3493" s="36"/>
    </row>
    <row r="3494" spans="1:15" ht="13.7" customHeight="1" x14ac:dyDescent="0.25">
      <c r="A3494" s="73">
        <f>'EMFAC2017EI-2011Class'!B3493</f>
        <v>2025</v>
      </c>
      <c r="B3494" s="74" t="str">
        <f>'EMFAC2017EI-2011Class'!C3493</f>
        <v>T7 Tractor</v>
      </c>
      <c r="C3494" s="73">
        <f>'EMFAC2017EI-2011Class'!D3493</f>
        <v>2018</v>
      </c>
      <c r="D3494" s="38">
        <f>'EMFAC2017EI-2011Class'!F3493</f>
        <v>7</v>
      </c>
      <c r="E3494" s="72" t="str">
        <f t="shared" si="112"/>
        <v>T7 Tractor-7</v>
      </c>
      <c r="F3494" s="39">
        <f>VLOOKUP(E3494,HD_Odo!$C$2:$D$1381,2,FALSE)</f>
        <v>615840.93999999994</v>
      </c>
      <c r="G3494" s="89" t="str">
        <f>'EMFAC2017EI-2011Class'!H3493</f>
        <v>2025-T7 Tractor-7</v>
      </c>
      <c r="H3494" s="77">
        <f t="shared" si="111"/>
        <v>0.72602022322056203</v>
      </c>
      <c r="J3494" s="13"/>
      <c r="N3494" s="37"/>
      <c r="O3494" s="36"/>
    </row>
    <row r="3495" spans="1:15" ht="13.7" customHeight="1" x14ac:dyDescent="0.25">
      <c r="A3495" s="73">
        <f>'EMFAC2017EI-2011Class'!B3494</f>
        <v>2025</v>
      </c>
      <c r="B3495" s="74" t="str">
        <f>'EMFAC2017EI-2011Class'!C3494</f>
        <v>T7 Tractor</v>
      </c>
      <c r="C3495" s="73">
        <f>'EMFAC2017EI-2011Class'!D3494</f>
        <v>2017</v>
      </c>
      <c r="D3495" s="38">
        <f>'EMFAC2017EI-2011Class'!F3494</f>
        <v>8</v>
      </c>
      <c r="E3495" s="72" t="str">
        <f t="shared" si="112"/>
        <v>T7 Tractor-8</v>
      </c>
      <c r="F3495" s="39">
        <f>VLOOKUP(E3495,HD_Odo!$C$2:$D$1381,2,FALSE)</f>
        <v>669491.87</v>
      </c>
      <c r="G3495" s="89" t="str">
        <f>'EMFAC2017EI-2011Class'!H3494</f>
        <v>2025-T7 Tractor-8</v>
      </c>
      <c r="H3495" s="77">
        <f t="shared" si="111"/>
        <v>0.71922119982225674</v>
      </c>
      <c r="J3495" s="13"/>
      <c r="N3495" s="37"/>
      <c r="O3495" s="36"/>
    </row>
    <row r="3496" spans="1:15" ht="13.7" customHeight="1" x14ac:dyDescent="0.25">
      <c r="A3496" s="73">
        <f>'EMFAC2017EI-2011Class'!B3495</f>
        <v>2025</v>
      </c>
      <c r="B3496" s="74" t="str">
        <f>'EMFAC2017EI-2011Class'!C3495</f>
        <v>T7 Tractor</v>
      </c>
      <c r="C3496" s="73">
        <f>'EMFAC2017EI-2011Class'!D3495</f>
        <v>2016</v>
      </c>
      <c r="D3496" s="38">
        <f>'EMFAC2017EI-2011Class'!F3495</f>
        <v>9</v>
      </c>
      <c r="E3496" s="72" t="str">
        <f t="shared" si="112"/>
        <v>T7 Tractor-9</v>
      </c>
      <c r="F3496" s="39">
        <f>VLOOKUP(E3496,HD_Odo!$C$2:$D$1381,2,FALSE)</f>
        <v>719283.9</v>
      </c>
      <c r="G3496" s="89" t="str">
        <f>'EMFAC2017EI-2011Class'!H3495</f>
        <v>2025-T7 Tractor-9</v>
      </c>
      <c r="H3496" s="77">
        <f t="shared" si="111"/>
        <v>0.71357322918362553</v>
      </c>
      <c r="J3496" s="13"/>
      <c r="N3496" s="37"/>
      <c r="O3496" s="36"/>
    </row>
    <row r="3497" spans="1:15" ht="13.7" customHeight="1" x14ac:dyDescent="0.25">
      <c r="A3497" s="73">
        <f>'EMFAC2017EI-2011Class'!B3496</f>
        <v>2025</v>
      </c>
      <c r="B3497" s="74" t="str">
        <f>'EMFAC2017EI-2011Class'!C3496</f>
        <v>T7 Tractor</v>
      </c>
      <c r="C3497" s="73">
        <f>'EMFAC2017EI-2011Class'!D3496</f>
        <v>2015</v>
      </c>
      <c r="D3497" s="38">
        <f>'EMFAC2017EI-2011Class'!F3496</f>
        <v>10</v>
      </c>
      <c r="E3497" s="72" t="str">
        <f t="shared" si="112"/>
        <v>T7 Tractor-10</v>
      </c>
      <c r="F3497" s="39">
        <f>VLOOKUP(E3497,HD_Odo!$C$2:$D$1381,2,FALSE)</f>
        <v>765588.04</v>
      </c>
      <c r="G3497" s="89" t="str">
        <f>'EMFAC2017EI-2011Class'!H3496</f>
        <v>2025-T7 Tractor-10</v>
      </c>
      <c r="H3497" s="77">
        <f t="shared" si="111"/>
        <v>0.70880985223805471</v>
      </c>
      <c r="J3497" s="13"/>
      <c r="N3497" s="37"/>
      <c r="O3497" s="36"/>
    </row>
    <row r="3498" spans="1:15" ht="13.7" customHeight="1" x14ac:dyDescent="0.25">
      <c r="A3498" s="73">
        <f>'EMFAC2017EI-2011Class'!B3497</f>
        <v>2025</v>
      </c>
      <c r="B3498" s="74" t="str">
        <f>'EMFAC2017EI-2011Class'!C3497</f>
        <v>T7 Tractor</v>
      </c>
      <c r="C3498" s="73">
        <f>'EMFAC2017EI-2011Class'!D3497</f>
        <v>2014</v>
      </c>
      <c r="D3498" s="38">
        <f>'EMFAC2017EI-2011Class'!F3497</f>
        <v>11</v>
      </c>
      <c r="E3498" s="72" t="str">
        <f t="shared" si="112"/>
        <v>T7 Tractor-11</v>
      </c>
      <c r="F3498" s="39">
        <f>VLOOKUP(E3498,HD_Odo!$C$2:$D$1381,2,FALSE)</f>
        <v>800000</v>
      </c>
      <c r="G3498" s="89" t="str">
        <f>'EMFAC2017EI-2011Class'!H3497</f>
        <v>2025-T7 Tractor-11</v>
      </c>
      <c r="H3498" s="77">
        <f t="shared" si="111"/>
        <v>0.70553771918684549</v>
      </c>
      <c r="J3498" s="13"/>
      <c r="N3498" s="37"/>
      <c r="O3498" s="36"/>
    </row>
    <row r="3499" spans="1:15" ht="13.7" customHeight="1" x14ac:dyDescent="0.25">
      <c r="A3499" s="73">
        <f>'EMFAC2017EI-2011Class'!B3498</f>
        <v>2025</v>
      </c>
      <c r="B3499" s="74" t="str">
        <f>'EMFAC2017EI-2011Class'!C3498</f>
        <v>T7 Tractor</v>
      </c>
      <c r="C3499" s="73">
        <f>'EMFAC2017EI-2011Class'!D3498</f>
        <v>2013</v>
      </c>
      <c r="D3499" s="38">
        <f>'EMFAC2017EI-2011Class'!F3498</f>
        <v>12</v>
      </c>
      <c r="E3499" s="72" t="str">
        <f t="shared" si="112"/>
        <v>T7 Tractor-12</v>
      </c>
      <c r="F3499" s="39">
        <f>VLOOKUP(E3499,HD_Odo!$C$2:$D$1381,2,FALSE)</f>
        <v>800000</v>
      </c>
      <c r="G3499" s="89" t="str">
        <f>'EMFAC2017EI-2011Class'!H3498</f>
        <v>2025-T7 Tractor-12</v>
      </c>
      <c r="H3499" s="77">
        <f t="shared" si="111"/>
        <v>0.68041741646726039</v>
      </c>
      <c r="J3499" s="13"/>
      <c r="N3499" s="37"/>
      <c r="O3499" s="36"/>
    </row>
    <row r="3500" spans="1:15" ht="13.7" customHeight="1" x14ac:dyDescent="0.25">
      <c r="A3500" s="73">
        <f>'EMFAC2017EI-2011Class'!B3499</f>
        <v>2025</v>
      </c>
      <c r="B3500" s="74" t="str">
        <f>'EMFAC2017EI-2011Class'!C3499</f>
        <v>T7 Tractor</v>
      </c>
      <c r="C3500" s="73">
        <f>'EMFAC2017EI-2011Class'!D3499</f>
        <v>2012</v>
      </c>
      <c r="D3500" s="38">
        <f>'EMFAC2017EI-2011Class'!F3499</f>
        <v>13</v>
      </c>
      <c r="E3500" s="72" t="str">
        <f t="shared" si="112"/>
        <v>T7 Tractor-13</v>
      </c>
      <c r="F3500" s="39">
        <f>VLOOKUP(E3500,HD_Odo!$C$2:$D$1381,2,FALSE)</f>
        <v>800000</v>
      </c>
      <c r="G3500" s="89" t="str">
        <f>'EMFAC2017EI-2011Class'!H3499</f>
        <v>2025-T7 Tractor-13</v>
      </c>
      <c r="H3500" s="77">
        <f t="shared" si="111"/>
        <v>0.68041741646726039</v>
      </c>
      <c r="J3500" s="13"/>
      <c r="N3500" s="37"/>
      <c r="O3500" s="36"/>
    </row>
    <row r="3501" spans="1:15" ht="13.7" customHeight="1" x14ac:dyDescent="0.25">
      <c r="A3501" s="73">
        <f>'EMFAC2017EI-2011Class'!B3500</f>
        <v>2025</v>
      </c>
      <c r="B3501" s="74" t="str">
        <f>'EMFAC2017EI-2011Class'!C3500</f>
        <v>T7 Tractor</v>
      </c>
      <c r="C3501" s="73">
        <f>'EMFAC2017EI-2011Class'!D3500</f>
        <v>2011</v>
      </c>
      <c r="D3501" s="38">
        <f>'EMFAC2017EI-2011Class'!F3500</f>
        <v>14</v>
      </c>
      <c r="E3501" s="72" t="str">
        <f t="shared" si="112"/>
        <v>T7 Tractor-14</v>
      </c>
      <c r="F3501" s="39">
        <f>VLOOKUP(E3501,HD_Odo!$C$2:$D$1381,2,FALSE)</f>
        <v>800000</v>
      </c>
      <c r="G3501" s="89" t="str">
        <f>'EMFAC2017EI-2011Class'!H3500</f>
        <v>2025-T7 Tractor-14</v>
      </c>
      <c r="H3501" s="77">
        <f t="shared" si="111"/>
        <v>0.68041741646726039</v>
      </c>
      <c r="J3501" s="13"/>
      <c r="N3501" s="37"/>
      <c r="O3501" s="36"/>
    </row>
    <row r="3502" spans="1:15" ht="13.7" customHeight="1" x14ac:dyDescent="0.25">
      <c r="A3502" s="73">
        <f>'EMFAC2017EI-2011Class'!B3501</f>
        <v>2025</v>
      </c>
      <c r="B3502" s="74" t="str">
        <f>'EMFAC2017EI-2011Class'!C3501</f>
        <v>T7 Tractor</v>
      </c>
      <c r="C3502" s="73">
        <f>'EMFAC2017EI-2011Class'!D3501</f>
        <v>2010</v>
      </c>
      <c r="D3502" s="38">
        <f>'EMFAC2017EI-2011Class'!F3501</f>
        <v>15</v>
      </c>
      <c r="E3502" s="72" t="str">
        <f t="shared" si="112"/>
        <v>T7 Tractor-15</v>
      </c>
      <c r="F3502" s="39">
        <f>VLOOKUP(E3502,HD_Odo!$C$2:$D$1381,2,FALSE)</f>
        <v>800000</v>
      </c>
      <c r="G3502" s="89" t="str">
        <f>'EMFAC2017EI-2011Class'!H3501</f>
        <v>2025-T7 Tractor-15</v>
      </c>
      <c r="H3502" s="77">
        <f t="shared" si="111"/>
        <v>0.71709427553509542</v>
      </c>
      <c r="J3502" s="13"/>
      <c r="N3502" s="37"/>
      <c r="O3502" s="36"/>
    </row>
    <row r="3503" spans="1:15" ht="13.7" customHeight="1" x14ac:dyDescent="0.25">
      <c r="A3503" s="73">
        <f>'EMFAC2017EI-2011Class'!B3502</f>
        <v>2025</v>
      </c>
      <c r="B3503" s="74" t="str">
        <f>'EMFAC2017EI-2011Class'!C3502</f>
        <v>T7 Tractor</v>
      </c>
      <c r="C3503" s="73">
        <f>'EMFAC2017EI-2011Class'!D3502</f>
        <v>2009</v>
      </c>
      <c r="D3503" s="38">
        <f>'EMFAC2017EI-2011Class'!F3502</f>
        <v>16</v>
      </c>
      <c r="E3503" s="72" t="str">
        <f t="shared" si="112"/>
        <v>T7 Tractor-16</v>
      </c>
      <c r="F3503" s="39">
        <f>VLOOKUP(E3503,HD_Odo!$C$2:$D$1381,2,FALSE)</f>
        <v>800000</v>
      </c>
      <c r="G3503" s="89" t="str">
        <f>'EMFAC2017EI-2011Class'!H3502</f>
        <v>2025-T7 Tractor-16</v>
      </c>
      <c r="H3503" s="77">
        <f t="shared" si="111"/>
        <v>0.71709427553509542</v>
      </c>
      <c r="J3503" s="13"/>
      <c r="N3503" s="37"/>
      <c r="O3503" s="36"/>
    </row>
    <row r="3504" spans="1:15" ht="13.7" customHeight="1" x14ac:dyDescent="0.25">
      <c r="A3504" s="73">
        <f>'EMFAC2017EI-2011Class'!B3503</f>
        <v>2025</v>
      </c>
      <c r="B3504" s="74" t="str">
        <f>'EMFAC2017EI-2011Class'!C3503</f>
        <v>T7 Tractor</v>
      </c>
      <c r="C3504" s="73">
        <f>'EMFAC2017EI-2011Class'!D3503</f>
        <v>2008</v>
      </c>
      <c r="D3504" s="38">
        <f>'EMFAC2017EI-2011Class'!F3503</f>
        <v>17</v>
      </c>
      <c r="E3504" s="72" t="str">
        <f t="shared" si="112"/>
        <v>T7 Tractor-17</v>
      </c>
      <c r="F3504" s="39">
        <f>VLOOKUP(E3504,HD_Odo!$C$2:$D$1381,2,FALSE)</f>
        <v>800000</v>
      </c>
      <c r="G3504" s="89" t="str">
        <f>'EMFAC2017EI-2011Class'!H3503</f>
        <v>2025-T7 Tractor-17</v>
      </c>
      <c r="H3504" s="77">
        <f t="shared" si="111"/>
        <v>0.71709427553509542</v>
      </c>
      <c r="J3504" s="13"/>
      <c r="N3504" s="37"/>
      <c r="O3504" s="36"/>
    </row>
    <row r="3505" spans="1:15" ht="13.7" customHeight="1" x14ac:dyDescent="0.25">
      <c r="A3505" s="73">
        <f>'EMFAC2017EI-2011Class'!B3504</f>
        <v>2025</v>
      </c>
      <c r="B3505" s="74" t="str">
        <f>'EMFAC2017EI-2011Class'!C3504</f>
        <v>T7 Tractor</v>
      </c>
      <c r="C3505" s="73">
        <f>'EMFAC2017EI-2011Class'!D3504</f>
        <v>2007</v>
      </c>
      <c r="D3505" s="38">
        <f>'EMFAC2017EI-2011Class'!F3504</f>
        <v>18</v>
      </c>
      <c r="E3505" s="72" t="str">
        <f t="shared" si="112"/>
        <v>T7 Tractor-18</v>
      </c>
      <c r="F3505" s="39">
        <f>VLOOKUP(E3505,HD_Odo!$C$2:$D$1381,2,FALSE)</f>
        <v>800000</v>
      </c>
      <c r="G3505" s="89" t="str">
        <f>'EMFAC2017EI-2011Class'!H3504</f>
        <v>2025-T7 Tractor-18</v>
      </c>
      <c r="H3505" s="77">
        <f t="shared" si="111"/>
        <v>0.84692417099349515</v>
      </c>
      <c r="J3505" s="13"/>
      <c r="N3505" s="37"/>
      <c r="O3505" s="36"/>
    </row>
    <row r="3506" spans="1:15" ht="13.7" customHeight="1" x14ac:dyDescent="0.25">
      <c r="A3506" s="73">
        <f>'EMFAC2017EI-2011Class'!B3505</f>
        <v>2025</v>
      </c>
      <c r="B3506" s="74" t="str">
        <f>'EMFAC2017EI-2011Class'!C3505</f>
        <v>T7 Tractor</v>
      </c>
      <c r="C3506" s="73">
        <f>'EMFAC2017EI-2011Class'!D3505</f>
        <v>2006</v>
      </c>
      <c r="D3506" s="38">
        <f>'EMFAC2017EI-2011Class'!F3505</f>
        <v>19</v>
      </c>
      <c r="E3506" s="72" t="str">
        <f t="shared" si="112"/>
        <v>T7 Tractor-19</v>
      </c>
      <c r="F3506" s="39">
        <f>VLOOKUP(E3506,HD_Odo!$C$2:$D$1381,2,FALSE)</f>
        <v>800000</v>
      </c>
      <c r="G3506" s="89" t="str">
        <f>'EMFAC2017EI-2011Class'!H3505</f>
        <v>2025-T7 Tractor-19</v>
      </c>
      <c r="H3506" s="77">
        <f t="shared" si="111"/>
        <v>0.84692417099349515</v>
      </c>
      <c r="J3506" s="13"/>
      <c r="N3506" s="37"/>
      <c r="O3506" s="36"/>
    </row>
    <row r="3507" spans="1:15" ht="13.7" customHeight="1" x14ac:dyDescent="0.25">
      <c r="A3507" s="73">
        <f>'EMFAC2017EI-2011Class'!B3506</f>
        <v>2025</v>
      </c>
      <c r="B3507" s="74" t="str">
        <f>'EMFAC2017EI-2011Class'!C3506</f>
        <v>T7 Tractor</v>
      </c>
      <c r="C3507" s="73">
        <f>'EMFAC2017EI-2011Class'!D3506</f>
        <v>2005</v>
      </c>
      <c r="D3507" s="38">
        <f>'EMFAC2017EI-2011Class'!F3506</f>
        <v>20</v>
      </c>
      <c r="E3507" s="72" t="str">
        <f t="shared" si="112"/>
        <v>T7 Tractor-20</v>
      </c>
      <c r="F3507" s="39">
        <f>VLOOKUP(E3507,HD_Odo!$C$2:$D$1381,2,FALSE)</f>
        <v>800000</v>
      </c>
      <c r="G3507" s="89" t="str">
        <f>'EMFAC2017EI-2011Class'!H3506</f>
        <v>2025-T7 Tractor-20</v>
      </c>
      <c r="H3507" s="77">
        <f t="shared" si="111"/>
        <v>0.84692417099349515</v>
      </c>
      <c r="J3507" s="13"/>
      <c r="N3507" s="37"/>
      <c r="O3507" s="36"/>
    </row>
    <row r="3508" spans="1:15" ht="13.7" customHeight="1" x14ac:dyDescent="0.25">
      <c r="A3508" s="73">
        <f>'EMFAC2017EI-2011Class'!B3507</f>
        <v>2025</v>
      </c>
      <c r="B3508" s="74" t="str">
        <f>'EMFAC2017EI-2011Class'!C3507</f>
        <v>T7 Tractor</v>
      </c>
      <c r="C3508" s="73">
        <f>'EMFAC2017EI-2011Class'!D3507</f>
        <v>2004</v>
      </c>
      <c r="D3508" s="38">
        <f>'EMFAC2017EI-2011Class'!F3507</f>
        <v>21</v>
      </c>
      <c r="E3508" s="72" t="str">
        <f t="shared" si="112"/>
        <v>T7 Tractor-21</v>
      </c>
      <c r="F3508" s="39">
        <f>VLOOKUP(E3508,HD_Odo!$C$2:$D$1381,2,FALSE)</f>
        <v>800000</v>
      </c>
      <c r="G3508" s="89" t="str">
        <f>'EMFAC2017EI-2011Class'!H3507</f>
        <v>2025-T7 Tractor-21</v>
      </c>
      <c r="H3508" s="77">
        <f t="shared" si="111"/>
        <v>0.84692417099349515</v>
      </c>
      <c r="J3508" s="13"/>
      <c r="N3508" s="37"/>
      <c r="O3508" s="36"/>
    </row>
    <row r="3509" spans="1:15" ht="13.7" customHeight="1" x14ac:dyDescent="0.25">
      <c r="A3509" s="73">
        <f>'EMFAC2017EI-2011Class'!B3508</f>
        <v>2025</v>
      </c>
      <c r="B3509" s="74" t="str">
        <f>'EMFAC2017EI-2011Class'!C3508</f>
        <v>T7 Tractor</v>
      </c>
      <c r="C3509" s="73">
        <f>'EMFAC2017EI-2011Class'!D3508</f>
        <v>2003</v>
      </c>
      <c r="D3509" s="38">
        <f>'EMFAC2017EI-2011Class'!F3508</f>
        <v>22</v>
      </c>
      <c r="E3509" s="72" t="str">
        <f t="shared" si="112"/>
        <v>T7 Tractor-22</v>
      </c>
      <c r="F3509" s="39">
        <f>VLOOKUP(E3509,HD_Odo!$C$2:$D$1381,2,FALSE)</f>
        <v>800000</v>
      </c>
      <c r="G3509" s="89" t="str">
        <f>'EMFAC2017EI-2011Class'!H3508</f>
        <v>2025-T7 Tractor-22</v>
      </c>
      <c r="H3509" s="77">
        <f t="shared" si="111"/>
        <v>0.90448502162131283</v>
      </c>
      <c r="J3509" s="13"/>
      <c r="N3509" s="37"/>
      <c r="O3509" s="36"/>
    </row>
    <row r="3510" spans="1:15" ht="13.7" customHeight="1" x14ac:dyDescent="0.25">
      <c r="A3510" s="73">
        <f>'EMFAC2017EI-2011Class'!B3509</f>
        <v>2025</v>
      </c>
      <c r="B3510" s="74" t="str">
        <f>'EMFAC2017EI-2011Class'!C3509</f>
        <v>T7 Tractor</v>
      </c>
      <c r="C3510" s="73">
        <f>'EMFAC2017EI-2011Class'!D3509</f>
        <v>2002</v>
      </c>
      <c r="D3510" s="38">
        <f>'EMFAC2017EI-2011Class'!F3509</f>
        <v>23</v>
      </c>
      <c r="E3510" s="72" t="str">
        <f t="shared" si="112"/>
        <v>T7 Tractor-23</v>
      </c>
      <c r="F3510" s="39">
        <f>VLOOKUP(E3510,HD_Odo!$C$2:$D$1381,2,FALSE)</f>
        <v>800000</v>
      </c>
      <c r="G3510" s="89" t="str">
        <f>'EMFAC2017EI-2011Class'!H3509</f>
        <v>2025-T7 Tractor-23</v>
      </c>
      <c r="H3510" s="77">
        <f t="shared" si="111"/>
        <v>0.90448502162131283</v>
      </c>
      <c r="J3510" s="13"/>
      <c r="N3510" s="37"/>
      <c r="O3510" s="36"/>
    </row>
    <row r="3511" spans="1:15" ht="13.7" customHeight="1" x14ac:dyDescent="0.25">
      <c r="A3511" s="73">
        <f>'EMFAC2017EI-2011Class'!B3510</f>
        <v>2025</v>
      </c>
      <c r="B3511" s="74" t="str">
        <f>'EMFAC2017EI-2011Class'!C3510</f>
        <v>T7 Tractor</v>
      </c>
      <c r="C3511" s="73">
        <f>'EMFAC2017EI-2011Class'!D3510</f>
        <v>2001</v>
      </c>
      <c r="D3511" s="38">
        <f>'EMFAC2017EI-2011Class'!F3510</f>
        <v>24</v>
      </c>
      <c r="E3511" s="72" t="str">
        <f t="shared" si="112"/>
        <v>T7 Tractor-24</v>
      </c>
      <c r="F3511" s="39">
        <f>VLOOKUP(E3511,HD_Odo!$C$2:$D$1381,2,FALSE)</f>
        <v>800000</v>
      </c>
      <c r="G3511" s="89" t="str">
        <f>'EMFAC2017EI-2011Class'!H3510</f>
        <v>2025-T7 Tractor-24</v>
      </c>
      <c r="H3511" s="77">
        <f t="shared" si="111"/>
        <v>0.90448502162131283</v>
      </c>
      <c r="J3511" s="13"/>
      <c r="N3511" s="37"/>
      <c r="O3511" s="36"/>
    </row>
    <row r="3512" spans="1:15" ht="13.7" customHeight="1" x14ac:dyDescent="0.25">
      <c r="A3512" s="73">
        <f>'EMFAC2017EI-2011Class'!B3511</f>
        <v>2025</v>
      </c>
      <c r="B3512" s="74" t="str">
        <f>'EMFAC2017EI-2011Class'!C3511</f>
        <v>T7 Tractor</v>
      </c>
      <c r="C3512" s="73">
        <f>'EMFAC2017EI-2011Class'!D3511</f>
        <v>2000</v>
      </c>
      <c r="D3512" s="38">
        <f>'EMFAC2017EI-2011Class'!F3511</f>
        <v>25</v>
      </c>
      <c r="E3512" s="72" t="str">
        <f t="shared" si="112"/>
        <v>T7 Tractor-25</v>
      </c>
      <c r="F3512" s="39">
        <f>VLOOKUP(E3512,HD_Odo!$C$2:$D$1381,2,FALSE)</f>
        <v>800000</v>
      </c>
      <c r="G3512" s="89" t="str">
        <f>'EMFAC2017EI-2011Class'!H3511</f>
        <v>2025-T7 Tractor-25</v>
      </c>
      <c r="H3512" s="77">
        <f t="shared" si="111"/>
        <v>0.90448502162131283</v>
      </c>
      <c r="J3512" s="13"/>
      <c r="N3512" s="37"/>
      <c r="O3512" s="36"/>
    </row>
    <row r="3513" spans="1:15" ht="13.7" customHeight="1" x14ac:dyDescent="0.25">
      <c r="A3513" s="73">
        <f>'EMFAC2017EI-2011Class'!B3512</f>
        <v>2025</v>
      </c>
      <c r="B3513" s="74" t="str">
        <f>'EMFAC2017EI-2011Class'!C3512</f>
        <v>T7 Tractor</v>
      </c>
      <c r="C3513" s="73">
        <f>'EMFAC2017EI-2011Class'!D3512</f>
        <v>1999</v>
      </c>
      <c r="D3513" s="38">
        <f>'EMFAC2017EI-2011Class'!F3512</f>
        <v>26</v>
      </c>
      <c r="E3513" s="72" t="str">
        <f t="shared" si="112"/>
        <v>T7 Tractor-26</v>
      </c>
      <c r="F3513" s="39">
        <f>VLOOKUP(E3513,HD_Odo!$C$2:$D$1381,2,FALSE)</f>
        <v>800000</v>
      </c>
      <c r="G3513" s="89" t="str">
        <f>'EMFAC2017EI-2011Class'!H3512</f>
        <v>2025-T7 Tractor-26</v>
      </c>
      <c r="H3513" s="77">
        <f t="shared" si="111"/>
        <v>0.90448502162131283</v>
      </c>
      <c r="J3513" s="13"/>
      <c r="N3513" s="37"/>
      <c r="O3513" s="36"/>
    </row>
    <row r="3514" spans="1:15" ht="13.7" customHeight="1" x14ac:dyDescent="0.25">
      <c r="A3514" s="73">
        <f>'EMFAC2017EI-2011Class'!B3513</f>
        <v>2025</v>
      </c>
      <c r="B3514" s="74" t="str">
        <f>'EMFAC2017EI-2011Class'!C3513</f>
        <v>T7 Tractor</v>
      </c>
      <c r="C3514" s="73">
        <f>'EMFAC2017EI-2011Class'!D3513</f>
        <v>1998</v>
      </c>
      <c r="D3514" s="38">
        <f>'EMFAC2017EI-2011Class'!F3513</f>
        <v>27</v>
      </c>
      <c r="E3514" s="72" t="str">
        <f t="shared" si="112"/>
        <v>T7 Tractor-27</v>
      </c>
      <c r="F3514" s="39">
        <f>VLOOKUP(E3514,HD_Odo!$C$2:$D$1381,2,FALSE)</f>
        <v>800000</v>
      </c>
      <c r="G3514" s="89" t="str">
        <f>'EMFAC2017EI-2011Class'!H3513</f>
        <v>2025-T7 Tractor-27</v>
      </c>
      <c r="H3514" s="77">
        <f t="shared" si="111"/>
        <v>0.90448502162131283</v>
      </c>
      <c r="J3514" s="13"/>
      <c r="N3514" s="37"/>
      <c r="O3514" s="36"/>
    </row>
    <row r="3515" spans="1:15" ht="13.7" customHeight="1" x14ac:dyDescent="0.25">
      <c r="A3515" s="73">
        <f>'EMFAC2017EI-2011Class'!B3514</f>
        <v>2025</v>
      </c>
      <c r="B3515" s="74" t="str">
        <f>'EMFAC2017EI-2011Class'!C3514</f>
        <v>T7 Tractor</v>
      </c>
      <c r="C3515" s="73">
        <f>'EMFAC2017EI-2011Class'!D3514</f>
        <v>1997</v>
      </c>
      <c r="D3515" s="38">
        <f>'EMFAC2017EI-2011Class'!F3514</f>
        <v>28</v>
      </c>
      <c r="E3515" s="72" t="str">
        <f t="shared" si="112"/>
        <v>T7 Tractor-28</v>
      </c>
      <c r="F3515" s="39">
        <f>VLOOKUP(E3515,HD_Odo!$C$2:$D$1381,2,FALSE)</f>
        <v>800000</v>
      </c>
      <c r="G3515" s="89" t="str">
        <f>'EMFAC2017EI-2011Class'!H3514</f>
        <v>2025-T7 Tractor-28</v>
      </c>
      <c r="H3515" s="77">
        <f t="shared" ref="H3515:H3578" si="113">IF(C3515&lt;1994,1,IF(C3515&lt;2004,($AG$3+$AH$3*(F3515/10000))/($E$3+$F$3*(F3515/10000)),IF(C3515&lt;2008,($AG$4+$AH$4*(F3515/10000))/($E$4+$F$4*(F3515/10000)),IF(C3515&lt;2011,($AG$5+$AH$5*(F3515/10000))/($E$5+$F$5*(F3515/10000)),IF(C3515&lt;2014,($AG$6+$AH$6*(F3515/10000))/($E$6+$F$6*(F3515/10000)),($AG$7+$AH$7*(F3515/10000))/($E$7+$F$7*(F3515/10000)))))))</f>
        <v>0.90448502162131283</v>
      </c>
      <c r="J3515" s="13"/>
      <c r="N3515" s="37"/>
      <c r="O3515" s="36"/>
    </row>
    <row r="3516" spans="1:15" ht="13.7" customHeight="1" x14ac:dyDescent="0.25">
      <c r="A3516" s="73">
        <f>'EMFAC2017EI-2011Class'!B3515</f>
        <v>2025</v>
      </c>
      <c r="B3516" s="74" t="str">
        <f>'EMFAC2017EI-2011Class'!C3515</f>
        <v>T7 Tractor</v>
      </c>
      <c r="C3516" s="73">
        <f>'EMFAC2017EI-2011Class'!D3515</f>
        <v>1996</v>
      </c>
      <c r="D3516" s="38">
        <f>'EMFAC2017EI-2011Class'!F3515</f>
        <v>29</v>
      </c>
      <c r="E3516" s="72" t="str">
        <f t="shared" si="112"/>
        <v>T7 Tractor-29</v>
      </c>
      <c r="F3516" s="39">
        <f>VLOOKUP(E3516,HD_Odo!$C$2:$D$1381,2,FALSE)</f>
        <v>800000</v>
      </c>
      <c r="G3516" s="89" t="str">
        <f>'EMFAC2017EI-2011Class'!H3515</f>
        <v>2025-T7 Tractor-29</v>
      </c>
      <c r="H3516" s="77">
        <f t="shared" si="113"/>
        <v>0.90448502162131283</v>
      </c>
      <c r="J3516" s="13"/>
      <c r="N3516" s="37"/>
      <c r="O3516" s="36"/>
    </row>
    <row r="3517" spans="1:15" ht="13.7" customHeight="1" x14ac:dyDescent="0.25">
      <c r="A3517" s="73">
        <f>'EMFAC2017EI-2011Class'!B3516</f>
        <v>2025</v>
      </c>
      <c r="B3517" s="74" t="str">
        <f>'EMFAC2017EI-2011Class'!C3516</f>
        <v>T7 Tractor</v>
      </c>
      <c r="C3517" s="73">
        <f>'EMFAC2017EI-2011Class'!D3516</f>
        <v>1995</v>
      </c>
      <c r="D3517" s="38">
        <f>'EMFAC2017EI-2011Class'!F3516</f>
        <v>30</v>
      </c>
      <c r="E3517" s="72" t="str">
        <f t="shared" si="112"/>
        <v>T7 Tractor-30</v>
      </c>
      <c r="F3517" s="39">
        <f>VLOOKUP(E3517,HD_Odo!$C$2:$D$1381,2,FALSE)</f>
        <v>800000</v>
      </c>
      <c r="G3517" s="89" t="str">
        <f>'EMFAC2017EI-2011Class'!H3516</f>
        <v>2025-T7 Tractor-30</v>
      </c>
      <c r="H3517" s="77">
        <f t="shared" si="113"/>
        <v>0.90448502162131283</v>
      </c>
      <c r="J3517" s="13"/>
      <c r="N3517" s="37"/>
      <c r="O3517" s="36"/>
    </row>
    <row r="3518" spans="1:15" ht="13.7" customHeight="1" x14ac:dyDescent="0.25">
      <c r="A3518" s="73">
        <f>'EMFAC2017EI-2011Class'!B3517</f>
        <v>2025</v>
      </c>
      <c r="B3518" s="74" t="str">
        <f>'EMFAC2017EI-2011Class'!C3517</f>
        <v>T7 Tractor</v>
      </c>
      <c r="C3518" s="73">
        <f>'EMFAC2017EI-2011Class'!D3517</f>
        <v>1994</v>
      </c>
      <c r="D3518" s="38">
        <f>'EMFAC2017EI-2011Class'!F3517</f>
        <v>31</v>
      </c>
      <c r="E3518" s="72" t="str">
        <f t="shared" si="112"/>
        <v>T7 Tractor-31</v>
      </c>
      <c r="F3518" s="39">
        <f>VLOOKUP(E3518,HD_Odo!$C$2:$D$1381,2,FALSE)</f>
        <v>800000</v>
      </c>
      <c r="G3518" s="89" t="str">
        <f>'EMFAC2017EI-2011Class'!H3517</f>
        <v>2025-T7 Tractor-31</v>
      </c>
      <c r="H3518" s="77">
        <f t="shared" si="113"/>
        <v>0.90448502162131283</v>
      </c>
      <c r="J3518" s="13"/>
      <c r="N3518" s="37"/>
      <c r="O3518" s="36"/>
    </row>
    <row r="3519" spans="1:15" ht="13.7" customHeight="1" x14ac:dyDescent="0.25">
      <c r="A3519" s="73">
        <f>'EMFAC2017EI-2011Class'!B3518</f>
        <v>2025</v>
      </c>
      <c r="B3519" s="74" t="str">
        <f>'EMFAC2017EI-2011Class'!C3518</f>
        <v>T7 Tractor</v>
      </c>
      <c r="C3519" s="73">
        <f>'EMFAC2017EI-2011Class'!D3518</f>
        <v>1993</v>
      </c>
      <c r="D3519" s="38">
        <f>'EMFAC2017EI-2011Class'!F3518</f>
        <v>32</v>
      </c>
      <c r="E3519" s="72" t="str">
        <f t="shared" si="112"/>
        <v>T7 Tractor-32</v>
      </c>
      <c r="F3519" s="39">
        <f>VLOOKUP(E3519,HD_Odo!$C$2:$D$1381,2,FALSE)</f>
        <v>800000</v>
      </c>
      <c r="G3519" s="89" t="str">
        <f>'EMFAC2017EI-2011Class'!H3518</f>
        <v>2025-T7 Tractor-32</v>
      </c>
      <c r="H3519" s="77">
        <f t="shared" si="113"/>
        <v>1</v>
      </c>
      <c r="J3519" s="13"/>
      <c r="N3519" s="37"/>
      <c r="O3519" s="36"/>
    </row>
    <row r="3520" spans="1:15" ht="13.7" customHeight="1" x14ac:dyDescent="0.25">
      <c r="A3520" s="73">
        <f>'EMFAC2017EI-2011Class'!B3519</f>
        <v>2025</v>
      </c>
      <c r="B3520" s="74" t="str">
        <f>'EMFAC2017EI-2011Class'!C3519</f>
        <v>T7 Tractor</v>
      </c>
      <c r="C3520" s="73">
        <f>'EMFAC2017EI-2011Class'!D3519</f>
        <v>1992</v>
      </c>
      <c r="D3520" s="38">
        <f>'EMFAC2017EI-2011Class'!F3519</f>
        <v>33</v>
      </c>
      <c r="E3520" s="72" t="str">
        <f t="shared" si="112"/>
        <v>T7 Tractor-33</v>
      </c>
      <c r="F3520" s="39">
        <f>VLOOKUP(E3520,HD_Odo!$C$2:$D$1381,2,FALSE)</f>
        <v>800000</v>
      </c>
      <c r="G3520" s="89" t="str">
        <f>'EMFAC2017EI-2011Class'!H3519</f>
        <v>2025-T7 Tractor-33</v>
      </c>
      <c r="H3520" s="77">
        <f t="shared" si="113"/>
        <v>1</v>
      </c>
      <c r="J3520" s="13"/>
      <c r="N3520" s="37"/>
      <c r="O3520" s="36"/>
    </row>
    <row r="3521" spans="1:15" ht="13.7" customHeight="1" x14ac:dyDescent="0.25">
      <c r="A3521" s="73">
        <f>'EMFAC2017EI-2011Class'!B3520</f>
        <v>2025</v>
      </c>
      <c r="B3521" s="74" t="str">
        <f>'EMFAC2017EI-2011Class'!C3520</f>
        <v>T7 Tractor</v>
      </c>
      <c r="C3521" s="73">
        <f>'EMFAC2017EI-2011Class'!D3520</f>
        <v>1991</v>
      </c>
      <c r="D3521" s="38">
        <f>'EMFAC2017EI-2011Class'!F3520</f>
        <v>34</v>
      </c>
      <c r="E3521" s="72" t="str">
        <f t="shared" si="112"/>
        <v>T7 Tractor-34</v>
      </c>
      <c r="F3521" s="39">
        <f>VLOOKUP(E3521,HD_Odo!$C$2:$D$1381,2,FALSE)</f>
        <v>800000</v>
      </c>
      <c r="G3521" s="89" t="str">
        <f>'EMFAC2017EI-2011Class'!H3520</f>
        <v>2025-T7 Tractor-34</v>
      </c>
      <c r="H3521" s="77">
        <f t="shared" si="113"/>
        <v>1</v>
      </c>
      <c r="J3521" s="13"/>
      <c r="N3521" s="37"/>
      <c r="O3521" s="36"/>
    </row>
    <row r="3522" spans="1:15" ht="13.7" customHeight="1" x14ac:dyDescent="0.25">
      <c r="A3522" s="73">
        <f>'EMFAC2017EI-2011Class'!B3521</f>
        <v>2025</v>
      </c>
      <c r="B3522" s="74" t="str">
        <f>'EMFAC2017EI-2011Class'!C3521</f>
        <v>T7 Tractor</v>
      </c>
      <c r="C3522" s="73">
        <f>'EMFAC2017EI-2011Class'!D3521</f>
        <v>1990</v>
      </c>
      <c r="D3522" s="38">
        <f>'EMFAC2017EI-2011Class'!F3521</f>
        <v>35</v>
      </c>
      <c r="E3522" s="72" t="str">
        <f t="shared" si="112"/>
        <v>T7 Tractor-35</v>
      </c>
      <c r="F3522" s="39">
        <f>VLOOKUP(E3522,HD_Odo!$C$2:$D$1381,2,FALSE)</f>
        <v>800000</v>
      </c>
      <c r="G3522" s="89" t="str">
        <f>'EMFAC2017EI-2011Class'!H3521</f>
        <v>2025-T7 Tractor-35</v>
      </c>
      <c r="H3522" s="77">
        <f t="shared" si="113"/>
        <v>1</v>
      </c>
      <c r="J3522" s="13"/>
      <c r="N3522" s="37"/>
      <c r="O3522" s="36"/>
    </row>
    <row r="3523" spans="1:15" ht="13.7" customHeight="1" x14ac:dyDescent="0.25">
      <c r="A3523" s="73">
        <f>'EMFAC2017EI-2011Class'!B3522</f>
        <v>2025</v>
      </c>
      <c r="B3523" s="74" t="str">
        <f>'EMFAC2017EI-2011Class'!C3522</f>
        <v>T7 Tractor</v>
      </c>
      <c r="C3523" s="73">
        <f>'EMFAC2017EI-2011Class'!D3522</f>
        <v>1989</v>
      </c>
      <c r="D3523" s="38">
        <f>'EMFAC2017EI-2011Class'!F3522</f>
        <v>36</v>
      </c>
      <c r="E3523" s="72" t="str">
        <f t="shared" si="112"/>
        <v>T7 Tractor-36</v>
      </c>
      <c r="F3523" s="39">
        <f>VLOOKUP(E3523,HD_Odo!$C$2:$D$1381,2,FALSE)</f>
        <v>800000</v>
      </c>
      <c r="G3523" s="89" t="str">
        <f>'EMFAC2017EI-2011Class'!H3522</f>
        <v>2025-T7 Tractor-36</v>
      </c>
      <c r="H3523" s="77">
        <f t="shared" si="113"/>
        <v>1</v>
      </c>
      <c r="J3523" s="13"/>
      <c r="N3523" s="37"/>
      <c r="O3523" s="36"/>
    </row>
    <row r="3524" spans="1:15" ht="13.7" customHeight="1" x14ac:dyDescent="0.25">
      <c r="A3524" s="73">
        <f>'EMFAC2017EI-2011Class'!B3523</f>
        <v>2025</v>
      </c>
      <c r="B3524" s="74" t="str">
        <f>'EMFAC2017EI-2011Class'!C3523</f>
        <v>T7 Tractor</v>
      </c>
      <c r="C3524" s="73">
        <f>'EMFAC2017EI-2011Class'!D3523</f>
        <v>1988</v>
      </c>
      <c r="D3524" s="38">
        <f>'EMFAC2017EI-2011Class'!F3523</f>
        <v>37</v>
      </c>
      <c r="E3524" s="72" t="str">
        <f t="shared" si="112"/>
        <v>T7 Tractor-37</v>
      </c>
      <c r="F3524" s="39">
        <f>VLOOKUP(E3524,HD_Odo!$C$2:$D$1381,2,FALSE)</f>
        <v>800000</v>
      </c>
      <c r="G3524" s="89" t="str">
        <f>'EMFAC2017EI-2011Class'!H3523</f>
        <v>2025-T7 Tractor-37</v>
      </c>
      <c r="H3524" s="77">
        <f t="shared" si="113"/>
        <v>1</v>
      </c>
      <c r="J3524" s="13"/>
      <c r="N3524" s="37"/>
      <c r="O3524" s="36"/>
    </row>
    <row r="3525" spans="1:15" ht="13.7" customHeight="1" x14ac:dyDescent="0.25">
      <c r="A3525" s="73">
        <f>'EMFAC2017EI-2011Class'!B3524</f>
        <v>2025</v>
      </c>
      <c r="B3525" s="74" t="str">
        <f>'EMFAC2017EI-2011Class'!C3524</f>
        <v>T7 Tractor</v>
      </c>
      <c r="C3525" s="73">
        <f>'EMFAC2017EI-2011Class'!D3524</f>
        <v>1987</v>
      </c>
      <c r="D3525" s="38">
        <f>'EMFAC2017EI-2011Class'!F3524</f>
        <v>38</v>
      </c>
      <c r="E3525" s="72" t="str">
        <f t="shared" si="112"/>
        <v>T7 Tractor-38</v>
      </c>
      <c r="F3525" s="39">
        <f>VLOOKUP(E3525,HD_Odo!$C$2:$D$1381,2,FALSE)</f>
        <v>800000</v>
      </c>
      <c r="G3525" s="89" t="str">
        <f>'EMFAC2017EI-2011Class'!H3524</f>
        <v>2025-T7 Tractor-38</v>
      </c>
      <c r="H3525" s="77">
        <f t="shared" si="113"/>
        <v>1</v>
      </c>
      <c r="J3525" s="13"/>
      <c r="N3525" s="37"/>
      <c r="O3525" s="36"/>
    </row>
    <row r="3526" spans="1:15" ht="13.7" customHeight="1" x14ac:dyDescent="0.25">
      <c r="A3526" s="73">
        <f>'EMFAC2017EI-2011Class'!B3525</f>
        <v>2025</v>
      </c>
      <c r="B3526" s="74" t="str">
        <f>'EMFAC2017EI-2011Class'!C3525</f>
        <v>T7 Tractor</v>
      </c>
      <c r="C3526" s="73">
        <f>'EMFAC2017EI-2011Class'!D3525</f>
        <v>1986</v>
      </c>
      <c r="D3526" s="38">
        <f>'EMFAC2017EI-2011Class'!F3525</f>
        <v>39</v>
      </c>
      <c r="E3526" s="72" t="str">
        <f t="shared" si="112"/>
        <v>T7 Tractor-39</v>
      </c>
      <c r="F3526" s="39">
        <f>VLOOKUP(E3526,HD_Odo!$C$2:$D$1381,2,FALSE)</f>
        <v>800000</v>
      </c>
      <c r="G3526" s="89" t="str">
        <f>'EMFAC2017EI-2011Class'!H3525</f>
        <v>2025-T7 Tractor-39</v>
      </c>
      <c r="H3526" s="77">
        <f t="shared" si="113"/>
        <v>1</v>
      </c>
      <c r="J3526" s="13"/>
      <c r="N3526" s="37"/>
      <c r="O3526" s="36"/>
    </row>
    <row r="3527" spans="1:15" ht="13.7" customHeight="1" x14ac:dyDescent="0.25">
      <c r="A3527" s="73">
        <f>'EMFAC2017EI-2011Class'!B3526</f>
        <v>2025</v>
      </c>
      <c r="B3527" s="74" t="str">
        <f>'EMFAC2017EI-2011Class'!C3526</f>
        <v>T7 Tractor</v>
      </c>
      <c r="C3527" s="73">
        <f>'EMFAC2017EI-2011Class'!D3526</f>
        <v>1985</v>
      </c>
      <c r="D3527" s="38">
        <f>'EMFAC2017EI-2011Class'!F3526</f>
        <v>40</v>
      </c>
      <c r="E3527" s="72" t="str">
        <f t="shared" si="112"/>
        <v>T7 Tractor-40</v>
      </c>
      <c r="F3527" s="39">
        <f>VLOOKUP(E3527,HD_Odo!$C$2:$D$1381,2,FALSE)</f>
        <v>800000</v>
      </c>
      <c r="G3527" s="89" t="str">
        <f>'EMFAC2017EI-2011Class'!H3526</f>
        <v>2025-T7 Tractor-40</v>
      </c>
      <c r="H3527" s="77">
        <f t="shared" si="113"/>
        <v>1</v>
      </c>
      <c r="J3527" s="13"/>
      <c r="N3527" s="37"/>
      <c r="O3527" s="36"/>
    </row>
    <row r="3528" spans="1:15" ht="13.7" customHeight="1" x14ac:dyDescent="0.25">
      <c r="A3528" s="73">
        <f>'EMFAC2017EI-2011Class'!B3527</f>
        <v>2025</v>
      </c>
      <c r="B3528" s="74" t="str">
        <f>'EMFAC2017EI-2011Class'!C3527</f>
        <v>T7 Tractor</v>
      </c>
      <c r="C3528" s="73">
        <f>'EMFAC2017EI-2011Class'!D3527</f>
        <v>1984</v>
      </c>
      <c r="D3528" s="38">
        <f>'EMFAC2017EI-2011Class'!F3527</f>
        <v>41</v>
      </c>
      <c r="E3528" s="72" t="str">
        <f t="shared" si="112"/>
        <v>T7 Tractor-41</v>
      </c>
      <c r="F3528" s="39">
        <f>VLOOKUP(E3528,HD_Odo!$C$2:$D$1381,2,FALSE)</f>
        <v>800000</v>
      </c>
      <c r="G3528" s="89" t="str">
        <f>'EMFAC2017EI-2011Class'!H3527</f>
        <v>2025-T7 Tractor-41</v>
      </c>
      <c r="H3528" s="77">
        <f t="shared" si="113"/>
        <v>1</v>
      </c>
      <c r="J3528" s="13"/>
      <c r="N3528" s="37"/>
      <c r="O3528" s="36"/>
    </row>
    <row r="3529" spans="1:15" ht="13.7" customHeight="1" x14ac:dyDescent="0.25">
      <c r="A3529" s="73">
        <f>'EMFAC2017EI-2011Class'!B3528</f>
        <v>2025</v>
      </c>
      <c r="B3529" s="74" t="str">
        <f>'EMFAC2017EI-2011Class'!C3528</f>
        <v>T7 Tractor</v>
      </c>
      <c r="C3529" s="73">
        <f>'EMFAC2017EI-2011Class'!D3528</f>
        <v>1983</v>
      </c>
      <c r="D3529" s="38">
        <f>'EMFAC2017EI-2011Class'!F3528</f>
        <v>42</v>
      </c>
      <c r="E3529" s="72" t="str">
        <f t="shared" si="112"/>
        <v>T7 Tractor-42</v>
      </c>
      <c r="F3529" s="39">
        <f>VLOOKUP(E3529,HD_Odo!$C$2:$D$1381,2,FALSE)</f>
        <v>800000</v>
      </c>
      <c r="G3529" s="89" t="str">
        <f>'EMFAC2017EI-2011Class'!H3528</f>
        <v>2025-T7 Tractor-42</v>
      </c>
      <c r="H3529" s="77">
        <f t="shared" si="113"/>
        <v>1</v>
      </c>
      <c r="J3529" s="13"/>
      <c r="N3529" s="37"/>
      <c r="O3529" s="36"/>
    </row>
    <row r="3530" spans="1:15" ht="13.7" customHeight="1" x14ac:dyDescent="0.25">
      <c r="A3530" s="73">
        <f>'EMFAC2017EI-2011Class'!B3529</f>
        <v>2025</v>
      </c>
      <c r="B3530" s="74" t="str">
        <f>'EMFAC2017EI-2011Class'!C3529</f>
        <v>T7 Tractor</v>
      </c>
      <c r="C3530" s="73">
        <f>'EMFAC2017EI-2011Class'!D3529</f>
        <v>1982</v>
      </c>
      <c r="D3530" s="38">
        <f>'EMFAC2017EI-2011Class'!F3529</f>
        <v>43</v>
      </c>
      <c r="E3530" s="72" t="str">
        <f t="shared" si="112"/>
        <v>T7 Tractor-43</v>
      </c>
      <c r="F3530" s="39">
        <f>VLOOKUP(E3530,HD_Odo!$C$2:$D$1381,2,FALSE)</f>
        <v>800000</v>
      </c>
      <c r="G3530" s="89" t="str">
        <f>'EMFAC2017EI-2011Class'!H3529</f>
        <v>2025-T7 Tractor-43</v>
      </c>
      <c r="H3530" s="77">
        <f t="shared" si="113"/>
        <v>1</v>
      </c>
      <c r="J3530" s="13"/>
      <c r="N3530" s="37"/>
      <c r="O3530" s="36"/>
    </row>
    <row r="3531" spans="1:15" ht="13.7" customHeight="1" x14ac:dyDescent="0.25">
      <c r="A3531" s="73">
        <f>'EMFAC2017EI-2011Class'!B3530</f>
        <v>2025</v>
      </c>
      <c r="B3531" s="74" t="str">
        <f>'EMFAC2017EI-2011Class'!C3530</f>
        <v>T7 Tractor</v>
      </c>
      <c r="C3531" s="73">
        <f>'EMFAC2017EI-2011Class'!D3530</f>
        <v>1981</v>
      </c>
      <c r="D3531" s="38">
        <f>'EMFAC2017EI-2011Class'!F3530</f>
        <v>44</v>
      </c>
      <c r="E3531" s="72" t="str">
        <f t="shared" ref="E3531:E3591" si="114">CONCATENATE(B3531,"-",D3531)</f>
        <v>T7 Tractor-44</v>
      </c>
      <c r="F3531" s="39">
        <f>VLOOKUP(E3531,HD_Odo!$C$2:$D$1381,2,FALSE)</f>
        <v>800000</v>
      </c>
      <c r="G3531" s="89" t="str">
        <f>'EMFAC2017EI-2011Class'!H3530</f>
        <v>2025-T7 Tractor-44</v>
      </c>
      <c r="H3531" s="77">
        <f t="shared" si="113"/>
        <v>1</v>
      </c>
      <c r="J3531" s="13"/>
      <c r="N3531" s="37"/>
      <c r="O3531" s="36"/>
    </row>
    <row r="3532" spans="1:15" ht="13.7" customHeight="1" x14ac:dyDescent="0.25">
      <c r="A3532" s="73">
        <f>'EMFAC2017EI-2011Class'!B3531</f>
        <v>2025</v>
      </c>
      <c r="B3532" s="74" t="str">
        <f>'EMFAC2017EI-2011Class'!C3531</f>
        <v>T7 Tractor Construction</v>
      </c>
      <c r="C3532" s="73">
        <f>'EMFAC2017EI-2011Class'!D3531</f>
        <v>2026</v>
      </c>
      <c r="D3532" s="38">
        <f>'EMFAC2017EI-2011Class'!F3531</f>
        <v>-1</v>
      </c>
      <c r="E3532" s="72" t="str">
        <f t="shared" si="114"/>
        <v>T7 Tractor Construction--1</v>
      </c>
      <c r="F3532" s="39">
        <f>VLOOKUP(E3532,HD_Odo!$C$2:$D$1381,2,FALSE)</f>
        <v>0</v>
      </c>
      <c r="G3532" s="89" t="str">
        <f>'EMFAC2017EI-2011Class'!H3531</f>
        <v>2025-T7 Tractor Construction--1</v>
      </c>
      <c r="H3532" s="77">
        <f t="shared" si="113"/>
        <v>1</v>
      </c>
      <c r="J3532" s="13"/>
      <c r="N3532" s="37"/>
      <c r="O3532" s="36"/>
    </row>
    <row r="3533" spans="1:15" ht="13.7" customHeight="1" x14ac:dyDescent="0.25">
      <c r="A3533" s="73">
        <f>'EMFAC2017EI-2011Class'!B3532</f>
        <v>2025</v>
      </c>
      <c r="B3533" s="74" t="str">
        <f>'EMFAC2017EI-2011Class'!C3532</f>
        <v>T7 Tractor Construction</v>
      </c>
      <c r="C3533" s="73">
        <f>'EMFAC2017EI-2011Class'!D3532</f>
        <v>2025</v>
      </c>
      <c r="D3533" s="38">
        <f>'EMFAC2017EI-2011Class'!F3532</f>
        <v>0</v>
      </c>
      <c r="E3533" s="72" t="str">
        <f t="shared" si="114"/>
        <v>T7 Tractor Construction-0</v>
      </c>
      <c r="F3533" s="39">
        <f>VLOOKUP(E3533,HD_Odo!$C$2:$D$1381,2,FALSE)</f>
        <v>76908.539999999994</v>
      </c>
      <c r="G3533" s="89" t="str">
        <f>'EMFAC2017EI-2011Class'!H3532</f>
        <v>2025-T7 Tractor Construction-0</v>
      </c>
      <c r="H3533" s="77">
        <f t="shared" si="113"/>
        <v>0.91211370450883045</v>
      </c>
      <c r="J3533" s="13"/>
      <c r="N3533" s="37"/>
      <c r="O3533" s="36"/>
    </row>
    <row r="3534" spans="1:15" ht="13.7" customHeight="1" x14ac:dyDescent="0.25">
      <c r="A3534" s="73">
        <f>'EMFAC2017EI-2011Class'!B3533</f>
        <v>2025</v>
      </c>
      <c r="B3534" s="74" t="str">
        <f>'EMFAC2017EI-2011Class'!C3533</f>
        <v>T7 Tractor Construction</v>
      </c>
      <c r="C3534" s="73">
        <f>'EMFAC2017EI-2011Class'!D3533</f>
        <v>2024</v>
      </c>
      <c r="D3534" s="38">
        <f>'EMFAC2017EI-2011Class'!F3533</f>
        <v>1</v>
      </c>
      <c r="E3534" s="72" t="str">
        <f t="shared" si="114"/>
        <v>T7 Tractor Construction-1</v>
      </c>
      <c r="F3534" s="39">
        <f>VLOOKUP(E3534,HD_Odo!$C$2:$D$1381,2,FALSE)</f>
        <v>153817.1</v>
      </c>
      <c r="G3534" s="89" t="str">
        <f>'EMFAC2017EI-2011Class'!H3533</f>
        <v>2025-T7 Tractor Construction-1</v>
      </c>
      <c r="H3534" s="77">
        <f t="shared" si="113"/>
        <v>0.85637706633917587</v>
      </c>
      <c r="J3534" s="13"/>
      <c r="N3534" s="37"/>
      <c r="O3534" s="36"/>
    </row>
    <row r="3535" spans="1:15" ht="13.7" customHeight="1" x14ac:dyDescent="0.25">
      <c r="A3535" s="73">
        <f>'EMFAC2017EI-2011Class'!B3534</f>
        <v>2025</v>
      </c>
      <c r="B3535" s="74" t="str">
        <f>'EMFAC2017EI-2011Class'!C3534</f>
        <v>T7 Tractor Construction</v>
      </c>
      <c r="C3535" s="73">
        <f>'EMFAC2017EI-2011Class'!D3534</f>
        <v>2023</v>
      </c>
      <c r="D3535" s="38">
        <f>'EMFAC2017EI-2011Class'!F3534</f>
        <v>2</v>
      </c>
      <c r="E3535" s="72" t="str">
        <f t="shared" si="114"/>
        <v>T7 Tractor Construction-2</v>
      </c>
      <c r="F3535" s="39">
        <f>VLOOKUP(E3535,HD_Odo!$C$2:$D$1381,2,FALSE)</f>
        <v>229819.72</v>
      </c>
      <c r="G3535" s="89" t="str">
        <f>'EMFAC2017EI-2011Class'!H3534</f>
        <v>2025-T7 Tractor Construction-2</v>
      </c>
      <c r="H3535" s="77">
        <f t="shared" si="113"/>
        <v>0.81826090773233284</v>
      </c>
      <c r="J3535" s="13"/>
      <c r="N3535" s="37"/>
      <c r="O3535" s="36"/>
    </row>
    <row r="3536" spans="1:15" ht="13.7" customHeight="1" x14ac:dyDescent="0.25">
      <c r="A3536" s="73">
        <f>'EMFAC2017EI-2011Class'!B3535</f>
        <v>2025</v>
      </c>
      <c r="B3536" s="74" t="str">
        <f>'EMFAC2017EI-2011Class'!C3535</f>
        <v>T7 Tractor Construction</v>
      </c>
      <c r="C3536" s="73">
        <f>'EMFAC2017EI-2011Class'!D3535</f>
        <v>2022</v>
      </c>
      <c r="D3536" s="38">
        <f>'EMFAC2017EI-2011Class'!F3535</f>
        <v>3</v>
      </c>
      <c r="E3536" s="72" t="str">
        <f t="shared" si="114"/>
        <v>T7 Tractor Construction-3</v>
      </c>
      <c r="F3536" s="39">
        <f>VLOOKUP(E3536,HD_Odo!$C$2:$D$1381,2,FALSE)</f>
        <v>310702.34000000003</v>
      </c>
      <c r="G3536" s="89" t="str">
        <f>'EMFAC2017EI-2011Class'!H3535</f>
        <v>2025-T7 Tractor Construction-3</v>
      </c>
      <c r="H3536" s="77">
        <f t="shared" si="113"/>
        <v>0.78871947602779369</v>
      </c>
      <c r="J3536" s="13"/>
      <c r="N3536" s="37"/>
      <c r="O3536" s="36"/>
    </row>
    <row r="3537" spans="1:15" ht="13.7" customHeight="1" x14ac:dyDescent="0.25">
      <c r="A3537" s="73">
        <f>'EMFAC2017EI-2011Class'!B3536</f>
        <v>2025</v>
      </c>
      <c r="B3537" s="74" t="str">
        <f>'EMFAC2017EI-2011Class'!C3536</f>
        <v>T7 Tractor Construction</v>
      </c>
      <c r="C3537" s="73">
        <f>'EMFAC2017EI-2011Class'!D3536</f>
        <v>2021</v>
      </c>
      <c r="D3537" s="38">
        <f>'EMFAC2017EI-2011Class'!F3536</f>
        <v>4</v>
      </c>
      <c r="E3537" s="72" t="str">
        <f t="shared" si="114"/>
        <v>T7 Tractor Construction-4</v>
      </c>
      <c r="F3537" s="39">
        <f>VLOOKUP(E3537,HD_Odo!$C$2:$D$1381,2,FALSE)</f>
        <v>395127.86</v>
      </c>
      <c r="G3537" s="89" t="str">
        <f>'EMFAC2017EI-2011Class'!H3536</f>
        <v>2025-T7 Tractor Construction-4</v>
      </c>
      <c r="H3537" s="77">
        <f t="shared" si="113"/>
        <v>0.76558635411214437</v>
      </c>
      <c r="J3537" s="13"/>
      <c r="N3537" s="37"/>
      <c r="O3537" s="36"/>
    </row>
    <row r="3538" spans="1:15" ht="13.7" customHeight="1" x14ac:dyDescent="0.25">
      <c r="A3538" s="73">
        <f>'EMFAC2017EI-2011Class'!B3537</f>
        <v>2025</v>
      </c>
      <c r="B3538" s="74" t="str">
        <f>'EMFAC2017EI-2011Class'!C3537</f>
        <v>T7 Tractor Construction</v>
      </c>
      <c r="C3538" s="73">
        <f>'EMFAC2017EI-2011Class'!D3537</f>
        <v>2020</v>
      </c>
      <c r="D3538" s="38">
        <f>'EMFAC2017EI-2011Class'!F3537</f>
        <v>5</v>
      </c>
      <c r="E3538" s="72" t="str">
        <f t="shared" si="114"/>
        <v>T7 Tractor Construction-5</v>
      </c>
      <c r="F3538" s="39">
        <f>VLOOKUP(E3538,HD_Odo!$C$2:$D$1381,2,FALSE)</f>
        <v>488987.22</v>
      </c>
      <c r="G3538" s="89" t="str">
        <f>'EMFAC2017EI-2011Class'!H3537</f>
        <v>2025-T7 Tractor Construction-5</v>
      </c>
      <c r="H3538" s="77">
        <f t="shared" si="113"/>
        <v>0.74593607888422109</v>
      </c>
      <c r="J3538" s="13"/>
      <c r="N3538" s="37"/>
      <c r="O3538" s="36"/>
    </row>
    <row r="3539" spans="1:15" ht="13.7" customHeight="1" x14ac:dyDescent="0.25">
      <c r="A3539" s="73">
        <f>'EMFAC2017EI-2011Class'!B3538</f>
        <v>2025</v>
      </c>
      <c r="B3539" s="74" t="str">
        <f>'EMFAC2017EI-2011Class'!C3538</f>
        <v>T7 Tractor Construction</v>
      </c>
      <c r="C3539" s="73">
        <f>'EMFAC2017EI-2011Class'!D3538</f>
        <v>2019</v>
      </c>
      <c r="D3539" s="38">
        <f>'EMFAC2017EI-2011Class'!F3538</f>
        <v>6</v>
      </c>
      <c r="E3539" s="72" t="str">
        <f t="shared" si="114"/>
        <v>T7 Tractor Construction-6</v>
      </c>
      <c r="F3539" s="39">
        <f>VLOOKUP(E3539,HD_Odo!$C$2:$D$1381,2,FALSE)</f>
        <v>558038.9</v>
      </c>
      <c r="G3539" s="89" t="str">
        <f>'EMFAC2017EI-2011Class'!H3538</f>
        <v>2025-T7 Tractor Construction-6</v>
      </c>
      <c r="H3539" s="77">
        <f t="shared" si="113"/>
        <v>0.73433523604369388</v>
      </c>
      <c r="J3539" s="13"/>
      <c r="N3539" s="37"/>
      <c r="O3539" s="36"/>
    </row>
    <row r="3540" spans="1:15" ht="13.7" customHeight="1" x14ac:dyDescent="0.25">
      <c r="A3540" s="73">
        <f>'EMFAC2017EI-2011Class'!B3539</f>
        <v>2025</v>
      </c>
      <c r="B3540" s="74" t="str">
        <f>'EMFAC2017EI-2011Class'!C3539</f>
        <v>T7 Tractor Construction</v>
      </c>
      <c r="C3540" s="73">
        <f>'EMFAC2017EI-2011Class'!D3539</f>
        <v>2018</v>
      </c>
      <c r="D3540" s="38">
        <f>'EMFAC2017EI-2011Class'!F3539</f>
        <v>7</v>
      </c>
      <c r="E3540" s="72" t="str">
        <f t="shared" si="114"/>
        <v>T7 Tractor Construction-7</v>
      </c>
      <c r="F3540" s="39">
        <f>VLOOKUP(E3540,HD_Odo!$C$2:$D$1381,2,FALSE)</f>
        <v>615840.93999999994</v>
      </c>
      <c r="G3540" s="89" t="str">
        <f>'EMFAC2017EI-2011Class'!H3539</f>
        <v>2025-T7 Tractor Construction-7</v>
      </c>
      <c r="H3540" s="77">
        <f t="shared" si="113"/>
        <v>0.72602022322056203</v>
      </c>
      <c r="J3540" s="13"/>
      <c r="N3540" s="37"/>
      <c r="O3540" s="36"/>
    </row>
    <row r="3541" spans="1:15" ht="13.7" customHeight="1" x14ac:dyDescent="0.25">
      <c r="A3541" s="73">
        <f>'EMFAC2017EI-2011Class'!B3540</f>
        <v>2025</v>
      </c>
      <c r="B3541" s="74" t="str">
        <f>'EMFAC2017EI-2011Class'!C3540</f>
        <v>T7 Tractor Construction</v>
      </c>
      <c r="C3541" s="73">
        <f>'EMFAC2017EI-2011Class'!D3540</f>
        <v>2017</v>
      </c>
      <c r="D3541" s="38">
        <f>'EMFAC2017EI-2011Class'!F3540</f>
        <v>8</v>
      </c>
      <c r="E3541" s="72" t="str">
        <f t="shared" si="114"/>
        <v>T7 Tractor Construction-8</v>
      </c>
      <c r="F3541" s="39">
        <f>VLOOKUP(E3541,HD_Odo!$C$2:$D$1381,2,FALSE)</f>
        <v>669491.87</v>
      </c>
      <c r="G3541" s="89" t="str">
        <f>'EMFAC2017EI-2011Class'!H3540</f>
        <v>2025-T7 Tractor Construction-8</v>
      </c>
      <c r="H3541" s="77">
        <f t="shared" si="113"/>
        <v>0.71922119982225674</v>
      </c>
      <c r="J3541" s="13"/>
      <c r="N3541" s="37"/>
      <c r="O3541" s="36"/>
    </row>
    <row r="3542" spans="1:15" ht="13.7" customHeight="1" x14ac:dyDescent="0.25">
      <c r="A3542" s="73">
        <f>'EMFAC2017EI-2011Class'!B3541</f>
        <v>2025</v>
      </c>
      <c r="B3542" s="74" t="str">
        <f>'EMFAC2017EI-2011Class'!C3541</f>
        <v>T7 Tractor Construction</v>
      </c>
      <c r="C3542" s="73">
        <f>'EMFAC2017EI-2011Class'!D3541</f>
        <v>2016</v>
      </c>
      <c r="D3542" s="38">
        <f>'EMFAC2017EI-2011Class'!F3541</f>
        <v>9</v>
      </c>
      <c r="E3542" s="72" t="str">
        <f t="shared" si="114"/>
        <v>T7 Tractor Construction-9</v>
      </c>
      <c r="F3542" s="39">
        <f>VLOOKUP(E3542,HD_Odo!$C$2:$D$1381,2,FALSE)</f>
        <v>719283.9</v>
      </c>
      <c r="G3542" s="89" t="str">
        <f>'EMFAC2017EI-2011Class'!H3541</f>
        <v>2025-T7 Tractor Construction-9</v>
      </c>
      <c r="H3542" s="77">
        <f t="shared" si="113"/>
        <v>0.71357322918362553</v>
      </c>
      <c r="J3542" s="13"/>
      <c r="N3542" s="37"/>
      <c r="O3542" s="36"/>
    </row>
    <row r="3543" spans="1:15" ht="13.7" customHeight="1" x14ac:dyDescent="0.25">
      <c r="A3543" s="73">
        <f>'EMFAC2017EI-2011Class'!B3542</f>
        <v>2025</v>
      </c>
      <c r="B3543" s="74" t="str">
        <f>'EMFAC2017EI-2011Class'!C3542</f>
        <v>T7 Tractor Construction</v>
      </c>
      <c r="C3543" s="73">
        <f>'EMFAC2017EI-2011Class'!D3542</f>
        <v>2015</v>
      </c>
      <c r="D3543" s="38">
        <f>'EMFAC2017EI-2011Class'!F3542</f>
        <v>10</v>
      </c>
      <c r="E3543" s="72" t="str">
        <f t="shared" si="114"/>
        <v>T7 Tractor Construction-10</v>
      </c>
      <c r="F3543" s="39">
        <f>VLOOKUP(E3543,HD_Odo!$C$2:$D$1381,2,FALSE)</f>
        <v>765588.04</v>
      </c>
      <c r="G3543" s="89" t="str">
        <f>'EMFAC2017EI-2011Class'!H3542</f>
        <v>2025-T7 Tractor Construction-10</v>
      </c>
      <c r="H3543" s="77">
        <f t="shared" si="113"/>
        <v>0.70880985223805471</v>
      </c>
      <c r="J3543" s="13"/>
      <c r="N3543" s="37"/>
      <c r="O3543" s="36"/>
    </row>
    <row r="3544" spans="1:15" ht="13.7" customHeight="1" x14ac:dyDescent="0.25">
      <c r="A3544" s="73">
        <f>'EMFAC2017EI-2011Class'!B3543</f>
        <v>2025</v>
      </c>
      <c r="B3544" s="74" t="str">
        <f>'EMFAC2017EI-2011Class'!C3543</f>
        <v>T7 Tractor Construction</v>
      </c>
      <c r="C3544" s="73">
        <f>'EMFAC2017EI-2011Class'!D3543</f>
        <v>2014</v>
      </c>
      <c r="D3544" s="38">
        <f>'EMFAC2017EI-2011Class'!F3543</f>
        <v>11</v>
      </c>
      <c r="E3544" s="72" t="str">
        <f t="shared" si="114"/>
        <v>T7 Tractor Construction-11</v>
      </c>
      <c r="F3544" s="39">
        <f>VLOOKUP(E3544,HD_Odo!$C$2:$D$1381,2,FALSE)</f>
        <v>800000</v>
      </c>
      <c r="G3544" s="89" t="str">
        <f>'EMFAC2017EI-2011Class'!H3543</f>
        <v>2025-T7 Tractor Construction-11</v>
      </c>
      <c r="H3544" s="77">
        <f t="shared" si="113"/>
        <v>0.70553771918684549</v>
      </c>
      <c r="J3544" s="13"/>
      <c r="N3544" s="37"/>
      <c r="O3544" s="36"/>
    </row>
    <row r="3545" spans="1:15" ht="13.7" customHeight="1" x14ac:dyDescent="0.25">
      <c r="A3545" s="73">
        <f>'EMFAC2017EI-2011Class'!B3544</f>
        <v>2025</v>
      </c>
      <c r="B3545" s="74" t="str">
        <f>'EMFAC2017EI-2011Class'!C3544</f>
        <v>T7 Tractor Construction</v>
      </c>
      <c r="C3545" s="73">
        <f>'EMFAC2017EI-2011Class'!D3544</f>
        <v>2013</v>
      </c>
      <c r="D3545" s="38">
        <f>'EMFAC2017EI-2011Class'!F3544</f>
        <v>12</v>
      </c>
      <c r="E3545" s="72" t="str">
        <f t="shared" si="114"/>
        <v>T7 Tractor Construction-12</v>
      </c>
      <c r="F3545" s="39">
        <f>VLOOKUP(E3545,HD_Odo!$C$2:$D$1381,2,FALSE)</f>
        <v>800000</v>
      </c>
      <c r="G3545" s="89" t="str">
        <f>'EMFAC2017EI-2011Class'!H3544</f>
        <v>2025-T7 Tractor Construction-12</v>
      </c>
      <c r="H3545" s="77">
        <f t="shared" si="113"/>
        <v>0.68041741646726039</v>
      </c>
      <c r="J3545" s="13"/>
      <c r="N3545" s="37"/>
      <c r="O3545" s="36"/>
    </row>
    <row r="3546" spans="1:15" ht="13.7" customHeight="1" x14ac:dyDescent="0.25">
      <c r="A3546" s="73">
        <f>'EMFAC2017EI-2011Class'!B3545</f>
        <v>2025</v>
      </c>
      <c r="B3546" s="74" t="str">
        <f>'EMFAC2017EI-2011Class'!C3545</f>
        <v>T7 Tractor Construction</v>
      </c>
      <c r="C3546" s="73">
        <f>'EMFAC2017EI-2011Class'!D3545</f>
        <v>2012</v>
      </c>
      <c r="D3546" s="38">
        <f>'EMFAC2017EI-2011Class'!F3545</f>
        <v>13</v>
      </c>
      <c r="E3546" s="72" t="str">
        <f t="shared" si="114"/>
        <v>T7 Tractor Construction-13</v>
      </c>
      <c r="F3546" s="39">
        <f>VLOOKUP(E3546,HD_Odo!$C$2:$D$1381,2,FALSE)</f>
        <v>800000</v>
      </c>
      <c r="G3546" s="89" t="str">
        <f>'EMFAC2017EI-2011Class'!H3545</f>
        <v>2025-T7 Tractor Construction-13</v>
      </c>
      <c r="H3546" s="77">
        <f t="shared" si="113"/>
        <v>0.68041741646726039</v>
      </c>
      <c r="J3546" s="13"/>
      <c r="N3546" s="37"/>
      <c r="O3546" s="36"/>
    </row>
    <row r="3547" spans="1:15" ht="13.7" customHeight="1" x14ac:dyDescent="0.25">
      <c r="A3547" s="73">
        <f>'EMFAC2017EI-2011Class'!B3546</f>
        <v>2025</v>
      </c>
      <c r="B3547" s="74" t="str">
        <f>'EMFAC2017EI-2011Class'!C3546</f>
        <v>T7 Tractor Construction</v>
      </c>
      <c r="C3547" s="73">
        <f>'EMFAC2017EI-2011Class'!D3546</f>
        <v>2011</v>
      </c>
      <c r="D3547" s="38">
        <f>'EMFAC2017EI-2011Class'!F3546</f>
        <v>14</v>
      </c>
      <c r="E3547" s="72" t="str">
        <f t="shared" si="114"/>
        <v>T7 Tractor Construction-14</v>
      </c>
      <c r="F3547" s="39">
        <f>VLOOKUP(E3547,HD_Odo!$C$2:$D$1381,2,FALSE)</f>
        <v>800000</v>
      </c>
      <c r="G3547" s="89" t="str">
        <f>'EMFAC2017EI-2011Class'!H3546</f>
        <v>2025-T7 Tractor Construction-14</v>
      </c>
      <c r="H3547" s="77">
        <f t="shared" si="113"/>
        <v>0.68041741646726039</v>
      </c>
      <c r="J3547" s="13"/>
      <c r="N3547" s="37"/>
      <c r="O3547" s="36"/>
    </row>
    <row r="3548" spans="1:15" ht="13.7" customHeight="1" x14ac:dyDescent="0.25">
      <c r="A3548" s="73">
        <f>'EMFAC2017EI-2011Class'!B3547</f>
        <v>2025</v>
      </c>
      <c r="B3548" s="74" t="str">
        <f>'EMFAC2017EI-2011Class'!C3547</f>
        <v>T7 Tractor Construction</v>
      </c>
      <c r="C3548" s="73">
        <f>'EMFAC2017EI-2011Class'!D3547</f>
        <v>2010</v>
      </c>
      <c r="D3548" s="38">
        <f>'EMFAC2017EI-2011Class'!F3547</f>
        <v>15</v>
      </c>
      <c r="E3548" s="72" t="str">
        <f t="shared" si="114"/>
        <v>T7 Tractor Construction-15</v>
      </c>
      <c r="F3548" s="39">
        <f>VLOOKUP(E3548,HD_Odo!$C$2:$D$1381,2,FALSE)</f>
        <v>800000</v>
      </c>
      <c r="G3548" s="89" t="str">
        <f>'EMFAC2017EI-2011Class'!H3547</f>
        <v>2025-T7 Tractor Construction-15</v>
      </c>
      <c r="H3548" s="77">
        <f t="shared" si="113"/>
        <v>0.71709427553509542</v>
      </c>
      <c r="J3548" s="13"/>
      <c r="N3548" s="37"/>
      <c r="O3548" s="36"/>
    </row>
    <row r="3549" spans="1:15" ht="13.7" customHeight="1" x14ac:dyDescent="0.25">
      <c r="A3549" s="73">
        <f>'EMFAC2017EI-2011Class'!B3548</f>
        <v>2025</v>
      </c>
      <c r="B3549" s="74" t="str">
        <f>'EMFAC2017EI-2011Class'!C3548</f>
        <v>T7 Tractor Construction</v>
      </c>
      <c r="C3549" s="73">
        <f>'EMFAC2017EI-2011Class'!D3548</f>
        <v>2009</v>
      </c>
      <c r="D3549" s="38">
        <f>'EMFAC2017EI-2011Class'!F3548</f>
        <v>16</v>
      </c>
      <c r="E3549" s="72" t="str">
        <f t="shared" si="114"/>
        <v>T7 Tractor Construction-16</v>
      </c>
      <c r="F3549" s="39">
        <f>VLOOKUP(E3549,HD_Odo!$C$2:$D$1381,2,FALSE)</f>
        <v>800000</v>
      </c>
      <c r="G3549" s="89" t="str">
        <f>'EMFAC2017EI-2011Class'!H3548</f>
        <v>2025-T7 Tractor Construction-16</v>
      </c>
      <c r="H3549" s="77">
        <f t="shared" si="113"/>
        <v>0.71709427553509542</v>
      </c>
      <c r="J3549" s="13"/>
      <c r="N3549" s="37"/>
      <c r="O3549" s="36"/>
    </row>
    <row r="3550" spans="1:15" ht="13.7" customHeight="1" x14ac:dyDescent="0.25">
      <c r="A3550" s="73">
        <f>'EMFAC2017EI-2011Class'!B3549</f>
        <v>2025</v>
      </c>
      <c r="B3550" s="74" t="str">
        <f>'EMFAC2017EI-2011Class'!C3549</f>
        <v>T7 Tractor Construction</v>
      </c>
      <c r="C3550" s="73">
        <f>'EMFAC2017EI-2011Class'!D3549</f>
        <v>2008</v>
      </c>
      <c r="D3550" s="38">
        <f>'EMFAC2017EI-2011Class'!F3549</f>
        <v>17</v>
      </c>
      <c r="E3550" s="72" t="str">
        <f t="shared" si="114"/>
        <v>T7 Tractor Construction-17</v>
      </c>
      <c r="F3550" s="39">
        <f>VLOOKUP(E3550,HD_Odo!$C$2:$D$1381,2,FALSE)</f>
        <v>800000</v>
      </c>
      <c r="G3550" s="89" t="str">
        <f>'EMFAC2017EI-2011Class'!H3549</f>
        <v>2025-T7 Tractor Construction-17</v>
      </c>
      <c r="H3550" s="77">
        <f t="shared" si="113"/>
        <v>0.71709427553509542</v>
      </c>
      <c r="J3550" s="13"/>
      <c r="N3550" s="37"/>
      <c r="O3550" s="36"/>
    </row>
    <row r="3551" spans="1:15" ht="13.7" customHeight="1" x14ac:dyDescent="0.25">
      <c r="A3551" s="73">
        <f>'EMFAC2017EI-2011Class'!B3550</f>
        <v>2025</v>
      </c>
      <c r="B3551" s="74" t="str">
        <f>'EMFAC2017EI-2011Class'!C3550</f>
        <v>T7 Tractor Construction</v>
      </c>
      <c r="C3551" s="73">
        <f>'EMFAC2017EI-2011Class'!D3550</f>
        <v>2007</v>
      </c>
      <c r="D3551" s="38">
        <f>'EMFAC2017EI-2011Class'!F3550</f>
        <v>18</v>
      </c>
      <c r="E3551" s="72" t="str">
        <f t="shared" si="114"/>
        <v>T7 Tractor Construction-18</v>
      </c>
      <c r="F3551" s="39">
        <f>VLOOKUP(E3551,HD_Odo!$C$2:$D$1381,2,FALSE)</f>
        <v>800000</v>
      </c>
      <c r="G3551" s="89" t="str">
        <f>'EMFAC2017EI-2011Class'!H3550</f>
        <v>2025-T7 Tractor Construction-18</v>
      </c>
      <c r="H3551" s="77">
        <f t="shared" si="113"/>
        <v>0.84692417099349515</v>
      </c>
      <c r="J3551" s="13"/>
      <c r="N3551" s="37"/>
      <c r="O3551" s="36"/>
    </row>
    <row r="3552" spans="1:15" ht="13.7" customHeight="1" x14ac:dyDescent="0.25">
      <c r="A3552" s="73">
        <f>'EMFAC2017EI-2011Class'!B3551</f>
        <v>2025</v>
      </c>
      <c r="B3552" s="74" t="str">
        <f>'EMFAC2017EI-2011Class'!C3551</f>
        <v>T7 Tractor Construction</v>
      </c>
      <c r="C3552" s="73">
        <f>'EMFAC2017EI-2011Class'!D3551</f>
        <v>2006</v>
      </c>
      <c r="D3552" s="38">
        <f>'EMFAC2017EI-2011Class'!F3551</f>
        <v>19</v>
      </c>
      <c r="E3552" s="72" t="str">
        <f t="shared" si="114"/>
        <v>T7 Tractor Construction-19</v>
      </c>
      <c r="F3552" s="39">
        <f>VLOOKUP(E3552,HD_Odo!$C$2:$D$1381,2,FALSE)</f>
        <v>800000</v>
      </c>
      <c r="G3552" s="89" t="str">
        <f>'EMFAC2017EI-2011Class'!H3551</f>
        <v>2025-T7 Tractor Construction-19</v>
      </c>
      <c r="H3552" s="77">
        <f t="shared" si="113"/>
        <v>0.84692417099349515</v>
      </c>
      <c r="J3552" s="13"/>
      <c r="N3552" s="37"/>
      <c r="O3552" s="36"/>
    </row>
    <row r="3553" spans="1:15" ht="13.7" customHeight="1" x14ac:dyDescent="0.25">
      <c r="A3553" s="73">
        <f>'EMFAC2017EI-2011Class'!B3552</f>
        <v>2025</v>
      </c>
      <c r="B3553" s="74" t="str">
        <f>'EMFAC2017EI-2011Class'!C3552</f>
        <v>T7 Tractor Construction</v>
      </c>
      <c r="C3553" s="73">
        <f>'EMFAC2017EI-2011Class'!D3552</f>
        <v>2005</v>
      </c>
      <c r="D3553" s="38">
        <f>'EMFAC2017EI-2011Class'!F3552</f>
        <v>20</v>
      </c>
      <c r="E3553" s="72" t="str">
        <f t="shared" si="114"/>
        <v>T7 Tractor Construction-20</v>
      </c>
      <c r="F3553" s="39">
        <f>VLOOKUP(E3553,HD_Odo!$C$2:$D$1381,2,FALSE)</f>
        <v>800000</v>
      </c>
      <c r="G3553" s="89" t="str">
        <f>'EMFAC2017EI-2011Class'!H3552</f>
        <v>2025-T7 Tractor Construction-20</v>
      </c>
      <c r="H3553" s="77">
        <f t="shared" si="113"/>
        <v>0.84692417099349515</v>
      </c>
      <c r="J3553" s="13"/>
      <c r="N3553" s="37"/>
      <c r="O3553" s="36"/>
    </row>
    <row r="3554" spans="1:15" ht="13.7" customHeight="1" x14ac:dyDescent="0.25">
      <c r="A3554" s="73">
        <f>'EMFAC2017EI-2011Class'!B3553</f>
        <v>2025</v>
      </c>
      <c r="B3554" s="74" t="str">
        <f>'EMFAC2017EI-2011Class'!C3553</f>
        <v>T7 Tractor Construction</v>
      </c>
      <c r="C3554" s="73">
        <f>'EMFAC2017EI-2011Class'!D3553</f>
        <v>2004</v>
      </c>
      <c r="D3554" s="38">
        <f>'EMFAC2017EI-2011Class'!F3553</f>
        <v>21</v>
      </c>
      <c r="E3554" s="72" t="str">
        <f t="shared" si="114"/>
        <v>T7 Tractor Construction-21</v>
      </c>
      <c r="F3554" s="39">
        <f>VLOOKUP(E3554,HD_Odo!$C$2:$D$1381,2,FALSE)</f>
        <v>800000</v>
      </c>
      <c r="G3554" s="89" t="str">
        <f>'EMFAC2017EI-2011Class'!H3553</f>
        <v>2025-T7 Tractor Construction-21</v>
      </c>
      <c r="H3554" s="77">
        <f t="shared" si="113"/>
        <v>0.84692417099349515</v>
      </c>
      <c r="J3554" s="13"/>
      <c r="N3554" s="37"/>
      <c r="O3554" s="36"/>
    </row>
    <row r="3555" spans="1:15" ht="13.7" customHeight="1" x14ac:dyDescent="0.25">
      <c r="A3555" s="73">
        <f>'EMFAC2017EI-2011Class'!B3554</f>
        <v>2025</v>
      </c>
      <c r="B3555" s="74" t="str">
        <f>'EMFAC2017EI-2011Class'!C3554</f>
        <v>T7 Tractor Construction</v>
      </c>
      <c r="C3555" s="73">
        <f>'EMFAC2017EI-2011Class'!D3554</f>
        <v>2003</v>
      </c>
      <c r="D3555" s="38">
        <f>'EMFAC2017EI-2011Class'!F3554</f>
        <v>22</v>
      </c>
      <c r="E3555" s="72" t="str">
        <f t="shared" si="114"/>
        <v>T7 Tractor Construction-22</v>
      </c>
      <c r="F3555" s="39">
        <f>VLOOKUP(E3555,HD_Odo!$C$2:$D$1381,2,FALSE)</f>
        <v>800000</v>
      </c>
      <c r="G3555" s="89" t="str">
        <f>'EMFAC2017EI-2011Class'!H3554</f>
        <v>2025-T7 Tractor Construction-22</v>
      </c>
      <c r="H3555" s="77">
        <f t="shared" si="113"/>
        <v>0.90448502162131283</v>
      </c>
      <c r="J3555" s="13"/>
      <c r="N3555" s="37"/>
      <c r="O3555" s="36"/>
    </row>
    <row r="3556" spans="1:15" ht="13.7" customHeight="1" x14ac:dyDescent="0.25">
      <c r="A3556" s="73">
        <f>'EMFAC2017EI-2011Class'!B3555</f>
        <v>2025</v>
      </c>
      <c r="B3556" s="74" t="str">
        <f>'EMFAC2017EI-2011Class'!C3555</f>
        <v>T7 Tractor Construction</v>
      </c>
      <c r="C3556" s="73">
        <f>'EMFAC2017EI-2011Class'!D3555</f>
        <v>2002</v>
      </c>
      <c r="D3556" s="38">
        <f>'EMFAC2017EI-2011Class'!F3555</f>
        <v>23</v>
      </c>
      <c r="E3556" s="72" t="str">
        <f t="shared" si="114"/>
        <v>T7 Tractor Construction-23</v>
      </c>
      <c r="F3556" s="39">
        <f>VLOOKUP(E3556,HD_Odo!$C$2:$D$1381,2,FALSE)</f>
        <v>800000</v>
      </c>
      <c r="G3556" s="89" t="str">
        <f>'EMFAC2017EI-2011Class'!H3555</f>
        <v>2025-T7 Tractor Construction-23</v>
      </c>
      <c r="H3556" s="77">
        <f t="shared" si="113"/>
        <v>0.90448502162131283</v>
      </c>
      <c r="J3556" s="13"/>
      <c r="N3556" s="37"/>
      <c r="O3556" s="36"/>
    </row>
    <row r="3557" spans="1:15" ht="13.7" customHeight="1" x14ac:dyDescent="0.25">
      <c r="A3557" s="73">
        <f>'EMFAC2017EI-2011Class'!B3556</f>
        <v>2025</v>
      </c>
      <c r="B3557" s="74" t="str">
        <f>'EMFAC2017EI-2011Class'!C3556</f>
        <v>T7 Tractor Construction</v>
      </c>
      <c r="C3557" s="73">
        <f>'EMFAC2017EI-2011Class'!D3556</f>
        <v>2001</v>
      </c>
      <c r="D3557" s="38">
        <f>'EMFAC2017EI-2011Class'!F3556</f>
        <v>24</v>
      </c>
      <c r="E3557" s="72" t="str">
        <f t="shared" si="114"/>
        <v>T7 Tractor Construction-24</v>
      </c>
      <c r="F3557" s="39">
        <f>VLOOKUP(E3557,HD_Odo!$C$2:$D$1381,2,FALSE)</f>
        <v>800000</v>
      </c>
      <c r="G3557" s="89" t="str">
        <f>'EMFAC2017EI-2011Class'!H3556</f>
        <v>2025-T7 Tractor Construction-24</v>
      </c>
      <c r="H3557" s="77">
        <f t="shared" si="113"/>
        <v>0.90448502162131283</v>
      </c>
      <c r="J3557" s="13"/>
      <c r="N3557" s="37"/>
      <c r="O3557" s="36"/>
    </row>
    <row r="3558" spans="1:15" ht="13.7" customHeight="1" x14ac:dyDescent="0.25">
      <c r="A3558" s="73">
        <f>'EMFAC2017EI-2011Class'!B3557</f>
        <v>2025</v>
      </c>
      <c r="B3558" s="74" t="str">
        <f>'EMFAC2017EI-2011Class'!C3557</f>
        <v>T7 Tractor Construction</v>
      </c>
      <c r="C3558" s="73">
        <f>'EMFAC2017EI-2011Class'!D3557</f>
        <v>2000</v>
      </c>
      <c r="D3558" s="38">
        <f>'EMFAC2017EI-2011Class'!F3557</f>
        <v>25</v>
      </c>
      <c r="E3558" s="72" t="str">
        <f t="shared" si="114"/>
        <v>T7 Tractor Construction-25</v>
      </c>
      <c r="F3558" s="39">
        <f>VLOOKUP(E3558,HD_Odo!$C$2:$D$1381,2,FALSE)</f>
        <v>800000</v>
      </c>
      <c r="G3558" s="89" t="str">
        <f>'EMFAC2017EI-2011Class'!H3557</f>
        <v>2025-T7 Tractor Construction-25</v>
      </c>
      <c r="H3558" s="77">
        <f t="shared" si="113"/>
        <v>0.90448502162131283</v>
      </c>
      <c r="J3558" s="13"/>
      <c r="N3558" s="37"/>
      <c r="O3558" s="36"/>
    </row>
    <row r="3559" spans="1:15" ht="13.7" customHeight="1" x14ac:dyDescent="0.25">
      <c r="A3559" s="73">
        <f>'EMFAC2017EI-2011Class'!B3558</f>
        <v>2025</v>
      </c>
      <c r="B3559" s="74" t="str">
        <f>'EMFAC2017EI-2011Class'!C3558</f>
        <v>T7 Tractor Construction</v>
      </c>
      <c r="C3559" s="73">
        <f>'EMFAC2017EI-2011Class'!D3558</f>
        <v>1999</v>
      </c>
      <c r="D3559" s="38">
        <f>'EMFAC2017EI-2011Class'!F3558</f>
        <v>26</v>
      </c>
      <c r="E3559" s="72" t="str">
        <f t="shared" si="114"/>
        <v>T7 Tractor Construction-26</v>
      </c>
      <c r="F3559" s="39">
        <f>VLOOKUP(E3559,HD_Odo!$C$2:$D$1381,2,FALSE)</f>
        <v>800000</v>
      </c>
      <c r="G3559" s="89" t="str">
        <f>'EMFAC2017EI-2011Class'!H3558</f>
        <v>2025-T7 Tractor Construction-26</v>
      </c>
      <c r="H3559" s="77">
        <f t="shared" si="113"/>
        <v>0.90448502162131283</v>
      </c>
      <c r="J3559" s="13"/>
      <c r="N3559" s="37"/>
      <c r="O3559" s="36"/>
    </row>
    <row r="3560" spans="1:15" ht="13.7" customHeight="1" x14ac:dyDescent="0.25">
      <c r="A3560" s="73">
        <f>'EMFAC2017EI-2011Class'!B3559</f>
        <v>2025</v>
      </c>
      <c r="B3560" s="74" t="str">
        <f>'EMFAC2017EI-2011Class'!C3559</f>
        <v>T7 Tractor Construction</v>
      </c>
      <c r="C3560" s="73">
        <f>'EMFAC2017EI-2011Class'!D3559</f>
        <v>1998</v>
      </c>
      <c r="D3560" s="38">
        <f>'EMFAC2017EI-2011Class'!F3559</f>
        <v>27</v>
      </c>
      <c r="E3560" s="72" t="str">
        <f t="shared" si="114"/>
        <v>T7 Tractor Construction-27</v>
      </c>
      <c r="F3560" s="39">
        <f>VLOOKUP(E3560,HD_Odo!$C$2:$D$1381,2,FALSE)</f>
        <v>800000</v>
      </c>
      <c r="G3560" s="89" t="str">
        <f>'EMFAC2017EI-2011Class'!H3559</f>
        <v>2025-T7 Tractor Construction-27</v>
      </c>
      <c r="H3560" s="77">
        <f t="shared" si="113"/>
        <v>0.90448502162131283</v>
      </c>
      <c r="J3560" s="13"/>
      <c r="N3560" s="37"/>
      <c r="O3560" s="36"/>
    </row>
    <row r="3561" spans="1:15" ht="13.7" customHeight="1" x14ac:dyDescent="0.25">
      <c r="A3561" s="73">
        <f>'EMFAC2017EI-2011Class'!B3560</f>
        <v>2025</v>
      </c>
      <c r="B3561" s="74" t="str">
        <f>'EMFAC2017EI-2011Class'!C3560</f>
        <v>T7 Tractor Construction</v>
      </c>
      <c r="C3561" s="73">
        <f>'EMFAC2017EI-2011Class'!D3560</f>
        <v>1997</v>
      </c>
      <c r="D3561" s="38">
        <f>'EMFAC2017EI-2011Class'!F3560</f>
        <v>28</v>
      </c>
      <c r="E3561" s="72" t="str">
        <f t="shared" si="114"/>
        <v>T7 Tractor Construction-28</v>
      </c>
      <c r="F3561" s="39">
        <f>VLOOKUP(E3561,HD_Odo!$C$2:$D$1381,2,FALSE)</f>
        <v>800000</v>
      </c>
      <c r="G3561" s="89" t="str">
        <f>'EMFAC2017EI-2011Class'!H3560</f>
        <v>2025-T7 Tractor Construction-28</v>
      </c>
      <c r="H3561" s="77">
        <f t="shared" si="113"/>
        <v>0.90448502162131283</v>
      </c>
      <c r="J3561" s="13"/>
      <c r="N3561" s="37"/>
      <c r="O3561" s="36"/>
    </row>
    <row r="3562" spans="1:15" ht="13.7" customHeight="1" x14ac:dyDescent="0.25">
      <c r="A3562" s="73">
        <f>'EMFAC2017EI-2011Class'!B3561</f>
        <v>2025</v>
      </c>
      <c r="B3562" s="74" t="str">
        <f>'EMFAC2017EI-2011Class'!C3561</f>
        <v>T7 Tractor Construction</v>
      </c>
      <c r="C3562" s="73">
        <f>'EMFAC2017EI-2011Class'!D3561</f>
        <v>1996</v>
      </c>
      <c r="D3562" s="38">
        <f>'EMFAC2017EI-2011Class'!F3561</f>
        <v>29</v>
      </c>
      <c r="E3562" s="72" t="str">
        <f t="shared" si="114"/>
        <v>T7 Tractor Construction-29</v>
      </c>
      <c r="F3562" s="39">
        <f>VLOOKUP(E3562,HD_Odo!$C$2:$D$1381,2,FALSE)</f>
        <v>800000</v>
      </c>
      <c r="G3562" s="89" t="str">
        <f>'EMFAC2017EI-2011Class'!H3561</f>
        <v>2025-T7 Tractor Construction-29</v>
      </c>
      <c r="H3562" s="77">
        <f t="shared" si="113"/>
        <v>0.90448502162131283</v>
      </c>
      <c r="J3562" s="13"/>
      <c r="N3562" s="37"/>
      <c r="O3562" s="36"/>
    </row>
    <row r="3563" spans="1:15" ht="13.7" customHeight="1" x14ac:dyDescent="0.25">
      <c r="A3563" s="73">
        <f>'EMFAC2017EI-2011Class'!B3562</f>
        <v>2025</v>
      </c>
      <c r="B3563" s="74" t="str">
        <f>'EMFAC2017EI-2011Class'!C3562</f>
        <v>T7 Tractor Construction</v>
      </c>
      <c r="C3563" s="73">
        <f>'EMFAC2017EI-2011Class'!D3562</f>
        <v>1995</v>
      </c>
      <c r="D3563" s="38">
        <f>'EMFAC2017EI-2011Class'!F3562</f>
        <v>30</v>
      </c>
      <c r="E3563" s="72" t="str">
        <f t="shared" si="114"/>
        <v>T7 Tractor Construction-30</v>
      </c>
      <c r="F3563" s="39">
        <f>VLOOKUP(E3563,HD_Odo!$C$2:$D$1381,2,FALSE)</f>
        <v>800000</v>
      </c>
      <c r="G3563" s="89" t="str">
        <f>'EMFAC2017EI-2011Class'!H3562</f>
        <v>2025-T7 Tractor Construction-30</v>
      </c>
      <c r="H3563" s="77">
        <f t="shared" si="113"/>
        <v>0.90448502162131283</v>
      </c>
      <c r="J3563" s="13"/>
      <c r="N3563" s="37"/>
      <c r="O3563" s="36"/>
    </row>
    <row r="3564" spans="1:15" ht="13.7" customHeight="1" x14ac:dyDescent="0.25">
      <c r="A3564" s="73">
        <f>'EMFAC2017EI-2011Class'!B3563</f>
        <v>2025</v>
      </c>
      <c r="B3564" s="74" t="str">
        <f>'EMFAC2017EI-2011Class'!C3563</f>
        <v>T7 Tractor Construction</v>
      </c>
      <c r="C3564" s="73">
        <f>'EMFAC2017EI-2011Class'!D3563</f>
        <v>1994</v>
      </c>
      <c r="D3564" s="38">
        <f>'EMFAC2017EI-2011Class'!F3563</f>
        <v>31</v>
      </c>
      <c r="E3564" s="72" t="str">
        <f t="shared" si="114"/>
        <v>T7 Tractor Construction-31</v>
      </c>
      <c r="F3564" s="39">
        <f>VLOOKUP(E3564,HD_Odo!$C$2:$D$1381,2,FALSE)</f>
        <v>800000</v>
      </c>
      <c r="G3564" s="89" t="str">
        <f>'EMFAC2017EI-2011Class'!H3563</f>
        <v>2025-T7 Tractor Construction-31</v>
      </c>
      <c r="H3564" s="77">
        <f t="shared" si="113"/>
        <v>0.90448502162131283</v>
      </c>
      <c r="J3564" s="13"/>
      <c r="N3564" s="37"/>
      <c r="O3564" s="36"/>
    </row>
    <row r="3565" spans="1:15" ht="13.7" customHeight="1" x14ac:dyDescent="0.25">
      <c r="A3565" s="73">
        <f>'EMFAC2017EI-2011Class'!B3564</f>
        <v>2025</v>
      </c>
      <c r="B3565" s="74" t="str">
        <f>'EMFAC2017EI-2011Class'!C3564</f>
        <v>T7 Tractor Construction</v>
      </c>
      <c r="C3565" s="73">
        <f>'EMFAC2017EI-2011Class'!D3564</f>
        <v>1993</v>
      </c>
      <c r="D3565" s="38">
        <f>'EMFAC2017EI-2011Class'!F3564</f>
        <v>32</v>
      </c>
      <c r="E3565" s="72" t="str">
        <f t="shared" si="114"/>
        <v>T7 Tractor Construction-32</v>
      </c>
      <c r="F3565" s="39">
        <f>VLOOKUP(E3565,HD_Odo!$C$2:$D$1381,2,FALSE)</f>
        <v>800000</v>
      </c>
      <c r="G3565" s="89" t="str">
        <f>'EMFAC2017EI-2011Class'!H3564</f>
        <v>2025-T7 Tractor Construction-32</v>
      </c>
      <c r="H3565" s="77">
        <f t="shared" si="113"/>
        <v>1</v>
      </c>
      <c r="J3565" s="13"/>
      <c r="N3565" s="37"/>
      <c r="O3565" s="36"/>
    </row>
    <row r="3566" spans="1:15" ht="13.7" customHeight="1" x14ac:dyDescent="0.25">
      <c r="A3566" s="73">
        <f>'EMFAC2017EI-2011Class'!B3565</f>
        <v>2025</v>
      </c>
      <c r="B3566" s="74" t="str">
        <f>'EMFAC2017EI-2011Class'!C3565</f>
        <v>T7 Tractor Construction</v>
      </c>
      <c r="C3566" s="73">
        <f>'EMFAC2017EI-2011Class'!D3565</f>
        <v>1992</v>
      </c>
      <c r="D3566" s="38">
        <f>'EMFAC2017EI-2011Class'!F3565</f>
        <v>33</v>
      </c>
      <c r="E3566" s="72" t="str">
        <f t="shared" si="114"/>
        <v>T7 Tractor Construction-33</v>
      </c>
      <c r="F3566" s="39">
        <f>VLOOKUP(E3566,HD_Odo!$C$2:$D$1381,2,FALSE)</f>
        <v>800000</v>
      </c>
      <c r="G3566" s="89" t="str">
        <f>'EMFAC2017EI-2011Class'!H3565</f>
        <v>2025-T7 Tractor Construction-33</v>
      </c>
      <c r="H3566" s="77">
        <f t="shared" si="113"/>
        <v>1</v>
      </c>
      <c r="J3566" s="13"/>
      <c r="N3566" s="37"/>
      <c r="O3566" s="36"/>
    </row>
    <row r="3567" spans="1:15" ht="13.7" customHeight="1" x14ac:dyDescent="0.25">
      <c r="A3567" s="73">
        <f>'EMFAC2017EI-2011Class'!B3566</f>
        <v>2025</v>
      </c>
      <c r="B3567" s="74" t="str">
        <f>'EMFAC2017EI-2011Class'!C3566</f>
        <v>T7 Tractor Construction</v>
      </c>
      <c r="C3567" s="73">
        <f>'EMFAC2017EI-2011Class'!D3566</f>
        <v>1991</v>
      </c>
      <c r="D3567" s="38">
        <f>'EMFAC2017EI-2011Class'!F3566</f>
        <v>34</v>
      </c>
      <c r="E3567" s="72" t="str">
        <f t="shared" si="114"/>
        <v>T7 Tractor Construction-34</v>
      </c>
      <c r="F3567" s="39">
        <f>VLOOKUP(E3567,HD_Odo!$C$2:$D$1381,2,FALSE)</f>
        <v>800000</v>
      </c>
      <c r="G3567" s="89" t="str">
        <f>'EMFAC2017EI-2011Class'!H3566</f>
        <v>2025-T7 Tractor Construction-34</v>
      </c>
      <c r="H3567" s="77">
        <f t="shared" si="113"/>
        <v>1</v>
      </c>
      <c r="J3567" s="13"/>
      <c r="N3567" s="37"/>
      <c r="O3567" s="36"/>
    </row>
    <row r="3568" spans="1:15" ht="13.7" customHeight="1" x14ac:dyDescent="0.25">
      <c r="A3568" s="73">
        <f>'EMFAC2017EI-2011Class'!B3567</f>
        <v>2025</v>
      </c>
      <c r="B3568" s="74" t="str">
        <f>'EMFAC2017EI-2011Class'!C3567</f>
        <v>T7 Tractor Construction</v>
      </c>
      <c r="C3568" s="73">
        <f>'EMFAC2017EI-2011Class'!D3567</f>
        <v>1990</v>
      </c>
      <c r="D3568" s="38">
        <f>'EMFAC2017EI-2011Class'!F3567</f>
        <v>35</v>
      </c>
      <c r="E3568" s="72" t="str">
        <f t="shared" si="114"/>
        <v>T7 Tractor Construction-35</v>
      </c>
      <c r="F3568" s="39">
        <f>VLOOKUP(E3568,HD_Odo!$C$2:$D$1381,2,FALSE)</f>
        <v>800000</v>
      </c>
      <c r="G3568" s="89" t="str">
        <f>'EMFAC2017EI-2011Class'!H3567</f>
        <v>2025-T7 Tractor Construction-35</v>
      </c>
      <c r="H3568" s="77">
        <f t="shared" si="113"/>
        <v>1</v>
      </c>
      <c r="J3568" s="13"/>
      <c r="N3568" s="37"/>
      <c r="O3568" s="36"/>
    </row>
    <row r="3569" spans="1:15" ht="13.7" customHeight="1" x14ac:dyDescent="0.25">
      <c r="A3569" s="73">
        <f>'EMFAC2017EI-2011Class'!B3568</f>
        <v>2025</v>
      </c>
      <c r="B3569" s="74" t="str">
        <f>'EMFAC2017EI-2011Class'!C3568</f>
        <v>T7 Tractor Construction</v>
      </c>
      <c r="C3569" s="73">
        <f>'EMFAC2017EI-2011Class'!D3568</f>
        <v>1989</v>
      </c>
      <c r="D3569" s="38">
        <f>'EMFAC2017EI-2011Class'!F3568</f>
        <v>36</v>
      </c>
      <c r="E3569" s="72" t="str">
        <f t="shared" si="114"/>
        <v>T7 Tractor Construction-36</v>
      </c>
      <c r="F3569" s="39">
        <f>VLOOKUP(E3569,HD_Odo!$C$2:$D$1381,2,FALSE)</f>
        <v>800000</v>
      </c>
      <c r="G3569" s="89" t="str">
        <f>'EMFAC2017EI-2011Class'!H3568</f>
        <v>2025-T7 Tractor Construction-36</v>
      </c>
      <c r="H3569" s="77">
        <f t="shared" si="113"/>
        <v>1</v>
      </c>
      <c r="J3569" s="13"/>
      <c r="N3569" s="37"/>
      <c r="O3569" s="36"/>
    </row>
    <row r="3570" spans="1:15" ht="13.7" customHeight="1" x14ac:dyDescent="0.25">
      <c r="A3570" s="73">
        <f>'EMFAC2017EI-2011Class'!B3569</f>
        <v>2025</v>
      </c>
      <c r="B3570" s="74" t="str">
        <f>'EMFAC2017EI-2011Class'!C3569</f>
        <v>T7 Tractor Construction</v>
      </c>
      <c r="C3570" s="73">
        <f>'EMFAC2017EI-2011Class'!D3569</f>
        <v>1988</v>
      </c>
      <c r="D3570" s="38">
        <f>'EMFAC2017EI-2011Class'!F3569</f>
        <v>37</v>
      </c>
      <c r="E3570" s="72" t="str">
        <f t="shared" si="114"/>
        <v>T7 Tractor Construction-37</v>
      </c>
      <c r="F3570" s="39">
        <f>VLOOKUP(E3570,HD_Odo!$C$2:$D$1381,2,FALSE)</f>
        <v>800000</v>
      </c>
      <c r="G3570" s="89" t="str">
        <f>'EMFAC2017EI-2011Class'!H3569</f>
        <v>2025-T7 Tractor Construction-37</v>
      </c>
      <c r="H3570" s="77">
        <f t="shared" si="113"/>
        <v>1</v>
      </c>
      <c r="J3570" s="13"/>
      <c r="N3570" s="37"/>
      <c r="O3570" s="36"/>
    </row>
    <row r="3571" spans="1:15" ht="13.7" customHeight="1" x14ac:dyDescent="0.25">
      <c r="A3571" s="73">
        <f>'EMFAC2017EI-2011Class'!B3570</f>
        <v>2025</v>
      </c>
      <c r="B3571" s="74" t="str">
        <f>'EMFAC2017EI-2011Class'!C3570</f>
        <v>T7 Tractor Construction</v>
      </c>
      <c r="C3571" s="73">
        <f>'EMFAC2017EI-2011Class'!D3570</f>
        <v>1987</v>
      </c>
      <c r="D3571" s="38">
        <f>'EMFAC2017EI-2011Class'!F3570</f>
        <v>38</v>
      </c>
      <c r="E3571" s="72" t="str">
        <f t="shared" si="114"/>
        <v>T7 Tractor Construction-38</v>
      </c>
      <c r="F3571" s="39">
        <f>VLOOKUP(E3571,HD_Odo!$C$2:$D$1381,2,FALSE)</f>
        <v>800000</v>
      </c>
      <c r="G3571" s="89" t="str">
        <f>'EMFAC2017EI-2011Class'!H3570</f>
        <v>2025-T7 Tractor Construction-38</v>
      </c>
      <c r="H3571" s="77">
        <f t="shared" si="113"/>
        <v>1</v>
      </c>
      <c r="J3571" s="13"/>
      <c r="N3571" s="37"/>
      <c r="O3571" s="36"/>
    </row>
    <row r="3572" spans="1:15" ht="13.7" customHeight="1" x14ac:dyDescent="0.25">
      <c r="A3572" s="73">
        <f>'EMFAC2017EI-2011Class'!B3571</f>
        <v>2025</v>
      </c>
      <c r="B3572" s="74" t="str">
        <f>'EMFAC2017EI-2011Class'!C3571</f>
        <v>T7 Tractor Construction</v>
      </c>
      <c r="C3572" s="73">
        <f>'EMFAC2017EI-2011Class'!D3571</f>
        <v>1986</v>
      </c>
      <c r="D3572" s="38">
        <f>'EMFAC2017EI-2011Class'!F3571</f>
        <v>39</v>
      </c>
      <c r="E3572" s="72" t="str">
        <f t="shared" si="114"/>
        <v>T7 Tractor Construction-39</v>
      </c>
      <c r="F3572" s="39">
        <f>VLOOKUP(E3572,HD_Odo!$C$2:$D$1381,2,FALSE)</f>
        <v>800000</v>
      </c>
      <c r="G3572" s="89" t="str">
        <f>'EMFAC2017EI-2011Class'!H3571</f>
        <v>2025-T7 Tractor Construction-39</v>
      </c>
      <c r="H3572" s="77">
        <f t="shared" si="113"/>
        <v>1</v>
      </c>
      <c r="J3572" s="13"/>
      <c r="N3572" s="37"/>
      <c r="O3572" s="36"/>
    </row>
    <row r="3573" spans="1:15" ht="13.7" customHeight="1" x14ac:dyDescent="0.25">
      <c r="A3573" s="73">
        <f>'EMFAC2017EI-2011Class'!B3572</f>
        <v>2025</v>
      </c>
      <c r="B3573" s="74" t="str">
        <f>'EMFAC2017EI-2011Class'!C3572</f>
        <v>T7 Tractor Construction</v>
      </c>
      <c r="C3573" s="73">
        <f>'EMFAC2017EI-2011Class'!D3572</f>
        <v>1985</v>
      </c>
      <c r="D3573" s="38">
        <f>'EMFAC2017EI-2011Class'!F3572</f>
        <v>40</v>
      </c>
      <c r="E3573" s="72" t="str">
        <f t="shared" si="114"/>
        <v>T7 Tractor Construction-40</v>
      </c>
      <c r="F3573" s="39">
        <f>VLOOKUP(E3573,HD_Odo!$C$2:$D$1381,2,FALSE)</f>
        <v>800000</v>
      </c>
      <c r="G3573" s="89" t="str">
        <f>'EMFAC2017EI-2011Class'!H3572</f>
        <v>2025-T7 Tractor Construction-40</v>
      </c>
      <c r="H3573" s="77">
        <f t="shared" si="113"/>
        <v>1</v>
      </c>
      <c r="J3573" s="13"/>
      <c r="N3573" s="37"/>
      <c r="O3573" s="36"/>
    </row>
    <row r="3574" spans="1:15" ht="13.7" customHeight="1" x14ac:dyDescent="0.25">
      <c r="A3574" s="73">
        <f>'EMFAC2017EI-2011Class'!B3573</f>
        <v>2025</v>
      </c>
      <c r="B3574" s="74" t="str">
        <f>'EMFAC2017EI-2011Class'!C3573</f>
        <v>T7 Tractor Construction</v>
      </c>
      <c r="C3574" s="73">
        <f>'EMFAC2017EI-2011Class'!D3573</f>
        <v>1984</v>
      </c>
      <c r="D3574" s="38">
        <f>'EMFAC2017EI-2011Class'!F3573</f>
        <v>41</v>
      </c>
      <c r="E3574" s="72" t="str">
        <f t="shared" si="114"/>
        <v>T7 Tractor Construction-41</v>
      </c>
      <c r="F3574" s="39">
        <f>VLOOKUP(E3574,HD_Odo!$C$2:$D$1381,2,FALSE)</f>
        <v>800000</v>
      </c>
      <c r="G3574" s="89" t="str">
        <f>'EMFAC2017EI-2011Class'!H3573</f>
        <v>2025-T7 Tractor Construction-41</v>
      </c>
      <c r="H3574" s="77">
        <f t="shared" si="113"/>
        <v>1</v>
      </c>
      <c r="J3574" s="13"/>
      <c r="N3574" s="37"/>
      <c r="O3574" s="36"/>
    </row>
    <row r="3575" spans="1:15" ht="13.7" customHeight="1" x14ac:dyDescent="0.25">
      <c r="A3575" s="73">
        <f>'EMFAC2017EI-2011Class'!B3574</f>
        <v>2025</v>
      </c>
      <c r="B3575" s="74" t="str">
        <f>'EMFAC2017EI-2011Class'!C3574</f>
        <v>T7 Tractor Construction</v>
      </c>
      <c r="C3575" s="73">
        <f>'EMFAC2017EI-2011Class'!D3574</f>
        <v>1983</v>
      </c>
      <c r="D3575" s="38">
        <f>'EMFAC2017EI-2011Class'!F3574</f>
        <v>42</v>
      </c>
      <c r="E3575" s="72" t="str">
        <f t="shared" si="114"/>
        <v>T7 Tractor Construction-42</v>
      </c>
      <c r="F3575" s="39">
        <f>VLOOKUP(E3575,HD_Odo!$C$2:$D$1381,2,FALSE)</f>
        <v>800000</v>
      </c>
      <c r="G3575" s="89" t="str">
        <f>'EMFAC2017EI-2011Class'!H3574</f>
        <v>2025-T7 Tractor Construction-42</v>
      </c>
      <c r="H3575" s="77">
        <f t="shared" si="113"/>
        <v>1</v>
      </c>
      <c r="J3575" s="13"/>
      <c r="N3575" s="37"/>
      <c r="O3575" s="36"/>
    </row>
    <row r="3576" spans="1:15" ht="13.7" customHeight="1" x14ac:dyDescent="0.25">
      <c r="A3576" s="73">
        <f>'EMFAC2017EI-2011Class'!B3575</f>
        <v>2025</v>
      </c>
      <c r="B3576" s="74" t="str">
        <f>'EMFAC2017EI-2011Class'!C3575</f>
        <v>T7 Tractor Construction</v>
      </c>
      <c r="C3576" s="73">
        <f>'EMFAC2017EI-2011Class'!D3575</f>
        <v>1982</v>
      </c>
      <c r="D3576" s="38">
        <f>'EMFAC2017EI-2011Class'!F3575</f>
        <v>43</v>
      </c>
      <c r="E3576" s="72" t="str">
        <f t="shared" si="114"/>
        <v>T7 Tractor Construction-43</v>
      </c>
      <c r="F3576" s="39">
        <f>VLOOKUP(E3576,HD_Odo!$C$2:$D$1381,2,FALSE)</f>
        <v>800000</v>
      </c>
      <c r="G3576" s="89" t="str">
        <f>'EMFAC2017EI-2011Class'!H3575</f>
        <v>2025-T7 Tractor Construction-43</v>
      </c>
      <c r="H3576" s="77">
        <f t="shared" si="113"/>
        <v>1</v>
      </c>
      <c r="J3576" s="13"/>
      <c r="N3576" s="37"/>
      <c r="O3576" s="36"/>
    </row>
    <row r="3577" spans="1:15" ht="13.7" customHeight="1" x14ac:dyDescent="0.25">
      <c r="A3577" s="73">
        <f>'EMFAC2017EI-2011Class'!B3576</f>
        <v>2025</v>
      </c>
      <c r="B3577" s="74" t="str">
        <f>'EMFAC2017EI-2011Class'!C3576</f>
        <v>T7 Tractor Construction</v>
      </c>
      <c r="C3577" s="73">
        <f>'EMFAC2017EI-2011Class'!D3576</f>
        <v>1981</v>
      </c>
      <c r="D3577" s="38">
        <f>'EMFAC2017EI-2011Class'!F3576</f>
        <v>44</v>
      </c>
      <c r="E3577" s="72" t="str">
        <f t="shared" si="114"/>
        <v>T7 Tractor Construction-44</v>
      </c>
      <c r="F3577" s="39">
        <f>VLOOKUP(E3577,HD_Odo!$C$2:$D$1381,2,FALSE)</f>
        <v>800000</v>
      </c>
      <c r="G3577" s="89" t="str">
        <f>'EMFAC2017EI-2011Class'!H3576</f>
        <v>2025-T7 Tractor Construction-44</v>
      </c>
      <c r="H3577" s="77">
        <f t="shared" si="113"/>
        <v>1</v>
      </c>
      <c r="J3577" s="13"/>
      <c r="N3577" s="37"/>
      <c r="O3577" s="36"/>
    </row>
    <row r="3578" spans="1:15" ht="13.7" customHeight="1" x14ac:dyDescent="0.25">
      <c r="A3578" s="73">
        <f>'EMFAC2017EI-2011Class'!B3577</f>
        <v>2025</v>
      </c>
      <c r="B3578" s="74" t="str">
        <f>'EMFAC2017EI-2011Class'!C3577</f>
        <v>T7 Utility</v>
      </c>
      <c r="C3578" s="73">
        <f>'EMFAC2017EI-2011Class'!D3577</f>
        <v>2026</v>
      </c>
      <c r="D3578" s="38">
        <f>'EMFAC2017EI-2011Class'!F3577</f>
        <v>-1</v>
      </c>
      <c r="E3578" s="72" t="str">
        <f t="shared" si="114"/>
        <v>T7 Utility--1</v>
      </c>
      <c r="F3578" s="39">
        <f>VLOOKUP(E3578,HD_Odo!$C$2:$D$1381,2,FALSE)</f>
        <v>0</v>
      </c>
      <c r="G3578" s="89" t="str">
        <f>'EMFAC2017EI-2011Class'!H3577</f>
        <v>2025-T7 Utility--1</v>
      </c>
      <c r="H3578" s="77">
        <f t="shared" si="113"/>
        <v>1</v>
      </c>
      <c r="J3578" s="13"/>
      <c r="N3578" s="37"/>
      <c r="O3578" s="36"/>
    </row>
    <row r="3579" spans="1:15" ht="13.7" customHeight="1" x14ac:dyDescent="0.25">
      <c r="A3579" s="73">
        <f>'EMFAC2017EI-2011Class'!B3578</f>
        <v>2025</v>
      </c>
      <c r="B3579" s="74" t="str">
        <f>'EMFAC2017EI-2011Class'!C3578</f>
        <v>T7 Utility</v>
      </c>
      <c r="C3579" s="73">
        <f>'EMFAC2017EI-2011Class'!D3578</f>
        <v>2025</v>
      </c>
      <c r="D3579" s="38">
        <f>'EMFAC2017EI-2011Class'!F3578</f>
        <v>0</v>
      </c>
      <c r="E3579" s="72" t="str">
        <f t="shared" si="114"/>
        <v>T7 Utility-0</v>
      </c>
      <c r="F3579" s="39">
        <f>VLOOKUP(E3579,HD_Odo!$C$2:$D$1381,2,FALSE)</f>
        <v>7776</v>
      </c>
      <c r="G3579" s="89" t="str">
        <f>'EMFAC2017EI-2011Class'!H3578</f>
        <v>2025-T7 Utility-0</v>
      </c>
      <c r="H3579" s="77">
        <f t="shared" ref="H3579:H3591" si="115">IF(C3579&lt;1994,1,IF(C3579&lt;2004,($AG$3+$AH$3*(F3579/10000))/($E$3+$F$3*(F3579/10000)),IF(C3579&lt;2008,($AG$4+$AH$4*(F3579/10000))/($E$4+$F$4*(F3579/10000)),IF(C3579&lt;2011,($AG$5+$AH$5*(F3579/10000))/($E$5+$F$5*(F3579/10000)),IF(C3579&lt;2014,($AG$6+$AH$6*(F3579/10000))/($E$6+$F$6*(F3579/10000)),($AG$7+$AH$7*(F3579/10000))/($E$7+$F$7*(F3579/10000)))))))</f>
        <v>0.98887569136187237</v>
      </c>
      <c r="J3579" s="13"/>
      <c r="N3579" s="37"/>
      <c r="O3579" s="36"/>
    </row>
    <row r="3580" spans="1:15" ht="13.7" customHeight="1" x14ac:dyDescent="0.25">
      <c r="A3580" s="73">
        <f>'EMFAC2017EI-2011Class'!B3579</f>
        <v>2025</v>
      </c>
      <c r="B3580" s="74" t="str">
        <f>'EMFAC2017EI-2011Class'!C3579</f>
        <v>T7 Utility</v>
      </c>
      <c r="C3580" s="73">
        <f>'EMFAC2017EI-2011Class'!D3579</f>
        <v>2024</v>
      </c>
      <c r="D3580" s="38">
        <f>'EMFAC2017EI-2011Class'!F3579</f>
        <v>1</v>
      </c>
      <c r="E3580" s="72" t="str">
        <f t="shared" si="114"/>
        <v>T7 Utility-1</v>
      </c>
      <c r="F3580" s="39">
        <f>VLOOKUP(E3580,HD_Odo!$C$2:$D$1381,2,FALSE)</f>
        <v>15552</v>
      </c>
      <c r="G3580" s="89" t="str">
        <f>'EMFAC2017EI-2011Class'!H3579</f>
        <v>2025-T7 Utility-1</v>
      </c>
      <c r="H3580" s="77">
        <f t="shared" si="115"/>
        <v>0.9783644011678595</v>
      </c>
      <c r="J3580" s="13"/>
      <c r="N3580" s="37"/>
      <c r="O3580" s="36"/>
    </row>
    <row r="3581" spans="1:15" ht="13.7" customHeight="1" x14ac:dyDescent="0.25">
      <c r="A3581" s="73">
        <f>'EMFAC2017EI-2011Class'!B3580</f>
        <v>2025</v>
      </c>
      <c r="B3581" s="74" t="str">
        <f>'EMFAC2017EI-2011Class'!C3580</f>
        <v>T7 Utility</v>
      </c>
      <c r="C3581" s="73">
        <f>'EMFAC2017EI-2011Class'!D3580</f>
        <v>2023</v>
      </c>
      <c r="D3581" s="38">
        <f>'EMFAC2017EI-2011Class'!F3580</f>
        <v>2</v>
      </c>
      <c r="E3581" s="72" t="str">
        <f t="shared" si="114"/>
        <v>T7 Utility-2</v>
      </c>
      <c r="F3581" s="39">
        <f>VLOOKUP(E3581,HD_Odo!$C$2:$D$1381,2,FALSE)</f>
        <v>23328</v>
      </c>
      <c r="G3581" s="89" t="str">
        <f>'EMFAC2017EI-2011Class'!H3580</f>
        <v>2025-T7 Utility-2</v>
      </c>
      <c r="H3581" s="77">
        <f t="shared" si="115"/>
        <v>0.96841681646186939</v>
      </c>
      <c r="J3581" s="13"/>
      <c r="N3581" s="37"/>
      <c r="O3581" s="36"/>
    </row>
    <row r="3582" spans="1:15" ht="13.7" customHeight="1" x14ac:dyDescent="0.25">
      <c r="A3582" s="73">
        <f>'EMFAC2017EI-2011Class'!B3581</f>
        <v>2025</v>
      </c>
      <c r="B3582" s="74" t="str">
        <f>'EMFAC2017EI-2011Class'!C3581</f>
        <v>T7 Utility</v>
      </c>
      <c r="C3582" s="73">
        <f>'EMFAC2017EI-2011Class'!D3581</f>
        <v>2022</v>
      </c>
      <c r="D3582" s="38">
        <f>'EMFAC2017EI-2011Class'!F3581</f>
        <v>3</v>
      </c>
      <c r="E3582" s="72" t="str">
        <f t="shared" si="114"/>
        <v>T7 Utility-3</v>
      </c>
      <c r="F3582" s="39">
        <f>VLOOKUP(E3582,HD_Odo!$C$2:$D$1381,2,FALSE)</f>
        <v>31104</v>
      </c>
      <c r="G3582" s="89" t="str">
        <f>'EMFAC2017EI-2011Class'!H3581</f>
        <v>2025-T7 Utility-3</v>
      </c>
      <c r="H3582" s="77">
        <f t="shared" si="115"/>
        <v>0.95898877533308702</v>
      </c>
      <c r="J3582" s="13"/>
      <c r="N3582" s="37"/>
      <c r="O3582" s="36"/>
    </row>
    <row r="3583" spans="1:15" ht="13.7" customHeight="1" x14ac:dyDescent="0.25">
      <c r="A3583" s="73">
        <f>'EMFAC2017EI-2011Class'!B3582</f>
        <v>2025</v>
      </c>
      <c r="B3583" s="74" t="str">
        <f>'EMFAC2017EI-2011Class'!C3582</f>
        <v>T7 Utility</v>
      </c>
      <c r="C3583" s="73">
        <f>'EMFAC2017EI-2011Class'!D3582</f>
        <v>2021</v>
      </c>
      <c r="D3583" s="38">
        <f>'EMFAC2017EI-2011Class'!F3582</f>
        <v>4</v>
      </c>
      <c r="E3583" s="72" t="str">
        <f t="shared" si="114"/>
        <v>T7 Utility-4</v>
      </c>
      <c r="F3583" s="39">
        <f>VLOOKUP(E3583,HD_Odo!$C$2:$D$1381,2,FALSE)</f>
        <v>38880</v>
      </c>
      <c r="G3583" s="89" t="str">
        <f>'EMFAC2017EI-2011Class'!H3582</f>
        <v>2025-T7 Utility-4</v>
      </c>
      <c r="H3583" s="77">
        <f t="shared" si="115"/>
        <v>0.95004061145917507</v>
      </c>
      <c r="J3583" s="13"/>
      <c r="N3583" s="37"/>
      <c r="O3583" s="36"/>
    </row>
    <row r="3584" spans="1:15" ht="13.7" customHeight="1" x14ac:dyDescent="0.25">
      <c r="A3584" s="73">
        <f>'EMFAC2017EI-2011Class'!B3583</f>
        <v>2025</v>
      </c>
      <c r="B3584" s="74" t="str">
        <f>'EMFAC2017EI-2011Class'!C3583</f>
        <v>T7 Utility</v>
      </c>
      <c r="C3584" s="73">
        <f>'EMFAC2017EI-2011Class'!D3583</f>
        <v>2020</v>
      </c>
      <c r="D3584" s="38">
        <f>'EMFAC2017EI-2011Class'!F3583</f>
        <v>5</v>
      </c>
      <c r="E3584" s="72" t="str">
        <f t="shared" si="114"/>
        <v>T7 Utility-5</v>
      </c>
      <c r="F3584" s="39">
        <f>VLOOKUP(E3584,HD_Odo!$C$2:$D$1381,2,FALSE)</f>
        <v>46656</v>
      </c>
      <c r="G3584" s="89" t="str">
        <f>'EMFAC2017EI-2011Class'!H3583</f>
        <v>2025-T7 Utility-5</v>
      </c>
      <c r="H3584" s="77">
        <f t="shared" si="115"/>
        <v>0.94153659625170849</v>
      </c>
      <c r="J3584" s="13"/>
      <c r="N3584" s="37"/>
      <c r="O3584" s="36"/>
    </row>
    <row r="3585" spans="1:15" ht="13.7" customHeight="1" x14ac:dyDescent="0.25">
      <c r="A3585" s="73">
        <f>'EMFAC2017EI-2011Class'!B3584</f>
        <v>2025</v>
      </c>
      <c r="B3585" s="74" t="str">
        <f>'EMFAC2017EI-2011Class'!C3584</f>
        <v>T7 Utility</v>
      </c>
      <c r="C3585" s="73">
        <f>'EMFAC2017EI-2011Class'!D3584</f>
        <v>2019</v>
      </c>
      <c r="D3585" s="38">
        <f>'EMFAC2017EI-2011Class'!F3584</f>
        <v>6</v>
      </c>
      <c r="E3585" s="72" t="str">
        <f t="shared" si="114"/>
        <v>T7 Utility-6</v>
      </c>
      <c r="F3585" s="39">
        <f>VLOOKUP(E3585,HD_Odo!$C$2:$D$1381,2,FALSE)</f>
        <v>54432</v>
      </c>
      <c r="G3585" s="89" t="str">
        <f>'EMFAC2017EI-2011Class'!H3584</f>
        <v>2025-T7 Utility-6</v>
      </c>
      <c r="H3585" s="77">
        <f t="shared" si="115"/>
        <v>0.93344446205850917</v>
      </c>
      <c r="J3585" s="13"/>
      <c r="N3585" s="37"/>
      <c r="O3585" s="36"/>
    </row>
    <row r="3586" spans="1:15" ht="13.7" customHeight="1" x14ac:dyDescent="0.25">
      <c r="A3586" s="73">
        <f>'EMFAC2017EI-2011Class'!B3585</f>
        <v>2025</v>
      </c>
      <c r="B3586" s="74" t="str">
        <f>'EMFAC2017EI-2011Class'!C3585</f>
        <v>T7 Utility</v>
      </c>
      <c r="C3586" s="73">
        <f>'EMFAC2017EI-2011Class'!D3585</f>
        <v>2018</v>
      </c>
      <c r="D3586" s="38">
        <f>'EMFAC2017EI-2011Class'!F3585</f>
        <v>7</v>
      </c>
      <c r="E3586" s="72" t="str">
        <f t="shared" si="114"/>
        <v>T7 Utility-7</v>
      </c>
      <c r="F3586" s="39">
        <f>VLOOKUP(E3586,HD_Odo!$C$2:$D$1381,2,FALSE)</f>
        <v>62208</v>
      </c>
      <c r="G3586" s="89" t="str">
        <f>'EMFAC2017EI-2011Class'!H3585</f>
        <v>2025-T7 Utility-7</v>
      </c>
      <c r="H3586" s="77">
        <f t="shared" si="115"/>
        <v>0.925734993007165</v>
      </c>
      <c r="J3586" s="13"/>
      <c r="N3586" s="37"/>
      <c r="O3586" s="36"/>
    </row>
    <row r="3587" spans="1:15" ht="13.7" customHeight="1" x14ac:dyDescent="0.25">
      <c r="A3587" s="73">
        <f>'EMFAC2017EI-2011Class'!B3586</f>
        <v>2025</v>
      </c>
      <c r="B3587" s="74" t="str">
        <f>'EMFAC2017EI-2011Class'!C3586</f>
        <v>T7 Utility</v>
      </c>
      <c r="C3587" s="73">
        <f>'EMFAC2017EI-2011Class'!D3586</f>
        <v>2016</v>
      </c>
      <c r="D3587" s="38">
        <f>'EMFAC2017EI-2011Class'!F3586</f>
        <v>9</v>
      </c>
      <c r="E3587" s="72" t="str">
        <f t="shared" si="114"/>
        <v>T7 Utility-9</v>
      </c>
      <c r="F3587" s="39">
        <f>VLOOKUP(E3587,HD_Odo!$C$2:$D$1381,2,FALSE)</f>
        <v>77760</v>
      </c>
      <c r="G3587" s="89" t="str">
        <f>'EMFAC2017EI-2011Class'!H3586</f>
        <v>2025-T7 Utility-9</v>
      </c>
      <c r="H3587" s="77">
        <f t="shared" si="115"/>
        <v>0.91136037877039766</v>
      </c>
      <c r="J3587" s="13"/>
      <c r="N3587" s="37"/>
      <c r="O3587" s="36"/>
    </row>
    <row r="3588" spans="1:15" ht="13.7" customHeight="1" x14ac:dyDescent="0.25">
      <c r="A3588" s="73">
        <f>'EMFAC2017EI-2011Class'!B3587</f>
        <v>2025</v>
      </c>
      <c r="B3588" s="74" t="str">
        <f>'EMFAC2017EI-2011Class'!C3587</f>
        <v>T7 Utility</v>
      </c>
      <c r="C3588" s="73">
        <f>'EMFAC2017EI-2011Class'!D3587</f>
        <v>2015</v>
      </c>
      <c r="D3588" s="38">
        <f>'EMFAC2017EI-2011Class'!F3587</f>
        <v>10</v>
      </c>
      <c r="E3588" s="72" t="str">
        <f t="shared" si="114"/>
        <v>T7 Utility-10</v>
      </c>
      <c r="F3588" s="39">
        <f>VLOOKUP(E3588,HD_Odo!$C$2:$D$1381,2,FALSE)</f>
        <v>85536</v>
      </c>
      <c r="G3588" s="89" t="str">
        <f>'EMFAC2017EI-2011Class'!H3587</f>
        <v>2025-T7 Utility-10</v>
      </c>
      <c r="H3588" s="77">
        <f t="shared" si="115"/>
        <v>0.90464912000804854</v>
      </c>
      <c r="J3588" s="13"/>
      <c r="N3588" s="37"/>
      <c r="O3588" s="36"/>
    </row>
    <row r="3589" spans="1:15" ht="13.7" customHeight="1" x14ac:dyDescent="0.25">
      <c r="A3589" s="73">
        <f>'EMFAC2017EI-2011Class'!B3588</f>
        <v>2025</v>
      </c>
      <c r="B3589" s="74" t="str">
        <f>'EMFAC2017EI-2011Class'!C3588</f>
        <v>T7 Utility</v>
      </c>
      <c r="C3589" s="73">
        <f>'EMFAC2017EI-2011Class'!D3588</f>
        <v>2014</v>
      </c>
      <c r="D3589" s="38">
        <f>'EMFAC2017EI-2011Class'!F3588</f>
        <v>11</v>
      </c>
      <c r="E3589" s="72" t="str">
        <f t="shared" si="114"/>
        <v>T7 Utility-11</v>
      </c>
      <c r="F3589" s="39">
        <f>VLOOKUP(E3589,HD_Odo!$C$2:$D$1381,2,FALSE)</f>
        <v>93312</v>
      </c>
      <c r="G3589" s="89" t="str">
        <f>'EMFAC2017EI-2011Class'!H3588</f>
        <v>2025-T7 Utility-11</v>
      </c>
      <c r="H3589" s="77">
        <f t="shared" si="115"/>
        <v>0.89822780480607345</v>
      </c>
      <c r="J3589" s="13"/>
      <c r="N3589" s="37"/>
      <c r="O3589" s="36"/>
    </row>
    <row r="3590" spans="1:15" ht="13.7" customHeight="1" x14ac:dyDescent="0.25">
      <c r="A3590" s="73">
        <f>'EMFAC2017EI-2011Class'!B3589</f>
        <v>2025</v>
      </c>
      <c r="B3590" s="74" t="str">
        <f>'EMFAC2017EI-2011Class'!C3589</f>
        <v>T7 Utility</v>
      </c>
      <c r="C3590" s="73">
        <f>'EMFAC2017EI-2011Class'!D3589</f>
        <v>2013</v>
      </c>
      <c r="D3590" s="38">
        <f>'EMFAC2017EI-2011Class'!F3589</f>
        <v>12</v>
      </c>
      <c r="E3590" s="72" t="str">
        <f t="shared" si="114"/>
        <v>T7 Utility-12</v>
      </c>
      <c r="F3590" s="39">
        <f>VLOOKUP(E3590,HD_Odo!$C$2:$D$1381,2,FALSE)</f>
        <v>101088</v>
      </c>
      <c r="G3590" s="89" t="str">
        <f>'EMFAC2017EI-2011Class'!H3589</f>
        <v>2025-T7 Utility-12</v>
      </c>
      <c r="H3590" s="77">
        <f t="shared" si="115"/>
        <v>0.85653563561460655</v>
      </c>
      <c r="J3590" s="13"/>
      <c r="N3590" s="37"/>
      <c r="O3590" s="36"/>
    </row>
    <row r="3591" spans="1:15" ht="13.7" customHeight="1" x14ac:dyDescent="0.25">
      <c r="A3591" s="73">
        <f>'EMFAC2017EI-2011Class'!B3590</f>
        <v>2025</v>
      </c>
      <c r="B3591" s="74" t="str">
        <f>'EMFAC2017EI-2011Class'!C3590</f>
        <v>T7 Utility</v>
      </c>
      <c r="C3591" s="73">
        <f>'EMFAC2017EI-2011Class'!D3590</f>
        <v>2012</v>
      </c>
      <c r="D3591" s="38">
        <f>'EMFAC2017EI-2011Class'!F3590</f>
        <v>13</v>
      </c>
      <c r="E3591" s="72" t="str">
        <f t="shared" si="114"/>
        <v>T7 Utility-13</v>
      </c>
      <c r="F3591" s="39">
        <f>VLOOKUP(E3591,HD_Odo!$C$2:$D$1381,2,FALSE)</f>
        <v>108864</v>
      </c>
      <c r="G3591" s="89" t="str">
        <f>'EMFAC2017EI-2011Class'!H3590</f>
        <v>2025-T7 Utility-13</v>
      </c>
      <c r="H3591" s="77">
        <f t="shared" si="115"/>
        <v>0.84976659456217962</v>
      </c>
      <c r="J3591" s="13"/>
      <c r="N3591" s="37"/>
      <c r="O3591" s="36"/>
    </row>
  </sheetData>
  <sortState ref="A10:J10313">
    <sortCondition ref="A10:A10313"/>
    <sortCondition ref="C10:C10313"/>
  </sortState>
  <mergeCells count="8">
    <mergeCell ref="A1:F1"/>
    <mergeCell ref="W1:Z1"/>
    <mergeCell ref="AA1:AD1"/>
    <mergeCell ref="AE1:AH1"/>
    <mergeCell ref="G1:J1"/>
    <mergeCell ref="K1:N1"/>
    <mergeCell ref="O1:R1"/>
    <mergeCell ref="S1:V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22"/>
  <sheetViews>
    <sheetView zoomScale="90" zoomScaleNormal="90" workbookViewId="0">
      <pane ySplit="17" topLeftCell="A528" activePane="bottomLeft" state="frozenSplit"/>
      <selection pane="bottomLeft" activeCell="I2917" sqref="I2917"/>
    </sheetView>
  </sheetViews>
  <sheetFormatPr defaultColWidth="10.85546875" defaultRowHeight="12.75" x14ac:dyDescent="0.25"/>
  <cols>
    <col min="1" max="1" width="12.28515625" style="13" customWidth="1"/>
    <col min="2" max="2" width="10.85546875" style="22"/>
    <col min="3" max="3" width="11.5703125" style="23" customWidth="1"/>
    <col min="4" max="4" width="10.85546875" style="13"/>
    <col min="5" max="5" width="11.5703125" style="12" customWidth="1"/>
    <col min="6" max="6" width="10.85546875" style="12" customWidth="1"/>
    <col min="7" max="9" width="10.85546875" style="13"/>
    <col min="10" max="13" width="10.85546875" style="37"/>
    <col min="14" max="14" width="10.85546875" style="36"/>
    <col min="15" max="15" width="11.7109375" style="13" customWidth="1"/>
    <col min="16" max="16384" width="10.85546875" style="13"/>
  </cols>
  <sheetData>
    <row r="1" spans="1:34" s="58" customFormat="1" ht="18" customHeight="1" x14ac:dyDescent="0.25">
      <c r="A1" s="321" t="s">
        <v>62</v>
      </c>
      <c r="B1" s="321"/>
      <c r="C1" s="321"/>
      <c r="D1" s="321"/>
      <c r="E1" s="321"/>
      <c r="F1" s="321"/>
      <c r="G1" s="321">
        <v>2019</v>
      </c>
      <c r="H1" s="321"/>
      <c r="I1" s="321"/>
      <c r="J1" s="321"/>
      <c r="K1" s="322">
        <v>2020</v>
      </c>
      <c r="L1" s="322"/>
      <c r="M1" s="322"/>
      <c r="N1" s="322"/>
      <c r="O1" s="321">
        <v>2021</v>
      </c>
      <c r="P1" s="321"/>
      <c r="Q1" s="321"/>
      <c r="R1" s="321"/>
      <c r="S1" s="322">
        <v>2022</v>
      </c>
      <c r="T1" s="322"/>
      <c r="U1" s="322"/>
      <c r="V1" s="322"/>
      <c r="W1" s="321">
        <v>2023</v>
      </c>
      <c r="X1" s="321"/>
      <c r="Y1" s="321"/>
      <c r="Z1" s="321"/>
      <c r="AA1" s="322">
        <v>2024</v>
      </c>
      <c r="AB1" s="322"/>
      <c r="AC1" s="322"/>
      <c r="AD1" s="322"/>
      <c r="AE1" s="321">
        <v>2025</v>
      </c>
      <c r="AF1" s="321"/>
      <c r="AG1" s="321"/>
      <c r="AH1" s="321"/>
    </row>
    <row r="2" spans="1:34" ht="13.7" customHeight="1" x14ac:dyDescent="0.25">
      <c r="A2" s="14" t="s">
        <v>4</v>
      </c>
      <c r="B2" s="15" t="s">
        <v>14</v>
      </c>
      <c r="C2" s="14" t="s">
        <v>20</v>
      </c>
      <c r="D2" s="14" t="s">
        <v>15</v>
      </c>
      <c r="E2" s="16" t="s">
        <v>16</v>
      </c>
      <c r="F2" s="16" t="s">
        <v>17</v>
      </c>
      <c r="G2" s="14" t="s">
        <v>20</v>
      </c>
      <c r="H2" s="14" t="s">
        <v>15</v>
      </c>
      <c r="I2" s="16" t="s">
        <v>16</v>
      </c>
      <c r="J2" s="16" t="s">
        <v>17</v>
      </c>
      <c r="K2" s="20" t="s">
        <v>20</v>
      </c>
      <c r="L2" s="20" t="s">
        <v>15</v>
      </c>
      <c r="M2" s="21" t="s">
        <v>16</v>
      </c>
      <c r="N2" s="21" t="s">
        <v>17</v>
      </c>
      <c r="O2" s="14" t="s">
        <v>20</v>
      </c>
      <c r="P2" s="14" t="s">
        <v>15</v>
      </c>
      <c r="Q2" s="16" t="s">
        <v>16</v>
      </c>
      <c r="R2" s="16" t="s">
        <v>17</v>
      </c>
      <c r="S2" s="20" t="s">
        <v>20</v>
      </c>
      <c r="T2" s="20" t="s">
        <v>15</v>
      </c>
      <c r="U2" s="21" t="s">
        <v>16</v>
      </c>
      <c r="V2" s="21" t="s">
        <v>17</v>
      </c>
      <c r="W2" s="14" t="s">
        <v>20</v>
      </c>
      <c r="X2" s="14" t="s">
        <v>15</v>
      </c>
      <c r="Y2" s="16" t="s">
        <v>16</v>
      </c>
      <c r="Z2" s="16" t="s">
        <v>17</v>
      </c>
      <c r="AA2" s="20" t="s">
        <v>20</v>
      </c>
      <c r="AB2" s="20" t="s">
        <v>15</v>
      </c>
      <c r="AC2" s="21" t="s">
        <v>16</v>
      </c>
      <c r="AD2" s="21" t="s">
        <v>17</v>
      </c>
      <c r="AE2" s="14" t="s">
        <v>20</v>
      </c>
      <c r="AF2" s="14" t="s">
        <v>15</v>
      </c>
      <c r="AG2" s="16" t="s">
        <v>16</v>
      </c>
      <c r="AH2" s="16" t="s">
        <v>17</v>
      </c>
    </row>
    <row r="3" spans="1:34" ht="13.7" customHeight="1" x14ac:dyDescent="0.25">
      <c r="A3" s="24" t="s">
        <v>74</v>
      </c>
      <c r="B3" s="26">
        <v>200000</v>
      </c>
      <c r="C3" s="25">
        <v>0.83713929926848485</v>
      </c>
      <c r="D3" s="25">
        <v>0.87355052389484367</v>
      </c>
      <c r="E3" s="40">
        <f>C3/(1+D3)</f>
        <v>0.44681970867174259</v>
      </c>
      <c r="F3" s="41">
        <f>(C3-E3)/(B3/10000)</f>
        <v>1.9515979529837114E-2</v>
      </c>
      <c r="G3" s="47">
        <f>I3*(1+H3)</f>
        <v>0.79653833291105103</v>
      </c>
      <c r="H3" s="17">
        <f>L12</f>
        <v>0.78268397174984572</v>
      </c>
      <c r="I3" s="48">
        <f>$E$3</f>
        <v>0.44681970867174259</v>
      </c>
      <c r="J3" s="49">
        <f>(G3-I3)/($B3/10000)</f>
        <v>1.7485931211965421E-2</v>
      </c>
      <c r="K3" s="47">
        <f>M3*(1+L3)</f>
        <v>0.78658114495761711</v>
      </c>
      <c r="L3" s="17">
        <f>M12</f>
        <v>0.76039939530841338</v>
      </c>
      <c r="M3" s="48">
        <f>$E$3</f>
        <v>0.44681970867174259</v>
      </c>
      <c r="N3" s="49">
        <f>(K3-M3)/($B3/10000)</f>
        <v>1.6988071814293727E-2</v>
      </c>
      <c r="O3" s="47">
        <f>Q3*(1+P3)</f>
        <v>0.78447394512466961</v>
      </c>
      <c r="P3" s="17">
        <f>N12</f>
        <v>0.75568339959011477</v>
      </c>
      <c r="Q3" s="48">
        <f>$E$3</f>
        <v>0.44681970867174259</v>
      </c>
      <c r="R3" s="49">
        <f>(O3-Q3)/($B3/10000)</f>
        <v>1.6882711822646352E-2</v>
      </c>
      <c r="S3" s="47">
        <f>U3*(1+T3)</f>
        <v>0.78165017625220345</v>
      </c>
      <c r="T3" s="17">
        <f>O12</f>
        <v>0.74936369430929695</v>
      </c>
      <c r="U3" s="48">
        <f>$E$3</f>
        <v>0.44681970867174259</v>
      </c>
      <c r="V3" s="49">
        <f>(S3-U3)/($B3/10000)</f>
        <v>1.6741523379023043E-2</v>
      </c>
      <c r="W3" s="47">
        <f>Y3*(1+X3)</f>
        <v>0.77882729555838159</v>
      </c>
      <c r="X3" s="17">
        <f>P12</f>
        <v>0.74304597680705553</v>
      </c>
      <c r="Y3" s="48">
        <f>$E$3</f>
        <v>0.44681970867174259</v>
      </c>
      <c r="Z3" s="49">
        <f>(W3-Y3)/($B3/10000)</f>
        <v>1.660037934433195E-2</v>
      </c>
      <c r="AA3" s="47">
        <f>AC3*(1+AB3)</f>
        <v>0.77600530280496738</v>
      </c>
      <c r="AB3" s="17">
        <f>Q12</f>
        <v>0.73673024655020747</v>
      </c>
      <c r="AC3" s="48">
        <f>$E$3</f>
        <v>0.44681970867174259</v>
      </c>
      <c r="AD3" s="49">
        <f>(AA3-AC3)/($B3/10000)</f>
        <v>1.645927970666124E-2</v>
      </c>
      <c r="AE3" s="47">
        <f>AG3*(1+AF3)</f>
        <v>0.77318419775376346</v>
      </c>
      <c r="AF3" s="17">
        <f>R12</f>
        <v>0.73041650300565752</v>
      </c>
      <c r="AG3" s="48">
        <f>$E$3</f>
        <v>0.44681970867174259</v>
      </c>
      <c r="AH3" s="49">
        <f>(AE3-AG3)/($B3/10000)</f>
        <v>1.6318224454101044E-2</v>
      </c>
    </row>
    <row r="4" spans="1:34" ht="13.7" customHeight="1" x14ac:dyDescent="0.25">
      <c r="A4" s="24" t="s">
        <v>11</v>
      </c>
      <c r="B4" s="27">
        <v>200000</v>
      </c>
      <c r="C4" s="25">
        <v>0.42980596593515163</v>
      </c>
      <c r="D4" s="25">
        <v>0.76800000000000002</v>
      </c>
      <c r="E4" s="40">
        <f>C4/(1+D4)</f>
        <v>0.24310292190902241</v>
      </c>
      <c r="F4" s="41">
        <f>(C4-E4)/(B4/10000)</f>
        <v>9.3351522013064604E-3</v>
      </c>
      <c r="G4" s="17">
        <f>I4*(1+H4)</f>
        <v>0.39496441947267336</v>
      </c>
      <c r="H4" s="17">
        <f>L13</f>
        <v>0.62467985317133623</v>
      </c>
      <c r="I4" s="48">
        <f>$E$4</f>
        <v>0.24310292190902241</v>
      </c>
      <c r="J4" s="49">
        <f>(G4-I4)/($B4/10000)</f>
        <v>7.5930748781825475E-3</v>
      </c>
      <c r="K4" s="17">
        <f>M4*(1+L4)</f>
        <v>0.38695257045204628</v>
      </c>
      <c r="L4" s="17">
        <f>M13</f>
        <v>0.59172323974311358</v>
      </c>
      <c r="M4" s="48">
        <f>$E$4</f>
        <v>0.24310292190902241</v>
      </c>
      <c r="N4" s="49">
        <f>(K4-M4)/($B4/10000)</f>
        <v>7.1924824271511938E-3</v>
      </c>
      <c r="O4" s="17">
        <f>Q4*(1+P4)</f>
        <v>0.38554637955875037</v>
      </c>
      <c r="P4" s="17">
        <f>N13</f>
        <v>0.5859388958847449</v>
      </c>
      <c r="Q4" s="48">
        <f>$E$4</f>
        <v>0.24310292190902241</v>
      </c>
      <c r="R4" s="49">
        <f>(O4-Q4)/($B4/10000)</f>
        <v>7.1221728824863977E-3</v>
      </c>
      <c r="S4" s="17">
        <f>U4*(1+T4)</f>
        <v>0.38365101206186136</v>
      </c>
      <c r="T4" s="17">
        <f>O13</f>
        <v>0.57814233185332475</v>
      </c>
      <c r="U4" s="48">
        <f>$E$4</f>
        <v>0.24310292190902241</v>
      </c>
      <c r="V4" s="49">
        <f>(S4-U4)/($B4/10000)</f>
        <v>7.0274045076419477E-3</v>
      </c>
      <c r="W4" s="17">
        <f>Y4*(1+X4)</f>
        <v>0.38175630078726136</v>
      </c>
      <c r="X4" s="17">
        <f>P13</f>
        <v>0.57034846718184595</v>
      </c>
      <c r="Y4" s="48">
        <f>$E$4</f>
        <v>0.24310292190902241</v>
      </c>
      <c r="Z4" s="49">
        <f>(W4-Y4)/($B4/10000)</f>
        <v>6.9326689439119472E-3</v>
      </c>
      <c r="AA4" s="17">
        <f>AC4*(1+AB4)</f>
        <v>0.37986192157684889</v>
      </c>
      <c r="AB4" s="17">
        <f>Q13</f>
        <v>0.56255596845111744</v>
      </c>
      <c r="AC4" s="48">
        <f>$E$4</f>
        <v>0.24310292190902241</v>
      </c>
      <c r="AD4" s="49">
        <f>(AA4-AC4)/($B4/10000)</f>
        <v>6.8379499833913244E-3</v>
      </c>
      <c r="AE4" s="17">
        <f>AG4*(1+AF4)</f>
        <v>0.37796800437710942</v>
      </c>
      <c r="AF4" s="17">
        <f>R13</f>
        <v>0.55476537019393879</v>
      </c>
      <c r="AG4" s="48">
        <f>$E$4</f>
        <v>0.24310292190902241</v>
      </c>
      <c r="AH4" s="49">
        <f>(AE4-AG4)/($B4/10000)</f>
        <v>6.7432541234043507E-3</v>
      </c>
    </row>
    <row r="5" spans="1:34" ht="13.7" customHeight="1" x14ac:dyDescent="0.25">
      <c r="A5" s="24" t="s">
        <v>9</v>
      </c>
      <c r="B5" s="26">
        <v>160300</v>
      </c>
      <c r="C5" s="28">
        <v>2.5228151709401708E-2</v>
      </c>
      <c r="D5" s="61">
        <v>2.68</v>
      </c>
      <c r="E5" s="42">
        <f>C5/(1+D5/1000000*B5)</f>
        <v>1.7646950980412551E-2</v>
      </c>
      <c r="F5" s="41">
        <f>(C5-E5)/(B5/10000/2)</f>
        <v>9.4587657255011312E-4</v>
      </c>
      <c r="G5" s="18">
        <f>I5*(1+H5/1000000*$B5)</f>
        <v>2.3183068492118906E-2</v>
      </c>
      <c r="H5" s="17">
        <f>L14</f>
        <v>1.957050797328157</v>
      </c>
      <c r="I5" s="50">
        <f>$E$5</f>
        <v>1.7646950980412551E-2</v>
      </c>
      <c r="J5" s="49">
        <f>(G5-I5)/($B5/10000/2)</f>
        <v>6.9071958973254569E-4</v>
      </c>
      <c r="K5" s="18">
        <f>M5*(1+L5/1000000*$B5)</f>
        <v>2.2724911484554765E-2</v>
      </c>
      <c r="L5" s="17">
        <f>M14</f>
        <v>1.7950895428824367</v>
      </c>
      <c r="M5" s="50">
        <f>$E$5</f>
        <v>1.7646950980412551E-2</v>
      </c>
      <c r="N5" s="49">
        <f>(K5-M5)/($B5/10000/2)</f>
        <v>6.3355714337395049E-4</v>
      </c>
      <c r="O5" s="18">
        <f>Q5*(1+P5/1000000*$B5)</f>
        <v>2.2621314957156212E-2</v>
      </c>
      <c r="P5" s="17">
        <f>N14</f>
        <v>1.7584675481149734</v>
      </c>
      <c r="Q5" s="50">
        <f>$E$5</f>
        <v>1.7646950980412551E-2</v>
      </c>
      <c r="R5" s="49">
        <f>(O5-Q5)/($B5/10000/2)</f>
        <v>6.2063181244462391E-4</v>
      </c>
      <c r="S5" s="18">
        <f>U5*(1+T5/1000000*$B5)</f>
        <v>2.2483232261180441E-2</v>
      </c>
      <c r="T5" s="17">
        <f>O14</f>
        <v>1.709654485587818</v>
      </c>
      <c r="U5" s="50">
        <f>$E$5</f>
        <v>1.7646950980412551E-2</v>
      </c>
      <c r="V5" s="49">
        <f>(S5-U5)/($B5/10000/2)</f>
        <v>6.0340377801221322E-4</v>
      </c>
      <c r="W5" s="18">
        <f>Y5*(1+X5/1000000*$B5)</f>
        <v>2.2343119892090996E-2</v>
      </c>
      <c r="X5" s="17">
        <f>P14</f>
        <v>1.6601239214221897</v>
      </c>
      <c r="Y5" s="50">
        <f>$E$5</f>
        <v>1.7646950980412551E-2</v>
      </c>
      <c r="Z5" s="49">
        <f>(W5-Y5)/($B5/10000/2)</f>
        <v>5.8592250925495256E-4</v>
      </c>
      <c r="AA5" s="18">
        <f>AC5*(1+AB5/1000000*$B5)</f>
        <v>2.2202955458179026E-2</v>
      </c>
      <c r="AB5" s="17">
        <f>Q14</f>
        <v>1.6105749520290296</v>
      </c>
      <c r="AC5" s="50">
        <f>$E$5</f>
        <v>1.7646950980412551E-2</v>
      </c>
      <c r="AD5" s="49">
        <f>(AA5-AC5)/($B5/10000/2)</f>
        <v>5.6843474457473166E-4</v>
      </c>
      <c r="AE5" s="18">
        <f>AG5*(1+AF5/1000000*$B5)</f>
        <v>2.2062744568088211E-2</v>
      </c>
      <c r="AF5" s="17">
        <f>R14</f>
        <v>1.5610095600975744</v>
      </c>
      <c r="AG5" s="50">
        <f>$E$5</f>
        <v>1.7646950980412551E-2</v>
      </c>
      <c r="AH5" s="49">
        <f>(AE5-AG5)/($B5/10000/2)</f>
        <v>5.5094118373994502E-4</v>
      </c>
    </row>
    <row r="6" spans="1:34" ht="13.7" customHeight="1" x14ac:dyDescent="0.25">
      <c r="A6" s="29" t="s">
        <v>18</v>
      </c>
      <c r="B6" s="31">
        <v>192143.75</v>
      </c>
      <c r="C6" s="30">
        <v>3.3251687418259005E-3</v>
      </c>
      <c r="D6" s="32">
        <v>5.79</v>
      </c>
      <c r="E6" s="79">
        <f>C6/(1+D6/1000000*B6)</f>
        <v>1.5740352007183394E-3</v>
      </c>
      <c r="F6" s="44">
        <f>(C6-E6)/(B6/10000/2)</f>
        <v>1.8227327624318365E-4</v>
      </c>
      <c r="G6" s="18">
        <f>I6*(1+H6/1000000*$B6)</f>
        <v>2.930408594442276E-3</v>
      </c>
      <c r="H6" s="60">
        <f>L15</f>
        <v>4.4847533128138544</v>
      </c>
      <c r="I6" s="51">
        <f>$E$6</f>
        <v>1.5740352007183394E-3</v>
      </c>
      <c r="J6" s="49">
        <f>(G6-I6)/($B6/10000/2)</f>
        <v>1.4118319161814387E-4</v>
      </c>
      <c r="K6" s="18">
        <f>M6*(1+L6/1000000*$B6)</f>
        <v>2.8470358879572125E-3</v>
      </c>
      <c r="L6" s="60">
        <f>M15</f>
        <v>4.2090873174933598</v>
      </c>
      <c r="M6" s="51">
        <f>$E$6</f>
        <v>1.5740352007183394E-3</v>
      </c>
      <c r="N6" s="49">
        <f>(K6-M6)/($B6/10000/2)</f>
        <v>1.3250503201263356E-4</v>
      </c>
      <c r="O6" s="18">
        <f>Q6*(1+P6/1000000*$B6)</f>
        <v>2.8262667337767959E-3</v>
      </c>
      <c r="P6" s="60">
        <f>N15</f>
        <v>4.1404155686622834</v>
      </c>
      <c r="Q6" s="51">
        <f>$E$6</f>
        <v>1.5740352007183394E-3</v>
      </c>
      <c r="R6" s="49">
        <f>(O6-Q6)/($B6/10000/2)</f>
        <v>1.3034319701353349E-4</v>
      </c>
      <c r="S6" s="18">
        <f>U6*(1+T6/1000000*$B6)</f>
        <v>2.7271050014785643E-3</v>
      </c>
      <c r="T6" s="60">
        <f>O15</f>
        <v>3.8125442689990812</v>
      </c>
      <c r="U6" s="51">
        <f>$E$6</f>
        <v>1.5740352007183394E-3</v>
      </c>
      <c r="V6" s="49">
        <f>(S6-U6)/($B6/10000/2)</f>
        <v>1.200215776740305E-4</v>
      </c>
      <c r="W6" s="18">
        <f>Y6*(1+X6/1000000*$B6)</f>
        <v>2.6996717444137674E-3</v>
      </c>
      <c r="X6" s="60">
        <f>P15</f>
        <v>3.7218381322730907</v>
      </c>
      <c r="Y6" s="51">
        <f>$E$6</f>
        <v>1.5740352007183394E-3</v>
      </c>
      <c r="Z6" s="49">
        <f>(W6-Y6)/($B6/10000/2)</f>
        <v>1.1716608463147285E-4</v>
      </c>
      <c r="AA6" s="18">
        <f>AC6*(1+AB6/1000000*$B6)</f>
        <v>2.6722081224584636E-3</v>
      </c>
      <c r="AB6" s="60">
        <f>Q15</f>
        <v>3.6310315961704034</v>
      </c>
      <c r="AC6" s="51">
        <f>$E$6</f>
        <v>1.5740352007183394E-3</v>
      </c>
      <c r="AD6" s="49">
        <f>(AA6-AC6)/($B6/10000/2)</f>
        <v>1.1430743094585425E-4</v>
      </c>
      <c r="AE6" s="18">
        <f>AG6*(1+AF6/1000000*$B6)</f>
        <v>2.6447183550395367E-3</v>
      </c>
      <c r="AF6" s="60">
        <f>R15</f>
        <v>3.5401386119295126</v>
      </c>
      <c r="AG6" s="51">
        <f>$E$6</f>
        <v>1.5740352007183394E-3</v>
      </c>
      <c r="AH6" s="49">
        <f>(AE6-AG6)/($B6/10000/2)</f>
        <v>1.1144605581198424E-4</v>
      </c>
    </row>
    <row r="7" spans="1:34" ht="13.7" customHeight="1" x14ac:dyDescent="0.25">
      <c r="A7" s="33" t="s">
        <v>5</v>
      </c>
      <c r="B7" s="34" t="s">
        <v>19</v>
      </c>
      <c r="C7" s="34" t="s">
        <v>19</v>
      </c>
      <c r="D7" s="35">
        <v>3.75</v>
      </c>
      <c r="E7" s="80">
        <f>E6</f>
        <v>1.5740352007183394E-3</v>
      </c>
      <c r="F7" s="46">
        <f>F6*(D7/D6)</f>
        <v>1.1805264005387542E-4</v>
      </c>
      <c r="G7" s="19" t="s">
        <v>19</v>
      </c>
      <c r="H7" s="59">
        <f>L16</f>
        <v>2.8848085433800077</v>
      </c>
      <c r="I7" s="52">
        <f>$E$7</f>
        <v>1.5740352007183394E-3</v>
      </c>
      <c r="J7" s="53">
        <f>J6*(H7/H6)</f>
        <v>9.081580389226263E-5</v>
      </c>
      <c r="K7" s="19" t="s">
        <v>19</v>
      </c>
      <c r="L7" s="59">
        <f>M16</f>
        <v>2.7076333158138004</v>
      </c>
      <c r="M7" s="52">
        <f>$E$7</f>
        <v>1.5740352007183394E-3</v>
      </c>
      <c r="N7" s="53">
        <f>N6*(L7/L6)</f>
        <v>8.523820299457277E-5</v>
      </c>
      <c r="O7" s="19" t="s">
        <v>19</v>
      </c>
      <c r="P7" s="59">
        <f>N16</f>
        <v>2.6634968139127602</v>
      </c>
      <c r="Q7" s="52">
        <f>$E$7</f>
        <v>1.5740352007183394E-3</v>
      </c>
      <c r="R7" s="53">
        <f>R6*(P7/P6)</f>
        <v>8.3848754841996581E-5</v>
      </c>
      <c r="S7" s="19" t="s">
        <v>19</v>
      </c>
      <c r="T7" s="59">
        <f>O16</f>
        <v>2.4527683486092382</v>
      </c>
      <c r="U7" s="52">
        <f>$E$7</f>
        <v>1.5740352007183394E-3</v>
      </c>
      <c r="V7" s="53">
        <f>V6*(T7/T6)</f>
        <v>7.7214874398374666E-5</v>
      </c>
      <c r="W7" s="19" t="s">
        <v>19</v>
      </c>
      <c r="X7" s="59">
        <f>P16</f>
        <v>2.3944699705398116</v>
      </c>
      <c r="Y7" s="52">
        <f>$E$7</f>
        <v>1.5740352007183394E-3</v>
      </c>
      <c r="Z7" s="53">
        <f>Z6*(X7/X6)</f>
        <v>7.5379600413853345E-5</v>
      </c>
      <c r="AA7" s="19" t="s">
        <v>19</v>
      </c>
      <c r="AB7" s="59">
        <f>Q16</f>
        <v>2.3361070640819905</v>
      </c>
      <c r="AC7" s="52">
        <f>$E$7</f>
        <v>1.5740352007183394E-3</v>
      </c>
      <c r="AD7" s="53">
        <f>AD6*(AB7/AB6)</f>
        <v>7.3542295030236524E-5</v>
      </c>
      <c r="AE7" s="19" t="s">
        <v>19</v>
      </c>
      <c r="AF7" s="59">
        <f>R16</f>
        <v>2.2776885959342272</v>
      </c>
      <c r="AG7" s="52">
        <f>$E$7</f>
        <v>1.5740352007183394E-3</v>
      </c>
      <c r="AH7" s="53">
        <f>AH6*(AF7/AF6)</f>
        <v>7.1703240525504056E-5</v>
      </c>
    </row>
    <row r="9" spans="1:34" s="12" customFormat="1" ht="13.7" customHeight="1" x14ac:dyDescent="0.25">
      <c r="A9" s="81" t="str">
        <f>'EMFAC2017EI-2011Class'!B8</f>
        <v>CalYr</v>
      </c>
      <c r="B9" s="82" t="s">
        <v>1</v>
      </c>
      <c r="C9" s="81" t="str">
        <f>'EMFAC2017EI-2011Class'!D8</f>
        <v>MdlYr</v>
      </c>
      <c r="D9" s="81" t="str">
        <f>'EMFAC2017EI-2011Class'!F8</f>
        <v>Age</v>
      </c>
      <c r="E9" s="81" t="str">
        <f>'EMFAC2017EI-2011Class'!H8</f>
        <v>Veh-Class-Age</v>
      </c>
      <c r="F9" s="83" t="s">
        <v>7</v>
      </c>
      <c r="G9" s="90" t="s">
        <v>73</v>
      </c>
      <c r="H9" s="84" t="s">
        <v>21</v>
      </c>
      <c r="K9" s="37"/>
      <c r="L9" s="37"/>
      <c r="M9" s="37"/>
      <c r="N9" s="36"/>
      <c r="O9" s="13"/>
      <c r="P9" s="13"/>
      <c r="Q9" s="13"/>
      <c r="R9" s="13"/>
    </row>
    <row r="10" spans="1:34" ht="13.7" customHeight="1" x14ac:dyDescent="0.25">
      <c r="A10" s="85">
        <f>'EMFAC2017EI-2011Class'!B3591</f>
        <v>2019</v>
      </c>
      <c r="B10" s="86" t="str">
        <f>'EMFAC2017EI-2011Class'!C3591</f>
        <v>T6 Ag</v>
      </c>
      <c r="C10" s="85">
        <f>'EMFAC2017EI-2011Class'!D3591</f>
        <v>2015</v>
      </c>
      <c r="D10" s="85">
        <f>'EMFAC2017EI-2011Class'!F3591</f>
        <v>4</v>
      </c>
      <c r="E10" s="87" t="str">
        <f>CONCATENATE(B10,"-",D10)</f>
        <v>T6 Ag-4</v>
      </c>
      <c r="F10" s="88">
        <f>VLOOKUP(E10,HD_Odo!$C$2:$D$1381,2,FALSE)</f>
        <v>127353</v>
      </c>
      <c r="G10" s="92" t="str">
        <f>'EMFAC2017EI-2011Class'!H3591</f>
        <v>2019-T6 Ag-4</v>
      </c>
      <c r="H10" s="77">
        <f t="shared" ref="H10:H73" si="0">IF(C10&lt;1994,1,IF(C10&lt;2004,($I$3+$J$3*(F10/10000))/($E$3+$F$3*(F10/10000)),IF(C10&lt;2008,($I$4+$J$4*(F10/10000))/($E$4+$F$4*(F10/10000)),IF(C10&lt;2011,($I$5+$J$5*(F10/10000))/($E$5+$F$5*(F10/10000)),IF(C10&lt;2014,($I$6+$J$6*(F10/10000))/($E$6+$F$6*(F10/10000)),($I$7+$J$7*(F10/10000))/($E$7+$F$7*(F10/10000)))))))</f>
        <v>0.88728755495436973</v>
      </c>
      <c r="I10" s="37"/>
      <c r="J10" s="78"/>
      <c r="K10" s="93" t="s">
        <v>85</v>
      </c>
      <c r="L10" s="93"/>
      <c r="M10" s="93"/>
      <c r="N10" s="93"/>
      <c r="O10" s="94"/>
      <c r="P10" s="93"/>
      <c r="Q10" s="93"/>
      <c r="R10" s="93"/>
      <c r="S10" s="94"/>
    </row>
    <row r="11" spans="1:34" ht="13.7" customHeight="1" x14ac:dyDescent="0.25">
      <c r="A11" s="85">
        <f>'EMFAC2017EI-2011Class'!B3592</f>
        <v>2019</v>
      </c>
      <c r="B11" s="86" t="str">
        <f>'EMFAC2017EI-2011Class'!C3592</f>
        <v>T6 Ag</v>
      </c>
      <c r="C11" s="85">
        <f>'EMFAC2017EI-2011Class'!D3592</f>
        <v>2014</v>
      </c>
      <c r="D11" s="85">
        <f>'EMFAC2017EI-2011Class'!F3592</f>
        <v>5</v>
      </c>
      <c r="E11" s="87" t="str">
        <f t="shared" ref="E11:E74" si="1">CONCATENATE(B11,"-",D11)</f>
        <v>T6 Ag-5</v>
      </c>
      <c r="F11" s="88">
        <f>VLOOKUP(E11,HD_Odo!$C$2:$D$1381,2,FALSE)</f>
        <v>149029</v>
      </c>
      <c r="G11" s="92" t="str">
        <f>'EMFAC2017EI-2011Class'!H3592</f>
        <v>2019-T6 Ag-5</v>
      </c>
      <c r="H11" s="77">
        <f t="shared" si="0"/>
        <v>0.87822868953142175</v>
      </c>
      <c r="I11" s="37"/>
      <c r="K11" s="102"/>
      <c r="L11" s="103">
        <f>T7_ReductionFactor!L11</f>
        <v>2019</v>
      </c>
      <c r="M11" s="103">
        <f>T7_ReductionFactor!M11</f>
        <v>2020</v>
      </c>
      <c r="N11" s="103">
        <f>T7_ReductionFactor!N11</f>
        <v>2021</v>
      </c>
      <c r="O11" s="103">
        <f>T7_ReductionFactor!O11</f>
        <v>2022</v>
      </c>
      <c r="P11" s="103">
        <f>T7_ReductionFactor!P11</f>
        <v>2023</v>
      </c>
      <c r="Q11" s="103">
        <f>T7_ReductionFactor!Q11</f>
        <v>2024</v>
      </c>
      <c r="R11" s="104">
        <f>T7_ReductionFactor!R11</f>
        <v>2025</v>
      </c>
    </row>
    <row r="12" spans="1:34" ht="13.7" customHeight="1" x14ac:dyDescent="0.25">
      <c r="A12" s="85">
        <f>'EMFAC2017EI-2011Class'!B3593</f>
        <v>2019</v>
      </c>
      <c r="B12" s="86" t="str">
        <f>'EMFAC2017EI-2011Class'!C3593</f>
        <v>T6 Ag</v>
      </c>
      <c r="C12" s="85">
        <f>'EMFAC2017EI-2011Class'!D3593</f>
        <v>2013</v>
      </c>
      <c r="D12" s="85">
        <f>'EMFAC2017EI-2011Class'!F3593</f>
        <v>6</v>
      </c>
      <c r="E12" s="87" t="str">
        <f t="shared" si="1"/>
        <v>T6 Ag-6</v>
      </c>
      <c r="F12" s="88">
        <f>VLOOKUP(E12,HD_Odo!$C$2:$D$1381,2,FALSE)</f>
        <v>169441</v>
      </c>
      <c r="G12" s="92" t="str">
        <f>'EMFAC2017EI-2011Class'!H3593</f>
        <v>2019-T6 Ag-6</v>
      </c>
      <c r="H12" s="77">
        <f t="shared" si="0"/>
        <v>0.85067330310317957</v>
      </c>
      <c r="I12" s="37"/>
      <c r="K12" s="99" t="str">
        <f>T7_ReductionFactor!K12</f>
        <v>1997-03</v>
      </c>
      <c r="L12" s="105">
        <f>T7_ReductionFactor!L12</f>
        <v>0.78268397174984572</v>
      </c>
      <c r="M12" s="105">
        <f>T7_ReductionFactor!M12</f>
        <v>0.76039939530841338</v>
      </c>
      <c r="N12" s="105">
        <f>T7_ReductionFactor!N12</f>
        <v>0.75568339959011477</v>
      </c>
      <c r="O12" s="105">
        <f>T7_ReductionFactor!O12</f>
        <v>0.74936369430929695</v>
      </c>
      <c r="P12" s="105">
        <f>T7_ReductionFactor!P12</f>
        <v>0.74304597680705553</v>
      </c>
      <c r="Q12" s="105">
        <f>T7_ReductionFactor!Q12</f>
        <v>0.73673024655020747</v>
      </c>
      <c r="R12" s="106">
        <f>T7_ReductionFactor!R12</f>
        <v>0.73041650300565752</v>
      </c>
    </row>
    <row r="13" spans="1:34" ht="13.7" customHeight="1" x14ac:dyDescent="0.25">
      <c r="A13" s="85">
        <f>'EMFAC2017EI-2011Class'!B3594</f>
        <v>2019</v>
      </c>
      <c r="B13" s="86" t="str">
        <f>'EMFAC2017EI-2011Class'!C3594</f>
        <v>T6 Ag</v>
      </c>
      <c r="C13" s="85">
        <f>'EMFAC2017EI-2011Class'!D3594</f>
        <v>2012</v>
      </c>
      <c r="D13" s="85">
        <f>'EMFAC2017EI-2011Class'!F3594</f>
        <v>7</v>
      </c>
      <c r="E13" s="87" t="str">
        <f t="shared" si="1"/>
        <v>T6 Ag-7</v>
      </c>
      <c r="F13" s="88">
        <f>VLOOKUP(E13,HD_Odo!$C$2:$D$1381,2,FALSE)</f>
        <v>188587.99</v>
      </c>
      <c r="G13" s="92" t="str">
        <f>'EMFAC2017EI-2011Class'!H3594</f>
        <v>2019-T6 Ag-7</v>
      </c>
      <c r="H13" s="77">
        <f t="shared" si="0"/>
        <v>0.84537341120703802</v>
      </c>
      <c r="I13" s="37"/>
      <c r="K13" s="101" t="str">
        <f>T7_ReductionFactor!K13</f>
        <v>2003-06</v>
      </c>
      <c r="L13" s="107">
        <f>T7_ReductionFactor!L13</f>
        <v>0.62467985317133623</v>
      </c>
      <c r="M13" s="107">
        <f>T7_ReductionFactor!M13</f>
        <v>0.59172323974311358</v>
      </c>
      <c r="N13" s="107">
        <f>T7_ReductionFactor!N13</f>
        <v>0.5859388958847449</v>
      </c>
      <c r="O13" s="107">
        <f>T7_ReductionFactor!O13</f>
        <v>0.57814233185332475</v>
      </c>
      <c r="P13" s="107">
        <f>T7_ReductionFactor!P13</f>
        <v>0.57034846718184595</v>
      </c>
      <c r="Q13" s="107">
        <f>T7_ReductionFactor!Q13</f>
        <v>0.56255596845111744</v>
      </c>
      <c r="R13" s="108">
        <f>T7_ReductionFactor!R13</f>
        <v>0.55476537019393879</v>
      </c>
    </row>
    <row r="14" spans="1:34" ht="13.7" customHeight="1" x14ac:dyDescent="0.25">
      <c r="A14" s="85">
        <f>'EMFAC2017EI-2011Class'!B3595</f>
        <v>2019</v>
      </c>
      <c r="B14" s="86" t="str">
        <f>'EMFAC2017EI-2011Class'!C3595</f>
        <v>T6 Ag</v>
      </c>
      <c r="C14" s="85">
        <f>'EMFAC2017EI-2011Class'!D3595</f>
        <v>2011</v>
      </c>
      <c r="D14" s="85">
        <f>'EMFAC2017EI-2011Class'!F3595</f>
        <v>8</v>
      </c>
      <c r="E14" s="87" t="str">
        <f t="shared" si="1"/>
        <v>T6 Ag-8</v>
      </c>
      <c r="F14" s="88">
        <f>VLOOKUP(E14,HD_Odo!$C$2:$D$1381,2,FALSE)</f>
        <v>206469.99</v>
      </c>
      <c r="G14" s="92" t="str">
        <f>'EMFAC2017EI-2011Class'!H3595</f>
        <v>2019-T6 Ag-8</v>
      </c>
      <c r="H14" s="77">
        <f t="shared" si="0"/>
        <v>0.8410495835828955</v>
      </c>
      <c r="I14" s="37"/>
      <c r="K14" s="100" t="str">
        <f>T7_ReductionFactor!K14</f>
        <v>2007-09</v>
      </c>
      <c r="L14" s="95">
        <f>T7_ReductionFactor!L14</f>
        <v>1.957050797328157</v>
      </c>
      <c r="M14" s="95">
        <f>T7_ReductionFactor!M14</f>
        <v>1.7950895428824367</v>
      </c>
      <c r="N14" s="95">
        <f>T7_ReductionFactor!N14</f>
        <v>1.7584675481149734</v>
      </c>
      <c r="O14" s="95">
        <f>T7_ReductionFactor!O14</f>
        <v>1.709654485587818</v>
      </c>
      <c r="P14" s="95">
        <f>T7_ReductionFactor!P14</f>
        <v>1.6601239214221897</v>
      </c>
      <c r="Q14" s="95">
        <f>T7_ReductionFactor!Q14</f>
        <v>1.6105749520290296</v>
      </c>
      <c r="R14" s="96">
        <f>T7_ReductionFactor!R14</f>
        <v>1.5610095600975744</v>
      </c>
    </row>
    <row r="15" spans="1:34" ht="13.7" customHeight="1" x14ac:dyDescent="0.25">
      <c r="A15" s="85">
        <f>'EMFAC2017EI-2011Class'!B3596</f>
        <v>2019</v>
      </c>
      <c r="B15" s="86" t="str">
        <f>'EMFAC2017EI-2011Class'!C3596</f>
        <v>T6 Ag</v>
      </c>
      <c r="C15" s="85">
        <f>'EMFAC2017EI-2011Class'!D3596</f>
        <v>2010</v>
      </c>
      <c r="D15" s="85">
        <f>'EMFAC2017EI-2011Class'!F3596</f>
        <v>9</v>
      </c>
      <c r="E15" s="87" t="str">
        <f t="shared" si="1"/>
        <v>T6 Ag-9</v>
      </c>
      <c r="F15" s="88">
        <f>VLOOKUP(E15,HD_Odo!$C$2:$D$1381,2,FALSE)</f>
        <v>223087.99</v>
      </c>
      <c r="G15" s="92" t="str">
        <f>'EMFAC2017EI-2011Class'!H3596</f>
        <v>2019-T6 Ag-9</v>
      </c>
      <c r="H15" s="77">
        <f t="shared" si="0"/>
        <v>0.85309696911340593</v>
      </c>
      <c r="I15" s="37"/>
      <c r="K15" s="100" t="str">
        <f>T7_ReductionFactor!K15</f>
        <v>2010-12</v>
      </c>
      <c r="L15" s="95">
        <f>T7_ReductionFactor!L15</f>
        <v>4.4847533128138544</v>
      </c>
      <c r="M15" s="95">
        <f>T7_ReductionFactor!M15</f>
        <v>4.2090873174933598</v>
      </c>
      <c r="N15" s="95">
        <f>T7_ReductionFactor!N15</f>
        <v>4.1404155686622834</v>
      </c>
      <c r="O15" s="95">
        <f>T7_ReductionFactor!O15</f>
        <v>3.8125442689990812</v>
      </c>
      <c r="P15" s="95">
        <f>T7_ReductionFactor!P15</f>
        <v>3.7218381322730907</v>
      </c>
      <c r="Q15" s="95">
        <f>T7_ReductionFactor!Q15</f>
        <v>3.6310315961704034</v>
      </c>
      <c r="R15" s="96">
        <f>T7_ReductionFactor!R15</f>
        <v>3.5401386119295126</v>
      </c>
    </row>
    <row r="16" spans="1:34" ht="13.7" customHeight="1" x14ac:dyDescent="0.25">
      <c r="A16" s="85">
        <f>'EMFAC2017EI-2011Class'!B3597</f>
        <v>2019</v>
      </c>
      <c r="B16" s="86" t="str">
        <f>'EMFAC2017EI-2011Class'!C3597</f>
        <v>T6 Ag</v>
      </c>
      <c r="C16" s="85">
        <f>'EMFAC2017EI-2011Class'!D3597</f>
        <v>2009</v>
      </c>
      <c r="D16" s="85">
        <f>'EMFAC2017EI-2011Class'!F3597</f>
        <v>10</v>
      </c>
      <c r="E16" s="87" t="str">
        <f t="shared" si="1"/>
        <v>T6 Ag-10</v>
      </c>
      <c r="F16" s="88">
        <f>VLOOKUP(E16,HD_Odo!$C$2:$D$1381,2,FALSE)</f>
        <v>238440.99</v>
      </c>
      <c r="G16" s="92" t="str">
        <f>'EMFAC2017EI-2011Class'!H3597</f>
        <v>2019-T6 Ag-10</v>
      </c>
      <c r="H16" s="77">
        <f t="shared" si="0"/>
        <v>0.84865898479428303</v>
      </c>
      <c r="I16" s="37"/>
      <c r="K16" s="101" t="str">
        <f>T7_ReductionFactor!K16</f>
        <v>2013+</v>
      </c>
      <c r="L16" s="97">
        <f>T7_ReductionFactor!L16</f>
        <v>2.8848085433800077</v>
      </c>
      <c r="M16" s="97">
        <f>T7_ReductionFactor!M16</f>
        <v>2.7076333158138004</v>
      </c>
      <c r="N16" s="97">
        <f>T7_ReductionFactor!N16</f>
        <v>2.6634968139127602</v>
      </c>
      <c r="O16" s="97">
        <f>T7_ReductionFactor!O16</f>
        <v>2.4527683486092382</v>
      </c>
      <c r="P16" s="97">
        <f>T7_ReductionFactor!P16</f>
        <v>2.3944699705398116</v>
      </c>
      <c r="Q16" s="97">
        <f>T7_ReductionFactor!Q16</f>
        <v>2.3361070640819905</v>
      </c>
      <c r="R16" s="98">
        <f>T7_ReductionFactor!R16</f>
        <v>2.2776885959342272</v>
      </c>
    </row>
    <row r="17" spans="1:14" ht="13.7" customHeight="1" x14ac:dyDescent="0.25">
      <c r="A17" s="85">
        <f>'EMFAC2017EI-2011Class'!B3598</f>
        <v>2019</v>
      </c>
      <c r="B17" s="86" t="str">
        <f>'EMFAC2017EI-2011Class'!C3598</f>
        <v>T6 Ag</v>
      </c>
      <c r="C17" s="85">
        <f>'EMFAC2017EI-2011Class'!D3598</f>
        <v>2008</v>
      </c>
      <c r="D17" s="85">
        <f>'EMFAC2017EI-2011Class'!F3598</f>
        <v>11</v>
      </c>
      <c r="E17" s="87" t="str">
        <f t="shared" si="1"/>
        <v>T6 Ag-11</v>
      </c>
      <c r="F17" s="88">
        <f>VLOOKUP(E17,HD_Odo!$C$2:$D$1381,2,FALSE)</f>
        <v>252717.99</v>
      </c>
      <c r="G17" s="92" t="str">
        <f>'EMFAC2017EI-2011Class'!H3598</f>
        <v>2019-T6 Ag-11</v>
      </c>
      <c r="H17" s="77">
        <f t="shared" si="0"/>
        <v>0.84481039724917029</v>
      </c>
      <c r="I17" s="37"/>
      <c r="M17" s="36"/>
      <c r="N17" s="13"/>
    </row>
    <row r="18" spans="1:14" ht="13.7" customHeight="1" x14ac:dyDescent="0.25">
      <c r="A18" s="85">
        <f>'EMFAC2017EI-2011Class'!B3599</f>
        <v>2019</v>
      </c>
      <c r="B18" s="86" t="str">
        <f>'EMFAC2017EI-2011Class'!C3599</f>
        <v>T6 Ag</v>
      </c>
      <c r="C18" s="85">
        <f>'EMFAC2017EI-2011Class'!D3599</f>
        <v>2007</v>
      </c>
      <c r="D18" s="85">
        <f>'EMFAC2017EI-2011Class'!F3599</f>
        <v>12</v>
      </c>
      <c r="E18" s="87" t="str">
        <f t="shared" si="1"/>
        <v>T6 Ag-12</v>
      </c>
      <c r="F18" s="88">
        <f>VLOOKUP(E18,HD_Odo!$C$2:$D$1381,2,FALSE)</f>
        <v>266539.99</v>
      </c>
      <c r="G18" s="92" t="str">
        <f>'EMFAC2017EI-2011Class'!H3599</f>
        <v>2019-T6 Ag-12</v>
      </c>
      <c r="H18" s="77">
        <f t="shared" si="0"/>
        <v>0.90560836549989521</v>
      </c>
      <c r="I18" s="37"/>
      <c r="M18" s="36"/>
      <c r="N18" s="13"/>
    </row>
    <row r="19" spans="1:14" ht="13.7" customHeight="1" x14ac:dyDescent="0.25">
      <c r="A19" s="85">
        <f>'EMFAC2017EI-2011Class'!B3600</f>
        <v>2019</v>
      </c>
      <c r="B19" s="86" t="str">
        <f>'EMFAC2017EI-2011Class'!C3600</f>
        <v>T6 Ag</v>
      </c>
      <c r="C19" s="85">
        <f>'EMFAC2017EI-2011Class'!D3600</f>
        <v>2006</v>
      </c>
      <c r="D19" s="85">
        <f>'EMFAC2017EI-2011Class'!F3600</f>
        <v>13</v>
      </c>
      <c r="E19" s="87" t="str">
        <f t="shared" si="1"/>
        <v>T6 Ag-13</v>
      </c>
      <c r="F19" s="88">
        <f>VLOOKUP(E19,HD_Odo!$C$2:$D$1381,2,FALSE)</f>
        <v>279555.99</v>
      </c>
      <c r="G19" s="92" t="str">
        <f>'EMFAC2017EI-2011Class'!H3600</f>
        <v>2019-T6 Ag-13</v>
      </c>
      <c r="H19" s="77">
        <f t="shared" si="0"/>
        <v>0.90338533369331553</v>
      </c>
      <c r="I19" s="37"/>
      <c r="M19" s="36"/>
      <c r="N19" s="13"/>
    </row>
    <row r="20" spans="1:14" ht="13.7" customHeight="1" x14ac:dyDescent="0.25">
      <c r="A20" s="85">
        <f>'EMFAC2017EI-2011Class'!B3601</f>
        <v>2019</v>
      </c>
      <c r="B20" s="86" t="str">
        <f>'EMFAC2017EI-2011Class'!C3601</f>
        <v>T6 Ag</v>
      </c>
      <c r="C20" s="85">
        <f>'EMFAC2017EI-2011Class'!D3601</f>
        <v>2005</v>
      </c>
      <c r="D20" s="85">
        <f>'EMFAC2017EI-2011Class'!F3601</f>
        <v>14</v>
      </c>
      <c r="E20" s="87" t="str">
        <f t="shared" si="1"/>
        <v>T6 Ag-14</v>
      </c>
      <c r="F20" s="88">
        <f>VLOOKUP(E20,HD_Odo!$C$2:$D$1381,2,FALSE)</f>
        <v>291892.99</v>
      </c>
      <c r="G20" s="92" t="str">
        <f>'EMFAC2017EI-2011Class'!H3601</f>
        <v>2019-T6 Ag-14</v>
      </c>
      <c r="H20" s="77">
        <f t="shared" si="0"/>
        <v>0.90137499162961621</v>
      </c>
      <c r="I20" s="37"/>
      <c r="M20" s="36"/>
      <c r="N20" s="13"/>
    </row>
    <row r="21" spans="1:14" ht="13.7" customHeight="1" x14ac:dyDescent="0.25">
      <c r="A21" s="85">
        <f>'EMFAC2017EI-2011Class'!B3602</f>
        <v>2019</v>
      </c>
      <c r="B21" s="86" t="str">
        <f>'EMFAC2017EI-2011Class'!C3602</f>
        <v>T6 Ag</v>
      </c>
      <c r="C21" s="85">
        <f>'EMFAC2017EI-2011Class'!D3602</f>
        <v>2004</v>
      </c>
      <c r="D21" s="85">
        <f>'EMFAC2017EI-2011Class'!F3602</f>
        <v>15</v>
      </c>
      <c r="E21" s="87" t="str">
        <f t="shared" si="1"/>
        <v>T6 Ag-15</v>
      </c>
      <c r="F21" s="88">
        <f>VLOOKUP(E21,HD_Odo!$C$2:$D$1381,2,FALSE)</f>
        <v>302847.99</v>
      </c>
      <c r="G21" s="92" t="str">
        <f>'EMFAC2017EI-2011Class'!H3602</f>
        <v>2019-T6 Ag-15</v>
      </c>
      <c r="H21" s="77">
        <f t="shared" si="0"/>
        <v>0.89966366840576084</v>
      </c>
      <c r="I21" s="37"/>
      <c r="M21" s="36"/>
      <c r="N21" s="13"/>
    </row>
    <row r="22" spans="1:14" ht="13.7" customHeight="1" x14ac:dyDescent="0.25">
      <c r="A22" s="85">
        <f>'EMFAC2017EI-2011Class'!B3603</f>
        <v>2019</v>
      </c>
      <c r="B22" s="86" t="str">
        <f>'EMFAC2017EI-2011Class'!C3603</f>
        <v>T6 Ag</v>
      </c>
      <c r="C22" s="85">
        <f>'EMFAC2017EI-2011Class'!D3603</f>
        <v>2003</v>
      </c>
      <c r="D22" s="85">
        <f>'EMFAC2017EI-2011Class'!F3603</f>
        <v>16</v>
      </c>
      <c r="E22" s="87" t="str">
        <f t="shared" si="1"/>
        <v>T6 Ag-16</v>
      </c>
      <c r="F22" s="88">
        <f>VLOOKUP(E22,HD_Odo!$C$2:$D$1381,2,FALSE)</f>
        <v>310612.99</v>
      </c>
      <c r="G22" s="92" t="str">
        <f>'EMFAC2017EI-2011Class'!H3603</f>
        <v>2019-T6 Ag-16</v>
      </c>
      <c r="H22" s="77">
        <f t="shared" si="0"/>
        <v>0.94011846525457787</v>
      </c>
      <c r="I22" s="37"/>
      <c r="M22" s="36"/>
      <c r="N22" s="13"/>
    </row>
    <row r="23" spans="1:14" ht="13.7" customHeight="1" x14ac:dyDescent="0.25">
      <c r="A23" s="85">
        <f>'EMFAC2017EI-2011Class'!B3604</f>
        <v>2019</v>
      </c>
      <c r="B23" s="86" t="str">
        <f>'EMFAC2017EI-2011Class'!C3604</f>
        <v>T6 Ag</v>
      </c>
      <c r="C23" s="85">
        <f>'EMFAC2017EI-2011Class'!D3604</f>
        <v>2002</v>
      </c>
      <c r="D23" s="85">
        <f>'EMFAC2017EI-2011Class'!F3604</f>
        <v>17</v>
      </c>
      <c r="E23" s="87" t="str">
        <f t="shared" si="1"/>
        <v>T6 Ag-17</v>
      </c>
      <c r="F23" s="88">
        <f>VLOOKUP(E23,HD_Odo!$C$2:$D$1381,2,FALSE)</f>
        <v>317112.99</v>
      </c>
      <c r="G23" s="92" t="str">
        <f>'EMFAC2017EI-2011Class'!H3604</f>
        <v>2019-T6 Ag-17</v>
      </c>
      <c r="H23" s="77">
        <f t="shared" si="0"/>
        <v>0.93959307097935063</v>
      </c>
      <c r="I23" s="37"/>
      <c r="M23" s="36"/>
      <c r="N23" s="13"/>
    </row>
    <row r="24" spans="1:14" ht="13.7" customHeight="1" x14ac:dyDescent="0.25">
      <c r="A24" s="85">
        <f>'EMFAC2017EI-2011Class'!B3605</f>
        <v>2019</v>
      </c>
      <c r="B24" s="86" t="str">
        <f>'EMFAC2017EI-2011Class'!C3605</f>
        <v>T6 Ag</v>
      </c>
      <c r="C24" s="85">
        <f>'EMFAC2017EI-2011Class'!D3605</f>
        <v>2001</v>
      </c>
      <c r="D24" s="85">
        <f>'EMFAC2017EI-2011Class'!F3605</f>
        <v>18</v>
      </c>
      <c r="E24" s="87" t="str">
        <f t="shared" si="1"/>
        <v>T6 Ag-18</v>
      </c>
      <c r="F24" s="88">
        <f>VLOOKUP(E24,HD_Odo!$C$2:$D$1381,2,FALSE)</f>
        <v>323441.99</v>
      </c>
      <c r="G24" s="92" t="str">
        <f>'EMFAC2017EI-2011Class'!H3605</f>
        <v>2019-T6 Ag-18</v>
      </c>
      <c r="H24" s="77">
        <f t="shared" si="0"/>
        <v>0.93909337958675232</v>
      </c>
      <c r="I24" s="37"/>
      <c r="M24" s="36"/>
      <c r="N24" s="13"/>
    </row>
    <row r="25" spans="1:14" ht="13.7" customHeight="1" x14ac:dyDescent="0.25">
      <c r="A25" s="85">
        <f>'EMFAC2017EI-2011Class'!B3606</f>
        <v>2019</v>
      </c>
      <c r="B25" s="86" t="str">
        <f>'EMFAC2017EI-2011Class'!C3606</f>
        <v>T6 Ag</v>
      </c>
      <c r="C25" s="85">
        <f>'EMFAC2017EI-2011Class'!D3606</f>
        <v>2000</v>
      </c>
      <c r="D25" s="85">
        <f>'EMFAC2017EI-2011Class'!F3606</f>
        <v>19</v>
      </c>
      <c r="E25" s="87" t="str">
        <f t="shared" si="1"/>
        <v>T6 Ag-19</v>
      </c>
      <c r="F25" s="88">
        <f>VLOOKUP(E25,HD_Odo!$C$2:$D$1381,2,FALSE)</f>
        <v>329599.99</v>
      </c>
      <c r="G25" s="92" t="str">
        <f>'EMFAC2017EI-2011Class'!H3606</f>
        <v>2019-T6 Ag-19</v>
      </c>
      <c r="H25" s="77">
        <f t="shared" si="0"/>
        <v>0.93861805840933454</v>
      </c>
      <c r="I25" s="37"/>
      <c r="M25" s="36"/>
      <c r="N25" s="13"/>
    </row>
    <row r="26" spans="1:14" ht="13.7" customHeight="1" x14ac:dyDescent="0.25">
      <c r="A26" s="85">
        <f>'EMFAC2017EI-2011Class'!B3607</f>
        <v>2019</v>
      </c>
      <c r="B26" s="86" t="str">
        <f>'EMFAC2017EI-2011Class'!C3607</f>
        <v>T6 Ag</v>
      </c>
      <c r="C26" s="85">
        <f>'EMFAC2017EI-2011Class'!D3607</f>
        <v>1999</v>
      </c>
      <c r="D26" s="85">
        <f>'EMFAC2017EI-2011Class'!F3607</f>
        <v>20</v>
      </c>
      <c r="E26" s="87" t="str">
        <f t="shared" si="1"/>
        <v>T6 Ag-20</v>
      </c>
      <c r="F26" s="88">
        <f>VLOOKUP(E26,HD_Odo!$C$2:$D$1381,2,FALSE)</f>
        <v>335586.99</v>
      </c>
      <c r="G26" s="92" t="str">
        <f>'EMFAC2017EI-2011Class'!H3607</f>
        <v>2019-T6 Ag-20</v>
      </c>
      <c r="H26" s="77">
        <f t="shared" si="0"/>
        <v>0.93816587802497531</v>
      </c>
      <c r="I26" s="37"/>
      <c r="M26" s="36"/>
      <c r="N26" s="13"/>
    </row>
    <row r="27" spans="1:14" ht="13.7" customHeight="1" x14ac:dyDescent="0.25">
      <c r="A27" s="85">
        <f>'EMFAC2017EI-2011Class'!B3608</f>
        <v>2019</v>
      </c>
      <c r="B27" s="86" t="str">
        <f>'EMFAC2017EI-2011Class'!C3608</f>
        <v>T6 Ag</v>
      </c>
      <c r="C27" s="85">
        <f>'EMFAC2017EI-2011Class'!D3608</f>
        <v>1998</v>
      </c>
      <c r="D27" s="85">
        <f>'EMFAC2017EI-2011Class'!F3608</f>
        <v>21</v>
      </c>
      <c r="E27" s="87" t="str">
        <f t="shared" si="1"/>
        <v>T6 Ag-21</v>
      </c>
      <c r="F27" s="88">
        <f>VLOOKUP(E27,HD_Odo!$C$2:$D$1381,2,FALSE)</f>
        <v>341402.99</v>
      </c>
      <c r="G27" s="92" t="str">
        <f>'EMFAC2017EI-2011Class'!H3608</f>
        <v>2019-T6 Ag-21</v>
      </c>
      <c r="H27" s="77">
        <f t="shared" si="0"/>
        <v>0.93773570299729903</v>
      </c>
      <c r="I27" s="37"/>
      <c r="M27" s="36"/>
      <c r="N27" s="13"/>
    </row>
    <row r="28" spans="1:14" ht="13.7" customHeight="1" x14ac:dyDescent="0.25">
      <c r="A28" s="85">
        <f>'EMFAC2017EI-2011Class'!B3609</f>
        <v>2019</v>
      </c>
      <c r="B28" s="86" t="str">
        <f>'EMFAC2017EI-2011Class'!C3609</f>
        <v>T6 Ag</v>
      </c>
      <c r="C28" s="85">
        <f>'EMFAC2017EI-2011Class'!D3609</f>
        <v>1997</v>
      </c>
      <c r="D28" s="85">
        <f>'EMFAC2017EI-2011Class'!F3609</f>
        <v>22</v>
      </c>
      <c r="E28" s="87" t="str">
        <f t="shared" si="1"/>
        <v>T6 Ag-22</v>
      </c>
      <c r="F28" s="88">
        <f>VLOOKUP(E28,HD_Odo!$C$2:$D$1381,2,FALSE)</f>
        <v>347047.99</v>
      </c>
      <c r="G28" s="92" t="str">
        <f>'EMFAC2017EI-2011Class'!H3609</f>
        <v>2019-T6 Ag-22</v>
      </c>
      <c r="H28" s="77">
        <f t="shared" si="0"/>
        <v>0.93732648362034721</v>
      </c>
      <c r="I28" s="37"/>
      <c r="M28" s="36"/>
      <c r="N28" s="13"/>
    </row>
    <row r="29" spans="1:14" ht="13.7" customHeight="1" x14ac:dyDescent="0.25">
      <c r="A29" s="85">
        <f>'EMFAC2017EI-2011Class'!B3610</f>
        <v>2019</v>
      </c>
      <c r="B29" s="86" t="str">
        <f>'EMFAC2017EI-2011Class'!C3610</f>
        <v>T6 Ag</v>
      </c>
      <c r="C29" s="85">
        <f>'EMFAC2017EI-2011Class'!D3610</f>
        <v>1996</v>
      </c>
      <c r="D29" s="85">
        <f>'EMFAC2017EI-2011Class'!F3610</f>
        <v>23</v>
      </c>
      <c r="E29" s="87" t="str">
        <f t="shared" si="1"/>
        <v>T6 Ag-23</v>
      </c>
      <c r="F29" s="88">
        <f>VLOOKUP(E29,HD_Odo!$C$2:$D$1381,2,FALSE)</f>
        <v>352521.98800000001</v>
      </c>
      <c r="G29" s="92" t="str">
        <f>'EMFAC2017EI-2011Class'!H3610</f>
        <v>2019-T6 Ag-23</v>
      </c>
      <c r="H29" s="77">
        <f t="shared" si="0"/>
        <v>0.93693724868500594</v>
      </c>
      <c r="I29" s="37"/>
      <c r="M29" s="36"/>
      <c r="N29" s="13"/>
    </row>
    <row r="30" spans="1:14" ht="13.7" customHeight="1" x14ac:dyDescent="0.25">
      <c r="A30" s="85">
        <f>'EMFAC2017EI-2011Class'!B3611</f>
        <v>2019</v>
      </c>
      <c r="B30" s="86" t="str">
        <f>'EMFAC2017EI-2011Class'!C3611</f>
        <v>T6 Ag</v>
      </c>
      <c r="C30" s="85">
        <f>'EMFAC2017EI-2011Class'!D3611</f>
        <v>1995</v>
      </c>
      <c r="D30" s="85">
        <f>'EMFAC2017EI-2011Class'!F3611</f>
        <v>24</v>
      </c>
      <c r="E30" s="87" t="str">
        <f t="shared" si="1"/>
        <v>T6 Ag-24</v>
      </c>
      <c r="F30" s="88">
        <f>VLOOKUP(E30,HD_Odo!$C$2:$D$1381,2,FALSE)</f>
        <v>357824.98499999999</v>
      </c>
      <c r="G30" s="92" t="str">
        <f>'EMFAC2017EI-2011Class'!H3611</f>
        <v>2019-T6 Ag-24</v>
      </c>
      <c r="H30" s="77">
        <f t="shared" si="0"/>
        <v>0.93656709852068132</v>
      </c>
      <c r="I30" s="37"/>
      <c r="M30" s="36"/>
      <c r="N30" s="13"/>
    </row>
    <row r="31" spans="1:14" ht="13.7" customHeight="1" x14ac:dyDescent="0.25">
      <c r="A31" s="85">
        <f>'EMFAC2017EI-2011Class'!B3612</f>
        <v>2019</v>
      </c>
      <c r="B31" s="86" t="str">
        <f>'EMFAC2017EI-2011Class'!C3612</f>
        <v>T6 Ag</v>
      </c>
      <c r="C31" s="85">
        <f>'EMFAC2017EI-2011Class'!D3612</f>
        <v>1994</v>
      </c>
      <c r="D31" s="85">
        <f>'EMFAC2017EI-2011Class'!F3612</f>
        <v>25</v>
      </c>
      <c r="E31" s="87" t="str">
        <f t="shared" si="1"/>
        <v>T6 Ag-25</v>
      </c>
      <c r="F31" s="88">
        <f>VLOOKUP(E31,HD_Odo!$C$2:$D$1381,2,FALSE)</f>
        <v>362956.98700000002</v>
      </c>
      <c r="G31" s="92" t="str">
        <f>'EMFAC2017EI-2011Class'!H3612</f>
        <v>2019-T6 Ag-25</v>
      </c>
      <c r="H31" s="77">
        <f t="shared" si="0"/>
        <v>0.93621519896180161</v>
      </c>
      <c r="I31" s="37"/>
      <c r="M31" s="36"/>
      <c r="N31" s="13"/>
    </row>
    <row r="32" spans="1:14" ht="13.7" customHeight="1" x14ac:dyDescent="0.25">
      <c r="A32" s="85">
        <f>'EMFAC2017EI-2011Class'!B3613</f>
        <v>2019</v>
      </c>
      <c r="B32" s="86" t="str">
        <f>'EMFAC2017EI-2011Class'!C3613</f>
        <v>T6 Ag</v>
      </c>
      <c r="C32" s="85">
        <f>'EMFAC2017EI-2011Class'!D3613</f>
        <v>1993</v>
      </c>
      <c r="D32" s="85">
        <f>'EMFAC2017EI-2011Class'!F3613</f>
        <v>26</v>
      </c>
      <c r="E32" s="87" t="str">
        <f t="shared" si="1"/>
        <v>T6 Ag-26</v>
      </c>
      <c r="F32" s="88">
        <f>VLOOKUP(E32,HD_Odo!$C$2:$D$1381,2,FALSE)</f>
        <v>367917.98700000002</v>
      </c>
      <c r="G32" s="92" t="str">
        <f>'EMFAC2017EI-2011Class'!H3613</f>
        <v>2019-T6 Ag-26</v>
      </c>
      <c r="H32" s="77">
        <f t="shared" si="0"/>
        <v>1</v>
      </c>
      <c r="I32" s="37"/>
      <c r="M32" s="36"/>
      <c r="N32" s="13"/>
    </row>
    <row r="33" spans="1:14" ht="13.7" customHeight="1" x14ac:dyDescent="0.25">
      <c r="A33" s="85">
        <f>'EMFAC2017EI-2011Class'!B3614</f>
        <v>2019</v>
      </c>
      <c r="B33" s="86" t="str">
        <f>'EMFAC2017EI-2011Class'!C3614</f>
        <v>T6 Ag</v>
      </c>
      <c r="C33" s="85">
        <f>'EMFAC2017EI-2011Class'!D3614</f>
        <v>1992</v>
      </c>
      <c r="D33" s="85">
        <f>'EMFAC2017EI-2011Class'!F3614</f>
        <v>27</v>
      </c>
      <c r="E33" s="87" t="str">
        <f t="shared" si="1"/>
        <v>T6 Ag-27</v>
      </c>
      <c r="F33" s="88">
        <f>VLOOKUP(E33,HD_Odo!$C$2:$D$1381,2,FALSE)</f>
        <v>372706.98700000002</v>
      </c>
      <c r="G33" s="92" t="str">
        <f>'EMFAC2017EI-2011Class'!H3614</f>
        <v>2019-T6 Ag-27</v>
      </c>
      <c r="H33" s="77">
        <f t="shared" si="0"/>
        <v>1</v>
      </c>
      <c r="I33" s="37"/>
      <c r="M33" s="36"/>
      <c r="N33" s="13"/>
    </row>
    <row r="34" spans="1:14" ht="13.7" customHeight="1" x14ac:dyDescent="0.25">
      <c r="A34" s="85">
        <f>'EMFAC2017EI-2011Class'!B3615</f>
        <v>2019</v>
      </c>
      <c r="B34" s="86" t="str">
        <f>'EMFAC2017EI-2011Class'!C3615</f>
        <v>T6 Ag</v>
      </c>
      <c r="C34" s="85">
        <f>'EMFAC2017EI-2011Class'!D3615</f>
        <v>1991</v>
      </c>
      <c r="D34" s="85">
        <f>'EMFAC2017EI-2011Class'!F3615</f>
        <v>28</v>
      </c>
      <c r="E34" s="87" t="str">
        <f t="shared" si="1"/>
        <v>T6 Ag-28</v>
      </c>
      <c r="F34" s="88">
        <f>VLOOKUP(E34,HD_Odo!$C$2:$D$1381,2,FALSE)</f>
        <v>377324.98700000002</v>
      </c>
      <c r="G34" s="92" t="str">
        <f>'EMFAC2017EI-2011Class'!H3615</f>
        <v>2019-T6 Ag-28</v>
      </c>
      <c r="H34" s="77">
        <f t="shared" si="0"/>
        <v>1</v>
      </c>
      <c r="I34" s="37"/>
      <c r="M34" s="36"/>
      <c r="N34" s="13"/>
    </row>
    <row r="35" spans="1:14" ht="13.7" customHeight="1" x14ac:dyDescent="0.25">
      <c r="A35" s="85">
        <f>'EMFAC2017EI-2011Class'!B3616</f>
        <v>2019</v>
      </c>
      <c r="B35" s="86" t="str">
        <f>'EMFAC2017EI-2011Class'!C3616</f>
        <v>T6 Ag</v>
      </c>
      <c r="C35" s="85">
        <f>'EMFAC2017EI-2011Class'!D3616</f>
        <v>1990</v>
      </c>
      <c r="D35" s="85">
        <f>'EMFAC2017EI-2011Class'!F3616</f>
        <v>29</v>
      </c>
      <c r="E35" s="87" t="str">
        <f t="shared" si="1"/>
        <v>T6 Ag-29</v>
      </c>
      <c r="F35" s="88">
        <f>VLOOKUP(E35,HD_Odo!$C$2:$D$1381,2,FALSE)</f>
        <v>381771.98700000002</v>
      </c>
      <c r="G35" s="92" t="str">
        <f>'EMFAC2017EI-2011Class'!H3616</f>
        <v>2019-T6 Ag-29</v>
      </c>
      <c r="H35" s="77">
        <f t="shared" si="0"/>
        <v>1</v>
      </c>
      <c r="I35" s="37"/>
      <c r="M35" s="36"/>
      <c r="N35" s="13"/>
    </row>
    <row r="36" spans="1:14" ht="13.7" customHeight="1" x14ac:dyDescent="0.25">
      <c r="A36" s="85">
        <f>'EMFAC2017EI-2011Class'!B3617</f>
        <v>2019</v>
      </c>
      <c r="B36" s="86" t="str">
        <f>'EMFAC2017EI-2011Class'!C3617</f>
        <v>T6 Ag</v>
      </c>
      <c r="C36" s="85">
        <f>'EMFAC2017EI-2011Class'!D3617</f>
        <v>1989</v>
      </c>
      <c r="D36" s="85">
        <f>'EMFAC2017EI-2011Class'!F3617</f>
        <v>30</v>
      </c>
      <c r="E36" s="87" t="str">
        <f t="shared" si="1"/>
        <v>T6 Ag-30</v>
      </c>
      <c r="F36" s="88">
        <f>VLOOKUP(E36,HD_Odo!$C$2:$D$1381,2,FALSE)</f>
        <v>386047.98700000002</v>
      </c>
      <c r="G36" s="92" t="str">
        <f>'EMFAC2017EI-2011Class'!H3617</f>
        <v>2019-T6 Ag-30</v>
      </c>
      <c r="H36" s="77">
        <f t="shared" si="0"/>
        <v>1</v>
      </c>
      <c r="I36" s="37"/>
      <c r="M36" s="36"/>
      <c r="N36" s="13"/>
    </row>
    <row r="37" spans="1:14" ht="13.7" customHeight="1" x14ac:dyDescent="0.25">
      <c r="A37" s="85">
        <f>'EMFAC2017EI-2011Class'!B3618</f>
        <v>2019</v>
      </c>
      <c r="B37" s="86" t="str">
        <f>'EMFAC2017EI-2011Class'!C3618</f>
        <v>T6 Ag</v>
      </c>
      <c r="C37" s="85">
        <f>'EMFAC2017EI-2011Class'!D3618</f>
        <v>1988</v>
      </c>
      <c r="D37" s="85">
        <f>'EMFAC2017EI-2011Class'!F3618</f>
        <v>31</v>
      </c>
      <c r="E37" s="87" t="str">
        <f t="shared" si="1"/>
        <v>T6 Ag-31</v>
      </c>
      <c r="F37" s="88">
        <f>VLOOKUP(E37,HD_Odo!$C$2:$D$1381,2,FALSE)</f>
        <v>390152.98700000002</v>
      </c>
      <c r="G37" s="92" t="str">
        <f>'EMFAC2017EI-2011Class'!H3618</f>
        <v>2019-T6 Ag-31</v>
      </c>
      <c r="H37" s="77">
        <f t="shared" si="0"/>
        <v>1</v>
      </c>
      <c r="I37" s="37"/>
      <c r="M37" s="36"/>
      <c r="N37" s="13"/>
    </row>
    <row r="38" spans="1:14" ht="13.7" customHeight="1" x14ac:dyDescent="0.25">
      <c r="A38" s="85">
        <f>'EMFAC2017EI-2011Class'!B3619</f>
        <v>2019</v>
      </c>
      <c r="B38" s="86" t="str">
        <f>'EMFAC2017EI-2011Class'!C3619</f>
        <v>T6 Ag</v>
      </c>
      <c r="C38" s="85">
        <f>'EMFAC2017EI-2011Class'!D3619</f>
        <v>1987</v>
      </c>
      <c r="D38" s="85">
        <f>'EMFAC2017EI-2011Class'!F3619</f>
        <v>32</v>
      </c>
      <c r="E38" s="87" t="str">
        <f t="shared" si="1"/>
        <v>T6 Ag-32</v>
      </c>
      <c r="F38" s="88">
        <f>VLOOKUP(E38,HD_Odo!$C$2:$D$1381,2,FALSE)</f>
        <v>394086.98700000002</v>
      </c>
      <c r="G38" s="92" t="str">
        <f>'EMFAC2017EI-2011Class'!H3619</f>
        <v>2019-T6 Ag-32</v>
      </c>
      <c r="H38" s="77">
        <f t="shared" si="0"/>
        <v>1</v>
      </c>
      <c r="I38" s="37"/>
      <c r="M38" s="36"/>
      <c r="N38" s="13"/>
    </row>
    <row r="39" spans="1:14" ht="13.7" customHeight="1" x14ac:dyDescent="0.25">
      <c r="A39" s="85">
        <f>'EMFAC2017EI-2011Class'!B3620</f>
        <v>2019</v>
      </c>
      <c r="B39" s="86" t="str">
        <f>'EMFAC2017EI-2011Class'!C3620</f>
        <v>T6 Ag</v>
      </c>
      <c r="C39" s="85">
        <f>'EMFAC2017EI-2011Class'!D3620</f>
        <v>1986</v>
      </c>
      <c r="D39" s="85">
        <f>'EMFAC2017EI-2011Class'!F3620</f>
        <v>33</v>
      </c>
      <c r="E39" s="87" t="str">
        <f t="shared" si="1"/>
        <v>T6 Ag-33</v>
      </c>
      <c r="F39" s="88">
        <f>VLOOKUP(E39,HD_Odo!$C$2:$D$1381,2,FALSE)</f>
        <v>397849.98700000002</v>
      </c>
      <c r="G39" s="92" t="str">
        <f>'EMFAC2017EI-2011Class'!H3620</f>
        <v>2019-T6 Ag-33</v>
      </c>
      <c r="H39" s="77">
        <f t="shared" si="0"/>
        <v>1</v>
      </c>
      <c r="I39" s="37"/>
      <c r="M39" s="36"/>
      <c r="N39" s="13"/>
    </row>
    <row r="40" spans="1:14" ht="13.7" customHeight="1" x14ac:dyDescent="0.25">
      <c r="A40" s="85">
        <f>'EMFAC2017EI-2011Class'!B3621</f>
        <v>2019</v>
      </c>
      <c r="B40" s="86" t="str">
        <f>'EMFAC2017EI-2011Class'!C3621</f>
        <v>T6 Ag</v>
      </c>
      <c r="C40" s="85">
        <f>'EMFAC2017EI-2011Class'!D3621</f>
        <v>1985</v>
      </c>
      <c r="D40" s="85">
        <f>'EMFAC2017EI-2011Class'!F3621</f>
        <v>34</v>
      </c>
      <c r="E40" s="87" t="str">
        <f t="shared" si="1"/>
        <v>T6 Ag-34</v>
      </c>
      <c r="F40" s="88">
        <f>VLOOKUP(E40,HD_Odo!$C$2:$D$1381,2,FALSE)</f>
        <v>399999.995</v>
      </c>
      <c r="G40" s="92" t="str">
        <f>'EMFAC2017EI-2011Class'!H3621</f>
        <v>2019-T6 Ag-34</v>
      </c>
      <c r="H40" s="77">
        <f t="shared" si="0"/>
        <v>1</v>
      </c>
      <c r="I40" s="37"/>
      <c r="M40" s="36"/>
      <c r="N40" s="13"/>
    </row>
    <row r="41" spans="1:14" ht="13.7" customHeight="1" x14ac:dyDescent="0.25">
      <c r="A41" s="85">
        <f>'EMFAC2017EI-2011Class'!B3622</f>
        <v>2019</v>
      </c>
      <c r="B41" s="86" t="str">
        <f>'EMFAC2017EI-2011Class'!C3622</f>
        <v>T6 Ag</v>
      </c>
      <c r="C41" s="85">
        <f>'EMFAC2017EI-2011Class'!D3622</f>
        <v>1984</v>
      </c>
      <c r="D41" s="85">
        <f>'EMFAC2017EI-2011Class'!F3622</f>
        <v>35</v>
      </c>
      <c r="E41" s="87" t="str">
        <f t="shared" si="1"/>
        <v>T6 Ag-35</v>
      </c>
      <c r="F41" s="88">
        <f>VLOOKUP(E41,HD_Odo!$C$2:$D$1381,2,FALSE)</f>
        <v>400000</v>
      </c>
      <c r="G41" s="92" t="str">
        <f>'EMFAC2017EI-2011Class'!H3622</f>
        <v>2019-T6 Ag-35</v>
      </c>
      <c r="H41" s="77">
        <f t="shared" si="0"/>
        <v>1</v>
      </c>
      <c r="I41" s="37"/>
      <c r="M41" s="36"/>
      <c r="N41" s="13"/>
    </row>
    <row r="42" spans="1:14" ht="13.7" customHeight="1" x14ac:dyDescent="0.25">
      <c r="A42" s="85">
        <f>'EMFAC2017EI-2011Class'!B3623</f>
        <v>2019</v>
      </c>
      <c r="B42" s="86" t="str">
        <f>'EMFAC2017EI-2011Class'!C3623</f>
        <v>T6 Ag</v>
      </c>
      <c r="C42" s="85">
        <f>'EMFAC2017EI-2011Class'!D3623</f>
        <v>1983</v>
      </c>
      <c r="D42" s="85">
        <f>'EMFAC2017EI-2011Class'!F3623</f>
        <v>36</v>
      </c>
      <c r="E42" s="87" t="str">
        <f t="shared" si="1"/>
        <v>T6 Ag-36</v>
      </c>
      <c r="F42" s="88">
        <f>VLOOKUP(E42,HD_Odo!$C$2:$D$1381,2,FALSE)</f>
        <v>400000</v>
      </c>
      <c r="G42" s="92" t="str">
        <f>'EMFAC2017EI-2011Class'!H3623</f>
        <v>2019-T6 Ag-36</v>
      </c>
      <c r="H42" s="77">
        <f t="shared" si="0"/>
        <v>1</v>
      </c>
      <c r="I42" s="37"/>
      <c r="M42" s="36"/>
      <c r="N42" s="13"/>
    </row>
    <row r="43" spans="1:14" ht="13.7" customHeight="1" x14ac:dyDescent="0.25">
      <c r="A43" s="85">
        <f>'EMFAC2017EI-2011Class'!B3624</f>
        <v>2019</v>
      </c>
      <c r="B43" s="86" t="str">
        <f>'EMFAC2017EI-2011Class'!C3624</f>
        <v>T6 Ag</v>
      </c>
      <c r="C43" s="85">
        <f>'EMFAC2017EI-2011Class'!D3624</f>
        <v>1982</v>
      </c>
      <c r="D43" s="85">
        <f>'EMFAC2017EI-2011Class'!F3624</f>
        <v>37</v>
      </c>
      <c r="E43" s="87" t="str">
        <f t="shared" si="1"/>
        <v>T6 Ag-37</v>
      </c>
      <c r="F43" s="88">
        <f>VLOOKUP(E43,HD_Odo!$C$2:$D$1381,2,FALSE)</f>
        <v>400000</v>
      </c>
      <c r="G43" s="92" t="str">
        <f>'EMFAC2017EI-2011Class'!H3624</f>
        <v>2019-T6 Ag-37</v>
      </c>
      <c r="H43" s="77">
        <f t="shared" si="0"/>
        <v>1</v>
      </c>
      <c r="I43" s="37"/>
      <c r="M43" s="36"/>
      <c r="N43" s="13"/>
    </row>
    <row r="44" spans="1:14" ht="13.7" customHeight="1" x14ac:dyDescent="0.25">
      <c r="A44" s="85">
        <f>'EMFAC2017EI-2011Class'!B3625</f>
        <v>2019</v>
      </c>
      <c r="B44" s="86" t="str">
        <f>'EMFAC2017EI-2011Class'!C3625</f>
        <v>T6 Ag</v>
      </c>
      <c r="C44" s="85">
        <f>'EMFAC2017EI-2011Class'!D3625</f>
        <v>1981</v>
      </c>
      <c r="D44" s="85">
        <f>'EMFAC2017EI-2011Class'!F3625</f>
        <v>38</v>
      </c>
      <c r="E44" s="87" t="str">
        <f t="shared" si="1"/>
        <v>T6 Ag-38</v>
      </c>
      <c r="F44" s="88">
        <f>VLOOKUP(E44,HD_Odo!$C$2:$D$1381,2,FALSE)</f>
        <v>400000</v>
      </c>
      <c r="G44" s="92" t="str">
        <f>'EMFAC2017EI-2011Class'!H3625</f>
        <v>2019-T6 Ag-38</v>
      </c>
      <c r="H44" s="77">
        <f t="shared" si="0"/>
        <v>1</v>
      </c>
      <c r="I44" s="37"/>
      <c r="M44" s="36"/>
      <c r="N44" s="13"/>
    </row>
    <row r="45" spans="1:14" ht="13.7" customHeight="1" x14ac:dyDescent="0.25">
      <c r="A45" s="85">
        <f>'EMFAC2017EI-2011Class'!B3626</f>
        <v>2019</v>
      </c>
      <c r="B45" s="86" t="str">
        <f>'EMFAC2017EI-2011Class'!C3626</f>
        <v>T6 Ag</v>
      </c>
      <c r="C45" s="85">
        <f>'EMFAC2017EI-2011Class'!D3626</f>
        <v>1980</v>
      </c>
      <c r="D45" s="85">
        <f>'EMFAC2017EI-2011Class'!F3626</f>
        <v>39</v>
      </c>
      <c r="E45" s="87" t="str">
        <f t="shared" si="1"/>
        <v>T6 Ag-39</v>
      </c>
      <c r="F45" s="88">
        <f>VLOOKUP(E45,HD_Odo!$C$2:$D$1381,2,FALSE)</f>
        <v>400000</v>
      </c>
      <c r="G45" s="92" t="str">
        <f>'EMFAC2017EI-2011Class'!H3626</f>
        <v>2019-T6 Ag-39</v>
      </c>
      <c r="H45" s="77">
        <f t="shared" si="0"/>
        <v>1</v>
      </c>
      <c r="I45" s="37"/>
      <c r="M45" s="36"/>
      <c r="N45" s="13"/>
    </row>
    <row r="46" spans="1:14" ht="13.7" customHeight="1" x14ac:dyDescent="0.25">
      <c r="A46" s="85">
        <f>'EMFAC2017EI-2011Class'!B3627</f>
        <v>2019</v>
      </c>
      <c r="B46" s="86" t="str">
        <f>'EMFAC2017EI-2011Class'!C3627</f>
        <v>T6 Ag</v>
      </c>
      <c r="C46" s="85">
        <f>'EMFAC2017EI-2011Class'!D3627</f>
        <v>1979</v>
      </c>
      <c r="D46" s="85">
        <f>'EMFAC2017EI-2011Class'!F3627</f>
        <v>40</v>
      </c>
      <c r="E46" s="87" t="str">
        <f t="shared" si="1"/>
        <v>T6 Ag-40</v>
      </c>
      <c r="F46" s="88">
        <f>VLOOKUP(E46,HD_Odo!$C$2:$D$1381,2,FALSE)</f>
        <v>400000</v>
      </c>
      <c r="G46" s="92" t="str">
        <f>'EMFAC2017EI-2011Class'!H3627</f>
        <v>2019-T6 Ag-40</v>
      </c>
      <c r="H46" s="77">
        <f t="shared" si="0"/>
        <v>1</v>
      </c>
      <c r="I46" s="37"/>
      <c r="M46" s="36"/>
      <c r="N46" s="13"/>
    </row>
    <row r="47" spans="1:14" ht="13.7" customHeight="1" x14ac:dyDescent="0.25">
      <c r="A47" s="85">
        <f>'EMFAC2017EI-2011Class'!B3628</f>
        <v>2019</v>
      </c>
      <c r="B47" s="86" t="str">
        <f>'EMFAC2017EI-2011Class'!C3628</f>
        <v>T6 Ag</v>
      </c>
      <c r="C47" s="85">
        <f>'EMFAC2017EI-2011Class'!D3628</f>
        <v>1978</v>
      </c>
      <c r="D47" s="85">
        <f>'EMFAC2017EI-2011Class'!F3628</f>
        <v>41</v>
      </c>
      <c r="E47" s="87" t="str">
        <f t="shared" si="1"/>
        <v>T6 Ag-41</v>
      </c>
      <c r="F47" s="88">
        <f>VLOOKUP(E47,HD_Odo!$C$2:$D$1381,2,FALSE)</f>
        <v>400000</v>
      </c>
      <c r="G47" s="92" t="str">
        <f>'EMFAC2017EI-2011Class'!H3628</f>
        <v>2019-T6 Ag-41</v>
      </c>
      <c r="H47" s="77">
        <f t="shared" si="0"/>
        <v>1</v>
      </c>
      <c r="I47" s="37"/>
      <c r="M47" s="36"/>
      <c r="N47" s="13"/>
    </row>
    <row r="48" spans="1:14" ht="13.7" customHeight="1" x14ac:dyDescent="0.25">
      <c r="A48" s="85">
        <f>'EMFAC2017EI-2011Class'!B3629</f>
        <v>2019</v>
      </c>
      <c r="B48" s="86" t="str">
        <f>'EMFAC2017EI-2011Class'!C3629</f>
        <v>T6 Ag</v>
      </c>
      <c r="C48" s="85">
        <f>'EMFAC2017EI-2011Class'!D3629</f>
        <v>1977</v>
      </c>
      <c r="D48" s="85">
        <f>'EMFAC2017EI-2011Class'!F3629</f>
        <v>42</v>
      </c>
      <c r="E48" s="87" t="str">
        <f t="shared" si="1"/>
        <v>T6 Ag-42</v>
      </c>
      <c r="F48" s="88">
        <f>VLOOKUP(E48,HD_Odo!$C$2:$D$1381,2,FALSE)</f>
        <v>400000</v>
      </c>
      <c r="G48" s="92" t="str">
        <f>'EMFAC2017EI-2011Class'!H3629</f>
        <v>2019-T6 Ag-42</v>
      </c>
      <c r="H48" s="77">
        <f t="shared" si="0"/>
        <v>1</v>
      </c>
      <c r="I48" s="37"/>
      <c r="M48" s="36"/>
      <c r="N48" s="13"/>
    </row>
    <row r="49" spans="1:14" ht="13.7" customHeight="1" x14ac:dyDescent="0.25">
      <c r="A49" s="85">
        <f>'EMFAC2017EI-2011Class'!B3630</f>
        <v>2019</v>
      </c>
      <c r="B49" s="86" t="str">
        <f>'EMFAC2017EI-2011Class'!C3630</f>
        <v>T6 Ag</v>
      </c>
      <c r="C49" s="85">
        <f>'EMFAC2017EI-2011Class'!D3630</f>
        <v>1976</v>
      </c>
      <c r="D49" s="85">
        <f>'EMFAC2017EI-2011Class'!F3630</f>
        <v>43</v>
      </c>
      <c r="E49" s="87" t="str">
        <f t="shared" si="1"/>
        <v>T6 Ag-43</v>
      </c>
      <c r="F49" s="88">
        <f>VLOOKUP(E49,HD_Odo!$C$2:$D$1381,2,FALSE)</f>
        <v>400000</v>
      </c>
      <c r="G49" s="92" t="str">
        <f>'EMFAC2017EI-2011Class'!H3630</f>
        <v>2019-T6 Ag-43</v>
      </c>
      <c r="H49" s="77">
        <f t="shared" si="0"/>
        <v>1</v>
      </c>
      <c r="I49" s="37"/>
      <c r="M49" s="36"/>
      <c r="N49" s="13"/>
    </row>
    <row r="50" spans="1:14" ht="13.7" customHeight="1" x14ac:dyDescent="0.25">
      <c r="A50" s="85">
        <f>'EMFAC2017EI-2011Class'!B3631</f>
        <v>2019</v>
      </c>
      <c r="B50" s="86" t="str">
        <f>'EMFAC2017EI-2011Class'!C3631</f>
        <v>T6 Ag</v>
      </c>
      <c r="C50" s="85">
        <f>'EMFAC2017EI-2011Class'!D3631</f>
        <v>1975</v>
      </c>
      <c r="D50" s="85">
        <f>'EMFAC2017EI-2011Class'!F3631</f>
        <v>44</v>
      </c>
      <c r="E50" s="87" t="str">
        <f t="shared" si="1"/>
        <v>T6 Ag-44</v>
      </c>
      <c r="F50" s="88">
        <f>VLOOKUP(E50,HD_Odo!$C$2:$D$1381,2,FALSE)</f>
        <v>400000</v>
      </c>
      <c r="G50" s="92" t="str">
        <f>'EMFAC2017EI-2011Class'!H3631</f>
        <v>2019-T6 Ag-44</v>
      </c>
      <c r="H50" s="77">
        <f t="shared" si="0"/>
        <v>1</v>
      </c>
      <c r="I50" s="37"/>
      <c r="M50" s="36"/>
      <c r="N50" s="13"/>
    </row>
    <row r="51" spans="1:14" ht="13.7" customHeight="1" x14ac:dyDescent="0.25">
      <c r="A51" s="85">
        <f>'EMFAC2017EI-2011Class'!B3632</f>
        <v>2019</v>
      </c>
      <c r="B51" s="86" t="str">
        <f>'EMFAC2017EI-2011Class'!C3632</f>
        <v>T6 All Other Buses</v>
      </c>
      <c r="C51" s="85">
        <f>'EMFAC2017EI-2011Class'!D3632</f>
        <v>2020</v>
      </c>
      <c r="D51" s="85">
        <f>'EMFAC2017EI-2011Class'!F3632</f>
        <v>-1</v>
      </c>
      <c r="E51" s="87" t="str">
        <f t="shared" si="1"/>
        <v>T6 All Other Buses--1</v>
      </c>
      <c r="F51" s="88">
        <f>VLOOKUP(E51,HD_Odo!$C$2:$D$1381,2,FALSE)</f>
        <v>11207.2208333333</v>
      </c>
      <c r="G51" s="92" t="str">
        <f>'EMFAC2017EI-2011Class'!H3632</f>
        <v>2019-T6 All Other Buses--1</v>
      </c>
      <c r="H51" s="77">
        <f t="shared" si="0"/>
        <v>0.98211087211547499</v>
      </c>
      <c r="I51" s="37"/>
      <c r="M51" s="36"/>
      <c r="N51" s="13"/>
    </row>
    <row r="52" spans="1:14" ht="13.7" customHeight="1" x14ac:dyDescent="0.25">
      <c r="A52" s="85">
        <f>'EMFAC2017EI-2011Class'!B3633</f>
        <v>2019</v>
      </c>
      <c r="B52" s="86" t="str">
        <f>'EMFAC2017EI-2011Class'!C3633</f>
        <v>T6 All Other Buses</v>
      </c>
      <c r="C52" s="85">
        <f>'EMFAC2017EI-2011Class'!D3633</f>
        <v>2019</v>
      </c>
      <c r="D52" s="85">
        <f>'EMFAC2017EI-2011Class'!F3633</f>
        <v>0</v>
      </c>
      <c r="E52" s="87" t="str">
        <f t="shared" si="1"/>
        <v>T6 All Other Buses-0</v>
      </c>
      <c r="F52" s="88">
        <f>VLOOKUP(E52,HD_Odo!$C$2:$D$1381,2,FALSE)</f>
        <v>38104.550833333298</v>
      </c>
      <c r="G52" s="92" t="str">
        <f>'EMFAC2017EI-2011Class'!H3633</f>
        <v>2019-T6 All Other Buses-0</v>
      </c>
      <c r="H52" s="77">
        <f t="shared" si="0"/>
        <v>0.9487196473527918</v>
      </c>
      <c r="I52" s="37"/>
      <c r="M52" s="36"/>
      <c r="N52" s="13"/>
    </row>
    <row r="53" spans="1:14" ht="13.7" customHeight="1" x14ac:dyDescent="0.25">
      <c r="A53" s="85">
        <f>'EMFAC2017EI-2011Class'!B3634</f>
        <v>2019</v>
      </c>
      <c r="B53" s="86" t="str">
        <f>'EMFAC2017EI-2011Class'!C3634</f>
        <v>T6 All Other Buses</v>
      </c>
      <c r="C53" s="85">
        <f>'EMFAC2017EI-2011Class'!D3634</f>
        <v>2017</v>
      </c>
      <c r="D53" s="85">
        <f>'EMFAC2017EI-2011Class'!F3634</f>
        <v>2</v>
      </c>
      <c r="E53" s="87" t="str">
        <f t="shared" si="1"/>
        <v>T6 All Other Buses-2</v>
      </c>
      <c r="F53" s="88">
        <f>VLOOKUP(E53,HD_Odo!$C$2:$D$1381,2,FALSE)</f>
        <v>91668.3808333333</v>
      </c>
      <c r="G53" s="92" t="str">
        <f>'EMFAC2017EI-2011Class'!H3634</f>
        <v>2019-T6 All Other Buses-2</v>
      </c>
      <c r="H53" s="77">
        <f t="shared" si="0"/>
        <v>0.90600284952443877</v>
      </c>
      <c r="I53" s="37"/>
      <c r="M53" s="36"/>
      <c r="N53" s="13"/>
    </row>
    <row r="54" spans="1:14" ht="13.7" customHeight="1" x14ac:dyDescent="0.25">
      <c r="A54" s="85">
        <f>'EMFAC2017EI-2011Class'!B3635</f>
        <v>2019</v>
      </c>
      <c r="B54" s="86" t="str">
        <f>'EMFAC2017EI-2011Class'!C3635</f>
        <v>T6 All Other Buses</v>
      </c>
      <c r="C54" s="85">
        <f>'EMFAC2017EI-2011Class'!D3635</f>
        <v>2016</v>
      </c>
      <c r="D54" s="85">
        <f>'EMFAC2017EI-2011Class'!F3635</f>
        <v>3</v>
      </c>
      <c r="E54" s="87" t="str">
        <f t="shared" si="1"/>
        <v>T6 All Other Buses-3</v>
      </c>
      <c r="F54" s="88">
        <f>VLOOKUP(E54,HD_Odo!$C$2:$D$1381,2,FALSE)</f>
        <v>117875.860833333</v>
      </c>
      <c r="G54" s="92" t="str">
        <f>'EMFAC2017EI-2011Class'!H3635</f>
        <v>2019-T6 All Other Buses-3</v>
      </c>
      <c r="H54" s="77">
        <f t="shared" si="0"/>
        <v>0.89173943193914151</v>
      </c>
      <c r="I54" s="37"/>
      <c r="M54" s="36"/>
      <c r="N54" s="13"/>
    </row>
    <row r="55" spans="1:14" ht="13.7" customHeight="1" x14ac:dyDescent="0.25">
      <c r="A55" s="85">
        <f>'EMFAC2017EI-2011Class'!B3636</f>
        <v>2019</v>
      </c>
      <c r="B55" s="86" t="str">
        <f>'EMFAC2017EI-2011Class'!C3636</f>
        <v>T6 All Other Buses</v>
      </c>
      <c r="C55" s="85">
        <f>'EMFAC2017EI-2011Class'!D3636</f>
        <v>2015</v>
      </c>
      <c r="D55" s="85">
        <f>'EMFAC2017EI-2011Class'!F3636</f>
        <v>4</v>
      </c>
      <c r="E55" s="87" t="str">
        <f t="shared" si="1"/>
        <v>T6 All Other Buses-4</v>
      </c>
      <c r="F55" s="88">
        <f>VLOOKUP(E55,HD_Odo!$C$2:$D$1381,2,FALSE)</f>
        <v>143452.60083333301</v>
      </c>
      <c r="G55" s="92" t="str">
        <f>'EMFAC2017EI-2011Class'!H3636</f>
        <v>2019-T6 All Other Buses-4</v>
      </c>
      <c r="H55" s="77">
        <f t="shared" si="0"/>
        <v>0.88042363010524727</v>
      </c>
      <c r="I55" s="37"/>
      <c r="M55" s="36"/>
      <c r="N55" s="13"/>
    </row>
    <row r="56" spans="1:14" ht="13.7" customHeight="1" x14ac:dyDescent="0.25">
      <c r="A56" s="85">
        <f>'EMFAC2017EI-2011Class'!B3637</f>
        <v>2019</v>
      </c>
      <c r="B56" s="86" t="str">
        <f>'EMFAC2017EI-2011Class'!C3637</f>
        <v>T6 All Other Buses</v>
      </c>
      <c r="C56" s="85">
        <f>'EMFAC2017EI-2011Class'!D3637</f>
        <v>2014</v>
      </c>
      <c r="D56" s="85">
        <f>'EMFAC2017EI-2011Class'!F3637</f>
        <v>5</v>
      </c>
      <c r="E56" s="87" t="str">
        <f t="shared" si="1"/>
        <v>T6 All Other Buses-5</v>
      </c>
      <c r="F56" s="88">
        <f>VLOOKUP(E56,HD_Odo!$C$2:$D$1381,2,FALSE)</f>
        <v>168252.370833333</v>
      </c>
      <c r="G56" s="92" t="str">
        <f>'EMFAC2017EI-2011Class'!H3637</f>
        <v>2019-T6 All Other Buses-5</v>
      </c>
      <c r="H56" s="77">
        <f t="shared" si="0"/>
        <v>0.87128433760630231</v>
      </c>
      <c r="I56" s="37"/>
      <c r="M56" s="36"/>
      <c r="N56" s="13"/>
    </row>
    <row r="57" spans="1:14" ht="13.7" customHeight="1" x14ac:dyDescent="0.25">
      <c r="A57" s="85">
        <f>'EMFAC2017EI-2011Class'!B3638</f>
        <v>2019</v>
      </c>
      <c r="B57" s="86" t="str">
        <f>'EMFAC2017EI-2011Class'!C3638</f>
        <v>T6 All Other Buses</v>
      </c>
      <c r="C57" s="85">
        <f>'EMFAC2017EI-2011Class'!D3638</f>
        <v>2013</v>
      </c>
      <c r="D57" s="85">
        <f>'EMFAC2017EI-2011Class'!F3638</f>
        <v>6</v>
      </c>
      <c r="E57" s="87" t="str">
        <f t="shared" si="1"/>
        <v>T6 All Other Buses-6</v>
      </c>
      <c r="F57" s="88">
        <f>VLOOKUP(E57,HD_Odo!$C$2:$D$1381,2,FALSE)</f>
        <v>192157.76083333301</v>
      </c>
      <c r="G57" s="92" t="str">
        <f>'EMFAC2017EI-2011Class'!H3638</f>
        <v>2019-T6 All Other Buses-6</v>
      </c>
      <c r="H57" s="77">
        <f t="shared" si="0"/>
        <v>0.84446589247721915</v>
      </c>
      <c r="I57" s="37"/>
      <c r="M57" s="36"/>
      <c r="N57" s="13"/>
    </row>
    <row r="58" spans="1:14" ht="13.7" customHeight="1" x14ac:dyDescent="0.25">
      <c r="A58" s="85">
        <f>'EMFAC2017EI-2011Class'!B3639</f>
        <v>2019</v>
      </c>
      <c r="B58" s="86" t="str">
        <f>'EMFAC2017EI-2011Class'!C3639</f>
        <v>T6 All Other Buses</v>
      </c>
      <c r="C58" s="85">
        <f>'EMFAC2017EI-2011Class'!D3639</f>
        <v>2012</v>
      </c>
      <c r="D58" s="85">
        <f>'EMFAC2017EI-2011Class'!F3639</f>
        <v>7</v>
      </c>
      <c r="E58" s="87" t="str">
        <f t="shared" si="1"/>
        <v>T6 All Other Buses-7</v>
      </c>
      <c r="F58" s="88">
        <f>VLOOKUP(E58,HD_Odo!$C$2:$D$1381,2,FALSE)</f>
        <v>215078.460833333</v>
      </c>
      <c r="G58" s="92" t="str">
        <f>'EMFAC2017EI-2011Class'!H3639</f>
        <v>2019-T6 All Other Buses-7</v>
      </c>
      <c r="H58" s="77">
        <f t="shared" si="0"/>
        <v>0.8391510005551468</v>
      </c>
      <c r="I58" s="37"/>
      <c r="M58" s="36"/>
      <c r="N58" s="13"/>
    </row>
    <row r="59" spans="1:14" ht="13.7" customHeight="1" x14ac:dyDescent="0.25">
      <c r="A59" s="85">
        <f>'EMFAC2017EI-2011Class'!B3640</f>
        <v>2019</v>
      </c>
      <c r="B59" s="86" t="str">
        <f>'EMFAC2017EI-2011Class'!C3640</f>
        <v>T6 All Other Buses</v>
      </c>
      <c r="C59" s="85">
        <f>'EMFAC2017EI-2011Class'!D3640</f>
        <v>2011</v>
      </c>
      <c r="D59" s="85">
        <f>'EMFAC2017EI-2011Class'!F3640</f>
        <v>8</v>
      </c>
      <c r="E59" s="87" t="str">
        <f t="shared" si="1"/>
        <v>T6 All Other Buses-8</v>
      </c>
      <c r="F59" s="88">
        <f>VLOOKUP(E59,HD_Odo!$C$2:$D$1381,2,FALSE)</f>
        <v>236948.60083333301</v>
      </c>
      <c r="G59" s="92" t="str">
        <f>'EMFAC2017EI-2011Class'!H3640</f>
        <v>2019-T6 All Other Buses-8</v>
      </c>
      <c r="H59" s="77">
        <f t="shared" si="0"/>
        <v>0.8347822942403097</v>
      </c>
      <c r="I59" s="37"/>
      <c r="M59" s="36"/>
      <c r="N59" s="13"/>
    </row>
    <row r="60" spans="1:14" ht="13.7" customHeight="1" x14ac:dyDescent="0.25">
      <c r="A60" s="85">
        <f>'EMFAC2017EI-2011Class'!B3641</f>
        <v>2019</v>
      </c>
      <c r="B60" s="86" t="str">
        <f>'EMFAC2017EI-2011Class'!C3641</f>
        <v>T6 All Other Buses</v>
      </c>
      <c r="C60" s="85">
        <f>'EMFAC2017EI-2011Class'!D3641</f>
        <v>2010</v>
      </c>
      <c r="D60" s="85">
        <f>'EMFAC2017EI-2011Class'!F3641</f>
        <v>9</v>
      </c>
      <c r="E60" s="87" t="str">
        <f t="shared" si="1"/>
        <v>T6 All Other Buses-9</v>
      </c>
      <c r="F60" s="88">
        <f>VLOOKUP(E60,HD_Odo!$C$2:$D$1381,2,FALSE)</f>
        <v>257724.70083333299</v>
      </c>
      <c r="G60" s="92" t="str">
        <f>'EMFAC2017EI-2011Class'!H3641</f>
        <v>2019-T6 All Other Buses-9</v>
      </c>
      <c r="H60" s="77">
        <f t="shared" si="0"/>
        <v>0.84351933904821297</v>
      </c>
      <c r="I60" s="37"/>
      <c r="M60" s="36"/>
      <c r="N60" s="13"/>
    </row>
    <row r="61" spans="1:14" ht="13.7" customHeight="1" x14ac:dyDescent="0.25">
      <c r="A61" s="85">
        <f>'EMFAC2017EI-2011Class'!B3642</f>
        <v>2019</v>
      </c>
      <c r="B61" s="86" t="str">
        <f>'EMFAC2017EI-2011Class'!C3642</f>
        <v>T6 All Other Buses</v>
      </c>
      <c r="C61" s="85">
        <f>'EMFAC2017EI-2011Class'!D3642</f>
        <v>2009</v>
      </c>
      <c r="D61" s="85">
        <f>'EMFAC2017EI-2011Class'!F3642</f>
        <v>10</v>
      </c>
      <c r="E61" s="87" t="str">
        <f t="shared" si="1"/>
        <v>T6 All Other Buses-10</v>
      </c>
      <c r="F61" s="88">
        <f>VLOOKUP(E61,HD_Odo!$C$2:$D$1381,2,FALSE)</f>
        <v>277383.38083333301</v>
      </c>
      <c r="G61" s="92" t="str">
        <f>'EMFAC2017EI-2011Class'!H3642</f>
        <v>2019-T6 All Other Buses-10</v>
      </c>
      <c r="H61" s="77">
        <f t="shared" si="0"/>
        <v>0.83871954611337762</v>
      </c>
      <c r="I61" s="37"/>
      <c r="M61" s="36"/>
      <c r="N61" s="13"/>
    </row>
    <row r="62" spans="1:14" ht="13.7" customHeight="1" x14ac:dyDescent="0.25">
      <c r="A62" s="85">
        <f>'EMFAC2017EI-2011Class'!B3643</f>
        <v>2019</v>
      </c>
      <c r="B62" s="86" t="str">
        <f>'EMFAC2017EI-2011Class'!C3643</f>
        <v>T6 All Other Buses</v>
      </c>
      <c r="C62" s="85">
        <f>'EMFAC2017EI-2011Class'!D3643</f>
        <v>2008</v>
      </c>
      <c r="D62" s="85">
        <f>'EMFAC2017EI-2011Class'!F3643</f>
        <v>11</v>
      </c>
      <c r="E62" s="87" t="str">
        <f t="shared" si="1"/>
        <v>T6 All Other Buses-11</v>
      </c>
      <c r="F62" s="88">
        <f>VLOOKUP(E62,HD_Odo!$C$2:$D$1381,2,FALSE)</f>
        <v>295920.03083333297</v>
      </c>
      <c r="G62" s="92" t="str">
        <f>'EMFAC2017EI-2011Class'!H3643</f>
        <v>2019-T6 All Other Buses-11</v>
      </c>
      <c r="H62" s="77">
        <f t="shared" si="0"/>
        <v>0.83455198508562545</v>
      </c>
      <c r="I62" s="37"/>
      <c r="M62" s="36"/>
      <c r="N62" s="13"/>
    </row>
    <row r="63" spans="1:14" ht="13.7" customHeight="1" x14ac:dyDescent="0.25">
      <c r="A63" s="85">
        <f>'EMFAC2017EI-2011Class'!B3644</f>
        <v>2019</v>
      </c>
      <c r="B63" s="86" t="str">
        <f>'EMFAC2017EI-2011Class'!C3644</f>
        <v>T6 All Other Buses</v>
      </c>
      <c r="C63" s="85">
        <f>'EMFAC2017EI-2011Class'!D3644</f>
        <v>2007</v>
      </c>
      <c r="D63" s="85">
        <f>'EMFAC2017EI-2011Class'!F3644</f>
        <v>12</v>
      </c>
      <c r="E63" s="87" t="str">
        <f t="shared" si="1"/>
        <v>T6 All Other Buses-12</v>
      </c>
      <c r="F63" s="88">
        <f>VLOOKUP(E63,HD_Odo!$C$2:$D$1381,2,FALSE)</f>
        <v>313344.89083333302</v>
      </c>
      <c r="G63" s="92" t="str">
        <f>'EMFAC2017EI-2011Class'!H3644</f>
        <v>2019-T6 All Other Buses-12</v>
      </c>
      <c r="H63" s="77">
        <f t="shared" si="0"/>
        <v>0.8980852143466298</v>
      </c>
      <c r="I63" s="37"/>
      <c r="M63" s="36"/>
      <c r="N63" s="13"/>
    </row>
    <row r="64" spans="1:14" ht="13.7" customHeight="1" x14ac:dyDescent="0.25">
      <c r="A64" s="85">
        <f>'EMFAC2017EI-2011Class'!B3645</f>
        <v>2019</v>
      </c>
      <c r="B64" s="86" t="str">
        <f>'EMFAC2017EI-2011Class'!C3645</f>
        <v>T6 All Other Buses</v>
      </c>
      <c r="C64" s="85">
        <f>'EMFAC2017EI-2011Class'!D3645</f>
        <v>2006</v>
      </c>
      <c r="D64" s="85">
        <f>'EMFAC2017EI-2011Class'!F3645</f>
        <v>13</v>
      </c>
      <c r="E64" s="87" t="str">
        <f t="shared" si="1"/>
        <v>T6 All Other Buses-13</v>
      </c>
      <c r="F64" s="88">
        <f>VLOOKUP(E64,HD_Odo!$C$2:$D$1381,2,FALSE)</f>
        <v>329683.44083333301</v>
      </c>
      <c r="G64" s="92" t="str">
        <f>'EMFAC2017EI-2011Class'!H3645</f>
        <v>2019-T6 All Other Buses-13</v>
      </c>
      <c r="H64" s="77">
        <f t="shared" si="0"/>
        <v>0.89574006140486473</v>
      </c>
      <c r="I64" s="37"/>
      <c r="M64" s="36"/>
      <c r="N64" s="13"/>
    </row>
    <row r="65" spans="1:14" ht="13.7" customHeight="1" x14ac:dyDescent="0.25">
      <c r="A65" s="85">
        <f>'EMFAC2017EI-2011Class'!B3646</f>
        <v>2019</v>
      </c>
      <c r="B65" s="86" t="str">
        <f>'EMFAC2017EI-2011Class'!C3646</f>
        <v>T6 All Other Buses</v>
      </c>
      <c r="C65" s="85">
        <f>'EMFAC2017EI-2011Class'!D3646</f>
        <v>2005</v>
      </c>
      <c r="D65" s="85">
        <f>'EMFAC2017EI-2011Class'!F3646</f>
        <v>14</v>
      </c>
      <c r="E65" s="87" t="str">
        <f t="shared" si="1"/>
        <v>T6 All Other Buses-14</v>
      </c>
      <c r="F65" s="88">
        <f>VLOOKUP(E65,HD_Odo!$C$2:$D$1381,2,FALSE)</f>
        <v>344970.32083333301</v>
      </c>
      <c r="G65" s="92" t="str">
        <f>'EMFAC2017EI-2011Class'!H3646</f>
        <v>2019-T6 All Other Buses-14</v>
      </c>
      <c r="H65" s="77">
        <f t="shared" si="0"/>
        <v>0.89366048500143336</v>
      </c>
      <c r="I65" s="37"/>
      <c r="M65" s="36"/>
      <c r="N65" s="13"/>
    </row>
    <row r="66" spans="1:14" ht="13.7" customHeight="1" x14ac:dyDescent="0.25">
      <c r="A66" s="85">
        <f>'EMFAC2017EI-2011Class'!B3647</f>
        <v>2019</v>
      </c>
      <c r="B66" s="86" t="str">
        <f>'EMFAC2017EI-2011Class'!C3647</f>
        <v>T6 All Other Buses</v>
      </c>
      <c r="C66" s="85">
        <f>'EMFAC2017EI-2011Class'!D3647</f>
        <v>2004</v>
      </c>
      <c r="D66" s="85">
        <f>'EMFAC2017EI-2011Class'!F3647</f>
        <v>15</v>
      </c>
      <c r="E66" s="87" t="str">
        <f t="shared" si="1"/>
        <v>T6 All Other Buses-15</v>
      </c>
      <c r="F66" s="88">
        <f>VLOOKUP(E66,HD_Odo!$C$2:$D$1381,2,FALSE)</f>
        <v>359251.180833333</v>
      </c>
      <c r="G66" s="92" t="str">
        <f>'EMFAC2017EI-2011Class'!H3647</f>
        <v>2019-T6 All Other Buses-15</v>
      </c>
      <c r="H66" s="77">
        <f t="shared" si="0"/>
        <v>0.89181046204596737</v>
      </c>
      <c r="I66" s="37"/>
      <c r="M66" s="36"/>
      <c r="N66" s="13"/>
    </row>
    <row r="67" spans="1:14" ht="13.7" customHeight="1" x14ac:dyDescent="0.25">
      <c r="A67" s="85">
        <f>'EMFAC2017EI-2011Class'!B3648</f>
        <v>2019</v>
      </c>
      <c r="B67" s="86" t="str">
        <f>'EMFAC2017EI-2011Class'!C3648</f>
        <v>T6 All Other Buses</v>
      </c>
      <c r="C67" s="85">
        <f>'EMFAC2017EI-2011Class'!D3648</f>
        <v>2003</v>
      </c>
      <c r="D67" s="85">
        <f>'EMFAC2017EI-2011Class'!F3648</f>
        <v>16</v>
      </c>
      <c r="E67" s="87" t="str">
        <f t="shared" si="1"/>
        <v>T6 All Other Buses-16</v>
      </c>
      <c r="F67" s="88">
        <f>VLOOKUP(E67,HD_Odo!$C$2:$D$1381,2,FALSE)</f>
        <v>372578.88083333301</v>
      </c>
      <c r="G67" s="92" t="str">
        <f>'EMFAC2017EI-2011Class'!H3648</f>
        <v>2019-T6 All Other Buses-16</v>
      </c>
      <c r="H67" s="77">
        <f t="shared" si="0"/>
        <v>0.93557161148314461</v>
      </c>
      <c r="I67" s="37"/>
      <c r="M67" s="36"/>
      <c r="N67" s="13"/>
    </row>
    <row r="68" spans="1:14" ht="13.7" customHeight="1" x14ac:dyDescent="0.25">
      <c r="A68" s="85">
        <f>'EMFAC2017EI-2011Class'!B3649</f>
        <v>2019</v>
      </c>
      <c r="B68" s="86" t="str">
        <f>'EMFAC2017EI-2011Class'!C3649</f>
        <v>T6 All Other Buses</v>
      </c>
      <c r="C68" s="85">
        <f>'EMFAC2017EI-2011Class'!D3649</f>
        <v>2002</v>
      </c>
      <c r="D68" s="85">
        <f>'EMFAC2017EI-2011Class'!F3649</f>
        <v>17</v>
      </c>
      <c r="E68" s="87" t="str">
        <f t="shared" si="1"/>
        <v>T6 All Other Buses-17</v>
      </c>
      <c r="F68" s="88">
        <f>VLOOKUP(E68,HD_Odo!$C$2:$D$1381,2,FALSE)</f>
        <v>385011.01083333301</v>
      </c>
      <c r="G68" s="92" t="str">
        <f>'EMFAC2017EI-2011Class'!H3649</f>
        <v>2019-T6 All Other Buses-17</v>
      </c>
      <c r="H68" s="77">
        <f t="shared" si="0"/>
        <v>0.93476992370895007</v>
      </c>
      <c r="I68" s="37"/>
      <c r="M68" s="36"/>
      <c r="N68" s="13"/>
    </row>
    <row r="69" spans="1:14" ht="13.7" customHeight="1" x14ac:dyDescent="0.25">
      <c r="A69" s="85">
        <f>'EMFAC2017EI-2011Class'!B3650</f>
        <v>2019</v>
      </c>
      <c r="B69" s="86" t="str">
        <f>'EMFAC2017EI-2011Class'!C3650</f>
        <v>T6 All Other Buses</v>
      </c>
      <c r="C69" s="85">
        <f>'EMFAC2017EI-2011Class'!D3650</f>
        <v>2001</v>
      </c>
      <c r="D69" s="85">
        <f>'EMFAC2017EI-2011Class'!F3650</f>
        <v>18</v>
      </c>
      <c r="E69" s="87" t="str">
        <f t="shared" si="1"/>
        <v>T6 All Other Buses-18</v>
      </c>
      <c r="F69" s="88">
        <f>VLOOKUP(E69,HD_Odo!$C$2:$D$1381,2,FALSE)</f>
        <v>396606.08083333302</v>
      </c>
      <c r="G69" s="92" t="str">
        <f>'EMFAC2017EI-2011Class'!H3650</f>
        <v>2019-T6 All Other Buses-18</v>
      </c>
      <c r="H69" s="77">
        <f t="shared" si="0"/>
        <v>0.93405093288869512</v>
      </c>
      <c r="I69" s="37"/>
      <c r="M69" s="36"/>
      <c r="N69" s="13"/>
    </row>
    <row r="70" spans="1:14" ht="13.7" customHeight="1" x14ac:dyDescent="0.25">
      <c r="A70" s="85">
        <f>'EMFAC2017EI-2011Class'!B3651</f>
        <v>2019</v>
      </c>
      <c r="B70" s="86" t="str">
        <f>'EMFAC2017EI-2011Class'!C3651</f>
        <v>T6 All Other Buses</v>
      </c>
      <c r="C70" s="85">
        <f>'EMFAC2017EI-2011Class'!D3651</f>
        <v>2000</v>
      </c>
      <c r="D70" s="85">
        <f>'EMFAC2017EI-2011Class'!F3651</f>
        <v>19</v>
      </c>
      <c r="E70" s="87" t="str">
        <f t="shared" si="1"/>
        <v>T6 All Other Buses-19</v>
      </c>
      <c r="F70" s="88">
        <f>VLOOKUP(E70,HD_Odo!$C$2:$D$1381,2,FALSE)</f>
        <v>400000</v>
      </c>
      <c r="G70" s="92" t="str">
        <f>'EMFAC2017EI-2011Class'!H3651</f>
        <v>2019-T6 All Other Buses-19</v>
      </c>
      <c r="H70" s="77">
        <f t="shared" si="0"/>
        <v>0.93384549707910502</v>
      </c>
      <c r="I70" s="37"/>
      <c r="M70" s="36"/>
      <c r="N70" s="13"/>
    </row>
    <row r="71" spans="1:14" ht="13.7" customHeight="1" x14ac:dyDescent="0.25">
      <c r="A71" s="85">
        <f>'EMFAC2017EI-2011Class'!B3652</f>
        <v>2019</v>
      </c>
      <c r="B71" s="86" t="str">
        <f>'EMFAC2017EI-2011Class'!C3652</f>
        <v>T6 All Other Buses</v>
      </c>
      <c r="C71" s="85">
        <f>'EMFAC2017EI-2011Class'!D3652</f>
        <v>1999</v>
      </c>
      <c r="D71" s="85">
        <f>'EMFAC2017EI-2011Class'!F3652</f>
        <v>20</v>
      </c>
      <c r="E71" s="87" t="str">
        <f t="shared" si="1"/>
        <v>T6 All Other Buses-20</v>
      </c>
      <c r="F71" s="88">
        <f>VLOOKUP(E71,HD_Odo!$C$2:$D$1381,2,FALSE)</f>
        <v>400000</v>
      </c>
      <c r="G71" s="92" t="str">
        <f>'EMFAC2017EI-2011Class'!H3652</f>
        <v>2019-T6 All Other Buses-20</v>
      </c>
      <c r="H71" s="77">
        <f t="shared" si="0"/>
        <v>0.93384549707910502</v>
      </c>
      <c r="I71" s="37"/>
      <c r="M71" s="36"/>
      <c r="N71" s="13"/>
    </row>
    <row r="72" spans="1:14" ht="13.7" customHeight="1" x14ac:dyDescent="0.25">
      <c r="A72" s="85">
        <f>'EMFAC2017EI-2011Class'!B3653</f>
        <v>2019</v>
      </c>
      <c r="B72" s="86" t="str">
        <f>'EMFAC2017EI-2011Class'!C3653</f>
        <v>T6 All Other Buses</v>
      </c>
      <c r="C72" s="85">
        <f>'EMFAC2017EI-2011Class'!D3653</f>
        <v>1998</v>
      </c>
      <c r="D72" s="85">
        <f>'EMFAC2017EI-2011Class'!F3653</f>
        <v>21</v>
      </c>
      <c r="E72" s="87" t="str">
        <f t="shared" si="1"/>
        <v>T6 All Other Buses-21</v>
      </c>
      <c r="F72" s="88">
        <f>VLOOKUP(E72,HD_Odo!$C$2:$D$1381,2,FALSE)</f>
        <v>400000</v>
      </c>
      <c r="G72" s="92" t="str">
        <f>'EMFAC2017EI-2011Class'!H3653</f>
        <v>2019-T6 All Other Buses-21</v>
      </c>
      <c r="H72" s="77">
        <f t="shared" si="0"/>
        <v>0.93384549707910502</v>
      </c>
      <c r="I72" s="37"/>
      <c r="M72" s="36"/>
      <c r="N72" s="13"/>
    </row>
    <row r="73" spans="1:14" ht="13.7" customHeight="1" x14ac:dyDescent="0.25">
      <c r="A73" s="85">
        <f>'EMFAC2017EI-2011Class'!B3654</f>
        <v>2019</v>
      </c>
      <c r="B73" s="86" t="str">
        <f>'EMFAC2017EI-2011Class'!C3654</f>
        <v>T6 All Other Buses</v>
      </c>
      <c r="C73" s="85">
        <f>'EMFAC2017EI-2011Class'!D3654</f>
        <v>1997</v>
      </c>
      <c r="D73" s="85">
        <f>'EMFAC2017EI-2011Class'!F3654</f>
        <v>22</v>
      </c>
      <c r="E73" s="87" t="str">
        <f t="shared" si="1"/>
        <v>T6 All Other Buses-22</v>
      </c>
      <c r="F73" s="88">
        <f>VLOOKUP(E73,HD_Odo!$C$2:$D$1381,2,FALSE)</f>
        <v>400000</v>
      </c>
      <c r="G73" s="92" t="str">
        <f>'EMFAC2017EI-2011Class'!H3654</f>
        <v>2019-T6 All Other Buses-22</v>
      </c>
      <c r="H73" s="77">
        <f t="shared" si="0"/>
        <v>0.93384549707910502</v>
      </c>
      <c r="I73" s="37"/>
      <c r="M73" s="36"/>
      <c r="N73" s="13"/>
    </row>
    <row r="74" spans="1:14" ht="13.7" customHeight="1" x14ac:dyDescent="0.25">
      <c r="A74" s="85">
        <f>'EMFAC2017EI-2011Class'!B3655</f>
        <v>2019</v>
      </c>
      <c r="B74" s="86" t="str">
        <f>'EMFAC2017EI-2011Class'!C3655</f>
        <v>T6 All Other Buses</v>
      </c>
      <c r="C74" s="85">
        <f>'EMFAC2017EI-2011Class'!D3655</f>
        <v>1996</v>
      </c>
      <c r="D74" s="85">
        <f>'EMFAC2017EI-2011Class'!F3655</f>
        <v>23</v>
      </c>
      <c r="E74" s="87" t="str">
        <f t="shared" si="1"/>
        <v>T6 All Other Buses-23</v>
      </c>
      <c r="F74" s="88">
        <f>VLOOKUP(E74,HD_Odo!$C$2:$D$1381,2,FALSE)</f>
        <v>400000</v>
      </c>
      <c r="G74" s="92" t="str">
        <f>'EMFAC2017EI-2011Class'!H3655</f>
        <v>2019-T6 All Other Buses-23</v>
      </c>
      <c r="H74" s="77">
        <f t="shared" ref="H74:H137" si="2">IF(C74&lt;1994,1,IF(C74&lt;2004,($I$3+$J$3*(F74/10000))/($E$3+$F$3*(F74/10000)),IF(C74&lt;2008,($I$4+$J$4*(F74/10000))/($E$4+$F$4*(F74/10000)),IF(C74&lt;2011,($I$5+$J$5*(F74/10000))/($E$5+$F$5*(F74/10000)),IF(C74&lt;2014,($I$6+$J$6*(F74/10000))/($E$6+$F$6*(F74/10000)),($I$7+$J$7*(F74/10000))/($E$7+$F$7*(F74/10000)))))))</f>
        <v>0.93384549707910502</v>
      </c>
      <c r="I74" s="37"/>
      <c r="M74" s="36"/>
      <c r="N74" s="13"/>
    </row>
    <row r="75" spans="1:14" ht="13.7" customHeight="1" x14ac:dyDescent="0.25">
      <c r="A75" s="85">
        <f>'EMFAC2017EI-2011Class'!B3656</f>
        <v>2019</v>
      </c>
      <c r="B75" s="86" t="str">
        <f>'EMFAC2017EI-2011Class'!C3656</f>
        <v>T6 All Other Buses</v>
      </c>
      <c r="C75" s="85">
        <f>'EMFAC2017EI-2011Class'!D3656</f>
        <v>1995</v>
      </c>
      <c r="D75" s="85">
        <f>'EMFAC2017EI-2011Class'!F3656</f>
        <v>24</v>
      </c>
      <c r="E75" s="87" t="str">
        <f t="shared" ref="E75:E138" si="3">CONCATENATE(B75,"-",D75)</f>
        <v>T6 All Other Buses-24</v>
      </c>
      <c r="F75" s="88">
        <f>VLOOKUP(E75,HD_Odo!$C$2:$D$1381,2,FALSE)</f>
        <v>400000</v>
      </c>
      <c r="G75" s="92" t="str">
        <f>'EMFAC2017EI-2011Class'!H3656</f>
        <v>2019-T6 All Other Buses-24</v>
      </c>
      <c r="H75" s="77">
        <f t="shared" si="2"/>
        <v>0.93384549707910502</v>
      </c>
      <c r="I75" s="37"/>
      <c r="M75" s="36"/>
      <c r="N75" s="13"/>
    </row>
    <row r="76" spans="1:14" ht="13.7" customHeight="1" x14ac:dyDescent="0.25">
      <c r="A76" s="85">
        <f>'EMFAC2017EI-2011Class'!B3657</f>
        <v>2019</v>
      </c>
      <c r="B76" s="86" t="str">
        <f>'EMFAC2017EI-2011Class'!C3657</f>
        <v>T6 All Other Buses</v>
      </c>
      <c r="C76" s="85">
        <f>'EMFAC2017EI-2011Class'!D3657</f>
        <v>1994</v>
      </c>
      <c r="D76" s="85">
        <f>'EMFAC2017EI-2011Class'!F3657</f>
        <v>25</v>
      </c>
      <c r="E76" s="87" t="str">
        <f t="shared" si="3"/>
        <v>T6 All Other Buses-25</v>
      </c>
      <c r="F76" s="88">
        <f>VLOOKUP(E76,HD_Odo!$C$2:$D$1381,2,FALSE)</f>
        <v>400000</v>
      </c>
      <c r="G76" s="92" t="str">
        <f>'EMFAC2017EI-2011Class'!H3657</f>
        <v>2019-T6 All Other Buses-25</v>
      </c>
      <c r="H76" s="77">
        <f t="shared" si="2"/>
        <v>0.93384549707910502</v>
      </c>
      <c r="I76" s="37"/>
      <c r="M76" s="36"/>
      <c r="N76" s="13"/>
    </row>
    <row r="77" spans="1:14" ht="13.7" customHeight="1" x14ac:dyDescent="0.25">
      <c r="A77" s="85">
        <f>'EMFAC2017EI-2011Class'!B3658</f>
        <v>2019</v>
      </c>
      <c r="B77" s="86" t="str">
        <f>'EMFAC2017EI-2011Class'!C3658</f>
        <v>T6 All Other Buses</v>
      </c>
      <c r="C77" s="85">
        <f>'EMFAC2017EI-2011Class'!D3658</f>
        <v>1993</v>
      </c>
      <c r="D77" s="85">
        <f>'EMFAC2017EI-2011Class'!F3658</f>
        <v>26</v>
      </c>
      <c r="E77" s="87" t="str">
        <f t="shared" si="3"/>
        <v>T6 All Other Buses-26</v>
      </c>
      <c r="F77" s="88">
        <f>VLOOKUP(E77,HD_Odo!$C$2:$D$1381,2,FALSE)</f>
        <v>400000</v>
      </c>
      <c r="G77" s="92" t="str">
        <f>'EMFAC2017EI-2011Class'!H3658</f>
        <v>2019-T6 All Other Buses-26</v>
      </c>
      <c r="H77" s="77">
        <f t="shared" si="2"/>
        <v>1</v>
      </c>
      <c r="I77" s="37"/>
      <c r="M77" s="36"/>
      <c r="N77" s="13"/>
    </row>
    <row r="78" spans="1:14" ht="13.7" customHeight="1" x14ac:dyDescent="0.25">
      <c r="A78" s="85">
        <f>'EMFAC2017EI-2011Class'!B3659</f>
        <v>2019</v>
      </c>
      <c r="B78" s="86" t="str">
        <f>'EMFAC2017EI-2011Class'!C3659</f>
        <v>T6 All Other Buses</v>
      </c>
      <c r="C78" s="85">
        <f>'EMFAC2017EI-2011Class'!D3659</f>
        <v>1992</v>
      </c>
      <c r="D78" s="85">
        <f>'EMFAC2017EI-2011Class'!F3659</f>
        <v>27</v>
      </c>
      <c r="E78" s="87" t="str">
        <f t="shared" si="3"/>
        <v>T6 All Other Buses-27</v>
      </c>
      <c r="F78" s="88">
        <f>VLOOKUP(E78,HD_Odo!$C$2:$D$1381,2,FALSE)</f>
        <v>400000</v>
      </c>
      <c r="G78" s="92" t="str">
        <f>'EMFAC2017EI-2011Class'!H3659</f>
        <v>2019-T6 All Other Buses-27</v>
      </c>
      <c r="H78" s="77">
        <f t="shared" si="2"/>
        <v>1</v>
      </c>
      <c r="I78" s="37"/>
      <c r="M78" s="36"/>
      <c r="N78" s="13"/>
    </row>
    <row r="79" spans="1:14" ht="13.7" customHeight="1" x14ac:dyDescent="0.25">
      <c r="A79" s="85">
        <f>'EMFAC2017EI-2011Class'!B3660</f>
        <v>2019</v>
      </c>
      <c r="B79" s="86" t="str">
        <f>'EMFAC2017EI-2011Class'!C3660</f>
        <v>T6 All Other Buses</v>
      </c>
      <c r="C79" s="85">
        <f>'EMFAC2017EI-2011Class'!D3660</f>
        <v>1991</v>
      </c>
      <c r="D79" s="85">
        <f>'EMFAC2017EI-2011Class'!F3660</f>
        <v>28</v>
      </c>
      <c r="E79" s="87" t="str">
        <f t="shared" si="3"/>
        <v>T6 All Other Buses-28</v>
      </c>
      <c r="F79" s="88">
        <f>VLOOKUP(E79,HD_Odo!$C$2:$D$1381,2,FALSE)</f>
        <v>400000</v>
      </c>
      <c r="G79" s="92" t="str">
        <f>'EMFAC2017EI-2011Class'!H3660</f>
        <v>2019-T6 All Other Buses-28</v>
      </c>
      <c r="H79" s="77">
        <f t="shared" si="2"/>
        <v>1</v>
      </c>
      <c r="I79" s="37"/>
      <c r="M79" s="36"/>
      <c r="N79" s="13"/>
    </row>
    <row r="80" spans="1:14" ht="13.7" customHeight="1" x14ac:dyDescent="0.25">
      <c r="A80" s="85">
        <f>'EMFAC2017EI-2011Class'!B3661</f>
        <v>2019</v>
      </c>
      <c r="B80" s="86" t="str">
        <f>'EMFAC2017EI-2011Class'!C3661</f>
        <v>T6 All Other Buses</v>
      </c>
      <c r="C80" s="85">
        <f>'EMFAC2017EI-2011Class'!D3661</f>
        <v>1990</v>
      </c>
      <c r="D80" s="85">
        <f>'EMFAC2017EI-2011Class'!F3661</f>
        <v>29</v>
      </c>
      <c r="E80" s="87" t="str">
        <f t="shared" si="3"/>
        <v>T6 All Other Buses-29</v>
      </c>
      <c r="F80" s="88">
        <f>VLOOKUP(E80,HD_Odo!$C$2:$D$1381,2,FALSE)</f>
        <v>400000</v>
      </c>
      <c r="G80" s="92" t="str">
        <f>'EMFAC2017EI-2011Class'!H3661</f>
        <v>2019-T6 All Other Buses-29</v>
      </c>
      <c r="H80" s="77">
        <f t="shared" si="2"/>
        <v>1</v>
      </c>
      <c r="I80" s="37"/>
      <c r="M80" s="36"/>
      <c r="N80" s="13"/>
    </row>
    <row r="81" spans="1:14" ht="13.7" customHeight="1" x14ac:dyDescent="0.25">
      <c r="A81" s="85">
        <f>'EMFAC2017EI-2011Class'!B3662</f>
        <v>2019</v>
      </c>
      <c r="B81" s="86" t="str">
        <f>'EMFAC2017EI-2011Class'!C3662</f>
        <v>T6 All Other Buses</v>
      </c>
      <c r="C81" s="85">
        <f>'EMFAC2017EI-2011Class'!D3662</f>
        <v>1989</v>
      </c>
      <c r="D81" s="85">
        <f>'EMFAC2017EI-2011Class'!F3662</f>
        <v>30</v>
      </c>
      <c r="E81" s="87" t="str">
        <f t="shared" si="3"/>
        <v>T6 All Other Buses-30</v>
      </c>
      <c r="F81" s="88">
        <f>VLOOKUP(E81,HD_Odo!$C$2:$D$1381,2,FALSE)</f>
        <v>400000</v>
      </c>
      <c r="G81" s="92" t="str">
        <f>'EMFAC2017EI-2011Class'!H3662</f>
        <v>2019-T6 All Other Buses-30</v>
      </c>
      <c r="H81" s="77">
        <f t="shared" si="2"/>
        <v>1</v>
      </c>
      <c r="I81" s="37"/>
      <c r="M81" s="36"/>
      <c r="N81" s="13"/>
    </row>
    <row r="82" spans="1:14" ht="13.7" customHeight="1" x14ac:dyDescent="0.25">
      <c r="A82" s="85">
        <f>'EMFAC2017EI-2011Class'!B3663</f>
        <v>2019</v>
      </c>
      <c r="B82" s="86" t="str">
        <f>'EMFAC2017EI-2011Class'!C3663</f>
        <v>T6 All Other Buses</v>
      </c>
      <c r="C82" s="85">
        <f>'EMFAC2017EI-2011Class'!D3663</f>
        <v>1988</v>
      </c>
      <c r="D82" s="85">
        <f>'EMFAC2017EI-2011Class'!F3663</f>
        <v>31</v>
      </c>
      <c r="E82" s="87" t="str">
        <f t="shared" si="3"/>
        <v>T6 All Other Buses-31</v>
      </c>
      <c r="F82" s="88">
        <f>VLOOKUP(E82,HD_Odo!$C$2:$D$1381,2,FALSE)</f>
        <v>400000</v>
      </c>
      <c r="G82" s="92" t="str">
        <f>'EMFAC2017EI-2011Class'!H3663</f>
        <v>2019-T6 All Other Buses-31</v>
      </c>
      <c r="H82" s="77">
        <f t="shared" si="2"/>
        <v>1</v>
      </c>
      <c r="I82" s="37"/>
      <c r="M82" s="36"/>
      <c r="N82" s="13"/>
    </row>
    <row r="83" spans="1:14" ht="13.7" customHeight="1" x14ac:dyDescent="0.25">
      <c r="A83" s="85">
        <f>'EMFAC2017EI-2011Class'!B3664</f>
        <v>2019</v>
      </c>
      <c r="B83" s="86" t="str">
        <f>'EMFAC2017EI-2011Class'!C3664</f>
        <v>T6 All Other Buses</v>
      </c>
      <c r="C83" s="85">
        <f>'EMFAC2017EI-2011Class'!D3664</f>
        <v>1987</v>
      </c>
      <c r="D83" s="85">
        <f>'EMFAC2017EI-2011Class'!F3664</f>
        <v>32</v>
      </c>
      <c r="E83" s="87" t="str">
        <f t="shared" si="3"/>
        <v>T6 All Other Buses-32</v>
      </c>
      <c r="F83" s="88">
        <f>VLOOKUP(E83,HD_Odo!$C$2:$D$1381,2,FALSE)</f>
        <v>400000</v>
      </c>
      <c r="G83" s="92" t="str">
        <f>'EMFAC2017EI-2011Class'!H3664</f>
        <v>2019-T6 All Other Buses-32</v>
      </c>
      <c r="H83" s="77">
        <f t="shared" si="2"/>
        <v>1</v>
      </c>
      <c r="I83" s="37"/>
      <c r="M83" s="36"/>
      <c r="N83" s="13"/>
    </row>
    <row r="84" spans="1:14" ht="13.7" customHeight="1" x14ac:dyDescent="0.25">
      <c r="A84" s="85">
        <f>'EMFAC2017EI-2011Class'!B3665</f>
        <v>2019</v>
      </c>
      <c r="B84" s="86" t="str">
        <f>'EMFAC2017EI-2011Class'!C3665</f>
        <v>T6 All Other Buses</v>
      </c>
      <c r="C84" s="85">
        <f>'EMFAC2017EI-2011Class'!D3665</f>
        <v>1986</v>
      </c>
      <c r="D84" s="85">
        <f>'EMFAC2017EI-2011Class'!F3665</f>
        <v>33</v>
      </c>
      <c r="E84" s="87" t="str">
        <f t="shared" si="3"/>
        <v>T6 All Other Buses-33</v>
      </c>
      <c r="F84" s="88">
        <f>VLOOKUP(E84,HD_Odo!$C$2:$D$1381,2,FALSE)</f>
        <v>400000</v>
      </c>
      <c r="G84" s="92" t="str">
        <f>'EMFAC2017EI-2011Class'!H3665</f>
        <v>2019-T6 All Other Buses-33</v>
      </c>
      <c r="H84" s="77">
        <f t="shared" si="2"/>
        <v>1</v>
      </c>
      <c r="I84" s="37"/>
      <c r="M84" s="36"/>
      <c r="N84" s="13"/>
    </row>
    <row r="85" spans="1:14" ht="13.7" customHeight="1" x14ac:dyDescent="0.25">
      <c r="A85" s="85">
        <f>'EMFAC2017EI-2011Class'!B3666</f>
        <v>2019</v>
      </c>
      <c r="B85" s="86" t="str">
        <f>'EMFAC2017EI-2011Class'!C3666</f>
        <v>T6 All Other Buses</v>
      </c>
      <c r="C85" s="85">
        <f>'EMFAC2017EI-2011Class'!D3666</f>
        <v>1985</v>
      </c>
      <c r="D85" s="85">
        <f>'EMFAC2017EI-2011Class'!F3666</f>
        <v>34</v>
      </c>
      <c r="E85" s="87" t="str">
        <f t="shared" si="3"/>
        <v>T6 All Other Buses-34</v>
      </c>
      <c r="F85" s="88">
        <f>VLOOKUP(E85,HD_Odo!$C$2:$D$1381,2,FALSE)</f>
        <v>400000</v>
      </c>
      <c r="G85" s="92" t="str">
        <f>'EMFAC2017EI-2011Class'!H3666</f>
        <v>2019-T6 All Other Buses-34</v>
      </c>
      <c r="H85" s="77">
        <f t="shared" si="2"/>
        <v>1</v>
      </c>
      <c r="I85" s="37"/>
      <c r="M85" s="36"/>
      <c r="N85" s="13"/>
    </row>
    <row r="86" spans="1:14" ht="13.7" customHeight="1" x14ac:dyDescent="0.25">
      <c r="A86" s="85">
        <f>'EMFAC2017EI-2011Class'!B3667</f>
        <v>2019</v>
      </c>
      <c r="B86" s="86" t="str">
        <f>'EMFAC2017EI-2011Class'!C3667</f>
        <v>T6 All Other Buses</v>
      </c>
      <c r="C86" s="85">
        <f>'EMFAC2017EI-2011Class'!D3667</f>
        <v>1984</v>
      </c>
      <c r="D86" s="85">
        <f>'EMFAC2017EI-2011Class'!F3667</f>
        <v>35</v>
      </c>
      <c r="E86" s="87" t="str">
        <f t="shared" si="3"/>
        <v>T6 All Other Buses-35</v>
      </c>
      <c r="F86" s="88">
        <f>VLOOKUP(E86,HD_Odo!$C$2:$D$1381,2,FALSE)</f>
        <v>400000</v>
      </c>
      <c r="G86" s="92" t="str">
        <f>'EMFAC2017EI-2011Class'!H3667</f>
        <v>2019-T6 All Other Buses-35</v>
      </c>
      <c r="H86" s="77">
        <f t="shared" si="2"/>
        <v>1</v>
      </c>
      <c r="I86" s="37"/>
      <c r="M86" s="36"/>
      <c r="N86" s="13"/>
    </row>
    <row r="87" spans="1:14" ht="13.7" customHeight="1" x14ac:dyDescent="0.25">
      <c r="A87" s="85">
        <f>'EMFAC2017EI-2011Class'!B3668</f>
        <v>2019</v>
      </c>
      <c r="B87" s="86" t="str">
        <f>'EMFAC2017EI-2011Class'!C3668</f>
        <v>T6 All Other Buses</v>
      </c>
      <c r="C87" s="85">
        <f>'EMFAC2017EI-2011Class'!D3668</f>
        <v>1983</v>
      </c>
      <c r="D87" s="85">
        <f>'EMFAC2017EI-2011Class'!F3668</f>
        <v>36</v>
      </c>
      <c r="E87" s="87" t="str">
        <f t="shared" si="3"/>
        <v>T6 All Other Buses-36</v>
      </c>
      <c r="F87" s="88">
        <f>VLOOKUP(E87,HD_Odo!$C$2:$D$1381,2,FALSE)</f>
        <v>400000</v>
      </c>
      <c r="G87" s="92" t="str">
        <f>'EMFAC2017EI-2011Class'!H3668</f>
        <v>2019-T6 All Other Buses-36</v>
      </c>
      <c r="H87" s="77">
        <f t="shared" si="2"/>
        <v>1</v>
      </c>
      <c r="I87" s="37"/>
      <c r="M87" s="36"/>
      <c r="N87" s="13"/>
    </row>
    <row r="88" spans="1:14" ht="13.7" customHeight="1" x14ac:dyDescent="0.25">
      <c r="A88" s="85">
        <f>'EMFAC2017EI-2011Class'!B3669</f>
        <v>2019</v>
      </c>
      <c r="B88" s="86" t="str">
        <f>'EMFAC2017EI-2011Class'!C3669</f>
        <v>T6 All Other Buses</v>
      </c>
      <c r="C88" s="85">
        <f>'EMFAC2017EI-2011Class'!D3669</f>
        <v>1982</v>
      </c>
      <c r="D88" s="85">
        <f>'EMFAC2017EI-2011Class'!F3669</f>
        <v>37</v>
      </c>
      <c r="E88" s="87" t="str">
        <f t="shared" si="3"/>
        <v>T6 All Other Buses-37</v>
      </c>
      <c r="F88" s="88">
        <f>VLOOKUP(E88,HD_Odo!$C$2:$D$1381,2,FALSE)</f>
        <v>400000</v>
      </c>
      <c r="G88" s="92" t="str">
        <f>'EMFAC2017EI-2011Class'!H3669</f>
        <v>2019-T6 All Other Buses-37</v>
      </c>
      <c r="H88" s="77">
        <f t="shared" si="2"/>
        <v>1</v>
      </c>
      <c r="I88" s="37"/>
      <c r="M88" s="36"/>
      <c r="N88" s="13"/>
    </row>
    <row r="89" spans="1:14" ht="13.7" customHeight="1" x14ac:dyDescent="0.25">
      <c r="A89" s="85">
        <f>'EMFAC2017EI-2011Class'!B3670</f>
        <v>2019</v>
      </c>
      <c r="B89" s="86" t="str">
        <f>'EMFAC2017EI-2011Class'!C3670</f>
        <v>T6 All Other Buses</v>
      </c>
      <c r="C89" s="85">
        <f>'EMFAC2017EI-2011Class'!D3670</f>
        <v>1981</v>
      </c>
      <c r="D89" s="85">
        <f>'EMFAC2017EI-2011Class'!F3670</f>
        <v>38</v>
      </c>
      <c r="E89" s="87" t="str">
        <f t="shared" si="3"/>
        <v>T6 All Other Buses-38</v>
      </c>
      <c r="F89" s="88">
        <f>VLOOKUP(E89,HD_Odo!$C$2:$D$1381,2,FALSE)</f>
        <v>400000</v>
      </c>
      <c r="G89" s="92" t="str">
        <f>'EMFAC2017EI-2011Class'!H3670</f>
        <v>2019-T6 All Other Buses-38</v>
      </c>
      <c r="H89" s="77">
        <f t="shared" si="2"/>
        <v>1</v>
      </c>
      <c r="I89" s="37"/>
      <c r="M89" s="36"/>
      <c r="N89" s="13"/>
    </row>
    <row r="90" spans="1:14" ht="13.7" customHeight="1" x14ac:dyDescent="0.25">
      <c r="A90" s="85">
        <f>'EMFAC2017EI-2011Class'!B3671</f>
        <v>2019</v>
      </c>
      <c r="B90" s="86" t="str">
        <f>'EMFAC2017EI-2011Class'!C3671</f>
        <v>T6 All Other Buses</v>
      </c>
      <c r="C90" s="85">
        <f>'EMFAC2017EI-2011Class'!D3671</f>
        <v>1980</v>
      </c>
      <c r="D90" s="85">
        <f>'EMFAC2017EI-2011Class'!F3671</f>
        <v>39</v>
      </c>
      <c r="E90" s="87" t="str">
        <f t="shared" si="3"/>
        <v>T6 All Other Buses-39</v>
      </c>
      <c r="F90" s="88">
        <f>VLOOKUP(E90,HD_Odo!$C$2:$D$1381,2,FALSE)</f>
        <v>400000</v>
      </c>
      <c r="G90" s="92" t="str">
        <f>'EMFAC2017EI-2011Class'!H3671</f>
        <v>2019-T6 All Other Buses-39</v>
      </c>
      <c r="H90" s="77">
        <f t="shared" si="2"/>
        <v>1</v>
      </c>
      <c r="I90" s="37"/>
      <c r="M90" s="36"/>
      <c r="N90" s="13"/>
    </row>
    <row r="91" spans="1:14" ht="13.7" customHeight="1" x14ac:dyDescent="0.25">
      <c r="A91" s="85">
        <f>'EMFAC2017EI-2011Class'!B3672</f>
        <v>2019</v>
      </c>
      <c r="B91" s="86" t="str">
        <f>'EMFAC2017EI-2011Class'!C3672</f>
        <v>T6 All Other Buses</v>
      </c>
      <c r="C91" s="85">
        <f>'EMFAC2017EI-2011Class'!D3672</f>
        <v>1979</v>
      </c>
      <c r="D91" s="85">
        <f>'EMFAC2017EI-2011Class'!F3672</f>
        <v>40</v>
      </c>
      <c r="E91" s="87" t="str">
        <f t="shared" si="3"/>
        <v>T6 All Other Buses-40</v>
      </c>
      <c r="F91" s="88">
        <f>VLOOKUP(E91,HD_Odo!$C$2:$D$1381,2,FALSE)</f>
        <v>400000</v>
      </c>
      <c r="G91" s="92" t="str">
        <f>'EMFAC2017EI-2011Class'!H3672</f>
        <v>2019-T6 All Other Buses-40</v>
      </c>
      <c r="H91" s="77">
        <f t="shared" si="2"/>
        <v>1</v>
      </c>
      <c r="I91" s="37"/>
      <c r="M91" s="36"/>
      <c r="N91" s="13"/>
    </row>
    <row r="92" spans="1:14" ht="13.7" customHeight="1" x14ac:dyDescent="0.25">
      <c r="A92" s="85">
        <f>'EMFAC2017EI-2011Class'!B3673</f>
        <v>2019</v>
      </c>
      <c r="B92" s="86" t="str">
        <f>'EMFAC2017EI-2011Class'!C3673</f>
        <v>T6 All Other Buses</v>
      </c>
      <c r="C92" s="85">
        <f>'EMFAC2017EI-2011Class'!D3673</f>
        <v>1978</v>
      </c>
      <c r="D92" s="85">
        <f>'EMFAC2017EI-2011Class'!F3673</f>
        <v>41</v>
      </c>
      <c r="E92" s="87" t="str">
        <f t="shared" si="3"/>
        <v>T6 All Other Buses-41</v>
      </c>
      <c r="F92" s="88">
        <f>VLOOKUP(E92,HD_Odo!$C$2:$D$1381,2,FALSE)</f>
        <v>400000</v>
      </c>
      <c r="G92" s="92" t="str">
        <f>'EMFAC2017EI-2011Class'!H3673</f>
        <v>2019-T6 All Other Buses-41</v>
      </c>
      <c r="H92" s="77">
        <f t="shared" si="2"/>
        <v>1</v>
      </c>
      <c r="I92" s="37"/>
      <c r="M92" s="36"/>
      <c r="N92" s="13"/>
    </row>
    <row r="93" spans="1:14" ht="13.7" customHeight="1" x14ac:dyDescent="0.25">
      <c r="A93" s="85">
        <f>'EMFAC2017EI-2011Class'!B3674</f>
        <v>2019</v>
      </c>
      <c r="B93" s="86" t="str">
        <f>'EMFAC2017EI-2011Class'!C3674</f>
        <v>T6 All Other Buses</v>
      </c>
      <c r="C93" s="85">
        <f>'EMFAC2017EI-2011Class'!D3674</f>
        <v>1977</v>
      </c>
      <c r="D93" s="85">
        <f>'EMFAC2017EI-2011Class'!F3674</f>
        <v>42</v>
      </c>
      <c r="E93" s="87" t="str">
        <f t="shared" si="3"/>
        <v>T6 All Other Buses-42</v>
      </c>
      <c r="F93" s="88">
        <f>VLOOKUP(E93,HD_Odo!$C$2:$D$1381,2,FALSE)</f>
        <v>400000</v>
      </c>
      <c r="G93" s="92" t="str">
        <f>'EMFAC2017EI-2011Class'!H3674</f>
        <v>2019-T6 All Other Buses-42</v>
      </c>
      <c r="H93" s="77">
        <f t="shared" si="2"/>
        <v>1</v>
      </c>
      <c r="I93" s="37"/>
      <c r="M93" s="36"/>
      <c r="N93" s="13"/>
    </row>
    <row r="94" spans="1:14" ht="13.7" customHeight="1" x14ac:dyDescent="0.25">
      <c r="A94" s="85">
        <f>'EMFAC2017EI-2011Class'!B3675</f>
        <v>2019</v>
      </c>
      <c r="B94" s="86" t="str">
        <f>'EMFAC2017EI-2011Class'!C3675</f>
        <v>T6 All Other Buses</v>
      </c>
      <c r="C94" s="85">
        <f>'EMFAC2017EI-2011Class'!D3675</f>
        <v>1976</v>
      </c>
      <c r="D94" s="85">
        <f>'EMFAC2017EI-2011Class'!F3675</f>
        <v>43</v>
      </c>
      <c r="E94" s="87" t="str">
        <f t="shared" si="3"/>
        <v>T6 All Other Buses-43</v>
      </c>
      <c r="F94" s="88">
        <f>VLOOKUP(E94,HD_Odo!$C$2:$D$1381,2,FALSE)</f>
        <v>400000</v>
      </c>
      <c r="G94" s="92" t="str">
        <f>'EMFAC2017EI-2011Class'!H3675</f>
        <v>2019-T6 All Other Buses-43</v>
      </c>
      <c r="H94" s="77">
        <f t="shared" si="2"/>
        <v>1</v>
      </c>
      <c r="I94" s="37"/>
      <c r="M94" s="36"/>
      <c r="N94" s="13"/>
    </row>
    <row r="95" spans="1:14" ht="13.7" customHeight="1" x14ac:dyDescent="0.25">
      <c r="A95" s="85">
        <f>'EMFAC2017EI-2011Class'!B3676</f>
        <v>2019</v>
      </c>
      <c r="B95" s="86" t="str">
        <f>'EMFAC2017EI-2011Class'!C3676</f>
        <v>T6 All Other Buses</v>
      </c>
      <c r="C95" s="85">
        <f>'EMFAC2017EI-2011Class'!D3676</f>
        <v>1975</v>
      </c>
      <c r="D95" s="85">
        <f>'EMFAC2017EI-2011Class'!F3676</f>
        <v>44</v>
      </c>
      <c r="E95" s="87" t="str">
        <f t="shared" si="3"/>
        <v>T6 All Other Buses-44</v>
      </c>
      <c r="F95" s="88">
        <f>VLOOKUP(E95,HD_Odo!$C$2:$D$1381,2,FALSE)</f>
        <v>400000</v>
      </c>
      <c r="G95" s="92" t="str">
        <f>'EMFAC2017EI-2011Class'!H3676</f>
        <v>2019-T6 All Other Buses-44</v>
      </c>
      <c r="H95" s="77">
        <f t="shared" si="2"/>
        <v>1</v>
      </c>
      <c r="I95" s="37"/>
      <c r="M95" s="36"/>
      <c r="N95" s="13"/>
    </row>
    <row r="96" spans="1:14" ht="13.7" customHeight="1" x14ac:dyDescent="0.25">
      <c r="A96" s="85">
        <f>'EMFAC2017EI-2011Class'!B3677</f>
        <v>2019</v>
      </c>
      <c r="B96" s="86" t="str">
        <f>'EMFAC2017EI-2011Class'!C3677</f>
        <v>T6 CAIRP Heavy</v>
      </c>
      <c r="C96" s="85">
        <f>'EMFAC2017EI-2011Class'!D3677</f>
        <v>2020</v>
      </c>
      <c r="D96" s="85">
        <f>'EMFAC2017EI-2011Class'!F3677</f>
        <v>-1</v>
      </c>
      <c r="E96" s="87" t="str">
        <f t="shared" si="3"/>
        <v>T6 CAIRP Heavy--1</v>
      </c>
      <c r="F96" s="88">
        <f>VLOOKUP(E96,HD_Odo!$C$2:$D$1381,2,FALSE)</f>
        <v>0</v>
      </c>
      <c r="G96" s="92" t="str">
        <f>'EMFAC2017EI-2011Class'!H3677</f>
        <v>2019-T6 CAIRP Heavy--1</v>
      </c>
      <c r="H96" s="77">
        <f t="shared" si="2"/>
        <v>1</v>
      </c>
      <c r="I96" s="37"/>
      <c r="M96" s="36"/>
      <c r="N96" s="13"/>
    </row>
    <row r="97" spans="1:14" ht="13.7" customHeight="1" x14ac:dyDescent="0.25">
      <c r="A97" s="85">
        <f>'EMFAC2017EI-2011Class'!B3678</f>
        <v>2019</v>
      </c>
      <c r="B97" s="86" t="str">
        <f>'EMFAC2017EI-2011Class'!C3678</f>
        <v>T6 CAIRP Heavy</v>
      </c>
      <c r="C97" s="85">
        <f>'EMFAC2017EI-2011Class'!D3678</f>
        <v>2019</v>
      </c>
      <c r="D97" s="85">
        <f>'EMFAC2017EI-2011Class'!F3678</f>
        <v>0</v>
      </c>
      <c r="E97" s="87" t="str">
        <f t="shared" si="3"/>
        <v>T6 CAIRP Heavy-0</v>
      </c>
      <c r="F97" s="88">
        <f>VLOOKUP(E97,HD_Odo!$C$2:$D$1381,2,FALSE)</f>
        <v>26110</v>
      </c>
      <c r="G97" s="92" t="str">
        <f>'EMFAC2017EI-2011Class'!H3678</f>
        <v>2019-T6 CAIRP Heavy-0</v>
      </c>
      <c r="H97" s="77">
        <f t="shared" si="2"/>
        <v>0.96221830295846311</v>
      </c>
      <c r="I97" s="37"/>
      <c r="M97" s="36"/>
      <c r="N97" s="13"/>
    </row>
    <row r="98" spans="1:14" ht="13.7" customHeight="1" x14ac:dyDescent="0.25">
      <c r="A98" s="85">
        <f>'EMFAC2017EI-2011Class'!B3679</f>
        <v>2019</v>
      </c>
      <c r="B98" s="86" t="str">
        <f>'EMFAC2017EI-2011Class'!C3679</f>
        <v>T6 CAIRP Heavy</v>
      </c>
      <c r="C98" s="85">
        <f>'EMFAC2017EI-2011Class'!D3679</f>
        <v>2018</v>
      </c>
      <c r="D98" s="85">
        <f>'EMFAC2017EI-2011Class'!F3679</f>
        <v>1</v>
      </c>
      <c r="E98" s="87" t="str">
        <f t="shared" si="3"/>
        <v>T6 CAIRP Heavy-1</v>
      </c>
      <c r="F98" s="88">
        <f>VLOOKUP(E98,HD_Odo!$C$2:$D$1381,2,FALSE)</f>
        <v>52220.02</v>
      </c>
      <c r="G98" s="92" t="str">
        <f>'EMFAC2017EI-2011Class'!H3679</f>
        <v>2019-T6 CAIRP Heavy-1</v>
      </c>
      <c r="H98" s="77">
        <f t="shared" si="2"/>
        <v>0.93506943513278074</v>
      </c>
      <c r="I98" s="37"/>
      <c r="M98" s="36"/>
      <c r="N98" s="13"/>
    </row>
    <row r="99" spans="1:14" ht="13.7" customHeight="1" x14ac:dyDescent="0.25">
      <c r="A99" s="85">
        <f>'EMFAC2017EI-2011Class'!B3680</f>
        <v>2019</v>
      </c>
      <c r="B99" s="86" t="str">
        <f>'EMFAC2017EI-2011Class'!C3680</f>
        <v>T6 CAIRP Heavy</v>
      </c>
      <c r="C99" s="85">
        <f>'EMFAC2017EI-2011Class'!D3680</f>
        <v>2017</v>
      </c>
      <c r="D99" s="85">
        <f>'EMFAC2017EI-2011Class'!F3680</f>
        <v>2</v>
      </c>
      <c r="E99" s="87" t="str">
        <f t="shared" si="3"/>
        <v>T6 CAIRP Heavy-2</v>
      </c>
      <c r="F99" s="88">
        <f>VLOOKUP(E99,HD_Odo!$C$2:$D$1381,2,FALSE)</f>
        <v>78443.02</v>
      </c>
      <c r="G99" s="92" t="str">
        <f>'EMFAC2017EI-2011Class'!H3680</f>
        <v>2019-T6 CAIRP Heavy-2</v>
      </c>
      <c r="H99" s="77">
        <f t="shared" si="2"/>
        <v>0.91454100243993741</v>
      </c>
      <c r="I99" s="37"/>
      <c r="M99" s="36"/>
      <c r="N99" s="13"/>
    </row>
    <row r="100" spans="1:14" ht="13.7" customHeight="1" x14ac:dyDescent="0.25">
      <c r="A100" s="85">
        <f>'EMFAC2017EI-2011Class'!B3681</f>
        <v>2019</v>
      </c>
      <c r="B100" s="86" t="str">
        <f>'EMFAC2017EI-2011Class'!C3681</f>
        <v>T6 CAIRP Heavy</v>
      </c>
      <c r="C100" s="85">
        <f>'EMFAC2017EI-2011Class'!D3681</f>
        <v>2016</v>
      </c>
      <c r="D100" s="85">
        <f>'EMFAC2017EI-2011Class'!F3681</f>
        <v>3</v>
      </c>
      <c r="E100" s="87" t="str">
        <f t="shared" si="3"/>
        <v>T6 CAIRP Heavy-3</v>
      </c>
      <c r="F100" s="88">
        <f>VLOOKUP(E100,HD_Odo!$C$2:$D$1381,2,FALSE)</f>
        <v>104183.02</v>
      </c>
      <c r="G100" s="92" t="str">
        <f>'EMFAC2017EI-2011Class'!H3681</f>
        <v>2019-T6 CAIRP Heavy-3</v>
      </c>
      <c r="H100" s="77">
        <f t="shared" si="2"/>
        <v>0.89879909874122099</v>
      </c>
      <c r="I100" s="37"/>
      <c r="M100" s="36"/>
      <c r="N100" s="13"/>
    </row>
    <row r="101" spans="1:14" ht="13.7" customHeight="1" x14ac:dyDescent="0.25">
      <c r="A101" s="85">
        <f>'EMFAC2017EI-2011Class'!B3682</f>
        <v>2019</v>
      </c>
      <c r="B101" s="86" t="str">
        <f>'EMFAC2017EI-2011Class'!C3682</f>
        <v>T6 CAIRP Heavy</v>
      </c>
      <c r="C101" s="85">
        <f>'EMFAC2017EI-2011Class'!D3682</f>
        <v>2015</v>
      </c>
      <c r="D101" s="85">
        <f>'EMFAC2017EI-2011Class'!F3682</f>
        <v>4</v>
      </c>
      <c r="E101" s="87" t="str">
        <f t="shared" si="3"/>
        <v>T6 CAIRP Heavy-4</v>
      </c>
      <c r="F101" s="88">
        <f>VLOOKUP(E101,HD_Odo!$C$2:$D$1381,2,FALSE)</f>
        <v>129033.02</v>
      </c>
      <c r="G101" s="92" t="str">
        <f>'EMFAC2017EI-2011Class'!H3682</f>
        <v>2019-T6 CAIRP Heavy-4</v>
      </c>
      <c r="H101" s="77">
        <f t="shared" si="2"/>
        <v>0.88653192747974929</v>
      </c>
      <c r="I101" s="37"/>
      <c r="M101" s="36"/>
      <c r="N101" s="13"/>
    </row>
    <row r="102" spans="1:14" ht="13.7" customHeight="1" x14ac:dyDescent="0.25">
      <c r="A102" s="85">
        <f>'EMFAC2017EI-2011Class'!B3683</f>
        <v>2019</v>
      </c>
      <c r="B102" s="86" t="str">
        <f>'EMFAC2017EI-2011Class'!C3683</f>
        <v>T6 CAIRP Heavy</v>
      </c>
      <c r="C102" s="85">
        <f>'EMFAC2017EI-2011Class'!D3683</f>
        <v>2014</v>
      </c>
      <c r="D102" s="85">
        <f>'EMFAC2017EI-2011Class'!F3683</f>
        <v>5</v>
      </c>
      <c r="E102" s="87" t="str">
        <f t="shared" si="3"/>
        <v>T6 CAIRP Heavy-5</v>
      </c>
      <c r="F102" s="88">
        <f>VLOOKUP(E102,HD_Odo!$C$2:$D$1381,2,FALSE)</f>
        <v>152742.01999999999</v>
      </c>
      <c r="G102" s="92" t="str">
        <f>'EMFAC2017EI-2011Class'!H3683</f>
        <v>2019-T6 CAIRP Heavy-5</v>
      </c>
      <c r="H102" s="77">
        <f t="shared" si="2"/>
        <v>0.87681465578346118</v>
      </c>
      <c r="I102" s="37"/>
      <c r="M102" s="36"/>
      <c r="N102" s="13"/>
    </row>
    <row r="103" spans="1:14" ht="13.7" customHeight="1" x14ac:dyDescent="0.25">
      <c r="A103" s="85">
        <f>'EMFAC2017EI-2011Class'!B3684</f>
        <v>2019</v>
      </c>
      <c r="B103" s="86" t="str">
        <f>'EMFAC2017EI-2011Class'!C3684</f>
        <v>T6 CAIRP Heavy</v>
      </c>
      <c r="C103" s="85">
        <f>'EMFAC2017EI-2011Class'!D3684</f>
        <v>2013</v>
      </c>
      <c r="D103" s="85">
        <f>'EMFAC2017EI-2011Class'!F3684</f>
        <v>6</v>
      </c>
      <c r="E103" s="87" t="str">
        <f t="shared" si="3"/>
        <v>T6 CAIRP Heavy-6</v>
      </c>
      <c r="F103" s="88">
        <f>VLOOKUP(E103,HD_Odo!$C$2:$D$1381,2,FALSE)</f>
        <v>175186.02</v>
      </c>
      <c r="G103" s="92" t="str">
        <f>'EMFAC2017EI-2011Class'!H3684</f>
        <v>2019-T6 CAIRP Heavy-6</v>
      </c>
      <c r="H103" s="77">
        <f t="shared" si="2"/>
        <v>0.84900159356558103</v>
      </c>
      <c r="I103" s="37"/>
      <c r="M103" s="36"/>
      <c r="N103" s="13"/>
    </row>
    <row r="104" spans="1:14" ht="13.7" customHeight="1" x14ac:dyDescent="0.25">
      <c r="A104" s="85">
        <f>'EMFAC2017EI-2011Class'!B3685</f>
        <v>2019</v>
      </c>
      <c r="B104" s="86" t="str">
        <f>'EMFAC2017EI-2011Class'!C3685</f>
        <v>T6 CAIRP Heavy</v>
      </c>
      <c r="C104" s="85">
        <f>'EMFAC2017EI-2011Class'!D3685</f>
        <v>2012</v>
      </c>
      <c r="D104" s="85">
        <f>'EMFAC2017EI-2011Class'!F3685</f>
        <v>7</v>
      </c>
      <c r="E104" s="87" t="str">
        <f t="shared" si="3"/>
        <v>T6 CAIRP Heavy-7</v>
      </c>
      <c r="F104" s="88">
        <f>VLOOKUP(E104,HD_Odo!$C$2:$D$1381,2,FALSE)</f>
        <v>196337.04</v>
      </c>
      <c r="G104" s="92" t="str">
        <f>'EMFAC2017EI-2011Class'!H3685</f>
        <v>2019-T6 CAIRP Heavy-7</v>
      </c>
      <c r="H104" s="77">
        <f t="shared" si="2"/>
        <v>0.84343254651302646</v>
      </c>
      <c r="I104" s="37"/>
      <c r="M104" s="36"/>
      <c r="N104" s="13"/>
    </row>
    <row r="105" spans="1:14" ht="13.7" customHeight="1" x14ac:dyDescent="0.25">
      <c r="A105" s="85">
        <f>'EMFAC2017EI-2011Class'!B3686</f>
        <v>2019</v>
      </c>
      <c r="B105" s="86" t="str">
        <f>'EMFAC2017EI-2011Class'!C3686</f>
        <v>T6 CAIRP Heavy</v>
      </c>
      <c r="C105" s="85">
        <f>'EMFAC2017EI-2011Class'!D3686</f>
        <v>2011</v>
      </c>
      <c r="D105" s="85">
        <f>'EMFAC2017EI-2011Class'!F3686</f>
        <v>8</v>
      </c>
      <c r="E105" s="87" t="str">
        <f t="shared" si="3"/>
        <v>T6 CAIRP Heavy-8</v>
      </c>
      <c r="F105" s="88">
        <f>VLOOKUP(E105,HD_Odo!$C$2:$D$1381,2,FALSE)</f>
        <v>216233.04</v>
      </c>
      <c r="G105" s="92" t="str">
        <f>'EMFAC2017EI-2011Class'!H3686</f>
        <v>2019-T6 CAIRP Heavy-8</v>
      </c>
      <c r="H105" s="77">
        <f t="shared" si="2"/>
        <v>0.83890457615098657</v>
      </c>
      <c r="I105" s="37"/>
      <c r="M105" s="36"/>
      <c r="N105" s="13"/>
    </row>
    <row r="106" spans="1:14" ht="13.7" customHeight="1" x14ac:dyDescent="0.25">
      <c r="A106" s="85">
        <f>'EMFAC2017EI-2011Class'!B3687</f>
        <v>2019</v>
      </c>
      <c r="B106" s="86" t="str">
        <f>'EMFAC2017EI-2011Class'!C3687</f>
        <v>T6 CAIRP Heavy</v>
      </c>
      <c r="C106" s="85">
        <f>'EMFAC2017EI-2011Class'!D3687</f>
        <v>2010</v>
      </c>
      <c r="D106" s="85">
        <f>'EMFAC2017EI-2011Class'!F3687</f>
        <v>9</v>
      </c>
      <c r="E106" s="87" t="str">
        <f t="shared" si="3"/>
        <v>T6 CAIRP Heavy-9</v>
      </c>
      <c r="F106" s="88">
        <f>VLOOKUP(E106,HD_Odo!$C$2:$D$1381,2,FALSE)</f>
        <v>234945.04</v>
      </c>
      <c r="G106" s="92" t="str">
        <f>'EMFAC2017EI-2011Class'!H3687</f>
        <v>2019-T6 CAIRP Heavy-9</v>
      </c>
      <c r="H106" s="77">
        <f t="shared" si="2"/>
        <v>0.84964110805283766</v>
      </c>
      <c r="I106" s="37"/>
      <c r="M106" s="36"/>
      <c r="N106" s="13"/>
    </row>
    <row r="107" spans="1:14" ht="13.7" customHeight="1" x14ac:dyDescent="0.25">
      <c r="A107" s="85">
        <f>'EMFAC2017EI-2011Class'!B3688</f>
        <v>2019</v>
      </c>
      <c r="B107" s="86" t="str">
        <f>'EMFAC2017EI-2011Class'!C3688</f>
        <v>T6 CAIRP Heavy</v>
      </c>
      <c r="C107" s="85">
        <f>'EMFAC2017EI-2011Class'!D3688</f>
        <v>2009</v>
      </c>
      <c r="D107" s="85">
        <f>'EMFAC2017EI-2011Class'!F3688</f>
        <v>10</v>
      </c>
      <c r="E107" s="87" t="str">
        <f t="shared" si="3"/>
        <v>T6 CAIRP Heavy-10</v>
      </c>
      <c r="F107" s="88">
        <f>VLOOKUP(E107,HD_Odo!$C$2:$D$1381,2,FALSE)</f>
        <v>252551.04000000001</v>
      </c>
      <c r="G107" s="92" t="str">
        <f>'EMFAC2017EI-2011Class'!H3688</f>
        <v>2019-T6 CAIRP Heavy-10</v>
      </c>
      <c r="H107" s="77">
        <f t="shared" si="2"/>
        <v>0.84485395512120764</v>
      </c>
      <c r="I107" s="37"/>
      <c r="M107" s="36"/>
      <c r="N107" s="13"/>
    </row>
    <row r="108" spans="1:14" ht="13.7" customHeight="1" x14ac:dyDescent="0.25">
      <c r="A108" s="85">
        <f>'EMFAC2017EI-2011Class'!B3689</f>
        <v>2019</v>
      </c>
      <c r="B108" s="86" t="str">
        <f>'EMFAC2017EI-2011Class'!C3689</f>
        <v>T6 CAIRP Heavy</v>
      </c>
      <c r="C108" s="85">
        <f>'EMFAC2017EI-2011Class'!D3689</f>
        <v>2008</v>
      </c>
      <c r="D108" s="85">
        <f>'EMFAC2017EI-2011Class'!F3689</f>
        <v>11</v>
      </c>
      <c r="E108" s="87" t="str">
        <f t="shared" si="3"/>
        <v>T6 CAIRP Heavy-11</v>
      </c>
      <c r="F108" s="88">
        <f>VLOOKUP(E108,HD_Odo!$C$2:$D$1381,2,FALSE)</f>
        <v>269102.03999999998</v>
      </c>
      <c r="G108" s="92" t="str">
        <f>'EMFAC2017EI-2011Class'!H3689</f>
        <v>2019-T6 CAIRP Heavy-11</v>
      </c>
      <c r="H108" s="77">
        <f t="shared" si="2"/>
        <v>0.84069100393942331</v>
      </c>
      <c r="I108" s="37"/>
      <c r="M108" s="36"/>
      <c r="N108" s="13"/>
    </row>
    <row r="109" spans="1:14" ht="13.7" customHeight="1" x14ac:dyDescent="0.25">
      <c r="A109" s="85">
        <f>'EMFAC2017EI-2011Class'!B3690</f>
        <v>2019</v>
      </c>
      <c r="B109" s="86" t="str">
        <f>'EMFAC2017EI-2011Class'!C3690</f>
        <v>T6 CAIRP Heavy</v>
      </c>
      <c r="C109" s="85">
        <f>'EMFAC2017EI-2011Class'!D3690</f>
        <v>2007</v>
      </c>
      <c r="D109" s="85">
        <f>'EMFAC2017EI-2011Class'!F3690</f>
        <v>12</v>
      </c>
      <c r="E109" s="87" t="str">
        <f t="shared" si="3"/>
        <v>T6 CAIRP Heavy-12</v>
      </c>
      <c r="F109" s="88">
        <f>VLOOKUP(E109,HD_Odo!$C$2:$D$1381,2,FALSE)</f>
        <v>284592.03999999998</v>
      </c>
      <c r="G109" s="92" t="str">
        <f>'EMFAC2017EI-2011Class'!H3690</f>
        <v>2019-T6 CAIRP Heavy-12</v>
      </c>
      <c r="H109" s="77">
        <f t="shared" si="2"/>
        <v>0.90255370469472185</v>
      </c>
      <c r="I109" s="37"/>
      <c r="M109" s="36"/>
      <c r="N109" s="13"/>
    </row>
    <row r="110" spans="1:14" ht="13.7" customHeight="1" x14ac:dyDescent="0.25">
      <c r="A110" s="85">
        <f>'EMFAC2017EI-2011Class'!B3691</f>
        <v>2019</v>
      </c>
      <c r="B110" s="86" t="str">
        <f>'EMFAC2017EI-2011Class'!C3691</f>
        <v>T6 CAIRP Heavy</v>
      </c>
      <c r="C110" s="85">
        <f>'EMFAC2017EI-2011Class'!D3691</f>
        <v>2006</v>
      </c>
      <c r="D110" s="85">
        <f>'EMFAC2017EI-2011Class'!F3691</f>
        <v>13</v>
      </c>
      <c r="E110" s="87" t="str">
        <f t="shared" si="3"/>
        <v>T6 CAIRP Heavy-13</v>
      </c>
      <c r="F110" s="88">
        <f>VLOOKUP(E110,HD_Odo!$C$2:$D$1381,2,FALSE)</f>
        <v>298930.03999999998</v>
      </c>
      <c r="G110" s="92" t="str">
        <f>'EMFAC2017EI-2011Class'!H3691</f>
        <v>2019-T6 CAIRP Heavy-13</v>
      </c>
      <c r="H110" s="77">
        <f t="shared" si="2"/>
        <v>0.90026800668364515</v>
      </c>
      <c r="I110" s="37"/>
      <c r="M110" s="36"/>
      <c r="N110" s="13"/>
    </row>
    <row r="111" spans="1:14" ht="13.7" customHeight="1" x14ac:dyDescent="0.25">
      <c r="A111" s="85">
        <f>'EMFAC2017EI-2011Class'!B3692</f>
        <v>2019</v>
      </c>
      <c r="B111" s="86" t="str">
        <f>'EMFAC2017EI-2011Class'!C3692</f>
        <v>T6 CAIRP Heavy</v>
      </c>
      <c r="C111" s="85">
        <f>'EMFAC2017EI-2011Class'!D3692</f>
        <v>2005</v>
      </c>
      <c r="D111" s="85">
        <f>'EMFAC2017EI-2011Class'!F3692</f>
        <v>14</v>
      </c>
      <c r="E111" s="87" t="str">
        <f t="shared" si="3"/>
        <v>T6 CAIRP Heavy-14</v>
      </c>
      <c r="F111" s="88">
        <f>VLOOKUP(E111,HD_Odo!$C$2:$D$1381,2,FALSE)</f>
        <v>311906.03999999998</v>
      </c>
      <c r="G111" s="92" t="str">
        <f>'EMFAC2017EI-2011Class'!H3692</f>
        <v>2019-T6 CAIRP Heavy-14</v>
      </c>
      <c r="H111" s="77">
        <f t="shared" si="2"/>
        <v>0.89829815478764208</v>
      </c>
      <c r="I111" s="37"/>
      <c r="M111" s="36"/>
      <c r="N111" s="13"/>
    </row>
    <row r="112" spans="1:14" ht="13.7" customHeight="1" x14ac:dyDescent="0.25">
      <c r="A112" s="85">
        <f>'EMFAC2017EI-2011Class'!B3693</f>
        <v>2019</v>
      </c>
      <c r="B112" s="86" t="str">
        <f>'EMFAC2017EI-2011Class'!C3693</f>
        <v>T6 CAIRP Heavy</v>
      </c>
      <c r="C112" s="85">
        <f>'EMFAC2017EI-2011Class'!D3693</f>
        <v>2004</v>
      </c>
      <c r="D112" s="85">
        <f>'EMFAC2017EI-2011Class'!F3693</f>
        <v>15</v>
      </c>
      <c r="E112" s="87" t="str">
        <f t="shared" si="3"/>
        <v>T6 CAIRP Heavy-15</v>
      </c>
      <c r="F112" s="88">
        <f>VLOOKUP(E112,HD_Odo!$C$2:$D$1381,2,FALSE)</f>
        <v>323163.03999999998</v>
      </c>
      <c r="G112" s="92" t="str">
        <f>'EMFAC2017EI-2011Class'!H3693</f>
        <v>2019-T6 CAIRP Heavy-15</v>
      </c>
      <c r="H112" s="77">
        <f t="shared" si="2"/>
        <v>0.89666022112706922</v>
      </c>
      <c r="I112" s="37"/>
      <c r="M112" s="36"/>
      <c r="N112" s="13"/>
    </row>
    <row r="113" spans="1:14" ht="13.7" customHeight="1" x14ac:dyDescent="0.25">
      <c r="A113" s="85">
        <f>'EMFAC2017EI-2011Class'!B3694</f>
        <v>2019</v>
      </c>
      <c r="B113" s="86" t="str">
        <f>'EMFAC2017EI-2011Class'!C3694</f>
        <v>T6 CAIRP Heavy</v>
      </c>
      <c r="C113" s="85">
        <f>'EMFAC2017EI-2011Class'!D3694</f>
        <v>2003</v>
      </c>
      <c r="D113" s="85">
        <f>'EMFAC2017EI-2011Class'!F3694</f>
        <v>16</v>
      </c>
      <c r="E113" s="87" t="str">
        <f t="shared" si="3"/>
        <v>T6 CAIRP Heavy-16</v>
      </c>
      <c r="F113" s="88">
        <f>VLOOKUP(E113,HD_Odo!$C$2:$D$1381,2,FALSE)</f>
        <v>334374.03999999998</v>
      </c>
      <c r="G113" s="92" t="str">
        <f>'EMFAC2017EI-2011Class'!H3694</f>
        <v>2019-T6 CAIRP Heavy-16</v>
      </c>
      <c r="H113" s="77">
        <f t="shared" si="2"/>
        <v>0.93825671216880668</v>
      </c>
      <c r="I113" s="37"/>
      <c r="M113" s="36"/>
      <c r="N113" s="13"/>
    </row>
    <row r="114" spans="1:14" ht="13.7" customHeight="1" x14ac:dyDescent="0.25">
      <c r="A114" s="85">
        <f>'EMFAC2017EI-2011Class'!B3695</f>
        <v>2019</v>
      </c>
      <c r="B114" s="86" t="str">
        <f>'EMFAC2017EI-2011Class'!C3695</f>
        <v>T6 CAIRP Heavy</v>
      </c>
      <c r="C114" s="85">
        <f>'EMFAC2017EI-2011Class'!D3695</f>
        <v>2002</v>
      </c>
      <c r="D114" s="85">
        <f>'EMFAC2017EI-2011Class'!F3695</f>
        <v>17</v>
      </c>
      <c r="E114" s="87" t="str">
        <f t="shared" si="3"/>
        <v>T6 CAIRP Heavy-17</v>
      </c>
      <c r="F114" s="88">
        <f>VLOOKUP(E114,HD_Odo!$C$2:$D$1381,2,FALSE)</f>
        <v>345539.04</v>
      </c>
      <c r="G114" s="92" t="str">
        <f>'EMFAC2017EI-2011Class'!H3695</f>
        <v>2019-T6 CAIRP Heavy-17</v>
      </c>
      <c r="H114" s="77">
        <f t="shared" si="2"/>
        <v>0.93743508343190551</v>
      </c>
      <c r="I114" s="37"/>
      <c r="M114" s="36"/>
      <c r="N114" s="13"/>
    </row>
    <row r="115" spans="1:14" ht="13.7" customHeight="1" x14ac:dyDescent="0.25">
      <c r="A115" s="85">
        <f>'EMFAC2017EI-2011Class'!B3696</f>
        <v>2019</v>
      </c>
      <c r="B115" s="86" t="str">
        <f>'EMFAC2017EI-2011Class'!C3696</f>
        <v>T6 CAIRP Heavy</v>
      </c>
      <c r="C115" s="85">
        <f>'EMFAC2017EI-2011Class'!D3696</f>
        <v>2001</v>
      </c>
      <c r="D115" s="85">
        <f>'EMFAC2017EI-2011Class'!F3696</f>
        <v>18</v>
      </c>
      <c r="E115" s="87" t="str">
        <f t="shared" si="3"/>
        <v>T6 CAIRP Heavy-18</v>
      </c>
      <c r="F115" s="88">
        <f>VLOOKUP(E115,HD_Odo!$C$2:$D$1381,2,FALSE)</f>
        <v>356652.04</v>
      </c>
      <c r="G115" s="92" t="str">
        <f>'EMFAC2017EI-2011Class'!H3696</f>
        <v>2019-T6 CAIRP Heavy-18</v>
      </c>
      <c r="H115" s="77">
        <f t="shared" si="2"/>
        <v>0.93664839288394974</v>
      </c>
      <c r="I115" s="37"/>
      <c r="M115" s="36"/>
      <c r="N115" s="13"/>
    </row>
    <row r="116" spans="1:14" ht="13.7" customHeight="1" x14ac:dyDescent="0.25">
      <c r="A116" s="85">
        <f>'EMFAC2017EI-2011Class'!B3697</f>
        <v>2019</v>
      </c>
      <c r="B116" s="86" t="str">
        <f>'EMFAC2017EI-2011Class'!C3697</f>
        <v>T6 CAIRP Heavy</v>
      </c>
      <c r="C116" s="85">
        <f>'EMFAC2017EI-2011Class'!D3697</f>
        <v>2000</v>
      </c>
      <c r="D116" s="85">
        <f>'EMFAC2017EI-2011Class'!F3697</f>
        <v>19</v>
      </c>
      <c r="E116" s="87" t="str">
        <f t="shared" si="3"/>
        <v>T6 CAIRP Heavy-19</v>
      </c>
      <c r="F116" s="88">
        <f>VLOOKUP(E116,HD_Odo!$C$2:$D$1381,2,FALSE)</f>
        <v>367703.03999999998</v>
      </c>
      <c r="G116" s="92" t="str">
        <f>'EMFAC2017EI-2011Class'!H3697</f>
        <v>2019-T6 CAIRP Heavy-19</v>
      </c>
      <c r="H116" s="77">
        <f t="shared" si="2"/>
        <v>0.93589515161515369</v>
      </c>
      <c r="I116" s="37"/>
      <c r="M116" s="36"/>
      <c r="N116" s="13"/>
    </row>
    <row r="117" spans="1:14" ht="13.7" customHeight="1" x14ac:dyDescent="0.25">
      <c r="A117" s="85">
        <f>'EMFAC2017EI-2011Class'!B3698</f>
        <v>2019</v>
      </c>
      <c r="B117" s="86" t="str">
        <f>'EMFAC2017EI-2011Class'!C3698</f>
        <v>T6 CAIRP Heavy</v>
      </c>
      <c r="C117" s="85">
        <f>'EMFAC2017EI-2011Class'!D3698</f>
        <v>1999</v>
      </c>
      <c r="D117" s="85">
        <f>'EMFAC2017EI-2011Class'!F3698</f>
        <v>20</v>
      </c>
      <c r="E117" s="87" t="str">
        <f t="shared" si="3"/>
        <v>T6 CAIRP Heavy-20</v>
      </c>
      <c r="F117" s="88">
        <f>VLOOKUP(E117,HD_Odo!$C$2:$D$1381,2,FALSE)</f>
        <v>378676.04</v>
      </c>
      <c r="G117" s="92" t="str">
        <f>'EMFAC2017EI-2011Class'!H3698</f>
        <v>2019-T6 CAIRP Heavy-20</v>
      </c>
      <c r="H117" s="77">
        <f t="shared" si="2"/>
        <v>0.935174336095424</v>
      </c>
      <c r="I117" s="37"/>
      <c r="M117" s="36"/>
      <c r="N117" s="13"/>
    </row>
    <row r="118" spans="1:14" ht="13.7" customHeight="1" x14ac:dyDescent="0.25">
      <c r="A118" s="85">
        <f>'EMFAC2017EI-2011Class'!B3699</f>
        <v>2019</v>
      </c>
      <c r="B118" s="86" t="str">
        <f>'EMFAC2017EI-2011Class'!C3699</f>
        <v>T6 CAIRP Heavy</v>
      </c>
      <c r="C118" s="85">
        <f>'EMFAC2017EI-2011Class'!D3699</f>
        <v>1998</v>
      </c>
      <c r="D118" s="85">
        <f>'EMFAC2017EI-2011Class'!F3699</f>
        <v>21</v>
      </c>
      <c r="E118" s="87" t="str">
        <f t="shared" si="3"/>
        <v>T6 CAIRP Heavy-21</v>
      </c>
      <c r="F118" s="88">
        <f>VLOOKUP(E118,HD_Odo!$C$2:$D$1381,2,FALSE)</f>
        <v>389550.04</v>
      </c>
      <c r="G118" s="92" t="str">
        <f>'EMFAC2017EI-2011Class'!H3699</f>
        <v>2019-T6 CAIRP Heavy-21</v>
      </c>
      <c r="H118" s="77">
        <f t="shared" si="2"/>
        <v>0.93448525518029601</v>
      </c>
      <c r="I118" s="37"/>
      <c r="M118" s="36"/>
      <c r="N118" s="13"/>
    </row>
    <row r="119" spans="1:14" ht="13.7" customHeight="1" x14ac:dyDescent="0.25">
      <c r="A119" s="85">
        <f>'EMFAC2017EI-2011Class'!B3700</f>
        <v>2019</v>
      </c>
      <c r="B119" s="86" t="str">
        <f>'EMFAC2017EI-2011Class'!C3700</f>
        <v>T6 CAIRP Heavy</v>
      </c>
      <c r="C119" s="85">
        <f>'EMFAC2017EI-2011Class'!D3700</f>
        <v>1997</v>
      </c>
      <c r="D119" s="85">
        <f>'EMFAC2017EI-2011Class'!F3700</f>
        <v>22</v>
      </c>
      <c r="E119" s="87" t="str">
        <f t="shared" si="3"/>
        <v>T6 CAIRP Heavy-22</v>
      </c>
      <c r="F119" s="88">
        <f>VLOOKUP(E119,HD_Odo!$C$2:$D$1381,2,FALSE)</f>
        <v>400000</v>
      </c>
      <c r="G119" s="92" t="str">
        <f>'EMFAC2017EI-2011Class'!H3700</f>
        <v>2019-T6 CAIRP Heavy-22</v>
      </c>
      <c r="H119" s="77">
        <f t="shared" si="2"/>
        <v>0.93384549707910502</v>
      </c>
      <c r="I119" s="37"/>
      <c r="M119" s="36"/>
      <c r="N119" s="13"/>
    </row>
    <row r="120" spans="1:14" ht="13.7" customHeight="1" x14ac:dyDescent="0.25">
      <c r="A120" s="85">
        <f>'EMFAC2017EI-2011Class'!B3701</f>
        <v>2019</v>
      </c>
      <c r="B120" s="86" t="str">
        <f>'EMFAC2017EI-2011Class'!C3701</f>
        <v>T6 CAIRP Heavy</v>
      </c>
      <c r="C120" s="85">
        <f>'EMFAC2017EI-2011Class'!D3701</f>
        <v>1996</v>
      </c>
      <c r="D120" s="85">
        <f>'EMFAC2017EI-2011Class'!F3701</f>
        <v>23</v>
      </c>
      <c r="E120" s="87" t="str">
        <f t="shared" si="3"/>
        <v>T6 CAIRP Heavy-23</v>
      </c>
      <c r="F120" s="88">
        <f>VLOOKUP(E120,HD_Odo!$C$2:$D$1381,2,FALSE)</f>
        <v>400000</v>
      </c>
      <c r="G120" s="92" t="str">
        <f>'EMFAC2017EI-2011Class'!H3701</f>
        <v>2019-T6 CAIRP Heavy-23</v>
      </c>
      <c r="H120" s="77">
        <f t="shared" si="2"/>
        <v>0.93384549707910502</v>
      </c>
      <c r="I120" s="37"/>
      <c r="M120" s="36"/>
      <c r="N120" s="13"/>
    </row>
    <row r="121" spans="1:14" ht="13.7" customHeight="1" x14ac:dyDescent="0.25">
      <c r="A121" s="85">
        <f>'EMFAC2017EI-2011Class'!B3702</f>
        <v>2019</v>
      </c>
      <c r="B121" s="86" t="str">
        <f>'EMFAC2017EI-2011Class'!C3702</f>
        <v>T6 CAIRP Heavy</v>
      </c>
      <c r="C121" s="85">
        <f>'EMFAC2017EI-2011Class'!D3702</f>
        <v>1995</v>
      </c>
      <c r="D121" s="85">
        <f>'EMFAC2017EI-2011Class'!F3702</f>
        <v>24</v>
      </c>
      <c r="E121" s="87" t="str">
        <f t="shared" si="3"/>
        <v>T6 CAIRP Heavy-24</v>
      </c>
      <c r="F121" s="88">
        <f>VLOOKUP(E121,HD_Odo!$C$2:$D$1381,2,FALSE)</f>
        <v>400000</v>
      </c>
      <c r="G121" s="92" t="str">
        <f>'EMFAC2017EI-2011Class'!H3702</f>
        <v>2019-T6 CAIRP Heavy-24</v>
      </c>
      <c r="H121" s="77">
        <f t="shared" si="2"/>
        <v>0.93384549707910502</v>
      </c>
      <c r="I121" s="37"/>
      <c r="M121" s="36"/>
      <c r="N121" s="13"/>
    </row>
    <row r="122" spans="1:14" ht="13.7" customHeight="1" x14ac:dyDescent="0.25">
      <c r="A122" s="85">
        <f>'EMFAC2017EI-2011Class'!B3703</f>
        <v>2019</v>
      </c>
      <c r="B122" s="86" t="str">
        <f>'EMFAC2017EI-2011Class'!C3703</f>
        <v>T6 CAIRP Heavy</v>
      </c>
      <c r="C122" s="85">
        <f>'EMFAC2017EI-2011Class'!D3703</f>
        <v>1994</v>
      </c>
      <c r="D122" s="85">
        <f>'EMFAC2017EI-2011Class'!F3703</f>
        <v>25</v>
      </c>
      <c r="E122" s="87" t="str">
        <f t="shared" si="3"/>
        <v>T6 CAIRP Heavy-25</v>
      </c>
      <c r="F122" s="88">
        <f>VLOOKUP(E122,HD_Odo!$C$2:$D$1381,2,FALSE)</f>
        <v>400000</v>
      </c>
      <c r="G122" s="92" t="str">
        <f>'EMFAC2017EI-2011Class'!H3703</f>
        <v>2019-T6 CAIRP Heavy-25</v>
      </c>
      <c r="H122" s="77">
        <f t="shared" si="2"/>
        <v>0.93384549707910502</v>
      </c>
      <c r="I122" s="37"/>
      <c r="M122" s="36"/>
      <c r="N122" s="13"/>
    </row>
    <row r="123" spans="1:14" ht="13.7" customHeight="1" x14ac:dyDescent="0.25">
      <c r="A123" s="85">
        <f>'EMFAC2017EI-2011Class'!B3704</f>
        <v>2019</v>
      </c>
      <c r="B123" s="86" t="str">
        <f>'EMFAC2017EI-2011Class'!C3704</f>
        <v>T6 CAIRP Heavy</v>
      </c>
      <c r="C123" s="85">
        <f>'EMFAC2017EI-2011Class'!D3704</f>
        <v>1993</v>
      </c>
      <c r="D123" s="85">
        <f>'EMFAC2017EI-2011Class'!F3704</f>
        <v>26</v>
      </c>
      <c r="E123" s="87" t="str">
        <f t="shared" si="3"/>
        <v>T6 CAIRP Heavy-26</v>
      </c>
      <c r="F123" s="88">
        <f>VLOOKUP(E123,HD_Odo!$C$2:$D$1381,2,FALSE)</f>
        <v>400000</v>
      </c>
      <c r="G123" s="92" t="str">
        <f>'EMFAC2017EI-2011Class'!H3704</f>
        <v>2019-T6 CAIRP Heavy-26</v>
      </c>
      <c r="H123" s="77">
        <f t="shared" si="2"/>
        <v>1</v>
      </c>
      <c r="I123" s="37"/>
      <c r="M123" s="36"/>
      <c r="N123" s="13"/>
    </row>
    <row r="124" spans="1:14" ht="13.7" customHeight="1" x14ac:dyDescent="0.25">
      <c r="A124" s="85">
        <f>'EMFAC2017EI-2011Class'!B3705</f>
        <v>2019</v>
      </c>
      <c r="B124" s="86" t="str">
        <f>'EMFAC2017EI-2011Class'!C3705</f>
        <v>T6 CAIRP Heavy</v>
      </c>
      <c r="C124" s="85">
        <f>'EMFAC2017EI-2011Class'!D3705</f>
        <v>1992</v>
      </c>
      <c r="D124" s="85">
        <f>'EMFAC2017EI-2011Class'!F3705</f>
        <v>27</v>
      </c>
      <c r="E124" s="87" t="str">
        <f t="shared" si="3"/>
        <v>T6 CAIRP Heavy-27</v>
      </c>
      <c r="F124" s="88">
        <f>VLOOKUP(E124,HD_Odo!$C$2:$D$1381,2,FALSE)</f>
        <v>400000</v>
      </c>
      <c r="G124" s="92" t="str">
        <f>'EMFAC2017EI-2011Class'!H3705</f>
        <v>2019-T6 CAIRP Heavy-27</v>
      </c>
      <c r="H124" s="77">
        <f t="shared" si="2"/>
        <v>1</v>
      </c>
      <c r="I124" s="37"/>
      <c r="M124" s="36"/>
      <c r="N124" s="13"/>
    </row>
    <row r="125" spans="1:14" ht="13.7" customHeight="1" x14ac:dyDescent="0.25">
      <c r="A125" s="85">
        <f>'EMFAC2017EI-2011Class'!B3706</f>
        <v>2019</v>
      </c>
      <c r="B125" s="86" t="str">
        <f>'EMFAC2017EI-2011Class'!C3706</f>
        <v>T6 CAIRP Heavy</v>
      </c>
      <c r="C125" s="85">
        <f>'EMFAC2017EI-2011Class'!D3706</f>
        <v>1991</v>
      </c>
      <c r="D125" s="85">
        <f>'EMFAC2017EI-2011Class'!F3706</f>
        <v>28</v>
      </c>
      <c r="E125" s="87" t="str">
        <f t="shared" si="3"/>
        <v>T6 CAIRP Heavy-28</v>
      </c>
      <c r="F125" s="88">
        <f>VLOOKUP(E125,HD_Odo!$C$2:$D$1381,2,FALSE)</f>
        <v>400000</v>
      </c>
      <c r="G125" s="92" t="str">
        <f>'EMFAC2017EI-2011Class'!H3706</f>
        <v>2019-T6 CAIRP Heavy-28</v>
      </c>
      <c r="H125" s="77">
        <f t="shared" si="2"/>
        <v>1</v>
      </c>
      <c r="I125" s="37"/>
      <c r="M125" s="36"/>
      <c r="N125" s="13"/>
    </row>
    <row r="126" spans="1:14" ht="13.7" customHeight="1" x14ac:dyDescent="0.25">
      <c r="A126" s="85">
        <f>'EMFAC2017EI-2011Class'!B3707</f>
        <v>2019</v>
      </c>
      <c r="B126" s="86" t="str">
        <f>'EMFAC2017EI-2011Class'!C3707</f>
        <v>T6 CAIRP Heavy</v>
      </c>
      <c r="C126" s="85">
        <f>'EMFAC2017EI-2011Class'!D3707</f>
        <v>1990</v>
      </c>
      <c r="D126" s="85">
        <f>'EMFAC2017EI-2011Class'!F3707</f>
        <v>29</v>
      </c>
      <c r="E126" s="87" t="str">
        <f t="shared" si="3"/>
        <v>T6 CAIRP Heavy-29</v>
      </c>
      <c r="F126" s="88">
        <f>VLOOKUP(E126,HD_Odo!$C$2:$D$1381,2,FALSE)</f>
        <v>400000</v>
      </c>
      <c r="G126" s="92" t="str">
        <f>'EMFAC2017EI-2011Class'!H3707</f>
        <v>2019-T6 CAIRP Heavy-29</v>
      </c>
      <c r="H126" s="77">
        <f t="shared" si="2"/>
        <v>1</v>
      </c>
      <c r="I126" s="37"/>
      <c r="M126" s="36"/>
      <c r="N126" s="13"/>
    </row>
    <row r="127" spans="1:14" ht="13.7" customHeight="1" x14ac:dyDescent="0.25">
      <c r="A127" s="85">
        <f>'EMFAC2017EI-2011Class'!B3708</f>
        <v>2019</v>
      </c>
      <c r="B127" s="86" t="str">
        <f>'EMFAC2017EI-2011Class'!C3708</f>
        <v>T6 CAIRP Heavy</v>
      </c>
      <c r="C127" s="85">
        <f>'EMFAC2017EI-2011Class'!D3708</f>
        <v>1989</v>
      </c>
      <c r="D127" s="85">
        <f>'EMFAC2017EI-2011Class'!F3708</f>
        <v>30</v>
      </c>
      <c r="E127" s="87" t="str">
        <f t="shared" si="3"/>
        <v>T6 CAIRP Heavy-30</v>
      </c>
      <c r="F127" s="88">
        <f>VLOOKUP(E127,HD_Odo!$C$2:$D$1381,2,FALSE)</f>
        <v>400000</v>
      </c>
      <c r="G127" s="92" t="str">
        <f>'EMFAC2017EI-2011Class'!H3708</f>
        <v>2019-T6 CAIRP Heavy-30</v>
      </c>
      <c r="H127" s="77">
        <f t="shared" si="2"/>
        <v>1</v>
      </c>
      <c r="I127" s="37"/>
      <c r="M127" s="36"/>
      <c r="N127" s="13"/>
    </row>
    <row r="128" spans="1:14" ht="13.7" customHeight="1" x14ac:dyDescent="0.25">
      <c r="A128" s="85">
        <f>'EMFAC2017EI-2011Class'!B3709</f>
        <v>2019</v>
      </c>
      <c r="B128" s="86" t="str">
        <f>'EMFAC2017EI-2011Class'!C3709</f>
        <v>T6 CAIRP Heavy</v>
      </c>
      <c r="C128" s="85">
        <f>'EMFAC2017EI-2011Class'!D3709</f>
        <v>1988</v>
      </c>
      <c r="D128" s="85">
        <f>'EMFAC2017EI-2011Class'!F3709</f>
        <v>31</v>
      </c>
      <c r="E128" s="87" t="str">
        <f t="shared" si="3"/>
        <v>T6 CAIRP Heavy-31</v>
      </c>
      <c r="F128" s="88">
        <f>VLOOKUP(E128,HD_Odo!$C$2:$D$1381,2,FALSE)</f>
        <v>400000</v>
      </c>
      <c r="G128" s="92" t="str">
        <f>'EMFAC2017EI-2011Class'!H3709</f>
        <v>2019-T6 CAIRP Heavy-31</v>
      </c>
      <c r="H128" s="77">
        <f t="shared" si="2"/>
        <v>1</v>
      </c>
      <c r="I128" s="37"/>
      <c r="M128" s="36"/>
      <c r="N128" s="13"/>
    </row>
    <row r="129" spans="1:14" ht="13.7" customHeight="1" x14ac:dyDescent="0.25">
      <c r="A129" s="85">
        <f>'EMFAC2017EI-2011Class'!B3710</f>
        <v>2019</v>
      </c>
      <c r="B129" s="86" t="str">
        <f>'EMFAC2017EI-2011Class'!C3710</f>
        <v>T6 CAIRP Heavy</v>
      </c>
      <c r="C129" s="85">
        <f>'EMFAC2017EI-2011Class'!D3710</f>
        <v>1987</v>
      </c>
      <c r="D129" s="85">
        <f>'EMFAC2017EI-2011Class'!F3710</f>
        <v>32</v>
      </c>
      <c r="E129" s="87" t="str">
        <f t="shared" si="3"/>
        <v>T6 CAIRP Heavy-32</v>
      </c>
      <c r="F129" s="88">
        <f>VLOOKUP(E129,HD_Odo!$C$2:$D$1381,2,FALSE)</f>
        <v>400000</v>
      </c>
      <c r="G129" s="92" t="str">
        <f>'EMFAC2017EI-2011Class'!H3710</f>
        <v>2019-T6 CAIRP Heavy-32</v>
      </c>
      <c r="H129" s="77">
        <f t="shared" si="2"/>
        <v>1</v>
      </c>
      <c r="I129" s="37"/>
      <c r="M129" s="36"/>
      <c r="N129" s="13"/>
    </row>
    <row r="130" spans="1:14" ht="13.7" customHeight="1" x14ac:dyDescent="0.25">
      <c r="A130" s="85">
        <f>'EMFAC2017EI-2011Class'!B3711</f>
        <v>2019</v>
      </c>
      <c r="B130" s="86" t="str">
        <f>'EMFAC2017EI-2011Class'!C3711</f>
        <v>T6 CAIRP Heavy</v>
      </c>
      <c r="C130" s="85">
        <f>'EMFAC2017EI-2011Class'!D3711</f>
        <v>1986</v>
      </c>
      <c r="D130" s="85">
        <f>'EMFAC2017EI-2011Class'!F3711</f>
        <v>33</v>
      </c>
      <c r="E130" s="87" t="str">
        <f t="shared" si="3"/>
        <v>T6 CAIRP Heavy-33</v>
      </c>
      <c r="F130" s="88">
        <f>VLOOKUP(E130,HD_Odo!$C$2:$D$1381,2,FALSE)</f>
        <v>400000</v>
      </c>
      <c r="G130" s="92" t="str">
        <f>'EMFAC2017EI-2011Class'!H3711</f>
        <v>2019-T6 CAIRP Heavy-33</v>
      </c>
      <c r="H130" s="77">
        <f t="shared" si="2"/>
        <v>1</v>
      </c>
      <c r="I130" s="37"/>
      <c r="M130" s="36"/>
      <c r="N130" s="13"/>
    </row>
    <row r="131" spans="1:14" ht="13.7" customHeight="1" x14ac:dyDescent="0.25">
      <c r="A131" s="85">
        <f>'EMFAC2017EI-2011Class'!B3712</f>
        <v>2019</v>
      </c>
      <c r="B131" s="86" t="str">
        <f>'EMFAC2017EI-2011Class'!C3712</f>
        <v>T6 CAIRP Heavy</v>
      </c>
      <c r="C131" s="85">
        <f>'EMFAC2017EI-2011Class'!D3712</f>
        <v>1985</v>
      </c>
      <c r="D131" s="85">
        <f>'EMFAC2017EI-2011Class'!F3712</f>
        <v>34</v>
      </c>
      <c r="E131" s="87" t="str">
        <f t="shared" si="3"/>
        <v>T6 CAIRP Heavy-34</v>
      </c>
      <c r="F131" s="88">
        <f>VLOOKUP(E131,HD_Odo!$C$2:$D$1381,2,FALSE)</f>
        <v>400000</v>
      </c>
      <c r="G131" s="92" t="str">
        <f>'EMFAC2017EI-2011Class'!H3712</f>
        <v>2019-T6 CAIRP Heavy-34</v>
      </c>
      <c r="H131" s="77">
        <f t="shared" si="2"/>
        <v>1</v>
      </c>
      <c r="I131" s="37"/>
      <c r="M131" s="36"/>
      <c r="N131" s="13"/>
    </row>
    <row r="132" spans="1:14" ht="13.7" customHeight="1" x14ac:dyDescent="0.25">
      <c r="A132" s="85">
        <f>'EMFAC2017EI-2011Class'!B3713</f>
        <v>2019</v>
      </c>
      <c r="B132" s="86" t="str">
        <f>'EMFAC2017EI-2011Class'!C3713</f>
        <v>T6 CAIRP Heavy</v>
      </c>
      <c r="C132" s="85">
        <f>'EMFAC2017EI-2011Class'!D3713</f>
        <v>1984</v>
      </c>
      <c r="D132" s="85">
        <f>'EMFAC2017EI-2011Class'!F3713</f>
        <v>35</v>
      </c>
      <c r="E132" s="87" t="str">
        <f t="shared" si="3"/>
        <v>T6 CAIRP Heavy-35</v>
      </c>
      <c r="F132" s="88">
        <f>VLOOKUP(E132,HD_Odo!$C$2:$D$1381,2,FALSE)</f>
        <v>400000</v>
      </c>
      <c r="G132" s="92" t="str">
        <f>'EMFAC2017EI-2011Class'!H3713</f>
        <v>2019-T6 CAIRP Heavy-35</v>
      </c>
      <c r="H132" s="77">
        <f t="shared" si="2"/>
        <v>1</v>
      </c>
      <c r="I132" s="37"/>
      <c r="M132" s="36"/>
      <c r="N132" s="13"/>
    </row>
    <row r="133" spans="1:14" ht="13.7" customHeight="1" x14ac:dyDescent="0.25">
      <c r="A133" s="85">
        <f>'EMFAC2017EI-2011Class'!B3714</f>
        <v>2019</v>
      </c>
      <c r="B133" s="86" t="str">
        <f>'EMFAC2017EI-2011Class'!C3714</f>
        <v>T6 CAIRP Heavy</v>
      </c>
      <c r="C133" s="85">
        <f>'EMFAC2017EI-2011Class'!D3714</f>
        <v>1980</v>
      </c>
      <c r="D133" s="85">
        <f>'EMFAC2017EI-2011Class'!F3714</f>
        <v>39</v>
      </c>
      <c r="E133" s="87" t="str">
        <f t="shared" si="3"/>
        <v>T6 CAIRP Heavy-39</v>
      </c>
      <c r="F133" s="88">
        <f>VLOOKUP(E133,HD_Odo!$C$2:$D$1381,2,FALSE)</f>
        <v>400000</v>
      </c>
      <c r="G133" s="92" t="str">
        <f>'EMFAC2017EI-2011Class'!H3714</f>
        <v>2019-T6 CAIRP Heavy-39</v>
      </c>
      <c r="H133" s="77">
        <f t="shared" si="2"/>
        <v>1</v>
      </c>
      <c r="I133" s="37"/>
      <c r="M133" s="36"/>
      <c r="N133" s="13"/>
    </row>
    <row r="134" spans="1:14" ht="13.7" customHeight="1" x14ac:dyDescent="0.25">
      <c r="A134" s="85">
        <f>'EMFAC2017EI-2011Class'!B3715</f>
        <v>2019</v>
      </c>
      <c r="B134" s="86" t="str">
        <f>'EMFAC2017EI-2011Class'!C3715</f>
        <v>T6 CAIRP Heavy</v>
      </c>
      <c r="C134" s="85">
        <f>'EMFAC2017EI-2011Class'!D3715</f>
        <v>1979</v>
      </c>
      <c r="D134" s="85">
        <f>'EMFAC2017EI-2011Class'!F3715</f>
        <v>40</v>
      </c>
      <c r="E134" s="87" t="str">
        <f t="shared" si="3"/>
        <v>T6 CAIRP Heavy-40</v>
      </c>
      <c r="F134" s="88">
        <f>VLOOKUP(E134,HD_Odo!$C$2:$D$1381,2,FALSE)</f>
        <v>400000</v>
      </c>
      <c r="G134" s="92" t="str">
        <f>'EMFAC2017EI-2011Class'!H3715</f>
        <v>2019-T6 CAIRP Heavy-40</v>
      </c>
      <c r="H134" s="77">
        <f t="shared" si="2"/>
        <v>1</v>
      </c>
      <c r="I134" s="37"/>
      <c r="M134" s="36"/>
      <c r="N134" s="13"/>
    </row>
    <row r="135" spans="1:14" ht="13.7" customHeight="1" x14ac:dyDescent="0.25">
      <c r="A135" s="85">
        <f>'EMFAC2017EI-2011Class'!B3716</f>
        <v>2019</v>
      </c>
      <c r="B135" s="86" t="str">
        <f>'EMFAC2017EI-2011Class'!C3716</f>
        <v>T6 CAIRP Small</v>
      </c>
      <c r="C135" s="85">
        <f>'EMFAC2017EI-2011Class'!D3716</f>
        <v>2020</v>
      </c>
      <c r="D135" s="85">
        <f>'EMFAC2017EI-2011Class'!F3716</f>
        <v>-1</v>
      </c>
      <c r="E135" s="87" t="str">
        <f t="shared" si="3"/>
        <v>T6 CAIRP Small--1</v>
      </c>
      <c r="F135" s="88">
        <f>VLOOKUP(E135,HD_Odo!$C$2:$D$1381,2,FALSE)</f>
        <v>0</v>
      </c>
      <c r="G135" s="92" t="str">
        <f>'EMFAC2017EI-2011Class'!H3716</f>
        <v>2019-T6 CAIRP Small--1</v>
      </c>
      <c r="H135" s="77">
        <f t="shared" si="2"/>
        <v>1</v>
      </c>
      <c r="I135" s="37"/>
      <c r="M135" s="36"/>
      <c r="N135" s="13"/>
    </row>
    <row r="136" spans="1:14" ht="13.7" customHeight="1" x14ac:dyDescent="0.25">
      <c r="A136" s="85">
        <f>'EMFAC2017EI-2011Class'!B3717</f>
        <v>2019</v>
      </c>
      <c r="B136" s="86" t="str">
        <f>'EMFAC2017EI-2011Class'!C3717</f>
        <v>T6 CAIRP Small</v>
      </c>
      <c r="C136" s="85">
        <f>'EMFAC2017EI-2011Class'!D3717</f>
        <v>2019</v>
      </c>
      <c r="D136" s="85">
        <f>'EMFAC2017EI-2011Class'!F3717</f>
        <v>0</v>
      </c>
      <c r="E136" s="87" t="str">
        <f t="shared" si="3"/>
        <v>T6 CAIRP Small-0</v>
      </c>
      <c r="F136" s="88">
        <f>VLOOKUP(E136,HD_Odo!$C$2:$D$1381,2,FALSE)</f>
        <v>26110</v>
      </c>
      <c r="G136" s="92" t="str">
        <f>'EMFAC2017EI-2011Class'!H3717</f>
        <v>2019-T6 CAIRP Small-0</v>
      </c>
      <c r="H136" s="77">
        <f t="shared" si="2"/>
        <v>0.96221830295846311</v>
      </c>
      <c r="I136" s="37"/>
      <c r="M136" s="36"/>
      <c r="N136" s="13"/>
    </row>
    <row r="137" spans="1:14" ht="13.7" customHeight="1" x14ac:dyDescent="0.25">
      <c r="A137" s="85">
        <f>'EMFAC2017EI-2011Class'!B3718</f>
        <v>2019</v>
      </c>
      <c r="B137" s="86" t="str">
        <f>'EMFAC2017EI-2011Class'!C3718</f>
        <v>T6 CAIRP Small</v>
      </c>
      <c r="C137" s="85">
        <f>'EMFAC2017EI-2011Class'!D3718</f>
        <v>2018</v>
      </c>
      <c r="D137" s="85">
        <f>'EMFAC2017EI-2011Class'!F3718</f>
        <v>1</v>
      </c>
      <c r="E137" s="87" t="str">
        <f t="shared" si="3"/>
        <v>T6 CAIRP Small-1</v>
      </c>
      <c r="F137" s="88">
        <f>VLOOKUP(E137,HD_Odo!$C$2:$D$1381,2,FALSE)</f>
        <v>52220.02</v>
      </c>
      <c r="G137" s="92" t="str">
        <f>'EMFAC2017EI-2011Class'!H3718</f>
        <v>2019-T6 CAIRP Small-1</v>
      </c>
      <c r="H137" s="77">
        <f t="shared" si="2"/>
        <v>0.93506943513278074</v>
      </c>
      <c r="I137" s="37"/>
      <c r="M137" s="36"/>
      <c r="N137" s="13"/>
    </row>
    <row r="138" spans="1:14" ht="13.7" customHeight="1" x14ac:dyDescent="0.25">
      <c r="A138" s="85">
        <f>'EMFAC2017EI-2011Class'!B3719</f>
        <v>2019</v>
      </c>
      <c r="B138" s="86" t="str">
        <f>'EMFAC2017EI-2011Class'!C3719</f>
        <v>T6 CAIRP Small</v>
      </c>
      <c r="C138" s="85">
        <f>'EMFAC2017EI-2011Class'!D3719</f>
        <v>2017</v>
      </c>
      <c r="D138" s="85">
        <f>'EMFAC2017EI-2011Class'!F3719</f>
        <v>2</v>
      </c>
      <c r="E138" s="87" t="str">
        <f t="shared" si="3"/>
        <v>T6 CAIRP Small-2</v>
      </c>
      <c r="F138" s="88">
        <f>VLOOKUP(E138,HD_Odo!$C$2:$D$1381,2,FALSE)</f>
        <v>78443.02</v>
      </c>
      <c r="G138" s="92" t="str">
        <f>'EMFAC2017EI-2011Class'!H3719</f>
        <v>2019-T6 CAIRP Small-2</v>
      </c>
      <c r="H138" s="77">
        <f t="shared" ref="H138:H201" si="4">IF(C138&lt;1994,1,IF(C138&lt;2004,($I$3+$J$3*(F138/10000))/($E$3+$F$3*(F138/10000)),IF(C138&lt;2008,($I$4+$J$4*(F138/10000))/($E$4+$F$4*(F138/10000)),IF(C138&lt;2011,($I$5+$J$5*(F138/10000))/($E$5+$F$5*(F138/10000)),IF(C138&lt;2014,($I$6+$J$6*(F138/10000))/($E$6+$F$6*(F138/10000)),($I$7+$J$7*(F138/10000))/($E$7+$F$7*(F138/10000)))))))</f>
        <v>0.91454100243993741</v>
      </c>
      <c r="I138" s="37"/>
      <c r="M138" s="36"/>
      <c r="N138" s="13"/>
    </row>
    <row r="139" spans="1:14" ht="13.7" customHeight="1" x14ac:dyDescent="0.25">
      <c r="A139" s="85">
        <f>'EMFAC2017EI-2011Class'!B3720</f>
        <v>2019</v>
      </c>
      <c r="B139" s="86" t="str">
        <f>'EMFAC2017EI-2011Class'!C3720</f>
        <v>T6 CAIRP Small</v>
      </c>
      <c r="C139" s="85">
        <f>'EMFAC2017EI-2011Class'!D3720</f>
        <v>2016</v>
      </c>
      <c r="D139" s="85">
        <f>'EMFAC2017EI-2011Class'!F3720</f>
        <v>3</v>
      </c>
      <c r="E139" s="87" t="str">
        <f t="shared" ref="E139:E202" si="5">CONCATENATE(B139,"-",D139)</f>
        <v>T6 CAIRP Small-3</v>
      </c>
      <c r="F139" s="88">
        <f>VLOOKUP(E139,HD_Odo!$C$2:$D$1381,2,FALSE)</f>
        <v>104183.02</v>
      </c>
      <c r="G139" s="92" t="str">
        <f>'EMFAC2017EI-2011Class'!H3720</f>
        <v>2019-T6 CAIRP Small-3</v>
      </c>
      <c r="H139" s="77">
        <f t="shared" si="4"/>
        <v>0.89879909874122099</v>
      </c>
      <c r="I139" s="37"/>
      <c r="M139" s="36"/>
      <c r="N139" s="13"/>
    </row>
    <row r="140" spans="1:14" ht="13.7" customHeight="1" x14ac:dyDescent="0.25">
      <c r="A140" s="85">
        <f>'EMFAC2017EI-2011Class'!B3721</f>
        <v>2019</v>
      </c>
      <c r="B140" s="86" t="str">
        <f>'EMFAC2017EI-2011Class'!C3721</f>
        <v>T6 CAIRP Small</v>
      </c>
      <c r="C140" s="85">
        <f>'EMFAC2017EI-2011Class'!D3721</f>
        <v>2015</v>
      </c>
      <c r="D140" s="85">
        <f>'EMFAC2017EI-2011Class'!F3721</f>
        <v>4</v>
      </c>
      <c r="E140" s="87" t="str">
        <f t="shared" si="5"/>
        <v>T6 CAIRP Small-4</v>
      </c>
      <c r="F140" s="88">
        <f>VLOOKUP(E140,HD_Odo!$C$2:$D$1381,2,FALSE)</f>
        <v>129033.02</v>
      </c>
      <c r="G140" s="92" t="str">
        <f>'EMFAC2017EI-2011Class'!H3721</f>
        <v>2019-T6 CAIRP Small-4</v>
      </c>
      <c r="H140" s="77">
        <f t="shared" si="4"/>
        <v>0.88653192747974929</v>
      </c>
      <c r="I140" s="37"/>
      <c r="M140" s="36"/>
      <c r="N140" s="13"/>
    </row>
    <row r="141" spans="1:14" ht="13.7" customHeight="1" x14ac:dyDescent="0.25">
      <c r="A141" s="85">
        <f>'EMFAC2017EI-2011Class'!B3722</f>
        <v>2019</v>
      </c>
      <c r="B141" s="86" t="str">
        <f>'EMFAC2017EI-2011Class'!C3722</f>
        <v>T6 CAIRP Small</v>
      </c>
      <c r="C141" s="85">
        <f>'EMFAC2017EI-2011Class'!D3722</f>
        <v>2014</v>
      </c>
      <c r="D141" s="85">
        <f>'EMFAC2017EI-2011Class'!F3722</f>
        <v>5</v>
      </c>
      <c r="E141" s="87" t="str">
        <f t="shared" si="5"/>
        <v>T6 CAIRP Small-5</v>
      </c>
      <c r="F141" s="88">
        <f>VLOOKUP(E141,HD_Odo!$C$2:$D$1381,2,FALSE)</f>
        <v>152742.01999999999</v>
      </c>
      <c r="G141" s="92" t="str">
        <f>'EMFAC2017EI-2011Class'!H3722</f>
        <v>2019-T6 CAIRP Small-5</v>
      </c>
      <c r="H141" s="77">
        <f t="shared" si="4"/>
        <v>0.87681465578346118</v>
      </c>
      <c r="I141" s="37"/>
      <c r="M141" s="36"/>
      <c r="N141" s="13"/>
    </row>
    <row r="142" spans="1:14" ht="13.7" customHeight="1" x14ac:dyDescent="0.25">
      <c r="A142" s="85">
        <f>'EMFAC2017EI-2011Class'!B3723</f>
        <v>2019</v>
      </c>
      <c r="B142" s="86" t="str">
        <f>'EMFAC2017EI-2011Class'!C3723</f>
        <v>T6 CAIRP Small</v>
      </c>
      <c r="C142" s="85">
        <f>'EMFAC2017EI-2011Class'!D3723</f>
        <v>2013</v>
      </c>
      <c r="D142" s="85">
        <f>'EMFAC2017EI-2011Class'!F3723</f>
        <v>6</v>
      </c>
      <c r="E142" s="87" t="str">
        <f t="shared" si="5"/>
        <v>T6 CAIRP Small-6</v>
      </c>
      <c r="F142" s="88">
        <f>VLOOKUP(E142,HD_Odo!$C$2:$D$1381,2,FALSE)</f>
        <v>175186.02</v>
      </c>
      <c r="G142" s="92" t="str">
        <f>'EMFAC2017EI-2011Class'!H3723</f>
        <v>2019-T6 CAIRP Small-6</v>
      </c>
      <c r="H142" s="77">
        <f t="shared" si="4"/>
        <v>0.84900159356558103</v>
      </c>
      <c r="I142" s="37"/>
      <c r="M142" s="36"/>
      <c r="N142" s="13"/>
    </row>
    <row r="143" spans="1:14" ht="13.7" customHeight="1" x14ac:dyDescent="0.25">
      <c r="A143" s="85">
        <f>'EMFAC2017EI-2011Class'!B3724</f>
        <v>2019</v>
      </c>
      <c r="B143" s="86" t="str">
        <f>'EMFAC2017EI-2011Class'!C3724</f>
        <v>T6 CAIRP Small</v>
      </c>
      <c r="C143" s="85">
        <f>'EMFAC2017EI-2011Class'!D3724</f>
        <v>2012</v>
      </c>
      <c r="D143" s="85">
        <f>'EMFAC2017EI-2011Class'!F3724</f>
        <v>7</v>
      </c>
      <c r="E143" s="87" t="str">
        <f t="shared" si="5"/>
        <v>T6 CAIRP Small-7</v>
      </c>
      <c r="F143" s="88">
        <f>VLOOKUP(E143,HD_Odo!$C$2:$D$1381,2,FALSE)</f>
        <v>196337.04</v>
      </c>
      <c r="G143" s="92" t="str">
        <f>'EMFAC2017EI-2011Class'!H3724</f>
        <v>2019-T6 CAIRP Small-7</v>
      </c>
      <c r="H143" s="77">
        <f t="shared" si="4"/>
        <v>0.84343254651302646</v>
      </c>
      <c r="I143" s="37"/>
      <c r="M143" s="36"/>
      <c r="N143" s="13"/>
    </row>
    <row r="144" spans="1:14" ht="13.7" customHeight="1" x14ac:dyDescent="0.25">
      <c r="A144" s="85">
        <f>'EMFAC2017EI-2011Class'!B3725</f>
        <v>2019</v>
      </c>
      <c r="B144" s="86" t="str">
        <f>'EMFAC2017EI-2011Class'!C3725</f>
        <v>T6 CAIRP Small</v>
      </c>
      <c r="C144" s="85">
        <f>'EMFAC2017EI-2011Class'!D3725</f>
        <v>2011</v>
      </c>
      <c r="D144" s="85">
        <f>'EMFAC2017EI-2011Class'!F3725</f>
        <v>8</v>
      </c>
      <c r="E144" s="87" t="str">
        <f t="shared" si="5"/>
        <v>T6 CAIRP Small-8</v>
      </c>
      <c r="F144" s="88">
        <f>VLOOKUP(E144,HD_Odo!$C$2:$D$1381,2,FALSE)</f>
        <v>216233.04</v>
      </c>
      <c r="G144" s="92" t="str">
        <f>'EMFAC2017EI-2011Class'!H3725</f>
        <v>2019-T6 CAIRP Small-8</v>
      </c>
      <c r="H144" s="77">
        <f t="shared" si="4"/>
        <v>0.83890457615098657</v>
      </c>
      <c r="I144" s="37"/>
      <c r="M144" s="36"/>
      <c r="N144" s="13"/>
    </row>
    <row r="145" spans="1:14" ht="13.7" customHeight="1" x14ac:dyDescent="0.25">
      <c r="A145" s="85">
        <f>'EMFAC2017EI-2011Class'!B3726</f>
        <v>2019</v>
      </c>
      <c r="B145" s="86" t="str">
        <f>'EMFAC2017EI-2011Class'!C3726</f>
        <v>T6 CAIRP Small</v>
      </c>
      <c r="C145" s="85">
        <f>'EMFAC2017EI-2011Class'!D3726</f>
        <v>2010</v>
      </c>
      <c r="D145" s="85">
        <f>'EMFAC2017EI-2011Class'!F3726</f>
        <v>9</v>
      </c>
      <c r="E145" s="87" t="str">
        <f t="shared" si="5"/>
        <v>T6 CAIRP Small-9</v>
      </c>
      <c r="F145" s="88">
        <f>VLOOKUP(E145,HD_Odo!$C$2:$D$1381,2,FALSE)</f>
        <v>234945.04</v>
      </c>
      <c r="G145" s="92" t="str">
        <f>'EMFAC2017EI-2011Class'!H3726</f>
        <v>2019-T6 CAIRP Small-9</v>
      </c>
      <c r="H145" s="77">
        <f t="shared" si="4"/>
        <v>0.84964110805283766</v>
      </c>
      <c r="I145" s="37"/>
      <c r="M145" s="36"/>
      <c r="N145" s="13"/>
    </row>
    <row r="146" spans="1:14" ht="13.7" customHeight="1" x14ac:dyDescent="0.25">
      <c r="A146" s="85">
        <f>'EMFAC2017EI-2011Class'!B3727</f>
        <v>2019</v>
      </c>
      <c r="B146" s="86" t="str">
        <f>'EMFAC2017EI-2011Class'!C3727</f>
        <v>T6 CAIRP Small</v>
      </c>
      <c r="C146" s="85">
        <f>'EMFAC2017EI-2011Class'!D3727</f>
        <v>2009</v>
      </c>
      <c r="D146" s="85">
        <f>'EMFAC2017EI-2011Class'!F3727</f>
        <v>10</v>
      </c>
      <c r="E146" s="87" t="str">
        <f t="shared" si="5"/>
        <v>T6 CAIRP Small-10</v>
      </c>
      <c r="F146" s="88">
        <f>VLOOKUP(E146,HD_Odo!$C$2:$D$1381,2,FALSE)</f>
        <v>252551.04000000001</v>
      </c>
      <c r="G146" s="92" t="str">
        <f>'EMFAC2017EI-2011Class'!H3727</f>
        <v>2019-T6 CAIRP Small-10</v>
      </c>
      <c r="H146" s="77">
        <f t="shared" si="4"/>
        <v>0.84485395512120764</v>
      </c>
      <c r="I146" s="37"/>
      <c r="M146" s="36"/>
      <c r="N146" s="13"/>
    </row>
    <row r="147" spans="1:14" ht="13.7" customHeight="1" x14ac:dyDescent="0.25">
      <c r="A147" s="85">
        <f>'EMFAC2017EI-2011Class'!B3728</f>
        <v>2019</v>
      </c>
      <c r="B147" s="86" t="str">
        <f>'EMFAC2017EI-2011Class'!C3728</f>
        <v>T6 CAIRP Small</v>
      </c>
      <c r="C147" s="85">
        <f>'EMFAC2017EI-2011Class'!D3728</f>
        <v>2008</v>
      </c>
      <c r="D147" s="85">
        <f>'EMFAC2017EI-2011Class'!F3728</f>
        <v>11</v>
      </c>
      <c r="E147" s="87" t="str">
        <f t="shared" si="5"/>
        <v>T6 CAIRP Small-11</v>
      </c>
      <c r="F147" s="88">
        <f>VLOOKUP(E147,HD_Odo!$C$2:$D$1381,2,FALSE)</f>
        <v>269102.03999999998</v>
      </c>
      <c r="G147" s="92" t="str">
        <f>'EMFAC2017EI-2011Class'!H3728</f>
        <v>2019-T6 CAIRP Small-11</v>
      </c>
      <c r="H147" s="77">
        <f t="shared" si="4"/>
        <v>0.84069100393942331</v>
      </c>
      <c r="I147" s="37"/>
      <c r="M147" s="36"/>
      <c r="N147" s="13"/>
    </row>
    <row r="148" spans="1:14" ht="13.7" customHeight="1" x14ac:dyDescent="0.25">
      <c r="A148" s="85">
        <f>'EMFAC2017EI-2011Class'!B3729</f>
        <v>2019</v>
      </c>
      <c r="B148" s="86" t="str">
        <f>'EMFAC2017EI-2011Class'!C3729</f>
        <v>T6 CAIRP Small</v>
      </c>
      <c r="C148" s="85">
        <f>'EMFAC2017EI-2011Class'!D3729</f>
        <v>2007</v>
      </c>
      <c r="D148" s="85">
        <f>'EMFAC2017EI-2011Class'!F3729</f>
        <v>12</v>
      </c>
      <c r="E148" s="87" t="str">
        <f t="shared" si="5"/>
        <v>T6 CAIRP Small-12</v>
      </c>
      <c r="F148" s="88">
        <f>VLOOKUP(E148,HD_Odo!$C$2:$D$1381,2,FALSE)</f>
        <v>284592.03999999998</v>
      </c>
      <c r="G148" s="92" t="str">
        <f>'EMFAC2017EI-2011Class'!H3729</f>
        <v>2019-T6 CAIRP Small-12</v>
      </c>
      <c r="H148" s="77">
        <f t="shared" si="4"/>
        <v>0.90255370469472185</v>
      </c>
      <c r="I148" s="37"/>
      <c r="M148" s="36"/>
      <c r="N148" s="13"/>
    </row>
    <row r="149" spans="1:14" ht="13.7" customHeight="1" x14ac:dyDescent="0.25">
      <c r="A149" s="85">
        <f>'EMFAC2017EI-2011Class'!B3730</f>
        <v>2019</v>
      </c>
      <c r="B149" s="86" t="str">
        <f>'EMFAC2017EI-2011Class'!C3730</f>
        <v>T6 CAIRP Small</v>
      </c>
      <c r="C149" s="85">
        <f>'EMFAC2017EI-2011Class'!D3730</f>
        <v>2006</v>
      </c>
      <c r="D149" s="85">
        <f>'EMFAC2017EI-2011Class'!F3730</f>
        <v>13</v>
      </c>
      <c r="E149" s="87" t="str">
        <f t="shared" si="5"/>
        <v>T6 CAIRP Small-13</v>
      </c>
      <c r="F149" s="88">
        <f>VLOOKUP(E149,HD_Odo!$C$2:$D$1381,2,FALSE)</f>
        <v>298930.03999999998</v>
      </c>
      <c r="G149" s="92" t="str">
        <f>'EMFAC2017EI-2011Class'!H3730</f>
        <v>2019-T6 CAIRP Small-13</v>
      </c>
      <c r="H149" s="77">
        <f t="shared" si="4"/>
        <v>0.90026800668364515</v>
      </c>
      <c r="I149" s="37"/>
      <c r="M149" s="36"/>
      <c r="N149" s="13"/>
    </row>
    <row r="150" spans="1:14" ht="13.7" customHeight="1" x14ac:dyDescent="0.25">
      <c r="A150" s="85">
        <f>'EMFAC2017EI-2011Class'!B3731</f>
        <v>2019</v>
      </c>
      <c r="B150" s="86" t="str">
        <f>'EMFAC2017EI-2011Class'!C3731</f>
        <v>T6 CAIRP Small</v>
      </c>
      <c r="C150" s="85">
        <f>'EMFAC2017EI-2011Class'!D3731</f>
        <v>2005</v>
      </c>
      <c r="D150" s="85">
        <f>'EMFAC2017EI-2011Class'!F3731</f>
        <v>14</v>
      </c>
      <c r="E150" s="87" t="str">
        <f t="shared" si="5"/>
        <v>T6 CAIRP Small-14</v>
      </c>
      <c r="F150" s="88">
        <f>VLOOKUP(E150,HD_Odo!$C$2:$D$1381,2,FALSE)</f>
        <v>311906.03999999998</v>
      </c>
      <c r="G150" s="92" t="str">
        <f>'EMFAC2017EI-2011Class'!H3731</f>
        <v>2019-T6 CAIRP Small-14</v>
      </c>
      <c r="H150" s="77">
        <f t="shared" si="4"/>
        <v>0.89829815478764208</v>
      </c>
      <c r="I150" s="37"/>
      <c r="M150" s="36"/>
      <c r="N150" s="13"/>
    </row>
    <row r="151" spans="1:14" ht="13.7" customHeight="1" x14ac:dyDescent="0.25">
      <c r="A151" s="85">
        <f>'EMFAC2017EI-2011Class'!B3732</f>
        <v>2019</v>
      </c>
      <c r="B151" s="86" t="str">
        <f>'EMFAC2017EI-2011Class'!C3732</f>
        <v>T6 CAIRP Small</v>
      </c>
      <c r="C151" s="85">
        <f>'EMFAC2017EI-2011Class'!D3732</f>
        <v>2004</v>
      </c>
      <c r="D151" s="85">
        <f>'EMFAC2017EI-2011Class'!F3732</f>
        <v>15</v>
      </c>
      <c r="E151" s="87" t="str">
        <f t="shared" si="5"/>
        <v>T6 CAIRP Small-15</v>
      </c>
      <c r="F151" s="88">
        <f>VLOOKUP(E151,HD_Odo!$C$2:$D$1381,2,FALSE)</f>
        <v>323163.03999999998</v>
      </c>
      <c r="G151" s="92" t="str">
        <f>'EMFAC2017EI-2011Class'!H3732</f>
        <v>2019-T6 CAIRP Small-15</v>
      </c>
      <c r="H151" s="77">
        <f t="shared" si="4"/>
        <v>0.89666022112706922</v>
      </c>
      <c r="I151" s="37"/>
      <c r="M151" s="36"/>
      <c r="N151" s="13"/>
    </row>
    <row r="152" spans="1:14" ht="13.7" customHeight="1" x14ac:dyDescent="0.25">
      <c r="A152" s="85">
        <f>'EMFAC2017EI-2011Class'!B3733</f>
        <v>2019</v>
      </c>
      <c r="B152" s="86" t="str">
        <f>'EMFAC2017EI-2011Class'!C3733</f>
        <v>T6 CAIRP Small</v>
      </c>
      <c r="C152" s="85">
        <f>'EMFAC2017EI-2011Class'!D3733</f>
        <v>2003</v>
      </c>
      <c r="D152" s="85">
        <f>'EMFAC2017EI-2011Class'!F3733</f>
        <v>16</v>
      </c>
      <c r="E152" s="87" t="str">
        <f t="shared" si="5"/>
        <v>T6 CAIRP Small-16</v>
      </c>
      <c r="F152" s="88">
        <f>VLOOKUP(E152,HD_Odo!$C$2:$D$1381,2,FALSE)</f>
        <v>334374.03999999998</v>
      </c>
      <c r="G152" s="92" t="str">
        <f>'EMFAC2017EI-2011Class'!H3733</f>
        <v>2019-T6 CAIRP Small-16</v>
      </c>
      <c r="H152" s="77">
        <f t="shared" si="4"/>
        <v>0.93825671216880668</v>
      </c>
      <c r="I152" s="37"/>
      <c r="M152" s="36"/>
      <c r="N152" s="13"/>
    </row>
    <row r="153" spans="1:14" ht="13.7" customHeight="1" x14ac:dyDescent="0.25">
      <c r="A153" s="85">
        <f>'EMFAC2017EI-2011Class'!B3734</f>
        <v>2019</v>
      </c>
      <c r="B153" s="86" t="str">
        <f>'EMFAC2017EI-2011Class'!C3734</f>
        <v>T6 CAIRP Small</v>
      </c>
      <c r="C153" s="85">
        <f>'EMFAC2017EI-2011Class'!D3734</f>
        <v>2002</v>
      </c>
      <c r="D153" s="85">
        <f>'EMFAC2017EI-2011Class'!F3734</f>
        <v>17</v>
      </c>
      <c r="E153" s="87" t="str">
        <f t="shared" si="5"/>
        <v>T6 CAIRP Small-17</v>
      </c>
      <c r="F153" s="88">
        <f>VLOOKUP(E153,HD_Odo!$C$2:$D$1381,2,FALSE)</f>
        <v>345539.04</v>
      </c>
      <c r="G153" s="92" t="str">
        <f>'EMFAC2017EI-2011Class'!H3734</f>
        <v>2019-T6 CAIRP Small-17</v>
      </c>
      <c r="H153" s="77">
        <f t="shared" si="4"/>
        <v>0.93743508343190551</v>
      </c>
      <c r="I153" s="37"/>
      <c r="M153" s="36"/>
      <c r="N153" s="13"/>
    </row>
    <row r="154" spans="1:14" ht="13.7" customHeight="1" x14ac:dyDescent="0.25">
      <c r="A154" s="85">
        <f>'EMFAC2017EI-2011Class'!B3735</f>
        <v>2019</v>
      </c>
      <c r="B154" s="86" t="str">
        <f>'EMFAC2017EI-2011Class'!C3735</f>
        <v>T6 CAIRP Small</v>
      </c>
      <c r="C154" s="85">
        <f>'EMFAC2017EI-2011Class'!D3735</f>
        <v>2001</v>
      </c>
      <c r="D154" s="85">
        <f>'EMFAC2017EI-2011Class'!F3735</f>
        <v>18</v>
      </c>
      <c r="E154" s="87" t="str">
        <f t="shared" si="5"/>
        <v>T6 CAIRP Small-18</v>
      </c>
      <c r="F154" s="88">
        <f>VLOOKUP(E154,HD_Odo!$C$2:$D$1381,2,FALSE)</f>
        <v>356652.04</v>
      </c>
      <c r="G154" s="92" t="str">
        <f>'EMFAC2017EI-2011Class'!H3735</f>
        <v>2019-T6 CAIRP Small-18</v>
      </c>
      <c r="H154" s="77">
        <f t="shared" si="4"/>
        <v>0.93664839288394974</v>
      </c>
      <c r="I154" s="37"/>
      <c r="M154" s="36"/>
      <c r="N154" s="13"/>
    </row>
    <row r="155" spans="1:14" ht="13.7" customHeight="1" x14ac:dyDescent="0.25">
      <c r="A155" s="85">
        <f>'EMFAC2017EI-2011Class'!B3736</f>
        <v>2019</v>
      </c>
      <c r="B155" s="86" t="str">
        <f>'EMFAC2017EI-2011Class'!C3736</f>
        <v>T6 CAIRP Small</v>
      </c>
      <c r="C155" s="85">
        <f>'EMFAC2017EI-2011Class'!D3736</f>
        <v>2000</v>
      </c>
      <c r="D155" s="85">
        <f>'EMFAC2017EI-2011Class'!F3736</f>
        <v>19</v>
      </c>
      <c r="E155" s="87" t="str">
        <f t="shared" si="5"/>
        <v>T6 CAIRP Small-19</v>
      </c>
      <c r="F155" s="88">
        <f>VLOOKUP(E155,HD_Odo!$C$2:$D$1381,2,FALSE)</f>
        <v>367703.03999999998</v>
      </c>
      <c r="G155" s="92" t="str">
        <f>'EMFAC2017EI-2011Class'!H3736</f>
        <v>2019-T6 CAIRP Small-19</v>
      </c>
      <c r="H155" s="77">
        <f t="shared" si="4"/>
        <v>0.93589515161515369</v>
      </c>
      <c r="I155" s="37"/>
      <c r="M155" s="36"/>
      <c r="N155" s="13"/>
    </row>
    <row r="156" spans="1:14" ht="13.7" customHeight="1" x14ac:dyDescent="0.25">
      <c r="A156" s="85">
        <f>'EMFAC2017EI-2011Class'!B3737</f>
        <v>2019</v>
      </c>
      <c r="B156" s="86" t="str">
        <f>'EMFAC2017EI-2011Class'!C3737</f>
        <v>T6 CAIRP Small</v>
      </c>
      <c r="C156" s="85">
        <f>'EMFAC2017EI-2011Class'!D3737</f>
        <v>1999</v>
      </c>
      <c r="D156" s="85">
        <f>'EMFAC2017EI-2011Class'!F3737</f>
        <v>20</v>
      </c>
      <c r="E156" s="87" t="str">
        <f t="shared" si="5"/>
        <v>T6 CAIRP Small-20</v>
      </c>
      <c r="F156" s="88">
        <f>VLOOKUP(E156,HD_Odo!$C$2:$D$1381,2,FALSE)</f>
        <v>378676.04</v>
      </c>
      <c r="G156" s="92" t="str">
        <f>'EMFAC2017EI-2011Class'!H3737</f>
        <v>2019-T6 CAIRP Small-20</v>
      </c>
      <c r="H156" s="77">
        <f t="shared" si="4"/>
        <v>0.935174336095424</v>
      </c>
      <c r="I156" s="37"/>
      <c r="M156" s="36"/>
      <c r="N156" s="13"/>
    </row>
    <row r="157" spans="1:14" ht="13.7" customHeight="1" x14ac:dyDescent="0.25">
      <c r="A157" s="85">
        <f>'EMFAC2017EI-2011Class'!B3738</f>
        <v>2019</v>
      </c>
      <c r="B157" s="86" t="str">
        <f>'EMFAC2017EI-2011Class'!C3738</f>
        <v>T6 CAIRP Small</v>
      </c>
      <c r="C157" s="85">
        <f>'EMFAC2017EI-2011Class'!D3738</f>
        <v>1998</v>
      </c>
      <c r="D157" s="85">
        <f>'EMFAC2017EI-2011Class'!F3738</f>
        <v>21</v>
      </c>
      <c r="E157" s="87" t="str">
        <f t="shared" si="5"/>
        <v>T6 CAIRP Small-21</v>
      </c>
      <c r="F157" s="88">
        <f>VLOOKUP(E157,HD_Odo!$C$2:$D$1381,2,FALSE)</f>
        <v>389550.04</v>
      </c>
      <c r="G157" s="92" t="str">
        <f>'EMFAC2017EI-2011Class'!H3738</f>
        <v>2019-T6 CAIRP Small-21</v>
      </c>
      <c r="H157" s="77">
        <f t="shared" si="4"/>
        <v>0.93448525518029601</v>
      </c>
      <c r="I157" s="37"/>
      <c r="M157" s="36"/>
      <c r="N157" s="13"/>
    </row>
    <row r="158" spans="1:14" ht="13.7" customHeight="1" x14ac:dyDescent="0.25">
      <c r="A158" s="85">
        <f>'EMFAC2017EI-2011Class'!B3739</f>
        <v>2019</v>
      </c>
      <c r="B158" s="86" t="str">
        <f>'EMFAC2017EI-2011Class'!C3739</f>
        <v>T6 Instate Construction Heavy</v>
      </c>
      <c r="C158" s="85">
        <f>'EMFAC2017EI-2011Class'!D3739</f>
        <v>2020</v>
      </c>
      <c r="D158" s="85">
        <f>'EMFAC2017EI-2011Class'!F3739</f>
        <v>-1</v>
      </c>
      <c r="E158" s="87" t="str">
        <f t="shared" si="5"/>
        <v>T6 Instate Construction Heavy--1</v>
      </c>
      <c r="F158" s="88">
        <f>VLOOKUP(E158,HD_Odo!$C$2:$D$1381,2,FALSE)</f>
        <v>0</v>
      </c>
      <c r="G158" s="92" t="str">
        <f>'EMFAC2017EI-2011Class'!H3739</f>
        <v>2019-T6 Instate Construction Heavy--1</v>
      </c>
      <c r="H158" s="77">
        <f t="shared" si="4"/>
        <v>1</v>
      </c>
      <c r="I158" s="37"/>
      <c r="M158" s="36"/>
      <c r="N158" s="13"/>
    </row>
    <row r="159" spans="1:14" ht="13.7" customHeight="1" x14ac:dyDescent="0.25">
      <c r="A159" s="85">
        <f>'EMFAC2017EI-2011Class'!B3740</f>
        <v>2019</v>
      </c>
      <c r="B159" s="86" t="str">
        <f>'EMFAC2017EI-2011Class'!C3740</f>
        <v>T6 Instate Construction Heavy</v>
      </c>
      <c r="C159" s="85">
        <f>'EMFAC2017EI-2011Class'!D3740</f>
        <v>2019</v>
      </c>
      <c r="D159" s="85">
        <f>'EMFAC2017EI-2011Class'!F3740</f>
        <v>0</v>
      </c>
      <c r="E159" s="87" t="str">
        <f t="shared" si="5"/>
        <v>T6 Instate Construction Heavy-0</v>
      </c>
      <c r="F159" s="88">
        <f>VLOOKUP(E159,HD_Odo!$C$2:$D$1381,2,FALSE)</f>
        <v>26110</v>
      </c>
      <c r="G159" s="92" t="str">
        <f>'EMFAC2017EI-2011Class'!H3740</f>
        <v>2019-T6 Instate Construction Heavy-0</v>
      </c>
      <c r="H159" s="77">
        <f t="shared" si="4"/>
        <v>0.96221830295846311</v>
      </c>
      <c r="I159" s="37"/>
      <c r="M159" s="36"/>
      <c r="N159" s="13"/>
    </row>
    <row r="160" spans="1:14" ht="13.7" customHeight="1" x14ac:dyDescent="0.25">
      <c r="A160" s="85">
        <f>'EMFAC2017EI-2011Class'!B3741</f>
        <v>2019</v>
      </c>
      <c r="B160" s="86" t="str">
        <f>'EMFAC2017EI-2011Class'!C3741</f>
        <v>T6 Instate Construction Heavy</v>
      </c>
      <c r="C160" s="85">
        <f>'EMFAC2017EI-2011Class'!D3741</f>
        <v>2018</v>
      </c>
      <c r="D160" s="85">
        <f>'EMFAC2017EI-2011Class'!F3741</f>
        <v>1</v>
      </c>
      <c r="E160" s="87" t="str">
        <f t="shared" si="5"/>
        <v>T6 Instate Construction Heavy-1</v>
      </c>
      <c r="F160" s="88">
        <f>VLOOKUP(E160,HD_Odo!$C$2:$D$1381,2,FALSE)</f>
        <v>52220.02</v>
      </c>
      <c r="G160" s="92" t="str">
        <f>'EMFAC2017EI-2011Class'!H3741</f>
        <v>2019-T6 Instate Construction Heavy-1</v>
      </c>
      <c r="H160" s="77">
        <f t="shared" si="4"/>
        <v>0.93506943513278074</v>
      </c>
      <c r="I160" s="37"/>
      <c r="M160" s="36"/>
      <c r="N160" s="13"/>
    </row>
    <row r="161" spans="1:14" ht="13.7" customHeight="1" x14ac:dyDescent="0.25">
      <c r="A161" s="85">
        <f>'EMFAC2017EI-2011Class'!B3742</f>
        <v>2019</v>
      </c>
      <c r="B161" s="86" t="str">
        <f>'EMFAC2017EI-2011Class'!C3742</f>
        <v>T6 Instate Construction Heavy</v>
      </c>
      <c r="C161" s="85">
        <f>'EMFAC2017EI-2011Class'!D3742</f>
        <v>2017</v>
      </c>
      <c r="D161" s="85">
        <f>'EMFAC2017EI-2011Class'!F3742</f>
        <v>2</v>
      </c>
      <c r="E161" s="87" t="str">
        <f t="shared" si="5"/>
        <v>T6 Instate Construction Heavy-2</v>
      </c>
      <c r="F161" s="88">
        <f>VLOOKUP(E161,HD_Odo!$C$2:$D$1381,2,FALSE)</f>
        <v>78443.02</v>
      </c>
      <c r="G161" s="92" t="str">
        <f>'EMFAC2017EI-2011Class'!H3742</f>
        <v>2019-T6 Instate Construction Heavy-2</v>
      </c>
      <c r="H161" s="77">
        <f t="shared" si="4"/>
        <v>0.91454100243993741</v>
      </c>
      <c r="I161" s="37"/>
      <c r="M161" s="36"/>
      <c r="N161" s="13"/>
    </row>
    <row r="162" spans="1:14" ht="13.7" customHeight="1" x14ac:dyDescent="0.25">
      <c r="A162" s="85">
        <f>'EMFAC2017EI-2011Class'!B3743</f>
        <v>2019</v>
      </c>
      <c r="B162" s="86" t="str">
        <f>'EMFAC2017EI-2011Class'!C3743</f>
        <v>T6 Instate Construction Heavy</v>
      </c>
      <c r="C162" s="85">
        <f>'EMFAC2017EI-2011Class'!D3743</f>
        <v>2016</v>
      </c>
      <c r="D162" s="85">
        <f>'EMFAC2017EI-2011Class'!F3743</f>
        <v>3</v>
      </c>
      <c r="E162" s="87" t="str">
        <f t="shared" si="5"/>
        <v>T6 Instate Construction Heavy-3</v>
      </c>
      <c r="F162" s="88">
        <f>VLOOKUP(E162,HD_Odo!$C$2:$D$1381,2,FALSE)</f>
        <v>104183.02</v>
      </c>
      <c r="G162" s="92" t="str">
        <f>'EMFAC2017EI-2011Class'!H3743</f>
        <v>2019-T6 Instate Construction Heavy-3</v>
      </c>
      <c r="H162" s="77">
        <f t="shared" si="4"/>
        <v>0.89879909874122099</v>
      </c>
      <c r="I162" s="37"/>
      <c r="M162" s="36"/>
      <c r="N162" s="13"/>
    </row>
    <row r="163" spans="1:14" ht="13.7" customHeight="1" x14ac:dyDescent="0.25">
      <c r="A163" s="85">
        <f>'EMFAC2017EI-2011Class'!B3744</f>
        <v>2019</v>
      </c>
      <c r="B163" s="86" t="str">
        <f>'EMFAC2017EI-2011Class'!C3744</f>
        <v>T6 Instate Construction Heavy</v>
      </c>
      <c r="C163" s="85">
        <f>'EMFAC2017EI-2011Class'!D3744</f>
        <v>2015</v>
      </c>
      <c r="D163" s="85">
        <f>'EMFAC2017EI-2011Class'!F3744</f>
        <v>4</v>
      </c>
      <c r="E163" s="87" t="str">
        <f t="shared" si="5"/>
        <v>T6 Instate Construction Heavy-4</v>
      </c>
      <c r="F163" s="88">
        <f>VLOOKUP(E163,HD_Odo!$C$2:$D$1381,2,FALSE)</f>
        <v>129033.02</v>
      </c>
      <c r="G163" s="92" t="str">
        <f>'EMFAC2017EI-2011Class'!H3744</f>
        <v>2019-T6 Instate Construction Heavy-4</v>
      </c>
      <c r="H163" s="77">
        <f t="shared" si="4"/>
        <v>0.88653192747974929</v>
      </c>
      <c r="I163" s="37"/>
      <c r="M163" s="36"/>
      <c r="N163" s="13"/>
    </row>
    <row r="164" spans="1:14" ht="13.7" customHeight="1" x14ac:dyDescent="0.25">
      <c r="A164" s="85">
        <f>'EMFAC2017EI-2011Class'!B3745</f>
        <v>2019</v>
      </c>
      <c r="B164" s="86" t="str">
        <f>'EMFAC2017EI-2011Class'!C3745</f>
        <v>T6 Instate Construction Heavy</v>
      </c>
      <c r="C164" s="85">
        <f>'EMFAC2017EI-2011Class'!D3745</f>
        <v>2014</v>
      </c>
      <c r="D164" s="85">
        <f>'EMFAC2017EI-2011Class'!F3745</f>
        <v>5</v>
      </c>
      <c r="E164" s="87" t="str">
        <f t="shared" si="5"/>
        <v>T6 Instate Construction Heavy-5</v>
      </c>
      <c r="F164" s="88">
        <f>VLOOKUP(E164,HD_Odo!$C$2:$D$1381,2,FALSE)</f>
        <v>152742.01999999999</v>
      </c>
      <c r="G164" s="92" t="str">
        <f>'EMFAC2017EI-2011Class'!H3745</f>
        <v>2019-T6 Instate Construction Heavy-5</v>
      </c>
      <c r="H164" s="77">
        <f t="shared" si="4"/>
        <v>0.87681465578346118</v>
      </c>
      <c r="I164" s="37"/>
      <c r="M164" s="36"/>
      <c r="N164" s="13"/>
    </row>
    <row r="165" spans="1:14" ht="13.7" customHeight="1" x14ac:dyDescent="0.25">
      <c r="A165" s="85">
        <f>'EMFAC2017EI-2011Class'!B3746</f>
        <v>2019</v>
      </c>
      <c r="B165" s="86" t="str">
        <f>'EMFAC2017EI-2011Class'!C3746</f>
        <v>T6 Instate Construction Heavy</v>
      </c>
      <c r="C165" s="85">
        <f>'EMFAC2017EI-2011Class'!D3746</f>
        <v>2013</v>
      </c>
      <c r="D165" s="85">
        <f>'EMFAC2017EI-2011Class'!F3746</f>
        <v>6</v>
      </c>
      <c r="E165" s="87" t="str">
        <f t="shared" si="5"/>
        <v>T6 Instate Construction Heavy-6</v>
      </c>
      <c r="F165" s="88">
        <f>VLOOKUP(E165,HD_Odo!$C$2:$D$1381,2,FALSE)</f>
        <v>175186.02</v>
      </c>
      <c r="G165" s="92" t="str">
        <f>'EMFAC2017EI-2011Class'!H3746</f>
        <v>2019-T6 Instate Construction Heavy-6</v>
      </c>
      <c r="H165" s="77">
        <f t="shared" si="4"/>
        <v>0.84900159356558103</v>
      </c>
      <c r="I165" s="37"/>
      <c r="M165" s="36"/>
      <c r="N165" s="13"/>
    </row>
    <row r="166" spans="1:14" ht="13.7" customHeight="1" x14ac:dyDescent="0.25">
      <c r="A166" s="85">
        <f>'EMFAC2017EI-2011Class'!B3747</f>
        <v>2019</v>
      </c>
      <c r="B166" s="86" t="str">
        <f>'EMFAC2017EI-2011Class'!C3747</f>
        <v>T6 Instate Construction Heavy</v>
      </c>
      <c r="C166" s="85">
        <f>'EMFAC2017EI-2011Class'!D3747</f>
        <v>2012</v>
      </c>
      <c r="D166" s="85">
        <f>'EMFAC2017EI-2011Class'!F3747</f>
        <v>7</v>
      </c>
      <c r="E166" s="87" t="str">
        <f t="shared" si="5"/>
        <v>T6 Instate Construction Heavy-7</v>
      </c>
      <c r="F166" s="88">
        <f>VLOOKUP(E166,HD_Odo!$C$2:$D$1381,2,FALSE)</f>
        <v>196337.04</v>
      </c>
      <c r="G166" s="92" t="str">
        <f>'EMFAC2017EI-2011Class'!H3747</f>
        <v>2019-T6 Instate Construction Heavy-7</v>
      </c>
      <c r="H166" s="77">
        <f t="shared" si="4"/>
        <v>0.84343254651302646</v>
      </c>
      <c r="I166" s="37"/>
      <c r="M166" s="36"/>
      <c r="N166" s="13"/>
    </row>
    <row r="167" spans="1:14" ht="13.7" customHeight="1" x14ac:dyDescent="0.25">
      <c r="A167" s="85">
        <f>'EMFAC2017EI-2011Class'!B3748</f>
        <v>2019</v>
      </c>
      <c r="B167" s="86" t="str">
        <f>'EMFAC2017EI-2011Class'!C3748</f>
        <v>T6 Instate Construction Heavy</v>
      </c>
      <c r="C167" s="85">
        <f>'EMFAC2017EI-2011Class'!D3748</f>
        <v>2011</v>
      </c>
      <c r="D167" s="85">
        <f>'EMFAC2017EI-2011Class'!F3748</f>
        <v>8</v>
      </c>
      <c r="E167" s="87" t="str">
        <f t="shared" si="5"/>
        <v>T6 Instate Construction Heavy-8</v>
      </c>
      <c r="F167" s="88">
        <f>VLOOKUP(E167,HD_Odo!$C$2:$D$1381,2,FALSE)</f>
        <v>216233.04</v>
      </c>
      <c r="G167" s="92" t="str">
        <f>'EMFAC2017EI-2011Class'!H3748</f>
        <v>2019-T6 Instate Construction Heavy-8</v>
      </c>
      <c r="H167" s="77">
        <f t="shared" si="4"/>
        <v>0.83890457615098657</v>
      </c>
      <c r="I167" s="37"/>
      <c r="M167" s="36"/>
      <c r="N167" s="13"/>
    </row>
    <row r="168" spans="1:14" ht="13.7" customHeight="1" x14ac:dyDescent="0.25">
      <c r="A168" s="85">
        <f>'EMFAC2017EI-2011Class'!B3749</f>
        <v>2019</v>
      </c>
      <c r="B168" s="86" t="str">
        <f>'EMFAC2017EI-2011Class'!C3749</f>
        <v>T6 Instate Construction Heavy</v>
      </c>
      <c r="C168" s="85">
        <f>'EMFAC2017EI-2011Class'!D3749</f>
        <v>2010</v>
      </c>
      <c r="D168" s="85">
        <f>'EMFAC2017EI-2011Class'!F3749</f>
        <v>9</v>
      </c>
      <c r="E168" s="87" t="str">
        <f t="shared" si="5"/>
        <v>T6 Instate Construction Heavy-9</v>
      </c>
      <c r="F168" s="88">
        <f>VLOOKUP(E168,HD_Odo!$C$2:$D$1381,2,FALSE)</f>
        <v>234945.04</v>
      </c>
      <c r="G168" s="92" t="str">
        <f>'EMFAC2017EI-2011Class'!H3749</f>
        <v>2019-T6 Instate Construction Heavy-9</v>
      </c>
      <c r="H168" s="77">
        <f t="shared" si="4"/>
        <v>0.84964110805283766</v>
      </c>
      <c r="I168" s="37"/>
      <c r="M168" s="36"/>
      <c r="N168" s="13"/>
    </row>
    <row r="169" spans="1:14" ht="13.7" customHeight="1" x14ac:dyDescent="0.25">
      <c r="A169" s="85">
        <f>'EMFAC2017EI-2011Class'!B3750</f>
        <v>2019</v>
      </c>
      <c r="B169" s="86" t="str">
        <f>'EMFAC2017EI-2011Class'!C3750</f>
        <v>T6 Instate Construction Heavy</v>
      </c>
      <c r="C169" s="85">
        <f>'EMFAC2017EI-2011Class'!D3750</f>
        <v>2009</v>
      </c>
      <c r="D169" s="85">
        <f>'EMFAC2017EI-2011Class'!F3750</f>
        <v>10</v>
      </c>
      <c r="E169" s="87" t="str">
        <f t="shared" si="5"/>
        <v>T6 Instate Construction Heavy-10</v>
      </c>
      <c r="F169" s="88">
        <f>VLOOKUP(E169,HD_Odo!$C$2:$D$1381,2,FALSE)</f>
        <v>252551.04000000001</v>
      </c>
      <c r="G169" s="92" t="str">
        <f>'EMFAC2017EI-2011Class'!H3750</f>
        <v>2019-T6 Instate Construction Heavy-10</v>
      </c>
      <c r="H169" s="77">
        <f t="shared" si="4"/>
        <v>0.84485395512120764</v>
      </c>
      <c r="I169" s="37"/>
      <c r="M169" s="36"/>
      <c r="N169" s="13"/>
    </row>
    <row r="170" spans="1:14" ht="13.7" customHeight="1" x14ac:dyDescent="0.25">
      <c r="A170" s="85">
        <f>'EMFAC2017EI-2011Class'!B3751</f>
        <v>2019</v>
      </c>
      <c r="B170" s="86" t="str">
        <f>'EMFAC2017EI-2011Class'!C3751</f>
        <v>T6 Instate Construction Heavy</v>
      </c>
      <c r="C170" s="85">
        <f>'EMFAC2017EI-2011Class'!D3751</f>
        <v>2008</v>
      </c>
      <c r="D170" s="85">
        <f>'EMFAC2017EI-2011Class'!F3751</f>
        <v>11</v>
      </c>
      <c r="E170" s="87" t="str">
        <f t="shared" si="5"/>
        <v>T6 Instate Construction Heavy-11</v>
      </c>
      <c r="F170" s="88">
        <f>VLOOKUP(E170,HD_Odo!$C$2:$D$1381,2,FALSE)</f>
        <v>269102.03999999998</v>
      </c>
      <c r="G170" s="92" t="str">
        <f>'EMFAC2017EI-2011Class'!H3751</f>
        <v>2019-T6 Instate Construction Heavy-11</v>
      </c>
      <c r="H170" s="77">
        <f t="shared" si="4"/>
        <v>0.84069100393942331</v>
      </c>
      <c r="I170" s="37"/>
      <c r="M170" s="36"/>
      <c r="N170" s="13"/>
    </row>
    <row r="171" spans="1:14" ht="13.7" customHeight="1" x14ac:dyDescent="0.25">
      <c r="A171" s="85">
        <f>'EMFAC2017EI-2011Class'!B3752</f>
        <v>2019</v>
      </c>
      <c r="B171" s="86" t="str">
        <f>'EMFAC2017EI-2011Class'!C3752</f>
        <v>T6 Instate Construction Heavy</v>
      </c>
      <c r="C171" s="85">
        <f>'EMFAC2017EI-2011Class'!D3752</f>
        <v>2007</v>
      </c>
      <c r="D171" s="85">
        <f>'EMFAC2017EI-2011Class'!F3752</f>
        <v>12</v>
      </c>
      <c r="E171" s="87" t="str">
        <f t="shared" si="5"/>
        <v>T6 Instate Construction Heavy-12</v>
      </c>
      <c r="F171" s="88">
        <f>VLOOKUP(E171,HD_Odo!$C$2:$D$1381,2,FALSE)</f>
        <v>284592.03999999998</v>
      </c>
      <c r="G171" s="92" t="str">
        <f>'EMFAC2017EI-2011Class'!H3752</f>
        <v>2019-T6 Instate Construction Heavy-12</v>
      </c>
      <c r="H171" s="77">
        <f t="shared" si="4"/>
        <v>0.90255370469472185</v>
      </c>
      <c r="I171" s="37"/>
      <c r="M171" s="36"/>
      <c r="N171" s="13"/>
    </row>
    <row r="172" spans="1:14" ht="13.7" customHeight="1" x14ac:dyDescent="0.25">
      <c r="A172" s="85">
        <f>'EMFAC2017EI-2011Class'!B3753</f>
        <v>2019</v>
      </c>
      <c r="B172" s="86" t="str">
        <f>'EMFAC2017EI-2011Class'!C3753</f>
        <v>T6 Instate Construction Heavy</v>
      </c>
      <c r="C172" s="85">
        <f>'EMFAC2017EI-2011Class'!D3753</f>
        <v>2006</v>
      </c>
      <c r="D172" s="85">
        <f>'EMFAC2017EI-2011Class'!F3753</f>
        <v>13</v>
      </c>
      <c r="E172" s="87" t="str">
        <f t="shared" si="5"/>
        <v>T6 Instate Construction Heavy-13</v>
      </c>
      <c r="F172" s="88">
        <f>VLOOKUP(E172,HD_Odo!$C$2:$D$1381,2,FALSE)</f>
        <v>298930.03999999998</v>
      </c>
      <c r="G172" s="92" t="str">
        <f>'EMFAC2017EI-2011Class'!H3753</f>
        <v>2019-T6 Instate Construction Heavy-13</v>
      </c>
      <c r="H172" s="77">
        <f t="shared" si="4"/>
        <v>0.90026800668364515</v>
      </c>
      <c r="I172" s="37"/>
      <c r="M172" s="36"/>
      <c r="N172" s="13"/>
    </row>
    <row r="173" spans="1:14" ht="13.7" customHeight="1" x14ac:dyDescent="0.25">
      <c r="A173" s="85">
        <f>'EMFAC2017EI-2011Class'!B3754</f>
        <v>2019</v>
      </c>
      <c r="B173" s="86" t="str">
        <f>'EMFAC2017EI-2011Class'!C3754</f>
        <v>T6 Instate Construction Heavy</v>
      </c>
      <c r="C173" s="85">
        <f>'EMFAC2017EI-2011Class'!D3754</f>
        <v>2005</v>
      </c>
      <c r="D173" s="85">
        <f>'EMFAC2017EI-2011Class'!F3754</f>
        <v>14</v>
      </c>
      <c r="E173" s="87" t="str">
        <f t="shared" si="5"/>
        <v>T6 Instate Construction Heavy-14</v>
      </c>
      <c r="F173" s="88">
        <f>VLOOKUP(E173,HD_Odo!$C$2:$D$1381,2,FALSE)</f>
        <v>311906.03999999998</v>
      </c>
      <c r="G173" s="92" t="str">
        <f>'EMFAC2017EI-2011Class'!H3754</f>
        <v>2019-T6 Instate Construction Heavy-14</v>
      </c>
      <c r="H173" s="77">
        <f t="shared" si="4"/>
        <v>0.89829815478764208</v>
      </c>
      <c r="I173" s="37"/>
      <c r="M173" s="36"/>
      <c r="N173" s="13"/>
    </row>
    <row r="174" spans="1:14" ht="13.7" customHeight="1" x14ac:dyDescent="0.25">
      <c r="A174" s="85">
        <f>'EMFAC2017EI-2011Class'!B3755</f>
        <v>2019</v>
      </c>
      <c r="B174" s="86" t="str">
        <f>'EMFAC2017EI-2011Class'!C3755</f>
        <v>T6 Instate Construction Heavy</v>
      </c>
      <c r="C174" s="85">
        <f>'EMFAC2017EI-2011Class'!D3755</f>
        <v>2004</v>
      </c>
      <c r="D174" s="85">
        <f>'EMFAC2017EI-2011Class'!F3755</f>
        <v>15</v>
      </c>
      <c r="E174" s="87" t="str">
        <f t="shared" si="5"/>
        <v>T6 Instate Construction Heavy-15</v>
      </c>
      <c r="F174" s="88">
        <f>VLOOKUP(E174,HD_Odo!$C$2:$D$1381,2,FALSE)</f>
        <v>323163.03999999998</v>
      </c>
      <c r="G174" s="92" t="str">
        <f>'EMFAC2017EI-2011Class'!H3755</f>
        <v>2019-T6 Instate Construction Heavy-15</v>
      </c>
      <c r="H174" s="77">
        <f t="shared" si="4"/>
        <v>0.89666022112706922</v>
      </c>
      <c r="I174" s="37"/>
      <c r="M174" s="36"/>
      <c r="N174" s="13"/>
    </row>
    <row r="175" spans="1:14" ht="13.7" customHeight="1" x14ac:dyDescent="0.25">
      <c r="A175" s="85">
        <f>'EMFAC2017EI-2011Class'!B3756</f>
        <v>2019</v>
      </c>
      <c r="B175" s="86" t="str">
        <f>'EMFAC2017EI-2011Class'!C3756</f>
        <v>T6 Instate Construction Heavy</v>
      </c>
      <c r="C175" s="85">
        <f>'EMFAC2017EI-2011Class'!D3756</f>
        <v>2003</v>
      </c>
      <c r="D175" s="85">
        <f>'EMFAC2017EI-2011Class'!F3756</f>
        <v>16</v>
      </c>
      <c r="E175" s="87" t="str">
        <f t="shared" si="5"/>
        <v>T6 Instate Construction Heavy-16</v>
      </c>
      <c r="F175" s="88">
        <f>VLOOKUP(E175,HD_Odo!$C$2:$D$1381,2,FALSE)</f>
        <v>334374.03999999998</v>
      </c>
      <c r="G175" s="92" t="str">
        <f>'EMFAC2017EI-2011Class'!H3756</f>
        <v>2019-T6 Instate Construction Heavy-16</v>
      </c>
      <c r="H175" s="77">
        <f t="shared" si="4"/>
        <v>0.93825671216880668</v>
      </c>
      <c r="I175" s="37"/>
      <c r="M175" s="36"/>
      <c r="N175" s="13"/>
    </row>
    <row r="176" spans="1:14" ht="13.7" customHeight="1" x14ac:dyDescent="0.25">
      <c r="A176" s="85">
        <f>'EMFAC2017EI-2011Class'!B3757</f>
        <v>2019</v>
      </c>
      <c r="B176" s="86" t="str">
        <f>'EMFAC2017EI-2011Class'!C3757</f>
        <v>T6 Instate Construction Heavy</v>
      </c>
      <c r="C176" s="85">
        <f>'EMFAC2017EI-2011Class'!D3757</f>
        <v>2002</v>
      </c>
      <c r="D176" s="85">
        <f>'EMFAC2017EI-2011Class'!F3757</f>
        <v>17</v>
      </c>
      <c r="E176" s="87" t="str">
        <f t="shared" si="5"/>
        <v>T6 Instate Construction Heavy-17</v>
      </c>
      <c r="F176" s="88">
        <f>VLOOKUP(E176,HD_Odo!$C$2:$D$1381,2,FALSE)</f>
        <v>345539.04</v>
      </c>
      <c r="G176" s="92" t="str">
        <f>'EMFAC2017EI-2011Class'!H3757</f>
        <v>2019-T6 Instate Construction Heavy-17</v>
      </c>
      <c r="H176" s="77">
        <f t="shared" si="4"/>
        <v>0.93743508343190551</v>
      </c>
      <c r="I176" s="37"/>
      <c r="M176" s="36"/>
      <c r="N176" s="13"/>
    </row>
    <row r="177" spans="1:14" ht="13.7" customHeight="1" x14ac:dyDescent="0.25">
      <c r="A177" s="85">
        <f>'EMFAC2017EI-2011Class'!B3758</f>
        <v>2019</v>
      </c>
      <c r="B177" s="86" t="str">
        <f>'EMFAC2017EI-2011Class'!C3758</f>
        <v>T6 Instate Construction Heavy</v>
      </c>
      <c r="C177" s="85">
        <f>'EMFAC2017EI-2011Class'!D3758</f>
        <v>2001</v>
      </c>
      <c r="D177" s="85">
        <f>'EMFAC2017EI-2011Class'!F3758</f>
        <v>18</v>
      </c>
      <c r="E177" s="87" t="str">
        <f t="shared" si="5"/>
        <v>T6 Instate Construction Heavy-18</v>
      </c>
      <c r="F177" s="88">
        <f>VLOOKUP(E177,HD_Odo!$C$2:$D$1381,2,FALSE)</f>
        <v>356652.04</v>
      </c>
      <c r="G177" s="92" t="str">
        <f>'EMFAC2017EI-2011Class'!H3758</f>
        <v>2019-T6 Instate Construction Heavy-18</v>
      </c>
      <c r="H177" s="77">
        <f t="shared" si="4"/>
        <v>0.93664839288394974</v>
      </c>
      <c r="I177" s="37"/>
      <c r="M177" s="36"/>
      <c r="N177" s="13"/>
    </row>
    <row r="178" spans="1:14" ht="13.7" customHeight="1" x14ac:dyDescent="0.25">
      <c r="A178" s="85">
        <f>'EMFAC2017EI-2011Class'!B3759</f>
        <v>2019</v>
      </c>
      <c r="B178" s="86" t="str">
        <f>'EMFAC2017EI-2011Class'!C3759</f>
        <v>T6 Instate Construction Heavy</v>
      </c>
      <c r="C178" s="85">
        <f>'EMFAC2017EI-2011Class'!D3759</f>
        <v>2000</v>
      </c>
      <c r="D178" s="85">
        <f>'EMFAC2017EI-2011Class'!F3759</f>
        <v>19</v>
      </c>
      <c r="E178" s="87" t="str">
        <f t="shared" si="5"/>
        <v>T6 Instate Construction Heavy-19</v>
      </c>
      <c r="F178" s="88">
        <f>VLOOKUP(E178,HD_Odo!$C$2:$D$1381,2,FALSE)</f>
        <v>367703.03999999998</v>
      </c>
      <c r="G178" s="92" t="str">
        <f>'EMFAC2017EI-2011Class'!H3759</f>
        <v>2019-T6 Instate Construction Heavy-19</v>
      </c>
      <c r="H178" s="77">
        <f t="shared" si="4"/>
        <v>0.93589515161515369</v>
      </c>
      <c r="I178" s="37"/>
      <c r="M178" s="36"/>
      <c r="N178" s="13"/>
    </row>
    <row r="179" spans="1:14" ht="13.7" customHeight="1" x14ac:dyDescent="0.25">
      <c r="A179" s="85">
        <f>'EMFAC2017EI-2011Class'!B3760</f>
        <v>2019</v>
      </c>
      <c r="B179" s="86" t="str">
        <f>'EMFAC2017EI-2011Class'!C3760</f>
        <v>T6 Instate Construction Heavy</v>
      </c>
      <c r="C179" s="85">
        <f>'EMFAC2017EI-2011Class'!D3760</f>
        <v>1999</v>
      </c>
      <c r="D179" s="85">
        <f>'EMFAC2017EI-2011Class'!F3760</f>
        <v>20</v>
      </c>
      <c r="E179" s="87" t="str">
        <f t="shared" si="5"/>
        <v>T6 Instate Construction Heavy-20</v>
      </c>
      <c r="F179" s="88">
        <f>VLOOKUP(E179,HD_Odo!$C$2:$D$1381,2,FALSE)</f>
        <v>378676.04</v>
      </c>
      <c r="G179" s="92" t="str">
        <f>'EMFAC2017EI-2011Class'!H3760</f>
        <v>2019-T6 Instate Construction Heavy-20</v>
      </c>
      <c r="H179" s="77">
        <f t="shared" si="4"/>
        <v>0.935174336095424</v>
      </c>
      <c r="I179" s="37"/>
      <c r="M179" s="36"/>
      <c r="N179" s="13"/>
    </row>
    <row r="180" spans="1:14" ht="13.7" customHeight="1" x14ac:dyDescent="0.25">
      <c r="A180" s="85">
        <f>'EMFAC2017EI-2011Class'!B3761</f>
        <v>2019</v>
      </c>
      <c r="B180" s="86" t="str">
        <f>'EMFAC2017EI-2011Class'!C3761</f>
        <v>T6 Instate Construction Heavy</v>
      </c>
      <c r="C180" s="85">
        <f>'EMFAC2017EI-2011Class'!D3761</f>
        <v>1998</v>
      </c>
      <c r="D180" s="85">
        <f>'EMFAC2017EI-2011Class'!F3761</f>
        <v>21</v>
      </c>
      <c r="E180" s="87" t="str">
        <f t="shared" si="5"/>
        <v>T6 Instate Construction Heavy-21</v>
      </c>
      <c r="F180" s="88">
        <f>VLOOKUP(E180,HD_Odo!$C$2:$D$1381,2,FALSE)</f>
        <v>389550.04</v>
      </c>
      <c r="G180" s="92" t="str">
        <f>'EMFAC2017EI-2011Class'!H3761</f>
        <v>2019-T6 Instate Construction Heavy-21</v>
      </c>
      <c r="H180" s="77">
        <f t="shared" si="4"/>
        <v>0.93448525518029601</v>
      </c>
      <c r="I180" s="37"/>
      <c r="M180" s="36"/>
      <c r="N180" s="13"/>
    </row>
    <row r="181" spans="1:14" ht="13.7" customHeight="1" x14ac:dyDescent="0.25">
      <c r="A181" s="85">
        <f>'EMFAC2017EI-2011Class'!B3762</f>
        <v>2019</v>
      </c>
      <c r="B181" s="86" t="str">
        <f>'EMFAC2017EI-2011Class'!C3762</f>
        <v>T6 Instate Construction Heavy</v>
      </c>
      <c r="C181" s="85">
        <f>'EMFAC2017EI-2011Class'!D3762</f>
        <v>1997</v>
      </c>
      <c r="D181" s="85">
        <f>'EMFAC2017EI-2011Class'!F3762</f>
        <v>22</v>
      </c>
      <c r="E181" s="87" t="str">
        <f t="shared" si="5"/>
        <v>T6 Instate Construction Heavy-22</v>
      </c>
      <c r="F181" s="88">
        <f>VLOOKUP(E181,HD_Odo!$C$2:$D$1381,2,FALSE)</f>
        <v>400000</v>
      </c>
      <c r="G181" s="92" t="str">
        <f>'EMFAC2017EI-2011Class'!H3762</f>
        <v>2019-T6 Instate Construction Heavy-22</v>
      </c>
      <c r="H181" s="77">
        <f t="shared" si="4"/>
        <v>0.93384549707910502</v>
      </c>
      <c r="I181" s="37"/>
      <c r="M181" s="36"/>
      <c r="N181" s="13"/>
    </row>
    <row r="182" spans="1:14" ht="13.7" customHeight="1" x14ac:dyDescent="0.25">
      <c r="A182" s="85">
        <f>'EMFAC2017EI-2011Class'!B3763</f>
        <v>2019</v>
      </c>
      <c r="B182" s="86" t="str">
        <f>'EMFAC2017EI-2011Class'!C3763</f>
        <v>T6 Instate Construction Heavy</v>
      </c>
      <c r="C182" s="85">
        <f>'EMFAC2017EI-2011Class'!D3763</f>
        <v>1996</v>
      </c>
      <c r="D182" s="85">
        <f>'EMFAC2017EI-2011Class'!F3763</f>
        <v>23</v>
      </c>
      <c r="E182" s="87" t="str">
        <f t="shared" si="5"/>
        <v>T6 Instate Construction Heavy-23</v>
      </c>
      <c r="F182" s="88">
        <f>VLOOKUP(E182,HD_Odo!$C$2:$D$1381,2,FALSE)</f>
        <v>400000</v>
      </c>
      <c r="G182" s="92" t="str">
        <f>'EMFAC2017EI-2011Class'!H3763</f>
        <v>2019-T6 Instate Construction Heavy-23</v>
      </c>
      <c r="H182" s="77">
        <f t="shared" si="4"/>
        <v>0.93384549707910502</v>
      </c>
      <c r="I182" s="37"/>
      <c r="M182" s="36"/>
      <c r="N182" s="13"/>
    </row>
    <row r="183" spans="1:14" ht="13.7" customHeight="1" x14ac:dyDescent="0.25">
      <c r="A183" s="85">
        <f>'EMFAC2017EI-2011Class'!B3764</f>
        <v>2019</v>
      </c>
      <c r="B183" s="86" t="str">
        <f>'EMFAC2017EI-2011Class'!C3764</f>
        <v>T6 Instate Construction Heavy</v>
      </c>
      <c r="C183" s="85">
        <f>'EMFAC2017EI-2011Class'!D3764</f>
        <v>1995</v>
      </c>
      <c r="D183" s="85">
        <f>'EMFAC2017EI-2011Class'!F3764</f>
        <v>24</v>
      </c>
      <c r="E183" s="87" t="str">
        <f t="shared" si="5"/>
        <v>T6 Instate Construction Heavy-24</v>
      </c>
      <c r="F183" s="88">
        <f>VLOOKUP(E183,HD_Odo!$C$2:$D$1381,2,FALSE)</f>
        <v>400000</v>
      </c>
      <c r="G183" s="92" t="str">
        <f>'EMFAC2017EI-2011Class'!H3764</f>
        <v>2019-T6 Instate Construction Heavy-24</v>
      </c>
      <c r="H183" s="77">
        <f t="shared" si="4"/>
        <v>0.93384549707910502</v>
      </c>
      <c r="I183" s="37"/>
      <c r="M183" s="36"/>
      <c r="N183" s="13"/>
    </row>
    <row r="184" spans="1:14" ht="13.7" customHeight="1" x14ac:dyDescent="0.25">
      <c r="A184" s="85">
        <f>'EMFAC2017EI-2011Class'!B3765</f>
        <v>2019</v>
      </c>
      <c r="B184" s="86" t="str">
        <f>'EMFAC2017EI-2011Class'!C3765</f>
        <v>T6 Instate Construction Heavy</v>
      </c>
      <c r="C184" s="85">
        <f>'EMFAC2017EI-2011Class'!D3765</f>
        <v>1994</v>
      </c>
      <c r="D184" s="85">
        <f>'EMFAC2017EI-2011Class'!F3765</f>
        <v>25</v>
      </c>
      <c r="E184" s="87" t="str">
        <f t="shared" si="5"/>
        <v>T6 Instate Construction Heavy-25</v>
      </c>
      <c r="F184" s="88">
        <f>VLOOKUP(E184,HD_Odo!$C$2:$D$1381,2,FALSE)</f>
        <v>400000</v>
      </c>
      <c r="G184" s="92" t="str">
        <f>'EMFAC2017EI-2011Class'!H3765</f>
        <v>2019-T6 Instate Construction Heavy-25</v>
      </c>
      <c r="H184" s="77">
        <f t="shared" si="4"/>
        <v>0.93384549707910502</v>
      </c>
      <c r="I184" s="37"/>
      <c r="M184" s="36"/>
      <c r="N184" s="13"/>
    </row>
    <row r="185" spans="1:14" ht="13.7" customHeight="1" x14ac:dyDescent="0.25">
      <c r="A185" s="85">
        <f>'EMFAC2017EI-2011Class'!B3766</f>
        <v>2019</v>
      </c>
      <c r="B185" s="86" t="str">
        <f>'EMFAC2017EI-2011Class'!C3766</f>
        <v>T6 Instate Construction Heavy</v>
      </c>
      <c r="C185" s="85">
        <f>'EMFAC2017EI-2011Class'!D3766</f>
        <v>1993</v>
      </c>
      <c r="D185" s="85">
        <f>'EMFAC2017EI-2011Class'!F3766</f>
        <v>26</v>
      </c>
      <c r="E185" s="87" t="str">
        <f t="shared" si="5"/>
        <v>T6 Instate Construction Heavy-26</v>
      </c>
      <c r="F185" s="88">
        <f>VLOOKUP(E185,HD_Odo!$C$2:$D$1381,2,FALSE)</f>
        <v>400000</v>
      </c>
      <c r="G185" s="92" t="str">
        <f>'EMFAC2017EI-2011Class'!H3766</f>
        <v>2019-T6 Instate Construction Heavy-26</v>
      </c>
      <c r="H185" s="77">
        <f t="shared" si="4"/>
        <v>1</v>
      </c>
      <c r="I185" s="37"/>
      <c r="M185" s="36"/>
      <c r="N185" s="13"/>
    </row>
    <row r="186" spans="1:14" ht="13.7" customHeight="1" x14ac:dyDescent="0.25">
      <c r="A186" s="85">
        <f>'EMFAC2017EI-2011Class'!B3767</f>
        <v>2019</v>
      </c>
      <c r="B186" s="86" t="str">
        <f>'EMFAC2017EI-2011Class'!C3767</f>
        <v>T6 Instate Construction Heavy</v>
      </c>
      <c r="C186" s="85">
        <f>'EMFAC2017EI-2011Class'!D3767</f>
        <v>1992</v>
      </c>
      <c r="D186" s="85">
        <f>'EMFAC2017EI-2011Class'!F3767</f>
        <v>27</v>
      </c>
      <c r="E186" s="87" t="str">
        <f t="shared" si="5"/>
        <v>T6 Instate Construction Heavy-27</v>
      </c>
      <c r="F186" s="88">
        <f>VLOOKUP(E186,HD_Odo!$C$2:$D$1381,2,FALSE)</f>
        <v>400000</v>
      </c>
      <c r="G186" s="92" t="str">
        <f>'EMFAC2017EI-2011Class'!H3767</f>
        <v>2019-T6 Instate Construction Heavy-27</v>
      </c>
      <c r="H186" s="77">
        <f t="shared" si="4"/>
        <v>1</v>
      </c>
      <c r="I186" s="37"/>
      <c r="M186" s="36"/>
      <c r="N186" s="13"/>
    </row>
    <row r="187" spans="1:14" ht="13.7" customHeight="1" x14ac:dyDescent="0.25">
      <c r="A187" s="85">
        <f>'EMFAC2017EI-2011Class'!B3768</f>
        <v>2019</v>
      </c>
      <c r="B187" s="86" t="str">
        <f>'EMFAC2017EI-2011Class'!C3768</f>
        <v>T6 Instate Construction Heavy</v>
      </c>
      <c r="C187" s="85">
        <f>'EMFAC2017EI-2011Class'!D3768</f>
        <v>1991</v>
      </c>
      <c r="D187" s="85">
        <f>'EMFAC2017EI-2011Class'!F3768</f>
        <v>28</v>
      </c>
      <c r="E187" s="87" t="str">
        <f t="shared" si="5"/>
        <v>T6 Instate Construction Heavy-28</v>
      </c>
      <c r="F187" s="88">
        <f>VLOOKUP(E187,HD_Odo!$C$2:$D$1381,2,FALSE)</f>
        <v>400000</v>
      </c>
      <c r="G187" s="92" t="str">
        <f>'EMFAC2017EI-2011Class'!H3768</f>
        <v>2019-T6 Instate Construction Heavy-28</v>
      </c>
      <c r="H187" s="77">
        <f t="shared" si="4"/>
        <v>1</v>
      </c>
      <c r="I187" s="37"/>
      <c r="M187" s="36"/>
      <c r="N187" s="13"/>
    </row>
    <row r="188" spans="1:14" ht="13.7" customHeight="1" x14ac:dyDescent="0.25">
      <c r="A188" s="85">
        <f>'EMFAC2017EI-2011Class'!B3769</f>
        <v>2019</v>
      </c>
      <c r="B188" s="86" t="str">
        <f>'EMFAC2017EI-2011Class'!C3769</f>
        <v>T6 Instate Construction Heavy</v>
      </c>
      <c r="C188" s="85">
        <f>'EMFAC2017EI-2011Class'!D3769</f>
        <v>1990</v>
      </c>
      <c r="D188" s="85">
        <f>'EMFAC2017EI-2011Class'!F3769</f>
        <v>29</v>
      </c>
      <c r="E188" s="87" t="str">
        <f t="shared" si="5"/>
        <v>T6 Instate Construction Heavy-29</v>
      </c>
      <c r="F188" s="88">
        <f>VLOOKUP(E188,HD_Odo!$C$2:$D$1381,2,FALSE)</f>
        <v>400000</v>
      </c>
      <c r="G188" s="92" t="str">
        <f>'EMFAC2017EI-2011Class'!H3769</f>
        <v>2019-T6 Instate Construction Heavy-29</v>
      </c>
      <c r="H188" s="77">
        <f t="shared" si="4"/>
        <v>1</v>
      </c>
      <c r="I188" s="37"/>
      <c r="M188" s="36"/>
      <c r="N188" s="13"/>
    </row>
    <row r="189" spans="1:14" ht="13.7" customHeight="1" x14ac:dyDescent="0.25">
      <c r="A189" s="85">
        <f>'EMFAC2017EI-2011Class'!B3770</f>
        <v>2019</v>
      </c>
      <c r="B189" s="86" t="str">
        <f>'EMFAC2017EI-2011Class'!C3770</f>
        <v>T6 Instate Construction Heavy</v>
      </c>
      <c r="C189" s="85">
        <f>'EMFAC2017EI-2011Class'!D3770</f>
        <v>1989</v>
      </c>
      <c r="D189" s="85">
        <f>'EMFAC2017EI-2011Class'!F3770</f>
        <v>30</v>
      </c>
      <c r="E189" s="87" t="str">
        <f t="shared" si="5"/>
        <v>T6 Instate Construction Heavy-30</v>
      </c>
      <c r="F189" s="88">
        <f>VLOOKUP(E189,HD_Odo!$C$2:$D$1381,2,FALSE)</f>
        <v>400000</v>
      </c>
      <c r="G189" s="92" t="str">
        <f>'EMFAC2017EI-2011Class'!H3770</f>
        <v>2019-T6 Instate Construction Heavy-30</v>
      </c>
      <c r="H189" s="77">
        <f t="shared" si="4"/>
        <v>1</v>
      </c>
      <c r="I189" s="37"/>
      <c r="M189" s="36"/>
      <c r="N189" s="13"/>
    </row>
    <row r="190" spans="1:14" ht="13.7" customHeight="1" x14ac:dyDescent="0.25">
      <c r="A190" s="85">
        <f>'EMFAC2017EI-2011Class'!B3771</f>
        <v>2019</v>
      </c>
      <c r="B190" s="86" t="str">
        <f>'EMFAC2017EI-2011Class'!C3771</f>
        <v>T6 Instate Construction Heavy</v>
      </c>
      <c r="C190" s="85">
        <f>'EMFAC2017EI-2011Class'!D3771</f>
        <v>1988</v>
      </c>
      <c r="D190" s="85">
        <f>'EMFAC2017EI-2011Class'!F3771</f>
        <v>31</v>
      </c>
      <c r="E190" s="87" t="str">
        <f t="shared" si="5"/>
        <v>T6 Instate Construction Heavy-31</v>
      </c>
      <c r="F190" s="88">
        <f>VLOOKUP(E190,HD_Odo!$C$2:$D$1381,2,FALSE)</f>
        <v>400000</v>
      </c>
      <c r="G190" s="92" t="str">
        <f>'EMFAC2017EI-2011Class'!H3771</f>
        <v>2019-T6 Instate Construction Heavy-31</v>
      </c>
      <c r="H190" s="77">
        <f t="shared" si="4"/>
        <v>1</v>
      </c>
      <c r="I190" s="37"/>
      <c r="M190" s="36"/>
      <c r="N190" s="13"/>
    </row>
    <row r="191" spans="1:14" ht="13.7" customHeight="1" x14ac:dyDescent="0.25">
      <c r="A191" s="85">
        <f>'EMFAC2017EI-2011Class'!B3772</f>
        <v>2019</v>
      </c>
      <c r="B191" s="86" t="str">
        <f>'EMFAC2017EI-2011Class'!C3772</f>
        <v>T6 Instate Construction Heavy</v>
      </c>
      <c r="C191" s="85">
        <f>'EMFAC2017EI-2011Class'!D3772</f>
        <v>1987</v>
      </c>
      <c r="D191" s="85">
        <f>'EMFAC2017EI-2011Class'!F3772</f>
        <v>32</v>
      </c>
      <c r="E191" s="87" t="str">
        <f t="shared" si="5"/>
        <v>T6 Instate Construction Heavy-32</v>
      </c>
      <c r="F191" s="88">
        <f>VLOOKUP(E191,HD_Odo!$C$2:$D$1381,2,FALSE)</f>
        <v>400000</v>
      </c>
      <c r="G191" s="92" t="str">
        <f>'EMFAC2017EI-2011Class'!H3772</f>
        <v>2019-T6 Instate Construction Heavy-32</v>
      </c>
      <c r="H191" s="77">
        <f t="shared" si="4"/>
        <v>1</v>
      </c>
      <c r="I191" s="37"/>
      <c r="M191" s="36"/>
      <c r="N191" s="13"/>
    </row>
    <row r="192" spans="1:14" ht="13.7" customHeight="1" x14ac:dyDescent="0.25">
      <c r="A192" s="85">
        <f>'EMFAC2017EI-2011Class'!B3773</f>
        <v>2019</v>
      </c>
      <c r="B192" s="86" t="str">
        <f>'EMFAC2017EI-2011Class'!C3773</f>
        <v>T6 Instate Construction Heavy</v>
      </c>
      <c r="C192" s="85">
        <f>'EMFAC2017EI-2011Class'!D3773</f>
        <v>1986</v>
      </c>
      <c r="D192" s="85">
        <f>'EMFAC2017EI-2011Class'!F3773</f>
        <v>33</v>
      </c>
      <c r="E192" s="87" t="str">
        <f t="shared" si="5"/>
        <v>T6 Instate Construction Heavy-33</v>
      </c>
      <c r="F192" s="88">
        <f>VLOOKUP(E192,HD_Odo!$C$2:$D$1381,2,FALSE)</f>
        <v>400000</v>
      </c>
      <c r="G192" s="92" t="str">
        <f>'EMFAC2017EI-2011Class'!H3773</f>
        <v>2019-T6 Instate Construction Heavy-33</v>
      </c>
      <c r="H192" s="77">
        <f t="shared" si="4"/>
        <v>1</v>
      </c>
      <c r="I192" s="37"/>
      <c r="M192" s="36"/>
      <c r="N192" s="13"/>
    </row>
    <row r="193" spans="1:14" ht="13.7" customHeight="1" x14ac:dyDescent="0.25">
      <c r="A193" s="85">
        <f>'EMFAC2017EI-2011Class'!B3774</f>
        <v>2019</v>
      </c>
      <c r="B193" s="86" t="str">
        <f>'EMFAC2017EI-2011Class'!C3774</f>
        <v>T6 Instate Construction Heavy</v>
      </c>
      <c r="C193" s="85">
        <f>'EMFAC2017EI-2011Class'!D3774</f>
        <v>1985</v>
      </c>
      <c r="D193" s="85">
        <f>'EMFAC2017EI-2011Class'!F3774</f>
        <v>34</v>
      </c>
      <c r="E193" s="87" t="str">
        <f t="shared" si="5"/>
        <v>T6 Instate Construction Heavy-34</v>
      </c>
      <c r="F193" s="88">
        <f>VLOOKUP(E193,HD_Odo!$C$2:$D$1381,2,FALSE)</f>
        <v>400000</v>
      </c>
      <c r="G193" s="92" t="str">
        <f>'EMFAC2017EI-2011Class'!H3774</f>
        <v>2019-T6 Instate Construction Heavy-34</v>
      </c>
      <c r="H193" s="77">
        <f t="shared" si="4"/>
        <v>1</v>
      </c>
      <c r="I193" s="37"/>
      <c r="M193" s="36"/>
      <c r="N193" s="13"/>
    </row>
    <row r="194" spans="1:14" ht="13.7" customHeight="1" x14ac:dyDescent="0.25">
      <c r="A194" s="85">
        <f>'EMFAC2017EI-2011Class'!B3775</f>
        <v>2019</v>
      </c>
      <c r="B194" s="86" t="str">
        <f>'EMFAC2017EI-2011Class'!C3775</f>
        <v>T6 Instate Construction Heavy</v>
      </c>
      <c r="C194" s="85">
        <f>'EMFAC2017EI-2011Class'!D3775</f>
        <v>1984</v>
      </c>
      <c r="D194" s="85">
        <f>'EMFAC2017EI-2011Class'!F3775</f>
        <v>35</v>
      </c>
      <c r="E194" s="87" t="str">
        <f t="shared" si="5"/>
        <v>T6 Instate Construction Heavy-35</v>
      </c>
      <c r="F194" s="88">
        <f>VLOOKUP(E194,HD_Odo!$C$2:$D$1381,2,FALSE)</f>
        <v>400000</v>
      </c>
      <c r="G194" s="92" t="str">
        <f>'EMFAC2017EI-2011Class'!H3775</f>
        <v>2019-T6 Instate Construction Heavy-35</v>
      </c>
      <c r="H194" s="77">
        <f t="shared" si="4"/>
        <v>1</v>
      </c>
      <c r="I194" s="37"/>
      <c r="M194" s="36"/>
      <c r="N194" s="13"/>
    </row>
    <row r="195" spans="1:14" ht="13.7" customHeight="1" x14ac:dyDescent="0.25">
      <c r="A195" s="85">
        <f>'EMFAC2017EI-2011Class'!B3776</f>
        <v>2019</v>
      </c>
      <c r="B195" s="86" t="str">
        <f>'EMFAC2017EI-2011Class'!C3776</f>
        <v>T6 Instate Construction Heavy</v>
      </c>
      <c r="C195" s="85">
        <f>'EMFAC2017EI-2011Class'!D3776</f>
        <v>1983</v>
      </c>
      <c r="D195" s="85">
        <f>'EMFAC2017EI-2011Class'!F3776</f>
        <v>36</v>
      </c>
      <c r="E195" s="87" t="str">
        <f t="shared" si="5"/>
        <v>T6 Instate Construction Heavy-36</v>
      </c>
      <c r="F195" s="88">
        <f>VLOOKUP(E195,HD_Odo!$C$2:$D$1381,2,FALSE)</f>
        <v>400000</v>
      </c>
      <c r="G195" s="92" t="str">
        <f>'EMFAC2017EI-2011Class'!H3776</f>
        <v>2019-T6 Instate Construction Heavy-36</v>
      </c>
      <c r="H195" s="77">
        <f t="shared" si="4"/>
        <v>1</v>
      </c>
      <c r="I195" s="37"/>
      <c r="M195" s="36"/>
      <c r="N195" s="13"/>
    </row>
    <row r="196" spans="1:14" ht="13.7" customHeight="1" x14ac:dyDescent="0.25">
      <c r="A196" s="85">
        <f>'EMFAC2017EI-2011Class'!B3777</f>
        <v>2019</v>
      </c>
      <c r="B196" s="86" t="str">
        <f>'EMFAC2017EI-2011Class'!C3777</f>
        <v>T6 Instate Construction Heavy</v>
      </c>
      <c r="C196" s="85">
        <f>'EMFAC2017EI-2011Class'!D3777</f>
        <v>1982</v>
      </c>
      <c r="D196" s="85">
        <f>'EMFAC2017EI-2011Class'!F3777</f>
        <v>37</v>
      </c>
      <c r="E196" s="87" t="str">
        <f t="shared" si="5"/>
        <v>T6 Instate Construction Heavy-37</v>
      </c>
      <c r="F196" s="88">
        <f>VLOOKUP(E196,HD_Odo!$C$2:$D$1381,2,FALSE)</f>
        <v>400000</v>
      </c>
      <c r="G196" s="92" t="str">
        <f>'EMFAC2017EI-2011Class'!H3777</f>
        <v>2019-T6 Instate Construction Heavy-37</v>
      </c>
      <c r="H196" s="77">
        <f t="shared" si="4"/>
        <v>1</v>
      </c>
      <c r="I196" s="37"/>
      <c r="M196" s="36"/>
      <c r="N196" s="13"/>
    </row>
    <row r="197" spans="1:14" ht="13.7" customHeight="1" x14ac:dyDescent="0.25">
      <c r="A197" s="85">
        <f>'EMFAC2017EI-2011Class'!B3778</f>
        <v>2019</v>
      </c>
      <c r="B197" s="86" t="str">
        <f>'EMFAC2017EI-2011Class'!C3778</f>
        <v>T6 Instate Construction Heavy</v>
      </c>
      <c r="C197" s="85">
        <f>'EMFAC2017EI-2011Class'!D3778</f>
        <v>1981</v>
      </c>
      <c r="D197" s="85">
        <f>'EMFAC2017EI-2011Class'!F3778</f>
        <v>38</v>
      </c>
      <c r="E197" s="87" t="str">
        <f t="shared" si="5"/>
        <v>T6 Instate Construction Heavy-38</v>
      </c>
      <c r="F197" s="88">
        <f>VLOOKUP(E197,HD_Odo!$C$2:$D$1381,2,FALSE)</f>
        <v>400000</v>
      </c>
      <c r="G197" s="92" t="str">
        <f>'EMFAC2017EI-2011Class'!H3778</f>
        <v>2019-T6 Instate Construction Heavy-38</v>
      </c>
      <c r="H197" s="77">
        <f t="shared" si="4"/>
        <v>1</v>
      </c>
      <c r="I197" s="37"/>
      <c r="M197" s="36"/>
      <c r="N197" s="13"/>
    </row>
    <row r="198" spans="1:14" ht="13.7" customHeight="1" x14ac:dyDescent="0.25">
      <c r="A198" s="85">
        <f>'EMFAC2017EI-2011Class'!B3779</f>
        <v>2019</v>
      </c>
      <c r="B198" s="86" t="str">
        <f>'EMFAC2017EI-2011Class'!C3779</f>
        <v>T6 Instate Construction Heavy</v>
      </c>
      <c r="C198" s="85">
        <f>'EMFAC2017EI-2011Class'!D3779</f>
        <v>1980</v>
      </c>
      <c r="D198" s="85">
        <f>'EMFAC2017EI-2011Class'!F3779</f>
        <v>39</v>
      </c>
      <c r="E198" s="87" t="str">
        <f t="shared" si="5"/>
        <v>T6 Instate Construction Heavy-39</v>
      </c>
      <c r="F198" s="88">
        <f>VLOOKUP(E198,HD_Odo!$C$2:$D$1381,2,FALSE)</f>
        <v>400000</v>
      </c>
      <c r="G198" s="92" t="str">
        <f>'EMFAC2017EI-2011Class'!H3779</f>
        <v>2019-T6 Instate Construction Heavy-39</v>
      </c>
      <c r="H198" s="77">
        <f t="shared" si="4"/>
        <v>1</v>
      </c>
      <c r="I198" s="37"/>
      <c r="M198" s="36"/>
      <c r="N198" s="13"/>
    </row>
    <row r="199" spans="1:14" ht="13.7" customHeight="1" x14ac:dyDescent="0.25">
      <c r="A199" s="85">
        <f>'EMFAC2017EI-2011Class'!B3780</f>
        <v>2019</v>
      </c>
      <c r="B199" s="86" t="str">
        <f>'EMFAC2017EI-2011Class'!C3780</f>
        <v>T6 Instate Construction Heavy</v>
      </c>
      <c r="C199" s="85">
        <f>'EMFAC2017EI-2011Class'!D3780</f>
        <v>1979</v>
      </c>
      <c r="D199" s="85">
        <f>'EMFAC2017EI-2011Class'!F3780</f>
        <v>40</v>
      </c>
      <c r="E199" s="87" t="str">
        <f t="shared" si="5"/>
        <v>T6 Instate Construction Heavy-40</v>
      </c>
      <c r="F199" s="88">
        <f>VLOOKUP(E199,HD_Odo!$C$2:$D$1381,2,FALSE)</f>
        <v>400000</v>
      </c>
      <c r="G199" s="92" t="str">
        <f>'EMFAC2017EI-2011Class'!H3780</f>
        <v>2019-T6 Instate Construction Heavy-40</v>
      </c>
      <c r="H199" s="77">
        <f t="shared" si="4"/>
        <v>1</v>
      </c>
      <c r="I199" s="37"/>
      <c r="M199" s="36"/>
      <c r="N199" s="13"/>
    </row>
    <row r="200" spans="1:14" ht="13.7" customHeight="1" x14ac:dyDescent="0.25">
      <c r="A200" s="85">
        <f>'EMFAC2017EI-2011Class'!B3781</f>
        <v>2019</v>
      </c>
      <c r="B200" s="86" t="str">
        <f>'EMFAC2017EI-2011Class'!C3781</f>
        <v>T6 Instate Construction Heavy</v>
      </c>
      <c r="C200" s="85">
        <f>'EMFAC2017EI-2011Class'!D3781</f>
        <v>1978</v>
      </c>
      <c r="D200" s="85">
        <f>'EMFAC2017EI-2011Class'!F3781</f>
        <v>41</v>
      </c>
      <c r="E200" s="87" t="str">
        <f t="shared" si="5"/>
        <v>T6 Instate Construction Heavy-41</v>
      </c>
      <c r="F200" s="88">
        <f>VLOOKUP(E200,HD_Odo!$C$2:$D$1381,2,FALSE)</f>
        <v>400000</v>
      </c>
      <c r="G200" s="92" t="str">
        <f>'EMFAC2017EI-2011Class'!H3781</f>
        <v>2019-T6 Instate Construction Heavy-41</v>
      </c>
      <c r="H200" s="77">
        <f t="shared" si="4"/>
        <v>1</v>
      </c>
      <c r="I200" s="37"/>
      <c r="M200" s="36"/>
      <c r="N200" s="13"/>
    </row>
    <row r="201" spans="1:14" ht="13.7" customHeight="1" x14ac:dyDescent="0.25">
      <c r="A201" s="85">
        <f>'EMFAC2017EI-2011Class'!B3782</f>
        <v>2019</v>
      </c>
      <c r="B201" s="86" t="str">
        <f>'EMFAC2017EI-2011Class'!C3782</f>
        <v>T6 Instate Construction Heavy</v>
      </c>
      <c r="C201" s="85">
        <f>'EMFAC2017EI-2011Class'!D3782</f>
        <v>1977</v>
      </c>
      <c r="D201" s="85">
        <f>'EMFAC2017EI-2011Class'!F3782</f>
        <v>42</v>
      </c>
      <c r="E201" s="87" t="str">
        <f t="shared" si="5"/>
        <v>T6 Instate Construction Heavy-42</v>
      </c>
      <c r="F201" s="88">
        <f>VLOOKUP(E201,HD_Odo!$C$2:$D$1381,2,FALSE)</f>
        <v>400000</v>
      </c>
      <c r="G201" s="92" t="str">
        <f>'EMFAC2017EI-2011Class'!H3782</f>
        <v>2019-T6 Instate Construction Heavy-42</v>
      </c>
      <c r="H201" s="77">
        <f t="shared" si="4"/>
        <v>1</v>
      </c>
      <c r="I201" s="37"/>
      <c r="M201" s="36"/>
      <c r="N201" s="13"/>
    </row>
    <row r="202" spans="1:14" ht="13.7" customHeight="1" x14ac:dyDescent="0.25">
      <c r="A202" s="85">
        <f>'EMFAC2017EI-2011Class'!B3783</f>
        <v>2019</v>
      </c>
      <c r="B202" s="86" t="str">
        <f>'EMFAC2017EI-2011Class'!C3783</f>
        <v>T6 Instate Construction Heavy</v>
      </c>
      <c r="C202" s="85">
        <f>'EMFAC2017EI-2011Class'!D3783</f>
        <v>1976</v>
      </c>
      <c r="D202" s="85">
        <f>'EMFAC2017EI-2011Class'!F3783</f>
        <v>43</v>
      </c>
      <c r="E202" s="87" t="str">
        <f t="shared" si="5"/>
        <v>T6 Instate Construction Heavy-43</v>
      </c>
      <c r="F202" s="88">
        <f>VLOOKUP(E202,HD_Odo!$C$2:$D$1381,2,FALSE)</f>
        <v>400000</v>
      </c>
      <c r="G202" s="92" t="str">
        <f>'EMFAC2017EI-2011Class'!H3783</f>
        <v>2019-T6 Instate Construction Heavy-43</v>
      </c>
      <c r="H202" s="77">
        <f t="shared" ref="H202:H265" si="6">IF(C202&lt;1994,1,IF(C202&lt;2004,($I$3+$J$3*(F202/10000))/($E$3+$F$3*(F202/10000)),IF(C202&lt;2008,($I$4+$J$4*(F202/10000))/($E$4+$F$4*(F202/10000)),IF(C202&lt;2011,($I$5+$J$5*(F202/10000))/($E$5+$F$5*(F202/10000)),IF(C202&lt;2014,($I$6+$J$6*(F202/10000))/($E$6+$F$6*(F202/10000)),($I$7+$J$7*(F202/10000))/($E$7+$F$7*(F202/10000)))))))</f>
        <v>1</v>
      </c>
      <c r="I202" s="37"/>
      <c r="M202" s="36"/>
      <c r="N202" s="13"/>
    </row>
    <row r="203" spans="1:14" ht="13.7" customHeight="1" x14ac:dyDescent="0.25">
      <c r="A203" s="85">
        <f>'EMFAC2017EI-2011Class'!B3784</f>
        <v>2019</v>
      </c>
      <c r="B203" s="86" t="str">
        <f>'EMFAC2017EI-2011Class'!C3784</f>
        <v>T6 Instate Construction Heavy</v>
      </c>
      <c r="C203" s="85">
        <f>'EMFAC2017EI-2011Class'!D3784</f>
        <v>1975</v>
      </c>
      <c r="D203" s="85">
        <f>'EMFAC2017EI-2011Class'!F3784</f>
        <v>44</v>
      </c>
      <c r="E203" s="87" t="str">
        <f t="shared" ref="E203:E266" si="7">CONCATENATE(B203,"-",D203)</f>
        <v>T6 Instate Construction Heavy-44</v>
      </c>
      <c r="F203" s="88">
        <f>VLOOKUP(E203,HD_Odo!$C$2:$D$1381,2,FALSE)</f>
        <v>400000</v>
      </c>
      <c r="G203" s="92" t="str">
        <f>'EMFAC2017EI-2011Class'!H3784</f>
        <v>2019-T6 Instate Construction Heavy-44</v>
      </c>
      <c r="H203" s="77">
        <f t="shared" si="6"/>
        <v>1</v>
      </c>
      <c r="I203" s="37"/>
      <c r="M203" s="36"/>
      <c r="N203" s="13"/>
    </row>
    <row r="204" spans="1:14" ht="13.7" customHeight="1" x14ac:dyDescent="0.25">
      <c r="A204" s="85">
        <f>'EMFAC2017EI-2011Class'!B3785</f>
        <v>2019</v>
      </c>
      <c r="B204" s="86" t="str">
        <f>'EMFAC2017EI-2011Class'!C3785</f>
        <v>T6 Instate Construction Small</v>
      </c>
      <c r="C204" s="85">
        <f>'EMFAC2017EI-2011Class'!D3785</f>
        <v>2020</v>
      </c>
      <c r="D204" s="85">
        <f>'EMFAC2017EI-2011Class'!F3785</f>
        <v>-1</v>
      </c>
      <c r="E204" s="87" t="str">
        <f t="shared" si="7"/>
        <v>T6 Instate Construction Small--1</v>
      </c>
      <c r="F204" s="88">
        <f>VLOOKUP(E204,HD_Odo!$C$2:$D$1381,2,FALSE)</f>
        <v>0</v>
      </c>
      <c r="G204" s="92" t="str">
        <f>'EMFAC2017EI-2011Class'!H3785</f>
        <v>2019-T6 Instate Construction Small--1</v>
      </c>
      <c r="H204" s="77">
        <f t="shared" si="6"/>
        <v>1</v>
      </c>
      <c r="I204" s="37"/>
      <c r="M204" s="36"/>
      <c r="N204" s="13"/>
    </row>
    <row r="205" spans="1:14" ht="13.7" customHeight="1" x14ac:dyDescent="0.25">
      <c r="A205" s="85">
        <f>'EMFAC2017EI-2011Class'!B3786</f>
        <v>2019</v>
      </c>
      <c r="B205" s="86" t="str">
        <f>'EMFAC2017EI-2011Class'!C3786</f>
        <v>T6 Instate Construction Small</v>
      </c>
      <c r="C205" s="85">
        <f>'EMFAC2017EI-2011Class'!D3786</f>
        <v>2019</v>
      </c>
      <c r="D205" s="85">
        <f>'EMFAC2017EI-2011Class'!F3786</f>
        <v>0</v>
      </c>
      <c r="E205" s="87" t="str">
        <f t="shared" si="7"/>
        <v>T6 Instate Construction Small-0</v>
      </c>
      <c r="F205" s="88">
        <f>VLOOKUP(E205,HD_Odo!$C$2:$D$1381,2,FALSE)</f>
        <v>26110</v>
      </c>
      <c r="G205" s="92" t="str">
        <f>'EMFAC2017EI-2011Class'!H3786</f>
        <v>2019-T6 Instate Construction Small-0</v>
      </c>
      <c r="H205" s="77">
        <f t="shared" si="6"/>
        <v>0.96221830295846311</v>
      </c>
      <c r="I205" s="37"/>
      <c r="M205" s="36"/>
      <c r="N205" s="13"/>
    </row>
    <row r="206" spans="1:14" ht="13.7" customHeight="1" x14ac:dyDescent="0.25">
      <c r="A206" s="85">
        <f>'EMFAC2017EI-2011Class'!B3787</f>
        <v>2019</v>
      </c>
      <c r="B206" s="86" t="str">
        <f>'EMFAC2017EI-2011Class'!C3787</f>
        <v>T6 Instate Construction Small</v>
      </c>
      <c r="C206" s="85">
        <f>'EMFAC2017EI-2011Class'!D3787</f>
        <v>2018</v>
      </c>
      <c r="D206" s="85">
        <f>'EMFAC2017EI-2011Class'!F3787</f>
        <v>1</v>
      </c>
      <c r="E206" s="87" t="str">
        <f t="shared" si="7"/>
        <v>T6 Instate Construction Small-1</v>
      </c>
      <c r="F206" s="88">
        <f>VLOOKUP(E206,HD_Odo!$C$2:$D$1381,2,FALSE)</f>
        <v>52220.02</v>
      </c>
      <c r="G206" s="92" t="str">
        <f>'EMFAC2017EI-2011Class'!H3787</f>
        <v>2019-T6 Instate Construction Small-1</v>
      </c>
      <c r="H206" s="77">
        <f t="shared" si="6"/>
        <v>0.93506943513278074</v>
      </c>
      <c r="I206" s="37"/>
      <c r="M206" s="36"/>
      <c r="N206" s="13"/>
    </row>
    <row r="207" spans="1:14" ht="13.7" customHeight="1" x14ac:dyDescent="0.25">
      <c r="A207" s="85">
        <f>'EMFAC2017EI-2011Class'!B3788</f>
        <v>2019</v>
      </c>
      <c r="B207" s="86" t="str">
        <f>'EMFAC2017EI-2011Class'!C3788</f>
        <v>T6 Instate Construction Small</v>
      </c>
      <c r="C207" s="85">
        <f>'EMFAC2017EI-2011Class'!D3788</f>
        <v>2017</v>
      </c>
      <c r="D207" s="85">
        <f>'EMFAC2017EI-2011Class'!F3788</f>
        <v>2</v>
      </c>
      <c r="E207" s="87" t="str">
        <f t="shared" si="7"/>
        <v>T6 Instate Construction Small-2</v>
      </c>
      <c r="F207" s="88">
        <f>VLOOKUP(E207,HD_Odo!$C$2:$D$1381,2,FALSE)</f>
        <v>78443.02</v>
      </c>
      <c r="G207" s="92" t="str">
        <f>'EMFAC2017EI-2011Class'!H3788</f>
        <v>2019-T6 Instate Construction Small-2</v>
      </c>
      <c r="H207" s="77">
        <f t="shared" si="6"/>
        <v>0.91454100243993741</v>
      </c>
      <c r="I207" s="37"/>
      <c r="M207" s="36"/>
      <c r="N207" s="13"/>
    </row>
    <row r="208" spans="1:14" ht="13.7" customHeight="1" x14ac:dyDescent="0.25">
      <c r="A208" s="85">
        <f>'EMFAC2017EI-2011Class'!B3789</f>
        <v>2019</v>
      </c>
      <c r="B208" s="86" t="str">
        <f>'EMFAC2017EI-2011Class'!C3789</f>
        <v>T6 Instate Construction Small</v>
      </c>
      <c r="C208" s="85">
        <f>'EMFAC2017EI-2011Class'!D3789</f>
        <v>2016</v>
      </c>
      <c r="D208" s="85">
        <f>'EMFAC2017EI-2011Class'!F3789</f>
        <v>3</v>
      </c>
      <c r="E208" s="87" t="str">
        <f t="shared" si="7"/>
        <v>T6 Instate Construction Small-3</v>
      </c>
      <c r="F208" s="88">
        <f>VLOOKUP(E208,HD_Odo!$C$2:$D$1381,2,FALSE)</f>
        <v>104183.02</v>
      </c>
      <c r="G208" s="92" t="str">
        <f>'EMFAC2017EI-2011Class'!H3789</f>
        <v>2019-T6 Instate Construction Small-3</v>
      </c>
      <c r="H208" s="77">
        <f t="shared" si="6"/>
        <v>0.89879909874122099</v>
      </c>
      <c r="I208" s="37"/>
      <c r="M208" s="36"/>
      <c r="N208" s="13"/>
    </row>
    <row r="209" spans="1:14" ht="13.7" customHeight="1" x14ac:dyDescent="0.25">
      <c r="A209" s="85">
        <f>'EMFAC2017EI-2011Class'!B3790</f>
        <v>2019</v>
      </c>
      <c r="B209" s="86" t="str">
        <f>'EMFAC2017EI-2011Class'!C3790</f>
        <v>T6 Instate Construction Small</v>
      </c>
      <c r="C209" s="85">
        <f>'EMFAC2017EI-2011Class'!D3790</f>
        <v>2015</v>
      </c>
      <c r="D209" s="85">
        <f>'EMFAC2017EI-2011Class'!F3790</f>
        <v>4</v>
      </c>
      <c r="E209" s="87" t="str">
        <f t="shared" si="7"/>
        <v>T6 Instate Construction Small-4</v>
      </c>
      <c r="F209" s="88">
        <f>VLOOKUP(E209,HD_Odo!$C$2:$D$1381,2,FALSE)</f>
        <v>129033.02</v>
      </c>
      <c r="G209" s="92" t="str">
        <f>'EMFAC2017EI-2011Class'!H3790</f>
        <v>2019-T6 Instate Construction Small-4</v>
      </c>
      <c r="H209" s="77">
        <f t="shared" si="6"/>
        <v>0.88653192747974929</v>
      </c>
      <c r="I209" s="37"/>
      <c r="M209" s="36"/>
      <c r="N209" s="13"/>
    </row>
    <row r="210" spans="1:14" ht="13.7" customHeight="1" x14ac:dyDescent="0.25">
      <c r="A210" s="85">
        <f>'EMFAC2017EI-2011Class'!B3791</f>
        <v>2019</v>
      </c>
      <c r="B210" s="86" t="str">
        <f>'EMFAC2017EI-2011Class'!C3791</f>
        <v>T6 Instate Construction Small</v>
      </c>
      <c r="C210" s="85">
        <f>'EMFAC2017EI-2011Class'!D3791</f>
        <v>2014</v>
      </c>
      <c r="D210" s="85">
        <f>'EMFAC2017EI-2011Class'!F3791</f>
        <v>5</v>
      </c>
      <c r="E210" s="87" t="str">
        <f t="shared" si="7"/>
        <v>T6 Instate Construction Small-5</v>
      </c>
      <c r="F210" s="88">
        <f>VLOOKUP(E210,HD_Odo!$C$2:$D$1381,2,FALSE)</f>
        <v>152742.01999999999</v>
      </c>
      <c r="G210" s="92" t="str">
        <f>'EMFAC2017EI-2011Class'!H3791</f>
        <v>2019-T6 Instate Construction Small-5</v>
      </c>
      <c r="H210" s="77">
        <f t="shared" si="6"/>
        <v>0.87681465578346118</v>
      </c>
      <c r="I210" s="37"/>
      <c r="M210" s="36"/>
      <c r="N210" s="13"/>
    </row>
    <row r="211" spans="1:14" ht="13.7" customHeight="1" x14ac:dyDescent="0.25">
      <c r="A211" s="85">
        <f>'EMFAC2017EI-2011Class'!B3792</f>
        <v>2019</v>
      </c>
      <c r="B211" s="86" t="str">
        <f>'EMFAC2017EI-2011Class'!C3792</f>
        <v>T6 Instate Construction Small</v>
      </c>
      <c r="C211" s="85">
        <f>'EMFAC2017EI-2011Class'!D3792</f>
        <v>2013</v>
      </c>
      <c r="D211" s="85">
        <f>'EMFAC2017EI-2011Class'!F3792</f>
        <v>6</v>
      </c>
      <c r="E211" s="87" t="str">
        <f t="shared" si="7"/>
        <v>T6 Instate Construction Small-6</v>
      </c>
      <c r="F211" s="88">
        <f>VLOOKUP(E211,HD_Odo!$C$2:$D$1381,2,FALSE)</f>
        <v>175186.02</v>
      </c>
      <c r="G211" s="92" t="str">
        <f>'EMFAC2017EI-2011Class'!H3792</f>
        <v>2019-T6 Instate Construction Small-6</v>
      </c>
      <c r="H211" s="77">
        <f t="shared" si="6"/>
        <v>0.84900159356558103</v>
      </c>
      <c r="I211" s="37"/>
      <c r="M211" s="36"/>
      <c r="N211" s="13"/>
    </row>
    <row r="212" spans="1:14" ht="13.7" customHeight="1" x14ac:dyDescent="0.25">
      <c r="A212" s="85">
        <f>'EMFAC2017EI-2011Class'!B3793</f>
        <v>2019</v>
      </c>
      <c r="B212" s="86" t="str">
        <f>'EMFAC2017EI-2011Class'!C3793</f>
        <v>T6 Instate Construction Small</v>
      </c>
      <c r="C212" s="85">
        <f>'EMFAC2017EI-2011Class'!D3793</f>
        <v>2012</v>
      </c>
      <c r="D212" s="85">
        <f>'EMFAC2017EI-2011Class'!F3793</f>
        <v>7</v>
      </c>
      <c r="E212" s="87" t="str">
        <f t="shared" si="7"/>
        <v>T6 Instate Construction Small-7</v>
      </c>
      <c r="F212" s="88">
        <f>VLOOKUP(E212,HD_Odo!$C$2:$D$1381,2,FALSE)</f>
        <v>196337.04</v>
      </c>
      <c r="G212" s="92" t="str">
        <f>'EMFAC2017EI-2011Class'!H3793</f>
        <v>2019-T6 Instate Construction Small-7</v>
      </c>
      <c r="H212" s="77">
        <f t="shared" si="6"/>
        <v>0.84343254651302646</v>
      </c>
      <c r="I212" s="37"/>
      <c r="M212" s="36"/>
      <c r="N212" s="13"/>
    </row>
    <row r="213" spans="1:14" ht="13.7" customHeight="1" x14ac:dyDescent="0.25">
      <c r="A213" s="85">
        <f>'EMFAC2017EI-2011Class'!B3794</f>
        <v>2019</v>
      </c>
      <c r="B213" s="86" t="str">
        <f>'EMFAC2017EI-2011Class'!C3794</f>
        <v>T6 Instate Construction Small</v>
      </c>
      <c r="C213" s="85">
        <f>'EMFAC2017EI-2011Class'!D3794</f>
        <v>2011</v>
      </c>
      <c r="D213" s="85">
        <f>'EMFAC2017EI-2011Class'!F3794</f>
        <v>8</v>
      </c>
      <c r="E213" s="87" t="str">
        <f t="shared" si="7"/>
        <v>T6 Instate Construction Small-8</v>
      </c>
      <c r="F213" s="88">
        <f>VLOOKUP(E213,HD_Odo!$C$2:$D$1381,2,FALSE)</f>
        <v>216233.04</v>
      </c>
      <c r="G213" s="92" t="str">
        <f>'EMFAC2017EI-2011Class'!H3794</f>
        <v>2019-T6 Instate Construction Small-8</v>
      </c>
      <c r="H213" s="77">
        <f t="shared" si="6"/>
        <v>0.83890457615098657</v>
      </c>
      <c r="I213" s="37"/>
      <c r="M213" s="36"/>
      <c r="N213" s="13"/>
    </row>
    <row r="214" spans="1:14" ht="13.7" customHeight="1" x14ac:dyDescent="0.25">
      <c r="A214" s="85">
        <f>'EMFAC2017EI-2011Class'!B3795</f>
        <v>2019</v>
      </c>
      <c r="B214" s="86" t="str">
        <f>'EMFAC2017EI-2011Class'!C3795</f>
        <v>T6 Instate Construction Small</v>
      </c>
      <c r="C214" s="85">
        <f>'EMFAC2017EI-2011Class'!D3795</f>
        <v>2010</v>
      </c>
      <c r="D214" s="85">
        <f>'EMFAC2017EI-2011Class'!F3795</f>
        <v>9</v>
      </c>
      <c r="E214" s="87" t="str">
        <f t="shared" si="7"/>
        <v>T6 Instate Construction Small-9</v>
      </c>
      <c r="F214" s="88">
        <f>VLOOKUP(E214,HD_Odo!$C$2:$D$1381,2,FALSE)</f>
        <v>234945.04</v>
      </c>
      <c r="G214" s="92" t="str">
        <f>'EMFAC2017EI-2011Class'!H3795</f>
        <v>2019-T6 Instate Construction Small-9</v>
      </c>
      <c r="H214" s="77">
        <f t="shared" si="6"/>
        <v>0.84964110805283766</v>
      </c>
      <c r="I214" s="37"/>
      <c r="M214" s="36"/>
      <c r="N214" s="13"/>
    </row>
    <row r="215" spans="1:14" ht="13.7" customHeight="1" x14ac:dyDescent="0.25">
      <c r="A215" s="85">
        <f>'EMFAC2017EI-2011Class'!B3796</f>
        <v>2019</v>
      </c>
      <c r="B215" s="86" t="str">
        <f>'EMFAC2017EI-2011Class'!C3796</f>
        <v>T6 Instate Construction Small</v>
      </c>
      <c r="C215" s="85">
        <f>'EMFAC2017EI-2011Class'!D3796</f>
        <v>2009</v>
      </c>
      <c r="D215" s="85">
        <f>'EMFAC2017EI-2011Class'!F3796</f>
        <v>10</v>
      </c>
      <c r="E215" s="87" t="str">
        <f t="shared" si="7"/>
        <v>T6 Instate Construction Small-10</v>
      </c>
      <c r="F215" s="88">
        <f>VLOOKUP(E215,HD_Odo!$C$2:$D$1381,2,FALSE)</f>
        <v>252551.04000000001</v>
      </c>
      <c r="G215" s="92" t="str">
        <f>'EMFAC2017EI-2011Class'!H3796</f>
        <v>2019-T6 Instate Construction Small-10</v>
      </c>
      <c r="H215" s="77">
        <f t="shared" si="6"/>
        <v>0.84485395512120764</v>
      </c>
      <c r="I215" s="37"/>
      <c r="M215" s="36"/>
      <c r="N215" s="13"/>
    </row>
    <row r="216" spans="1:14" ht="13.7" customHeight="1" x14ac:dyDescent="0.25">
      <c r="A216" s="85">
        <f>'EMFAC2017EI-2011Class'!B3797</f>
        <v>2019</v>
      </c>
      <c r="B216" s="86" t="str">
        <f>'EMFAC2017EI-2011Class'!C3797</f>
        <v>T6 Instate Construction Small</v>
      </c>
      <c r="C216" s="85">
        <f>'EMFAC2017EI-2011Class'!D3797</f>
        <v>2008</v>
      </c>
      <c r="D216" s="85">
        <f>'EMFAC2017EI-2011Class'!F3797</f>
        <v>11</v>
      </c>
      <c r="E216" s="87" t="str">
        <f t="shared" si="7"/>
        <v>T6 Instate Construction Small-11</v>
      </c>
      <c r="F216" s="88">
        <f>VLOOKUP(E216,HD_Odo!$C$2:$D$1381,2,FALSE)</f>
        <v>269102.03999999998</v>
      </c>
      <c r="G216" s="92" t="str">
        <f>'EMFAC2017EI-2011Class'!H3797</f>
        <v>2019-T6 Instate Construction Small-11</v>
      </c>
      <c r="H216" s="77">
        <f t="shared" si="6"/>
        <v>0.84069100393942331</v>
      </c>
      <c r="I216" s="37"/>
      <c r="M216" s="36"/>
      <c r="N216" s="13"/>
    </row>
    <row r="217" spans="1:14" ht="13.7" customHeight="1" x14ac:dyDescent="0.25">
      <c r="A217" s="85">
        <f>'EMFAC2017EI-2011Class'!B3798</f>
        <v>2019</v>
      </c>
      <c r="B217" s="86" t="str">
        <f>'EMFAC2017EI-2011Class'!C3798</f>
        <v>T6 Instate Construction Small</v>
      </c>
      <c r="C217" s="85">
        <f>'EMFAC2017EI-2011Class'!D3798</f>
        <v>2007</v>
      </c>
      <c r="D217" s="85">
        <f>'EMFAC2017EI-2011Class'!F3798</f>
        <v>12</v>
      </c>
      <c r="E217" s="87" t="str">
        <f t="shared" si="7"/>
        <v>T6 Instate Construction Small-12</v>
      </c>
      <c r="F217" s="88">
        <f>VLOOKUP(E217,HD_Odo!$C$2:$D$1381,2,FALSE)</f>
        <v>284592.03999999998</v>
      </c>
      <c r="G217" s="92" t="str">
        <f>'EMFAC2017EI-2011Class'!H3798</f>
        <v>2019-T6 Instate Construction Small-12</v>
      </c>
      <c r="H217" s="77">
        <f t="shared" si="6"/>
        <v>0.90255370469472185</v>
      </c>
      <c r="I217" s="37"/>
      <c r="M217" s="36"/>
      <c r="N217" s="13"/>
    </row>
    <row r="218" spans="1:14" ht="13.7" customHeight="1" x14ac:dyDescent="0.25">
      <c r="A218" s="85">
        <f>'EMFAC2017EI-2011Class'!B3799</f>
        <v>2019</v>
      </c>
      <c r="B218" s="86" t="str">
        <f>'EMFAC2017EI-2011Class'!C3799</f>
        <v>T6 Instate Construction Small</v>
      </c>
      <c r="C218" s="85">
        <f>'EMFAC2017EI-2011Class'!D3799</f>
        <v>2006</v>
      </c>
      <c r="D218" s="85">
        <f>'EMFAC2017EI-2011Class'!F3799</f>
        <v>13</v>
      </c>
      <c r="E218" s="87" t="str">
        <f t="shared" si="7"/>
        <v>T6 Instate Construction Small-13</v>
      </c>
      <c r="F218" s="88">
        <f>VLOOKUP(E218,HD_Odo!$C$2:$D$1381,2,FALSE)</f>
        <v>298930.03999999998</v>
      </c>
      <c r="G218" s="92" t="str">
        <f>'EMFAC2017EI-2011Class'!H3799</f>
        <v>2019-T6 Instate Construction Small-13</v>
      </c>
      <c r="H218" s="77">
        <f t="shared" si="6"/>
        <v>0.90026800668364515</v>
      </c>
      <c r="I218" s="37"/>
      <c r="M218" s="36"/>
      <c r="N218" s="13"/>
    </row>
    <row r="219" spans="1:14" ht="13.7" customHeight="1" x14ac:dyDescent="0.25">
      <c r="A219" s="85">
        <f>'EMFAC2017EI-2011Class'!B3800</f>
        <v>2019</v>
      </c>
      <c r="B219" s="86" t="str">
        <f>'EMFAC2017EI-2011Class'!C3800</f>
        <v>T6 Instate Construction Small</v>
      </c>
      <c r="C219" s="85">
        <f>'EMFAC2017EI-2011Class'!D3800</f>
        <v>2005</v>
      </c>
      <c r="D219" s="85">
        <f>'EMFAC2017EI-2011Class'!F3800</f>
        <v>14</v>
      </c>
      <c r="E219" s="87" t="str">
        <f t="shared" si="7"/>
        <v>T6 Instate Construction Small-14</v>
      </c>
      <c r="F219" s="88">
        <f>VLOOKUP(E219,HD_Odo!$C$2:$D$1381,2,FALSE)</f>
        <v>311906.03999999998</v>
      </c>
      <c r="G219" s="92" t="str">
        <f>'EMFAC2017EI-2011Class'!H3800</f>
        <v>2019-T6 Instate Construction Small-14</v>
      </c>
      <c r="H219" s="77">
        <f t="shared" si="6"/>
        <v>0.89829815478764208</v>
      </c>
      <c r="I219" s="37"/>
      <c r="M219" s="36"/>
      <c r="N219" s="13"/>
    </row>
    <row r="220" spans="1:14" ht="13.7" customHeight="1" x14ac:dyDescent="0.25">
      <c r="A220" s="85">
        <f>'EMFAC2017EI-2011Class'!B3801</f>
        <v>2019</v>
      </c>
      <c r="B220" s="86" t="str">
        <f>'EMFAC2017EI-2011Class'!C3801</f>
        <v>T6 Instate Construction Small</v>
      </c>
      <c r="C220" s="85">
        <f>'EMFAC2017EI-2011Class'!D3801</f>
        <v>2004</v>
      </c>
      <c r="D220" s="85">
        <f>'EMFAC2017EI-2011Class'!F3801</f>
        <v>15</v>
      </c>
      <c r="E220" s="87" t="str">
        <f t="shared" si="7"/>
        <v>T6 Instate Construction Small-15</v>
      </c>
      <c r="F220" s="88">
        <f>VLOOKUP(E220,HD_Odo!$C$2:$D$1381,2,FALSE)</f>
        <v>323163.03999999998</v>
      </c>
      <c r="G220" s="92" t="str">
        <f>'EMFAC2017EI-2011Class'!H3801</f>
        <v>2019-T6 Instate Construction Small-15</v>
      </c>
      <c r="H220" s="77">
        <f t="shared" si="6"/>
        <v>0.89666022112706922</v>
      </c>
      <c r="I220" s="37"/>
      <c r="M220" s="36"/>
      <c r="N220" s="13"/>
    </row>
    <row r="221" spans="1:14" ht="13.7" customHeight="1" x14ac:dyDescent="0.25">
      <c r="A221" s="85">
        <f>'EMFAC2017EI-2011Class'!B3802</f>
        <v>2019</v>
      </c>
      <c r="B221" s="86" t="str">
        <f>'EMFAC2017EI-2011Class'!C3802</f>
        <v>T6 Instate Construction Small</v>
      </c>
      <c r="C221" s="85">
        <f>'EMFAC2017EI-2011Class'!D3802</f>
        <v>2003</v>
      </c>
      <c r="D221" s="85">
        <f>'EMFAC2017EI-2011Class'!F3802</f>
        <v>16</v>
      </c>
      <c r="E221" s="87" t="str">
        <f t="shared" si="7"/>
        <v>T6 Instate Construction Small-16</v>
      </c>
      <c r="F221" s="88">
        <f>VLOOKUP(E221,HD_Odo!$C$2:$D$1381,2,FALSE)</f>
        <v>334374.03999999998</v>
      </c>
      <c r="G221" s="92" t="str">
        <f>'EMFAC2017EI-2011Class'!H3802</f>
        <v>2019-T6 Instate Construction Small-16</v>
      </c>
      <c r="H221" s="77">
        <f t="shared" si="6"/>
        <v>0.93825671216880668</v>
      </c>
      <c r="I221" s="37"/>
      <c r="M221" s="36"/>
      <c r="N221" s="13"/>
    </row>
    <row r="222" spans="1:14" ht="13.7" customHeight="1" x14ac:dyDescent="0.25">
      <c r="A222" s="85">
        <f>'EMFAC2017EI-2011Class'!B3803</f>
        <v>2019</v>
      </c>
      <c r="B222" s="86" t="str">
        <f>'EMFAC2017EI-2011Class'!C3803</f>
        <v>T6 Instate Construction Small</v>
      </c>
      <c r="C222" s="85">
        <f>'EMFAC2017EI-2011Class'!D3803</f>
        <v>2002</v>
      </c>
      <c r="D222" s="85">
        <f>'EMFAC2017EI-2011Class'!F3803</f>
        <v>17</v>
      </c>
      <c r="E222" s="87" t="str">
        <f t="shared" si="7"/>
        <v>T6 Instate Construction Small-17</v>
      </c>
      <c r="F222" s="88">
        <f>VLOOKUP(E222,HD_Odo!$C$2:$D$1381,2,FALSE)</f>
        <v>345539.04</v>
      </c>
      <c r="G222" s="92" t="str">
        <f>'EMFAC2017EI-2011Class'!H3803</f>
        <v>2019-T6 Instate Construction Small-17</v>
      </c>
      <c r="H222" s="77">
        <f t="shared" si="6"/>
        <v>0.93743508343190551</v>
      </c>
      <c r="I222" s="37"/>
      <c r="M222" s="36"/>
      <c r="N222" s="13"/>
    </row>
    <row r="223" spans="1:14" ht="13.7" customHeight="1" x14ac:dyDescent="0.25">
      <c r="A223" s="85">
        <f>'EMFAC2017EI-2011Class'!B3804</f>
        <v>2019</v>
      </c>
      <c r="B223" s="86" t="str">
        <f>'EMFAC2017EI-2011Class'!C3804</f>
        <v>T6 Instate Construction Small</v>
      </c>
      <c r="C223" s="85">
        <f>'EMFAC2017EI-2011Class'!D3804</f>
        <v>2001</v>
      </c>
      <c r="D223" s="85">
        <f>'EMFAC2017EI-2011Class'!F3804</f>
        <v>18</v>
      </c>
      <c r="E223" s="87" t="str">
        <f t="shared" si="7"/>
        <v>T6 Instate Construction Small-18</v>
      </c>
      <c r="F223" s="88">
        <f>VLOOKUP(E223,HD_Odo!$C$2:$D$1381,2,FALSE)</f>
        <v>356652.04</v>
      </c>
      <c r="G223" s="92" t="str">
        <f>'EMFAC2017EI-2011Class'!H3804</f>
        <v>2019-T6 Instate Construction Small-18</v>
      </c>
      <c r="H223" s="77">
        <f t="shared" si="6"/>
        <v>0.93664839288394974</v>
      </c>
      <c r="I223" s="37"/>
      <c r="M223" s="36"/>
      <c r="N223" s="13"/>
    </row>
    <row r="224" spans="1:14" ht="13.7" customHeight="1" x14ac:dyDescent="0.25">
      <c r="A224" s="85">
        <f>'EMFAC2017EI-2011Class'!B3805</f>
        <v>2019</v>
      </c>
      <c r="B224" s="86" t="str">
        <f>'EMFAC2017EI-2011Class'!C3805</f>
        <v>T6 Instate Construction Small</v>
      </c>
      <c r="C224" s="85">
        <f>'EMFAC2017EI-2011Class'!D3805</f>
        <v>2000</v>
      </c>
      <c r="D224" s="85">
        <f>'EMFAC2017EI-2011Class'!F3805</f>
        <v>19</v>
      </c>
      <c r="E224" s="87" t="str">
        <f t="shared" si="7"/>
        <v>T6 Instate Construction Small-19</v>
      </c>
      <c r="F224" s="88">
        <f>VLOOKUP(E224,HD_Odo!$C$2:$D$1381,2,FALSE)</f>
        <v>367703.03999999998</v>
      </c>
      <c r="G224" s="92" t="str">
        <f>'EMFAC2017EI-2011Class'!H3805</f>
        <v>2019-T6 Instate Construction Small-19</v>
      </c>
      <c r="H224" s="77">
        <f t="shared" si="6"/>
        <v>0.93589515161515369</v>
      </c>
      <c r="I224" s="37"/>
      <c r="M224" s="36"/>
      <c r="N224" s="13"/>
    </row>
    <row r="225" spans="1:14" ht="13.7" customHeight="1" x14ac:dyDescent="0.25">
      <c r="A225" s="85">
        <f>'EMFAC2017EI-2011Class'!B3806</f>
        <v>2019</v>
      </c>
      <c r="B225" s="86" t="str">
        <f>'EMFAC2017EI-2011Class'!C3806</f>
        <v>T6 Instate Construction Small</v>
      </c>
      <c r="C225" s="85">
        <f>'EMFAC2017EI-2011Class'!D3806</f>
        <v>1999</v>
      </c>
      <c r="D225" s="85">
        <f>'EMFAC2017EI-2011Class'!F3806</f>
        <v>20</v>
      </c>
      <c r="E225" s="87" t="str">
        <f t="shared" si="7"/>
        <v>T6 Instate Construction Small-20</v>
      </c>
      <c r="F225" s="88">
        <f>VLOOKUP(E225,HD_Odo!$C$2:$D$1381,2,FALSE)</f>
        <v>378676.04</v>
      </c>
      <c r="G225" s="92" t="str">
        <f>'EMFAC2017EI-2011Class'!H3806</f>
        <v>2019-T6 Instate Construction Small-20</v>
      </c>
      <c r="H225" s="77">
        <f t="shared" si="6"/>
        <v>0.935174336095424</v>
      </c>
      <c r="I225" s="37"/>
      <c r="M225" s="36"/>
      <c r="N225" s="13"/>
    </row>
    <row r="226" spans="1:14" ht="13.7" customHeight="1" x14ac:dyDescent="0.25">
      <c r="A226" s="85">
        <f>'EMFAC2017EI-2011Class'!B3807</f>
        <v>2019</v>
      </c>
      <c r="B226" s="86" t="str">
        <f>'EMFAC2017EI-2011Class'!C3807</f>
        <v>T6 Instate Construction Small</v>
      </c>
      <c r="C226" s="85">
        <f>'EMFAC2017EI-2011Class'!D3807</f>
        <v>1998</v>
      </c>
      <c r="D226" s="85">
        <f>'EMFAC2017EI-2011Class'!F3807</f>
        <v>21</v>
      </c>
      <c r="E226" s="87" t="str">
        <f t="shared" si="7"/>
        <v>T6 Instate Construction Small-21</v>
      </c>
      <c r="F226" s="88">
        <f>VLOOKUP(E226,HD_Odo!$C$2:$D$1381,2,FALSE)</f>
        <v>389550.04</v>
      </c>
      <c r="G226" s="92" t="str">
        <f>'EMFAC2017EI-2011Class'!H3807</f>
        <v>2019-T6 Instate Construction Small-21</v>
      </c>
      <c r="H226" s="77">
        <f t="shared" si="6"/>
        <v>0.93448525518029601</v>
      </c>
      <c r="I226" s="37"/>
      <c r="M226" s="36"/>
      <c r="N226" s="13"/>
    </row>
    <row r="227" spans="1:14" ht="13.7" customHeight="1" x14ac:dyDescent="0.25">
      <c r="A227" s="85">
        <f>'EMFAC2017EI-2011Class'!B3808</f>
        <v>2019</v>
      </c>
      <c r="B227" s="86" t="str">
        <f>'EMFAC2017EI-2011Class'!C3808</f>
        <v>T6 Instate Construction Small</v>
      </c>
      <c r="C227" s="85">
        <f>'EMFAC2017EI-2011Class'!D3808</f>
        <v>1997</v>
      </c>
      <c r="D227" s="85">
        <f>'EMFAC2017EI-2011Class'!F3808</f>
        <v>22</v>
      </c>
      <c r="E227" s="87" t="str">
        <f t="shared" si="7"/>
        <v>T6 Instate Construction Small-22</v>
      </c>
      <c r="F227" s="88">
        <f>VLOOKUP(E227,HD_Odo!$C$2:$D$1381,2,FALSE)</f>
        <v>400000</v>
      </c>
      <c r="G227" s="92" t="str">
        <f>'EMFAC2017EI-2011Class'!H3808</f>
        <v>2019-T6 Instate Construction Small-22</v>
      </c>
      <c r="H227" s="77">
        <f t="shared" si="6"/>
        <v>0.93384549707910502</v>
      </c>
      <c r="I227" s="37"/>
      <c r="M227" s="36"/>
      <c r="N227" s="13"/>
    </row>
    <row r="228" spans="1:14" ht="13.7" customHeight="1" x14ac:dyDescent="0.25">
      <c r="A228" s="85">
        <f>'EMFAC2017EI-2011Class'!B3809</f>
        <v>2019</v>
      </c>
      <c r="B228" s="86" t="str">
        <f>'EMFAC2017EI-2011Class'!C3809</f>
        <v>T6 Instate Construction Small</v>
      </c>
      <c r="C228" s="85">
        <f>'EMFAC2017EI-2011Class'!D3809</f>
        <v>1996</v>
      </c>
      <c r="D228" s="85">
        <f>'EMFAC2017EI-2011Class'!F3809</f>
        <v>23</v>
      </c>
      <c r="E228" s="87" t="str">
        <f t="shared" si="7"/>
        <v>T6 Instate Construction Small-23</v>
      </c>
      <c r="F228" s="88">
        <f>VLOOKUP(E228,HD_Odo!$C$2:$D$1381,2,FALSE)</f>
        <v>400000</v>
      </c>
      <c r="G228" s="92" t="str">
        <f>'EMFAC2017EI-2011Class'!H3809</f>
        <v>2019-T6 Instate Construction Small-23</v>
      </c>
      <c r="H228" s="77">
        <f t="shared" si="6"/>
        <v>0.93384549707910502</v>
      </c>
      <c r="I228" s="37"/>
      <c r="M228" s="36"/>
      <c r="N228" s="13"/>
    </row>
    <row r="229" spans="1:14" ht="13.7" customHeight="1" x14ac:dyDescent="0.25">
      <c r="A229" s="85">
        <f>'EMFAC2017EI-2011Class'!B3810</f>
        <v>2019</v>
      </c>
      <c r="B229" s="86" t="str">
        <f>'EMFAC2017EI-2011Class'!C3810</f>
        <v>T6 Instate Construction Small</v>
      </c>
      <c r="C229" s="85">
        <f>'EMFAC2017EI-2011Class'!D3810</f>
        <v>1995</v>
      </c>
      <c r="D229" s="85">
        <f>'EMFAC2017EI-2011Class'!F3810</f>
        <v>24</v>
      </c>
      <c r="E229" s="87" t="str">
        <f t="shared" si="7"/>
        <v>T6 Instate Construction Small-24</v>
      </c>
      <c r="F229" s="88">
        <f>VLOOKUP(E229,HD_Odo!$C$2:$D$1381,2,FALSE)</f>
        <v>400000</v>
      </c>
      <c r="G229" s="92" t="str">
        <f>'EMFAC2017EI-2011Class'!H3810</f>
        <v>2019-T6 Instate Construction Small-24</v>
      </c>
      <c r="H229" s="77">
        <f t="shared" si="6"/>
        <v>0.93384549707910502</v>
      </c>
      <c r="I229" s="37"/>
      <c r="M229" s="36"/>
      <c r="N229" s="13"/>
    </row>
    <row r="230" spans="1:14" ht="13.7" customHeight="1" x14ac:dyDescent="0.25">
      <c r="A230" s="85">
        <f>'EMFAC2017EI-2011Class'!B3811</f>
        <v>2019</v>
      </c>
      <c r="B230" s="86" t="str">
        <f>'EMFAC2017EI-2011Class'!C3811</f>
        <v>T6 Instate Construction Small</v>
      </c>
      <c r="C230" s="85">
        <f>'EMFAC2017EI-2011Class'!D3811</f>
        <v>1994</v>
      </c>
      <c r="D230" s="85">
        <f>'EMFAC2017EI-2011Class'!F3811</f>
        <v>25</v>
      </c>
      <c r="E230" s="87" t="str">
        <f t="shared" si="7"/>
        <v>T6 Instate Construction Small-25</v>
      </c>
      <c r="F230" s="88">
        <f>VLOOKUP(E230,HD_Odo!$C$2:$D$1381,2,FALSE)</f>
        <v>400000</v>
      </c>
      <c r="G230" s="92" t="str">
        <f>'EMFAC2017EI-2011Class'!H3811</f>
        <v>2019-T6 Instate Construction Small-25</v>
      </c>
      <c r="H230" s="77">
        <f t="shared" si="6"/>
        <v>0.93384549707910502</v>
      </c>
      <c r="I230" s="37"/>
      <c r="M230" s="36"/>
      <c r="N230" s="13"/>
    </row>
    <row r="231" spans="1:14" ht="13.7" customHeight="1" x14ac:dyDescent="0.25">
      <c r="A231" s="85">
        <f>'EMFAC2017EI-2011Class'!B3812</f>
        <v>2019</v>
      </c>
      <c r="B231" s="86" t="str">
        <f>'EMFAC2017EI-2011Class'!C3812</f>
        <v>T6 Instate Construction Small</v>
      </c>
      <c r="C231" s="85">
        <f>'EMFAC2017EI-2011Class'!D3812</f>
        <v>1993</v>
      </c>
      <c r="D231" s="85">
        <f>'EMFAC2017EI-2011Class'!F3812</f>
        <v>26</v>
      </c>
      <c r="E231" s="87" t="str">
        <f t="shared" si="7"/>
        <v>T6 Instate Construction Small-26</v>
      </c>
      <c r="F231" s="88">
        <f>VLOOKUP(E231,HD_Odo!$C$2:$D$1381,2,FALSE)</f>
        <v>400000</v>
      </c>
      <c r="G231" s="92" t="str">
        <f>'EMFAC2017EI-2011Class'!H3812</f>
        <v>2019-T6 Instate Construction Small-26</v>
      </c>
      <c r="H231" s="77">
        <f t="shared" si="6"/>
        <v>1</v>
      </c>
      <c r="I231" s="37"/>
      <c r="M231" s="36"/>
      <c r="N231" s="13"/>
    </row>
    <row r="232" spans="1:14" ht="13.7" customHeight="1" x14ac:dyDescent="0.25">
      <c r="A232" s="85">
        <f>'EMFAC2017EI-2011Class'!B3813</f>
        <v>2019</v>
      </c>
      <c r="B232" s="86" t="str">
        <f>'EMFAC2017EI-2011Class'!C3813</f>
        <v>T6 Instate Construction Small</v>
      </c>
      <c r="C232" s="85">
        <f>'EMFAC2017EI-2011Class'!D3813</f>
        <v>1992</v>
      </c>
      <c r="D232" s="85">
        <f>'EMFAC2017EI-2011Class'!F3813</f>
        <v>27</v>
      </c>
      <c r="E232" s="87" t="str">
        <f t="shared" si="7"/>
        <v>T6 Instate Construction Small-27</v>
      </c>
      <c r="F232" s="88">
        <f>VLOOKUP(E232,HD_Odo!$C$2:$D$1381,2,FALSE)</f>
        <v>400000</v>
      </c>
      <c r="G232" s="92" t="str">
        <f>'EMFAC2017EI-2011Class'!H3813</f>
        <v>2019-T6 Instate Construction Small-27</v>
      </c>
      <c r="H232" s="77">
        <f t="shared" si="6"/>
        <v>1</v>
      </c>
      <c r="I232" s="37"/>
      <c r="M232" s="36"/>
      <c r="N232" s="13"/>
    </row>
    <row r="233" spans="1:14" ht="13.7" customHeight="1" x14ac:dyDescent="0.25">
      <c r="A233" s="85">
        <f>'EMFAC2017EI-2011Class'!B3814</f>
        <v>2019</v>
      </c>
      <c r="B233" s="86" t="str">
        <f>'EMFAC2017EI-2011Class'!C3814</f>
        <v>T6 Instate Construction Small</v>
      </c>
      <c r="C233" s="85">
        <f>'EMFAC2017EI-2011Class'!D3814</f>
        <v>1991</v>
      </c>
      <c r="D233" s="85">
        <f>'EMFAC2017EI-2011Class'!F3814</f>
        <v>28</v>
      </c>
      <c r="E233" s="87" t="str">
        <f t="shared" si="7"/>
        <v>T6 Instate Construction Small-28</v>
      </c>
      <c r="F233" s="88">
        <f>VLOOKUP(E233,HD_Odo!$C$2:$D$1381,2,FALSE)</f>
        <v>400000</v>
      </c>
      <c r="G233" s="92" t="str">
        <f>'EMFAC2017EI-2011Class'!H3814</f>
        <v>2019-T6 Instate Construction Small-28</v>
      </c>
      <c r="H233" s="77">
        <f t="shared" si="6"/>
        <v>1</v>
      </c>
      <c r="I233" s="37"/>
      <c r="M233" s="36"/>
      <c r="N233" s="13"/>
    </row>
    <row r="234" spans="1:14" ht="13.7" customHeight="1" x14ac:dyDescent="0.25">
      <c r="A234" s="85">
        <f>'EMFAC2017EI-2011Class'!B3815</f>
        <v>2019</v>
      </c>
      <c r="B234" s="86" t="str">
        <f>'EMFAC2017EI-2011Class'!C3815</f>
        <v>T6 Instate Construction Small</v>
      </c>
      <c r="C234" s="85">
        <f>'EMFAC2017EI-2011Class'!D3815</f>
        <v>1990</v>
      </c>
      <c r="D234" s="85">
        <f>'EMFAC2017EI-2011Class'!F3815</f>
        <v>29</v>
      </c>
      <c r="E234" s="87" t="str">
        <f t="shared" si="7"/>
        <v>T6 Instate Construction Small-29</v>
      </c>
      <c r="F234" s="88">
        <f>VLOOKUP(E234,HD_Odo!$C$2:$D$1381,2,FALSE)</f>
        <v>400000</v>
      </c>
      <c r="G234" s="92" t="str">
        <f>'EMFAC2017EI-2011Class'!H3815</f>
        <v>2019-T6 Instate Construction Small-29</v>
      </c>
      <c r="H234" s="77">
        <f t="shared" si="6"/>
        <v>1</v>
      </c>
      <c r="I234" s="37"/>
      <c r="M234" s="36"/>
      <c r="N234" s="13"/>
    </row>
    <row r="235" spans="1:14" ht="13.7" customHeight="1" x14ac:dyDescent="0.25">
      <c r="A235" s="85">
        <f>'EMFAC2017EI-2011Class'!B3816</f>
        <v>2019</v>
      </c>
      <c r="B235" s="86" t="str">
        <f>'EMFAC2017EI-2011Class'!C3816</f>
        <v>T6 Instate Construction Small</v>
      </c>
      <c r="C235" s="85">
        <f>'EMFAC2017EI-2011Class'!D3816</f>
        <v>1989</v>
      </c>
      <c r="D235" s="85">
        <f>'EMFAC2017EI-2011Class'!F3816</f>
        <v>30</v>
      </c>
      <c r="E235" s="87" t="str">
        <f t="shared" si="7"/>
        <v>T6 Instate Construction Small-30</v>
      </c>
      <c r="F235" s="88">
        <f>VLOOKUP(E235,HD_Odo!$C$2:$D$1381,2,FALSE)</f>
        <v>400000</v>
      </c>
      <c r="G235" s="92" t="str">
        <f>'EMFAC2017EI-2011Class'!H3816</f>
        <v>2019-T6 Instate Construction Small-30</v>
      </c>
      <c r="H235" s="77">
        <f t="shared" si="6"/>
        <v>1</v>
      </c>
      <c r="I235" s="37"/>
      <c r="M235" s="36"/>
      <c r="N235" s="13"/>
    </row>
    <row r="236" spans="1:14" ht="13.7" customHeight="1" x14ac:dyDescent="0.25">
      <c r="A236" s="85">
        <f>'EMFAC2017EI-2011Class'!B3817</f>
        <v>2019</v>
      </c>
      <c r="B236" s="86" t="str">
        <f>'EMFAC2017EI-2011Class'!C3817</f>
        <v>T6 Instate Construction Small</v>
      </c>
      <c r="C236" s="85">
        <f>'EMFAC2017EI-2011Class'!D3817</f>
        <v>1988</v>
      </c>
      <c r="D236" s="85">
        <f>'EMFAC2017EI-2011Class'!F3817</f>
        <v>31</v>
      </c>
      <c r="E236" s="87" t="str">
        <f t="shared" si="7"/>
        <v>T6 Instate Construction Small-31</v>
      </c>
      <c r="F236" s="88">
        <f>VLOOKUP(E236,HD_Odo!$C$2:$D$1381,2,FALSE)</f>
        <v>400000</v>
      </c>
      <c r="G236" s="92" t="str">
        <f>'EMFAC2017EI-2011Class'!H3817</f>
        <v>2019-T6 Instate Construction Small-31</v>
      </c>
      <c r="H236" s="77">
        <f t="shared" si="6"/>
        <v>1</v>
      </c>
      <c r="I236" s="37"/>
      <c r="M236" s="36"/>
      <c r="N236" s="13"/>
    </row>
    <row r="237" spans="1:14" ht="13.7" customHeight="1" x14ac:dyDescent="0.25">
      <c r="A237" s="85">
        <f>'EMFAC2017EI-2011Class'!B3818</f>
        <v>2019</v>
      </c>
      <c r="B237" s="86" t="str">
        <f>'EMFAC2017EI-2011Class'!C3818</f>
        <v>T6 Instate Construction Small</v>
      </c>
      <c r="C237" s="85">
        <f>'EMFAC2017EI-2011Class'!D3818</f>
        <v>1987</v>
      </c>
      <c r="D237" s="85">
        <f>'EMFAC2017EI-2011Class'!F3818</f>
        <v>32</v>
      </c>
      <c r="E237" s="87" t="str">
        <f t="shared" si="7"/>
        <v>T6 Instate Construction Small-32</v>
      </c>
      <c r="F237" s="88">
        <f>VLOOKUP(E237,HD_Odo!$C$2:$D$1381,2,FALSE)</f>
        <v>400000</v>
      </c>
      <c r="G237" s="92" t="str">
        <f>'EMFAC2017EI-2011Class'!H3818</f>
        <v>2019-T6 Instate Construction Small-32</v>
      </c>
      <c r="H237" s="77">
        <f t="shared" si="6"/>
        <v>1</v>
      </c>
      <c r="I237" s="37"/>
      <c r="M237" s="36"/>
      <c r="N237" s="13"/>
    </row>
    <row r="238" spans="1:14" ht="13.7" customHeight="1" x14ac:dyDescent="0.25">
      <c r="A238" s="85">
        <f>'EMFAC2017EI-2011Class'!B3819</f>
        <v>2019</v>
      </c>
      <c r="B238" s="86" t="str">
        <f>'EMFAC2017EI-2011Class'!C3819</f>
        <v>T6 Instate Construction Small</v>
      </c>
      <c r="C238" s="85">
        <f>'EMFAC2017EI-2011Class'!D3819</f>
        <v>1986</v>
      </c>
      <c r="D238" s="85">
        <f>'EMFAC2017EI-2011Class'!F3819</f>
        <v>33</v>
      </c>
      <c r="E238" s="87" t="str">
        <f t="shared" si="7"/>
        <v>T6 Instate Construction Small-33</v>
      </c>
      <c r="F238" s="88">
        <f>VLOOKUP(E238,HD_Odo!$C$2:$D$1381,2,FALSE)</f>
        <v>400000</v>
      </c>
      <c r="G238" s="92" t="str">
        <f>'EMFAC2017EI-2011Class'!H3819</f>
        <v>2019-T6 Instate Construction Small-33</v>
      </c>
      <c r="H238" s="77">
        <f t="shared" si="6"/>
        <v>1</v>
      </c>
      <c r="I238" s="37"/>
      <c r="M238" s="36"/>
      <c r="N238" s="13"/>
    </row>
    <row r="239" spans="1:14" ht="13.7" customHeight="1" x14ac:dyDescent="0.25">
      <c r="A239" s="85">
        <f>'EMFAC2017EI-2011Class'!B3820</f>
        <v>2019</v>
      </c>
      <c r="B239" s="86" t="str">
        <f>'EMFAC2017EI-2011Class'!C3820</f>
        <v>T6 Instate Construction Small</v>
      </c>
      <c r="C239" s="85">
        <f>'EMFAC2017EI-2011Class'!D3820</f>
        <v>1985</v>
      </c>
      <c r="D239" s="85">
        <f>'EMFAC2017EI-2011Class'!F3820</f>
        <v>34</v>
      </c>
      <c r="E239" s="87" t="str">
        <f t="shared" si="7"/>
        <v>T6 Instate Construction Small-34</v>
      </c>
      <c r="F239" s="88">
        <f>VLOOKUP(E239,HD_Odo!$C$2:$D$1381,2,FALSE)</f>
        <v>400000</v>
      </c>
      <c r="G239" s="92" t="str">
        <f>'EMFAC2017EI-2011Class'!H3820</f>
        <v>2019-T6 Instate Construction Small-34</v>
      </c>
      <c r="H239" s="77">
        <f t="shared" si="6"/>
        <v>1</v>
      </c>
      <c r="I239" s="37"/>
      <c r="M239" s="36"/>
      <c r="N239" s="13"/>
    </row>
    <row r="240" spans="1:14" ht="13.7" customHeight="1" x14ac:dyDescent="0.25">
      <c r="A240" s="85">
        <f>'EMFAC2017EI-2011Class'!B3821</f>
        <v>2019</v>
      </c>
      <c r="B240" s="86" t="str">
        <f>'EMFAC2017EI-2011Class'!C3821</f>
        <v>T6 Instate Construction Small</v>
      </c>
      <c r="C240" s="85">
        <f>'EMFAC2017EI-2011Class'!D3821</f>
        <v>1984</v>
      </c>
      <c r="D240" s="85">
        <f>'EMFAC2017EI-2011Class'!F3821</f>
        <v>35</v>
      </c>
      <c r="E240" s="87" t="str">
        <f t="shared" si="7"/>
        <v>T6 Instate Construction Small-35</v>
      </c>
      <c r="F240" s="88">
        <f>VLOOKUP(E240,HD_Odo!$C$2:$D$1381,2,FALSE)</f>
        <v>400000</v>
      </c>
      <c r="G240" s="92" t="str">
        <f>'EMFAC2017EI-2011Class'!H3821</f>
        <v>2019-T6 Instate Construction Small-35</v>
      </c>
      <c r="H240" s="77">
        <f t="shared" si="6"/>
        <v>1</v>
      </c>
      <c r="I240" s="37"/>
      <c r="M240" s="36"/>
      <c r="N240" s="13"/>
    </row>
    <row r="241" spans="1:14" ht="13.7" customHeight="1" x14ac:dyDescent="0.25">
      <c r="A241" s="85">
        <f>'EMFAC2017EI-2011Class'!B3822</f>
        <v>2019</v>
      </c>
      <c r="B241" s="86" t="str">
        <f>'EMFAC2017EI-2011Class'!C3822</f>
        <v>T6 Instate Construction Small</v>
      </c>
      <c r="C241" s="85">
        <f>'EMFAC2017EI-2011Class'!D3822</f>
        <v>1983</v>
      </c>
      <c r="D241" s="85">
        <f>'EMFAC2017EI-2011Class'!F3822</f>
        <v>36</v>
      </c>
      <c r="E241" s="87" t="str">
        <f t="shared" si="7"/>
        <v>T6 Instate Construction Small-36</v>
      </c>
      <c r="F241" s="88">
        <f>VLOOKUP(E241,HD_Odo!$C$2:$D$1381,2,FALSE)</f>
        <v>400000</v>
      </c>
      <c r="G241" s="92" t="str">
        <f>'EMFAC2017EI-2011Class'!H3822</f>
        <v>2019-T6 Instate Construction Small-36</v>
      </c>
      <c r="H241" s="77">
        <f t="shared" si="6"/>
        <v>1</v>
      </c>
      <c r="I241" s="37"/>
      <c r="M241" s="36"/>
      <c r="N241" s="13"/>
    </row>
    <row r="242" spans="1:14" ht="13.7" customHeight="1" x14ac:dyDescent="0.25">
      <c r="A242" s="85">
        <f>'EMFAC2017EI-2011Class'!B3823</f>
        <v>2019</v>
      </c>
      <c r="B242" s="86" t="str">
        <f>'EMFAC2017EI-2011Class'!C3823</f>
        <v>T6 Instate Construction Small</v>
      </c>
      <c r="C242" s="85">
        <f>'EMFAC2017EI-2011Class'!D3823</f>
        <v>1982</v>
      </c>
      <c r="D242" s="85">
        <f>'EMFAC2017EI-2011Class'!F3823</f>
        <v>37</v>
      </c>
      <c r="E242" s="87" t="str">
        <f t="shared" si="7"/>
        <v>T6 Instate Construction Small-37</v>
      </c>
      <c r="F242" s="88">
        <f>VLOOKUP(E242,HD_Odo!$C$2:$D$1381,2,FALSE)</f>
        <v>400000</v>
      </c>
      <c r="G242" s="92" t="str">
        <f>'EMFAC2017EI-2011Class'!H3823</f>
        <v>2019-T6 Instate Construction Small-37</v>
      </c>
      <c r="H242" s="77">
        <f t="shared" si="6"/>
        <v>1</v>
      </c>
      <c r="I242" s="37"/>
      <c r="M242" s="36"/>
      <c r="N242" s="13"/>
    </row>
    <row r="243" spans="1:14" ht="13.7" customHeight="1" x14ac:dyDescent="0.25">
      <c r="A243" s="85">
        <f>'EMFAC2017EI-2011Class'!B3824</f>
        <v>2019</v>
      </c>
      <c r="B243" s="86" t="str">
        <f>'EMFAC2017EI-2011Class'!C3824</f>
        <v>T6 Instate Construction Small</v>
      </c>
      <c r="C243" s="85">
        <f>'EMFAC2017EI-2011Class'!D3824</f>
        <v>1981</v>
      </c>
      <c r="D243" s="85">
        <f>'EMFAC2017EI-2011Class'!F3824</f>
        <v>38</v>
      </c>
      <c r="E243" s="87" t="str">
        <f t="shared" si="7"/>
        <v>T6 Instate Construction Small-38</v>
      </c>
      <c r="F243" s="88">
        <f>VLOOKUP(E243,HD_Odo!$C$2:$D$1381,2,FALSE)</f>
        <v>400000</v>
      </c>
      <c r="G243" s="92" t="str">
        <f>'EMFAC2017EI-2011Class'!H3824</f>
        <v>2019-T6 Instate Construction Small-38</v>
      </c>
      <c r="H243" s="77">
        <f t="shared" si="6"/>
        <v>1</v>
      </c>
      <c r="I243" s="37"/>
      <c r="M243" s="36"/>
      <c r="N243" s="13"/>
    </row>
    <row r="244" spans="1:14" ht="13.7" customHeight="1" x14ac:dyDescent="0.25">
      <c r="A244" s="85">
        <f>'EMFAC2017EI-2011Class'!B3825</f>
        <v>2019</v>
      </c>
      <c r="B244" s="86" t="str">
        <f>'EMFAC2017EI-2011Class'!C3825</f>
        <v>T6 Instate Construction Small</v>
      </c>
      <c r="C244" s="85">
        <f>'EMFAC2017EI-2011Class'!D3825</f>
        <v>1979</v>
      </c>
      <c r="D244" s="85">
        <f>'EMFAC2017EI-2011Class'!F3825</f>
        <v>40</v>
      </c>
      <c r="E244" s="87" t="str">
        <f t="shared" si="7"/>
        <v>T6 Instate Construction Small-40</v>
      </c>
      <c r="F244" s="88">
        <f>VLOOKUP(E244,HD_Odo!$C$2:$D$1381,2,FALSE)</f>
        <v>400000</v>
      </c>
      <c r="G244" s="92" t="str">
        <f>'EMFAC2017EI-2011Class'!H3825</f>
        <v>2019-T6 Instate Construction Small-40</v>
      </c>
      <c r="H244" s="77">
        <f t="shared" si="6"/>
        <v>1</v>
      </c>
      <c r="I244" s="37"/>
      <c r="M244" s="36"/>
      <c r="N244" s="13"/>
    </row>
    <row r="245" spans="1:14" ht="13.7" customHeight="1" x14ac:dyDescent="0.25">
      <c r="A245" s="85">
        <f>'EMFAC2017EI-2011Class'!B3826</f>
        <v>2019</v>
      </c>
      <c r="B245" s="86" t="str">
        <f>'EMFAC2017EI-2011Class'!C3826</f>
        <v>T6 Instate Construction Small</v>
      </c>
      <c r="C245" s="85">
        <f>'EMFAC2017EI-2011Class'!D3826</f>
        <v>1978</v>
      </c>
      <c r="D245" s="85">
        <f>'EMFAC2017EI-2011Class'!F3826</f>
        <v>41</v>
      </c>
      <c r="E245" s="87" t="str">
        <f t="shared" si="7"/>
        <v>T6 Instate Construction Small-41</v>
      </c>
      <c r="F245" s="88">
        <f>VLOOKUP(E245,HD_Odo!$C$2:$D$1381,2,FALSE)</f>
        <v>400000</v>
      </c>
      <c r="G245" s="92" t="str">
        <f>'EMFAC2017EI-2011Class'!H3826</f>
        <v>2019-T6 Instate Construction Small-41</v>
      </c>
      <c r="H245" s="77">
        <f t="shared" si="6"/>
        <v>1</v>
      </c>
      <c r="I245" s="37"/>
      <c r="M245" s="36"/>
      <c r="N245" s="13"/>
    </row>
    <row r="246" spans="1:14" ht="13.7" customHeight="1" x14ac:dyDescent="0.25">
      <c r="A246" s="85">
        <f>'EMFAC2017EI-2011Class'!B3827</f>
        <v>2019</v>
      </c>
      <c r="B246" s="86" t="str">
        <f>'EMFAC2017EI-2011Class'!C3827</f>
        <v>T6 Instate Construction Small</v>
      </c>
      <c r="C246" s="85">
        <f>'EMFAC2017EI-2011Class'!D3827</f>
        <v>1977</v>
      </c>
      <c r="D246" s="85">
        <f>'EMFAC2017EI-2011Class'!F3827</f>
        <v>42</v>
      </c>
      <c r="E246" s="87" t="str">
        <f t="shared" si="7"/>
        <v>T6 Instate Construction Small-42</v>
      </c>
      <c r="F246" s="88">
        <f>VLOOKUP(E246,HD_Odo!$C$2:$D$1381,2,FALSE)</f>
        <v>400000</v>
      </c>
      <c r="G246" s="92" t="str">
        <f>'EMFAC2017EI-2011Class'!H3827</f>
        <v>2019-T6 Instate Construction Small-42</v>
      </c>
      <c r="H246" s="77">
        <f t="shared" si="6"/>
        <v>1</v>
      </c>
      <c r="I246" s="37"/>
      <c r="M246" s="36"/>
      <c r="N246" s="13"/>
    </row>
    <row r="247" spans="1:14" ht="13.7" customHeight="1" x14ac:dyDescent="0.25">
      <c r="A247" s="85">
        <f>'EMFAC2017EI-2011Class'!B3828</f>
        <v>2019</v>
      </c>
      <c r="B247" s="86" t="str">
        <f>'EMFAC2017EI-2011Class'!C3828</f>
        <v>T6 Instate Construction Small</v>
      </c>
      <c r="C247" s="85">
        <f>'EMFAC2017EI-2011Class'!D3828</f>
        <v>1976</v>
      </c>
      <c r="D247" s="85">
        <f>'EMFAC2017EI-2011Class'!F3828</f>
        <v>43</v>
      </c>
      <c r="E247" s="87" t="str">
        <f t="shared" si="7"/>
        <v>T6 Instate Construction Small-43</v>
      </c>
      <c r="F247" s="88">
        <f>VLOOKUP(E247,HD_Odo!$C$2:$D$1381,2,FALSE)</f>
        <v>400000</v>
      </c>
      <c r="G247" s="92" t="str">
        <f>'EMFAC2017EI-2011Class'!H3828</f>
        <v>2019-T6 Instate Construction Small-43</v>
      </c>
      <c r="H247" s="77">
        <f t="shared" si="6"/>
        <v>1</v>
      </c>
      <c r="I247" s="37"/>
      <c r="M247" s="36"/>
      <c r="N247" s="13"/>
    </row>
    <row r="248" spans="1:14" ht="13.7" customHeight="1" x14ac:dyDescent="0.25">
      <c r="A248" s="85">
        <f>'EMFAC2017EI-2011Class'!B3829</f>
        <v>2019</v>
      </c>
      <c r="B248" s="86" t="str">
        <f>'EMFAC2017EI-2011Class'!C3829</f>
        <v>T6 Instate Construction Small</v>
      </c>
      <c r="C248" s="85">
        <f>'EMFAC2017EI-2011Class'!D3829</f>
        <v>1975</v>
      </c>
      <c r="D248" s="85">
        <f>'EMFAC2017EI-2011Class'!F3829</f>
        <v>44</v>
      </c>
      <c r="E248" s="87" t="str">
        <f t="shared" si="7"/>
        <v>T6 Instate Construction Small-44</v>
      </c>
      <c r="F248" s="88">
        <f>VLOOKUP(E248,HD_Odo!$C$2:$D$1381,2,FALSE)</f>
        <v>400000</v>
      </c>
      <c r="G248" s="92" t="str">
        <f>'EMFAC2017EI-2011Class'!H3829</f>
        <v>2019-T6 Instate Construction Small-44</v>
      </c>
      <c r="H248" s="77">
        <f t="shared" si="6"/>
        <v>1</v>
      </c>
      <c r="I248" s="37"/>
      <c r="M248" s="36"/>
      <c r="N248" s="13"/>
    </row>
    <row r="249" spans="1:14" ht="13.7" customHeight="1" x14ac:dyDescent="0.25">
      <c r="A249" s="85">
        <f>'EMFAC2017EI-2011Class'!B3830</f>
        <v>2019</v>
      </c>
      <c r="B249" s="86" t="str">
        <f>'EMFAC2017EI-2011Class'!C3830</f>
        <v>T6 Instate Heavy</v>
      </c>
      <c r="C249" s="85">
        <f>'EMFAC2017EI-2011Class'!D3830</f>
        <v>2020</v>
      </c>
      <c r="D249" s="85">
        <f>'EMFAC2017EI-2011Class'!F3830</f>
        <v>-1</v>
      </c>
      <c r="E249" s="87" t="str">
        <f t="shared" si="7"/>
        <v>T6 Instate Heavy--1</v>
      </c>
      <c r="F249" s="88">
        <f>VLOOKUP(E249,HD_Odo!$C$2:$D$1381,2,FALSE)</f>
        <v>0</v>
      </c>
      <c r="G249" s="92" t="str">
        <f>'EMFAC2017EI-2011Class'!H3830</f>
        <v>2019-T6 Instate Heavy--1</v>
      </c>
      <c r="H249" s="77">
        <f t="shared" si="6"/>
        <v>1</v>
      </c>
      <c r="I249" s="37"/>
      <c r="M249" s="36"/>
      <c r="N249" s="13"/>
    </row>
    <row r="250" spans="1:14" ht="13.7" customHeight="1" x14ac:dyDescent="0.25">
      <c r="A250" s="85">
        <f>'EMFAC2017EI-2011Class'!B3831</f>
        <v>2019</v>
      </c>
      <c r="B250" s="86" t="str">
        <f>'EMFAC2017EI-2011Class'!C3831</f>
        <v>T6 Instate Heavy</v>
      </c>
      <c r="C250" s="85">
        <f>'EMFAC2017EI-2011Class'!D3831</f>
        <v>2019</v>
      </c>
      <c r="D250" s="85">
        <f>'EMFAC2017EI-2011Class'!F3831</f>
        <v>0</v>
      </c>
      <c r="E250" s="87" t="str">
        <f t="shared" si="7"/>
        <v>T6 Instate Heavy-0</v>
      </c>
      <c r="F250" s="88">
        <f>VLOOKUP(E250,HD_Odo!$C$2:$D$1381,2,FALSE)</f>
        <v>26110</v>
      </c>
      <c r="G250" s="92" t="str">
        <f>'EMFAC2017EI-2011Class'!H3831</f>
        <v>2019-T6 Instate Heavy-0</v>
      </c>
      <c r="H250" s="77">
        <f t="shared" si="6"/>
        <v>0.96221830295846311</v>
      </c>
      <c r="I250" s="37"/>
      <c r="M250" s="36"/>
      <c r="N250" s="13"/>
    </row>
    <row r="251" spans="1:14" ht="13.7" customHeight="1" x14ac:dyDescent="0.25">
      <c r="A251" s="85">
        <f>'EMFAC2017EI-2011Class'!B3832</f>
        <v>2019</v>
      </c>
      <c r="B251" s="86" t="str">
        <f>'EMFAC2017EI-2011Class'!C3832</f>
        <v>T6 Instate Heavy</v>
      </c>
      <c r="C251" s="85">
        <f>'EMFAC2017EI-2011Class'!D3832</f>
        <v>2018</v>
      </c>
      <c r="D251" s="85">
        <f>'EMFAC2017EI-2011Class'!F3832</f>
        <v>1</v>
      </c>
      <c r="E251" s="87" t="str">
        <f t="shared" si="7"/>
        <v>T6 Instate Heavy-1</v>
      </c>
      <c r="F251" s="88">
        <f>VLOOKUP(E251,HD_Odo!$C$2:$D$1381,2,FALSE)</f>
        <v>52220.02</v>
      </c>
      <c r="G251" s="92" t="str">
        <f>'EMFAC2017EI-2011Class'!H3832</f>
        <v>2019-T6 Instate Heavy-1</v>
      </c>
      <c r="H251" s="77">
        <f t="shared" si="6"/>
        <v>0.93506943513278074</v>
      </c>
      <c r="I251" s="37"/>
      <c r="M251" s="36"/>
      <c r="N251" s="13"/>
    </row>
    <row r="252" spans="1:14" ht="13.7" customHeight="1" x14ac:dyDescent="0.25">
      <c r="A252" s="85">
        <f>'EMFAC2017EI-2011Class'!B3833</f>
        <v>2019</v>
      </c>
      <c r="B252" s="86" t="str">
        <f>'EMFAC2017EI-2011Class'!C3833</f>
        <v>T6 Instate Heavy</v>
      </c>
      <c r="C252" s="85">
        <f>'EMFAC2017EI-2011Class'!D3833</f>
        <v>2017</v>
      </c>
      <c r="D252" s="85">
        <f>'EMFAC2017EI-2011Class'!F3833</f>
        <v>2</v>
      </c>
      <c r="E252" s="87" t="str">
        <f t="shared" si="7"/>
        <v>T6 Instate Heavy-2</v>
      </c>
      <c r="F252" s="88">
        <f>VLOOKUP(E252,HD_Odo!$C$2:$D$1381,2,FALSE)</f>
        <v>78443.02</v>
      </c>
      <c r="G252" s="92" t="str">
        <f>'EMFAC2017EI-2011Class'!H3833</f>
        <v>2019-T6 Instate Heavy-2</v>
      </c>
      <c r="H252" s="77">
        <f t="shared" si="6"/>
        <v>0.91454100243993741</v>
      </c>
      <c r="I252" s="37"/>
      <c r="M252" s="36"/>
      <c r="N252" s="13"/>
    </row>
    <row r="253" spans="1:14" ht="13.7" customHeight="1" x14ac:dyDescent="0.25">
      <c r="A253" s="85">
        <f>'EMFAC2017EI-2011Class'!B3834</f>
        <v>2019</v>
      </c>
      <c r="B253" s="86" t="str">
        <f>'EMFAC2017EI-2011Class'!C3834</f>
        <v>T6 Instate Heavy</v>
      </c>
      <c r="C253" s="85">
        <f>'EMFAC2017EI-2011Class'!D3834</f>
        <v>2016</v>
      </c>
      <c r="D253" s="85">
        <f>'EMFAC2017EI-2011Class'!F3834</f>
        <v>3</v>
      </c>
      <c r="E253" s="87" t="str">
        <f t="shared" si="7"/>
        <v>T6 Instate Heavy-3</v>
      </c>
      <c r="F253" s="88">
        <f>VLOOKUP(E253,HD_Odo!$C$2:$D$1381,2,FALSE)</f>
        <v>104183.02</v>
      </c>
      <c r="G253" s="92" t="str">
        <f>'EMFAC2017EI-2011Class'!H3834</f>
        <v>2019-T6 Instate Heavy-3</v>
      </c>
      <c r="H253" s="77">
        <f t="shared" si="6"/>
        <v>0.89879909874122099</v>
      </c>
      <c r="I253" s="37"/>
      <c r="M253" s="36"/>
      <c r="N253" s="13"/>
    </row>
    <row r="254" spans="1:14" ht="13.7" customHeight="1" x14ac:dyDescent="0.25">
      <c r="A254" s="85">
        <f>'EMFAC2017EI-2011Class'!B3835</f>
        <v>2019</v>
      </c>
      <c r="B254" s="86" t="str">
        <f>'EMFAC2017EI-2011Class'!C3835</f>
        <v>T6 Instate Heavy</v>
      </c>
      <c r="C254" s="85">
        <f>'EMFAC2017EI-2011Class'!D3835</f>
        <v>2015</v>
      </c>
      <c r="D254" s="85">
        <f>'EMFAC2017EI-2011Class'!F3835</f>
        <v>4</v>
      </c>
      <c r="E254" s="87" t="str">
        <f t="shared" si="7"/>
        <v>T6 Instate Heavy-4</v>
      </c>
      <c r="F254" s="88">
        <f>VLOOKUP(E254,HD_Odo!$C$2:$D$1381,2,FALSE)</f>
        <v>129033.02</v>
      </c>
      <c r="G254" s="92" t="str">
        <f>'EMFAC2017EI-2011Class'!H3835</f>
        <v>2019-T6 Instate Heavy-4</v>
      </c>
      <c r="H254" s="77">
        <f t="shared" si="6"/>
        <v>0.88653192747974929</v>
      </c>
      <c r="I254" s="37"/>
      <c r="M254" s="36"/>
      <c r="N254" s="13"/>
    </row>
    <row r="255" spans="1:14" ht="13.7" customHeight="1" x14ac:dyDescent="0.25">
      <c r="A255" s="85">
        <f>'EMFAC2017EI-2011Class'!B3836</f>
        <v>2019</v>
      </c>
      <c r="B255" s="86" t="str">
        <f>'EMFAC2017EI-2011Class'!C3836</f>
        <v>T6 Instate Heavy</v>
      </c>
      <c r="C255" s="85">
        <f>'EMFAC2017EI-2011Class'!D3836</f>
        <v>2014</v>
      </c>
      <c r="D255" s="85">
        <f>'EMFAC2017EI-2011Class'!F3836</f>
        <v>5</v>
      </c>
      <c r="E255" s="87" t="str">
        <f t="shared" si="7"/>
        <v>T6 Instate Heavy-5</v>
      </c>
      <c r="F255" s="88">
        <f>VLOOKUP(E255,HD_Odo!$C$2:$D$1381,2,FALSE)</f>
        <v>152742.01999999999</v>
      </c>
      <c r="G255" s="92" t="str">
        <f>'EMFAC2017EI-2011Class'!H3836</f>
        <v>2019-T6 Instate Heavy-5</v>
      </c>
      <c r="H255" s="77">
        <f t="shared" si="6"/>
        <v>0.87681465578346118</v>
      </c>
      <c r="I255" s="37"/>
      <c r="M255" s="36"/>
      <c r="N255" s="13"/>
    </row>
    <row r="256" spans="1:14" ht="13.7" customHeight="1" x14ac:dyDescent="0.25">
      <c r="A256" s="85">
        <f>'EMFAC2017EI-2011Class'!B3837</f>
        <v>2019</v>
      </c>
      <c r="B256" s="86" t="str">
        <f>'EMFAC2017EI-2011Class'!C3837</f>
        <v>T6 Instate Heavy</v>
      </c>
      <c r="C256" s="85">
        <f>'EMFAC2017EI-2011Class'!D3837</f>
        <v>2013</v>
      </c>
      <c r="D256" s="85">
        <f>'EMFAC2017EI-2011Class'!F3837</f>
        <v>6</v>
      </c>
      <c r="E256" s="87" t="str">
        <f t="shared" si="7"/>
        <v>T6 Instate Heavy-6</v>
      </c>
      <c r="F256" s="88">
        <f>VLOOKUP(E256,HD_Odo!$C$2:$D$1381,2,FALSE)</f>
        <v>175186.02</v>
      </c>
      <c r="G256" s="92" t="str">
        <f>'EMFAC2017EI-2011Class'!H3837</f>
        <v>2019-T6 Instate Heavy-6</v>
      </c>
      <c r="H256" s="77">
        <f t="shared" si="6"/>
        <v>0.84900159356558103</v>
      </c>
      <c r="I256" s="37"/>
      <c r="M256" s="36"/>
      <c r="N256" s="13"/>
    </row>
    <row r="257" spans="1:14" ht="13.7" customHeight="1" x14ac:dyDescent="0.25">
      <c r="A257" s="85">
        <f>'EMFAC2017EI-2011Class'!B3838</f>
        <v>2019</v>
      </c>
      <c r="B257" s="86" t="str">
        <f>'EMFAC2017EI-2011Class'!C3838</f>
        <v>T6 Instate Heavy</v>
      </c>
      <c r="C257" s="85">
        <f>'EMFAC2017EI-2011Class'!D3838</f>
        <v>2012</v>
      </c>
      <c r="D257" s="85">
        <f>'EMFAC2017EI-2011Class'!F3838</f>
        <v>7</v>
      </c>
      <c r="E257" s="87" t="str">
        <f t="shared" si="7"/>
        <v>T6 Instate Heavy-7</v>
      </c>
      <c r="F257" s="88">
        <f>VLOOKUP(E257,HD_Odo!$C$2:$D$1381,2,FALSE)</f>
        <v>196337.04</v>
      </c>
      <c r="G257" s="92" t="str">
        <f>'EMFAC2017EI-2011Class'!H3838</f>
        <v>2019-T6 Instate Heavy-7</v>
      </c>
      <c r="H257" s="77">
        <f t="shared" si="6"/>
        <v>0.84343254651302646</v>
      </c>
      <c r="I257" s="37"/>
      <c r="M257" s="36"/>
      <c r="N257" s="13"/>
    </row>
    <row r="258" spans="1:14" ht="13.7" customHeight="1" x14ac:dyDescent="0.25">
      <c r="A258" s="85">
        <f>'EMFAC2017EI-2011Class'!B3839</f>
        <v>2019</v>
      </c>
      <c r="B258" s="86" t="str">
        <f>'EMFAC2017EI-2011Class'!C3839</f>
        <v>T6 Instate Heavy</v>
      </c>
      <c r="C258" s="85">
        <f>'EMFAC2017EI-2011Class'!D3839</f>
        <v>2011</v>
      </c>
      <c r="D258" s="85">
        <f>'EMFAC2017EI-2011Class'!F3839</f>
        <v>8</v>
      </c>
      <c r="E258" s="87" t="str">
        <f t="shared" si="7"/>
        <v>T6 Instate Heavy-8</v>
      </c>
      <c r="F258" s="88">
        <f>VLOOKUP(E258,HD_Odo!$C$2:$D$1381,2,FALSE)</f>
        <v>216233.04</v>
      </c>
      <c r="G258" s="92" t="str">
        <f>'EMFAC2017EI-2011Class'!H3839</f>
        <v>2019-T6 Instate Heavy-8</v>
      </c>
      <c r="H258" s="77">
        <f t="shared" si="6"/>
        <v>0.83890457615098657</v>
      </c>
      <c r="I258" s="37"/>
      <c r="M258" s="36"/>
      <c r="N258" s="13"/>
    </row>
    <row r="259" spans="1:14" ht="13.7" customHeight="1" x14ac:dyDescent="0.25">
      <c r="A259" s="85">
        <f>'EMFAC2017EI-2011Class'!B3840</f>
        <v>2019</v>
      </c>
      <c r="B259" s="86" t="str">
        <f>'EMFAC2017EI-2011Class'!C3840</f>
        <v>T6 Instate Heavy</v>
      </c>
      <c r="C259" s="85">
        <f>'EMFAC2017EI-2011Class'!D3840</f>
        <v>2010</v>
      </c>
      <c r="D259" s="85">
        <f>'EMFAC2017EI-2011Class'!F3840</f>
        <v>9</v>
      </c>
      <c r="E259" s="87" t="str">
        <f t="shared" si="7"/>
        <v>T6 Instate Heavy-9</v>
      </c>
      <c r="F259" s="88">
        <f>VLOOKUP(E259,HD_Odo!$C$2:$D$1381,2,FALSE)</f>
        <v>234945.04</v>
      </c>
      <c r="G259" s="92" t="str">
        <f>'EMFAC2017EI-2011Class'!H3840</f>
        <v>2019-T6 Instate Heavy-9</v>
      </c>
      <c r="H259" s="77">
        <f t="shared" si="6"/>
        <v>0.84964110805283766</v>
      </c>
      <c r="I259" s="37"/>
      <c r="M259" s="36"/>
      <c r="N259" s="13"/>
    </row>
    <row r="260" spans="1:14" ht="13.7" customHeight="1" x14ac:dyDescent="0.25">
      <c r="A260" s="85">
        <f>'EMFAC2017EI-2011Class'!B3841</f>
        <v>2019</v>
      </c>
      <c r="B260" s="86" t="str">
        <f>'EMFAC2017EI-2011Class'!C3841</f>
        <v>T6 Instate Heavy</v>
      </c>
      <c r="C260" s="85">
        <f>'EMFAC2017EI-2011Class'!D3841</f>
        <v>2009</v>
      </c>
      <c r="D260" s="85">
        <f>'EMFAC2017EI-2011Class'!F3841</f>
        <v>10</v>
      </c>
      <c r="E260" s="87" t="str">
        <f t="shared" si="7"/>
        <v>T6 Instate Heavy-10</v>
      </c>
      <c r="F260" s="88">
        <f>VLOOKUP(E260,HD_Odo!$C$2:$D$1381,2,FALSE)</f>
        <v>252551.04000000001</v>
      </c>
      <c r="G260" s="92" t="str">
        <f>'EMFAC2017EI-2011Class'!H3841</f>
        <v>2019-T6 Instate Heavy-10</v>
      </c>
      <c r="H260" s="77">
        <f t="shared" si="6"/>
        <v>0.84485395512120764</v>
      </c>
      <c r="I260" s="37"/>
      <c r="M260" s="36"/>
      <c r="N260" s="13"/>
    </row>
    <row r="261" spans="1:14" ht="13.7" customHeight="1" x14ac:dyDescent="0.25">
      <c r="A261" s="85">
        <f>'EMFAC2017EI-2011Class'!B3842</f>
        <v>2019</v>
      </c>
      <c r="B261" s="86" t="str">
        <f>'EMFAC2017EI-2011Class'!C3842</f>
        <v>T6 Instate Heavy</v>
      </c>
      <c r="C261" s="85">
        <f>'EMFAC2017EI-2011Class'!D3842</f>
        <v>2008</v>
      </c>
      <c r="D261" s="85">
        <f>'EMFAC2017EI-2011Class'!F3842</f>
        <v>11</v>
      </c>
      <c r="E261" s="87" t="str">
        <f t="shared" si="7"/>
        <v>T6 Instate Heavy-11</v>
      </c>
      <c r="F261" s="88">
        <f>VLOOKUP(E261,HD_Odo!$C$2:$D$1381,2,FALSE)</f>
        <v>269102.03999999998</v>
      </c>
      <c r="G261" s="92" t="str">
        <f>'EMFAC2017EI-2011Class'!H3842</f>
        <v>2019-T6 Instate Heavy-11</v>
      </c>
      <c r="H261" s="77">
        <f t="shared" si="6"/>
        <v>0.84069100393942331</v>
      </c>
      <c r="I261" s="37"/>
      <c r="M261" s="36"/>
      <c r="N261" s="13"/>
    </row>
    <row r="262" spans="1:14" ht="13.7" customHeight="1" x14ac:dyDescent="0.25">
      <c r="A262" s="85">
        <f>'EMFAC2017EI-2011Class'!B3843</f>
        <v>2019</v>
      </c>
      <c r="B262" s="86" t="str">
        <f>'EMFAC2017EI-2011Class'!C3843</f>
        <v>T6 Instate Heavy</v>
      </c>
      <c r="C262" s="85">
        <f>'EMFAC2017EI-2011Class'!D3843</f>
        <v>2007</v>
      </c>
      <c r="D262" s="85">
        <f>'EMFAC2017EI-2011Class'!F3843</f>
        <v>12</v>
      </c>
      <c r="E262" s="87" t="str">
        <f t="shared" si="7"/>
        <v>T6 Instate Heavy-12</v>
      </c>
      <c r="F262" s="88">
        <f>VLOOKUP(E262,HD_Odo!$C$2:$D$1381,2,FALSE)</f>
        <v>284592.03999999998</v>
      </c>
      <c r="G262" s="92" t="str">
        <f>'EMFAC2017EI-2011Class'!H3843</f>
        <v>2019-T6 Instate Heavy-12</v>
      </c>
      <c r="H262" s="77">
        <f t="shared" si="6"/>
        <v>0.90255370469472185</v>
      </c>
      <c r="I262" s="37"/>
      <c r="M262" s="36"/>
      <c r="N262" s="13"/>
    </row>
    <row r="263" spans="1:14" ht="13.7" customHeight="1" x14ac:dyDescent="0.25">
      <c r="A263" s="85">
        <f>'EMFAC2017EI-2011Class'!B3844</f>
        <v>2019</v>
      </c>
      <c r="B263" s="86" t="str">
        <f>'EMFAC2017EI-2011Class'!C3844</f>
        <v>T6 Instate Heavy</v>
      </c>
      <c r="C263" s="85">
        <f>'EMFAC2017EI-2011Class'!D3844</f>
        <v>2006</v>
      </c>
      <c r="D263" s="85">
        <f>'EMFAC2017EI-2011Class'!F3844</f>
        <v>13</v>
      </c>
      <c r="E263" s="87" t="str">
        <f t="shared" si="7"/>
        <v>T6 Instate Heavy-13</v>
      </c>
      <c r="F263" s="88">
        <f>VLOOKUP(E263,HD_Odo!$C$2:$D$1381,2,FALSE)</f>
        <v>298930.03999999998</v>
      </c>
      <c r="G263" s="92" t="str">
        <f>'EMFAC2017EI-2011Class'!H3844</f>
        <v>2019-T6 Instate Heavy-13</v>
      </c>
      <c r="H263" s="77">
        <f t="shared" si="6"/>
        <v>0.90026800668364515</v>
      </c>
      <c r="I263" s="37"/>
      <c r="M263" s="36"/>
      <c r="N263" s="13"/>
    </row>
    <row r="264" spans="1:14" ht="13.7" customHeight="1" x14ac:dyDescent="0.25">
      <c r="A264" s="85">
        <f>'EMFAC2017EI-2011Class'!B3845</f>
        <v>2019</v>
      </c>
      <c r="B264" s="86" t="str">
        <f>'EMFAC2017EI-2011Class'!C3845</f>
        <v>T6 Instate Heavy</v>
      </c>
      <c r="C264" s="85">
        <f>'EMFAC2017EI-2011Class'!D3845</f>
        <v>2005</v>
      </c>
      <c r="D264" s="85">
        <f>'EMFAC2017EI-2011Class'!F3845</f>
        <v>14</v>
      </c>
      <c r="E264" s="87" t="str">
        <f t="shared" si="7"/>
        <v>T6 Instate Heavy-14</v>
      </c>
      <c r="F264" s="88">
        <f>VLOOKUP(E264,HD_Odo!$C$2:$D$1381,2,FALSE)</f>
        <v>311906.03999999998</v>
      </c>
      <c r="G264" s="92" t="str">
        <f>'EMFAC2017EI-2011Class'!H3845</f>
        <v>2019-T6 Instate Heavy-14</v>
      </c>
      <c r="H264" s="77">
        <f t="shared" si="6"/>
        <v>0.89829815478764208</v>
      </c>
      <c r="I264" s="37"/>
      <c r="M264" s="36"/>
      <c r="N264" s="13"/>
    </row>
    <row r="265" spans="1:14" ht="13.7" customHeight="1" x14ac:dyDescent="0.25">
      <c r="A265" s="85">
        <f>'EMFAC2017EI-2011Class'!B3846</f>
        <v>2019</v>
      </c>
      <c r="B265" s="86" t="str">
        <f>'EMFAC2017EI-2011Class'!C3846</f>
        <v>T6 Instate Heavy</v>
      </c>
      <c r="C265" s="85">
        <f>'EMFAC2017EI-2011Class'!D3846</f>
        <v>2004</v>
      </c>
      <c r="D265" s="85">
        <f>'EMFAC2017EI-2011Class'!F3846</f>
        <v>15</v>
      </c>
      <c r="E265" s="87" t="str">
        <f t="shared" si="7"/>
        <v>T6 Instate Heavy-15</v>
      </c>
      <c r="F265" s="88">
        <f>VLOOKUP(E265,HD_Odo!$C$2:$D$1381,2,FALSE)</f>
        <v>323163.03999999998</v>
      </c>
      <c r="G265" s="92" t="str">
        <f>'EMFAC2017EI-2011Class'!H3846</f>
        <v>2019-T6 Instate Heavy-15</v>
      </c>
      <c r="H265" s="77">
        <f t="shared" si="6"/>
        <v>0.89666022112706922</v>
      </c>
      <c r="I265" s="37"/>
      <c r="M265" s="36"/>
      <c r="N265" s="13"/>
    </row>
    <row r="266" spans="1:14" ht="13.7" customHeight="1" x14ac:dyDescent="0.25">
      <c r="A266" s="85">
        <f>'EMFAC2017EI-2011Class'!B3847</f>
        <v>2019</v>
      </c>
      <c r="B266" s="86" t="str">
        <f>'EMFAC2017EI-2011Class'!C3847</f>
        <v>T6 Instate Heavy</v>
      </c>
      <c r="C266" s="85">
        <f>'EMFAC2017EI-2011Class'!D3847</f>
        <v>2003</v>
      </c>
      <c r="D266" s="85">
        <f>'EMFAC2017EI-2011Class'!F3847</f>
        <v>16</v>
      </c>
      <c r="E266" s="87" t="str">
        <f t="shared" si="7"/>
        <v>T6 Instate Heavy-16</v>
      </c>
      <c r="F266" s="88">
        <f>VLOOKUP(E266,HD_Odo!$C$2:$D$1381,2,FALSE)</f>
        <v>334374.03999999998</v>
      </c>
      <c r="G266" s="92" t="str">
        <f>'EMFAC2017EI-2011Class'!H3847</f>
        <v>2019-T6 Instate Heavy-16</v>
      </c>
      <c r="H266" s="77">
        <f t="shared" ref="H266:H329" si="8">IF(C266&lt;1994,1,IF(C266&lt;2004,($I$3+$J$3*(F266/10000))/($E$3+$F$3*(F266/10000)),IF(C266&lt;2008,($I$4+$J$4*(F266/10000))/($E$4+$F$4*(F266/10000)),IF(C266&lt;2011,($I$5+$J$5*(F266/10000))/($E$5+$F$5*(F266/10000)),IF(C266&lt;2014,($I$6+$J$6*(F266/10000))/($E$6+$F$6*(F266/10000)),($I$7+$J$7*(F266/10000))/($E$7+$F$7*(F266/10000)))))))</f>
        <v>0.93825671216880668</v>
      </c>
      <c r="I266" s="37"/>
      <c r="M266" s="36"/>
      <c r="N266" s="13"/>
    </row>
    <row r="267" spans="1:14" ht="13.7" customHeight="1" x14ac:dyDescent="0.25">
      <c r="A267" s="85">
        <f>'EMFAC2017EI-2011Class'!B3848</f>
        <v>2019</v>
      </c>
      <c r="B267" s="86" t="str">
        <f>'EMFAC2017EI-2011Class'!C3848</f>
        <v>T6 Instate Heavy</v>
      </c>
      <c r="C267" s="85">
        <f>'EMFAC2017EI-2011Class'!D3848</f>
        <v>2002</v>
      </c>
      <c r="D267" s="85">
        <f>'EMFAC2017EI-2011Class'!F3848</f>
        <v>17</v>
      </c>
      <c r="E267" s="87" t="str">
        <f t="shared" ref="E267:E330" si="9">CONCATENATE(B267,"-",D267)</f>
        <v>T6 Instate Heavy-17</v>
      </c>
      <c r="F267" s="88">
        <f>VLOOKUP(E267,HD_Odo!$C$2:$D$1381,2,FALSE)</f>
        <v>345539.04</v>
      </c>
      <c r="G267" s="92" t="str">
        <f>'EMFAC2017EI-2011Class'!H3848</f>
        <v>2019-T6 Instate Heavy-17</v>
      </c>
      <c r="H267" s="77">
        <f t="shared" si="8"/>
        <v>0.93743508343190551</v>
      </c>
      <c r="I267" s="37"/>
      <c r="M267" s="36"/>
      <c r="N267" s="13"/>
    </row>
    <row r="268" spans="1:14" ht="13.7" customHeight="1" x14ac:dyDescent="0.25">
      <c r="A268" s="85">
        <f>'EMFAC2017EI-2011Class'!B3849</f>
        <v>2019</v>
      </c>
      <c r="B268" s="86" t="str">
        <f>'EMFAC2017EI-2011Class'!C3849</f>
        <v>T6 Instate Heavy</v>
      </c>
      <c r="C268" s="85">
        <f>'EMFAC2017EI-2011Class'!D3849</f>
        <v>2001</v>
      </c>
      <c r="D268" s="85">
        <f>'EMFAC2017EI-2011Class'!F3849</f>
        <v>18</v>
      </c>
      <c r="E268" s="87" t="str">
        <f t="shared" si="9"/>
        <v>T6 Instate Heavy-18</v>
      </c>
      <c r="F268" s="88">
        <f>VLOOKUP(E268,HD_Odo!$C$2:$D$1381,2,FALSE)</f>
        <v>356652.04</v>
      </c>
      <c r="G268" s="92" t="str">
        <f>'EMFAC2017EI-2011Class'!H3849</f>
        <v>2019-T6 Instate Heavy-18</v>
      </c>
      <c r="H268" s="77">
        <f t="shared" si="8"/>
        <v>0.93664839288394974</v>
      </c>
      <c r="I268" s="37"/>
      <c r="M268" s="36"/>
      <c r="N268" s="13"/>
    </row>
    <row r="269" spans="1:14" ht="13.7" customHeight="1" x14ac:dyDescent="0.25">
      <c r="A269" s="85">
        <f>'EMFAC2017EI-2011Class'!B3850</f>
        <v>2019</v>
      </c>
      <c r="B269" s="86" t="str">
        <f>'EMFAC2017EI-2011Class'!C3850</f>
        <v>T6 Instate Heavy</v>
      </c>
      <c r="C269" s="85">
        <f>'EMFAC2017EI-2011Class'!D3850</f>
        <v>2000</v>
      </c>
      <c r="D269" s="85">
        <f>'EMFAC2017EI-2011Class'!F3850</f>
        <v>19</v>
      </c>
      <c r="E269" s="87" t="str">
        <f t="shared" si="9"/>
        <v>T6 Instate Heavy-19</v>
      </c>
      <c r="F269" s="88">
        <f>VLOOKUP(E269,HD_Odo!$C$2:$D$1381,2,FALSE)</f>
        <v>367703.03999999998</v>
      </c>
      <c r="G269" s="92" t="str">
        <f>'EMFAC2017EI-2011Class'!H3850</f>
        <v>2019-T6 Instate Heavy-19</v>
      </c>
      <c r="H269" s="77">
        <f t="shared" si="8"/>
        <v>0.93589515161515369</v>
      </c>
      <c r="I269" s="37"/>
      <c r="M269" s="36"/>
      <c r="N269" s="13"/>
    </row>
    <row r="270" spans="1:14" ht="13.7" customHeight="1" x14ac:dyDescent="0.25">
      <c r="A270" s="85">
        <f>'EMFAC2017EI-2011Class'!B3851</f>
        <v>2019</v>
      </c>
      <c r="B270" s="86" t="str">
        <f>'EMFAC2017EI-2011Class'!C3851</f>
        <v>T6 Instate Heavy</v>
      </c>
      <c r="C270" s="85">
        <f>'EMFAC2017EI-2011Class'!D3851</f>
        <v>1999</v>
      </c>
      <c r="D270" s="85">
        <f>'EMFAC2017EI-2011Class'!F3851</f>
        <v>20</v>
      </c>
      <c r="E270" s="87" t="str">
        <f t="shared" si="9"/>
        <v>T6 Instate Heavy-20</v>
      </c>
      <c r="F270" s="88">
        <f>VLOOKUP(E270,HD_Odo!$C$2:$D$1381,2,FALSE)</f>
        <v>378676.04</v>
      </c>
      <c r="G270" s="92" t="str">
        <f>'EMFAC2017EI-2011Class'!H3851</f>
        <v>2019-T6 Instate Heavy-20</v>
      </c>
      <c r="H270" s="77">
        <f t="shared" si="8"/>
        <v>0.935174336095424</v>
      </c>
      <c r="I270" s="37"/>
      <c r="M270" s="36"/>
      <c r="N270" s="13"/>
    </row>
    <row r="271" spans="1:14" ht="13.7" customHeight="1" x14ac:dyDescent="0.25">
      <c r="A271" s="85">
        <f>'EMFAC2017EI-2011Class'!B3852</f>
        <v>2019</v>
      </c>
      <c r="B271" s="86" t="str">
        <f>'EMFAC2017EI-2011Class'!C3852</f>
        <v>T6 Instate Heavy</v>
      </c>
      <c r="C271" s="85">
        <f>'EMFAC2017EI-2011Class'!D3852</f>
        <v>1998</v>
      </c>
      <c r="D271" s="85">
        <f>'EMFAC2017EI-2011Class'!F3852</f>
        <v>21</v>
      </c>
      <c r="E271" s="87" t="str">
        <f t="shared" si="9"/>
        <v>T6 Instate Heavy-21</v>
      </c>
      <c r="F271" s="88">
        <f>VLOOKUP(E271,HD_Odo!$C$2:$D$1381,2,FALSE)</f>
        <v>389550.04</v>
      </c>
      <c r="G271" s="92" t="str">
        <f>'EMFAC2017EI-2011Class'!H3852</f>
        <v>2019-T6 Instate Heavy-21</v>
      </c>
      <c r="H271" s="77">
        <f t="shared" si="8"/>
        <v>0.93448525518029601</v>
      </c>
      <c r="I271" s="37"/>
      <c r="M271" s="36"/>
      <c r="N271" s="13"/>
    </row>
    <row r="272" spans="1:14" ht="13.7" customHeight="1" x14ac:dyDescent="0.25">
      <c r="A272" s="85">
        <f>'EMFAC2017EI-2011Class'!B3853</f>
        <v>2019</v>
      </c>
      <c r="B272" s="86" t="str">
        <f>'EMFAC2017EI-2011Class'!C3853</f>
        <v>T6 Instate Heavy</v>
      </c>
      <c r="C272" s="85">
        <f>'EMFAC2017EI-2011Class'!D3853</f>
        <v>1997</v>
      </c>
      <c r="D272" s="85">
        <f>'EMFAC2017EI-2011Class'!F3853</f>
        <v>22</v>
      </c>
      <c r="E272" s="87" t="str">
        <f t="shared" si="9"/>
        <v>T6 Instate Heavy-22</v>
      </c>
      <c r="F272" s="88">
        <f>VLOOKUP(E272,HD_Odo!$C$2:$D$1381,2,FALSE)</f>
        <v>400000</v>
      </c>
      <c r="G272" s="92" t="str">
        <f>'EMFAC2017EI-2011Class'!H3853</f>
        <v>2019-T6 Instate Heavy-22</v>
      </c>
      <c r="H272" s="77">
        <f t="shared" si="8"/>
        <v>0.93384549707910502</v>
      </c>
      <c r="I272" s="37"/>
      <c r="M272" s="36"/>
      <c r="N272" s="13"/>
    </row>
    <row r="273" spans="1:14" ht="13.7" customHeight="1" x14ac:dyDescent="0.25">
      <c r="A273" s="85">
        <f>'EMFAC2017EI-2011Class'!B3854</f>
        <v>2019</v>
      </c>
      <c r="B273" s="86" t="str">
        <f>'EMFAC2017EI-2011Class'!C3854</f>
        <v>T6 Instate Heavy</v>
      </c>
      <c r="C273" s="85">
        <f>'EMFAC2017EI-2011Class'!D3854</f>
        <v>1996</v>
      </c>
      <c r="D273" s="85">
        <f>'EMFAC2017EI-2011Class'!F3854</f>
        <v>23</v>
      </c>
      <c r="E273" s="87" t="str">
        <f t="shared" si="9"/>
        <v>T6 Instate Heavy-23</v>
      </c>
      <c r="F273" s="88">
        <f>VLOOKUP(E273,HD_Odo!$C$2:$D$1381,2,FALSE)</f>
        <v>400000</v>
      </c>
      <c r="G273" s="92" t="str">
        <f>'EMFAC2017EI-2011Class'!H3854</f>
        <v>2019-T6 Instate Heavy-23</v>
      </c>
      <c r="H273" s="77">
        <f t="shared" si="8"/>
        <v>0.93384549707910502</v>
      </c>
      <c r="I273" s="37"/>
      <c r="M273" s="36"/>
      <c r="N273" s="13"/>
    </row>
    <row r="274" spans="1:14" ht="13.7" customHeight="1" x14ac:dyDescent="0.25">
      <c r="A274" s="85">
        <f>'EMFAC2017EI-2011Class'!B3855</f>
        <v>2019</v>
      </c>
      <c r="B274" s="86" t="str">
        <f>'EMFAC2017EI-2011Class'!C3855</f>
        <v>T6 Instate Heavy</v>
      </c>
      <c r="C274" s="85">
        <f>'EMFAC2017EI-2011Class'!D3855</f>
        <v>1995</v>
      </c>
      <c r="D274" s="85">
        <f>'EMFAC2017EI-2011Class'!F3855</f>
        <v>24</v>
      </c>
      <c r="E274" s="87" t="str">
        <f t="shared" si="9"/>
        <v>T6 Instate Heavy-24</v>
      </c>
      <c r="F274" s="88">
        <f>VLOOKUP(E274,HD_Odo!$C$2:$D$1381,2,FALSE)</f>
        <v>400000</v>
      </c>
      <c r="G274" s="92" t="str">
        <f>'EMFAC2017EI-2011Class'!H3855</f>
        <v>2019-T6 Instate Heavy-24</v>
      </c>
      <c r="H274" s="77">
        <f t="shared" si="8"/>
        <v>0.93384549707910502</v>
      </c>
      <c r="I274" s="37"/>
      <c r="M274" s="36"/>
      <c r="N274" s="13"/>
    </row>
    <row r="275" spans="1:14" ht="13.7" customHeight="1" x14ac:dyDescent="0.25">
      <c r="A275" s="85">
        <f>'EMFAC2017EI-2011Class'!B3856</f>
        <v>2019</v>
      </c>
      <c r="B275" s="86" t="str">
        <f>'EMFAC2017EI-2011Class'!C3856</f>
        <v>T6 Instate Heavy</v>
      </c>
      <c r="C275" s="85">
        <f>'EMFAC2017EI-2011Class'!D3856</f>
        <v>1994</v>
      </c>
      <c r="D275" s="85">
        <f>'EMFAC2017EI-2011Class'!F3856</f>
        <v>25</v>
      </c>
      <c r="E275" s="87" t="str">
        <f t="shared" si="9"/>
        <v>T6 Instate Heavy-25</v>
      </c>
      <c r="F275" s="88">
        <f>VLOOKUP(E275,HD_Odo!$C$2:$D$1381,2,FALSE)</f>
        <v>400000</v>
      </c>
      <c r="G275" s="92" t="str">
        <f>'EMFAC2017EI-2011Class'!H3856</f>
        <v>2019-T6 Instate Heavy-25</v>
      </c>
      <c r="H275" s="77">
        <f t="shared" si="8"/>
        <v>0.93384549707910502</v>
      </c>
      <c r="I275" s="37"/>
      <c r="M275" s="36"/>
      <c r="N275" s="13"/>
    </row>
    <row r="276" spans="1:14" ht="13.7" customHeight="1" x14ac:dyDescent="0.25">
      <c r="A276" s="85">
        <f>'EMFAC2017EI-2011Class'!B3857</f>
        <v>2019</v>
      </c>
      <c r="B276" s="86" t="str">
        <f>'EMFAC2017EI-2011Class'!C3857</f>
        <v>T6 Instate Heavy</v>
      </c>
      <c r="C276" s="85">
        <f>'EMFAC2017EI-2011Class'!D3857</f>
        <v>1993</v>
      </c>
      <c r="D276" s="85">
        <f>'EMFAC2017EI-2011Class'!F3857</f>
        <v>26</v>
      </c>
      <c r="E276" s="87" t="str">
        <f t="shared" si="9"/>
        <v>T6 Instate Heavy-26</v>
      </c>
      <c r="F276" s="88">
        <f>VLOOKUP(E276,HD_Odo!$C$2:$D$1381,2,FALSE)</f>
        <v>400000</v>
      </c>
      <c r="G276" s="92" t="str">
        <f>'EMFAC2017EI-2011Class'!H3857</f>
        <v>2019-T6 Instate Heavy-26</v>
      </c>
      <c r="H276" s="77">
        <f t="shared" si="8"/>
        <v>1</v>
      </c>
      <c r="I276" s="37"/>
      <c r="M276" s="36"/>
      <c r="N276" s="13"/>
    </row>
    <row r="277" spans="1:14" ht="13.7" customHeight="1" x14ac:dyDescent="0.25">
      <c r="A277" s="85">
        <f>'EMFAC2017EI-2011Class'!B3858</f>
        <v>2019</v>
      </c>
      <c r="B277" s="86" t="str">
        <f>'EMFAC2017EI-2011Class'!C3858</f>
        <v>T6 Instate Heavy</v>
      </c>
      <c r="C277" s="85">
        <f>'EMFAC2017EI-2011Class'!D3858</f>
        <v>1992</v>
      </c>
      <c r="D277" s="85">
        <f>'EMFAC2017EI-2011Class'!F3858</f>
        <v>27</v>
      </c>
      <c r="E277" s="87" t="str">
        <f t="shared" si="9"/>
        <v>T6 Instate Heavy-27</v>
      </c>
      <c r="F277" s="88">
        <f>VLOOKUP(E277,HD_Odo!$C$2:$D$1381,2,FALSE)</f>
        <v>400000</v>
      </c>
      <c r="G277" s="92" t="str">
        <f>'EMFAC2017EI-2011Class'!H3858</f>
        <v>2019-T6 Instate Heavy-27</v>
      </c>
      <c r="H277" s="77">
        <f t="shared" si="8"/>
        <v>1</v>
      </c>
      <c r="I277" s="37"/>
      <c r="M277" s="36"/>
      <c r="N277" s="13"/>
    </row>
    <row r="278" spans="1:14" ht="13.7" customHeight="1" x14ac:dyDescent="0.25">
      <c r="A278" s="85">
        <f>'EMFAC2017EI-2011Class'!B3859</f>
        <v>2019</v>
      </c>
      <c r="B278" s="86" t="str">
        <f>'EMFAC2017EI-2011Class'!C3859</f>
        <v>T6 Instate Heavy</v>
      </c>
      <c r="C278" s="85">
        <f>'EMFAC2017EI-2011Class'!D3859</f>
        <v>1991</v>
      </c>
      <c r="D278" s="85">
        <f>'EMFAC2017EI-2011Class'!F3859</f>
        <v>28</v>
      </c>
      <c r="E278" s="87" t="str">
        <f t="shared" si="9"/>
        <v>T6 Instate Heavy-28</v>
      </c>
      <c r="F278" s="88">
        <f>VLOOKUP(E278,HD_Odo!$C$2:$D$1381,2,FALSE)</f>
        <v>400000</v>
      </c>
      <c r="G278" s="92" t="str">
        <f>'EMFAC2017EI-2011Class'!H3859</f>
        <v>2019-T6 Instate Heavy-28</v>
      </c>
      <c r="H278" s="77">
        <f t="shared" si="8"/>
        <v>1</v>
      </c>
      <c r="I278" s="37"/>
      <c r="M278" s="36"/>
      <c r="N278" s="13"/>
    </row>
    <row r="279" spans="1:14" ht="13.7" customHeight="1" x14ac:dyDescent="0.25">
      <c r="A279" s="85">
        <f>'EMFAC2017EI-2011Class'!B3860</f>
        <v>2019</v>
      </c>
      <c r="B279" s="86" t="str">
        <f>'EMFAC2017EI-2011Class'!C3860</f>
        <v>T6 Instate Heavy</v>
      </c>
      <c r="C279" s="85">
        <f>'EMFAC2017EI-2011Class'!D3860</f>
        <v>1990</v>
      </c>
      <c r="D279" s="85">
        <f>'EMFAC2017EI-2011Class'!F3860</f>
        <v>29</v>
      </c>
      <c r="E279" s="87" t="str">
        <f t="shared" si="9"/>
        <v>T6 Instate Heavy-29</v>
      </c>
      <c r="F279" s="88">
        <f>VLOOKUP(E279,HD_Odo!$C$2:$D$1381,2,FALSE)</f>
        <v>400000</v>
      </c>
      <c r="G279" s="92" t="str">
        <f>'EMFAC2017EI-2011Class'!H3860</f>
        <v>2019-T6 Instate Heavy-29</v>
      </c>
      <c r="H279" s="77">
        <f t="shared" si="8"/>
        <v>1</v>
      </c>
      <c r="I279" s="37"/>
      <c r="M279" s="36"/>
      <c r="N279" s="13"/>
    </row>
    <row r="280" spans="1:14" ht="13.7" customHeight="1" x14ac:dyDescent="0.25">
      <c r="A280" s="85">
        <f>'EMFAC2017EI-2011Class'!B3861</f>
        <v>2019</v>
      </c>
      <c r="B280" s="86" t="str">
        <f>'EMFAC2017EI-2011Class'!C3861</f>
        <v>T6 Instate Heavy</v>
      </c>
      <c r="C280" s="85">
        <f>'EMFAC2017EI-2011Class'!D3861</f>
        <v>1989</v>
      </c>
      <c r="D280" s="85">
        <f>'EMFAC2017EI-2011Class'!F3861</f>
        <v>30</v>
      </c>
      <c r="E280" s="87" t="str">
        <f t="shared" si="9"/>
        <v>T6 Instate Heavy-30</v>
      </c>
      <c r="F280" s="88">
        <f>VLOOKUP(E280,HD_Odo!$C$2:$D$1381,2,FALSE)</f>
        <v>400000</v>
      </c>
      <c r="G280" s="92" t="str">
        <f>'EMFAC2017EI-2011Class'!H3861</f>
        <v>2019-T6 Instate Heavy-30</v>
      </c>
      <c r="H280" s="77">
        <f t="shared" si="8"/>
        <v>1</v>
      </c>
      <c r="I280" s="37"/>
      <c r="M280" s="36"/>
      <c r="N280" s="13"/>
    </row>
    <row r="281" spans="1:14" ht="13.7" customHeight="1" x14ac:dyDescent="0.25">
      <c r="A281" s="85">
        <f>'EMFAC2017EI-2011Class'!B3862</f>
        <v>2019</v>
      </c>
      <c r="B281" s="86" t="str">
        <f>'EMFAC2017EI-2011Class'!C3862</f>
        <v>T6 Instate Heavy</v>
      </c>
      <c r="C281" s="85">
        <f>'EMFAC2017EI-2011Class'!D3862</f>
        <v>1988</v>
      </c>
      <c r="D281" s="85">
        <f>'EMFAC2017EI-2011Class'!F3862</f>
        <v>31</v>
      </c>
      <c r="E281" s="87" t="str">
        <f t="shared" si="9"/>
        <v>T6 Instate Heavy-31</v>
      </c>
      <c r="F281" s="88">
        <f>VLOOKUP(E281,HD_Odo!$C$2:$D$1381,2,FALSE)</f>
        <v>400000</v>
      </c>
      <c r="G281" s="92" t="str">
        <f>'EMFAC2017EI-2011Class'!H3862</f>
        <v>2019-T6 Instate Heavy-31</v>
      </c>
      <c r="H281" s="77">
        <f t="shared" si="8"/>
        <v>1</v>
      </c>
      <c r="I281" s="37"/>
      <c r="M281" s="36"/>
      <c r="N281" s="13"/>
    </row>
    <row r="282" spans="1:14" ht="13.7" customHeight="1" x14ac:dyDescent="0.25">
      <c r="A282" s="85">
        <f>'EMFAC2017EI-2011Class'!B3863</f>
        <v>2019</v>
      </c>
      <c r="B282" s="86" t="str">
        <f>'EMFAC2017EI-2011Class'!C3863</f>
        <v>T6 Instate Heavy</v>
      </c>
      <c r="C282" s="85">
        <f>'EMFAC2017EI-2011Class'!D3863</f>
        <v>1987</v>
      </c>
      <c r="D282" s="85">
        <f>'EMFAC2017EI-2011Class'!F3863</f>
        <v>32</v>
      </c>
      <c r="E282" s="87" t="str">
        <f t="shared" si="9"/>
        <v>T6 Instate Heavy-32</v>
      </c>
      <c r="F282" s="88">
        <f>VLOOKUP(E282,HD_Odo!$C$2:$D$1381,2,FALSE)</f>
        <v>400000</v>
      </c>
      <c r="G282" s="92" t="str">
        <f>'EMFAC2017EI-2011Class'!H3863</f>
        <v>2019-T6 Instate Heavy-32</v>
      </c>
      <c r="H282" s="77">
        <f t="shared" si="8"/>
        <v>1</v>
      </c>
      <c r="I282" s="37"/>
      <c r="M282" s="36"/>
      <c r="N282" s="13"/>
    </row>
    <row r="283" spans="1:14" ht="13.7" customHeight="1" x14ac:dyDescent="0.25">
      <c r="A283" s="85">
        <f>'EMFAC2017EI-2011Class'!B3864</f>
        <v>2019</v>
      </c>
      <c r="B283" s="86" t="str">
        <f>'EMFAC2017EI-2011Class'!C3864</f>
        <v>T6 Instate Heavy</v>
      </c>
      <c r="C283" s="85">
        <f>'EMFAC2017EI-2011Class'!D3864</f>
        <v>1986</v>
      </c>
      <c r="D283" s="85">
        <f>'EMFAC2017EI-2011Class'!F3864</f>
        <v>33</v>
      </c>
      <c r="E283" s="87" t="str">
        <f t="shared" si="9"/>
        <v>T6 Instate Heavy-33</v>
      </c>
      <c r="F283" s="88">
        <f>VLOOKUP(E283,HD_Odo!$C$2:$D$1381,2,FALSE)</f>
        <v>400000</v>
      </c>
      <c r="G283" s="92" t="str">
        <f>'EMFAC2017EI-2011Class'!H3864</f>
        <v>2019-T6 Instate Heavy-33</v>
      </c>
      <c r="H283" s="77">
        <f t="shared" si="8"/>
        <v>1</v>
      </c>
      <c r="I283" s="37"/>
      <c r="M283" s="36"/>
      <c r="N283" s="13"/>
    </row>
    <row r="284" spans="1:14" ht="13.7" customHeight="1" x14ac:dyDescent="0.25">
      <c r="A284" s="85">
        <f>'EMFAC2017EI-2011Class'!B3865</f>
        <v>2019</v>
      </c>
      <c r="B284" s="86" t="str">
        <f>'EMFAC2017EI-2011Class'!C3865</f>
        <v>T6 Instate Heavy</v>
      </c>
      <c r="C284" s="85">
        <f>'EMFAC2017EI-2011Class'!D3865</f>
        <v>1985</v>
      </c>
      <c r="D284" s="85">
        <f>'EMFAC2017EI-2011Class'!F3865</f>
        <v>34</v>
      </c>
      <c r="E284" s="87" t="str">
        <f t="shared" si="9"/>
        <v>T6 Instate Heavy-34</v>
      </c>
      <c r="F284" s="88">
        <f>VLOOKUP(E284,HD_Odo!$C$2:$D$1381,2,FALSE)</f>
        <v>400000</v>
      </c>
      <c r="G284" s="92" t="str">
        <f>'EMFAC2017EI-2011Class'!H3865</f>
        <v>2019-T6 Instate Heavy-34</v>
      </c>
      <c r="H284" s="77">
        <f t="shared" si="8"/>
        <v>1</v>
      </c>
      <c r="I284" s="37"/>
      <c r="M284" s="36"/>
      <c r="N284" s="13"/>
    </row>
    <row r="285" spans="1:14" ht="13.7" customHeight="1" x14ac:dyDescent="0.25">
      <c r="A285" s="85">
        <f>'EMFAC2017EI-2011Class'!B3866</f>
        <v>2019</v>
      </c>
      <c r="B285" s="86" t="str">
        <f>'EMFAC2017EI-2011Class'!C3866</f>
        <v>T6 Instate Heavy</v>
      </c>
      <c r="C285" s="85">
        <f>'EMFAC2017EI-2011Class'!D3866</f>
        <v>1984</v>
      </c>
      <c r="D285" s="85">
        <f>'EMFAC2017EI-2011Class'!F3866</f>
        <v>35</v>
      </c>
      <c r="E285" s="87" t="str">
        <f t="shared" si="9"/>
        <v>T6 Instate Heavy-35</v>
      </c>
      <c r="F285" s="88">
        <f>VLOOKUP(E285,HD_Odo!$C$2:$D$1381,2,FALSE)</f>
        <v>400000</v>
      </c>
      <c r="G285" s="92" t="str">
        <f>'EMFAC2017EI-2011Class'!H3866</f>
        <v>2019-T6 Instate Heavy-35</v>
      </c>
      <c r="H285" s="77">
        <f t="shared" si="8"/>
        <v>1</v>
      </c>
      <c r="I285" s="37"/>
      <c r="M285" s="36"/>
      <c r="N285" s="13"/>
    </row>
    <row r="286" spans="1:14" ht="13.7" customHeight="1" x14ac:dyDescent="0.25">
      <c r="A286" s="85">
        <f>'EMFAC2017EI-2011Class'!B3867</f>
        <v>2019</v>
      </c>
      <c r="B286" s="86" t="str">
        <f>'EMFAC2017EI-2011Class'!C3867</f>
        <v>T6 Instate Heavy</v>
      </c>
      <c r="C286" s="85">
        <f>'EMFAC2017EI-2011Class'!D3867</f>
        <v>1983</v>
      </c>
      <c r="D286" s="85">
        <f>'EMFAC2017EI-2011Class'!F3867</f>
        <v>36</v>
      </c>
      <c r="E286" s="87" t="str">
        <f t="shared" si="9"/>
        <v>T6 Instate Heavy-36</v>
      </c>
      <c r="F286" s="88">
        <f>VLOOKUP(E286,HD_Odo!$C$2:$D$1381,2,FALSE)</f>
        <v>400000</v>
      </c>
      <c r="G286" s="92" t="str">
        <f>'EMFAC2017EI-2011Class'!H3867</f>
        <v>2019-T6 Instate Heavy-36</v>
      </c>
      <c r="H286" s="77">
        <f t="shared" si="8"/>
        <v>1</v>
      </c>
      <c r="I286" s="37"/>
      <c r="M286" s="36"/>
      <c r="N286" s="13"/>
    </row>
    <row r="287" spans="1:14" ht="13.7" customHeight="1" x14ac:dyDescent="0.25">
      <c r="A287" s="85">
        <f>'EMFAC2017EI-2011Class'!B3868</f>
        <v>2019</v>
      </c>
      <c r="B287" s="86" t="str">
        <f>'EMFAC2017EI-2011Class'!C3868</f>
        <v>T6 Instate Heavy</v>
      </c>
      <c r="C287" s="85">
        <f>'EMFAC2017EI-2011Class'!D3868</f>
        <v>1982</v>
      </c>
      <c r="D287" s="85">
        <f>'EMFAC2017EI-2011Class'!F3868</f>
        <v>37</v>
      </c>
      <c r="E287" s="87" t="str">
        <f t="shared" si="9"/>
        <v>T6 Instate Heavy-37</v>
      </c>
      <c r="F287" s="88">
        <f>VLOOKUP(E287,HD_Odo!$C$2:$D$1381,2,FALSE)</f>
        <v>400000</v>
      </c>
      <c r="G287" s="92" t="str">
        <f>'EMFAC2017EI-2011Class'!H3868</f>
        <v>2019-T6 Instate Heavy-37</v>
      </c>
      <c r="H287" s="77">
        <f t="shared" si="8"/>
        <v>1</v>
      </c>
      <c r="I287" s="37"/>
      <c r="M287" s="36"/>
      <c r="N287" s="13"/>
    </row>
    <row r="288" spans="1:14" ht="13.7" customHeight="1" x14ac:dyDescent="0.25">
      <c r="A288" s="85">
        <f>'EMFAC2017EI-2011Class'!B3869</f>
        <v>2019</v>
      </c>
      <c r="B288" s="86" t="str">
        <f>'EMFAC2017EI-2011Class'!C3869</f>
        <v>T6 Instate Heavy</v>
      </c>
      <c r="C288" s="85">
        <f>'EMFAC2017EI-2011Class'!D3869</f>
        <v>1981</v>
      </c>
      <c r="D288" s="85">
        <f>'EMFAC2017EI-2011Class'!F3869</f>
        <v>38</v>
      </c>
      <c r="E288" s="87" t="str">
        <f t="shared" si="9"/>
        <v>T6 Instate Heavy-38</v>
      </c>
      <c r="F288" s="88">
        <f>VLOOKUP(E288,HD_Odo!$C$2:$D$1381,2,FALSE)</f>
        <v>400000</v>
      </c>
      <c r="G288" s="92" t="str">
        <f>'EMFAC2017EI-2011Class'!H3869</f>
        <v>2019-T6 Instate Heavy-38</v>
      </c>
      <c r="H288" s="77">
        <f t="shared" si="8"/>
        <v>1</v>
      </c>
      <c r="I288" s="37"/>
      <c r="M288" s="36"/>
      <c r="N288" s="13"/>
    </row>
    <row r="289" spans="1:14" ht="13.7" customHeight="1" x14ac:dyDescent="0.25">
      <c r="A289" s="85">
        <f>'EMFAC2017EI-2011Class'!B3870</f>
        <v>2019</v>
      </c>
      <c r="B289" s="86" t="str">
        <f>'EMFAC2017EI-2011Class'!C3870</f>
        <v>T6 Instate Heavy</v>
      </c>
      <c r="C289" s="85">
        <f>'EMFAC2017EI-2011Class'!D3870</f>
        <v>1980</v>
      </c>
      <c r="D289" s="85">
        <f>'EMFAC2017EI-2011Class'!F3870</f>
        <v>39</v>
      </c>
      <c r="E289" s="87" t="str">
        <f t="shared" si="9"/>
        <v>T6 Instate Heavy-39</v>
      </c>
      <c r="F289" s="88">
        <f>VLOOKUP(E289,HD_Odo!$C$2:$D$1381,2,FALSE)</f>
        <v>400000</v>
      </c>
      <c r="G289" s="92" t="str">
        <f>'EMFAC2017EI-2011Class'!H3870</f>
        <v>2019-T6 Instate Heavy-39</v>
      </c>
      <c r="H289" s="77">
        <f t="shared" si="8"/>
        <v>1</v>
      </c>
      <c r="I289" s="37"/>
      <c r="M289" s="36"/>
      <c r="N289" s="13"/>
    </row>
    <row r="290" spans="1:14" ht="13.7" customHeight="1" x14ac:dyDescent="0.25">
      <c r="A290" s="85">
        <f>'EMFAC2017EI-2011Class'!B3871</f>
        <v>2019</v>
      </c>
      <c r="B290" s="86" t="str">
        <f>'EMFAC2017EI-2011Class'!C3871</f>
        <v>T6 Instate Heavy</v>
      </c>
      <c r="C290" s="85">
        <f>'EMFAC2017EI-2011Class'!D3871</f>
        <v>1979</v>
      </c>
      <c r="D290" s="85">
        <f>'EMFAC2017EI-2011Class'!F3871</f>
        <v>40</v>
      </c>
      <c r="E290" s="87" t="str">
        <f t="shared" si="9"/>
        <v>T6 Instate Heavy-40</v>
      </c>
      <c r="F290" s="88">
        <f>VLOOKUP(E290,HD_Odo!$C$2:$D$1381,2,FALSE)</f>
        <v>400000</v>
      </c>
      <c r="G290" s="92" t="str">
        <f>'EMFAC2017EI-2011Class'!H3871</f>
        <v>2019-T6 Instate Heavy-40</v>
      </c>
      <c r="H290" s="77">
        <f t="shared" si="8"/>
        <v>1</v>
      </c>
      <c r="I290" s="37"/>
      <c r="M290" s="36"/>
      <c r="N290" s="13"/>
    </row>
    <row r="291" spans="1:14" ht="13.7" customHeight="1" x14ac:dyDescent="0.25">
      <c r="A291" s="85">
        <f>'EMFAC2017EI-2011Class'!B3872</f>
        <v>2019</v>
      </c>
      <c r="B291" s="86" t="str">
        <f>'EMFAC2017EI-2011Class'!C3872</f>
        <v>T6 Instate Heavy</v>
      </c>
      <c r="C291" s="85">
        <f>'EMFAC2017EI-2011Class'!D3872</f>
        <v>1978</v>
      </c>
      <c r="D291" s="85">
        <f>'EMFAC2017EI-2011Class'!F3872</f>
        <v>41</v>
      </c>
      <c r="E291" s="87" t="str">
        <f t="shared" si="9"/>
        <v>T6 Instate Heavy-41</v>
      </c>
      <c r="F291" s="88">
        <f>VLOOKUP(E291,HD_Odo!$C$2:$D$1381,2,FALSE)</f>
        <v>400000</v>
      </c>
      <c r="G291" s="92" t="str">
        <f>'EMFAC2017EI-2011Class'!H3872</f>
        <v>2019-T6 Instate Heavy-41</v>
      </c>
      <c r="H291" s="77">
        <f t="shared" si="8"/>
        <v>1</v>
      </c>
      <c r="I291" s="37"/>
      <c r="M291" s="36"/>
      <c r="N291" s="13"/>
    </row>
    <row r="292" spans="1:14" ht="13.7" customHeight="1" x14ac:dyDescent="0.25">
      <c r="A292" s="85">
        <f>'EMFAC2017EI-2011Class'!B3873</f>
        <v>2019</v>
      </c>
      <c r="B292" s="86" t="str">
        <f>'EMFAC2017EI-2011Class'!C3873</f>
        <v>T6 Instate Heavy</v>
      </c>
      <c r="C292" s="85">
        <f>'EMFAC2017EI-2011Class'!D3873</f>
        <v>1977</v>
      </c>
      <c r="D292" s="85">
        <f>'EMFAC2017EI-2011Class'!F3873</f>
        <v>42</v>
      </c>
      <c r="E292" s="87" t="str">
        <f t="shared" si="9"/>
        <v>T6 Instate Heavy-42</v>
      </c>
      <c r="F292" s="88">
        <f>VLOOKUP(E292,HD_Odo!$C$2:$D$1381,2,FALSE)</f>
        <v>400000</v>
      </c>
      <c r="G292" s="92" t="str">
        <f>'EMFAC2017EI-2011Class'!H3873</f>
        <v>2019-T6 Instate Heavy-42</v>
      </c>
      <c r="H292" s="77">
        <f t="shared" si="8"/>
        <v>1</v>
      </c>
      <c r="I292" s="37"/>
      <c r="M292" s="36"/>
      <c r="N292" s="13"/>
    </row>
    <row r="293" spans="1:14" ht="13.7" customHeight="1" x14ac:dyDescent="0.25">
      <c r="A293" s="85">
        <f>'EMFAC2017EI-2011Class'!B3874</f>
        <v>2019</v>
      </c>
      <c r="B293" s="86" t="str">
        <f>'EMFAC2017EI-2011Class'!C3874</f>
        <v>T6 Instate Heavy</v>
      </c>
      <c r="C293" s="85">
        <f>'EMFAC2017EI-2011Class'!D3874</f>
        <v>1976</v>
      </c>
      <c r="D293" s="85">
        <f>'EMFAC2017EI-2011Class'!F3874</f>
        <v>43</v>
      </c>
      <c r="E293" s="87" t="str">
        <f t="shared" si="9"/>
        <v>T6 Instate Heavy-43</v>
      </c>
      <c r="F293" s="88">
        <f>VLOOKUP(E293,HD_Odo!$C$2:$D$1381,2,FALSE)</f>
        <v>400000</v>
      </c>
      <c r="G293" s="92" t="str">
        <f>'EMFAC2017EI-2011Class'!H3874</f>
        <v>2019-T6 Instate Heavy-43</v>
      </c>
      <c r="H293" s="77">
        <f t="shared" si="8"/>
        <v>1</v>
      </c>
      <c r="I293" s="37"/>
      <c r="M293" s="36"/>
      <c r="N293" s="13"/>
    </row>
    <row r="294" spans="1:14" ht="13.7" customHeight="1" x14ac:dyDescent="0.25">
      <c r="A294" s="85">
        <f>'EMFAC2017EI-2011Class'!B3875</f>
        <v>2019</v>
      </c>
      <c r="B294" s="86" t="str">
        <f>'EMFAC2017EI-2011Class'!C3875</f>
        <v>T6 Instate Heavy</v>
      </c>
      <c r="C294" s="85">
        <f>'EMFAC2017EI-2011Class'!D3875</f>
        <v>1975</v>
      </c>
      <c r="D294" s="85">
        <f>'EMFAC2017EI-2011Class'!F3875</f>
        <v>44</v>
      </c>
      <c r="E294" s="87" t="str">
        <f t="shared" si="9"/>
        <v>T6 Instate Heavy-44</v>
      </c>
      <c r="F294" s="88">
        <f>VLOOKUP(E294,HD_Odo!$C$2:$D$1381,2,FALSE)</f>
        <v>400000</v>
      </c>
      <c r="G294" s="92" t="str">
        <f>'EMFAC2017EI-2011Class'!H3875</f>
        <v>2019-T6 Instate Heavy-44</v>
      </c>
      <c r="H294" s="77">
        <f t="shared" si="8"/>
        <v>1</v>
      </c>
      <c r="I294" s="37"/>
      <c r="M294" s="36"/>
      <c r="N294" s="13"/>
    </row>
    <row r="295" spans="1:14" ht="13.7" customHeight="1" x14ac:dyDescent="0.25">
      <c r="A295" s="85">
        <f>'EMFAC2017EI-2011Class'!B3876</f>
        <v>2019</v>
      </c>
      <c r="B295" s="86" t="str">
        <f>'EMFAC2017EI-2011Class'!C3876</f>
        <v>T6 Instate Small</v>
      </c>
      <c r="C295" s="85">
        <f>'EMFAC2017EI-2011Class'!D3876</f>
        <v>2020</v>
      </c>
      <c r="D295" s="85">
        <f>'EMFAC2017EI-2011Class'!F3876</f>
        <v>-1</v>
      </c>
      <c r="E295" s="87" t="str">
        <f t="shared" si="9"/>
        <v>T6 Instate Small--1</v>
      </c>
      <c r="F295" s="88">
        <f>VLOOKUP(E295,HD_Odo!$C$2:$D$1381,2,FALSE)</f>
        <v>0</v>
      </c>
      <c r="G295" s="92" t="str">
        <f>'EMFAC2017EI-2011Class'!H3876</f>
        <v>2019-T6 Instate Small--1</v>
      </c>
      <c r="H295" s="77">
        <f t="shared" si="8"/>
        <v>1</v>
      </c>
      <c r="I295" s="37"/>
      <c r="M295" s="36"/>
      <c r="N295" s="13"/>
    </row>
    <row r="296" spans="1:14" ht="13.7" customHeight="1" x14ac:dyDescent="0.25">
      <c r="A296" s="85">
        <f>'EMFAC2017EI-2011Class'!B3877</f>
        <v>2019</v>
      </c>
      <c r="B296" s="86" t="str">
        <f>'EMFAC2017EI-2011Class'!C3877</f>
        <v>T6 Instate Small</v>
      </c>
      <c r="C296" s="85">
        <f>'EMFAC2017EI-2011Class'!D3877</f>
        <v>2019</v>
      </c>
      <c r="D296" s="85">
        <f>'EMFAC2017EI-2011Class'!F3877</f>
        <v>0</v>
      </c>
      <c r="E296" s="87" t="str">
        <f t="shared" si="9"/>
        <v>T6 Instate Small-0</v>
      </c>
      <c r="F296" s="88">
        <f>VLOOKUP(E296,HD_Odo!$C$2:$D$1381,2,FALSE)</f>
        <v>26110</v>
      </c>
      <c r="G296" s="92" t="str">
        <f>'EMFAC2017EI-2011Class'!H3877</f>
        <v>2019-T6 Instate Small-0</v>
      </c>
      <c r="H296" s="77">
        <f t="shared" si="8"/>
        <v>0.96221830295846311</v>
      </c>
      <c r="I296" s="37"/>
      <c r="M296" s="36"/>
      <c r="N296" s="13"/>
    </row>
    <row r="297" spans="1:14" ht="13.7" customHeight="1" x14ac:dyDescent="0.25">
      <c r="A297" s="85">
        <f>'EMFAC2017EI-2011Class'!B3878</f>
        <v>2019</v>
      </c>
      <c r="B297" s="86" t="str">
        <f>'EMFAC2017EI-2011Class'!C3878</f>
        <v>T6 Instate Small</v>
      </c>
      <c r="C297" s="85">
        <f>'EMFAC2017EI-2011Class'!D3878</f>
        <v>2018</v>
      </c>
      <c r="D297" s="85">
        <f>'EMFAC2017EI-2011Class'!F3878</f>
        <v>1</v>
      </c>
      <c r="E297" s="87" t="str">
        <f t="shared" si="9"/>
        <v>T6 Instate Small-1</v>
      </c>
      <c r="F297" s="88">
        <f>VLOOKUP(E297,HD_Odo!$C$2:$D$1381,2,FALSE)</f>
        <v>52220.02</v>
      </c>
      <c r="G297" s="92" t="str">
        <f>'EMFAC2017EI-2011Class'!H3878</f>
        <v>2019-T6 Instate Small-1</v>
      </c>
      <c r="H297" s="77">
        <f t="shared" si="8"/>
        <v>0.93506943513278074</v>
      </c>
      <c r="I297" s="37"/>
      <c r="M297" s="36"/>
      <c r="N297" s="13"/>
    </row>
    <row r="298" spans="1:14" ht="13.7" customHeight="1" x14ac:dyDescent="0.25">
      <c r="A298" s="85">
        <f>'EMFAC2017EI-2011Class'!B3879</f>
        <v>2019</v>
      </c>
      <c r="B298" s="86" t="str">
        <f>'EMFAC2017EI-2011Class'!C3879</f>
        <v>T6 Instate Small</v>
      </c>
      <c r="C298" s="85">
        <f>'EMFAC2017EI-2011Class'!D3879</f>
        <v>2017</v>
      </c>
      <c r="D298" s="85">
        <f>'EMFAC2017EI-2011Class'!F3879</f>
        <v>2</v>
      </c>
      <c r="E298" s="87" t="str">
        <f t="shared" si="9"/>
        <v>T6 Instate Small-2</v>
      </c>
      <c r="F298" s="88">
        <f>VLOOKUP(E298,HD_Odo!$C$2:$D$1381,2,FALSE)</f>
        <v>78443.02</v>
      </c>
      <c r="G298" s="92" t="str">
        <f>'EMFAC2017EI-2011Class'!H3879</f>
        <v>2019-T6 Instate Small-2</v>
      </c>
      <c r="H298" s="77">
        <f t="shared" si="8"/>
        <v>0.91454100243993741</v>
      </c>
      <c r="I298" s="37"/>
      <c r="M298" s="36"/>
      <c r="N298" s="13"/>
    </row>
    <row r="299" spans="1:14" ht="13.7" customHeight="1" x14ac:dyDescent="0.25">
      <c r="A299" s="85">
        <f>'EMFAC2017EI-2011Class'!B3880</f>
        <v>2019</v>
      </c>
      <c r="B299" s="86" t="str">
        <f>'EMFAC2017EI-2011Class'!C3880</f>
        <v>T6 Instate Small</v>
      </c>
      <c r="C299" s="85">
        <f>'EMFAC2017EI-2011Class'!D3880</f>
        <v>2016</v>
      </c>
      <c r="D299" s="85">
        <f>'EMFAC2017EI-2011Class'!F3880</f>
        <v>3</v>
      </c>
      <c r="E299" s="87" t="str">
        <f t="shared" si="9"/>
        <v>T6 Instate Small-3</v>
      </c>
      <c r="F299" s="88">
        <f>VLOOKUP(E299,HD_Odo!$C$2:$D$1381,2,FALSE)</f>
        <v>104183.02</v>
      </c>
      <c r="G299" s="92" t="str">
        <f>'EMFAC2017EI-2011Class'!H3880</f>
        <v>2019-T6 Instate Small-3</v>
      </c>
      <c r="H299" s="77">
        <f t="shared" si="8"/>
        <v>0.89879909874122099</v>
      </c>
      <c r="I299" s="37"/>
      <c r="M299" s="36"/>
      <c r="N299" s="13"/>
    </row>
    <row r="300" spans="1:14" ht="13.7" customHeight="1" x14ac:dyDescent="0.25">
      <c r="A300" s="85">
        <f>'EMFAC2017EI-2011Class'!B3881</f>
        <v>2019</v>
      </c>
      <c r="B300" s="86" t="str">
        <f>'EMFAC2017EI-2011Class'!C3881</f>
        <v>T6 Instate Small</v>
      </c>
      <c r="C300" s="85">
        <f>'EMFAC2017EI-2011Class'!D3881</f>
        <v>2015</v>
      </c>
      <c r="D300" s="85">
        <f>'EMFAC2017EI-2011Class'!F3881</f>
        <v>4</v>
      </c>
      <c r="E300" s="87" t="str">
        <f t="shared" si="9"/>
        <v>T6 Instate Small-4</v>
      </c>
      <c r="F300" s="88">
        <f>VLOOKUP(E300,HD_Odo!$C$2:$D$1381,2,FALSE)</f>
        <v>129033.02</v>
      </c>
      <c r="G300" s="92" t="str">
        <f>'EMFAC2017EI-2011Class'!H3881</f>
        <v>2019-T6 Instate Small-4</v>
      </c>
      <c r="H300" s="77">
        <f t="shared" si="8"/>
        <v>0.88653192747974929</v>
      </c>
      <c r="I300" s="37"/>
      <c r="M300" s="36"/>
      <c r="N300" s="13"/>
    </row>
    <row r="301" spans="1:14" ht="13.7" customHeight="1" x14ac:dyDescent="0.25">
      <c r="A301" s="85">
        <f>'EMFAC2017EI-2011Class'!B3882</f>
        <v>2019</v>
      </c>
      <c r="B301" s="86" t="str">
        <f>'EMFAC2017EI-2011Class'!C3882</f>
        <v>T6 Instate Small</v>
      </c>
      <c r="C301" s="85">
        <f>'EMFAC2017EI-2011Class'!D3882</f>
        <v>2014</v>
      </c>
      <c r="D301" s="85">
        <f>'EMFAC2017EI-2011Class'!F3882</f>
        <v>5</v>
      </c>
      <c r="E301" s="87" t="str">
        <f t="shared" si="9"/>
        <v>T6 Instate Small-5</v>
      </c>
      <c r="F301" s="88">
        <f>VLOOKUP(E301,HD_Odo!$C$2:$D$1381,2,FALSE)</f>
        <v>152742.01999999999</v>
      </c>
      <c r="G301" s="92" t="str">
        <f>'EMFAC2017EI-2011Class'!H3882</f>
        <v>2019-T6 Instate Small-5</v>
      </c>
      <c r="H301" s="77">
        <f t="shared" si="8"/>
        <v>0.87681465578346118</v>
      </c>
      <c r="I301" s="37"/>
      <c r="M301" s="36"/>
      <c r="N301" s="13"/>
    </row>
    <row r="302" spans="1:14" ht="13.7" customHeight="1" x14ac:dyDescent="0.25">
      <c r="A302" s="85">
        <f>'EMFAC2017EI-2011Class'!B3883</f>
        <v>2019</v>
      </c>
      <c r="B302" s="86" t="str">
        <f>'EMFAC2017EI-2011Class'!C3883</f>
        <v>T6 Instate Small</v>
      </c>
      <c r="C302" s="85">
        <f>'EMFAC2017EI-2011Class'!D3883</f>
        <v>2013</v>
      </c>
      <c r="D302" s="85">
        <f>'EMFAC2017EI-2011Class'!F3883</f>
        <v>6</v>
      </c>
      <c r="E302" s="87" t="str">
        <f t="shared" si="9"/>
        <v>T6 Instate Small-6</v>
      </c>
      <c r="F302" s="88">
        <f>VLOOKUP(E302,HD_Odo!$C$2:$D$1381,2,FALSE)</f>
        <v>175186.02</v>
      </c>
      <c r="G302" s="92" t="str">
        <f>'EMFAC2017EI-2011Class'!H3883</f>
        <v>2019-T6 Instate Small-6</v>
      </c>
      <c r="H302" s="77">
        <f t="shared" si="8"/>
        <v>0.84900159356558103</v>
      </c>
      <c r="I302" s="37"/>
      <c r="M302" s="36"/>
      <c r="N302" s="13"/>
    </row>
    <row r="303" spans="1:14" ht="13.7" customHeight="1" x14ac:dyDescent="0.25">
      <c r="A303" s="85">
        <f>'EMFAC2017EI-2011Class'!B3884</f>
        <v>2019</v>
      </c>
      <c r="B303" s="86" t="str">
        <f>'EMFAC2017EI-2011Class'!C3884</f>
        <v>T6 Instate Small</v>
      </c>
      <c r="C303" s="85">
        <f>'EMFAC2017EI-2011Class'!D3884</f>
        <v>2012</v>
      </c>
      <c r="D303" s="85">
        <f>'EMFAC2017EI-2011Class'!F3884</f>
        <v>7</v>
      </c>
      <c r="E303" s="87" t="str">
        <f t="shared" si="9"/>
        <v>T6 Instate Small-7</v>
      </c>
      <c r="F303" s="88">
        <f>VLOOKUP(E303,HD_Odo!$C$2:$D$1381,2,FALSE)</f>
        <v>196337.04</v>
      </c>
      <c r="G303" s="92" t="str">
        <f>'EMFAC2017EI-2011Class'!H3884</f>
        <v>2019-T6 Instate Small-7</v>
      </c>
      <c r="H303" s="77">
        <f t="shared" si="8"/>
        <v>0.84343254651302646</v>
      </c>
      <c r="I303" s="37"/>
      <c r="M303" s="36"/>
      <c r="N303" s="13"/>
    </row>
    <row r="304" spans="1:14" ht="13.7" customHeight="1" x14ac:dyDescent="0.25">
      <c r="A304" s="85">
        <f>'EMFAC2017EI-2011Class'!B3885</f>
        <v>2019</v>
      </c>
      <c r="B304" s="86" t="str">
        <f>'EMFAC2017EI-2011Class'!C3885</f>
        <v>T6 Instate Small</v>
      </c>
      <c r="C304" s="85">
        <f>'EMFAC2017EI-2011Class'!D3885</f>
        <v>2011</v>
      </c>
      <c r="D304" s="85">
        <f>'EMFAC2017EI-2011Class'!F3885</f>
        <v>8</v>
      </c>
      <c r="E304" s="87" t="str">
        <f t="shared" si="9"/>
        <v>T6 Instate Small-8</v>
      </c>
      <c r="F304" s="88">
        <f>VLOOKUP(E304,HD_Odo!$C$2:$D$1381,2,FALSE)</f>
        <v>216233.04</v>
      </c>
      <c r="G304" s="92" t="str">
        <f>'EMFAC2017EI-2011Class'!H3885</f>
        <v>2019-T6 Instate Small-8</v>
      </c>
      <c r="H304" s="77">
        <f t="shared" si="8"/>
        <v>0.83890457615098657</v>
      </c>
      <c r="I304" s="37"/>
      <c r="M304" s="36"/>
      <c r="N304" s="13"/>
    </row>
    <row r="305" spans="1:14" ht="13.7" customHeight="1" x14ac:dyDescent="0.25">
      <c r="A305" s="85">
        <f>'EMFAC2017EI-2011Class'!B3886</f>
        <v>2019</v>
      </c>
      <c r="B305" s="86" t="str">
        <f>'EMFAC2017EI-2011Class'!C3886</f>
        <v>T6 Instate Small</v>
      </c>
      <c r="C305" s="85">
        <f>'EMFAC2017EI-2011Class'!D3886</f>
        <v>2010</v>
      </c>
      <c r="D305" s="85">
        <f>'EMFAC2017EI-2011Class'!F3886</f>
        <v>9</v>
      </c>
      <c r="E305" s="87" t="str">
        <f t="shared" si="9"/>
        <v>T6 Instate Small-9</v>
      </c>
      <c r="F305" s="88">
        <f>VLOOKUP(E305,HD_Odo!$C$2:$D$1381,2,FALSE)</f>
        <v>234945.04</v>
      </c>
      <c r="G305" s="92" t="str">
        <f>'EMFAC2017EI-2011Class'!H3886</f>
        <v>2019-T6 Instate Small-9</v>
      </c>
      <c r="H305" s="77">
        <f t="shared" si="8"/>
        <v>0.84964110805283766</v>
      </c>
      <c r="I305" s="37"/>
      <c r="M305" s="36"/>
      <c r="N305" s="13"/>
    </row>
    <row r="306" spans="1:14" ht="13.7" customHeight="1" x14ac:dyDescent="0.25">
      <c r="A306" s="85">
        <f>'EMFAC2017EI-2011Class'!B3887</f>
        <v>2019</v>
      </c>
      <c r="B306" s="86" t="str">
        <f>'EMFAC2017EI-2011Class'!C3887</f>
        <v>T6 Instate Small</v>
      </c>
      <c r="C306" s="85">
        <f>'EMFAC2017EI-2011Class'!D3887</f>
        <v>2009</v>
      </c>
      <c r="D306" s="85">
        <f>'EMFAC2017EI-2011Class'!F3887</f>
        <v>10</v>
      </c>
      <c r="E306" s="87" t="str">
        <f t="shared" si="9"/>
        <v>T6 Instate Small-10</v>
      </c>
      <c r="F306" s="88">
        <f>VLOOKUP(E306,HD_Odo!$C$2:$D$1381,2,FALSE)</f>
        <v>252551.04000000001</v>
      </c>
      <c r="G306" s="92" t="str">
        <f>'EMFAC2017EI-2011Class'!H3887</f>
        <v>2019-T6 Instate Small-10</v>
      </c>
      <c r="H306" s="77">
        <f t="shared" si="8"/>
        <v>0.84485395512120764</v>
      </c>
      <c r="I306" s="37"/>
      <c r="M306" s="36"/>
      <c r="N306" s="13"/>
    </row>
    <row r="307" spans="1:14" ht="13.7" customHeight="1" x14ac:dyDescent="0.25">
      <c r="A307" s="85">
        <f>'EMFAC2017EI-2011Class'!B3888</f>
        <v>2019</v>
      </c>
      <c r="B307" s="86" t="str">
        <f>'EMFAC2017EI-2011Class'!C3888</f>
        <v>T6 Instate Small</v>
      </c>
      <c r="C307" s="85">
        <f>'EMFAC2017EI-2011Class'!D3888</f>
        <v>2008</v>
      </c>
      <c r="D307" s="85">
        <f>'EMFAC2017EI-2011Class'!F3888</f>
        <v>11</v>
      </c>
      <c r="E307" s="87" t="str">
        <f t="shared" si="9"/>
        <v>T6 Instate Small-11</v>
      </c>
      <c r="F307" s="88">
        <f>VLOOKUP(E307,HD_Odo!$C$2:$D$1381,2,FALSE)</f>
        <v>269102.03999999998</v>
      </c>
      <c r="G307" s="92" t="str">
        <f>'EMFAC2017EI-2011Class'!H3888</f>
        <v>2019-T6 Instate Small-11</v>
      </c>
      <c r="H307" s="77">
        <f t="shared" si="8"/>
        <v>0.84069100393942331</v>
      </c>
      <c r="I307" s="37"/>
      <c r="M307" s="36"/>
      <c r="N307" s="13"/>
    </row>
    <row r="308" spans="1:14" ht="13.7" customHeight="1" x14ac:dyDescent="0.25">
      <c r="A308" s="85">
        <f>'EMFAC2017EI-2011Class'!B3889</f>
        <v>2019</v>
      </c>
      <c r="B308" s="86" t="str">
        <f>'EMFAC2017EI-2011Class'!C3889</f>
        <v>T6 Instate Small</v>
      </c>
      <c r="C308" s="85">
        <f>'EMFAC2017EI-2011Class'!D3889</f>
        <v>2007</v>
      </c>
      <c r="D308" s="85">
        <f>'EMFAC2017EI-2011Class'!F3889</f>
        <v>12</v>
      </c>
      <c r="E308" s="87" t="str">
        <f t="shared" si="9"/>
        <v>T6 Instate Small-12</v>
      </c>
      <c r="F308" s="88">
        <f>VLOOKUP(E308,HD_Odo!$C$2:$D$1381,2,FALSE)</f>
        <v>284592.03999999998</v>
      </c>
      <c r="G308" s="92" t="str">
        <f>'EMFAC2017EI-2011Class'!H3889</f>
        <v>2019-T6 Instate Small-12</v>
      </c>
      <c r="H308" s="77">
        <f t="shared" si="8"/>
        <v>0.90255370469472185</v>
      </c>
      <c r="I308" s="37"/>
      <c r="M308" s="36"/>
      <c r="N308" s="13"/>
    </row>
    <row r="309" spans="1:14" ht="13.7" customHeight="1" x14ac:dyDescent="0.25">
      <c r="A309" s="85">
        <f>'EMFAC2017EI-2011Class'!B3890</f>
        <v>2019</v>
      </c>
      <c r="B309" s="86" t="str">
        <f>'EMFAC2017EI-2011Class'!C3890</f>
        <v>T6 Instate Small</v>
      </c>
      <c r="C309" s="85">
        <f>'EMFAC2017EI-2011Class'!D3890</f>
        <v>2006</v>
      </c>
      <c r="D309" s="85">
        <f>'EMFAC2017EI-2011Class'!F3890</f>
        <v>13</v>
      </c>
      <c r="E309" s="87" t="str">
        <f t="shared" si="9"/>
        <v>T6 Instate Small-13</v>
      </c>
      <c r="F309" s="88">
        <f>VLOOKUP(E309,HD_Odo!$C$2:$D$1381,2,FALSE)</f>
        <v>298930.03999999998</v>
      </c>
      <c r="G309" s="92" t="str">
        <f>'EMFAC2017EI-2011Class'!H3890</f>
        <v>2019-T6 Instate Small-13</v>
      </c>
      <c r="H309" s="77">
        <f t="shared" si="8"/>
        <v>0.90026800668364515</v>
      </c>
      <c r="I309" s="37"/>
      <c r="M309" s="36"/>
      <c r="N309" s="13"/>
    </row>
    <row r="310" spans="1:14" ht="13.7" customHeight="1" x14ac:dyDescent="0.25">
      <c r="A310" s="85">
        <f>'EMFAC2017EI-2011Class'!B3891</f>
        <v>2019</v>
      </c>
      <c r="B310" s="86" t="str">
        <f>'EMFAC2017EI-2011Class'!C3891</f>
        <v>T6 Instate Small</v>
      </c>
      <c r="C310" s="85">
        <f>'EMFAC2017EI-2011Class'!D3891</f>
        <v>2005</v>
      </c>
      <c r="D310" s="85">
        <f>'EMFAC2017EI-2011Class'!F3891</f>
        <v>14</v>
      </c>
      <c r="E310" s="87" t="str">
        <f t="shared" si="9"/>
        <v>T6 Instate Small-14</v>
      </c>
      <c r="F310" s="88">
        <f>VLOOKUP(E310,HD_Odo!$C$2:$D$1381,2,FALSE)</f>
        <v>311906.03999999998</v>
      </c>
      <c r="G310" s="92" t="str">
        <f>'EMFAC2017EI-2011Class'!H3891</f>
        <v>2019-T6 Instate Small-14</v>
      </c>
      <c r="H310" s="77">
        <f t="shared" si="8"/>
        <v>0.89829815478764208</v>
      </c>
      <c r="I310" s="37"/>
      <c r="M310" s="36"/>
      <c r="N310" s="13"/>
    </row>
    <row r="311" spans="1:14" ht="13.7" customHeight="1" x14ac:dyDescent="0.25">
      <c r="A311" s="85">
        <f>'EMFAC2017EI-2011Class'!B3892</f>
        <v>2019</v>
      </c>
      <c r="B311" s="86" t="str">
        <f>'EMFAC2017EI-2011Class'!C3892</f>
        <v>T6 Instate Small</v>
      </c>
      <c r="C311" s="85">
        <f>'EMFAC2017EI-2011Class'!D3892</f>
        <v>2004</v>
      </c>
      <c r="D311" s="85">
        <f>'EMFAC2017EI-2011Class'!F3892</f>
        <v>15</v>
      </c>
      <c r="E311" s="87" t="str">
        <f t="shared" si="9"/>
        <v>T6 Instate Small-15</v>
      </c>
      <c r="F311" s="88">
        <f>VLOOKUP(E311,HD_Odo!$C$2:$D$1381,2,FALSE)</f>
        <v>323163.03999999998</v>
      </c>
      <c r="G311" s="92" t="str">
        <f>'EMFAC2017EI-2011Class'!H3892</f>
        <v>2019-T6 Instate Small-15</v>
      </c>
      <c r="H311" s="77">
        <f t="shared" si="8"/>
        <v>0.89666022112706922</v>
      </c>
      <c r="I311" s="37"/>
      <c r="M311" s="36"/>
      <c r="N311" s="13"/>
    </row>
    <row r="312" spans="1:14" ht="13.7" customHeight="1" x14ac:dyDescent="0.25">
      <c r="A312" s="85">
        <f>'EMFAC2017EI-2011Class'!B3893</f>
        <v>2019</v>
      </c>
      <c r="B312" s="86" t="str">
        <f>'EMFAC2017EI-2011Class'!C3893</f>
        <v>T6 Instate Small</v>
      </c>
      <c r="C312" s="85">
        <f>'EMFAC2017EI-2011Class'!D3893</f>
        <v>2003</v>
      </c>
      <c r="D312" s="85">
        <f>'EMFAC2017EI-2011Class'!F3893</f>
        <v>16</v>
      </c>
      <c r="E312" s="87" t="str">
        <f t="shared" si="9"/>
        <v>T6 Instate Small-16</v>
      </c>
      <c r="F312" s="88">
        <f>VLOOKUP(E312,HD_Odo!$C$2:$D$1381,2,FALSE)</f>
        <v>334374.03999999998</v>
      </c>
      <c r="G312" s="92" t="str">
        <f>'EMFAC2017EI-2011Class'!H3893</f>
        <v>2019-T6 Instate Small-16</v>
      </c>
      <c r="H312" s="77">
        <f t="shared" si="8"/>
        <v>0.93825671216880668</v>
      </c>
      <c r="I312" s="37"/>
      <c r="M312" s="36"/>
      <c r="N312" s="13"/>
    </row>
    <row r="313" spans="1:14" ht="13.7" customHeight="1" x14ac:dyDescent="0.25">
      <c r="A313" s="85">
        <f>'EMFAC2017EI-2011Class'!B3894</f>
        <v>2019</v>
      </c>
      <c r="B313" s="86" t="str">
        <f>'EMFAC2017EI-2011Class'!C3894</f>
        <v>T6 Instate Small</v>
      </c>
      <c r="C313" s="85">
        <f>'EMFAC2017EI-2011Class'!D3894</f>
        <v>2002</v>
      </c>
      <c r="D313" s="85">
        <f>'EMFAC2017EI-2011Class'!F3894</f>
        <v>17</v>
      </c>
      <c r="E313" s="87" t="str">
        <f t="shared" si="9"/>
        <v>T6 Instate Small-17</v>
      </c>
      <c r="F313" s="88">
        <f>VLOOKUP(E313,HD_Odo!$C$2:$D$1381,2,FALSE)</f>
        <v>345539.04</v>
      </c>
      <c r="G313" s="92" t="str">
        <f>'EMFAC2017EI-2011Class'!H3894</f>
        <v>2019-T6 Instate Small-17</v>
      </c>
      <c r="H313" s="77">
        <f t="shared" si="8"/>
        <v>0.93743508343190551</v>
      </c>
      <c r="I313" s="37"/>
      <c r="M313" s="36"/>
      <c r="N313" s="13"/>
    </row>
    <row r="314" spans="1:14" ht="13.7" customHeight="1" x14ac:dyDescent="0.25">
      <c r="A314" s="85">
        <f>'EMFAC2017EI-2011Class'!B3895</f>
        <v>2019</v>
      </c>
      <c r="B314" s="86" t="str">
        <f>'EMFAC2017EI-2011Class'!C3895</f>
        <v>T6 Instate Small</v>
      </c>
      <c r="C314" s="85">
        <f>'EMFAC2017EI-2011Class'!D3895</f>
        <v>2001</v>
      </c>
      <c r="D314" s="85">
        <f>'EMFAC2017EI-2011Class'!F3895</f>
        <v>18</v>
      </c>
      <c r="E314" s="87" t="str">
        <f t="shared" si="9"/>
        <v>T6 Instate Small-18</v>
      </c>
      <c r="F314" s="88">
        <f>VLOOKUP(E314,HD_Odo!$C$2:$D$1381,2,FALSE)</f>
        <v>356652.04</v>
      </c>
      <c r="G314" s="92" t="str">
        <f>'EMFAC2017EI-2011Class'!H3895</f>
        <v>2019-T6 Instate Small-18</v>
      </c>
      <c r="H314" s="77">
        <f t="shared" si="8"/>
        <v>0.93664839288394974</v>
      </c>
      <c r="I314" s="37"/>
      <c r="M314" s="36"/>
      <c r="N314" s="13"/>
    </row>
    <row r="315" spans="1:14" ht="13.7" customHeight="1" x14ac:dyDescent="0.25">
      <c r="A315" s="85">
        <f>'EMFAC2017EI-2011Class'!B3896</f>
        <v>2019</v>
      </c>
      <c r="B315" s="86" t="str">
        <f>'EMFAC2017EI-2011Class'!C3896</f>
        <v>T6 Instate Small</v>
      </c>
      <c r="C315" s="85">
        <f>'EMFAC2017EI-2011Class'!D3896</f>
        <v>2000</v>
      </c>
      <c r="D315" s="85">
        <f>'EMFAC2017EI-2011Class'!F3896</f>
        <v>19</v>
      </c>
      <c r="E315" s="87" t="str">
        <f t="shared" si="9"/>
        <v>T6 Instate Small-19</v>
      </c>
      <c r="F315" s="88">
        <f>VLOOKUP(E315,HD_Odo!$C$2:$D$1381,2,FALSE)</f>
        <v>367703.03999999998</v>
      </c>
      <c r="G315" s="92" t="str">
        <f>'EMFAC2017EI-2011Class'!H3896</f>
        <v>2019-T6 Instate Small-19</v>
      </c>
      <c r="H315" s="77">
        <f t="shared" si="8"/>
        <v>0.93589515161515369</v>
      </c>
      <c r="I315" s="37"/>
      <c r="M315" s="36"/>
      <c r="N315" s="13"/>
    </row>
    <row r="316" spans="1:14" ht="13.7" customHeight="1" x14ac:dyDescent="0.25">
      <c r="A316" s="85">
        <f>'EMFAC2017EI-2011Class'!B3897</f>
        <v>2019</v>
      </c>
      <c r="B316" s="86" t="str">
        <f>'EMFAC2017EI-2011Class'!C3897</f>
        <v>T6 Instate Small</v>
      </c>
      <c r="C316" s="85">
        <f>'EMFAC2017EI-2011Class'!D3897</f>
        <v>1999</v>
      </c>
      <c r="D316" s="85">
        <f>'EMFAC2017EI-2011Class'!F3897</f>
        <v>20</v>
      </c>
      <c r="E316" s="87" t="str">
        <f t="shared" si="9"/>
        <v>T6 Instate Small-20</v>
      </c>
      <c r="F316" s="88">
        <f>VLOOKUP(E316,HD_Odo!$C$2:$D$1381,2,FALSE)</f>
        <v>378676.04</v>
      </c>
      <c r="G316" s="92" t="str">
        <f>'EMFAC2017EI-2011Class'!H3897</f>
        <v>2019-T6 Instate Small-20</v>
      </c>
      <c r="H316" s="77">
        <f t="shared" si="8"/>
        <v>0.935174336095424</v>
      </c>
      <c r="I316" s="37"/>
      <c r="M316" s="36"/>
      <c r="N316" s="13"/>
    </row>
    <row r="317" spans="1:14" ht="13.7" customHeight="1" x14ac:dyDescent="0.25">
      <c r="A317" s="85">
        <f>'EMFAC2017EI-2011Class'!B3898</f>
        <v>2019</v>
      </c>
      <c r="B317" s="86" t="str">
        <f>'EMFAC2017EI-2011Class'!C3898</f>
        <v>T6 Instate Small</v>
      </c>
      <c r="C317" s="85">
        <f>'EMFAC2017EI-2011Class'!D3898</f>
        <v>1998</v>
      </c>
      <c r="D317" s="85">
        <f>'EMFAC2017EI-2011Class'!F3898</f>
        <v>21</v>
      </c>
      <c r="E317" s="87" t="str">
        <f t="shared" si="9"/>
        <v>T6 Instate Small-21</v>
      </c>
      <c r="F317" s="88">
        <f>VLOOKUP(E317,HD_Odo!$C$2:$D$1381,2,FALSE)</f>
        <v>389550.04</v>
      </c>
      <c r="G317" s="92" t="str">
        <f>'EMFAC2017EI-2011Class'!H3898</f>
        <v>2019-T6 Instate Small-21</v>
      </c>
      <c r="H317" s="77">
        <f t="shared" si="8"/>
        <v>0.93448525518029601</v>
      </c>
      <c r="I317" s="37"/>
      <c r="M317" s="36"/>
      <c r="N317" s="13"/>
    </row>
    <row r="318" spans="1:14" ht="13.7" customHeight="1" x14ac:dyDescent="0.25">
      <c r="A318" s="85">
        <f>'EMFAC2017EI-2011Class'!B3899</f>
        <v>2019</v>
      </c>
      <c r="B318" s="86" t="str">
        <f>'EMFAC2017EI-2011Class'!C3899</f>
        <v>T6 Instate Small</v>
      </c>
      <c r="C318" s="85">
        <f>'EMFAC2017EI-2011Class'!D3899</f>
        <v>1997</v>
      </c>
      <c r="D318" s="85">
        <f>'EMFAC2017EI-2011Class'!F3899</f>
        <v>22</v>
      </c>
      <c r="E318" s="87" t="str">
        <f t="shared" si="9"/>
        <v>T6 Instate Small-22</v>
      </c>
      <c r="F318" s="88">
        <f>VLOOKUP(E318,HD_Odo!$C$2:$D$1381,2,FALSE)</f>
        <v>400000</v>
      </c>
      <c r="G318" s="92" t="str">
        <f>'EMFAC2017EI-2011Class'!H3899</f>
        <v>2019-T6 Instate Small-22</v>
      </c>
      <c r="H318" s="77">
        <f t="shared" si="8"/>
        <v>0.93384549707910502</v>
      </c>
      <c r="I318" s="37"/>
      <c r="M318" s="36"/>
      <c r="N318" s="13"/>
    </row>
    <row r="319" spans="1:14" ht="13.7" customHeight="1" x14ac:dyDescent="0.25">
      <c r="A319" s="85">
        <f>'EMFAC2017EI-2011Class'!B3900</f>
        <v>2019</v>
      </c>
      <c r="B319" s="86" t="str">
        <f>'EMFAC2017EI-2011Class'!C3900</f>
        <v>T6 Instate Small</v>
      </c>
      <c r="C319" s="85">
        <f>'EMFAC2017EI-2011Class'!D3900</f>
        <v>1996</v>
      </c>
      <c r="D319" s="85">
        <f>'EMFAC2017EI-2011Class'!F3900</f>
        <v>23</v>
      </c>
      <c r="E319" s="87" t="str">
        <f t="shared" si="9"/>
        <v>T6 Instate Small-23</v>
      </c>
      <c r="F319" s="88">
        <f>VLOOKUP(E319,HD_Odo!$C$2:$D$1381,2,FALSE)</f>
        <v>400000</v>
      </c>
      <c r="G319" s="92" t="str">
        <f>'EMFAC2017EI-2011Class'!H3900</f>
        <v>2019-T6 Instate Small-23</v>
      </c>
      <c r="H319" s="77">
        <f t="shared" si="8"/>
        <v>0.93384549707910502</v>
      </c>
      <c r="I319" s="37"/>
      <c r="M319" s="36"/>
      <c r="N319" s="13"/>
    </row>
    <row r="320" spans="1:14" ht="13.7" customHeight="1" x14ac:dyDescent="0.25">
      <c r="A320" s="85">
        <f>'EMFAC2017EI-2011Class'!B3901</f>
        <v>2019</v>
      </c>
      <c r="B320" s="86" t="str">
        <f>'EMFAC2017EI-2011Class'!C3901</f>
        <v>T6 Instate Small</v>
      </c>
      <c r="C320" s="85">
        <f>'EMFAC2017EI-2011Class'!D3901</f>
        <v>1995</v>
      </c>
      <c r="D320" s="85">
        <f>'EMFAC2017EI-2011Class'!F3901</f>
        <v>24</v>
      </c>
      <c r="E320" s="87" t="str">
        <f t="shared" si="9"/>
        <v>T6 Instate Small-24</v>
      </c>
      <c r="F320" s="88">
        <f>VLOOKUP(E320,HD_Odo!$C$2:$D$1381,2,FALSE)</f>
        <v>400000</v>
      </c>
      <c r="G320" s="92" t="str">
        <f>'EMFAC2017EI-2011Class'!H3901</f>
        <v>2019-T6 Instate Small-24</v>
      </c>
      <c r="H320" s="77">
        <f t="shared" si="8"/>
        <v>0.93384549707910502</v>
      </c>
      <c r="I320" s="37"/>
      <c r="M320" s="36"/>
      <c r="N320" s="13"/>
    </row>
    <row r="321" spans="1:14" ht="13.7" customHeight="1" x14ac:dyDescent="0.25">
      <c r="A321" s="85">
        <f>'EMFAC2017EI-2011Class'!B3902</f>
        <v>2019</v>
      </c>
      <c r="B321" s="86" t="str">
        <f>'EMFAC2017EI-2011Class'!C3902</f>
        <v>T6 Instate Small</v>
      </c>
      <c r="C321" s="85">
        <f>'EMFAC2017EI-2011Class'!D3902</f>
        <v>1994</v>
      </c>
      <c r="D321" s="85">
        <f>'EMFAC2017EI-2011Class'!F3902</f>
        <v>25</v>
      </c>
      <c r="E321" s="87" t="str">
        <f t="shared" si="9"/>
        <v>T6 Instate Small-25</v>
      </c>
      <c r="F321" s="88">
        <f>VLOOKUP(E321,HD_Odo!$C$2:$D$1381,2,FALSE)</f>
        <v>400000</v>
      </c>
      <c r="G321" s="92" t="str">
        <f>'EMFAC2017EI-2011Class'!H3902</f>
        <v>2019-T6 Instate Small-25</v>
      </c>
      <c r="H321" s="77">
        <f t="shared" si="8"/>
        <v>0.93384549707910502</v>
      </c>
      <c r="I321" s="37"/>
      <c r="M321" s="36"/>
      <c r="N321" s="13"/>
    </row>
    <row r="322" spans="1:14" ht="13.7" customHeight="1" x14ac:dyDescent="0.25">
      <c r="A322" s="85">
        <f>'EMFAC2017EI-2011Class'!B3903</f>
        <v>2019</v>
      </c>
      <c r="B322" s="86" t="str">
        <f>'EMFAC2017EI-2011Class'!C3903</f>
        <v>T6 Instate Small</v>
      </c>
      <c r="C322" s="85">
        <f>'EMFAC2017EI-2011Class'!D3903</f>
        <v>1993</v>
      </c>
      <c r="D322" s="85">
        <f>'EMFAC2017EI-2011Class'!F3903</f>
        <v>26</v>
      </c>
      <c r="E322" s="87" t="str">
        <f t="shared" si="9"/>
        <v>T6 Instate Small-26</v>
      </c>
      <c r="F322" s="88">
        <f>VLOOKUP(E322,HD_Odo!$C$2:$D$1381,2,FALSE)</f>
        <v>400000</v>
      </c>
      <c r="G322" s="92" t="str">
        <f>'EMFAC2017EI-2011Class'!H3903</f>
        <v>2019-T6 Instate Small-26</v>
      </c>
      <c r="H322" s="77">
        <f t="shared" si="8"/>
        <v>1</v>
      </c>
      <c r="I322" s="37"/>
      <c r="M322" s="36"/>
      <c r="N322" s="13"/>
    </row>
    <row r="323" spans="1:14" ht="13.7" customHeight="1" x14ac:dyDescent="0.25">
      <c r="A323" s="85">
        <f>'EMFAC2017EI-2011Class'!B3904</f>
        <v>2019</v>
      </c>
      <c r="B323" s="86" t="str">
        <f>'EMFAC2017EI-2011Class'!C3904</f>
        <v>T6 Instate Small</v>
      </c>
      <c r="C323" s="85">
        <f>'EMFAC2017EI-2011Class'!D3904</f>
        <v>1992</v>
      </c>
      <c r="D323" s="85">
        <f>'EMFAC2017EI-2011Class'!F3904</f>
        <v>27</v>
      </c>
      <c r="E323" s="87" t="str">
        <f t="shared" si="9"/>
        <v>T6 Instate Small-27</v>
      </c>
      <c r="F323" s="88">
        <f>VLOOKUP(E323,HD_Odo!$C$2:$D$1381,2,FALSE)</f>
        <v>400000</v>
      </c>
      <c r="G323" s="92" t="str">
        <f>'EMFAC2017EI-2011Class'!H3904</f>
        <v>2019-T6 Instate Small-27</v>
      </c>
      <c r="H323" s="77">
        <f t="shared" si="8"/>
        <v>1</v>
      </c>
      <c r="I323" s="37"/>
      <c r="M323" s="36"/>
      <c r="N323" s="13"/>
    </row>
    <row r="324" spans="1:14" ht="13.7" customHeight="1" x14ac:dyDescent="0.25">
      <c r="A324" s="85">
        <f>'EMFAC2017EI-2011Class'!B3905</f>
        <v>2019</v>
      </c>
      <c r="B324" s="86" t="str">
        <f>'EMFAC2017EI-2011Class'!C3905</f>
        <v>T6 Instate Small</v>
      </c>
      <c r="C324" s="85">
        <f>'EMFAC2017EI-2011Class'!D3905</f>
        <v>1991</v>
      </c>
      <c r="D324" s="85">
        <f>'EMFAC2017EI-2011Class'!F3905</f>
        <v>28</v>
      </c>
      <c r="E324" s="87" t="str">
        <f t="shared" si="9"/>
        <v>T6 Instate Small-28</v>
      </c>
      <c r="F324" s="88">
        <f>VLOOKUP(E324,HD_Odo!$C$2:$D$1381,2,FALSE)</f>
        <v>400000</v>
      </c>
      <c r="G324" s="92" t="str">
        <f>'EMFAC2017EI-2011Class'!H3905</f>
        <v>2019-T6 Instate Small-28</v>
      </c>
      <c r="H324" s="77">
        <f t="shared" si="8"/>
        <v>1</v>
      </c>
      <c r="I324" s="37"/>
      <c r="M324" s="36"/>
      <c r="N324" s="13"/>
    </row>
    <row r="325" spans="1:14" ht="13.7" customHeight="1" x14ac:dyDescent="0.25">
      <c r="A325" s="85">
        <f>'EMFAC2017EI-2011Class'!B3906</f>
        <v>2019</v>
      </c>
      <c r="B325" s="86" t="str">
        <f>'EMFAC2017EI-2011Class'!C3906</f>
        <v>T6 Instate Small</v>
      </c>
      <c r="C325" s="85">
        <f>'EMFAC2017EI-2011Class'!D3906</f>
        <v>1990</v>
      </c>
      <c r="D325" s="85">
        <f>'EMFAC2017EI-2011Class'!F3906</f>
        <v>29</v>
      </c>
      <c r="E325" s="87" t="str">
        <f t="shared" si="9"/>
        <v>T6 Instate Small-29</v>
      </c>
      <c r="F325" s="88">
        <f>VLOOKUP(E325,HD_Odo!$C$2:$D$1381,2,FALSE)</f>
        <v>400000</v>
      </c>
      <c r="G325" s="92" t="str">
        <f>'EMFAC2017EI-2011Class'!H3906</f>
        <v>2019-T6 Instate Small-29</v>
      </c>
      <c r="H325" s="77">
        <f t="shared" si="8"/>
        <v>1</v>
      </c>
      <c r="I325" s="37"/>
      <c r="M325" s="36"/>
      <c r="N325" s="13"/>
    </row>
    <row r="326" spans="1:14" ht="13.7" customHeight="1" x14ac:dyDescent="0.25">
      <c r="A326" s="85">
        <f>'EMFAC2017EI-2011Class'!B3907</f>
        <v>2019</v>
      </c>
      <c r="B326" s="86" t="str">
        <f>'EMFAC2017EI-2011Class'!C3907</f>
        <v>T6 Instate Small</v>
      </c>
      <c r="C326" s="85">
        <f>'EMFAC2017EI-2011Class'!D3907</f>
        <v>1989</v>
      </c>
      <c r="D326" s="85">
        <f>'EMFAC2017EI-2011Class'!F3907</f>
        <v>30</v>
      </c>
      <c r="E326" s="87" t="str">
        <f t="shared" si="9"/>
        <v>T6 Instate Small-30</v>
      </c>
      <c r="F326" s="88">
        <f>VLOOKUP(E326,HD_Odo!$C$2:$D$1381,2,FALSE)</f>
        <v>400000</v>
      </c>
      <c r="G326" s="92" t="str">
        <f>'EMFAC2017EI-2011Class'!H3907</f>
        <v>2019-T6 Instate Small-30</v>
      </c>
      <c r="H326" s="77">
        <f t="shared" si="8"/>
        <v>1</v>
      </c>
      <c r="I326" s="37"/>
      <c r="M326" s="36"/>
      <c r="N326" s="13"/>
    </row>
    <row r="327" spans="1:14" ht="13.7" customHeight="1" x14ac:dyDescent="0.25">
      <c r="A327" s="85">
        <f>'EMFAC2017EI-2011Class'!B3908</f>
        <v>2019</v>
      </c>
      <c r="B327" s="86" t="str">
        <f>'EMFAC2017EI-2011Class'!C3908</f>
        <v>T6 Instate Small</v>
      </c>
      <c r="C327" s="85">
        <f>'EMFAC2017EI-2011Class'!D3908</f>
        <v>1988</v>
      </c>
      <c r="D327" s="85">
        <f>'EMFAC2017EI-2011Class'!F3908</f>
        <v>31</v>
      </c>
      <c r="E327" s="87" t="str">
        <f t="shared" si="9"/>
        <v>T6 Instate Small-31</v>
      </c>
      <c r="F327" s="88">
        <f>VLOOKUP(E327,HD_Odo!$C$2:$D$1381,2,FALSE)</f>
        <v>400000</v>
      </c>
      <c r="G327" s="92" t="str">
        <f>'EMFAC2017EI-2011Class'!H3908</f>
        <v>2019-T6 Instate Small-31</v>
      </c>
      <c r="H327" s="77">
        <f t="shared" si="8"/>
        <v>1</v>
      </c>
      <c r="I327" s="37"/>
      <c r="M327" s="36"/>
      <c r="N327" s="13"/>
    </row>
    <row r="328" spans="1:14" ht="13.7" customHeight="1" x14ac:dyDescent="0.25">
      <c r="A328" s="85">
        <f>'EMFAC2017EI-2011Class'!B3909</f>
        <v>2019</v>
      </c>
      <c r="B328" s="86" t="str">
        <f>'EMFAC2017EI-2011Class'!C3909</f>
        <v>T6 Instate Small</v>
      </c>
      <c r="C328" s="85">
        <f>'EMFAC2017EI-2011Class'!D3909</f>
        <v>1987</v>
      </c>
      <c r="D328" s="85">
        <f>'EMFAC2017EI-2011Class'!F3909</f>
        <v>32</v>
      </c>
      <c r="E328" s="87" t="str">
        <f t="shared" si="9"/>
        <v>T6 Instate Small-32</v>
      </c>
      <c r="F328" s="88">
        <f>VLOOKUP(E328,HD_Odo!$C$2:$D$1381,2,FALSE)</f>
        <v>400000</v>
      </c>
      <c r="G328" s="92" t="str">
        <f>'EMFAC2017EI-2011Class'!H3909</f>
        <v>2019-T6 Instate Small-32</v>
      </c>
      <c r="H328" s="77">
        <f t="shared" si="8"/>
        <v>1</v>
      </c>
      <c r="I328" s="37"/>
      <c r="M328" s="36"/>
      <c r="N328" s="13"/>
    </row>
    <row r="329" spans="1:14" ht="13.7" customHeight="1" x14ac:dyDescent="0.25">
      <c r="A329" s="85">
        <f>'EMFAC2017EI-2011Class'!B3910</f>
        <v>2019</v>
      </c>
      <c r="B329" s="86" t="str">
        <f>'EMFAC2017EI-2011Class'!C3910</f>
        <v>T6 Instate Small</v>
      </c>
      <c r="C329" s="85">
        <f>'EMFAC2017EI-2011Class'!D3910</f>
        <v>1986</v>
      </c>
      <c r="D329" s="85">
        <f>'EMFAC2017EI-2011Class'!F3910</f>
        <v>33</v>
      </c>
      <c r="E329" s="87" t="str">
        <f t="shared" si="9"/>
        <v>T6 Instate Small-33</v>
      </c>
      <c r="F329" s="88">
        <f>VLOOKUP(E329,HD_Odo!$C$2:$D$1381,2,FALSE)</f>
        <v>400000</v>
      </c>
      <c r="G329" s="92" t="str">
        <f>'EMFAC2017EI-2011Class'!H3910</f>
        <v>2019-T6 Instate Small-33</v>
      </c>
      <c r="H329" s="77">
        <f t="shared" si="8"/>
        <v>1</v>
      </c>
      <c r="I329" s="37"/>
      <c r="M329" s="36"/>
      <c r="N329" s="13"/>
    </row>
    <row r="330" spans="1:14" ht="13.7" customHeight="1" x14ac:dyDescent="0.25">
      <c r="A330" s="85">
        <f>'EMFAC2017EI-2011Class'!B3911</f>
        <v>2019</v>
      </c>
      <c r="B330" s="86" t="str">
        <f>'EMFAC2017EI-2011Class'!C3911</f>
        <v>T6 Instate Small</v>
      </c>
      <c r="C330" s="85">
        <f>'EMFAC2017EI-2011Class'!D3911</f>
        <v>1985</v>
      </c>
      <c r="D330" s="85">
        <f>'EMFAC2017EI-2011Class'!F3911</f>
        <v>34</v>
      </c>
      <c r="E330" s="87" t="str">
        <f t="shared" si="9"/>
        <v>T6 Instate Small-34</v>
      </c>
      <c r="F330" s="88">
        <f>VLOOKUP(E330,HD_Odo!$C$2:$D$1381,2,FALSE)</f>
        <v>400000</v>
      </c>
      <c r="G330" s="92" t="str">
        <f>'EMFAC2017EI-2011Class'!H3911</f>
        <v>2019-T6 Instate Small-34</v>
      </c>
      <c r="H330" s="77">
        <f t="shared" ref="H330:H393" si="10">IF(C330&lt;1994,1,IF(C330&lt;2004,($I$3+$J$3*(F330/10000))/($E$3+$F$3*(F330/10000)),IF(C330&lt;2008,($I$4+$J$4*(F330/10000))/($E$4+$F$4*(F330/10000)),IF(C330&lt;2011,($I$5+$J$5*(F330/10000))/($E$5+$F$5*(F330/10000)),IF(C330&lt;2014,($I$6+$J$6*(F330/10000))/($E$6+$F$6*(F330/10000)),($I$7+$J$7*(F330/10000))/($E$7+$F$7*(F330/10000)))))))</f>
        <v>1</v>
      </c>
      <c r="I330" s="37"/>
      <c r="M330" s="36"/>
      <c r="N330" s="13"/>
    </row>
    <row r="331" spans="1:14" ht="13.7" customHeight="1" x14ac:dyDescent="0.25">
      <c r="A331" s="85">
        <f>'EMFAC2017EI-2011Class'!B3912</f>
        <v>2019</v>
      </c>
      <c r="B331" s="86" t="str">
        <f>'EMFAC2017EI-2011Class'!C3912</f>
        <v>T6 Instate Small</v>
      </c>
      <c r="C331" s="85">
        <f>'EMFAC2017EI-2011Class'!D3912</f>
        <v>1984</v>
      </c>
      <c r="D331" s="85">
        <f>'EMFAC2017EI-2011Class'!F3912</f>
        <v>35</v>
      </c>
      <c r="E331" s="87" t="str">
        <f t="shared" ref="E331:E394" si="11">CONCATENATE(B331,"-",D331)</f>
        <v>T6 Instate Small-35</v>
      </c>
      <c r="F331" s="88">
        <f>VLOOKUP(E331,HD_Odo!$C$2:$D$1381,2,FALSE)</f>
        <v>400000</v>
      </c>
      <c r="G331" s="92" t="str">
        <f>'EMFAC2017EI-2011Class'!H3912</f>
        <v>2019-T6 Instate Small-35</v>
      </c>
      <c r="H331" s="77">
        <f t="shared" si="10"/>
        <v>1</v>
      </c>
      <c r="I331" s="37"/>
      <c r="M331" s="36"/>
      <c r="N331" s="13"/>
    </row>
    <row r="332" spans="1:14" ht="13.7" customHeight="1" x14ac:dyDescent="0.25">
      <c r="A332" s="85">
        <f>'EMFAC2017EI-2011Class'!B3913</f>
        <v>2019</v>
      </c>
      <c r="B332" s="86" t="str">
        <f>'EMFAC2017EI-2011Class'!C3913</f>
        <v>T6 Instate Small</v>
      </c>
      <c r="C332" s="85">
        <f>'EMFAC2017EI-2011Class'!D3913</f>
        <v>1983</v>
      </c>
      <c r="D332" s="85">
        <f>'EMFAC2017EI-2011Class'!F3913</f>
        <v>36</v>
      </c>
      <c r="E332" s="87" t="str">
        <f t="shared" si="11"/>
        <v>T6 Instate Small-36</v>
      </c>
      <c r="F332" s="88">
        <f>VLOOKUP(E332,HD_Odo!$C$2:$D$1381,2,FALSE)</f>
        <v>400000</v>
      </c>
      <c r="G332" s="92" t="str">
        <f>'EMFAC2017EI-2011Class'!H3913</f>
        <v>2019-T6 Instate Small-36</v>
      </c>
      <c r="H332" s="77">
        <f t="shared" si="10"/>
        <v>1</v>
      </c>
      <c r="I332" s="37"/>
      <c r="M332" s="36"/>
      <c r="N332" s="13"/>
    </row>
    <row r="333" spans="1:14" ht="13.7" customHeight="1" x14ac:dyDescent="0.25">
      <c r="A333" s="85">
        <f>'EMFAC2017EI-2011Class'!B3914</f>
        <v>2019</v>
      </c>
      <c r="B333" s="86" t="str">
        <f>'EMFAC2017EI-2011Class'!C3914</f>
        <v>T6 Instate Small</v>
      </c>
      <c r="C333" s="85">
        <f>'EMFAC2017EI-2011Class'!D3914</f>
        <v>1982</v>
      </c>
      <c r="D333" s="85">
        <f>'EMFAC2017EI-2011Class'!F3914</f>
        <v>37</v>
      </c>
      <c r="E333" s="87" t="str">
        <f t="shared" si="11"/>
        <v>T6 Instate Small-37</v>
      </c>
      <c r="F333" s="88">
        <f>VLOOKUP(E333,HD_Odo!$C$2:$D$1381,2,FALSE)</f>
        <v>400000</v>
      </c>
      <c r="G333" s="92" t="str">
        <f>'EMFAC2017EI-2011Class'!H3914</f>
        <v>2019-T6 Instate Small-37</v>
      </c>
      <c r="H333" s="77">
        <f t="shared" si="10"/>
        <v>1</v>
      </c>
      <c r="I333" s="37"/>
      <c r="M333" s="36"/>
      <c r="N333" s="13"/>
    </row>
    <row r="334" spans="1:14" ht="13.7" customHeight="1" x14ac:dyDescent="0.25">
      <c r="A334" s="85">
        <f>'EMFAC2017EI-2011Class'!B3915</f>
        <v>2019</v>
      </c>
      <c r="B334" s="86" t="str">
        <f>'EMFAC2017EI-2011Class'!C3915</f>
        <v>T6 Instate Small</v>
      </c>
      <c r="C334" s="85">
        <f>'EMFAC2017EI-2011Class'!D3915</f>
        <v>1981</v>
      </c>
      <c r="D334" s="85">
        <f>'EMFAC2017EI-2011Class'!F3915</f>
        <v>38</v>
      </c>
      <c r="E334" s="87" t="str">
        <f t="shared" si="11"/>
        <v>T6 Instate Small-38</v>
      </c>
      <c r="F334" s="88">
        <f>VLOOKUP(E334,HD_Odo!$C$2:$D$1381,2,FALSE)</f>
        <v>400000</v>
      </c>
      <c r="G334" s="92" t="str">
        <f>'EMFAC2017EI-2011Class'!H3915</f>
        <v>2019-T6 Instate Small-38</v>
      </c>
      <c r="H334" s="77">
        <f t="shared" si="10"/>
        <v>1</v>
      </c>
      <c r="I334" s="37"/>
      <c r="M334" s="36"/>
      <c r="N334" s="13"/>
    </row>
    <row r="335" spans="1:14" ht="13.7" customHeight="1" x14ac:dyDescent="0.25">
      <c r="A335" s="85">
        <f>'EMFAC2017EI-2011Class'!B3916</f>
        <v>2019</v>
      </c>
      <c r="B335" s="86" t="str">
        <f>'EMFAC2017EI-2011Class'!C3916</f>
        <v>T6 Instate Small</v>
      </c>
      <c r="C335" s="85">
        <f>'EMFAC2017EI-2011Class'!D3916</f>
        <v>1979</v>
      </c>
      <c r="D335" s="85">
        <f>'EMFAC2017EI-2011Class'!F3916</f>
        <v>40</v>
      </c>
      <c r="E335" s="87" t="str">
        <f t="shared" si="11"/>
        <v>T6 Instate Small-40</v>
      </c>
      <c r="F335" s="88">
        <f>VLOOKUP(E335,HD_Odo!$C$2:$D$1381,2,FALSE)</f>
        <v>400000</v>
      </c>
      <c r="G335" s="92" t="str">
        <f>'EMFAC2017EI-2011Class'!H3916</f>
        <v>2019-T6 Instate Small-40</v>
      </c>
      <c r="H335" s="77">
        <f t="shared" si="10"/>
        <v>1</v>
      </c>
      <c r="I335" s="37"/>
      <c r="M335" s="36"/>
      <c r="N335" s="13"/>
    </row>
    <row r="336" spans="1:14" ht="13.7" customHeight="1" x14ac:dyDescent="0.25">
      <c r="A336" s="85">
        <f>'EMFAC2017EI-2011Class'!B3917</f>
        <v>2019</v>
      </c>
      <c r="B336" s="86" t="str">
        <f>'EMFAC2017EI-2011Class'!C3917</f>
        <v>T6 Instate Small</v>
      </c>
      <c r="C336" s="85">
        <f>'EMFAC2017EI-2011Class'!D3917</f>
        <v>1978</v>
      </c>
      <c r="D336" s="85">
        <f>'EMFAC2017EI-2011Class'!F3917</f>
        <v>41</v>
      </c>
      <c r="E336" s="87" t="str">
        <f t="shared" si="11"/>
        <v>T6 Instate Small-41</v>
      </c>
      <c r="F336" s="88">
        <f>VLOOKUP(E336,HD_Odo!$C$2:$D$1381,2,FALSE)</f>
        <v>400000</v>
      </c>
      <c r="G336" s="92" t="str">
        <f>'EMFAC2017EI-2011Class'!H3917</f>
        <v>2019-T6 Instate Small-41</v>
      </c>
      <c r="H336" s="77">
        <f t="shared" si="10"/>
        <v>1</v>
      </c>
      <c r="I336" s="37"/>
      <c r="M336" s="36"/>
      <c r="N336" s="13"/>
    </row>
    <row r="337" spans="1:14" ht="13.7" customHeight="1" x14ac:dyDescent="0.25">
      <c r="A337" s="85">
        <f>'EMFAC2017EI-2011Class'!B3918</f>
        <v>2019</v>
      </c>
      <c r="B337" s="86" t="str">
        <f>'EMFAC2017EI-2011Class'!C3918</f>
        <v>T6 Instate Small</v>
      </c>
      <c r="C337" s="85">
        <f>'EMFAC2017EI-2011Class'!D3918</f>
        <v>1977</v>
      </c>
      <c r="D337" s="85">
        <f>'EMFAC2017EI-2011Class'!F3918</f>
        <v>42</v>
      </c>
      <c r="E337" s="87" t="str">
        <f t="shared" si="11"/>
        <v>T6 Instate Small-42</v>
      </c>
      <c r="F337" s="88">
        <f>VLOOKUP(E337,HD_Odo!$C$2:$D$1381,2,FALSE)</f>
        <v>400000</v>
      </c>
      <c r="G337" s="92" t="str">
        <f>'EMFAC2017EI-2011Class'!H3918</f>
        <v>2019-T6 Instate Small-42</v>
      </c>
      <c r="H337" s="77">
        <f t="shared" si="10"/>
        <v>1</v>
      </c>
      <c r="I337" s="37"/>
      <c r="M337" s="36"/>
      <c r="N337" s="13"/>
    </row>
    <row r="338" spans="1:14" ht="13.7" customHeight="1" x14ac:dyDescent="0.25">
      <c r="A338" s="85">
        <f>'EMFAC2017EI-2011Class'!B3919</f>
        <v>2019</v>
      </c>
      <c r="B338" s="86" t="str">
        <f>'EMFAC2017EI-2011Class'!C3919</f>
        <v>T6 Instate Small</v>
      </c>
      <c r="C338" s="85">
        <f>'EMFAC2017EI-2011Class'!D3919</f>
        <v>1976</v>
      </c>
      <c r="D338" s="85">
        <f>'EMFAC2017EI-2011Class'!F3919</f>
        <v>43</v>
      </c>
      <c r="E338" s="87" t="str">
        <f t="shared" si="11"/>
        <v>T6 Instate Small-43</v>
      </c>
      <c r="F338" s="88">
        <f>VLOOKUP(E338,HD_Odo!$C$2:$D$1381,2,FALSE)</f>
        <v>400000</v>
      </c>
      <c r="G338" s="92" t="str">
        <f>'EMFAC2017EI-2011Class'!H3919</f>
        <v>2019-T6 Instate Small-43</v>
      </c>
      <c r="H338" s="77">
        <f t="shared" si="10"/>
        <v>1</v>
      </c>
      <c r="I338" s="37"/>
      <c r="M338" s="36"/>
      <c r="N338" s="13"/>
    </row>
    <row r="339" spans="1:14" ht="13.7" customHeight="1" x14ac:dyDescent="0.25">
      <c r="A339" s="85">
        <f>'EMFAC2017EI-2011Class'!B3920</f>
        <v>2019</v>
      </c>
      <c r="B339" s="86" t="str">
        <f>'EMFAC2017EI-2011Class'!C3920</f>
        <v>T6 Instate Small</v>
      </c>
      <c r="C339" s="85">
        <f>'EMFAC2017EI-2011Class'!D3920</f>
        <v>1975</v>
      </c>
      <c r="D339" s="85">
        <f>'EMFAC2017EI-2011Class'!F3920</f>
        <v>44</v>
      </c>
      <c r="E339" s="87" t="str">
        <f t="shared" si="11"/>
        <v>T6 Instate Small-44</v>
      </c>
      <c r="F339" s="88">
        <f>VLOOKUP(E339,HD_Odo!$C$2:$D$1381,2,FALSE)</f>
        <v>400000</v>
      </c>
      <c r="G339" s="92" t="str">
        <f>'EMFAC2017EI-2011Class'!H3920</f>
        <v>2019-T6 Instate Small-44</v>
      </c>
      <c r="H339" s="77">
        <f t="shared" si="10"/>
        <v>1</v>
      </c>
      <c r="I339" s="37"/>
      <c r="M339" s="36"/>
      <c r="N339" s="13"/>
    </row>
    <row r="340" spans="1:14" ht="13.7" customHeight="1" x14ac:dyDescent="0.25">
      <c r="A340" s="85">
        <f>'EMFAC2017EI-2011Class'!B3921</f>
        <v>2019</v>
      </c>
      <c r="B340" s="86" t="str">
        <f>'EMFAC2017EI-2011Class'!C3921</f>
        <v>T6 OOS Heavy</v>
      </c>
      <c r="C340" s="85">
        <f>'EMFAC2017EI-2011Class'!D3921</f>
        <v>2020</v>
      </c>
      <c r="D340" s="85">
        <f>'EMFAC2017EI-2011Class'!F3921</f>
        <v>-1</v>
      </c>
      <c r="E340" s="87" t="str">
        <f t="shared" si="11"/>
        <v>T6 OOS Heavy--1</v>
      </c>
      <c r="F340" s="88">
        <f>VLOOKUP(E340,HD_Odo!$C$2:$D$1381,2,FALSE)</f>
        <v>0</v>
      </c>
      <c r="G340" s="92" t="str">
        <f>'EMFAC2017EI-2011Class'!H3921</f>
        <v>2019-T6 OOS Heavy--1</v>
      </c>
      <c r="H340" s="77">
        <f t="shared" si="10"/>
        <v>1</v>
      </c>
      <c r="I340" s="37"/>
      <c r="M340" s="36"/>
      <c r="N340" s="13"/>
    </row>
    <row r="341" spans="1:14" ht="13.7" customHeight="1" x14ac:dyDescent="0.25">
      <c r="A341" s="85">
        <f>'EMFAC2017EI-2011Class'!B3922</f>
        <v>2019</v>
      </c>
      <c r="B341" s="86" t="str">
        <f>'EMFAC2017EI-2011Class'!C3922</f>
        <v>T6 OOS Heavy</v>
      </c>
      <c r="C341" s="85">
        <f>'EMFAC2017EI-2011Class'!D3922</f>
        <v>2019</v>
      </c>
      <c r="D341" s="85">
        <f>'EMFAC2017EI-2011Class'!F3922</f>
        <v>0</v>
      </c>
      <c r="E341" s="87" t="str">
        <f t="shared" si="11"/>
        <v>T6 OOS Heavy-0</v>
      </c>
      <c r="F341" s="88">
        <f>VLOOKUP(E341,HD_Odo!$C$2:$D$1381,2,FALSE)</f>
        <v>26110</v>
      </c>
      <c r="G341" s="92" t="str">
        <f>'EMFAC2017EI-2011Class'!H3922</f>
        <v>2019-T6 OOS Heavy-0</v>
      </c>
      <c r="H341" s="77">
        <f t="shared" si="10"/>
        <v>0.96221830295846311</v>
      </c>
      <c r="I341" s="37"/>
      <c r="M341" s="36"/>
      <c r="N341" s="13"/>
    </row>
    <row r="342" spans="1:14" ht="13.7" customHeight="1" x14ac:dyDescent="0.25">
      <c r="A342" s="85">
        <f>'EMFAC2017EI-2011Class'!B3923</f>
        <v>2019</v>
      </c>
      <c r="B342" s="86" t="str">
        <f>'EMFAC2017EI-2011Class'!C3923</f>
        <v>T6 OOS Heavy</v>
      </c>
      <c r="C342" s="85">
        <f>'EMFAC2017EI-2011Class'!D3923</f>
        <v>2018</v>
      </c>
      <c r="D342" s="85">
        <f>'EMFAC2017EI-2011Class'!F3923</f>
        <v>1</v>
      </c>
      <c r="E342" s="87" t="str">
        <f t="shared" si="11"/>
        <v>T6 OOS Heavy-1</v>
      </c>
      <c r="F342" s="88">
        <f>VLOOKUP(E342,HD_Odo!$C$2:$D$1381,2,FALSE)</f>
        <v>52220.02</v>
      </c>
      <c r="G342" s="92" t="str">
        <f>'EMFAC2017EI-2011Class'!H3923</f>
        <v>2019-T6 OOS Heavy-1</v>
      </c>
      <c r="H342" s="77">
        <f t="shared" si="10"/>
        <v>0.93506943513278074</v>
      </c>
      <c r="I342" s="37"/>
      <c r="M342" s="36"/>
      <c r="N342" s="13"/>
    </row>
    <row r="343" spans="1:14" ht="13.7" customHeight="1" x14ac:dyDescent="0.25">
      <c r="A343" s="85">
        <f>'EMFAC2017EI-2011Class'!B3924</f>
        <v>2019</v>
      </c>
      <c r="B343" s="86" t="str">
        <f>'EMFAC2017EI-2011Class'!C3924</f>
        <v>T6 OOS Heavy</v>
      </c>
      <c r="C343" s="85">
        <f>'EMFAC2017EI-2011Class'!D3924</f>
        <v>2017</v>
      </c>
      <c r="D343" s="85">
        <f>'EMFAC2017EI-2011Class'!F3924</f>
        <v>2</v>
      </c>
      <c r="E343" s="87" t="str">
        <f t="shared" si="11"/>
        <v>T6 OOS Heavy-2</v>
      </c>
      <c r="F343" s="88">
        <f>VLOOKUP(E343,HD_Odo!$C$2:$D$1381,2,FALSE)</f>
        <v>78443.02</v>
      </c>
      <c r="G343" s="92" t="str">
        <f>'EMFAC2017EI-2011Class'!H3924</f>
        <v>2019-T6 OOS Heavy-2</v>
      </c>
      <c r="H343" s="77">
        <f t="shared" si="10"/>
        <v>0.91454100243993741</v>
      </c>
      <c r="I343" s="37"/>
      <c r="M343" s="36"/>
      <c r="N343" s="13"/>
    </row>
    <row r="344" spans="1:14" ht="13.7" customHeight="1" x14ac:dyDescent="0.25">
      <c r="A344" s="85">
        <f>'EMFAC2017EI-2011Class'!B3925</f>
        <v>2019</v>
      </c>
      <c r="B344" s="86" t="str">
        <f>'EMFAC2017EI-2011Class'!C3925</f>
        <v>T6 OOS Heavy</v>
      </c>
      <c r="C344" s="85">
        <f>'EMFAC2017EI-2011Class'!D3925</f>
        <v>2016</v>
      </c>
      <c r="D344" s="85">
        <f>'EMFAC2017EI-2011Class'!F3925</f>
        <v>3</v>
      </c>
      <c r="E344" s="87" t="str">
        <f t="shared" si="11"/>
        <v>T6 OOS Heavy-3</v>
      </c>
      <c r="F344" s="88">
        <f>VLOOKUP(E344,HD_Odo!$C$2:$D$1381,2,FALSE)</f>
        <v>104183.02</v>
      </c>
      <c r="G344" s="92" t="str">
        <f>'EMFAC2017EI-2011Class'!H3925</f>
        <v>2019-T6 OOS Heavy-3</v>
      </c>
      <c r="H344" s="77">
        <f t="shared" si="10"/>
        <v>0.89879909874122099</v>
      </c>
      <c r="I344" s="37"/>
      <c r="M344" s="36"/>
      <c r="N344" s="13"/>
    </row>
    <row r="345" spans="1:14" ht="13.7" customHeight="1" x14ac:dyDescent="0.25">
      <c r="A345" s="85">
        <f>'EMFAC2017EI-2011Class'!B3926</f>
        <v>2019</v>
      </c>
      <c r="B345" s="86" t="str">
        <f>'EMFAC2017EI-2011Class'!C3926</f>
        <v>T6 OOS Heavy</v>
      </c>
      <c r="C345" s="85">
        <f>'EMFAC2017EI-2011Class'!D3926</f>
        <v>2015</v>
      </c>
      <c r="D345" s="85">
        <f>'EMFAC2017EI-2011Class'!F3926</f>
        <v>4</v>
      </c>
      <c r="E345" s="87" t="str">
        <f t="shared" si="11"/>
        <v>T6 OOS Heavy-4</v>
      </c>
      <c r="F345" s="88">
        <f>VLOOKUP(E345,HD_Odo!$C$2:$D$1381,2,FALSE)</f>
        <v>129033.02</v>
      </c>
      <c r="G345" s="92" t="str">
        <f>'EMFAC2017EI-2011Class'!H3926</f>
        <v>2019-T6 OOS Heavy-4</v>
      </c>
      <c r="H345" s="77">
        <f t="shared" si="10"/>
        <v>0.88653192747974929</v>
      </c>
      <c r="I345" s="37"/>
      <c r="M345" s="36"/>
      <c r="N345" s="13"/>
    </row>
    <row r="346" spans="1:14" ht="13.7" customHeight="1" x14ac:dyDescent="0.25">
      <c r="A346" s="85">
        <f>'EMFAC2017EI-2011Class'!B3927</f>
        <v>2019</v>
      </c>
      <c r="B346" s="86" t="str">
        <f>'EMFAC2017EI-2011Class'!C3927</f>
        <v>T6 OOS Heavy</v>
      </c>
      <c r="C346" s="85">
        <f>'EMFAC2017EI-2011Class'!D3927</f>
        <v>2014</v>
      </c>
      <c r="D346" s="85">
        <f>'EMFAC2017EI-2011Class'!F3927</f>
        <v>5</v>
      </c>
      <c r="E346" s="87" t="str">
        <f t="shared" si="11"/>
        <v>T6 OOS Heavy-5</v>
      </c>
      <c r="F346" s="88">
        <f>VLOOKUP(E346,HD_Odo!$C$2:$D$1381,2,FALSE)</f>
        <v>152742.01999999999</v>
      </c>
      <c r="G346" s="92" t="str">
        <f>'EMFAC2017EI-2011Class'!H3927</f>
        <v>2019-T6 OOS Heavy-5</v>
      </c>
      <c r="H346" s="77">
        <f t="shared" si="10"/>
        <v>0.87681465578346118</v>
      </c>
      <c r="I346" s="37"/>
      <c r="M346" s="36"/>
      <c r="N346" s="13"/>
    </row>
    <row r="347" spans="1:14" ht="13.7" customHeight="1" x14ac:dyDescent="0.25">
      <c r="A347" s="85">
        <f>'EMFAC2017EI-2011Class'!B3928</f>
        <v>2019</v>
      </c>
      <c r="B347" s="86" t="str">
        <f>'EMFAC2017EI-2011Class'!C3928</f>
        <v>T6 OOS Heavy</v>
      </c>
      <c r="C347" s="85">
        <f>'EMFAC2017EI-2011Class'!D3928</f>
        <v>2013</v>
      </c>
      <c r="D347" s="85">
        <f>'EMFAC2017EI-2011Class'!F3928</f>
        <v>6</v>
      </c>
      <c r="E347" s="87" t="str">
        <f t="shared" si="11"/>
        <v>T6 OOS Heavy-6</v>
      </c>
      <c r="F347" s="88">
        <f>VLOOKUP(E347,HD_Odo!$C$2:$D$1381,2,FALSE)</f>
        <v>175186.02</v>
      </c>
      <c r="G347" s="92" t="str">
        <f>'EMFAC2017EI-2011Class'!H3928</f>
        <v>2019-T6 OOS Heavy-6</v>
      </c>
      <c r="H347" s="77">
        <f t="shared" si="10"/>
        <v>0.84900159356558103</v>
      </c>
      <c r="I347" s="37"/>
      <c r="M347" s="36"/>
      <c r="N347" s="13"/>
    </row>
    <row r="348" spans="1:14" ht="13.7" customHeight="1" x14ac:dyDescent="0.25">
      <c r="A348" s="85">
        <f>'EMFAC2017EI-2011Class'!B3929</f>
        <v>2019</v>
      </c>
      <c r="B348" s="86" t="str">
        <f>'EMFAC2017EI-2011Class'!C3929</f>
        <v>T6 OOS Heavy</v>
      </c>
      <c r="C348" s="85">
        <f>'EMFAC2017EI-2011Class'!D3929</f>
        <v>2012</v>
      </c>
      <c r="D348" s="85">
        <f>'EMFAC2017EI-2011Class'!F3929</f>
        <v>7</v>
      </c>
      <c r="E348" s="87" t="str">
        <f t="shared" si="11"/>
        <v>T6 OOS Heavy-7</v>
      </c>
      <c r="F348" s="88">
        <f>VLOOKUP(E348,HD_Odo!$C$2:$D$1381,2,FALSE)</f>
        <v>196337.04</v>
      </c>
      <c r="G348" s="92" t="str">
        <f>'EMFAC2017EI-2011Class'!H3929</f>
        <v>2019-T6 OOS Heavy-7</v>
      </c>
      <c r="H348" s="77">
        <f t="shared" si="10"/>
        <v>0.84343254651302646</v>
      </c>
      <c r="I348" s="37"/>
      <c r="M348" s="36"/>
      <c r="N348" s="13"/>
    </row>
    <row r="349" spans="1:14" ht="13.7" customHeight="1" x14ac:dyDescent="0.25">
      <c r="A349" s="85">
        <f>'EMFAC2017EI-2011Class'!B3930</f>
        <v>2019</v>
      </c>
      <c r="B349" s="86" t="str">
        <f>'EMFAC2017EI-2011Class'!C3930</f>
        <v>T6 OOS Heavy</v>
      </c>
      <c r="C349" s="85">
        <f>'EMFAC2017EI-2011Class'!D3930</f>
        <v>2011</v>
      </c>
      <c r="D349" s="85">
        <f>'EMFAC2017EI-2011Class'!F3930</f>
        <v>8</v>
      </c>
      <c r="E349" s="87" t="str">
        <f t="shared" si="11"/>
        <v>T6 OOS Heavy-8</v>
      </c>
      <c r="F349" s="88">
        <f>VLOOKUP(E349,HD_Odo!$C$2:$D$1381,2,FALSE)</f>
        <v>216233.04</v>
      </c>
      <c r="G349" s="92" t="str">
        <f>'EMFAC2017EI-2011Class'!H3930</f>
        <v>2019-T6 OOS Heavy-8</v>
      </c>
      <c r="H349" s="77">
        <f t="shared" si="10"/>
        <v>0.83890457615098657</v>
      </c>
      <c r="I349" s="37"/>
      <c r="M349" s="36"/>
      <c r="N349" s="13"/>
    </row>
    <row r="350" spans="1:14" ht="13.7" customHeight="1" x14ac:dyDescent="0.25">
      <c r="A350" s="85">
        <f>'EMFAC2017EI-2011Class'!B3931</f>
        <v>2019</v>
      </c>
      <c r="B350" s="86" t="str">
        <f>'EMFAC2017EI-2011Class'!C3931</f>
        <v>T6 OOS Heavy</v>
      </c>
      <c r="C350" s="85">
        <f>'EMFAC2017EI-2011Class'!D3931</f>
        <v>2010</v>
      </c>
      <c r="D350" s="85">
        <f>'EMFAC2017EI-2011Class'!F3931</f>
        <v>9</v>
      </c>
      <c r="E350" s="87" t="str">
        <f t="shared" si="11"/>
        <v>T6 OOS Heavy-9</v>
      </c>
      <c r="F350" s="88">
        <f>VLOOKUP(E350,HD_Odo!$C$2:$D$1381,2,FALSE)</f>
        <v>234945.04</v>
      </c>
      <c r="G350" s="92" t="str">
        <f>'EMFAC2017EI-2011Class'!H3931</f>
        <v>2019-T6 OOS Heavy-9</v>
      </c>
      <c r="H350" s="77">
        <f t="shared" si="10"/>
        <v>0.84964110805283766</v>
      </c>
      <c r="I350" s="37"/>
      <c r="M350" s="36"/>
      <c r="N350" s="13"/>
    </row>
    <row r="351" spans="1:14" ht="13.7" customHeight="1" x14ac:dyDescent="0.25">
      <c r="A351" s="85">
        <f>'EMFAC2017EI-2011Class'!B3932</f>
        <v>2019</v>
      </c>
      <c r="B351" s="86" t="str">
        <f>'EMFAC2017EI-2011Class'!C3932</f>
        <v>T6 OOS Heavy</v>
      </c>
      <c r="C351" s="85">
        <f>'EMFAC2017EI-2011Class'!D3932</f>
        <v>2009</v>
      </c>
      <c r="D351" s="85">
        <f>'EMFAC2017EI-2011Class'!F3932</f>
        <v>10</v>
      </c>
      <c r="E351" s="87" t="str">
        <f t="shared" si="11"/>
        <v>T6 OOS Heavy-10</v>
      </c>
      <c r="F351" s="88">
        <f>VLOOKUP(E351,HD_Odo!$C$2:$D$1381,2,FALSE)</f>
        <v>252551.04000000001</v>
      </c>
      <c r="G351" s="92" t="str">
        <f>'EMFAC2017EI-2011Class'!H3932</f>
        <v>2019-T6 OOS Heavy-10</v>
      </c>
      <c r="H351" s="77">
        <f t="shared" si="10"/>
        <v>0.84485395512120764</v>
      </c>
      <c r="I351" s="37"/>
      <c r="M351" s="36"/>
      <c r="N351" s="13"/>
    </row>
    <row r="352" spans="1:14" ht="13.7" customHeight="1" x14ac:dyDescent="0.25">
      <c r="A352" s="85">
        <f>'EMFAC2017EI-2011Class'!B3933</f>
        <v>2019</v>
      </c>
      <c r="B352" s="86" t="str">
        <f>'EMFAC2017EI-2011Class'!C3933</f>
        <v>T6 OOS Heavy</v>
      </c>
      <c r="C352" s="85">
        <f>'EMFAC2017EI-2011Class'!D3933</f>
        <v>2008</v>
      </c>
      <c r="D352" s="85">
        <f>'EMFAC2017EI-2011Class'!F3933</f>
        <v>11</v>
      </c>
      <c r="E352" s="87" t="str">
        <f t="shared" si="11"/>
        <v>T6 OOS Heavy-11</v>
      </c>
      <c r="F352" s="88">
        <f>VLOOKUP(E352,HD_Odo!$C$2:$D$1381,2,FALSE)</f>
        <v>269102.03999999998</v>
      </c>
      <c r="G352" s="92" t="str">
        <f>'EMFAC2017EI-2011Class'!H3933</f>
        <v>2019-T6 OOS Heavy-11</v>
      </c>
      <c r="H352" s="77">
        <f t="shared" si="10"/>
        <v>0.84069100393942331</v>
      </c>
      <c r="I352" s="37"/>
      <c r="M352" s="36"/>
      <c r="N352" s="13"/>
    </row>
    <row r="353" spans="1:14" ht="13.7" customHeight="1" x14ac:dyDescent="0.25">
      <c r="A353" s="85">
        <f>'EMFAC2017EI-2011Class'!B3934</f>
        <v>2019</v>
      </c>
      <c r="B353" s="86" t="str">
        <f>'EMFAC2017EI-2011Class'!C3934</f>
        <v>T6 OOS Heavy</v>
      </c>
      <c r="C353" s="85">
        <f>'EMFAC2017EI-2011Class'!D3934</f>
        <v>2007</v>
      </c>
      <c r="D353" s="85">
        <f>'EMFAC2017EI-2011Class'!F3934</f>
        <v>12</v>
      </c>
      <c r="E353" s="87" t="str">
        <f t="shared" si="11"/>
        <v>T6 OOS Heavy-12</v>
      </c>
      <c r="F353" s="88">
        <f>VLOOKUP(E353,HD_Odo!$C$2:$D$1381,2,FALSE)</f>
        <v>284592.03999999998</v>
      </c>
      <c r="G353" s="92" t="str">
        <f>'EMFAC2017EI-2011Class'!H3934</f>
        <v>2019-T6 OOS Heavy-12</v>
      </c>
      <c r="H353" s="77">
        <f t="shared" si="10"/>
        <v>0.90255370469472185</v>
      </c>
      <c r="I353" s="37"/>
      <c r="M353" s="36"/>
      <c r="N353" s="13"/>
    </row>
    <row r="354" spans="1:14" ht="13.7" customHeight="1" x14ac:dyDescent="0.25">
      <c r="A354" s="85">
        <f>'EMFAC2017EI-2011Class'!B3935</f>
        <v>2019</v>
      </c>
      <c r="B354" s="86" t="str">
        <f>'EMFAC2017EI-2011Class'!C3935</f>
        <v>T6 OOS Heavy</v>
      </c>
      <c r="C354" s="85">
        <f>'EMFAC2017EI-2011Class'!D3935</f>
        <v>2006</v>
      </c>
      <c r="D354" s="85">
        <f>'EMFAC2017EI-2011Class'!F3935</f>
        <v>13</v>
      </c>
      <c r="E354" s="87" t="str">
        <f t="shared" si="11"/>
        <v>T6 OOS Heavy-13</v>
      </c>
      <c r="F354" s="88">
        <f>VLOOKUP(E354,HD_Odo!$C$2:$D$1381,2,FALSE)</f>
        <v>298930.03999999998</v>
      </c>
      <c r="G354" s="92" t="str">
        <f>'EMFAC2017EI-2011Class'!H3935</f>
        <v>2019-T6 OOS Heavy-13</v>
      </c>
      <c r="H354" s="77">
        <f t="shared" si="10"/>
        <v>0.90026800668364515</v>
      </c>
      <c r="I354" s="37"/>
      <c r="M354" s="36"/>
      <c r="N354" s="13"/>
    </row>
    <row r="355" spans="1:14" ht="13.7" customHeight="1" x14ac:dyDescent="0.25">
      <c r="A355" s="85">
        <f>'EMFAC2017EI-2011Class'!B3936</f>
        <v>2019</v>
      </c>
      <c r="B355" s="86" t="str">
        <f>'EMFAC2017EI-2011Class'!C3936</f>
        <v>T6 OOS Heavy</v>
      </c>
      <c r="C355" s="85">
        <f>'EMFAC2017EI-2011Class'!D3936</f>
        <v>2005</v>
      </c>
      <c r="D355" s="85">
        <f>'EMFAC2017EI-2011Class'!F3936</f>
        <v>14</v>
      </c>
      <c r="E355" s="87" t="str">
        <f t="shared" si="11"/>
        <v>T6 OOS Heavy-14</v>
      </c>
      <c r="F355" s="88">
        <f>VLOOKUP(E355,HD_Odo!$C$2:$D$1381,2,FALSE)</f>
        <v>311906.03999999998</v>
      </c>
      <c r="G355" s="92" t="str">
        <f>'EMFAC2017EI-2011Class'!H3936</f>
        <v>2019-T6 OOS Heavy-14</v>
      </c>
      <c r="H355" s="77">
        <f t="shared" si="10"/>
        <v>0.89829815478764208</v>
      </c>
      <c r="I355" s="37"/>
      <c r="M355" s="36"/>
      <c r="N355" s="13"/>
    </row>
    <row r="356" spans="1:14" ht="13.7" customHeight="1" x14ac:dyDescent="0.25">
      <c r="A356" s="85">
        <f>'EMFAC2017EI-2011Class'!B3937</f>
        <v>2019</v>
      </c>
      <c r="B356" s="86" t="str">
        <f>'EMFAC2017EI-2011Class'!C3937</f>
        <v>T6 OOS Heavy</v>
      </c>
      <c r="C356" s="85">
        <f>'EMFAC2017EI-2011Class'!D3937</f>
        <v>2004</v>
      </c>
      <c r="D356" s="85">
        <f>'EMFAC2017EI-2011Class'!F3937</f>
        <v>15</v>
      </c>
      <c r="E356" s="87" t="str">
        <f t="shared" si="11"/>
        <v>T6 OOS Heavy-15</v>
      </c>
      <c r="F356" s="88">
        <f>VLOOKUP(E356,HD_Odo!$C$2:$D$1381,2,FALSE)</f>
        <v>323163.03999999998</v>
      </c>
      <c r="G356" s="92" t="str">
        <f>'EMFAC2017EI-2011Class'!H3937</f>
        <v>2019-T6 OOS Heavy-15</v>
      </c>
      <c r="H356" s="77">
        <f t="shared" si="10"/>
        <v>0.89666022112706922</v>
      </c>
      <c r="I356" s="37"/>
      <c r="M356" s="36"/>
      <c r="N356" s="13"/>
    </row>
    <row r="357" spans="1:14" ht="13.7" customHeight="1" x14ac:dyDescent="0.25">
      <c r="A357" s="85">
        <f>'EMFAC2017EI-2011Class'!B3938</f>
        <v>2019</v>
      </c>
      <c r="B357" s="86" t="str">
        <f>'EMFAC2017EI-2011Class'!C3938</f>
        <v>T6 OOS Heavy</v>
      </c>
      <c r="C357" s="85">
        <f>'EMFAC2017EI-2011Class'!D3938</f>
        <v>2003</v>
      </c>
      <c r="D357" s="85">
        <f>'EMFAC2017EI-2011Class'!F3938</f>
        <v>16</v>
      </c>
      <c r="E357" s="87" t="str">
        <f t="shared" si="11"/>
        <v>T6 OOS Heavy-16</v>
      </c>
      <c r="F357" s="88">
        <f>VLOOKUP(E357,HD_Odo!$C$2:$D$1381,2,FALSE)</f>
        <v>334374.03999999998</v>
      </c>
      <c r="G357" s="92" t="str">
        <f>'EMFAC2017EI-2011Class'!H3938</f>
        <v>2019-T6 OOS Heavy-16</v>
      </c>
      <c r="H357" s="77">
        <f t="shared" si="10"/>
        <v>0.93825671216880668</v>
      </c>
      <c r="I357" s="37"/>
      <c r="M357" s="36"/>
      <c r="N357" s="13"/>
    </row>
    <row r="358" spans="1:14" ht="13.7" customHeight="1" x14ac:dyDescent="0.25">
      <c r="A358" s="85">
        <f>'EMFAC2017EI-2011Class'!B3939</f>
        <v>2019</v>
      </c>
      <c r="B358" s="86" t="str">
        <f>'EMFAC2017EI-2011Class'!C3939</f>
        <v>T6 OOS Heavy</v>
      </c>
      <c r="C358" s="85">
        <f>'EMFAC2017EI-2011Class'!D3939</f>
        <v>2002</v>
      </c>
      <c r="D358" s="85">
        <f>'EMFAC2017EI-2011Class'!F3939</f>
        <v>17</v>
      </c>
      <c r="E358" s="87" t="str">
        <f t="shared" si="11"/>
        <v>T6 OOS Heavy-17</v>
      </c>
      <c r="F358" s="88">
        <f>VLOOKUP(E358,HD_Odo!$C$2:$D$1381,2,FALSE)</f>
        <v>345539.04</v>
      </c>
      <c r="G358" s="92" t="str">
        <f>'EMFAC2017EI-2011Class'!H3939</f>
        <v>2019-T6 OOS Heavy-17</v>
      </c>
      <c r="H358" s="77">
        <f t="shared" si="10"/>
        <v>0.93743508343190551</v>
      </c>
      <c r="I358" s="37"/>
      <c r="M358" s="36"/>
      <c r="N358" s="13"/>
    </row>
    <row r="359" spans="1:14" ht="13.7" customHeight="1" x14ac:dyDescent="0.25">
      <c r="A359" s="85">
        <f>'EMFAC2017EI-2011Class'!B3940</f>
        <v>2019</v>
      </c>
      <c r="B359" s="86" t="str">
        <f>'EMFAC2017EI-2011Class'!C3940</f>
        <v>T6 OOS Heavy</v>
      </c>
      <c r="C359" s="85">
        <f>'EMFAC2017EI-2011Class'!D3940</f>
        <v>2001</v>
      </c>
      <c r="D359" s="85">
        <f>'EMFAC2017EI-2011Class'!F3940</f>
        <v>18</v>
      </c>
      <c r="E359" s="87" t="str">
        <f t="shared" si="11"/>
        <v>T6 OOS Heavy-18</v>
      </c>
      <c r="F359" s="88">
        <f>VLOOKUP(E359,HD_Odo!$C$2:$D$1381,2,FALSE)</f>
        <v>356652.04</v>
      </c>
      <c r="G359" s="92" t="str">
        <f>'EMFAC2017EI-2011Class'!H3940</f>
        <v>2019-T6 OOS Heavy-18</v>
      </c>
      <c r="H359" s="77">
        <f t="shared" si="10"/>
        <v>0.93664839288394974</v>
      </c>
      <c r="I359" s="37"/>
      <c r="M359" s="36"/>
      <c r="N359" s="13"/>
    </row>
    <row r="360" spans="1:14" ht="13.7" customHeight="1" x14ac:dyDescent="0.25">
      <c r="A360" s="85">
        <f>'EMFAC2017EI-2011Class'!B3941</f>
        <v>2019</v>
      </c>
      <c r="B360" s="86" t="str">
        <f>'EMFAC2017EI-2011Class'!C3941</f>
        <v>T6 OOS Heavy</v>
      </c>
      <c r="C360" s="85">
        <f>'EMFAC2017EI-2011Class'!D3941</f>
        <v>2000</v>
      </c>
      <c r="D360" s="85">
        <f>'EMFAC2017EI-2011Class'!F3941</f>
        <v>19</v>
      </c>
      <c r="E360" s="87" t="str">
        <f t="shared" si="11"/>
        <v>T6 OOS Heavy-19</v>
      </c>
      <c r="F360" s="88">
        <f>VLOOKUP(E360,HD_Odo!$C$2:$D$1381,2,FALSE)</f>
        <v>367703.03999999998</v>
      </c>
      <c r="G360" s="92" t="str">
        <f>'EMFAC2017EI-2011Class'!H3941</f>
        <v>2019-T6 OOS Heavy-19</v>
      </c>
      <c r="H360" s="77">
        <f t="shared" si="10"/>
        <v>0.93589515161515369</v>
      </c>
      <c r="I360" s="37"/>
      <c r="M360" s="36"/>
      <c r="N360" s="13"/>
    </row>
    <row r="361" spans="1:14" ht="13.7" customHeight="1" x14ac:dyDescent="0.25">
      <c r="A361" s="85">
        <f>'EMFAC2017EI-2011Class'!B3942</f>
        <v>2019</v>
      </c>
      <c r="B361" s="86" t="str">
        <f>'EMFAC2017EI-2011Class'!C3942</f>
        <v>T6 OOS Heavy</v>
      </c>
      <c r="C361" s="85">
        <f>'EMFAC2017EI-2011Class'!D3942</f>
        <v>1999</v>
      </c>
      <c r="D361" s="85">
        <f>'EMFAC2017EI-2011Class'!F3942</f>
        <v>20</v>
      </c>
      <c r="E361" s="87" t="str">
        <f t="shared" si="11"/>
        <v>T6 OOS Heavy-20</v>
      </c>
      <c r="F361" s="88">
        <f>VLOOKUP(E361,HD_Odo!$C$2:$D$1381,2,FALSE)</f>
        <v>378676.04</v>
      </c>
      <c r="G361" s="92" t="str">
        <f>'EMFAC2017EI-2011Class'!H3942</f>
        <v>2019-T6 OOS Heavy-20</v>
      </c>
      <c r="H361" s="77">
        <f t="shared" si="10"/>
        <v>0.935174336095424</v>
      </c>
      <c r="I361" s="37"/>
      <c r="M361" s="36"/>
      <c r="N361" s="13"/>
    </row>
    <row r="362" spans="1:14" ht="13.7" customHeight="1" x14ac:dyDescent="0.25">
      <c r="A362" s="85">
        <f>'EMFAC2017EI-2011Class'!B3943</f>
        <v>2019</v>
      </c>
      <c r="B362" s="86" t="str">
        <f>'EMFAC2017EI-2011Class'!C3943</f>
        <v>T6 OOS Heavy</v>
      </c>
      <c r="C362" s="85">
        <f>'EMFAC2017EI-2011Class'!D3943</f>
        <v>1998</v>
      </c>
      <c r="D362" s="85">
        <f>'EMFAC2017EI-2011Class'!F3943</f>
        <v>21</v>
      </c>
      <c r="E362" s="87" t="str">
        <f t="shared" si="11"/>
        <v>T6 OOS Heavy-21</v>
      </c>
      <c r="F362" s="88">
        <f>VLOOKUP(E362,HD_Odo!$C$2:$D$1381,2,FALSE)</f>
        <v>389550.04</v>
      </c>
      <c r="G362" s="92" t="str">
        <f>'EMFAC2017EI-2011Class'!H3943</f>
        <v>2019-T6 OOS Heavy-21</v>
      </c>
      <c r="H362" s="77">
        <f t="shared" si="10"/>
        <v>0.93448525518029601</v>
      </c>
      <c r="I362" s="37"/>
      <c r="M362" s="36"/>
      <c r="N362" s="13"/>
    </row>
    <row r="363" spans="1:14" ht="13.7" customHeight="1" x14ac:dyDescent="0.25">
      <c r="A363" s="85">
        <f>'EMFAC2017EI-2011Class'!B3944</f>
        <v>2019</v>
      </c>
      <c r="B363" s="86" t="str">
        <f>'EMFAC2017EI-2011Class'!C3944</f>
        <v>T6 OOS Heavy</v>
      </c>
      <c r="C363" s="85">
        <f>'EMFAC2017EI-2011Class'!D3944</f>
        <v>1997</v>
      </c>
      <c r="D363" s="85">
        <f>'EMFAC2017EI-2011Class'!F3944</f>
        <v>22</v>
      </c>
      <c r="E363" s="87" t="str">
        <f t="shared" si="11"/>
        <v>T6 OOS Heavy-22</v>
      </c>
      <c r="F363" s="88">
        <f>VLOOKUP(E363,HD_Odo!$C$2:$D$1381,2,FALSE)</f>
        <v>400000</v>
      </c>
      <c r="G363" s="92" t="str">
        <f>'EMFAC2017EI-2011Class'!H3944</f>
        <v>2019-T6 OOS Heavy-22</v>
      </c>
      <c r="H363" s="77">
        <f t="shared" si="10"/>
        <v>0.93384549707910502</v>
      </c>
      <c r="I363" s="37"/>
      <c r="M363" s="36"/>
      <c r="N363" s="13"/>
    </row>
    <row r="364" spans="1:14" ht="13.7" customHeight="1" x14ac:dyDescent="0.25">
      <c r="A364" s="85">
        <f>'EMFAC2017EI-2011Class'!B3945</f>
        <v>2019</v>
      </c>
      <c r="B364" s="86" t="str">
        <f>'EMFAC2017EI-2011Class'!C3945</f>
        <v>T6 OOS Heavy</v>
      </c>
      <c r="C364" s="85">
        <f>'EMFAC2017EI-2011Class'!D3945</f>
        <v>1996</v>
      </c>
      <c r="D364" s="85">
        <f>'EMFAC2017EI-2011Class'!F3945</f>
        <v>23</v>
      </c>
      <c r="E364" s="87" t="str">
        <f t="shared" si="11"/>
        <v>T6 OOS Heavy-23</v>
      </c>
      <c r="F364" s="88">
        <f>VLOOKUP(E364,HD_Odo!$C$2:$D$1381,2,FALSE)</f>
        <v>400000</v>
      </c>
      <c r="G364" s="92" t="str">
        <f>'EMFAC2017EI-2011Class'!H3945</f>
        <v>2019-T6 OOS Heavy-23</v>
      </c>
      <c r="H364" s="77">
        <f t="shared" si="10"/>
        <v>0.93384549707910502</v>
      </c>
      <c r="I364" s="37"/>
      <c r="M364" s="36"/>
      <c r="N364" s="13"/>
    </row>
    <row r="365" spans="1:14" ht="13.7" customHeight="1" x14ac:dyDescent="0.25">
      <c r="A365" s="85">
        <f>'EMFAC2017EI-2011Class'!B3946</f>
        <v>2019</v>
      </c>
      <c r="B365" s="86" t="str">
        <f>'EMFAC2017EI-2011Class'!C3946</f>
        <v>T6 OOS Heavy</v>
      </c>
      <c r="C365" s="85">
        <f>'EMFAC2017EI-2011Class'!D3946</f>
        <v>1995</v>
      </c>
      <c r="D365" s="85">
        <f>'EMFAC2017EI-2011Class'!F3946</f>
        <v>24</v>
      </c>
      <c r="E365" s="87" t="str">
        <f t="shared" si="11"/>
        <v>T6 OOS Heavy-24</v>
      </c>
      <c r="F365" s="88">
        <f>VLOOKUP(E365,HD_Odo!$C$2:$D$1381,2,FALSE)</f>
        <v>400000</v>
      </c>
      <c r="G365" s="92" t="str">
        <f>'EMFAC2017EI-2011Class'!H3946</f>
        <v>2019-T6 OOS Heavy-24</v>
      </c>
      <c r="H365" s="77">
        <f t="shared" si="10"/>
        <v>0.93384549707910502</v>
      </c>
      <c r="I365" s="37"/>
      <c r="M365" s="36"/>
      <c r="N365" s="13"/>
    </row>
    <row r="366" spans="1:14" ht="13.7" customHeight="1" x14ac:dyDescent="0.25">
      <c r="A366" s="85">
        <f>'EMFAC2017EI-2011Class'!B3947</f>
        <v>2019</v>
      </c>
      <c r="B366" s="86" t="str">
        <f>'EMFAC2017EI-2011Class'!C3947</f>
        <v>T6 OOS Heavy</v>
      </c>
      <c r="C366" s="85">
        <f>'EMFAC2017EI-2011Class'!D3947</f>
        <v>1994</v>
      </c>
      <c r="D366" s="85">
        <f>'EMFAC2017EI-2011Class'!F3947</f>
        <v>25</v>
      </c>
      <c r="E366" s="87" t="str">
        <f t="shared" si="11"/>
        <v>T6 OOS Heavy-25</v>
      </c>
      <c r="F366" s="88">
        <f>VLOOKUP(E366,HD_Odo!$C$2:$D$1381,2,FALSE)</f>
        <v>400000</v>
      </c>
      <c r="G366" s="92" t="str">
        <f>'EMFAC2017EI-2011Class'!H3947</f>
        <v>2019-T6 OOS Heavy-25</v>
      </c>
      <c r="H366" s="77">
        <f t="shared" si="10"/>
        <v>0.93384549707910502</v>
      </c>
      <c r="I366" s="37"/>
      <c r="M366" s="36"/>
      <c r="N366" s="13"/>
    </row>
    <row r="367" spans="1:14" ht="13.7" customHeight="1" x14ac:dyDescent="0.25">
      <c r="A367" s="85">
        <f>'EMFAC2017EI-2011Class'!B3948</f>
        <v>2019</v>
      </c>
      <c r="B367" s="86" t="str">
        <f>'EMFAC2017EI-2011Class'!C3948</f>
        <v>T6 OOS Heavy</v>
      </c>
      <c r="C367" s="85">
        <f>'EMFAC2017EI-2011Class'!D3948</f>
        <v>1993</v>
      </c>
      <c r="D367" s="85">
        <f>'EMFAC2017EI-2011Class'!F3948</f>
        <v>26</v>
      </c>
      <c r="E367" s="87" t="str">
        <f t="shared" si="11"/>
        <v>T6 OOS Heavy-26</v>
      </c>
      <c r="F367" s="88">
        <f>VLOOKUP(E367,HD_Odo!$C$2:$D$1381,2,FALSE)</f>
        <v>400000</v>
      </c>
      <c r="G367" s="92" t="str">
        <f>'EMFAC2017EI-2011Class'!H3948</f>
        <v>2019-T6 OOS Heavy-26</v>
      </c>
      <c r="H367" s="77">
        <f t="shared" si="10"/>
        <v>1</v>
      </c>
      <c r="I367" s="37"/>
      <c r="M367" s="36"/>
      <c r="N367" s="13"/>
    </row>
    <row r="368" spans="1:14" ht="13.7" customHeight="1" x14ac:dyDescent="0.25">
      <c r="A368" s="85">
        <f>'EMFAC2017EI-2011Class'!B3949</f>
        <v>2019</v>
      </c>
      <c r="B368" s="86" t="str">
        <f>'EMFAC2017EI-2011Class'!C3949</f>
        <v>T6 OOS Heavy</v>
      </c>
      <c r="C368" s="85">
        <f>'EMFAC2017EI-2011Class'!D3949</f>
        <v>1992</v>
      </c>
      <c r="D368" s="85">
        <f>'EMFAC2017EI-2011Class'!F3949</f>
        <v>27</v>
      </c>
      <c r="E368" s="87" t="str">
        <f t="shared" si="11"/>
        <v>T6 OOS Heavy-27</v>
      </c>
      <c r="F368" s="88">
        <f>VLOOKUP(E368,HD_Odo!$C$2:$D$1381,2,FALSE)</f>
        <v>400000</v>
      </c>
      <c r="G368" s="92" t="str">
        <f>'EMFAC2017EI-2011Class'!H3949</f>
        <v>2019-T6 OOS Heavy-27</v>
      </c>
      <c r="H368" s="77">
        <f t="shared" si="10"/>
        <v>1</v>
      </c>
      <c r="I368" s="37"/>
      <c r="M368" s="36"/>
      <c r="N368" s="13"/>
    </row>
    <row r="369" spans="1:14" ht="13.7" customHeight="1" x14ac:dyDescent="0.25">
      <c r="A369" s="85">
        <f>'EMFAC2017EI-2011Class'!B3950</f>
        <v>2019</v>
      </c>
      <c r="B369" s="86" t="str">
        <f>'EMFAC2017EI-2011Class'!C3950</f>
        <v>T6 OOS Heavy</v>
      </c>
      <c r="C369" s="85">
        <f>'EMFAC2017EI-2011Class'!D3950</f>
        <v>1991</v>
      </c>
      <c r="D369" s="85">
        <f>'EMFAC2017EI-2011Class'!F3950</f>
        <v>28</v>
      </c>
      <c r="E369" s="87" t="str">
        <f t="shared" si="11"/>
        <v>T6 OOS Heavy-28</v>
      </c>
      <c r="F369" s="88">
        <f>VLOOKUP(E369,HD_Odo!$C$2:$D$1381,2,FALSE)</f>
        <v>400000</v>
      </c>
      <c r="G369" s="92" t="str">
        <f>'EMFAC2017EI-2011Class'!H3950</f>
        <v>2019-T6 OOS Heavy-28</v>
      </c>
      <c r="H369" s="77">
        <f t="shared" si="10"/>
        <v>1</v>
      </c>
      <c r="I369" s="37"/>
      <c r="M369" s="36"/>
      <c r="N369" s="13"/>
    </row>
    <row r="370" spans="1:14" ht="13.7" customHeight="1" x14ac:dyDescent="0.25">
      <c r="A370" s="85">
        <f>'EMFAC2017EI-2011Class'!B3951</f>
        <v>2019</v>
      </c>
      <c r="B370" s="86" t="str">
        <f>'EMFAC2017EI-2011Class'!C3951</f>
        <v>T6 OOS Heavy</v>
      </c>
      <c r="C370" s="85">
        <f>'EMFAC2017EI-2011Class'!D3951</f>
        <v>1989</v>
      </c>
      <c r="D370" s="85">
        <f>'EMFAC2017EI-2011Class'!F3951</f>
        <v>30</v>
      </c>
      <c r="E370" s="87" t="str">
        <f t="shared" si="11"/>
        <v>T6 OOS Heavy-30</v>
      </c>
      <c r="F370" s="88">
        <f>VLOOKUP(E370,HD_Odo!$C$2:$D$1381,2,FALSE)</f>
        <v>400000</v>
      </c>
      <c r="G370" s="92" t="str">
        <f>'EMFAC2017EI-2011Class'!H3951</f>
        <v>2019-T6 OOS Heavy-30</v>
      </c>
      <c r="H370" s="77">
        <f t="shared" si="10"/>
        <v>1</v>
      </c>
      <c r="I370" s="37"/>
      <c r="M370" s="36"/>
      <c r="N370" s="13"/>
    </row>
    <row r="371" spans="1:14" ht="13.7" customHeight="1" x14ac:dyDescent="0.25">
      <c r="A371" s="85">
        <f>'EMFAC2017EI-2011Class'!B3952</f>
        <v>2019</v>
      </c>
      <c r="B371" s="86" t="str">
        <f>'EMFAC2017EI-2011Class'!C3952</f>
        <v>T6 OOS Heavy</v>
      </c>
      <c r="C371" s="85">
        <f>'EMFAC2017EI-2011Class'!D3952</f>
        <v>1986</v>
      </c>
      <c r="D371" s="85">
        <f>'EMFAC2017EI-2011Class'!F3952</f>
        <v>33</v>
      </c>
      <c r="E371" s="87" t="str">
        <f t="shared" si="11"/>
        <v>T6 OOS Heavy-33</v>
      </c>
      <c r="F371" s="88">
        <f>VLOOKUP(E371,HD_Odo!$C$2:$D$1381,2,FALSE)</f>
        <v>400000</v>
      </c>
      <c r="G371" s="92" t="str">
        <f>'EMFAC2017EI-2011Class'!H3952</f>
        <v>2019-T6 OOS Heavy-33</v>
      </c>
      <c r="H371" s="77">
        <f t="shared" si="10"/>
        <v>1</v>
      </c>
      <c r="I371" s="37"/>
      <c r="M371" s="36"/>
      <c r="N371" s="13"/>
    </row>
    <row r="372" spans="1:14" ht="13.7" customHeight="1" x14ac:dyDescent="0.25">
      <c r="A372" s="85">
        <f>'EMFAC2017EI-2011Class'!B3953</f>
        <v>2019</v>
      </c>
      <c r="B372" s="86" t="str">
        <f>'EMFAC2017EI-2011Class'!C3953</f>
        <v>T6 OOS Small</v>
      </c>
      <c r="C372" s="85">
        <f>'EMFAC2017EI-2011Class'!D3953</f>
        <v>2020</v>
      </c>
      <c r="D372" s="85">
        <f>'EMFAC2017EI-2011Class'!F3953</f>
        <v>-1</v>
      </c>
      <c r="E372" s="87" t="str">
        <f t="shared" si="11"/>
        <v>T6 OOS Small--1</v>
      </c>
      <c r="F372" s="88">
        <f>VLOOKUP(E372,HD_Odo!$C$2:$D$1381,2,FALSE)</f>
        <v>0</v>
      </c>
      <c r="G372" s="92" t="str">
        <f>'EMFAC2017EI-2011Class'!H3953</f>
        <v>2019-T6 OOS Small--1</v>
      </c>
      <c r="H372" s="77">
        <f t="shared" si="10"/>
        <v>1</v>
      </c>
      <c r="I372" s="37"/>
      <c r="M372" s="36"/>
      <c r="N372" s="13"/>
    </row>
    <row r="373" spans="1:14" ht="13.7" customHeight="1" x14ac:dyDescent="0.25">
      <c r="A373" s="85">
        <f>'EMFAC2017EI-2011Class'!B3954</f>
        <v>2019</v>
      </c>
      <c r="B373" s="86" t="str">
        <f>'EMFAC2017EI-2011Class'!C3954</f>
        <v>T6 OOS Small</v>
      </c>
      <c r="C373" s="85">
        <f>'EMFAC2017EI-2011Class'!D3954</f>
        <v>2019</v>
      </c>
      <c r="D373" s="85">
        <f>'EMFAC2017EI-2011Class'!F3954</f>
        <v>0</v>
      </c>
      <c r="E373" s="87" t="str">
        <f t="shared" si="11"/>
        <v>T6 OOS Small-0</v>
      </c>
      <c r="F373" s="88">
        <f>VLOOKUP(E373,HD_Odo!$C$2:$D$1381,2,FALSE)</f>
        <v>26110</v>
      </c>
      <c r="G373" s="92" t="str">
        <f>'EMFAC2017EI-2011Class'!H3954</f>
        <v>2019-T6 OOS Small-0</v>
      </c>
      <c r="H373" s="77">
        <f t="shared" si="10"/>
        <v>0.96221830295846311</v>
      </c>
      <c r="I373" s="37"/>
      <c r="M373" s="36"/>
      <c r="N373" s="13"/>
    </row>
    <row r="374" spans="1:14" ht="13.7" customHeight="1" x14ac:dyDescent="0.25">
      <c r="A374" s="85">
        <f>'EMFAC2017EI-2011Class'!B3955</f>
        <v>2019</v>
      </c>
      <c r="B374" s="86" t="str">
        <f>'EMFAC2017EI-2011Class'!C3955</f>
        <v>T6 OOS Small</v>
      </c>
      <c r="C374" s="85">
        <f>'EMFAC2017EI-2011Class'!D3955</f>
        <v>2018</v>
      </c>
      <c r="D374" s="85">
        <f>'EMFAC2017EI-2011Class'!F3955</f>
        <v>1</v>
      </c>
      <c r="E374" s="87" t="str">
        <f t="shared" si="11"/>
        <v>T6 OOS Small-1</v>
      </c>
      <c r="F374" s="88">
        <f>VLOOKUP(E374,HD_Odo!$C$2:$D$1381,2,FALSE)</f>
        <v>52220.02</v>
      </c>
      <c r="G374" s="92" t="str">
        <f>'EMFAC2017EI-2011Class'!H3955</f>
        <v>2019-T6 OOS Small-1</v>
      </c>
      <c r="H374" s="77">
        <f t="shared" si="10"/>
        <v>0.93506943513278074</v>
      </c>
      <c r="I374" s="37"/>
      <c r="M374" s="36"/>
      <c r="N374" s="13"/>
    </row>
    <row r="375" spans="1:14" ht="13.7" customHeight="1" x14ac:dyDescent="0.25">
      <c r="A375" s="85">
        <f>'EMFAC2017EI-2011Class'!B3956</f>
        <v>2019</v>
      </c>
      <c r="B375" s="86" t="str">
        <f>'EMFAC2017EI-2011Class'!C3956</f>
        <v>T6 OOS Small</v>
      </c>
      <c r="C375" s="85">
        <f>'EMFAC2017EI-2011Class'!D3956</f>
        <v>2017</v>
      </c>
      <c r="D375" s="85">
        <f>'EMFAC2017EI-2011Class'!F3956</f>
        <v>2</v>
      </c>
      <c r="E375" s="87" t="str">
        <f t="shared" si="11"/>
        <v>T6 OOS Small-2</v>
      </c>
      <c r="F375" s="88">
        <f>VLOOKUP(E375,HD_Odo!$C$2:$D$1381,2,FALSE)</f>
        <v>78443.02</v>
      </c>
      <c r="G375" s="92" t="str">
        <f>'EMFAC2017EI-2011Class'!H3956</f>
        <v>2019-T6 OOS Small-2</v>
      </c>
      <c r="H375" s="77">
        <f t="shared" si="10"/>
        <v>0.91454100243993741</v>
      </c>
      <c r="I375" s="37"/>
      <c r="M375" s="36"/>
      <c r="N375" s="13"/>
    </row>
    <row r="376" spans="1:14" ht="13.7" customHeight="1" x14ac:dyDescent="0.25">
      <c r="A376" s="85">
        <f>'EMFAC2017EI-2011Class'!B3957</f>
        <v>2019</v>
      </c>
      <c r="B376" s="86" t="str">
        <f>'EMFAC2017EI-2011Class'!C3957</f>
        <v>T6 OOS Small</v>
      </c>
      <c r="C376" s="85">
        <f>'EMFAC2017EI-2011Class'!D3957</f>
        <v>2016</v>
      </c>
      <c r="D376" s="85">
        <f>'EMFAC2017EI-2011Class'!F3957</f>
        <v>3</v>
      </c>
      <c r="E376" s="87" t="str">
        <f t="shared" si="11"/>
        <v>T6 OOS Small-3</v>
      </c>
      <c r="F376" s="88">
        <f>VLOOKUP(E376,HD_Odo!$C$2:$D$1381,2,FALSE)</f>
        <v>104183.02</v>
      </c>
      <c r="G376" s="92" t="str">
        <f>'EMFAC2017EI-2011Class'!H3957</f>
        <v>2019-T6 OOS Small-3</v>
      </c>
      <c r="H376" s="77">
        <f t="shared" si="10"/>
        <v>0.89879909874122099</v>
      </c>
      <c r="I376" s="37"/>
      <c r="M376" s="36"/>
      <c r="N376" s="13"/>
    </row>
    <row r="377" spans="1:14" ht="13.7" customHeight="1" x14ac:dyDescent="0.25">
      <c r="A377" s="85">
        <f>'EMFAC2017EI-2011Class'!B3958</f>
        <v>2019</v>
      </c>
      <c r="B377" s="86" t="str">
        <f>'EMFAC2017EI-2011Class'!C3958</f>
        <v>T6 OOS Small</v>
      </c>
      <c r="C377" s="85">
        <f>'EMFAC2017EI-2011Class'!D3958</f>
        <v>2015</v>
      </c>
      <c r="D377" s="85">
        <f>'EMFAC2017EI-2011Class'!F3958</f>
        <v>4</v>
      </c>
      <c r="E377" s="87" t="str">
        <f t="shared" si="11"/>
        <v>T6 OOS Small-4</v>
      </c>
      <c r="F377" s="88">
        <f>VLOOKUP(E377,HD_Odo!$C$2:$D$1381,2,FALSE)</f>
        <v>129033.02</v>
      </c>
      <c r="G377" s="92" t="str">
        <f>'EMFAC2017EI-2011Class'!H3958</f>
        <v>2019-T6 OOS Small-4</v>
      </c>
      <c r="H377" s="77">
        <f t="shared" si="10"/>
        <v>0.88653192747974929</v>
      </c>
      <c r="I377" s="37"/>
      <c r="M377" s="36"/>
      <c r="N377" s="13"/>
    </row>
    <row r="378" spans="1:14" ht="13.7" customHeight="1" x14ac:dyDescent="0.25">
      <c r="A378" s="85">
        <f>'EMFAC2017EI-2011Class'!B3959</f>
        <v>2019</v>
      </c>
      <c r="B378" s="86" t="str">
        <f>'EMFAC2017EI-2011Class'!C3959</f>
        <v>T6 OOS Small</v>
      </c>
      <c r="C378" s="85">
        <f>'EMFAC2017EI-2011Class'!D3959</f>
        <v>2014</v>
      </c>
      <c r="D378" s="85">
        <f>'EMFAC2017EI-2011Class'!F3959</f>
        <v>5</v>
      </c>
      <c r="E378" s="87" t="str">
        <f t="shared" si="11"/>
        <v>T6 OOS Small-5</v>
      </c>
      <c r="F378" s="88">
        <f>VLOOKUP(E378,HD_Odo!$C$2:$D$1381,2,FALSE)</f>
        <v>152742.01999999999</v>
      </c>
      <c r="G378" s="92" t="str">
        <f>'EMFAC2017EI-2011Class'!H3959</f>
        <v>2019-T6 OOS Small-5</v>
      </c>
      <c r="H378" s="77">
        <f t="shared" si="10"/>
        <v>0.87681465578346118</v>
      </c>
      <c r="I378" s="37"/>
      <c r="M378" s="36"/>
      <c r="N378" s="13"/>
    </row>
    <row r="379" spans="1:14" ht="13.7" customHeight="1" x14ac:dyDescent="0.25">
      <c r="A379" s="85">
        <f>'EMFAC2017EI-2011Class'!B3960</f>
        <v>2019</v>
      </c>
      <c r="B379" s="86" t="str">
        <f>'EMFAC2017EI-2011Class'!C3960</f>
        <v>T6 OOS Small</v>
      </c>
      <c r="C379" s="85">
        <f>'EMFAC2017EI-2011Class'!D3960</f>
        <v>2013</v>
      </c>
      <c r="D379" s="85">
        <f>'EMFAC2017EI-2011Class'!F3960</f>
        <v>6</v>
      </c>
      <c r="E379" s="87" t="str">
        <f t="shared" si="11"/>
        <v>T6 OOS Small-6</v>
      </c>
      <c r="F379" s="88">
        <f>VLOOKUP(E379,HD_Odo!$C$2:$D$1381,2,FALSE)</f>
        <v>175186.02</v>
      </c>
      <c r="G379" s="92" t="str">
        <f>'EMFAC2017EI-2011Class'!H3960</f>
        <v>2019-T6 OOS Small-6</v>
      </c>
      <c r="H379" s="77">
        <f t="shared" si="10"/>
        <v>0.84900159356558103</v>
      </c>
      <c r="I379" s="37"/>
      <c r="M379" s="36"/>
      <c r="N379" s="13"/>
    </row>
    <row r="380" spans="1:14" ht="13.7" customHeight="1" x14ac:dyDescent="0.25">
      <c r="A380" s="85">
        <f>'EMFAC2017EI-2011Class'!B3961</f>
        <v>2019</v>
      </c>
      <c r="B380" s="86" t="str">
        <f>'EMFAC2017EI-2011Class'!C3961</f>
        <v>T6 OOS Small</v>
      </c>
      <c r="C380" s="85">
        <f>'EMFAC2017EI-2011Class'!D3961</f>
        <v>2012</v>
      </c>
      <c r="D380" s="85">
        <f>'EMFAC2017EI-2011Class'!F3961</f>
        <v>7</v>
      </c>
      <c r="E380" s="87" t="str">
        <f t="shared" si="11"/>
        <v>T6 OOS Small-7</v>
      </c>
      <c r="F380" s="88">
        <f>VLOOKUP(E380,HD_Odo!$C$2:$D$1381,2,FALSE)</f>
        <v>196337.04</v>
      </c>
      <c r="G380" s="92" t="str">
        <f>'EMFAC2017EI-2011Class'!H3961</f>
        <v>2019-T6 OOS Small-7</v>
      </c>
      <c r="H380" s="77">
        <f t="shared" si="10"/>
        <v>0.84343254651302646</v>
      </c>
      <c r="I380" s="37"/>
      <c r="M380" s="36"/>
      <c r="N380" s="13"/>
    </row>
    <row r="381" spans="1:14" ht="13.7" customHeight="1" x14ac:dyDescent="0.25">
      <c r="A381" s="85">
        <f>'EMFAC2017EI-2011Class'!B3962</f>
        <v>2019</v>
      </c>
      <c r="B381" s="86" t="str">
        <f>'EMFAC2017EI-2011Class'!C3962</f>
        <v>T6 OOS Small</v>
      </c>
      <c r="C381" s="85">
        <f>'EMFAC2017EI-2011Class'!D3962</f>
        <v>2011</v>
      </c>
      <c r="D381" s="85">
        <f>'EMFAC2017EI-2011Class'!F3962</f>
        <v>8</v>
      </c>
      <c r="E381" s="87" t="str">
        <f t="shared" si="11"/>
        <v>T6 OOS Small-8</v>
      </c>
      <c r="F381" s="88">
        <f>VLOOKUP(E381,HD_Odo!$C$2:$D$1381,2,FALSE)</f>
        <v>216233.04</v>
      </c>
      <c r="G381" s="92" t="str">
        <f>'EMFAC2017EI-2011Class'!H3962</f>
        <v>2019-T6 OOS Small-8</v>
      </c>
      <c r="H381" s="77">
        <f t="shared" si="10"/>
        <v>0.83890457615098657</v>
      </c>
      <c r="I381" s="37"/>
      <c r="M381" s="36"/>
      <c r="N381" s="13"/>
    </row>
    <row r="382" spans="1:14" ht="13.7" customHeight="1" x14ac:dyDescent="0.25">
      <c r="A382" s="85">
        <f>'EMFAC2017EI-2011Class'!B3963</f>
        <v>2019</v>
      </c>
      <c r="B382" s="86" t="str">
        <f>'EMFAC2017EI-2011Class'!C3963</f>
        <v>T6 OOS Small</v>
      </c>
      <c r="C382" s="85">
        <f>'EMFAC2017EI-2011Class'!D3963</f>
        <v>2010</v>
      </c>
      <c r="D382" s="85">
        <f>'EMFAC2017EI-2011Class'!F3963</f>
        <v>9</v>
      </c>
      <c r="E382" s="87" t="str">
        <f t="shared" si="11"/>
        <v>T6 OOS Small-9</v>
      </c>
      <c r="F382" s="88">
        <f>VLOOKUP(E382,HD_Odo!$C$2:$D$1381,2,FALSE)</f>
        <v>234945.04</v>
      </c>
      <c r="G382" s="92" t="str">
        <f>'EMFAC2017EI-2011Class'!H3963</f>
        <v>2019-T6 OOS Small-9</v>
      </c>
      <c r="H382" s="77">
        <f t="shared" si="10"/>
        <v>0.84964110805283766</v>
      </c>
      <c r="I382" s="37"/>
      <c r="M382" s="36"/>
      <c r="N382" s="13"/>
    </row>
    <row r="383" spans="1:14" ht="13.7" customHeight="1" x14ac:dyDescent="0.25">
      <c r="A383" s="85">
        <f>'EMFAC2017EI-2011Class'!B3964</f>
        <v>2019</v>
      </c>
      <c r="B383" s="86" t="str">
        <f>'EMFAC2017EI-2011Class'!C3964</f>
        <v>T6 OOS Small</v>
      </c>
      <c r="C383" s="85">
        <f>'EMFAC2017EI-2011Class'!D3964</f>
        <v>2009</v>
      </c>
      <c r="D383" s="85">
        <f>'EMFAC2017EI-2011Class'!F3964</f>
        <v>10</v>
      </c>
      <c r="E383" s="87" t="str">
        <f t="shared" si="11"/>
        <v>T6 OOS Small-10</v>
      </c>
      <c r="F383" s="88">
        <f>VLOOKUP(E383,HD_Odo!$C$2:$D$1381,2,FALSE)</f>
        <v>252551.04000000001</v>
      </c>
      <c r="G383" s="92" t="str">
        <f>'EMFAC2017EI-2011Class'!H3964</f>
        <v>2019-T6 OOS Small-10</v>
      </c>
      <c r="H383" s="77">
        <f t="shared" si="10"/>
        <v>0.84485395512120764</v>
      </c>
      <c r="I383" s="37"/>
      <c r="M383" s="36"/>
      <c r="N383" s="13"/>
    </row>
    <row r="384" spans="1:14" ht="13.7" customHeight="1" x14ac:dyDescent="0.25">
      <c r="A384" s="85">
        <f>'EMFAC2017EI-2011Class'!B3965</f>
        <v>2019</v>
      </c>
      <c r="B384" s="86" t="str">
        <f>'EMFAC2017EI-2011Class'!C3965</f>
        <v>T6 OOS Small</v>
      </c>
      <c r="C384" s="85">
        <f>'EMFAC2017EI-2011Class'!D3965</f>
        <v>2008</v>
      </c>
      <c r="D384" s="85">
        <f>'EMFAC2017EI-2011Class'!F3965</f>
        <v>11</v>
      </c>
      <c r="E384" s="87" t="str">
        <f t="shared" si="11"/>
        <v>T6 OOS Small-11</v>
      </c>
      <c r="F384" s="88">
        <f>VLOOKUP(E384,HD_Odo!$C$2:$D$1381,2,FALSE)</f>
        <v>269102.03999999998</v>
      </c>
      <c r="G384" s="92" t="str">
        <f>'EMFAC2017EI-2011Class'!H3965</f>
        <v>2019-T6 OOS Small-11</v>
      </c>
      <c r="H384" s="77">
        <f t="shared" si="10"/>
        <v>0.84069100393942331</v>
      </c>
      <c r="I384" s="37"/>
      <c r="M384" s="36"/>
      <c r="N384" s="13"/>
    </row>
    <row r="385" spans="1:14" ht="13.7" customHeight="1" x14ac:dyDescent="0.25">
      <c r="A385" s="85">
        <f>'EMFAC2017EI-2011Class'!B3966</f>
        <v>2019</v>
      </c>
      <c r="B385" s="86" t="str">
        <f>'EMFAC2017EI-2011Class'!C3966</f>
        <v>T6 OOS Small</v>
      </c>
      <c r="C385" s="85">
        <f>'EMFAC2017EI-2011Class'!D3966</f>
        <v>2007</v>
      </c>
      <c r="D385" s="85">
        <f>'EMFAC2017EI-2011Class'!F3966</f>
        <v>12</v>
      </c>
      <c r="E385" s="87" t="str">
        <f t="shared" si="11"/>
        <v>T6 OOS Small-12</v>
      </c>
      <c r="F385" s="88">
        <f>VLOOKUP(E385,HD_Odo!$C$2:$D$1381,2,FALSE)</f>
        <v>284592.03999999998</v>
      </c>
      <c r="G385" s="92" t="str">
        <f>'EMFAC2017EI-2011Class'!H3966</f>
        <v>2019-T6 OOS Small-12</v>
      </c>
      <c r="H385" s="77">
        <f t="shared" si="10"/>
        <v>0.90255370469472185</v>
      </c>
      <c r="I385" s="37"/>
      <c r="M385" s="36"/>
      <c r="N385" s="13"/>
    </row>
    <row r="386" spans="1:14" ht="13.7" customHeight="1" x14ac:dyDescent="0.25">
      <c r="A386" s="85">
        <f>'EMFAC2017EI-2011Class'!B3967</f>
        <v>2019</v>
      </c>
      <c r="B386" s="86" t="str">
        <f>'EMFAC2017EI-2011Class'!C3967</f>
        <v>T6 OOS Small</v>
      </c>
      <c r="C386" s="85">
        <f>'EMFAC2017EI-2011Class'!D3967</f>
        <v>2006</v>
      </c>
      <c r="D386" s="85">
        <f>'EMFAC2017EI-2011Class'!F3967</f>
        <v>13</v>
      </c>
      <c r="E386" s="87" t="str">
        <f t="shared" si="11"/>
        <v>T6 OOS Small-13</v>
      </c>
      <c r="F386" s="88">
        <f>VLOOKUP(E386,HD_Odo!$C$2:$D$1381,2,FALSE)</f>
        <v>298930.03999999998</v>
      </c>
      <c r="G386" s="92" t="str">
        <f>'EMFAC2017EI-2011Class'!H3967</f>
        <v>2019-T6 OOS Small-13</v>
      </c>
      <c r="H386" s="77">
        <f t="shared" si="10"/>
        <v>0.90026800668364515</v>
      </c>
      <c r="I386" s="37"/>
      <c r="M386" s="36"/>
      <c r="N386" s="13"/>
    </row>
    <row r="387" spans="1:14" ht="13.7" customHeight="1" x14ac:dyDescent="0.25">
      <c r="A387" s="85">
        <f>'EMFAC2017EI-2011Class'!B3968</f>
        <v>2019</v>
      </c>
      <c r="B387" s="86" t="str">
        <f>'EMFAC2017EI-2011Class'!C3968</f>
        <v>T6 OOS Small</v>
      </c>
      <c r="C387" s="85">
        <f>'EMFAC2017EI-2011Class'!D3968</f>
        <v>2005</v>
      </c>
      <c r="D387" s="85">
        <f>'EMFAC2017EI-2011Class'!F3968</f>
        <v>14</v>
      </c>
      <c r="E387" s="87" t="str">
        <f t="shared" si="11"/>
        <v>T6 OOS Small-14</v>
      </c>
      <c r="F387" s="88">
        <f>VLOOKUP(E387,HD_Odo!$C$2:$D$1381,2,FALSE)</f>
        <v>311906.03999999998</v>
      </c>
      <c r="G387" s="92" t="str">
        <f>'EMFAC2017EI-2011Class'!H3968</f>
        <v>2019-T6 OOS Small-14</v>
      </c>
      <c r="H387" s="77">
        <f t="shared" si="10"/>
        <v>0.89829815478764208</v>
      </c>
      <c r="I387" s="37"/>
      <c r="M387" s="36"/>
      <c r="N387" s="13"/>
    </row>
    <row r="388" spans="1:14" ht="13.7" customHeight="1" x14ac:dyDescent="0.25">
      <c r="A388" s="85">
        <f>'EMFAC2017EI-2011Class'!B3969</f>
        <v>2019</v>
      </c>
      <c r="B388" s="86" t="str">
        <f>'EMFAC2017EI-2011Class'!C3969</f>
        <v>T6 OOS Small</v>
      </c>
      <c r="C388" s="85">
        <f>'EMFAC2017EI-2011Class'!D3969</f>
        <v>2004</v>
      </c>
      <c r="D388" s="85">
        <f>'EMFAC2017EI-2011Class'!F3969</f>
        <v>15</v>
      </c>
      <c r="E388" s="87" t="str">
        <f t="shared" si="11"/>
        <v>T6 OOS Small-15</v>
      </c>
      <c r="F388" s="88">
        <f>VLOOKUP(E388,HD_Odo!$C$2:$D$1381,2,FALSE)</f>
        <v>323163.03999999998</v>
      </c>
      <c r="G388" s="92" t="str">
        <f>'EMFAC2017EI-2011Class'!H3969</f>
        <v>2019-T6 OOS Small-15</v>
      </c>
      <c r="H388" s="77">
        <f t="shared" si="10"/>
        <v>0.89666022112706922</v>
      </c>
      <c r="I388" s="37"/>
      <c r="M388" s="36"/>
      <c r="N388" s="13"/>
    </row>
    <row r="389" spans="1:14" ht="13.7" customHeight="1" x14ac:dyDescent="0.25">
      <c r="A389" s="85">
        <f>'EMFAC2017EI-2011Class'!B3970</f>
        <v>2019</v>
      </c>
      <c r="B389" s="86" t="str">
        <f>'EMFAC2017EI-2011Class'!C3970</f>
        <v>T6 OOS Small</v>
      </c>
      <c r="C389" s="85">
        <f>'EMFAC2017EI-2011Class'!D3970</f>
        <v>2003</v>
      </c>
      <c r="D389" s="85">
        <f>'EMFAC2017EI-2011Class'!F3970</f>
        <v>16</v>
      </c>
      <c r="E389" s="87" t="str">
        <f t="shared" si="11"/>
        <v>T6 OOS Small-16</v>
      </c>
      <c r="F389" s="88">
        <f>VLOOKUP(E389,HD_Odo!$C$2:$D$1381,2,FALSE)</f>
        <v>334374.03999999998</v>
      </c>
      <c r="G389" s="92" t="str">
        <f>'EMFAC2017EI-2011Class'!H3970</f>
        <v>2019-T6 OOS Small-16</v>
      </c>
      <c r="H389" s="77">
        <f t="shared" si="10"/>
        <v>0.93825671216880668</v>
      </c>
      <c r="I389" s="37"/>
      <c r="M389" s="36"/>
      <c r="N389" s="13"/>
    </row>
    <row r="390" spans="1:14" ht="13.7" customHeight="1" x14ac:dyDescent="0.25">
      <c r="A390" s="85">
        <f>'EMFAC2017EI-2011Class'!B3971</f>
        <v>2019</v>
      </c>
      <c r="B390" s="86" t="str">
        <f>'EMFAC2017EI-2011Class'!C3971</f>
        <v>T6 OOS Small</v>
      </c>
      <c r="C390" s="85">
        <f>'EMFAC2017EI-2011Class'!D3971</f>
        <v>2002</v>
      </c>
      <c r="D390" s="85">
        <f>'EMFAC2017EI-2011Class'!F3971</f>
        <v>17</v>
      </c>
      <c r="E390" s="87" t="str">
        <f t="shared" si="11"/>
        <v>T6 OOS Small-17</v>
      </c>
      <c r="F390" s="88">
        <f>VLOOKUP(E390,HD_Odo!$C$2:$D$1381,2,FALSE)</f>
        <v>345539.04</v>
      </c>
      <c r="G390" s="92" t="str">
        <f>'EMFAC2017EI-2011Class'!H3971</f>
        <v>2019-T6 OOS Small-17</v>
      </c>
      <c r="H390" s="77">
        <f t="shared" si="10"/>
        <v>0.93743508343190551</v>
      </c>
      <c r="I390" s="37"/>
      <c r="M390" s="36"/>
      <c r="N390" s="13"/>
    </row>
    <row r="391" spans="1:14" ht="13.7" customHeight="1" x14ac:dyDescent="0.25">
      <c r="A391" s="85">
        <f>'EMFAC2017EI-2011Class'!B3972</f>
        <v>2019</v>
      </c>
      <c r="B391" s="86" t="str">
        <f>'EMFAC2017EI-2011Class'!C3972</f>
        <v>T6 OOS Small</v>
      </c>
      <c r="C391" s="85">
        <f>'EMFAC2017EI-2011Class'!D3972</f>
        <v>2001</v>
      </c>
      <c r="D391" s="85">
        <f>'EMFAC2017EI-2011Class'!F3972</f>
        <v>18</v>
      </c>
      <c r="E391" s="87" t="str">
        <f t="shared" si="11"/>
        <v>T6 OOS Small-18</v>
      </c>
      <c r="F391" s="88">
        <f>VLOOKUP(E391,HD_Odo!$C$2:$D$1381,2,FALSE)</f>
        <v>356652.04</v>
      </c>
      <c r="G391" s="92" t="str">
        <f>'EMFAC2017EI-2011Class'!H3972</f>
        <v>2019-T6 OOS Small-18</v>
      </c>
      <c r="H391" s="77">
        <f t="shared" si="10"/>
        <v>0.93664839288394974</v>
      </c>
      <c r="I391" s="37"/>
      <c r="M391" s="36"/>
      <c r="N391" s="13"/>
    </row>
    <row r="392" spans="1:14" ht="13.7" customHeight="1" x14ac:dyDescent="0.25">
      <c r="A392" s="85">
        <f>'EMFAC2017EI-2011Class'!B3973</f>
        <v>2019</v>
      </c>
      <c r="B392" s="86" t="str">
        <f>'EMFAC2017EI-2011Class'!C3973</f>
        <v>T6 OOS Small</v>
      </c>
      <c r="C392" s="85">
        <f>'EMFAC2017EI-2011Class'!D3973</f>
        <v>2000</v>
      </c>
      <c r="D392" s="85">
        <f>'EMFAC2017EI-2011Class'!F3973</f>
        <v>19</v>
      </c>
      <c r="E392" s="87" t="str">
        <f t="shared" si="11"/>
        <v>T6 OOS Small-19</v>
      </c>
      <c r="F392" s="88">
        <f>VLOOKUP(E392,HD_Odo!$C$2:$D$1381,2,FALSE)</f>
        <v>367703.03999999998</v>
      </c>
      <c r="G392" s="92" t="str">
        <f>'EMFAC2017EI-2011Class'!H3973</f>
        <v>2019-T6 OOS Small-19</v>
      </c>
      <c r="H392" s="77">
        <f t="shared" si="10"/>
        <v>0.93589515161515369</v>
      </c>
      <c r="I392" s="37"/>
      <c r="M392" s="36"/>
      <c r="N392" s="13"/>
    </row>
    <row r="393" spans="1:14" ht="13.7" customHeight="1" x14ac:dyDescent="0.25">
      <c r="A393" s="85">
        <f>'EMFAC2017EI-2011Class'!B3974</f>
        <v>2019</v>
      </c>
      <c r="B393" s="86" t="str">
        <f>'EMFAC2017EI-2011Class'!C3974</f>
        <v>T6 OOS Small</v>
      </c>
      <c r="C393" s="85">
        <f>'EMFAC2017EI-2011Class'!D3974</f>
        <v>1999</v>
      </c>
      <c r="D393" s="85">
        <f>'EMFAC2017EI-2011Class'!F3974</f>
        <v>20</v>
      </c>
      <c r="E393" s="87" t="str">
        <f t="shared" si="11"/>
        <v>T6 OOS Small-20</v>
      </c>
      <c r="F393" s="88">
        <f>VLOOKUP(E393,HD_Odo!$C$2:$D$1381,2,FALSE)</f>
        <v>378676.04</v>
      </c>
      <c r="G393" s="92" t="str">
        <f>'EMFAC2017EI-2011Class'!H3974</f>
        <v>2019-T6 OOS Small-20</v>
      </c>
      <c r="H393" s="77">
        <f t="shared" si="10"/>
        <v>0.935174336095424</v>
      </c>
      <c r="I393" s="37"/>
      <c r="M393" s="36"/>
      <c r="N393" s="13"/>
    </row>
    <row r="394" spans="1:14" ht="13.7" customHeight="1" x14ac:dyDescent="0.25">
      <c r="A394" s="85">
        <f>'EMFAC2017EI-2011Class'!B3975</f>
        <v>2019</v>
      </c>
      <c r="B394" s="86" t="str">
        <f>'EMFAC2017EI-2011Class'!C3975</f>
        <v>T6 OOS Small</v>
      </c>
      <c r="C394" s="85">
        <f>'EMFAC2017EI-2011Class'!D3975</f>
        <v>1998</v>
      </c>
      <c r="D394" s="85">
        <f>'EMFAC2017EI-2011Class'!F3975</f>
        <v>21</v>
      </c>
      <c r="E394" s="87" t="str">
        <f t="shared" si="11"/>
        <v>T6 OOS Small-21</v>
      </c>
      <c r="F394" s="88">
        <f>VLOOKUP(E394,HD_Odo!$C$2:$D$1381,2,FALSE)</f>
        <v>389550.04</v>
      </c>
      <c r="G394" s="92" t="str">
        <f>'EMFAC2017EI-2011Class'!H3975</f>
        <v>2019-T6 OOS Small-21</v>
      </c>
      <c r="H394" s="77">
        <f t="shared" ref="H394:H457" si="12">IF(C394&lt;1994,1,IF(C394&lt;2004,($I$3+$J$3*(F394/10000))/($E$3+$F$3*(F394/10000)),IF(C394&lt;2008,($I$4+$J$4*(F394/10000))/($E$4+$F$4*(F394/10000)),IF(C394&lt;2011,($I$5+$J$5*(F394/10000))/($E$5+$F$5*(F394/10000)),IF(C394&lt;2014,($I$6+$J$6*(F394/10000))/($E$6+$F$6*(F394/10000)),($I$7+$J$7*(F394/10000))/($E$7+$F$7*(F394/10000)))))))</f>
        <v>0.93448525518029601</v>
      </c>
      <c r="I394" s="37"/>
      <c r="M394" s="36"/>
      <c r="N394" s="13"/>
    </row>
    <row r="395" spans="1:14" ht="13.7" customHeight="1" x14ac:dyDescent="0.25">
      <c r="A395" s="85">
        <f>'EMFAC2017EI-2011Class'!B3976</f>
        <v>2019</v>
      </c>
      <c r="B395" s="86" t="str">
        <f>'EMFAC2017EI-2011Class'!C3976</f>
        <v>T6 Public</v>
      </c>
      <c r="C395" s="85">
        <f>'EMFAC2017EI-2011Class'!D3976</f>
        <v>2020</v>
      </c>
      <c r="D395" s="85">
        <f>'EMFAC2017EI-2011Class'!F3976</f>
        <v>-1</v>
      </c>
      <c r="E395" s="87" t="str">
        <f t="shared" ref="E395:E458" si="13">CONCATENATE(B395,"-",D395)</f>
        <v>T6 Public--1</v>
      </c>
      <c r="F395" s="88">
        <f>VLOOKUP(E395,HD_Odo!$C$2:$D$1381,2,FALSE)</f>
        <v>2967.5</v>
      </c>
      <c r="G395" s="92" t="str">
        <f>'EMFAC2017EI-2011Class'!H3976</f>
        <v>2019-T6 Public--1</v>
      </c>
      <c r="H395" s="77">
        <f t="shared" si="12"/>
        <v>0.99497688442106402</v>
      </c>
      <c r="I395" s="37"/>
      <c r="M395" s="36"/>
      <c r="N395" s="13"/>
    </row>
    <row r="396" spans="1:14" ht="13.7" customHeight="1" x14ac:dyDescent="0.25">
      <c r="A396" s="85">
        <f>'EMFAC2017EI-2011Class'!B3977</f>
        <v>2019</v>
      </c>
      <c r="B396" s="86" t="str">
        <f>'EMFAC2017EI-2011Class'!C3977</f>
        <v>T6 Public</v>
      </c>
      <c r="C396" s="85">
        <f>'EMFAC2017EI-2011Class'!D3977</f>
        <v>2019</v>
      </c>
      <c r="D396" s="85">
        <f>'EMFAC2017EI-2011Class'!F3977</f>
        <v>0</v>
      </c>
      <c r="E396" s="87" t="str">
        <f t="shared" si="13"/>
        <v>T6 Public-0</v>
      </c>
      <c r="F396" s="88">
        <f>VLOOKUP(E396,HD_Odo!$C$2:$D$1381,2,FALSE)</f>
        <v>10089.5</v>
      </c>
      <c r="G396" s="92" t="str">
        <f>'EMFAC2017EI-2011Class'!H3977</f>
        <v>2019-T6 Public-0</v>
      </c>
      <c r="H396" s="77">
        <f t="shared" si="12"/>
        <v>0.98376948495822047</v>
      </c>
      <c r="I396" s="37"/>
      <c r="M396" s="36"/>
      <c r="N396" s="13"/>
    </row>
    <row r="397" spans="1:14" ht="13.7" customHeight="1" x14ac:dyDescent="0.25">
      <c r="A397" s="85">
        <f>'EMFAC2017EI-2011Class'!B3978</f>
        <v>2019</v>
      </c>
      <c r="B397" s="86" t="str">
        <f>'EMFAC2017EI-2011Class'!C3978</f>
        <v>T6 Public</v>
      </c>
      <c r="C397" s="85">
        <f>'EMFAC2017EI-2011Class'!D3978</f>
        <v>2018</v>
      </c>
      <c r="D397" s="85">
        <f>'EMFAC2017EI-2011Class'!F3978</f>
        <v>1</v>
      </c>
      <c r="E397" s="87" t="str">
        <f t="shared" si="13"/>
        <v>T6 Public-1</v>
      </c>
      <c r="F397" s="88">
        <f>VLOOKUP(E397,HD_Odo!$C$2:$D$1381,2,FALSE)</f>
        <v>17089.5</v>
      </c>
      <c r="G397" s="92" t="str">
        <f>'EMFAC2017EI-2011Class'!H3978</f>
        <v>2019-T6 Public-1</v>
      </c>
      <c r="H397" s="77">
        <f t="shared" si="12"/>
        <v>0.97378821806014393</v>
      </c>
      <c r="I397" s="37"/>
      <c r="M397" s="36"/>
      <c r="N397" s="13"/>
    </row>
    <row r="398" spans="1:14" ht="13.7" customHeight="1" x14ac:dyDescent="0.25">
      <c r="A398" s="85">
        <f>'EMFAC2017EI-2011Class'!B3979</f>
        <v>2019</v>
      </c>
      <c r="B398" s="86" t="str">
        <f>'EMFAC2017EI-2011Class'!C3979</f>
        <v>T6 Public</v>
      </c>
      <c r="C398" s="85">
        <f>'EMFAC2017EI-2011Class'!D3979</f>
        <v>2017</v>
      </c>
      <c r="D398" s="85">
        <f>'EMFAC2017EI-2011Class'!F3979</f>
        <v>2</v>
      </c>
      <c r="E398" s="87" t="str">
        <f t="shared" si="13"/>
        <v>T6 Public-2</v>
      </c>
      <c r="F398" s="88">
        <f>VLOOKUP(E398,HD_Odo!$C$2:$D$1381,2,FALSE)</f>
        <v>23968.5</v>
      </c>
      <c r="G398" s="92" t="str">
        <f>'EMFAC2017EI-2011Class'!H3979</f>
        <v>2019-T6 Public-2</v>
      </c>
      <c r="H398" s="77">
        <f t="shared" si="12"/>
        <v>0.9648449252182969</v>
      </c>
      <c r="I398" s="37"/>
      <c r="M398" s="36"/>
      <c r="N398" s="13"/>
    </row>
    <row r="399" spans="1:14" ht="13.7" customHeight="1" x14ac:dyDescent="0.25">
      <c r="A399" s="85">
        <f>'EMFAC2017EI-2011Class'!B3980</f>
        <v>2019</v>
      </c>
      <c r="B399" s="86" t="str">
        <f>'EMFAC2017EI-2011Class'!C3980</f>
        <v>T6 Public</v>
      </c>
      <c r="C399" s="85">
        <f>'EMFAC2017EI-2011Class'!D3980</f>
        <v>2016</v>
      </c>
      <c r="D399" s="85">
        <f>'EMFAC2017EI-2011Class'!F3980</f>
        <v>3</v>
      </c>
      <c r="E399" s="87" t="str">
        <f t="shared" si="13"/>
        <v>T6 Public-3</v>
      </c>
      <c r="F399" s="88">
        <f>VLOOKUP(E399,HD_Odo!$C$2:$D$1381,2,FALSE)</f>
        <v>30725.5</v>
      </c>
      <c r="G399" s="92" t="str">
        <f>'EMFAC2017EI-2011Class'!H3980</f>
        <v>2019-T6 Public-3</v>
      </c>
      <c r="H399" s="77">
        <f t="shared" si="12"/>
        <v>0.95679039515234465</v>
      </c>
      <c r="I399" s="37"/>
      <c r="M399" s="36"/>
      <c r="N399" s="13"/>
    </row>
    <row r="400" spans="1:14" ht="13.7" customHeight="1" x14ac:dyDescent="0.25">
      <c r="A400" s="85">
        <f>'EMFAC2017EI-2011Class'!B3981</f>
        <v>2019</v>
      </c>
      <c r="B400" s="86" t="str">
        <f>'EMFAC2017EI-2011Class'!C3981</f>
        <v>T6 Public</v>
      </c>
      <c r="C400" s="85">
        <f>'EMFAC2017EI-2011Class'!D3981</f>
        <v>2015</v>
      </c>
      <c r="D400" s="85">
        <f>'EMFAC2017EI-2011Class'!F3981</f>
        <v>4</v>
      </c>
      <c r="E400" s="87" t="str">
        <f t="shared" si="13"/>
        <v>T6 Public-4</v>
      </c>
      <c r="F400" s="88">
        <f>VLOOKUP(E400,HD_Odo!$C$2:$D$1381,2,FALSE)</f>
        <v>37361.5</v>
      </c>
      <c r="G400" s="92" t="str">
        <f>'EMFAC2017EI-2011Class'!H3981</f>
        <v>2019-T6 Public-4</v>
      </c>
      <c r="H400" s="77">
        <f t="shared" si="12"/>
        <v>0.94950075527533784</v>
      </c>
      <c r="I400" s="37"/>
      <c r="M400" s="36"/>
      <c r="N400" s="13"/>
    </row>
    <row r="401" spans="1:14" ht="13.7" customHeight="1" x14ac:dyDescent="0.25">
      <c r="A401" s="85">
        <f>'EMFAC2017EI-2011Class'!B3982</f>
        <v>2019</v>
      </c>
      <c r="B401" s="86" t="str">
        <f>'EMFAC2017EI-2011Class'!C3982</f>
        <v>T6 Public</v>
      </c>
      <c r="C401" s="85">
        <f>'EMFAC2017EI-2011Class'!D3982</f>
        <v>2014</v>
      </c>
      <c r="D401" s="85">
        <f>'EMFAC2017EI-2011Class'!F3982</f>
        <v>5</v>
      </c>
      <c r="E401" s="87" t="str">
        <f t="shared" si="13"/>
        <v>T6 Public-5</v>
      </c>
      <c r="F401" s="88">
        <f>VLOOKUP(E401,HD_Odo!$C$2:$D$1381,2,FALSE)</f>
        <v>43875.5</v>
      </c>
      <c r="G401" s="92" t="str">
        <f>'EMFAC2017EI-2011Class'!H3982</f>
        <v>2019-T6 Public-5</v>
      </c>
      <c r="H401" s="77">
        <f t="shared" si="12"/>
        <v>0.94287612411355659</v>
      </c>
      <c r="I401" s="37"/>
      <c r="M401" s="36"/>
      <c r="N401" s="13"/>
    </row>
    <row r="402" spans="1:14" ht="13.7" customHeight="1" x14ac:dyDescent="0.25">
      <c r="A402" s="85">
        <f>'EMFAC2017EI-2011Class'!B3983</f>
        <v>2019</v>
      </c>
      <c r="B402" s="86" t="str">
        <f>'EMFAC2017EI-2011Class'!C3983</f>
        <v>T6 Public</v>
      </c>
      <c r="C402" s="85">
        <f>'EMFAC2017EI-2011Class'!D3983</f>
        <v>2013</v>
      </c>
      <c r="D402" s="85">
        <f>'EMFAC2017EI-2011Class'!F3983</f>
        <v>6</v>
      </c>
      <c r="E402" s="87" t="str">
        <f t="shared" si="13"/>
        <v>T6 Public-6</v>
      </c>
      <c r="F402" s="88">
        <f>VLOOKUP(E402,HD_Odo!$C$2:$D$1381,2,FALSE)</f>
        <v>50267.5</v>
      </c>
      <c r="G402" s="92" t="str">
        <f>'EMFAC2017EI-2011Class'!H3983</f>
        <v>2019-T6 Public-6</v>
      </c>
      <c r="H402" s="77">
        <f t="shared" si="12"/>
        <v>0.91705760027122296</v>
      </c>
      <c r="I402" s="37"/>
      <c r="M402" s="36"/>
      <c r="N402" s="13"/>
    </row>
    <row r="403" spans="1:14" ht="13.7" customHeight="1" x14ac:dyDescent="0.25">
      <c r="A403" s="85">
        <f>'EMFAC2017EI-2011Class'!B3984</f>
        <v>2019</v>
      </c>
      <c r="B403" s="86" t="str">
        <f>'EMFAC2017EI-2011Class'!C3984</f>
        <v>T6 Public</v>
      </c>
      <c r="C403" s="85">
        <f>'EMFAC2017EI-2011Class'!D3984</f>
        <v>2012</v>
      </c>
      <c r="D403" s="85">
        <f>'EMFAC2017EI-2011Class'!F3984</f>
        <v>7</v>
      </c>
      <c r="E403" s="87" t="str">
        <f t="shared" si="13"/>
        <v>T6 Public-7</v>
      </c>
      <c r="F403" s="88">
        <f>VLOOKUP(E403,HD_Odo!$C$2:$D$1381,2,FALSE)</f>
        <v>56538.5</v>
      </c>
      <c r="G403" s="92" t="str">
        <f>'EMFAC2017EI-2011Class'!H3984</f>
        <v>2019-T6 Public-7</v>
      </c>
      <c r="H403" s="77">
        <f t="shared" si="12"/>
        <v>0.91080439494741072</v>
      </c>
      <c r="I403" s="37"/>
      <c r="M403" s="36"/>
      <c r="N403" s="13"/>
    </row>
    <row r="404" spans="1:14" ht="13.7" customHeight="1" x14ac:dyDescent="0.25">
      <c r="A404" s="85">
        <f>'EMFAC2017EI-2011Class'!B3985</f>
        <v>2019</v>
      </c>
      <c r="B404" s="86" t="str">
        <f>'EMFAC2017EI-2011Class'!C3985</f>
        <v>T6 Public</v>
      </c>
      <c r="C404" s="85">
        <f>'EMFAC2017EI-2011Class'!D3985</f>
        <v>2011</v>
      </c>
      <c r="D404" s="85">
        <f>'EMFAC2017EI-2011Class'!F3985</f>
        <v>8</v>
      </c>
      <c r="E404" s="87" t="str">
        <f t="shared" si="13"/>
        <v>T6 Public-8</v>
      </c>
      <c r="F404" s="88">
        <f>VLOOKUP(E404,HD_Odo!$C$2:$D$1381,2,FALSE)</f>
        <v>62687.5</v>
      </c>
      <c r="G404" s="92" t="str">
        <f>'EMFAC2017EI-2011Class'!H3985</f>
        <v>2019-T6 Public-8</v>
      </c>
      <c r="H404" s="77">
        <f t="shared" si="12"/>
        <v>0.90518379479598909</v>
      </c>
      <c r="I404" s="37"/>
      <c r="M404" s="36"/>
      <c r="N404" s="13"/>
    </row>
    <row r="405" spans="1:14" ht="13.7" customHeight="1" x14ac:dyDescent="0.25">
      <c r="A405" s="85">
        <f>'EMFAC2017EI-2011Class'!B3986</f>
        <v>2019</v>
      </c>
      <c r="B405" s="86" t="str">
        <f>'EMFAC2017EI-2011Class'!C3986</f>
        <v>T6 Public</v>
      </c>
      <c r="C405" s="85">
        <f>'EMFAC2017EI-2011Class'!D3986</f>
        <v>2010</v>
      </c>
      <c r="D405" s="85">
        <f>'EMFAC2017EI-2011Class'!F3986</f>
        <v>9</v>
      </c>
      <c r="E405" s="87" t="str">
        <f t="shared" si="13"/>
        <v>T6 Public-9</v>
      </c>
      <c r="F405" s="88">
        <f>VLOOKUP(E405,HD_Odo!$C$2:$D$1381,2,FALSE)</f>
        <v>68715.5</v>
      </c>
      <c r="G405" s="92" t="str">
        <f>'EMFAC2017EI-2011Class'!H3986</f>
        <v>2019-T6 Public-9</v>
      </c>
      <c r="H405" s="77">
        <f t="shared" si="12"/>
        <v>0.92738833816521693</v>
      </c>
      <c r="I405" s="37"/>
      <c r="M405" s="36"/>
      <c r="N405" s="13"/>
    </row>
    <row r="406" spans="1:14" ht="13.7" customHeight="1" x14ac:dyDescent="0.25">
      <c r="A406" s="85">
        <f>'EMFAC2017EI-2011Class'!B3987</f>
        <v>2019</v>
      </c>
      <c r="B406" s="86" t="str">
        <f>'EMFAC2017EI-2011Class'!C3987</f>
        <v>T6 Public</v>
      </c>
      <c r="C406" s="85">
        <f>'EMFAC2017EI-2011Class'!D3987</f>
        <v>2009</v>
      </c>
      <c r="D406" s="85">
        <f>'EMFAC2017EI-2011Class'!F3987</f>
        <v>10</v>
      </c>
      <c r="E406" s="87" t="str">
        <f t="shared" si="13"/>
        <v>T6 Public-10</v>
      </c>
      <c r="F406" s="88">
        <f>VLOOKUP(E406,HD_Odo!$C$2:$D$1381,2,FALSE)</f>
        <v>74621.5</v>
      </c>
      <c r="G406" s="92" t="str">
        <f>'EMFAC2017EI-2011Class'!H3987</f>
        <v>2019-T6 Public-10</v>
      </c>
      <c r="H406" s="77">
        <f t="shared" si="12"/>
        <v>0.92293048259023236</v>
      </c>
      <c r="I406" s="37"/>
      <c r="M406" s="36"/>
      <c r="N406" s="13"/>
    </row>
    <row r="407" spans="1:14" ht="13.7" customHeight="1" x14ac:dyDescent="0.25">
      <c r="A407" s="85">
        <f>'EMFAC2017EI-2011Class'!B3988</f>
        <v>2019</v>
      </c>
      <c r="B407" s="86" t="str">
        <f>'EMFAC2017EI-2011Class'!C3988</f>
        <v>T6 Public</v>
      </c>
      <c r="C407" s="85">
        <f>'EMFAC2017EI-2011Class'!D3988</f>
        <v>2008</v>
      </c>
      <c r="D407" s="85">
        <f>'EMFAC2017EI-2011Class'!F3988</f>
        <v>11</v>
      </c>
      <c r="E407" s="87" t="str">
        <f t="shared" si="13"/>
        <v>T6 Public-11</v>
      </c>
      <c r="F407" s="88">
        <f>VLOOKUP(E407,HD_Odo!$C$2:$D$1381,2,FALSE)</f>
        <v>80405.5</v>
      </c>
      <c r="G407" s="92" t="str">
        <f>'EMFAC2017EI-2011Class'!H3988</f>
        <v>2019-T6 Public-11</v>
      </c>
      <c r="H407" s="77">
        <f t="shared" si="12"/>
        <v>0.9187558778302013</v>
      </c>
      <c r="I407" s="37"/>
      <c r="M407" s="36"/>
      <c r="N407" s="13"/>
    </row>
    <row r="408" spans="1:14" ht="13.7" customHeight="1" x14ac:dyDescent="0.25">
      <c r="A408" s="85">
        <f>'EMFAC2017EI-2011Class'!B3989</f>
        <v>2019</v>
      </c>
      <c r="B408" s="86" t="str">
        <f>'EMFAC2017EI-2011Class'!C3989</f>
        <v>T6 Public</v>
      </c>
      <c r="C408" s="85">
        <f>'EMFAC2017EI-2011Class'!D3989</f>
        <v>2007</v>
      </c>
      <c r="D408" s="85">
        <f>'EMFAC2017EI-2011Class'!F3989</f>
        <v>12</v>
      </c>
      <c r="E408" s="87" t="str">
        <f t="shared" si="13"/>
        <v>T6 Public-12</v>
      </c>
      <c r="F408" s="88">
        <f>VLOOKUP(E408,HD_Odo!$C$2:$D$1381,2,FALSE)</f>
        <v>86068.5</v>
      </c>
      <c r="G408" s="92" t="str">
        <f>'EMFAC2017EI-2011Class'!H3989</f>
        <v>2019-T6 Public-12</v>
      </c>
      <c r="H408" s="77">
        <f t="shared" si="12"/>
        <v>0.95364403655431396</v>
      </c>
      <c r="I408" s="37"/>
      <c r="M408" s="36"/>
      <c r="N408" s="13"/>
    </row>
    <row r="409" spans="1:14" ht="13.7" customHeight="1" x14ac:dyDescent="0.25">
      <c r="A409" s="85">
        <f>'EMFAC2017EI-2011Class'!B3990</f>
        <v>2019</v>
      </c>
      <c r="B409" s="86" t="str">
        <f>'EMFAC2017EI-2011Class'!C3990</f>
        <v>T6 Public</v>
      </c>
      <c r="C409" s="85">
        <f>'EMFAC2017EI-2011Class'!D3990</f>
        <v>2006</v>
      </c>
      <c r="D409" s="85">
        <f>'EMFAC2017EI-2011Class'!F3990</f>
        <v>13</v>
      </c>
      <c r="E409" s="87" t="str">
        <f t="shared" si="13"/>
        <v>T6 Public-13</v>
      </c>
      <c r="F409" s="88">
        <f>VLOOKUP(E409,HD_Odo!$C$2:$D$1381,2,FALSE)</f>
        <v>91609.5</v>
      </c>
      <c r="G409" s="92" t="str">
        <f>'EMFAC2017EI-2011Class'!H3990</f>
        <v>2019-T6 Public-13</v>
      </c>
      <c r="H409" s="77">
        <f t="shared" si="12"/>
        <v>0.95143631978285237</v>
      </c>
      <c r="I409" s="37"/>
      <c r="M409" s="36"/>
      <c r="N409" s="13"/>
    </row>
    <row r="410" spans="1:14" ht="13.7" customHeight="1" x14ac:dyDescent="0.25">
      <c r="A410" s="85">
        <f>'EMFAC2017EI-2011Class'!B3991</f>
        <v>2019</v>
      </c>
      <c r="B410" s="86" t="str">
        <f>'EMFAC2017EI-2011Class'!C3991</f>
        <v>T6 Public</v>
      </c>
      <c r="C410" s="85">
        <f>'EMFAC2017EI-2011Class'!D3991</f>
        <v>2005</v>
      </c>
      <c r="D410" s="85">
        <f>'EMFAC2017EI-2011Class'!F3991</f>
        <v>14</v>
      </c>
      <c r="E410" s="87" t="str">
        <f t="shared" si="13"/>
        <v>T6 Public-14</v>
      </c>
      <c r="F410" s="88">
        <f>VLOOKUP(E410,HD_Odo!$C$2:$D$1381,2,FALSE)</f>
        <v>97029.5</v>
      </c>
      <c r="G410" s="92" t="str">
        <f>'EMFAC2017EI-2011Class'!H3991</f>
        <v>2019-T6 Public-14</v>
      </c>
      <c r="H410" s="77">
        <f t="shared" si="12"/>
        <v>0.9493430341334913</v>
      </c>
      <c r="I410" s="37"/>
      <c r="M410" s="36"/>
      <c r="N410" s="13"/>
    </row>
    <row r="411" spans="1:14" ht="13.7" customHeight="1" x14ac:dyDescent="0.25">
      <c r="A411" s="85">
        <f>'EMFAC2017EI-2011Class'!B3992</f>
        <v>2019</v>
      </c>
      <c r="B411" s="86" t="str">
        <f>'EMFAC2017EI-2011Class'!C3992</f>
        <v>T6 Public</v>
      </c>
      <c r="C411" s="85">
        <f>'EMFAC2017EI-2011Class'!D3992</f>
        <v>2004</v>
      </c>
      <c r="D411" s="85">
        <f>'EMFAC2017EI-2011Class'!F3992</f>
        <v>15</v>
      </c>
      <c r="E411" s="87" t="str">
        <f t="shared" si="13"/>
        <v>T6 Public-15</v>
      </c>
      <c r="F411" s="88">
        <f>VLOOKUP(E411,HD_Odo!$C$2:$D$1381,2,FALSE)</f>
        <v>102327.5</v>
      </c>
      <c r="G411" s="92" t="str">
        <f>'EMFAC2017EI-2011Class'!H3992</f>
        <v>2019-T6 Public-15</v>
      </c>
      <c r="H411" s="77">
        <f t="shared" si="12"/>
        <v>0.9473573248198266</v>
      </c>
      <c r="I411" s="37"/>
      <c r="M411" s="36"/>
      <c r="N411" s="13"/>
    </row>
    <row r="412" spans="1:14" ht="13.7" customHeight="1" x14ac:dyDescent="0.25">
      <c r="A412" s="85">
        <f>'EMFAC2017EI-2011Class'!B3993</f>
        <v>2019</v>
      </c>
      <c r="B412" s="86" t="str">
        <f>'EMFAC2017EI-2011Class'!C3993</f>
        <v>T6 Public</v>
      </c>
      <c r="C412" s="85">
        <f>'EMFAC2017EI-2011Class'!D3993</f>
        <v>2003</v>
      </c>
      <c r="D412" s="85">
        <f>'EMFAC2017EI-2011Class'!F3993</f>
        <v>16</v>
      </c>
      <c r="E412" s="87" t="str">
        <f t="shared" si="13"/>
        <v>T6 Public-16</v>
      </c>
      <c r="F412" s="88">
        <f>VLOOKUP(E412,HD_Odo!$C$2:$D$1381,2,FALSE)</f>
        <v>107504.5</v>
      </c>
      <c r="G412" s="92" t="str">
        <f>'EMFAC2017EI-2011Class'!H3993</f>
        <v>2019-T6 Public-16</v>
      </c>
      <c r="H412" s="77">
        <f t="shared" si="12"/>
        <v>0.96676348914808086</v>
      </c>
      <c r="I412" s="37"/>
      <c r="M412" s="36"/>
      <c r="N412" s="13"/>
    </row>
    <row r="413" spans="1:14" ht="13.7" customHeight="1" x14ac:dyDescent="0.25">
      <c r="A413" s="85">
        <f>'EMFAC2017EI-2011Class'!B3994</f>
        <v>2019</v>
      </c>
      <c r="B413" s="86" t="str">
        <f>'EMFAC2017EI-2011Class'!C3994</f>
        <v>T6 Public</v>
      </c>
      <c r="C413" s="85">
        <f>'EMFAC2017EI-2011Class'!D3994</f>
        <v>2002</v>
      </c>
      <c r="D413" s="85">
        <f>'EMFAC2017EI-2011Class'!F3994</f>
        <v>17</v>
      </c>
      <c r="E413" s="87" t="str">
        <f t="shared" si="13"/>
        <v>T6 Public-17</v>
      </c>
      <c r="F413" s="88">
        <f>VLOOKUP(E413,HD_Odo!$C$2:$D$1381,2,FALSE)</f>
        <v>112559.5</v>
      </c>
      <c r="G413" s="92" t="str">
        <f>'EMFAC2017EI-2011Class'!H3994</f>
        <v>2019-T6 Public-17</v>
      </c>
      <c r="H413" s="77">
        <f t="shared" si="12"/>
        <v>0.96571576190823305</v>
      </c>
      <c r="I413" s="37"/>
      <c r="M413" s="36"/>
      <c r="N413" s="13"/>
    </row>
    <row r="414" spans="1:14" ht="13.7" customHeight="1" x14ac:dyDescent="0.25">
      <c r="A414" s="85">
        <f>'EMFAC2017EI-2011Class'!B3995</f>
        <v>2019</v>
      </c>
      <c r="B414" s="86" t="str">
        <f>'EMFAC2017EI-2011Class'!C3995</f>
        <v>T6 Public</v>
      </c>
      <c r="C414" s="85">
        <f>'EMFAC2017EI-2011Class'!D3995</f>
        <v>2001</v>
      </c>
      <c r="D414" s="85">
        <f>'EMFAC2017EI-2011Class'!F3995</f>
        <v>18</v>
      </c>
      <c r="E414" s="87" t="str">
        <f t="shared" si="13"/>
        <v>T6 Public-18</v>
      </c>
      <c r="F414" s="88">
        <f>VLOOKUP(E414,HD_Odo!$C$2:$D$1381,2,FALSE)</f>
        <v>117492.5</v>
      </c>
      <c r="G414" s="92" t="str">
        <f>'EMFAC2017EI-2011Class'!H3995</f>
        <v>2019-T6 Public-18</v>
      </c>
      <c r="H414" s="77">
        <f t="shared" si="12"/>
        <v>0.96472279815821771</v>
      </c>
      <c r="I414" s="37"/>
      <c r="M414" s="36"/>
      <c r="N414" s="13"/>
    </row>
    <row r="415" spans="1:14" ht="13.7" customHeight="1" x14ac:dyDescent="0.25">
      <c r="A415" s="85">
        <f>'EMFAC2017EI-2011Class'!B3996</f>
        <v>2019</v>
      </c>
      <c r="B415" s="86" t="str">
        <f>'EMFAC2017EI-2011Class'!C3996</f>
        <v>T6 Public</v>
      </c>
      <c r="C415" s="85">
        <f>'EMFAC2017EI-2011Class'!D3996</f>
        <v>2000</v>
      </c>
      <c r="D415" s="85">
        <f>'EMFAC2017EI-2011Class'!F3996</f>
        <v>19</v>
      </c>
      <c r="E415" s="87" t="str">
        <f t="shared" si="13"/>
        <v>T6 Public-19</v>
      </c>
      <c r="F415" s="88">
        <f>VLOOKUP(E415,HD_Odo!$C$2:$D$1381,2,FALSE)</f>
        <v>122304.5</v>
      </c>
      <c r="G415" s="92" t="str">
        <f>'EMFAC2017EI-2011Class'!H3996</f>
        <v>2019-T6 Public-19</v>
      </c>
      <c r="H415" s="77">
        <f t="shared" si="12"/>
        <v>0.96378106293532417</v>
      </c>
      <c r="I415" s="37"/>
      <c r="M415" s="36"/>
      <c r="N415" s="13"/>
    </row>
    <row r="416" spans="1:14" ht="13.7" customHeight="1" x14ac:dyDescent="0.25">
      <c r="A416" s="85">
        <f>'EMFAC2017EI-2011Class'!B3997</f>
        <v>2019</v>
      </c>
      <c r="B416" s="86" t="str">
        <f>'EMFAC2017EI-2011Class'!C3997</f>
        <v>T6 Public</v>
      </c>
      <c r="C416" s="85">
        <f>'EMFAC2017EI-2011Class'!D3997</f>
        <v>1999</v>
      </c>
      <c r="D416" s="85">
        <f>'EMFAC2017EI-2011Class'!F3997</f>
        <v>20</v>
      </c>
      <c r="E416" s="87" t="str">
        <f t="shared" si="13"/>
        <v>T6 Public-20</v>
      </c>
      <c r="F416" s="88">
        <f>VLOOKUP(E416,HD_Odo!$C$2:$D$1381,2,FALSE)</f>
        <v>126913.5</v>
      </c>
      <c r="G416" s="92" t="str">
        <f>'EMFAC2017EI-2011Class'!H3997</f>
        <v>2019-T6 Public-20</v>
      </c>
      <c r="H416" s="77">
        <f t="shared" si="12"/>
        <v>0.96290293530013682</v>
      </c>
      <c r="I416" s="37"/>
      <c r="M416" s="36"/>
      <c r="N416" s="13"/>
    </row>
    <row r="417" spans="1:14" ht="13.7" customHeight="1" x14ac:dyDescent="0.25">
      <c r="A417" s="85">
        <f>'EMFAC2017EI-2011Class'!B3998</f>
        <v>2019</v>
      </c>
      <c r="B417" s="86" t="str">
        <f>'EMFAC2017EI-2011Class'!C3998</f>
        <v>T6 Public</v>
      </c>
      <c r="C417" s="85">
        <f>'EMFAC2017EI-2011Class'!D3998</f>
        <v>1998</v>
      </c>
      <c r="D417" s="85">
        <f>'EMFAC2017EI-2011Class'!F3998</f>
        <v>21</v>
      </c>
      <c r="E417" s="87" t="str">
        <f t="shared" si="13"/>
        <v>T6 Public-21</v>
      </c>
      <c r="F417" s="88">
        <f>VLOOKUP(E417,HD_Odo!$C$2:$D$1381,2,FALSE)</f>
        <v>131482.5</v>
      </c>
      <c r="G417" s="92" t="str">
        <f>'EMFAC2017EI-2011Class'!H3998</f>
        <v>2019-T6 Public-21</v>
      </c>
      <c r="H417" s="77">
        <f t="shared" si="12"/>
        <v>0.96205459505702096</v>
      </c>
      <c r="I417" s="37"/>
      <c r="M417" s="36"/>
      <c r="N417" s="13"/>
    </row>
    <row r="418" spans="1:14" ht="13.7" customHeight="1" x14ac:dyDescent="0.25">
      <c r="A418" s="85">
        <f>'EMFAC2017EI-2011Class'!B3999</f>
        <v>2019</v>
      </c>
      <c r="B418" s="86" t="str">
        <f>'EMFAC2017EI-2011Class'!C3999</f>
        <v>T6 Public</v>
      </c>
      <c r="C418" s="85">
        <f>'EMFAC2017EI-2011Class'!D3999</f>
        <v>1997</v>
      </c>
      <c r="D418" s="85">
        <f>'EMFAC2017EI-2011Class'!F3999</f>
        <v>22</v>
      </c>
      <c r="E418" s="87" t="str">
        <f t="shared" si="13"/>
        <v>T6 Public-22</v>
      </c>
      <c r="F418" s="88">
        <f>VLOOKUP(E418,HD_Odo!$C$2:$D$1381,2,FALSE)</f>
        <v>135929.5</v>
      </c>
      <c r="G418" s="92" t="str">
        <f>'EMFAC2017EI-2011Class'!H3999</f>
        <v>2019-T6 Public-22</v>
      </c>
      <c r="H418" s="77">
        <f t="shared" si="12"/>
        <v>0.96124930925262941</v>
      </c>
      <c r="I418" s="37"/>
      <c r="M418" s="36"/>
      <c r="N418" s="13"/>
    </row>
    <row r="419" spans="1:14" ht="13.7" customHeight="1" x14ac:dyDescent="0.25">
      <c r="A419" s="85">
        <f>'EMFAC2017EI-2011Class'!B4000</f>
        <v>2019</v>
      </c>
      <c r="B419" s="86" t="str">
        <f>'EMFAC2017EI-2011Class'!C4000</f>
        <v>T6 Public</v>
      </c>
      <c r="C419" s="85">
        <f>'EMFAC2017EI-2011Class'!D4000</f>
        <v>1996</v>
      </c>
      <c r="D419" s="85">
        <f>'EMFAC2017EI-2011Class'!F4000</f>
        <v>23</v>
      </c>
      <c r="E419" s="87" t="str">
        <f t="shared" si="13"/>
        <v>T6 Public-23</v>
      </c>
      <c r="F419" s="88">
        <f>VLOOKUP(E419,HD_Odo!$C$2:$D$1381,2,FALSE)</f>
        <v>140255.5</v>
      </c>
      <c r="G419" s="92" t="str">
        <f>'EMFAC2017EI-2011Class'!H4000</f>
        <v>2019-T6 Public-23</v>
      </c>
      <c r="H419" s="77">
        <f t="shared" si="12"/>
        <v>0.96048454913537984</v>
      </c>
      <c r="I419" s="37"/>
      <c r="M419" s="36"/>
      <c r="N419" s="13"/>
    </row>
    <row r="420" spans="1:14" ht="13.7" customHeight="1" x14ac:dyDescent="0.25">
      <c r="A420" s="85">
        <f>'EMFAC2017EI-2011Class'!B4001</f>
        <v>2019</v>
      </c>
      <c r="B420" s="86" t="str">
        <f>'EMFAC2017EI-2011Class'!C4001</f>
        <v>T6 Public</v>
      </c>
      <c r="C420" s="85">
        <f>'EMFAC2017EI-2011Class'!D4001</f>
        <v>1995</v>
      </c>
      <c r="D420" s="85">
        <f>'EMFAC2017EI-2011Class'!F4001</f>
        <v>24</v>
      </c>
      <c r="E420" s="87" t="str">
        <f t="shared" si="13"/>
        <v>T6 Public-24</v>
      </c>
      <c r="F420" s="88">
        <f>VLOOKUP(E420,HD_Odo!$C$2:$D$1381,2,FALSE)</f>
        <v>144459.5</v>
      </c>
      <c r="G420" s="92" t="str">
        <f>'EMFAC2017EI-2011Class'!H4001</f>
        <v>2019-T6 Public-24</v>
      </c>
      <c r="H420" s="77">
        <f t="shared" si="12"/>
        <v>0.95975833358589535</v>
      </c>
      <c r="I420" s="37"/>
      <c r="M420" s="36"/>
      <c r="N420" s="13"/>
    </row>
    <row r="421" spans="1:14" ht="13.7" customHeight="1" x14ac:dyDescent="0.25">
      <c r="A421" s="85">
        <f>'EMFAC2017EI-2011Class'!B4002</f>
        <v>2019</v>
      </c>
      <c r="B421" s="86" t="str">
        <f>'EMFAC2017EI-2011Class'!C4002</f>
        <v>T6 Public</v>
      </c>
      <c r="C421" s="85">
        <f>'EMFAC2017EI-2011Class'!D4002</f>
        <v>1994</v>
      </c>
      <c r="D421" s="85">
        <f>'EMFAC2017EI-2011Class'!F4002</f>
        <v>25</v>
      </c>
      <c r="E421" s="87" t="str">
        <f t="shared" si="13"/>
        <v>T6 Public-25</v>
      </c>
      <c r="F421" s="88">
        <f>VLOOKUP(E421,HD_Odo!$C$2:$D$1381,2,FALSE)</f>
        <v>148541.5</v>
      </c>
      <c r="G421" s="92" t="str">
        <f>'EMFAC2017EI-2011Class'!H4002</f>
        <v>2019-T6 Public-25</v>
      </c>
      <c r="H421" s="77">
        <f t="shared" si="12"/>
        <v>0.95906867072463808</v>
      </c>
      <c r="I421" s="37"/>
      <c r="M421" s="36"/>
      <c r="N421" s="13"/>
    </row>
    <row r="422" spans="1:14" ht="13.7" customHeight="1" x14ac:dyDescent="0.25">
      <c r="A422" s="85">
        <f>'EMFAC2017EI-2011Class'!B4003</f>
        <v>2019</v>
      </c>
      <c r="B422" s="86" t="str">
        <f>'EMFAC2017EI-2011Class'!C4003</f>
        <v>T6 Public</v>
      </c>
      <c r="C422" s="85">
        <f>'EMFAC2017EI-2011Class'!D4003</f>
        <v>1993</v>
      </c>
      <c r="D422" s="85">
        <f>'EMFAC2017EI-2011Class'!F4003</f>
        <v>26</v>
      </c>
      <c r="E422" s="87" t="str">
        <f t="shared" si="13"/>
        <v>T6 Public-26</v>
      </c>
      <c r="F422" s="88">
        <f>VLOOKUP(E422,HD_Odo!$C$2:$D$1381,2,FALSE)</f>
        <v>152502.5</v>
      </c>
      <c r="G422" s="92" t="str">
        <f>'EMFAC2017EI-2011Class'!H4003</f>
        <v>2019-T6 Public-26</v>
      </c>
      <c r="H422" s="77">
        <f t="shared" si="12"/>
        <v>1</v>
      </c>
      <c r="I422" s="37"/>
      <c r="M422" s="36"/>
      <c r="N422" s="13"/>
    </row>
    <row r="423" spans="1:14" ht="13.7" customHeight="1" x14ac:dyDescent="0.25">
      <c r="A423" s="85">
        <f>'EMFAC2017EI-2011Class'!B4004</f>
        <v>2019</v>
      </c>
      <c r="B423" s="86" t="str">
        <f>'EMFAC2017EI-2011Class'!C4004</f>
        <v>T6 Public</v>
      </c>
      <c r="C423" s="85">
        <f>'EMFAC2017EI-2011Class'!D4004</f>
        <v>1992</v>
      </c>
      <c r="D423" s="85">
        <f>'EMFAC2017EI-2011Class'!F4004</f>
        <v>27</v>
      </c>
      <c r="E423" s="87" t="str">
        <f t="shared" si="13"/>
        <v>T6 Public-27</v>
      </c>
      <c r="F423" s="88">
        <f>VLOOKUP(E423,HD_Odo!$C$2:$D$1381,2,FALSE)</f>
        <v>156341.5</v>
      </c>
      <c r="G423" s="92" t="str">
        <f>'EMFAC2017EI-2011Class'!H4004</f>
        <v>2019-T6 Public-27</v>
      </c>
      <c r="H423" s="77">
        <f t="shared" si="12"/>
        <v>1</v>
      </c>
      <c r="I423" s="37"/>
      <c r="M423" s="36"/>
      <c r="N423" s="13"/>
    </row>
    <row r="424" spans="1:14" ht="13.7" customHeight="1" x14ac:dyDescent="0.25">
      <c r="A424" s="85">
        <f>'EMFAC2017EI-2011Class'!B4005</f>
        <v>2019</v>
      </c>
      <c r="B424" s="86" t="str">
        <f>'EMFAC2017EI-2011Class'!C4005</f>
        <v>T6 Public</v>
      </c>
      <c r="C424" s="85">
        <f>'EMFAC2017EI-2011Class'!D4005</f>
        <v>1991</v>
      </c>
      <c r="D424" s="85">
        <f>'EMFAC2017EI-2011Class'!F4005</f>
        <v>28</v>
      </c>
      <c r="E424" s="87" t="str">
        <f t="shared" si="13"/>
        <v>T6 Public-28</v>
      </c>
      <c r="F424" s="88">
        <f>VLOOKUP(E424,HD_Odo!$C$2:$D$1381,2,FALSE)</f>
        <v>160059.5</v>
      </c>
      <c r="G424" s="92" t="str">
        <f>'EMFAC2017EI-2011Class'!H4005</f>
        <v>2019-T6 Public-28</v>
      </c>
      <c r="H424" s="77">
        <f t="shared" si="12"/>
        <v>1</v>
      </c>
      <c r="I424" s="37"/>
      <c r="M424" s="36"/>
      <c r="N424" s="13"/>
    </row>
    <row r="425" spans="1:14" ht="13.7" customHeight="1" x14ac:dyDescent="0.25">
      <c r="A425" s="85">
        <f>'EMFAC2017EI-2011Class'!B4006</f>
        <v>2019</v>
      </c>
      <c r="B425" s="86" t="str">
        <f>'EMFAC2017EI-2011Class'!C4006</f>
        <v>T6 Public</v>
      </c>
      <c r="C425" s="85">
        <f>'EMFAC2017EI-2011Class'!D4006</f>
        <v>1990</v>
      </c>
      <c r="D425" s="85">
        <f>'EMFAC2017EI-2011Class'!F4006</f>
        <v>29</v>
      </c>
      <c r="E425" s="87" t="str">
        <f t="shared" si="13"/>
        <v>T6 Public-29</v>
      </c>
      <c r="F425" s="88">
        <f>VLOOKUP(E425,HD_Odo!$C$2:$D$1381,2,FALSE)</f>
        <v>163655.5</v>
      </c>
      <c r="G425" s="92" t="str">
        <f>'EMFAC2017EI-2011Class'!H4006</f>
        <v>2019-T6 Public-29</v>
      </c>
      <c r="H425" s="77">
        <f t="shared" si="12"/>
        <v>1</v>
      </c>
      <c r="I425" s="37"/>
      <c r="M425" s="36"/>
      <c r="N425" s="13"/>
    </row>
    <row r="426" spans="1:14" ht="13.7" customHeight="1" x14ac:dyDescent="0.25">
      <c r="A426" s="85">
        <f>'EMFAC2017EI-2011Class'!B4007</f>
        <v>2019</v>
      </c>
      <c r="B426" s="86" t="str">
        <f>'EMFAC2017EI-2011Class'!C4007</f>
        <v>T6 Public</v>
      </c>
      <c r="C426" s="85">
        <f>'EMFAC2017EI-2011Class'!D4007</f>
        <v>1989</v>
      </c>
      <c r="D426" s="85">
        <f>'EMFAC2017EI-2011Class'!F4007</f>
        <v>30</v>
      </c>
      <c r="E426" s="87" t="str">
        <f t="shared" si="13"/>
        <v>T6 Public-30</v>
      </c>
      <c r="F426" s="88">
        <f>VLOOKUP(E426,HD_Odo!$C$2:$D$1381,2,FALSE)</f>
        <v>167129.5</v>
      </c>
      <c r="G426" s="92" t="str">
        <f>'EMFAC2017EI-2011Class'!H4007</f>
        <v>2019-T6 Public-30</v>
      </c>
      <c r="H426" s="77">
        <f t="shared" si="12"/>
        <v>1</v>
      </c>
      <c r="I426" s="37"/>
      <c r="M426" s="36"/>
      <c r="N426" s="13"/>
    </row>
    <row r="427" spans="1:14" ht="13.7" customHeight="1" x14ac:dyDescent="0.25">
      <c r="A427" s="85">
        <f>'EMFAC2017EI-2011Class'!B4008</f>
        <v>2019</v>
      </c>
      <c r="B427" s="86" t="str">
        <f>'EMFAC2017EI-2011Class'!C4008</f>
        <v>T6 Public</v>
      </c>
      <c r="C427" s="85">
        <f>'EMFAC2017EI-2011Class'!D4008</f>
        <v>1988</v>
      </c>
      <c r="D427" s="85">
        <f>'EMFAC2017EI-2011Class'!F4008</f>
        <v>31</v>
      </c>
      <c r="E427" s="87" t="str">
        <f t="shared" si="13"/>
        <v>T6 Public-31</v>
      </c>
      <c r="F427" s="88">
        <f>VLOOKUP(E427,HD_Odo!$C$2:$D$1381,2,FALSE)</f>
        <v>170482.5</v>
      </c>
      <c r="G427" s="92" t="str">
        <f>'EMFAC2017EI-2011Class'!H4008</f>
        <v>2019-T6 Public-31</v>
      </c>
      <c r="H427" s="77">
        <f t="shared" si="12"/>
        <v>1</v>
      </c>
      <c r="I427" s="37"/>
      <c r="M427" s="36"/>
      <c r="N427" s="13"/>
    </row>
    <row r="428" spans="1:14" ht="13.7" customHeight="1" x14ac:dyDescent="0.25">
      <c r="A428" s="85">
        <f>'EMFAC2017EI-2011Class'!B4009</f>
        <v>2019</v>
      </c>
      <c r="B428" s="86" t="str">
        <f>'EMFAC2017EI-2011Class'!C4009</f>
        <v>T6 Public</v>
      </c>
      <c r="C428" s="85">
        <f>'EMFAC2017EI-2011Class'!D4009</f>
        <v>1987</v>
      </c>
      <c r="D428" s="85">
        <f>'EMFAC2017EI-2011Class'!F4009</f>
        <v>32</v>
      </c>
      <c r="E428" s="87" t="str">
        <f t="shared" si="13"/>
        <v>T6 Public-32</v>
      </c>
      <c r="F428" s="88">
        <f>VLOOKUP(E428,HD_Odo!$C$2:$D$1381,2,FALSE)</f>
        <v>173713.5</v>
      </c>
      <c r="G428" s="92" t="str">
        <f>'EMFAC2017EI-2011Class'!H4009</f>
        <v>2019-T6 Public-32</v>
      </c>
      <c r="H428" s="77">
        <f t="shared" si="12"/>
        <v>1</v>
      </c>
      <c r="I428" s="37"/>
      <c r="M428" s="36"/>
      <c r="N428" s="13"/>
    </row>
    <row r="429" spans="1:14" ht="13.7" customHeight="1" x14ac:dyDescent="0.25">
      <c r="A429" s="85">
        <f>'EMFAC2017EI-2011Class'!B4010</f>
        <v>2019</v>
      </c>
      <c r="B429" s="86" t="str">
        <f>'EMFAC2017EI-2011Class'!C4010</f>
        <v>T6 Public</v>
      </c>
      <c r="C429" s="85">
        <f>'EMFAC2017EI-2011Class'!D4010</f>
        <v>1986</v>
      </c>
      <c r="D429" s="85">
        <f>'EMFAC2017EI-2011Class'!F4010</f>
        <v>33</v>
      </c>
      <c r="E429" s="87" t="str">
        <f t="shared" si="13"/>
        <v>T6 Public-33</v>
      </c>
      <c r="F429" s="88">
        <f>VLOOKUP(E429,HD_Odo!$C$2:$D$1381,2,FALSE)</f>
        <v>176823.5</v>
      </c>
      <c r="G429" s="92" t="str">
        <f>'EMFAC2017EI-2011Class'!H4010</f>
        <v>2019-T6 Public-33</v>
      </c>
      <c r="H429" s="77">
        <f t="shared" si="12"/>
        <v>1</v>
      </c>
      <c r="I429" s="37"/>
      <c r="M429" s="36"/>
      <c r="N429" s="13"/>
    </row>
    <row r="430" spans="1:14" ht="13.7" customHeight="1" x14ac:dyDescent="0.25">
      <c r="A430" s="85">
        <f>'EMFAC2017EI-2011Class'!B4011</f>
        <v>2019</v>
      </c>
      <c r="B430" s="86" t="str">
        <f>'EMFAC2017EI-2011Class'!C4011</f>
        <v>T6 Public</v>
      </c>
      <c r="C430" s="85">
        <f>'EMFAC2017EI-2011Class'!D4011</f>
        <v>1985</v>
      </c>
      <c r="D430" s="85">
        <f>'EMFAC2017EI-2011Class'!F4011</f>
        <v>34</v>
      </c>
      <c r="E430" s="87" t="str">
        <f t="shared" si="13"/>
        <v>T6 Public-34</v>
      </c>
      <c r="F430" s="88">
        <f>VLOOKUP(E430,HD_Odo!$C$2:$D$1381,2,FALSE)</f>
        <v>179811.5</v>
      </c>
      <c r="G430" s="92" t="str">
        <f>'EMFAC2017EI-2011Class'!H4011</f>
        <v>2019-T6 Public-34</v>
      </c>
      <c r="H430" s="77">
        <f t="shared" si="12"/>
        <v>1</v>
      </c>
      <c r="I430" s="37"/>
      <c r="M430" s="36"/>
      <c r="N430" s="13"/>
    </row>
    <row r="431" spans="1:14" ht="13.7" customHeight="1" x14ac:dyDescent="0.25">
      <c r="A431" s="85">
        <f>'EMFAC2017EI-2011Class'!B4012</f>
        <v>2019</v>
      </c>
      <c r="B431" s="86" t="str">
        <f>'EMFAC2017EI-2011Class'!C4012</f>
        <v>T6 Public</v>
      </c>
      <c r="C431" s="85">
        <f>'EMFAC2017EI-2011Class'!D4012</f>
        <v>1984</v>
      </c>
      <c r="D431" s="85">
        <f>'EMFAC2017EI-2011Class'!F4012</f>
        <v>35</v>
      </c>
      <c r="E431" s="87" t="str">
        <f t="shared" si="13"/>
        <v>T6 Public-35</v>
      </c>
      <c r="F431" s="88">
        <f>VLOOKUP(E431,HD_Odo!$C$2:$D$1381,2,FALSE)</f>
        <v>182678.5</v>
      </c>
      <c r="G431" s="92" t="str">
        <f>'EMFAC2017EI-2011Class'!H4012</f>
        <v>2019-T6 Public-35</v>
      </c>
      <c r="H431" s="77">
        <f t="shared" si="12"/>
        <v>1</v>
      </c>
      <c r="I431" s="37"/>
      <c r="M431" s="36"/>
      <c r="N431" s="13"/>
    </row>
    <row r="432" spans="1:14" ht="13.7" customHeight="1" x14ac:dyDescent="0.25">
      <c r="A432" s="85">
        <f>'EMFAC2017EI-2011Class'!B4013</f>
        <v>2019</v>
      </c>
      <c r="B432" s="86" t="str">
        <f>'EMFAC2017EI-2011Class'!C4013</f>
        <v>T6 Public</v>
      </c>
      <c r="C432" s="85">
        <f>'EMFAC2017EI-2011Class'!D4013</f>
        <v>1983</v>
      </c>
      <c r="D432" s="85">
        <f>'EMFAC2017EI-2011Class'!F4013</f>
        <v>36</v>
      </c>
      <c r="E432" s="87" t="str">
        <f t="shared" si="13"/>
        <v>T6 Public-36</v>
      </c>
      <c r="F432" s="88">
        <f>VLOOKUP(E432,HD_Odo!$C$2:$D$1381,2,FALSE)</f>
        <v>185423.5</v>
      </c>
      <c r="G432" s="92" t="str">
        <f>'EMFAC2017EI-2011Class'!H4013</f>
        <v>2019-T6 Public-36</v>
      </c>
      <c r="H432" s="77">
        <f t="shared" si="12"/>
        <v>1</v>
      </c>
      <c r="I432" s="37"/>
      <c r="M432" s="36"/>
      <c r="N432" s="13"/>
    </row>
    <row r="433" spans="1:14" ht="13.7" customHeight="1" x14ac:dyDescent="0.25">
      <c r="A433" s="85">
        <f>'EMFAC2017EI-2011Class'!B4014</f>
        <v>2019</v>
      </c>
      <c r="B433" s="86" t="str">
        <f>'EMFAC2017EI-2011Class'!C4014</f>
        <v>T6 Public</v>
      </c>
      <c r="C433" s="85">
        <f>'EMFAC2017EI-2011Class'!D4014</f>
        <v>1982</v>
      </c>
      <c r="D433" s="85">
        <f>'EMFAC2017EI-2011Class'!F4014</f>
        <v>37</v>
      </c>
      <c r="E433" s="87" t="str">
        <f t="shared" si="13"/>
        <v>T6 Public-37</v>
      </c>
      <c r="F433" s="88">
        <f>VLOOKUP(E433,HD_Odo!$C$2:$D$1381,2,FALSE)</f>
        <v>188046.5</v>
      </c>
      <c r="G433" s="92" t="str">
        <f>'EMFAC2017EI-2011Class'!H4014</f>
        <v>2019-T6 Public-37</v>
      </c>
      <c r="H433" s="77">
        <f t="shared" si="12"/>
        <v>1</v>
      </c>
      <c r="I433" s="37"/>
      <c r="M433" s="36"/>
      <c r="N433" s="13"/>
    </row>
    <row r="434" spans="1:14" ht="13.7" customHeight="1" x14ac:dyDescent="0.25">
      <c r="A434" s="85">
        <f>'EMFAC2017EI-2011Class'!B4015</f>
        <v>2019</v>
      </c>
      <c r="B434" s="86" t="str">
        <f>'EMFAC2017EI-2011Class'!C4015</f>
        <v>T6 Public</v>
      </c>
      <c r="C434" s="85">
        <f>'EMFAC2017EI-2011Class'!D4015</f>
        <v>1981</v>
      </c>
      <c r="D434" s="85">
        <f>'EMFAC2017EI-2011Class'!F4015</f>
        <v>38</v>
      </c>
      <c r="E434" s="87" t="str">
        <f t="shared" si="13"/>
        <v>T6 Public-38</v>
      </c>
      <c r="F434" s="88">
        <f>VLOOKUP(E434,HD_Odo!$C$2:$D$1381,2,FALSE)</f>
        <v>190669.5</v>
      </c>
      <c r="G434" s="92" t="str">
        <f>'EMFAC2017EI-2011Class'!H4015</f>
        <v>2019-T6 Public-38</v>
      </c>
      <c r="H434" s="77">
        <f t="shared" si="12"/>
        <v>1</v>
      </c>
      <c r="I434" s="37"/>
      <c r="M434" s="36"/>
      <c r="N434" s="13"/>
    </row>
    <row r="435" spans="1:14" ht="13.7" customHeight="1" x14ac:dyDescent="0.25">
      <c r="A435" s="85">
        <f>'EMFAC2017EI-2011Class'!B4016</f>
        <v>2019</v>
      </c>
      <c r="B435" s="86" t="str">
        <f>'EMFAC2017EI-2011Class'!C4016</f>
        <v>T6 Public</v>
      </c>
      <c r="C435" s="85">
        <f>'EMFAC2017EI-2011Class'!D4016</f>
        <v>1980</v>
      </c>
      <c r="D435" s="85">
        <f>'EMFAC2017EI-2011Class'!F4016</f>
        <v>39</v>
      </c>
      <c r="E435" s="87" t="str">
        <f t="shared" si="13"/>
        <v>T6 Public-39</v>
      </c>
      <c r="F435" s="88">
        <f>VLOOKUP(E435,HD_Odo!$C$2:$D$1381,2,FALSE)</f>
        <v>193292.5</v>
      </c>
      <c r="G435" s="92" t="str">
        <f>'EMFAC2017EI-2011Class'!H4016</f>
        <v>2019-T6 Public-39</v>
      </c>
      <c r="H435" s="77">
        <f t="shared" si="12"/>
        <v>1</v>
      </c>
      <c r="I435" s="37"/>
      <c r="M435" s="36"/>
      <c r="N435" s="13"/>
    </row>
    <row r="436" spans="1:14" ht="13.7" customHeight="1" x14ac:dyDescent="0.25">
      <c r="A436" s="85">
        <f>'EMFAC2017EI-2011Class'!B4017</f>
        <v>2019</v>
      </c>
      <c r="B436" s="86" t="str">
        <f>'EMFAC2017EI-2011Class'!C4017</f>
        <v>T6 Public</v>
      </c>
      <c r="C436" s="85">
        <f>'EMFAC2017EI-2011Class'!D4017</f>
        <v>1979</v>
      </c>
      <c r="D436" s="85">
        <f>'EMFAC2017EI-2011Class'!F4017</f>
        <v>40</v>
      </c>
      <c r="E436" s="87" t="str">
        <f t="shared" si="13"/>
        <v>T6 Public-40</v>
      </c>
      <c r="F436" s="88">
        <f>VLOOKUP(E436,HD_Odo!$C$2:$D$1381,2,FALSE)</f>
        <v>195915.5</v>
      </c>
      <c r="G436" s="92" t="str">
        <f>'EMFAC2017EI-2011Class'!H4017</f>
        <v>2019-T6 Public-40</v>
      </c>
      <c r="H436" s="77">
        <f t="shared" si="12"/>
        <v>1</v>
      </c>
      <c r="I436" s="37"/>
      <c r="M436" s="36"/>
      <c r="N436" s="13"/>
    </row>
    <row r="437" spans="1:14" ht="13.7" customHeight="1" x14ac:dyDescent="0.25">
      <c r="A437" s="85">
        <f>'EMFAC2017EI-2011Class'!B4018</f>
        <v>2019</v>
      </c>
      <c r="B437" s="86" t="str">
        <f>'EMFAC2017EI-2011Class'!C4018</f>
        <v>T6 Public</v>
      </c>
      <c r="C437" s="85">
        <f>'EMFAC2017EI-2011Class'!D4018</f>
        <v>1978</v>
      </c>
      <c r="D437" s="85">
        <f>'EMFAC2017EI-2011Class'!F4018</f>
        <v>41</v>
      </c>
      <c r="E437" s="87" t="str">
        <f t="shared" si="13"/>
        <v>T6 Public-41</v>
      </c>
      <c r="F437" s="88">
        <f>VLOOKUP(E437,HD_Odo!$C$2:$D$1381,2,FALSE)</f>
        <v>198538.5</v>
      </c>
      <c r="G437" s="92" t="str">
        <f>'EMFAC2017EI-2011Class'!H4018</f>
        <v>2019-T6 Public-41</v>
      </c>
      <c r="H437" s="77">
        <f t="shared" si="12"/>
        <v>1</v>
      </c>
      <c r="I437" s="37"/>
      <c r="M437" s="36"/>
      <c r="N437" s="13"/>
    </row>
    <row r="438" spans="1:14" ht="13.7" customHeight="1" x14ac:dyDescent="0.25">
      <c r="A438" s="85">
        <f>'EMFAC2017EI-2011Class'!B4019</f>
        <v>2019</v>
      </c>
      <c r="B438" s="86" t="str">
        <f>'EMFAC2017EI-2011Class'!C4019</f>
        <v>T6 Public</v>
      </c>
      <c r="C438" s="85">
        <f>'EMFAC2017EI-2011Class'!D4019</f>
        <v>1977</v>
      </c>
      <c r="D438" s="85">
        <f>'EMFAC2017EI-2011Class'!F4019</f>
        <v>42</v>
      </c>
      <c r="E438" s="87" t="str">
        <f t="shared" si="13"/>
        <v>T6 Public-42</v>
      </c>
      <c r="F438" s="88">
        <f>VLOOKUP(E438,HD_Odo!$C$2:$D$1381,2,FALSE)</f>
        <v>201161.5</v>
      </c>
      <c r="G438" s="92" t="str">
        <f>'EMFAC2017EI-2011Class'!H4019</f>
        <v>2019-T6 Public-42</v>
      </c>
      <c r="H438" s="77">
        <f t="shared" si="12"/>
        <v>1</v>
      </c>
      <c r="I438" s="37"/>
      <c r="M438" s="36"/>
      <c r="N438" s="13"/>
    </row>
    <row r="439" spans="1:14" ht="13.7" customHeight="1" x14ac:dyDescent="0.25">
      <c r="A439" s="85">
        <f>'EMFAC2017EI-2011Class'!B4020</f>
        <v>2019</v>
      </c>
      <c r="B439" s="86" t="str">
        <f>'EMFAC2017EI-2011Class'!C4020</f>
        <v>T6 Public</v>
      </c>
      <c r="C439" s="85">
        <f>'EMFAC2017EI-2011Class'!D4020</f>
        <v>1976</v>
      </c>
      <c r="D439" s="85">
        <f>'EMFAC2017EI-2011Class'!F4020</f>
        <v>43</v>
      </c>
      <c r="E439" s="87" t="str">
        <f t="shared" si="13"/>
        <v>T6 Public-43</v>
      </c>
      <c r="F439" s="88">
        <f>VLOOKUP(E439,HD_Odo!$C$2:$D$1381,2,FALSE)</f>
        <v>203784.5</v>
      </c>
      <c r="G439" s="92" t="str">
        <f>'EMFAC2017EI-2011Class'!H4020</f>
        <v>2019-T6 Public-43</v>
      </c>
      <c r="H439" s="77">
        <f t="shared" si="12"/>
        <v>1</v>
      </c>
      <c r="I439" s="37"/>
      <c r="M439" s="36"/>
      <c r="N439" s="13"/>
    </row>
    <row r="440" spans="1:14" ht="13.7" customHeight="1" x14ac:dyDescent="0.25">
      <c r="A440" s="85">
        <f>'EMFAC2017EI-2011Class'!B4021</f>
        <v>2019</v>
      </c>
      <c r="B440" s="86" t="str">
        <f>'EMFAC2017EI-2011Class'!C4021</f>
        <v>T6 Public</v>
      </c>
      <c r="C440" s="85">
        <f>'EMFAC2017EI-2011Class'!D4021</f>
        <v>1975</v>
      </c>
      <c r="D440" s="85">
        <f>'EMFAC2017EI-2011Class'!F4021</f>
        <v>44</v>
      </c>
      <c r="E440" s="87" t="str">
        <f t="shared" si="13"/>
        <v>T6 Public-44</v>
      </c>
      <c r="F440" s="88">
        <f>VLOOKUP(E440,HD_Odo!$C$2:$D$1381,2,FALSE)</f>
        <v>206407.5</v>
      </c>
      <c r="G440" s="92" t="str">
        <f>'EMFAC2017EI-2011Class'!H4021</f>
        <v>2019-T6 Public-44</v>
      </c>
      <c r="H440" s="77">
        <f t="shared" si="12"/>
        <v>1</v>
      </c>
      <c r="I440" s="37"/>
      <c r="M440" s="36"/>
      <c r="N440" s="13"/>
    </row>
    <row r="441" spans="1:14" ht="13.7" customHeight="1" x14ac:dyDescent="0.25">
      <c r="A441" s="85">
        <f>'EMFAC2017EI-2011Class'!B4022</f>
        <v>2019</v>
      </c>
      <c r="B441" s="86" t="str">
        <f>'EMFAC2017EI-2011Class'!C4022</f>
        <v>T6 SBUS</v>
      </c>
      <c r="C441" s="85">
        <f>'EMFAC2017EI-2011Class'!D4022</f>
        <v>2020</v>
      </c>
      <c r="D441" s="85">
        <f>'EMFAC2017EI-2011Class'!F4022</f>
        <v>-1</v>
      </c>
      <c r="E441" s="87" t="str">
        <f t="shared" si="13"/>
        <v>T6 SBUS--1</v>
      </c>
      <c r="F441" s="88">
        <f>VLOOKUP(E441,HD_Odo!$C$2:$D$1381,2,FALSE)</f>
        <v>5945.45</v>
      </c>
      <c r="G441" s="92" t="str">
        <f>'EMFAC2017EI-2011Class'!H4022</f>
        <v>2019-T6 SBUS--1</v>
      </c>
      <c r="H441" s="77">
        <f t="shared" si="12"/>
        <v>0.99015125889212585</v>
      </c>
      <c r="I441" s="37"/>
      <c r="M441" s="36"/>
      <c r="N441" s="13"/>
    </row>
    <row r="442" spans="1:14" ht="13.7" customHeight="1" x14ac:dyDescent="0.25">
      <c r="A442" s="85">
        <f>'EMFAC2017EI-2011Class'!B4023</f>
        <v>2019</v>
      </c>
      <c r="B442" s="86" t="str">
        <f>'EMFAC2017EI-2011Class'!C4023</f>
        <v>T6 SBUS</v>
      </c>
      <c r="C442" s="85">
        <f>'EMFAC2017EI-2011Class'!D4023</f>
        <v>2019</v>
      </c>
      <c r="D442" s="85">
        <f>'EMFAC2017EI-2011Class'!F4023</f>
        <v>0</v>
      </c>
      <c r="E442" s="87" t="str">
        <f t="shared" si="13"/>
        <v>T6 SBUS-0</v>
      </c>
      <c r="F442" s="88">
        <f>VLOOKUP(E442,HD_Odo!$C$2:$D$1381,2,FALSE)</f>
        <v>20214.53</v>
      </c>
      <c r="G442" s="92" t="str">
        <f>'EMFAC2017EI-2011Class'!H4023</f>
        <v>2019-T6 SBUS-0</v>
      </c>
      <c r="H442" s="77">
        <f t="shared" si="12"/>
        <v>0.96962608136049211</v>
      </c>
      <c r="I442" s="37"/>
      <c r="M442" s="36"/>
      <c r="N442" s="13"/>
    </row>
    <row r="443" spans="1:14" ht="13.7" customHeight="1" x14ac:dyDescent="0.25">
      <c r="A443" s="85">
        <f>'EMFAC2017EI-2011Class'!B4024</f>
        <v>2019</v>
      </c>
      <c r="B443" s="86" t="str">
        <f>'EMFAC2017EI-2011Class'!C4024</f>
        <v>T6 SBUS</v>
      </c>
      <c r="C443" s="85">
        <f>'EMFAC2017EI-2011Class'!D4024</f>
        <v>2018</v>
      </c>
      <c r="D443" s="85">
        <f>'EMFAC2017EI-2011Class'!F4024</f>
        <v>1</v>
      </c>
      <c r="E443" s="87" t="str">
        <f t="shared" si="13"/>
        <v>T6 SBUS-1</v>
      </c>
      <c r="F443" s="88">
        <f>VLOOKUP(E443,HD_Odo!$C$2:$D$1381,2,FALSE)</f>
        <v>34344.230000000003</v>
      </c>
      <c r="G443" s="92" t="str">
        <f>'EMFAC2017EI-2011Class'!H4024</f>
        <v>2019-T6 SBUS-1</v>
      </c>
      <c r="H443" s="77">
        <f t="shared" si="12"/>
        <v>0.95274369245435409</v>
      </c>
      <c r="I443" s="37"/>
      <c r="M443" s="36"/>
      <c r="N443" s="13"/>
    </row>
    <row r="444" spans="1:14" ht="13.7" customHeight="1" x14ac:dyDescent="0.25">
      <c r="A444" s="85">
        <f>'EMFAC2017EI-2011Class'!B4025</f>
        <v>2019</v>
      </c>
      <c r="B444" s="86" t="str">
        <f>'EMFAC2017EI-2011Class'!C4025</f>
        <v>T6 SBUS</v>
      </c>
      <c r="C444" s="85">
        <f>'EMFAC2017EI-2011Class'!D4025</f>
        <v>2017</v>
      </c>
      <c r="D444" s="85">
        <f>'EMFAC2017EI-2011Class'!F4025</f>
        <v>2</v>
      </c>
      <c r="E444" s="87" t="str">
        <f t="shared" si="13"/>
        <v>T6 SBUS-2</v>
      </c>
      <c r="F444" s="88">
        <f>VLOOKUP(E444,HD_Odo!$C$2:$D$1381,2,FALSE)</f>
        <v>48334.54</v>
      </c>
      <c r="G444" s="92" t="str">
        <f>'EMFAC2017EI-2011Class'!H4025</f>
        <v>2019-T6 SBUS-2</v>
      </c>
      <c r="H444" s="77">
        <f t="shared" si="12"/>
        <v>0.93861526120849281</v>
      </c>
      <c r="I444" s="37"/>
      <c r="M444" s="36"/>
      <c r="N444" s="13"/>
    </row>
    <row r="445" spans="1:14" ht="13.7" customHeight="1" x14ac:dyDescent="0.25">
      <c r="A445" s="85">
        <f>'EMFAC2017EI-2011Class'!B4026</f>
        <v>2019</v>
      </c>
      <c r="B445" s="86" t="str">
        <f>'EMFAC2017EI-2011Class'!C4026</f>
        <v>T6 SBUS</v>
      </c>
      <c r="C445" s="85">
        <f>'EMFAC2017EI-2011Class'!D4026</f>
        <v>2016</v>
      </c>
      <c r="D445" s="85">
        <f>'EMFAC2017EI-2011Class'!F4026</f>
        <v>3</v>
      </c>
      <c r="E445" s="87" t="str">
        <f t="shared" si="13"/>
        <v>T6 SBUS-3</v>
      </c>
      <c r="F445" s="88">
        <f>VLOOKUP(E445,HD_Odo!$C$2:$D$1381,2,FALSE)</f>
        <v>62185.47</v>
      </c>
      <c r="G445" s="92" t="str">
        <f>'EMFAC2017EI-2011Class'!H4026</f>
        <v>2019-T6 SBUS-3</v>
      </c>
      <c r="H445" s="77">
        <f t="shared" si="12"/>
        <v>0.92661938534450761</v>
      </c>
      <c r="I445" s="37"/>
      <c r="M445" s="36"/>
      <c r="N445" s="13"/>
    </row>
    <row r="446" spans="1:14" ht="13.7" customHeight="1" x14ac:dyDescent="0.25">
      <c r="A446" s="85">
        <f>'EMFAC2017EI-2011Class'!B4027</f>
        <v>2019</v>
      </c>
      <c r="B446" s="86" t="str">
        <f>'EMFAC2017EI-2011Class'!C4027</f>
        <v>T6 SBUS</v>
      </c>
      <c r="C446" s="85">
        <f>'EMFAC2017EI-2011Class'!D4027</f>
        <v>2015</v>
      </c>
      <c r="D446" s="85">
        <f>'EMFAC2017EI-2011Class'!F4027</f>
        <v>4</v>
      </c>
      <c r="E446" s="87" t="str">
        <f t="shared" si="13"/>
        <v>T6 SBUS-4</v>
      </c>
      <c r="F446" s="88">
        <f>VLOOKUP(E446,HD_Odo!$C$2:$D$1381,2,FALSE)</f>
        <v>75897.009999999995</v>
      </c>
      <c r="G446" s="92" t="str">
        <f>'EMFAC2017EI-2011Class'!H4027</f>
        <v>2019-T6 SBUS-4</v>
      </c>
      <c r="H446" s="77">
        <f t="shared" si="12"/>
        <v>0.91630857667664678</v>
      </c>
      <c r="I446" s="37"/>
      <c r="M446" s="36"/>
      <c r="N446" s="13"/>
    </row>
    <row r="447" spans="1:14" ht="13.7" customHeight="1" x14ac:dyDescent="0.25">
      <c r="A447" s="85">
        <f>'EMFAC2017EI-2011Class'!B4028</f>
        <v>2019</v>
      </c>
      <c r="B447" s="86" t="str">
        <f>'EMFAC2017EI-2011Class'!C4028</f>
        <v>T6 SBUS</v>
      </c>
      <c r="C447" s="85">
        <f>'EMFAC2017EI-2011Class'!D4028</f>
        <v>2014</v>
      </c>
      <c r="D447" s="85">
        <f>'EMFAC2017EI-2011Class'!F4028</f>
        <v>5</v>
      </c>
      <c r="E447" s="87" t="str">
        <f t="shared" si="13"/>
        <v>T6 SBUS-5</v>
      </c>
      <c r="F447" s="88">
        <f>VLOOKUP(E447,HD_Odo!$C$2:$D$1381,2,FALSE)</f>
        <v>89469.18</v>
      </c>
      <c r="G447" s="92" t="str">
        <f>'EMFAC2017EI-2011Class'!H4028</f>
        <v>2019-T6 SBUS-5</v>
      </c>
      <c r="H447" s="77">
        <f t="shared" si="12"/>
        <v>0.90735236748909665</v>
      </c>
      <c r="I447" s="37"/>
      <c r="M447" s="36"/>
      <c r="N447" s="13"/>
    </row>
    <row r="448" spans="1:14" ht="13.7" customHeight="1" x14ac:dyDescent="0.25">
      <c r="A448" s="85">
        <f>'EMFAC2017EI-2011Class'!B4029</f>
        <v>2019</v>
      </c>
      <c r="B448" s="86" t="str">
        <f>'EMFAC2017EI-2011Class'!C4029</f>
        <v>T6 SBUS</v>
      </c>
      <c r="C448" s="85">
        <f>'EMFAC2017EI-2011Class'!D4029</f>
        <v>2013</v>
      </c>
      <c r="D448" s="85">
        <f>'EMFAC2017EI-2011Class'!F4029</f>
        <v>6</v>
      </c>
      <c r="E448" s="87" t="str">
        <f t="shared" si="13"/>
        <v>T6 SBUS-6</v>
      </c>
      <c r="F448" s="88">
        <f>VLOOKUP(E448,HD_Odo!$C$2:$D$1381,2,FALSE)</f>
        <v>102901.97</v>
      </c>
      <c r="G448" s="92" t="str">
        <f>'EMFAC2017EI-2011Class'!H4029</f>
        <v>2019-T6 SBUS-6</v>
      </c>
      <c r="H448" s="77">
        <f t="shared" si="12"/>
        <v>0.87743004151548021</v>
      </c>
      <c r="I448" s="37"/>
      <c r="M448" s="36"/>
      <c r="N448" s="13"/>
    </row>
    <row r="449" spans="1:14" ht="13.7" customHeight="1" x14ac:dyDescent="0.25">
      <c r="A449" s="85">
        <f>'EMFAC2017EI-2011Class'!B4030</f>
        <v>2019</v>
      </c>
      <c r="B449" s="86" t="str">
        <f>'EMFAC2017EI-2011Class'!C4030</f>
        <v>T6 SBUS</v>
      </c>
      <c r="C449" s="85">
        <f>'EMFAC2017EI-2011Class'!D4030</f>
        <v>2012</v>
      </c>
      <c r="D449" s="85">
        <f>'EMFAC2017EI-2011Class'!F4030</f>
        <v>7</v>
      </c>
      <c r="E449" s="87" t="str">
        <f t="shared" si="13"/>
        <v>T6 SBUS-7</v>
      </c>
      <c r="F449" s="88">
        <f>VLOOKUP(E449,HD_Odo!$C$2:$D$1381,2,FALSE)</f>
        <v>116195.37</v>
      </c>
      <c r="G449" s="92" t="str">
        <f>'EMFAC2017EI-2011Class'!H4030</f>
        <v>2019-T6 SBUS-7</v>
      </c>
      <c r="H449" s="77">
        <f t="shared" si="12"/>
        <v>0.87067927422276592</v>
      </c>
      <c r="I449" s="37"/>
      <c r="M449" s="36"/>
      <c r="N449" s="13"/>
    </row>
    <row r="450" spans="1:14" ht="13.7" customHeight="1" x14ac:dyDescent="0.25">
      <c r="A450" s="85">
        <f>'EMFAC2017EI-2011Class'!B4031</f>
        <v>2019</v>
      </c>
      <c r="B450" s="86" t="str">
        <f>'EMFAC2017EI-2011Class'!C4031</f>
        <v>T6 SBUS</v>
      </c>
      <c r="C450" s="85">
        <f>'EMFAC2017EI-2011Class'!D4031</f>
        <v>2011</v>
      </c>
      <c r="D450" s="85">
        <f>'EMFAC2017EI-2011Class'!F4031</f>
        <v>8</v>
      </c>
      <c r="E450" s="87" t="str">
        <f t="shared" si="13"/>
        <v>T6 SBUS-8</v>
      </c>
      <c r="F450" s="88">
        <f>VLOOKUP(E450,HD_Odo!$C$2:$D$1381,2,FALSE)</f>
        <v>129349.39</v>
      </c>
      <c r="G450" s="92" t="str">
        <f>'EMFAC2017EI-2011Class'!H4031</f>
        <v>2019-T6 SBUS-8</v>
      </c>
      <c r="H450" s="77">
        <f t="shared" si="12"/>
        <v>0.86481831523440877</v>
      </c>
      <c r="I450" s="37"/>
      <c r="M450" s="36"/>
      <c r="N450" s="13"/>
    </row>
    <row r="451" spans="1:14" ht="13.7" customHeight="1" x14ac:dyDescent="0.25">
      <c r="A451" s="85">
        <f>'EMFAC2017EI-2011Class'!B4032</f>
        <v>2019</v>
      </c>
      <c r="B451" s="86" t="str">
        <f>'EMFAC2017EI-2011Class'!C4032</f>
        <v>T6 SBUS</v>
      </c>
      <c r="C451" s="85">
        <f>'EMFAC2017EI-2011Class'!D4032</f>
        <v>2010</v>
      </c>
      <c r="D451" s="85">
        <f>'EMFAC2017EI-2011Class'!F4032</f>
        <v>9</v>
      </c>
      <c r="E451" s="87" t="str">
        <f t="shared" si="13"/>
        <v>T6 SBUS-9</v>
      </c>
      <c r="F451" s="88">
        <f>VLOOKUP(E451,HD_Odo!$C$2:$D$1381,2,FALSE)</f>
        <v>142364.03</v>
      </c>
      <c r="G451" s="92" t="str">
        <f>'EMFAC2017EI-2011Class'!H4032</f>
        <v>2019-T6 SBUS-9</v>
      </c>
      <c r="H451" s="77">
        <f t="shared" si="12"/>
        <v>0.88324695913477647</v>
      </c>
      <c r="I451" s="37"/>
      <c r="M451" s="36"/>
      <c r="N451" s="13"/>
    </row>
    <row r="452" spans="1:14" ht="13.7" customHeight="1" x14ac:dyDescent="0.25">
      <c r="A452" s="85">
        <f>'EMFAC2017EI-2011Class'!B4033</f>
        <v>2019</v>
      </c>
      <c r="B452" s="86" t="str">
        <f>'EMFAC2017EI-2011Class'!C4033</f>
        <v>T6 SBUS</v>
      </c>
      <c r="C452" s="85">
        <f>'EMFAC2017EI-2011Class'!D4033</f>
        <v>2009</v>
      </c>
      <c r="D452" s="85">
        <f>'EMFAC2017EI-2011Class'!F4033</f>
        <v>10</v>
      </c>
      <c r="E452" s="87" t="str">
        <f t="shared" si="13"/>
        <v>T6 SBUS-10</v>
      </c>
      <c r="F452" s="88">
        <f>VLOOKUP(E452,HD_Odo!$C$2:$D$1381,2,FALSE)</f>
        <v>155239.29</v>
      </c>
      <c r="G452" s="92" t="str">
        <f>'EMFAC2017EI-2011Class'!H4033</f>
        <v>2019-T6 SBUS-10</v>
      </c>
      <c r="H452" s="77">
        <f t="shared" si="12"/>
        <v>0.8774835574860117</v>
      </c>
      <c r="I452" s="37"/>
      <c r="M452" s="36"/>
      <c r="N452" s="13"/>
    </row>
    <row r="453" spans="1:14" ht="13.7" customHeight="1" x14ac:dyDescent="0.25">
      <c r="A453" s="85">
        <f>'EMFAC2017EI-2011Class'!B4034</f>
        <v>2019</v>
      </c>
      <c r="B453" s="86" t="str">
        <f>'EMFAC2017EI-2011Class'!C4034</f>
        <v>T6 SBUS</v>
      </c>
      <c r="C453" s="85">
        <f>'EMFAC2017EI-2011Class'!D4034</f>
        <v>2008</v>
      </c>
      <c r="D453" s="85">
        <f>'EMFAC2017EI-2011Class'!F4034</f>
        <v>11</v>
      </c>
      <c r="E453" s="87" t="str">
        <f t="shared" si="13"/>
        <v>T6 SBUS-11</v>
      </c>
      <c r="F453" s="88">
        <f>VLOOKUP(E453,HD_Odo!$C$2:$D$1381,2,FALSE)</f>
        <v>167975.17</v>
      </c>
      <c r="G453" s="92" t="str">
        <f>'EMFAC2017EI-2011Class'!H4034</f>
        <v>2019-T6 SBUS-11</v>
      </c>
      <c r="H453" s="77">
        <f t="shared" si="12"/>
        <v>0.87219437198076211</v>
      </c>
      <c r="I453" s="37"/>
      <c r="M453" s="36"/>
      <c r="N453" s="13"/>
    </row>
    <row r="454" spans="1:14" ht="13.7" customHeight="1" x14ac:dyDescent="0.25">
      <c r="A454" s="85">
        <f>'EMFAC2017EI-2011Class'!B4035</f>
        <v>2019</v>
      </c>
      <c r="B454" s="86" t="str">
        <f>'EMFAC2017EI-2011Class'!C4035</f>
        <v>T6 SBUS</v>
      </c>
      <c r="C454" s="85">
        <f>'EMFAC2017EI-2011Class'!D4035</f>
        <v>2007</v>
      </c>
      <c r="D454" s="85">
        <f>'EMFAC2017EI-2011Class'!F4035</f>
        <v>12</v>
      </c>
      <c r="E454" s="87" t="str">
        <f t="shared" si="13"/>
        <v>T6 SBUS-12</v>
      </c>
      <c r="F454" s="88">
        <f>VLOOKUP(E454,HD_Odo!$C$2:$D$1381,2,FALSE)</f>
        <v>180571.66</v>
      </c>
      <c r="G454" s="92" t="str">
        <f>'EMFAC2017EI-2011Class'!H4035</f>
        <v>2019-T6 SBUS-12</v>
      </c>
      <c r="H454" s="77">
        <f t="shared" si="12"/>
        <v>0.92358677639002629</v>
      </c>
      <c r="I454" s="37"/>
      <c r="M454" s="36"/>
      <c r="N454" s="13"/>
    </row>
    <row r="455" spans="1:14" ht="13.7" customHeight="1" x14ac:dyDescent="0.25">
      <c r="A455" s="85">
        <f>'EMFAC2017EI-2011Class'!B4036</f>
        <v>2019</v>
      </c>
      <c r="B455" s="86" t="str">
        <f>'EMFAC2017EI-2011Class'!C4036</f>
        <v>T6 SBUS</v>
      </c>
      <c r="C455" s="85">
        <f>'EMFAC2017EI-2011Class'!D4036</f>
        <v>2006</v>
      </c>
      <c r="D455" s="85">
        <f>'EMFAC2017EI-2011Class'!F4036</f>
        <v>13</v>
      </c>
      <c r="E455" s="87" t="str">
        <f t="shared" si="13"/>
        <v>T6 SBUS-13</v>
      </c>
      <c r="F455" s="88">
        <f>VLOOKUP(E455,HD_Odo!$C$2:$D$1381,2,FALSE)</f>
        <v>193028.77</v>
      </c>
      <c r="G455" s="92" t="str">
        <f>'EMFAC2017EI-2011Class'!H4036</f>
        <v>2019-T6 SBUS-13</v>
      </c>
      <c r="H455" s="77">
        <f t="shared" si="12"/>
        <v>0.92055930553949872</v>
      </c>
      <c r="I455" s="37"/>
      <c r="M455" s="36"/>
      <c r="N455" s="13"/>
    </row>
    <row r="456" spans="1:14" ht="13.7" customHeight="1" x14ac:dyDescent="0.25">
      <c r="A456" s="85">
        <f>'EMFAC2017EI-2011Class'!B4037</f>
        <v>2019</v>
      </c>
      <c r="B456" s="86" t="str">
        <f>'EMFAC2017EI-2011Class'!C4037</f>
        <v>T6 SBUS</v>
      </c>
      <c r="C456" s="85">
        <f>'EMFAC2017EI-2011Class'!D4037</f>
        <v>2005</v>
      </c>
      <c r="D456" s="85">
        <f>'EMFAC2017EI-2011Class'!F4037</f>
        <v>14</v>
      </c>
      <c r="E456" s="87" t="str">
        <f t="shared" si="13"/>
        <v>T6 SBUS-14</v>
      </c>
      <c r="F456" s="88">
        <f>VLOOKUP(E456,HD_Odo!$C$2:$D$1381,2,FALSE)</f>
        <v>205346.5</v>
      </c>
      <c r="G456" s="92" t="str">
        <f>'EMFAC2017EI-2011Class'!H4037</f>
        <v>2019-T6 SBUS-14</v>
      </c>
      <c r="H456" s="77">
        <f t="shared" si="12"/>
        <v>0.91772494362424484</v>
      </c>
      <c r="I456" s="37"/>
      <c r="M456" s="36"/>
      <c r="N456" s="13"/>
    </row>
    <row r="457" spans="1:14" ht="13.7" customHeight="1" x14ac:dyDescent="0.25">
      <c r="A457" s="85">
        <f>'EMFAC2017EI-2011Class'!B4038</f>
        <v>2019</v>
      </c>
      <c r="B457" s="86" t="str">
        <f>'EMFAC2017EI-2011Class'!C4038</f>
        <v>T6 SBUS</v>
      </c>
      <c r="C457" s="85">
        <f>'EMFAC2017EI-2011Class'!D4038</f>
        <v>2004</v>
      </c>
      <c r="D457" s="85">
        <f>'EMFAC2017EI-2011Class'!F4038</f>
        <v>15</v>
      </c>
      <c r="E457" s="87" t="str">
        <f t="shared" si="13"/>
        <v>T6 SBUS-15</v>
      </c>
      <c r="F457" s="88">
        <f>VLOOKUP(E457,HD_Odo!$C$2:$D$1381,2,FALSE)</f>
        <v>217524.85</v>
      </c>
      <c r="G457" s="92" t="str">
        <f>'EMFAC2017EI-2011Class'!H4038</f>
        <v>2019-T6 SBUS-15</v>
      </c>
      <c r="H457" s="77">
        <f t="shared" si="12"/>
        <v>0.9150662802478523</v>
      </c>
      <c r="I457" s="37"/>
      <c r="M457" s="36"/>
      <c r="N457" s="13"/>
    </row>
    <row r="458" spans="1:14" ht="13.7" customHeight="1" x14ac:dyDescent="0.25">
      <c r="A458" s="85">
        <f>'EMFAC2017EI-2011Class'!B4039</f>
        <v>2019</v>
      </c>
      <c r="B458" s="86" t="str">
        <f>'EMFAC2017EI-2011Class'!C4039</f>
        <v>T6 SBUS</v>
      </c>
      <c r="C458" s="85">
        <f>'EMFAC2017EI-2011Class'!D4039</f>
        <v>2003</v>
      </c>
      <c r="D458" s="85">
        <f>'EMFAC2017EI-2011Class'!F4039</f>
        <v>16</v>
      </c>
      <c r="E458" s="87" t="str">
        <f t="shared" si="13"/>
        <v>T6 SBUS-16</v>
      </c>
      <c r="F458" s="88">
        <f>VLOOKUP(E458,HD_Odo!$C$2:$D$1381,2,FALSE)</f>
        <v>229563.82</v>
      </c>
      <c r="G458" s="92" t="str">
        <f>'EMFAC2017EI-2011Class'!H4039</f>
        <v>2019-T6 SBUS-16</v>
      </c>
      <c r="H458" s="77">
        <f t="shared" ref="H458:H508" si="14">IF(C458&lt;1994,1,IF(C458&lt;2004,($I$3+$J$3*(F458/10000))/($E$3+$F$3*(F458/10000)),IF(C458&lt;2008,($I$4+$J$4*(F458/10000))/($E$4+$F$4*(F458/10000)),IF(C458&lt;2011,($I$5+$J$5*(F458/10000))/($E$5+$F$5*(F458/10000)),IF(C458&lt;2014,($I$6+$J$6*(F458/10000))/($E$6+$F$6*(F458/10000)),($I$7+$J$7*(F458/10000))/($E$7+$F$7*(F458/10000)))))))</f>
        <v>0.94792055170840628</v>
      </c>
      <c r="I458" s="37"/>
      <c r="M458" s="36"/>
      <c r="N458" s="13"/>
    </row>
    <row r="459" spans="1:14" ht="13.7" customHeight="1" x14ac:dyDescent="0.25">
      <c r="A459" s="85">
        <f>'EMFAC2017EI-2011Class'!B4040</f>
        <v>2019</v>
      </c>
      <c r="B459" s="86" t="str">
        <f>'EMFAC2017EI-2011Class'!C4040</f>
        <v>T6 SBUS</v>
      </c>
      <c r="C459" s="85">
        <f>'EMFAC2017EI-2011Class'!D4040</f>
        <v>2002</v>
      </c>
      <c r="D459" s="85">
        <f>'EMFAC2017EI-2011Class'!F4040</f>
        <v>17</v>
      </c>
      <c r="E459" s="87" t="str">
        <f t="shared" ref="E459:E522" si="15">CONCATENATE(B459,"-",D459)</f>
        <v>T6 SBUS-17</v>
      </c>
      <c r="F459" s="88">
        <f>VLOOKUP(E459,HD_Odo!$C$2:$D$1381,2,FALSE)</f>
        <v>241463.4</v>
      </c>
      <c r="G459" s="92" t="str">
        <f>'EMFAC2017EI-2011Class'!H4040</f>
        <v>2019-T6 SBUS-17</v>
      </c>
      <c r="H459" s="77">
        <f t="shared" si="14"/>
        <v>0.94660667018398992</v>
      </c>
      <c r="I459" s="37"/>
      <c r="M459" s="36"/>
      <c r="N459" s="13"/>
    </row>
    <row r="460" spans="1:14" ht="13.7" customHeight="1" x14ac:dyDescent="0.25">
      <c r="A460" s="85">
        <f>'EMFAC2017EI-2011Class'!B4041</f>
        <v>2019</v>
      </c>
      <c r="B460" s="86" t="str">
        <f>'EMFAC2017EI-2011Class'!C4041</f>
        <v>T6 SBUS</v>
      </c>
      <c r="C460" s="85">
        <f>'EMFAC2017EI-2011Class'!D4041</f>
        <v>2001</v>
      </c>
      <c r="D460" s="85">
        <f>'EMFAC2017EI-2011Class'!F4041</f>
        <v>18</v>
      </c>
      <c r="E460" s="87" t="str">
        <f t="shared" si="15"/>
        <v>T6 SBUS-18</v>
      </c>
      <c r="F460" s="88">
        <f>VLOOKUP(E460,HD_Odo!$C$2:$D$1381,2,FALSE)</f>
        <v>253223.6</v>
      </c>
      <c r="G460" s="92" t="str">
        <f>'EMFAC2017EI-2011Class'!H4041</f>
        <v>2019-T6 SBUS-18</v>
      </c>
      <c r="H460" s="77">
        <f t="shared" si="14"/>
        <v>0.94537189380018505</v>
      </c>
      <c r="I460" s="37"/>
      <c r="M460" s="36"/>
      <c r="N460" s="13"/>
    </row>
    <row r="461" spans="1:14" ht="13.7" customHeight="1" x14ac:dyDescent="0.25">
      <c r="A461" s="85">
        <f>'EMFAC2017EI-2011Class'!B4042</f>
        <v>2019</v>
      </c>
      <c r="B461" s="86" t="str">
        <f>'EMFAC2017EI-2011Class'!C4042</f>
        <v>T6 SBUS</v>
      </c>
      <c r="C461" s="85">
        <f>'EMFAC2017EI-2011Class'!D4042</f>
        <v>2000</v>
      </c>
      <c r="D461" s="85">
        <f>'EMFAC2017EI-2011Class'!F4042</f>
        <v>19</v>
      </c>
      <c r="E461" s="87" t="str">
        <f t="shared" si="15"/>
        <v>T6 SBUS-19</v>
      </c>
      <c r="F461" s="88">
        <f>VLOOKUP(E461,HD_Odo!$C$2:$D$1381,2,FALSE)</f>
        <v>264844.42</v>
      </c>
      <c r="G461" s="92" t="str">
        <f>'EMFAC2017EI-2011Class'!H4042</f>
        <v>2019-T6 SBUS-19</v>
      </c>
      <c r="H461" s="77">
        <f t="shared" si="14"/>
        <v>0.94420952507028744</v>
      </c>
      <c r="I461" s="37"/>
      <c r="M461" s="36"/>
      <c r="N461" s="13"/>
    </row>
    <row r="462" spans="1:14" ht="13.7" customHeight="1" x14ac:dyDescent="0.25">
      <c r="A462" s="85">
        <f>'EMFAC2017EI-2011Class'!B4043</f>
        <v>2019</v>
      </c>
      <c r="B462" s="86" t="str">
        <f>'EMFAC2017EI-2011Class'!C4043</f>
        <v>T6 SBUS</v>
      </c>
      <c r="C462" s="85">
        <f>'EMFAC2017EI-2011Class'!D4043</f>
        <v>1999</v>
      </c>
      <c r="D462" s="85">
        <f>'EMFAC2017EI-2011Class'!F4043</f>
        <v>20</v>
      </c>
      <c r="E462" s="87" t="str">
        <f t="shared" si="15"/>
        <v>T6 SBUS-20</v>
      </c>
      <c r="F462" s="88">
        <f>VLOOKUP(E462,HD_Odo!$C$2:$D$1381,2,FALSE)</f>
        <v>276325.86</v>
      </c>
      <c r="G462" s="92" t="str">
        <f>'EMFAC2017EI-2011Class'!H4043</f>
        <v>2019-T6 SBUS-20</v>
      </c>
      <c r="H462" s="77">
        <f t="shared" si="14"/>
        <v>0.94311360618413131</v>
      </c>
      <c r="I462" s="37"/>
      <c r="M462" s="36"/>
      <c r="N462" s="13"/>
    </row>
    <row r="463" spans="1:14" ht="13.7" customHeight="1" x14ac:dyDescent="0.25">
      <c r="A463" s="85">
        <f>'EMFAC2017EI-2011Class'!B4044</f>
        <v>2019</v>
      </c>
      <c r="B463" s="86" t="str">
        <f>'EMFAC2017EI-2011Class'!C4044</f>
        <v>T6 SBUS</v>
      </c>
      <c r="C463" s="85">
        <f>'EMFAC2017EI-2011Class'!D4044</f>
        <v>1998</v>
      </c>
      <c r="D463" s="85">
        <f>'EMFAC2017EI-2011Class'!F4044</f>
        <v>21</v>
      </c>
      <c r="E463" s="87" t="str">
        <f t="shared" si="15"/>
        <v>T6 SBUS-21</v>
      </c>
      <c r="F463" s="88">
        <f>VLOOKUP(E463,HD_Odo!$C$2:$D$1381,2,FALSE)</f>
        <v>287667.92</v>
      </c>
      <c r="G463" s="92" t="str">
        <f>'EMFAC2017EI-2011Class'!H4044</f>
        <v>2019-T6 SBUS-21</v>
      </c>
      <c r="H463" s="77">
        <f t="shared" si="14"/>
        <v>0.94207881974291874</v>
      </c>
      <c r="I463" s="37"/>
      <c r="M463" s="36"/>
      <c r="N463" s="13"/>
    </row>
    <row r="464" spans="1:14" ht="13.7" customHeight="1" x14ac:dyDescent="0.25">
      <c r="A464" s="85">
        <f>'EMFAC2017EI-2011Class'!B4045</f>
        <v>2019</v>
      </c>
      <c r="B464" s="86" t="str">
        <f>'EMFAC2017EI-2011Class'!C4045</f>
        <v>T6 SBUS</v>
      </c>
      <c r="C464" s="85">
        <f>'EMFAC2017EI-2011Class'!D4045</f>
        <v>1997</v>
      </c>
      <c r="D464" s="85">
        <f>'EMFAC2017EI-2011Class'!F4045</f>
        <v>22</v>
      </c>
      <c r="E464" s="87" t="str">
        <f t="shared" si="15"/>
        <v>T6 SBUS-22</v>
      </c>
      <c r="F464" s="88">
        <f>VLOOKUP(E464,HD_Odo!$C$2:$D$1381,2,FALSE)</f>
        <v>298870.59000000003</v>
      </c>
      <c r="G464" s="92" t="str">
        <f>'EMFAC2017EI-2011Class'!H4045</f>
        <v>2019-T6 SBUS-22</v>
      </c>
      <c r="H464" s="77">
        <f t="shared" si="14"/>
        <v>0.94110040591979738</v>
      </c>
      <c r="I464" s="37"/>
      <c r="M464" s="36"/>
      <c r="N464" s="13"/>
    </row>
    <row r="465" spans="1:14" ht="13.7" customHeight="1" x14ac:dyDescent="0.25">
      <c r="A465" s="85">
        <f>'EMFAC2017EI-2011Class'!B4046</f>
        <v>2019</v>
      </c>
      <c r="B465" s="86" t="str">
        <f>'EMFAC2017EI-2011Class'!C4046</f>
        <v>T6 SBUS</v>
      </c>
      <c r="C465" s="85">
        <f>'EMFAC2017EI-2011Class'!D4046</f>
        <v>1996</v>
      </c>
      <c r="D465" s="85">
        <f>'EMFAC2017EI-2011Class'!F4046</f>
        <v>23</v>
      </c>
      <c r="E465" s="87" t="str">
        <f t="shared" si="15"/>
        <v>T6 SBUS-23</v>
      </c>
      <c r="F465" s="88">
        <f>VLOOKUP(E465,HD_Odo!$C$2:$D$1381,2,FALSE)</f>
        <v>309933.88</v>
      </c>
      <c r="G465" s="92" t="str">
        <f>'EMFAC2017EI-2011Class'!H4046</f>
        <v>2019-T6 SBUS-23</v>
      </c>
      <c r="H465" s="77">
        <f t="shared" si="14"/>
        <v>0.94017408892565091</v>
      </c>
      <c r="I465" s="37"/>
      <c r="M465" s="36"/>
      <c r="N465" s="13"/>
    </row>
    <row r="466" spans="1:14" ht="13.7" customHeight="1" x14ac:dyDescent="0.25">
      <c r="A466" s="85">
        <f>'EMFAC2017EI-2011Class'!B4047</f>
        <v>2019</v>
      </c>
      <c r="B466" s="86" t="str">
        <f>'EMFAC2017EI-2011Class'!C4047</f>
        <v>T6 SBUS</v>
      </c>
      <c r="C466" s="85">
        <f>'EMFAC2017EI-2011Class'!D4047</f>
        <v>1995</v>
      </c>
      <c r="D466" s="85">
        <f>'EMFAC2017EI-2011Class'!F4047</f>
        <v>24</v>
      </c>
      <c r="E466" s="87" t="str">
        <f t="shared" si="15"/>
        <v>T6 SBUS-24</v>
      </c>
      <c r="F466" s="88">
        <f>VLOOKUP(E466,HD_Odo!$C$2:$D$1381,2,FALSE)</f>
        <v>320857.78999999998</v>
      </c>
      <c r="G466" s="92" t="str">
        <f>'EMFAC2017EI-2011Class'!H4047</f>
        <v>2019-T6 SBUS-24</v>
      </c>
      <c r="H466" s="77">
        <f t="shared" si="14"/>
        <v>0.93929601938888041</v>
      </c>
      <c r="I466" s="37"/>
      <c r="M466" s="36"/>
      <c r="N466" s="13"/>
    </row>
    <row r="467" spans="1:14" ht="13.7" customHeight="1" x14ac:dyDescent="0.25">
      <c r="A467" s="85">
        <f>'EMFAC2017EI-2011Class'!B4048</f>
        <v>2019</v>
      </c>
      <c r="B467" s="86" t="str">
        <f>'EMFAC2017EI-2011Class'!C4048</f>
        <v>T6 SBUS</v>
      </c>
      <c r="C467" s="85">
        <f>'EMFAC2017EI-2011Class'!D4048</f>
        <v>1994</v>
      </c>
      <c r="D467" s="85">
        <f>'EMFAC2017EI-2011Class'!F4048</f>
        <v>25</v>
      </c>
      <c r="E467" s="87" t="str">
        <f t="shared" si="15"/>
        <v>T6 SBUS-25</v>
      </c>
      <c r="F467" s="88">
        <f>VLOOKUP(E467,HD_Odo!$C$2:$D$1381,2,FALSE)</f>
        <v>331642.32</v>
      </c>
      <c r="G467" s="92" t="str">
        <f>'EMFAC2017EI-2011Class'!H4048</f>
        <v>2019-T6 SBUS-25</v>
      </c>
      <c r="H467" s="77">
        <f t="shared" si="14"/>
        <v>0.93846272186725122</v>
      </c>
      <c r="I467" s="37"/>
      <c r="M467" s="36"/>
      <c r="N467" s="13"/>
    </row>
    <row r="468" spans="1:14" ht="13.7" customHeight="1" x14ac:dyDescent="0.25">
      <c r="A468" s="85">
        <f>'EMFAC2017EI-2011Class'!B4049</f>
        <v>2019</v>
      </c>
      <c r="B468" s="86" t="str">
        <f>'EMFAC2017EI-2011Class'!C4049</f>
        <v>T6 SBUS</v>
      </c>
      <c r="C468" s="85">
        <f>'EMFAC2017EI-2011Class'!D4049</f>
        <v>1993</v>
      </c>
      <c r="D468" s="85">
        <f>'EMFAC2017EI-2011Class'!F4049</f>
        <v>26</v>
      </c>
      <c r="E468" s="87" t="str">
        <f t="shared" si="15"/>
        <v>T6 SBUS-26</v>
      </c>
      <c r="F468" s="88">
        <f>VLOOKUP(E468,HD_Odo!$C$2:$D$1381,2,FALSE)</f>
        <v>342287.47</v>
      </c>
      <c r="G468" s="92" t="str">
        <f>'EMFAC2017EI-2011Class'!H4049</f>
        <v>2019-T6 SBUS-26</v>
      </c>
      <c r="H468" s="77">
        <f t="shared" si="14"/>
        <v>1</v>
      </c>
      <c r="I468" s="37"/>
      <c r="M468" s="36"/>
      <c r="N468" s="13"/>
    </row>
    <row r="469" spans="1:14" ht="13.7" customHeight="1" x14ac:dyDescent="0.25">
      <c r="A469" s="85">
        <f>'EMFAC2017EI-2011Class'!B4050</f>
        <v>2019</v>
      </c>
      <c r="B469" s="86" t="str">
        <f>'EMFAC2017EI-2011Class'!C4050</f>
        <v>T6 SBUS</v>
      </c>
      <c r="C469" s="85">
        <f>'EMFAC2017EI-2011Class'!D4050</f>
        <v>1992</v>
      </c>
      <c r="D469" s="85">
        <f>'EMFAC2017EI-2011Class'!F4050</f>
        <v>27</v>
      </c>
      <c r="E469" s="87" t="str">
        <f t="shared" si="15"/>
        <v>T6 SBUS-27</v>
      </c>
      <c r="F469" s="88">
        <f>VLOOKUP(E469,HD_Odo!$C$2:$D$1381,2,FALSE)</f>
        <v>352793.23</v>
      </c>
      <c r="G469" s="92" t="str">
        <f>'EMFAC2017EI-2011Class'!H4050</f>
        <v>2019-T6 SBUS-27</v>
      </c>
      <c r="H469" s="77">
        <f t="shared" si="14"/>
        <v>1</v>
      </c>
      <c r="I469" s="37"/>
      <c r="M469" s="36"/>
      <c r="N469" s="13"/>
    </row>
    <row r="470" spans="1:14" ht="13.7" customHeight="1" x14ac:dyDescent="0.25">
      <c r="A470" s="85">
        <f>'EMFAC2017EI-2011Class'!B4051</f>
        <v>2019</v>
      </c>
      <c r="B470" s="86" t="str">
        <f>'EMFAC2017EI-2011Class'!C4051</f>
        <v>T6 SBUS</v>
      </c>
      <c r="C470" s="85">
        <f>'EMFAC2017EI-2011Class'!D4051</f>
        <v>1991</v>
      </c>
      <c r="D470" s="85">
        <f>'EMFAC2017EI-2011Class'!F4051</f>
        <v>28</v>
      </c>
      <c r="E470" s="87" t="str">
        <f t="shared" si="15"/>
        <v>T6 SBUS-28</v>
      </c>
      <c r="F470" s="88">
        <f>VLOOKUP(E470,HD_Odo!$C$2:$D$1381,2,FALSE)</f>
        <v>363159.61</v>
      </c>
      <c r="G470" s="92" t="str">
        <f>'EMFAC2017EI-2011Class'!H4051</f>
        <v>2019-T6 SBUS-28</v>
      </c>
      <c r="H470" s="77">
        <f t="shared" si="14"/>
        <v>1</v>
      </c>
      <c r="I470" s="37"/>
      <c r="M470" s="36"/>
      <c r="N470" s="13"/>
    </row>
    <row r="471" spans="1:14" ht="13.7" customHeight="1" x14ac:dyDescent="0.25">
      <c r="A471" s="85">
        <f>'EMFAC2017EI-2011Class'!B4052</f>
        <v>2019</v>
      </c>
      <c r="B471" s="86" t="str">
        <f>'EMFAC2017EI-2011Class'!C4052</f>
        <v>T6 SBUS</v>
      </c>
      <c r="C471" s="85">
        <f>'EMFAC2017EI-2011Class'!D4052</f>
        <v>1990</v>
      </c>
      <c r="D471" s="85">
        <f>'EMFAC2017EI-2011Class'!F4052</f>
        <v>29</v>
      </c>
      <c r="E471" s="87" t="str">
        <f t="shared" si="15"/>
        <v>T6 SBUS-29</v>
      </c>
      <c r="F471" s="88">
        <f>VLOOKUP(E471,HD_Odo!$C$2:$D$1381,2,FALSE)</f>
        <v>373386.61</v>
      </c>
      <c r="G471" s="92" t="str">
        <f>'EMFAC2017EI-2011Class'!H4052</f>
        <v>2019-T6 SBUS-29</v>
      </c>
      <c r="H471" s="77">
        <f t="shared" si="14"/>
        <v>1</v>
      </c>
      <c r="I471" s="37"/>
      <c r="M471" s="36"/>
      <c r="N471" s="13"/>
    </row>
    <row r="472" spans="1:14" ht="13.7" customHeight="1" x14ac:dyDescent="0.25">
      <c r="A472" s="85">
        <f>'EMFAC2017EI-2011Class'!B4053</f>
        <v>2019</v>
      </c>
      <c r="B472" s="86" t="str">
        <f>'EMFAC2017EI-2011Class'!C4053</f>
        <v>T6 SBUS</v>
      </c>
      <c r="C472" s="85">
        <f>'EMFAC2017EI-2011Class'!D4053</f>
        <v>1989</v>
      </c>
      <c r="D472" s="85">
        <f>'EMFAC2017EI-2011Class'!F4053</f>
        <v>30</v>
      </c>
      <c r="E472" s="87" t="str">
        <f t="shared" si="15"/>
        <v>T6 SBUS-30</v>
      </c>
      <c r="F472" s="88">
        <f>VLOOKUP(E472,HD_Odo!$C$2:$D$1381,2,FALSE)</f>
        <v>383474.23</v>
      </c>
      <c r="G472" s="92" t="str">
        <f>'EMFAC2017EI-2011Class'!H4053</f>
        <v>2019-T6 SBUS-30</v>
      </c>
      <c r="H472" s="77">
        <f t="shared" si="14"/>
        <v>1</v>
      </c>
      <c r="I472" s="37"/>
      <c r="M472" s="36"/>
      <c r="N472" s="13"/>
    </row>
    <row r="473" spans="1:14" ht="13.7" customHeight="1" x14ac:dyDescent="0.25">
      <c r="A473" s="85">
        <f>'EMFAC2017EI-2011Class'!B4054</f>
        <v>2019</v>
      </c>
      <c r="B473" s="86" t="str">
        <f>'EMFAC2017EI-2011Class'!C4054</f>
        <v>T6 SBUS</v>
      </c>
      <c r="C473" s="85">
        <f>'EMFAC2017EI-2011Class'!D4054</f>
        <v>1988</v>
      </c>
      <c r="D473" s="85">
        <f>'EMFAC2017EI-2011Class'!F4054</f>
        <v>31</v>
      </c>
      <c r="E473" s="87" t="str">
        <f t="shared" si="15"/>
        <v>T6 SBUS-31</v>
      </c>
      <c r="F473" s="88">
        <f>VLOOKUP(E473,HD_Odo!$C$2:$D$1381,2,FALSE)</f>
        <v>393422.46799999999</v>
      </c>
      <c r="G473" s="92" t="str">
        <f>'EMFAC2017EI-2011Class'!H4054</f>
        <v>2019-T6 SBUS-31</v>
      </c>
      <c r="H473" s="77">
        <f t="shared" si="14"/>
        <v>1</v>
      </c>
      <c r="I473" s="37"/>
      <c r="M473" s="36"/>
      <c r="N473" s="13"/>
    </row>
    <row r="474" spans="1:14" ht="13.7" customHeight="1" x14ac:dyDescent="0.25">
      <c r="A474" s="85">
        <f>'EMFAC2017EI-2011Class'!B4055</f>
        <v>2019</v>
      </c>
      <c r="B474" s="86" t="str">
        <f>'EMFAC2017EI-2011Class'!C4055</f>
        <v>T6 SBUS</v>
      </c>
      <c r="C474" s="85">
        <f>'EMFAC2017EI-2011Class'!D4055</f>
        <v>1987</v>
      </c>
      <c r="D474" s="85">
        <f>'EMFAC2017EI-2011Class'!F4055</f>
        <v>32</v>
      </c>
      <c r="E474" s="87" t="str">
        <f t="shared" si="15"/>
        <v>T6 SBUS-32</v>
      </c>
      <c r="F474" s="88">
        <f>VLOOKUP(E474,HD_Odo!$C$2:$D$1381,2,FALSE)</f>
        <v>400000</v>
      </c>
      <c r="G474" s="92" t="str">
        <f>'EMFAC2017EI-2011Class'!H4055</f>
        <v>2019-T6 SBUS-32</v>
      </c>
      <c r="H474" s="77">
        <f t="shared" si="14"/>
        <v>1</v>
      </c>
      <c r="I474" s="37"/>
      <c r="M474" s="36"/>
      <c r="N474" s="13"/>
    </row>
    <row r="475" spans="1:14" ht="13.7" customHeight="1" x14ac:dyDescent="0.25">
      <c r="A475" s="85">
        <f>'EMFAC2017EI-2011Class'!B4056</f>
        <v>2019</v>
      </c>
      <c r="B475" s="86" t="str">
        <f>'EMFAC2017EI-2011Class'!C4056</f>
        <v>T6 SBUS</v>
      </c>
      <c r="C475" s="85">
        <f>'EMFAC2017EI-2011Class'!D4056</f>
        <v>1986</v>
      </c>
      <c r="D475" s="85">
        <f>'EMFAC2017EI-2011Class'!F4056</f>
        <v>33</v>
      </c>
      <c r="E475" s="87" t="str">
        <f t="shared" si="15"/>
        <v>T6 SBUS-33</v>
      </c>
      <c r="F475" s="88">
        <f>VLOOKUP(E475,HD_Odo!$C$2:$D$1381,2,FALSE)</f>
        <v>400000</v>
      </c>
      <c r="G475" s="92" t="str">
        <f>'EMFAC2017EI-2011Class'!H4056</f>
        <v>2019-T6 SBUS-33</v>
      </c>
      <c r="H475" s="77">
        <f t="shared" si="14"/>
        <v>1</v>
      </c>
      <c r="I475" s="37"/>
      <c r="M475" s="36"/>
      <c r="N475" s="13"/>
    </row>
    <row r="476" spans="1:14" ht="13.7" customHeight="1" x14ac:dyDescent="0.25">
      <c r="A476" s="85">
        <f>'EMFAC2017EI-2011Class'!B4057</f>
        <v>2019</v>
      </c>
      <c r="B476" s="86" t="str">
        <f>'EMFAC2017EI-2011Class'!C4057</f>
        <v>T6 SBUS</v>
      </c>
      <c r="C476" s="85">
        <f>'EMFAC2017EI-2011Class'!D4057</f>
        <v>1985</v>
      </c>
      <c r="D476" s="85">
        <f>'EMFAC2017EI-2011Class'!F4057</f>
        <v>34</v>
      </c>
      <c r="E476" s="87" t="str">
        <f t="shared" si="15"/>
        <v>T6 SBUS-34</v>
      </c>
      <c r="F476" s="88">
        <f>VLOOKUP(E476,HD_Odo!$C$2:$D$1381,2,FALSE)</f>
        <v>400000</v>
      </c>
      <c r="G476" s="92" t="str">
        <f>'EMFAC2017EI-2011Class'!H4057</f>
        <v>2019-T6 SBUS-34</v>
      </c>
      <c r="H476" s="77">
        <f t="shared" si="14"/>
        <v>1</v>
      </c>
      <c r="I476" s="37"/>
      <c r="M476" s="36"/>
      <c r="N476" s="13"/>
    </row>
    <row r="477" spans="1:14" ht="13.7" customHeight="1" x14ac:dyDescent="0.25">
      <c r="A477" s="85">
        <f>'EMFAC2017EI-2011Class'!B4058</f>
        <v>2019</v>
      </c>
      <c r="B477" s="86" t="str">
        <f>'EMFAC2017EI-2011Class'!C4058</f>
        <v>T6 SBUS</v>
      </c>
      <c r="C477" s="85">
        <f>'EMFAC2017EI-2011Class'!D4058</f>
        <v>1984</v>
      </c>
      <c r="D477" s="85">
        <f>'EMFAC2017EI-2011Class'!F4058</f>
        <v>35</v>
      </c>
      <c r="E477" s="87" t="str">
        <f t="shared" si="15"/>
        <v>T6 SBUS-35</v>
      </c>
      <c r="F477" s="88">
        <f>VLOOKUP(E477,HD_Odo!$C$2:$D$1381,2,FALSE)</f>
        <v>400000</v>
      </c>
      <c r="G477" s="92" t="str">
        <f>'EMFAC2017EI-2011Class'!H4058</f>
        <v>2019-T6 SBUS-35</v>
      </c>
      <c r="H477" s="77">
        <f t="shared" si="14"/>
        <v>1</v>
      </c>
      <c r="I477" s="37"/>
      <c r="M477" s="36"/>
      <c r="N477" s="13"/>
    </row>
    <row r="478" spans="1:14" ht="13.7" customHeight="1" x14ac:dyDescent="0.25">
      <c r="A478" s="85">
        <f>'EMFAC2017EI-2011Class'!B4059</f>
        <v>2019</v>
      </c>
      <c r="B478" s="86" t="str">
        <f>'EMFAC2017EI-2011Class'!C4059</f>
        <v>T6 SBUS</v>
      </c>
      <c r="C478" s="85">
        <f>'EMFAC2017EI-2011Class'!D4059</f>
        <v>1983</v>
      </c>
      <c r="D478" s="85">
        <f>'EMFAC2017EI-2011Class'!F4059</f>
        <v>36</v>
      </c>
      <c r="E478" s="87" t="str">
        <f t="shared" si="15"/>
        <v>T6 SBUS-36</v>
      </c>
      <c r="F478" s="88">
        <f>VLOOKUP(E478,HD_Odo!$C$2:$D$1381,2,FALSE)</f>
        <v>400000</v>
      </c>
      <c r="G478" s="92" t="str">
        <f>'EMFAC2017EI-2011Class'!H4059</f>
        <v>2019-T6 SBUS-36</v>
      </c>
      <c r="H478" s="77">
        <f t="shared" si="14"/>
        <v>1</v>
      </c>
      <c r="I478" s="37"/>
      <c r="M478" s="36"/>
      <c r="N478" s="13"/>
    </row>
    <row r="479" spans="1:14" ht="13.7" customHeight="1" x14ac:dyDescent="0.25">
      <c r="A479" s="85">
        <f>'EMFAC2017EI-2011Class'!B4060</f>
        <v>2019</v>
      </c>
      <c r="B479" s="86" t="str">
        <f>'EMFAC2017EI-2011Class'!C4060</f>
        <v>T6 SBUS</v>
      </c>
      <c r="C479" s="85">
        <f>'EMFAC2017EI-2011Class'!D4060</f>
        <v>1982</v>
      </c>
      <c r="D479" s="85">
        <f>'EMFAC2017EI-2011Class'!F4060</f>
        <v>37</v>
      </c>
      <c r="E479" s="87" t="str">
        <f t="shared" si="15"/>
        <v>T6 SBUS-37</v>
      </c>
      <c r="F479" s="88">
        <f>VLOOKUP(E479,HD_Odo!$C$2:$D$1381,2,FALSE)</f>
        <v>400000</v>
      </c>
      <c r="G479" s="92" t="str">
        <f>'EMFAC2017EI-2011Class'!H4060</f>
        <v>2019-T6 SBUS-37</v>
      </c>
      <c r="H479" s="77">
        <f t="shared" si="14"/>
        <v>1</v>
      </c>
      <c r="I479" s="37"/>
      <c r="M479" s="36"/>
      <c r="N479" s="13"/>
    </row>
    <row r="480" spans="1:14" ht="13.7" customHeight="1" x14ac:dyDescent="0.25">
      <c r="A480" s="85">
        <f>'EMFAC2017EI-2011Class'!B4061</f>
        <v>2019</v>
      </c>
      <c r="B480" s="86" t="str">
        <f>'EMFAC2017EI-2011Class'!C4061</f>
        <v>T6 SBUS</v>
      </c>
      <c r="C480" s="85">
        <f>'EMFAC2017EI-2011Class'!D4061</f>
        <v>1981</v>
      </c>
      <c r="D480" s="85">
        <f>'EMFAC2017EI-2011Class'!F4061</f>
        <v>38</v>
      </c>
      <c r="E480" s="87" t="str">
        <f t="shared" si="15"/>
        <v>T6 SBUS-38</v>
      </c>
      <c r="F480" s="88">
        <f>VLOOKUP(E480,HD_Odo!$C$2:$D$1381,2,FALSE)</f>
        <v>400000</v>
      </c>
      <c r="G480" s="92" t="str">
        <f>'EMFAC2017EI-2011Class'!H4061</f>
        <v>2019-T6 SBUS-38</v>
      </c>
      <c r="H480" s="77">
        <f t="shared" si="14"/>
        <v>1</v>
      </c>
      <c r="I480" s="37"/>
      <c r="M480" s="36"/>
      <c r="N480" s="13"/>
    </row>
    <row r="481" spans="1:14" ht="13.7" customHeight="1" x14ac:dyDescent="0.25">
      <c r="A481" s="85">
        <f>'EMFAC2017EI-2011Class'!B4062</f>
        <v>2019</v>
      </c>
      <c r="B481" s="86" t="str">
        <f>'EMFAC2017EI-2011Class'!C4062</f>
        <v>T6 SBUS</v>
      </c>
      <c r="C481" s="85">
        <f>'EMFAC2017EI-2011Class'!D4062</f>
        <v>1978</v>
      </c>
      <c r="D481" s="85">
        <f>'EMFAC2017EI-2011Class'!F4062</f>
        <v>41</v>
      </c>
      <c r="E481" s="87" t="str">
        <f t="shared" si="15"/>
        <v>T6 SBUS-41</v>
      </c>
      <c r="F481" s="88">
        <f>VLOOKUP(E481,HD_Odo!$C$2:$D$1381,2,FALSE)</f>
        <v>400000</v>
      </c>
      <c r="G481" s="92" t="str">
        <f>'EMFAC2017EI-2011Class'!H4062</f>
        <v>2019-T6 SBUS-41</v>
      </c>
      <c r="H481" s="77">
        <f t="shared" si="14"/>
        <v>1</v>
      </c>
      <c r="I481" s="37"/>
      <c r="M481" s="36"/>
      <c r="N481" s="13"/>
    </row>
    <row r="482" spans="1:14" ht="13.7" customHeight="1" x14ac:dyDescent="0.25">
      <c r="A482" s="85">
        <f>'EMFAC2017EI-2011Class'!B4063</f>
        <v>2019</v>
      </c>
      <c r="B482" s="86" t="str">
        <f>'EMFAC2017EI-2011Class'!C4063</f>
        <v>T6 Utility</v>
      </c>
      <c r="C482" s="85">
        <f>'EMFAC2017EI-2011Class'!D4063</f>
        <v>2020</v>
      </c>
      <c r="D482" s="85">
        <f>'EMFAC2017EI-2011Class'!F4063</f>
        <v>-1</v>
      </c>
      <c r="E482" s="87" t="str">
        <f t="shared" si="15"/>
        <v>T6 Utility--1</v>
      </c>
      <c r="F482" s="88">
        <f>VLOOKUP(E482,HD_Odo!$C$2:$D$1381,2,FALSE)</f>
        <v>0</v>
      </c>
      <c r="G482" s="92" t="str">
        <f>'EMFAC2017EI-2011Class'!H4063</f>
        <v>2019-T6 Utility--1</v>
      </c>
      <c r="H482" s="77">
        <f t="shared" si="14"/>
        <v>1</v>
      </c>
      <c r="I482" s="37"/>
      <c r="M482" s="36"/>
      <c r="N482" s="13"/>
    </row>
    <row r="483" spans="1:14" ht="13.7" customHeight="1" x14ac:dyDescent="0.25">
      <c r="A483" s="85">
        <f>'EMFAC2017EI-2011Class'!B4064</f>
        <v>2019</v>
      </c>
      <c r="B483" s="86" t="str">
        <f>'EMFAC2017EI-2011Class'!C4064</f>
        <v>T6 Utility</v>
      </c>
      <c r="C483" s="85">
        <f>'EMFAC2017EI-2011Class'!D4064</f>
        <v>2019</v>
      </c>
      <c r="D483" s="85">
        <f>'EMFAC2017EI-2011Class'!F4064</f>
        <v>0</v>
      </c>
      <c r="E483" s="87" t="str">
        <f t="shared" si="15"/>
        <v>T6 Utility-0</v>
      </c>
      <c r="F483" s="88">
        <f>VLOOKUP(E483,HD_Odo!$C$2:$D$1381,2,FALSE)</f>
        <v>7122</v>
      </c>
      <c r="G483" s="92" t="str">
        <f>'EMFAC2017EI-2011Class'!H4064</f>
        <v>2019-T6 Utility-0</v>
      </c>
      <c r="H483" s="77">
        <f t="shared" si="14"/>
        <v>0.98830110914682712</v>
      </c>
      <c r="I483" s="37"/>
      <c r="M483" s="36"/>
      <c r="N483" s="13"/>
    </row>
    <row r="484" spans="1:14" ht="13.7" customHeight="1" x14ac:dyDescent="0.25">
      <c r="A484" s="85">
        <f>'EMFAC2017EI-2011Class'!B4065</f>
        <v>2019</v>
      </c>
      <c r="B484" s="86" t="str">
        <f>'EMFAC2017EI-2011Class'!C4065</f>
        <v>T6 Utility</v>
      </c>
      <c r="C484" s="85">
        <f>'EMFAC2017EI-2011Class'!D4065</f>
        <v>2018</v>
      </c>
      <c r="D484" s="85">
        <f>'EMFAC2017EI-2011Class'!F4065</f>
        <v>1</v>
      </c>
      <c r="E484" s="87" t="str">
        <f t="shared" si="15"/>
        <v>T6 Utility-1</v>
      </c>
      <c r="F484" s="88">
        <f>VLOOKUP(E484,HD_Odo!$C$2:$D$1381,2,FALSE)</f>
        <v>14122</v>
      </c>
      <c r="G484" s="92" t="str">
        <f>'EMFAC2017EI-2011Class'!H4065</f>
        <v>2019-T6 Utility-1</v>
      </c>
      <c r="H484" s="77">
        <f t="shared" si="14"/>
        <v>0.97790384658787066</v>
      </c>
      <c r="I484" s="37"/>
      <c r="M484" s="36"/>
      <c r="N484" s="13"/>
    </row>
    <row r="485" spans="1:14" ht="13.7" customHeight="1" x14ac:dyDescent="0.25">
      <c r="A485" s="85">
        <f>'EMFAC2017EI-2011Class'!B4066</f>
        <v>2019</v>
      </c>
      <c r="B485" s="86" t="str">
        <f>'EMFAC2017EI-2011Class'!C4066</f>
        <v>T6 Utility</v>
      </c>
      <c r="C485" s="85">
        <f>'EMFAC2017EI-2011Class'!D4066</f>
        <v>2017</v>
      </c>
      <c r="D485" s="85">
        <f>'EMFAC2017EI-2011Class'!F4066</f>
        <v>2</v>
      </c>
      <c r="E485" s="87" t="str">
        <f t="shared" si="15"/>
        <v>T6 Utility-2</v>
      </c>
      <c r="F485" s="88">
        <f>VLOOKUP(E485,HD_Odo!$C$2:$D$1381,2,FALSE)</f>
        <v>21001</v>
      </c>
      <c r="G485" s="92" t="str">
        <f>'EMFAC2017EI-2011Class'!H4066</f>
        <v>2019-T6 Utility-2</v>
      </c>
      <c r="H485" s="77">
        <f t="shared" si="14"/>
        <v>0.96860515239775735</v>
      </c>
      <c r="I485" s="37"/>
      <c r="M485" s="36"/>
      <c r="N485" s="13"/>
    </row>
    <row r="486" spans="1:14" ht="13.7" customHeight="1" x14ac:dyDescent="0.25">
      <c r="A486" s="85">
        <f>'EMFAC2017EI-2011Class'!B4067</f>
        <v>2019</v>
      </c>
      <c r="B486" s="86" t="str">
        <f>'EMFAC2017EI-2011Class'!C4067</f>
        <v>T6 Utility</v>
      </c>
      <c r="C486" s="85">
        <f>'EMFAC2017EI-2011Class'!D4067</f>
        <v>2016</v>
      </c>
      <c r="D486" s="85">
        <f>'EMFAC2017EI-2011Class'!F4067</f>
        <v>3</v>
      </c>
      <c r="E486" s="87" t="str">
        <f t="shared" si="15"/>
        <v>T6 Utility-3</v>
      </c>
      <c r="F486" s="88">
        <f>VLOOKUP(E486,HD_Odo!$C$2:$D$1381,2,FALSE)</f>
        <v>27758</v>
      </c>
      <c r="G486" s="92" t="str">
        <f>'EMFAC2017EI-2011Class'!H4067</f>
        <v>2019-T6 Utility-3</v>
      </c>
      <c r="H486" s="77">
        <f t="shared" si="14"/>
        <v>0.96024452471623511</v>
      </c>
      <c r="I486" s="37"/>
      <c r="M486" s="36"/>
      <c r="N486" s="13"/>
    </row>
    <row r="487" spans="1:14" ht="13.7" customHeight="1" x14ac:dyDescent="0.25">
      <c r="A487" s="85">
        <f>'EMFAC2017EI-2011Class'!B4068</f>
        <v>2019</v>
      </c>
      <c r="B487" s="86" t="str">
        <f>'EMFAC2017EI-2011Class'!C4068</f>
        <v>T6 Utility</v>
      </c>
      <c r="C487" s="85">
        <f>'EMFAC2017EI-2011Class'!D4068</f>
        <v>2015</v>
      </c>
      <c r="D487" s="85">
        <f>'EMFAC2017EI-2011Class'!F4068</f>
        <v>4</v>
      </c>
      <c r="E487" s="87" t="str">
        <f t="shared" si="15"/>
        <v>T6 Utility-4</v>
      </c>
      <c r="F487" s="88">
        <f>VLOOKUP(E487,HD_Odo!$C$2:$D$1381,2,FALSE)</f>
        <v>34394</v>
      </c>
      <c r="G487" s="92" t="str">
        <f>'EMFAC2017EI-2011Class'!H4068</f>
        <v>2019-T6 Utility-4</v>
      </c>
      <c r="H487" s="77">
        <f t="shared" si="14"/>
        <v>0.95268925365535662</v>
      </c>
      <c r="I487" s="37"/>
      <c r="M487" s="36"/>
      <c r="N487" s="13"/>
    </row>
    <row r="488" spans="1:14" ht="13.7" customHeight="1" x14ac:dyDescent="0.25">
      <c r="A488" s="85">
        <f>'EMFAC2017EI-2011Class'!B4069</f>
        <v>2019</v>
      </c>
      <c r="B488" s="86" t="str">
        <f>'EMFAC2017EI-2011Class'!C4069</f>
        <v>T6 Utility</v>
      </c>
      <c r="C488" s="85">
        <f>'EMFAC2017EI-2011Class'!D4069</f>
        <v>2014</v>
      </c>
      <c r="D488" s="85">
        <f>'EMFAC2017EI-2011Class'!F4069</f>
        <v>5</v>
      </c>
      <c r="E488" s="87" t="str">
        <f t="shared" si="15"/>
        <v>T6 Utility-5</v>
      </c>
      <c r="F488" s="88">
        <f>VLOOKUP(E488,HD_Odo!$C$2:$D$1381,2,FALSE)</f>
        <v>40908</v>
      </c>
      <c r="G488" s="92" t="str">
        <f>'EMFAC2017EI-2011Class'!H4069</f>
        <v>2019-T6 Utility-5</v>
      </c>
      <c r="H488" s="77">
        <f t="shared" si="14"/>
        <v>0.94583259677013387</v>
      </c>
      <c r="I488" s="37"/>
      <c r="M488" s="36"/>
      <c r="N488" s="13"/>
    </row>
    <row r="489" spans="1:14" ht="13.7" customHeight="1" x14ac:dyDescent="0.25">
      <c r="A489" s="85">
        <f>'EMFAC2017EI-2011Class'!B4070</f>
        <v>2019</v>
      </c>
      <c r="B489" s="86" t="str">
        <f>'EMFAC2017EI-2011Class'!C4070</f>
        <v>T6 Utility</v>
      </c>
      <c r="C489" s="85">
        <f>'EMFAC2017EI-2011Class'!D4070</f>
        <v>2013</v>
      </c>
      <c r="D489" s="85">
        <f>'EMFAC2017EI-2011Class'!F4070</f>
        <v>6</v>
      </c>
      <c r="E489" s="87" t="str">
        <f t="shared" si="15"/>
        <v>T6 Utility-6</v>
      </c>
      <c r="F489" s="88">
        <f>VLOOKUP(E489,HD_Odo!$C$2:$D$1381,2,FALSE)</f>
        <v>47300</v>
      </c>
      <c r="G489" s="92" t="str">
        <f>'EMFAC2017EI-2011Class'!H4070</f>
        <v>2019-T6 Utility-6</v>
      </c>
      <c r="H489" s="77">
        <f t="shared" si="14"/>
        <v>0.92022121591448591</v>
      </c>
      <c r="I489" s="37"/>
      <c r="M489" s="36"/>
      <c r="N489" s="13"/>
    </row>
    <row r="490" spans="1:14" ht="13.7" customHeight="1" x14ac:dyDescent="0.25">
      <c r="A490" s="85">
        <f>'EMFAC2017EI-2011Class'!B4071</f>
        <v>2019</v>
      </c>
      <c r="B490" s="86" t="str">
        <f>'EMFAC2017EI-2011Class'!C4071</f>
        <v>T6 Utility</v>
      </c>
      <c r="C490" s="85">
        <f>'EMFAC2017EI-2011Class'!D4071</f>
        <v>2012</v>
      </c>
      <c r="D490" s="85">
        <f>'EMFAC2017EI-2011Class'!F4071</f>
        <v>7</v>
      </c>
      <c r="E490" s="87" t="str">
        <f t="shared" si="15"/>
        <v>T6 Utility-7</v>
      </c>
      <c r="F490" s="88">
        <f>VLOOKUP(E490,HD_Odo!$C$2:$D$1381,2,FALSE)</f>
        <v>53571</v>
      </c>
      <c r="G490" s="92" t="str">
        <f>'EMFAC2017EI-2011Class'!H4071</f>
        <v>2019-T6 Utility-7</v>
      </c>
      <c r="H490" s="77">
        <f t="shared" si="14"/>
        <v>0.9136936140891927</v>
      </c>
      <c r="I490" s="37"/>
      <c r="M490" s="36"/>
      <c r="N490" s="13"/>
    </row>
    <row r="491" spans="1:14" ht="13.7" customHeight="1" x14ac:dyDescent="0.25">
      <c r="A491" s="85">
        <f>'EMFAC2017EI-2011Class'!B4072</f>
        <v>2019</v>
      </c>
      <c r="B491" s="86" t="str">
        <f>'EMFAC2017EI-2011Class'!C4072</f>
        <v>T6 Utility</v>
      </c>
      <c r="C491" s="85">
        <f>'EMFAC2017EI-2011Class'!D4072</f>
        <v>2011</v>
      </c>
      <c r="D491" s="85">
        <f>'EMFAC2017EI-2011Class'!F4072</f>
        <v>8</v>
      </c>
      <c r="E491" s="87" t="str">
        <f t="shared" si="15"/>
        <v>T6 Utility-8</v>
      </c>
      <c r="F491" s="88">
        <f>VLOOKUP(E491,HD_Odo!$C$2:$D$1381,2,FALSE)</f>
        <v>59720</v>
      </c>
      <c r="G491" s="92" t="str">
        <f>'EMFAC2017EI-2011Class'!H4072</f>
        <v>2019-T6 Utility-8</v>
      </c>
      <c r="H491" s="77">
        <f t="shared" si="14"/>
        <v>0.90783721209522339</v>
      </c>
      <c r="I491" s="37"/>
      <c r="M491" s="36"/>
      <c r="N491" s="13"/>
    </row>
    <row r="492" spans="1:14" ht="13.7" customHeight="1" x14ac:dyDescent="0.25">
      <c r="A492" s="85">
        <f>'EMFAC2017EI-2011Class'!B4073</f>
        <v>2019</v>
      </c>
      <c r="B492" s="86" t="str">
        <f>'EMFAC2017EI-2011Class'!C4073</f>
        <v>T6 Utility</v>
      </c>
      <c r="C492" s="85">
        <f>'EMFAC2017EI-2011Class'!D4073</f>
        <v>2010</v>
      </c>
      <c r="D492" s="85">
        <f>'EMFAC2017EI-2011Class'!F4073</f>
        <v>9</v>
      </c>
      <c r="E492" s="87" t="str">
        <f t="shared" si="15"/>
        <v>T6 Utility-9</v>
      </c>
      <c r="F492" s="88">
        <f>VLOOKUP(E492,HD_Odo!$C$2:$D$1381,2,FALSE)</f>
        <v>65748</v>
      </c>
      <c r="G492" s="92" t="str">
        <f>'EMFAC2017EI-2011Class'!H4073</f>
        <v>2019-T6 Utility-9</v>
      </c>
      <c r="H492" s="77">
        <f t="shared" si="14"/>
        <v>0.92970698311495104</v>
      </c>
      <c r="I492" s="37"/>
      <c r="M492" s="36"/>
      <c r="N492" s="13"/>
    </row>
    <row r="493" spans="1:14" ht="13.7" customHeight="1" x14ac:dyDescent="0.25">
      <c r="A493" s="85">
        <f>'EMFAC2017EI-2011Class'!B4074</f>
        <v>2019</v>
      </c>
      <c r="B493" s="86" t="str">
        <f>'EMFAC2017EI-2011Class'!C4074</f>
        <v>T6 Utility</v>
      </c>
      <c r="C493" s="85">
        <f>'EMFAC2017EI-2011Class'!D4074</f>
        <v>2009</v>
      </c>
      <c r="D493" s="85">
        <f>'EMFAC2017EI-2011Class'!F4074</f>
        <v>10</v>
      </c>
      <c r="E493" s="87" t="str">
        <f t="shared" si="15"/>
        <v>T6 Utility-10</v>
      </c>
      <c r="F493" s="88">
        <f>VLOOKUP(E493,HD_Odo!$C$2:$D$1381,2,FALSE)</f>
        <v>71654</v>
      </c>
      <c r="G493" s="92" t="str">
        <f>'EMFAC2017EI-2011Class'!H4074</f>
        <v>2019-T6 Utility-10</v>
      </c>
      <c r="H493" s="77">
        <f t="shared" si="14"/>
        <v>0.92514486573951549</v>
      </c>
      <c r="I493" s="37"/>
      <c r="M493" s="36"/>
      <c r="N493" s="13"/>
    </row>
    <row r="494" spans="1:14" ht="13.7" customHeight="1" x14ac:dyDescent="0.25">
      <c r="A494" s="85">
        <f>'EMFAC2017EI-2011Class'!B4075</f>
        <v>2019</v>
      </c>
      <c r="B494" s="86" t="str">
        <f>'EMFAC2017EI-2011Class'!C4075</f>
        <v>T6 Utility</v>
      </c>
      <c r="C494" s="85">
        <f>'EMFAC2017EI-2011Class'!D4075</f>
        <v>2008</v>
      </c>
      <c r="D494" s="85">
        <f>'EMFAC2017EI-2011Class'!F4075</f>
        <v>11</v>
      </c>
      <c r="E494" s="87" t="str">
        <f t="shared" si="15"/>
        <v>T6 Utility-11</v>
      </c>
      <c r="F494" s="88">
        <f>VLOOKUP(E494,HD_Odo!$C$2:$D$1381,2,FALSE)</f>
        <v>77438</v>
      </c>
      <c r="G494" s="92" t="str">
        <f>'EMFAC2017EI-2011Class'!H4075</f>
        <v>2019-T6 Utility-11</v>
      </c>
      <c r="H494" s="77">
        <f t="shared" si="14"/>
        <v>0.92087482295334133</v>
      </c>
      <c r="I494" s="37"/>
      <c r="M494" s="36"/>
      <c r="N494" s="13"/>
    </row>
    <row r="495" spans="1:14" ht="13.7" customHeight="1" x14ac:dyDescent="0.25">
      <c r="A495" s="85">
        <f>'EMFAC2017EI-2011Class'!B4076</f>
        <v>2019</v>
      </c>
      <c r="B495" s="86" t="str">
        <f>'EMFAC2017EI-2011Class'!C4076</f>
        <v>T6 Utility</v>
      </c>
      <c r="C495" s="85">
        <f>'EMFAC2017EI-2011Class'!D4076</f>
        <v>2007</v>
      </c>
      <c r="D495" s="85">
        <f>'EMFAC2017EI-2011Class'!F4076</f>
        <v>12</v>
      </c>
      <c r="E495" s="87" t="str">
        <f t="shared" si="15"/>
        <v>T6 Utility-12</v>
      </c>
      <c r="F495" s="88">
        <f>VLOOKUP(E495,HD_Odo!$C$2:$D$1381,2,FALSE)</f>
        <v>83101</v>
      </c>
      <c r="G495" s="92" t="str">
        <f>'EMFAC2017EI-2011Class'!H4076</f>
        <v>2019-T6 Utility-12</v>
      </c>
      <c r="H495" s="77">
        <f t="shared" si="14"/>
        <v>0.95485567153626816</v>
      </c>
      <c r="I495" s="37"/>
      <c r="M495" s="36"/>
      <c r="N495" s="13"/>
    </row>
    <row r="496" spans="1:14" ht="13.7" customHeight="1" x14ac:dyDescent="0.25">
      <c r="A496" s="85">
        <f>'EMFAC2017EI-2011Class'!B4077</f>
        <v>2019</v>
      </c>
      <c r="B496" s="86" t="str">
        <f>'EMFAC2017EI-2011Class'!C4077</f>
        <v>T6 Utility</v>
      </c>
      <c r="C496" s="85">
        <f>'EMFAC2017EI-2011Class'!D4077</f>
        <v>2006</v>
      </c>
      <c r="D496" s="85">
        <f>'EMFAC2017EI-2011Class'!F4077</f>
        <v>13</v>
      </c>
      <c r="E496" s="87" t="str">
        <f t="shared" si="15"/>
        <v>T6 Utility-13</v>
      </c>
      <c r="F496" s="88">
        <f>VLOOKUP(E496,HD_Odo!$C$2:$D$1381,2,FALSE)</f>
        <v>88642</v>
      </c>
      <c r="G496" s="92" t="str">
        <f>'EMFAC2017EI-2011Class'!H4077</f>
        <v>2019-T6 Utility-13</v>
      </c>
      <c r="H496" s="77">
        <f t="shared" si="14"/>
        <v>0.95260995235941992</v>
      </c>
      <c r="I496" s="37"/>
      <c r="M496" s="36"/>
      <c r="N496" s="13"/>
    </row>
    <row r="497" spans="1:14" ht="13.7" customHeight="1" x14ac:dyDescent="0.25">
      <c r="A497" s="85">
        <f>'EMFAC2017EI-2011Class'!B4078</f>
        <v>2019</v>
      </c>
      <c r="B497" s="86" t="str">
        <f>'EMFAC2017EI-2011Class'!C4078</f>
        <v>T6 Utility</v>
      </c>
      <c r="C497" s="85">
        <f>'EMFAC2017EI-2011Class'!D4078</f>
        <v>2005</v>
      </c>
      <c r="D497" s="85">
        <f>'EMFAC2017EI-2011Class'!F4078</f>
        <v>14</v>
      </c>
      <c r="E497" s="87" t="str">
        <f t="shared" si="15"/>
        <v>T6 Utility-14</v>
      </c>
      <c r="F497" s="88">
        <f>VLOOKUP(E497,HD_Odo!$C$2:$D$1381,2,FALSE)</f>
        <v>94062</v>
      </c>
      <c r="G497" s="92" t="str">
        <f>'EMFAC2017EI-2011Class'!H4078</f>
        <v>2019-T6 Utility-14</v>
      </c>
      <c r="H497" s="77">
        <f t="shared" si="14"/>
        <v>0.95048119796423092</v>
      </c>
      <c r="I497" s="37"/>
      <c r="M497" s="36"/>
      <c r="N497" s="13"/>
    </row>
    <row r="498" spans="1:14" ht="13.7" customHeight="1" x14ac:dyDescent="0.25">
      <c r="A498" s="85">
        <f>'EMFAC2017EI-2011Class'!B4079</f>
        <v>2019</v>
      </c>
      <c r="B498" s="86" t="str">
        <f>'EMFAC2017EI-2011Class'!C4079</f>
        <v>T6 Utility</v>
      </c>
      <c r="C498" s="85">
        <f>'EMFAC2017EI-2011Class'!D4079</f>
        <v>2004</v>
      </c>
      <c r="D498" s="85">
        <f>'EMFAC2017EI-2011Class'!F4079</f>
        <v>15</v>
      </c>
      <c r="E498" s="87" t="str">
        <f t="shared" si="15"/>
        <v>T6 Utility-15</v>
      </c>
      <c r="F498" s="88">
        <f>VLOOKUP(E498,HD_Odo!$C$2:$D$1381,2,FALSE)</f>
        <v>99360</v>
      </c>
      <c r="G498" s="92" t="str">
        <f>'EMFAC2017EI-2011Class'!H4079</f>
        <v>2019-T6 Utility-15</v>
      </c>
      <c r="H498" s="77">
        <f t="shared" si="14"/>
        <v>0.94846234980230792</v>
      </c>
      <c r="I498" s="37"/>
      <c r="M498" s="36"/>
      <c r="N498" s="13"/>
    </row>
    <row r="499" spans="1:14" ht="13.7" customHeight="1" x14ac:dyDescent="0.25">
      <c r="A499" s="85">
        <f>'EMFAC2017EI-2011Class'!B4080</f>
        <v>2019</v>
      </c>
      <c r="B499" s="86" t="str">
        <f>'EMFAC2017EI-2011Class'!C4080</f>
        <v>T6 Utility</v>
      </c>
      <c r="C499" s="85">
        <f>'EMFAC2017EI-2011Class'!D4080</f>
        <v>2003</v>
      </c>
      <c r="D499" s="85">
        <f>'EMFAC2017EI-2011Class'!F4080</f>
        <v>16</v>
      </c>
      <c r="E499" s="87" t="str">
        <f t="shared" si="15"/>
        <v>T6 Utility-16</v>
      </c>
      <c r="F499" s="88">
        <f>VLOOKUP(E499,HD_Odo!$C$2:$D$1381,2,FALSE)</f>
        <v>104537</v>
      </c>
      <c r="G499" s="92" t="str">
        <f>'EMFAC2017EI-2011Class'!H4080</f>
        <v>2019-T6 Utility-16</v>
      </c>
      <c r="H499" s="77">
        <f t="shared" si="14"/>
        <v>0.96739334571550406</v>
      </c>
      <c r="I499" s="37"/>
      <c r="M499" s="36"/>
      <c r="N499" s="13"/>
    </row>
    <row r="500" spans="1:14" ht="13.7" customHeight="1" x14ac:dyDescent="0.25">
      <c r="A500" s="85">
        <f>'EMFAC2017EI-2011Class'!B4081</f>
        <v>2019</v>
      </c>
      <c r="B500" s="86" t="str">
        <f>'EMFAC2017EI-2011Class'!C4081</f>
        <v>T6 Utility</v>
      </c>
      <c r="C500" s="85">
        <f>'EMFAC2017EI-2011Class'!D4081</f>
        <v>2002</v>
      </c>
      <c r="D500" s="85">
        <f>'EMFAC2017EI-2011Class'!F4081</f>
        <v>17</v>
      </c>
      <c r="E500" s="87" t="str">
        <f t="shared" si="15"/>
        <v>T6 Utility-17</v>
      </c>
      <c r="F500" s="88">
        <f>VLOOKUP(E500,HD_Odo!$C$2:$D$1381,2,FALSE)</f>
        <v>109592</v>
      </c>
      <c r="G500" s="92" t="str">
        <f>'EMFAC2017EI-2011Class'!H4081</f>
        <v>2019-T6 Utility-17</v>
      </c>
      <c r="H500" s="77">
        <f t="shared" si="14"/>
        <v>0.96632702981426666</v>
      </c>
      <c r="I500" s="37"/>
      <c r="M500" s="36"/>
      <c r="N500" s="13"/>
    </row>
    <row r="501" spans="1:14" ht="13.7" customHeight="1" x14ac:dyDescent="0.25">
      <c r="A501" s="85">
        <f>'EMFAC2017EI-2011Class'!B4082</f>
        <v>2019</v>
      </c>
      <c r="B501" s="86" t="str">
        <f>'EMFAC2017EI-2011Class'!C4082</f>
        <v>T6 Utility</v>
      </c>
      <c r="C501" s="85">
        <f>'EMFAC2017EI-2011Class'!D4082</f>
        <v>2001</v>
      </c>
      <c r="D501" s="85">
        <f>'EMFAC2017EI-2011Class'!F4082</f>
        <v>18</v>
      </c>
      <c r="E501" s="87" t="str">
        <f t="shared" si="15"/>
        <v>T6 Utility-18</v>
      </c>
      <c r="F501" s="88">
        <f>VLOOKUP(E501,HD_Odo!$C$2:$D$1381,2,FALSE)</f>
        <v>114525</v>
      </c>
      <c r="G501" s="92" t="str">
        <f>'EMFAC2017EI-2011Class'!H4082</f>
        <v>2019-T6 Utility-18</v>
      </c>
      <c r="H501" s="77">
        <f t="shared" si="14"/>
        <v>0.9653167081999634</v>
      </c>
      <c r="I501" s="37"/>
      <c r="M501" s="36"/>
      <c r="N501" s="13"/>
    </row>
    <row r="502" spans="1:14" ht="13.7" customHeight="1" x14ac:dyDescent="0.25">
      <c r="A502" s="85">
        <f>'EMFAC2017EI-2011Class'!B4083</f>
        <v>2019</v>
      </c>
      <c r="B502" s="86" t="str">
        <f>'EMFAC2017EI-2011Class'!C4083</f>
        <v>T6 Utility</v>
      </c>
      <c r="C502" s="85">
        <f>'EMFAC2017EI-2011Class'!D4083</f>
        <v>2000</v>
      </c>
      <c r="D502" s="85">
        <f>'EMFAC2017EI-2011Class'!F4083</f>
        <v>19</v>
      </c>
      <c r="E502" s="87" t="str">
        <f t="shared" si="15"/>
        <v>T6 Utility-19</v>
      </c>
      <c r="F502" s="88">
        <f>VLOOKUP(E502,HD_Odo!$C$2:$D$1381,2,FALSE)</f>
        <v>119337</v>
      </c>
      <c r="G502" s="92" t="str">
        <f>'EMFAC2017EI-2011Class'!H4083</f>
        <v>2019-T6 Utility-19</v>
      </c>
      <c r="H502" s="77">
        <f t="shared" si="14"/>
        <v>0.96435874359409779</v>
      </c>
      <c r="I502" s="37"/>
      <c r="M502" s="36"/>
      <c r="N502" s="13"/>
    </row>
    <row r="503" spans="1:14" ht="13.7" customHeight="1" x14ac:dyDescent="0.25">
      <c r="A503" s="85">
        <f>'EMFAC2017EI-2011Class'!B4084</f>
        <v>2019</v>
      </c>
      <c r="B503" s="86" t="str">
        <f>'EMFAC2017EI-2011Class'!C4084</f>
        <v>T6 Utility</v>
      </c>
      <c r="C503" s="85">
        <f>'EMFAC2017EI-2011Class'!D4084</f>
        <v>1999</v>
      </c>
      <c r="D503" s="85">
        <f>'EMFAC2017EI-2011Class'!F4084</f>
        <v>20</v>
      </c>
      <c r="E503" s="87" t="str">
        <f t="shared" si="15"/>
        <v>T6 Utility-20</v>
      </c>
      <c r="F503" s="88">
        <f>VLOOKUP(E503,HD_Odo!$C$2:$D$1381,2,FALSE)</f>
        <v>123946</v>
      </c>
      <c r="G503" s="92" t="str">
        <f>'EMFAC2017EI-2011Class'!H4084</f>
        <v>2019-T6 Utility-20</v>
      </c>
      <c r="H503" s="77">
        <f t="shared" si="14"/>
        <v>0.96346568701800261</v>
      </c>
      <c r="I503" s="37"/>
      <c r="M503" s="36"/>
      <c r="N503" s="13"/>
    </row>
    <row r="504" spans="1:14" ht="13.7" customHeight="1" x14ac:dyDescent="0.25">
      <c r="A504" s="85">
        <f>'EMFAC2017EI-2011Class'!B4085</f>
        <v>2019</v>
      </c>
      <c r="B504" s="86" t="str">
        <f>'EMFAC2017EI-2011Class'!C4085</f>
        <v>T6 Utility</v>
      </c>
      <c r="C504" s="85">
        <f>'EMFAC2017EI-2011Class'!D4085</f>
        <v>1998</v>
      </c>
      <c r="D504" s="85">
        <f>'EMFAC2017EI-2011Class'!F4085</f>
        <v>21</v>
      </c>
      <c r="E504" s="87" t="str">
        <f t="shared" si="15"/>
        <v>T6 Utility-21</v>
      </c>
      <c r="F504" s="88">
        <f>VLOOKUP(E504,HD_Odo!$C$2:$D$1381,2,FALSE)</f>
        <v>128515</v>
      </c>
      <c r="G504" s="92" t="str">
        <f>'EMFAC2017EI-2011Class'!H4085</f>
        <v>2019-T6 Utility-21</v>
      </c>
      <c r="H504" s="77">
        <f t="shared" si="14"/>
        <v>0.96260311138857002</v>
      </c>
      <c r="I504" s="37"/>
      <c r="M504" s="36"/>
      <c r="N504" s="13"/>
    </row>
    <row r="505" spans="1:14" ht="13.7" customHeight="1" x14ac:dyDescent="0.25">
      <c r="A505" s="85">
        <f>'EMFAC2017EI-2011Class'!B4086</f>
        <v>2019</v>
      </c>
      <c r="B505" s="86" t="str">
        <f>'EMFAC2017EI-2011Class'!C4086</f>
        <v>T6 Utility</v>
      </c>
      <c r="C505" s="85">
        <f>'EMFAC2017EI-2011Class'!D4086</f>
        <v>1997</v>
      </c>
      <c r="D505" s="85">
        <f>'EMFAC2017EI-2011Class'!F4086</f>
        <v>22</v>
      </c>
      <c r="E505" s="87" t="str">
        <f t="shared" si="15"/>
        <v>T6 Utility-22</v>
      </c>
      <c r="F505" s="88">
        <f>VLOOKUP(E505,HD_Odo!$C$2:$D$1381,2,FALSE)</f>
        <v>132962</v>
      </c>
      <c r="G505" s="92" t="str">
        <f>'EMFAC2017EI-2011Class'!H4086</f>
        <v>2019-T6 Utility-22</v>
      </c>
      <c r="H505" s="77">
        <f t="shared" si="14"/>
        <v>0.96178448275920714</v>
      </c>
      <c r="I505" s="37"/>
      <c r="M505" s="36"/>
      <c r="N505" s="13"/>
    </row>
    <row r="506" spans="1:14" ht="13.7" customHeight="1" x14ac:dyDescent="0.25">
      <c r="A506" s="85">
        <f>'EMFAC2017EI-2011Class'!B4087</f>
        <v>2019</v>
      </c>
      <c r="B506" s="86" t="str">
        <f>'EMFAC2017EI-2011Class'!C4087</f>
        <v>T6 Utility</v>
      </c>
      <c r="C506" s="85">
        <f>'EMFAC2017EI-2011Class'!D4087</f>
        <v>1996</v>
      </c>
      <c r="D506" s="85">
        <f>'EMFAC2017EI-2011Class'!F4087</f>
        <v>23</v>
      </c>
      <c r="E506" s="87" t="str">
        <f t="shared" si="15"/>
        <v>T6 Utility-23</v>
      </c>
      <c r="F506" s="88">
        <f>VLOOKUP(E506,HD_Odo!$C$2:$D$1381,2,FALSE)</f>
        <v>137288</v>
      </c>
      <c r="G506" s="92" t="str">
        <f>'EMFAC2017EI-2011Class'!H4087</f>
        <v>2019-T6 Utility-23</v>
      </c>
      <c r="H506" s="77">
        <f t="shared" si="14"/>
        <v>0.96100720461397826</v>
      </c>
      <c r="I506" s="37"/>
      <c r="M506" s="36"/>
      <c r="N506" s="13"/>
    </row>
    <row r="507" spans="1:14" ht="13.7" customHeight="1" x14ac:dyDescent="0.25">
      <c r="A507" s="85">
        <f>'EMFAC2017EI-2011Class'!B4088</f>
        <v>2019</v>
      </c>
      <c r="B507" s="86" t="str">
        <f>'EMFAC2017EI-2011Class'!C4088</f>
        <v>T6 Utility</v>
      </c>
      <c r="C507" s="85">
        <f>'EMFAC2017EI-2011Class'!D4088</f>
        <v>1995</v>
      </c>
      <c r="D507" s="85">
        <f>'EMFAC2017EI-2011Class'!F4088</f>
        <v>24</v>
      </c>
      <c r="E507" s="87" t="str">
        <f t="shared" si="15"/>
        <v>T6 Utility-24</v>
      </c>
      <c r="F507" s="88">
        <f>VLOOKUP(E507,HD_Odo!$C$2:$D$1381,2,FALSE)</f>
        <v>141492</v>
      </c>
      <c r="G507" s="92" t="str">
        <f>'EMFAC2017EI-2011Class'!H4088</f>
        <v>2019-T6 Utility-24</v>
      </c>
      <c r="H507" s="77">
        <f t="shared" si="14"/>
        <v>0.96026924018044757</v>
      </c>
      <c r="I507" s="37"/>
      <c r="M507" s="36"/>
      <c r="N507" s="13"/>
    </row>
    <row r="508" spans="1:14" ht="13.7" customHeight="1" x14ac:dyDescent="0.25">
      <c r="A508" s="85">
        <f>'EMFAC2017EI-2011Class'!B4089</f>
        <v>2019</v>
      </c>
      <c r="B508" s="86" t="str">
        <f>'EMFAC2017EI-2011Class'!C4089</f>
        <v>T6 Utility</v>
      </c>
      <c r="C508" s="85">
        <f>'EMFAC2017EI-2011Class'!D4089</f>
        <v>1994</v>
      </c>
      <c r="D508" s="85">
        <f>'EMFAC2017EI-2011Class'!F4089</f>
        <v>25</v>
      </c>
      <c r="E508" s="87" t="str">
        <f t="shared" si="15"/>
        <v>T6 Utility-25</v>
      </c>
      <c r="F508" s="88">
        <f>VLOOKUP(E508,HD_Odo!$C$2:$D$1381,2,FALSE)</f>
        <v>145574</v>
      </c>
      <c r="G508" s="92" t="str">
        <f>'EMFAC2017EI-2011Class'!H4089</f>
        <v>2019-T6 Utility-25</v>
      </c>
      <c r="H508" s="77">
        <f t="shared" si="14"/>
        <v>0.95956854441452655</v>
      </c>
      <c r="I508" s="37"/>
      <c r="M508" s="36"/>
      <c r="N508" s="13"/>
    </row>
    <row r="509" spans="1:14" ht="13.7" customHeight="1" x14ac:dyDescent="0.25">
      <c r="A509" s="85">
        <f>'EMFAC2017EI-2011Class'!B4090</f>
        <v>2020</v>
      </c>
      <c r="B509" s="86" t="str">
        <f>'EMFAC2017EI-2011Class'!C4090</f>
        <v>T6 Ag</v>
      </c>
      <c r="C509" s="85">
        <f>'EMFAC2017EI-2011Class'!D4090</f>
        <v>2015</v>
      </c>
      <c r="D509" s="85">
        <f>'EMFAC2017EI-2011Class'!F4090</f>
        <v>5</v>
      </c>
      <c r="E509" s="87" t="str">
        <f t="shared" si="15"/>
        <v>T6 Ag-5</v>
      </c>
      <c r="F509" s="88">
        <f>VLOOKUP(E509,HD_Odo!$C$2:$D$1381,2,FALSE)</f>
        <v>149029</v>
      </c>
      <c r="G509" s="92" t="str">
        <f>'EMFAC2017EI-2011Class'!H4090</f>
        <v>2020-T6 Ag-5</v>
      </c>
      <c r="H509" s="70">
        <f>IF(C509&lt;1994,1,IF(C509&lt;2004,($M$3+$N$3*(F509/10000))/($E$3+$F$3*(F509/10000)),IF(C509&lt;2008,($M$4+$N$4*(F509/10000))/($E$4+$F$4*(F509/10000)),IF(C509&lt;2011,($M$5+$N$5*(F509/10000))/($E$5+$F$5*(F509/10000)),IF(C509&lt;2014,($M$6+$N$6*(F509/10000))/($E$6+$F$6*(F509/10000)),($M$7+$N$7*(F509/10000))/($E$7+$F$7*(F509/10000)))))))</f>
        <v>0.85329217463841633</v>
      </c>
      <c r="I509" s="37"/>
      <c r="M509" s="36"/>
      <c r="N509" s="13"/>
    </row>
    <row r="510" spans="1:14" ht="13.7" customHeight="1" x14ac:dyDescent="0.25">
      <c r="A510" s="85">
        <f>'EMFAC2017EI-2011Class'!B4091</f>
        <v>2020</v>
      </c>
      <c r="B510" s="86" t="str">
        <f>'EMFAC2017EI-2011Class'!C4091</f>
        <v>T6 Ag</v>
      </c>
      <c r="C510" s="85">
        <f>'EMFAC2017EI-2011Class'!D4091</f>
        <v>2014</v>
      </c>
      <c r="D510" s="85">
        <f>'EMFAC2017EI-2011Class'!F4091</f>
        <v>6</v>
      </c>
      <c r="E510" s="87" t="str">
        <f t="shared" si="15"/>
        <v>T6 Ag-6</v>
      </c>
      <c r="F510" s="88">
        <f>VLOOKUP(E510,HD_Odo!$C$2:$D$1381,2,FALSE)</f>
        <v>169441</v>
      </c>
      <c r="G510" s="92" t="str">
        <f>'EMFAC2017EI-2011Class'!H4091</f>
        <v>2020-T6 Ag-6</v>
      </c>
      <c r="H510" s="70">
        <f t="shared" ref="H510:H573" si="16">IF(C510&lt;1994,1,IF(C510&lt;2004,($M$3+$N$3*(F510/10000))/($E$3+$F$3*(F510/10000)),IF(C510&lt;2008,($M$4+$N$4*(F510/10000))/($E$4+$F$4*(F510/10000)),IF(C510&lt;2011,($M$5+$N$5*(F510/10000))/($E$5+$F$5*(F510/10000)),IF(C510&lt;2014,($M$6+$N$6*(F510/10000))/($E$6+$F$6*(F510/10000)),($M$7+$N$7*(F510/10000))/($E$7+$F$7*(F510/10000)))))))</f>
        <v>0.84444330632588294</v>
      </c>
      <c r="I510" s="37"/>
      <c r="M510" s="36"/>
      <c r="N510" s="13"/>
    </row>
    <row r="511" spans="1:14" ht="13.7" customHeight="1" x14ac:dyDescent="0.25">
      <c r="A511" s="85">
        <f>'EMFAC2017EI-2011Class'!B4092</f>
        <v>2020</v>
      </c>
      <c r="B511" s="86" t="str">
        <f>'EMFAC2017EI-2011Class'!C4092</f>
        <v>T6 Ag</v>
      </c>
      <c r="C511" s="85">
        <f>'EMFAC2017EI-2011Class'!D4092</f>
        <v>2013</v>
      </c>
      <c r="D511" s="85">
        <f>'EMFAC2017EI-2011Class'!F4092</f>
        <v>7</v>
      </c>
      <c r="E511" s="87" t="str">
        <f t="shared" si="15"/>
        <v>T6 Ag-7</v>
      </c>
      <c r="F511" s="88">
        <f>VLOOKUP(E511,HD_Odo!$C$2:$D$1381,2,FALSE)</f>
        <v>188587.99</v>
      </c>
      <c r="G511" s="92" t="str">
        <f>'EMFAC2017EI-2011Class'!H4092</f>
        <v>2020-T6 Ag-7</v>
      </c>
      <c r="H511" s="70">
        <f t="shared" si="16"/>
        <v>0.8127165250252264</v>
      </c>
      <c r="I511" s="37"/>
      <c r="M511" s="36"/>
      <c r="N511" s="13"/>
    </row>
    <row r="512" spans="1:14" ht="13.7" customHeight="1" x14ac:dyDescent="0.25">
      <c r="A512" s="85">
        <f>'EMFAC2017EI-2011Class'!B4093</f>
        <v>2020</v>
      </c>
      <c r="B512" s="86" t="str">
        <f>'EMFAC2017EI-2011Class'!C4093</f>
        <v>T6 Ag</v>
      </c>
      <c r="C512" s="85">
        <f>'EMFAC2017EI-2011Class'!D4093</f>
        <v>2012</v>
      </c>
      <c r="D512" s="85">
        <f>'EMFAC2017EI-2011Class'!F4093</f>
        <v>8</v>
      </c>
      <c r="E512" s="87" t="str">
        <f t="shared" si="15"/>
        <v>T6 Ag-8</v>
      </c>
      <c r="F512" s="88">
        <f>VLOOKUP(E512,HD_Odo!$C$2:$D$1381,2,FALSE)</f>
        <v>206469.99</v>
      </c>
      <c r="G512" s="92" t="str">
        <f>'EMFAC2017EI-2011Class'!H4093</f>
        <v>2020-T6 Ag-8</v>
      </c>
      <c r="H512" s="70">
        <f t="shared" si="16"/>
        <v>0.80747951198004053</v>
      </c>
      <c r="I512" s="37"/>
      <c r="M512" s="36"/>
      <c r="N512" s="13"/>
    </row>
    <row r="513" spans="1:14" ht="13.7" customHeight="1" x14ac:dyDescent="0.25">
      <c r="A513" s="85">
        <f>'EMFAC2017EI-2011Class'!B4094</f>
        <v>2020</v>
      </c>
      <c r="B513" s="86" t="str">
        <f>'EMFAC2017EI-2011Class'!C4094</f>
        <v>T6 Ag</v>
      </c>
      <c r="C513" s="85">
        <f>'EMFAC2017EI-2011Class'!D4094</f>
        <v>2011</v>
      </c>
      <c r="D513" s="85">
        <f>'EMFAC2017EI-2011Class'!F4094</f>
        <v>9</v>
      </c>
      <c r="E513" s="87" t="str">
        <f t="shared" si="15"/>
        <v>T6 Ag-9</v>
      </c>
      <c r="F513" s="88">
        <f>VLOOKUP(E513,HD_Odo!$C$2:$D$1381,2,FALSE)</f>
        <v>223087.99</v>
      </c>
      <c r="G513" s="92" t="str">
        <f>'EMFAC2017EI-2011Class'!H4094</f>
        <v>2020-T6 Ag-9</v>
      </c>
      <c r="H513" s="70">
        <f t="shared" si="16"/>
        <v>0.80315528521349444</v>
      </c>
      <c r="I513" s="37"/>
      <c r="M513" s="36"/>
      <c r="N513" s="13"/>
    </row>
    <row r="514" spans="1:14" ht="13.7" customHeight="1" x14ac:dyDescent="0.25">
      <c r="A514" s="85">
        <f>'EMFAC2017EI-2011Class'!B4095</f>
        <v>2020</v>
      </c>
      <c r="B514" s="86" t="str">
        <f>'EMFAC2017EI-2011Class'!C4095</f>
        <v>T6 Ag</v>
      </c>
      <c r="C514" s="85">
        <f>'EMFAC2017EI-2011Class'!D4095</f>
        <v>2010</v>
      </c>
      <c r="D514" s="85">
        <f>'EMFAC2017EI-2011Class'!F4095</f>
        <v>10</v>
      </c>
      <c r="E514" s="87" t="str">
        <f t="shared" si="15"/>
        <v>T6 Ag-10</v>
      </c>
      <c r="F514" s="88">
        <f>VLOOKUP(E514,HD_Odo!$C$2:$D$1381,2,FALSE)</f>
        <v>238440.99</v>
      </c>
      <c r="G514" s="92" t="str">
        <f>'EMFAC2017EI-2011Class'!H4095</f>
        <v>2020-T6 Ag-10</v>
      </c>
      <c r="H514" s="70">
        <f t="shared" si="16"/>
        <v>0.81475427809951295</v>
      </c>
      <c r="I514" s="37"/>
      <c r="M514" s="36"/>
      <c r="N514" s="13"/>
    </row>
    <row r="515" spans="1:14" ht="13.7" customHeight="1" x14ac:dyDescent="0.25">
      <c r="A515" s="85">
        <f>'EMFAC2017EI-2011Class'!B4096</f>
        <v>2020</v>
      </c>
      <c r="B515" s="86" t="str">
        <f>'EMFAC2017EI-2011Class'!C4096</f>
        <v>T6 Ag</v>
      </c>
      <c r="C515" s="85">
        <f>'EMFAC2017EI-2011Class'!D4096</f>
        <v>2009</v>
      </c>
      <c r="D515" s="85">
        <f>'EMFAC2017EI-2011Class'!F4096</f>
        <v>11</v>
      </c>
      <c r="E515" s="87" t="str">
        <f t="shared" si="15"/>
        <v>T6 Ag-11</v>
      </c>
      <c r="F515" s="88">
        <f>VLOOKUP(E515,HD_Odo!$C$2:$D$1381,2,FALSE)</f>
        <v>252717.99</v>
      </c>
      <c r="G515" s="92" t="str">
        <f>'EMFAC2017EI-2011Class'!H4096</f>
        <v>2020-T6 Ag-11</v>
      </c>
      <c r="H515" s="70">
        <f t="shared" si="16"/>
        <v>0.81004349710519663</v>
      </c>
      <c r="I515" s="37"/>
      <c r="M515" s="36"/>
      <c r="N515" s="13"/>
    </row>
    <row r="516" spans="1:14" ht="13.7" customHeight="1" x14ac:dyDescent="0.25">
      <c r="A516" s="85">
        <f>'EMFAC2017EI-2011Class'!B4097</f>
        <v>2020</v>
      </c>
      <c r="B516" s="86" t="str">
        <f>'EMFAC2017EI-2011Class'!C4097</f>
        <v>T6 Ag</v>
      </c>
      <c r="C516" s="85">
        <f>'EMFAC2017EI-2011Class'!D4097</f>
        <v>2008</v>
      </c>
      <c r="D516" s="85">
        <f>'EMFAC2017EI-2011Class'!F4097</f>
        <v>12</v>
      </c>
      <c r="E516" s="87" t="str">
        <f t="shared" si="15"/>
        <v>T6 Ag-12</v>
      </c>
      <c r="F516" s="88">
        <f>VLOOKUP(E516,HD_Odo!$C$2:$D$1381,2,FALSE)</f>
        <v>266539.99</v>
      </c>
      <c r="G516" s="92" t="str">
        <f>'EMFAC2017EI-2011Class'!H4097</f>
        <v>2020-T6 Ag-12</v>
      </c>
      <c r="H516" s="70">
        <f t="shared" si="16"/>
        <v>0.80576567040869118</v>
      </c>
      <c r="I516" s="37"/>
      <c r="M516" s="36"/>
      <c r="N516" s="13"/>
    </row>
    <row r="517" spans="1:14" ht="13.7" customHeight="1" x14ac:dyDescent="0.25">
      <c r="A517" s="85">
        <f>'EMFAC2017EI-2011Class'!B4098</f>
        <v>2020</v>
      </c>
      <c r="B517" s="86" t="str">
        <f>'EMFAC2017EI-2011Class'!C4098</f>
        <v>T6 Ag</v>
      </c>
      <c r="C517" s="85">
        <f>'EMFAC2017EI-2011Class'!D4098</f>
        <v>2007</v>
      </c>
      <c r="D517" s="85">
        <f>'EMFAC2017EI-2011Class'!F4098</f>
        <v>13</v>
      </c>
      <c r="E517" s="87" t="str">
        <f t="shared" si="15"/>
        <v>T6 Ag-13</v>
      </c>
      <c r="F517" s="88">
        <f>VLOOKUP(E517,HD_Odo!$C$2:$D$1381,2,FALSE)</f>
        <v>279555.99</v>
      </c>
      <c r="G517" s="92" t="str">
        <f>'EMFAC2017EI-2011Class'!H4098</f>
        <v>2020-T6 Ag-13</v>
      </c>
      <c r="H517" s="70">
        <f t="shared" si="16"/>
        <v>0.88116869298073897</v>
      </c>
      <c r="I517" s="37"/>
      <c r="M517" s="36"/>
      <c r="N517" s="13"/>
    </row>
    <row r="518" spans="1:14" ht="13.7" customHeight="1" x14ac:dyDescent="0.25">
      <c r="A518" s="85">
        <f>'EMFAC2017EI-2011Class'!B4099</f>
        <v>2020</v>
      </c>
      <c r="B518" s="86" t="str">
        <f>'EMFAC2017EI-2011Class'!C4099</f>
        <v>T6 Ag</v>
      </c>
      <c r="C518" s="85">
        <f>'EMFAC2017EI-2011Class'!D4099</f>
        <v>2006</v>
      </c>
      <c r="D518" s="85">
        <f>'EMFAC2017EI-2011Class'!F4099</f>
        <v>14</v>
      </c>
      <c r="E518" s="87" t="str">
        <f t="shared" si="15"/>
        <v>T6 Ag-14</v>
      </c>
      <c r="F518" s="88">
        <f>VLOOKUP(E518,HD_Odo!$C$2:$D$1381,2,FALSE)</f>
        <v>291892.99</v>
      </c>
      <c r="G518" s="92" t="str">
        <f>'EMFAC2017EI-2011Class'!H4099</f>
        <v>2020-T6 Ag-14</v>
      </c>
      <c r="H518" s="70">
        <f t="shared" si="16"/>
        <v>0.87869607071625921</v>
      </c>
      <c r="I518" s="37"/>
      <c r="M518" s="36"/>
      <c r="N518" s="13"/>
    </row>
    <row r="519" spans="1:14" ht="13.7" customHeight="1" x14ac:dyDescent="0.25">
      <c r="A519" s="85">
        <f>'EMFAC2017EI-2011Class'!B4100</f>
        <v>2020</v>
      </c>
      <c r="B519" s="86" t="str">
        <f>'EMFAC2017EI-2011Class'!C4100</f>
        <v>T6 Ag</v>
      </c>
      <c r="C519" s="85">
        <f>'EMFAC2017EI-2011Class'!D4100</f>
        <v>2005</v>
      </c>
      <c r="D519" s="85">
        <f>'EMFAC2017EI-2011Class'!F4100</f>
        <v>15</v>
      </c>
      <c r="E519" s="87" t="str">
        <f t="shared" si="15"/>
        <v>T6 Ag-15</v>
      </c>
      <c r="F519" s="88">
        <f>VLOOKUP(E519,HD_Odo!$C$2:$D$1381,2,FALSE)</f>
        <v>302847.99</v>
      </c>
      <c r="G519" s="92" t="str">
        <f>'EMFAC2017EI-2011Class'!H4100</f>
        <v>2020-T6 Ag-15</v>
      </c>
      <c r="H519" s="70">
        <f t="shared" si="16"/>
        <v>0.87659122697775649</v>
      </c>
      <c r="I519" s="37"/>
      <c r="M519" s="36"/>
      <c r="N519" s="13"/>
    </row>
    <row r="520" spans="1:14" ht="13.7" customHeight="1" x14ac:dyDescent="0.25">
      <c r="A520" s="85">
        <f>'EMFAC2017EI-2011Class'!B4101</f>
        <v>2020</v>
      </c>
      <c r="B520" s="86" t="str">
        <f>'EMFAC2017EI-2011Class'!C4101</f>
        <v>T6 Ag</v>
      </c>
      <c r="C520" s="85">
        <f>'EMFAC2017EI-2011Class'!D4101</f>
        <v>2004</v>
      </c>
      <c r="D520" s="85">
        <f>'EMFAC2017EI-2011Class'!F4101</f>
        <v>16</v>
      </c>
      <c r="E520" s="87" t="str">
        <f t="shared" si="15"/>
        <v>T6 Ag-16</v>
      </c>
      <c r="F520" s="88">
        <f>VLOOKUP(E520,HD_Odo!$C$2:$D$1381,2,FALSE)</f>
        <v>310612.99</v>
      </c>
      <c r="G520" s="92" t="str">
        <f>'EMFAC2017EI-2011Class'!H4101</f>
        <v>2020-T6 Ag-16</v>
      </c>
      <c r="H520" s="70">
        <f t="shared" si="16"/>
        <v>0.87514820511695524</v>
      </c>
      <c r="I520" s="37"/>
      <c r="M520" s="36"/>
      <c r="N520" s="13"/>
    </row>
    <row r="521" spans="1:14" ht="13.7" customHeight="1" x14ac:dyDescent="0.25">
      <c r="A521" s="85">
        <f>'EMFAC2017EI-2011Class'!B4102</f>
        <v>2020</v>
      </c>
      <c r="B521" s="86" t="str">
        <f>'EMFAC2017EI-2011Class'!C4102</f>
        <v>T6 Ag</v>
      </c>
      <c r="C521" s="85">
        <f>'EMFAC2017EI-2011Class'!D4102</f>
        <v>2003</v>
      </c>
      <c r="D521" s="85">
        <f>'EMFAC2017EI-2011Class'!F4102</f>
        <v>17</v>
      </c>
      <c r="E521" s="87" t="str">
        <f t="shared" si="15"/>
        <v>T6 Ag-17</v>
      </c>
      <c r="F521" s="88">
        <f>VLOOKUP(E521,HD_Odo!$C$2:$D$1381,2,FALSE)</f>
        <v>317112.99</v>
      </c>
      <c r="G521" s="92" t="str">
        <f>'EMFAC2017EI-2011Class'!H4102</f>
        <v>2020-T6 Ag-17</v>
      </c>
      <c r="H521" s="70">
        <f t="shared" si="16"/>
        <v>0.9247785677812459</v>
      </c>
      <c r="I521" s="37"/>
      <c r="M521" s="36"/>
      <c r="N521" s="13"/>
    </row>
    <row r="522" spans="1:14" ht="13.7" customHeight="1" x14ac:dyDescent="0.25">
      <c r="A522" s="85">
        <f>'EMFAC2017EI-2011Class'!B4103</f>
        <v>2020</v>
      </c>
      <c r="B522" s="86" t="str">
        <f>'EMFAC2017EI-2011Class'!C4103</f>
        <v>T6 Ag</v>
      </c>
      <c r="C522" s="85">
        <f>'EMFAC2017EI-2011Class'!D4103</f>
        <v>2002</v>
      </c>
      <c r="D522" s="85">
        <f>'EMFAC2017EI-2011Class'!F4103</f>
        <v>18</v>
      </c>
      <c r="E522" s="87" t="str">
        <f t="shared" si="15"/>
        <v>T6 Ag-18</v>
      </c>
      <c r="F522" s="88">
        <f>VLOOKUP(E522,HD_Odo!$C$2:$D$1381,2,FALSE)</f>
        <v>323441.99</v>
      </c>
      <c r="G522" s="92" t="str">
        <f>'EMFAC2017EI-2011Class'!H4103</f>
        <v>2020-T6 Ag-18</v>
      </c>
      <c r="H522" s="70">
        <f t="shared" si="16"/>
        <v>0.92415632952434368</v>
      </c>
      <c r="I522" s="37"/>
      <c r="M522" s="36"/>
      <c r="N522" s="13"/>
    </row>
    <row r="523" spans="1:14" ht="13.7" customHeight="1" x14ac:dyDescent="0.25">
      <c r="A523" s="85">
        <f>'EMFAC2017EI-2011Class'!B4104</f>
        <v>2020</v>
      </c>
      <c r="B523" s="86" t="str">
        <f>'EMFAC2017EI-2011Class'!C4104</f>
        <v>T6 Ag</v>
      </c>
      <c r="C523" s="85">
        <f>'EMFAC2017EI-2011Class'!D4104</f>
        <v>2001</v>
      </c>
      <c r="D523" s="85">
        <f>'EMFAC2017EI-2011Class'!F4104</f>
        <v>19</v>
      </c>
      <c r="E523" s="87" t="str">
        <f t="shared" ref="E523:E586" si="17">CONCATENATE(B523,"-",D523)</f>
        <v>T6 Ag-19</v>
      </c>
      <c r="F523" s="88">
        <f>VLOOKUP(E523,HD_Odo!$C$2:$D$1381,2,FALSE)</f>
        <v>329599.99</v>
      </c>
      <c r="G523" s="92" t="str">
        <f>'EMFAC2017EI-2011Class'!H4104</f>
        <v>2020-T6 Ag-19</v>
      </c>
      <c r="H523" s="70">
        <f t="shared" si="16"/>
        <v>0.92356443815842015</v>
      </c>
      <c r="I523" s="37"/>
      <c r="M523" s="36"/>
      <c r="N523" s="13"/>
    </row>
    <row r="524" spans="1:14" ht="13.7" customHeight="1" x14ac:dyDescent="0.25">
      <c r="A524" s="85">
        <f>'EMFAC2017EI-2011Class'!B4105</f>
        <v>2020</v>
      </c>
      <c r="B524" s="86" t="str">
        <f>'EMFAC2017EI-2011Class'!C4105</f>
        <v>T6 Ag</v>
      </c>
      <c r="C524" s="85">
        <f>'EMFAC2017EI-2011Class'!D4105</f>
        <v>2000</v>
      </c>
      <c r="D524" s="85">
        <f>'EMFAC2017EI-2011Class'!F4105</f>
        <v>20</v>
      </c>
      <c r="E524" s="87" t="str">
        <f t="shared" si="17"/>
        <v>T6 Ag-20</v>
      </c>
      <c r="F524" s="88">
        <f>VLOOKUP(E524,HD_Odo!$C$2:$D$1381,2,FALSE)</f>
        <v>335586.99</v>
      </c>
      <c r="G524" s="92" t="str">
        <f>'EMFAC2017EI-2011Class'!H4105</f>
        <v>2020-T6 Ag-20</v>
      </c>
      <c r="H524" s="70">
        <f t="shared" si="16"/>
        <v>0.92300136275160549</v>
      </c>
      <c r="I524" s="37"/>
      <c r="M524" s="36"/>
      <c r="N524" s="13"/>
    </row>
    <row r="525" spans="1:14" ht="13.7" customHeight="1" x14ac:dyDescent="0.25">
      <c r="A525" s="85">
        <f>'EMFAC2017EI-2011Class'!B4106</f>
        <v>2020</v>
      </c>
      <c r="B525" s="86" t="str">
        <f>'EMFAC2017EI-2011Class'!C4106</f>
        <v>T6 Ag</v>
      </c>
      <c r="C525" s="85">
        <f>'EMFAC2017EI-2011Class'!D4106</f>
        <v>1999</v>
      </c>
      <c r="D525" s="85">
        <f>'EMFAC2017EI-2011Class'!F4106</f>
        <v>21</v>
      </c>
      <c r="E525" s="87" t="str">
        <f t="shared" si="17"/>
        <v>T6 Ag-21</v>
      </c>
      <c r="F525" s="88">
        <f>VLOOKUP(E525,HD_Odo!$C$2:$D$1381,2,FALSE)</f>
        <v>341402.99</v>
      </c>
      <c r="G525" s="92" t="str">
        <f>'EMFAC2017EI-2011Class'!H4106</f>
        <v>2020-T6 Ag-21</v>
      </c>
      <c r="H525" s="70">
        <f t="shared" si="16"/>
        <v>0.92246568940731943</v>
      </c>
      <c r="I525" s="37"/>
      <c r="M525" s="36"/>
      <c r="N525" s="13"/>
    </row>
    <row r="526" spans="1:14" ht="13.7" customHeight="1" x14ac:dyDescent="0.25">
      <c r="A526" s="85">
        <f>'EMFAC2017EI-2011Class'!B4107</f>
        <v>2020</v>
      </c>
      <c r="B526" s="86" t="str">
        <f>'EMFAC2017EI-2011Class'!C4107</f>
        <v>T6 Ag</v>
      </c>
      <c r="C526" s="85">
        <f>'EMFAC2017EI-2011Class'!D4107</f>
        <v>1998</v>
      </c>
      <c r="D526" s="85">
        <f>'EMFAC2017EI-2011Class'!F4107</f>
        <v>22</v>
      </c>
      <c r="E526" s="87" t="str">
        <f t="shared" si="17"/>
        <v>T6 Ag-22</v>
      </c>
      <c r="F526" s="88">
        <f>VLOOKUP(E526,HD_Odo!$C$2:$D$1381,2,FALSE)</f>
        <v>347047.99</v>
      </c>
      <c r="G526" s="92" t="str">
        <f>'EMFAC2017EI-2011Class'!H4107</f>
        <v>2020-T6 Ag-22</v>
      </c>
      <c r="H526" s="70">
        <f t="shared" si="16"/>
        <v>0.92195611098436292</v>
      </c>
      <c r="I526" s="37"/>
      <c r="M526" s="36"/>
      <c r="N526" s="13"/>
    </row>
    <row r="527" spans="1:14" ht="13.7" customHeight="1" x14ac:dyDescent="0.25">
      <c r="A527" s="85">
        <f>'EMFAC2017EI-2011Class'!B4108</f>
        <v>2020</v>
      </c>
      <c r="B527" s="86" t="str">
        <f>'EMFAC2017EI-2011Class'!C4108</f>
        <v>T6 Ag</v>
      </c>
      <c r="C527" s="85">
        <f>'EMFAC2017EI-2011Class'!D4108</f>
        <v>1997</v>
      </c>
      <c r="D527" s="85">
        <f>'EMFAC2017EI-2011Class'!F4108</f>
        <v>23</v>
      </c>
      <c r="E527" s="87" t="str">
        <f t="shared" si="17"/>
        <v>T6 Ag-23</v>
      </c>
      <c r="F527" s="88">
        <f>VLOOKUP(E527,HD_Odo!$C$2:$D$1381,2,FALSE)</f>
        <v>352521.98800000001</v>
      </c>
      <c r="G527" s="92" t="str">
        <f>'EMFAC2017EI-2011Class'!H4108</f>
        <v>2020-T6 Ag-23</v>
      </c>
      <c r="H527" s="70">
        <f t="shared" si="16"/>
        <v>0.92147141808934863</v>
      </c>
      <c r="I527" s="37"/>
      <c r="M527" s="36"/>
      <c r="N527" s="13"/>
    </row>
    <row r="528" spans="1:14" ht="13.7" customHeight="1" x14ac:dyDescent="0.25">
      <c r="A528" s="85">
        <f>'EMFAC2017EI-2011Class'!B4109</f>
        <v>2020</v>
      </c>
      <c r="B528" s="86" t="str">
        <f>'EMFAC2017EI-2011Class'!C4109</f>
        <v>T6 Ag</v>
      </c>
      <c r="C528" s="85">
        <f>'EMFAC2017EI-2011Class'!D4109</f>
        <v>1996</v>
      </c>
      <c r="D528" s="85">
        <f>'EMFAC2017EI-2011Class'!F4109</f>
        <v>24</v>
      </c>
      <c r="E528" s="87" t="str">
        <f t="shared" si="17"/>
        <v>T6 Ag-24</v>
      </c>
      <c r="F528" s="88">
        <f>VLOOKUP(E528,HD_Odo!$C$2:$D$1381,2,FALSE)</f>
        <v>357824.98499999999</v>
      </c>
      <c r="G528" s="92" t="str">
        <f>'EMFAC2017EI-2011Class'!H4109</f>
        <v>2020-T6 Ag-24</v>
      </c>
      <c r="H528" s="70">
        <f t="shared" si="16"/>
        <v>0.92101049041187966</v>
      </c>
      <c r="I528" s="37"/>
      <c r="M528" s="36"/>
      <c r="N528" s="13"/>
    </row>
    <row r="529" spans="1:14" ht="13.7" customHeight="1" x14ac:dyDescent="0.25">
      <c r="A529" s="85">
        <f>'EMFAC2017EI-2011Class'!B4110</f>
        <v>2020</v>
      </c>
      <c r="B529" s="86" t="str">
        <f>'EMFAC2017EI-2011Class'!C4110</f>
        <v>T6 Ag</v>
      </c>
      <c r="C529" s="85">
        <f>'EMFAC2017EI-2011Class'!D4110</f>
        <v>1995</v>
      </c>
      <c r="D529" s="85">
        <f>'EMFAC2017EI-2011Class'!F4110</f>
        <v>25</v>
      </c>
      <c r="E529" s="87" t="str">
        <f t="shared" si="17"/>
        <v>T6 Ag-25</v>
      </c>
      <c r="F529" s="88">
        <f>VLOOKUP(E529,HD_Odo!$C$2:$D$1381,2,FALSE)</f>
        <v>362956.98700000002</v>
      </c>
      <c r="G529" s="92" t="str">
        <f>'EMFAC2017EI-2011Class'!H4110</f>
        <v>2020-T6 Ag-25</v>
      </c>
      <c r="H529" s="70">
        <f t="shared" si="16"/>
        <v>0.92057228921136791</v>
      </c>
      <c r="I529" s="37"/>
      <c r="M529" s="36"/>
      <c r="N529" s="13"/>
    </row>
    <row r="530" spans="1:14" ht="13.7" customHeight="1" x14ac:dyDescent="0.25">
      <c r="A530" s="85">
        <f>'EMFAC2017EI-2011Class'!B4111</f>
        <v>2020</v>
      </c>
      <c r="B530" s="86" t="str">
        <f>'EMFAC2017EI-2011Class'!C4111</f>
        <v>T6 Ag</v>
      </c>
      <c r="C530" s="85">
        <f>'EMFAC2017EI-2011Class'!D4111</f>
        <v>1994</v>
      </c>
      <c r="D530" s="85">
        <f>'EMFAC2017EI-2011Class'!F4111</f>
        <v>26</v>
      </c>
      <c r="E530" s="87" t="str">
        <f t="shared" si="17"/>
        <v>T6 Ag-26</v>
      </c>
      <c r="F530" s="88">
        <f>VLOOKUP(E530,HD_Odo!$C$2:$D$1381,2,FALSE)</f>
        <v>367917.98700000002</v>
      </c>
      <c r="G530" s="92" t="str">
        <f>'EMFAC2017EI-2011Class'!H4111</f>
        <v>2020-T6 Ag-26</v>
      </c>
      <c r="H530" s="70">
        <f t="shared" si="16"/>
        <v>0.9201558522329214</v>
      </c>
      <c r="I530" s="37"/>
      <c r="M530" s="36"/>
      <c r="N530" s="13"/>
    </row>
    <row r="531" spans="1:14" ht="13.7" customHeight="1" x14ac:dyDescent="0.25">
      <c r="A531" s="85">
        <f>'EMFAC2017EI-2011Class'!B4112</f>
        <v>2020</v>
      </c>
      <c r="B531" s="86" t="str">
        <f>'EMFAC2017EI-2011Class'!C4112</f>
        <v>T6 Ag</v>
      </c>
      <c r="C531" s="85">
        <f>'EMFAC2017EI-2011Class'!D4112</f>
        <v>1993</v>
      </c>
      <c r="D531" s="85">
        <f>'EMFAC2017EI-2011Class'!F4112</f>
        <v>27</v>
      </c>
      <c r="E531" s="87" t="str">
        <f t="shared" si="17"/>
        <v>T6 Ag-27</v>
      </c>
      <c r="F531" s="88">
        <f>VLOOKUP(E531,HD_Odo!$C$2:$D$1381,2,FALSE)</f>
        <v>372706.98700000002</v>
      </c>
      <c r="G531" s="92" t="str">
        <f>'EMFAC2017EI-2011Class'!H4112</f>
        <v>2020-T6 Ag-27</v>
      </c>
      <c r="H531" s="70">
        <f t="shared" si="16"/>
        <v>1</v>
      </c>
      <c r="I531" s="37"/>
      <c r="M531" s="36"/>
      <c r="N531" s="13"/>
    </row>
    <row r="532" spans="1:14" ht="13.7" customHeight="1" x14ac:dyDescent="0.25">
      <c r="A532" s="85">
        <f>'EMFAC2017EI-2011Class'!B4113</f>
        <v>2020</v>
      </c>
      <c r="B532" s="86" t="str">
        <f>'EMFAC2017EI-2011Class'!C4113</f>
        <v>T6 Ag</v>
      </c>
      <c r="C532" s="85">
        <f>'EMFAC2017EI-2011Class'!D4113</f>
        <v>1992</v>
      </c>
      <c r="D532" s="85">
        <f>'EMFAC2017EI-2011Class'!F4113</f>
        <v>28</v>
      </c>
      <c r="E532" s="87" t="str">
        <f t="shared" si="17"/>
        <v>T6 Ag-28</v>
      </c>
      <c r="F532" s="88">
        <f>VLOOKUP(E532,HD_Odo!$C$2:$D$1381,2,FALSE)</f>
        <v>377324.98700000002</v>
      </c>
      <c r="G532" s="92" t="str">
        <f>'EMFAC2017EI-2011Class'!H4113</f>
        <v>2020-T6 Ag-28</v>
      </c>
      <c r="H532" s="70">
        <f t="shared" si="16"/>
        <v>1</v>
      </c>
      <c r="I532" s="37"/>
      <c r="M532" s="36"/>
      <c r="N532" s="13"/>
    </row>
    <row r="533" spans="1:14" ht="13.7" customHeight="1" x14ac:dyDescent="0.25">
      <c r="A533" s="85">
        <f>'EMFAC2017EI-2011Class'!B4114</f>
        <v>2020</v>
      </c>
      <c r="B533" s="86" t="str">
        <f>'EMFAC2017EI-2011Class'!C4114</f>
        <v>T6 Ag</v>
      </c>
      <c r="C533" s="85">
        <f>'EMFAC2017EI-2011Class'!D4114</f>
        <v>1991</v>
      </c>
      <c r="D533" s="85">
        <f>'EMFAC2017EI-2011Class'!F4114</f>
        <v>29</v>
      </c>
      <c r="E533" s="87" t="str">
        <f t="shared" si="17"/>
        <v>T6 Ag-29</v>
      </c>
      <c r="F533" s="88">
        <f>VLOOKUP(E533,HD_Odo!$C$2:$D$1381,2,FALSE)</f>
        <v>381771.98700000002</v>
      </c>
      <c r="G533" s="92" t="str">
        <f>'EMFAC2017EI-2011Class'!H4114</f>
        <v>2020-T6 Ag-29</v>
      </c>
      <c r="H533" s="70">
        <f t="shared" si="16"/>
        <v>1</v>
      </c>
      <c r="I533" s="37"/>
      <c r="M533" s="36"/>
      <c r="N533" s="13"/>
    </row>
    <row r="534" spans="1:14" ht="13.7" customHeight="1" x14ac:dyDescent="0.25">
      <c r="A534" s="85">
        <f>'EMFAC2017EI-2011Class'!B4115</f>
        <v>2020</v>
      </c>
      <c r="B534" s="86" t="str">
        <f>'EMFAC2017EI-2011Class'!C4115</f>
        <v>T6 Ag</v>
      </c>
      <c r="C534" s="85">
        <f>'EMFAC2017EI-2011Class'!D4115</f>
        <v>1990</v>
      </c>
      <c r="D534" s="85">
        <f>'EMFAC2017EI-2011Class'!F4115</f>
        <v>30</v>
      </c>
      <c r="E534" s="87" t="str">
        <f t="shared" si="17"/>
        <v>T6 Ag-30</v>
      </c>
      <c r="F534" s="88">
        <f>VLOOKUP(E534,HD_Odo!$C$2:$D$1381,2,FALSE)</f>
        <v>386047.98700000002</v>
      </c>
      <c r="G534" s="92" t="str">
        <f>'EMFAC2017EI-2011Class'!H4115</f>
        <v>2020-T6 Ag-30</v>
      </c>
      <c r="H534" s="70">
        <f t="shared" si="16"/>
        <v>1</v>
      </c>
      <c r="I534" s="37"/>
      <c r="M534" s="36"/>
      <c r="N534" s="13"/>
    </row>
    <row r="535" spans="1:14" ht="13.7" customHeight="1" x14ac:dyDescent="0.25">
      <c r="A535" s="85">
        <f>'EMFAC2017EI-2011Class'!B4116</f>
        <v>2020</v>
      </c>
      <c r="B535" s="86" t="str">
        <f>'EMFAC2017EI-2011Class'!C4116</f>
        <v>T6 Ag</v>
      </c>
      <c r="C535" s="85">
        <f>'EMFAC2017EI-2011Class'!D4116</f>
        <v>1989</v>
      </c>
      <c r="D535" s="85">
        <f>'EMFAC2017EI-2011Class'!F4116</f>
        <v>31</v>
      </c>
      <c r="E535" s="87" t="str">
        <f t="shared" si="17"/>
        <v>T6 Ag-31</v>
      </c>
      <c r="F535" s="88">
        <f>VLOOKUP(E535,HD_Odo!$C$2:$D$1381,2,FALSE)</f>
        <v>390152.98700000002</v>
      </c>
      <c r="G535" s="92" t="str">
        <f>'EMFAC2017EI-2011Class'!H4116</f>
        <v>2020-T6 Ag-31</v>
      </c>
      <c r="H535" s="70">
        <f t="shared" si="16"/>
        <v>1</v>
      </c>
      <c r="I535" s="37"/>
      <c r="M535" s="36"/>
      <c r="N535" s="13"/>
    </row>
    <row r="536" spans="1:14" ht="13.7" customHeight="1" x14ac:dyDescent="0.25">
      <c r="A536" s="85">
        <f>'EMFAC2017EI-2011Class'!B4117</f>
        <v>2020</v>
      </c>
      <c r="B536" s="86" t="str">
        <f>'EMFAC2017EI-2011Class'!C4117</f>
        <v>T6 Ag</v>
      </c>
      <c r="C536" s="85">
        <f>'EMFAC2017EI-2011Class'!D4117</f>
        <v>1988</v>
      </c>
      <c r="D536" s="85">
        <f>'EMFAC2017EI-2011Class'!F4117</f>
        <v>32</v>
      </c>
      <c r="E536" s="87" t="str">
        <f t="shared" si="17"/>
        <v>T6 Ag-32</v>
      </c>
      <c r="F536" s="88">
        <f>VLOOKUP(E536,HD_Odo!$C$2:$D$1381,2,FALSE)</f>
        <v>394086.98700000002</v>
      </c>
      <c r="G536" s="92" t="str">
        <f>'EMFAC2017EI-2011Class'!H4117</f>
        <v>2020-T6 Ag-32</v>
      </c>
      <c r="H536" s="70">
        <f t="shared" si="16"/>
        <v>1</v>
      </c>
      <c r="I536" s="37"/>
      <c r="M536" s="36"/>
      <c r="N536" s="13"/>
    </row>
    <row r="537" spans="1:14" ht="13.7" customHeight="1" x14ac:dyDescent="0.25">
      <c r="A537" s="85">
        <f>'EMFAC2017EI-2011Class'!B4118</f>
        <v>2020</v>
      </c>
      <c r="B537" s="86" t="str">
        <f>'EMFAC2017EI-2011Class'!C4118</f>
        <v>T6 Ag</v>
      </c>
      <c r="C537" s="85">
        <f>'EMFAC2017EI-2011Class'!D4118</f>
        <v>1987</v>
      </c>
      <c r="D537" s="85">
        <f>'EMFAC2017EI-2011Class'!F4118</f>
        <v>33</v>
      </c>
      <c r="E537" s="87" t="str">
        <f t="shared" si="17"/>
        <v>T6 Ag-33</v>
      </c>
      <c r="F537" s="88">
        <f>VLOOKUP(E537,HD_Odo!$C$2:$D$1381,2,FALSE)</f>
        <v>397849.98700000002</v>
      </c>
      <c r="G537" s="92" t="str">
        <f>'EMFAC2017EI-2011Class'!H4118</f>
        <v>2020-T6 Ag-33</v>
      </c>
      <c r="H537" s="70">
        <f t="shared" si="16"/>
        <v>1</v>
      </c>
      <c r="I537" s="37"/>
      <c r="M537" s="36"/>
      <c r="N537" s="13"/>
    </row>
    <row r="538" spans="1:14" ht="13.7" customHeight="1" x14ac:dyDescent="0.25">
      <c r="A538" s="85">
        <f>'EMFAC2017EI-2011Class'!B4119</f>
        <v>2020</v>
      </c>
      <c r="B538" s="86" t="str">
        <f>'EMFAC2017EI-2011Class'!C4119</f>
        <v>T6 Ag</v>
      </c>
      <c r="C538" s="85">
        <f>'EMFAC2017EI-2011Class'!D4119</f>
        <v>1986</v>
      </c>
      <c r="D538" s="85">
        <f>'EMFAC2017EI-2011Class'!F4119</f>
        <v>34</v>
      </c>
      <c r="E538" s="87" t="str">
        <f t="shared" si="17"/>
        <v>T6 Ag-34</v>
      </c>
      <c r="F538" s="88">
        <f>VLOOKUP(E538,HD_Odo!$C$2:$D$1381,2,FALSE)</f>
        <v>399999.995</v>
      </c>
      <c r="G538" s="92" t="str">
        <f>'EMFAC2017EI-2011Class'!H4119</f>
        <v>2020-T6 Ag-34</v>
      </c>
      <c r="H538" s="70">
        <f t="shared" si="16"/>
        <v>1</v>
      </c>
      <c r="I538" s="37"/>
      <c r="M538" s="36"/>
      <c r="N538" s="13"/>
    </row>
    <row r="539" spans="1:14" ht="13.7" customHeight="1" x14ac:dyDescent="0.25">
      <c r="A539" s="85">
        <f>'EMFAC2017EI-2011Class'!B4120</f>
        <v>2020</v>
      </c>
      <c r="B539" s="86" t="str">
        <f>'EMFAC2017EI-2011Class'!C4120</f>
        <v>T6 Ag</v>
      </c>
      <c r="C539" s="85">
        <f>'EMFAC2017EI-2011Class'!D4120</f>
        <v>1985</v>
      </c>
      <c r="D539" s="85">
        <f>'EMFAC2017EI-2011Class'!F4120</f>
        <v>35</v>
      </c>
      <c r="E539" s="87" t="str">
        <f t="shared" si="17"/>
        <v>T6 Ag-35</v>
      </c>
      <c r="F539" s="88">
        <f>VLOOKUP(E539,HD_Odo!$C$2:$D$1381,2,FALSE)</f>
        <v>400000</v>
      </c>
      <c r="G539" s="92" t="str">
        <f>'EMFAC2017EI-2011Class'!H4120</f>
        <v>2020-T6 Ag-35</v>
      </c>
      <c r="H539" s="70">
        <f t="shared" si="16"/>
        <v>1</v>
      </c>
      <c r="I539" s="37"/>
      <c r="M539" s="36"/>
      <c r="N539" s="13"/>
    </row>
    <row r="540" spans="1:14" ht="13.7" customHeight="1" x14ac:dyDescent="0.25">
      <c r="A540" s="85">
        <f>'EMFAC2017EI-2011Class'!B4121</f>
        <v>2020</v>
      </c>
      <c r="B540" s="86" t="str">
        <f>'EMFAC2017EI-2011Class'!C4121</f>
        <v>T6 Ag</v>
      </c>
      <c r="C540" s="85">
        <f>'EMFAC2017EI-2011Class'!D4121</f>
        <v>1984</v>
      </c>
      <c r="D540" s="85">
        <f>'EMFAC2017EI-2011Class'!F4121</f>
        <v>36</v>
      </c>
      <c r="E540" s="87" t="str">
        <f t="shared" si="17"/>
        <v>T6 Ag-36</v>
      </c>
      <c r="F540" s="88">
        <f>VLOOKUP(E540,HD_Odo!$C$2:$D$1381,2,FALSE)</f>
        <v>400000</v>
      </c>
      <c r="G540" s="92" t="str">
        <f>'EMFAC2017EI-2011Class'!H4121</f>
        <v>2020-T6 Ag-36</v>
      </c>
      <c r="H540" s="70">
        <f t="shared" si="16"/>
        <v>1</v>
      </c>
      <c r="I540" s="37"/>
      <c r="M540" s="36"/>
      <c r="N540" s="13"/>
    </row>
    <row r="541" spans="1:14" ht="13.7" customHeight="1" x14ac:dyDescent="0.25">
      <c r="A541" s="85">
        <f>'EMFAC2017EI-2011Class'!B4122</f>
        <v>2020</v>
      </c>
      <c r="B541" s="86" t="str">
        <f>'EMFAC2017EI-2011Class'!C4122</f>
        <v>T6 Ag</v>
      </c>
      <c r="C541" s="85">
        <f>'EMFAC2017EI-2011Class'!D4122</f>
        <v>1983</v>
      </c>
      <c r="D541" s="85">
        <f>'EMFAC2017EI-2011Class'!F4122</f>
        <v>37</v>
      </c>
      <c r="E541" s="87" t="str">
        <f t="shared" si="17"/>
        <v>T6 Ag-37</v>
      </c>
      <c r="F541" s="88">
        <f>VLOOKUP(E541,HD_Odo!$C$2:$D$1381,2,FALSE)</f>
        <v>400000</v>
      </c>
      <c r="G541" s="92" t="str">
        <f>'EMFAC2017EI-2011Class'!H4122</f>
        <v>2020-T6 Ag-37</v>
      </c>
      <c r="H541" s="70">
        <f t="shared" si="16"/>
        <v>1</v>
      </c>
      <c r="I541" s="37"/>
      <c r="M541" s="36"/>
      <c r="N541" s="13"/>
    </row>
    <row r="542" spans="1:14" ht="13.7" customHeight="1" x14ac:dyDescent="0.25">
      <c r="A542" s="85">
        <f>'EMFAC2017EI-2011Class'!B4123</f>
        <v>2020</v>
      </c>
      <c r="B542" s="86" t="str">
        <f>'EMFAC2017EI-2011Class'!C4123</f>
        <v>T6 Ag</v>
      </c>
      <c r="C542" s="85">
        <f>'EMFAC2017EI-2011Class'!D4123</f>
        <v>1982</v>
      </c>
      <c r="D542" s="85">
        <f>'EMFAC2017EI-2011Class'!F4123</f>
        <v>38</v>
      </c>
      <c r="E542" s="87" t="str">
        <f t="shared" si="17"/>
        <v>T6 Ag-38</v>
      </c>
      <c r="F542" s="88">
        <f>VLOOKUP(E542,HD_Odo!$C$2:$D$1381,2,FALSE)</f>
        <v>400000</v>
      </c>
      <c r="G542" s="92" t="str">
        <f>'EMFAC2017EI-2011Class'!H4123</f>
        <v>2020-T6 Ag-38</v>
      </c>
      <c r="H542" s="70">
        <f t="shared" si="16"/>
        <v>1</v>
      </c>
      <c r="I542" s="37"/>
      <c r="M542" s="36"/>
      <c r="N542" s="13"/>
    </row>
    <row r="543" spans="1:14" ht="13.7" customHeight="1" x14ac:dyDescent="0.25">
      <c r="A543" s="85">
        <f>'EMFAC2017EI-2011Class'!B4124</f>
        <v>2020</v>
      </c>
      <c r="B543" s="86" t="str">
        <f>'EMFAC2017EI-2011Class'!C4124</f>
        <v>T6 Ag</v>
      </c>
      <c r="C543" s="85">
        <f>'EMFAC2017EI-2011Class'!D4124</f>
        <v>1981</v>
      </c>
      <c r="D543" s="85">
        <f>'EMFAC2017EI-2011Class'!F4124</f>
        <v>39</v>
      </c>
      <c r="E543" s="87" t="str">
        <f t="shared" si="17"/>
        <v>T6 Ag-39</v>
      </c>
      <c r="F543" s="88">
        <f>VLOOKUP(E543,HD_Odo!$C$2:$D$1381,2,FALSE)</f>
        <v>400000</v>
      </c>
      <c r="G543" s="92" t="str">
        <f>'EMFAC2017EI-2011Class'!H4124</f>
        <v>2020-T6 Ag-39</v>
      </c>
      <c r="H543" s="70">
        <f t="shared" si="16"/>
        <v>1</v>
      </c>
      <c r="I543" s="37"/>
      <c r="M543" s="36"/>
      <c r="N543" s="13"/>
    </row>
    <row r="544" spans="1:14" ht="13.7" customHeight="1" x14ac:dyDescent="0.25">
      <c r="A544" s="85">
        <f>'EMFAC2017EI-2011Class'!B4125</f>
        <v>2020</v>
      </c>
      <c r="B544" s="86" t="str">
        <f>'EMFAC2017EI-2011Class'!C4125</f>
        <v>T6 Ag</v>
      </c>
      <c r="C544" s="85">
        <f>'EMFAC2017EI-2011Class'!D4125</f>
        <v>1980</v>
      </c>
      <c r="D544" s="85">
        <f>'EMFAC2017EI-2011Class'!F4125</f>
        <v>40</v>
      </c>
      <c r="E544" s="87" t="str">
        <f t="shared" si="17"/>
        <v>T6 Ag-40</v>
      </c>
      <c r="F544" s="88">
        <f>VLOOKUP(E544,HD_Odo!$C$2:$D$1381,2,FALSE)</f>
        <v>400000</v>
      </c>
      <c r="G544" s="92" t="str">
        <f>'EMFAC2017EI-2011Class'!H4125</f>
        <v>2020-T6 Ag-40</v>
      </c>
      <c r="H544" s="70">
        <f t="shared" si="16"/>
        <v>1</v>
      </c>
      <c r="I544" s="37"/>
      <c r="M544" s="36"/>
      <c r="N544" s="13"/>
    </row>
    <row r="545" spans="1:14" ht="13.7" customHeight="1" x14ac:dyDescent="0.25">
      <c r="A545" s="85">
        <f>'EMFAC2017EI-2011Class'!B4126</f>
        <v>2020</v>
      </c>
      <c r="B545" s="86" t="str">
        <f>'EMFAC2017EI-2011Class'!C4126</f>
        <v>T6 Ag</v>
      </c>
      <c r="C545" s="85">
        <f>'EMFAC2017EI-2011Class'!D4126</f>
        <v>1979</v>
      </c>
      <c r="D545" s="85">
        <f>'EMFAC2017EI-2011Class'!F4126</f>
        <v>41</v>
      </c>
      <c r="E545" s="87" t="str">
        <f t="shared" si="17"/>
        <v>T6 Ag-41</v>
      </c>
      <c r="F545" s="88">
        <f>VLOOKUP(E545,HD_Odo!$C$2:$D$1381,2,FALSE)</f>
        <v>400000</v>
      </c>
      <c r="G545" s="92" t="str">
        <f>'EMFAC2017EI-2011Class'!H4126</f>
        <v>2020-T6 Ag-41</v>
      </c>
      <c r="H545" s="70">
        <f t="shared" si="16"/>
        <v>1</v>
      </c>
      <c r="I545" s="37"/>
      <c r="M545" s="36"/>
      <c r="N545" s="13"/>
    </row>
    <row r="546" spans="1:14" ht="13.7" customHeight="1" x14ac:dyDescent="0.25">
      <c r="A546" s="85">
        <f>'EMFAC2017EI-2011Class'!B4127</f>
        <v>2020</v>
      </c>
      <c r="B546" s="86" t="str">
        <f>'EMFAC2017EI-2011Class'!C4127</f>
        <v>T6 Ag</v>
      </c>
      <c r="C546" s="85">
        <f>'EMFAC2017EI-2011Class'!D4127</f>
        <v>1978</v>
      </c>
      <c r="D546" s="85">
        <f>'EMFAC2017EI-2011Class'!F4127</f>
        <v>42</v>
      </c>
      <c r="E546" s="87" t="str">
        <f t="shared" si="17"/>
        <v>T6 Ag-42</v>
      </c>
      <c r="F546" s="88">
        <f>VLOOKUP(E546,HD_Odo!$C$2:$D$1381,2,FALSE)</f>
        <v>400000</v>
      </c>
      <c r="G546" s="92" t="str">
        <f>'EMFAC2017EI-2011Class'!H4127</f>
        <v>2020-T6 Ag-42</v>
      </c>
      <c r="H546" s="70">
        <f t="shared" si="16"/>
        <v>1</v>
      </c>
      <c r="I546" s="37"/>
      <c r="M546" s="36"/>
      <c r="N546" s="13"/>
    </row>
    <row r="547" spans="1:14" ht="13.7" customHeight="1" x14ac:dyDescent="0.25">
      <c r="A547" s="85">
        <f>'EMFAC2017EI-2011Class'!B4128</f>
        <v>2020</v>
      </c>
      <c r="B547" s="86" t="str">
        <f>'EMFAC2017EI-2011Class'!C4128</f>
        <v>T6 Ag</v>
      </c>
      <c r="C547" s="85">
        <f>'EMFAC2017EI-2011Class'!D4128</f>
        <v>1977</v>
      </c>
      <c r="D547" s="85">
        <f>'EMFAC2017EI-2011Class'!F4128</f>
        <v>43</v>
      </c>
      <c r="E547" s="87" t="str">
        <f t="shared" si="17"/>
        <v>T6 Ag-43</v>
      </c>
      <c r="F547" s="88">
        <f>VLOOKUP(E547,HD_Odo!$C$2:$D$1381,2,FALSE)</f>
        <v>400000</v>
      </c>
      <c r="G547" s="92" t="str">
        <f>'EMFAC2017EI-2011Class'!H4128</f>
        <v>2020-T6 Ag-43</v>
      </c>
      <c r="H547" s="70">
        <f t="shared" si="16"/>
        <v>1</v>
      </c>
      <c r="I547" s="37"/>
      <c r="M547" s="36"/>
      <c r="N547" s="13"/>
    </row>
    <row r="548" spans="1:14" ht="13.7" customHeight="1" x14ac:dyDescent="0.25">
      <c r="A548" s="85">
        <f>'EMFAC2017EI-2011Class'!B4129</f>
        <v>2020</v>
      </c>
      <c r="B548" s="86" t="str">
        <f>'EMFAC2017EI-2011Class'!C4129</f>
        <v>T6 Ag</v>
      </c>
      <c r="C548" s="85">
        <f>'EMFAC2017EI-2011Class'!D4129</f>
        <v>1976</v>
      </c>
      <c r="D548" s="85">
        <f>'EMFAC2017EI-2011Class'!F4129</f>
        <v>44</v>
      </c>
      <c r="E548" s="87" t="str">
        <f t="shared" si="17"/>
        <v>T6 Ag-44</v>
      </c>
      <c r="F548" s="88">
        <f>VLOOKUP(E548,HD_Odo!$C$2:$D$1381,2,FALSE)</f>
        <v>400000</v>
      </c>
      <c r="G548" s="92" t="str">
        <f>'EMFAC2017EI-2011Class'!H4129</f>
        <v>2020-T6 Ag-44</v>
      </c>
      <c r="H548" s="70">
        <f t="shared" si="16"/>
        <v>1</v>
      </c>
      <c r="I548" s="37"/>
      <c r="M548" s="36"/>
      <c r="N548" s="13"/>
    </row>
    <row r="549" spans="1:14" ht="13.7" customHeight="1" x14ac:dyDescent="0.25">
      <c r="A549" s="85">
        <f>'EMFAC2017EI-2011Class'!B4130</f>
        <v>2020</v>
      </c>
      <c r="B549" s="86" t="str">
        <f>'EMFAC2017EI-2011Class'!C4130</f>
        <v>T6 All Other Buses</v>
      </c>
      <c r="C549" s="85">
        <f>'EMFAC2017EI-2011Class'!D4130</f>
        <v>2021</v>
      </c>
      <c r="D549" s="85">
        <f>'EMFAC2017EI-2011Class'!F4130</f>
        <v>-1</v>
      </c>
      <c r="E549" s="87" t="str">
        <f t="shared" si="17"/>
        <v>T6 All Other Buses--1</v>
      </c>
      <c r="F549" s="88">
        <f>VLOOKUP(E549,HD_Odo!$C$2:$D$1381,2,FALSE)</f>
        <v>11207.2208333333</v>
      </c>
      <c r="G549" s="92" t="str">
        <f>'EMFAC2017EI-2011Class'!H4130</f>
        <v>2020-T6 All Other Buses--1</v>
      </c>
      <c r="H549" s="70">
        <f t="shared" si="16"/>
        <v>0.97844750919198531</v>
      </c>
      <c r="I549" s="37"/>
      <c r="M549" s="36"/>
      <c r="N549" s="13"/>
    </row>
    <row r="550" spans="1:14" ht="13.7" customHeight="1" x14ac:dyDescent="0.25">
      <c r="A550" s="85">
        <f>'EMFAC2017EI-2011Class'!B4131</f>
        <v>2020</v>
      </c>
      <c r="B550" s="86" t="str">
        <f>'EMFAC2017EI-2011Class'!C4131</f>
        <v>T6 All Other Buses</v>
      </c>
      <c r="C550" s="85">
        <f>'EMFAC2017EI-2011Class'!D4131</f>
        <v>2020</v>
      </c>
      <c r="D550" s="85">
        <f>'EMFAC2017EI-2011Class'!F4131</f>
        <v>0</v>
      </c>
      <c r="E550" s="87" t="str">
        <f t="shared" si="17"/>
        <v>T6 All Other Buses-0</v>
      </c>
      <c r="F550" s="88">
        <f>VLOOKUP(E550,HD_Odo!$C$2:$D$1381,2,FALSE)</f>
        <v>38104.550833333298</v>
      </c>
      <c r="G550" s="92" t="str">
        <f>'EMFAC2017EI-2011Class'!H4131</f>
        <v>2020-T6 All Other Buses-0</v>
      </c>
      <c r="H550" s="70">
        <f t="shared" si="16"/>
        <v>0.93821837843661593</v>
      </c>
      <c r="I550" s="37"/>
      <c r="M550" s="36"/>
      <c r="N550" s="13"/>
    </row>
    <row r="551" spans="1:14" ht="13.7" customHeight="1" x14ac:dyDescent="0.25">
      <c r="A551" s="85">
        <f>'EMFAC2017EI-2011Class'!B4132</f>
        <v>2020</v>
      </c>
      <c r="B551" s="86" t="str">
        <f>'EMFAC2017EI-2011Class'!C4132</f>
        <v>T6 All Other Buses</v>
      </c>
      <c r="C551" s="85">
        <f>'EMFAC2017EI-2011Class'!D4132</f>
        <v>2019</v>
      </c>
      <c r="D551" s="85">
        <f>'EMFAC2017EI-2011Class'!F4132</f>
        <v>1</v>
      </c>
      <c r="E551" s="87" t="str">
        <f t="shared" si="17"/>
        <v>T6 All Other Buses-1</v>
      </c>
      <c r="F551" s="88">
        <f>VLOOKUP(E551,HD_Odo!$C$2:$D$1381,2,FALSE)</f>
        <v>65007.670833333301</v>
      </c>
      <c r="G551" s="92" t="str">
        <f>'EMFAC2017EI-2011Class'!H4132</f>
        <v>2020-T6 All Other Buses-1</v>
      </c>
      <c r="H551" s="70">
        <f t="shared" si="16"/>
        <v>0.90889518036150307</v>
      </c>
      <c r="I551" s="37"/>
      <c r="M551" s="36"/>
      <c r="N551" s="13"/>
    </row>
    <row r="552" spans="1:14" ht="13.7" customHeight="1" x14ac:dyDescent="0.25">
      <c r="A552" s="85">
        <f>'EMFAC2017EI-2011Class'!B4133</f>
        <v>2020</v>
      </c>
      <c r="B552" s="86" t="str">
        <f>'EMFAC2017EI-2011Class'!C4133</f>
        <v>T6 All Other Buses</v>
      </c>
      <c r="C552" s="85">
        <f>'EMFAC2017EI-2011Class'!D4133</f>
        <v>2017</v>
      </c>
      <c r="D552" s="85">
        <f>'EMFAC2017EI-2011Class'!F4133</f>
        <v>3</v>
      </c>
      <c r="E552" s="87" t="str">
        <f t="shared" si="17"/>
        <v>T6 All Other Buses-3</v>
      </c>
      <c r="F552" s="88">
        <f>VLOOKUP(E552,HD_Odo!$C$2:$D$1381,2,FALSE)</f>
        <v>117875.860833333</v>
      </c>
      <c r="G552" s="92" t="str">
        <f>'EMFAC2017EI-2011Class'!H4133</f>
        <v>2020-T6 All Other Buses-3</v>
      </c>
      <c r="H552" s="70">
        <f t="shared" si="16"/>
        <v>0.86956966750623377</v>
      </c>
      <c r="I552" s="37"/>
      <c r="M552" s="36"/>
      <c r="N552" s="13"/>
    </row>
    <row r="553" spans="1:14" ht="13.7" customHeight="1" x14ac:dyDescent="0.25">
      <c r="A553" s="85">
        <f>'EMFAC2017EI-2011Class'!B4134</f>
        <v>2020</v>
      </c>
      <c r="B553" s="86" t="str">
        <f>'EMFAC2017EI-2011Class'!C4134</f>
        <v>T6 All Other Buses</v>
      </c>
      <c r="C553" s="85">
        <f>'EMFAC2017EI-2011Class'!D4134</f>
        <v>2016</v>
      </c>
      <c r="D553" s="85">
        <f>'EMFAC2017EI-2011Class'!F4134</f>
        <v>4</v>
      </c>
      <c r="E553" s="87" t="str">
        <f t="shared" si="17"/>
        <v>T6 All Other Buses-4</v>
      </c>
      <c r="F553" s="88">
        <f>VLOOKUP(E553,HD_Odo!$C$2:$D$1381,2,FALSE)</f>
        <v>143452.60083333301</v>
      </c>
      <c r="G553" s="92" t="str">
        <f>'EMFAC2017EI-2011Class'!H4134</f>
        <v>2020-T6 All Other Buses-4</v>
      </c>
      <c r="H553" s="70">
        <f t="shared" si="16"/>
        <v>0.85593659849445192</v>
      </c>
      <c r="I553" s="37"/>
      <c r="M553" s="36"/>
      <c r="N553" s="13"/>
    </row>
    <row r="554" spans="1:14" ht="13.7" customHeight="1" x14ac:dyDescent="0.25">
      <c r="A554" s="85">
        <f>'EMFAC2017EI-2011Class'!B4135</f>
        <v>2020</v>
      </c>
      <c r="B554" s="86" t="str">
        <f>'EMFAC2017EI-2011Class'!C4135</f>
        <v>T6 All Other Buses</v>
      </c>
      <c r="C554" s="85">
        <f>'EMFAC2017EI-2011Class'!D4135</f>
        <v>2015</v>
      </c>
      <c r="D554" s="85">
        <f>'EMFAC2017EI-2011Class'!F4135</f>
        <v>5</v>
      </c>
      <c r="E554" s="87" t="str">
        <f t="shared" si="17"/>
        <v>T6 All Other Buses-5</v>
      </c>
      <c r="F554" s="88">
        <f>VLOOKUP(E554,HD_Odo!$C$2:$D$1381,2,FALSE)</f>
        <v>168252.370833333</v>
      </c>
      <c r="G554" s="92" t="str">
        <f>'EMFAC2017EI-2011Class'!H4135</f>
        <v>2020-T6 All Other Buses-5</v>
      </c>
      <c r="H554" s="70">
        <f t="shared" si="16"/>
        <v>0.84492574772258944</v>
      </c>
      <c r="I554" s="37"/>
      <c r="M554" s="36"/>
      <c r="N554" s="13"/>
    </row>
    <row r="555" spans="1:14" ht="13.7" customHeight="1" x14ac:dyDescent="0.25">
      <c r="A555" s="85">
        <f>'EMFAC2017EI-2011Class'!B4136</f>
        <v>2020</v>
      </c>
      <c r="B555" s="86" t="str">
        <f>'EMFAC2017EI-2011Class'!C4136</f>
        <v>T6 All Other Buses</v>
      </c>
      <c r="C555" s="85">
        <f>'EMFAC2017EI-2011Class'!D4136</f>
        <v>2014</v>
      </c>
      <c r="D555" s="85">
        <f>'EMFAC2017EI-2011Class'!F4136</f>
        <v>6</v>
      </c>
      <c r="E555" s="87" t="str">
        <f t="shared" si="17"/>
        <v>T6 All Other Buses-6</v>
      </c>
      <c r="F555" s="88">
        <f>VLOOKUP(E555,HD_Odo!$C$2:$D$1381,2,FALSE)</f>
        <v>192157.76083333301</v>
      </c>
      <c r="G555" s="92" t="str">
        <f>'EMFAC2017EI-2011Class'!H4136</f>
        <v>2020-T6 All Other Buses-6</v>
      </c>
      <c r="H555" s="70">
        <f t="shared" si="16"/>
        <v>0.83590019176956964</v>
      </c>
      <c r="I555" s="37"/>
      <c r="M555" s="36"/>
      <c r="N555" s="13"/>
    </row>
    <row r="556" spans="1:14" ht="13.7" customHeight="1" x14ac:dyDescent="0.25">
      <c r="A556" s="85">
        <f>'EMFAC2017EI-2011Class'!B4137</f>
        <v>2020</v>
      </c>
      <c r="B556" s="86" t="str">
        <f>'EMFAC2017EI-2011Class'!C4137</f>
        <v>T6 All Other Buses</v>
      </c>
      <c r="C556" s="85">
        <f>'EMFAC2017EI-2011Class'!D4137</f>
        <v>2013</v>
      </c>
      <c r="D556" s="85">
        <f>'EMFAC2017EI-2011Class'!F4137</f>
        <v>7</v>
      </c>
      <c r="E556" s="87" t="str">
        <f t="shared" si="17"/>
        <v>T6 All Other Buses-7</v>
      </c>
      <c r="F556" s="88">
        <f>VLOOKUP(E556,HD_Odo!$C$2:$D$1381,2,FALSE)</f>
        <v>215078.460833333</v>
      </c>
      <c r="G556" s="92" t="str">
        <f>'EMFAC2017EI-2011Class'!H4137</f>
        <v>2020-T6 All Other Buses-7</v>
      </c>
      <c r="H556" s="70">
        <f t="shared" si="16"/>
        <v>0.80517995127873687</v>
      </c>
      <c r="I556" s="37"/>
      <c r="M556" s="36"/>
      <c r="N556" s="13"/>
    </row>
    <row r="557" spans="1:14" ht="13.7" customHeight="1" x14ac:dyDescent="0.25">
      <c r="A557" s="85">
        <f>'EMFAC2017EI-2011Class'!B4138</f>
        <v>2020</v>
      </c>
      <c r="B557" s="86" t="str">
        <f>'EMFAC2017EI-2011Class'!C4138</f>
        <v>T6 All Other Buses</v>
      </c>
      <c r="C557" s="85">
        <f>'EMFAC2017EI-2011Class'!D4138</f>
        <v>2012</v>
      </c>
      <c r="D557" s="85">
        <f>'EMFAC2017EI-2011Class'!F4138</f>
        <v>8</v>
      </c>
      <c r="E557" s="87" t="str">
        <f t="shared" si="17"/>
        <v>T6 All Other Buses-8</v>
      </c>
      <c r="F557" s="88">
        <f>VLOOKUP(E557,HD_Odo!$C$2:$D$1381,2,FALSE)</f>
        <v>236948.60083333301</v>
      </c>
      <c r="G557" s="92" t="str">
        <f>'EMFAC2017EI-2011Class'!H4138</f>
        <v>2020-T6 All Other Buses-8</v>
      </c>
      <c r="H557" s="70">
        <f t="shared" si="16"/>
        <v>0.79988858123575923</v>
      </c>
      <c r="I557" s="37"/>
      <c r="M557" s="36"/>
      <c r="N557" s="13"/>
    </row>
    <row r="558" spans="1:14" ht="13.7" customHeight="1" x14ac:dyDescent="0.25">
      <c r="A558" s="85">
        <f>'EMFAC2017EI-2011Class'!B4139</f>
        <v>2020</v>
      </c>
      <c r="B558" s="86" t="str">
        <f>'EMFAC2017EI-2011Class'!C4139</f>
        <v>T6 All Other Buses</v>
      </c>
      <c r="C558" s="85">
        <f>'EMFAC2017EI-2011Class'!D4139</f>
        <v>2011</v>
      </c>
      <c r="D558" s="85">
        <f>'EMFAC2017EI-2011Class'!F4139</f>
        <v>9</v>
      </c>
      <c r="E558" s="87" t="str">
        <f t="shared" si="17"/>
        <v>T6 All Other Buses-9</v>
      </c>
      <c r="F558" s="88">
        <f>VLOOKUP(E558,HD_Odo!$C$2:$D$1381,2,FALSE)</f>
        <v>257724.70083333299</v>
      </c>
      <c r="G558" s="92" t="str">
        <f>'EMFAC2017EI-2011Class'!H4139</f>
        <v>2020-T6 All Other Buses-9</v>
      </c>
      <c r="H558" s="70">
        <f t="shared" si="16"/>
        <v>0.79548492766525258</v>
      </c>
      <c r="I558" s="37"/>
      <c r="M558" s="36"/>
      <c r="N558" s="13"/>
    </row>
    <row r="559" spans="1:14" ht="13.7" customHeight="1" x14ac:dyDescent="0.25">
      <c r="A559" s="85">
        <f>'EMFAC2017EI-2011Class'!B4140</f>
        <v>2020</v>
      </c>
      <c r="B559" s="86" t="str">
        <f>'EMFAC2017EI-2011Class'!C4140</f>
        <v>T6 All Other Buses</v>
      </c>
      <c r="C559" s="85">
        <f>'EMFAC2017EI-2011Class'!D4140</f>
        <v>2010</v>
      </c>
      <c r="D559" s="85">
        <f>'EMFAC2017EI-2011Class'!F4140</f>
        <v>10</v>
      </c>
      <c r="E559" s="87" t="str">
        <f t="shared" si="17"/>
        <v>T6 All Other Buses-10</v>
      </c>
      <c r="F559" s="88">
        <f>VLOOKUP(E559,HD_Odo!$C$2:$D$1381,2,FALSE)</f>
        <v>277383.38083333301</v>
      </c>
      <c r="G559" s="92" t="str">
        <f>'EMFAC2017EI-2011Class'!H4140</f>
        <v>2020-T6 All Other Buses-10</v>
      </c>
      <c r="H559" s="70">
        <f t="shared" si="16"/>
        <v>0.80258812148144643</v>
      </c>
      <c r="I559" s="37"/>
      <c r="M559" s="36"/>
      <c r="N559" s="13"/>
    </row>
    <row r="560" spans="1:14" ht="13.7" customHeight="1" x14ac:dyDescent="0.25">
      <c r="A560" s="85">
        <f>'EMFAC2017EI-2011Class'!B4141</f>
        <v>2020</v>
      </c>
      <c r="B560" s="86" t="str">
        <f>'EMFAC2017EI-2011Class'!C4141</f>
        <v>T6 All Other Buses</v>
      </c>
      <c r="C560" s="85">
        <f>'EMFAC2017EI-2011Class'!D4141</f>
        <v>2009</v>
      </c>
      <c r="D560" s="85">
        <f>'EMFAC2017EI-2011Class'!F4141</f>
        <v>11</v>
      </c>
      <c r="E560" s="87" t="str">
        <f t="shared" si="17"/>
        <v>T6 All Other Buses-11</v>
      </c>
      <c r="F560" s="88">
        <f>VLOOKUP(E560,HD_Odo!$C$2:$D$1381,2,FALSE)</f>
        <v>295920.03083333297</v>
      </c>
      <c r="G560" s="92" t="str">
        <f>'EMFAC2017EI-2011Class'!H4141</f>
        <v>2020-T6 All Other Buses-11</v>
      </c>
      <c r="H560" s="70">
        <f t="shared" si="16"/>
        <v>0.79748690784084209</v>
      </c>
      <c r="I560" s="37"/>
      <c r="M560" s="36"/>
      <c r="N560" s="13"/>
    </row>
    <row r="561" spans="1:14" ht="13.7" customHeight="1" x14ac:dyDescent="0.25">
      <c r="A561" s="85">
        <f>'EMFAC2017EI-2011Class'!B4142</f>
        <v>2020</v>
      </c>
      <c r="B561" s="86" t="str">
        <f>'EMFAC2017EI-2011Class'!C4142</f>
        <v>T6 All Other Buses</v>
      </c>
      <c r="C561" s="85">
        <f>'EMFAC2017EI-2011Class'!D4142</f>
        <v>2008</v>
      </c>
      <c r="D561" s="85">
        <f>'EMFAC2017EI-2011Class'!F4142</f>
        <v>12</v>
      </c>
      <c r="E561" s="87" t="str">
        <f t="shared" si="17"/>
        <v>T6 All Other Buses-12</v>
      </c>
      <c r="F561" s="88">
        <f>VLOOKUP(E561,HD_Odo!$C$2:$D$1381,2,FALSE)</f>
        <v>313344.89083333302</v>
      </c>
      <c r="G561" s="92" t="str">
        <f>'EMFAC2017EI-2011Class'!H4142</f>
        <v>2020-T6 All Other Buses-12</v>
      </c>
      <c r="H561" s="70">
        <f t="shared" si="16"/>
        <v>0.79303660424124567</v>
      </c>
      <c r="I561" s="37"/>
      <c r="M561" s="36"/>
      <c r="N561" s="13"/>
    </row>
    <row r="562" spans="1:14" ht="13.7" customHeight="1" x14ac:dyDescent="0.25">
      <c r="A562" s="85">
        <f>'EMFAC2017EI-2011Class'!B4143</f>
        <v>2020</v>
      </c>
      <c r="B562" s="86" t="str">
        <f>'EMFAC2017EI-2011Class'!C4143</f>
        <v>T6 All Other Buses</v>
      </c>
      <c r="C562" s="85">
        <f>'EMFAC2017EI-2011Class'!D4143</f>
        <v>2007</v>
      </c>
      <c r="D562" s="85">
        <f>'EMFAC2017EI-2011Class'!F4143</f>
        <v>13</v>
      </c>
      <c r="E562" s="87" t="str">
        <f t="shared" si="17"/>
        <v>T6 All Other Buses-13</v>
      </c>
      <c r="F562" s="88">
        <f>VLOOKUP(E562,HD_Odo!$C$2:$D$1381,2,FALSE)</f>
        <v>329683.44083333301</v>
      </c>
      <c r="G562" s="92" t="str">
        <f>'EMFAC2017EI-2011Class'!H4143</f>
        <v>2020-T6 All Other Buses-13</v>
      </c>
      <c r="H562" s="70">
        <f t="shared" si="16"/>
        <v>0.87176538255920422</v>
      </c>
      <c r="I562" s="37"/>
      <c r="M562" s="36"/>
      <c r="N562" s="13"/>
    </row>
    <row r="563" spans="1:14" ht="13.7" customHeight="1" x14ac:dyDescent="0.25">
      <c r="A563" s="85">
        <f>'EMFAC2017EI-2011Class'!B4144</f>
        <v>2020</v>
      </c>
      <c r="B563" s="86" t="str">
        <f>'EMFAC2017EI-2011Class'!C4144</f>
        <v>T6 All Other Buses</v>
      </c>
      <c r="C563" s="85">
        <f>'EMFAC2017EI-2011Class'!D4144</f>
        <v>2006</v>
      </c>
      <c r="D563" s="85">
        <f>'EMFAC2017EI-2011Class'!F4144</f>
        <v>14</v>
      </c>
      <c r="E563" s="87" t="str">
        <f t="shared" si="17"/>
        <v>T6 All Other Buses-14</v>
      </c>
      <c r="F563" s="88">
        <f>VLOOKUP(E563,HD_Odo!$C$2:$D$1381,2,FALSE)</f>
        <v>344970.32083333301</v>
      </c>
      <c r="G563" s="92" t="str">
        <f>'EMFAC2017EI-2011Class'!H4144</f>
        <v>2020-T6 All Other Buses-14</v>
      </c>
      <c r="H563" s="70">
        <f t="shared" si="16"/>
        <v>0.86920760544820397</v>
      </c>
      <c r="I563" s="37"/>
      <c r="M563" s="36"/>
      <c r="N563" s="13"/>
    </row>
    <row r="564" spans="1:14" ht="13.7" customHeight="1" x14ac:dyDescent="0.25">
      <c r="A564" s="85">
        <f>'EMFAC2017EI-2011Class'!B4145</f>
        <v>2020</v>
      </c>
      <c r="B564" s="86" t="str">
        <f>'EMFAC2017EI-2011Class'!C4145</f>
        <v>T6 All Other Buses</v>
      </c>
      <c r="C564" s="85">
        <f>'EMFAC2017EI-2011Class'!D4145</f>
        <v>2005</v>
      </c>
      <c r="D564" s="85">
        <f>'EMFAC2017EI-2011Class'!F4145</f>
        <v>15</v>
      </c>
      <c r="E564" s="87" t="str">
        <f t="shared" si="17"/>
        <v>T6 All Other Buses-15</v>
      </c>
      <c r="F564" s="88">
        <f>VLOOKUP(E564,HD_Odo!$C$2:$D$1381,2,FALSE)</f>
        <v>359251.180833333</v>
      </c>
      <c r="G564" s="92" t="str">
        <f>'EMFAC2017EI-2011Class'!H4145</f>
        <v>2020-T6 All Other Buses-15</v>
      </c>
      <c r="H564" s="70">
        <f t="shared" si="16"/>
        <v>0.86693216783383786</v>
      </c>
      <c r="I564" s="37"/>
      <c r="M564" s="36"/>
      <c r="N564" s="13"/>
    </row>
    <row r="565" spans="1:14" ht="13.7" customHeight="1" x14ac:dyDescent="0.25">
      <c r="A565" s="85">
        <f>'EMFAC2017EI-2011Class'!B4146</f>
        <v>2020</v>
      </c>
      <c r="B565" s="86" t="str">
        <f>'EMFAC2017EI-2011Class'!C4146</f>
        <v>T6 All Other Buses</v>
      </c>
      <c r="C565" s="85">
        <f>'EMFAC2017EI-2011Class'!D4146</f>
        <v>2004</v>
      </c>
      <c r="D565" s="85">
        <f>'EMFAC2017EI-2011Class'!F4146</f>
        <v>16</v>
      </c>
      <c r="E565" s="87" t="str">
        <f t="shared" si="17"/>
        <v>T6 All Other Buses-16</v>
      </c>
      <c r="F565" s="88">
        <f>VLOOKUP(E565,HD_Odo!$C$2:$D$1381,2,FALSE)</f>
        <v>372578.88083333301</v>
      </c>
      <c r="G565" s="92" t="str">
        <f>'EMFAC2017EI-2011Class'!H4146</f>
        <v>2020-T6 All Other Buses-16</v>
      </c>
      <c r="H565" s="70">
        <f t="shared" si="16"/>
        <v>0.86490122262867031</v>
      </c>
      <c r="I565" s="37"/>
      <c r="M565" s="36"/>
      <c r="N565" s="13"/>
    </row>
    <row r="566" spans="1:14" ht="13.7" customHeight="1" x14ac:dyDescent="0.25">
      <c r="A566" s="85">
        <f>'EMFAC2017EI-2011Class'!B4147</f>
        <v>2020</v>
      </c>
      <c r="B566" s="86" t="str">
        <f>'EMFAC2017EI-2011Class'!C4147</f>
        <v>T6 All Other Buses</v>
      </c>
      <c r="C566" s="85">
        <f>'EMFAC2017EI-2011Class'!D4147</f>
        <v>2003</v>
      </c>
      <c r="D566" s="85">
        <f>'EMFAC2017EI-2011Class'!F4147</f>
        <v>17</v>
      </c>
      <c r="E566" s="87" t="str">
        <f t="shared" si="17"/>
        <v>T6 All Other Buses-17</v>
      </c>
      <c r="F566" s="88">
        <f>VLOOKUP(E566,HD_Odo!$C$2:$D$1381,2,FALSE)</f>
        <v>385011.01083333301</v>
      </c>
      <c r="G566" s="92" t="str">
        <f>'EMFAC2017EI-2011Class'!H4147</f>
        <v>2020-T6 All Other Buses-17</v>
      </c>
      <c r="H566" s="70">
        <f t="shared" si="16"/>
        <v>0.91877256728819856</v>
      </c>
      <c r="I566" s="37"/>
      <c r="M566" s="36"/>
      <c r="N566" s="13"/>
    </row>
    <row r="567" spans="1:14" ht="13.7" customHeight="1" x14ac:dyDescent="0.25">
      <c r="A567" s="85">
        <f>'EMFAC2017EI-2011Class'!B4148</f>
        <v>2020</v>
      </c>
      <c r="B567" s="86" t="str">
        <f>'EMFAC2017EI-2011Class'!C4148</f>
        <v>T6 All Other Buses</v>
      </c>
      <c r="C567" s="85">
        <f>'EMFAC2017EI-2011Class'!D4148</f>
        <v>2002</v>
      </c>
      <c r="D567" s="85">
        <f>'EMFAC2017EI-2011Class'!F4148</f>
        <v>18</v>
      </c>
      <c r="E567" s="87" t="str">
        <f t="shared" si="17"/>
        <v>T6 All Other Buses-18</v>
      </c>
      <c r="F567" s="88">
        <f>VLOOKUP(E567,HD_Odo!$C$2:$D$1381,2,FALSE)</f>
        <v>396606.08083333302</v>
      </c>
      <c r="G567" s="92" t="str">
        <f>'EMFAC2017EI-2011Class'!H4148</f>
        <v>2020-T6 All Other Buses-18</v>
      </c>
      <c r="H567" s="70">
        <f t="shared" si="16"/>
        <v>0.91787724749411925</v>
      </c>
      <c r="I567" s="37"/>
      <c r="M567" s="36"/>
      <c r="N567" s="13"/>
    </row>
    <row r="568" spans="1:14" ht="13.7" customHeight="1" x14ac:dyDescent="0.25">
      <c r="A568" s="85">
        <f>'EMFAC2017EI-2011Class'!B4149</f>
        <v>2020</v>
      </c>
      <c r="B568" s="86" t="str">
        <f>'EMFAC2017EI-2011Class'!C4149</f>
        <v>T6 All Other Buses</v>
      </c>
      <c r="C568" s="85">
        <f>'EMFAC2017EI-2011Class'!D4149</f>
        <v>2001</v>
      </c>
      <c r="D568" s="85">
        <f>'EMFAC2017EI-2011Class'!F4149</f>
        <v>19</v>
      </c>
      <c r="E568" s="87" t="str">
        <f t="shared" si="17"/>
        <v>T6 All Other Buses-19</v>
      </c>
      <c r="F568" s="88">
        <f>VLOOKUP(E568,HD_Odo!$C$2:$D$1381,2,FALSE)</f>
        <v>400000</v>
      </c>
      <c r="G568" s="92" t="str">
        <f>'EMFAC2017EI-2011Class'!H4149</f>
        <v>2020-T6 All Other Buses-19</v>
      </c>
      <c r="H568" s="70">
        <f t="shared" si="16"/>
        <v>0.91762142955937376</v>
      </c>
      <c r="I568" s="37"/>
      <c r="M568" s="36"/>
      <c r="N568" s="13"/>
    </row>
    <row r="569" spans="1:14" ht="13.7" customHeight="1" x14ac:dyDescent="0.25">
      <c r="A569" s="85">
        <f>'EMFAC2017EI-2011Class'!B4150</f>
        <v>2020</v>
      </c>
      <c r="B569" s="86" t="str">
        <f>'EMFAC2017EI-2011Class'!C4150</f>
        <v>T6 All Other Buses</v>
      </c>
      <c r="C569" s="85">
        <f>'EMFAC2017EI-2011Class'!D4150</f>
        <v>2000</v>
      </c>
      <c r="D569" s="85">
        <f>'EMFAC2017EI-2011Class'!F4150</f>
        <v>20</v>
      </c>
      <c r="E569" s="87" t="str">
        <f t="shared" si="17"/>
        <v>T6 All Other Buses-20</v>
      </c>
      <c r="F569" s="88">
        <f>VLOOKUP(E569,HD_Odo!$C$2:$D$1381,2,FALSE)</f>
        <v>400000</v>
      </c>
      <c r="G569" s="92" t="str">
        <f>'EMFAC2017EI-2011Class'!H4150</f>
        <v>2020-T6 All Other Buses-20</v>
      </c>
      <c r="H569" s="70">
        <f t="shared" si="16"/>
        <v>0.91762142955937376</v>
      </c>
      <c r="I569" s="37"/>
      <c r="M569" s="36"/>
      <c r="N569" s="13"/>
    </row>
    <row r="570" spans="1:14" ht="13.7" customHeight="1" x14ac:dyDescent="0.25">
      <c r="A570" s="85">
        <f>'EMFAC2017EI-2011Class'!B4151</f>
        <v>2020</v>
      </c>
      <c r="B570" s="86" t="str">
        <f>'EMFAC2017EI-2011Class'!C4151</f>
        <v>T6 All Other Buses</v>
      </c>
      <c r="C570" s="85">
        <f>'EMFAC2017EI-2011Class'!D4151</f>
        <v>1999</v>
      </c>
      <c r="D570" s="85">
        <f>'EMFAC2017EI-2011Class'!F4151</f>
        <v>21</v>
      </c>
      <c r="E570" s="87" t="str">
        <f t="shared" si="17"/>
        <v>T6 All Other Buses-21</v>
      </c>
      <c r="F570" s="88">
        <f>VLOOKUP(E570,HD_Odo!$C$2:$D$1381,2,FALSE)</f>
        <v>400000</v>
      </c>
      <c r="G570" s="92" t="str">
        <f>'EMFAC2017EI-2011Class'!H4151</f>
        <v>2020-T6 All Other Buses-21</v>
      </c>
      <c r="H570" s="70">
        <f t="shared" si="16"/>
        <v>0.91762142955937376</v>
      </c>
      <c r="I570" s="37"/>
      <c r="M570" s="36"/>
      <c r="N570" s="13"/>
    </row>
    <row r="571" spans="1:14" ht="13.7" customHeight="1" x14ac:dyDescent="0.25">
      <c r="A571" s="85">
        <f>'EMFAC2017EI-2011Class'!B4152</f>
        <v>2020</v>
      </c>
      <c r="B571" s="86" t="str">
        <f>'EMFAC2017EI-2011Class'!C4152</f>
        <v>T6 All Other Buses</v>
      </c>
      <c r="C571" s="85">
        <f>'EMFAC2017EI-2011Class'!D4152</f>
        <v>1998</v>
      </c>
      <c r="D571" s="85">
        <f>'EMFAC2017EI-2011Class'!F4152</f>
        <v>22</v>
      </c>
      <c r="E571" s="87" t="str">
        <f t="shared" si="17"/>
        <v>T6 All Other Buses-22</v>
      </c>
      <c r="F571" s="88">
        <f>VLOOKUP(E571,HD_Odo!$C$2:$D$1381,2,FALSE)</f>
        <v>400000</v>
      </c>
      <c r="G571" s="92" t="str">
        <f>'EMFAC2017EI-2011Class'!H4152</f>
        <v>2020-T6 All Other Buses-22</v>
      </c>
      <c r="H571" s="70">
        <f t="shared" si="16"/>
        <v>0.91762142955937376</v>
      </c>
      <c r="I571" s="37"/>
      <c r="M571" s="36"/>
      <c r="N571" s="13"/>
    </row>
    <row r="572" spans="1:14" ht="13.7" customHeight="1" x14ac:dyDescent="0.25">
      <c r="A572" s="85">
        <f>'EMFAC2017EI-2011Class'!B4153</f>
        <v>2020</v>
      </c>
      <c r="B572" s="86" t="str">
        <f>'EMFAC2017EI-2011Class'!C4153</f>
        <v>T6 All Other Buses</v>
      </c>
      <c r="C572" s="85">
        <f>'EMFAC2017EI-2011Class'!D4153</f>
        <v>1997</v>
      </c>
      <c r="D572" s="85">
        <f>'EMFAC2017EI-2011Class'!F4153</f>
        <v>23</v>
      </c>
      <c r="E572" s="87" t="str">
        <f t="shared" si="17"/>
        <v>T6 All Other Buses-23</v>
      </c>
      <c r="F572" s="88">
        <f>VLOOKUP(E572,HD_Odo!$C$2:$D$1381,2,FALSE)</f>
        <v>400000</v>
      </c>
      <c r="G572" s="92" t="str">
        <f>'EMFAC2017EI-2011Class'!H4153</f>
        <v>2020-T6 All Other Buses-23</v>
      </c>
      <c r="H572" s="70">
        <f t="shared" si="16"/>
        <v>0.91762142955937376</v>
      </c>
      <c r="I572" s="37"/>
      <c r="M572" s="36"/>
      <c r="N572" s="13"/>
    </row>
    <row r="573" spans="1:14" ht="13.7" customHeight="1" x14ac:dyDescent="0.25">
      <c r="A573" s="85">
        <f>'EMFAC2017EI-2011Class'!B4154</f>
        <v>2020</v>
      </c>
      <c r="B573" s="86" t="str">
        <f>'EMFAC2017EI-2011Class'!C4154</f>
        <v>T6 All Other Buses</v>
      </c>
      <c r="C573" s="85">
        <f>'EMFAC2017EI-2011Class'!D4154</f>
        <v>1996</v>
      </c>
      <c r="D573" s="85">
        <f>'EMFAC2017EI-2011Class'!F4154</f>
        <v>24</v>
      </c>
      <c r="E573" s="87" t="str">
        <f t="shared" si="17"/>
        <v>T6 All Other Buses-24</v>
      </c>
      <c r="F573" s="88">
        <f>VLOOKUP(E573,HD_Odo!$C$2:$D$1381,2,FALSE)</f>
        <v>400000</v>
      </c>
      <c r="G573" s="92" t="str">
        <f>'EMFAC2017EI-2011Class'!H4154</f>
        <v>2020-T6 All Other Buses-24</v>
      </c>
      <c r="H573" s="70">
        <f t="shared" si="16"/>
        <v>0.91762142955937376</v>
      </c>
      <c r="I573" s="37"/>
      <c r="M573" s="36"/>
      <c r="N573" s="13"/>
    </row>
    <row r="574" spans="1:14" ht="13.7" customHeight="1" x14ac:dyDescent="0.25">
      <c r="A574" s="85">
        <f>'EMFAC2017EI-2011Class'!B4155</f>
        <v>2020</v>
      </c>
      <c r="B574" s="86" t="str">
        <f>'EMFAC2017EI-2011Class'!C4155</f>
        <v>T6 CAIRP Heavy</v>
      </c>
      <c r="C574" s="85">
        <f>'EMFAC2017EI-2011Class'!D4155</f>
        <v>2021</v>
      </c>
      <c r="D574" s="85">
        <f>'EMFAC2017EI-2011Class'!F4155</f>
        <v>-1</v>
      </c>
      <c r="E574" s="87" t="str">
        <f t="shared" si="17"/>
        <v>T6 CAIRP Heavy--1</v>
      </c>
      <c r="F574" s="88">
        <f>VLOOKUP(E574,HD_Odo!$C$2:$D$1381,2,FALSE)</f>
        <v>0</v>
      </c>
      <c r="G574" s="92" t="str">
        <f>'EMFAC2017EI-2011Class'!H4155</f>
        <v>2020-T6 CAIRP Heavy--1</v>
      </c>
      <c r="H574" s="70">
        <f t="shared" ref="H574:H637" si="18">IF(C574&lt;1994,1,IF(C574&lt;2004,($M$3+$N$3*(F574/10000))/($E$3+$F$3*(F574/10000)),IF(C574&lt;2008,($M$4+$N$4*(F574/10000))/($E$4+$F$4*(F574/10000)),IF(C574&lt;2011,($M$5+$N$5*(F574/10000))/($E$5+$F$5*(F574/10000)),IF(C574&lt;2014,($M$6+$N$6*(F574/10000))/($E$6+$F$6*(F574/10000)),($M$7+$N$7*(F574/10000))/($E$7+$F$7*(F574/10000)))))))</f>
        <v>1</v>
      </c>
      <c r="I574" s="37"/>
      <c r="M574" s="36"/>
      <c r="N574" s="13"/>
    </row>
    <row r="575" spans="1:14" ht="13.7" customHeight="1" x14ac:dyDescent="0.25">
      <c r="A575" s="85">
        <f>'EMFAC2017EI-2011Class'!B4156</f>
        <v>2020</v>
      </c>
      <c r="B575" s="86" t="str">
        <f>'EMFAC2017EI-2011Class'!C4156</f>
        <v>T6 CAIRP Heavy</v>
      </c>
      <c r="C575" s="85">
        <f>'EMFAC2017EI-2011Class'!D4156</f>
        <v>2020</v>
      </c>
      <c r="D575" s="85">
        <f>'EMFAC2017EI-2011Class'!F4156</f>
        <v>0</v>
      </c>
      <c r="E575" s="87" t="str">
        <f t="shared" si="17"/>
        <v>T6 CAIRP Heavy-0</v>
      </c>
      <c r="F575" s="88">
        <f>VLOOKUP(E575,HD_Odo!$C$2:$D$1381,2,FALSE)</f>
        <v>26110</v>
      </c>
      <c r="G575" s="92" t="str">
        <f>'EMFAC2017EI-2011Class'!H4156</f>
        <v>2020-T6 CAIRP Heavy-0</v>
      </c>
      <c r="H575" s="70">
        <f t="shared" si="18"/>
        <v>0.95448130934860598</v>
      </c>
      <c r="I575" s="37"/>
      <c r="M575" s="36"/>
      <c r="N575" s="13"/>
    </row>
    <row r="576" spans="1:14" ht="13.7" customHeight="1" x14ac:dyDescent="0.25">
      <c r="A576" s="85">
        <f>'EMFAC2017EI-2011Class'!B4157</f>
        <v>2020</v>
      </c>
      <c r="B576" s="86" t="str">
        <f>'EMFAC2017EI-2011Class'!C4157</f>
        <v>T6 CAIRP Heavy</v>
      </c>
      <c r="C576" s="85">
        <f>'EMFAC2017EI-2011Class'!D4157</f>
        <v>2019</v>
      </c>
      <c r="D576" s="85">
        <f>'EMFAC2017EI-2011Class'!F4157</f>
        <v>1</v>
      </c>
      <c r="E576" s="87" t="str">
        <f t="shared" si="17"/>
        <v>T6 CAIRP Heavy-1</v>
      </c>
      <c r="F576" s="88">
        <f>VLOOKUP(E576,HD_Odo!$C$2:$D$1381,2,FALSE)</f>
        <v>52220.02</v>
      </c>
      <c r="G576" s="92" t="str">
        <f>'EMFAC2017EI-2011Class'!H4157</f>
        <v>2020-T6 CAIRP Heavy-1</v>
      </c>
      <c r="H576" s="70">
        <f t="shared" si="18"/>
        <v>0.92177285491538652</v>
      </c>
      <c r="I576" s="37"/>
      <c r="M576" s="36"/>
      <c r="N576" s="13"/>
    </row>
    <row r="577" spans="1:14" ht="13.7" customHeight="1" x14ac:dyDescent="0.25">
      <c r="A577" s="85">
        <f>'EMFAC2017EI-2011Class'!B4158</f>
        <v>2020</v>
      </c>
      <c r="B577" s="86" t="str">
        <f>'EMFAC2017EI-2011Class'!C4158</f>
        <v>T6 CAIRP Heavy</v>
      </c>
      <c r="C577" s="85">
        <f>'EMFAC2017EI-2011Class'!D4158</f>
        <v>2018</v>
      </c>
      <c r="D577" s="85">
        <f>'EMFAC2017EI-2011Class'!F4158</f>
        <v>2</v>
      </c>
      <c r="E577" s="87" t="str">
        <f t="shared" si="17"/>
        <v>T6 CAIRP Heavy-2</v>
      </c>
      <c r="F577" s="88">
        <f>VLOOKUP(E577,HD_Odo!$C$2:$D$1381,2,FALSE)</f>
        <v>78443.02</v>
      </c>
      <c r="G577" s="92" t="str">
        <f>'EMFAC2017EI-2011Class'!H4158</f>
        <v>2020-T6 CAIRP Heavy-2</v>
      </c>
      <c r="H577" s="70">
        <f t="shared" si="18"/>
        <v>0.89704057843039431</v>
      </c>
      <c r="I577" s="37"/>
      <c r="M577" s="36"/>
      <c r="N577" s="13"/>
    </row>
    <row r="578" spans="1:14" ht="13.7" customHeight="1" x14ac:dyDescent="0.25">
      <c r="A578" s="85">
        <f>'EMFAC2017EI-2011Class'!B4159</f>
        <v>2020</v>
      </c>
      <c r="B578" s="86" t="str">
        <f>'EMFAC2017EI-2011Class'!C4159</f>
        <v>T6 CAIRP Heavy</v>
      </c>
      <c r="C578" s="85">
        <f>'EMFAC2017EI-2011Class'!D4159</f>
        <v>2017</v>
      </c>
      <c r="D578" s="85">
        <f>'EMFAC2017EI-2011Class'!F4159</f>
        <v>3</v>
      </c>
      <c r="E578" s="87" t="str">
        <f t="shared" si="17"/>
        <v>T6 CAIRP Heavy-3</v>
      </c>
      <c r="F578" s="88">
        <f>VLOOKUP(E578,HD_Odo!$C$2:$D$1381,2,FALSE)</f>
        <v>104183.02</v>
      </c>
      <c r="G578" s="92" t="str">
        <f>'EMFAC2017EI-2011Class'!H4159</f>
        <v>2020-T6 CAIRP Heavy-3</v>
      </c>
      <c r="H578" s="70">
        <f t="shared" si="18"/>
        <v>0.87807502365560131</v>
      </c>
      <c r="I578" s="37"/>
      <c r="M578" s="36"/>
      <c r="N578" s="13"/>
    </row>
    <row r="579" spans="1:14" ht="13.7" customHeight="1" x14ac:dyDescent="0.25">
      <c r="A579" s="85">
        <f>'EMFAC2017EI-2011Class'!B4160</f>
        <v>2020</v>
      </c>
      <c r="B579" s="86" t="str">
        <f>'EMFAC2017EI-2011Class'!C4160</f>
        <v>T6 CAIRP Heavy</v>
      </c>
      <c r="C579" s="85">
        <f>'EMFAC2017EI-2011Class'!D4160</f>
        <v>2016</v>
      </c>
      <c r="D579" s="85">
        <f>'EMFAC2017EI-2011Class'!F4160</f>
        <v>4</v>
      </c>
      <c r="E579" s="87" t="str">
        <f t="shared" si="17"/>
        <v>T6 CAIRP Heavy-4</v>
      </c>
      <c r="F579" s="88">
        <f>VLOOKUP(E579,HD_Odo!$C$2:$D$1381,2,FALSE)</f>
        <v>129033.02</v>
      </c>
      <c r="G579" s="92" t="str">
        <f>'EMFAC2017EI-2011Class'!H4160</f>
        <v>2020-T6 CAIRP Heavy-4</v>
      </c>
      <c r="H579" s="70">
        <f t="shared" si="18"/>
        <v>0.86329576233219596</v>
      </c>
      <c r="I579" s="37"/>
      <c r="M579" s="36"/>
      <c r="N579" s="13"/>
    </row>
    <row r="580" spans="1:14" ht="13.7" customHeight="1" x14ac:dyDescent="0.25">
      <c r="A580" s="85">
        <f>'EMFAC2017EI-2011Class'!B4161</f>
        <v>2020</v>
      </c>
      <c r="B580" s="86" t="str">
        <f>'EMFAC2017EI-2011Class'!C4161</f>
        <v>T6 CAIRP Heavy</v>
      </c>
      <c r="C580" s="85">
        <f>'EMFAC2017EI-2011Class'!D4161</f>
        <v>2015</v>
      </c>
      <c r="D580" s="85">
        <f>'EMFAC2017EI-2011Class'!F4161</f>
        <v>5</v>
      </c>
      <c r="E580" s="87" t="str">
        <f t="shared" si="17"/>
        <v>T6 CAIRP Heavy-5</v>
      </c>
      <c r="F580" s="88">
        <f>VLOOKUP(E580,HD_Odo!$C$2:$D$1381,2,FALSE)</f>
        <v>152742.01999999999</v>
      </c>
      <c r="G580" s="92" t="str">
        <f>'EMFAC2017EI-2011Class'!H4161</f>
        <v>2020-T6 CAIRP Heavy-5</v>
      </c>
      <c r="H580" s="70">
        <f t="shared" si="18"/>
        <v>0.85158857290042944</v>
      </c>
      <c r="I580" s="37"/>
      <c r="M580" s="36"/>
      <c r="N580" s="13"/>
    </row>
    <row r="581" spans="1:14" ht="13.7" customHeight="1" x14ac:dyDescent="0.25">
      <c r="A581" s="85">
        <f>'EMFAC2017EI-2011Class'!B4162</f>
        <v>2020</v>
      </c>
      <c r="B581" s="86" t="str">
        <f>'EMFAC2017EI-2011Class'!C4162</f>
        <v>T6 CAIRP Heavy</v>
      </c>
      <c r="C581" s="85">
        <f>'EMFAC2017EI-2011Class'!D4162</f>
        <v>2014</v>
      </c>
      <c r="D581" s="85">
        <f>'EMFAC2017EI-2011Class'!F4162</f>
        <v>6</v>
      </c>
      <c r="E581" s="87" t="str">
        <f t="shared" si="17"/>
        <v>T6 CAIRP Heavy-6</v>
      </c>
      <c r="F581" s="88">
        <f>VLOOKUP(E581,HD_Odo!$C$2:$D$1381,2,FALSE)</f>
        <v>175186.02</v>
      </c>
      <c r="G581" s="92" t="str">
        <f>'EMFAC2017EI-2011Class'!H4162</f>
        <v>2020-T6 CAIRP Heavy-6</v>
      </c>
      <c r="H581" s="70">
        <f t="shared" si="18"/>
        <v>0.84216391932609647</v>
      </c>
      <c r="I581" s="37"/>
      <c r="M581" s="36"/>
      <c r="N581" s="13"/>
    </row>
    <row r="582" spans="1:14" ht="13.7" customHeight="1" x14ac:dyDescent="0.25">
      <c r="A582" s="85">
        <f>'EMFAC2017EI-2011Class'!B4163</f>
        <v>2020</v>
      </c>
      <c r="B582" s="86" t="str">
        <f>'EMFAC2017EI-2011Class'!C4163</f>
        <v>T6 CAIRP Heavy</v>
      </c>
      <c r="C582" s="85">
        <f>'EMFAC2017EI-2011Class'!D4163</f>
        <v>2013</v>
      </c>
      <c r="D582" s="85">
        <f>'EMFAC2017EI-2011Class'!F4163</f>
        <v>7</v>
      </c>
      <c r="E582" s="87" t="str">
        <f t="shared" si="17"/>
        <v>T6 CAIRP Heavy-7</v>
      </c>
      <c r="F582" s="88">
        <f>VLOOKUP(E582,HD_Odo!$C$2:$D$1381,2,FALSE)</f>
        <v>196337.04</v>
      </c>
      <c r="G582" s="92" t="str">
        <f>'EMFAC2017EI-2011Class'!H4163</f>
        <v>2020-T6 CAIRP Heavy-7</v>
      </c>
      <c r="H582" s="70">
        <f t="shared" si="18"/>
        <v>0.81036575283793422</v>
      </c>
      <c r="I582" s="37"/>
      <c r="M582" s="36"/>
      <c r="N582" s="13"/>
    </row>
    <row r="583" spans="1:14" ht="13.7" customHeight="1" x14ac:dyDescent="0.25">
      <c r="A583" s="85">
        <f>'EMFAC2017EI-2011Class'!B4164</f>
        <v>2020</v>
      </c>
      <c r="B583" s="86" t="str">
        <f>'EMFAC2017EI-2011Class'!C4164</f>
        <v>T6 CAIRP Heavy</v>
      </c>
      <c r="C583" s="85">
        <f>'EMFAC2017EI-2011Class'!D4164</f>
        <v>2012</v>
      </c>
      <c r="D583" s="85">
        <f>'EMFAC2017EI-2011Class'!F4164</f>
        <v>8</v>
      </c>
      <c r="E583" s="87" t="str">
        <f t="shared" si="17"/>
        <v>T6 CAIRP Heavy-8</v>
      </c>
      <c r="F583" s="88">
        <f>VLOOKUP(E583,HD_Odo!$C$2:$D$1381,2,FALSE)</f>
        <v>216233.04</v>
      </c>
      <c r="G583" s="92" t="str">
        <f>'EMFAC2017EI-2011Class'!H4164</f>
        <v>2020-T6 CAIRP Heavy-8</v>
      </c>
      <c r="H583" s="70">
        <f t="shared" si="18"/>
        <v>0.80488148243783475</v>
      </c>
      <c r="I583" s="37"/>
      <c r="M583" s="36"/>
      <c r="N583" s="13"/>
    </row>
    <row r="584" spans="1:14" ht="13.7" customHeight="1" x14ac:dyDescent="0.25">
      <c r="A584" s="85">
        <f>'EMFAC2017EI-2011Class'!B4165</f>
        <v>2020</v>
      </c>
      <c r="B584" s="86" t="str">
        <f>'EMFAC2017EI-2011Class'!C4165</f>
        <v>T6 CAIRP Heavy</v>
      </c>
      <c r="C584" s="85">
        <f>'EMFAC2017EI-2011Class'!D4165</f>
        <v>2011</v>
      </c>
      <c r="D584" s="85">
        <f>'EMFAC2017EI-2011Class'!F4165</f>
        <v>9</v>
      </c>
      <c r="E584" s="87" t="str">
        <f t="shared" si="17"/>
        <v>T6 CAIRP Heavy-9</v>
      </c>
      <c r="F584" s="88">
        <f>VLOOKUP(E584,HD_Odo!$C$2:$D$1381,2,FALSE)</f>
        <v>234945.04</v>
      </c>
      <c r="G584" s="92" t="str">
        <f>'EMFAC2017EI-2011Class'!H4165</f>
        <v>2020-T6 CAIRP Heavy-9</v>
      </c>
      <c r="H584" s="70">
        <f t="shared" si="18"/>
        <v>0.800343359662125</v>
      </c>
      <c r="I584" s="37"/>
      <c r="M584" s="36"/>
      <c r="N584" s="13"/>
    </row>
    <row r="585" spans="1:14" ht="13.7" customHeight="1" x14ac:dyDescent="0.25">
      <c r="A585" s="85">
        <f>'EMFAC2017EI-2011Class'!B4166</f>
        <v>2020</v>
      </c>
      <c r="B585" s="86" t="str">
        <f>'EMFAC2017EI-2011Class'!C4166</f>
        <v>T6 CAIRP Heavy</v>
      </c>
      <c r="C585" s="85">
        <f>'EMFAC2017EI-2011Class'!D4166</f>
        <v>2010</v>
      </c>
      <c r="D585" s="85">
        <f>'EMFAC2017EI-2011Class'!F4166</f>
        <v>10</v>
      </c>
      <c r="E585" s="87" t="str">
        <f t="shared" si="17"/>
        <v>T6 CAIRP Heavy-10</v>
      </c>
      <c r="F585" s="88">
        <f>VLOOKUP(E585,HD_Odo!$C$2:$D$1381,2,FALSE)</f>
        <v>252551.04000000001</v>
      </c>
      <c r="G585" s="92" t="str">
        <f>'EMFAC2017EI-2011Class'!H4166</f>
        <v>2020-T6 CAIRP Heavy-10</v>
      </c>
      <c r="H585" s="70">
        <f t="shared" si="18"/>
        <v>0.81009681318371662</v>
      </c>
      <c r="I585" s="37"/>
      <c r="M585" s="36"/>
      <c r="N585" s="13"/>
    </row>
    <row r="586" spans="1:14" ht="13.7" customHeight="1" x14ac:dyDescent="0.25">
      <c r="A586" s="85">
        <f>'EMFAC2017EI-2011Class'!B4167</f>
        <v>2020</v>
      </c>
      <c r="B586" s="86" t="str">
        <f>'EMFAC2017EI-2011Class'!C4167</f>
        <v>T6 CAIRP Heavy</v>
      </c>
      <c r="C586" s="85">
        <f>'EMFAC2017EI-2011Class'!D4167</f>
        <v>2009</v>
      </c>
      <c r="D586" s="85">
        <f>'EMFAC2017EI-2011Class'!F4167</f>
        <v>11</v>
      </c>
      <c r="E586" s="87" t="str">
        <f t="shared" si="17"/>
        <v>T6 CAIRP Heavy-11</v>
      </c>
      <c r="F586" s="88">
        <f>VLOOKUP(E586,HD_Odo!$C$2:$D$1381,2,FALSE)</f>
        <v>269102.03999999998</v>
      </c>
      <c r="G586" s="92" t="str">
        <f>'EMFAC2017EI-2011Class'!H4167</f>
        <v>2020-T6 CAIRP Heavy-11</v>
      </c>
      <c r="H586" s="70">
        <f t="shared" si="18"/>
        <v>0.80500124212614244</v>
      </c>
      <c r="I586" s="37"/>
      <c r="M586" s="36"/>
      <c r="N586" s="13"/>
    </row>
    <row r="587" spans="1:14" ht="13.7" customHeight="1" x14ac:dyDescent="0.25">
      <c r="A587" s="85">
        <f>'EMFAC2017EI-2011Class'!B4168</f>
        <v>2020</v>
      </c>
      <c r="B587" s="86" t="str">
        <f>'EMFAC2017EI-2011Class'!C4168</f>
        <v>T6 CAIRP Heavy</v>
      </c>
      <c r="C587" s="85">
        <f>'EMFAC2017EI-2011Class'!D4168</f>
        <v>2008</v>
      </c>
      <c r="D587" s="85">
        <f>'EMFAC2017EI-2011Class'!F4168</f>
        <v>12</v>
      </c>
      <c r="E587" s="87" t="str">
        <f t="shared" ref="E587:E650" si="19">CONCATENATE(B587,"-",D587)</f>
        <v>T6 CAIRP Heavy-12</v>
      </c>
      <c r="F587" s="88">
        <f>VLOOKUP(E587,HD_Odo!$C$2:$D$1381,2,FALSE)</f>
        <v>284592.03999999998</v>
      </c>
      <c r="G587" s="92" t="str">
        <f>'EMFAC2017EI-2011Class'!H4168</f>
        <v>2020-T6 CAIRP Heavy-12</v>
      </c>
      <c r="H587" s="70">
        <f t="shared" si="18"/>
        <v>0.80055663064893645</v>
      </c>
      <c r="I587" s="37"/>
      <c r="M587" s="36"/>
      <c r="N587" s="13"/>
    </row>
    <row r="588" spans="1:14" ht="13.7" customHeight="1" x14ac:dyDescent="0.25">
      <c r="A588" s="85">
        <f>'EMFAC2017EI-2011Class'!B4169</f>
        <v>2020</v>
      </c>
      <c r="B588" s="86" t="str">
        <f>'EMFAC2017EI-2011Class'!C4169</f>
        <v>T6 CAIRP Heavy</v>
      </c>
      <c r="C588" s="85">
        <f>'EMFAC2017EI-2011Class'!D4169</f>
        <v>2007</v>
      </c>
      <c r="D588" s="85">
        <f>'EMFAC2017EI-2011Class'!F4169</f>
        <v>13</v>
      </c>
      <c r="E588" s="87" t="str">
        <f t="shared" si="19"/>
        <v>T6 CAIRP Heavy-13</v>
      </c>
      <c r="F588" s="88">
        <f>VLOOKUP(E588,HD_Odo!$C$2:$D$1381,2,FALSE)</f>
        <v>298930.03999999998</v>
      </c>
      <c r="G588" s="92" t="str">
        <f>'EMFAC2017EI-2011Class'!H4169</f>
        <v>2020-T6 CAIRP Heavy-13</v>
      </c>
      <c r="H588" s="70">
        <f t="shared" si="18"/>
        <v>0.87733453345686607</v>
      </c>
      <c r="I588" s="37"/>
      <c r="M588" s="36"/>
      <c r="N588" s="13"/>
    </row>
    <row r="589" spans="1:14" ht="13.7" customHeight="1" x14ac:dyDescent="0.25">
      <c r="A589" s="85">
        <f>'EMFAC2017EI-2011Class'!B4170</f>
        <v>2020</v>
      </c>
      <c r="B589" s="86" t="str">
        <f>'EMFAC2017EI-2011Class'!C4170</f>
        <v>T6 CAIRP Heavy</v>
      </c>
      <c r="C589" s="85">
        <f>'EMFAC2017EI-2011Class'!D4170</f>
        <v>2006</v>
      </c>
      <c r="D589" s="85">
        <f>'EMFAC2017EI-2011Class'!F4170</f>
        <v>14</v>
      </c>
      <c r="E589" s="87" t="str">
        <f t="shared" si="19"/>
        <v>T6 CAIRP Heavy-14</v>
      </c>
      <c r="F589" s="88">
        <f>VLOOKUP(E589,HD_Odo!$C$2:$D$1381,2,FALSE)</f>
        <v>311906.03999999998</v>
      </c>
      <c r="G589" s="92" t="str">
        <f>'EMFAC2017EI-2011Class'!H4170</f>
        <v>2020-T6 CAIRP Heavy-14</v>
      </c>
      <c r="H589" s="70">
        <f t="shared" si="18"/>
        <v>0.87491171211529706</v>
      </c>
      <c r="I589" s="37"/>
      <c r="M589" s="36"/>
      <c r="N589" s="13"/>
    </row>
    <row r="590" spans="1:14" ht="13.7" customHeight="1" x14ac:dyDescent="0.25">
      <c r="A590" s="85">
        <f>'EMFAC2017EI-2011Class'!B4171</f>
        <v>2020</v>
      </c>
      <c r="B590" s="86" t="str">
        <f>'EMFAC2017EI-2011Class'!C4171</f>
        <v>T6 CAIRP Heavy</v>
      </c>
      <c r="C590" s="85">
        <f>'EMFAC2017EI-2011Class'!D4171</f>
        <v>2005</v>
      </c>
      <c r="D590" s="85">
        <f>'EMFAC2017EI-2011Class'!F4171</f>
        <v>15</v>
      </c>
      <c r="E590" s="87" t="str">
        <f t="shared" si="19"/>
        <v>T6 CAIRP Heavy-15</v>
      </c>
      <c r="F590" s="88">
        <f>VLOOKUP(E590,HD_Odo!$C$2:$D$1381,2,FALSE)</f>
        <v>323163.03999999998</v>
      </c>
      <c r="G590" s="92" t="str">
        <f>'EMFAC2017EI-2011Class'!H4171</f>
        <v>2020-T6 CAIRP Heavy-15</v>
      </c>
      <c r="H590" s="70">
        <f t="shared" si="18"/>
        <v>0.87289713394474377</v>
      </c>
      <c r="I590" s="37"/>
      <c r="M590" s="36"/>
      <c r="N590" s="13"/>
    </row>
    <row r="591" spans="1:14" ht="13.7" customHeight="1" x14ac:dyDescent="0.25">
      <c r="A591" s="85">
        <f>'EMFAC2017EI-2011Class'!B4172</f>
        <v>2020</v>
      </c>
      <c r="B591" s="86" t="str">
        <f>'EMFAC2017EI-2011Class'!C4172</f>
        <v>T6 CAIRP Heavy</v>
      </c>
      <c r="C591" s="85">
        <f>'EMFAC2017EI-2011Class'!D4172</f>
        <v>2004</v>
      </c>
      <c r="D591" s="85">
        <f>'EMFAC2017EI-2011Class'!F4172</f>
        <v>16</v>
      </c>
      <c r="E591" s="87" t="str">
        <f t="shared" si="19"/>
        <v>T6 CAIRP Heavy-16</v>
      </c>
      <c r="F591" s="88">
        <f>VLOOKUP(E591,HD_Odo!$C$2:$D$1381,2,FALSE)</f>
        <v>334374.03999999998</v>
      </c>
      <c r="G591" s="92" t="str">
        <f>'EMFAC2017EI-2011Class'!H4172</f>
        <v>2020-T6 CAIRP Heavy-16</v>
      </c>
      <c r="H591" s="70">
        <f t="shared" si="18"/>
        <v>0.87096657701626823</v>
      </c>
      <c r="I591" s="37"/>
      <c r="M591" s="36"/>
      <c r="N591" s="13"/>
    </row>
    <row r="592" spans="1:14" ht="13.7" customHeight="1" x14ac:dyDescent="0.25">
      <c r="A592" s="85">
        <f>'EMFAC2017EI-2011Class'!B4173</f>
        <v>2020</v>
      </c>
      <c r="B592" s="86" t="str">
        <f>'EMFAC2017EI-2011Class'!C4173</f>
        <v>T6 CAIRP Heavy</v>
      </c>
      <c r="C592" s="85">
        <f>'EMFAC2017EI-2011Class'!D4173</f>
        <v>2003</v>
      </c>
      <c r="D592" s="85">
        <f>'EMFAC2017EI-2011Class'!F4173</f>
        <v>17</v>
      </c>
      <c r="E592" s="87" t="str">
        <f t="shared" si="19"/>
        <v>T6 CAIRP Heavy-17</v>
      </c>
      <c r="F592" s="88">
        <f>VLOOKUP(E592,HD_Odo!$C$2:$D$1381,2,FALSE)</f>
        <v>345539.04</v>
      </c>
      <c r="G592" s="92" t="str">
        <f>'EMFAC2017EI-2011Class'!H4173</f>
        <v>2020-T6 CAIRP Heavy-17</v>
      </c>
      <c r="H592" s="70">
        <f t="shared" si="18"/>
        <v>0.92209134436729667</v>
      </c>
      <c r="I592" s="37"/>
      <c r="M592" s="36"/>
      <c r="N592" s="13"/>
    </row>
    <row r="593" spans="1:14" ht="13.7" customHeight="1" x14ac:dyDescent="0.25">
      <c r="A593" s="85">
        <f>'EMFAC2017EI-2011Class'!B4174</f>
        <v>2020</v>
      </c>
      <c r="B593" s="86" t="str">
        <f>'EMFAC2017EI-2011Class'!C4174</f>
        <v>T6 CAIRP Heavy</v>
      </c>
      <c r="C593" s="85">
        <f>'EMFAC2017EI-2011Class'!D4174</f>
        <v>2002</v>
      </c>
      <c r="D593" s="85">
        <f>'EMFAC2017EI-2011Class'!F4174</f>
        <v>18</v>
      </c>
      <c r="E593" s="87" t="str">
        <f t="shared" si="19"/>
        <v>T6 CAIRP Heavy-18</v>
      </c>
      <c r="F593" s="88">
        <f>VLOOKUP(E593,HD_Odo!$C$2:$D$1381,2,FALSE)</f>
        <v>356652.04</v>
      </c>
      <c r="G593" s="92" t="str">
        <f>'EMFAC2017EI-2011Class'!H4174</f>
        <v>2020-T6 CAIRP Heavy-18</v>
      </c>
      <c r="H593" s="70">
        <f t="shared" si="18"/>
        <v>0.92111172181919543</v>
      </c>
      <c r="I593" s="37"/>
      <c r="M593" s="36"/>
      <c r="N593" s="13"/>
    </row>
    <row r="594" spans="1:14" ht="13.7" customHeight="1" x14ac:dyDescent="0.25">
      <c r="A594" s="85">
        <f>'EMFAC2017EI-2011Class'!B4175</f>
        <v>2020</v>
      </c>
      <c r="B594" s="86" t="str">
        <f>'EMFAC2017EI-2011Class'!C4175</f>
        <v>T6 CAIRP Heavy</v>
      </c>
      <c r="C594" s="85">
        <f>'EMFAC2017EI-2011Class'!D4175</f>
        <v>2001</v>
      </c>
      <c r="D594" s="85">
        <f>'EMFAC2017EI-2011Class'!F4175</f>
        <v>19</v>
      </c>
      <c r="E594" s="87" t="str">
        <f t="shared" si="19"/>
        <v>T6 CAIRP Heavy-19</v>
      </c>
      <c r="F594" s="88">
        <f>VLOOKUP(E594,HD_Odo!$C$2:$D$1381,2,FALSE)</f>
        <v>367703.03999999998</v>
      </c>
      <c r="G594" s="92" t="str">
        <f>'EMFAC2017EI-2011Class'!H4175</f>
        <v>2020-T6 CAIRP Heavy-19</v>
      </c>
      <c r="H594" s="70">
        <f t="shared" si="18"/>
        <v>0.92017375182198291</v>
      </c>
      <c r="I594" s="37"/>
      <c r="M594" s="36"/>
      <c r="N594" s="13"/>
    </row>
    <row r="595" spans="1:14" ht="13.7" customHeight="1" x14ac:dyDescent="0.25">
      <c r="A595" s="85">
        <f>'EMFAC2017EI-2011Class'!B4176</f>
        <v>2020</v>
      </c>
      <c r="B595" s="86" t="str">
        <f>'EMFAC2017EI-2011Class'!C4176</f>
        <v>T6 CAIRP Heavy</v>
      </c>
      <c r="C595" s="85">
        <f>'EMFAC2017EI-2011Class'!D4176</f>
        <v>2000</v>
      </c>
      <c r="D595" s="85">
        <f>'EMFAC2017EI-2011Class'!F4176</f>
        <v>20</v>
      </c>
      <c r="E595" s="87" t="str">
        <f t="shared" si="19"/>
        <v>T6 CAIRP Heavy-20</v>
      </c>
      <c r="F595" s="88">
        <f>VLOOKUP(E595,HD_Odo!$C$2:$D$1381,2,FALSE)</f>
        <v>378676.04</v>
      </c>
      <c r="G595" s="92" t="str">
        <f>'EMFAC2017EI-2011Class'!H4176</f>
        <v>2020-T6 CAIRP Heavy-20</v>
      </c>
      <c r="H595" s="70">
        <f t="shared" si="18"/>
        <v>0.91927615982982835</v>
      </c>
      <c r="I595" s="37"/>
      <c r="M595" s="36"/>
      <c r="N595" s="13"/>
    </row>
    <row r="596" spans="1:14" ht="13.7" customHeight="1" x14ac:dyDescent="0.25">
      <c r="A596" s="85">
        <f>'EMFAC2017EI-2011Class'!B4177</f>
        <v>2020</v>
      </c>
      <c r="B596" s="86" t="str">
        <f>'EMFAC2017EI-2011Class'!C4177</f>
        <v>T6 CAIRP Heavy</v>
      </c>
      <c r="C596" s="85">
        <f>'EMFAC2017EI-2011Class'!D4177</f>
        <v>1999</v>
      </c>
      <c r="D596" s="85">
        <f>'EMFAC2017EI-2011Class'!F4177</f>
        <v>21</v>
      </c>
      <c r="E596" s="87" t="str">
        <f t="shared" si="19"/>
        <v>T6 CAIRP Heavy-21</v>
      </c>
      <c r="F596" s="88">
        <f>VLOOKUP(E596,HD_Odo!$C$2:$D$1381,2,FALSE)</f>
        <v>389550.04</v>
      </c>
      <c r="G596" s="92" t="str">
        <f>'EMFAC2017EI-2011Class'!H4177</f>
        <v>2020-T6 CAIRP Heavy-21</v>
      </c>
      <c r="H596" s="70">
        <f t="shared" si="18"/>
        <v>0.91841808519847601</v>
      </c>
      <c r="I596" s="37"/>
      <c r="M596" s="36"/>
      <c r="N596" s="13"/>
    </row>
    <row r="597" spans="1:14" ht="13.7" customHeight="1" x14ac:dyDescent="0.25">
      <c r="A597" s="85">
        <f>'EMFAC2017EI-2011Class'!B4178</f>
        <v>2020</v>
      </c>
      <c r="B597" s="86" t="str">
        <f>'EMFAC2017EI-2011Class'!C4178</f>
        <v>T6 CAIRP Heavy</v>
      </c>
      <c r="C597" s="85">
        <f>'EMFAC2017EI-2011Class'!D4178</f>
        <v>1998</v>
      </c>
      <c r="D597" s="85">
        <f>'EMFAC2017EI-2011Class'!F4178</f>
        <v>22</v>
      </c>
      <c r="E597" s="87" t="str">
        <f t="shared" si="19"/>
        <v>T6 CAIRP Heavy-22</v>
      </c>
      <c r="F597" s="88">
        <f>VLOOKUP(E597,HD_Odo!$C$2:$D$1381,2,FALSE)</f>
        <v>400000</v>
      </c>
      <c r="G597" s="92" t="str">
        <f>'EMFAC2017EI-2011Class'!H4178</f>
        <v>2020-T6 CAIRP Heavy-22</v>
      </c>
      <c r="H597" s="70">
        <f t="shared" si="18"/>
        <v>0.91762142955937376</v>
      </c>
      <c r="I597" s="37"/>
      <c r="M597" s="36"/>
      <c r="N597" s="13"/>
    </row>
    <row r="598" spans="1:14" ht="13.7" customHeight="1" x14ac:dyDescent="0.25">
      <c r="A598" s="85">
        <f>'EMFAC2017EI-2011Class'!B4179</f>
        <v>2020</v>
      </c>
      <c r="B598" s="86" t="str">
        <f>'EMFAC2017EI-2011Class'!C4179</f>
        <v>T6 CAIRP Heavy</v>
      </c>
      <c r="C598" s="85">
        <f>'EMFAC2017EI-2011Class'!D4179</f>
        <v>1997</v>
      </c>
      <c r="D598" s="85">
        <f>'EMFAC2017EI-2011Class'!F4179</f>
        <v>23</v>
      </c>
      <c r="E598" s="87" t="str">
        <f t="shared" si="19"/>
        <v>T6 CAIRP Heavy-23</v>
      </c>
      <c r="F598" s="88">
        <f>VLOOKUP(E598,HD_Odo!$C$2:$D$1381,2,FALSE)</f>
        <v>400000</v>
      </c>
      <c r="G598" s="92" t="str">
        <f>'EMFAC2017EI-2011Class'!H4179</f>
        <v>2020-T6 CAIRP Heavy-23</v>
      </c>
      <c r="H598" s="70">
        <f t="shared" si="18"/>
        <v>0.91762142955937376</v>
      </c>
      <c r="I598" s="37"/>
      <c r="M598" s="36"/>
      <c r="N598" s="13"/>
    </row>
    <row r="599" spans="1:14" ht="13.7" customHeight="1" x14ac:dyDescent="0.25">
      <c r="A599" s="85">
        <f>'EMFAC2017EI-2011Class'!B4180</f>
        <v>2020</v>
      </c>
      <c r="B599" s="86" t="str">
        <f>'EMFAC2017EI-2011Class'!C4180</f>
        <v>T6 CAIRP Heavy</v>
      </c>
      <c r="C599" s="85">
        <f>'EMFAC2017EI-2011Class'!D4180</f>
        <v>1996</v>
      </c>
      <c r="D599" s="85">
        <f>'EMFAC2017EI-2011Class'!F4180</f>
        <v>24</v>
      </c>
      <c r="E599" s="87" t="str">
        <f t="shared" si="19"/>
        <v>T6 CAIRP Heavy-24</v>
      </c>
      <c r="F599" s="88">
        <f>VLOOKUP(E599,HD_Odo!$C$2:$D$1381,2,FALSE)</f>
        <v>400000</v>
      </c>
      <c r="G599" s="92" t="str">
        <f>'EMFAC2017EI-2011Class'!H4180</f>
        <v>2020-T6 CAIRP Heavy-24</v>
      </c>
      <c r="H599" s="70">
        <f t="shared" si="18"/>
        <v>0.91762142955937376</v>
      </c>
      <c r="I599" s="37"/>
      <c r="M599" s="36"/>
      <c r="N599" s="13"/>
    </row>
    <row r="600" spans="1:14" ht="13.7" customHeight="1" x14ac:dyDescent="0.25">
      <c r="A600" s="85">
        <f>'EMFAC2017EI-2011Class'!B4181</f>
        <v>2020</v>
      </c>
      <c r="B600" s="86" t="str">
        <f>'EMFAC2017EI-2011Class'!C4181</f>
        <v>T6 CAIRP Small</v>
      </c>
      <c r="C600" s="85">
        <f>'EMFAC2017EI-2011Class'!D4181</f>
        <v>2021</v>
      </c>
      <c r="D600" s="85">
        <f>'EMFAC2017EI-2011Class'!F4181</f>
        <v>-1</v>
      </c>
      <c r="E600" s="87" t="str">
        <f t="shared" si="19"/>
        <v>T6 CAIRP Small--1</v>
      </c>
      <c r="F600" s="88">
        <f>VLOOKUP(E600,HD_Odo!$C$2:$D$1381,2,FALSE)</f>
        <v>0</v>
      </c>
      <c r="G600" s="92" t="str">
        <f>'EMFAC2017EI-2011Class'!H4181</f>
        <v>2020-T6 CAIRP Small--1</v>
      </c>
      <c r="H600" s="70">
        <f t="shared" si="18"/>
        <v>1</v>
      </c>
      <c r="I600" s="37"/>
      <c r="M600" s="36"/>
      <c r="N600" s="13"/>
    </row>
    <row r="601" spans="1:14" ht="13.7" customHeight="1" x14ac:dyDescent="0.25">
      <c r="A601" s="85">
        <f>'EMFAC2017EI-2011Class'!B4182</f>
        <v>2020</v>
      </c>
      <c r="B601" s="86" t="str">
        <f>'EMFAC2017EI-2011Class'!C4182</f>
        <v>T6 CAIRP Small</v>
      </c>
      <c r="C601" s="85">
        <f>'EMFAC2017EI-2011Class'!D4182</f>
        <v>2020</v>
      </c>
      <c r="D601" s="85">
        <f>'EMFAC2017EI-2011Class'!F4182</f>
        <v>0</v>
      </c>
      <c r="E601" s="87" t="str">
        <f t="shared" si="19"/>
        <v>T6 CAIRP Small-0</v>
      </c>
      <c r="F601" s="88">
        <f>VLOOKUP(E601,HD_Odo!$C$2:$D$1381,2,FALSE)</f>
        <v>26110</v>
      </c>
      <c r="G601" s="92" t="str">
        <f>'EMFAC2017EI-2011Class'!H4182</f>
        <v>2020-T6 CAIRP Small-0</v>
      </c>
      <c r="H601" s="70">
        <f t="shared" si="18"/>
        <v>0.95448130934860598</v>
      </c>
      <c r="I601" s="37"/>
      <c r="M601" s="36"/>
      <c r="N601" s="13"/>
    </row>
    <row r="602" spans="1:14" ht="13.7" customHeight="1" x14ac:dyDescent="0.25">
      <c r="A602" s="85">
        <f>'EMFAC2017EI-2011Class'!B4183</f>
        <v>2020</v>
      </c>
      <c r="B602" s="86" t="str">
        <f>'EMFAC2017EI-2011Class'!C4183</f>
        <v>T6 CAIRP Small</v>
      </c>
      <c r="C602" s="85">
        <f>'EMFAC2017EI-2011Class'!D4183</f>
        <v>2019</v>
      </c>
      <c r="D602" s="85">
        <f>'EMFAC2017EI-2011Class'!F4183</f>
        <v>1</v>
      </c>
      <c r="E602" s="87" t="str">
        <f t="shared" si="19"/>
        <v>T6 CAIRP Small-1</v>
      </c>
      <c r="F602" s="88">
        <f>VLOOKUP(E602,HD_Odo!$C$2:$D$1381,2,FALSE)</f>
        <v>52220.02</v>
      </c>
      <c r="G602" s="92" t="str">
        <f>'EMFAC2017EI-2011Class'!H4183</f>
        <v>2020-T6 CAIRP Small-1</v>
      </c>
      <c r="H602" s="70">
        <f t="shared" si="18"/>
        <v>0.92177285491538652</v>
      </c>
      <c r="I602" s="37"/>
      <c r="M602" s="36"/>
      <c r="N602" s="13"/>
    </row>
    <row r="603" spans="1:14" ht="13.7" customHeight="1" x14ac:dyDescent="0.25">
      <c r="A603" s="85">
        <f>'EMFAC2017EI-2011Class'!B4184</f>
        <v>2020</v>
      </c>
      <c r="B603" s="86" t="str">
        <f>'EMFAC2017EI-2011Class'!C4184</f>
        <v>T6 CAIRP Small</v>
      </c>
      <c r="C603" s="85">
        <f>'EMFAC2017EI-2011Class'!D4184</f>
        <v>2018</v>
      </c>
      <c r="D603" s="85">
        <f>'EMFAC2017EI-2011Class'!F4184</f>
        <v>2</v>
      </c>
      <c r="E603" s="87" t="str">
        <f t="shared" si="19"/>
        <v>T6 CAIRP Small-2</v>
      </c>
      <c r="F603" s="88">
        <f>VLOOKUP(E603,HD_Odo!$C$2:$D$1381,2,FALSE)</f>
        <v>78443.02</v>
      </c>
      <c r="G603" s="92" t="str">
        <f>'EMFAC2017EI-2011Class'!H4184</f>
        <v>2020-T6 CAIRP Small-2</v>
      </c>
      <c r="H603" s="70">
        <f t="shared" si="18"/>
        <v>0.89704057843039431</v>
      </c>
      <c r="I603" s="37"/>
      <c r="M603" s="36"/>
      <c r="N603" s="13"/>
    </row>
    <row r="604" spans="1:14" ht="13.7" customHeight="1" x14ac:dyDescent="0.25">
      <c r="A604" s="85">
        <f>'EMFAC2017EI-2011Class'!B4185</f>
        <v>2020</v>
      </c>
      <c r="B604" s="86" t="str">
        <f>'EMFAC2017EI-2011Class'!C4185</f>
        <v>T6 CAIRP Small</v>
      </c>
      <c r="C604" s="85">
        <f>'EMFAC2017EI-2011Class'!D4185</f>
        <v>2017</v>
      </c>
      <c r="D604" s="85">
        <f>'EMFAC2017EI-2011Class'!F4185</f>
        <v>3</v>
      </c>
      <c r="E604" s="87" t="str">
        <f t="shared" si="19"/>
        <v>T6 CAIRP Small-3</v>
      </c>
      <c r="F604" s="88">
        <f>VLOOKUP(E604,HD_Odo!$C$2:$D$1381,2,FALSE)</f>
        <v>104183.02</v>
      </c>
      <c r="G604" s="92" t="str">
        <f>'EMFAC2017EI-2011Class'!H4185</f>
        <v>2020-T6 CAIRP Small-3</v>
      </c>
      <c r="H604" s="70">
        <f t="shared" si="18"/>
        <v>0.87807502365560131</v>
      </c>
      <c r="I604" s="37"/>
      <c r="M604" s="36"/>
      <c r="N604" s="13"/>
    </row>
    <row r="605" spans="1:14" ht="13.7" customHeight="1" x14ac:dyDescent="0.25">
      <c r="A605" s="85">
        <f>'EMFAC2017EI-2011Class'!B4186</f>
        <v>2020</v>
      </c>
      <c r="B605" s="86" t="str">
        <f>'EMFAC2017EI-2011Class'!C4186</f>
        <v>T6 CAIRP Small</v>
      </c>
      <c r="C605" s="85">
        <f>'EMFAC2017EI-2011Class'!D4186</f>
        <v>2016</v>
      </c>
      <c r="D605" s="85">
        <f>'EMFAC2017EI-2011Class'!F4186</f>
        <v>4</v>
      </c>
      <c r="E605" s="87" t="str">
        <f t="shared" si="19"/>
        <v>T6 CAIRP Small-4</v>
      </c>
      <c r="F605" s="88">
        <f>VLOOKUP(E605,HD_Odo!$C$2:$D$1381,2,FALSE)</f>
        <v>129033.02</v>
      </c>
      <c r="G605" s="92" t="str">
        <f>'EMFAC2017EI-2011Class'!H4186</f>
        <v>2020-T6 CAIRP Small-4</v>
      </c>
      <c r="H605" s="70">
        <f t="shared" si="18"/>
        <v>0.86329576233219596</v>
      </c>
      <c r="I605" s="37"/>
      <c r="M605" s="36"/>
      <c r="N605" s="13"/>
    </row>
    <row r="606" spans="1:14" ht="13.7" customHeight="1" x14ac:dyDescent="0.25">
      <c r="A606" s="85">
        <f>'EMFAC2017EI-2011Class'!B4187</f>
        <v>2020</v>
      </c>
      <c r="B606" s="86" t="str">
        <f>'EMFAC2017EI-2011Class'!C4187</f>
        <v>T6 CAIRP Small</v>
      </c>
      <c r="C606" s="85">
        <f>'EMFAC2017EI-2011Class'!D4187</f>
        <v>2015</v>
      </c>
      <c r="D606" s="85">
        <f>'EMFAC2017EI-2011Class'!F4187</f>
        <v>5</v>
      </c>
      <c r="E606" s="87" t="str">
        <f t="shared" si="19"/>
        <v>T6 CAIRP Small-5</v>
      </c>
      <c r="F606" s="88">
        <f>VLOOKUP(E606,HD_Odo!$C$2:$D$1381,2,FALSE)</f>
        <v>152742.01999999999</v>
      </c>
      <c r="G606" s="92" t="str">
        <f>'EMFAC2017EI-2011Class'!H4187</f>
        <v>2020-T6 CAIRP Small-5</v>
      </c>
      <c r="H606" s="70">
        <f t="shared" si="18"/>
        <v>0.85158857290042944</v>
      </c>
      <c r="I606" s="37"/>
      <c r="M606" s="36"/>
      <c r="N606" s="13"/>
    </row>
    <row r="607" spans="1:14" ht="13.7" customHeight="1" x14ac:dyDescent="0.25">
      <c r="A607" s="85">
        <f>'EMFAC2017EI-2011Class'!B4188</f>
        <v>2020</v>
      </c>
      <c r="B607" s="86" t="str">
        <f>'EMFAC2017EI-2011Class'!C4188</f>
        <v>T6 CAIRP Small</v>
      </c>
      <c r="C607" s="85">
        <f>'EMFAC2017EI-2011Class'!D4188</f>
        <v>2014</v>
      </c>
      <c r="D607" s="85">
        <f>'EMFAC2017EI-2011Class'!F4188</f>
        <v>6</v>
      </c>
      <c r="E607" s="87" t="str">
        <f t="shared" si="19"/>
        <v>T6 CAIRP Small-6</v>
      </c>
      <c r="F607" s="88">
        <f>VLOOKUP(E607,HD_Odo!$C$2:$D$1381,2,FALSE)</f>
        <v>175186.02</v>
      </c>
      <c r="G607" s="92" t="str">
        <f>'EMFAC2017EI-2011Class'!H4188</f>
        <v>2020-T6 CAIRP Small-6</v>
      </c>
      <c r="H607" s="70">
        <f t="shared" si="18"/>
        <v>0.84216391932609647</v>
      </c>
      <c r="I607" s="37"/>
      <c r="M607" s="36"/>
      <c r="N607" s="13"/>
    </row>
    <row r="608" spans="1:14" ht="13.7" customHeight="1" x14ac:dyDescent="0.25">
      <c r="A608" s="85">
        <f>'EMFAC2017EI-2011Class'!B4189</f>
        <v>2020</v>
      </c>
      <c r="B608" s="86" t="str">
        <f>'EMFAC2017EI-2011Class'!C4189</f>
        <v>T6 CAIRP Small</v>
      </c>
      <c r="C608" s="85">
        <f>'EMFAC2017EI-2011Class'!D4189</f>
        <v>2013</v>
      </c>
      <c r="D608" s="85">
        <f>'EMFAC2017EI-2011Class'!F4189</f>
        <v>7</v>
      </c>
      <c r="E608" s="87" t="str">
        <f t="shared" si="19"/>
        <v>T6 CAIRP Small-7</v>
      </c>
      <c r="F608" s="88">
        <f>VLOOKUP(E608,HD_Odo!$C$2:$D$1381,2,FALSE)</f>
        <v>196337.04</v>
      </c>
      <c r="G608" s="92" t="str">
        <f>'EMFAC2017EI-2011Class'!H4189</f>
        <v>2020-T6 CAIRP Small-7</v>
      </c>
      <c r="H608" s="70">
        <f t="shared" si="18"/>
        <v>0.81036575283793422</v>
      </c>
      <c r="I608" s="37"/>
      <c r="M608" s="36"/>
      <c r="N608" s="13"/>
    </row>
    <row r="609" spans="1:14" ht="13.7" customHeight="1" x14ac:dyDescent="0.25">
      <c r="A609" s="85">
        <f>'EMFAC2017EI-2011Class'!B4190</f>
        <v>2020</v>
      </c>
      <c r="B609" s="86" t="str">
        <f>'EMFAC2017EI-2011Class'!C4190</f>
        <v>T6 CAIRP Small</v>
      </c>
      <c r="C609" s="85">
        <f>'EMFAC2017EI-2011Class'!D4190</f>
        <v>2012</v>
      </c>
      <c r="D609" s="85">
        <f>'EMFAC2017EI-2011Class'!F4190</f>
        <v>8</v>
      </c>
      <c r="E609" s="87" t="str">
        <f t="shared" si="19"/>
        <v>T6 CAIRP Small-8</v>
      </c>
      <c r="F609" s="88">
        <f>VLOOKUP(E609,HD_Odo!$C$2:$D$1381,2,FALSE)</f>
        <v>216233.04</v>
      </c>
      <c r="G609" s="92" t="str">
        <f>'EMFAC2017EI-2011Class'!H4190</f>
        <v>2020-T6 CAIRP Small-8</v>
      </c>
      <c r="H609" s="70">
        <f t="shared" si="18"/>
        <v>0.80488148243783475</v>
      </c>
      <c r="I609" s="37"/>
      <c r="M609" s="36"/>
      <c r="N609" s="13"/>
    </row>
    <row r="610" spans="1:14" ht="13.7" customHeight="1" x14ac:dyDescent="0.25">
      <c r="A610" s="85">
        <f>'EMFAC2017EI-2011Class'!B4191</f>
        <v>2020</v>
      </c>
      <c r="B610" s="86" t="str">
        <f>'EMFAC2017EI-2011Class'!C4191</f>
        <v>T6 CAIRP Small</v>
      </c>
      <c r="C610" s="85">
        <f>'EMFAC2017EI-2011Class'!D4191</f>
        <v>2011</v>
      </c>
      <c r="D610" s="85">
        <f>'EMFAC2017EI-2011Class'!F4191</f>
        <v>9</v>
      </c>
      <c r="E610" s="87" t="str">
        <f t="shared" si="19"/>
        <v>T6 CAIRP Small-9</v>
      </c>
      <c r="F610" s="88">
        <f>VLOOKUP(E610,HD_Odo!$C$2:$D$1381,2,FALSE)</f>
        <v>234945.04</v>
      </c>
      <c r="G610" s="92" t="str">
        <f>'EMFAC2017EI-2011Class'!H4191</f>
        <v>2020-T6 CAIRP Small-9</v>
      </c>
      <c r="H610" s="70">
        <f t="shared" si="18"/>
        <v>0.800343359662125</v>
      </c>
      <c r="I610" s="37"/>
      <c r="M610" s="36"/>
      <c r="N610" s="13"/>
    </row>
    <row r="611" spans="1:14" ht="13.7" customHeight="1" x14ac:dyDescent="0.25">
      <c r="A611" s="85">
        <f>'EMFAC2017EI-2011Class'!B4192</f>
        <v>2020</v>
      </c>
      <c r="B611" s="86" t="str">
        <f>'EMFAC2017EI-2011Class'!C4192</f>
        <v>T6 CAIRP Small</v>
      </c>
      <c r="C611" s="85">
        <f>'EMFAC2017EI-2011Class'!D4192</f>
        <v>2010</v>
      </c>
      <c r="D611" s="85">
        <f>'EMFAC2017EI-2011Class'!F4192</f>
        <v>10</v>
      </c>
      <c r="E611" s="87" t="str">
        <f t="shared" si="19"/>
        <v>T6 CAIRP Small-10</v>
      </c>
      <c r="F611" s="88">
        <f>VLOOKUP(E611,HD_Odo!$C$2:$D$1381,2,FALSE)</f>
        <v>252551.04000000001</v>
      </c>
      <c r="G611" s="92" t="str">
        <f>'EMFAC2017EI-2011Class'!H4192</f>
        <v>2020-T6 CAIRP Small-10</v>
      </c>
      <c r="H611" s="70">
        <f t="shared" si="18"/>
        <v>0.81009681318371662</v>
      </c>
      <c r="I611" s="37"/>
      <c r="M611" s="36"/>
      <c r="N611" s="13"/>
    </row>
    <row r="612" spans="1:14" ht="13.7" customHeight="1" x14ac:dyDescent="0.25">
      <c r="A612" s="85">
        <f>'EMFAC2017EI-2011Class'!B4193</f>
        <v>2020</v>
      </c>
      <c r="B612" s="86" t="str">
        <f>'EMFAC2017EI-2011Class'!C4193</f>
        <v>T6 CAIRP Small</v>
      </c>
      <c r="C612" s="85">
        <f>'EMFAC2017EI-2011Class'!D4193</f>
        <v>2009</v>
      </c>
      <c r="D612" s="85">
        <f>'EMFAC2017EI-2011Class'!F4193</f>
        <v>11</v>
      </c>
      <c r="E612" s="87" t="str">
        <f t="shared" si="19"/>
        <v>T6 CAIRP Small-11</v>
      </c>
      <c r="F612" s="88">
        <f>VLOOKUP(E612,HD_Odo!$C$2:$D$1381,2,FALSE)</f>
        <v>269102.03999999998</v>
      </c>
      <c r="G612" s="92" t="str">
        <f>'EMFAC2017EI-2011Class'!H4193</f>
        <v>2020-T6 CAIRP Small-11</v>
      </c>
      <c r="H612" s="70">
        <f t="shared" si="18"/>
        <v>0.80500124212614244</v>
      </c>
      <c r="I612" s="37"/>
      <c r="M612" s="36"/>
      <c r="N612" s="13"/>
    </row>
    <row r="613" spans="1:14" ht="13.7" customHeight="1" x14ac:dyDescent="0.25">
      <c r="A613" s="85">
        <f>'EMFAC2017EI-2011Class'!B4194</f>
        <v>2020</v>
      </c>
      <c r="B613" s="86" t="str">
        <f>'EMFAC2017EI-2011Class'!C4194</f>
        <v>T6 CAIRP Small</v>
      </c>
      <c r="C613" s="85">
        <f>'EMFAC2017EI-2011Class'!D4194</f>
        <v>2008</v>
      </c>
      <c r="D613" s="85">
        <f>'EMFAC2017EI-2011Class'!F4194</f>
        <v>12</v>
      </c>
      <c r="E613" s="87" t="str">
        <f t="shared" si="19"/>
        <v>T6 CAIRP Small-12</v>
      </c>
      <c r="F613" s="88">
        <f>VLOOKUP(E613,HD_Odo!$C$2:$D$1381,2,FALSE)</f>
        <v>284592.03999999998</v>
      </c>
      <c r="G613" s="92" t="str">
        <f>'EMFAC2017EI-2011Class'!H4194</f>
        <v>2020-T6 CAIRP Small-12</v>
      </c>
      <c r="H613" s="70">
        <f t="shared" si="18"/>
        <v>0.80055663064893645</v>
      </c>
      <c r="I613" s="37"/>
      <c r="M613" s="36"/>
      <c r="N613" s="13"/>
    </row>
    <row r="614" spans="1:14" ht="13.7" customHeight="1" x14ac:dyDescent="0.25">
      <c r="A614" s="85">
        <f>'EMFAC2017EI-2011Class'!B4195</f>
        <v>2020</v>
      </c>
      <c r="B614" s="86" t="str">
        <f>'EMFAC2017EI-2011Class'!C4195</f>
        <v>T6 CAIRP Small</v>
      </c>
      <c r="C614" s="85">
        <f>'EMFAC2017EI-2011Class'!D4195</f>
        <v>2007</v>
      </c>
      <c r="D614" s="85">
        <f>'EMFAC2017EI-2011Class'!F4195</f>
        <v>13</v>
      </c>
      <c r="E614" s="87" t="str">
        <f t="shared" si="19"/>
        <v>T6 CAIRP Small-13</v>
      </c>
      <c r="F614" s="88">
        <f>VLOOKUP(E614,HD_Odo!$C$2:$D$1381,2,FALSE)</f>
        <v>298930.03999999998</v>
      </c>
      <c r="G614" s="92" t="str">
        <f>'EMFAC2017EI-2011Class'!H4195</f>
        <v>2020-T6 CAIRP Small-13</v>
      </c>
      <c r="H614" s="70">
        <f t="shared" si="18"/>
        <v>0.87733453345686607</v>
      </c>
      <c r="I614" s="37"/>
      <c r="M614" s="36"/>
      <c r="N614" s="13"/>
    </row>
    <row r="615" spans="1:14" ht="13.7" customHeight="1" x14ac:dyDescent="0.25">
      <c r="A615" s="85">
        <f>'EMFAC2017EI-2011Class'!B4196</f>
        <v>2020</v>
      </c>
      <c r="B615" s="86" t="str">
        <f>'EMFAC2017EI-2011Class'!C4196</f>
        <v>T6 CAIRP Small</v>
      </c>
      <c r="C615" s="85">
        <f>'EMFAC2017EI-2011Class'!D4196</f>
        <v>2006</v>
      </c>
      <c r="D615" s="85">
        <f>'EMFAC2017EI-2011Class'!F4196</f>
        <v>14</v>
      </c>
      <c r="E615" s="87" t="str">
        <f t="shared" si="19"/>
        <v>T6 CAIRP Small-14</v>
      </c>
      <c r="F615" s="88">
        <f>VLOOKUP(E615,HD_Odo!$C$2:$D$1381,2,FALSE)</f>
        <v>311906.03999999998</v>
      </c>
      <c r="G615" s="92" t="str">
        <f>'EMFAC2017EI-2011Class'!H4196</f>
        <v>2020-T6 CAIRP Small-14</v>
      </c>
      <c r="H615" s="70">
        <f t="shared" si="18"/>
        <v>0.87491171211529706</v>
      </c>
      <c r="I615" s="37"/>
      <c r="M615" s="36"/>
      <c r="N615" s="13"/>
    </row>
    <row r="616" spans="1:14" ht="13.7" customHeight="1" x14ac:dyDescent="0.25">
      <c r="A616" s="85">
        <f>'EMFAC2017EI-2011Class'!B4197</f>
        <v>2020</v>
      </c>
      <c r="B616" s="86" t="str">
        <f>'EMFAC2017EI-2011Class'!C4197</f>
        <v>T6 CAIRP Small</v>
      </c>
      <c r="C616" s="85">
        <f>'EMFAC2017EI-2011Class'!D4197</f>
        <v>2005</v>
      </c>
      <c r="D616" s="85">
        <f>'EMFAC2017EI-2011Class'!F4197</f>
        <v>15</v>
      </c>
      <c r="E616" s="87" t="str">
        <f t="shared" si="19"/>
        <v>T6 CAIRP Small-15</v>
      </c>
      <c r="F616" s="88">
        <f>VLOOKUP(E616,HD_Odo!$C$2:$D$1381,2,FALSE)</f>
        <v>323163.03999999998</v>
      </c>
      <c r="G616" s="92" t="str">
        <f>'EMFAC2017EI-2011Class'!H4197</f>
        <v>2020-T6 CAIRP Small-15</v>
      </c>
      <c r="H616" s="70">
        <f t="shared" si="18"/>
        <v>0.87289713394474377</v>
      </c>
      <c r="I616" s="37"/>
      <c r="M616" s="36"/>
      <c r="N616" s="13"/>
    </row>
    <row r="617" spans="1:14" ht="13.7" customHeight="1" x14ac:dyDescent="0.25">
      <c r="A617" s="85">
        <f>'EMFAC2017EI-2011Class'!B4198</f>
        <v>2020</v>
      </c>
      <c r="B617" s="86" t="str">
        <f>'EMFAC2017EI-2011Class'!C4198</f>
        <v>T6 CAIRP Small</v>
      </c>
      <c r="C617" s="85">
        <f>'EMFAC2017EI-2011Class'!D4198</f>
        <v>2004</v>
      </c>
      <c r="D617" s="85">
        <f>'EMFAC2017EI-2011Class'!F4198</f>
        <v>16</v>
      </c>
      <c r="E617" s="87" t="str">
        <f t="shared" si="19"/>
        <v>T6 CAIRP Small-16</v>
      </c>
      <c r="F617" s="88">
        <f>VLOOKUP(E617,HD_Odo!$C$2:$D$1381,2,FALSE)</f>
        <v>334374.03999999998</v>
      </c>
      <c r="G617" s="92" t="str">
        <f>'EMFAC2017EI-2011Class'!H4198</f>
        <v>2020-T6 CAIRP Small-16</v>
      </c>
      <c r="H617" s="70">
        <f t="shared" si="18"/>
        <v>0.87096657701626823</v>
      </c>
      <c r="I617" s="37"/>
      <c r="M617" s="36"/>
      <c r="N617" s="13"/>
    </row>
    <row r="618" spans="1:14" ht="13.7" customHeight="1" x14ac:dyDescent="0.25">
      <c r="A618" s="85">
        <f>'EMFAC2017EI-2011Class'!B4199</f>
        <v>2020</v>
      </c>
      <c r="B618" s="86" t="str">
        <f>'EMFAC2017EI-2011Class'!C4199</f>
        <v>T6 CAIRP Small</v>
      </c>
      <c r="C618" s="85">
        <f>'EMFAC2017EI-2011Class'!D4199</f>
        <v>2003</v>
      </c>
      <c r="D618" s="85">
        <f>'EMFAC2017EI-2011Class'!F4199</f>
        <v>17</v>
      </c>
      <c r="E618" s="87" t="str">
        <f t="shared" si="19"/>
        <v>T6 CAIRP Small-17</v>
      </c>
      <c r="F618" s="88">
        <f>VLOOKUP(E618,HD_Odo!$C$2:$D$1381,2,FALSE)</f>
        <v>345539.04</v>
      </c>
      <c r="G618" s="92" t="str">
        <f>'EMFAC2017EI-2011Class'!H4199</f>
        <v>2020-T6 CAIRP Small-17</v>
      </c>
      <c r="H618" s="70">
        <f t="shared" si="18"/>
        <v>0.92209134436729667</v>
      </c>
      <c r="I618" s="37"/>
      <c r="M618" s="36"/>
      <c r="N618" s="13"/>
    </row>
    <row r="619" spans="1:14" ht="13.7" customHeight="1" x14ac:dyDescent="0.25">
      <c r="A619" s="85">
        <f>'EMFAC2017EI-2011Class'!B4200</f>
        <v>2020</v>
      </c>
      <c r="B619" s="86" t="str">
        <f>'EMFAC2017EI-2011Class'!C4200</f>
        <v>T6 CAIRP Small</v>
      </c>
      <c r="C619" s="85">
        <f>'EMFAC2017EI-2011Class'!D4200</f>
        <v>2002</v>
      </c>
      <c r="D619" s="85">
        <f>'EMFAC2017EI-2011Class'!F4200</f>
        <v>18</v>
      </c>
      <c r="E619" s="87" t="str">
        <f t="shared" si="19"/>
        <v>T6 CAIRP Small-18</v>
      </c>
      <c r="F619" s="88">
        <f>VLOOKUP(E619,HD_Odo!$C$2:$D$1381,2,FALSE)</f>
        <v>356652.04</v>
      </c>
      <c r="G619" s="92" t="str">
        <f>'EMFAC2017EI-2011Class'!H4200</f>
        <v>2020-T6 CAIRP Small-18</v>
      </c>
      <c r="H619" s="70">
        <f t="shared" si="18"/>
        <v>0.92111172181919543</v>
      </c>
      <c r="I619" s="37"/>
      <c r="M619" s="36"/>
      <c r="N619" s="13"/>
    </row>
    <row r="620" spans="1:14" ht="13.7" customHeight="1" x14ac:dyDescent="0.25">
      <c r="A620" s="85">
        <f>'EMFAC2017EI-2011Class'!B4201</f>
        <v>2020</v>
      </c>
      <c r="B620" s="86" t="str">
        <f>'EMFAC2017EI-2011Class'!C4201</f>
        <v>T6 CAIRP Small</v>
      </c>
      <c r="C620" s="85">
        <f>'EMFAC2017EI-2011Class'!D4201</f>
        <v>2001</v>
      </c>
      <c r="D620" s="85">
        <f>'EMFAC2017EI-2011Class'!F4201</f>
        <v>19</v>
      </c>
      <c r="E620" s="87" t="str">
        <f t="shared" si="19"/>
        <v>T6 CAIRP Small-19</v>
      </c>
      <c r="F620" s="88">
        <f>VLOOKUP(E620,HD_Odo!$C$2:$D$1381,2,FALSE)</f>
        <v>367703.03999999998</v>
      </c>
      <c r="G620" s="92" t="str">
        <f>'EMFAC2017EI-2011Class'!H4201</f>
        <v>2020-T6 CAIRP Small-19</v>
      </c>
      <c r="H620" s="70">
        <f t="shared" si="18"/>
        <v>0.92017375182198291</v>
      </c>
      <c r="I620" s="37"/>
      <c r="M620" s="36"/>
      <c r="N620" s="13"/>
    </row>
    <row r="621" spans="1:14" ht="13.7" customHeight="1" x14ac:dyDescent="0.25">
      <c r="A621" s="85">
        <f>'EMFAC2017EI-2011Class'!B4202</f>
        <v>2020</v>
      </c>
      <c r="B621" s="86" t="str">
        <f>'EMFAC2017EI-2011Class'!C4202</f>
        <v>T6 CAIRP Small</v>
      </c>
      <c r="C621" s="85">
        <f>'EMFAC2017EI-2011Class'!D4202</f>
        <v>2000</v>
      </c>
      <c r="D621" s="85">
        <f>'EMFAC2017EI-2011Class'!F4202</f>
        <v>20</v>
      </c>
      <c r="E621" s="87" t="str">
        <f t="shared" si="19"/>
        <v>T6 CAIRP Small-20</v>
      </c>
      <c r="F621" s="88">
        <f>VLOOKUP(E621,HD_Odo!$C$2:$D$1381,2,FALSE)</f>
        <v>378676.04</v>
      </c>
      <c r="G621" s="92" t="str">
        <f>'EMFAC2017EI-2011Class'!H4202</f>
        <v>2020-T6 CAIRP Small-20</v>
      </c>
      <c r="H621" s="70">
        <f t="shared" si="18"/>
        <v>0.91927615982982835</v>
      </c>
      <c r="I621" s="37"/>
      <c r="M621" s="36"/>
      <c r="N621" s="13"/>
    </row>
    <row r="622" spans="1:14" ht="13.7" customHeight="1" x14ac:dyDescent="0.25">
      <c r="A622" s="85">
        <f>'EMFAC2017EI-2011Class'!B4203</f>
        <v>2020</v>
      </c>
      <c r="B622" s="86" t="str">
        <f>'EMFAC2017EI-2011Class'!C4203</f>
        <v>T6 CAIRP Small</v>
      </c>
      <c r="C622" s="85">
        <f>'EMFAC2017EI-2011Class'!D4203</f>
        <v>1999</v>
      </c>
      <c r="D622" s="85">
        <f>'EMFAC2017EI-2011Class'!F4203</f>
        <v>21</v>
      </c>
      <c r="E622" s="87" t="str">
        <f t="shared" si="19"/>
        <v>T6 CAIRP Small-21</v>
      </c>
      <c r="F622" s="88">
        <f>VLOOKUP(E622,HD_Odo!$C$2:$D$1381,2,FALSE)</f>
        <v>389550.04</v>
      </c>
      <c r="G622" s="92" t="str">
        <f>'EMFAC2017EI-2011Class'!H4203</f>
        <v>2020-T6 CAIRP Small-21</v>
      </c>
      <c r="H622" s="70">
        <f t="shared" si="18"/>
        <v>0.91841808519847601</v>
      </c>
      <c r="I622" s="37"/>
      <c r="M622" s="36"/>
      <c r="N622" s="13"/>
    </row>
    <row r="623" spans="1:14" ht="13.7" customHeight="1" x14ac:dyDescent="0.25">
      <c r="A623" s="85">
        <f>'EMFAC2017EI-2011Class'!B4204</f>
        <v>2020</v>
      </c>
      <c r="B623" s="86" t="str">
        <f>'EMFAC2017EI-2011Class'!C4204</f>
        <v>T6 Instate Construction Heavy</v>
      </c>
      <c r="C623" s="85">
        <f>'EMFAC2017EI-2011Class'!D4204</f>
        <v>2021</v>
      </c>
      <c r="D623" s="85">
        <f>'EMFAC2017EI-2011Class'!F4204</f>
        <v>-1</v>
      </c>
      <c r="E623" s="87" t="str">
        <f t="shared" si="19"/>
        <v>T6 Instate Construction Heavy--1</v>
      </c>
      <c r="F623" s="88">
        <f>VLOOKUP(E623,HD_Odo!$C$2:$D$1381,2,FALSE)</f>
        <v>0</v>
      </c>
      <c r="G623" s="92" t="str">
        <f>'EMFAC2017EI-2011Class'!H4204</f>
        <v>2020-T6 Instate Construction Heavy--1</v>
      </c>
      <c r="H623" s="70">
        <f t="shared" si="18"/>
        <v>1</v>
      </c>
      <c r="I623" s="37"/>
      <c r="M623" s="36"/>
      <c r="N623" s="13"/>
    </row>
    <row r="624" spans="1:14" ht="13.7" customHeight="1" x14ac:dyDescent="0.25">
      <c r="A624" s="85">
        <f>'EMFAC2017EI-2011Class'!B4205</f>
        <v>2020</v>
      </c>
      <c r="B624" s="86" t="str">
        <f>'EMFAC2017EI-2011Class'!C4205</f>
        <v>T6 Instate Construction Heavy</v>
      </c>
      <c r="C624" s="85">
        <f>'EMFAC2017EI-2011Class'!D4205</f>
        <v>2020</v>
      </c>
      <c r="D624" s="85">
        <f>'EMFAC2017EI-2011Class'!F4205</f>
        <v>0</v>
      </c>
      <c r="E624" s="87" t="str">
        <f t="shared" si="19"/>
        <v>T6 Instate Construction Heavy-0</v>
      </c>
      <c r="F624" s="88">
        <f>VLOOKUP(E624,HD_Odo!$C$2:$D$1381,2,FALSE)</f>
        <v>26110</v>
      </c>
      <c r="G624" s="92" t="str">
        <f>'EMFAC2017EI-2011Class'!H4205</f>
        <v>2020-T6 Instate Construction Heavy-0</v>
      </c>
      <c r="H624" s="70">
        <f t="shared" si="18"/>
        <v>0.95448130934860598</v>
      </c>
      <c r="I624" s="37"/>
      <c r="M624" s="36"/>
      <c r="N624" s="13"/>
    </row>
    <row r="625" spans="1:14" ht="13.7" customHeight="1" x14ac:dyDescent="0.25">
      <c r="A625" s="85">
        <f>'EMFAC2017EI-2011Class'!B4206</f>
        <v>2020</v>
      </c>
      <c r="B625" s="86" t="str">
        <f>'EMFAC2017EI-2011Class'!C4206</f>
        <v>T6 Instate Construction Heavy</v>
      </c>
      <c r="C625" s="85">
        <f>'EMFAC2017EI-2011Class'!D4206</f>
        <v>2019</v>
      </c>
      <c r="D625" s="85">
        <f>'EMFAC2017EI-2011Class'!F4206</f>
        <v>1</v>
      </c>
      <c r="E625" s="87" t="str">
        <f t="shared" si="19"/>
        <v>T6 Instate Construction Heavy-1</v>
      </c>
      <c r="F625" s="88">
        <f>VLOOKUP(E625,HD_Odo!$C$2:$D$1381,2,FALSE)</f>
        <v>52220.02</v>
      </c>
      <c r="G625" s="92" t="str">
        <f>'EMFAC2017EI-2011Class'!H4206</f>
        <v>2020-T6 Instate Construction Heavy-1</v>
      </c>
      <c r="H625" s="70">
        <f t="shared" si="18"/>
        <v>0.92177285491538652</v>
      </c>
      <c r="I625" s="37"/>
      <c r="M625" s="36"/>
      <c r="N625" s="13"/>
    </row>
    <row r="626" spans="1:14" ht="13.7" customHeight="1" x14ac:dyDescent="0.25">
      <c r="A626" s="85">
        <f>'EMFAC2017EI-2011Class'!B4207</f>
        <v>2020</v>
      </c>
      <c r="B626" s="86" t="str">
        <f>'EMFAC2017EI-2011Class'!C4207</f>
        <v>T6 Instate Construction Heavy</v>
      </c>
      <c r="C626" s="85">
        <f>'EMFAC2017EI-2011Class'!D4207</f>
        <v>2018</v>
      </c>
      <c r="D626" s="85">
        <f>'EMFAC2017EI-2011Class'!F4207</f>
        <v>2</v>
      </c>
      <c r="E626" s="87" t="str">
        <f t="shared" si="19"/>
        <v>T6 Instate Construction Heavy-2</v>
      </c>
      <c r="F626" s="88">
        <f>VLOOKUP(E626,HD_Odo!$C$2:$D$1381,2,FALSE)</f>
        <v>78443.02</v>
      </c>
      <c r="G626" s="92" t="str">
        <f>'EMFAC2017EI-2011Class'!H4207</f>
        <v>2020-T6 Instate Construction Heavy-2</v>
      </c>
      <c r="H626" s="70">
        <f t="shared" si="18"/>
        <v>0.89704057843039431</v>
      </c>
      <c r="I626" s="37"/>
      <c r="M626" s="36"/>
      <c r="N626" s="13"/>
    </row>
    <row r="627" spans="1:14" ht="13.7" customHeight="1" x14ac:dyDescent="0.25">
      <c r="A627" s="85">
        <f>'EMFAC2017EI-2011Class'!B4208</f>
        <v>2020</v>
      </c>
      <c r="B627" s="86" t="str">
        <f>'EMFAC2017EI-2011Class'!C4208</f>
        <v>T6 Instate Construction Heavy</v>
      </c>
      <c r="C627" s="85">
        <f>'EMFAC2017EI-2011Class'!D4208</f>
        <v>2017</v>
      </c>
      <c r="D627" s="85">
        <f>'EMFAC2017EI-2011Class'!F4208</f>
        <v>3</v>
      </c>
      <c r="E627" s="87" t="str">
        <f t="shared" si="19"/>
        <v>T6 Instate Construction Heavy-3</v>
      </c>
      <c r="F627" s="88">
        <f>VLOOKUP(E627,HD_Odo!$C$2:$D$1381,2,FALSE)</f>
        <v>104183.02</v>
      </c>
      <c r="G627" s="92" t="str">
        <f>'EMFAC2017EI-2011Class'!H4208</f>
        <v>2020-T6 Instate Construction Heavy-3</v>
      </c>
      <c r="H627" s="70">
        <f t="shared" si="18"/>
        <v>0.87807502365560131</v>
      </c>
      <c r="I627" s="37"/>
      <c r="M627" s="36"/>
      <c r="N627" s="13"/>
    </row>
    <row r="628" spans="1:14" ht="13.7" customHeight="1" x14ac:dyDescent="0.25">
      <c r="A628" s="85">
        <f>'EMFAC2017EI-2011Class'!B4209</f>
        <v>2020</v>
      </c>
      <c r="B628" s="86" t="str">
        <f>'EMFAC2017EI-2011Class'!C4209</f>
        <v>T6 Instate Construction Heavy</v>
      </c>
      <c r="C628" s="85">
        <f>'EMFAC2017EI-2011Class'!D4209</f>
        <v>2016</v>
      </c>
      <c r="D628" s="85">
        <f>'EMFAC2017EI-2011Class'!F4209</f>
        <v>4</v>
      </c>
      <c r="E628" s="87" t="str">
        <f t="shared" si="19"/>
        <v>T6 Instate Construction Heavy-4</v>
      </c>
      <c r="F628" s="88">
        <f>VLOOKUP(E628,HD_Odo!$C$2:$D$1381,2,FALSE)</f>
        <v>129033.02</v>
      </c>
      <c r="G628" s="92" t="str">
        <f>'EMFAC2017EI-2011Class'!H4209</f>
        <v>2020-T6 Instate Construction Heavy-4</v>
      </c>
      <c r="H628" s="70">
        <f t="shared" si="18"/>
        <v>0.86329576233219596</v>
      </c>
      <c r="I628" s="37"/>
      <c r="M628" s="36"/>
      <c r="N628" s="13"/>
    </row>
    <row r="629" spans="1:14" ht="13.7" customHeight="1" x14ac:dyDescent="0.25">
      <c r="A629" s="85">
        <f>'EMFAC2017EI-2011Class'!B4210</f>
        <v>2020</v>
      </c>
      <c r="B629" s="86" t="str">
        <f>'EMFAC2017EI-2011Class'!C4210</f>
        <v>T6 Instate Construction Heavy</v>
      </c>
      <c r="C629" s="85">
        <f>'EMFAC2017EI-2011Class'!D4210</f>
        <v>2015</v>
      </c>
      <c r="D629" s="85">
        <f>'EMFAC2017EI-2011Class'!F4210</f>
        <v>5</v>
      </c>
      <c r="E629" s="87" t="str">
        <f t="shared" si="19"/>
        <v>T6 Instate Construction Heavy-5</v>
      </c>
      <c r="F629" s="88">
        <f>VLOOKUP(E629,HD_Odo!$C$2:$D$1381,2,FALSE)</f>
        <v>152742.01999999999</v>
      </c>
      <c r="G629" s="92" t="str">
        <f>'EMFAC2017EI-2011Class'!H4210</f>
        <v>2020-T6 Instate Construction Heavy-5</v>
      </c>
      <c r="H629" s="70">
        <f t="shared" si="18"/>
        <v>0.85158857290042944</v>
      </c>
      <c r="I629" s="37"/>
      <c r="M629" s="36"/>
      <c r="N629" s="13"/>
    </row>
    <row r="630" spans="1:14" ht="13.7" customHeight="1" x14ac:dyDescent="0.25">
      <c r="A630" s="85">
        <f>'EMFAC2017EI-2011Class'!B4211</f>
        <v>2020</v>
      </c>
      <c r="B630" s="86" t="str">
        <f>'EMFAC2017EI-2011Class'!C4211</f>
        <v>T6 Instate Construction Heavy</v>
      </c>
      <c r="C630" s="85">
        <f>'EMFAC2017EI-2011Class'!D4211</f>
        <v>2014</v>
      </c>
      <c r="D630" s="85">
        <f>'EMFAC2017EI-2011Class'!F4211</f>
        <v>6</v>
      </c>
      <c r="E630" s="87" t="str">
        <f t="shared" si="19"/>
        <v>T6 Instate Construction Heavy-6</v>
      </c>
      <c r="F630" s="88">
        <f>VLOOKUP(E630,HD_Odo!$C$2:$D$1381,2,FALSE)</f>
        <v>175186.02</v>
      </c>
      <c r="G630" s="92" t="str">
        <f>'EMFAC2017EI-2011Class'!H4211</f>
        <v>2020-T6 Instate Construction Heavy-6</v>
      </c>
      <c r="H630" s="70">
        <f t="shared" si="18"/>
        <v>0.84216391932609647</v>
      </c>
      <c r="I630" s="37"/>
      <c r="M630" s="36"/>
      <c r="N630" s="13"/>
    </row>
    <row r="631" spans="1:14" ht="13.7" customHeight="1" x14ac:dyDescent="0.25">
      <c r="A631" s="85">
        <f>'EMFAC2017EI-2011Class'!B4212</f>
        <v>2020</v>
      </c>
      <c r="B631" s="86" t="str">
        <f>'EMFAC2017EI-2011Class'!C4212</f>
        <v>T6 Instate Construction Heavy</v>
      </c>
      <c r="C631" s="85">
        <f>'EMFAC2017EI-2011Class'!D4212</f>
        <v>2013</v>
      </c>
      <c r="D631" s="85">
        <f>'EMFAC2017EI-2011Class'!F4212</f>
        <v>7</v>
      </c>
      <c r="E631" s="87" t="str">
        <f t="shared" si="19"/>
        <v>T6 Instate Construction Heavy-7</v>
      </c>
      <c r="F631" s="88">
        <f>VLOOKUP(E631,HD_Odo!$C$2:$D$1381,2,FALSE)</f>
        <v>196337.04</v>
      </c>
      <c r="G631" s="92" t="str">
        <f>'EMFAC2017EI-2011Class'!H4212</f>
        <v>2020-T6 Instate Construction Heavy-7</v>
      </c>
      <c r="H631" s="70">
        <f t="shared" si="18"/>
        <v>0.81036575283793422</v>
      </c>
      <c r="I631" s="37"/>
      <c r="M631" s="36"/>
      <c r="N631" s="13"/>
    </row>
    <row r="632" spans="1:14" ht="13.7" customHeight="1" x14ac:dyDescent="0.25">
      <c r="A632" s="85">
        <f>'EMFAC2017EI-2011Class'!B4213</f>
        <v>2020</v>
      </c>
      <c r="B632" s="86" t="str">
        <f>'EMFAC2017EI-2011Class'!C4213</f>
        <v>T6 Instate Construction Heavy</v>
      </c>
      <c r="C632" s="85">
        <f>'EMFAC2017EI-2011Class'!D4213</f>
        <v>2012</v>
      </c>
      <c r="D632" s="85">
        <f>'EMFAC2017EI-2011Class'!F4213</f>
        <v>8</v>
      </c>
      <c r="E632" s="87" t="str">
        <f t="shared" si="19"/>
        <v>T6 Instate Construction Heavy-8</v>
      </c>
      <c r="F632" s="88">
        <f>VLOOKUP(E632,HD_Odo!$C$2:$D$1381,2,FALSE)</f>
        <v>216233.04</v>
      </c>
      <c r="G632" s="92" t="str">
        <f>'EMFAC2017EI-2011Class'!H4213</f>
        <v>2020-T6 Instate Construction Heavy-8</v>
      </c>
      <c r="H632" s="70">
        <f t="shared" si="18"/>
        <v>0.80488148243783475</v>
      </c>
      <c r="I632" s="37"/>
      <c r="M632" s="36"/>
      <c r="N632" s="13"/>
    </row>
    <row r="633" spans="1:14" ht="13.7" customHeight="1" x14ac:dyDescent="0.25">
      <c r="A633" s="85">
        <f>'EMFAC2017EI-2011Class'!B4214</f>
        <v>2020</v>
      </c>
      <c r="B633" s="86" t="str">
        <f>'EMFAC2017EI-2011Class'!C4214</f>
        <v>T6 Instate Construction Heavy</v>
      </c>
      <c r="C633" s="85">
        <f>'EMFAC2017EI-2011Class'!D4214</f>
        <v>2011</v>
      </c>
      <c r="D633" s="85">
        <f>'EMFAC2017EI-2011Class'!F4214</f>
        <v>9</v>
      </c>
      <c r="E633" s="87" t="str">
        <f t="shared" si="19"/>
        <v>T6 Instate Construction Heavy-9</v>
      </c>
      <c r="F633" s="88">
        <f>VLOOKUP(E633,HD_Odo!$C$2:$D$1381,2,FALSE)</f>
        <v>234945.04</v>
      </c>
      <c r="G633" s="92" t="str">
        <f>'EMFAC2017EI-2011Class'!H4214</f>
        <v>2020-T6 Instate Construction Heavy-9</v>
      </c>
      <c r="H633" s="70">
        <f t="shared" si="18"/>
        <v>0.800343359662125</v>
      </c>
      <c r="I633" s="37"/>
      <c r="M633" s="36"/>
      <c r="N633" s="13"/>
    </row>
    <row r="634" spans="1:14" ht="13.7" customHeight="1" x14ac:dyDescent="0.25">
      <c r="A634" s="85">
        <f>'EMFAC2017EI-2011Class'!B4215</f>
        <v>2020</v>
      </c>
      <c r="B634" s="86" t="str">
        <f>'EMFAC2017EI-2011Class'!C4215</f>
        <v>T6 Instate Construction Heavy</v>
      </c>
      <c r="C634" s="85">
        <f>'EMFAC2017EI-2011Class'!D4215</f>
        <v>2010</v>
      </c>
      <c r="D634" s="85">
        <f>'EMFAC2017EI-2011Class'!F4215</f>
        <v>10</v>
      </c>
      <c r="E634" s="87" t="str">
        <f t="shared" si="19"/>
        <v>T6 Instate Construction Heavy-10</v>
      </c>
      <c r="F634" s="88">
        <f>VLOOKUP(E634,HD_Odo!$C$2:$D$1381,2,FALSE)</f>
        <v>252551.04000000001</v>
      </c>
      <c r="G634" s="92" t="str">
        <f>'EMFAC2017EI-2011Class'!H4215</f>
        <v>2020-T6 Instate Construction Heavy-10</v>
      </c>
      <c r="H634" s="70">
        <f t="shared" si="18"/>
        <v>0.81009681318371662</v>
      </c>
      <c r="I634" s="37"/>
      <c r="M634" s="36"/>
      <c r="N634" s="13"/>
    </row>
    <row r="635" spans="1:14" ht="13.7" customHeight="1" x14ac:dyDescent="0.25">
      <c r="A635" s="85">
        <f>'EMFAC2017EI-2011Class'!B4216</f>
        <v>2020</v>
      </c>
      <c r="B635" s="86" t="str">
        <f>'EMFAC2017EI-2011Class'!C4216</f>
        <v>T6 Instate Construction Heavy</v>
      </c>
      <c r="C635" s="85">
        <f>'EMFAC2017EI-2011Class'!D4216</f>
        <v>2009</v>
      </c>
      <c r="D635" s="85">
        <f>'EMFAC2017EI-2011Class'!F4216</f>
        <v>11</v>
      </c>
      <c r="E635" s="87" t="str">
        <f t="shared" si="19"/>
        <v>T6 Instate Construction Heavy-11</v>
      </c>
      <c r="F635" s="88">
        <f>VLOOKUP(E635,HD_Odo!$C$2:$D$1381,2,FALSE)</f>
        <v>269102.03999999998</v>
      </c>
      <c r="G635" s="92" t="str">
        <f>'EMFAC2017EI-2011Class'!H4216</f>
        <v>2020-T6 Instate Construction Heavy-11</v>
      </c>
      <c r="H635" s="70">
        <f t="shared" si="18"/>
        <v>0.80500124212614244</v>
      </c>
      <c r="I635" s="37"/>
      <c r="M635" s="36"/>
      <c r="N635" s="13"/>
    </row>
    <row r="636" spans="1:14" ht="13.7" customHeight="1" x14ac:dyDescent="0.25">
      <c r="A636" s="85">
        <f>'EMFAC2017EI-2011Class'!B4217</f>
        <v>2020</v>
      </c>
      <c r="B636" s="86" t="str">
        <f>'EMFAC2017EI-2011Class'!C4217</f>
        <v>T6 Instate Construction Heavy</v>
      </c>
      <c r="C636" s="85">
        <f>'EMFAC2017EI-2011Class'!D4217</f>
        <v>2008</v>
      </c>
      <c r="D636" s="85">
        <f>'EMFAC2017EI-2011Class'!F4217</f>
        <v>12</v>
      </c>
      <c r="E636" s="87" t="str">
        <f t="shared" si="19"/>
        <v>T6 Instate Construction Heavy-12</v>
      </c>
      <c r="F636" s="88">
        <f>VLOOKUP(E636,HD_Odo!$C$2:$D$1381,2,FALSE)</f>
        <v>284592.03999999998</v>
      </c>
      <c r="G636" s="92" t="str">
        <f>'EMFAC2017EI-2011Class'!H4217</f>
        <v>2020-T6 Instate Construction Heavy-12</v>
      </c>
      <c r="H636" s="70">
        <f t="shared" si="18"/>
        <v>0.80055663064893645</v>
      </c>
      <c r="I636" s="37"/>
      <c r="M636" s="36"/>
      <c r="N636" s="13"/>
    </row>
    <row r="637" spans="1:14" ht="13.7" customHeight="1" x14ac:dyDescent="0.25">
      <c r="A637" s="85">
        <f>'EMFAC2017EI-2011Class'!B4218</f>
        <v>2020</v>
      </c>
      <c r="B637" s="86" t="str">
        <f>'EMFAC2017EI-2011Class'!C4218</f>
        <v>T6 Instate Construction Heavy</v>
      </c>
      <c r="C637" s="85">
        <f>'EMFAC2017EI-2011Class'!D4218</f>
        <v>2007</v>
      </c>
      <c r="D637" s="85">
        <f>'EMFAC2017EI-2011Class'!F4218</f>
        <v>13</v>
      </c>
      <c r="E637" s="87" t="str">
        <f t="shared" si="19"/>
        <v>T6 Instate Construction Heavy-13</v>
      </c>
      <c r="F637" s="88">
        <f>VLOOKUP(E637,HD_Odo!$C$2:$D$1381,2,FALSE)</f>
        <v>298930.03999999998</v>
      </c>
      <c r="G637" s="92" t="str">
        <f>'EMFAC2017EI-2011Class'!H4218</f>
        <v>2020-T6 Instate Construction Heavy-13</v>
      </c>
      <c r="H637" s="70">
        <f t="shared" si="18"/>
        <v>0.87733453345686607</v>
      </c>
      <c r="I637" s="37"/>
      <c r="M637" s="36"/>
      <c r="N637" s="13"/>
    </row>
    <row r="638" spans="1:14" ht="13.7" customHeight="1" x14ac:dyDescent="0.25">
      <c r="A638" s="85">
        <f>'EMFAC2017EI-2011Class'!B4219</f>
        <v>2020</v>
      </c>
      <c r="B638" s="86" t="str">
        <f>'EMFAC2017EI-2011Class'!C4219</f>
        <v>T6 Instate Construction Heavy</v>
      </c>
      <c r="C638" s="85">
        <f>'EMFAC2017EI-2011Class'!D4219</f>
        <v>2006</v>
      </c>
      <c r="D638" s="85">
        <f>'EMFAC2017EI-2011Class'!F4219</f>
        <v>14</v>
      </c>
      <c r="E638" s="87" t="str">
        <f t="shared" si="19"/>
        <v>T6 Instate Construction Heavy-14</v>
      </c>
      <c r="F638" s="88">
        <f>VLOOKUP(E638,HD_Odo!$C$2:$D$1381,2,FALSE)</f>
        <v>311906.03999999998</v>
      </c>
      <c r="G638" s="92" t="str">
        <f>'EMFAC2017EI-2011Class'!H4219</f>
        <v>2020-T6 Instate Construction Heavy-14</v>
      </c>
      <c r="H638" s="70">
        <f t="shared" ref="H638:H701" si="20">IF(C638&lt;1994,1,IF(C638&lt;2004,($M$3+$N$3*(F638/10000))/($E$3+$F$3*(F638/10000)),IF(C638&lt;2008,($M$4+$N$4*(F638/10000))/($E$4+$F$4*(F638/10000)),IF(C638&lt;2011,($M$5+$N$5*(F638/10000))/($E$5+$F$5*(F638/10000)),IF(C638&lt;2014,($M$6+$N$6*(F638/10000))/($E$6+$F$6*(F638/10000)),($M$7+$N$7*(F638/10000))/($E$7+$F$7*(F638/10000)))))))</f>
        <v>0.87491171211529706</v>
      </c>
      <c r="I638" s="37"/>
      <c r="M638" s="36"/>
      <c r="N638" s="13"/>
    </row>
    <row r="639" spans="1:14" ht="13.7" customHeight="1" x14ac:dyDescent="0.25">
      <c r="A639" s="85">
        <f>'EMFAC2017EI-2011Class'!B4220</f>
        <v>2020</v>
      </c>
      <c r="B639" s="86" t="str">
        <f>'EMFAC2017EI-2011Class'!C4220</f>
        <v>T6 Instate Construction Heavy</v>
      </c>
      <c r="C639" s="85">
        <f>'EMFAC2017EI-2011Class'!D4220</f>
        <v>2005</v>
      </c>
      <c r="D639" s="85">
        <f>'EMFAC2017EI-2011Class'!F4220</f>
        <v>15</v>
      </c>
      <c r="E639" s="87" t="str">
        <f t="shared" si="19"/>
        <v>T6 Instate Construction Heavy-15</v>
      </c>
      <c r="F639" s="88">
        <f>VLOOKUP(E639,HD_Odo!$C$2:$D$1381,2,FALSE)</f>
        <v>323163.03999999998</v>
      </c>
      <c r="G639" s="92" t="str">
        <f>'EMFAC2017EI-2011Class'!H4220</f>
        <v>2020-T6 Instate Construction Heavy-15</v>
      </c>
      <c r="H639" s="70">
        <f t="shared" si="20"/>
        <v>0.87289713394474377</v>
      </c>
      <c r="I639" s="37"/>
      <c r="M639" s="36"/>
      <c r="N639" s="13"/>
    </row>
    <row r="640" spans="1:14" ht="13.7" customHeight="1" x14ac:dyDescent="0.25">
      <c r="A640" s="85">
        <f>'EMFAC2017EI-2011Class'!B4221</f>
        <v>2020</v>
      </c>
      <c r="B640" s="86" t="str">
        <f>'EMFAC2017EI-2011Class'!C4221</f>
        <v>T6 Instate Construction Heavy</v>
      </c>
      <c r="C640" s="85">
        <f>'EMFAC2017EI-2011Class'!D4221</f>
        <v>2004</v>
      </c>
      <c r="D640" s="85">
        <f>'EMFAC2017EI-2011Class'!F4221</f>
        <v>16</v>
      </c>
      <c r="E640" s="87" t="str">
        <f t="shared" si="19"/>
        <v>T6 Instate Construction Heavy-16</v>
      </c>
      <c r="F640" s="88">
        <f>VLOOKUP(E640,HD_Odo!$C$2:$D$1381,2,FALSE)</f>
        <v>334374.03999999998</v>
      </c>
      <c r="G640" s="92" t="str">
        <f>'EMFAC2017EI-2011Class'!H4221</f>
        <v>2020-T6 Instate Construction Heavy-16</v>
      </c>
      <c r="H640" s="70">
        <f t="shared" si="20"/>
        <v>0.87096657701626823</v>
      </c>
      <c r="I640" s="37"/>
      <c r="M640" s="36"/>
      <c r="N640" s="13"/>
    </row>
    <row r="641" spans="1:14" ht="13.7" customHeight="1" x14ac:dyDescent="0.25">
      <c r="A641" s="85">
        <f>'EMFAC2017EI-2011Class'!B4222</f>
        <v>2020</v>
      </c>
      <c r="B641" s="86" t="str">
        <f>'EMFAC2017EI-2011Class'!C4222</f>
        <v>T6 Instate Construction Heavy</v>
      </c>
      <c r="C641" s="85">
        <f>'EMFAC2017EI-2011Class'!D4222</f>
        <v>2003</v>
      </c>
      <c r="D641" s="85">
        <f>'EMFAC2017EI-2011Class'!F4222</f>
        <v>17</v>
      </c>
      <c r="E641" s="87" t="str">
        <f t="shared" si="19"/>
        <v>T6 Instate Construction Heavy-17</v>
      </c>
      <c r="F641" s="88">
        <f>VLOOKUP(E641,HD_Odo!$C$2:$D$1381,2,FALSE)</f>
        <v>345539.04</v>
      </c>
      <c r="G641" s="92" t="str">
        <f>'EMFAC2017EI-2011Class'!H4222</f>
        <v>2020-T6 Instate Construction Heavy-17</v>
      </c>
      <c r="H641" s="70">
        <f t="shared" si="20"/>
        <v>0.92209134436729667</v>
      </c>
      <c r="I641" s="37"/>
      <c r="M641" s="36"/>
      <c r="N641" s="13"/>
    </row>
    <row r="642" spans="1:14" ht="13.7" customHeight="1" x14ac:dyDescent="0.25">
      <c r="A642" s="85">
        <f>'EMFAC2017EI-2011Class'!B4223</f>
        <v>2020</v>
      </c>
      <c r="B642" s="86" t="str">
        <f>'EMFAC2017EI-2011Class'!C4223</f>
        <v>T6 Instate Construction Heavy</v>
      </c>
      <c r="C642" s="85">
        <f>'EMFAC2017EI-2011Class'!D4223</f>
        <v>2002</v>
      </c>
      <c r="D642" s="85">
        <f>'EMFAC2017EI-2011Class'!F4223</f>
        <v>18</v>
      </c>
      <c r="E642" s="87" t="str">
        <f t="shared" si="19"/>
        <v>T6 Instate Construction Heavy-18</v>
      </c>
      <c r="F642" s="88">
        <f>VLOOKUP(E642,HD_Odo!$C$2:$D$1381,2,FALSE)</f>
        <v>356652.04</v>
      </c>
      <c r="G642" s="92" t="str">
        <f>'EMFAC2017EI-2011Class'!H4223</f>
        <v>2020-T6 Instate Construction Heavy-18</v>
      </c>
      <c r="H642" s="70">
        <f t="shared" si="20"/>
        <v>0.92111172181919543</v>
      </c>
      <c r="I642" s="37"/>
      <c r="M642" s="36"/>
      <c r="N642" s="13"/>
    </row>
    <row r="643" spans="1:14" ht="13.7" customHeight="1" x14ac:dyDescent="0.25">
      <c r="A643" s="85">
        <f>'EMFAC2017EI-2011Class'!B4224</f>
        <v>2020</v>
      </c>
      <c r="B643" s="86" t="str">
        <f>'EMFAC2017EI-2011Class'!C4224</f>
        <v>T6 Instate Construction Heavy</v>
      </c>
      <c r="C643" s="85">
        <f>'EMFAC2017EI-2011Class'!D4224</f>
        <v>2001</v>
      </c>
      <c r="D643" s="85">
        <f>'EMFAC2017EI-2011Class'!F4224</f>
        <v>19</v>
      </c>
      <c r="E643" s="87" t="str">
        <f t="shared" si="19"/>
        <v>T6 Instate Construction Heavy-19</v>
      </c>
      <c r="F643" s="88">
        <f>VLOOKUP(E643,HD_Odo!$C$2:$D$1381,2,FALSE)</f>
        <v>367703.03999999998</v>
      </c>
      <c r="G643" s="92" t="str">
        <f>'EMFAC2017EI-2011Class'!H4224</f>
        <v>2020-T6 Instate Construction Heavy-19</v>
      </c>
      <c r="H643" s="70">
        <f t="shared" si="20"/>
        <v>0.92017375182198291</v>
      </c>
      <c r="I643" s="37"/>
      <c r="M643" s="36"/>
      <c r="N643" s="13"/>
    </row>
    <row r="644" spans="1:14" ht="13.7" customHeight="1" x14ac:dyDescent="0.25">
      <c r="A644" s="85">
        <f>'EMFAC2017EI-2011Class'!B4225</f>
        <v>2020</v>
      </c>
      <c r="B644" s="86" t="str">
        <f>'EMFAC2017EI-2011Class'!C4225</f>
        <v>T6 Instate Construction Heavy</v>
      </c>
      <c r="C644" s="85">
        <f>'EMFAC2017EI-2011Class'!D4225</f>
        <v>2000</v>
      </c>
      <c r="D644" s="85">
        <f>'EMFAC2017EI-2011Class'!F4225</f>
        <v>20</v>
      </c>
      <c r="E644" s="87" t="str">
        <f t="shared" si="19"/>
        <v>T6 Instate Construction Heavy-20</v>
      </c>
      <c r="F644" s="88">
        <f>VLOOKUP(E644,HD_Odo!$C$2:$D$1381,2,FALSE)</f>
        <v>378676.04</v>
      </c>
      <c r="G644" s="92" t="str">
        <f>'EMFAC2017EI-2011Class'!H4225</f>
        <v>2020-T6 Instate Construction Heavy-20</v>
      </c>
      <c r="H644" s="70">
        <f t="shared" si="20"/>
        <v>0.91927615982982835</v>
      </c>
      <c r="I644" s="37"/>
      <c r="M644" s="36"/>
      <c r="N644" s="13"/>
    </row>
    <row r="645" spans="1:14" ht="13.7" customHeight="1" x14ac:dyDescent="0.25">
      <c r="A645" s="85">
        <f>'EMFAC2017EI-2011Class'!B4226</f>
        <v>2020</v>
      </c>
      <c r="B645" s="86" t="str">
        <f>'EMFAC2017EI-2011Class'!C4226</f>
        <v>T6 Instate Construction Heavy</v>
      </c>
      <c r="C645" s="85">
        <f>'EMFAC2017EI-2011Class'!D4226</f>
        <v>1999</v>
      </c>
      <c r="D645" s="85">
        <f>'EMFAC2017EI-2011Class'!F4226</f>
        <v>21</v>
      </c>
      <c r="E645" s="87" t="str">
        <f t="shared" si="19"/>
        <v>T6 Instate Construction Heavy-21</v>
      </c>
      <c r="F645" s="88">
        <f>VLOOKUP(E645,HD_Odo!$C$2:$D$1381,2,FALSE)</f>
        <v>389550.04</v>
      </c>
      <c r="G645" s="92" t="str">
        <f>'EMFAC2017EI-2011Class'!H4226</f>
        <v>2020-T6 Instate Construction Heavy-21</v>
      </c>
      <c r="H645" s="70">
        <f t="shared" si="20"/>
        <v>0.91841808519847601</v>
      </c>
      <c r="I645" s="37"/>
      <c r="M645" s="36"/>
      <c r="N645" s="13"/>
    </row>
    <row r="646" spans="1:14" ht="13.7" customHeight="1" x14ac:dyDescent="0.25">
      <c r="A646" s="85">
        <f>'EMFAC2017EI-2011Class'!B4227</f>
        <v>2020</v>
      </c>
      <c r="B646" s="86" t="str">
        <f>'EMFAC2017EI-2011Class'!C4227</f>
        <v>T6 Instate Construction Heavy</v>
      </c>
      <c r="C646" s="85">
        <f>'EMFAC2017EI-2011Class'!D4227</f>
        <v>1998</v>
      </c>
      <c r="D646" s="85">
        <f>'EMFAC2017EI-2011Class'!F4227</f>
        <v>22</v>
      </c>
      <c r="E646" s="87" t="str">
        <f t="shared" si="19"/>
        <v>T6 Instate Construction Heavy-22</v>
      </c>
      <c r="F646" s="88">
        <f>VLOOKUP(E646,HD_Odo!$C$2:$D$1381,2,FALSE)</f>
        <v>400000</v>
      </c>
      <c r="G646" s="92" t="str">
        <f>'EMFAC2017EI-2011Class'!H4227</f>
        <v>2020-T6 Instate Construction Heavy-22</v>
      </c>
      <c r="H646" s="70">
        <f t="shared" si="20"/>
        <v>0.91762142955937376</v>
      </c>
      <c r="I646" s="37"/>
      <c r="M646" s="36"/>
      <c r="N646" s="13"/>
    </row>
    <row r="647" spans="1:14" ht="13.7" customHeight="1" x14ac:dyDescent="0.25">
      <c r="A647" s="85">
        <f>'EMFAC2017EI-2011Class'!B4228</f>
        <v>2020</v>
      </c>
      <c r="B647" s="86" t="str">
        <f>'EMFAC2017EI-2011Class'!C4228</f>
        <v>T6 Instate Construction Heavy</v>
      </c>
      <c r="C647" s="85">
        <f>'EMFAC2017EI-2011Class'!D4228</f>
        <v>1997</v>
      </c>
      <c r="D647" s="85">
        <f>'EMFAC2017EI-2011Class'!F4228</f>
        <v>23</v>
      </c>
      <c r="E647" s="87" t="str">
        <f t="shared" si="19"/>
        <v>T6 Instate Construction Heavy-23</v>
      </c>
      <c r="F647" s="88">
        <f>VLOOKUP(E647,HD_Odo!$C$2:$D$1381,2,FALSE)</f>
        <v>400000</v>
      </c>
      <c r="G647" s="92" t="str">
        <f>'EMFAC2017EI-2011Class'!H4228</f>
        <v>2020-T6 Instate Construction Heavy-23</v>
      </c>
      <c r="H647" s="70">
        <f t="shared" si="20"/>
        <v>0.91762142955937376</v>
      </c>
      <c r="I647" s="37"/>
      <c r="M647" s="36"/>
      <c r="N647" s="13"/>
    </row>
    <row r="648" spans="1:14" ht="13.7" customHeight="1" x14ac:dyDescent="0.25">
      <c r="A648" s="85">
        <f>'EMFAC2017EI-2011Class'!B4229</f>
        <v>2020</v>
      </c>
      <c r="B648" s="86" t="str">
        <f>'EMFAC2017EI-2011Class'!C4229</f>
        <v>T6 Instate Construction Heavy</v>
      </c>
      <c r="C648" s="85">
        <f>'EMFAC2017EI-2011Class'!D4229</f>
        <v>1996</v>
      </c>
      <c r="D648" s="85">
        <f>'EMFAC2017EI-2011Class'!F4229</f>
        <v>24</v>
      </c>
      <c r="E648" s="87" t="str">
        <f t="shared" si="19"/>
        <v>T6 Instate Construction Heavy-24</v>
      </c>
      <c r="F648" s="88">
        <f>VLOOKUP(E648,HD_Odo!$C$2:$D$1381,2,FALSE)</f>
        <v>400000</v>
      </c>
      <c r="G648" s="92" t="str">
        <f>'EMFAC2017EI-2011Class'!H4229</f>
        <v>2020-T6 Instate Construction Heavy-24</v>
      </c>
      <c r="H648" s="70">
        <f t="shared" si="20"/>
        <v>0.91762142955937376</v>
      </c>
      <c r="I648" s="37"/>
      <c r="M648" s="36"/>
      <c r="N648" s="13"/>
    </row>
    <row r="649" spans="1:14" ht="13.7" customHeight="1" x14ac:dyDescent="0.25">
      <c r="A649" s="85">
        <f>'EMFAC2017EI-2011Class'!B4230</f>
        <v>2020</v>
      </c>
      <c r="B649" s="86" t="str">
        <f>'EMFAC2017EI-2011Class'!C4230</f>
        <v>T6 Instate Construction Heavy</v>
      </c>
      <c r="C649" s="85">
        <f>'EMFAC2017EI-2011Class'!D4230</f>
        <v>1995</v>
      </c>
      <c r="D649" s="85">
        <f>'EMFAC2017EI-2011Class'!F4230</f>
        <v>25</v>
      </c>
      <c r="E649" s="87" t="str">
        <f t="shared" si="19"/>
        <v>T6 Instate Construction Heavy-25</v>
      </c>
      <c r="F649" s="88">
        <f>VLOOKUP(E649,HD_Odo!$C$2:$D$1381,2,FALSE)</f>
        <v>400000</v>
      </c>
      <c r="G649" s="92" t="str">
        <f>'EMFAC2017EI-2011Class'!H4230</f>
        <v>2020-T6 Instate Construction Heavy-25</v>
      </c>
      <c r="H649" s="70">
        <f t="shared" si="20"/>
        <v>0.91762142955937376</v>
      </c>
      <c r="I649" s="37"/>
      <c r="M649" s="36"/>
      <c r="N649" s="13"/>
    </row>
    <row r="650" spans="1:14" ht="13.7" customHeight="1" x14ac:dyDescent="0.25">
      <c r="A650" s="85">
        <f>'EMFAC2017EI-2011Class'!B4231</f>
        <v>2020</v>
      </c>
      <c r="B650" s="86" t="str">
        <f>'EMFAC2017EI-2011Class'!C4231</f>
        <v>T6 Instate Construction Heavy</v>
      </c>
      <c r="C650" s="85">
        <f>'EMFAC2017EI-2011Class'!D4231</f>
        <v>1994</v>
      </c>
      <c r="D650" s="85">
        <f>'EMFAC2017EI-2011Class'!F4231</f>
        <v>26</v>
      </c>
      <c r="E650" s="87" t="str">
        <f t="shared" si="19"/>
        <v>T6 Instate Construction Heavy-26</v>
      </c>
      <c r="F650" s="88">
        <f>VLOOKUP(E650,HD_Odo!$C$2:$D$1381,2,FALSE)</f>
        <v>400000</v>
      </c>
      <c r="G650" s="92" t="str">
        <f>'EMFAC2017EI-2011Class'!H4231</f>
        <v>2020-T6 Instate Construction Heavy-26</v>
      </c>
      <c r="H650" s="70">
        <f t="shared" si="20"/>
        <v>0.91762142955937376</v>
      </c>
      <c r="I650" s="37"/>
      <c r="M650" s="36"/>
      <c r="N650" s="13"/>
    </row>
    <row r="651" spans="1:14" ht="13.7" customHeight="1" x14ac:dyDescent="0.25">
      <c r="A651" s="85">
        <f>'EMFAC2017EI-2011Class'!B4232</f>
        <v>2020</v>
      </c>
      <c r="B651" s="86" t="str">
        <f>'EMFAC2017EI-2011Class'!C4232</f>
        <v>T6 Instate Construction Heavy</v>
      </c>
      <c r="C651" s="85">
        <f>'EMFAC2017EI-2011Class'!D4232</f>
        <v>1993</v>
      </c>
      <c r="D651" s="85">
        <f>'EMFAC2017EI-2011Class'!F4232</f>
        <v>27</v>
      </c>
      <c r="E651" s="87" t="str">
        <f t="shared" ref="E651:E714" si="21">CONCATENATE(B651,"-",D651)</f>
        <v>T6 Instate Construction Heavy-27</v>
      </c>
      <c r="F651" s="88">
        <f>VLOOKUP(E651,HD_Odo!$C$2:$D$1381,2,FALSE)</f>
        <v>400000</v>
      </c>
      <c r="G651" s="92" t="str">
        <f>'EMFAC2017EI-2011Class'!H4232</f>
        <v>2020-T6 Instate Construction Heavy-27</v>
      </c>
      <c r="H651" s="70">
        <f t="shared" si="20"/>
        <v>1</v>
      </c>
      <c r="I651" s="37"/>
      <c r="M651" s="36"/>
      <c r="N651" s="13"/>
    </row>
    <row r="652" spans="1:14" ht="13.7" customHeight="1" x14ac:dyDescent="0.25">
      <c r="A652" s="85">
        <f>'EMFAC2017EI-2011Class'!B4233</f>
        <v>2020</v>
      </c>
      <c r="B652" s="86" t="str">
        <f>'EMFAC2017EI-2011Class'!C4233</f>
        <v>T6 Instate Construction Heavy</v>
      </c>
      <c r="C652" s="85">
        <f>'EMFAC2017EI-2011Class'!D4233</f>
        <v>1992</v>
      </c>
      <c r="D652" s="85">
        <f>'EMFAC2017EI-2011Class'!F4233</f>
        <v>28</v>
      </c>
      <c r="E652" s="87" t="str">
        <f t="shared" si="21"/>
        <v>T6 Instate Construction Heavy-28</v>
      </c>
      <c r="F652" s="88">
        <f>VLOOKUP(E652,HD_Odo!$C$2:$D$1381,2,FALSE)</f>
        <v>400000</v>
      </c>
      <c r="G652" s="92" t="str">
        <f>'EMFAC2017EI-2011Class'!H4233</f>
        <v>2020-T6 Instate Construction Heavy-28</v>
      </c>
      <c r="H652" s="70">
        <f t="shared" si="20"/>
        <v>1</v>
      </c>
      <c r="I652" s="37"/>
      <c r="M652" s="36"/>
      <c r="N652" s="13"/>
    </row>
    <row r="653" spans="1:14" ht="13.7" customHeight="1" x14ac:dyDescent="0.25">
      <c r="A653" s="85">
        <f>'EMFAC2017EI-2011Class'!B4234</f>
        <v>2020</v>
      </c>
      <c r="B653" s="86" t="str">
        <f>'EMFAC2017EI-2011Class'!C4234</f>
        <v>T6 Instate Construction Heavy</v>
      </c>
      <c r="C653" s="85">
        <f>'EMFAC2017EI-2011Class'!D4234</f>
        <v>1991</v>
      </c>
      <c r="D653" s="85">
        <f>'EMFAC2017EI-2011Class'!F4234</f>
        <v>29</v>
      </c>
      <c r="E653" s="87" t="str">
        <f t="shared" si="21"/>
        <v>T6 Instate Construction Heavy-29</v>
      </c>
      <c r="F653" s="88">
        <f>VLOOKUP(E653,HD_Odo!$C$2:$D$1381,2,FALSE)</f>
        <v>400000</v>
      </c>
      <c r="G653" s="92" t="str">
        <f>'EMFAC2017EI-2011Class'!H4234</f>
        <v>2020-T6 Instate Construction Heavy-29</v>
      </c>
      <c r="H653" s="70">
        <f t="shared" si="20"/>
        <v>1</v>
      </c>
      <c r="I653" s="37"/>
      <c r="M653" s="36"/>
      <c r="N653" s="13"/>
    </row>
    <row r="654" spans="1:14" ht="13.7" customHeight="1" x14ac:dyDescent="0.25">
      <c r="A654" s="85">
        <f>'EMFAC2017EI-2011Class'!B4235</f>
        <v>2020</v>
      </c>
      <c r="B654" s="86" t="str">
        <f>'EMFAC2017EI-2011Class'!C4235</f>
        <v>T6 Instate Construction Heavy</v>
      </c>
      <c r="C654" s="85">
        <f>'EMFAC2017EI-2011Class'!D4235</f>
        <v>1990</v>
      </c>
      <c r="D654" s="85">
        <f>'EMFAC2017EI-2011Class'!F4235</f>
        <v>30</v>
      </c>
      <c r="E654" s="87" t="str">
        <f t="shared" si="21"/>
        <v>T6 Instate Construction Heavy-30</v>
      </c>
      <c r="F654" s="88">
        <f>VLOOKUP(E654,HD_Odo!$C$2:$D$1381,2,FALSE)</f>
        <v>400000</v>
      </c>
      <c r="G654" s="92" t="str">
        <f>'EMFAC2017EI-2011Class'!H4235</f>
        <v>2020-T6 Instate Construction Heavy-30</v>
      </c>
      <c r="H654" s="70">
        <f t="shared" si="20"/>
        <v>1</v>
      </c>
      <c r="I654" s="37"/>
      <c r="M654" s="36"/>
      <c r="N654" s="13"/>
    </row>
    <row r="655" spans="1:14" ht="13.7" customHeight="1" x14ac:dyDescent="0.25">
      <c r="A655" s="85">
        <f>'EMFAC2017EI-2011Class'!B4236</f>
        <v>2020</v>
      </c>
      <c r="B655" s="86" t="str">
        <f>'EMFAC2017EI-2011Class'!C4236</f>
        <v>T6 Instate Construction Heavy</v>
      </c>
      <c r="C655" s="85">
        <f>'EMFAC2017EI-2011Class'!D4236</f>
        <v>1989</v>
      </c>
      <c r="D655" s="85">
        <f>'EMFAC2017EI-2011Class'!F4236</f>
        <v>31</v>
      </c>
      <c r="E655" s="87" t="str">
        <f t="shared" si="21"/>
        <v>T6 Instate Construction Heavy-31</v>
      </c>
      <c r="F655" s="88">
        <f>VLOOKUP(E655,HD_Odo!$C$2:$D$1381,2,FALSE)</f>
        <v>400000</v>
      </c>
      <c r="G655" s="92" t="str">
        <f>'EMFAC2017EI-2011Class'!H4236</f>
        <v>2020-T6 Instate Construction Heavy-31</v>
      </c>
      <c r="H655" s="70">
        <f t="shared" si="20"/>
        <v>1</v>
      </c>
      <c r="I655" s="37"/>
      <c r="M655" s="36"/>
      <c r="N655" s="13"/>
    </row>
    <row r="656" spans="1:14" ht="13.7" customHeight="1" x14ac:dyDescent="0.25">
      <c r="A656" s="85">
        <f>'EMFAC2017EI-2011Class'!B4237</f>
        <v>2020</v>
      </c>
      <c r="B656" s="86" t="str">
        <f>'EMFAC2017EI-2011Class'!C4237</f>
        <v>T6 Instate Construction Heavy</v>
      </c>
      <c r="C656" s="85">
        <f>'EMFAC2017EI-2011Class'!D4237</f>
        <v>1988</v>
      </c>
      <c r="D656" s="85">
        <f>'EMFAC2017EI-2011Class'!F4237</f>
        <v>32</v>
      </c>
      <c r="E656" s="87" t="str">
        <f t="shared" si="21"/>
        <v>T6 Instate Construction Heavy-32</v>
      </c>
      <c r="F656" s="88">
        <f>VLOOKUP(E656,HD_Odo!$C$2:$D$1381,2,FALSE)</f>
        <v>400000</v>
      </c>
      <c r="G656" s="92" t="str">
        <f>'EMFAC2017EI-2011Class'!H4237</f>
        <v>2020-T6 Instate Construction Heavy-32</v>
      </c>
      <c r="H656" s="70">
        <f t="shared" si="20"/>
        <v>1</v>
      </c>
      <c r="I656" s="37"/>
      <c r="M656" s="36"/>
      <c r="N656" s="13"/>
    </row>
    <row r="657" spans="1:14" ht="13.7" customHeight="1" x14ac:dyDescent="0.25">
      <c r="A657" s="85">
        <f>'EMFAC2017EI-2011Class'!B4238</f>
        <v>2020</v>
      </c>
      <c r="B657" s="86" t="str">
        <f>'EMFAC2017EI-2011Class'!C4238</f>
        <v>T6 Instate Construction Heavy</v>
      </c>
      <c r="C657" s="85">
        <f>'EMFAC2017EI-2011Class'!D4238</f>
        <v>1987</v>
      </c>
      <c r="D657" s="85">
        <f>'EMFAC2017EI-2011Class'!F4238</f>
        <v>33</v>
      </c>
      <c r="E657" s="87" t="str">
        <f t="shared" si="21"/>
        <v>T6 Instate Construction Heavy-33</v>
      </c>
      <c r="F657" s="88">
        <f>VLOOKUP(E657,HD_Odo!$C$2:$D$1381,2,FALSE)</f>
        <v>400000</v>
      </c>
      <c r="G657" s="92" t="str">
        <f>'EMFAC2017EI-2011Class'!H4238</f>
        <v>2020-T6 Instate Construction Heavy-33</v>
      </c>
      <c r="H657" s="70">
        <f t="shared" si="20"/>
        <v>1</v>
      </c>
      <c r="I657" s="37"/>
      <c r="M657" s="36"/>
      <c r="N657" s="13"/>
    </row>
    <row r="658" spans="1:14" ht="13.7" customHeight="1" x14ac:dyDescent="0.25">
      <c r="A658" s="85">
        <f>'EMFAC2017EI-2011Class'!B4239</f>
        <v>2020</v>
      </c>
      <c r="B658" s="86" t="str">
        <f>'EMFAC2017EI-2011Class'!C4239</f>
        <v>T6 Instate Construction Heavy</v>
      </c>
      <c r="C658" s="85">
        <f>'EMFAC2017EI-2011Class'!D4239</f>
        <v>1986</v>
      </c>
      <c r="D658" s="85">
        <f>'EMFAC2017EI-2011Class'!F4239</f>
        <v>34</v>
      </c>
      <c r="E658" s="87" t="str">
        <f t="shared" si="21"/>
        <v>T6 Instate Construction Heavy-34</v>
      </c>
      <c r="F658" s="88">
        <f>VLOOKUP(E658,HD_Odo!$C$2:$D$1381,2,FALSE)</f>
        <v>400000</v>
      </c>
      <c r="G658" s="92" t="str">
        <f>'EMFAC2017EI-2011Class'!H4239</f>
        <v>2020-T6 Instate Construction Heavy-34</v>
      </c>
      <c r="H658" s="70">
        <f t="shared" si="20"/>
        <v>1</v>
      </c>
      <c r="I658" s="37"/>
      <c r="M658" s="36"/>
      <c r="N658" s="13"/>
    </row>
    <row r="659" spans="1:14" ht="13.7" customHeight="1" x14ac:dyDescent="0.25">
      <c r="A659" s="85">
        <f>'EMFAC2017EI-2011Class'!B4240</f>
        <v>2020</v>
      </c>
      <c r="B659" s="86" t="str">
        <f>'EMFAC2017EI-2011Class'!C4240</f>
        <v>T6 Instate Construction Heavy</v>
      </c>
      <c r="C659" s="85">
        <f>'EMFAC2017EI-2011Class'!D4240</f>
        <v>1985</v>
      </c>
      <c r="D659" s="85">
        <f>'EMFAC2017EI-2011Class'!F4240</f>
        <v>35</v>
      </c>
      <c r="E659" s="87" t="str">
        <f t="shared" si="21"/>
        <v>T6 Instate Construction Heavy-35</v>
      </c>
      <c r="F659" s="88">
        <f>VLOOKUP(E659,HD_Odo!$C$2:$D$1381,2,FALSE)</f>
        <v>400000</v>
      </c>
      <c r="G659" s="92" t="str">
        <f>'EMFAC2017EI-2011Class'!H4240</f>
        <v>2020-T6 Instate Construction Heavy-35</v>
      </c>
      <c r="H659" s="70">
        <f t="shared" si="20"/>
        <v>1</v>
      </c>
      <c r="I659" s="37"/>
      <c r="M659" s="36"/>
      <c r="N659" s="13"/>
    </row>
    <row r="660" spans="1:14" ht="13.7" customHeight="1" x14ac:dyDescent="0.25">
      <c r="A660" s="85">
        <f>'EMFAC2017EI-2011Class'!B4241</f>
        <v>2020</v>
      </c>
      <c r="B660" s="86" t="str">
        <f>'EMFAC2017EI-2011Class'!C4241</f>
        <v>T6 Instate Construction Heavy</v>
      </c>
      <c r="C660" s="85">
        <f>'EMFAC2017EI-2011Class'!D4241</f>
        <v>1984</v>
      </c>
      <c r="D660" s="85">
        <f>'EMFAC2017EI-2011Class'!F4241</f>
        <v>36</v>
      </c>
      <c r="E660" s="87" t="str">
        <f t="shared" si="21"/>
        <v>T6 Instate Construction Heavy-36</v>
      </c>
      <c r="F660" s="88">
        <f>VLOOKUP(E660,HD_Odo!$C$2:$D$1381,2,FALSE)</f>
        <v>400000</v>
      </c>
      <c r="G660" s="92" t="str">
        <f>'EMFAC2017EI-2011Class'!H4241</f>
        <v>2020-T6 Instate Construction Heavy-36</v>
      </c>
      <c r="H660" s="70">
        <f t="shared" si="20"/>
        <v>1</v>
      </c>
      <c r="I660" s="37"/>
      <c r="M660" s="36"/>
      <c r="N660" s="13"/>
    </row>
    <row r="661" spans="1:14" ht="13.7" customHeight="1" x14ac:dyDescent="0.25">
      <c r="A661" s="85">
        <f>'EMFAC2017EI-2011Class'!B4242</f>
        <v>2020</v>
      </c>
      <c r="B661" s="86" t="str">
        <f>'EMFAC2017EI-2011Class'!C4242</f>
        <v>T6 Instate Construction Heavy</v>
      </c>
      <c r="C661" s="85">
        <f>'EMFAC2017EI-2011Class'!D4242</f>
        <v>1983</v>
      </c>
      <c r="D661" s="85">
        <f>'EMFAC2017EI-2011Class'!F4242</f>
        <v>37</v>
      </c>
      <c r="E661" s="87" t="str">
        <f t="shared" si="21"/>
        <v>T6 Instate Construction Heavy-37</v>
      </c>
      <c r="F661" s="88">
        <f>VLOOKUP(E661,HD_Odo!$C$2:$D$1381,2,FALSE)</f>
        <v>400000</v>
      </c>
      <c r="G661" s="92" t="str">
        <f>'EMFAC2017EI-2011Class'!H4242</f>
        <v>2020-T6 Instate Construction Heavy-37</v>
      </c>
      <c r="H661" s="70">
        <f t="shared" si="20"/>
        <v>1</v>
      </c>
      <c r="I661" s="37"/>
      <c r="M661" s="36"/>
      <c r="N661" s="13"/>
    </row>
    <row r="662" spans="1:14" ht="13.7" customHeight="1" x14ac:dyDescent="0.25">
      <c r="A662" s="85">
        <f>'EMFAC2017EI-2011Class'!B4243</f>
        <v>2020</v>
      </c>
      <c r="B662" s="86" t="str">
        <f>'EMFAC2017EI-2011Class'!C4243</f>
        <v>T6 Instate Construction Heavy</v>
      </c>
      <c r="C662" s="85">
        <f>'EMFAC2017EI-2011Class'!D4243</f>
        <v>1982</v>
      </c>
      <c r="D662" s="85">
        <f>'EMFAC2017EI-2011Class'!F4243</f>
        <v>38</v>
      </c>
      <c r="E662" s="87" t="str">
        <f t="shared" si="21"/>
        <v>T6 Instate Construction Heavy-38</v>
      </c>
      <c r="F662" s="88">
        <f>VLOOKUP(E662,HD_Odo!$C$2:$D$1381,2,FALSE)</f>
        <v>400000</v>
      </c>
      <c r="G662" s="92" t="str">
        <f>'EMFAC2017EI-2011Class'!H4243</f>
        <v>2020-T6 Instate Construction Heavy-38</v>
      </c>
      <c r="H662" s="70">
        <f t="shared" si="20"/>
        <v>1</v>
      </c>
      <c r="I662" s="37"/>
      <c r="M662" s="36"/>
      <c r="N662" s="13"/>
    </row>
    <row r="663" spans="1:14" ht="13.7" customHeight="1" x14ac:dyDescent="0.25">
      <c r="A663" s="85">
        <f>'EMFAC2017EI-2011Class'!B4244</f>
        <v>2020</v>
      </c>
      <c r="B663" s="86" t="str">
        <f>'EMFAC2017EI-2011Class'!C4244</f>
        <v>T6 Instate Construction Heavy</v>
      </c>
      <c r="C663" s="85">
        <f>'EMFAC2017EI-2011Class'!D4244</f>
        <v>1981</v>
      </c>
      <c r="D663" s="85">
        <f>'EMFAC2017EI-2011Class'!F4244</f>
        <v>39</v>
      </c>
      <c r="E663" s="87" t="str">
        <f t="shared" si="21"/>
        <v>T6 Instate Construction Heavy-39</v>
      </c>
      <c r="F663" s="88">
        <f>VLOOKUP(E663,HD_Odo!$C$2:$D$1381,2,FALSE)</f>
        <v>400000</v>
      </c>
      <c r="G663" s="92" t="str">
        <f>'EMFAC2017EI-2011Class'!H4244</f>
        <v>2020-T6 Instate Construction Heavy-39</v>
      </c>
      <c r="H663" s="70">
        <f t="shared" si="20"/>
        <v>1</v>
      </c>
      <c r="I663" s="37"/>
      <c r="M663" s="36"/>
      <c r="N663" s="13"/>
    </row>
    <row r="664" spans="1:14" ht="13.7" customHeight="1" x14ac:dyDescent="0.25">
      <c r="A664" s="85">
        <f>'EMFAC2017EI-2011Class'!B4245</f>
        <v>2020</v>
      </c>
      <c r="B664" s="86" t="str">
        <f>'EMFAC2017EI-2011Class'!C4245</f>
        <v>T6 Instate Construction Heavy</v>
      </c>
      <c r="C664" s="85">
        <f>'EMFAC2017EI-2011Class'!D4245</f>
        <v>1980</v>
      </c>
      <c r="D664" s="85">
        <f>'EMFAC2017EI-2011Class'!F4245</f>
        <v>40</v>
      </c>
      <c r="E664" s="87" t="str">
        <f t="shared" si="21"/>
        <v>T6 Instate Construction Heavy-40</v>
      </c>
      <c r="F664" s="88">
        <f>VLOOKUP(E664,HD_Odo!$C$2:$D$1381,2,FALSE)</f>
        <v>400000</v>
      </c>
      <c r="G664" s="92" t="str">
        <f>'EMFAC2017EI-2011Class'!H4245</f>
        <v>2020-T6 Instate Construction Heavy-40</v>
      </c>
      <c r="H664" s="70">
        <f t="shared" si="20"/>
        <v>1</v>
      </c>
      <c r="I664" s="37"/>
      <c r="M664" s="36"/>
      <c r="N664" s="13"/>
    </row>
    <row r="665" spans="1:14" ht="13.7" customHeight="1" x14ac:dyDescent="0.25">
      <c r="A665" s="85">
        <f>'EMFAC2017EI-2011Class'!B4246</f>
        <v>2020</v>
      </c>
      <c r="B665" s="86" t="str">
        <f>'EMFAC2017EI-2011Class'!C4246</f>
        <v>T6 Instate Construction Heavy</v>
      </c>
      <c r="C665" s="85">
        <f>'EMFAC2017EI-2011Class'!D4246</f>
        <v>1979</v>
      </c>
      <c r="D665" s="85">
        <f>'EMFAC2017EI-2011Class'!F4246</f>
        <v>41</v>
      </c>
      <c r="E665" s="87" t="str">
        <f t="shared" si="21"/>
        <v>T6 Instate Construction Heavy-41</v>
      </c>
      <c r="F665" s="88">
        <f>VLOOKUP(E665,HD_Odo!$C$2:$D$1381,2,FALSE)</f>
        <v>400000</v>
      </c>
      <c r="G665" s="92" t="str">
        <f>'EMFAC2017EI-2011Class'!H4246</f>
        <v>2020-T6 Instate Construction Heavy-41</v>
      </c>
      <c r="H665" s="70">
        <f t="shared" si="20"/>
        <v>1</v>
      </c>
      <c r="I665" s="37"/>
      <c r="M665" s="36"/>
      <c r="N665" s="13"/>
    </row>
    <row r="666" spans="1:14" ht="13.7" customHeight="1" x14ac:dyDescent="0.25">
      <c r="A666" s="85">
        <f>'EMFAC2017EI-2011Class'!B4247</f>
        <v>2020</v>
      </c>
      <c r="B666" s="86" t="str">
        <f>'EMFAC2017EI-2011Class'!C4247</f>
        <v>T6 Instate Construction Heavy</v>
      </c>
      <c r="C666" s="85">
        <f>'EMFAC2017EI-2011Class'!D4247</f>
        <v>1978</v>
      </c>
      <c r="D666" s="85">
        <f>'EMFAC2017EI-2011Class'!F4247</f>
        <v>42</v>
      </c>
      <c r="E666" s="87" t="str">
        <f t="shared" si="21"/>
        <v>T6 Instate Construction Heavy-42</v>
      </c>
      <c r="F666" s="88">
        <f>VLOOKUP(E666,HD_Odo!$C$2:$D$1381,2,FALSE)</f>
        <v>400000</v>
      </c>
      <c r="G666" s="92" t="str">
        <f>'EMFAC2017EI-2011Class'!H4247</f>
        <v>2020-T6 Instate Construction Heavy-42</v>
      </c>
      <c r="H666" s="70">
        <f t="shared" si="20"/>
        <v>1</v>
      </c>
      <c r="I666" s="37"/>
      <c r="M666" s="36"/>
      <c r="N666" s="13"/>
    </row>
    <row r="667" spans="1:14" ht="13.7" customHeight="1" x14ac:dyDescent="0.25">
      <c r="A667" s="85">
        <f>'EMFAC2017EI-2011Class'!B4248</f>
        <v>2020</v>
      </c>
      <c r="B667" s="86" t="str">
        <f>'EMFAC2017EI-2011Class'!C4248</f>
        <v>T6 Instate Construction Heavy</v>
      </c>
      <c r="C667" s="85">
        <f>'EMFAC2017EI-2011Class'!D4248</f>
        <v>1977</v>
      </c>
      <c r="D667" s="85">
        <f>'EMFAC2017EI-2011Class'!F4248</f>
        <v>43</v>
      </c>
      <c r="E667" s="87" t="str">
        <f t="shared" si="21"/>
        <v>T6 Instate Construction Heavy-43</v>
      </c>
      <c r="F667" s="88">
        <f>VLOOKUP(E667,HD_Odo!$C$2:$D$1381,2,FALSE)</f>
        <v>400000</v>
      </c>
      <c r="G667" s="92" t="str">
        <f>'EMFAC2017EI-2011Class'!H4248</f>
        <v>2020-T6 Instate Construction Heavy-43</v>
      </c>
      <c r="H667" s="70">
        <f t="shared" si="20"/>
        <v>1</v>
      </c>
      <c r="I667" s="37"/>
      <c r="M667" s="36"/>
      <c r="N667" s="13"/>
    </row>
    <row r="668" spans="1:14" ht="13.7" customHeight="1" x14ac:dyDescent="0.25">
      <c r="A668" s="85">
        <f>'EMFAC2017EI-2011Class'!B4249</f>
        <v>2020</v>
      </c>
      <c r="B668" s="86" t="str">
        <f>'EMFAC2017EI-2011Class'!C4249</f>
        <v>T6 Instate Construction Heavy</v>
      </c>
      <c r="C668" s="85">
        <f>'EMFAC2017EI-2011Class'!D4249</f>
        <v>1976</v>
      </c>
      <c r="D668" s="85">
        <f>'EMFAC2017EI-2011Class'!F4249</f>
        <v>44</v>
      </c>
      <c r="E668" s="87" t="str">
        <f t="shared" si="21"/>
        <v>T6 Instate Construction Heavy-44</v>
      </c>
      <c r="F668" s="88">
        <f>VLOOKUP(E668,HD_Odo!$C$2:$D$1381,2,FALSE)</f>
        <v>400000</v>
      </c>
      <c r="G668" s="92" t="str">
        <f>'EMFAC2017EI-2011Class'!H4249</f>
        <v>2020-T6 Instate Construction Heavy-44</v>
      </c>
      <c r="H668" s="70">
        <f t="shared" si="20"/>
        <v>1</v>
      </c>
      <c r="I668" s="37"/>
      <c r="M668" s="36"/>
      <c r="N668" s="13"/>
    </row>
    <row r="669" spans="1:14" ht="13.7" customHeight="1" x14ac:dyDescent="0.25">
      <c r="A669" s="85">
        <f>'EMFAC2017EI-2011Class'!B4250</f>
        <v>2020</v>
      </c>
      <c r="B669" s="86" t="str">
        <f>'EMFAC2017EI-2011Class'!C4250</f>
        <v>T6 Instate Construction Small</v>
      </c>
      <c r="C669" s="85">
        <f>'EMFAC2017EI-2011Class'!D4250</f>
        <v>2021</v>
      </c>
      <c r="D669" s="85">
        <f>'EMFAC2017EI-2011Class'!F4250</f>
        <v>-1</v>
      </c>
      <c r="E669" s="87" t="str">
        <f t="shared" si="21"/>
        <v>T6 Instate Construction Small--1</v>
      </c>
      <c r="F669" s="88">
        <f>VLOOKUP(E669,HD_Odo!$C$2:$D$1381,2,FALSE)</f>
        <v>0</v>
      </c>
      <c r="G669" s="92" t="str">
        <f>'EMFAC2017EI-2011Class'!H4250</f>
        <v>2020-T6 Instate Construction Small--1</v>
      </c>
      <c r="H669" s="70">
        <f t="shared" si="20"/>
        <v>1</v>
      </c>
      <c r="I669" s="37"/>
      <c r="M669" s="36"/>
      <c r="N669" s="13"/>
    </row>
    <row r="670" spans="1:14" ht="13.7" customHeight="1" x14ac:dyDescent="0.25">
      <c r="A670" s="85">
        <f>'EMFAC2017EI-2011Class'!B4251</f>
        <v>2020</v>
      </c>
      <c r="B670" s="86" t="str">
        <f>'EMFAC2017EI-2011Class'!C4251</f>
        <v>T6 Instate Construction Small</v>
      </c>
      <c r="C670" s="85">
        <f>'EMFAC2017EI-2011Class'!D4251</f>
        <v>2020</v>
      </c>
      <c r="D670" s="85">
        <f>'EMFAC2017EI-2011Class'!F4251</f>
        <v>0</v>
      </c>
      <c r="E670" s="87" t="str">
        <f t="shared" si="21"/>
        <v>T6 Instate Construction Small-0</v>
      </c>
      <c r="F670" s="88">
        <f>VLOOKUP(E670,HD_Odo!$C$2:$D$1381,2,FALSE)</f>
        <v>26110</v>
      </c>
      <c r="G670" s="92" t="str">
        <f>'EMFAC2017EI-2011Class'!H4251</f>
        <v>2020-T6 Instate Construction Small-0</v>
      </c>
      <c r="H670" s="70">
        <f t="shared" si="20"/>
        <v>0.95448130934860598</v>
      </c>
      <c r="I670" s="37"/>
      <c r="M670" s="36"/>
      <c r="N670" s="13"/>
    </row>
    <row r="671" spans="1:14" ht="13.7" customHeight="1" x14ac:dyDescent="0.25">
      <c r="A671" s="85">
        <f>'EMFAC2017EI-2011Class'!B4252</f>
        <v>2020</v>
      </c>
      <c r="B671" s="86" t="str">
        <f>'EMFAC2017EI-2011Class'!C4252</f>
        <v>T6 Instate Construction Small</v>
      </c>
      <c r="C671" s="85">
        <f>'EMFAC2017EI-2011Class'!D4252</f>
        <v>2019</v>
      </c>
      <c r="D671" s="85">
        <f>'EMFAC2017EI-2011Class'!F4252</f>
        <v>1</v>
      </c>
      <c r="E671" s="87" t="str">
        <f t="shared" si="21"/>
        <v>T6 Instate Construction Small-1</v>
      </c>
      <c r="F671" s="88">
        <f>VLOOKUP(E671,HD_Odo!$C$2:$D$1381,2,FALSE)</f>
        <v>52220.02</v>
      </c>
      <c r="G671" s="92" t="str">
        <f>'EMFAC2017EI-2011Class'!H4252</f>
        <v>2020-T6 Instate Construction Small-1</v>
      </c>
      <c r="H671" s="70">
        <f t="shared" si="20"/>
        <v>0.92177285491538652</v>
      </c>
      <c r="I671" s="37"/>
      <c r="M671" s="36"/>
      <c r="N671" s="13"/>
    </row>
    <row r="672" spans="1:14" ht="13.7" customHeight="1" x14ac:dyDescent="0.25">
      <c r="A672" s="85">
        <f>'EMFAC2017EI-2011Class'!B4253</f>
        <v>2020</v>
      </c>
      <c r="B672" s="86" t="str">
        <f>'EMFAC2017EI-2011Class'!C4253</f>
        <v>T6 Instate Construction Small</v>
      </c>
      <c r="C672" s="85">
        <f>'EMFAC2017EI-2011Class'!D4253</f>
        <v>2018</v>
      </c>
      <c r="D672" s="85">
        <f>'EMFAC2017EI-2011Class'!F4253</f>
        <v>2</v>
      </c>
      <c r="E672" s="87" t="str">
        <f t="shared" si="21"/>
        <v>T6 Instate Construction Small-2</v>
      </c>
      <c r="F672" s="88">
        <f>VLOOKUP(E672,HD_Odo!$C$2:$D$1381,2,FALSE)</f>
        <v>78443.02</v>
      </c>
      <c r="G672" s="92" t="str">
        <f>'EMFAC2017EI-2011Class'!H4253</f>
        <v>2020-T6 Instate Construction Small-2</v>
      </c>
      <c r="H672" s="70">
        <f t="shared" si="20"/>
        <v>0.89704057843039431</v>
      </c>
      <c r="I672" s="37"/>
      <c r="M672" s="36"/>
      <c r="N672" s="13"/>
    </row>
    <row r="673" spans="1:14" ht="13.7" customHeight="1" x14ac:dyDescent="0.25">
      <c r="A673" s="85">
        <f>'EMFAC2017EI-2011Class'!B4254</f>
        <v>2020</v>
      </c>
      <c r="B673" s="86" t="str">
        <f>'EMFAC2017EI-2011Class'!C4254</f>
        <v>T6 Instate Construction Small</v>
      </c>
      <c r="C673" s="85">
        <f>'EMFAC2017EI-2011Class'!D4254</f>
        <v>2017</v>
      </c>
      <c r="D673" s="85">
        <f>'EMFAC2017EI-2011Class'!F4254</f>
        <v>3</v>
      </c>
      <c r="E673" s="87" t="str">
        <f t="shared" si="21"/>
        <v>T6 Instate Construction Small-3</v>
      </c>
      <c r="F673" s="88">
        <f>VLOOKUP(E673,HD_Odo!$C$2:$D$1381,2,FALSE)</f>
        <v>104183.02</v>
      </c>
      <c r="G673" s="92" t="str">
        <f>'EMFAC2017EI-2011Class'!H4254</f>
        <v>2020-T6 Instate Construction Small-3</v>
      </c>
      <c r="H673" s="70">
        <f t="shared" si="20"/>
        <v>0.87807502365560131</v>
      </c>
      <c r="I673" s="37"/>
      <c r="M673" s="36"/>
      <c r="N673" s="13"/>
    </row>
    <row r="674" spans="1:14" ht="13.7" customHeight="1" x14ac:dyDescent="0.25">
      <c r="A674" s="85">
        <f>'EMFAC2017EI-2011Class'!B4255</f>
        <v>2020</v>
      </c>
      <c r="B674" s="86" t="str">
        <f>'EMFAC2017EI-2011Class'!C4255</f>
        <v>T6 Instate Construction Small</v>
      </c>
      <c r="C674" s="85">
        <f>'EMFAC2017EI-2011Class'!D4255</f>
        <v>2016</v>
      </c>
      <c r="D674" s="85">
        <f>'EMFAC2017EI-2011Class'!F4255</f>
        <v>4</v>
      </c>
      <c r="E674" s="87" t="str">
        <f t="shared" si="21"/>
        <v>T6 Instate Construction Small-4</v>
      </c>
      <c r="F674" s="88">
        <f>VLOOKUP(E674,HD_Odo!$C$2:$D$1381,2,FALSE)</f>
        <v>129033.02</v>
      </c>
      <c r="G674" s="92" t="str">
        <f>'EMFAC2017EI-2011Class'!H4255</f>
        <v>2020-T6 Instate Construction Small-4</v>
      </c>
      <c r="H674" s="70">
        <f t="shared" si="20"/>
        <v>0.86329576233219596</v>
      </c>
      <c r="I674" s="37"/>
      <c r="M674" s="36"/>
      <c r="N674" s="13"/>
    </row>
    <row r="675" spans="1:14" ht="13.7" customHeight="1" x14ac:dyDescent="0.25">
      <c r="A675" s="85">
        <f>'EMFAC2017EI-2011Class'!B4256</f>
        <v>2020</v>
      </c>
      <c r="B675" s="86" t="str">
        <f>'EMFAC2017EI-2011Class'!C4256</f>
        <v>T6 Instate Construction Small</v>
      </c>
      <c r="C675" s="85">
        <f>'EMFAC2017EI-2011Class'!D4256</f>
        <v>2015</v>
      </c>
      <c r="D675" s="85">
        <f>'EMFAC2017EI-2011Class'!F4256</f>
        <v>5</v>
      </c>
      <c r="E675" s="87" t="str">
        <f t="shared" si="21"/>
        <v>T6 Instate Construction Small-5</v>
      </c>
      <c r="F675" s="88">
        <f>VLOOKUP(E675,HD_Odo!$C$2:$D$1381,2,FALSE)</f>
        <v>152742.01999999999</v>
      </c>
      <c r="G675" s="92" t="str">
        <f>'EMFAC2017EI-2011Class'!H4256</f>
        <v>2020-T6 Instate Construction Small-5</v>
      </c>
      <c r="H675" s="70">
        <f t="shared" si="20"/>
        <v>0.85158857290042944</v>
      </c>
      <c r="I675" s="37"/>
      <c r="M675" s="36"/>
      <c r="N675" s="13"/>
    </row>
    <row r="676" spans="1:14" ht="13.7" customHeight="1" x14ac:dyDescent="0.25">
      <c r="A676" s="85">
        <f>'EMFAC2017EI-2011Class'!B4257</f>
        <v>2020</v>
      </c>
      <c r="B676" s="86" t="str">
        <f>'EMFAC2017EI-2011Class'!C4257</f>
        <v>T6 Instate Construction Small</v>
      </c>
      <c r="C676" s="85">
        <f>'EMFAC2017EI-2011Class'!D4257</f>
        <v>2014</v>
      </c>
      <c r="D676" s="85">
        <f>'EMFAC2017EI-2011Class'!F4257</f>
        <v>6</v>
      </c>
      <c r="E676" s="87" t="str">
        <f t="shared" si="21"/>
        <v>T6 Instate Construction Small-6</v>
      </c>
      <c r="F676" s="88">
        <f>VLOOKUP(E676,HD_Odo!$C$2:$D$1381,2,FALSE)</f>
        <v>175186.02</v>
      </c>
      <c r="G676" s="92" t="str">
        <f>'EMFAC2017EI-2011Class'!H4257</f>
        <v>2020-T6 Instate Construction Small-6</v>
      </c>
      <c r="H676" s="70">
        <f t="shared" si="20"/>
        <v>0.84216391932609647</v>
      </c>
      <c r="I676" s="37"/>
      <c r="M676" s="36"/>
      <c r="N676" s="13"/>
    </row>
    <row r="677" spans="1:14" ht="13.7" customHeight="1" x14ac:dyDescent="0.25">
      <c r="A677" s="85">
        <f>'EMFAC2017EI-2011Class'!B4258</f>
        <v>2020</v>
      </c>
      <c r="B677" s="86" t="str">
        <f>'EMFAC2017EI-2011Class'!C4258</f>
        <v>T6 Instate Construction Small</v>
      </c>
      <c r="C677" s="85">
        <f>'EMFAC2017EI-2011Class'!D4258</f>
        <v>2013</v>
      </c>
      <c r="D677" s="85">
        <f>'EMFAC2017EI-2011Class'!F4258</f>
        <v>7</v>
      </c>
      <c r="E677" s="87" t="str">
        <f t="shared" si="21"/>
        <v>T6 Instate Construction Small-7</v>
      </c>
      <c r="F677" s="88">
        <f>VLOOKUP(E677,HD_Odo!$C$2:$D$1381,2,FALSE)</f>
        <v>196337.04</v>
      </c>
      <c r="G677" s="92" t="str">
        <f>'EMFAC2017EI-2011Class'!H4258</f>
        <v>2020-T6 Instate Construction Small-7</v>
      </c>
      <c r="H677" s="70">
        <f t="shared" si="20"/>
        <v>0.81036575283793422</v>
      </c>
      <c r="I677" s="37"/>
      <c r="M677" s="36"/>
      <c r="N677" s="13"/>
    </row>
    <row r="678" spans="1:14" ht="13.7" customHeight="1" x14ac:dyDescent="0.25">
      <c r="A678" s="85">
        <f>'EMFAC2017EI-2011Class'!B4259</f>
        <v>2020</v>
      </c>
      <c r="B678" s="86" t="str">
        <f>'EMFAC2017EI-2011Class'!C4259</f>
        <v>T6 Instate Construction Small</v>
      </c>
      <c r="C678" s="85">
        <f>'EMFAC2017EI-2011Class'!D4259</f>
        <v>2012</v>
      </c>
      <c r="D678" s="85">
        <f>'EMFAC2017EI-2011Class'!F4259</f>
        <v>8</v>
      </c>
      <c r="E678" s="87" t="str">
        <f t="shared" si="21"/>
        <v>T6 Instate Construction Small-8</v>
      </c>
      <c r="F678" s="88">
        <f>VLOOKUP(E678,HD_Odo!$C$2:$D$1381,2,FALSE)</f>
        <v>216233.04</v>
      </c>
      <c r="G678" s="92" t="str">
        <f>'EMFAC2017EI-2011Class'!H4259</f>
        <v>2020-T6 Instate Construction Small-8</v>
      </c>
      <c r="H678" s="70">
        <f t="shared" si="20"/>
        <v>0.80488148243783475</v>
      </c>
      <c r="I678" s="37"/>
      <c r="M678" s="36"/>
      <c r="N678" s="13"/>
    </row>
    <row r="679" spans="1:14" ht="13.7" customHeight="1" x14ac:dyDescent="0.25">
      <c r="A679" s="85">
        <f>'EMFAC2017EI-2011Class'!B4260</f>
        <v>2020</v>
      </c>
      <c r="B679" s="86" t="str">
        <f>'EMFAC2017EI-2011Class'!C4260</f>
        <v>T6 Instate Construction Small</v>
      </c>
      <c r="C679" s="85">
        <f>'EMFAC2017EI-2011Class'!D4260</f>
        <v>2011</v>
      </c>
      <c r="D679" s="85">
        <f>'EMFAC2017EI-2011Class'!F4260</f>
        <v>9</v>
      </c>
      <c r="E679" s="87" t="str">
        <f t="shared" si="21"/>
        <v>T6 Instate Construction Small-9</v>
      </c>
      <c r="F679" s="88">
        <f>VLOOKUP(E679,HD_Odo!$C$2:$D$1381,2,FALSE)</f>
        <v>234945.04</v>
      </c>
      <c r="G679" s="92" t="str">
        <f>'EMFAC2017EI-2011Class'!H4260</f>
        <v>2020-T6 Instate Construction Small-9</v>
      </c>
      <c r="H679" s="70">
        <f t="shared" si="20"/>
        <v>0.800343359662125</v>
      </c>
      <c r="I679" s="37"/>
      <c r="M679" s="36"/>
      <c r="N679" s="13"/>
    </row>
    <row r="680" spans="1:14" ht="13.7" customHeight="1" x14ac:dyDescent="0.25">
      <c r="A680" s="85">
        <f>'EMFAC2017EI-2011Class'!B4261</f>
        <v>2020</v>
      </c>
      <c r="B680" s="86" t="str">
        <f>'EMFAC2017EI-2011Class'!C4261</f>
        <v>T6 Instate Construction Small</v>
      </c>
      <c r="C680" s="85">
        <f>'EMFAC2017EI-2011Class'!D4261</f>
        <v>2010</v>
      </c>
      <c r="D680" s="85">
        <f>'EMFAC2017EI-2011Class'!F4261</f>
        <v>10</v>
      </c>
      <c r="E680" s="87" t="str">
        <f t="shared" si="21"/>
        <v>T6 Instate Construction Small-10</v>
      </c>
      <c r="F680" s="88">
        <f>VLOOKUP(E680,HD_Odo!$C$2:$D$1381,2,FALSE)</f>
        <v>252551.04000000001</v>
      </c>
      <c r="G680" s="92" t="str">
        <f>'EMFAC2017EI-2011Class'!H4261</f>
        <v>2020-T6 Instate Construction Small-10</v>
      </c>
      <c r="H680" s="70">
        <f t="shared" si="20"/>
        <v>0.81009681318371662</v>
      </c>
      <c r="I680" s="37"/>
      <c r="M680" s="36"/>
      <c r="N680" s="13"/>
    </row>
    <row r="681" spans="1:14" ht="13.7" customHeight="1" x14ac:dyDescent="0.25">
      <c r="A681" s="85">
        <f>'EMFAC2017EI-2011Class'!B4262</f>
        <v>2020</v>
      </c>
      <c r="B681" s="86" t="str">
        <f>'EMFAC2017EI-2011Class'!C4262</f>
        <v>T6 Instate Construction Small</v>
      </c>
      <c r="C681" s="85">
        <f>'EMFAC2017EI-2011Class'!D4262</f>
        <v>2009</v>
      </c>
      <c r="D681" s="85">
        <f>'EMFAC2017EI-2011Class'!F4262</f>
        <v>11</v>
      </c>
      <c r="E681" s="87" t="str">
        <f t="shared" si="21"/>
        <v>T6 Instate Construction Small-11</v>
      </c>
      <c r="F681" s="88">
        <f>VLOOKUP(E681,HD_Odo!$C$2:$D$1381,2,FALSE)</f>
        <v>269102.03999999998</v>
      </c>
      <c r="G681" s="92" t="str">
        <f>'EMFAC2017EI-2011Class'!H4262</f>
        <v>2020-T6 Instate Construction Small-11</v>
      </c>
      <c r="H681" s="70">
        <f t="shared" si="20"/>
        <v>0.80500124212614244</v>
      </c>
      <c r="I681" s="37"/>
      <c r="M681" s="36"/>
      <c r="N681" s="13"/>
    </row>
    <row r="682" spans="1:14" ht="13.7" customHeight="1" x14ac:dyDescent="0.25">
      <c r="A682" s="85">
        <f>'EMFAC2017EI-2011Class'!B4263</f>
        <v>2020</v>
      </c>
      <c r="B682" s="86" t="str">
        <f>'EMFAC2017EI-2011Class'!C4263</f>
        <v>T6 Instate Construction Small</v>
      </c>
      <c r="C682" s="85">
        <f>'EMFAC2017EI-2011Class'!D4263</f>
        <v>2008</v>
      </c>
      <c r="D682" s="85">
        <f>'EMFAC2017EI-2011Class'!F4263</f>
        <v>12</v>
      </c>
      <c r="E682" s="87" t="str">
        <f t="shared" si="21"/>
        <v>T6 Instate Construction Small-12</v>
      </c>
      <c r="F682" s="88">
        <f>VLOOKUP(E682,HD_Odo!$C$2:$D$1381,2,FALSE)</f>
        <v>284592.03999999998</v>
      </c>
      <c r="G682" s="92" t="str">
        <f>'EMFAC2017EI-2011Class'!H4263</f>
        <v>2020-T6 Instate Construction Small-12</v>
      </c>
      <c r="H682" s="70">
        <f t="shared" si="20"/>
        <v>0.80055663064893645</v>
      </c>
      <c r="I682" s="37"/>
      <c r="M682" s="36"/>
      <c r="N682" s="13"/>
    </row>
    <row r="683" spans="1:14" ht="13.7" customHeight="1" x14ac:dyDescent="0.25">
      <c r="A683" s="85">
        <f>'EMFAC2017EI-2011Class'!B4264</f>
        <v>2020</v>
      </c>
      <c r="B683" s="86" t="str">
        <f>'EMFAC2017EI-2011Class'!C4264</f>
        <v>T6 Instate Construction Small</v>
      </c>
      <c r="C683" s="85">
        <f>'EMFAC2017EI-2011Class'!D4264</f>
        <v>2007</v>
      </c>
      <c r="D683" s="85">
        <f>'EMFAC2017EI-2011Class'!F4264</f>
        <v>13</v>
      </c>
      <c r="E683" s="87" t="str">
        <f t="shared" si="21"/>
        <v>T6 Instate Construction Small-13</v>
      </c>
      <c r="F683" s="88">
        <f>VLOOKUP(E683,HD_Odo!$C$2:$D$1381,2,FALSE)</f>
        <v>298930.03999999998</v>
      </c>
      <c r="G683" s="92" t="str">
        <f>'EMFAC2017EI-2011Class'!H4264</f>
        <v>2020-T6 Instate Construction Small-13</v>
      </c>
      <c r="H683" s="70">
        <f t="shared" si="20"/>
        <v>0.87733453345686607</v>
      </c>
      <c r="I683" s="37"/>
      <c r="M683" s="36"/>
      <c r="N683" s="13"/>
    </row>
    <row r="684" spans="1:14" ht="13.7" customHeight="1" x14ac:dyDescent="0.25">
      <c r="A684" s="85">
        <f>'EMFAC2017EI-2011Class'!B4265</f>
        <v>2020</v>
      </c>
      <c r="B684" s="86" t="str">
        <f>'EMFAC2017EI-2011Class'!C4265</f>
        <v>T6 Instate Construction Small</v>
      </c>
      <c r="C684" s="85">
        <f>'EMFAC2017EI-2011Class'!D4265</f>
        <v>2006</v>
      </c>
      <c r="D684" s="85">
        <f>'EMFAC2017EI-2011Class'!F4265</f>
        <v>14</v>
      </c>
      <c r="E684" s="87" t="str">
        <f t="shared" si="21"/>
        <v>T6 Instate Construction Small-14</v>
      </c>
      <c r="F684" s="88">
        <f>VLOOKUP(E684,HD_Odo!$C$2:$D$1381,2,FALSE)</f>
        <v>311906.03999999998</v>
      </c>
      <c r="G684" s="92" t="str">
        <f>'EMFAC2017EI-2011Class'!H4265</f>
        <v>2020-T6 Instate Construction Small-14</v>
      </c>
      <c r="H684" s="70">
        <f t="shared" si="20"/>
        <v>0.87491171211529706</v>
      </c>
      <c r="I684" s="37"/>
      <c r="M684" s="36"/>
      <c r="N684" s="13"/>
    </row>
    <row r="685" spans="1:14" ht="13.7" customHeight="1" x14ac:dyDescent="0.25">
      <c r="A685" s="85">
        <f>'EMFAC2017EI-2011Class'!B4266</f>
        <v>2020</v>
      </c>
      <c r="B685" s="86" t="str">
        <f>'EMFAC2017EI-2011Class'!C4266</f>
        <v>T6 Instate Construction Small</v>
      </c>
      <c r="C685" s="85">
        <f>'EMFAC2017EI-2011Class'!D4266</f>
        <v>2005</v>
      </c>
      <c r="D685" s="85">
        <f>'EMFAC2017EI-2011Class'!F4266</f>
        <v>15</v>
      </c>
      <c r="E685" s="87" t="str">
        <f t="shared" si="21"/>
        <v>T6 Instate Construction Small-15</v>
      </c>
      <c r="F685" s="88">
        <f>VLOOKUP(E685,HD_Odo!$C$2:$D$1381,2,FALSE)</f>
        <v>323163.03999999998</v>
      </c>
      <c r="G685" s="92" t="str">
        <f>'EMFAC2017EI-2011Class'!H4266</f>
        <v>2020-T6 Instate Construction Small-15</v>
      </c>
      <c r="H685" s="70">
        <f t="shared" si="20"/>
        <v>0.87289713394474377</v>
      </c>
      <c r="I685" s="37"/>
      <c r="M685" s="36"/>
      <c r="N685" s="13"/>
    </row>
    <row r="686" spans="1:14" ht="13.7" customHeight="1" x14ac:dyDescent="0.25">
      <c r="A686" s="85">
        <f>'EMFAC2017EI-2011Class'!B4267</f>
        <v>2020</v>
      </c>
      <c r="B686" s="86" t="str">
        <f>'EMFAC2017EI-2011Class'!C4267</f>
        <v>T6 Instate Construction Small</v>
      </c>
      <c r="C686" s="85">
        <f>'EMFAC2017EI-2011Class'!D4267</f>
        <v>2004</v>
      </c>
      <c r="D686" s="85">
        <f>'EMFAC2017EI-2011Class'!F4267</f>
        <v>16</v>
      </c>
      <c r="E686" s="87" t="str">
        <f t="shared" si="21"/>
        <v>T6 Instate Construction Small-16</v>
      </c>
      <c r="F686" s="88">
        <f>VLOOKUP(E686,HD_Odo!$C$2:$D$1381,2,FALSE)</f>
        <v>334374.03999999998</v>
      </c>
      <c r="G686" s="92" t="str">
        <f>'EMFAC2017EI-2011Class'!H4267</f>
        <v>2020-T6 Instate Construction Small-16</v>
      </c>
      <c r="H686" s="70">
        <f t="shared" si="20"/>
        <v>0.87096657701626823</v>
      </c>
      <c r="I686" s="37"/>
      <c r="M686" s="36"/>
      <c r="N686" s="13"/>
    </row>
    <row r="687" spans="1:14" ht="13.7" customHeight="1" x14ac:dyDescent="0.25">
      <c r="A687" s="85">
        <f>'EMFAC2017EI-2011Class'!B4268</f>
        <v>2020</v>
      </c>
      <c r="B687" s="86" t="str">
        <f>'EMFAC2017EI-2011Class'!C4268</f>
        <v>T6 Instate Construction Small</v>
      </c>
      <c r="C687" s="85">
        <f>'EMFAC2017EI-2011Class'!D4268</f>
        <v>2003</v>
      </c>
      <c r="D687" s="85">
        <f>'EMFAC2017EI-2011Class'!F4268</f>
        <v>17</v>
      </c>
      <c r="E687" s="87" t="str">
        <f t="shared" si="21"/>
        <v>T6 Instate Construction Small-17</v>
      </c>
      <c r="F687" s="88">
        <f>VLOOKUP(E687,HD_Odo!$C$2:$D$1381,2,FALSE)</f>
        <v>345539.04</v>
      </c>
      <c r="G687" s="92" t="str">
        <f>'EMFAC2017EI-2011Class'!H4268</f>
        <v>2020-T6 Instate Construction Small-17</v>
      </c>
      <c r="H687" s="70">
        <f t="shared" si="20"/>
        <v>0.92209134436729667</v>
      </c>
      <c r="I687" s="37"/>
      <c r="M687" s="36"/>
      <c r="N687" s="13"/>
    </row>
    <row r="688" spans="1:14" ht="13.7" customHeight="1" x14ac:dyDescent="0.25">
      <c r="A688" s="85">
        <f>'EMFAC2017EI-2011Class'!B4269</f>
        <v>2020</v>
      </c>
      <c r="B688" s="86" t="str">
        <f>'EMFAC2017EI-2011Class'!C4269</f>
        <v>T6 Instate Construction Small</v>
      </c>
      <c r="C688" s="85">
        <f>'EMFAC2017EI-2011Class'!D4269</f>
        <v>2002</v>
      </c>
      <c r="D688" s="85">
        <f>'EMFAC2017EI-2011Class'!F4269</f>
        <v>18</v>
      </c>
      <c r="E688" s="87" t="str">
        <f t="shared" si="21"/>
        <v>T6 Instate Construction Small-18</v>
      </c>
      <c r="F688" s="88">
        <f>VLOOKUP(E688,HD_Odo!$C$2:$D$1381,2,FALSE)</f>
        <v>356652.04</v>
      </c>
      <c r="G688" s="92" t="str">
        <f>'EMFAC2017EI-2011Class'!H4269</f>
        <v>2020-T6 Instate Construction Small-18</v>
      </c>
      <c r="H688" s="70">
        <f t="shared" si="20"/>
        <v>0.92111172181919543</v>
      </c>
      <c r="I688" s="37"/>
      <c r="M688" s="36"/>
      <c r="N688" s="13"/>
    </row>
    <row r="689" spans="1:14" ht="13.7" customHeight="1" x14ac:dyDescent="0.25">
      <c r="A689" s="85">
        <f>'EMFAC2017EI-2011Class'!B4270</f>
        <v>2020</v>
      </c>
      <c r="B689" s="86" t="str">
        <f>'EMFAC2017EI-2011Class'!C4270</f>
        <v>T6 Instate Construction Small</v>
      </c>
      <c r="C689" s="85">
        <f>'EMFAC2017EI-2011Class'!D4270</f>
        <v>2001</v>
      </c>
      <c r="D689" s="85">
        <f>'EMFAC2017EI-2011Class'!F4270</f>
        <v>19</v>
      </c>
      <c r="E689" s="87" t="str">
        <f t="shared" si="21"/>
        <v>T6 Instate Construction Small-19</v>
      </c>
      <c r="F689" s="88">
        <f>VLOOKUP(E689,HD_Odo!$C$2:$D$1381,2,FALSE)</f>
        <v>367703.03999999998</v>
      </c>
      <c r="G689" s="92" t="str">
        <f>'EMFAC2017EI-2011Class'!H4270</f>
        <v>2020-T6 Instate Construction Small-19</v>
      </c>
      <c r="H689" s="70">
        <f t="shared" si="20"/>
        <v>0.92017375182198291</v>
      </c>
      <c r="I689" s="37"/>
      <c r="M689" s="36"/>
      <c r="N689" s="13"/>
    </row>
    <row r="690" spans="1:14" ht="13.7" customHeight="1" x14ac:dyDescent="0.25">
      <c r="A690" s="85">
        <f>'EMFAC2017EI-2011Class'!B4271</f>
        <v>2020</v>
      </c>
      <c r="B690" s="86" t="str">
        <f>'EMFAC2017EI-2011Class'!C4271</f>
        <v>T6 Instate Construction Small</v>
      </c>
      <c r="C690" s="85">
        <f>'EMFAC2017EI-2011Class'!D4271</f>
        <v>2000</v>
      </c>
      <c r="D690" s="85">
        <f>'EMFAC2017EI-2011Class'!F4271</f>
        <v>20</v>
      </c>
      <c r="E690" s="87" t="str">
        <f t="shared" si="21"/>
        <v>T6 Instate Construction Small-20</v>
      </c>
      <c r="F690" s="88">
        <f>VLOOKUP(E690,HD_Odo!$C$2:$D$1381,2,FALSE)</f>
        <v>378676.04</v>
      </c>
      <c r="G690" s="92" t="str">
        <f>'EMFAC2017EI-2011Class'!H4271</f>
        <v>2020-T6 Instate Construction Small-20</v>
      </c>
      <c r="H690" s="70">
        <f t="shared" si="20"/>
        <v>0.91927615982982835</v>
      </c>
      <c r="I690" s="37"/>
      <c r="M690" s="36"/>
      <c r="N690" s="13"/>
    </row>
    <row r="691" spans="1:14" ht="13.7" customHeight="1" x14ac:dyDescent="0.25">
      <c r="A691" s="85">
        <f>'EMFAC2017EI-2011Class'!B4272</f>
        <v>2020</v>
      </c>
      <c r="B691" s="86" t="str">
        <f>'EMFAC2017EI-2011Class'!C4272</f>
        <v>T6 Instate Construction Small</v>
      </c>
      <c r="C691" s="85">
        <f>'EMFAC2017EI-2011Class'!D4272</f>
        <v>1999</v>
      </c>
      <c r="D691" s="85">
        <f>'EMFAC2017EI-2011Class'!F4272</f>
        <v>21</v>
      </c>
      <c r="E691" s="87" t="str">
        <f t="shared" si="21"/>
        <v>T6 Instate Construction Small-21</v>
      </c>
      <c r="F691" s="88">
        <f>VLOOKUP(E691,HD_Odo!$C$2:$D$1381,2,FALSE)</f>
        <v>389550.04</v>
      </c>
      <c r="G691" s="92" t="str">
        <f>'EMFAC2017EI-2011Class'!H4272</f>
        <v>2020-T6 Instate Construction Small-21</v>
      </c>
      <c r="H691" s="70">
        <f t="shared" si="20"/>
        <v>0.91841808519847601</v>
      </c>
      <c r="I691" s="37"/>
      <c r="M691" s="36"/>
      <c r="N691" s="13"/>
    </row>
    <row r="692" spans="1:14" ht="13.7" customHeight="1" x14ac:dyDescent="0.25">
      <c r="A692" s="85">
        <f>'EMFAC2017EI-2011Class'!B4273</f>
        <v>2020</v>
      </c>
      <c r="B692" s="86" t="str">
        <f>'EMFAC2017EI-2011Class'!C4273</f>
        <v>T6 Instate Construction Small</v>
      </c>
      <c r="C692" s="85">
        <f>'EMFAC2017EI-2011Class'!D4273</f>
        <v>1998</v>
      </c>
      <c r="D692" s="85">
        <f>'EMFAC2017EI-2011Class'!F4273</f>
        <v>22</v>
      </c>
      <c r="E692" s="87" t="str">
        <f t="shared" si="21"/>
        <v>T6 Instate Construction Small-22</v>
      </c>
      <c r="F692" s="88">
        <f>VLOOKUP(E692,HD_Odo!$C$2:$D$1381,2,FALSE)</f>
        <v>400000</v>
      </c>
      <c r="G692" s="92" t="str">
        <f>'EMFAC2017EI-2011Class'!H4273</f>
        <v>2020-T6 Instate Construction Small-22</v>
      </c>
      <c r="H692" s="70">
        <f t="shared" si="20"/>
        <v>0.91762142955937376</v>
      </c>
      <c r="I692" s="37"/>
      <c r="M692" s="36"/>
      <c r="N692" s="13"/>
    </row>
    <row r="693" spans="1:14" ht="13.7" customHeight="1" x14ac:dyDescent="0.25">
      <c r="A693" s="85">
        <f>'EMFAC2017EI-2011Class'!B4274</f>
        <v>2020</v>
      </c>
      <c r="B693" s="86" t="str">
        <f>'EMFAC2017EI-2011Class'!C4274</f>
        <v>T6 Instate Construction Small</v>
      </c>
      <c r="C693" s="85">
        <f>'EMFAC2017EI-2011Class'!D4274</f>
        <v>1997</v>
      </c>
      <c r="D693" s="85">
        <f>'EMFAC2017EI-2011Class'!F4274</f>
        <v>23</v>
      </c>
      <c r="E693" s="87" t="str">
        <f t="shared" si="21"/>
        <v>T6 Instate Construction Small-23</v>
      </c>
      <c r="F693" s="88">
        <f>VLOOKUP(E693,HD_Odo!$C$2:$D$1381,2,FALSE)</f>
        <v>400000</v>
      </c>
      <c r="G693" s="92" t="str">
        <f>'EMFAC2017EI-2011Class'!H4274</f>
        <v>2020-T6 Instate Construction Small-23</v>
      </c>
      <c r="H693" s="70">
        <f t="shared" si="20"/>
        <v>0.91762142955937376</v>
      </c>
      <c r="I693" s="37"/>
      <c r="M693" s="36"/>
      <c r="N693" s="13"/>
    </row>
    <row r="694" spans="1:14" ht="13.7" customHeight="1" x14ac:dyDescent="0.25">
      <c r="A694" s="85">
        <f>'EMFAC2017EI-2011Class'!B4275</f>
        <v>2020</v>
      </c>
      <c r="B694" s="86" t="str">
        <f>'EMFAC2017EI-2011Class'!C4275</f>
        <v>T6 Instate Construction Small</v>
      </c>
      <c r="C694" s="85">
        <f>'EMFAC2017EI-2011Class'!D4275</f>
        <v>1996</v>
      </c>
      <c r="D694" s="85">
        <f>'EMFAC2017EI-2011Class'!F4275</f>
        <v>24</v>
      </c>
      <c r="E694" s="87" t="str">
        <f t="shared" si="21"/>
        <v>T6 Instate Construction Small-24</v>
      </c>
      <c r="F694" s="88">
        <f>VLOOKUP(E694,HD_Odo!$C$2:$D$1381,2,FALSE)</f>
        <v>400000</v>
      </c>
      <c r="G694" s="92" t="str">
        <f>'EMFAC2017EI-2011Class'!H4275</f>
        <v>2020-T6 Instate Construction Small-24</v>
      </c>
      <c r="H694" s="70">
        <f t="shared" si="20"/>
        <v>0.91762142955937376</v>
      </c>
      <c r="I694" s="37"/>
      <c r="M694" s="36"/>
      <c r="N694" s="13"/>
    </row>
    <row r="695" spans="1:14" ht="13.7" customHeight="1" x14ac:dyDescent="0.25">
      <c r="A695" s="85">
        <f>'EMFAC2017EI-2011Class'!B4276</f>
        <v>2020</v>
      </c>
      <c r="B695" s="86" t="str">
        <f>'EMFAC2017EI-2011Class'!C4276</f>
        <v>T6 Instate Construction Small</v>
      </c>
      <c r="C695" s="85">
        <f>'EMFAC2017EI-2011Class'!D4276</f>
        <v>1995</v>
      </c>
      <c r="D695" s="85">
        <f>'EMFAC2017EI-2011Class'!F4276</f>
        <v>25</v>
      </c>
      <c r="E695" s="87" t="str">
        <f t="shared" si="21"/>
        <v>T6 Instate Construction Small-25</v>
      </c>
      <c r="F695" s="88">
        <f>VLOOKUP(E695,HD_Odo!$C$2:$D$1381,2,FALSE)</f>
        <v>400000</v>
      </c>
      <c r="G695" s="92" t="str">
        <f>'EMFAC2017EI-2011Class'!H4276</f>
        <v>2020-T6 Instate Construction Small-25</v>
      </c>
      <c r="H695" s="70">
        <f t="shared" si="20"/>
        <v>0.91762142955937376</v>
      </c>
      <c r="I695" s="37"/>
      <c r="M695" s="36"/>
      <c r="N695" s="13"/>
    </row>
    <row r="696" spans="1:14" ht="13.7" customHeight="1" x14ac:dyDescent="0.25">
      <c r="A696" s="85">
        <f>'EMFAC2017EI-2011Class'!B4277</f>
        <v>2020</v>
      </c>
      <c r="B696" s="86" t="str">
        <f>'EMFAC2017EI-2011Class'!C4277</f>
        <v>T6 Instate Construction Small</v>
      </c>
      <c r="C696" s="85">
        <f>'EMFAC2017EI-2011Class'!D4277</f>
        <v>1994</v>
      </c>
      <c r="D696" s="85">
        <f>'EMFAC2017EI-2011Class'!F4277</f>
        <v>26</v>
      </c>
      <c r="E696" s="87" t="str">
        <f t="shared" si="21"/>
        <v>T6 Instate Construction Small-26</v>
      </c>
      <c r="F696" s="88">
        <f>VLOOKUP(E696,HD_Odo!$C$2:$D$1381,2,FALSE)</f>
        <v>400000</v>
      </c>
      <c r="G696" s="92" t="str">
        <f>'EMFAC2017EI-2011Class'!H4277</f>
        <v>2020-T6 Instate Construction Small-26</v>
      </c>
      <c r="H696" s="70">
        <f t="shared" si="20"/>
        <v>0.91762142955937376</v>
      </c>
      <c r="I696" s="37"/>
      <c r="M696" s="36"/>
      <c r="N696" s="13"/>
    </row>
    <row r="697" spans="1:14" ht="13.7" customHeight="1" x14ac:dyDescent="0.25">
      <c r="A697" s="85">
        <f>'EMFAC2017EI-2011Class'!B4278</f>
        <v>2020</v>
      </c>
      <c r="B697" s="86" t="str">
        <f>'EMFAC2017EI-2011Class'!C4278</f>
        <v>T6 Instate Construction Small</v>
      </c>
      <c r="C697" s="85">
        <f>'EMFAC2017EI-2011Class'!D4278</f>
        <v>1993</v>
      </c>
      <c r="D697" s="85">
        <f>'EMFAC2017EI-2011Class'!F4278</f>
        <v>27</v>
      </c>
      <c r="E697" s="87" t="str">
        <f t="shared" si="21"/>
        <v>T6 Instate Construction Small-27</v>
      </c>
      <c r="F697" s="88">
        <f>VLOOKUP(E697,HD_Odo!$C$2:$D$1381,2,FALSE)</f>
        <v>400000</v>
      </c>
      <c r="G697" s="92" t="str">
        <f>'EMFAC2017EI-2011Class'!H4278</f>
        <v>2020-T6 Instate Construction Small-27</v>
      </c>
      <c r="H697" s="70">
        <f t="shared" si="20"/>
        <v>1</v>
      </c>
      <c r="I697" s="37"/>
      <c r="M697" s="36"/>
      <c r="N697" s="13"/>
    </row>
    <row r="698" spans="1:14" ht="13.7" customHeight="1" x14ac:dyDescent="0.25">
      <c r="A698" s="85">
        <f>'EMFAC2017EI-2011Class'!B4279</f>
        <v>2020</v>
      </c>
      <c r="B698" s="86" t="str">
        <f>'EMFAC2017EI-2011Class'!C4279</f>
        <v>T6 Instate Construction Small</v>
      </c>
      <c r="C698" s="85">
        <f>'EMFAC2017EI-2011Class'!D4279</f>
        <v>1992</v>
      </c>
      <c r="D698" s="85">
        <f>'EMFAC2017EI-2011Class'!F4279</f>
        <v>28</v>
      </c>
      <c r="E698" s="87" t="str">
        <f t="shared" si="21"/>
        <v>T6 Instate Construction Small-28</v>
      </c>
      <c r="F698" s="88">
        <f>VLOOKUP(E698,HD_Odo!$C$2:$D$1381,2,FALSE)</f>
        <v>400000</v>
      </c>
      <c r="G698" s="92" t="str">
        <f>'EMFAC2017EI-2011Class'!H4279</f>
        <v>2020-T6 Instate Construction Small-28</v>
      </c>
      <c r="H698" s="70">
        <f t="shared" si="20"/>
        <v>1</v>
      </c>
      <c r="I698" s="37"/>
      <c r="M698" s="36"/>
      <c r="N698" s="13"/>
    </row>
    <row r="699" spans="1:14" ht="13.7" customHeight="1" x14ac:dyDescent="0.25">
      <c r="A699" s="85">
        <f>'EMFAC2017EI-2011Class'!B4280</f>
        <v>2020</v>
      </c>
      <c r="B699" s="86" t="str">
        <f>'EMFAC2017EI-2011Class'!C4280</f>
        <v>T6 Instate Construction Small</v>
      </c>
      <c r="C699" s="85">
        <f>'EMFAC2017EI-2011Class'!D4280</f>
        <v>1991</v>
      </c>
      <c r="D699" s="85">
        <f>'EMFAC2017EI-2011Class'!F4280</f>
        <v>29</v>
      </c>
      <c r="E699" s="87" t="str">
        <f t="shared" si="21"/>
        <v>T6 Instate Construction Small-29</v>
      </c>
      <c r="F699" s="88">
        <f>VLOOKUP(E699,HD_Odo!$C$2:$D$1381,2,FALSE)</f>
        <v>400000</v>
      </c>
      <c r="G699" s="92" t="str">
        <f>'EMFAC2017EI-2011Class'!H4280</f>
        <v>2020-T6 Instate Construction Small-29</v>
      </c>
      <c r="H699" s="70">
        <f t="shared" si="20"/>
        <v>1</v>
      </c>
      <c r="I699" s="37"/>
      <c r="M699" s="36"/>
      <c r="N699" s="13"/>
    </row>
    <row r="700" spans="1:14" ht="13.7" customHeight="1" x14ac:dyDescent="0.25">
      <c r="A700" s="85">
        <f>'EMFAC2017EI-2011Class'!B4281</f>
        <v>2020</v>
      </c>
      <c r="B700" s="86" t="str">
        <f>'EMFAC2017EI-2011Class'!C4281</f>
        <v>T6 Instate Construction Small</v>
      </c>
      <c r="C700" s="85">
        <f>'EMFAC2017EI-2011Class'!D4281</f>
        <v>1990</v>
      </c>
      <c r="D700" s="85">
        <f>'EMFAC2017EI-2011Class'!F4281</f>
        <v>30</v>
      </c>
      <c r="E700" s="87" t="str">
        <f t="shared" si="21"/>
        <v>T6 Instate Construction Small-30</v>
      </c>
      <c r="F700" s="88">
        <f>VLOOKUP(E700,HD_Odo!$C$2:$D$1381,2,FALSE)</f>
        <v>400000</v>
      </c>
      <c r="G700" s="92" t="str">
        <f>'EMFAC2017EI-2011Class'!H4281</f>
        <v>2020-T6 Instate Construction Small-30</v>
      </c>
      <c r="H700" s="70">
        <f t="shared" si="20"/>
        <v>1</v>
      </c>
      <c r="I700" s="37"/>
      <c r="M700" s="36"/>
      <c r="N700" s="13"/>
    </row>
    <row r="701" spans="1:14" ht="13.7" customHeight="1" x14ac:dyDescent="0.25">
      <c r="A701" s="85">
        <f>'EMFAC2017EI-2011Class'!B4282</f>
        <v>2020</v>
      </c>
      <c r="B701" s="86" t="str">
        <f>'EMFAC2017EI-2011Class'!C4282</f>
        <v>T6 Instate Construction Small</v>
      </c>
      <c r="C701" s="85">
        <f>'EMFAC2017EI-2011Class'!D4282</f>
        <v>1989</v>
      </c>
      <c r="D701" s="85">
        <f>'EMFAC2017EI-2011Class'!F4282</f>
        <v>31</v>
      </c>
      <c r="E701" s="87" t="str">
        <f t="shared" si="21"/>
        <v>T6 Instate Construction Small-31</v>
      </c>
      <c r="F701" s="88">
        <f>VLOOKUP(E701,HD_Odo!$C$2:$D$1381,2,FALSE)</f>
        <v>400000</v>
      </c>
      <c r="G701" s="92" t="str">
        <f>'EMFAC2017EI-2011Class'!H4282</f>
        <v>2020-T6 Instate Construction Small-31</v>
      </c>
      <c r="H701" s="70">
        <f t="shared" si="20"/>
        <v>1</v>
      </c>
      <c r="I701" s="37"/>
      <c r="M701" s="36"/>
      <c r="N701" s="13"/>
    </row>
    <row r="702" spans="1:14" ht="13.7" customHeight="1" x14ac:dyDescent="0.25">
      <c r="A702" s="85">
        <f>'EMFAC2017EI-2011Class'!B4283</f>
        <v>2020</v>
      </c>
      <c r="B702" s="86" t="str">
        <f>'EMFAC2017EI-2011Class'!C4283</f>
        <v>T6 Instate Construction Small</v>
      </c>
      <c r="C702" s="85">
        <f>'EMFAC2017EI-2011Class'!D4283</f>
        <v>1988</v>
      </c>
      <c r="D702" s="85">
        <f>'EMFAC2017EI-2011Class'!F4283</f>
        <v>32</v>
      </c>
      <c r="E702" s="87" t="str">
        <f t="shared" si="21"/>
        <v>T6 Instate Construction Small-32</v>
      </c>
      <c r="F702" s="88">
        <f>VLOOKUP(E702,HD_Odo!$C$2:$D$1381,2,FALSE)</f>
        <v>400000</v>
      </c>
      <c r="G702" s="92" t="str">
        <f>'EMFAC2017EI-2011Class'!H4283</f>
        <v>2020-T6 Instate Construction Small-32</v>
      </c>
      <c r="H702" s="70">
        <f t="shared" ref="H702:H765" si="22">IF(C702&lt;1994,1,IF(C702&lt;2004,($M$3+$N$3*(F702/10000))/($E$3+$F$3*(F702/10000)),IF(C702&lt;2008,($M$4+$N$4*(F702/10000))/($E$4+$F$4*(F702/10000)),IF(C702&lt;2011,($M$5+$N$5*(F702/10000))/($E$5+$F$5*(F702/10000)),IF(C702&lt;2014,($M$6+$N$6*(F702/10000))/($E$6+$F$6*(F702/10000)),($M$7+$N$7*(F702/10000))/($E$7+$F$7*(F702/10000)))))))</f>
        <v>1</v>
      </c>
      <c r="I702" s="37"/>
      <c r="M702" s="36"/>
      <c r="N702" s="13"/>
    </row>
    <row r="703" spans="1:14" ht="13.7" customHeight="1" x14ac:dyDescent="0.25">
      <c r="A703" s="85">
        <f>'EMFAC2017EI-2011Class'!B4284</f>
        <v>2020</v>
      </c>
      <c r="B703" s="86" t="str">
        <f>'EMFAC2017EI-2011Class'!C4284</f>
        <v>T6 Instate Construction Small</v>
      </c>
      <c r="C703" s="85">
        <f>'EMFAC2017EI-2011Class'!D4284</f>
        <v>1987</v>
      </c>
      <c r="D703" s="85">
        <f>'EMFAC2017EI-2011Class'!F4284</f>
        <v>33</v>
      </c>
      <c r="E703" s="87" t="str">
        <f t="shared" si="21"/>
        <v>T6 Instate Construction Small-33</v>
      </c>
      <c r="F703" s="88">
        <f>VLOOKUP(E703,HD_Odo!$C$2:$D$1381,2,FALSE)</f>
        <v>400000</v>
      </c>
      <c r="G703" s="92" t="str">
        <f>'EMFAC2017EI-2011Class'!H4284</f>
        <v>2020-T6 Instate Construction Small-33</v>
      </c>
      <c r="H703" s="70">
        <f t="shared" si="22"/>
        <v>1</v>
      </c>
      <c r="I703" s="37"/>
      <c r="M703" s="36"/>
      <c r="N703" s="13"/>
    </row>
    <row r="704" spans="1:14" ht="13.7" customHeight="1" x14ac:dyDescent="0.25">
      <c r="A704" s="85">
        <f>'EMFAC2017EI-2011Class'!B4285</f>
        <v>2020</v>
      </c>
      <c r="B704" s="86" t="str">
        <f>'EMFAC2017EI-2011Class'!C4285</f>
        <v>T6 Instate Construction Small</v>
      </c>
      <c r="C704" s="85">
        <f>'EMFAC2017EI-2011Class'!D4285</f>
        <v>1986</v>
      </c>
      <c r="D704" s="85">
        <f>'EMFAC2017EI-2011Class'!F4285</f>
        <v>34</v>
      </c>
      <c r="E704" s="87" t="str">
        <f t="shared" si="21"/>
        <v>T6 Instate Construction Small-34</v>
      </c>
      <c r="F704" s="88">
        <f>VLOOKUP(E704,HD_Odo!$C$2:$D$1381,2,FALSE)</f>
        <v>400000</v>
      </c>
      <c r="G704" s="92" t="str">
        <f>'EMFAC2017EI-2011Class'!H4285</f>
        <v>2020-T6 Instate Construction Small-34</v>
      </c>
      <c r="H704" s="70">
        <f t="shared" si="22"/>
        <v>1</v>
      </c>
      <c r="I704" s="37"/>
      <c r="M704" s="36"/>
      <c r="N704" s="13"/>
    </row>
    <row r="705" spans="1:14" ht="13.7" customHeight="1" x14ac:dyDescent="0.25">
      <c r="A705" s="85">
        <f>'EMFAC2017EI-2011Class'!B4286</f>
        <v>2020</v>
      </c>
      <c r="B705" s="86" t="str">
        <f>'EMFAC2017EI-2011Class'!C4286</f>
        <v>T6 Instate Construction Small</v>
      </c>
      <c r="C705" s="85">
        <f>'EMFAC2017EI-2011Class'!D4286</f>
        <v>1985</v>
      </c>
      <c r="D705" s="85">
        <f>'EMFAC2017EI-2011Class'!F4286</f>
        <v>35</v>
      </c>
      <c r="E705" s="87" t="str">
        <f t="shared" si="21"/>
        <v>T6 Instate Construction Small-35</v>
      </c>
      <c r="F705" s="88">
        <f>VLOOKUP(E705,HD_Odo!$C$2:$D$1381,2,FALSE)</f>
        <v>400000</v>
      </c>
      <c r="G705" s="92" t="str">
        <f>'EMFAC2017EI-2011Class'!H4286</f>
        <v>2020-T6 Instate Construction Small-35</v>
      </c>
      <c r="H705" s="70">
        <f t="shared" si="22"/>
        <v>1</v>
      </c>
      <c r="I705" s="37"/>
      <c r="M705" s="36"/>
      <c r="N705" s="13"/>
    </row>
    <row r="706" spans="1:14" ht="13.7" customHeight="1" x14ac:dyDescent="0.25">
      <c r="A706" s="85">
        <f>'EMFAC2017EI-2011Class'!B4287</f>
        <v>2020</v>
      </c>
      <c r="B706" s="86" t="str">
        <f>'EMFAC2017EI-2011Class'!C4287</f>
        <v>T6 Instate Construction Small</v>
      </c>
      <c r="C706" s="85">
        <f>'EMFAC2017EI-2011Class'!D4287</f>
        <v>1984</v>
      </c>
      <c r="D706" s="85">
        <f>'EMFAC2017EI-2011Class'!F4287</f>
        <v>36</v>
      </c>
      <c r="E706" s="87" t="str">
        <f t="shared" si="21"/>
        <v>T6 Instate Construction Small-36</v>
      </c>
      <c r="F706" s="88">
        <f>VLOOKUP(E706,HD_Odo!$C$2:$D$1381,2,FALSE)</f>
        <v>400000</v>
      </c>
      <c r="G706" s="92" t="str">
        <f>'EMFAC2017EI-2011Class'!H4287</f>
        <v>2020-T6 Instate Construction Small-36</v>
      </c>
      <c r="H706" s="70">
        <f t="shared" si="22"/>
        <v>1</v>
      </c>
      <c r="I706" s="37"/>
      <c r="M706" s="36"/>
      <c r="N706" s="13"/>
    </row>
    <row r="707" spans="1:14" ht="13.7" customHeight="1" x14ac:dyDescent="0.25">
      <c r="A707" s="85">
        <f>'EMFAC2017EI-2011Class'!B4288</f>
        <v>2020</v>
      </c>
      <c r="B707" s="86" t="str">
        <f>'EMFAC2017EI-2011Class'!C4288</f>
        <v>T6 Instate Construction Small</v>
      </c>
      <c r="C707" s="85">
        <f>'EMFAC2017EI-2011Class'!D4288</f>
        <v>1983</v>
      </c>
      <c r="D707" s="85">
        <f>'EMFAC2017EI-2011Class'!F4288</f>
        <v>37</v>
      </c>
      <c r="E707" s="87" t="str">
        <f t="shared" si="21"/>
        <v>T6 Instate Construction Small-37</v>
      </c>
      <c r="F707" s="88">
        <f>VLOOKUP(E707,HD_Odo!$C$2:$D$1381,2,FALSE)</f>
        <v>400000</v>
      </c>
      <c r="G707" s="92" t="str">
        <f>'EMFAC2017EI-2011Class'!H4288</f>
        <v>2020-T6 Instate Construction Small-37</v>
      </c>
      <c r="H707" s="70">
        <f t="shared" si="22"/>
        <v>1</v>
      </c>
      <c r="I707" s="37"/>
      <c r="M707" s="36"/>
      <c r="N707" s="13"/>
    </row>
    <row r="708" spans="1:14" ht="13.7" customHeight="1" x14ac:dyDescent="0.25">
      <c r="A708" s="85">
        <f>'EMFAC2017EI-2011Class'!B4289</f>
        <v>2020</v>
      </c>
      <c r="B708" s="86" t="str">
        <f>'EMFAC2017EI-2011Class'!C4289</f>
        <v>T6 Instate Construction Small</v>
      </c>
      <c r="C708" s="85">
        <f>'EMFAC2017EI-2011Class'!D4289</f>
        <v>1982</v>
      </c>
      <c r="D708" s="85">
        <f>'EMFAC2017EI-2011Class'!F4289</f>
        <v>38</v>
      </c>
      <c r="E708" s="87" t="str">
        <f t="shared" si="21"/>
        <v>T6 Instate Construction Small-38</v>
      </c>
      <c r="F708" s="88">
        <f>VLOOKUP(E708,HD_Odo!$C$2:$D$1381,2,FALSE)</f>
        <v>400000</v>
      </c>
      <c r="G708" s="92" t="str">
        <f>'EMFAC2017EI-2011Class'!H4289</f>
        <v>2020-T6 Instate Construction Small-38</v>
      </c>
      <c r="H708" s="70">
        <f t="shared" si="22"/>
        <v>1</v>
      </c>
      <c r="I708" s="37"/>
      <c r="M708" s="36"/>
      <c r="N708" s="13"/>
    </row>
    <row r="709" spans="1:14" ht="13.7" customHeight="1" x14ac:dyDescent="0.25">
      <c r="A709" s="85">
        <f>'EMFAC2017EI-2011Class'!B4290</f>
        <v>2020</v>
      </c>
      <c r="B709" s="86" t="str">
        <f>'EMFAC2017EI-2011Class'!C4290</f>
        <v>T6 Instate Construction Small</v>
      </c>
      <c r="C709" s="85">
        <f>'EMFAC2017EI-2011Class'!D4290</f>
        <v>1981</v>
      </c>
      <c r="D709" s="85">
        <f>'EMFAC2017EI-2011Class'!F4290</f>
        <v>39</v>
      </c>
      <c r="E709" s="87" t="str">
        <f t="shared" si="21"/>
        <v>T6 Instate Construction Small-39</v>
      </c>
      <c r="F709" s="88">
        <f>VLOOKUP(E709,HD_Odo!$C$2:$D$1381,2,FALSE)</f>
        <v>400000</v>
      </c>
      <c r="G709" s="92" t="str">
        <f>'EMFAC2017EI-2011Class'!H4290</f>
        <v>2020-T6 Instate Construction Small-39</v>
      </c>
      <c r="H709" s="70">
        <f t="shared" si="22"/>
        <v>1</v>
      </c>
      <c r="I709" s="37"/>
      <c r="M709" s="36"/>
      <c r="N709" s="13"/>
    </row>
    <row r="710" spans="1:14" ht="13.7" customHeight="1" x14ac:dyDescent="0.25">
      <c r="A710" s="85">
        <f>'EMFAC2017EI-2011Class'!B4291</f>
        <v>2020</v>
      </c>
      <c r="B710" s="86" t="str">
        <f>'EMFAC2017EI-2011Class'!C4291</f>
        <v>T6 Instate Construction Small</v>
      </c>
      <c r="C710" s="85">
        <f>'EMFAC2017EI-2011Class'!D4291</f>
        <v>1979</v>
      </c>
      <c r="D710" s="85">
        <f>'EMFAC2017EI-2011Class'!F4291</f>
        <v>41</v>
      </c>
      <c r="E710" s="87" t="str">
        <f t="shared" si="21"/>
        <v>T6 Instate Construction Small-41</v>
      </c>
      <c r="F710" s="88">
        <f>VLOOKUP(E710,HD_Odo!$C$2:$D$1381,2,FALSE)</f>
        <v>400000</v>
      </c>
      <c r="G710" s="92" t="str">
        <f>'EMFAC2017EI-2011Class'!H4291</f>
        <v>2020-T6 Instate Construction Small-41</v>
      </c>
      <c r="H710" s="70">
        <f t="shared" si="22"/>
        <v>1</v>
      </c>
      <c r="I710" s="37"/>
      <c r="M710" s="36"/>
      <c r="N710" s="13"/>
    </row>
    <row r="711" spans="1:14" ht="13.7" customHeight="1" x14ac:dyDescent="0.25">
      <c r="A711" s="85">
        <f>'EMFAC2017EI-2011Class'!B4292</f>
        <v>2020</v>
      </c>
      <c r="B711" s="86" t="str">
        <f>'EMFAC2017EI-2011Class'!C4292</f>
        <v>T6 Instate Construction Small</v>
      </c>
      <c r="C711" s="85">
        <f>'EMFAC2017EI-2011Class'!D4292</f>
        <v>1978</v>
      </c>
      <c r="D711" s="85">
        <f>'EMFAC2017EI-2011Class'!F4292</f>
        <v>42</v>
      </c>
      <c r="E711" s="87" t="str">
        <f t="shared" si="21"/>
        <v>T6 Instate Construction Small-42</v>
      </c>
      <c r="F711" s="88">
        <f>VLOOKUP(E711,HD_Odo!$C$2:$D$1381,2,FALSE)</f>
        <v>400000</v>
      </c>
      <c r="G711" s="92" t="str">
        <f>'EMFAC2017EI-2011Class'!H4292</f>
        <v>2020-T6 Instate Construction Small-42</v>
      </c>
      <c r="H711" s="70">
        <f t="shared" si="22"/>
        <v>1</v>
      </c>
      <c r="I711" s="37"/>
      <c r="M711" s="36"/>
      <c r="N711" s="13"/>
    </row>
    <row r="712" spans="1:14" ht="13.7" customHeight="1" x14ac:dyDescent="0.25">
      <c r="A712" s="85">
        <f>'EMFAC2017EI-2011Class'!B4293</f>
        <v>2020</v>
      </c>
      <c r="B712" s="86" t="str">
        <f>'EMFAC2017EI-2011Class'!C4293</f>
        <v>T6 Instate Construction Small</v>
      </c>
      <c r="C712" s="85">
        <f>'EMFAC2017EI-2011Class'!D4293</f>
        <v>1977</v>
      </c>
      <c r="D712" s="85">
        <f>'EMFAC2017EI-2011Class'!F4293</f>
        <v>43</v>
      </c>
      <c r="E712" s="87" t="str">
        <f t="shared" si="21"/>
        <v>T6 Instate Construction Small-43</v>
      </c>
      <c r="F712" s="88">
        <f>VLOOKUP(E712,HD_Odo!$C$2:$D$1381,2,FALSE)</f>
        <v>400000</v>
      </c>
      <c r="G712" s="92" t="str">
        <f>'EMFAC2017EI-2011Class'!H4293</f>
        <v>2020-T6 Instate Construction Small-43</v>
      </c>
      <c r="H712" s="70">
        <f t="shared" si="22"/>
        <v>1</v>
      </c>
      <c r="I712" s="37"/>
      <c r="M712" s="36"/>
      <c r="N712" s="13"/>
    </row>
    <row r="713" spans="1:14" ht="13.7" customHeight="1" x14ac:dyDescent="0.25">
      <c r="A713" s="85">
        <f>'EMFAC2017EI-2011Class'!B4294</f>
        <v>2020</v>
      </c>
      <c r="B713" s="86" t="str">
        <f>'EMFAC2017EI-2011Class'!C4294</f>
        <v>T6 Instate Construction Small</v>
      </c>
      <c r="C713" s="85">
        <f>'EMFAC2017EI-2011Class'!D4294</f>
        <v>1976</v>
      </c>
      <c r="D713" s="85">
        <f>'EMFAC2017EI-2011Class'!F4294</f>
        <v>44</v>
      </c>
      <c r="E713" s="87" t="str">
        <f t="shared" si="21"/>
        <v>T6 Instate Construction Small-44</v>
      </c>
      <c r="F713" s="88">
        <f>VLOOKUP(E713,HD_Odo!$C$2:$D$1381,2,FALSE)</f>
        <v>400000</v>
      </c>
      <c r="G713" s="92" t="str">
        <f>'EMFAC2017EI-2011Class'!H4294</f>
        <v>2020-T6 Instate Construction Small-44</v>
      </c>
      <c r="H713" s="70">
        <f t="shared" si="22"/>
        <v>1</v>
      </c>
      <c r="I713" s="37"/>
      <c r="M713" s="36"/>
      <c r="N713" s="13"/>
    </row>
    <row r="714" spans="1:14" ht="13.7" customHeight="1" x14ac:dyDescent="0.25">
      <c r="A714" s="85">
        <f>'EMFAC2017EI-2011Class'!B4295</f>
        <v>2020</v>
      </c>
      <c r="B714" s="86" t="str">
        <f>'EMFAC2017EI-2011Class'!C4295</f>
        <v>T6 Instate Heavy</v>
      </c>
      <c r="C714" s="85">
        <f>'EMFAC2017EI-2011Class'!D4295</f>
        <v>2021</v>
      </c>
      <c r="D714" s="85">
        <f>'EMFAC2017EI-2011Class'!F4295</f>
        <v>-1</v>
      </c>
      <c r="E714" s="87" t="str">
        <f t="shared" si="21"/>
        <v>T6 Instate Heavy--1</v>
      </c>
      <c r="F714" s="88">
        <f>VLOOKUP(E714,HD_Odo!$C$2:$D$1381,2,FALSE)</f>
        <v>0</v>
      </c>
      <c r="G714" s="92" t="str">
        <f>'EMFAC2017EI-2011Class'!H4295</f>
        <v>2020-T6 Instate Heavy--1</v>
      </c>
      <c r="H714" s="70">
        <f t="shared" si="22"/>
        <v>1</v>
      </c>
      <c r="I714" s="37"/>
      <c r="M714" s="36"/>
      <c r="N714" s="13"/>
    </row>
    <row r="715" spans="1:14" ht="13.7" customHeight="1" x14ac:dyDescent="0.25">
      <c r="A715" s="85">
        <f>'EMFAC2017EI-2011Class'!B4296</f>
        <v>2020</v>
      </c>
      <c r="B715" s="86" t="str">
        <f>'EMFAC2017EI-2011Class'!C4296</f>
        <v>T6 Instate Heavy</v>
      </c>
      <c r="C715" s="85">
        <f>'EMFAC2017EI-2011Class'!D4296</f>
        <v>2020</v>
      </c>
      <c r="D715" s="85">
        <f>'EMFAC2017EI-2011Class'!F4296</f>
        <v>0</v>
      </c>
      <c r="E715" s="87" t="str">
        <f t="shared" ref="E715:E778" si="23">CONCATENATE(B715,"-",D715)</f>
        <v>T6 Instate Heavy-0</v>
      </c>
      <c r="F715" s="88">
        <f>VLOOKUP(E715,HD_Odo!$C$2:$D$1381,2,FALSE)</f>
        <v>26110</v>
      </c>
      <c r="G715" s="92" t="str">
        <f>'EMFAC2017EI-2011Class'!H4296</f>
        <v>2020-T6 Instate Heavy-0</v>
      </c>
      <c r="H715" s="70">
        <f t="shared" si="22"/>
        <v>0.95448130934860598</v>
      </c>
      <c r="I715" s="37"/>
      <c r="M715" s="36"/>
      <c r="N715" s="13"/>
    </row>
    <row r="716" spans="1:14" ht="13.7" customHeight="1" x14ac:dyDescent="0.25">
      <c r="A716" s="85">
        <f>'EMFAC2017EI-2011Class'!B4297</f>
        <v>2020</v>
      </c>
      <c r="B716" s="86" t="str">
        <f>'EMFAC2017EI-2011Class'!C4297</f>
        <v>T6 Instate Heavy</v>
      </c>
      <c r="C716" s="85">
        <f>'EMFAC2017EI-2011Class'!D4297</f>
        <v>2019</v>
      </c>
      <c r="D716" s="85">
        <f>'EMFAC2017EI-2011Class'!F4297</f>
        <v>1</v>
      </c>
      <c r="E716" s="87" t="str">
        <f t="shared" si="23"/>
        <v>T6 Instate Heavy-1</v>
      </c>
      <c r="F716" s="88">
        <f>VLOOKUP(E716,HD_Odo!$C$2:$D$1381,2,FALSE)</f>
        <v>52220.02</v>
      </c>
      <c r="G716" s="92" t="str">
        <f>'EMFAC2017EI-2011Class'!H4297</f>
        <v>2020-T6 Instate Heavy-1</v>
      </c>
      <c r="H716" s="70">
        <f t="shared" si="22"/>
        <v>0.92177285491538652</v>
      </c>
      <c r="I716" s="37"/>
      <c r="M716" s="36"/>
      <c r="N716" s="13"/>
    </row>
    <row r="717" spans="1:14" ht="13.7" customHeight="1" x14ac:dyDescent="0.25">
      <c r="A717" s="85">
        <f>'EMFAC2017EI-2011Class'!B4298</f>
        <v>2020</v>
      </c>
      <c r="B717" s="86" t="str">
        <f>'EMFAC2017EI-2011Class'!C4298</f>
        <v>T6 Instate Heavy</v>
      </c>
      <c r="C717" s="85">
        <f>'EMFAC2017EI-2011Class'!D4298</f>
        <v>2018</v>
      </c>
      <c r="D717" s="85">
        <f>'EMFAC2017EI-2011Class'!F4298</f>
        <v>2</v>
      </c>
      <c r="E717" s="87" t="str">
        <f t="shared" si="23"/>
        <v>T6 Instate Heavy-2</v>
      </c>
      <c r="F717" s="88">
        <f>VLOOKUP(E717,HD_Odo!$C$2:$D$1381,2,FALSE)</f>
        <v>78443.02</v>
      </c>
      <c r="G717" s="92" t="str">
        <f>'EMFAC2017EI-2011Class'!H4298</f>
        <v>2020-T6 Instate Heavy-2</v>
      </c>
      <c r="H717" s="70">
        <f t="shared" si="22"/>
        <v>0.89704057843039431</v>
      </c>
      <c r="I717" s="37"/>
      <c r="M717" s="36"/>
      <c r="N717" s="13"/>
    </row>
    <row r="718" spans="1:14" ht="13.7" customHeight="1" x14ac:dyDescent="0.25">
      <c r="A718" s="85">
        <f>'EMFAC2017EI-2011Class'!B4299</f>
        <v>2020</v>
      </c>
      <c r="B718" s="86" t="str">
        <f>'EMFAC2017EI-2011Class'!C4299</f>
        <v>T6 Instate Heavy</v>
      </c>
      <c r="C718" s="85">
        <f>'EMFAC2017EI-2011Class'!D4299</f>
        <v>2017</v>
      </c>
      <c r="D718" s="85">
        <f>'EMFAC2017EI-2011Class'!F4299</f>
        <v>3</v>
      </c>
      <c r="E718" s="87" t="str">
        <f t="shared" si="23"/>
        <v>T6 Instate Heavy-3</v>
      </c>
      <c r="F718" s="88">
        <f>VLOOKUP(E718,HD_Odo!$C$2:$D$1381,2,FALSE)</f>
        <v>104183.02</v>
      </c>
      <c r="G718" s="92" t="str">
        <f>'EMFAC2017EI-2011Class'!H4299</f>
        <v>2020-T6 Instate Heavy-3</v>
      </c>
      <c r="H718" s="70">
        <f t="shared" si="22"/>
        <v>0.87807502365560131</v>
      </c>
      <c r="I718" s="37"/>
      <c r="M718" s="36"/>
      <c r="N718" s="13"/>
    </row>
    <row r="719" spans="1:14" ht="13.7" customHeight="1" x14ac:dyDescent="0.25">
      <c r="A719" s="85">
        <f>'EMFAC2017EI-2011Class'!B4300</f>
        <v>2020</v>
      </c>
      <c r="B719" s="86" t="str">
        <f>'EMFAC2017EI-2011Class'!C4300</f>
        <v>T6 Instate Heavy</v>
      </c>
      <c r="C719" s="85">
        <f>'EMFAC2017EI-2011Class'!D4300</f>
        <v>2016</v>
      </c>
      <c r="D719" s="85">
        <f>'EMFAC2017EI-2011Class'!F4300</f>
        <v>4</v>
      </c>
      <c r="E719" s="87" t="str">
        <f t="shared" si="23"/>
        <v>T6 Instate Heavy-4</v>
      </c>
      <c r="F719" s="88">
        <f>VLOOKUP(E719,HD_Odo!$C$2:$D$1381,2,FALSE)</f>
        <v>129033.02</v>
      </c>
      <c r="G719" s="92" t="str">
        <f>'EMFAC2017EI-2011Class'!H4300</f>
        <v>2020-T6 Instate Heavy-4</v>
      </c>
      <c r="H719" s="70">
        <f t="shared" si="22"/>
        <v>0.86329576233219596</v>
      </c>
      <c r="I719" s="37"/>
      <c r="M719" s="36"/>
      <c r="N719" s="13"/>
    </row>
    <row r="720" spans="1:14" ht="13.7" customHeight="1" x14ac:dyDescent="0.25">
      <c r="A720" s="85">
        <f>'EMFAC2017EI-2011Class'!B4301</f>
        <v>2020</v>
      </c>
      <c r="B720" s="86" t="str">
        <f>'EMFAC2017EI-2011Class'!C4301</f>
        <v>T6 Instate Heavy</v>
      </c>
      <c r="C720" s="85">
        <f>'EMFAC2017EI-2011Class'!D4301</f>
        <v>2015</v>
      </c>
      <c r="D720" s="85">
        <f>'EMFAC2017EI-2011Class'!F4301</f>
        <v>5</v>
      </c>
      <c r="E720" s="87" t="str">
        <f t="shared" si="23"/>
        <v>T6 Instate Heavy-5</v>
      </c>
      <c r="F720" s="88">
        <f>VLOOKUP(E720,HD_Odo!$C$2:$D$1381,2,FALSE)</f>
        <v>152742.01999999999</v>
      </c>
      <c r="G720" s="92" t="str">
        <f>'EMFAC2017EI-2011Class'!H4301</f>
        <v>2020-T6 Instate Heavy-5</v>
      </c>
      <c r="H720" s="70">
        <f t="shared" si="22"/>
        <v>0.85158857290042944</v>
      </c>
      <c r="I720" s="37"/>
      <c r="M720" s="36"/>
      <c r="N720" s="13"/>
    </row>
    <row r="721" spans="1:14" ht="13.7" customHeight="1" x14ac:dyDescent="0.25">
      <c r="A721" s="85">
        <f>'EMFAC2017EI-2011Class'!B4302</f>
        <v>2020</v>
      </c>
      <c r="B721" s="86" t="str">
        <f>'EMFAC2017EI-2011Class'!C4302</f>
        <v>T6 Instate Heavy</v>
      </c>
      <c r="C721" s="85">
        <f>'EMFAC2017EI-2011Class'!D4302</f>
        <v>2014</v>
      </c>
      <c r="D721" s="85">
        <f>'EMFAC2017EI-2011Class'!F4302</f>
        <v>6</v>
      </c>
      <c r="E721" s="87" t="str">
        <f t="shared" si="23"/>
        <v>T6 Instate Heavy-6</v>
      </c>
      <c r="F721" s="88">
        <f>VLOOKUP(E721,HD_Odo!$C$2:$D$1381,2,FALSE)</f>
        <v>175186.02</v>
      </c>
      <c r="G721" s="92" t="str">
        <f>'EMFAC2017EI-2011Class'!H4302</f>
        <v>2020-T6 Instate Heavy-6</v>
      </c>
      <c r="H721" s="70">
        <f t="shared" si="22"/>
        <v>0.84216391932609647</v>
      </c>
      <c r="I721" s="37"/>
      <c r="M721" s="36"/>
      <c r="N721" s="13"/>
    </row>
    <row r="722" spans="1:14" ht="13.7" customHeight="1" x14ac:dyDescent="0.25">
      <c r="A722" s="85">
        <f>'EMFAC2017EI-2011Class'!B4303</f>
        <v>2020</v>
      </c>
      <c r="B722" s="86" t="str">
        <f>'EMFAC2017EI-2011Class'!C4303</f>
        <v>T6 Instate Heavy</v>
      </c>
      <c r="C722" s="85">
        <f>'EMFAC2017EI-2011Class'!D4303</f>
        <v>2013</v>
      </c>
      <c r="D722" s="85">
        <f>'EMFAC2017EI-2011Class'!F4303</f>
        <v>7</v>
      </c>
      <c r="E722" s="87" t="str">
        <f t="shared" si="23"/>
        <v>T6 Instate Heavy-7</v>
      </c>
      <c r="F722" s="88">
        <f>VLOOKUP(E722,HD_Odo!$C$2:$D$1381,2,FALSE)</f>
        <v>196337.04</v>
      </c>
      <c r="G722" s="92" t="str">
        <f>'EMFAC2017EI-2011Class'!H4303</f>
        <v>2020-T6 Instate Heavy-7</v>
      </c>
      <c r="H722" s="70">
        <f t="shared" si="22"/>
        <v>0.81036575283793422</v>
      </c>
      <c r="I722" s="37"/>
      <c r="M722" s="36"/>
      <c r="N722" s="13"/>
    </row>
    <row r="723" spans="1:14" ht="13.7" customHeight="1" x14ac:dyDescent="0.25">
      <c r="A723" s="85">
        <f>'EMFAC2017EI-2011Class'!B4304</f>
        <v>2020</v>
      </c>
      <c r="B723" s="86" t="str">
        <f>'EMFAC2017EI-2011Class'!C4304</f>
        <v>T6 Instate Heavy</v>
      </c>
      <c r="C723" s="85">
        <f>'EMFAC2017EI-2011Class'!D4304</f>
        <v>2012</v>
      </c>
      <c r="D723" s="85">
        <f>'EMFAC2017EI-2011Class'!F4304</f>
        <v>8</v>
      </c>
      <c r="E723" s="87" t="str">
        <f t="shared" si="23"/>
        <v>T6 Instate Heavy-8</v>
      </c>
      <c r="F723" s="88">
        <f>VLOOKUP(E723,HD_Odo!$C$2:$D$1381,2,FALSE)</f>
        <v>216233.04</v>
      </c>
      <c r="G723" s="92" t="str">
        <f>'EMFAC2017EI-2011Class'!H4304</f>
        <v>2020-T6 Instate Heavy-8</v>
      </c>
      <c r="H723" s="70">
        <f t="shared" si="22"/>
        <v>0.80488148243783475</v>
      </c>
      <c r="I723" s="37"/>
      <c r="M723" s="36"/>
      <c r="N723" s="13"/>
    </row>
    <row r="724" spans="1:14" ht="13.7" customHeight="1" x14ac:dyDescent="0.25">
      <c r="A724" s="85">
        <f>'EMFAC2017EI-2011Class'!B4305</f>
        <v>2020</v>
      </c>
      <c r="B724" s="86" t="str">
        <f>'EMFAC2017EI-2011Class'!C4305</f>
        <v>T6 Instate Heavy</v>
      </c>
      <c r="C724" s="85">
        <f>'EMFAC2017EI-2011Class'!D4305</f>
        <v>2011</v>
      </c>
      <c r="D724" s="85">
        <f>'EMFAC2017EI-2011Class'!F4305</f>
        <v>9</v>
      </c>
      <c r="E724" s="87" t="str">
        <f t="shared" si="23"/>
        <v>T6 Instate Heavy-9</v>
      </c>
      <c r="F724" s="88">
        <f>VLOOKUP(E724,HD_Odo!$C$2:$D$1381,2,FALSE)</f>
        <v>234945.04</v>
      </c>
      <c r="G724" s="92" t="str">
        <f>'EMFAC2017EI-2011Class'!H4305</f>
        <v>2020-T6 Instate Heavy-9</v>
      </c>
      <c r="H724" s="70">
        <f t="shared" si="22"/>
        <v>0.800343359662125</v>
      </c>
      <c r="I724" s="37"/>
      <c r="M724" s="36"/>
      <c r="N724" s="13"/>
    </row>
    <row r="725" spans="1:14" ht="13.7" customHeight="1" x14ac:dyDescent="0.25">
      <c r="A725" s="85">
        <f>'EMFAC2017EI-2011Class'!B4306</f>
        <v>2020</v>
      </c>
      <c r="B725" s="86" t="str">
        <f>'EMFAC2017EI-2011Class'!C4306</f>
        <v>T6 Instate Heavy</v>
      </c>
      <c r="C725" s="85">
        <f>'EMFAC2017EI-2011Class'!D4306</f>
        <v>2010</v>
      </c>
      <c r="D725" s="85">
        <f>'EMFAC2017EI-2011Class'!F4306</f>
        <v>10</v>
      </c>
      <c r="E725" s="87" t="str">
        <f t="shared" si="23"/>
        <v>T6 Instate Heavy-10</v>
      </c>
      <c r="F725" s="88">
        <f>VLOOKUP(E725,HD_Odo!$C$2:$D$1381,2,FALSE)</f>
        <v>252551.04000000001</v>
      </c>
      <c r="G725" s="92" t="str">
        <f>'EMFAC2017EI-2011Class'!H4306</f>
        <v>2020-T6 Instate Heavy-10</v>
      </c>
      <c r="H725" s="70">
        <f t="shared" si="22"/>
        <v>0.81009681318371662</v>
      </c>
      <c r="I725" s="37"/>
      <c r="M725" s="36"/>
      <c r="N725" s="13"/>
    </row>
    <row r="726" spans="1:14" ht="13.7" customHeight="1" x14ac:dyDescent="0.25">
      <c r="A726" s="85">
        <f>'EMFAC2017EI-2011Class'!B4307</f>
        <v>2020</v>
      </c>
      <c r="B726" s="86" t="str">
        <f>'EMFAC2017EI-2011Class'!C4307</f>
        <v>T6 Instate Heavy</v>
      </c>
      <c r="C726" s="85">
        <f>'EMFAC2017EI-2011Class'!D4307</f>
        <v>2009</v>
      </c>
      <c r="D726" s="85">
        <f>'EMFAC2017EI-2011Class'!F4307</f>
        <v>11</v>
      </c>
      <c r="E726" s="87" t="str">
        <f t="shared" si="23"/>
        <v>T6 Instate Heavy-11</v>
      </c>
      <c r="F726" s="88">
        <f>VLOOKUP(E726,HD_Odo!$C$2:$D$1381,2,FALSE)</f>
        <v>269102.03999999998</v>
      </c>
      <c r="G726" s="92" t="str">
        <f>'EMFAC2017EI-2011Class'!H4307</f>
        <v>2020-T6 Instate Heavy-11</v>
      </c>
      <c r="H726" s="70">
        <f t="shared" si="22"/>
        <v>0.80500124212614244</v>
      </c>
      <c r="I726" s="37"/>
      <c r="M726" s="36"/>
      <c r="N726" s="13"/>
    </row>
    <row r="727" spans="1:14" ht="13.7" customHeight="1" x14ac:dyDescent="0.25">
      <c r="A727" s="85">
        <f>'EMFAC2017EI-2011Class'!B4308</f>
        <v>2020</v>
      </c>
      <c r="B727" s="86" t="str">
        <f>'EMFAC2017EI-2011Class'!C4308</f>
        <v>T6 Instate Heavy</v>
      </c>
      <c r="C727" s="85">
        <f>'EMFAC2017EI-2011Class'!D4308</f>
        <v>2008</v>
      </c>
      <c r="D727" s="85">
        <f>'EMFAC2017EI-2011Class'!F4308</f>
        <v>12</v>
      </c>
      <c r="E727" s="87" t="str">
        <f t="shared" si="23"/>
        <v>T6 Instate Heavy-12</v>
      </c>
      <c r="F727" s="88">
        <f>VLOOKUP(E727,HD_Odo!$C$2:$D$1381,2,FALSE)</f>
        <v>284592.03999999998</v>
      </c>
      <c r="G727" s="92" t="str">
        <f>'EMFAC2017EI-2011Class'!H4308</f>
        <v>2020-T6 Instate Heavy-12</v>
      </c>
      <c r="H727" s="70">
        <f t="shared" si="22"/>
        <v>0.80055663064893645</v>
      </c>
      <c r="I727" s="37"/>
      <c r="M727" s="36"/>
      <c r="N727" s="13"/>
    </row>
    <row r="728" spans="1:14" ht="13.7" customHeight="1" x14ac:dyDescent="0.25">
      <c r="A728" s="85">
        <f>'EMFAC2017EI-2011Class'!B4309</f>
        <v>2020</v>
      </c>
      <c r="B728" s="86" t="str">
        <f>'EMFAC2017EI-2011Class'!C4309</f>
        <v>T6 Instate Heavy</v>
      </c>
      <c r="C728" s="85">
        <f>'EMFAC2017EI-2011Class'!D4309</f>
        <v>2007</v>
      </c>
      <c r="D728" s="85">
        <f>'EMFAC2017EI-2011Class'!F4309</f>
        <v>13</v>
      </c>
      <c r="E728" s="87" t="str">
        <f t="shared" si="23"/>
        <v>T6 Instate Heavy-13</v>
      </c>
      <c r="F728" s="88">
        <f>VLOOKUP(E728,HD_Odo!$C$2:$D$1381,2,FALSE)</f>
        <v>298930.03999999998</v>
      </c>
      <c r="G728" s="92" t="str">
        <f>'EMFAC2017EI-2011Class'!H4309</f>
        <v>2020-T6 Instate Heavy-13</v>
      </c>
      <c r="H728" s="70">
        <f t="shared" si="22"/>
        <v>0.87733453345686607</v>
      </c>
      <c r="I728" s="37"/>
      <c r="M728" s="36"/>
      <c r="N728" s="13"/>
    </row>
    <row r="729" spans="1:14" ht="13.7" customHeight="1" x14ac:dyDescent="0.25">
      <c r="A729" s="85">
        <f>'EMFAC2017EI-2011Class'!B4310</f>
        <v>2020</v>
      </c>
      <c r="B729" s="86" t="str">
        <f>'EMFAC2017EI-2011Class'!C4310</f>
        <v>T6 Instate Heavy</v>
      </c>
      <c r="C729" s="85">
        <f>'EMFAC2017EI-2011Class'!D4310</f>
        <v>2006</v>
      </c>
      <c r="D729" s="85">
        <f>'EMFAC2017EI-2011Class'!F4310</f>
        <v>14</v>
      </c>
      <c r="E729" s="87" t="str">
        <f t="shared" si="23"/>
        <v>T6 Instate Heavy-14</v>
      </c>
      <c r="F729" s="88">
        <f>VLOOKUP(E729,HD_Odo!$C$2:$D$1381,2,FALSE)</f>
        <v>311906.03999999998</v>
      </c>
      <c r="G729" s="92" t="str">
        <f>'EMFAC2017EI-2011Class'!H4310</f>
        <v>2020-T6 Instate Heavy-14</v>
      </c>
      <c r="H729" s="70">
        <f t="shared" si="22"/>
        <v>0.87491171211529706</v>
      </c>
      <c r="I729" s="37"/>
      <c r="M729" s="36"/>
      <c r="N729" s="13"/>
    </row>
    <row r="730" spans="1:14" ht="13.7" customHeight="1" x14ac:dyDescent="0.25">
      <c r="A730" s="85">
        <f>'EMFAC2017EI-2011Class'!B4311</f>
        <v>2020</v>
      </c>
      <c r="B730" s="86" t="str">
        <f>'EMFAC2017EI-2011Class'!C4311</f>
        <v>T6 Instate Heavy</v>
      </c>
      <c r="C730" s="85">
        <f>'EMFAC2017EI-2011Class'!D4311</f>
        <v>2005</v>
      </c>
      <c r="D730" s="85">
        <f>'EMFAC2017EI-2011Class'!F4311</f>
        <v>15</v>
      </c>
      <c r="E730" s="87" t="str">
        <f t="shared" si="23"/>
        <v>T6 Instate Heavy-15</v>
      </c>
      <c r="F730" s="88">
        <f>VLOOKUP(E730,HD_Odo!$C$2:$D$1381,2,FALSE)</f>
        <v>323163.03999999998</v>
      </c>
      <c r="G730" s="92" t="str">
        <f>'EMFAC2017EI-2011Class'!H4311</f>
        <v>2020-T6 Instate Heavy-15</v>
      </c>
      <c r="H730" s="70">
        <f t="shared" si="22"/>
        <v>0.87289713394474377</v>
      </c>
      <c r="I730" s="37"/>
      <c r="M730" s="36"/>
      <c r="N730" s="13"/>
    </row>
    <row r="731" spans="1:14" ht="13.7" customHeight="1" x14ac:dyDescent="0.25">
      <c r="A731" s="85">
        <f>'EMFAC2017EI-2011Class'!B4312</f>
        <v>2020</v>
      </c>
      <c r="B731" s="86" t="str">
        <f>'EMFAC2017EI-2011Class'!C4312</f>
        <v>T6 Instate Heavy</v>
      </c>
      <c r="C731" s="85">
        <f>'EMFAC2017EI-2011Class'!D4312</f>
        <v>2004</v>
      </c>
      <c r="D731" s="85">
        <f>'EMFAC2017EI-2011Class'!F4312</f>
        <v>16</v>
      </c>
      <c r="E731" s="87" t="str">
        <f t="shared" si="23"/>
        <v>T6 Instate Heavy-16</v>
      </c>
      <c r="F731" s="88">
        <f>VLOOKUP(E731,HD_Odo!$C$2:$D$1381,2,FALSE)</f>
        <v>334374.03999999998</v>
      </c>
      <c r="G731" s="92" t="str">
        <f>'EMFAC2017EI-2011Class'!H4312</f>
        <v>2020-T6 Instate Heavy-16</v>
      </c>
      <c r="H731" s="70">
        <f t="shared" si="22"/>
        <v>0.87096657701626823</v>
      </c>
      <c r="I731" s="37"/>
      <c r="M731" s="36"/>
      <c r="N731" s="13"/>
    </row>
    <row r="732" spans="1:14" ht="13.7" customHeight="1" x14ac:dyDescent="0.25">
      <c r="A732" s="85">
        <f>'EMFAC2017EI-2011Class'!B4313</f>
        <v>2020</v>
      </c>
      <c r="B732" s="86" t="str">
        <f>'EMFAC2017EI-2011Class'!C4313</f>
        <v>T6 Instate Heavy</v>
      </c>
      <c r="C732" s="85">
        <f>'EMFAC2017EI-2011Class'!D4313</f>
        <v>2003</v>
      </c>
      <c r="D732" s="85">
        <f>'EMFAC2017EI-2011Class'!F4313</f>
        <v>17</v>
      </c>
      <c r="E732" s="87" t="str">
        <f t="shared" si="23"/>
        <v>T6 Instate Heavy-17</v>
      </c>
      <c r="F732" s="88">
        <f>VLOOKUP(E732,HD_Odo!$C$2:$D$1381,2,FALSE)</f>
        <v>345539.04</v>
      </c>
      <c r="G732" s="92" t="str">
        <f>'EMFAC2017EI-2011Class'!H4313</f>
        <v>2020-T6 Instate Heavy-17</v>
      </c>
      <c r="H732" s="70">
        <f t="shared" si="22"/>
        <v>0.92209134436729667</v>
      </c>
      <c r="I732" s="37"/>
      <c r="M732" s="36"/>
      <c r="N732" s="13"/>
    </row>
    <row r="733" spans="1:14" ht="13.7" customHeight="1" x14ac:dyDescent="0.25">
      <c r="A733" s="85">
        <f>'EMFAC2017EI-2011Class'!B4314</f>
        <v>2020</v>
      </c>
      <c r="B733" s="86" t="str">
        <f>'EMFAC2017EI-2011Class'!C4314</f>
        <v>T6 Instate Heavy</v>
      </c>
      <c r="C733" s="85">
        <f>'EMFAC2017EI-2011Class'!D4314</f>
        <v>2002</v>
      </c>
      <c r="D733" s="85">
        <f>'EMFAC2017EI-2011Class'!F4314</f>
        <v>18</v>
      </c>
      <c r="E733" s="87" t="str">
        <f t="shared" si="23"/>
        <v>T6 Instate Heavy-18</v>
      </c>
      <c r="F733" s="88">
        <f>VLOOKUP(E733,HD_Odo!$C$2:$D$1381,2,FALSE)</f>
        <v>356652.04</v>
      </c>
      <c r="G733" s="92" t="str">
        <f>'EMFAC2017EI-2011Class'!H4314</f>
        <v>2020-T6 Instate Heavy-18</v>
      </c>
      <c r="H733" s="70">
        <f t="shared" si="22"/>
        <v>0.92111172181919543</v>
      </c>
      <c r="I733" s="37"/>
      <c r="M733" s="36"/>
      <c r="N733" s="13"/>
    </row>
    <row r="734" spans="1:14" ht="13.7" customHeight="1" x14ac:dyDescent="0.25">
      <c r="A734" s="85">
        <f>'EMFAC2017EI-2011Class'!B4315</f>
        <v>2020</v>
      </c>
      <c r="B734" s="86" t="str">
        <f>'EMFAC2017EI-2011Class'!C4315</f>
        <v>T6 Instate Heavy</v>
      </c>
      <c r="C734" s="85">
        <f>'EMFAC2017EI-2011Class'!D4315</f>
        <v>2001</v>
      </c>
      <c r="D734" s="85">
        <f>'EMFAC2017EI-2011Class'!F4315</f>
        <v>19</v>
      </c>
      <c r="E734" s="87" t="str">
        <f t="shared" si="23"/>
        <v>T6 Instate Heavy-19</v>
      </c>
      <c r="F734" s="88">
        <f>VLOOKUP(E734,HD_Odo!$C$2:$D$1381,2,FALSE)</f>
        <v>367703.03999999998</v>
      </c>
      <c r="G734" s="92" t="str">
        <f>'EMFAC2017EI-2011Class'!H4315</f>
        <v>2020-T6 Instate Heavy-19</v>
      </c>
      <c r="H734" s="70">
        <f t="shared" si="22"/>
        <v>0.92017375182198291</v>
      </c>
      <c r="I734" s="37"/>
      <c r="M734" s="36"/>
      <c r="N734" s="13"/>
    </row>
    <row r="735" spans="1:14" ht="13.7" customHeight="1" x14ac:dyDescent="0.25">
      <c r="A735" s="85">
        <f>'EMFAC2017EI-2011Class'!B4316</f>
        <v>2020</v>
      </c>
      <c r="B735" s="86" t="str">
        <f>'EMFAC2017EI-2011Class'!C4316</f>
        <v>T6 Instate Heavy</v>
      </c>
      <c r="C735" s="85">
        <f>'EMFAC2017EI-2011Class'!D4316</f>
        <v>2000</v>
      </c>
      <c r="D735" s="85">
        <f>'EMFAC2017EI-2011Class'!F4316</f>
        <v>20</v>
      </c>
      <c r="E735" s="87" t="str">
        <f t="shared" si="23"/>
        <v>T6 Instate Heavy-20</v>
      </c>
      <c r="F735" s="88">
        <f>VLOOKUP(E735,HD_Odo!$C$2:$D$1381,2,FALSE)</f>
        <v>378676.04</v>
      </c>
      <c r="G735" s="92" t="str">
        <f>'EMFAC2017EI-2011Class'!H4316</f>
        <v>2020-T6 Instate Heavy-20</v>
      </c>
      <c r="H735" s="70">
        <f t="shared" si="22"/>
        <v>0.91927615982982835</v>
      </c>
      <c r="I735" s="37"/>
      <c r="M735" s="36"/>
      <c r="N735" s="13"/>
    </row>
    <row r="736" spans="1:14" ht="13.7" customHeight="1" x14ac:dyDescent="0.25">
      <c r="A736" s="85">
        <f>'EMFAC2017EI-2011Class'!B4317</f>
        <v>2020</v>
      </c>
      <c r="B736" s="86" t="str">
        <f>'EMFAC2017EI-2011Class'!C4317</f>
        <v>T6 Instate Heavy</v>
      </c>
      <c r="C736" s="85">
        <f>'EMFAC2017EI-2011Class'!D4317</f>
        <v>1999</v>
      </c>
      <c r="D736" s="85">
        <f>'EMFAC2017EI-2011Class'!F4317</f>
        <v>21</v>
      </c>
      <c r="E736" s="87" t="str">
        <f t="shared" si="23"/>
        <v>T6 Instate Heavy-21</v>
      </c>
      <c r="F736" s="88">
        <f>VLOOKUP(E736,HD_Odo!$C$2:$D$1381,2,FALSE)</f>
        <v>389550.04</v>
      </c>
      <c r="G736" s="92" t="str">
        <f>'EMFAC2017EI-2011Class'!H4317</f>
        <v>2020-T6 Instate Heavy-21</v>
      </c>
      <c r="H736" s="70">
        <f t="shared" si="22"/>
        <v>0.91841808519847601</v>
      </c>
      <c r="I736" s="37"/>
      <c r="M736" s="36"/>
      <c r="N736" s="13"/>
    </row>
    <row r="737" spans="1:15" ht="13.7" customHeight="1" x14ac:dyDescent="0.25">
      <c r="A737" s="85">
        <f>'EMFAC2017EI-2011Class'!B4318</f>
        <v>2020</v>
      </c>
      <c r="B737" s="86" t="str">
        <f>'EMFAC2017EI-2011Class'!C4318</f>
        <v>T6 Instate Heavy</v>
      </c>
      <c r="C737" s="85">
        <f>'EMFAC2017EI-2011Class'!D4318</f>
        <v>1998</v>
      </c>
      <c r="D737" s="85">
        <f>'EMFAC2017EI-2011Class'!F4318</f>
        <v>22</v>
      </c>
      <c r="E737" s="87" t="str">
        <f t="shared" si="23"/>
        <v>T6 Instate Heavy-22</v>
      </c>
      <c r="F737" s="88">
        <f>VLOOKUP(E737,HD_Odo!$C$2:$D$1381,2,FALSE)</f>
        <v>400000</v>
      </c>
      <c r="G737" s="92" t="str">
        <f>'EMFAC2017EI-2011Class'!H4318</f>
        <v>2020-T6 Instate Heavy-22</v>
      </c>
      <c r="H737" s="70">
        <f t="shared" si="22"/>
        <v>0.91762142955937376</v>
      </c>
      <c r="I737" s="37"/>
      <c r="M737" s="36"/>
      <c r="N737" s="13"/>
    </row>
    <row r="738" spans="1:15" ht="13.7" customHeight="1" x14ac:dyDescent="0.25">
      <c r="A738" s="85">
        <f>'EMFAC2017EI-2011Class'!B4319</f>
        <v>2020</v>
      </c>
      <c r="B738" s="86" t="str">
        <f>'EMFAC2017EI-2011Class'!C4319</f>
        <v>T6 Instate Heavy</v>
      </c>
      <c r="C738" s="85">
        <f>'EMFAC2017EI-2011Class'!D4319</f>
        <v>1997</v>
      </c>
      <c r="D738" s="85">
        <f>'EMFAC2017EI-2011Class'!F4319</f>
        <v>23</v>
      </c>
      <c r="E738" s="87" t="str">
        <f t="shared" si="23"/>
        <v>T6 Instate Heavy-23</v>
      </c>
      <c r="F738" s="88">
        <f>VLOOKUP(E738,HD_Odo!$C$2:$D$1381,2,FALSE)</f>
        <v>400000</v>
      </c>
      <c r="G738" s="92" t="str">
        <f>'EMFAC2017EI-2011Class'!H4319</f>
        <v>2020-T6 Instate Heavy-23</v>
      </c>
      <c r="H738" s="70">
        <f t="shared" si="22"/>
        <v>0.91762142955937376</v>
      </c>
      <c r="I738" s="37"/>
      <c r="M738" s="36"/>
      <c r="N738" s="13"/>
    </row>
    <row r="739" spans="1:15" ht="13.7" customHeight="1" x14ac:dyDescent="0.25">
      <c r="A739" s="85">
        <f>'EMFAC2017EI-2011Class'!B4320</f>
        <v>2020</v>
      </c>
      <c r="B739" s="86" t="str">
        <f>'EMFAC2017EI-2011Class'!C4320</f>
        <v>T6 Instate Heavy</v>
      </c>
      <c r="C739" s="85">
        <f>'EMFAC2017EI-2011Class'!D4320</f>
        <v>1996</v>
      </c>
      <c r="D739" s="85">
        <f>'EMFAC2017EI-2011Class'!F4320</f>
        <v>24</v>
      </c>
      <c r="E739" s="87" t="str">
        <f t="shared" si="23"/>
        <v>T6 Instate Heavy-24</v>
      </c>
      <c r="F739" s="88">
        <f>VLOOKUP(E739,HD_Odo!$C$2:$D$1381,2,FALSE)</f>
        <v>400000</v>
      </c>
      <c r="G739" s="92" t="str">
        <f>'EMFAC2017EI-2011Class'!H4320</f>
        <v>2020-T6 Instate Heavy-24</v>
      </c>
      <c r="H739" s="70">
        <f t="shared" si="22"/>
        <v>0.91762142955937376</v>
      </c>
      <c r="I739" s="37"/>
      <c r="M739" s="36"/>
      <c r="N739" s="13"/>
    </row>
    <row r="740" spans="1:15" ht="13.7" customHeight="1" x14ac:dyDescent="0.25">
      <c r="A740" s="85">
        <f>'EMFAC2017EI-2011Class'!B4321</f>
        <v>2020</v>
      </c>
      <c r="B740" s="86" t="str">
        <f>'EMFAC2017EI-2011Class'!C4321</f>
        <v>T6 Instate Heavy</v>
      </c>
      <c r="C740" s="85">
        <f>'EMFAC2017EI-2011Class'!D4321</f>
        <v>1995</v>
      </c>
      <c r="D740" s="85">
        <f>'EMFAC2017EI-2011Class'!F4321</f>
        <v>25</v>
      </c>
      <c r="E740" s="87" t="str">
        <f t="shared" si="23"/>
        <v>T6 Instate Heavy-25</v>
      </c>
      <c r="F740" s="88">
        <f>VLOOKUP(E740,HD_Odo!$C$2:$D$1381,2,FALSE)</f>
        <v>400000</v>
      </c>
      <c r="G740" s="92" t="str">
        <f>'EMFAC2017EI-2011Class'!H4321</f>
        <v>2020-T6 Instate Heavy-25</v>
      </c>
      <c r="H740" s="70">
        <f t="shared" si="22"/>
        <v>0.91762142955937376</v>
      </c>
      <c r="I740" s="37"/>
      <c r="M740" s="36"/>
      <c r="N740" s="13"/>
    </row>
    <row r="741" spans="1:15" ht="13.7" customHeight="1" x14ac:dyDescent="0.25">
      <c r="A741" s="85">
        <f>'EMFAC2017EI-2011Class'!B4322</f>
        <v>2020</v>
      </c>
      <c r="B741" s="86" t="str">
        <f>'EMFAC2017EI-2011Class'!C4322</f>
        <v>T6 Instate Heavy</v>
      </c>
      <c r="C741" s="85">
        <f>'EMFAC2017EI-2011Class'!D4322</f>
        <v>1994</v>
      </c>
      <c r="D741" s="85">
        <f>'EMFAC2017EI-2011Class'!F4322</f>
        <v>26</v>
      </c>
      <c r="E741" s="87" t="str">
        <f t="shared" si="23"/>
        <v>T6 Instate Heavy-26</v>
      </c>
      <c r="F741" s="88">
        <f>VLOOKUP(E741,HD_Odo!$C$2:$D$1381,2,FALSE)</f>
        <v>400000</v>
      </c>
      <c r="G741" s="92" t="str">
        <f>'EMFAC2017EI-2011Class'!H4322</f>
        <v>2020-T6 Instate Heavy-26</v>
      </c>
      <c r="H741" s="70">
        <f t="shared" si="22"/>
        <v>0.91762142955937376</v>
      </c>
      <c r="I741" s="37"/>
      <c r="M741" s="36"/>
      <c r="N741" s="13"/>
    </row>
    <row r="742" spans="1:15" ht="13.7" customHeight="1" x14ac:dyDescent="0.25">
      <c r="A742" s="85">
        <f>'EMFAC2017EI-2011Class'!B4323</f>
        <v>2020</v>
      </c>
      <c r="B742" s="86" t="str">
        <f>'EMFAC2017EI-2011Class'!C4323</f>
        <v>T6 Instate Heavy</v>
      </c>
      <c r="C742" s="85">
        <f>'EMFAC2017EI-2011Class'!D4323</f>
        <v>1993</v>
      </c>
      <c r="D742" s="85">
        <f>'EMFAC2017EI-2011Class'!F4323</f>
        <v>27</v>
      </c>
      <c r="E742" s="87" t="str">
        <f t="shared" si="23"/>
        <v>T6 Instate Heavy-27</v>
      </c>
      <c r="F742" s="88">
        <f>VLOOKUP(E742,HD_Odo!$C$2:$D$1381,2,FALSE)</f>
        <v>400000</v>
      </c>
      <c r="G742" s="92" t="str">
        <f>'EMFAC2017EI-2011Class'!H4323</f>
        <v>2020-T6 Instate Heavy-27</v>
      </c>
      <c r="H742" s="70">
        <f t="shared" si="22"/>
        <v>1</v>
      </c>
      <c r="I742" s="37"/>
      <c r="M742" s="36"/>
      <c r="N742" s="13"/>
    </row>
    <row r="743" spans="1:15" ht="13.7" customHeight="1" x14ac:dyDescent="0.25">
      <c r="A743" s="85">
        <f>'EMFAC2017EI-2011Class'!B4324</f>
        <v>2020</v>
      </c>
      <c r="B743" s="86" t="str">
        <f>'EMFAC2017EI-2011Class'!C4324</f>
        <v>T6 Instate Heavy</v>
      </c>
      <c r="C743" s="85">
        <f>'EMFAC2017EI-2011Class'!D4324</f>
        <v>1992</v>
      </c>
      <c r="D743" s="85">
        <f>'EMFAC2017EI-2011Class'!F4324</f>
        <v>28</v>
      </c>
      <c r="E743" s="87" t="str">
        <f t="shared" si="23"/>
        <v>T6 Instate Heavy-28</v>
      </c>
      <c r="F743" s="88">
        <f>VLOOKUP(E743,HD_Odo!$C$2:$D$1381,2,FALSE)</f>
        <v>400000</v>
      </c>
      <c r="G743" s="92" t="str">
        <f>'EMFAC2017EI-2011Class'!H4324</f>
        <v>2020-T6 Instate Heavy-28</v>
      </c>
      <c r="H743" s="70">
        <f t="shared" si="22"/>
        <v>1</v>
      </c>
      <c r="I743" s="37"/>
      <c r="M743" s="36"/>
      <c r="N743" s="13"/>
    </row>
    <row r="744" spans="1:15" ht="13.7" customHeight="1" x14ac:dyDescent="0.25">
      <c r="A744" s="85">
        <f>'EMFAC2017EI-2011Class'!B4325</f>
        <v>2020</v>
      </c>
      <c r="B744" s="86" t="str">
        <f>'EMFAC2017EI-2011Class'!C4325</f>
        <v>T6 Instate Heavy</v>
      </c>
      <c r="C744" s="85">
        <f>'EMFAC2017EI-2011Class'!D4325</f>
        <v>1991</v>
      </c>
      <c r="D744" s="85">
        <f>'EMFAC2017EI-2011Class'!F4325</f>
        <v>29</v>
      </c>
      <c r="E744" s="87" t="str">
        <f t="shared" si="23"/>
        <v>T6 Instate Heavy-29</v>
      </c>
      <c r="F744" s="88">
        <f>VLOOKUP(E744,HD_Odo!$C$2:$D$1381,2,FALSE)</f>
        <v>400000</v>
      </c>
      <c r="G744" s="92" t="str">
        <f>'EMFAC2017EI-2011Class'!H4325</f>
        <v>2020-T6 Instate Heavy-29</v>
      </c>
      <c r="H744" s="70">
        <f t="shared" si="22"/>
        <v>1</v>
      </c>
      <c r="I744" s="37"/>
      <c r="M744" s="36"/>
      <c r="N744" s="13"/>
    </row>
    <row r="745" spans="1:15" ht="13.7" customHeight="1" x14ac:dyDescent="0.25">
      <c r="A745" s="85">
        <f>'EMFAC2017EI-2011Class'!B4326</f>
        <v>2020</v>
      </c>
      <c r="B745" s="86" t="str">
        <f>'EMFAC2017EI-2011Class'!C4326</f>
        <v>T6 Instate Heavy</v>
      </c>
      <c r="C745" s="85">
        <f>'EMFAC2017EI-2011Class'!D4326</f>
        <v>1990</v>
      </c>
      <c r="D745" s="85">
        <f>'EMFAC2017EI-2011Class'!F4326</f>
        <v>30</v>
      </c>
      <c r="E745" s="87" t="str">
        <f t="shared" si="23"/>
        <v>T6 Instate Heavy-30</v>
      </c>
      <c r="F745" s="88">
        <f>VLOOKUP(E745,HD_Odo!$C$2:$D$1381,2,FALSE)</f>
        <v>400000</v>
      </c>
      <c r="G745" s="92" t="str">
        <f>'EMFAC2017EI-2011Class'!H4326</f>
        <v>2020-T6 Instate Heavy-30</v>
      </c>
      <c r="H745" s="70">
        <f t="shared" si="22"/>
        <v>1</v>
      </c>
      <c r="I745" s="37"/>
      <c r="M745" s="36"/>
      <c r="N745" s="13"/>
    </row>
    <row r="746" spans="1:15" ht="13.7" customHeight="1" x14ac:dyDescent="0.25">
      <c r="A746" s="85">
        <f>'EMFAC2017EI-2011Class'!B4327</f>
        <v>2020</v>
      </c>
      <c r="B746" s="86" t="str">
        <f>'EMFAC2017EI-2011Class'!C4327</f>
        <v>T6 Instate Heavy</v>
      </c>
      <c r="C746" s="85">
        <f>'EMFAC2017EI-2011Class'!D4327</f>
        <v>1989</v>
      </c>
      <c r="D746" s="85">
        <f>'EMFAC2017EI-2011Class'!F4327</f>
        <v>31</v>
      </c>
      <c r="E746" s="87" t="str">
        <f t="shared" si="23"/>
        <v>T6 Instate Heavy-31</v>
      </c>
      <c r="F746" s="88">
        <f>VLOOKUP(E746,HD_Odo!$C$2:$D$1381,2,FALSE)</f>
        <v>400000</v>
      </c>
      <c r="G746" s="92" t="str">
        <f>'EMFAC2017EI-2011Class'!H4327</f>
        <v>2020-T6 Instate Heavy-31</v>
      </c>
      <c r="H746" s="70">
        <f t="shared" si="22"/>
        <v>1</v>
      </c>
      <c r="J746" s="13"/>
      <c r="M746" s="36"/>
      <c r="N746" s="13"/>
    </row>
    <row r="747" spans="1:15" ht="13.7" customHeight="1" x14ac:dyDescent="0.25">
      <c r="A747" s="85">
        <f>'EMFAC2017EI-2011Class'!B4328</f>
        <v>2020</v>
      </c>
      <c r="B747" s="86" t="str">
        <f>'EMFAC2017EI-2011Class'!C4328</f>
        <v>T6 Instate Heavy</v>
      </c>
      <c r="C747" s="85">
        <f>'EMFAC2017EI-2011Class'!D4328</f>
        <v>1988</v>
      </c>
      <c r="D747" s="85">
        <f>'EMFAC2017EI-2011Class'!F4328</f>
        <v>32</v>
      </c>
      <c r="E747" s="87" t="str">
        <f t="shared" si="23"/>
        <v>T6 Instate Heavy-32</v>
      </c>
      <c r="F747" s="88">
        <f>VLOOKUP(E747,HD_Odo!$C$2:$D$1381,2,FALSE)</f>
        <v>400000</v>
      </c>
      <c r="G747" s="92" t="str">
        <f>'EMFAC2017EI-2011Class'!H4328</f>
        <v>2020-T6 Instate Heavy-32</v>
      </c>
      <c r="H747" s="70">
        <f t="shared" si="22"/>
        <v>1</v>
      </c>
      <c r="J747" s="13"/>
      <c r="N747" s="37"/>
      <c r="O747" s="36"/>
    </row>
    <row r="748" spans="1:15" ht="13.7" customHeight="1" x14ac:dyDescent="0.25">
      <c r="A748" s="85">
        <f>'EMFAC2017EI-2011Class'!B4329</f>
        <v>2020</v>
      </c>
      <c r="B748" s="86" t="str">
        <f>'EMFAC2017EI-2011Class'!C4329</f>
        <v>T6 Instate Heavy</v>
      </c>
      <c r="C748" s="85">
        <f>'EMFAC2017EI-2011Class'!D4329</f>
        <v>1987</v>
      </c>
      <c r="D748" s="85">
        <f>'EMFAC2017EI-2011Class'!F4329</f>
        <v>33</v>
      </c>
      <c r="E748" s="87" t="str">
        <f t="shared" si="23"/>
        <v>T6 Instate Heavy-33</v>
      </c>
      <c r="F748" s="88">
        <f>VLOOKUP(E748,HD_Odo!$C$2:$D$1381,2,FALSE)</f>
        <v>400000</v>
      </c>
      <c r="G748" s="92" t="str">
        <f>'EMFAC2017EI-2011Class'!H4329</f>
        <v>2020-T6 Instate Heavy-33</v>
      </c>
      <c r="H748" s="70">
        <f t="shared" si="22"/>
        <v>1</v>
      </c>
      <c r="J748" s="13"/>
      <c r="N748" s="37"/>
      <c r="O748" s="36"/>
    </row>
    <row r="749" spans="1:15" ht="13.7" customHeight="1" x14ac:dyDescent="0.25">
      <c r="A749" s="85">
        <f>'EMFAC2017EI-2011Class'!B4330</f>
        <v>2020</v>
      </c>
      <c r="B749" s="86" t="str">
        <f>'EMFAC2017EI-2011Class'!C4330</f>
        <v>T6 Instate Heavy</v>
      </c>
      <c r="C749" s="85">
        <f>'EMFAC2017EI-2011Class'!D4330</f>
        <v>1986</v>
      </c>
      <c r="D749" s="85">
        <f>'EMFAC2017EI-2011Class'!F4330</f>
        <v>34</v>
      </c>
      <c r="E749" s="87" t="str">
        <f t="shared" si="23"/>
        <v>T6 Instate Heavy-34</v>
      </c>
      <c r="F749" s="88">
        <f>VLOOKUP(E749,HD_Odo!$C$2:$D$1381,2,FALSE)</f>
        <v>400000</v>
      </c>
      <c r="G749" s="92" t="str">
        <f>'EMFAC2017EI-2011Class'!H4330</f>
        <v>2020-T6 Instate Heavy-34</v>
      </c>
      <c r="H749" s="70">
        <f t="shared" si="22"/>
        <v>1</v>
      </c>
      <c r="J749" s="13"/>
      <c r="N749" s="37"/>
      <c r="O749" s="36"/>
    </row>
    <row r="750" spans="1:15" ht="13.7" customHeight="1" x14ac:dyDescent="0.25">
      <c r="A750" s="85">
        <f>'EMFAC2017EI-2011Class'!B4331</f>
        <v>2020</v>
      </c>
      <c r="B750" s="86" t="str">
        <f>'EMFAC2017EI-2011Class'!C4331</f>
        <v>T6 Instate Heavy</v>
      </c>
      <c r="C750" s="85">
        <f>'EMFAC2017EI-2011Class'!D4331</f>
        <v>1985</v>
      </c>
      <c r="D750" s="85">
        <f>'EMFAC2017EI-2011Class'!F4331</f>
        <v>35</v>
      </c>
      <c r="E750" s="87" t="str">
        <f t="shared" si="23"/>
        <v>T6 Instate Heavy-35</v>
      </c>
      <c r="F750" s="88">
        <f>VLOOKUP(E750,HD_Odo!$C$2:$D$1381,2,FALSE)</f>
        <v>400000</v>
      </c>
      <c r="G750" s="92" t="str">
        <f>'EMFAC2017EI-2011Class'!H4331</f>
        <v>2020-T6 Instate Heavy-35</v>
      </c>
      <c r="H750" s="70">
        <f t="shared" si="22"/>
        <v>1</v>
      </c>
      <c r="J750" s="13"/>
      <c r="N750" s="37"/>
      <c r="O750" s="36"/>
    </row>
    <row r="751" spans="1:15" ht="13.7" customHeight="1" x14ac:dyDescent="0.25">
      <c r="A751" s="85">
        <f>'EMFAC2017EI-2011Class'!B4332</f>
        <v>2020</v>
      </c>
      <c r="B751" s="86" t="str">
        <f>'EMFAC2017EI-2011Class'!C4332</f>
        <v>T6 Instate Heavy</v>
      </c>
      <c r="C751" s="85">
        <f>'EMFAC2017EI-2011Class'!D4332</f>
        <v>1984</v>
      </c>
      <c r="D751" s="85">
        <f>'EMFAC2017EI-2011Class'!F4332</f>
        <v>36</v>
      </c>
      <c r="E751" s="87" t="str">
        <f t="shared" si="23"/>
        <v>T6 Instate Heavy-36</v>
      </c>
      <c r="F751" s="88">
        <f>VLOOKUP(E751,HD_Odo!$C$2:$D$1381,2,FALSE)</f>
        <v>400000</v>
      </c>
      <c r="G751" s="92" t="str">
        <f>'EMFAC2017EI-2011Class'!H4332</f>
        <v>2020-T6 Instate Heavy-36</v>
      </c>
      <c r="H751" s="70">
        <f t="shared" si="22"/>
        <v>1</v>
      </c>
      <c r="J751" s="13"/>
      <c r="N751" s="37"/>
      <c r="O751" s="36"/>
    </row>
    <row r="752" spans="1:15" ht="13.7" customHeight="1" x14ac:dyDescent="0.25">
      <c r="A752" s="85">
        <f>'EMFAC2017EI-2011Class'!B4333</f>
        <v>2020</v>
      </c>
      <c r="B752" s="86" t="str">
        <f>'EMFAC2017EI-2011Class'!C4333</f>
        <v>T6 Instate Heavy</v>
      </c>
      <c r="C752" s="85">
        <f>'EMFAC2017EI-2011Class'!D4333</f>
        <v>1983</v>
      </c>
      <c r="D752" s="85">
        <f>'EMFAC2017EI-2011Class'!F4333</f>
        <v>37</v>
      </c>
      <c r="E752" s="87" t="str">
        <f t="shared" si="23"/>
        <v>T6 Instate Heavy-37</v>
      </c>
      <c r="F752" s="88">
        <f>VLOOKUP(E752,HD_Odo!$C$2:$D$1381,2,FALSE)</f>
        <v>400000</v>
      </c>
      <c r="G752" s="92" t="str">
        <f>'EMFAC2017EI-2011Class'!H4333</f>
        <v>2020-T6 Instate Heavy-37</v>
      </c>
      <c r="H752" s="70">
        <f t="shared" si="22"/>
        <v>1</v>
      </c>
      <c r="J752" s="13"/>
      <c r="N752" s="37"/>
      <c r="O752" s="36"/>
    </row>
    <row r="753" spans="1:15" ht="13.7" customHeight="1" x14ac:dyDescent="0.25">
      <c r="A753" s="85">
        <f>'EMFAC2017EI-2011Class'!B4334</f>
        <v>2020</v>
      </c>
      <c r="B753" s="86" t="str">
        <f>'EMFAC2017EI-2011Class'!C4334</f>
        <v>T6 Instate Heavy</v>
      </c>
      <c r="C753" s="85">
        <f>'EMFAC2017EI-2011Class'!D4334</f>
        <v>1982</v>
      </c>
      <c r="D753" s="85">
        <f>'EMFAC2017EI-2011Class'!F4334</f>
        <v>38</v>
      </c>
      <c r="E753" s="87" t="str">
        <f t="shared" si="23"/>
        <v>T6 Instate Heavy-38</v>
      </c>
      <c r="F753" s="88">
        <f>VLOOKUP(E753,HD_Odo!$C$2:$D$1381,2,FALSE)</f>
        <v>400000</v>
      </c>
      <c r="G753" s="92" t="str">
        <f>'EMFAC2017EI-2011Class'!H4334</f>
        <v>2020-T6 Instate Heavy-38</v>
      </c>
      <c r="H753" s="70">
        <f t="shared" si="22"/>
        <v>1</v>
      </c>
      <c r="J753" s="13"/>
      <c r="N753" s="37"/>
      <c r="O753" s="36"/>
    </row>
    <row r="754" spans="1:15" ht="13.7" customHeight="1" x14ac:dyDescent="0.25">
      <c r="A754" s="85">
        <f>'EMFAC2017EI-2011Class'!B4335</f>
        <v>2020</v>
      </c>
      <c r="B754" s="86" t="str">
        <f>'EMFAC2017EI-2011Class'!C4335</f>
        <v>T6 Instate Heavy</v>
      </c>
      <c r="C754" s="85">
        <f>'EMFAC2017EI-2011Class'!D4335</f>
        <v>1981</v>
      </c>
      <c r="D754" s="85">
        <f>'EMFAC2017EI-2011Class'!F4335</f>
        <v>39</v>
      </c>
      <c r="E754" s="87" t="str">
        <f t="shared" si="23"/>
        <v>T6 Instate Heavy-39</v>
      </c>
      <c r="F754" s="88">
        <f>VLOOKUP(E754,HD_Odo!$C$2:$D$1381,2,FALSE)</f>
        <v>400000</v>
      </c>
      <c r="G754" s="92" t="str">
        <f>'EMFAC2017EI-2011Class'!H4335</f>
        <v>2020-T6 Instate Heavy-39</v>
      </c>
      <c r="H754" s="70">
        <f t="shared" si="22"/>
        <v>1</v>
      </c>
      <c r="J754" s="13"/>
      <c r="N754" s="37"/>
      <c r="O754" s="36"/>
    </row>
    <row r="755" spans="1:15" ht="13.7" customHeight="1" x14ac:dyDescent="0.25">
      <c r="A755" s="85">
        <f>'EMFAC2017EI-2011Class'!B4336</f>
        <v>2020</v>
      </c>
      <c r="B755" s="86" t="str">
        <f>'EMFAC2017EI-2011Class'!C4336</f>
        <v>T6 Instate Heavy</v>
      </c>
      <c r="C755" s="85">
        <f>'EMFAC2017EI-2011Class'!D4336</f>
        <v>1980</v>
      </c>
      <c r="D755" s="85">
        <f>'EMFAC2017EI-2011Class'!F4336</f>
        <v>40</v>
      </c>
      <c r="E755" s="87" t="str">
        <f t="shared" si="23"/>
        <v>T6 Instate Heavy-40</v>
      </c>
      <c r="F755" s="88">
        <f>VLOOKUP(E755,HD_Odo!$C$2:$D$1381,2,FALSE)</f>
        <v>400000</v>
      </c>
      <c r="G755" s="92" t="str">
        <f>'EMFAC2017EI-2011Class'!H4336</f>
        <v>2020-T6 Instate Heavy-40</v>
      </c>
      <c r="H755" s="70">
        <f t="shared" si="22"/>
        <v>1</v>
      </c>
      <c r="J755" s="13"/>
      <c r="N755" s="37"/>
      <c r="O755" s="36"/>
    </row>
    <row r="756" spans="1:15" ht="13.7" customHeight="1" x14ac:dyDescent="0.25">
      <c r="A756" s="85">
        <f>'EMFAC2017EI-2011Class'!B4337</f>
        <v>2020</v>
      </c>
      <c r="B756" s="86" t="str">
        <f>'EMFAC2017EI-2011Class'!C4337</f>
        <v>T6 Instate Heavy</v>
      </c>
      <c r="C756" s="85">
        <f>'EMFAC2017EI-2011Class'!D4337</f>
        <v>1979</v>
      </c>
      <c r="D756" s="85">
        <f>'EMFAC2017EI-2011Class'!F4337</f>
        <v>41</v>
      </c>
      <c r="E756" s="87" t="str">
        <f t="shared" si="23"/>
        <v>T6 Instate Heavy-41</v>
      </c>
      <c r="F756" s="88">
        <f>VLOOKUP(E756,HD_Odo!$C$2:$D$1381,2,FALSE)</f>
        <v>400000</v>
      </c>
      <c r="G756" s="92" t="str">
        <f>'EMFAC2017EI-2011Class'!H4337</f>
        <v>2020-T6 Instate Heavy-41</v>
      </c>
      <c r="H756" s="70">
        <f t="shared" si="22"/>
        <v>1</v>
      </c>
      <c r="J756" s="13"/>
      <c r="N756" s="37"/>
      <c r="O756" s="36"/>
    </row>
    <row r="757" spans="1:15" ht="13.7" customHeight="1" x14ac:dyDescent="0.25">
      <c r="A757" s="85">
        <f>'EMFAC2017EI-2011Class'!B4338</f>
        <v>2020</v>
      </c>
      <c r="B757" s="86" t="str">
        <f>'EMFAC2017EI-2011Class'!C4338</f>
        <v>T6 Instate Heavy</v>
      </c>
      <c r="C757" s="85">
        <f>'EMFAC2017EI-2011Class'!D4338</f>
        <v>1978</v>
      </c>
      <c r="D757" s="85">
        <f>'EMFAC2017EI-2011Class'!F4338</f>
        <v>42</v>
      </c>
      <c r="E757" s="87" t="str">
        <f t="shared" si="23"/>
        <v>T6 Instate Heavy-42</v>
      </c>
      <c r="F757" s="88">
        <f>VLOOKUP(E757,HD_Odo!$C$2:$D$1381,2,FALSE)</f>
        <v>400000</v>
      </c>
      <c r="G757" s="92" t="str">
        <f>'EMFAC2017EI-2011Class'!H4338</f>
        <v>2020-T6 Instate Heavy-42</v>
      </c>
      <c r="H757" s="70">
        <f t="shared" si="22"/>
        <v>1</v>
      </c>
      <c r="J757" s="13"/>
      <c r="N757" s="37"/>
      <c r="O757" s="36"/>
    </row>
    <row r="758" spans="1:15" ht="13.7" customHeight="1" x14ac:dyDescent="0.25">
      <c r="A758" s="85">
        <f>'EMFAC2017EI-2011Class'!B4339</f>
        <v>2020</v>
      </c>
      <c r="B758" s="86" t="str">
        <f>'EMFAC2017EI-2011Class'!C4339</f>
        <v>T6 Instate Heavy</v>
      </c>
      <c r="C758" s="85">
        <f>'EMFAC2017EI-2011Class'!D4339</f>
        <v>1977</v>
      </c>
      <c r="D758" s="85">
        <f>'EMFAC2017EI-2011Class'!F4339</f>
        <v>43</v>
      </c>
      <c r="E758" s="87" t="str">
        <f t="shared" si="23"/>
        <v>T6 Instate Heavy-43</v>
      </c>
      <c r="F758" s="88">
        <f>VLOOKUP(E758,HD_Odo!$C$2:$D$1381,2,FALSE)</f>
        <v>400000</v>
      </c>
      <c r="G758" s="92" t="str">
        <f>'EMFAC2017EI-2011Class'!H4339</f>
        <v>2020-T6 Instate Heavy-43</v>
      </c>
      <c r="H758" s="70">
        <f t="shared" si="22"/>
        <v>1</v>
      </c>
      <c r="J758" s="13"/>
      <c r="N758" s="37"/>
      <c r="O758" s="36"/>
    </row>
    <row r="759" spans="1:15" ht="13.7" customHeight="1" x14ac:dyDescent="0.25">
      <c r="A759" s="85">
        <f>'EMFAC2017EI-2011Class'!B4340</f>
        <v>2020</v>
      </c>
      <c r="B759" s="86" t="str">
        <f>'EMFAC2017EI-2011Class'!C4340</f>
        <v>T6 Instate Heavy</v>
      </c>
      <c r="C759" s="85">
        <f>'EMFAC2017EI-2011Class'!D4340</f>
        <v>1976</v>
      </c>
      <c r="D759" s="85">
        <f>'EMFAC2017EI-2011Class'!F4340</f>
        <v>44</v>
      </c>
      <c r="E759" s="87" t="str">
        <f t="shared" si="23"/>
        <v>T6 Instate Heavy-44</v>
      </c>
      <c r="F759" s="88">
        <f>VLOOKUP(E759,HD_Odo!$C$2:$D$1381,2,FALSE)</f>
        <v>400000</v>
      </c>
      <c r="G759" s="92" t="str">
        <f>'EMFAC2017EI-2011Class'!H4340</f>
        <v>2020-T6 Instate Heavy-44</v>
      </c>
      <c r="H759" s="70">
        <f t="shared" si="22"/>
        <v>1</v>
      </c>
      <c r="J759" s="13"/>
      <c r="N759" s="37"/>
      <c r="O759" s="36"/>
    </row>
    <row r="760" spans="1:15" ht="13.7" customHeight="1" x14ac:dyDescent="0.25">
      <c r="A760" s="85">
        <f>'EMFAC2017EI-2011Class'!B4341</f>
        <v>2020</v>
      </c>
      <c r="B760" s="86" t="str">
        <f>'EMFAC2017EI-2011Class'!C4341</f>
        <v>T6 Instate Small</v>
      </c>
      <c r="C760" s="85">
        <f>'EMFAC2017EI-2011Class'!D4341</f>
        <v>2021</v>
      </c>
      <c r="D760" s="85">
        <f>'EMFAC2017EI-2011Class'!F4341</f>
        <v>-1</v>
      </c>
      <c r="E760" s="87" t="str">
        <f t="shared" si="23"/>
        <v>T6 Instate Small--1</v>
      </c>
      <c r="F760" s="88">
        <f>VLOOKUP(E760,HD_Odo!$C$2:$D$1381,2,FALSE)</f>
        <v>0</v>
      </c>
      <c r="G760" s="92" t="str">
        <f>'EMFAC2017EI-2011Class'!H4341</f>
        <v>2020-T6 Instate Small--1</v>
      </c>
      <c r="H760" s="70">
        <f t="shared" si="22"/>
        <v>1</v>
      </c>
      <c r="J760" s="13"/>
      <c r="N760" s="37"/>
      <c r="O760" s="36"/>
    </row>
    <row r="761" spans="1:15" ht="13.7" customHeight="1" x14ac:dyDescent="0.25">
      <c r="A761" s="85">
        <f>'EMFAC2017EI-2011Class'!B4342</f>
        <v>2020</v>
      </c>
      <c r="B761" s="86" t="str">
        <f>'EMFAC2017EI-2011Class'!C4342</f>
        <v>T6 Instate Small</v>
      </c>
      <c r="C761" s="85">
        <f>'EMFAC2017EI-2011Class'!D4342</f>
        <v>2020</v>
      </c>
      <c r="D761" s="85">
        <f>'EMFAC2017EI-2011Class'!F4342</f>
        <v>0</v>
      </c>
      <c r="E761" s="87" t="str">
        <f t="shared" si="23"/>
        <v>T6 Instate Small-0</v>
      </c>
      <c r="F761" s="88">
        <f>VLOOKUP(E761,HD_Odo!$C$2:$D$1381,2,FALSE)</f>
        <v>26110</v>
      </c>
      <c r="G761" s="92" t="str">
        <f>'EMFAC2017EI-2011Class'!H4342</f>
        <v>2020-T6 Instate Small-0</v>
      </c>
      <c r="H761" s="70">
        <f t="shared" si="22"/>
        <v>0.95448130934860598</v>
      </c>
      <c r="J761" s="13"/>
      <c r="N761" s="37"/>
      <c r="O761" s="36"/>
    </row>
    <row r="762" spans="1:15" ht="13.7" customHeight="1" x14ac:dyDescent="0.25">
      <c r="A762" s="85">
        <f>'EMFAC2017EI-2011Class'!B4343</f>
        <v>2020</v>
      </c>
      <c r="B762" s="86" t="str">
        <f>'EMFAC2017EI-2011Class'!C4343</f>
        <v>T6 Instate Small</v>
      </c>
      <c r="C762" s="85">
        <f>'EMFAC2017EI-2011Class'!D4343</f>
        <v>2019</v>
      </c>
      <c r="D762" s="85">
        <f>'EMFAC2017EI-2011Class'!F4343</f>
        <v>1</v>
      </c>
      <c r="E762" s="87" t="str">
        <f t="shared" si="23"/>
        <v>T6 Instate Small-1</v>
      </c>
      <c r="F762" s="88">
        <f>VLOOKUP(E762,HD_Odo!$C$2:$D$1381,2,FALSE)</f>
        <v>52220.02</v>
      </c>
      <c r="G762" s="92" t="str">
        <f>'EMFAC2017EI-2011Class'!H4343</f>
        <v>2020-T6 Instate Small-1</v>
      </c>
      <c r="H762" s="70">
        <f t="shared" si="22"/>
        <v>0.92177285491538652</v>
      </c>
      <c r="J762" s="13"/>
      <c r="N762" s="37"/>
      <c r="O762" s="36"/>
    </row>
    <row r="763" spans="1:15" ht="13.7" customHeight="1" x14ac:dyDescent="0.25">
      <c r="A763" s="85">
        <f>'EMFAC2017EI-2011Class'!B4344</f>
        <v>2020</v>
      </c>
      <c r="B763" s="86" t="str">
        <f>'EMFAC2017EI-2011Class'!C4344</f>
        <v>T6 Instate Small</v>
      </c>
      <c r="C763" s="85">
        <f>'EMFAC2017EI-2011Class'!D4344</f>
        <v>2018</v>
      </c>
      <c r="D763" s="85">
        <f>'EMFAC2017EI-2011Class'!F4344</f>
        <v>2</v>
      </c>
      <c r="E763" s="87" t="str">
        <f t="shared" si="23"/>
        <v>T6 Instate Small-2</v>
      </c>
      <c r="F763" s="88">
        <f>VLOOKUP(E763,HD_Odo!$C$2:$D$1381,2,FALSE)</f>
        <v>78443.02</v>
      </c>
      <c r="G763" s="92" t="str">
        <f>'EMFAC2017EI-2011Class'!H4344</f>
        <v>2020-T6 Instate Small-2</v>
      </c>
      <c r="H763" s="70">
        <f t="shared" si="22"/>
        <v>0.89704057843039431</v>
      </c>
      <c r="J763" s="13"/>
      <c r="N763" s="37"/>
      <c r="O763" s="36"/>
    </row>
    <row r="764" spans="1:15" ht="13.7" customHeight="1" x14ac:dyDescent="0.25">
      <c r="A764" s="85">
        <f>'EMFAC2017EI-2011Class'!B4345</f>
        <v>2020</v>
      </c>
      <c r="B764" s="86" t="str">
        <f>'EMFAC2017EI-2011Class'!C4345</f>
        <v>T6 Instate Small</v>
      </c>
      <c r="C764" s="85">
        <f>'EMFAC2017EI-2011Class'!D4345</f>
        <v>2017</v>
      </c>
      <c r="D764" s="85">
        <f>'EMFAC2017EI-2011Class'!F4345</f>
        <v>3</v>
      </c>
      <c r="E764" s="87" t="str">
        <f t="shared" si="23"/>
        <v>T6 Instate Small-3</v>
      </c>
      <c r="F764" s="88">
        <f>VLOOKUP(E764,HD_Odo!$C$2:$D$1381,2,FALSE)</f>
        <v>104183.02</v>
      </c>
      <c r="G764" s="92" t="str">
        <f>'EMFAC2017EI-2011Class'!H4345</f>
        <v>2020-T6 Instate Small-3</v>
      </c>
      <c r="H764" s="70">
        <f t="shared" si="22"/>
        <v>0.87807502365560131</v>
      </c>
      <c r="J764" s="13"/>
      <c r="N764" s="37"/>
      <c r="O764" s="36"/>
    </row>
    <row r="765" spans="1:15" ht="13.7" customHeight="1" x14ac:dyDescent="0.25">
      <c r="A765" s="85">
        <f>'EMFAC2017EI-2011Class'!B4346</f>
        <v>2020</v>
      </c>
      <c r="B765" s="86" t="str">
        <f>'EMFAC2017EI-2011Class'!C4346</f>
        <v>T6 Instate Small</v>
      </c>
      <c r="C765" s="85">
        <f>'EMFAC2017EI-2011Class'!D4346</f>
        <v>2016</v>
      </c>
      <c r="D765" s="85">
        <f>'EMFAC2017EI-2011Class'!F4346</f>
        <v>4</v>
      </c>
      <c r="E765" s="87" t="str">
        <f t="shared" si="23"/>
        <v>T6 Instate Small-4</v>
      </c>
      <c r="F765" s="88">
        <f>VLOOKUP(E765,HD_Odo!$C$2:$D$1381,2,FALSE)</f>
        <v>129033.02</v>
      </c>
      <c r="G765" s="92" t="str">
        <f>'EMFAC2017EI-2011Class'!H4346</f>
        <v>2020-T6 Instate Small-4</v>
      </c>
      <c r="H765" s="70">
        <f t="shared" si="22"/>
        <v>0.86329576233219596</v>
      </c>
      <c r="J765" s="13"/>
      <c r="N765" s="37"/>
      <c r="O765" s="36"/>
    </row>
    <row r="766" spans="1:15" ht="13.7" customHeight="1" x14ac:dyDescent="0.25">
      <c r="A766" s="85">
        <f>'EMFAC2017EI-2011Class'!B4347</f>
        <v>2020</v>
      </c>
      <c r="B766" s="86" t="str">
        <f>'EMFAC2017EI-2011Class'!C4347</f>
        <v>T6 Instate Small</v>
      </c>
      <c r="C766" s="85">
        <f>'EMFAC2017EI-2011Class'!D4347</f>
        <v>2015</v>
      </c>
      <c r="D766" s="85">
        <f>'EMFAC2017EI-2011Class'!F4347</f>
        <v>5</v>
      </c>
      <c r="E766" s="87" t="str">
        <f t="shared" si="23"/>
        <v>T6 Instate Small-5</v>
      </c>
      <c r="F766" s="88">
        <f>VLOOKUP(E766,HD_Odo!$C$2:$D$1381,2,FALSE)</f>
        <v>152742.01999999999</v>
      </c>
      <c r="G766" s="92" t="str">
        <f>'EMFAC2017EI-2011Class'!H4347</f>
        <v>2020-T6 Instate Small-5</v>
      </c>
      <c r="H766" s="70">
        <f t="shared" ref="H766:H829" si="24">IF(C766&lt;1994,1,IF(C766&lt;2004,($M$3+$N$3*(F766/10000))/($E$3+$F$3*(F766/10000)),IF(C766&lt;2008,($M$4+$N$4*(F766/10000))/($E$4+$F$4*(F766/10000)),IF(C766&lt;2011,($M$5+$N$5*(F766/10000))/($E$5+$F$5*(F766/10000)),IF(C766&lt;2014,($M$6+$N$6*(F766/10000))/($E$6+$F$6*(F766/10000)),($M$7+$N$7*(F766/10000))/($E$7+$F$7*(F766/10000)))))))</f>
        <v>0.85158857290042944</v>
      </c>
      <c r="J766" s="13"/>
      <c r="N766" s="37"/>
      <c r="O766" s="36"/>
    </row>
    <row r="767" spans="1:15" ht="13.7" customHeight="1" x14ac:dyDescent="0.25">
      <c r="A767" s="85">
        <f>'EMFAC2017EI-2011Class'!B4348</f>
        <v>2020</v>
      </c>
      <c r="B767" s="86" t="str">
        <f>'EMFAC2017EI-2011Class'!C4348</f>
        <v>T6 Instate Small</v>
      </c>
      <c r="C767" s="85">
        <f>'EMFAC2017EI-2011Class'!D4348</f>
        <v>2014</v>
      </c>
      <c r="D767" s="85">
        <f>'EMFAC2017EI-2011Class'!F4348</f>
        <v>6</v>
      </c>
      <c r="E767" s="87" t="str">
        <f t="shared" si="23"/>
        <v>T6 Instate Small-6</v>
      </c>
      <c r="F767" s="88">
        <f>VLOOKUP(E767,HD_Odo!$C$2:$D$1381,2,FALSE)</f>
        <v>175186.02</v>
      </c>
      <c r="G767" s="92" t="str">
        <f>'EMFAC2017EI-2011Class'!H4348</f>
        <v>2020-T6 Instate Small-6</v>
      </c>
      <c r="H767" s="70">
        <f t="shared" si="24"/>
        <v>0.84216391932609647</v>
      </c>
      <c r="J767" s="13"/>
      <c r="N767" s="37"/>
      <c r="O767" s="36"/>
    </row>
    <row r="768" spans="1:15" ht="13.7" customHeight="1" x14ac:dyDescent="0.25">
      <c r="A768" s="85">
        <f>'EMFAC2017EI-2011Class'!B4349</f>
        <v>2020</v>
      </c>
      <c r="B768" s="86" t="str">
        <f>'EMFAC2017EI-2011Class'!C4349</f>
        <v>T6 Instate Small</v>
      </c>
      <c r="C768" s="85">
        <f>'EMFAC2017EI-2011Class'!D4349</f>
        <v>2013</v>
      </c>
      <c r="D768" s="85">
        <f>'EMFAC2017EI-2011Class'!F4349</f>
        <v>7</v>
      </c>
      <c r="E768" s="87" t="str">
        <f t="shared" si="23"/>
        <v>T6 Instate Small-7</v>
      </c>
      <c r="F768" s="88">
        <f>VLOOKUP(E768,HD_Odo!$C$2:$D$1381,2,FALSE)</f>
        <v>196337.04</v>
      </c>
      <c r="G768" s="92" t="str">
        <f>'EMFAC2017EI-2011Class'!H4349</f>
        <v>2020-T6 Instate Small-7</v>
      </c>
      <c r="H768" s="70">
        <f t="shared" si="24"/>
        <v>0.81036575283793422</v>
      </c>
      <c r="J768" s="13"/>
      <c r="N768" s="37"/>
      <c r="O768" s="36"/>
    </row>
    <row r="769" spans="1:15" ht="13.7" customHeight="1" x14ac:dyDescent="0.25">
      <c r="A769" s="85">
        <f>'EMFAC2017EI-2011Class'!B4350</f>
        <v>2020</v>
      </c>
      <c r="B769" s="86" t="str">
        <f>'EMFAC2017EI-2011Class'!C4350</f>
        <v>T6 Instate Small</v>
      </c>
      <c r="C769" s="85">
        <f>'EMFAC2017EI-2011Class'!D4350</f>
        <v>2012</v>
      </c>
      <c r="D769" s="85">
        <f>'EMFAC2017EI-2011Class'!F4350</f>
        <v>8</v>
      </c>
      <c r="E769" s="87" t="str">
        <f t="shared" si="23"/>
        <v>T6 Instate Small-8</v>
      </c>
      <c r="F769" s="88">
        <f>VLOOKUP(E769,HD_Odo!$C$2:$D$1381,2,FALSE)</f>
        <v>216233.04</v>
      </c>
      <c r="G769" s="92" t="str">
        <f>'EMFAC2017EI-2011Class'!H4350</f>
        <v>2020-T6 Instate Small-8</v>
      </c>
      <c r="H769" s="70">
        <f t="shared" si="24"/>
        <v>0.80488148243783475</v>
      </c>
      <c r="J769" s="13"/>
      <c r="N769" s="37"/>
      <c r="O769" s="36"/>
    </row>
    <row r="770" spans="1:15" ht="13.7" customHeight="1" x14ac:dyDescent="0.25">
      <c r="A770" s="85">
        <f>'EMFAC2017EI-2011Class'!B4351</f>
        <v>2020</v>
      </c>
      <c r="B770" s="86" t="str">
        <f>'EMFAC2017EI-2011Class'!C4351</f>
        <v>T6 Instate Small</v>
      </c>
      <c r="C770" s="85">
        <f>'EMFAC2017EI-2011Class'!D4351</f>
        <v>2011</v>
      </c>
      <c r="D770" s="85">
        <f>'EMFAC2017EI-2011Class'!F4351</f>
        <v>9</v>
      </c>
      <c r="E770" s="87" t="str">
        <f t="shared" si="23"/>
        <v>T6 Instate Small-9</v>
      </c>
      <c r="F770" s="88">
        <f>VLOOKUP(E770,HD_Odo!$C$2:$D$1381,2,FALSE)</f>
        <v>234945.04</v>
      </c>
      <c r="G770" s="92" t="str">
        <f>'EMFAC2017EI-2011Class'!H4351</f>
        <v>2020-T6 Instate Small-9</v>
      </c>
      <c r="H770" s="70">
        <f t="shared" si="24"/>
        <v>0.800343359662125</v>
      </c>
      <c r="J770" s="13"/>
      <c r="N770" s="37"/>
      <c r="O770" s="36"/>
    </row>
    <row r="771" spans="1:15" ht="13.7" customHeight="1" x14ac:dyDescent="0.25">
      <c r="A771" s="85">
        <f>'EMFAC2017EI-2011Class'!B4352</f>
        <v>2020</v>
      </c>
      <c r="B771" s="86" t="str">
        <f>'EMFAC2017EI-2011Class'!C4352</f>
        <v>T6 Instate Small</v>
      </c>
      <c r="C771" s="85">
        <f>'EMFAC2017EI-2011Class'!D4352</f>
        <v>2010</v>
      </c>
      <c r="D771" s="85">
        <f>'EMFAC2017EI-2011Class'!F4352</f>
        <v>10</v>
      </c>
      <c r="E771" s="87" t="str">
        <f t="shared" si="23"/>
        <v>T6 Instate Small-10</v>
      </c>
      <c r="F771" s="88">
        <f>VLOOKUP(E771,HD_Odo!$C$2:$D$1381,2,FALSE)</f>
        <v>252551.04000000001</v>
      </c>
      <c r="G771" s="92" t="str">
        <f>'EMFAC2017EI-2011Class'!H4352</f>
        <v>2020-T6 Instate Small-10</v>
      </c>
      <c r="H771" s="70">
        <f t="shared" si="24"/>
        <v>0.81009681318371662</v>
      </c>
      <c r="J771" s="13"/>
      <c r="N771" s="37"/>
      <c r="O771" s="36"/>
    </row>
    <row r="772" spans="1:15" ht="13.7" customHeight="1" x14ac:dyDescent="0.25">
      <c r="A772" s="85">
        <f>'EMFAC2017EI-2011Class'!B4353</f>
        <v>2020</v>
      </c>
      <c r="B772" s="86" t="str">
        <f>'EMFAC2017EI-2011Class'!C4353</f>
        <v>T6 Instate Small</v>
      </c>
      <c r="C772" s="85">
        <f>'EMFAC2017EI-2011Class'!D4353</f>
        <v>2009</v>
      </c>
      <c r="D772" s="85">
        <f>'EMFAC2017EI-2011Class'!F4353</f>
        <v>11</v>
      </c>
      <c r="E772" s="87" t="str">
        <f t="shared" si="23"/>
        <v>T6 Instate Small-11</v>
      </c>
      <c r="F772" s="88">
        <f>VLOOKUP(E772,HD_Odo!$C$2:$D$1381,2,FALSE)</f>
        <v>269102.03999999998</v>
      </c>
      <c r="G772" s="92" t="str">
        <f>'EMFAC2017EI-2011Class'!H4353</f>
        <v>2020-T6 Instate Small-11</v>
      </c>
      <c r="H772" s="70">
        <f t="shared" si="24"/>
        <v>0.80500124212614244</v>
      </c>
      <c r="J772" s="13"/>
      <c r="N772" s="37"/>
      <c r="O772" s="36"/>
    </row>
    <row r="773" spans="1:15" ht="13.7" customHeight="1" x14ac:dyDescent="0.25">
      <c r="A773" s="85">
        <f>'EMFAC2017EI-2011Class'!B4354</f>
        <v>2020</v>
      </c>
      <c r="B773" s="86" t="str">
        <f>'EMFAC2017EI-2011Class'!C4354</f>
        <v>T6 Instate Small</v>
      </c>
      <c r="C773" s="85">
        <f>'EMFAC2017EI-2011Class'!D4354</f>
        <v>2008</v>
      </c>
      <c r="D773" s="85">
        <f>'EMFAC2017EI-2011Class'!F4354</f>
        <v>12</v>
      </c>
      <c r="E773" s="87" t="str">
        <f t="shared" si="23"/>
        <v>T6 Instate Small-12</v>
      </c>
      <c r="F773" s="88">
        <f>VLOOKUP(E773,HD_Odo!$C$2:$D$1381,2,FALSE)</f>
        <v>284592.03999999998</v>
      </c>
      <c r="G773" s="92" t="str">
        <f>'EMFAC2017EI-2011Class'!H4354</f>
        <v>2020-T6 Instate Small-12</v>
      </c>
      <c r="H773" s="70">
        <f t="shared" si="24"/>
        <v>0.80055663064893645</v>
      </c>
      <c r="J773" s="13"/>
      <c r="N773" s="37"/>
      <c r="O773" s="36"/>
    </row>
    <row r="774" spans="1:15" ht="13.7" customHeight="1" x14ac:dyDescent="0.25">
      <c r="A774" s="85">
        <f>'EMFAC2017EI-2011Class'!B4355</f>
        <v>2020</v>
      </c>
      <c r="B774" s="86" t="str">
        <f>'EMFAC2017EI-2011Class'!C4355</f>
        <v>T6 Instate Small</v>
      </c>
      <c r="C774" s="85">
        <f>'EMFAC2017EI-2011Class'!D4355</f>
        <v>2007</v>
      </c>
      <c r="D774" s="85">
        <f>'EMFAC2017EI-2011Class'!F4355</f>
        <v>13</v>
      </c>
      <c r="E774" s="87" t="str">
        <f t="shared" si="23"/>
        <v>T6 Instate Small-13</v>
      </c>
      <c r="F774" s="88">
        <f>VLOOKUP(E774,HD_Odo!$C$2:$D$1381,2,FALSE)</f>
        <v>298930.03999999998</v>
      </c>
      <c r="G774" s="92" t="str">
        <f>'EMFAC2017EI-2011Class'!H4355</f>
        <v>2020-T6 Instate Small-13</v>
      </c>
      <c r="H774" s="70">
        <f t="shared" si="24"/>
        <v>0.87733453345686607</v>
      </c>
      <c r="J774" s="13"/>
      <c r="N774" s="37"/>
      <c r="O774" s="36"/>
    </row>
    <row r="775" spans="1:15" ht="13.7" customHeight="1" x14ac:dyDescent="0.25">
      <c r="A775" s="85">
        <f>'EMFAC2017EI-2011Class'!B4356</f>
        <v>2020</v>
      </c>
      <c r="B775" s="86" t="str">
        <f>'EMFAC2017EI-2011Class'!C4356</f>
        <v>T6 Instate Small</v>
      </c>
      <c r="C775" s="85">
        <f>'EMFAC2017EI-2011Class'!D4356</f>
        <v>2006</v>
      </c>
      <c r="D775" s="85">
        <f>'EMFAC2017EI-2011Class'!F4356</f>
        <v>14</v>
      </c>
      <c r="E775" s="87" t="str">
        <f t="shared" si="23"/>
        <v>T6 Instate Small-14</v>
      </c>
      <c r="F775" s="88">
        <f>VLOOKUP(E775,HD_Odo!$C$2:$D$1381,2,FALSE)</f>
        <v>311906.03999999998</v>
      </c>
      <c r="G775" s="92" t="str">
        <f>'EMFAC2017EI-2011Class'!H4356</f>
        <v>2020-T6 Instate Small-14</v>
      </c>
      <c r="H775" s="70">
        <f t="shared" si="24"/>
        <v>0.87491171211529706</v>
      </c>
      <c r="J775" s="13"/>
      <c r="N775" s="37"/>
      <c r="O775" s="36"/>
    </row>
    <row r="776" spans="1:15" ht="13.7" customHeight="1" x14ac:dyDescent="0.25">
      <c r="A776" s="85">
        <f>'EMFAC2017EI-2011Class'!B4357</f>
        <v>2020</v>
      </c>
      <c r="B776" s="86" t="str">
        <f>'EMFAC2017EI-2011Class'!C4357</f>
        <v>T6 Instate Small</v>
      </c>
      <c r="C776" s="85">
        <f>'EMFAC2017EI-2011Class'!D4357</f>
        <v>2005</v>
      </c>
      <c r="D776" s="85">
        <f>'EMFAC2017EI-2011Class'!F4357</f>
        <v>15</v>
      </c>
      <c r="E776" s="87" t="str">
        <f t="shared" si="23"/>
        <v>T6 Instate Small-15</v>
      </c>
      <c r="F776" s="88">
        <f>VLOOKUP(E776,HD_Odo!$C$2:$D$1381,2,FALSE)</f>
        <v>323163.03999999998</v>
      </c>
      <c r="G776" s="92" t="str">
        <f>'EMFAC2017EI-2011Class'!H4357</f>
        <v>2020-T6 Instate Small-15</v>
      </c>
      <c r="H776" s="70">
        <f t="shared" si="24"/>
        <v>0.87289713394474377</v>
      </c>
      <c r="J776" s="13"/>
      <c r="N776" s="37"/>
      <c r="O776" s="36"/>
    </row>
    <row r="777" spans="1:15" ht="13.7" customHeight="1" x14ac:dyDescent="0.25">
      <c r="A777" s="85">
        <f>'EMFAC2017EI-2011Class'!B4358</f>
        <v>2020</v>
      </c>
      <c r="B777" s="86" t="str">
        <f>'EMFAC2017EI-2011Class'!C4358</f>
        <v>T6 Instate Small</v>
      </c>
      <c r="C777" s="85">
        <f>'EMFAC2017EI-2011Class'!D4358</f>
        <v>2004</v>
      </c>
      <c r="D777" s="85">
        <f>'EMFAC2017EI-2011Class'!F4358</f>
        <v>16</v>
      </c>
      <c r="E777" s="87" t="str">
        <f t="shared" si="23"/>
        <v>T6 Instate Small-16</v>
      </c>
      <c r="F777" s="88">
        <f>VLOOKUP(E777,HD_Odo!$C$2:$D$1381,2,FALSE)</f>
        <v>334374.03999999998</v>
      </c>
      <c r="G777" s="92" t="str">
        <f>'EMFAC2017EI-2011Class'!H4358</f>
        <v>2020-T6 Instate Small-16</v>
      </c>
      <c r="H777" s="70">
        <f t="shared" si="24"/>
        <v>0.87096657701626823</v>
      </c>
      <c r="J777" s="13"/>
      <c r="N777" s="37"/>
      <c r="O777" s="36"/>
    </row>
    <row r="778" spans="1:15" ht="13.7" customHeight="1" x14ac:dyDescent="0.25">
      <c r="A778" s="85">
        <f>'EMFAC2017EI-2011Class'!B4359</f>
        <v>2020</v>
      </c>
      <c r="B778" s="86" t="str">
        <f>'EMFAC2017EI-2011Class'!C4359</f>
        <v>T6 Instate Small</v>
      </c>
      <c r="C778" s="85">
        <f>'EMFAC2017EI-2011Class'!D4359</f>
        <v>2003</v>
      </c>
      <c r="D778" s="85">
        <f>'EMFAC2017EI-2011Class'!F4359</f>
        <v>17</v>
      </c>
      <c r="E778" s="87" t="str">
        <f t="shared" si="23"/>
        <v>T6 Instate Small-17</v>
      </c>
      <c r="F778" s="88">
        <f>VLOOKUP(E778,HD_Odo!$C$2:$D$1381,2,FALSE)</f>
        <v>345539.04</v>
      </c>
      <c r="G778" s="92" t="str">
        <f>'EMFAC2017EI-2011Class'!H4359</f>
        <v>2020-T6 Instate Small-17</v>
      </c>
      <c r="H778" s="70">
        <f t="shared" si="24"/>
        <v>0.92209134436729667</v>
      </c>
      <c r="J778" s="13"/>
      <c r="N778" s="37"/>
      <c r="O778" s="36"/>
    </row>
    <row r="779" spans="1:15" ht="13.7" customHeight="1" x14ac:dyDescent="0.25">
      <c r="A779" s="85">
        <f>'EMFAC2017EI-2011Class'!B4360</f>
        <v>2020</v>
      </c>
      <c r="B779" s="86" t="str">
        <f>'EMFAC2017EI-2011Class'!C4360</f>
        <v>T6 Instate Small</v>
      </c>
      <c r="C779" s="85">
        <f>'EMFAC2017EI-2011Class'!D4360</f>
        <v>2002</v>
      </c>
      <c r="D779" s="85">
        <f>'EMFAC2017EI-2011Class'!F4360</f>
        <v>18</v>
      </c>
      <c r="E779" s="87" t="str">
        <f t="shared" ref="E779:E842" si="25">CONCATENATE(B779,"-",D779)</f>
        <v>T6 Instate Small-18</v>
      </c>
      <c r="F779" s="88">
        <f>VLOOKUP(E779,HD_Odo!$C$2:$D$1381,2,FALSE)</f>
        <v>356652.04</v>
      </c>
      <c r="G779" s="92" t="str">
        <f>'EMFAC2017EI-2011Class'!H4360</f>
        <v>2020-T6 Instate Small-18</v>
      </c>
      <c r="H779" s="70">
        <f t="shared" si="24"/>
        <v>0.92111172181919543</v>
      </c>
      <c r="J779" s="13"/>
      <c r="N779" s="37"/>
      <c r="O779" s="36"/>
    </row>
    <row r="780" spans="1:15" ht="13.7" customHeight="1" x14ac:dyDescent="0.25">
      <c r="A780" s="85">
        <f>'EMFAC2017EI-2011Class'!B4361</f>
        <v>2020</v>
      </c>
      <c r="B780" s="86" t="str">
        <f>'EMFAC2017EI-2011Class'!C4361</f>
        <v>T6 Instate Small</v>
      </c>
      <c r="C780" s="85">
        <f>'EMFAC2017EI-2011Class'!D4361</f>
        <v>2001</v>
      </c>
      <c r="D780" s="85">
        <f>'EMFAC2017EI-2011Class'!F4361</f>
        <v>19</v>
      </c>
      <c r="E780" s="87" t="str">
        <f t="shared" si="25"/>
        <v>T6 Instate Small-19</v>
      </c>
      <c r="F780" s="88">
        <f>VLOOKUP(E780,HD_Odo!$C$2:$D$1381,2,FALSE)</f>
        <v>367703.03999999998</v>
      </c>
      <c r="G780" s="92" t="str">
        <f>'EMFAC2017EI-2011Class'!H4361</f>
        <v>2020-T6 Instate Small-19</v>
      </c>
      <c r="H780" s="70">
        <f t="shared" si="24"/>
        <v>0.92017375182198291</v>
      </c>
      <c r="J780" s="13"/>
      <c r="N780" s="37"/>
      <c r="O780" s="36"/>
    </row>
    <row r="781" spans="1:15" ht="13.7" customHeight="1" x14ac:dyDescent="0.25">
      <c r="A781" s="85">
        <f>'EMFAC2017EI-2011Class'!B4362</f>
        <v>2020</v>
      </c>
      <c r="B781" s="86" t="str">
        <f>'EMFAC2017EI-2011Class'!C4362</f>
        <v>T6 Instate Small</v>
      </c>
      <c r="C781" s="85">
        <f>'EMFAC2017EI-2011Class'!D4362</f>
        <v>2000</v>
      </c>
      <c r="D781" s="85">
        <f>'EMFAC2017EI-2011Class'!F4362</f>
        <v>20</v>
      </c>
      <c r="E781" s="87" t="str">
        <f t="shared" si="25"/>
        <v>T6 Instate Small-20</v>
      </c>
      <c r="F781" s="88">
        <f>VLOOKUP(E781,HD_Odo!$C$2:$D$1381,2,FALSE)</f>
        <v>378676.04</v>
      </c>
      <c r="G781" s="92" t="str">
        <f>'EMFAC2017EI-2011Class'!H4362</f>
        <v>2020-T6 Instate Small-20</v>
      </c>
      <c r="H781" s="70">
        <f t="shared" si="24"/>
        <v>0.91927615982982835</v>
      </c>
      <c r="J781" s="13"/>
      <c r="N781" s="37"/>
      <c r="O781" s="36"/>
    </row>
    <row r="782" spans="1:15" ht="13.7" customHeight="1" x14ac:dyDescent="0.25">
      <c r="A782" s="85">
        <f>'EMFAC2017EI-2011Class'!B4363</f>
        <v>2020</v>
      </c>
      <c r="B782" s="86" t="str">
        <f>'EMFAC2017EI-2011Class'!C4363</f>
        <v>T6 Instate Small</v>
      </c>
      <c r="C782" s="85">
        <f>'EMFAC2017EI-2011Class'!D4363</f>
        <v>1999</v>
      </c>
      <c r="D782" s="85">
        <f>'EMFAC2017EI-2011Class'!F4363</f>
        <v>21</v>
      </c>
      <c r="E782" s="87" t="str">
        <f t="shared" si="25"/>
        <v>T6 Instate Small-21</v>
      </c>
      <c r="F782" s="88">
        <f>VLOOKUP(E782,HD_Odo!$C$2:$D$1381,2,FALSE)</f>
        <v>389550.04</v>
      </c>
      <c r="G782" s="92" t="str">
        <f>'EMFAC2017EI-2011Class'!H4363</f>
        <v>2020-T6 Instate Small-21</v>
      </c>
      <c r="H782" s="70">
        <f t="shared" si="24"/>
        <v>0.91841808519847601</v>
      </c>
      <c r="J782" s="13"/>
      <c r="N782" s="37"/>
      <c r="O782" s="36"/>
    </row>
    <row r="783" spans="1:15" ht="13.7" customHeight="1" x14ac:dyDescent="0.25">
      <c r="A783" s="85">
        <f>'EMFAC2017EI-2011Class'!B4364</f>
        <v>2020</v>
      </c>
      <c r="B783" s="86" t="str">
        <f>'EMFAC2017EI-2011Class'!C4364</f>
        <v>T6 Instate Small</v>
      </c>
      <c r="C783" s="85">
        <f>'EMFAC2017EI-2011Class'!D4364</f>
        <v>1998</v>
      </c>
      <c r="D783" s="85">
        <f>'EMFAC2017EI-2011Class'!F4364</f>
        <v>22</v>
      </c>
      <c r="E783" s="87" t="str">
        <f t="shared" si="25"/>
        <v>T6 Instate Small-22</v>
      </c>
      <c r="F783" s="88">
        <f>VLOOKUP(E783,HD_Odo!$C$2:$D$1381,2,FALSE)</f>
        <v>400000</v>
      </c>
      <c r="G783" s="92" t="str">
        <f>'EMFAC2017EI-2011Class'!H4364</f>
        <v>2020-T6 Instate Small-22</v>
      </c>
      <c r="H783" s="70">
        <f t="shared" si="24"/>
        <v>0.91762142955937376</v>
      </c>
      <c r="J783" s="13"/>
      <c r="N783" s="37"/>
      <c r="O783" s="36"/>
    </row>
    <row r="784" spans="1:15" ht="13.7" customHeight="1" x14ac:dyDescent="0.25">
      <c r="A784" s="85">
        <f>'EMFAC2017EI-2011Class'!B4365</f>
        <v>2020</v>
      </c>
      <c r="B784" s="86" t="str">
        <f>'EMFAC2017EI-2011Class'!C4365</f>
        <v>T6 Instate Small</v>
      </c>
      <c r="C784" s="85">
        <f>'EMFAC2017EI-2011Class'!D4365</f>
        <v>1997</v>
      </c>
      <c r="D784" s="85">
        <f>'EMFAC2017EI-2011Class'!F4365</f>
        <v>23</v>
      </c>
      <c r="E784" s="87" t="str">
        <f t="shared" si="25"/>
        <v>T6 Instate Small-23</v>
      </c>
      <c r="F784" s="88">
        <f>VLOOKUP(E784,HD_Odo!$C$2:$D$1381,2,FALSE)</f>
        <v>400000</v>
      </c>
      <c r="G784" s="92" t="str">
        <f>'EMFAC2017EI-2011Class'!H4365</f>
        <v>2020-T6 Instate Small-23</v>
      </c>
      <c r="H784" s="70">
        <f t="shared" si="24"/>
        <v>0.91762142955937376</v>
      </c>
      <c r="J784" s="13"/>
      <c r="N784" s="37"/>
      <c r="O784" s="36"/>
    </row>
    <row r="785" spans="1:15" ht="13.7" customHeight="1" x14ac:dyDescent="0.25">
      <c r="A785" s="85">
        <f>'EMFAC2017EI-2011Class'!B4366</f>
        <v>2020</v>
      </c>
      <c r="B785" s="86" t="str">
        <f>'EMFAC2017EI-2011Class'!C4366</f>
        <v>T6 Instate Small</v>
      </c>
      <c r="C785" s="85">
        <f>'EMFAC2017EI-2011Class'!D4366</f>
        <v>1996</v>
      </c>
      <c r="D785" s="85">
        <f>'EMFAC2017EI-2011Class'!F4366</f>
        <v>24</v>
      </c>
      <c r="E785" s="87" t="str">
        <f t="shared" si="25"/>
        <v>T6 Instate Small-24</v>
      </c>
      <c r="F785" s="88">
        <f>VLOOKUP(E785,HD_Odo!$C$2:$D$1381,2,FALSE)</f>
        <v>400000</v>
      </c>
      <c r="G785" s="92" t="str">
        <f>'EMFAC2017EI-2011Class'!H4366</f>
        <v>2020-T6 Instate Small-24</v>
      </c>
      <c r="H785" s="70">
        <f t="shared" si="24"/>
        <v>0.91762142955937376</v>
      </c>
      <c r="J785" s="13"/>
      <c r="N785" s="37"/>
      <c r="O785" s="36"/>
    </row>
    <row r="786" spans="1:15" ht="13.7" customHeight="1" x14ac:dyDescent="0.25">
      <c r="A786" s="85">
        <f>'EMFAC2017EI-2011Class'!B4367</f>
        <v>2020</v>
      </c>
      <c r="B786" s="86" t="str">
        <f>'EMFAC2017EI-2011Class'!C4367</f>
        <v>T6 Instate Small</v>
      </c>
      <c r="C786" s="85">
        <f>'EMFAC2017EI-2011Class'!D4367</f>
        <v>1995</v>
      </c>
      <c r="D786" s="85">
        <f>'EMFAC2017EI-2011Class'!F4367</f>
        <v>25</v>
      </c>
      <c r="E786" s="87" t="str">
        <f t="shared" si="25"/>
        <v>T6 Instate Small-25</v>
      </c>
      <c r="F786" s="88">
        <f>VLOOKUP(E786,HD_Odo!$C$2:$D$1381,2,FALSE)</f>
        <v>400000</v>
      </c>
      <c r="G786" s="92" t="str">
        <f>'EMFAC2017EI-2011Class'!H4367</f>
        <v>2020-T6 Instate Small-25</v>
      </c>
      <c r="H786" s="70">
        <f t="shared" si="24"/>
        <v>0.91762142955937376</v>
      </c>
      <c r="J786" s="13"/>
      <c r="N786" s="37"/>
      <c r="O786" s="36"/>
    </row>
    <row r="787" spans="1:15" ht="13.7" customHeight="1" x14ac:dyDescent="0.25">
      <c r="A787" s="85">
        <f>'EMFAC2017EI-2011Class'!B4368</f>
        <v>2020</v>
      </c>
      <c r="B787" s="86" t="str">
        <f>'EMFAC2017EI-2011Class'!C4368</f>
        <v>T6 Instate Small</v>
      </c>
      <c r="C787" s="85">
        <f>'EMFAC2017EI-2011Class'!D4368</f>
        <v>1994</v>
      </c>
      <c r="D787" s="85">
        <f>'EMFAC2017EI-2011Class'!F4368</f>
        <v>26</v>
      </c>
      <c r="E787" s="87" t="str">
        <f t="shared" si="25"/>
        <v>T6 Instate Small-26</v>
      </c>
      <c r="F787" s="88">
        <f>VLOOKUP(E787,HD_Odo!$C$2:$D$1381,2,FALSE)</f>
        <v>400000</v>
      </c>
      <c r="G787" s="92" t="str">
        <f>'EMFAC2017EI-2011Class'!H4368</f>
        <v>2020-T6 Instate Small-26</v>
      </c>
      <c r="H787" s="70">
        <f t="shared" si="24"/>
        <v>0.91762142955937376</v>
      </c>
      <c r="J787" s="13"/>
      <c r="N787" s="37"/>
      <c r="O787" s="36"/>
    </row>
    <row r="788" spans="1:15" ht="13.7" customHeight="1" x14ac:dyDescent="0.25">
      <c r="A788" s="85">
        <f>'EMFAC2017EI-2011Class'!B4369</f>
        <v>2020</v>
      </c>
      <c r="B788" s="86" t="str">
        <f>'EMFAC2017EI-2011Class'!C4369</f>
        <v>T6 Instate Small</v>
      </c>
      <c r="C788" s="85">
        <f>'EMFAC2017EI-2011Class'!D4369</f>
        <v>1993</v>
      </c>
      <c r="D788" s="85">
        <f>'EMFAC2017EI-2011Class'!F4369</f>
        <v>27</v>
      </c>
      <c r="E788" s="87" t="str">
        <f t="shared" si="25"/>
        <v>T6 Instate Small-27</v>
      </c>
      <c r="F788" s="88">
        <f>VLOOKUP(E788,HD_Odo!$C$2:$D$1381,2,FALSE)</f>
        <v>400000</v>
      </c>
      <c r="G788" s="92" t="str">
        <f>'EMFAC2017EI-2011Class'!H4369</f>
        <v>2020-T6 Instate Small-27</v>
      </c>
      <c r="H788" s="70">
        <f t="shared" si="24"/>
        <v>1</v>
      </c>
      <c r="J788" s="13"/>
      <c r="N788" s="37"/>
      <c r="O788" s="36"/>
    </row>
    <row r="789" spans="1:15" ht="13.7" customHeight="1" x14ac:dyDescent="0.25">
      <c r="A789" s="85">
        <f>'EMFAC2017EI-2011Class'!B4370</f>
        <v>2020</v>
      </c>
      <c r="B789" s="86" t="str">
        <f>'EMFAC2017EI-2011Class'!C4370</f>
        <v>T6 Instate Small</v>
      </c>
      <c r="C789" s="85">
        <f>'EMFAC2017EI-2011Class'!D4370</f>
        <v>1992</v>
      </c>
      <c r="D789" s="85">
        <f>'EMFAC2017EI-2011Class'!F4370</f>
        <v>28</v>
      </c>
      <c r="E789" s="87" t="str">
        <f t="shared" si="25"/>
        <v>T6 Instate Small-28</v>
      </c>
      <c r="F789" s="88">
        <f>VLOOKUP(E789,HD_Odo!$C$2:$D$1381,2,FALSE)</f>
        <v>400000</v>
      </c>
      <c r="G789" s="92" t="str">
        <f>'EMFAC2017EI-2011Class'!H4370</f>
        <v>2020-T6 Instate Small-28</v>
      </c>
      <c r="H789" s="70">
        <f t="shared" si="24"/>
        <v>1</v>
      </c>
      <c r="J789" s="13"/>
      <c r="N789" s="37"/>
      <c r="O789" s="36"/>
    </row>
    <row r="790" spans="1:15" ht="13.7" customHeight="1" x14ac:dyDescent="0.25">
      <c r="A790" s="85">
        <f>'EMFAC2017EI-2011Class'!B4371</f>
        <v>2020</v>
      </c>
      <c r="B790" s="86" t="str">
        <f>'EMFAC2017EI-2011Class'!C4371</f>
        <v>T6 Instate Small</v>
      </c>
      <c r="C790" s="85">
        <f>'EMFAC2017EI-2011Class'!D4371</f>
        <v>1991</v>
      </c>
      <c r="D790" s="85">
        <f>'EMFAC2017EI-2011Class'!F4371</f>
        <v>29</v>
      </c>
      <c r="E790" s="87" t="str">
        <f t="shared" si="25"/>
        <v>T6 Instate Small-29</v>
      </c>
      <c r="F790" s="88">
        <f>VLOOKUP(E790,HD_Odo!$C$2:$D$1381,2,FALSE)</f>
        <v>400000</v>
      </c>
      <c r="G790" s="92" t="str">
        <f>'EMFAC2017EI-2011Class'!H4371</f>
        <v>2020-T6 Instate Small-29</v>
      </c>
      <c r="H790" s="70">
        <f t="shared" si="24"/>
        <v>1</v>
      </c>
      <c r="J790" s="13"/>
      <c r="N790" s="37"/>
      <c r="O790" s="36"/>
    </row>
    <row r="791" spans="1:15" ht="13.7" customHeight="1" x14ac:dyDescent="0.25">
      <c r="A791" s="85">
        <f>'EMFAC2017EI-2011Class'!B4372</f>
        <v>2020</v>
      </c>
      <c r="B791" s="86" t="str">
        <f>'EMFAC2017EI-2011Class'!C4372</f>
        <v>T6 Instate Small</v>
      </c>
      <c r="C791" s="85">
        <f>'EMFAC2017EI-2011Class'!D4372</f>
        <v>1990</v>
      </c>
      <c r="D791" s="85">
        <f>'EMFAC2017EI-2011Class'!F4372</f>
        <v>30</v>
      </c>
      <c r="E791" s="87" t="str">
        <f t="shared" si="25"/>
        <v>T6 Instate Small-30</v>
      </c>
      <c r="F791" s="88">
        <f>VLOOKUP(E791,HD_Odo!$C$2:$D$1381,2,FALSE)</f>
        <v>400000</v>
      </c>
      <c r="G791" s="92" t="str">
        <f>'EMFAC2017EI-2011Class'!H4372</f>
        <v>2020-T6 Instate Small-30</v>
      </c>
      <c r="H791" s="70">
        <f t="shared" si="24"/>
        <v>1</v>
      </c>
      <c r="J791" s="13"/>
      <c r="N791" s="37"/>
      <c r="O791" s="36"/>
    </row>
    <row r="792" spans="1:15" ht="13.7" customHeight="1" x14ac:dyDescent="0.25">
      <c r="A792" s="85">
        <f>'EMFAC2017EI-2011Class'!B4373</f>
        <v>2020</v>
      </c>
      <c r="B792" s="86" t="str">
        <f>'EMFAC2017EI-2011Class'!C4373</f>
        <v>T6 Instate Small</v>
      </c>
      <c r="C792" s="85">
        <f>'EMFAC2017EI-2011Class'!D4373</f>
        <v>1989</v>
      </c>
      <c r="D792" s="85">
        <f>'EMFAC2017EI-2011Class'!F4373</f>
        <v>31</v>
      </c>
      <c r="E792" s="87" t="str">
        <f t="shared" si="25"/>
        <v>T6 Instate Small-31</v>
      </c>
      <c r="F792" s="88">
        <f>VLOOKUP(E792,HD_Odo!$C$2:$D$1381,2,FALSE)</f>
        <v>400000</v>
      </c>
      <c r="G792" s="92" t="str">
        <f>'EMFAC2017EI-2011Class'!H4373</f>
        <v>2020-T6 Instate Small-31</v>
      </c>
      <c r="H792" s="70">
        <f t="shared" si="24"/>
        <v>1</v>
      </c>
      <c r="J792" s="13"/>
      <c r="N792" s="37"/>
      <c r="O792" s="36"/>
    </row>
    <row r="793" spans="1:15" ht="13.7" customHeight="1" x14ac:dyDescent="0.25">
      <c r="A793" s="85">
        <f>'EMFAC2017EI-2011Class'!B4374</f>
        <v>2020</v>
      </c>
      <c r="B793" s="86" t="str">
        <f>'EMFAC2017EI-2011Class'!C4374</f>
        <v>T6 Instate Small</v>
      </c>
      <c r="C793" s="85">
        <f>'EMFAC2017EI-2011Class'!D4374</f>
        <v>1988</v>
      </c>
      <c r="D793" s="85">
        <f>'EMFAC2017EI-2011Class'!F4374</f>
        <v>32</v>
      </c>
      <c r="E793" s="87" t="str">
        <f t="shared" si="25"/>
        <v>T6 Instate Small-32</v>
      </c>
      <c r="F793" s="88">
        <f>VLOOKUP(E793,HD_Odo!$C$2:$D$1381,2,FALSE)</f>
        <v>400000</v>
      </c>
      <c r="G793" s="92" t="str">
        <f>'EMFAC2017EI-2011Class'!H4374</f>
        <v>2020-T6 Instate Small-32</v>
      </c>
      <c r="H793" s="70">
        <f t="shared" si="24"/>
        <v>1</v>
      </c>
      <c r="J793" s="13"/>
      <c r="N793" s="37"/>
      <c r="O793" s="36"/>
    </row>
    <row r="794" spans="1:15" ht="13.7" customHeight="1" x14ac:dyDescent="0.25">
      <c r="A794" s="85">
        <f>'EMFAC2017EI-2011Class'!B4375</f>
        <v>2020</v>
      </c>
      <c r="B794" s="86" t="str">
        <f>'EMFAC2017EI-2011Class'!C4375</f>
        <v>T6 Instate Small</v>
      </c>
      <c r="C794" s="85">
        <f>'EMFAC2017EI-2011Class'!D4375</f>
        <v>1987</v>
      </c>
      <c r="D794" s="85">
        <f>'EMFAC2017EI-2011Class'!F4375</f>
        <v>33</v>
      </c>
      <c r="E794" s="87" t="str">
        <f t="shared" si="25"/>
        <v>T6 Instate Small-33</v>
      </c>
      <c r="F794" s="88">
        <f>VLOOKUP(E794,HD_Odo!$C$2:$D$1381,2,FALSE)</f>
        <v>400000</v>
      </c>
      <c r="G794" s="92" t="str">
        <f>'EMFAC2017EI-2011Class'!H4375</f>
        <v>2020-T6 Instate Small-33</v>
      </c>
      <c r="H794" s="70">
        <f t="shared" si="24"/>
        <v>1</v>
      </c>
      <c r="J794" s="13"/>
      <c r="N794" s="37"/>
      <c r="O794" s="36"/>
    </row>
    <row r="795" spans="1:15" ht="13.7" customHeight="1" x14ac:dyDescent="0.25">
      <c r="A795" s="85">
        <f>'EMFAC2017EI-2011Class'!B4376</f>
        <v>2020</v>
      </c>
      <c r="B795" s="86" t="str">
        <f>'EMFAC2017EI-2011Class'!C4376</f>
        <v>T6 Instate Small</v>
      </c>
      <c r="C795" s="85">
        <f>'EMFAC2017EI-2011Class'!D4376</f>
        <v>1986</v>
      </c>
      <c r="D795" s="85">
        <f>'EMFAC2017EI-2011Class'!F4376</f>
        <v>34</v>
      </c>
      <c r="E795" s="87" t="str">
        <f t="shared" si="25"/>
        <v>T6 Instate Small-34</v>
      </c>
      <c r="F795" s="88">
        <f>VLOOKUP(E795,HD_Odo!$C$2:$D$1381,2,FALSE)</f>
        <v>400000</v>
      </c>
      <c r="G795" s="92" t="str">
        <f>'EMFAC2017EI-2011Class'!H4376</f>
        <v>2020-T6 Instate Small-34</v>
      </c>
      <c r="H795" s="70">
        <f t="shared" si="24"/>
        <v>1</v>
      </c>
      <c r="J795" s="13"/>
      <c r="N795" s="37"/>
      <c r="O795" s="36"/>
    </row>
    <row r="796" spans="1:15" ht="13.7" customHeight="1" x14ac:dyDescent="0.25">
      <c r="A796" s="85">
        <f>'EMFAC2017EI-2011Class'!B4377</f>
        <v>2020</v>
      </c>
      <c r="B796" s="86" t="str">
        <f>'EMFAC2017EI-2011Class'!C4377</f>
        <v>T6 Instate Small</v>
      </c>
      <c r="C796" s="85">
        <f>'EMFAC2017EI-2011Class'!D4377</f>
        <v>1985</v>
      </c>
      <c r="D796" s="85">
        <f>'EMFAC2017EI-2011Class'!F4377</f>
        <v>35</v>
      </c>
      <c r="E796" s="87" t="str">
        <f t="shared" si="25"/>
        <v>T6 Instate Small-35</v>
      </c>
      <c r="F796" s="88">
        <f>VLOOKUP(E796,HD_Odo!$C$2:$D$1381,2,FALSE)</f>
        <v>400000</v>
      </c>
      <c r="G796" s="92" t="str">
        <f>'EMFAC2017EI-2011Class'!H4377</f>
        <v>2020-T6 Instate Small-35</v>
      </c>
      <c r="H796" s="70">
        <f t="shared" si="24"/>
        <v>1</v>
      </c>
      <c r="J796" s="13"/>
      <c r="N796" s="37"/>
      <c r="O796" s="36"/>
    </row>
    <row r="797" spans="1:15" ht="13.7" customHeight="1" x14ac:dyDescent="0.25">
      <c r="A797" s="85">
        <f>'EMFAC2017EI-2011Class'!B4378</f>
        <v>2020</v>
      </c>
      <c r="B797" s="86" t="str">
        <f>'EMFAC2017EI-2011Class'!C4378</f>
        <v>T6 Instate Small</v>
      </c>
      <c r="C797" s="85">
        <f>'EMFAC2017EI-2011Class'!D4378</f>
        <v>1984</v>
      </c>
      <c r="D797" s="85">
        <f>'EMFAC2017EI-2011Class'!F4378</f>
        <v>36</v>
      </c>
      <c r="E797" s="87" t="str">
        <f t="shared" si="25"/>
        <v>T6 Instate Small-36</v>
      </c>
      <c r="F797" s="88">
        <f>VLOOKUP(E797,HD_Odo!$C$2:$D$1381,2,FALSE)</f>
        <v>400000</v>
      </c>
      <c r="G797" s="92" t="str">
        <f>'EMFAC2017EI-2011Class'!H4378</f>
        <v>2020-T6 Instate Small-36</v>
      </c>
      <c r="H797" s="70">
        <f t="shared" si="24"/>
        <v>1</v>
      </c>
      <c r="J797" s="13"/>
      <c r="N797" s="37"/>
      <c r="O797" s="36"/>
    </row>
    <row r="798" spans="1:15" ht="13.7" customHeight="1" x14ac:dyDescent="0.25">
      <c r="A798" s="85">
        <f>'EMFAC2017EI-2011Class'!B4379</f>
        <v>2020</v>
      </c>
      <c r="B798" s="86" t="str">
        <f>'EMFAC2017EI-2011Class'!C4379</f>
        <v>T6 Instate Small</v>
      </c>
      <c r="C798" s="85">
        <f>'EMFAC2017EI-2011Class'!D4379</f>
        <v>1983</v>
      </c>
      <c r="D798" s="85">
        <f>'EMFAC2017EI-2011Class'!F4379</f>
        <v>37</v>
      </c>
      <c r="E798" s="87" t="str">
        <f t="shared" si="25"/>
        <v>T6 Instate Small-37</v>
      </c>
      <c r="F798" s="88">
        <f>VLOOKUP(E798,HD_Odo!$C$2:$D$1381,2,FALSE)</f>
        <v>400000</v>
      </c>
      <c r="G798" s="92" t="str">
        <f>'EMFAC2017EI-2011Class'!H4379</f>
        <v>2020-T6 Instate Small-37</v>
      </c>
      <c r="H798" s="70">
        <f t="shared" si="24"/>
        <v>1</v>
      </c>
      <c r="J798" s="13"/>
      <c r="N798" s="37"/>
      <c r="O798" s="36"/>
    </row>
    <row r="799" spans="1:15" ht="13.7" customHeight="1" x14ac:dyDescent="0.25">
      <c r="A799" s="85">
        <f>'EMFAC2017EI-2011Class'!B4380</f>
        <v>2020</v>
      </c>
      <c r="B799" s="86" t="str">
        <f>'EMFAC2017EI-2011Class'!C4380</f>
        <v>T6 Instate Small</v>
      </c>
      <c r="C799" s="85">
        <f>'EMFAC2017EI-2011Class'!D4380</f>
        <v>1982</v>
      </c>
      <c r="D799" s="85">
        <f>'EMFAC2017EI-2011Class'!F4380</f>
        <v>38</v>
      </c>
      <c r="E799" s="87" t="str">
        <f t="shared" si="25"/>
        <v>T6 Instate Small-38</v>
      </c>
      <c r="F799" s="88">
        <f>VLOOKUP(E799,HD_Odo!$C$2:$D$1381,2,FALSE)</f>
        <v>400000</v>
      </c>
      <c r="G799" s="92" t="str">
        <f>'EMFAC2017EI-2011Class'!H4380</f>
        <v>2020-T6 Instate Small-38</v>
      </c>
      <c r="H799" s="70">
        <f t="shared" si="24"/>
        <v>1</v>
      </c>
      <c r="J799" s="13"/>
      <c r="N799" s="37"/>
      <c r="O799" s="36"/>
    </row>
    <row r="800" spans="1:15" ht="13.7" customHeight="1" x14ac:dyDescent="0.25">
      <c r="A800" s="85">
        <f>'EMFAC2017EI-2011Class'!B4381</f>
        <v>2020</v>
      </c>
      <c r="B800" s="86" t="str">
        <f>'EMFAC2017EI-2011Class'!C4381</f>
        <v>T6 Instate Small</v>
      </c>
      <c r="C800" s="85">
        <f>'EMFAC2017EI-2011Class'!D4381</f>
        <v>1981</v>
      </c>
      <c r="D800" s="85">
        <f>'EMFAC2017EI-2011Class'!F4381</f>
        <v>39</v>
      </c>
      <c r="E800" s="87" t="str">
        <f t="shared" si="25"/>
        <v>T6 Instate Small-39</v>
      </c>
      <c r="F800" s="88">
        <f>VLOOKUP(E800,HD_Odo!$C$2:$D$1381,2,FALSE)</f>
        <v>400000</v>
      </c>
      <c r="G800" s="92" t="str">
        <f>'EMFAC2017EI-2011Class'!H4381</f>
        <v>2020-T6 Instate Small-39</v>
      </c>
      <c r="H800" s="70">
        <f t="shared" si="24"/>
        <v>1</v>
      </c>
      <c r="J800" s="13"/>
      <c r="N800" s="37"/>
      <c r="O800" s="36"/>
    </row>
    <row r="801" spans="1:15" ht="13.7" customHeight="1" x14ac:dyDescent="0.25">
      <c r="A801" s="85">
        <f>'EMFAC2017EI-2011Class'!B4382</f>
        <v>2020</v>
      </c>
      <c r="B801" s="86" t="str">
        <f>'EMFAC2017EI-2011Class'!C4382</f>
        <v>T6 Instate Small</v>
      </c>
      <c r="C801" s="85">
        <f>'EMFAC2017EI-2011Class'!D4382</f>
        <v>1979</v>
      </c>
      <c r="D801" s="85">
        <f>'EMFAC2017EI-2011Class'!F4382</f>
        <v>41</v>
      </c>
      <c r="E801" s="87" t="str">
        <f t="shared" si="25"/>
        <v>T6 Instate Small-41</v>
      </c>
      <c r="F801" s="88">
        <f>VLOOKUP(E801,HD_Odo!$C$2:$D$1381,2,FALSE)</f>
        <v>400000</v>
      </c>
      <c r="G801" s="92" t="str">
        <f>'EMFAC2017EI-2011Class'!H4382</f>
        <v>2020-T6 Instate Small-41</v>
      </c>
      <c r="H801" s="70">
        <f t="shared" si="24"/>
        <v>1</v>
      </c>
      <c r="J801" s="13"/>
      <c r="N801" s="37"/>
      <c r="O801" s="36"/>
    </row>
    <row r="802" spans="1:15" ht="13.7" customHeight="1" x14ac:dyDescent="0.25">
      <c r="A802" s="85">
        <f>'EMFAC2017EI-2011Class'!B4383</f>
        <v>2020</v>
      </c>
      <c r="B802" s="86" t="str">
        <f>'EMFAC2017EI-2011Class'!C4383</f>
        <v>T6 Instate Small</v>
      </c>
      <c r="C802" s="85">
        <f>'EMFAC2017EI-2011Class'!D4383</f>
        <v>1978</v>
      </c>
      <c r="D802" s="85">
        <f>'EMFAC2017EI-2011Class'!F4383</f>
        <v>42</v>
      </c>
      <c r="E802" s="87" t="str">
        <f t="shared" si="25"/>
        <v>T6 Instate Small-42</v>
      </c>
      <c r="F802" s="88">
        <f>VLOOKUP(E802,HD_Odo!$C$2:$D$1381,2,FALSE)</f>
        <v>400000</v>
      </c>
      <c r="G802" s="92" t="str">
        <f>'EMFAC2017EI-2011Class'!H4383</f>
        <v>2020-T6 Instate Small-42</v>
      </c>
      <c r="H802" s="70">
        <f t="shared" si="24"/>
        <v>1</v>
      </c>
      <c r="J802" s="13"/>
      <c r="N802" s="37"/>
      <c r="O802" s="36"/>
    </row>
    <row r="803" spans="1:15" ht="13.7" customHeight="1" x14ac:dyDescent="0.25">
      <c r="A803" s="85">
        <f>'EMFAC2017EI-2011Class'!B4384</f>
        <v>2020</v>
      </c>
      <c r="B803" s="86" t="str">
        <f>'EMFAC2017EI-2011Class'!C4384</f>
        <v>T6 Instate Small</v>
      </c>
      <c r="C803" s="85">
        <f>'EMFAC2017EI-2011Class'!D4384</f>
        <v>1977</v>
      </c>
      <c r="D803" s="85">
        <f>'EMFAC2017EI-2011Class'!F4384</f>
        <v>43</v>
      </c>
      <c r="E803" s="87" t="str">
        <f t="shared" si="25"/>
        <v>T6 Instate Small-43</v>
      </c>
      <c r="F803" s="88">
        <f>VLOOKUP(E803,HD_Odo!$C$2:$D$1381,2,FALSE)</f>
        <v>400000</v>
      </c>
      <c r="G803" s="92" t="str">
        <f>'EMFAC2017EI-2011Class'!H4384</f>
        <v>2020-T6 Instate Small-43</v>
      </c>
      <c r="H803" s="70">
        <f t="shared" si="24"/>
        <v>1</v>
      </c>
      <c r="J803" s="13"/>
      <c r="N803" s="37"/>
      <c r="O803" s="36"/>
    </row>
    <row r="804" spans="1:15" ht="13.7" customHeight="1" x14ac:dyDescent="0.25">
      <c r="A804" s="85">
        <f>'EMFAC2017EI-2011Class'!B4385</f>
        <v>2020</v>
      </c>
      <c r="B804" s="86" t="str">
        <f>'EMFAC2017EI-2011Class'!C4385</f>
        <v>T6 Instate Small</v>
      </c>
      <c r="C804" s="85">
        <f>'EMFAC2017EI-2011Class'!D4385</f>
        <v>1976</v>
      </c>
      <c r="D804" s="85">
        <f>'EMFAC2017EI-2011Class'!F4385</f>
        <v>44</v>
      </c>
      <c r="E804" s="87" t="str">
        <f t="shared" si="25"/>
        <v>T6 Instate Small-44</v>
      </c>
      <c r="F804" s="88">
        <f>VLOOKUP(E804,HD_Odo!$C$2:$D$1381,2,FALSE)</f>
        <v>400000</v>
      </c>
      <c r="G804" s="92" t="str">
        <f>'EMFAC2017EI-2011Class'!H4385</f>
        <v>2020-T6 Instate Small-44</v>
      </c>
      <c r="H804" s="70">
        <f t="shared" si="24"/>
        <v>1</v>
      </c>
      <c r="J804" s="13"/>
      <c r="N804" s="37"/>
      <c r="O804" s="36"/>
    </row>
    <row r="805" spans="1:15" ht="13.7" customHeight="1" x14ac:dyDescent="0.25">
      <c r="A805" s="85">
        <f>'EMFAC2017EI-2011Class'!B4386</f>
        <v>2020</v>
      </c>
      <c r="B805" s="86" t="str">
        <f>'EMFAC2017EI-2011Class'!C4386</f>
        <v>T6 OOS Heavy</v>
      </c>
      <c r="C805" s="85">
        <f>'EMFAC2017EI-2011Class'!D4386</f>
        <v>2021</v>
      </c>
      <c r="D805" s="85">
        <f>'EMFAC2017EI-2011Class'!F4386</f>
        <v>-1</v>
      </c>
      <c r="E805" s="87" t="str">
        <f t="shared" si="25"/>
        <v>T6 OOS Heavy--1</v>
      </c>
      <c r="F805" s="88">
        <f>VLOOKUP(E805,HD_Odo!$C$2:$D$1381,2,FALSE)</f>
        <v>0</v>
      </c>
      <c r="G805" s="92" t="str">
        <f>'EMFAC2017EI-2011Class'!H4386</f>
        <v>2020-T6 OOS Heavy--1</v>
      </c>
      <c r="H805" s="70">
        <f t="shared" si="24"/>
        <v>1</v>
      </c>
      <c r="J805" s="13"/>
      <c r="N805" s="37"/>
      <c r="O805" s="36"/>
    </row>
    <row r="806" spans="1:15" ht="13.7" customHeight="1" x14ac:dyDescent="0.25">
      <c r="A806" s="85">
        <f>'EMFAC2017EI-2011Class'!B4387</f>
        <v>2020</v>
      </c>
      <c r="B806" s="86" t="str">
        <f>'EMFAC2017EI-2011Class'!C4387</f>
        <v>T6 OOS Heavy</v>
      </c>
      <c r="C806" s="85">
        <f>'EMFAC2017EI-2011Class'!D4387</f>
        <v>2020</v>
      </c>
      <c r="D806" s="85">
        <f>'EMFAC2017EI-2011Class'!F4387</f>
        <v>0</v>
      </c>
      <c r="E806" s="87" t="str">
        <f t="shared" si="25"/>
        <v>T6 OOS Heavy-0</v>
      </c>
      <c r="F806" s="88">
        <f>VLOOKUP(E806,HD_Odo!$C$2:$D$1381,2,FALSE)</f>
        <v>26110</v>
      </c>
      <c r="G806" s="92" t="str">
        <f>'EMFAC2017EI-2011Class'!H4387</f>
        <v>2020-T6 OOS Heavy-0</v>
      </c>
      <c r="H806" s="70">
        <f t="shared" si="24"/>
        <v>0.95448130934860598</v>
      </c>
      <c r="J806" s="13"/>
      <c r="N806" s="37"/>
      <c r="O806" s="36"/>
    </row>
    <row r="807" spans="1:15" ht="13.7" customHeight="1" x14ac:dyDescent="0.25">
      <c r="A807" s="85">
        <f>'EMFAC2017EI-2011Class'!B4388</f>
        <v>2020</v>
      </c>
      <c r="B807" s="86" t="str">
        <f>'EMFAC2017EI-2011Class'!C4388</f>
        <v>T6 OOS Heavy</v>
      </c>
      <c r="C807" s="85">
        <f>'EMFAC2017EI-2011Class'!D4388</f>
        <v>2019</v>
      </c>
      <c r="D807" s="85">
        <f>'EMFAC2017EI-2011Class'!F4388</f>
        <v>1</v>
      </c>
      <c r="E807" s="87" t="str">
        <f t="shared" si="25"/>
        <v>T6 OOS Heavy-1</v>
      </c>
      <c r="F807" s="88">
        <f>VLOOKUP(E807,HD_Odo!$C$2:$D$1381,2,FALSE)</f>
        <v>52220.02</v>
      </c>
      <c r="G807" s="92" t="str">
        <f>'EMFAC2017EI-2011Class'!H4388</f>
        <v>2020-T6 OOS Heavy-1</v>
      </c>
      <c r="H807" s="70">
        <f t="shared" si="24"/>
        <v>0.92177285491538652</v>
      </c>
      <c r="J807" s="13"/>
      <c r="N807" s="37"/>
      <c r="O807" s="36"/>
    </row>
    <row r="808" spans="1:15" ht="13.7" customHeight="1" x14ac:dyDescent="0.25">
      <c r="A808" s="85">
        <f>'EMFAC2017EI-2011Class'!B4389</f>
        <v>2020</v>
      </c>
      <c r="B808" s="86" t="str">
        <f>'EMFAC2017EI-2011Class'!C4389</f>
        <v>T6 OOS Heavy</v>
      </c>
      <c r="C808" s="85">
        <f>'EMFAC2017EI-2011Class'!D4389</f>
        <v>2018</v>
      </c>
      <c r="D808" s="85">
        <f>'EMFAC2017EI-2011Class'!F4389</f>
        <v>2</v>
      </c>
      <c r="E808" s="87" t="str">
        <f t="shared" si="25"/>
        <v>T6 OOS Heavy-2</v>
      </c>
      <c r="F808" s="88">
        <f>VLOOKUP(E808,HD_Odo!$C$2:$D$1381,2,FALSE)</f>
        <v>78443.02</v>
      </c>
      <c r="G808" s="92" t="str">
        <f>'EMFAC2017EI-2011Class'!H4389</f>
        <v>2020-T6 OOS Heavy-2</v>
      </c>
      <c r="H808" s="70">
        <f t="shared" si="24"/>
        <v>0.89704057843039431</v>
      </c>
      <c r="J808" s="13"/>
      <c r="N808" s="37"/>
      <c r="O808" s="36"/>
    </row>
    <row r="809" spans="1:15" ht="13.7" customHeight="1" x14ac:dyDescent="0.25">
      <c r="A809" s="85">
        <f>'EMFAC2017EI-2011Class'!B4390</f>
        <v>2020</v>
      </c>
      <c r="B809" s="86" t="str">
        <f>'EMFAC2017EI-2011Class'!C4390</f>
        <v>T6 OOS Heavy</v>
      </c>
      <c r="C809" s="85">
        <f>'EMFAC2017EI-2011Class'!D4390</f>
        <v>2017</v>
      </c>
      <c r="D809" s="85">
        <f>'EMFAC2017EI-2011Class'!F4390</f>
        <v>3</v>
      </c>
      <c r="E809" s="87" t="str">
        <f t="shared" si="25"/>
        <v>T6 OOS Heavy-3</v>
      </c>
      <c r="F809" s="88">
        <f>VLOOKUP(E809,HD_Odo!$C$2:$D$1381,2,FALSE)</f>
        <v>104183.02</v>
      </c>
      <c r="G809" s="92" t="str">
        <f>'EMFAC2017EI-2011Class'!H4390</f>
        <v>2020-T6 OOS Heavy-3</v>
      </c>
      <c r="H809" s="70">
        <f t="shared" si="24"/>
        <v>0.87807502365560131</v>
      </c>
      <c r="J809" s="13"/>
      <c r="N809" s="37"/>
      <c r="O809" s="36"/>
    </row>
    <row r="810" spans="1:15" ht="13.7" customHeight="1" x14ac:dyDescent="0.25">
      <c r="A810" s="85">
        <f>'EMFAC2017EI-2011Class'!B4391</f>
        <v>2020</v>
      </c>
      <c r="B810" s="86" t="str">
        <f>'EMFAC2017EI-2011Class'!C4391</f>
        <v>T6 OOS Heavy</v>
      </c>
      <c r="C810" s="85">
        <f>'EMFAC2017EI-2011Class'!D4391</f>
        <v>2016</v>
      </c>
      <c r="D810" s="85">
        <f>'EMFAC2017EI-2011Class'!F4391</f>
        <v>4</v>
      </c>
      <c r="E810" s="87" t="str">
        <f t="shared" si="25"/>
        <v>T6 OOS Heavy-4</v>
      </c>
      <c r="F810" s="88">
        <f>VLOOKUP(E810,HD_Odo!$C$2:$D$1381,2,FALSE)</f>
        <v>129033.02</v>
      </c>
      <c r="G810" s="92" t="str">
        <f>'EMFAC2017EI-2011Class'!H4391</f>
        <v>2020-T6 OOS Heavy-4</v>
      </c>
      <c r="H810" s="70">
        <f t="shared" si="24"/>
        <v>0.86329576233219596</v>
      </c>
      <c r="J810" s="13"/>
      <c r="N810" s="37"/>
      <c r="O810" s="36"/>
    </row>
    <row r="811" spans="1:15" ht="13.7" customHeight="1" x14ac:dyDescent="0.25">
      <c r="A811" s="85">
        <f>'EMFAC2017EI-2011Class'!B4392</f>
        <v>2020</v>
      </c>
      <c r="B811" s="86" t="str">
        <f>'EMFAC2017EI-2011Class'!C4392</f>
        <v>T6 OOS Heavy</v>
      </c>
      <c r="C811" s="85">
        <f>'EMFAC2017EI-2011Class'!D4392</f>
        <v>2015</v>
      </c>
      <c r="D811" s="85">
        <f>'EMFAC2017EI-2011Class'!F4392</f>
        <v>5</v>
      </c>
      <c r="E811" s="87" t="str">
        <f t="shared" si="25"/>
        <v>T6 OOS Heavy-5</v>
      </c>
      <c r="F811" s="88">
        <f>VLOOKUP(E811,HD_Odo!$C$2:$D$1381,2,FALSE)</f>
        <v>152742.01999999999</v>
      </c>
      <c r="G811" s="92" t="str">
        <f>'EMFAC2017EI-2011Class'!H4392</f>
        <v>2020-T6 OOS Heavy-5</v>
      </c>
      <c r="H811" s="70">
        <f t="shared" si="24"/>
        <v>0.85158857290042944</v>
      </c>
      <c r="J811" s="13"/>
      <c r="N811" s="37"/>
      <c r="O811" s="36"/>
    </row>
    <row r="812" spans="1:15" ht="13.7" customHeight="1" x14ac:dyDescent="0.25">
      <c r="A812" s="85">
        <f>'EMFAC2017EI-2011Class'!B4393</f>
        <v>2020</v>
      </c>
      <c r="B812" s="86" t="str">
        <f>'EMFAC2017EI-2011Class'!C4393</f>
        <v>T6 OOS Heavy</v>
      </c>
      <c r="C812" s="85">
        <f>'EMFAC2017EI-2011Class'!D4393</f>
        <v>2014</v>
      </c>
      <c r="D812" s="85">
        <f>'EMFAC2017EI-2011Class'!F4393</f>
        <v>6</v>
      </c>
      <c r="E812" s="87" t="str">
        <f t="shared" si="25"/>
        <v>T6 OOS Heavy-6</v>
      </c>
      <c r="F812" s="88">
        <f>VLOOKUP(E812,HD_Odo!$C$2:$D$1381,2,FALSE)</f>
        <v>175186.02</v>
      </c>
      <c r="G812" s="92" t="str">
        <f>'EMFAC2017EI-2011Class'!H4393</f>
        <v>2020-T6 OOS Heavy-6</v>
      </c>
      <c r="H812" s="70">
        <f t="shared" si="24"/>
        <v>0.84216391932609647</v>
      </c>
      <c r="J812" s="13"/>
      <c r="N812" s="37"/>
      <c r="O812" s="36"/>
    </row>
    <row r="813" spans="1:15" ht="13.7" customHeight="1" x14ac:dyDescent="0.25">
      <c r="A813" s="85">
        <f>'EMFAC2017EI-2011Class'!B4394</f>
        <v>2020</v>
      </c>
      <c r="B813" s="86" t="str">
        <f>'EMFAC2017EI-2011Class'!C4394</f>
        <v>T6 OOS Heavy</v>
      </c>
      <c r="C813" s="85">
        <f>'EMFAC2017EI-2011Class'!D4394</f>
        <v>2013</v>
      </c>
      <c r="D813" s="85">
        <f>'EMFAC2017EI-2011Class'!F4394</f>
        <v>7</v>
      </c>
      <c r="E813" s="87" t="str">
        <f t="shared" si="25"/>
        <v>T6 OOS Heavy-7</v>
      </c>
      <c r="F813" s="88">
        <f>VLOOKUP(E813,HD_Odo!$C$2:$D$1381,2,FALSE)</f>
        <v>196337.04</v>
      </c>
      <c r="G813" s="92" t="str">
        <f>'EMFAC2017EI-2011Class'!H4394</f>
        <v>2020-T6 OOS Heavy-7</v>
      </c>
      <c r="H813" s="70">
        <f t="shared" si="24"/>
        <v>0.81036575283793422</v>
      </c>
      <c r="J813" s="13"/>
      <c r="N813" s="37"/>
      <c r="O813" s="36"/>
    </row>
    <row r="814" spans="1:15" ht="13.7" customHeight="1" x14ac:dyDescent="0.25">
      <c r="A814" s="85">
        <f>'EMFAC2017EI-2011Class'!B4395</f>
        <v>2020</v>
      </c>
      <c r="B814" s="86" t="str">
        <f>'EMFAC2017EI-2011Class'!C4395</f>
        <v>T6 OOS Heavy</v>
      </c>
      <c r="C814" s="85">
        <f>'EMFAC2017EI-2011Class'!D4395</f>
        <v>2012</v>
      </c>
      <c r="D814" s="85">
        <f>'EMFAC2017EI-2011Class'!F4395</f>
        <v>8</v>
      </c>
      <c r="E814" s="87" t="str">
        <f t="shared" si="25"/>
        <v>T6 OOS Heavy-8</v>
      </c>
      <c r="F814" s="88">
        <f>VLOOKUP(E814,HD_Odo!$C$2:$D$1381,2,FALSE)</f>
        <v>216233.04</v>
      </c>
      <c r="G814" s="92" t="str">
        <f>'EMFAC2017EI-2011Class'!H4395</f>
        <v>2020-T6 OOS Heavy-8</v>
      </c>
      <c r="H814" s="70">
        <f t="shared" si="24"/>
        <v>0.80488148243783475</v>
      </c>
      <c r="J814" s="13"/>
      <c r="N814" s="37"/>
      <c r="O814" s="36"/>
    </row>
    <row r="815" spans="1:15" ht="13.7" customHeight="1" x14ac:dyDescent="0.25">
      <c r="A815" s="85">
        <f>'EMFAC2017EI-2011Class'!B4396</f>
        <v>2020</v>
      </c>
      <c r="B815" s="86" t="str">
        <f>'EMFAC2017EI-2011Class'!C4396</f>
        <v>T6 OOS Heavy</v>
      </c>
      <c r="C815" s="85">
        <f>'EMFAC2017EI-2011Class'!D4396</f>
        <v>2011</v>
      </c>
      <c r="D815" s="85">
        <f>'EMFAC2017EI-2011Class'!F4396</f>
        <v>9</v>
      </c>
      <c r="E815" s="87" t="str">
        <f t="shared" si="25"/>
        <v>T6 OOS Heavy-9</v>
      </c>
      <c r="F815" s="88">
        <f>VLOOKUP(E815,HD_Odo!$C$2:$D$1381,2,FALSE)</f>
        <v>234945.04</v>
      </c>
      <c r="G815" s="92" t="str">
        <f>'EMFAC2017EI-2011Class'!H4396</f>
        <v>2020-T6 OOS Heavy-9</v>
      </c>
      <c r="H815" s="70">
        <f t="shared" si="24"/>
        <v>0.800343359662125</v>
      </c>
      <c r="J815" s="13"/>
      <c r="N815" s="37"/>
      <c r="O815" s="36"/>
    </row>
    <row r="816" spans="1:15" ht="13.7" customHeight="1" x14ac:dyDescent="0.25">
      <c r="A816" s="85">
        <f>'EMFAC2017EI-2011Class'!B4397</f>
        <v>2020</v>
      </c>
      <c r="B816" s="86" t="str">
        <f>'EMFAC2017EI-2011Class'!C4397</f>
        <v>T6 OOS Heavy</v>
      </c>
      <c r="C816" s="85">
        <f>'EMFAC2017EI-2011Class'!D4397</f>
        <v>2010</v>
      </c>
      <c r="D816" s="85">
        <f>'EMFAC2017EI-2011Class'!F4397</f>
        <v>10</v>
      </c>
      <c r="E816" s="87" t="str">
        <f t="shared" si="25"/>
        <v>T6 OOS Heavy-10</v>
      </c>
      <c r="F816" s="88">
        <f>VLOOKUP(E816,HD_Odo!$C$2:$D$1381,2,FALSE)</f>
        <v>252551.04000000001</v>
      </c>
      <c r="G816" s="92" t="str">
        <f>'EMFAC2017EI-2011Class'!H4397</f>
        <v>2020-T6 OOS Heavy-10</v>
      </c>
      <c r="H816" s="70">
        <f t="shared" si="24"/>
        <v>0.81009681318371662</v>
      </c>
      <c r="J816" s="13"/>
      <c r="N816" s="37"/>
      <c r="O816" s="36"/>
    </row>
    <row r="817" spans="1:15" ht="13.7" customHeight="1" x14ac:dyDescent="0.25">
      <c r="A817" s="85">
        <f>'EMFAC2017EI-2011Class'!B4398</f>
        <v>2020</v>
      </c>
      <c r="B817" s="86" t="str">
        <f>'EMFAC2017EI-2011Class'!C4398</f>
        <v>T6 OOS Heavy</v>
      </c>
      <c r="C817" s="85">
        <f>'EMFAC2017EI-2011Class'!D4398</f>
        <v>2009</v>
      </c>
      <c r="D817" s="85">
        <f>'EMFAC2017EI-2011Class'!F4398</f>
        <v>11</v>
      </c>
      <c r="E817" s="87" t="str">
        <f t="shared" si="25"/>
        <v>T6 OOS Heavy-11</v>
      </c>
      <c r="F817" s="88">
        <f>VLOOKUP(E817,HD_Odo!$C$2:$D$1381,2,FALSE)</f>
        <v>269102.03999999998</v>
      </c>
      <c r="G817" s="92" t="str">
        <f>'EMFAC2017EI-2011Class'!H4398</f>
        <v>2020-T6 OOS Heavy-11</v>
      </c>
      <c r="H817" s="70">
        <f t="shared" si="24"/>
        <v>0.80500124212614244</v>
      </c>
      <c r="J817" s="13"/>
      <c r="N817" s="37"/>
      <c r="O817" s="36"/>
    </row>
    <row r="818" spans="1:15" ht="13.7" customHeight="1" x14ac:dyDescent="0.25">
      <c r="A818" s="85">
        <f>'EMFAC2017EI-2011Class'!B4399</f>
        <v>2020</v>
      </c>
      <c r="B818" s="86" t="str">
        <f>'EMFAC2017EI-2011Class'!C4399</f>
        <v>T6 OOS Heavy</v>
      </c>
      <c r="C818" s="85">
        <f>'EMFAC2017EI-2011Class'!D4399</f>
        <v>2008</v>
      </c>
      <c r="D818" s="85">
        <f>'EMFAC2017EI-2011Class'!F4399</f>
        <v>12</v>
      </c>
      <c r="E818" s="87" t="str">
        <f t="shared" si="25"/>
        <v>T6 OOS Heavy-12</v>
      </c>
      <c r="F818" s="88">
        <f>VLOOKUP(E818,HD_Odo!$C$2:$D$1381,2,FALSE)</f>
        <v>284592.03999999998</v>
      </c>
      <c r="G818" s="92" t="str">
        <f>'EMFAC2017EI-2011Class'!H4399</f>
        <v>2020-T6 OOS Heavy-12</v>
      </c>
      <c r="H818" s="70">
        <f t="shared" si="24"/>
        <v>0.80055663064893645</v>
      </c>
      <c r="J818" s="13"/>
      <c r="N818" s="37"/>
      <c r="O818" s="36"/>
    </row>
    <row r="819" spans="1:15" ht="13.7" customHeight="1" x14ac:dyDescent="0.25">
      <c r="A819" s="85">
        <f>'EMFAC2017EI-2011Class'!B4400</f>
        <v>2020</v>
      </c>
      <c r="B819" s="86" t="str">
        <f>'EMFAC2017EI-2011Class'!C4400</f>
        <v>T6 OOS Heavy</v>
      </c>
      <c r="C819" s="85">
        <f>'EMFAC2017EI-2011Class'!D4400</f>
        <v>2007</v>
      </c>
      <c r="D819" s="85">
        <f>'EMFAC2017EI-2011Class'!F4400</f>
        <v>13</v>
      </c>
      <c r="E819" s="87" t="str">
        <f t="shared" si="25"/>
        <v>T6 OOS Heavy-13</v>
      </c>
      <c r="F819" s="88">
        <f>VLOOKUP(E819,HD_Odo!$C$2:$D$1381,2,FALSE)</f>
        <v>298930.03999999998</v>
      </c>
      <c r="G819" s="92" t="str">
        <f>'EMFAC2017EI-2011Class'!H4400</f>
        <v>2020-T6 OOS Heavy-13</v>
      </c>
      <c r="H819" s="70">
        <f t="shared" si="24"/>
        <v>0.87733453345686607</v>
      </c>
      <c r="J819" s="13"/>
      <c r="N819" s="37"/>
      <c r="O819" s="36"/>
    </row>
    <row r="820" spans="1:15" ht="13.7" customHeight="1" x14ac:dyDescent="0.25">
      <c r="A820" s="85">
        <f>'EMFAC2017EI-2011Class'!B4401</f>
        <v>2020</v>
      </c>
      <c r="B820" s="86" t="str">
        <f>'EMFAC2017EI-2011Class'!C4401</f>
        <v>T6 OOS Heavy</v>
      </c>
      <c r="C820" s="85">
        <f>'EMFAC2017EI-2011Class'!D4401</f>
        <v>2006</v>
      </c>
      <c r="D820" s="85">
        <f>'EMFAC2017EI-2011Class'!F4401</f>
        <v>14</v>
      </c>
      <c r="E820" s="87" t="str">
        <f t="shared" si="25"/>
        <v>T6 OOS Heavy-14</v>
      </c>
      <c r="F820" s="88">
        <f>VLOOKUP(E820,HD_Odo!$C$2:$D$1381,2,FALSE)</f>
        <v>311906.03999999998</v>
      </c>
      <c r="G820" s="92" t="str">
        <f>'EMFAC2017EI-2011Class'!H4401</f>
        <v>2020-T6 OOS Heavy-14</v>
      </c>
      <c r="H820" s="70">
        <f t="shared" si="24"/>
        <v>0.87491171211529706</v>
      </c>
      <c r="J820" s="13"/>
      <c r="N820" s="37"/>
      <c r="O820" s="36"/>
    </row>
    <row r="821" spans="1:15" ht="13.7" customHeight="1" x14ac:dyDescent="0.25">
      <c r="A821" s="85">
        <f>'EMFAC2017EI-2011Class'!B4402</f>
        <v>2020</v>
      </c>
      <c r="B821" s="86" t="str">
        <f>'EMFAC2017EI-2011Class'!C4402</f>
        <v>T6 OOS Heavy</v>
      </c>
      <c r="C821" s="85">
        <f>'EMFAC2017EI-2011Class'!D4402</f>
        <v>2005</v>
      </c>
      <c r="D821" s="85">
        <f>'EMFAC2017EI-2011Class'!F4402</f>
        <v>15</v>
      </c>
      <c r="E821" s="87" t="str">
        <f t="shared" si="25"/>
        <v>T6 OOS Heavy-15</v>
      </c>
      <c r="F821" s="88">
        <f>VLOOKUP(E821,HD_Odo!$C$2:$D$1381,2,FALSE)</f>
        <v>323163.03999999998</v>
      </c>
      <c r="G821" s="92" t="str">
        <f>'EMFAC2017EI-2011Class'!H4402</f>
        <v>2020-T6 OOS Heavy-15</v>
      </c>
      <c r="H821" s="70">
        <f t="shared" si="24"/>
        <v>0.87289713394474377</v>
      </c>
      <c r="J821" s="13"/>
      <c r="N821" s="37"/>
      <c r="O821" s="36"/>
    </row>
    <row r="822" spans="1:15" ht="13.7" customHeight="1" x14ac:dyDescent="0.25">
      <c r="A822" s="85">
        <f>'EMFAC2017EI-2011Class'!B4403</f>
        <v>2020</v>
      </c>
      <c r="B822" s="86" t="str">
        <f>'EMFAC2017EI-2011Class'!C4403</f>
        <v>T6 OOS Heavy</v>
      </c>
      <c r="C822" s="85">
        <f>'EMFAC2017EI-2011Class'!D4403</f>
        <v>2004</v>
      </c>
      <c r="D822" s="85">
        <f>'EMFAC2017EI-2011Class'!F4403</f>
        <v>16</v>
      </c>
      <c r="E822" s="87" t="str">
        <f t="shared" si="25"/>
        <v>T6 OOS Heavy-16</v>
      </c>
      <c r="F822" s="88">
        <f>VLOOKUP(E822,HD_Odo!$C$2:$D$1381,2,FALSE)</f>
        <v>334374.03999999998</v>
      </c>
      <c r="G822" s="92" t="str">
        <f>'EMFAC2017EI-2011Class'!H4403</f>
        <v>2020-T6 OOS Heavy-16</v>
      </c>
      <c r="H822" s="70">
        <f t="shared" si="24"/>
        <v>0.87096657701626823</v>
      </c>
      <c r="J822" s="13"/>
      <c r="N822" s="37"/>
      <c r="O822" s="36"/>
    </row>
    <row r="823" spans="1:15" ht="13.7" customHeight="1" x14ac:dyDescent="0.25">
      <c r="A823" s="85">
        <f>'EMFAC2017EI-2011Class'!B4404</f>
        <v>2020</v>
      </c>
      <c r="B823" s="86" t="str">
        <f>'EMFAC2017EI-2011Class'!C4404</f>
        <v>T6 OOS Heavy</v>
      </c>
      <c r="C823" s="85">
        <f>'EMFAC2017EI-2011Class'!D4404</f>
        <v>2003</v>
      </c>
      <c r="D823" s="85">
        <f>'EMFAC2017EI-2011Class'!F4404</f>
        <v>17</v>
      </c>
      <c r="E823" s="87" t="str">
        <f t="shared" si="25"/>
        <v>T6 OOS Heavy-17</v>
      </c>
      <c r="F823" s="88">
        <f>VLOOKUP(E823,HD_Odo!$C$2:$D$1381,2,FALSE)</f>
        <v>345539.04</v>
      </c>
      <c r="G823" s="92" t="str">
        <f>'EMFAC2017EI-2011Class'!H4404</f>
        <v>2020-T6 OOS Heavy-17</v>
      </c>
      <c r="H823" s="70">
        <f t="shared" si="24"/>
        <v>0.92209134436729667</v>
      </c>
      <c r="J823" s="13"/>
      <c r="N823" s="37"/>
      <c r="O823" s="36"/>
    </row>
    <row r="824" spans="1:15" ht="13.7" customHeight="1" x14ac:dyDescent="0.25">
      <c r="A824" s="85">
        <f>'EMFAC2017EI-2011Class'!B4405</f>
        <v>2020</v>
      </c>
      <c r="B824" s="86" t="str">
        <f>'EMFAC2017EI-2011Class'!C4405</f>
        <v>T6 OOS Heavy</v>
      </c>
      <c r="C824" s="85">
        <f>'EMFAC2017EI-2011Class'!D4405</f>
        <v>2002</v>
      </c>
      <c r="D824" s="85">
        <f>'EMFAC2017EI-2011Class'!F4405</f>
        <v>18</v>
      </c>
      <c r="E824" s="87" t="str">
        <f t="shared" si="25"/>
        <v>T6 OOS Heavy-18</v>
      </c>
      <c r="F824" s="88">
        <f>VLOOKUP(E824,HD_Odo!$C$2:$D$1381,2,FALSE)</f>
        <v>356652.04</v>
      </c>
      <c r="G824" s="92" t="str">
        <f>'EMFAC2017EI-2011Class'!H4405</f>
        <v>2020-T6 OOS Heavy-18</v>
      </c>
      <c r="H824" s="70">
        <f t="shared" si="24"/>
        <v>0.92111172181919543</v>
      </c>
      <c r="J824" s="13"/>
      <c r="N824" s="37"/>
      <c r="O824" s="36"/>
    </row>
    <row r="825" spans="1:15" ht="13.7" customHeight="1" x14ac:dyDescent="0.25">
      <c r="A825" s="85">
        <f>'EMFAC2017EI-2011Class'!B4406</f>
        <v>2020</v>
      </c>
      <c r="B825" s="86" t="str">
        <f>'EMFAC2017EI-2011Class'!C4406</f>
        <v>T6 OOS Heavy</v>
      </c>
      <c r="C825" s="85">
        <f>'EMFAC2017EI-2011Class'!D4406</f>
        <v>2001</v>
      </c>
      <c r="D825" s="85">
        <f>'EMFAC2017EI-2011Class'!F4406</f>
        <v>19</v>
      </c>
      <c r="E825" s="87" t="str">
        <f t="shared" si="25"/>
        <v>T6 OOS Heavy-19</v>
      </c>
      <c r="F825" s="88">
        <f>VLOOKUP(E825,HD_Odo!$C$2:$D$1381,2,FALSE)</f>
        <v>367703.03999999998</v>
      </c>
      <c r="G825" s="92" t="str">
        <f>'EMFAC2017EI-2011Class'!H4406</f>
        <v>2020-T6 OOS Heavy-19</v>
      </c>
      <c r="H825" s="70">
        <f t="shared" si="24"/>
        <v>0.92017375182198291</v>
      </c>
      <c r="J825" s="13"/>
      <c r="N825" s="37"/>
      <c r="O825" s="36"/>
    </row>
    <row r="826" spans="1:15" ht="13.7" customHeight="1" x14ac:dyDescent="0.25">
      <c r="A826" s="85">
        <f>'EMFAC2017EI-2011Class'!B4407</f>
        <v>2020</v>
      </c>
      <c r="B826" s="86" t="str">
        <f>'EMFAC2017EI-2011Class'!C4407</f>
        <v>T6 OOS Heavy</v>
      </c>
      <c r="C826" s="85">
        <f>'EMFAC2017EI-2011Class'!D4407</f>
        <v>2000</v>
      </c>
      <c r="D826" s="85">
        <f>'EMFAC2017EI-2011Class'!F4407</f>
        <v>20</v>
      </c>
      <c r="E826" s="87" t="str">
        <f t="shared" si="25"/>
        <v>T6 OOS Heavy-20</v>
      </c>
      <c r="F826" s="88">
        <f>VLOOKUP(E826,HD_Odo!$C$2:$D$1381,2,FALSE)</f>
        <v>378676.04</v>
      </c>
      <c r="G826" s="92" t="str">
        <f>'EMFAC2017EI-2011Class'!H4407</f>
        <v>2020-T6 OOS Heavy-20</v>
      </c>
      <c r="H826" s="70">
        <f t="shared" si="24"/>
        <v>0.91927615982982835</v>
      </c>
      <c r="J826" s="13"/>
      <c r="N826" s="37"/>
      <c r="O826" s="36"/>
    </row>
    <row r="827" spans="1:15" ht="13.7" customHeight="1" x14ac:dyDescent="0.25">
      <c r="A827" s="85">
        <f>'EMFAC2017EI-2011Class'!B4408</f>
        <v>2020</v>
      </c>
      <c r="B827" s="86" t="str">
        <f>'EMFAC2017EI-2011Class'!C4408</f>
        <v>T6 OOS Small</v>
      </c>
      <c r="C827" s="85">
        <f>'EMFAC2017EI-2011Class'!D4408</f>
        <v>2021</v>
      </c>
      <c r="D827" s="85">
        <f>'EMFAC2017EI-2011Class'!F4408</f>
        <v>-1</v>
      </c>
      <c r="E827" s="87" t="str">
        <f t="shared" si="25"/>
        <v>T6 OOS Small--1</v>
      </c>
      <c r="F827" s="88">
        <f>VLOOKUP(E827,HD_Odo!$C$2:$D$1381,2,FALSE)</f>
        <v>0</v>
      </c>
      <c r="G827" s="92" t="str">
        <f>'EMFAC2017EI-2011Class'!H4408</f>
        <v>2020-T6 OOS Small--1</v>
      </c>
      <c r="H827" s="70">
        <f t="shared" si="24"/>
        <v>1</v>
      </c>
      <c r="J827" s="13"/>
      <c r="N827" s="37"/>
      <c r="O827" s="36"/>
    </row>
    <row r="828" spans="1:15" ht="13.7" customHeight="1" x14ac:dyDescent="0.25">
      <c r="A828" s="85">
        <f>'EMFAC2017EI-2011Class'!B4409</f>
        <v>2020</v>
      </c>
      <c r="B828" s="86" t="str">
        <f>'EMFAC2017EI-2011Class'!C4409</f>
        <v>T6 OOS Small</v>
      </c>
      <c r="C828" s="85">
        <f>'EMFAC2017EI-2011Class'!D4409</f>
        <v>2020</v>
      </c>
      <c r="D828" s="85">
        <f>'EMFAC2017EI-2011Class'!F4409</f>
        <v>0</v>
      </c>
      <c r="E828" s="87" t="str">
        <f t="shared" si="25"/>
        <v>T6 OOS Small-0</v>
      </c>
      <c r="F828" s="88">
        <f>VLOOKUP(E828,HD_Odo!$C$2:$D$1381,2,FALSE)</f>
        <v>26110</v>
      </c>
      <c r="G828" s="92" t="str">
        <f>'EMFAC2017EI-2011Class'!H4409</f>
        <v>2020-T6 OOS Small-0</v>
      </c>
      <c r="H828" s="70">
        <f t="shared" si="24"/>
        <v>0.95448130934860598</v>
      </c>
      <c r="J828" s="13"/>
      <c r="N828" s="37"/>
      <c r="O828" s="36"/>
    </row>
    <row r="829" spans="1:15" ht="13.7" customHeight="1" x14ac:dyDescent="0.25">
      <c r="A829" s="85">
        <f>'EMFAC2017EI-2011Class'!B4410</f>
        <v>2020</v>
      </c>
      <c r="B829" s="86" t="str">
        <f>'EMFAC2017EI-2011Class'!C4410</f>
        <v>T6 OOS Small</v>
      </c>
      <c r="C829" s="85">
        <f>'EMFAC2017EI-2011Class'!D4410</f>
        <v>2019</v>
      </c>
      <c r="D829" s="85">
        <f>'EMFAC2017EI-2011Class'!F4410</f>
        <v>1</v>
      </c>
      <c r="E829" s="87" t="str">
        <f t="shared" si="25"/>
        <v>T6 OOS Small-1</v>
      </c>
      <c r="F829" s="88">
        <f>VLOOKUP(E829,HD_Odo!$C$2:$D$1381,2,FALSE)</f>
        <v>52220.02</v>
      </c>
      <c r="G829" s="92" t="str">
        <f>'EMFAC2017EI-2011Class'!H4410</f>
        <v>2020-T6 OOS Small-1</v>
      </c>
      <c r="H829" s="70">
        <f t="shared" si="24"/>
        <v>0.92177285491538652</v>
      </c>
      <c r="J829" s="13"/>
      <c r="N829" s="37"/>
      <c r="O829" s="36"/>
    </row>
    <row r="830" spans="1:15" ht="13.7" customHeight="1" x14ac:dyDescent="0.25">
      <c r="A830" s="85">
        <f>'EMFAC2017EI-2011Class'!B4411</f>
        <v>2020</v>
      </c>
      <c r="B830" s="86" t="str">
        <f>'EMFAC2017EI-2011Class'!C4411</f>
        <v>T6 OOS Small</v>
      </c>
      <c r="C830" s="85">
        <f>'EMFAC2017EI-2011Class'!D4411</f>
        <v>2018</v>
      </c>
      <c r="D830" s="85">
        <f>'EMFAC2017EI-2011Class'!F4411</f>
        <v>2</v>
      </c>
      <c r="E830" s="87" t="str">
        <f t="shared" si="25"/>
        <v>T6 OOS Small-2</v>
      </c>
      <c r="F830" s="88">
        <f>VLOOKUP(E830,HD_Odo!$C$2:$D$1381,2,FALSE)</f>
        <v>78443.02</v>
      </c>
      <c r="G830" s="92" t="str">
        <f>'EMFAC2017EI-2011Class'!H4411</f>
        <v>2020-T6 OOS Small-2</v>
      </c>
      <c r="H830" s="70">
        <f t="shared" ref="H830:H893" si="26">IF(C830&lt;1994,1,IF(C830&lt;2004,($M$3+$N$3*(F830/10000))/($E$3+$F$3*(F830/10000)),IF(C830&lt;2008,($M$4+$N$4*(F830/10000))/($E$4+$F$4*(F830/10000)),IF(C830&lt;2011,($M$5+$N$5*(F830/10000))/($E$5+$F$5*(F830/10000)),IF(C830&lt;2014,($M$6+$N$6*(F830/10000))/($E$6+$F$6*(F830/10000)),($M$7+$N$7*(F830/10000))/($E$7+$F$7*(F830/10000)))))))</f>
        <v>0.89704057843039431</v>
      </c>
      <c r="J830" s="13"/>
      <c r="N830" s="37"/>
      <c r="O830" s="36"/>
    </row>
    <row r="831" spans="1:15" ht="13.7" customHeight="1" x14ac:dyDescent="0.25">
      <c r="A831" s="85">
        <f>'EMFAC2017EI-2011Class'!B4412</f>
        <v>2020</v>
      </c>
      <c r="B831" s="86" t="str">
        <f>'EMFAC2017EI-2011Class'!C4412</f>
        <v>T6 OOS Small</v>
      </c>
      <c r="C831" s="85">
        <f>'EMFAC2017EI-2011Class'!D4412</f>
        <v>2017</v>
      </c>
      <c r="D831" s="85">
        <f>'EMFAC2017EI-2011Class'!F4412</f>
        <v>3</v>
      </c>
      <c r="E831" s="87" t="str">
        <f t="shared" si="25"/>
        <v>T6 OOS Small-3</v>
      </c>
      <c r="F831" s="88">
        <f>VLOOKUP(E831,HD_Odo!$C$2:$D$1381,2,FALSE)</f>
        <v>104183.02</v>
      </c>
      <c r="G831" s="92" t="str">
        <f>'EMFAC2017EI-2011Class'!H4412</f>
        <v>2020-T6 OOS Small-3</v>
      </c>
      <c r="H831" s="70">
        <f t="shared" si="26"/>
        <v>0.87807502365560131</v>
      </c>
      <c r="J831" s="13"/>
      <c r="N831" s="37"/>
      <c r="O831" s="36"/>
    </row>
    <row r="832" spans="1:15" ht="13.7" customHeight="1" x14ac:dyDescent="0.25">
      <c r="A832" s="85">
        <f>'EMFAC2017EI-2011Class'!B4413</f>
        <v>2020</v>
      </c>
      <c r="B832" s="86" t="str">
        <f>'EMFAC2017EI-2011Class'!C4413</f>
        <v>T6 OOS Small</v>
      </c>
      <c r="C832" s="85">
        <f>'EMFAC2017EI-2011Class'!D4413</f>
        <v>2016</v>
      </c>
      <c r="D832" s="85">
        <f>'EMFAC2017EI-2011Class'!F4413</f>
        <v>4</v>
      </c>
      <c r="E832" s="87" t="str">
        <f t="shared" si="25"/>
        <v>T6 OOS Small-4</v>
      </c>
      <c r="F832" s="88">
        <f>VLOOKUP(E832,HD_Odo!$C$2:$D$1381,2,FALSE)</f>
        <v>129033.02</v>
      </c>
      <c r="G832" s="92" t="str">
        <f>'EMFAC2017EI-2011Class'!H4413</f>
        <v>2020-T6 OOS Small-4</v>
      </c>
      <c r="H832" s="70">
        <f t="shared" si="26"/>
        <v>0.86329576233219596</v>
      </c>
      <c r="J832" s="13"/>
      <c r="N832" s="37"/>
      <c r="O832" s="36"/>
    </row>
    <row r="833" spans="1:15" ht="13.7" customHeight="1" x14ac:dyDescent="0.25">
      <c r="A833" s="85">
        <f>'EMFAC2017EI-2011Class'!B4414</f>
        <v>2020</v>
      </c>
      <c r="B833" s="86" t="str">
        <f>'EMFAC2017EI-2011Class'!C4414</f>
        <v>T6 OOS Small</v>
      </c>
      <c r="C833" s="85">
        <f>'EMFAC2017EI-2011Class'!D4414</f>
        <v>2015</v>
      </c>
      <c r="D833" s="85">
        <f>'EMFAC2017EI-2011Class'!F4414</f>
        <v>5</v>
      </c>
      <c r="E833" s="87" t="str">
        <f t="shared" si="25"/>
        <v>T6 OOS Small-5</v>
      </c>
      <c r="F833" s="88">
        <f>VLOOKUP(E833,HD_Odo!$C$2:$D$1381,2,FALSE)</f>
        <v>152742.01999999999</v>
      </c>
      <c r="G833" s="92" t="str">
        <f>'EMFAC2017EI-2011Class'!H4414</f>
        <v>2020-T6 OOS Small-5</v>
      </c>
      <c r="H833" s="70">
        <f t="shared" si="26"/>
        <v>0.85158857290042944</v>
      </c>
      <c r="J833" s="13"/>
      <c r="N833" s="37"/>
      <c r="O833" s="36"/>
    </row>
    <row r="834" spans="1:15" ht="13.7" customHeight="1" x14ac:dyDescent="0.25">
      <c r="A834" s="85">
        <f>'EMFAC2017EI-2011Class'!B4415</f>
        <v>2020</v>
      </c>
      <c r="B834" s="86" t="str">
        <f>'EMFAC2017EI-2011Class'!C4415</f>
        <v>T6 OOS Small</v>
      </c>
      <c r="C834" s="85">
        <f>'EMFAC2017EI-2011Class'!D4415</f>
        <v>2014</v>
      </c>
      <c r="D834" s="85">
        <f>'EMFAC2017EI-2011Class'!F4415</f>
        <v>6</v>
      </c>
      <c r="E834" s="87" t="str">
        <f t="shared" si="25"/>
        <v>T6 OOS Small-6</v>
      </c>
      <c r="F834" s="88">
        <f>VLOOKUP(E834,HD_Odo!$C$2:$D$1381,2,FALSE)</f>
        <v>175186.02</v>
      </c>
      <c r="G834" s="92" t="str">
        <f>'EMFAC2017EI-2011Class'!H4415</f>
        <v>2020-T6 OOS Small-6</v>
      </c>
      <c r="H834" s="70">
        <f t="shared" si="26"/>
        <v>0.84216391932609647</v>
      </c>
      <c r="J834" s="13"/>
      <c r="N834" s="37"/>
      <c r="O834" s="36"/>
    </row>
    <row r="835" spans="1:15" ht="13.7" customHeight="1" x14ac:dyDescent="0.25">
      <c r="A835" s="85">
        <f>'EMFAC2017EI-2011Class'!B4416</f>
        <v>2020</v>
      </c>
      <c r="B835" s="86" t="str">
        <f>'EMFAC2017EI-2011Class'!C4416</f>
        <v>T6 OOS Small</v>
      </c>
      <c r="C835" s="85">
        <f>'EMFAC2017EI-2011Class'!D4416</f>
        <v>2013</v>
      </c>
      <c r="D835" s="85">
        <f>'EMFAC2017EI-2011Class'!F4416</f>
        <v>7</v>
      </c>
      <c r="E835" s="87" t="str">
        <f t="shared" si="25"/>
        <v>T6 OOS Small-7</v>
      </c>
      <c r="F835" s="88">
        <f>VLOOKUP(E835,HD_Odo!$C$2:$D$1381,2,FALSE)</f>
        <v>196337.04</v>
      </c>
      <c r="G835" s="92" t="str">
        <f>'EMFAC2017EI-2011Class'!H4416</f>
        <v>2020-T6 OOS Small-7</v>
      </c>
      <c r="H835" s="70">
        <f t="shared" si="26"/>
        <v>0.81036575283793422</v>
      </c>
      <c r="J835" s="13"/>
      <c r="N835" s="37"/>
      <c r="O835" s="36"/>
    </row>
    <row r="836" spans="1:15" ht="13.7" customHeight="1" x14ac:dyDescent="0.25">
      <c r="A836" s="85">
        <f>'EMFAC2017EI-2011Class'!B4417</f>
        <v>2020</v>
      </c>
      <c r="B836" s="86" t="str">
        <f>'EMFAC2017EI-2011Class'!C4417</f>
        <v>T6 OOS Small</v>
      </c>
      <c r="C836" s="85">
        <f>'EMFAC2017EI-2011Class'!D4417</f>
        <v>2012</v>
      </c>
      <c r="D836" s="85">
        <f>'EMFAC2017EI-2011Class'!F4417</f>
        <v>8</v>
      </c>
      <c r="E836" s="87" t="str">
        <f t="shared" si="25"/>
        <v>T6 OOS Small-8</v>
      </c>
      <c r="F836" s="88">
        <f>VLOOKUP(E836,HD_Odo!$C$2:$D$1381,2,FALSE)</f>
        <v>216233.04</v>
      </c>
      <c r="G836" s="92" t="str">
        <f>'EMFAC2017EI-2011Class'!H4417</f>
        <v>2020-T6 OOS Small-8</v>
      </c>
      <c r="H836" s="70">
        <f t="shared" si="26"/>
        <v>0.80488148243783475</v>
      </c>
      <c r="J836" s="13"/>
      <c r="N836" s="37"/>
      <c r="O836" s="36"/>
    </row>
    <row r="837" spans="1:15" ht="13.7" customHeight="1" x14ac:dyDescent="0.25">
      <c r="A837" s="85">
        <f>'EMFAC2017EI-2011Class'!B4418</f>
        <v>2020</v>
      </c>
      <c r="B837" s="86" t="str">
        <f>'EMFAC2017EI-2011Class'!C4418</f>
        <v>T6 OOS Small</v>
      </c>
      <c r="C837" s="85">
        <f>'EMFAC2017EI-2011Class'!D4418</f>
        <v>2011</v>
      </c>
      <c r="D837" s="85">
        <f>'EMFAC2017EI-2011Class'!F4418</f>
        <v>9</v>
      </c>
      <c r="E837" s="87" t="str">
        <f t="shared" si="25"/>
        <v>T6 OOS Small-9</v>
      </c>
      <c r="F837" s="88">
        <f>VLOOKUP(E837,HD_Odo!$C$2:$D$1381,2,FALSE)</f>
        <v>234945.04</v>
      </c>
      <c r="G837" s="92" t="str">
        <f>'EMFAC2017EI-2011Class'!H4418</f>
        <v>2020-T6 OOS Small-9</v>
      </c>
      <c r="H837" s="70">
        <f t="shared" si="26"/>
        <v>0.800343359662125</v>
      </c>
      <c r="J837" s="13"/>
      <c r="N837" s="37"/>
      <c r="O837" s="36"/>
    </row>
    <row r="838" spans="1:15" ht="13.7" customHeight="1" x14ac:dyDescent="0.25">
      <c r="A838" s="85">
        <f>'EMFAC2017EI-2011Class'!B4419</f>
        <v>2020</v>
      </c>
      <c r="B838" s="86" t="str">
        <f>'EMFAC2017EI-2011Class'!C4419</f>
        <v>T6 OOS Small</v>
      </c>
      <c r="C838" s="85">
        <f>'EMFAC2017EI-2011Class'!D4419</f>
        <v>2010</v>
      </c>
      <c r="D838" s="85">
        <f>'EMFAC2017EI-2011Class'!F4419</f>
        <v>10</v>
      </c>
      <c r="E838" s="87" t="str">
        <f t="shared" si="25"/>
        <v>T6 OOS Small-10</v>
      </c>
      <c r="F838" s="88">
        <f>VLOOKUP(E838,HD_Odo!$C$2:$D$1381,2,FALSE)</f>
        <v>252551.04000000001</v>
      </c>
      <c r="G838" s="92" t="str">
        <f>'EMFAC2017EI-2011Class'!H4419</f>
        <v>2020-T6 OOS Small-10</v>
      </c>
      <c r="H838" s="70">
        <f t="shared" si="26"/>
        <v>0.81009681318371662</v>
      </c>
      <c r="J838" s="13"/>
      <c r="N838" s="37"/>
      <c r="O838" s="36"/>
    </row>
    <row r="839" spans="1:15" ht="13.7" customHeight="1" x14ac:dyDescent="0.25">
      <c r="A839" s="85">
        <f>'EMFAC2017EI-2011Class'!B4420</f>
        <v>2020</v>
      </c>
      <c r="B839" s="86" t="str">
        <f>'EMFAC2017EI-2011Class'!C4420</f>
        <v>T6 OOS Small</v>
      </c>
      <c r="C839" s="85">
        <f>'EMFAC2017EI-2011Class'!D4420</f>
        <v>2009</v>
      </c>
      <c r="D839" s="85">
        <f>'EMFAC2017EI-2011Class'!F4420</f>
        <v>11</v>
      </c>
      <c r="E839" s="87" t="str">
        <f t="shared" si="25"/>
        <v>T6 OOS Small-11</v>
      </c>
      <c r="F839" s="88">
        <f>VLOOKUP(E839,HD_Odo!$C$2:$D$1381,2,FALSE)</f>
        <v>269102.03999999998</v>
      </c>
      <c r="G839" s="92" t="str">
        <f>'EMFAC2017EI-2011Class'!H4420</f>
        <v>2020-T6 OOS Small-11</v>
      </c>
      <c r="H839" s="70">
        <f t="shared" si="26"/>
        <v>0.80500124212614244</v>
      </c>
      <c r="J839" s="13"/>
      <c r="N839" s="37"/>
      <c r="O839" s="36"/>
    </row>
    <row r="840" spans="1:15" ht="13.7" customHeight="1" x14ac:dyDescent="0.25">
      <c r="A840" s="85">
        <f>'EMFAC2017EI-2011Class'!B4421</f>
        <v>2020</v>
      </c>
      <c r="B840" s="86" t="str">
        <f>'EMFAC2017EI-2011Class'!C4421</f>
        <v>T6 OOS Small</v>
      </c>
      <c r="C840" s="85">
        <f>'EMFAC2017EI-2011Class'!D4421</f>
        <v>2008</v>
      </c>
      <c r="D840" s="85">
        <f>'EMFAC2017EI-2011Class'!F4421</f>
        <v>12</v>
      </c>
      <c r="E840" s="87" t="str">
        <f t="shared" si="25"/>
        <v>T6 OOS Small-12</v>
      </c>
      <c r="F840" s="88">
        <f>VLOOKUP(E840,HD_Odo!$C$2:$D$1381,2,FALSE)</f>
        <v>284592.03999999998</v>
      </c>
      <c r="G840" s="92" t="str">
        <f>'EMFAC2017EI-2011Class'!H4421</f>
        <v>2020-T6 OOS Small-12</v>
      </c>
      <c r="H840" s="70">
        <f t="shared" si="26"/>
        <v>0.80055663064893645</v>
      </c>
      <c r="J840" s="13"/>
      <c r="N840" s="37"/>
      <c r="O840" s="36"/>
    </row>
    <row r="841" spans="1:15" ht="13.7" customHeight="1" x14ac:dyDescent="0.25">
      <c r="A841" s="85">
        <f>'EMFAC2017EI-2011Class'!B4422</f>
        <v>2020</v>
      </c>
      <c r="B841" s="86" t="str">
        <f>'EMFAC2017EI-2011Class'!C4422</f>
        <v>T6 OOS Small</v>
      </c>
      <c r="C841" s="85">
        <f>'EMFAC2017EI-2011Class'!D4422</f>
        <v>2007</v>
      </c>
      <c r="D841" s="85">
        <f>'EMFAC2017EI-2011Class'!F4422</f>
        <v>13</v>
      </c>
      <c r="E841" s="87" t="str">
        <f t="shared" si="25"/>
        <v>T6 OOS Small-13</v>
      </c>
      <c r="F841" s="88">
        <f>VLOOKUP(E841,HD_Odo!$C$2:$D$1381,2,FALSE)</f>
        <v>298930.03999999998</v>
      </c>
      <c r="G841" s="92" t="str">
        <f>'EMFAC2017EI-2011Class'!H4422</f>
        <v>2020-T6 OOS Small-13</v>
      </c>
      <c r="H841" s="70">
        <f t="shared" si="26"/>
        <v>0.87733453345686607</v>
      </c>
      <c r="J841" s="13"/>
      <c r="N841" s="37"/>
      <c r="O841" s="36"/>
    </row>
    <row r="842" spans="1:15" ht="13.7" customHeight="1" x14ac:dyDescent="0.25">
      <c r="A842" s="85">
        <f>'EMFAC2017EI-2011Class'!B4423</f>
        <v>2020</v>
      </c>
      <c r="B842" s="86" t="str">
        <f>'EMFAC2017EI-2011Class'!C4423</f>
        <v>T6 OOS Small</v>
      </c>
      <c r="C842" s="85">
        <f>'EMFAC2017EI-2011Class'!D4423</f>
        <v>2006</v>
      </c>
      <c r="D842" s="85">
        <f>'EMFAC2017EI-2011Class'!F4423</f>
        <v>14</v>
      </c>
      <c r="E842" s="87" t="str">
        <f t="shared" si="25"/>
        <v>T6 OOS Small-14</v>
      </c>
      <c r="F842" s="88">
        <f>VLOOKUP(E842,HD_Odo!$C$2:$D$1381,2,FALSE)</f>
        <v>311906.03999999998</v>
      </c>
      <c r="G842" s="92" t="str">
        <f>'EMFAC2017EI-2011Class'!H4423</f>
        <v>2020-T6 OOS Small-14</v>
      </c>
      <c r="H842" s="70">
        <f t="shared" si="26"/>
        <v>0.87491171211529706</v>
      </c>
      <c r="J842" s="13"/>
      <c r="N842" s="37"/>
      <c r="O842" s="36"/>
    </row>
    <row r="843" spans="1:15" ht="13.7" customHeight="1" x14ac:dyDescent="0.25">
      <c r="A843" s="85">
        <f>'EMFAC2017EI-2011Class'!B4424</f>
        <v>2020</v>
      </c>
      <c r="B843" s="86" t="str">
        <f>'EMFAC2017EI-2011Class'!C4424</f>
        <v>T6 OOS Small</v>
      </c>
      <c r="C843" s="85">
        <f>'EMFAC2017EI-2011Class'!D4424</f>
        <v>2005</v>
      </c>
      <c r="D843" s="85">
        <f>'EMFAC2017EI-2011Class'!F4424</f>
        <v>15</v>
      </c>
      <c r="E843" s="87" t="str">
        <f t="shared" ref="E843:E906" si="27">CONCATENATE(B843,"-",D843)</f>
        <v>T6 OOS Small-15</v>
      </c>
      <c r="F843" s="88">
        <f>VLOOKUP(E843,HD_Odo!$C$2:$D$1381,2,FALSE)</f>
        <v>323163.03999999998</v>
      </c>
      <c r="G843" s="92" t="str">
        <f>'EMFAC2017EI-2011Class'!H4424</f>
        <v>2020-T6 OOS Small-15</v>
      </c>
      <c r="H843" s="70">
        <f t="shared" si="26"/>
        <v>0.87289713394474377</v>
      </c>
      <c r="J843" s="13"/>
      <c r="N843" s="37"/>
      <c r="O843" s="36"/>
    </row>
    <row r="844" spans="1:15" ht="13.7" customHeight="1" x14ac:dyDescent="0.25">
      <c r="A844" s="85">
        <f>'EMFAC2017EI-2011Class'!B4425</f>
        <v>2020</v>
      </c>
      <c r="B844" s="86" t="str">
        <f>'EMFAC2017EI-2011Class'!C4425</f>
        <v>T6 OOS Small</v>
      </c>
      <c r="C844" s="85">
        <f>'EMFAC2017EI-2011Class'!D4425</f>
        <v>2004</v>
      </c>
      <c r="D844" s="85">
        <f>'EMFAC2017EI-2011Class'!F4425</f>
        <v>16</v>
      </c>
      <c r="E844" s="87" t="str">
        <f t="shared" si="27"/>
        <v>T6 OOS Small-16</v>
      </c>
      <c r="F844" s="88">
        <f>VLOOKUP(E844,HD_Odo!$C$2:$D$1381,2,FALSE)</f>
        <v>334374.03999999998</v>
      </c>
      <c r="G844" s="92" t="str">
        <f>'EMFAC2017EI-2011Class'!H4425</f>
        <v>2020-T6 OOS Small-16</v>
      </c>
      <c r="H844" s="70">
        <f t="shared" si="26"/>
        <v>0.87096657701626823</v>
      </c>
      <c r="J844" s="13"/>
      <c r="N844" s="37"/>
      <c r="O844" s="36"/>
    </row>
    <row r="845" spans="1:15" ht="13.7" customHeight="1" x14ac:dyDescent="0.25">
      <c r="A845" s="85">
        <f>'EMFAC2017EI-2011Class'!B4426</f>
        <v>2020</v>
      </c>
      <c r="B845" s="86" t="str">
        <f>'EMFAC2017EI-2011Class'!C4426</f>
        <v>T6 OOS Small</v>
      </c>
      <c r="C845" s="85">
        <f>'EMFAC2017EI-2011Class'!D4426</f>
        <v>2003</v>
      </c>
      <c r="D845" s="85">
        <f>'EMFAC2017EI-2011Class'!F4426</f>
        <v>17</v>
      </c>
      <c r="E845" s="87" t="str">
        <f t="shared" si="27"/>
        <v>T6 OOS Small-17</v>
      </c>
      <c r="F845" s="88">
        <f>VLOOKUP(E845,HD_Odo!$C$2:$D$1381,2,FALSE)</f>
        <v>345539.04</v>
      </c>
      <c r="G845" s="92" t="str">
        <f>'EMFAC2017EI-2011Class'!H4426</f>
        <v>2020-T6 OOS Small-17</v>
      </c>
      <c r="H845" s="70">
        <f t="shared" si="26"/>
        <v>0.92209134436729667</v>
      </c>
      <c r="J845" s="13"/>
      <c r="N845" s="37"/>
      <c r="O845" s="36"/>
    </row>
    <row r="846" spans="1:15" ht="13.7" customHeight="1" x14ac:dyDescent="0.25">
      <c r="A846" s="85">
        <f>'EMFAC2017EI-2011Class'!B4427</f>
        <v>2020</v>
      </c>
      <c r="B846" s="86" t="str">
        <f>'EMFAC2017EI-2011Class'!C4427</f>
        <v>T6 OOS Small</v>
      </c>
      <c r="C846" s="85">
        <f>'EMFAC2017EI-2011Class'!D4427</f>
        <v>2002</v>
      </c>
      <c r="D846" s="85">
        <f>'EMFAC2017EI-2011Class'!F4427</f>
        <v>18</v>
      </c>
      <c r="E846" s="87" t="str">
        <f t="shared" si="27"/>
        <v>T6 OOS Small-18</v>
      </c>
      <c r="F846" s="88">
        <f>VLOOKUP(E846,HD_Odo!$C$2:$D$1381,2,FALSE)</f>
        <v>356652.04</v>
      </c>
      <c r="G846" s="92" t="str">
        <f>'EMFAC2017EI-2011Class'!H4427</f>
        <v>2020-T6 OOS Small-18</v>
      </c>
      <c r="H846" s="70">
        <f t="shared" si="26"/>
        <v>0.92111172181919543</v>
      </c>
      <c r="J846" s="13"/>
      <c r="N846" s="37"/>
      <c r="O846" s="36"/>
    </row>
    <row r="847" spans="1:15" ht="13.7" customHeight="1" x14ac:dyDescent="0.25">
      <c r="A847" s="85">
        <f>'EMFAC2017EI-2011Class'!B4428</f>
        <v>2020</v>
      </c>
      <c r="B847" s="86" t="str">
        <f>'EMFAC2017EI-2011Class'!C4428</f>
        <v>T6 OOS Small</v>
      </c>
      <c r="C847" s="85">
        <f>'EMFAC2017EI-2011Class'!D4428</f>
        <v>2001</v>
      </c>
      <c r="D847" s="85">
        <f>'EMFAC2017EI-2011Class'!F4428</f>
        <v>19</v>
      </c>
      <c r="E847" s="87" t="str">
        <f t="shared" si="27"/>
        <v>T6 OOS Small-19</v>
      </c>
      <c r="F847" s="88">
        <f>VLOOKUP(E847,HD_Odo!$C$2:$D$1381,2,FALSE)</f>
        <v>367703.03999999998</v>
      </c>
      <c r="G847" s="92" t="str">
        <f>'EMFAC2017EI-2011Class'!H4428</f>
        <v>2020-T6 OOS Small-19</v>
      </c>
      <c r="H847" s="70">
        <f t="shared" si="26"/>
        <v>0.92017375182198291</v>
      </c>
      <c r="J847" s="13"/>
      <c r="N847" s="37"/>
      <c r="O847" s="36"/>
    </row>
    <row r="848" spans="1:15" ht="13.7" customHeight="1" x14ac:dyDescent="0.25">
      <c r="A848" s="85">
        <f>'EMFAC2017EI-2011Class'!B4429</f>
        <v>2020</v>
      </c>
      <c r="B848" s="86" t="str">
        <f>'EMFAC2017EI-2011Class'!C4429</f>
        <v>T6 OOS Small</v>
      </c>
      <c r="C848" s="85">
        <f>'EMFAC2017EI-2011Class'!D4429</f>
        <v>2000</v>
      </c>
      <c r="D848" s="85">
        <f>'EMFAC2017EI-2011Class'!F4429</f>
        <v>20</v>
      </c>
      <c r="E848" s="87" t="str">
        <f t="shared" si="27"/>
        <v>T6 OOS Small-20</v>
      </c>
      <c r="F848" s="88">
        <f>VLOOKUP(E848,HD_Odo!$C$2:$D$1381,2,FALSE)</f>
        <v>378676.04</v>
      </c>
      <c r="G848" s="92" t="str">
        <f>'EMFAC2017EI-2011Class'!H4429</f>
        <v>2020-T6 OOS Small-20</v>
      </c>
      <c r="H848" s="70">
        <f t="shared" si="26"/>
        <v>0.91927615982982835</v>
      </c>
      <c r="J848" s="13"/>
      <c r="N848" s="37"/>
      <c r="O848" s="36"/>
    </row>
    <row r="849" spans="1:15" ht="13.7" customHeight="1" x14ac:dyDescent="0.25">
      <c r="A849" s="85">
        <f>'EMFAC2017EI-2011Class'!B4430</f>
        <v>2020</v>
      </c>
      <c r="B849" s="86" t="str">
        <f>'EMFAC2017EI-2011Class'!C4430</f>
        <v>T6 OOS Small</v>
      </c>
      <c r="C849" s="85">
        <f>'EMFAC2017EI-2011Class'!D4430</f>
        <v>1999</v>
      </c>
      <c r="D849" s="85">
        <f>'EMFAC2017EI-2011Class'!F4430</f>
        <v>21</v>
      </c>
      <c r="E849" s="87" t="str">
        <f t="shared" si="27"/>
        <v>T6 OOS Small-21</v>
      </c>
      <c r="F849" s="88">
        <f>VLOOKUP(E849,HD_Odo!$C$2:$D$1381,2,FALSE)</f>
        <v>389550.04</v>
      </c>
      <c r="G849" s="92" t="str">
        <f>'EMFAC2017EI-2011Class'!H4430</f>
        <v>2020-T6 OOS Small-21</v>
      </c>
      <c r="H849" s="70">
        <f t="shared" si="26"/>
        <v>0.91841808519847601</v>
      </c>
      <c r="J849" s="13"/>
      <c r="N849" s="37"/>
      <c r="O849" s="36"/>
    </row>
    <row r="850" spans="1:15" ht="13.7" customHeight="1" x14ac:dyDescent="0.25">
      <c r="A850" s="85">
        <f>'EMFAC2017EI-2011Class'!B4431</f>
        <v>2020</v>
      </c>
      <c r="B850" s="86" t="str">
        <f>'EMFAC2017EI-2011Class'!C4431</f>
        <v>T6 Public</v>
      </c>
      <c r="C850" s="85">
        <f>'EMFAC2017EI-2011Class'!D4431</f>
        <v>2021</v>
      </c>
      <c r="D850" s="85">
        <f>'EMFAC2017EI-2011Class'!F4431</f>
        <v>-1</v>
      </c>
      <c r="E850" s="87" t="str">
        <f t="shared" si="27"/>
        <v>T6 Public--1</v>
      </c>
      <c r="F850" s="88">
        <f>VLOOKUP(E850,HD_Odo!$C$2:$D$1381,2,FALSE)</f>
        <v>2967.5</v>
      </c>
      <c r="G850" s="92" t="str">
        <f>'EMFAC2017EI-2011Class'!H4431</f>
        <v>2020-T6 Public--1</v>
      </c>
      <c r="H850" s="70">
        <f t="shared" si="26"/>
        <v>0.99394824314290564</v>
      </c>
      <c r="J850" s="13"/>
      <c r="N850" s="37"/>
      <c r="O850" s="36"/>
    </row>
    <row r="851" spans="1:15" ht="13.7" customHeight="1" x14ac:dyDescent="0.25">
      <c r="A851" s="85">
        <f>'EMFAC2017EI-2011Class'!B4432</f>
        <v>2020</v>
      </c>
      <c r="B851" s="86" t="str">
        <f>'EMFAC2017EI-2011Class'!C4432</f>
        <v>T6 Public</v>
      </c>
      <c r="C851" s="85">
        <f>'EMFAC2017EI-2011Class'!D4432</f>
        <v>2020</v>
      </c>
      <c r="D851" s="85">
        <f>'EMFAC2017EI-2011Class'!F4432</f>
        <v>0</v>
      </c>
      <c r="E851" s="87" t="str">
        <f t="shared" si="27"/>
        <v>T6 Public-0</v>
      </c>
      <c r="F851" s="88">
        <f>VLOOKUP(E851,HD_Odo!$C$2:$D$1381,2,FALSE)</f>
        <v>10089.5</v>
      </c>
      <c r="G851" s="92" t="str">
        <f>'EMFAC2017EI-2011Class'!H4432</f>
        <v>2020-T6 Public-0</v>
      </c>
      <c r="H851" s="70">
        <f t="shared" si="26"/>
        <v>0.98044577530524002</v>
      </c>
      <c r="J851" s="13"/>
      <c r="N851" s="37"/>
      <c r="O851" s="36"/>
    </row>
    <row r="852" spans="1:15" ht="13.7" customHeight="1" x14ac:dyDescent="0.25">
      <c r="A852" s="85">
        <f>'EMFAC2017EI-2011Class'!B4433</f>
        <v>2020</v>
      </c>
      <c r="B852" s="86" t="str">
        <f>'EMFAC2017EI-2011Class'!C4433</f>
        <v>T6 Public</v>
      </c>
      <c r="C852" s="85">
        <f>'EMFAC2017EI-2011Class'!D4433</f>
        <v>2019</v>
      </c>
      <c r="D852" s="85">
        <f>'EMFAC2017EI-2011Class'!F4433</f>
        <v>1</v>
      </c>
      <c r="E852" s="87" t="str">
        <f t="shared" si="27"/>
        <v>T6 Public-1</v>
      </c>
      <c r="F852" s="88">
        <f>VLOOKUP(E852,HD_Odo!$C$2:$D$1381,2,FALSE)</f>
        <v>17089.5</v>
      </c>
      <c r="G852" s="92" t="str">
        <f>'EMFAC2017EI-2011Class'!H4433</f>
        <v>2020-T6 Public-1</v>
      </c>
      <c r="H852" s="70">
        <f t="shared" si="26"/>
        <v>0.96842052933116307</v>
      </c>
      <c r="J852" s="13"/>
      <c r="N852" s="37"/>
      <c r="O852" s="36"/>
    </row>
    <row r="853" spans="1:15" ht="13.7" customHeight="1" x14ac:dyDescent="0.25">
      <c r="A853" s="85">
        <f>'EMFAC2017EI-2011Class'!B4434</f>
        <v>2020</v>
      </c>
      <c r="B853" s="86" t="str">
        <f>'EMFAC2017EI-2011Class'!C4434</f>
        <v>T6 Public</v>
      </c>
      <c r="C853" s="85">
        <f>'EMFAC2017EI-2011Class'!D4434</f>
        <v>2018</v>
      </c>
      <c r="D853" s="85">
        <f>'EMFAC2017EI-2011Class'!F4434</f>
        <v>2</v>
      </c>
      <c r="E853" s="87" t="str">
        <f t="shared" si="27"/>
        <v>T6 Public-2</v>
      </c>
      <c r="F853" s="88">
        <f>VLOOKUP(E853,HD_Odo!$C$2:$D$1381,2,FALSE)</f>
        <v>23968.5</v>
      </c>
      <c r="G853" s="92" t="str">
        <f>'EMFAC2017EI-2011Class'!H4434</f>
        <v>2020-T6 Public-2</v>
      </c>
      <c r="H853" s="70">
        <f t="shared" si="26"/>
        <v>0.95764581532545501</v>
      </c>
      <c r="J853" s="13"/>
      <c r="N853" s="37"/>
      <c r="O853" s="36"/>
    </row>
    <row r="854" spans="1:15" ht="13.7" customHeight="1" x14ac:dyDescent="0.25">
      <c r="A854" s="85">
        <f>'EMFAC2017EI-2011Class'!B4435</f>
        <v>2020</v>
      </c>
      <c r="B854" s="86" t="str">
        <f>'EMFAC2017EI-2011Class'!C4435</f>
        <v>T6 Public</v>
      </c>
      <c r="C854" s="85">
        <f>'EMFAC2017EI-2011Class'!D4435</f>
        <v>2017</v>
      </c>
      <c r="D854" s="85">
        <f>'EMFAC2017EI-2011Class'!F4435</f>
        <v>3</v>
      </c>
      <c r="E854" s="87" t="str">
        <f t="shared" si="27"/>
        <v>T6 Public-3</v>
      </c>
      <c r="F854" s="88">
        <f>VLOOKUP(E854,HD_Odo!$C$2:$D$1381,2,FALSE)</f>
        <v>30725.5</v>
      </c>
      <c r="G854" s="92" t="str">
        <f>'EMFAC2017EI-2011Class'!H4435</f>
        <v>2020-T6 Public-3</v>
      </c>
      <c r="H854" s="70">
        <f t="shared" si="26"/>
        <v>0.94794186629396071</v>
      </c>
      <c r="J854" s="13"/>
      <c r="N854" s="37"/>
      <c r="O854" s="36"/>
    </row>
    <row r="855" spans="1:15" ht="13.7" customHeight="1" x14ac:dyDescent="0.25">
      <c r="A855" s="85">
        <f>'EMFAC2017EI-2011Class'!B4436</f>
        <v>2020</v>
      </c>
      <c r="B855" s="86" t="str">
        <f>'EMFAC2017EI-2011Class'!C4436</f>
        <v>T6 Public</v>
      </c>
      <c r="C855" s="85">
        <f>'EMFAC2017EI-2011Class'!D4436</f>
        <v>2016</v>
      </c>
      <c r="D855" s="85">
        <f>'EMFAC2017EI-2011Class'!F4436</f>
        <v>4</v>
      </c>
      <c r="E855" s="87" t="str">
        <f t="shared" si="27"/>
        <v>T6 Public-4</v>
      </c>
      <c r="F855" s="88">
        <f>VLOOKUP(E855,HD_Odo!$C$2:$D$1381,2,FALSE)</f>
        <v>37361.5</v>
      </c>
      <c r="G855" s="92" t="str">
        <f>'EMFAC2017EI-2011Class'!H4436</f>
        <v>2020-T6 Public-4</v>
      </c>
      <c r="H855" s="70">
        <f t="shared" si="26"/>
        <v>0.93915944283223152</v>
      </c>
      <c r="J855" s="13"/>
      <c r="N855" s="37"/>
      <c r="O855" s="36"/>
    </row>
    <row r="856" spans="1:15" ht="13.7" customHeight="1" x14ac:dyDescent="0.25">
      <c r="A856" s="85">
        <f>'EMFAC2017EI-2011Class'!B4437</f>
        <v>2020</v>
      </c>
      <c r="B856" s="86" t="str">
        <f>'EMFAC2017EI-2011Class'!C4437</f>
        <v>T6 Public</v>
      </c>
      <c r="C856" s="85">
        <f>'EMFAC2017EI-2011Class'!D4437</f>
        <v>2015</v>
      </c>
      <c r="D856" s="85">
        <f>'EMFAC2017EI-2011Class'!F4437</f>
        <v>5</v>
      </c>
      <c r="E856" s="87" t="str">
        <f t="shared" si="27"/>
        <v>T6 Public-5</v>
      </c>
      <c r="F856" s="88">
        <f>VLOOKUP(E856,HD_Odo!$C$2:$D$1381,2,FALSE)</f>
        <v>43875.5</v>
      </c>
      <c r="G856" s="92" t="str">
        <f>'EMFAC2017EI-2011Class'!H4437</f>
        <v>2020-T6 Public-5</v>
      </c>
      <c r="H856" s="70">
        <f t="shared" si="26"/>
        <v>0.93117820958584796</v>
      </c>
      <c r="J856" s="13"/>
      <c r="N856" s="37"/>
      <c r="O856" s="36"/>
    </row>
    <row r="857" spans="1:15" ht="13.7" customHeight="1" x14ac:dyDescent="0.25">
      <c r="A857" s="85">
        <f>'EMFAC2017EI-2011Class'!B4438</f>
        <v>2020</v>
      </c>
      <c r="B857" s="86" t="str">
        <f>'EMFAC2017EI-2011Class'!C4438</f>
        <v>T6 Public</v>
      </c>
      <c r="C857" s="85">
        <f>'EMFAC2017EI-2011Class'!D4438</f>
        <v>2014</v>
      </c>
      <c r="D857" s="85">
        <f>'EMFAC2017EI-2011Class'!F4438</f>
        <v>6</v>
      </c>
      <c r="E857" s="87" t="str">
        <f t="shared" si="27"/>
        <v>T6 Public-6</v>
      </c>
      <c r="F857" s="88">
        <f>VLOOKUP(E857,HD_Odo!$C$2:$D$1381,2,FALSE)</f>
        <v>50267.5</v>
      </c>
      <c r="G857" s="92" t="str">
        <f>'EMFAC2017EI-2011Class'!H4438</f>
        <v>2020-T6 Public-6</v>
      </c>
      <c r="H857" s="70">
        <f t="shared" si="26"/>
        <v>0.92389697970168294</v>
      </c>
      <c r="J857" s="13"/>
      <c r="N857" s="37"/>
      <c r="O857" s="36"/>
    </row>
    <row r="858" spans="1:15" ht="13.7" customHeight="1" x14ac:dyDescent="0.25">
      <c r="A858" s="85">
        <f>'EMFAC2017EI-2011Class'!B4439</f>
        <v>2020</v>
      </c>
      <c r="B858" s="86" t="str">
        <f>'EMFAC2017EI-2011Class'!C4439</f>
        <v>T6 Public</v>
      </c>
      <c r="C858" s="85">
        <f>'EMFAC2017EI-2011Class'!D4439</f>
        <v>2013</v>
      </c>
      <c r="D858" s="85">
        <f>'EMFAC2017EI-2011Class'!F4439</f>
        <v>7</v>
      </c>
      <c r="E858" s="87" t="str">
        <f t="shared" si="27"/>
        <v>T6 Public-7</v>
      </c>
      <c r="F858" s="88">
        <f>VLOOKUP(E858,HD_Odo!$C$2:$D$1381,2,FALSE)</f>
        <v>56538.5</v>
      </c>
      <c r="G858" s="92" t="str">
        <f>'EMFAC2017EI-2011Class'!H4439</f>
        <v>2020-T6 Public-7</v>
      </c>
      <c r="H858" s="70">
        <f t="shared" si="26"/>
        <v>0.89196642700891848</v>
      </c>
      <c r="J858" s="13"/>
      <c r="N858" s="37"/>
      <c r="O858" s="36"/>
    </row>
    <row r="859" spans="1:15" ht="13.7" customHeight="1" x14ac:dyDescent="0.25">
      <c r="A859" s="85">
        <f>'EMFAC2017EI-2011Class'!B4440</f>
        <v>2020</v>
      </c>
      <c r="B859" s="86" t="str">
        <f>'EMFAC2017EI-2011Class'!C4440</f>
        <v>T6 Public</v>
      </c>
      <c r="C859" s="85">
        <f>'EMFAC2017EI-2011Class'!D4440</f>
        <v>2012</v>
      </c>
      <c r="D859" s="85">
        <f>'EMFAC2017EI-2011Class'!F4440</f>
        <v>8</v>
      </c>
      <c r="E859" s="87" t="str">
        <f t="shared" si="27"/>
        <v>T6 Public-8</v>
      </c>
      <c r="F859" s="88">
        <f>VLOOKUP(E859,HD_Odo!$C$2:$D$1381,2,FALSE)</f>
        <v>62687.5</v>
      </c>
      <c r="G859" s="92" t="str">
        <f>'EMFAC2017EI-2011Class'!H4440</f>
        <v>2020-T6 Public-8</v>
      </c>
      <c r="H859" s="70">
        <f t="shared" si="26"/>
        <v>0.885158765170039</v>
      </c>
      <c r="J859" s="13"/>
      <c r="N859" s="37"/>
      <c r="O859" s="36"/>
    </row>
    <row r="860" spans="1:15" ht="13.7" customHeight="1" x14ac:dyDescent="0.25">
      <c r="A860" s="85">
        <f>'EMFAC2017EI-2011Class'!B4441</f>
        <v>2020</v>
      </c>
      <c r="B860" s="86" t="str">
        <f>'EMFAC2017EI-2011Class'!C4441</f>
        <v>T6 Public</v>
      </c>
      <c r="C860" s="85">
        <f>'EMFAC2017EI-2011Class'!D4441</f>
        <v>2011</v>
      </c>
      <c r="D860" s="85">
        <f>'EMFAC2017EI-2011Class'!F4441</f>
        <v>9</v>
      </c>
      <c r="E860" s="87" t="str">
        <f t="shared" si="27"/>
        <v>T6 Public-9</v>
      </c>
      <c r="F860" s="88">
        <f>VLOOKUP(E860,HD_Odo!$C$2:$D$1381,2,FALSE)</f>
        <v>68715.5</v>
      </c>
      <c r="G860" s="92" t="str">
        <f>'EMFAC2017EI-2011Class'!H4441</f>
        <v>2020-T6 Public-9</v>
      </c>
      <c r="H860" s="70">
        <f t="shared" si="26"/>
        <v>0.87900911799744519</v>
      </c>
      <c r="J860" s="13"/>
      <c r="N860" s="37"/>
      <c r="O860" s="36"/>
    </row>
    <row r="861" spans="1:15" ht="13.7" customHeight="1" x14ac:dyDescent="0.25">
      <c r="A861" s="85">
        <f>'EMFAC2017EI-2011Class'!B4442</f>
        <v>2020</v>
      </c>
      <c r="B861" s="86" t="str">
        <f>'EMFAC2017EI-2011Class'!C4442</f>
        <v>T6 Public</v>
      </c>
      <c r="C861" s="85">
        <f>'EMFAC2017EI-2011Class'!D4442</f>
        <v>2010</v>
      </c>
      <c r="D861" s="85">
        <f>'EMFAC2017EI-2011Class'!F4442</f>
        <v>10</v>
      </c>
      <c r="E861" s="87" t="str">
        <f t="shared" si="27"/>
        <v>T6 Public-10</v>
      </c>
      <c r="F861" s="88">
        <f>VLOOKUP(E861,HD_Odo!$C$2:$D$1381,2,FALSE)</f>
        <v>74621.5</v>
      </c>
      <c r="G861" s="92" t="str">
        <f>'EMFAC2017EI-2011Class'!H4442</f>
        <v>2020-T6 Public-10</v>
      </c>
      <c r="H861" s="70">
        <f t="shared" si="26"/>
        <v>0.90566471111821079</v>
      </c>
      <c r="J861" s="13"/>
      <c r="N861" s="37"/>
      <c r="O861" s="36"/>
    </row>
    <row r="862" spans="1:15" ht="13.7" customHeight="1" x14ac:dyDescent="0.25">
      <c r="A862" s="85">
        <f>'EMFAC2017EI-2011Class'!B4443</f>
        <v>2020</v>
      </c>
      <c r="B862" s="86" t="str">
        <f>'EMFAC2017EI-2011Class'!C4443</f>
        <v>T6 Public</v>
      </c>
      <c r="C862" s="85">
        <f>'EMFAC2017EI-2011Class'!D4443</f>
        <v>2009</v>
      </c>
      <c r="D862" s="85">
        <f>'EMFAC2017EI-2011Class'!F4443</f>
        <v>11</v>
      </c>
      <c r="E862" s="87" t="str">
        <f t="shared" si="27"/>
        <v>T6 Public-11</v>
      </c>
      <c r="F862" s="88">
        <f>VLOOKUP(E862,HD_Odo!$C$2:$D$1381,2,FALSE)</f>
        <v>80405.5</v>
      </c>
      <c r="G862" s="92" t="str">
        <f>'EMFAC2017EI-2011Class'!H4443</f>
        <v>2020-T6 Public-11</v>
      </c>
      <c r="H862" s="70">
        <f t="shared" si="26"/>
        <v>0.90055487574826831</v>
      </c>
      <c r="J862" s="13"/>
      <c r="N862" s="37"/>
      <c r="O862" s="36"/>
    </row>
    <row r="863" spans="1:15" ht="13.7" customHeight="1" x14ac:dyDescent="0.25">
      <c r="A863" s="85">
        <f>'EMFAC2017EI-2011Class'!B4444</f>
        <v>2020</v>
      </c>
      <c r="B863" s="86" t="str">
        <f>'EMFAC2017EI-2011Class'!C4444</f>
        <v>T6 Public</v>
      </c>
      <c r="C863" s="85">
        <f>'EMFAC2017EI-2011Class'!D4444</f>
        <v>2008</v>
      </c>
      <c r="D863" s="85">
        <f>'EMFAC2017EI-2011Class'!F4444</f>
        <v>12</v>
      </c>
      <c r="E863" s="87" t="str">
        <f t="shared" si="27"/>
        <v>T6 Public-12</v>
      </c>
      <c r="F863" s="88">
        <f>VLOOKUP(E863,HD_Odo!$C$2:$D$1381,2,FALSE)</f>
        <v>86068.5</v>
      </c>
      <c r="G863" s="92" t="str">
        <f>'EMFAC2017EI-2011Class'!H4444</f>
        <v>2020-T6 Public-12</v>
      </c>
      <c r="H863" s="70">
        <f t="shared" si="26"/>
        <v>0.89576199257334932</v>
      </c>
      <c r="J863" s="13"/>
      <c r="N863" s="37"/>
      <c r="O863" s="36"/>
    </row>
    <row r="864" spans="1:15" ht="13.7" customHeight="1" x14ac:dyDescent="0.25">
      <c r="A864" s="85">
        <f>'EMFAC2017EI-2011Class'!B4445</f>
        <v>2020</v>
      </c>
      <c r="B864" s="86" t="str">
        <f>'EMFAC2017EI-2011Class'!C4445</f>
        <v>T6 Public</v>
      </c>
      <c r="C864" s="85">
        <f>'EMFAC2017EI-2011Class'!D4445</f>
        <v>2007</v>
      </c>
      <c r="D864" s="85">
        <f>'EMFAC2017EI-2011Class'!F4445</f>
        <v>13</v>
      </c>
      <c r="E864" s="87" t="str">
        <f t="shared" si="27"/>
        <v>T6 Public-13</v>
      </c>
      <c r="F864" s="88">
        <f>VLOOKUP(E864,HD_Odo!$C$2:$D$1381,2,FALSE)</f>
        <v>91609.5</v>
      </c>
      <c r="G864" s="92" t="str">
        <f>'EMFAC2017EI-2011Class'!H4445</f>
        <v>2020-T6 Public-13</v>
      </c>
      <c r="H864" s="70">
        <f t="shared" si="26"/>
        <v>0.94026905215870094</v>
      </c>
      <c r="J864" s="13"/>
      <c r="N864" s="37"/>
      <c r="O864" s="36"/>
    </row>
    <row r="865" spans="1:15" ht="13.7" customHeight="1" x14ac:dyDescent="0.25">
      <c r="A865" s="85">
        <f>'EMFAC2017EI-2011Class'!B4446</f>
        <v>2020</v>
      </c>
      <c r="B865" s="86" t="str">
        <f>'EMFAC2017EI-2011Class'!C4446</f>
        <v>T6 Public</v>
      </c>
      <c r="C865" s="85">
        <f>'EMFAC2017EI-2011Class'!D4446</f>
        <v>2006</v>
      </c>
      <c r="D865" s="85">
        <f>'EMFAC2017EI-2011Class'!F4446</f>
        <v>14</v>
      </c>
      <c r="E865" s="87" t="str">
        <f t="shared" si="27"/>
        <v>T6 Public-14</v>
      </c>
      <c r="F865" s="88">
        <f>VLOOKUP(E865,HD_Odo!$C$2:$D$1381,2,FALSE)</f>
        <v>97029.5</v>
      </c>
      <c r="G865" s="92" t="str">
        <f>'EMFAC2017EI-2011Class'!H4446</f>
        <v>2020-T6 Public-14</v>
      </c>
      <c r="H865" s="70">
        <f t="shared" si="26"/>
        <v>0.93769441334673609</v>
      </c>
      <c r="J865" s="13"/>
      <c r="N865" s="37"/>
      <c r="O865" s="36"/>
    </row>
    <row r="866" spans="1:15" ht="13.7" customHeight="1" x14ac:dyDescent="0.25">
      <c r="A866" s="85">
        <f>'EMFAC2017EI-2011Class'!B4447</f>
        <v>2020</v>
      </c>
      <c r="B866" s="86" t="str">
        <f>'EMFAC2017EI-2011Class'!C4447</f>
        <v>T6 Public</v>
      </c>
      <c r="C866" s="85">
        <f>'EMFAC2017EI-2011Class'!D4447</f>
        <v>2005</v>
      </c>
      <c r="D866" s="85">
        <f>'EMFAC2017EI-2011Class'!F4447</f>
        <v>15</v>
      </c>
      <c r="E866" s="87" t="str">
        <f t="shared" si="27"/>
        <v>T6 Public-15</v>
      </c>
      <c r="F866" s="88">
        <f>VLOOKUP(E866,HD_Odo!$C$2:$D$1381,2,FALSE)</f>
        <v>102327.5</v>
      </c>
      <c r="G866" s="92" t="str">
        <f>'EMFAC2017EI-2011Class'!H4447</f>
        <v>2020-T6 Public-15</v>
      </c>
      <c r="H866" s="70">
        <f t="shared" si="26"/>
        <v>0.93525208815819694</v>
      </c>
      <c r="J866" s="13"/>
      <c r="N866" s="37"/>
      <c r="O866" s="36"/>
    </row>
    <row r="867" spans="1:15" ht="13.7" customHeight="1" x14ac:dyDescent="0.25">
      <c r="A867" s="85">
        <f>'EMFAC2017EI-2011Class'!B4448</f>
        <v>2020</v>
      </c>
      <c r="B867" s="86" t="str">
        <f>'EMFAC2017EI-2011Class'!C4448</f>
        <v>T6 Public</v>
      </c>
      <c r="C867" s="85">
        <f>'EMFAC2017EI-2011Class'!D4448</f>
        <v>2004</v>
      </c>
      <c r="D867" s="85">
        <f>'EMFAC2017EI-2011Class'!F4448</f>
        <v>16</v>
      </c>
      <c r="E867" s="87" t="str">
        <f t="shared" si="27"/>
        <v>T6 Public-16</v>
      </c>
      <c r="F867" s="88">
        <f>VLOOKUP(E867,HD_Odo!$C$2:$D$1381,2,FALSE)</f>
        <v>107504.5</v>
      </c>
      <c r="G867" s="92" t="str">
        <f>'EMFAC2017EI-2011Class'!H4448</f>
        <v>2020-T6 Public-16</v>
      </c>
      <c r="H867" s="70">
        <f t="shared" si="26"/>
        <v>0.93293348955557631</v>
      </c>
      <c r="J867" s="13"/>
      <c r="N867" s="37"/>
      <c r="O867" s="36"/>
    </row>
    <row r="868" spans="1:15" ht="13.7" customHeight="1" x14ac:dyDescent="0.25">
      <c r="A868" s="85">
        <f>'EMFAC2017EI-2011Class'!B4449</f>
        <v>2020</v>
      </c>
      <c r="B868" s="86" t="str">
        <f>'EMFAC2017EI-2011Class'!C4449</f>
        <v>T6 Public</v>
      </c>
      <c r="C868" s="85">
        <f>'EMFAC2017EI-2011Class'!D4449</f>
        <v>2003</v>
      </c>
      <c r="D868" s="85">
        <f>'EMFAC2017EI-2011Class'!F4449</f>
        <v>17</v>
      </c>
      <c r="E868" s="87" t="str">
        <f t="shared" si="27"/>
        <v>T6 Public-17</v>
      </c>
      <c r="F868" s="88">
        <f>VLOOKUP(E868,HD_Odo!$C$2:$D$1381,2,FALSE)</f>
        <v>112559.5</v>
      </c>
      <c r="G868" s="92" t="str">
        <f>'EMFAC2017EI-2011Class'!H4449</f>
        <v>2020-T6 Public-17</v>
      </c>
      <c r="H868" s="70">
        <f t="shared" si="26"/>
        <v>0.95730772059427316</v>
      </c>
      <c r="J868" s="13"/>
      <c r="N868" s="37"/>
      <c r="O868" s="36"/>
    </row>
    <row r="869" spans="1:15" ht="13.7" customHeight="1" x14ac:dyDescent="0.25">
      <c r="A869" s="85">
        <f>'EMFAC2017EI-2011Class'!B4450</f>
        <v>2020</v>
      </c>
      <c r="B869" s="86" t="str">
        <f>'EMFAC2017EI-2011Class'!C4450</f>
        <v>T6 Public</v>
      </c>
      <c r="C869" s="85">
        <f>'EMFAC2017EI-2011Class'!D4450</f>
        <v>2002</v>
      </c>
      <c r="D869" s="85">
        <f>'EMFAC2017EI-2011Class'!F4450</f>
        <v>18</v>
      </c>
      <c r="E869" s="87" t="str">
        <f t="shared" si="27"/>
        <v>T6 Public-18</v>
      </c>
      <c r="F869" s="88">
        <f>VLOOKUP(E869,HD_Odo!$C$2:$D$1381,2,FALSE)</f>
        <v>117492.5</v>
      </c>
      <c r="G869" s="92" t="str">
        <f>'EMFAC2017EI-2011Class'!H4450</f>
        <v>2020-T6 Public-18</v>
      </c>
      <c r="H869" s="70">
        <f t="shared" si="26"/>
        <v>0.95607123735255883</v>
      </c>
      <c r="J869" s="13"/>
      <c r="N869" s="37"/>
      <c r="O869" s="36"/>
    </row>
    <row r="870" spans="1:15" ht="13.7" customHeight="1" x14ac:dyDescent="0.25">
      <c r="A870" s="85">
        <f>'EMFAC2017EI-2011Class'!B4451</f>
        <v>2020</v>
      </c>
      <c r="B870" s="86" t="str">
        <f>'EMFAC2017EI-2011Class'!C4451</f>
        <v>T6 Public</v>
      </c>
      <c r="C870" s="85">
        <f>'EMFAC2017EI-2011Class'!D4451</f>
        <v>2001</v>
      </c>
      <c r="D870" s="85">
        <f>'EMFAC2017EI-2011Class'!F4451</f>
        <v>19</v>
      </c>
      <c r="E870" s="87" t="str">
        <f t="shared" si="27"/>
        <v>T6 Public-19</v>
      </c>
      <c r="F870" s="88">
        <f>VLOOKUP(E870,HD_Odo!$C$2:$D$1381,2,FALSE)</f>
        <v>122304.5</v>
      </c>
      <c r="G870" s="92" t="str">
        <f>'EMFAC2017EI-2011Class'!H4451</f>
        <v>2020-T6 Public-19</v>
      </c>
      <c r="H870" s="70">
        <f t="shared" si="26"/>
        <v>0.95489854618309578</v>
      </c>
      <c r="J870" s="13"/>
      <c r="N870" s="37"/>
      <c r="O870" s="36"/>
    </row>
    <row r="871" spans="1:15" ht="13.7" customHeight="1" x14ac:dyDescent="0.25">
      <c r="A871" s="85">
        <f>'EMFAC2017EI-2011Class'!B4452</f>
        <v>2020</v>
      </c>
      <c r="B871" s="86" t="str">
        <f>'EMFAC2017EI-2011Class'!C4452</f>
        <v>T6 Public</v>
      </c>
      <c r="C871" s="85">
        <f>'EMFAC2017EI-2011Class'!D4452</f>
        <v>2000</v>
      </c>
      <c r="D871" s="85">
        <f>'EMFAC2017EI-2011Class'!F4452</f>
        <v>20</v>
      </c>
      <c r="E871" s="87" t="str">
        <f t="shared" si="27"/>
        <v>T6 Public-20</v>
      </c>
      <c r="F871" s="88">
        <f>VLOOKUP(E871,HD_Odo!$C$2:$D$1381,2,FALSE)</f>
        <v>126913.5</v>
      </c>
      <c r="G871" s="92" t="str">
        <f>'EMFAC2017EI-2011Class'!H4452</f>
        <v>2020-T6 Public-20</v>
      </c>
      <c r="H871" s="70">
        <f t="shared" si="26"/>
        <v>0.95380506205038829</v>
      </c>
      <c r="J871" s="13"/>
      <c r="N871" s="37"/>
      <c r="O871" s="36"/>
    </row>
    <row r="872" spans="1:15" ht="13.7" customHeight="1" x14ac:dyDescent="0.25">
      <c r="A872" s="85">
        <f>'EMFAC2017EI-2011Class'!B4453</f>
        <v>2020</v>
      </c>
      <c r="B872" s="86" t="str">
        <f>'EMFAC2017EI-2011Class'!C4453</f>
        <v>T6 Public</v>
      </c>
      <c r="C872" s="85">
        <f>'EMFAC2017EI-2011Class'!D4453</f>
        <v>1999</v>
      </c>
      <c r="D872" s="85">
        <f>'EMFAC2017EI-2011Class'!F4453</f>
        <v>21</v>
      </c>
      <c r="E872" s="87" t="str">
        <f t="shared" si="27"/>
        <v>T6 Public-21</v>
      </c>
      <c r="F872" s="88">
        <f>VLOOKUP(E872,HD_Odo!$C$2:$D$1381,2,FALSE)</f>
        <v>131482.5</v>
      </c>
      <c r="G872" s="92" t="str">
        <f>'EMFAC2017EI-2011Class'!H4453</f>
        <v>2020-T6 Public-21</v>
      </c>
      <c r="H872" s="70">
        <f t="shared" si="26"/>
        <v>0.95274867052162571</v>
      </c>
      <c r="J872" s="13"/>
      <c r="N872" s="37"/>
      <c r="O872" s="36"/>
    </row>
    <row r="873" spans="1:15" ht="13.7" customHeight="1" x14ac:dyDescent="0.25">
      <c r="A873" s="85">
        <f>'EMFAC2017EI-2011Class'!B4454</f>
        <v>2020</v>
      </c>
      <c r="B873" s="86" t="str">
        <f>'EMFAC2017EI-2011Class'!C4454</f>
        <v>T6 Public</v>
      </c>
      <c r="C873" s="85">
        <f>'EMFAC2017EI-2011Class'!D4454</f>
        <v>1998</v>
      </c>
      <c r="D873" s="85">
        <f>'EMFAC2017EI-2011Class'!F4454</f>
        <v>22</v>
      </c>
      <c r="E873" s="87" t="str">
        <f t="shared" si="27"/>
        <v>T6 Public-22</v>
      </c>
      <c r="F873" s="88">
        <f>VLOOKUP(E873,HD_Odo!$C$2:$D$1381,2,FALSE)</f>
        <v>135929.5</v>
      </c>
      <c r="G873" s="92" t="str">
        <f>'EMFAC2017EI-2011Class'!H4454</f>
        <v>2020-T6 Public-22</v>
      </c>
      <c r="H873" s="70">
        <f t="shared" si="26"/>
        <v>0.95174589232161055</v>
      </c>
      <c r="J873" s="13"/>
      <c r="N873" s="37"/>
      <c r="O873" s="36"/>
    </row>
    <row r="874" spans="1:15" ht="13.7" customHeight="1" x14ac:dyDescent="0.25">
      <c r="A874" s="85">
        <f>'EMFAC2017EI-2011Class'!B4455</f>
        <v>2020</v>
      </c>
      <c r="B874" s="86" t="str">
        <f>'EMFAC2017EI-2011Class'!C4455</f>
        <v>T6 Public</v>
      </c>
      <c r="C874" s="85">
        <f>'EMFAC2017EI-2011Class'!D4455</f>
        <v>1997</v>
      </c>
      <c r="D874" s="85">
        <f>'EMFAC2017EI-2011Class'!F4455</f>
        <v>23</v>
      </c>
      <c r="E874" s="87" t="str">
        <f t="shared" si="27"/>
        <v>T6 Public-23</v>
      </c>
      <c r="F874" s="88">
        <f>VLOOKUP(E874,HD_Odo!$C$2:$D$1381,2,FALSE)</f>
        <v>140255.5</v>
      </c>
      <c r="G874" s="92" t="str">
        <f>'EMFAC2017EI-2011Class'!H4455</f>
        <v>2020-T6 Public-23</v>
      </c>
      <c r="H874" s="70">
        <f t="shared" si="26"/>
        <v>0.9507935785348326</v>
      </c>
      <c r="J874" s="13"/>
      <c r="N874" s="37"/>
      <c r="O874" s="36"/>
    </row>
    <row r="875" spans="1:15" ht="13.7" customHeight="1" x14ac:dyDescent="0.25">
      <c r="A875" s="85">
        <f>'EMFAC2017EI-2011Class'!B4456</f>
        <v>2020</v>
      </c>
      <c r="B875" s="86" t="str">
        <f>'EMFAC2017EI-2011Class'!C4456</f>
        <v>T6 Public</v>
      </c>
      <c r="C875" s="85">
        <f>'EMFAC2017EI-2011Class'!D4456</f>
        <v>1996</v>
      </c>
      <c r="D875" s="85">
        <f>'EMFAC2017EI-2011Class'!F4456</f>
        <v>24</v>
      </c>
      <c r="E875" s="87" t="str">
        <f t="shared" si="27"/>
        <v>T6 Public-24</v>
      </c>
      <c r="F875" s="88">
        <f>VLOOKUP(E875,HD_Odo!$C$2:$D$1381,2,FALSE)</f>
        <v>144459.5</v>
      </c>
      <c r="G875" s="92" t="str">
        <f>'EMFAC2017EI-2011Class'!H4456</f>
        <v>2020-T6 Public-24</v>
      </c>
      <c r="H875" s="70">
        <f t="shared" si="26"/>
        <v>0.94988926218209935</v>
      </c>
      <c r="J875" s="13"/>
      <c r="N875" s="37"/>
      <c r="O875" s="36"/>
    </row>
    <row r="876" spans="1:15" ht="13.7" customHeight="1" x14ac:dyDescent="0.25">
      <c r="A876" s="85">
        <f>'EMFAC2017EI-2011Class'!B4457</f>
        <v>2020</v>
      </c>
      <c r="B876" s="86" t="str">
        <f>'EMFAC2017EI-2011Class'!C4457</f>
        <v>T6 Public</v>
      </c>
      <c r="C876" s="85">
        <f>'EMFAC2017EI-2011Class'!D4457</f>
        <v>1995</v>
      </c>
      <c r="D876" s="85">
        <f>'EMFAC2017EI-2011Class'!F4457</f>
        <v>25</v>
      </c>
      <c r="E876" s="87" t="str">
        <f t="shared" si="27"/>
        <v>T6 Public-25</v>
      </c>
      <c r="F876" s="88">
        <f>VLOOKUP(E876,HD_Odo!$C$2:$D$1381,2,FALSE)</f>
        <v>148541.5</v>
      </c>
      <c r="G876" s="92" t="str">
        <f>'EMFAC2017EI-2011Class'!H4457</f>
        <v>2020-T6 Public-25</v>
      </c>
      <c r="H876" s="70">
        <f t="shared" si="26"/>
        <v>0.94903046288518234</v>
      </c>
      <c r="J876" s="13"/>
      <c r="N876" s="37"/>
      <c r="O876" s="36"/>
    </row>
    <row r="877" spans="1:15" ht="13.7" customHeight="1" x14ac:dyDescent="0.25">
      <c r="A877" s="85">
        <f>'EMFAC2017EI-2011Class'!B4458</f>
        <v>2020</v>
      </c>
      <c r="B877" s="86" t="str">
        <f>'EMFAC2017EI-2011Class'!C4458</f>
        <v>T6 Public</v>
      </c>
      <c r="C877" s="85">
        <f>'EMFAC2017EI-2011Class'!D4458</f>
        <v>1994</v>
      </c>
      <c r="D877" s="85">
        <f>'EMFAC2017EI-2011Class'!F4458</f>
        <v>26</v>
      </c>
      <c r="E877" s="87" t="str">
        <f t="shared" si="27"/>
        <v>T6 Public-26</v>
      </c>
      <c r="F877" s="88">
        <f>VLOOKUP(E877,HD_Odo!$C$2:$D$1381,2,FALSE)</f>
        <v>152502.5</v>
      </c>
      <c r="G877" s="92" t="str">
        <f>'EMFAC2017EI-2011Class'!H4458</f>
        <v>2020-T6 Public-26</v>
      </c>
      <c r="H877" s="70">
        <f t="shared" si="26"/>
        <v>0.94821469155826976</v>
      </c>
      <c r="J877" s="13"/>
      <c r="N877" s="37"/>
      <c r="O877" s="36"/>
    </row>
    <row r="878" spans="1:15" ht="13.7" customHeight="1" x14ac:dyDescent="0.25">
      <c r="A878" s="85">
        <f>'EMFAC2017EI-2011Class'!B4459</f>
        <v>2020</v>
      </c>
      <c r="B878" s="86" t="str">
        <f>'EMFAC2017EI-2011Class'!C4459</f>
        <v>T6 Public</v>
      </c>
      <c r="C878" s="85">
        <f>'EMFAC2017EI-2011Class'!D4459</f>
        <v>1993</v>
      </c>
      <c r="D878" s="85">
        <f>'EMFAC2017EI-2011Class'!F4459</f>
        <v>27</v>
      </c>
      <c r="E878" s="87" t="str">
        <f t="shared" si="27"/>
        <v>T6 Public-27</v>
      </c>
      <c r="F878" s="88">
        <f>VLOOKUP(E878,HD_Odo!$C$2:$D$1381,2,FALSE)</f>
        <v>156341.5</v>
      </c>
      <c r="G878" s="92" t="str">
        <f>'EMFAC2017EI-2011Class'!H4459</f>
        <v>2020-T6 Public-27</v>
      </c>
      <c r="H878" s="70">
        <f t="shared" si="26"/>
        <v>1</v>
      </c>
      <c r="J878" s="13"/>
      <c r="N878" s="37"/>
      <c r="O878" s="36"/>
    </row>
    <row r="879" spans="1:15" ht="13.7" customHeight="1" x14ac:dyDescent="0.25">
      <c r="A879" s="85">
        <f>'EMFAC2017EI-2011Class'!B4460</f>
        <v>2020</v>
      </c>
      <c r="B879" s="86" t="str">
        <f>'EMFAC2017EI-2011Class'!C4460</f>
        <v>T6 Public</v>
      </c>
      <c r="C879" s="85">
        <f>'EMFAC2017EI-2011Class'!D4460</f>
        <v>1992</v>
      </c>
      <c r="D879" s="85">
        <f>'EMFAC2017EI-2011Class'!F4460</f>
        <v>28</v>
      </c>
      <c r="E879" s="87" t="str">
        <f t="shared" si="27"/>
        <v>T6 Public-28</v>
      </c>
      <c r="F879" s="88">
        <f>VLOOKUP(E879,HD_Odo!$C$2:$D$1381,2,FALSE)</f>
        <v>160059.5</v>
      </c>
      <c r="G879" s="92" t="str">
        <f>'EMFAC2017EI-2011Class'!H4460</f>
        <v>2020-T6 Public-28</v>
      </c>
      <c r="H879" s="70">
        <f t="shared" si="26"/>
        <v>1</v>
      </c>
      <c r="J879" s="13"/>
      <c r="N879" s="37"/>
      <c r="O879" s="36"/>
    </row>
    <row r="880" spans="1:15" ht="13.7" customHeight="1" x14ac:dyDescent="0.25">
      <c r="A880" s="85">
        <f>'EMFAC2017EI-2011Class'!B4461</f>
        <v>2020</v>
      </c>
      <c r="B880" s="86" t="str">
        <f>'EMFAC2017EI-2011Class'!C4461</f>
        <v>T6 Public</v>
      </c>
      <c r="C880" s="85">
        <f>'EMFAC2017EI-2011Class'!D4461</f>
        <v>1991</v>
      </c>
      <c r="D880" s="85">
        <f>'EMFAC2017EI-2011Class'!F4461</f>
        <v>29</v>
      </c>
      <c r="E880" s="87" t="str">
        <f t="shared" si="27"/>
        <v>T6 Public-29</v>
      </c>
      <c r="F880" s="88">
        <f>VLOOKUP(E880,HD_Odo!$C$2:$D$1381,2,FALSE)</f>
        <v>163655.5</v>
      </c>
      <c r="G880" s="92" t="str">
        <f>'EMFAC2017EI-2011Class'!H4461</f>
        <v>2020-T6 Public-29</v>
      </c>
      <c r="H880" s="70">
        <f t="shared" si="26"/>
        <v>1</v>
      </c>
      <c r="J880" s="13"/>
      <c r="N880" s="37"/>
      <c r="O880" s="36"/>
    </row>
    <row r="881" spans="1:15" ht="13.7" customHeight="1" x14ac:dyDescent="0.25">
      <c r="A881" s="85">
        <f>'EMFAC2017EI-2011Class'!B4462</f>
        <v>2020</v>
      </c>
      <c r="B881" s="86" t="str">
        <f>'EMFAC2017EI-2011Class'!C4462</f>
        <v>T6 Public</v>
      </c>
      <c r="C881" s="85">
        <f>'EMFAC2017EI-2011Class'!D4462</f>
        <v>1990</v>
      </c>
      <c r="D881" s="85">
        <f>'EMFAC2017EI-2011Class'!F4462</f>
        <v>30</v>
      </c>
      <c r="E881" s="87" t="str">
        <f t="shared" si="27"/>
        <v>T6 Public-30</v>
      </c>
      <c r="F881" s="88">
        <f>VLOOKUP(E881,HD_Odo!$C$2:$D$1381,2,FALSE)</f>
        <v>167129.5</v>
      </c>
      <c r="G881" s="92" t="str">
        <f>'EMFAC2017EI-2011Class'!H4462</f>
        <v>2020-T6 Public-30</v>
      </c>
      <c r="H881" s="70">
        <f t="shared" si="26"/>
        <v>1</v>
      </c>
      <c r="J881" s="13"/>
      <c r="N881" s="37"/>
      <c r="O881" s="36"/>
    </row>
    <row r="882" spans="1:15" ht="13.7" customHeight="1" x14ac:dyDescent="0.25">
      <c r="A882" s="85">
        <f>'EMFAC2017EI-2011Class'!B4463</f>
        <v>2020</v>
      </c>
      <c r="B882" s="86" t="str">
        <f>'EMFAC2017EI-2011Class'!C4463</f>
        <v>T6 Public</v>
      </c>
      <c r="C882" s="85">
        <f>'EMFAC2017EI-2011Class'!D4463</f>
        <v>1989</v>
      </c>
      <c r="D882" s="85">
        <f>'EMFAC2017EI-2011Class'!F4463</f>
        <v>31</v>
      </c>
      <c r="E882" s="87" t="str">
        <f t="shared" si="27"/>
        <v>T6 Public-31</v>
      </c>
      <c r="F882" s="88">
        <f>VLOOKUP(E882,HD_Odo!$C$2:$D$1381,2,FALSE)</f>
        <v>170482.5</v>
      </c>
      <c r="G882" s="92" t="str">
        <f>'EMFAC2017EI-2011Class'!H4463</f>
        <v>2020-T6 Public-31</v>
      </c>
      <c r="H882" s="70">
        <f t="shared" si="26"/>
        <v>1</v>
      </c>
      <c r="J882" s="13"/>
      <c r="N882" s="37"/>
      <c r="O882" s="36"/>
    </row>
    <row r="883" spans="1:15" ht="13.7" customHeight="1" x14ac:dyDescent="0.25">
      <c r="A883" s="85">
        <f>'EMFAC2017EI-2011Class'!B4464</f>
        <v>2020</v>
      </c>
      <c r="B883" s="86" t="str">
        <f>'EMFAC2017EI-2011Class'!C4464</f>
        <v>T6 Public</v>
      </c>
      <c r="C883" s="85">
        <f>'EMFAC2017EI-2011Class'!D4464</f>
        <v>1988</v>
      </c>
      <c r="D883" s="85">
        <f>'EMFAC2017EI-2011Class'!F4464</f>
        <v>32</v>
      </c>
      <c r="E883" s="87" t="str">
        <f t="shared" si="27"/>
        <v>T6 Public-32</v>
      </c>
      <c r="F883" s="88">
        <f>VLOOKUP(E883,HD_Odo!$C$2:$D$1381,2,FALSE)</f>
        <v>173713.5</v>
      </c>
      <c r="G883" s="92" t="str">
        <f>'EMFAC2017EI-2011Class'!H4464</f>
        <v>2020-T6 Public-32</v>
      </c>
      <c r="H883" s="70">
        <f t="shared" si="26"/>
        <v>1</v>
      </c>
      <c r="J883" s="13"/>
      <c r="N883" s="37"/>
      <c r="O883" s="36"/>
    </row>
    <row r="884" spans="1:15" ht="13.7" customHeight="1" x14ac:dyDescent="0.25">
      <c r="A884" s="85">
        <f>'EMFAC2017EI-2011Class'!B4465</f>
        <v>2020</v>
      </c>
      <c r="B884" s="86" t="str">
        <f>'EMFAC2017EI-2011Class'!C4465</f>
        <v>T6 Public</v>
      </c>
      <c r="C884" s="85">
        <f>'EMFAC2017EI-2011Class'!D4465</f>
        <v>1987</v>
      </c>
      <c r="D884" s="85">
        <f>'EMFAC2017EI-2011Class'!F4465</f>
        <v>33</v>
      </c>
      <c r="E884" s="87" t="str">
        <f t="shared" si="27"/>
        <v>T6 Public-33</v>
      </c>
      <c r="F884" s="88">
        <f>VLOOKUP(E884,HD_Odo!$C$2:$D$1381,2,FALSE)</f>
        <v>176823.5</v>
      </c>
      <c r="G884" s="92" t="str">
        <f>'EMFAC2017EI-2011Class'!H4465</f>
        <v>2020-T6 Public-33</v>
      </c>
      <c r="H884" s="70">
        <f t="shared" si="26"/>
        <v>1</v>
      </c>
      <c r="J884" s="13"/>
      <c r="N884" s="37"/>
      <c r="O884" s="36"/>
    </row>
    <row r="885" spans="1:15" ht="13.7" customHeight="1" x14ac:dyDescent="0.25">
      <c r="A885" s="85">
        <f>'EMFAC2017EI-2011Class'!B4466</f>
        <v>2020</v>
      </c>
      <c r="B885" s="86" t="str">
        <f>'EMFAC2017EI-2011Class'!C4466</f>
        <v>T6 Public</v>
      </c>
      <c r="C885" s="85">
        <f>'EMFAC2017EI-2011Class'!D4466</f>
        <v>1986</v>
      </c>
      <c r="D885" s="85">
        <f>'EMFAC2017EI-2011Class'!F4466</f>
        <v>34</v>
      </c>
      <c r="E885" s="87" t="str">
        <f t="shared" si="27"/>
        <v>T6 Public-34</v>
      </c>
      <c r="F885" s="88">
        <f>VLOOKUP(E885,HD_Odo!$C$2:$D$1381,2,FALSE)</f>
        <v>179811.5</v>
      </c>
      <c r="G885" s="92" t="str">
        <f>'EMFAC2017EI-2011Class'!H4466</f>
        <v>2020-T6 Public-34</v>
      </c>
      <c r="H885" s="70">
        <f t="shared" si="26"/>
        <v>1</v>
      </c>
      <c r="J885" s="13"/>
      <c r="N885" s="37"/>
      <c r="O885" s="36"/>
    </row>
    <row r="886" spans="1:15" ht="13.7" customHeight="1" x14ac:dyDescent="0.25">
      <c r="A886" s="85">
        <f>'EMFAC2017EI-2011Class'!B4467</f>
        <v>2020</v>
      </c>
      <c r="B886" s="86" t="str">
        <f>'EMFAC2017EI-2011Class'!C4467</f>
        <v>T6 Public</v>
      </c>
      <c r="C886" s="85">
        <f>'EMFAC2017EI-2011Class'!D4467</f>
        <v>1985</v>
      </c>
      <c r="D886" s="85">
        <f>'EMFAC2017EI-2011Class'!F4467</f>
        <v>35</v>
      </c>
      <c r="E886" s="87" t="str">
        <f t="shared" si="27"/>
        <v>T6 Public-35</v>
      </c>
      <c r="F886" s="88">
        <f>VLOOKUP(E886,HD_Odo!$C$2:$D$1381,2,FALSE)</f>
        <v>182678.5</v>
      </c>
      <c r="G886" s="92" t="str">
        <f>'EMFAC2017EI-2011Class'!H4467</f>
        <v>2020-T6 Public-35</v>
      </c>
      <c r="H886" s="70">
        <f t="shared" si="26"/>
        <v>1</v>
      </c>
      <c r="J886" s="13"/>
      <c r="N886" s="37"/>
      <c r="O886" s="36"/>
    </row>
    <row r="887" spans="1:15" ht="13.7" customHeight="1" x14ac:dyDescent="0.25">
      <c r="A887" s="85">
        <f>'EMFAC2017EI-2011Class'!B4468</f>
        <v>2020</v>
      </c>
      <c r="B887" s="86" t="str">
        <f>'EMFAC2017EI-2011Class'!C4468</f>
        <v>T6 Public</v>
      </c>
      <c r="C887" s="85">
        <f>'EMFAC2017EI-2011Class'!D4468</f>
        <v>1984</v>
      </c>
      <c r="D887" s="85">
        <f>'EMFAC2017EI-2011Class'!F4468</f>
        <v>36</v>
      </c>
      <c r="E887" s="87" t="str">
        <f t="shared" si="27"/>
        <v>T6 Public-36</v>
      </c>
      <c r="F887" s="88">
        <f>VLOOKUP(E887,HD_Odo!$C$2:$D$1381,2,FALSE)</f>
        <v>185423.5</v>
      </c>
      <c r="G887" s="92" t="str">
        <f>'EMFAC2017EI-2011Class'!H4468</f>
        <v>2020-T6 Public-36</v>
      </c>
      <c r="H887" s="70">
        <f t="shared" si="26"/>
        <v>1</v>
      </c>
      <c r="J887" s="13"/>
      <c r="N887" s="37"/>
      <c r="O887" s="36"/>
    </row>
    <row r="888" spans="1:15" ht="13.7" customHeight="1" x14ac:dyDescent="0.25">
      <c r="A888" s="85">
        <f>'EMFAC2017EI-2011Class'!B4469</f>
        <v>2020</v>
      </c>
      <c r="B888" s="86" t="str">
        <f>'EMFAC2017EI-2011Class'!C4469</f>
        <v>T6 Public</v>
      </c>
      <c r="C888" s="85">
        <f>'EMFAC2017EI-2011Class'!D4469</f>
        <v>1983</v>
      </c>
      <c r="D888" s="85">
        <f>'EMFAC2017EI-2011Class'!F4469</f>
        <v>37</v>
      </c>
      <c r="E888" s="87" t="str">
        <f t="shared" si="27"/>
        <v>T6 Public-37</v>
      </c>
      <c r="F888" s="88">
        <f>VLOOKUP(E888,HD_Odo!$C$2:$D$1381,2,FALSE)</f>
        <v>188046.5</v>
      </c>
      <c r="G888" s="92" t="str">
        <f>'EMFAC2017EI-2011Class'!H4469</f>
        <v>2020-T6 Public-37</v>
      </c>
      <c r="H888" s="70">
        <f t="shared" si="26"/>
        <v>1</v>
      </c>
      <c r="J888" s="13"/>
      <c r="N888" s="37"/>
      <c r="O888" s="36"/>
    </row>
    <row r="889" spans="1:15" ht="13.7" customHeight="1" x14ac:dyDescent="0.25">
      <c r="A889" s="85">
        <f>'EMFAC2017EI-2011Class'!B4470</f>
        <v>2020</v>
      </c>
      <c r="B889" s="86" t="str">
        <f>'EMFAC2017EI-2011Class'!C4470</f>
        <v>T6 Public</v>
      </c>
      <c r="C889" s="85">
        <f>'EMFAC2017EI-2011Class'!D4470</f>
        <v>1982</v>
      </c>
      <c r="D889" s="85">
        <f>'EMFAC2017EI-2011Class'!F4470</f>
        <v>38</v>
      </c>
      <c r="E889" s="87" t="str">
        <f t="shared" si="27"/>
        <v>T6 Public-38</v>
      </c>
      <c r="F889" s="88">
        <f>VLOOKUP(E889,HD_Odo!$C$2:$D$1381,2,FALSE)</f>
        <v>190669.5</v>
      </c>
      <c r="G889" s="92" t="str">
        <f>'EMFAC2017EI-2011Class'!H4470</f>
        <v>2020-T6 Public-38</v>
      </c>
      <c r="H889" s="70">
        <f t="shared" si="26"/>
        <v>1</v>
      </c>
      <c r="J889" s="13"/>
      <c r="N889" s="37"/>
      <c r="O889" s="36"/>
    </row>
    <row r="890" spans="1:15" ht="13.7" customHeight="1" x14ac:dyDescent="0.25">
      <c r="A890" s="85">
        <f>'EMFAC2017EI-2011Class'!B4471</f>
        <v>2020</v>
      </c>
      <c r="B890" s="86" t="str">
        <f>'EMFAC2017EI-2011Class'!C4471</f>
        <v>T6 Public</v>
      </c>
      <c r="C890" s="85">
        <f>'EMFAC2017EI-2011Class'!D4471</f>
        <v>1981</v>
      </c>
      <c r="D890" s="85">
        <f>'EMFAC2017EI-2011Class'!F4471</f>
        <v>39</v>
      </c>
      <c r="E890" s="87" t="str">
        <f t="shared" si="27"/>
        <v>T6 Public-39</v>
      </c>
      <c r="F890" s="88">
        <f>VLOOKUP(E890,HD_Odo!$C$2:$D$1381,2,FALSE)</f>
        <v>193292.5</v>
      </c>
      <c r="G890" s="92" t="str">
        <f>'EMFAC2017EI-2011Class'!H4471</f>
        <v>2020-T6 Public-39</v>
      </c>
      <c r="H890" s="70">
        <f t="shared" si="26"/>
        <v>1</v>
      </c>
      <c r="J890" s="13"/>
      <c r="N890" s="37"/>
      <c r="O890" s="36"/>
    </row>
    <row r="891" spans="1:15" ht="13.7" customHeight="1" x14ac:dyDescent="0.25">
      <c r="A891" s="85">
        <f>'EMFAC2017EI-2011Class'!B4472</f>
        <v>2020</v>
      </c>
      <c r="B891" s="86" t="str">
        <f>'EMFAC2017EI-2011Class'!C4472</f>
        <v>T6 Public</v>
      </c>
      <c r="C891" s="85">
        <f>'EMFAC2017EI-2011Class'!D4472</f>
        <v>1980</v>
      </c>
      <c r="D891" s="85">
        <f>'EMFAC2017EI-2011Class'!F4472</f>
        <v>40</v>
      </c>
      <c r="E891" s="87" t="str">
        <f t="shared" si="27"/>
        <v>T6 Public-40</v>
      </c>
      <c r="F891" s="88">
        <f>VLOOKUP(E891,HD_Odo!$C$2:$D$1381,2,FALSE)</f>
        <v>195915.5</v>
      </c>
      <c r="G891" s="92" t="str">
        <f>'EMFAC2017EI-2011Class'!H4472</f>
        <v>2020-T6 Public-40</v>
      </c>
      <c r="H891" s="70">
        <f t="shared" si="26"/>
        <v>1</v>
      </c>
      <c r="J891" s="13"/>
      <c r="N891" s="37"/>
      <c r="O891" s="36"/>
    </row>
    <row r="892" spans="1:15" ht="13.7" customHeight="1" x14ac:dyDescent="0.25">
      <c r="A892" s="85">
        <f>'EMFAC2017EI-2011Class'!B4473</f>
        <v>2020</v>
      </c>
      <c r="B892" s="86" t="str">
        <f>'EMFAC2017EI-2011Class'!C4473</f>
        <v>T6 Public</v>
      </c>
      <c r="C892" s="85">
        <f>'EMFAC2017EI-2011Class'!D4473</f>
        <v>1979</v>
      </c>
      <c r="D892" s="85">
        <f>'EMFAC2017EI-2011Class'!F4473</f>
        <v>41</v>
      </c>
      <c r="E892" s="87" t="str">
        <f t="shared" si="27"/>
        <v>T6 Public-41</v>
      </c>
      <c r="F892" s="88">
        <f>VLOOKUP(E892,HD_Odo!$C$2:$D$1381,2,FALSE)</f>
        <v>198538.5</v>
      </c>
      <c r="G892" s="92" t="str">
        <f>'EMFAC2017EI-2011Class'!H4473</f>
        <v>2020-T6 Public-41</v>
      </c>
      <c r="H892" s="70">
        <f t="shared" si="26"/>
        <v>1</v>
      </c>
      <c r="J892" s="13"/>
      <c r="N892" s="37"/>
      <c r="O892" s="36"/>
    </row>
    <row r="893" spans="1:15" ht="13.7" customHeight="1" x14ac:dyDescent="0.25">
      <c r="A893" s="85">
        <f>'EMFAC2017EI-2011Class'!B4474</f>
        <v>2020</v>
      </c>
      <c r="B893" s="86" t="str">
        <f>'EMFAC2017EI-2011Class'!C4474</f>
        <v>T6 Public</v>
      </c>
      <c r="C893" s="85">
        <f>'EMFAC2017EI-2011Class'!D4474</f>
        <v>1978</v>
      </c>
      <c r="D893" s="85">
        <f>'EMFAC2017EI-2011Class'!F4474</f>
        <v>42</v>
      </c>
      <c r="E893" s="87" t="str">
        <f t="shared" si="27"/>
        <v>T6 Public-42</v>
      </c>
      <c r="F893" s="88">
        <f>VLOOKUP(E893,HD_Odo!$C$2:$D$1381,2,FALSE)</f>
        <v>201161.5</v>
      </c>
      <c r="G893" s="92" t="str">
        <f>'EMFAC2017EI-2011Class'!H4474</f>
        <v>2020-T6 Public-42</v>
      </c>
      <c r="H893" s="70">
        <f t="shared" si="26"/>
        <v>1</v>
      </c>
      <c r="J893" s="13"/>
      <c r="N893" s="37"/>
      <c r="O893" s="36"/>
    </row>
    <row r="894" spans="1:15" ht="13.7" customHeight="1" x14ac:dyDescent="0.25">
      <c r="A894" s="85">
        <f>'EMFAC2017EI-2011Class'!B4475</f>
        <v>2020</v>
      </c>
      <c r="B894" s="86" t="str">
        <f>'EMFAC2017EI-2011Class'!C4475</f>
        <v>T6 Public</v>
      </c>
      <c r="C894" s="85">
        <f>'EMFAC2017EI-2011Class'!D4475</f>
        <v>1977</v>
      </c>
      <c r="D894" s="85">
        <f>'EMFAC2017EI-2011Class'!F4475</f>
        <v>43</v>
      </c>
      <c r="E894" s="87" t="str">
        <f t="shared" si="27"/>
        <v>T6 Public-43</v>
      </c>
      <c r="F894" s="88">
        <f>VLOOKUP(E894,HD_Odo!$C$2:$D$1381,2,FALSE)</f>
        <v>203784.5</v>
      </c>
      <c r="G894" s="92" t="str">
        <f>'EMFAC2017EI-2011Class'!H4475</f>
        <v>2020-T6 Public-43</v>
      </c>
      <c r="H894" s="70">
        <f t="shared" ref="H894:H957" si="28">IF(C894&lt;1994,1,IF(C894&lt;2004,($M$3+$N$3*(F894/10000))/($E$3+$F$3*(F894/10000)),IF(C894&lt;2008,($M$4+$N$4*(F894/10000))/($E$4+$F$4*(F894/10000)),IF(C894&lt;2011,($M$5+$N$5*(F894/10000))/($E$5+$F$5*(F894/10000)),IF(C894&lt;2014,($M$6+$N$6*(F894/10000))/($E$6+$F$6*(F894/10000)),($M$7+$N$7*(F894/10000))/($E$7+$F$7*(F894/10000)))))))</f>
        <v>1</v>
      </c>
      <c r="J894" s="13"/>
      <c r="N894" s="37"/>
      <c r="O894" s="36"/>
    </row>
    <row r="895" spans="1:15" ht="13.7" customHeight="1" x14ac:dyDescent="0.25">
      <c r="A895" s="85">
        <f>'EMFAC2017EI-2011Class'!B4476</f>
        <v>2020</v>
      </c>
      <c r="B895" s="86" t="str">
        <f>'EMFAC2017EI-2011Class'!C4476</f>
        <v>T6 Public</v>
      </c>
      <c r="C895" s="85">
        <f>'EMFAC2017EI-2011Class'!D4476</f>
        <v>1976</v>
      </c>
      <c r="D895" s="85">
        <f>'EMFAC2017EI-2011Class'!F4476</f>
        <v>44</v>
      </c>
      <c r="E895" s="87" t="str">
        <f t="shared" si="27"/>
        <v>T6 Public-44</v>
      </c>
      <c r="F895" s="88">
        <f>VLOOKUP(E895,HD_Odo!$C$2:$D$1381,2,FALSE)</f>
        <v>206407.5</v>
      </c>
      <c r="G895" s="92" t="str">
        <f>'EMFAC2017EI-2011Class'!H4476</f>
        <v>2020-T6 Public-44</v>
      </c>
      <c r="H895" s="70">
        <f t="shared" si="28"/>
        <v>1</v>
      </c>
      <c r="J895" s="13"/>
      <c r="N895" s="37"/>
      <c r="O895" s="36"/>
    </row>
    <row r="896" spans="1:15" ht="13.7" customHeight="1" x14ac:dyDescent="0.25">
      <c r="A896" s="85">
        <f>'EMFAC2017EI-2011Class'!B4477</f>
        <v>2020</v>
      </c>
      <c r="B896" s="86" t="str">
        <f>'EMFAC2017EI-2011Class'!C4477</f>
        <v>T6 SBUS</v>
      </c>
      <c r="C896" s="85">
        <f>'EMFAC2017EI-2011Class'!D4477</f>
        <v>2021</v>
      </c>
      <c r="D896" s="85">
        <f>'EMFAC2017EI-2011Class'!F4477</f>
        <v>-1</v>
      </c>
      <c r="E896" s="87" t="str">
        <f t="shared" si="27"/>
        <v>T6 SBUS--1</v>
      </c>
      <c r="F896" s="88">
        <f>VLOOKUP(E896,HD_Odo!$C$2:$D$1381,2,FALSE)</f>
        <v>5945.45</v>
      </c>
      <c r="G896" s="92" t="str">
        <f>'EMFAC2017EI-2011Class'!H4477</f>
        <v>2020-T6 SBUS--1</v>
      </c>
      <c r="H896" s="70">
        <f t="shared" si="28"/>
        <v>0.98813441864979945</v>
      </c>
      <c r="J896" s="13"/>
      <c r="N896" s="37"/>
      <c r="O896" s="36"/>
    </row>
    <row r="897" spans="1:15" ht="13.7" customHeight="1" x14ac:dyDescent="0.25">
      <c r="A897" s="85">
        <f>'EMFAC2017EI-2011Class'!B4478</f>
        <v>2020</v>
      </c>
      <c r="B897" s="86" t="str">
        <f>'EMFAC2017EI-2011Class'!C4478</f>
        <v>T6 SBUS</v>
      </c>
      <c r="C897" s="85">
        <f>'EMFAC2017EI-2011Class'!D4478</f>
        <v>2020</v>
      </c>
      <c r="D897" s="85">
        <f>'EMFAC2017EI-2011Class'!F4478</f>
        <v>0</v>
      </c>
      <c r="E897" s="87" t="str">
        <f t="shared" si="27"/>
        <v>T6 SBUS-0</v>
      </c>
      <c r="F897" s="88">
        <f>VLOOKUP(E897,HD_Odo!$C$2:$D$1381,2,FALSE)</f>
        <v>20214.53</v>
      </c>
      <c r="G897" s="92" t="str">
        <f>'EMFAC2017EI-2011Class'!H4478</f>
        <v>2020-T6 SBUS-0</v>
      </c>
      <c r="H897" s="70">
        <f t="shared" si="28"/>
        <v>0.96340606392289985</v>
      </c>
      <c r="J897" s="13"/>
      <c r="N897" s="37"/>
      <c r="O897" s="36"/>
    </row>
    <row r="898" spans="1:15" ht="13.7" customHeight="1" x14ac:dyDescent="0.25">
      <c r="A898" s="85">
        <f>'EMFAC2017EI-2011Class'!B4479</f>
        <v>2020</v>
      </c>
      <c r="B898" s="86" t="str">
        <f>'EMFAC2017EI-2011Class'!C4479</f>
        <v>T6 SBUS</v>
      </c>
      <c r="C898" s="85">
        <f>'EMFAC2017EI-2011Class'!D4479</f>
        <v>2019</v>
      </c>
      <c r="D898" s="85">
        <f>'EMFAC2017EI-2011Class'!F4479</f>
        <v>1</v>
      </c>
      <c r="E898" s="87" t="str">
        <f t="shared" si="27"/>
        <v>T6 SBUS-1</v>
      </c>
      <c r="F898" s="88">
        <f>VLOOKUP(E898,HD_Odo!$C$2:$D$1381,2,FALSE)</f>
        <v>34344.230000000003</v>
      </c>
      <c r="G898" s="92" t="str">
        <f>'EMFAC2017EI-2011Class'!H4479</f>
        <v>2020-T6 SBUS-1</v>
      </c>
      <c r="H898" s="70">
        <f t="shared" si="28"/>
        <v>0.94306647363847762</v>
      </c>
      <c r="J898" s="13"/>
      <c r="N898" s="37"/>
      <c r="O898" s="36"/>
    </row>
    <row r="899" spans="1:15" ht="13.7" customHeight="1" x14ac:dyDescent="0.25">
      <c r="A899" s="85">
        <f>'EMFAC2017EI-2011Class'!B4480</f>
        <v>2020</v>
      </c>
      <c r="B899" s="86" t="str">
        <f>'EMFAC2017EI-2011Class'!C4480</f>
        <v>T6 SBUS</v>
      </c>
      <c r="C899" s="85">
        <f>'EMFAC2017EI-2011Class'!D4480</f>
        <v>2018</v>
      </c>
      <c r="D899" s="85">
        <f>'EMFAC2017EI-2011Class'!F4480</f>
        <v>2</v>
      </c>
      <c r="E899" s="87" t="str">
        <f t="shared" si="27"/>
        <v>T6 SBUS-2</v>
      </c>
      <c r="F899" s="88">
        <f>VLOOKUP(E899,HD_Odo!$C$2:$D$1381,2,FALSE)</f>
        <v>48334.54</v>
      </c>
      <c r="G899" s="92" t="str">
        <f>'EMFAC2017EI-2011Class'!H4480</f>
        <v>2020-T6 SBUS-2</v>
      </c>
      <c r="H899" s="70">
        <f t="shared" si="28"/>
        <v>0.92604480066908157</v>
      </c>
      <c r="J899" s="13"/>
      <c r="N899" s="37"/>
      <c r="O899" s="36"/>
    </row>
    <row r="900" spans="1:15" ht="13.7" customHeight="1" x14ac:dyDescent="0.25">
      <c r="A900" s="85">
        <f>'EMFAC2017EI-2011Class'!B4481</f>
        <v>2020</v>
      </c>
      <c r="B900" s="86" t="str">
        <f>'EMFAC2017EI-2011Class'!C4481</f>
        <v>T6 SBUS</v>
      </c>
      <c r="C900" s="85">
        <f>'EMFAC2017EI-2011Class'!D4481</f>
        <v>2017</v>
      </c>
      <c r="D900" s="85">
        <f>'EMFAC2017EI-2011Class'!F4481</f>
        <v>3</v>
      </c>
      <c r="E900" s="87" t="str">
        <f t="shared" si="27"/>
        <v>T6 SBUS-3</v>
      </c>
      <c r="F900" s="88">
        <f>VLOOKUP(E900,HD_Odo!$C$2:$D$1381,2,FALSE)</f>
        <v>62185.47</v>
      </c>
      <c r="G900" s="92" t="str">
        <f>'EMFAC2017EI-2011Class'!H4481</f>
        <v>2020-T6 SBUS-3</v>
      </c>
      <c r="H900" s="70">
        <f t="shared" si="28"/>
        <v>0.91159239102890666</v>
      </c>
      <c r="J900" s="13"/>
      <c r="N900" s="37"/>
      <c r="O900" s="36"/>
    </row>
    <row r="901" spans="1:15" ht="13.7" customHeight="1" x14ac:dyDescent="0.25">
      <c r="A901" s="85">
        <f>'EMFAC2017EI-2011Class'!B4482</f>
        <v>2020</v>
      </c>
      <c r="B901" s="86" t="str">
        <f>'EMFAC2017EI-2011Class'!C4482</f>
        <v>T6 SBUS</v>
      </c>
      <c r="C901" s="85">
        <f>'EMFAC2017EI-2011Class'!D4482</f>
        <v>2016</v>
      </c>
      <c r="D901" s="85">
        <f>'EMFAC2017EI-2011Class'!F4482</f>
        <v>4</v>
      </c>
      <c r="E901" s="87" t="str">
        <f t="shared" si="27"/>
        <v>T6 SBUS-4</v>
      </c>
      <c r="F901" s="88">
        <f>VLOOKUP(E901,HD_Odo!$C$2:$D$1381,2,FALSE)</f>
        <v>75897.009999999995</v>
      </c>
      <c r="G901" s="92" t="str">
        <f>'EMFAC2017EI-2011Class'!H4482</f>
        <v>2020-T6 SBUS-4</v>
      </c>
      <c r="H901" s="70">
        <f t="shared" si="28"/>
        <v>0.89917011921824441</v>
      </c>
      <c r="J901" s="13"/>
      <c r="N901" s="37"/>
      <c r="O901" s="36"/>
    </row>
    <row r="902" spans="1:15" ht="13.7" customHeight="1" x14ac:dyDescent="0.25">
      <c r="A902" s="85">
        <f>'EMFAC2017EI-2011Class'!B4483</f>
        <v>2020</v>
      </c>
      <c r="B902" s="86" t="str">
        <f>'EMFAC2017EI-2011Class'!C4483</f>
        <v>T6 SBUS</v>
      </c>
      <c r="C902" s="85">
        <f>'EMFAC2017EI-2011Class'!D4483</f>
        <v>2015</v>
      </c>
      <c r="D902" s="85">
        <f>'EMFAC2017EI-2011Class'!F4483</f>
        <v>5</v>
      </c>
      <c r="E902" s="87" t="str">
        <f t="shared" si="27"/>
        <v>T6 SBUS-5</v>
      </c>
      <c r="F902" s="88">
        <f>VLOOKUP(E902,HD_Odo!$C$2:$D$1381,2,FALSE)</f>
        <v>89469.18</v>
      </c>
      <c r="G902" s="92" t="str">
        <f>'EMFAC2017EI-2011Class'!H4483</f>
        <v>2020-T6 SBUS-5</v>
      </c>
      <c r="H902" s="70">
        <f t="shared" si="28"/>
        <v>0.88837984383783797</v>
      </c>
      <c r="J902" s="13"/>
      <c r="N902" s="37"/>
      <c r="O902" s="36"/>
    </row>
    <row r="903" spans="1:15" ht="13.7" customHeight="1" x14ac:dyDescent="0.25">
      <c r="A903" s="85">
        <f>'EMFAC2017EI-2011Class'!B4484</f>
        <v>2020</v>
      </c>
      <c r="B903" s="86" t="str">
        <f>'EMFAC2017EI-2011Class'!C4484</f>
        <v>T6 SBUS</v>
      </c>
      <c r="C903" s="85">
        <f>'EMFAC2017EI-2011Class'!D4484</f>
        <v>2014</v>
      </c>
      <c r="D903" s="85">
        <f>'EMFAC2017EI-2011Class'!F4484</f>
        <v>6</v>
      </c>
      <c r="E903" s="87" t="str">
        <f t="shared" si="27"/>
        <v>T6 SBUS-6</v>
      </c>
      <c r="F903" s="88">
        <f>VLOOKUP(E903,HD_Odo!$C$2:$D$1381,2,FALSE)</f>
        <v>102901.97</v>
      </c>
      <c r="G903" s="92" t="str">
        <f>'EMFAC2017EI-2011Class'!H4484</f>
        <v>2020-T6 SBUS-6</v>
      </c>
      <c r="H903" s="70">
        <f t="shared" si="28"/>
        <v>0.87892119001504854</v>
      </c>
      <c r="J903" s="13"/>
      <c r="N903" s="37"/>
      <c r="O903" s="36"/>
    </row>
    <row r="904" spans="1:15" ht="13.7" customHeight="1" x14ac:dyDescent="0.25">
      <c r="A904" s="85">
        <f>'EMFAC2017EI-2011Class'!B4485</f>
        <v>2020</v>
      </c>
      <c r="B904" s="86" t="str">
        <f>'EMFAC2017EI-2011Class'!C4485</f>
        <v>T6 SBUS</v>
      </c>
      <c r="C904" s="85">
        <f>'EMFAC2017EI-2011Class'!D4485</f>
        <v>2013</v>
      </c>
      <c r="D904" s="85">
        <f>'EMFAC2017EI-2011Class'!F4485</f>
        <v>7</v>
      </c>
      <c r="E904" s="87" t="str">
        <f t="shared" si="27"/>
        <v>T6 SBUS-7</v>
      </c>
      <c r="F904" s="88">
        <f>VLOOKUP(E904,HD_Odo!$C$2:$D$1381,2,FALSE)</f>
        <v>116195.37</v>
      </c>
      <c r="G904" s="92" t="str">
        <f>'EMFAC2017EI-2011Class'!H4485</f>
        <v>2020-T6 SBUS-7</v>
      </c>
      <c r="H904" s="70">
        <f t="shared" si="28"/>
        <v>0.84336694549829849</v>
      </c>
      <c r="J904" s="13"/>
      <c r="N904" s="37"/>
      <c r="O904" s="36"/>
    </row>
    <row r="905" spans="1:15" ht="13.7" customHeight="1" x14ac:dyDescent="0.25">
      <c r="A905" s="85">
        <f>'EMFAC2017EI-2011Class'!B4486</f>
        <v>2020</v>
      </c>
      <c r="B905" s="86" t="str">
        <f>'EMFAC2017EI-2011Class'!C4486</f>
        <v>T6 SBUS</v>
      </c>
      <c r="C905" s="85">
        <f>'EMFAC2017EI-2011Class'!D4486</f>
        <v>2012</v>
      </c>
      <c r="D905" s="85">
        <f>'EMFAC2017EI-2011Class'!F4486</f>
        <v>8</v>
      </c>
      <c r="E905" s="87" t="str">
        <f t="shared" si="27"/>
        <v>T6 SBUS-8</v>
      </c>
      <c r="F905" s="88">
        <f>VLOOKUP(E905,HD_Odo!$C$2:$D$1381,2,FALSE)</f>
        <v>129349.39</v>
      </c>
      <c r="G905" s="92" t="str">
        <f>'EMFAC2017EI-2011Class'!H4486</f>
        <v>2020-T6 SBUS-8</v>
      </c>
      <c r="H905" s="70">
        <f t="shared" si="28"/>
        <v>0.83626816142375704</v>
      </c>
      <c r="J905" s="13"/>
      <c r="N905" s="37"/>
      <c r="O905" s="36"/>
    </row>
    <row r="906" spans="1:15" ht="13.7" customHeight="1" x14ac:dyDescent="0.25">
      <c r="A906" s="85">
        <f>'EMFAC2017EI-2011Class'!B4487</f>
        <v>2020</v>
      </c>
      <c r="B906" s="86" t="str">
        <f>'EMFAC2017EI-2011Class'!C4487</f>
        <v>T6 SBUS</v>
      </c>
      <c r="C906" s="85">
        <f>'EMFAC2017EI-2011Class'!D4487</f>
        <v>2011</v>
      </c>
      <c r="D906" s="85">
        <f>'EMFAC2017EI-2011Class'!F4487</f>
        <v>9</v>
      </c>
      <c r="E906" s="87" t="str">
        <f t="shared" si="27"/>
        <v>T6 SBUS-9</v>
      </c>
      <c r="F906" s="88">
        <f>VLOOKUP(E906,HD_Odo!$C$2:$D$1381,2,FALSE)</f>
        <v>142364.03</v>
      </c>
      <c r="G906" s="92" t="str">
        <f>'EMFAC2017EI-2011Class'!H4487</f>
        <v>2020-T6 SBUS-9</v>
      </c>
      <c r="H906" s="70">
        <f t="shared" si="28"/>
        <v>0.83004818754083454</v>
      </c>
      <c r="J906" s="13"/>
      <c r="N906" s="37"/>
      <c r="O906" s="36"/>
    </row>
    <row r="907" spans="1:15" ht="13.7" customHeight="1" x14ac:dyDescent="0.25">
      <c r="A907" s="85">
        <f>'EMFAC2017EI-2011Class'!B4488</f>
        <v>2020</v>
      </c>
      <c r="B907" s="86" t="str">
        <f>'EMFAC2017EI-2011Class'!C4488</f>
        <v>T6 SBUS</v>
      </c>
      <c r="C907" s="85">
        <f>'EMFAC2017EI-2011Class'!D4488</f>
        <v>2010</v>
      </c>
      <c r="D907" s="85">
        <f>'EMFAC2017EI-2011Class'!F4488</f>
        <v>10</v>
      </c>
      <c r="E907" s="87" t="str">
        <f t="shared" ref="E907:E970" si="29">CONCATENATE(B907,"-",D907)</f>
        <v>T6 SBUS-10</v>
      </c>
      <c r="F907" s="88">
        <f>VLOOKUP(E907,HD_Odo!$C$2:$D$1381,2,FALSE)</f>
        <v>155239.29</v>
      </c>
      <c r="G907" s="92" t="str">
        <f>'EMFAC2017EI-2011Class'!H4488</f>
        <v>2020-T6 SBUS-10</v>
      </c>
      <c r="H907" s="70">
        <f t="shared" si="28"/>
        <v>0.85003637773056273</v>
      </c>
      <c r="J907" s="13"/>
      <c r="N907" s="37"/>
      <c r="O907" s="36"/>
    </row>
    <row r="908" spans="1:15" ht="13.7" customHeight="1" x14ac:dyDescent="0.25">
      <c r="A908" s="85">
        <f>'EMFAC2017EI-2011Class'!B4489</f>
        <v>2020</v>
      </c>
      <c r="B908" s="86" t="str">
        <f>'EMFAC2017EI-2011Class'!C4489</f>
        <v>T6 SBUS</v>
      </c>
      <c r="C908" s="85">
        <f>'EMFAC2017EI-2011Class'!D4489</f>
        <v>2009</v>
      </c>
      <c r="D908" s="85">
        <f>'EMFAC2017EI-2011Class'!F4489</f>
        <v>11</v>
      </c>
      <c r="E908" s="87" t="str">
        <f t="shared" si="29"/>
        <v>T6 SBUS-11</v>
      </c>
      <c r="F908" s="88">
        <f>VLOOKUP(E908,HD_Odo!$C$2:$D$1381,2,FALSE)</f>
        <v>167975.17</v>
      </c>
      <c r="G908" s="92" t="str">
        <f>'EMFAC2017EI-2011Class'!H4489</f>
        <v>2020-T6 SBUS-11</v>
      </c>
      <c r="H908" s="70">
        <f t="shared" si="28"/>
        <v>0.84356226371821974</v>
      </c>
      <c r="J908" s="13"/>
      <c r="N908" s="37"/>
      <c r="O908" s="36"/>
    </row>
    <row r="909" spans="1:15" ht="13.7" customHeight="1" x14ac:dyDescent="0.25">
      <c r="A909" s="85">
        <f>'EMFAC2017EI-2011Class'!B4490</f>
        <v>2020</v>
      </c>
      <c r="B909" s="86" t="str">
        <f>'EMFAC2017EI-2011Class'!C4490</f>
        <v>T6 SBUS</v>
      </c>
      <c r="C909" s="85">
        <f>'EMFAC2017EI-2011Class'!D4490</f>
        <v>2008</v>
      </c>
      <c r="D909" s="85">
        <f>'EMFAC2017EI-2011Class'!F4490</f>
        <v>12</v>
      </c>
      <c r="E909" s="87" t="str">
        <f t="shared" si="29"/>
        <v>T6 SBUS-12</v>
      </c>
      <c r="F909" s="88">
        <f>VLOOKUP(E909,HD_Odo!$C$2:$D$1381,2,FALSE)</f>
        <v>180571.66</v>
      </c>
      <c r="G909" s="92" t="str">
        <f>'EMFAC2017EI-2011Class'!H4490</f>
        <v>2020-T6 SBUS-12</v>
      </c>
      <c r="H909" s="70">
        <f t="shared" si="28"/>
        <v>0.83760082783363288</v>
      </c>
      <c r="J909" s="13"/>
      <c r="N909" s="37"/>
      <c r="O909" s="36"/>
    </row>
    <row r="910" spans="1:15" ht="13.7" customHeight="1" x14ac:dyDescent="0.25">
      <c r="A910" s="85">
        <f>'EMFAC2017EI-2011Class'!B4491</f>
        <v>2020</v>
      </c>
      <c r="B910" s="86" t="str">
        <f>'EMFAC2017EI-2011Class'!C4491</f>
        <v>T6 SBUS</v>
      </c>
      <c r="C910" s="85">
        <f>'EMFAC2017EI-2011Class'!D4491</f>
        <v>2007</v>
      </c>
      <c r="D910" s="85">
        <f>'EMFAC2017EI-2011Class'!F4491</f>
        <v>13</v>
      </c>
      <c r="E910" s="87" t="str">
        <f t="shared" si="29"/>
        <v>T6 SBUS-13</v>
      </c>
      <c r="F910" s="88">
        <f>VLOOKUP(E910,HD_Odo!$C$2:$D$1381,2,FALSE)</f>
        <v>193028.77</v>
      </c>
      <c r="G910" s="92" t="str">
        <f>'EMFAC2017EI-2011Class'!H4491</f>
        <v>2020-T6 SBUS-13</v>
      </c>
      <c r="H910" s="70">
        <f t="shared" si="28"/>
        <v>0.90229183710790284</v>
      </c>
      <c r="J910" s="13"/>
      <c r="N910" s="37"/>
      <c r="O910" s="36"/>
    </row>
    <row r="911" spans="1:15" ht="13.7" customHeight="1" x14ac:dyDescent="0.25">
      <c r="A911" s="85">
        <f>'EMFAC2017EI-2011Class'!B4492</f>
        <v>2020</v>
      </c>
      <c r="B911" s="86" t="str">
        <f>'EMFAC2017EI-2011Class'!C4492</f>
        <v>T6 SBUS</v>
      </c>
      <c r="C911" s="85">
        <f>'EMFAC2017EI-2011Class'!D4492</f>
        <v>2006</v>
      </c>
      <c r="D911" s="85">
        <f>'EMFAC2017EI-2011Class'!F4492</f>
        <v>14</v>
      </c>
      <c r="E911" s="87" t="str">
        <f t="shared" si="29"/>
        <v>T6 SBUS-14</v>
      </c>
      <c r="F911" s="88">
        <f>VLOOKUP(E911,HD_Odo!$C$2:$D$1381,2,FALSE)</f>
        <v>205346.5</v>
      </c>
      <c r="G911" s="92" t="str">
        <f>'EMFAC2017EI-2011Class'!H4492</f>
        <v>2020-T6 SBUS-14</v>
      </c>
      <c r="H911" s="70">
        <f t="shared" si="28"/>
        <v>0.89880571078950211</v>
      </c>
      <c r="J911" s="13"/>
      <c r="N911" s="37"/>
      <c r="O911" s="36"/>
    </row>
    <row r="912" spans="1:15" ht="13.7" customHeight="1" x14ac:dyDescent="0.25">
      <c r="A912" s="85">
        <f>'EMFAC2017EI-2011Class'!B4493</f>
        <v>2020</v>
      </c>
      <c r="B912" s="86" t="str">
        <f>'EMFAC2017EI-2011Class'!C4493</f>
        <v>T6 SBUS</v>
      </c>
      <c r="C912" s="85">
        <f>'EMFAC2017EI-2011Class'!D4493</f>
        <v>2005</v>
      </c>
      <c r="D912" s="85">
        <f>'EMFAC2017EI-2011Class'!F4493</f>
        <v>15</v>
      </c>
      <c r="E912" s="87" t="str">
        <f t="shared" si="29"/>
        <v>T6 SBUS-15</v>
      </c>
      <c r="F912" s="88">
        <f>VLOOKUP(E912,HD_Odo!$C$2:$D$1381,2,FALSE)</f>
        <v>217524.85</v>
      </c>
      <c r="G912" s="92" t="str">
        <f>'EMFAC2017EI-2011Class'!H4493</f>
        <v>2020-T6 SBUS-15</v>
      </c>
      <c r="H912" s="70">
        <f t="shared" si="28"/>
        <v>0.89553568506754699</v>
      </c>
      <c r="J912" s="13"/>
      <c r="N912" s="37"/>
      <c r="O912" s="36"/>
    </row>
    <row r="913" spans="1:15" ht="13.7" customHeight="1" x14ac:dyDescent="0.25">
      <c r="A913" s="85">
        <f>'EMFAC2017EI-2011Class'!B4494</f>
        <v>2020</v>
      </c>
      <c r="B913" s="86" t="str">
        <f>'EMFAC2017EI-2011Class'!C4494</f>
        <v>T6 SBUS</v>
      </c>
      <c r="C913" s="85">
        <f>'EMFAC2017EI-2011Class'!D4494</f>
        <v>2004</v>
      </c>
      <c r="D913" s="85">
        <f>'EMFAC2017EI-2011Class'!F4494</f>
        <v>16</v>
      </c>
      <c r="E913" s="87" t="str">
        <f t="shared" si="29"/>
        <v>T6 SBUS-16</v>
      </c>
      <c r="F913" s="88">
        <f>VLOOKUP(E913,HD_Odo!$C$2:$D$1381,2,FALSE)</f>
        <v>229563.82</v>
      </c>
      <c r="G913" s="92" t="str">
        <f>'EMFAC2017EI-2011Class'!H4494</f>
        <v>2020-T6 SBUS-16</v>
      </c>
      <c r="H913" s="70">
        <f t="shared" si="28"/>
        <v>0.89246285597564767</v>
      </c>
      <c r="J913" s="13"/>
      <c r="N913" s="37"/>
      <c r="O913" s="36"/>
    </row>
    <row r="914" spans="1:15" ht="13.7" customHeight="1" x14ac:dyDescent="0.25">
      <c r="A914" s="85">
        <f>'EMFAC2017EI-2011Class'!B4495</f>
        <v>2020</v>
      </c>
      <c r="B914" s="86" t="str">
        <f>'EMFAC2017EI-2011Class'!C4495</f>
        <v>T6 SBUS</v>
      </c>
      <c r="C914" s="85">
        <f>'EMFAC2017EI-2011Class'!D4495</f>
        <v>2003</v>
      </c>
      <c r="D914" s="85">
        <f>'EMFAC2017EI-2011Class'!F4495</f>
        <v>17</v>
      </c>
      <c r="E914" s="87" t="str">
        <f t="shared" si="29"/>
        <v>T6 SBUS-17</v>
      </c>
      <c r="F914" s="88">
        <f>VLOOKUP(E914,HD_Odo!$C$2:$D$1381,2,FALSE)</f>
        <v>241463.4</v>
      </c>
      <c r="G914" s="92" t="str">
        <f>'EMFAC2017EI-2011Class'!H4495</f>
        <v>2020-T6 SBUS-17</v>
      </c>
      <c r="H914" s="70">
        <f t="shared" si="28"/>
        <v>0.9335122178067411</v>
      </c>
      <c r="J914" s="13"/>
      <c r="N914" s="37"/>
      <c r="O914" s="36"/>
    </row>
    <row r="915" spans="1:15" ht="13.7" customHeight="1" x14ac:dyDescent="0.25">
      <c r="A915" s="85">
        <f>'EMFAC2017EI-2011Class'!B4496</f>
        <v>2020</v>
      </c>
      <c r="B915" s="86" t="str">
        <f>'EMFAC2017EI-2011Class'!C4496</f>
        <v>T6 SBUS</v>
      </c>
      <c r="C915" s="85">
        <f>'EMFAC2017EI-2011Class'!D4496</f>
        <v>2002</v>
      </c>
      <c r="D915" s="85">
        <f>'EMFAC2017EI-2011Class'!F4496</f>
        <v>18</v>
      </c>
      <c r="E915" s="87" t="str">
        <f t="shared" si="29"/>
        <v>T6 SBUS-18</v>
      </c>
      <c r="F915" s="88">
        <f>VLOOKUP(E915,HD_Odo!$C$2:$D$1381,2,FALSE)</f>
        <v>253223.6</v>
      </c>
      <c r="G915" s="92" t="str">
        <f>'EMFAC2017EI-2011Class'!H4496</f>
        <v>2020-T6 SBUS-18</v>
      </c>
      <c r="H915" s="70">
        <f t="shared" si="28"/>
        <v>0.9319746185682839</v>
      </c>
      <c r="J915" s="13"/>
      <c r="N915" s="37"/>
      <c r="O915" s="36"/>
    </row>
    <row r="916" spans="1:15" ht="13.7" customHeight="1" x14ac:dyDescent="0.25">
      <c r="A916" s="85">
        <f>'EMFAC2017EI-2011Class'!B4497</f>
        <v>2020</v>
      </c>
      <c r="B916" s="86" t="str">
        <f>'EMFAC2017EI-2011Class'!C4497</f>
        <v>T6 SBUS</v>
      </c>
      <c r="C916" s="85">
        <f>'EMFAC2017EI-2011Class'!D4497</f>
        <v>2001</v>
      </c>
      <c r="D916" s="85">
        <f>'EMFAC2017EI-2011Class'!F4497</f>
        <v>19</v>
      </c>
      <c r="E916" s="87" t="str">
        <f t="shared" si="29"/>
        <v>T6 SBUS-19</v>
      </c>
      <c r="F916" s="88">
        <f>VLOOKUP(E916,HD_Odo!$C$2:$D$1381,2,FALSE)</f>
        <v>264844.42</v>
      </c>
      <c r="G916" s="92" t="str">
        <f>'EMFAC2017EI-2011Class'!H4497</f>
        <v>2020-T6 SBUS-19</v>
      </c>
      <c r="H916" s="70">
        <f t="shared" si="28"/>
        <v>0.9305271846058768</v>
      </c>
      <c r="J916" s="13"/>
      <c r="N916" s="37"/>
      <c r="O916" s="36"/>
    </row>
    <row r="917" spans="1:15" ht="13.7" customHeight="1" x14ac:dyDescent="0.25">
      <c r="A917" s="85">
        <f>'EMFAC2017EI-2011Class'!B4498</f>
        <v>2020</v>
      </c>
      <c r="B917" s="86" t="str">
        <f>'EMFAC2017EI-2011Class'!C4498</f>
        <v>T6 SBUS</v>
      </c>
      <c r="C917" s="85">
        <f>'EMFAC2017EI-2011Class'!D4498</f>
        <v>2000</v>
      </c>
      <c r="D917" s="85">
        <f>'EMFAC2017EI-2011Class'!F4498</f>
        <v>20</v>
      </c>
      <c r="E917" s="87" t="str">
        <f t="shared" si="29"/>
        <v>T6 SBUS-20</v>
      </c>
      <c r="F917" s="88">
        <f>VLOOKUP(E917,HD_Odo!$C$2:$D$1381,2,FALSE)</f>
        <v>276325.86</v>
      </c>
      <c r="G917" s="92" t="str">
        <f>'EMFAC2017EI-2011Class'!H4498</f>
        <v>2020-T6 SBUS-20</v>
      </c>
      <c r="H917" s="70">
        <f t="shared" si="28"/>
        <v>0.92916249698561948</v>
      </c>
      <c r="J917" s="13"/>
      <c r="N917" s="37"/>
      <c r="O917" s="36"/>
    </row>
    <row r="918" spans="1:15" ht="13.7" customHeight="1" x14ac:dyDescent="0.25">
      <c r="A918" s="85">
        <f>'EMFAC2017EI-2011Class'!B4499</f>
        <v>2020</v>
      </c>
      <c r="B918" s="86" t="str">
        <f>'EMFAC2017EI-2011Class'!C4499</f>
        <v>T6 SBUS</v>
      </c>
      <c r="C918" s="85">
        <f>'EMFAC2017EI-2011Class'!D4499</f>
        <v>1999</v>
      </c>
      <c r="D918" s="85">
        <f>'EMFAC2017EI-2011Class'!F4499</f>
        <v>21</v>
      </c>
      <c r="E918" s="87" t="str">
        <f t="shared" si="29"/>
        <v>T6 SBUS-21</v>
      </c>
      <c r="F918" s="88">
        <f>VLOOKUP(E918,HD_Odo!$C$2:$D$1381,2,FALSE)</f>
        <v>287667.92</v>
      </c>
      <c r="G918" s="92" t="str">
        <f>'EMFAC2017EI-2011Class'!H4499</f>
        <v>2020-T6 SBUS-21</v>
      </c>
      <c r="H918" s="70">
        <f t="shared" si="28"/>
        <v>0.92787393424272713</v>
      </c>
      <c r="J918" s="13"/>
      <c r="N918" s="37"/>
      <c r="O918" s="36"/>
    </row>
    <row r="919" spans="1:15" ht="13.7" customHeight="1" x14ac:dyDescent="0.25">
      <c r="A919" s="85">
        <f>'EMFAC2017EI-2011Class'!B4500</f>
        <v>2020</v>
      </c>
      <c r="B919" s="86" t="str">
        <f>'EMFAC2017EI-2011Class'!C4500</f>
        <v>T6 SBUS</v>
      </c>
      <c r="C919" s="85">
        <f>'EMFAC2017EI-2011Class'!D4500</f>
        <v>1998</v>
      </c>
      <c r="D919" s="85">
        <f>'EMFAC2017EI-2011Class'!F4500</f>
        <v>22</v>
      </c>
      <c r="E919" s="87" t="str">
        <f t="shared" si="29"/>
        <v>T6 SBUS-22</v>
      </c>
      <c r="F919" s="88">
        <f>VLOOKUP(E919,HD_Odo!$C$2:$D$1381,2,FALSE)</f>
        <v>298870.59000000003</v>
      </c>
      <c r="G919" s="92" t="str">
        <f>'EMFAC2017EI-2011Class'!H4500</f>
        <v>2020-T6 SBUS-22</v>
      </c>
      <c r="H919" s="70">
        <f t="shared" si="28"/>
        <v>0.92665556922614656</v>
      </c>
      <c r="J919" s="13"/>
      <c r="N919" s="37"/>
      <c r="O919" s="36"/>
    </row>
    <row r="920" spans="1:15" ht="13.7" customHeight="1" x14ac:dyDescent="0.25">
      <c r="A920" s="85">
        <f>'EMFAC2017EI-2011Class'!B4501</f>
        <v>2020</v>
      </c>
      <c r="B920" s="86" t="str">
        <f>'EMFAC2017EI-2011Class'!C4501</f>
        <v>T6 SBUS</v>
      </c>
      <c r="C920" s="85">
        <f>'EMFAC2017EI-2011Class'!D4501</f>
        <v>1997</v>
      </c>
      <c r="D920" s="85">
        <f>'EMFAC2017EI-2011Class'!F4501</f>
        <v>23</v>
      </c>
      <c r="E920" s="87" t="str">
        <f t="shared" si="29"/>
        <v>T6 SBUS-23</v>
      </c>
      <c r="F920" s="88">
        <f>VLOOKUP(E920,HD_Odo!$C$2:$D$1381,2,FALSE)</f>
        <v>309933.88</v>
      </c>
      <c r="G920" s="92" t="str">
        <f>'EMFAC2017EI-2011Class'!H4501</f>
        <v>2020-T6 SBUS-23</v>
      </c>
      <c r="H920" s="70">
        <f t="shared" si="28"/>
        <v>0.92550207753044322</v>
      </c>
      <c r="J920" s="13"/>
      <c r="N920" s="37"/>
      <c r="O920" s="36"/>
    </row>
    <row r="921" spans="1:15" ht="13.7" customHeight="1" x14ac:dyDescent="0.25">
      <c r="A921" s="85">
        <f>'EMFAC2017EI-2011Class'!B4502</f>
        <v>2020</v>
      </c>
      <c r="B921" s="86" t="str">
        <f>'EMFAC2017EI-2011Class'!C4502</f>
        <v>T6 SBUS</v>
      </c>
      <c r="C921" s="85">
        <f>'EMFAC2017EI-2011Class'!D4502</f>
        <v>1996</v>
      </c>
      <c r="D921" s="85">
        <f>'EMFAC2017EI-2011Class'!F4502</f>
        <v>24</v>
      </c>
      <c r="E921" s="87" t="str">
        <f t="shared" si="29"/>
        <v>T6 SBUS-24</v>
      </c>
      <c r="F921" s="88">
        <f>VLOOKUP(E921,HD_Odo!$C$2:$D$1381,2,FALSE)</f>
        <v>320857.78999999998</v>
      </c>
      <c r="G921" s="92" t="str">
        <f>'EMFAC2017EI-2011Class'!H4502</f>
        <v>2020-T6 SBUS-24</v>
      </c>
      <c r="H921" s="70">
        <f t="shared" si="28"/>
        <v>0.92440866574450464</v>
      </c>
      <c r="J921" s="13"/>
      <c r="N921" s="37"/>
      <c r="O921" s="36"/>
    </row>
    <row r="922" spans="1:15" ht="13.7" customHeight="1" x14ac:dyDescent="0.25">
      <c r="A922" s="85">
        <f>'EMFAC2017EI-2011Class'!B4503</f>
        <v>2020</v>
      </c>
      <c r="B922" s="86" t="str">
        <f>'EMFAC2017EI-2011Class'!C4503</f>
        <v>T6 SBUS</v>
      </c>
      <c r="C922" s="85">
        <f>'EMFAC2017EI-2011Class'!D4503</f>
        <v>1995</v>
      </c>
      <c r="D922" s="85">
        <f>'EMFAC2017EI-2011Class'!F4503</f>
        <v>25</v>
      </c>
      <c r="E922" s="87" t="str">
        <f t="shared" si="29"/>
        <v>T6 SBUS-25</v>
      </c>
      <c r="F922" s="88">
        <f>VLOOKUP(E922,HD_Odo!$C$2:$D$1381,2,FALSE)</f>
        <v>331642.32</v>
      </c>
      <c r="G922" s="92" t="str">
        <f>'EMFAC2017EI-2011Class'!H4503</f>
        <v>2020-T6 SBUS-25</v>
      </c>
      <c r="H922" s="70">
        <f t="shared" si="28"/>
        <v>0.92337100609092648</v>
      </c>
      <c r="J922" s="13"/>
      <c r="N922" s="37"/>
      <c r="O922" s="36"/>
    </row>
    <row r="923" spans="1:15" ht="13.7" customHeight="1" x14ac:dyDescent="0.25">
      <c r="A923" s="85">
        <f>'EMFAC2017EI-2011Class'!B4504</f>
        <v>2020</v>
      </c>
      <c r="B923" s="86" t="str">
        <f>'EMFAC2017EI-2011Class'!C4504</f>
        <v>T6 SBUS</v>
      </c>
      <c r="C923" s="85">
        <f>'EMFAC2017EI-2011Class'!D4504</f>
        <v>1994</v>
      </c>
      <c r="D923" s="85">
        <f>'EMFAC2017EI-2011Class'!F4504</f>
        <v>26</v>
      </c>
      <c r="E923" s="87" t="str">
        <f t="shared" si="29"/>
        <v>T6 SBUS-26</v>
      </c>
      <c r="F923" s="88">
        <f>VLOOKUP(E923,HD_Odo!$C$2:$D$1381,2,FALSE)</f>
        <v>342287.47</v>
      </c>
      <c r="G923" s="92" t="str">
        <f>'EMFAC2017EI-2011Class'!H4504</f>
        <v>2020-T6 SBUS-26</v>
      </c>
      <c r="H923" s="70">
        <f t="shared" si="28"/>
        <v>0.92238518134432979</v>
      </c>
      <c r="J923" s="13"/>
      <c r="N923" s="37"/>
      <c r="O923" s="36"/>
    </row>
    <row r="924" spans="1:15" ht="13.7" customHeight="1" x14ac:dyDescent="0.25">
      <c r="A924" s="85">
        <f>'EMFAC2017EI-2011Class'!B4505</f>
        <v>2020</v>
      </c>
      <c r="B924" s="86" t="str">
        <f>'EMFAC2017EI-2011Class'!C4505</f>
        <v>T6 SBUS</v>
      </c>
      <c r="C924" s="85">
        <f>'EMFAC2017EI-2011Class'!D4505</f>
        <v>1993</v>
      </c>
      <c r="D924" s="85">
        <f>'EMFAC2017EI-2011Class'!F4505</f>
        <v>27</v>
      </c>
      <c r="E924" s="87" t="str">
        <f t="shared" si="29"/>
        <v>T6 SBUS-27</v>
      </c>
      <c r="F924" s="88">
        <f>VLOOKUP(E924,HD_Odo!$C$2:$D$1381,2,FALSE)</f>
        <v>352793.23</v>
      </c>
      <c r="G924" s="92" t="str">
        <f>'EMFAC2017EI-2011Class'!H4505</f>
        <v>2020-T6 SBUS-27</v>
      </c>
      <c r="H924" s="70">
        <f t="shared" si="28"/>
        <v>1</v>
      </c>
      <c r="J924" s="13"/>
      <c r="N924" s="37"/>
      <c r="O924" s="36"/>
    </row>
    <row r="925" spans="1:15" ht="13.7" customHeight="1" x14ac:dyDescent="0.25">
      <c r="A925" s="85">
        <f>'EMFAC2017EI-2011Class'!B4506</f>
        <v>2020</v>
      </c>
      <c r="B925" s="86" t="str">
        <f>'EMFAC2017EI-2011Class'!C4506</f>
        <v>T6 SBUS</v>
      </c>
      <c r="C925" s="85">
        <f>'EMFAC2017EI-2011Class'!D4506</f>
        <v>1992</v>
      </c>
      <c r="D925" s="85">
        <f>'EMFAC2017EI-2011Class'!F4506</f>
        <v>28</v>
      </c>
      <c r="E925" s="87" t="str">
        <f t="shared" si="29"/>
        <v>T6 SBUS-28</v>
      </c>
      <c r="F925" s="88">
        <f>VLOOKUP(E925,HD_Odo!$C$2:$D$1381,2,FALSE)</f>
        <v>363159.61</v>
      </c>
      <c r="G925" s="92" t="str">
        <f>'EMFAC2017EI-2011Class'!H4506</f>
        <v>2020-T6 SBUS-28</v>
      </c>
      <c r="H925" s="70">
        <f t="shared" si="28"/>
        <v>1</v>
      </c>
      <c r="J925" s="13"/>
      <c r="N925" s="37"/>
      <c r="O925" s="36"/>
    </row>
    <row r="926" spans="1:15" ht="13.7" customHeight="1" x14ac:dyDescent="0.25">
      <c r="A926" s="85">
        <f>'EMFAC2017EI-2011Class'!B4507</f>
        <v>2020</v>
      </c>
      <c r="B926" s="86" t="str">
        <f>'EMFAC2017EI-2011Class'!C4507</f>
        <v>T6 SBUS</v>
      </c>
      <c r="C926" s="85">
        <f>'EMFAC2017EI-2011Class'!D4507</f>
        <v>1991</v>
      </c>
      <c r="D926" s="85">
        <f>'EMFAC2017EI-2011Class'!F4507</f>
        <v>29</v>
      </c>
      <c r="E926" s="87" t="str">
        <f t="shared" si="29"/>
        <v>T6 SBUS-29</v>
      </c>
      <c r="F926" s="88">
        <f>VLOOKUP(E926,HD_Odo!$C$2:$D$1381,2,FALSE)</f>
        <v>373386.61</v>
      </c>
      <c r="G926" s="92" t="str">
        <f>'EMFAC2017EI-2011Class'!H4507</f>
        <v>2020-T6 SBUS-29</v>
      </c>
      <c r="H926" s="70">
        <f t="shared" si="28"/>
        <v>1</v>
      </c>
      <c r="J926" s="13"/>
      <c r="N926" s="37"/>
      <c r="O926" s="36"/>
    </row>
    <row r="927" spans="1:15" ht="13.7" customHeight="1" x14ac:dyDescent="0.25">
      <c r="A927" s="85">
        <f>'EMFAC2017EI-2011Class'!B4508</f>
        <v>2020</v>
      </c>
      <c r="B927" s="86" t="str">
        <f>'EMFAC2017EI-2011Class'!C4508</f>
        <v>T6 SBUS</v>
      </c>
      <c r="C927" s="85">
        <f>'EMFAC2017EI-2011Class'!D4508</f>
        <v>1990</v>
      </c>
      <c r="D927" s="85">
        <f>'EMFAC2017EI-2011Class'!F4508</f>
        <v>30</v>
      </c>
      <c r="E927" s="87" t="str">
        <f t="shared" si="29"/>
        <v>T6 SBUS-30</v>
      </c>
      <c r="F927" s="88">
        <f>VLOOKUP(E927,HD_Odo!$C$2:$D$1381,2,FALSE)</f>
        <v>383474.23</v>
      </c>
      <c r="G927" s="92" t="str">
        <f>'EMFAC2017EI-2011Class'!H4508</f>
        <v>2020-T6 SBUS-30</v>
      </c>
      <c r="H927" s="70">
        <f t="shared" si="28"/>
        <v>1</v>
      </c>
      <c r="J927" s="13"/>
      <c r="N927" s="37"/>
      <c r="O927" s="36"/>
    </row>
    <row r="928" spans="1:15" ht="13.7" customHeight="1" x14ac:dyDescent="0.25">
      <c r="A928" s="85">
        <f>'EMFAC2017EI-2011Class'!B4509</f>
        <v>2020</v>
      </c>
      <c r="B928" s="86" t="str">
        <f>'EMFAC2017EI-2011Class'!C4509</f>
        <v>T6 SBUS</v>
      </c>
      <c r="C928" s="85">
        <f>'EMFAC2017EI-2011Class'!D4509</f>
        <v>1989</v>
      </c>
      <c r="D928" s="85">
        <f>'EMFAC2017EI-2011Class'!F4509</f>
        <v>31</v>
      </c>
      <c r="E928" s="87" t="str">
        <f t="shared" si="29"/>
        <v>T6 SBUS-31</v>
      </c>
      <c r="F928" s="88">
        <f>VLOOKUP(E928,HD_Odo!$C$2:$D$1381,2,FALSE)</f>
        <v>393422.46799999999</v>
      </c>
      <c r="G928" s="92" t="str">
        <f>'EMFAC2017EI-2011Class'!H4509</f>
        <v>2020-T6 SBUS-31</v>
      </c>
      <c r="H928" s="70">
        <f t="shared" si="28"/>
        <v>1</v>
      </c>
      <c r="J928" s="13"/>
      <c r="N928" s="37"/>
      <c r="O928" s="36"/>
    </row>
    <row r="929" spans="1:15" ht="13.7" customHeight="1" x14ac:dyDescent="0.25">
      <c r="A929" s="85">
        <f>'EMFAC2017EI-2011Class'!B4510</f>
        <v>2020</v>
      </c>
      <c r="B929" s="86" t="str">
        <f>'EMFAC2017EI-2011Class'!C4510</f>
        <v>T6 SBUS</v>
      </c>
      <c r="C929" s="85">
        <f>'EMFAC2017EI-2011Class'!D4510</f>
        <v>1988</v>
      </c>
      <c r="D929" s="85">
        <f>'EMFAC2017EI-2011Class'!F4510</f>
        <v>32</v>
      </c>
      <c r="E929" s="87" t="str">
        <f t="shared" si="29"/>
        <v>T6 SBUS-32</v>
      </c>
      <c r="F929" s="88">
        <f>VLOOKUP(E929,HD_Odo!$C$2:$D$1381,2,FALSE)</f>
        <v>400000</v>
      </c>
      <c r="G929" s="92" t="str">
        <f>'EMFAC2017EI-2011Class'!H4510</f>
        <v>2020-T6 SBUS-32</v>
      </c>
      <c r="H929" s="70">
        <f t="shared" si="28"/>
        <v>1</v>
      </c>
      <c r="J929" s="13"/>
      <c r="N929" s="37"/>
      <c r="O929" s="36"/>
    </row>
    <row r="930" spans="1:15" ht="13.7" customHeight="1" x14ac:dyDescent="0.25">
      <c r="A930" s="85">
        <f>'EMFAC2017EI-2011Class'!B4511</f>
        <v>2020</v>
      </c>
      <c r="B930" s="86" t="str">
        <f>'EMFAC2017EI-2011Class'!C4511</f>
        <v>T6 SBUS</v>
      </c>
      <c r="C930" s="85">
        <f>'EMFAC2017EI-2011Class'!D4511</f>
        <v>1987</v>
      </c>
      <c r="D930" s="85">
        <f>'EMFAC2017EI-2011Class'!F4511</f>
        <v>33</v>
      </c>
      <c r="E930" s="87" t="str">
        <f t="shared" si="29"/>
        <v>T6 SBUS-33</v>
      </c>
      <c r="F930" s="88">
        <f>VLOOKUP(E930,HD_Odo!$C$2:$D$1381,2,FALSE)</f>
        <v>400000</v>
      </c>
      <c r="G930" s="92" t="str">
        <f>'EMFAC2017EI-2011Class'!H4511</f>
        <v>2020-T6 SBUS-33</v>
      </c>
      <c r="H930" s="70">
        <f t="shared" si="28"/>
        <v>1</v>
      </c>
      <c r="J930" s="13"/>
      <c r="N930" s="37"/>
      <c r="O930" s="36"/>
    </row>
    <row r="931" spans="1:15" ht="13.7" customHeight="1" x14ac:dyDescent="0.25">
      <c r="A931" s="85">
        <f>'EMFAC2017EI-2011Class'!B4512</f>
        <v>2020</v>
      </c>
      <c r="B931" s="86" t="str">
        <f>'EMFAC2017EI-2011Class'!C4512</f>
        <v>T6 SBUS</v>
      </c>
      <c r="C931" s="85">
        <f>'EMFAC2017EI-2011Class'!D4512</f>
        <v>1986</v>
      </c>
      <c r="D931" s="85">
        <f>'EMFAC2017EI-2011Class'!F4512</f>
        <v>34</v>
      </c>
      <c r="E931" s="87" t="str">
        <f t="shared" si="29"/>
        <v>T6 SBUS-34</v>
      </c>
      <c r="F931" s="88">
        <f>VLOOKUP(E931,HD_Odo!$C$2:$D$1381,2,FALSE)</f>
        <v>400000</v>
      </c>
      <c r="G931" s="92" t="str">
        <f>'EMFAC2017EI-2011Class'!H4512</f>
        <v>2020-T6 SBUS-34</v>
      </c>
      <c r="H931" s="70">
        <f t="shared" si="28"/>
        <v>1</v>
      </c>
      <c r="J931" s="13"/>
      <c r="N931" s="37"/>
      <c r="O931" s="36"/>
    </row>
    <row r="932" spans="1:15" ht="13.7" customHeight="1" x14ac:dyDescent="0.25">
      <c r="A932" s="85">
        <f>'EMFAC2017EI-2011Class'!B4513</f>
        <v>2020</v>
      </c>
      <c r="B932" s="86" t="str">
        <f>'EMFAC2017EI-2011Class'!C4513</f>
        <v>T6 SBUS</v>
      </c>
      <c r="C932" s="85">
        <f>'EMFAC2017EI-2011Class'!D4513</f>
        <v>1985</v>
      </c>
      <c r="D932" s="85">
        <f>'EMFAC2017EI-2011Class'!F4513</f>
        <v>35</v>
      </c>
      <c r="E932" s="87" t="str">
        <f t="shared" si="29"/>
        <v>T6 SBUS-35</v>
      </c>
      <c r="F932" s="88">
        <f>VLOOKUP(E932,HD_Odo!$C$2:$D$1381,2,FALSE)</f>
        <v>400000</v>
      </c>
      <c r="G932" s="92" t="str">
        <f>'EMFAC2017EI-2011Class'!H4513</f>
        <v>2020-T6 SBUS-35</v>
      </c>
      <c r="H932" s="70">
        <f t="shared" si="28"/>
        <v>1</v>
      </c>
      <c r="J932" s="13"/>
      <c r="N932" s="37"/>
      <c r="O932" s="36"/>
    </row>
    <row r="933" spans="1:15" ht="13.7" customHeight="1" x14ac:dyDescent="0.25">
      <c r="A933" s="85">
        <f>'EMFAC2017EI-2011Class'!B4514</f>
        <v>2020</v>
      </c>
      <c r="B933" s="86" t="str">
        <f>'EMFAC2017EI-2011Class'!C4514</f>
        <v>T6 SBUS</v>
      </c>
      <c r="C933" s="85">
        <f>'EMFAC2017EI-2011Class'!D4514</f>
        <v>1984</v>
      </c>
      <c r="D933" s="85">
        <f>'EMFAC2017EI-2011Class'!F4514</f>
        <v>36</v>
      </c>
      <c r="E933" s="87" t="str">
        <f t="shared" si="29"/>
        <v>T6 SBUS-36</v>
      </c>
      <c r="F933" s="88">
        <f>VLOOKUP(E933,HD_Odo!$C$2:$D$1381,2,FALSE)</f>
        <v>400000</v>
      </c>
      <c r="G933" s="92" t="str">
        <f>'EMFAC2017EI-2011Class'!H4514</f>
        <v>2020-T6 SBUS-36</v>
      </c>
      <c r="H933" s="70">
        <f t="shared" si="28"/>
        <v>1</v>
      </c>
      <c r="J933" s="13"/>
      <c r="N933" s="37"/>
      <c r="O933" s="36"/>
    </row>
    <row r="934" spans="1:15" ht="13.7" customHeight="1" x14ac:dyDescent="0.25">
      <c r="A934" s="85">
        <f>'EMFAC2017EI-2011Class'!B4515</f>
        <v>2020</v>
      </c>
      <c r="B934" s="86" t="str">
        <f>'EMFAC2017EI-2011Class'!C4515</f>
        <v>T6 SBUS</v>
      </c>
      <c r="C934" s="85">
        <f>'EMFAC2017EI-2011Class'!D4515</f>
        <v>1983</v>
      </c>
      <c r="D934" s="85">
        <f>'EMFAC2017EI-2011Class'!F4515</f>
        <v>37</v>
      </c>
      <c r="E934" s="87" t="str">
        <f t="shared" si="29"/>
        <v>T6 SBUS-37</v>
      </c>
      <c r="F934" s="88">
        <f>VLOOKUP(E934,HD_Odo!$C$2:$D$1381,2,FALSE)</f>
        <v>400000</v>
      </c>
      <c r="G934" s="92" t="str">
        <f>'EMFAC2017EI-2011Class'!H4515</f>
        <v>2020-T6 SBUS-37</v>
      </c>
      <c r="H934" s="70">
        <f t="shared" si="28"/>
        <v>1</v>
      </c>
      <c r="J934" s="13"/>
      <c r="N934" s="37"/>
      <c r="O934" s="36"/>
    </row>
    <row r="935" spans="1:15" ht="13.7" customHeight="1" x14ac:dyDescent="0.25">
      <c r="A935" s="85">
        <f>'EMFAC2017EI-2011Class'!B4516</f>
        <v>2020</v>
      </c>
      <c r="B935" s="86" t="str">
        <f>'EMFAC2017EI-2011Class'!C4516</f>
        <v>T6 SBUS</v>
      </c>
      <c r="C935" s="85">
        <f>'EMFAC2017EI-2011Class'!D4516</f>
        <v>1982</v>
      </c>
      <c r="D935" s="85">
        <f>'EMFAC2017EI-2011Class'!F4516</f>
        <v>38</v>
      </c>
      <c r="E935" s="87" t="str">
        <f t="shared" si="29"/>
        <v>T6 SBUS-38</v>
      </c>
      <c r="F935" s="88">
        <f>VLOOKUP(E935,HD_Odo!$C$2:$D$1381,2,FALSE)</f>
        <v>400000</v>
      </c>
      <c r="G935" s="92" t="str">
        <f>'EMFAC2017EI-2011Class'!H4516</f>
        <v>2020-T6 SBUS-38</v>
      </c>
      <c r="H935" s="70">
        <f t="shared" si="28"/>
        <v>1</v>
      </c>
      <c r="J935" s="13"/>
      <c r="N935" s="37"/>
      <c r="O935" s="36"/>
    </row>
    <row r="936" spans="1:15" ht="13.7" customHeight="1" x14ac:dyDescent="0.25">
      <c r="A936" s="85">
        <f>'EMFAC2017EI-2011Class'!B4517</f>
        <v>2020</v>
      </c>
      <c r="B936" s="86" t="str">
        <f>'EMFAC2017EI-2011Class'!C4517</f>
        <v>T6 SBUS</v>
      </c>
      <c r="C936" s="85">
        <f>'EMFAC2017EI-2011Class'!D4517</f>
        <v>1981</v>
      </c>
      <c r="D936" s="85">
        <f>'EMFAC2017EI-2011Class'!F4517</f>
        <v>39</v>
      </c>
      <c r="E936" s="87" t="str">
        <f t="shared" si="29"/>
        <v>T6 SBUS-39</v>
      </c>
      <c r="F936" s="88">
        <f>VLOOKUP(E936,HD_Odo!$C$2:$D$1381,2,FALSE)</f>
        <v>400000</v>
      </c>
      <c r="G936" s="92" t="str">
        <f>'EMFAC2017EI-2011Class'!H4517</f>
        <v>2020-T6 SBUS-39</v>
      </c>
      <c r="H936" s="70">
        <f t="shared" si="28"/>
        <v>1</v>
      </c>
      <c r="J936" s="13"/>
      <c r="N936" s="37"/>
      <c r="O936" s="36"/>
    </row>
    <row r="937" spans="1:15" ht="13.7" customHeight="1" x14ac:dyDescent="0.25">
      <c r="A937" s="85">
        <f>'EMFAC2017EI-2011Class'!B4518</f>
        <v>2020</v>
      </c>
      <c r="B937" s="86" t="str">
        <f>'EMFAC2017EI-2011Class'!C4518</f>
        <v>T6 SBUS</v>
      </c>
      <c r="C937" s="85">
        <f>'EMFAC2017EI-2011Class'!D4518</f>
        <v>1978</v>
      </c>
      <c r="D937" s="85">
        <f>'EMFAC2017EI-2011Class'!F4518</f>
        <v>42</v>
      </c>
      <c r="E937" s="87" t="str">
        <f t="shared" si="29"/>
        <v>T6 SBUS-42</v>
      </c>
      <c r="F937" s="88">
        <f>VLOOKUP(E937,HD_Odo!$C$2:$D$1381,2,FALSE)</f>
        <v>400000</v>
      </c>
      <c r="G937" s="92" t="str">
        <f>'EMFAC2017EI-2011Class'!H4518</f>
        <v>2020-T6 SBUS-42</v>
      </c>
      <c r="H937" s="70">
        <f t="shared" si="28"/>
        <v>1</v>
      </c>
      <c r="J937" s="13"/>
      <c r="N937" s="37"/>
      <c r="O937" s="36"/>
    </row>
    <row r="938" spans="1:15" ht="13.7" customHeight="1" x14ac:dyDescent="0.25">
      <c r="A938" s="85">
        <f>'EMFAC2017EI-2011Class'!B4519</f>
        <v>2020</v>
      </c>
      <c r="B938" s="86" t="str">
        <f>'EMFAC2017EI-2011Class'!C4519</f>
        <v>T6 Utility</v>
      </c>
      <c r="C938" s="85">
        <f>'EMFAC2017EI-2011Class'!D4519</f>
        <v>2021</v>
      </c>
      <c r="D938" s="85">
        <f>'EMFAC2017EI-2011Class'!F4519</f>
        <v>-1</v>
      </c>
      <c r="E938" s="87" t="str">
        <f t="shared" si="29"/>
        <v>T6 Utility--1</v>
      </c>
      <c r="F938" s="88">
        <f>VLOOKUP(E938,HD_Odo!$C$2:$D$1381,2,FALSE)</f>
        <v>0</v>
      </c>
      <c r="G938" s="92" t="str">
        <f>'EMFAC2017EI-2011Class'!H4519</f>
        <v>2020-T6 Utility--1</v>
      </c>
      <c r="H938" s="70">
        <f t="shared" si="28"/>
        <v>1</v>
      </c>
      <c r="J938" s="13"/>
      <c r="N938" s="37"/>
      <c r="O938" s="36"/>
    </row>
    <row r="939" spans="1:15" ht="13.7" customHeight="1" x14ac:dyDescent="0.25">
      <c r="A939" s="85">
        <f>'EMFAC2017EI-2011Class'!B4520</f>
        <v>2020</v>
      </c>
      <c r="B939" s="86" t="str">
        <f>'EMFAC2017EI-2011Class'!C4520</f>
        <v>T6 Utility</v>
      </c>
      <c r="C939" s="85">
        <f>'EMFAC2017EI-2011Class'!D4520</f>
        <v>2020</v>
      </c>
      <c r="D939" s="85">
        <f>'EMFAC2017EI-2011Class'!F4520</f>
        <v>0</v>
      </c>
      <c r="E939" s="87" t="str">
        <f t="shared" si="29"/>
        <v>T6 Utility-0</v>
      </c>
      <c r="F939" s="88">
        <f>VLOOKUP(E939,HD_Odo!$C$2:$D$1381,2,FALSE)</f>
        <v>7122</v>
      </c>
      <c r="G939" s="92" t="str">
        <f>'EMFAC2017EI-2011Class'!H4520</f>
        <v>2020-T6 Utility-0</v>
      </c>
      <c r="H939" s="70">
        <f t="shared" si="28"/>
        <v>0.98590539241462449</v>
      </c>
      <c r="J939" s="13"/>
      <c r="N939" s="37"/>
      <c r="O939" s="36"/>
    </row>
    <row r="940" spans="1:15" ht="13.7" customHeight="1" x14ac:dyDescent="0.25">
      <c r="A940" s="85">
        <f>'EMFAC2017EI-2011Class'!B4521</f>
        <v>2020</v>
      </c>
      <c r="B940" s="86" t="str">
        <f>'EMFAC2017EI-2011Class'!C4521</f>
        <v>T6 Utility</v>
      </c>
      <c r="C940" s="85">
        <f>'EMFAC2017EI-2011Class'!D4521</f>
        <v>2019</v>
      </c>
      <c r="D940" s="85">
        <f>'EMFAC2017EI-2011Class'!F4521</f>
        <v>1</v>
      </c>
      <c r="E940" s="87" t="str">
        <f t="shared" si="29"/>
        <v>T6 Utility-1</v>
      </c>
      <c r="F940" s="88">
        <f>VLOOKUP(E940,HD_Odo!$C$2:$D$1381,2,FALSE)</f>
        <v>14122</v>
      </c>
      <c r="G940" s="92" t="str">
        <f>'EMFAC2017EI-2011Class'!H4521</f>
        <v>2020-T6 Utility-1</v>
      </c>
      <c r="H940" s="70">
        <f t="shared" si="28"/>
        <v>0.97337896255303991</v>
      </c>
      <c r="J940" s="13"/>
      <c r="N940" s="37"/>
      <c r="O940" s="36"/>
    </row>
    <row r="941" spans="1:15" ht="13.7" customHeight="1" x14ac:dyDescent="0.25">
      <c r="A941" s="85">
        <f>'EMFAC2017EI-2011Class'!B4522</f>
        <v>2020</v>
      </c>
      <c r="B941" s="86" t="str">
        <f>'EMFAC2017EI-2011Class'!C4522</f>
        <v>T6 Utility</v>
      </c>
      <c r="C941" s="85">
        <f>'EMFAC2017EI-2011Class'!D4522</f>
        <v>2018</v>
      </c>
      <c r="D941" s="85">
        <f>'EMFAC2017EI-2011Class'!F4522</f>
        <v>2</v>
      </c>
      <c r="E941" s="87" t="str">
        <f t="shared" si="29"/>
        <v>T6 Utility-2</v>
      </c>
      <c r="F941" s="88">
        <f>VLOOKUP(E941,HD_Odo!$C$2:$D$1381,2,FALSE)</f>
        <v>21001</v>
      </c>
      <c r="G941" s="92" t="str">
        <f>'EMFAC2017EI-2011Class'!H4522</f>
        <v>2020-T6 Utility-2</v>
      </c>
      <c r="H941" s="70">
        <f t="shared" si="28"/>
        <v>0.96217606756829765</v>
      </c>
      <c r="J941" s="13"/>
      <c r="N941" s="37"/>
      <c r="O941" s="36"/>
    </row>
    <row r="942" spans="1:15" ht="13.7" customHeight="1" x14ac:dyDescent="0.25">
      <c r="A942" s="85">
        <f>'EMFAC2017EI-2011Class'!B4523</f>
        <v>2020</v>
      </c>
      <c r="B942" s="86" t="str">
        <f>'EMFAC2017EI-2011Class'!C4523</f>
        <v>T6 Utility</v>
      </c>
      <c r="C942" s="85">
        <f>'EMFAC2017EI-2011Class'!D4523</f>
        <v>2017</v>
      </c>
      <c r="D942" s="85">
        <f>'EMFAC2017EI-2011Class'!F4523</f>
        <v>3</v>
      </c>
      <c r="E942" s="87" t="str">
        <f t="shared" si="29"/>
        <v>T6 Utility-3</v>
      </c>
      <c r="F942" s="88">
        <f>VLOOKUP(E942,HD_Odo!$C$2:$D$1381,2,FALSE)</f>
        <v>27758</v>
      </c>
      <c r="G942" s="92" t="str">
        <f>'EMFAC2017EI-2011Class'!H4523</f>
        <v>2020-T6 Utility-3</v>
      </c>
      <c r="H942" s="70">
        <f t="shared" si="28"/>
        <v>0.95210333778412992</v>
      </c>
      <c r="J942" s="13"/>
      <c r="N942" s="37"/>
      <c r="O942" s="36"/>
    </row>
    <row r="943" spans="1:15" ht="13.7" customHeight="1" x14ac:dyDescent="0.25">
      <c r="A943" s="85">
        <f>'EMFAC2017EI-2011Class'!B4524</f>
        <v>2020</v>
      </c>
      <c r="B943" s="86" t="str">
        <f>'EMFAC2017EI-2011Class'!C4524</f>
        <v>T6 Utility</v>
      </c>
      <c r="C943" s="85">
        <f>'EMFAC2017EI-2011Class'!D4524</f>
        <v>2016</v>
      </c>
      <c r="D943" s="85">
        <f>'EMFAC2017EI-2011Class'!F4524</f>
        <v>4</v>
      </c>
      <c r="E943" s="87" t="str">
        <f t="shared" si="29"/>
        <v>T6 Utility-4</v>
      </c>
      <c r="F943" s="88">
        <f>VLOOKUP(E943,HD_Odo!$C$2:$D$1381,2,FALSE)</f>
        <v>34394</v>
      </c>
      <c r="G943" s="92" t="str">
        <f>'EMFAC2017EI-2011Class'!H4524</f>
        <v>2020-T6 Utility-4</v>
      </c>
      <c r="H943" s="70">
        <f t="shared" si="28"/>
        <v>0.94300088677909766</v>
      </c>
      <c r="J943" s="13"/>
      <c r="N943" s="37"/>
      <c r="O943" s="36"/>
    </row>
    <row r="944" spans="1:15" ht="13.7" customHeight="1" x14ac:dyDescent="0.25">
      <c r="A944" s="85">
        <f>'EMFAC2017EI-2011Class'!B4525</f>
        <v>2020</v>
      </c>
      <c r="B944" s="86" t="str">
        <f>'EMFAC2017EI-2011Class'!C4525</f>
        <v>T6 Utility</v>
      </c>
      <c r="C944" s="85">
        <f>'EMFAC2017EI-2011Class'!D4525</f>
        <v>2015</v>
      </c>
      <c r="D944" s="85">
        <f>'EMFAC2017EI-2011Class'!F4525</f>
        <v>5</v>
      </c>
      <c r="E944" s="87" t="str">
        <f t="shared" si="29"/>
        <v>T6 Utility-5</v>
      </c>
      <c r="F944" s="88">
        <f>VLOOKUP(E944,HD_Odo!$C$2:$D$1381,2,FALSE)</f>
        <v>40908</v>
      </c>
      <c r="G944" s="92" t="str">
        <f>'EMFAC2017EI-2011Class'!H4525</f>
        <v>2020-T6 Utility-5</v>
      </c>
      <c r="H944" s="70">
        <f t="shared" si="28"/>
        <v>0.9347401132273413</v>
      </c>
      <c r="J944" s="13"/>
      <c r="N944" s="37"/>
      <c r="O944" s="36"/>
    </row>
    <row r="945" spans="1:15" ht="13.7" customHeight="1" x14ac:dyDescent="0.25">
      <c r="A945" s="85">
        <f>'EMFAC2017EI-2011Class'!B4526</f>
        <v>2020</v>
      </c>
      <c r="B945" s="86" t="str">
        <f>'EMFAC2017EI-2011Class'!C4526</f>
        <v>T6 Utility</v>
      </c>
      <c r="C945" s="85">
        <f>'EMFAC2017EI-2011Class'!D4526</f>
        <v>2014</v>
      </c>
      <c r="D945" s="85">
        <f>'EMFAC2017EI-2011Class'!F4526</f>
        <v>6</v>
      </c>
      <c r="E945" s="87" t="str">
        <f t="shared" si="29"/>
        <v>T6 Utility-6</v>
      </c>
      <c r="F945" s="88">
        <f>VLOOKUP(E945,HD_Odo!$C$2:$D$1381,2,FALSE)</f>
        <v>47300</v>
      </c>
      <c r="G945" s="92" t="str">
        <f>'EMFAC2017EI-2011Class'!H4526</f>
        <v>2020-T6 Utility-6</v>
      </c>
      <c r="H945" s="70">
        <f t="shared" si="28"/>
        <v>0.92721322138843754</v>
      </c>
      <c r="J945" s="13"/>
      <c r="N945" s="37"/>
      <c r="O945" s="36"/>
    </row>
    <row r="946" spans="1:15" ht="13.7" customHeight="1" x14ac:dyDescent="0.25">
      <c r="A946" s="85">
        <f>'EMFAC2017EI-2011Class'!B4527</f>
        <v>2020</v>
      </c>
      <c r="B946" s="86" t="str">
        <f>'EMFAC2017EI-2011Class'!C4527</f>
        <v>T6 Utility</v>
      </c>
      <c r="C946" s="85">
        <f>'EMFAC2017EI-2011Class'!D4527</f>
        <v>2013</v>
      </c>
      <c r="D946" s="85">
        <f>'EMFAC2017EI-2011Class'!F4527</f>
        <v>7</v>
      </c>
      <c r="E946" s="87" t="str">
        <f t="shared" si="29"/>
        <v>T6 Utility-7</v>
      </c>
      <c r="F946" s="88">
        <f>VLOOKUP(E946,HD_Odo!$C$2:$D$1381,2,FALSE)</f>
        <v>53571</v>
      </c>
      <c r="G946" s="92" t="str">
        <f>'EMFAC2017EI-2011Class'!H4527</f>
        <v>2020-T6 Utility-7</v>
      </c>
      <c r="H946" s="70">
        <f t="shared" si="28"/>
        <v>0.89546584457390832</v>
      </c>
      <c r="J946" s="13"/>
      <c r="N946" s="37"/>
      <c r="O946" s="36"/>
    </row>
    <row r="947" spans="1:15" ht="13.7" customHeight="1" x14ac:dyDescent="0.25">
      <c r="A947" s="85">
        <f>'EMFAC2017EI-2011Class'!B4528</f>
        <v>2020</v>
      </c>
      <c r="B947" s="86" t="str">
        <f>'EMFAC2017EI-2011Class'!C4528</f>
        <v>T6 Utility</v>
      </c>
      <c r="C947" s="85">
        <f>'EMFAC2017EI-2011Class'!D4528</f>
        <v>2012</v>
      </c>
      <c r="D947" s="85">
        <f>'EMFAC2017EI-2011Class'!F4528</f>
        <v>8</v>
      </c>
      <c r="E947" s="87" t="str">
        <f t="shared" si="29"/>
        <v>T6 Utility-8</v>
      </c>
      <c r="F947" s="88">
        <f>VLOOKUP(E947,HD_Odo!$C$2:$D$1381,2,FALSE)</f>
        <v>59720</v>
      </c>
      <c r="G947" s="92" t="str">
        <f>'EMFAC2017EI-2011Class'!H4528</f>
        <v>2020-T6 Utility-8</v>
      </c>
      <c r="H947" s="70">
        <f t="shared" si="28"/>
        <v>0.88837257992362018</v>
      </c>
      <c r="J947" s="13"/>
      <c r="N947" s="37"/>
      <c r="O947" s="36"/>
    </row>
    <row r="948" spans="1:15" ht="13.7" customHeight="1" x14ac:dyDescent="0.25">
      <c r="A948" s="85">
        <f>'EMFAC2017EI-2011Class'!B4529</f>
        <v>2020</v>
      </c>
      <c r="B948" s="86" t="str">
        <f>'EMFAC2017EI-2011Class'!C4529</f>
        <v>T6 Utility</v>
      </c>
      <c r="C948" s="85">
        <f>'EMFAC2017EI-2011Class'!D4529</f>
        <v>2011</v>
      </c>
      <c r="D948" s="85">
        <f>'EMFAC2017EI-2011Class'!F4529</f>
        <v>9</v>
      </c>
      <c r="E948" s="87" t="str">
        <f t="shared" si="29"/>
        <v>T6 Utility-9</v>
      </c>
      <c r="F948" s="88">
        <f>VLOOKUP(E948,HD_Odo!$C$2:$D$1381,2,FALSE)</f>
        <v>65748</v>
      </c>
      <c r="G948" s="92" t="str">
        <f>'EMFAC2017EI-2011Class'!H4529</f>
        <v>2020-T6 Utility-9</v>
      </c>
      <c r="H948" s="70">
        <f t="shared" si="28"/>
        <v>0.88197558878708704</v>
      </c>
      <c r="J948" s="13"/>
      <c r="N948" s="37"/>
      <c r="O948" s="36"/>
    </row>
    <row r="949" spans="1:15" ht="13.7" customHeight="1" x14ac:dyDescent="0.25">
      <c r="A949" s="85">
        <f>'EMFAC2017EI-2011Class'!B4530</f>
        <v>2020</v>
      </c>
      <c r="B949" s="86" t="str">
        <f>'EMFAC2017EI-2011Class'!C4530</f>
        <v>T6 Utility</v>
      </c>
      <c r="C949" s="85">
        <f>'EMFAC2017EI-2011Class'!D4530</f>
        <v>2010</v>
      </c>
      <c r="D949" s="85">
        <f>'EMFAC2017EI-2011Class'!F4530</f>
        <v>10</v>
      </c>
      <c r="E949" s="87" t="str">
        <f t="shared" si="29"/>
        <v>T6 Utility-10</v>
      </c>
      <c r="F949" s="88">
        <f>VLOOKUP(E949,HD_Odo!$C$2:$D$1381,2,FALSE)</f>
        <v>71654</v>
      </c>
      <c r="G949" s="92" t="str">
        <f>'EMFAC2017EI-2011Class'!H4530</f>
        <v>2020-T6 Utility-10</v>
      </c>
      <c r="H949" s="70">
        <f t="shared" si="28"/>
        <v>0.90837517929166411</v>
      </c>
      <c r="J949" s="13"/>
      <c r="N949" s="37"/>
      <c r="O949" s="36"/>
    </row>
    <row r="950" spans="1:15" ht="13.7" customHeight="1" x14ac:dyDescent="0.25">
      <c r="A950" s="85">
        <f>'EMFAC2017EI-2011Class'!B4531</f>
        <v>2020</v>
      </c>
      <c r="B950" s="86" t="str">
        <f>'EMFAC2017EI-2011Class'!C4531</f>
        <v>T6 Utility</v>
      </c>
      <c r="C950" s="85">
        <f>'EMFAC2017EI-2011Class'!D4531</f>
        <v>2009</v>
      </c>
      <c r="D950" s="85">
        <f>'EMFAC2017EI-2011Class'!F4531</f>
        <v>11</v>
      </c>
      <c r="E950" s="87" t="str">
        <f t="shared" si="29"/>
        <v>T6 Utility-11</v>
      </c>
      <c r="F950" s="88">
        <f>VLOOKUP(E950,HD_Odo!$C$2:$D$1381,2,FALSE)</f>
        <v>77438</v>
      </c>
      <c r="G950" s="92" t="str">
        <f>'EMFAC2017EI-2011Class'!H4531</f>
        <v>2020-T6 Utility-11</v>
      </c>
      <c r="H950" s="70">
        <f t="shared" si="28"/>
        <v>0.90314852505391119</v>
      </c>
      <c r="J950" s="13"/>
      <c r="N950" s="37"/>
      <c r="O950" s="36"/>
    </row>
    <row r="951" spans="1:15" ht="13.7" customHeight="1" x14ac:dyDescent="0.25">
      <c r="A951" s="85">
        <f>'EMFAC2017EI-2011Class'!B4532</f>
        <v>2020</v>
      </c>
      <c r="B951" s="86" t="str">
        <f>'EMFAC2017EI-2011Class'!C4532</f>
        <v>T6 Utility</v>
      </c>
      <c r="C951" s="85">
        <f>'EMFAC2017EI-2011Class'!D4532</f>
        <v>2008</v>
      </c>
      <c r="D951" s="85">
        <f>'EMFAC2017EI-2011Class'!F4532</f>
        <v>12</v>
      </c>
      <c r="E951" s="87" t="str">
        <f t="shared" si="29"/>
        <v>T6 Utility-12</v>
      </c>
      <c r="F951" s="88">
        <f>VLOOKUP(E951,HD_Odo!$C$2:$D$1381,2,FALSE)</f>
        <v>83101</v>
      </c>
      <c r="G951" s="92" t="str">
        <f>'EMFAC2017EI-2011Class'!H4532</f>
        <v>2020-T6 Utility-12</v>
      </c>
      <c r="H951" s="70">
        <f t="shared" si="28"/>
        <v>0.89824843338841109</v>
      </c>
      <c r="J951" s="13"/>
      <c r="N951" s="37"/>
      <c r="O951" s="36"/>
    </row>
    <row r="952" spans="1:15" ht="13.7" customHeight="1" x14ac:dyDescent="0.25">
      <c r="A952" s="85">
        <f>'EMFAC2017EI-2011Class'!B4533</f>
        <v>2020</v>
      </c>
      <c r="B952" s="86" t="str">
        <f>'EMFAC2017EI-2011Class'!C4533</f>
        <v>T6 Utility</v>
      </c>
      <c r="C952" s="85">
        <f>'EMFAC2017EI-2011Class'!D4533</f>
        <v>2007</v>
      </c>
      <c r="D952" s="85">
        <f>'EMFAC2017EI-2011Class'!F4533</f>
        <v>13</v>
      </c>
      <c r="E952" s="87" t="str">
        <f t="shared" si="29"/>
        <v>T6 Utility-13</v>
      </c>
      <c r="F952" s="88">
        <f>VLOOKUP(E952,HD_Odo!$C$2:$D$1381,2,FALSE)</f>
        <v>88642</v>
      </c>
      <c r="G952" s="92" t="str">
        <f>'EMFAC2017EI-2011Class'!H4533</f>
        <v>2020-T6 Utility-13</v>
      </c>
      <c r="H952" s="70">
        <f t="shared" si="28"/>
        <v>0.94171256273908444</v>
      </c>
      <c r="J952" s="13"/>
      <c r="N952" s="37"/>
      <c r="O952" s="36"/>
    </row>
    <row r="953" spans="1:15" ht="13.7" customHeight="1" x14ac:dyDescent="0.25">
      <c r="A953" s="85">
        <f>'EMFAC2017EI-2011Class'!B4534</f>
        <v>2020</v>
      </c>
      <c r="B953" s="86" t="str">
        <f>'EMFAC2017EI-2011Class'!C4534</f>
        <v>T6 Utility</v>
      </c>
      <c r="C953" s="85">
        <f>'EMFAC2017EI-2011Class'!D4534</f>
        <v>2006</v>
      </c>
      <c r="D953" s="85">
        <f>'EMFAC2017EI-2011Class'!F4534</f>
        <v>14</v>
      </c>
      <c r="E953" s="87" t="str">
        <f t="shared" si="29"/>
        <v>T6 Utility-14</v>
      </c>
      <c r="F953" s="88">
        <f>VLOOKUP(E953,HD_Odo!$C$2:$D$1381,2,FALSE)</f>
        <v>94062</v>
      </c>
      <c r="G953" s="92" t="str">
        <f>'EMFAC2017EI-2011Class'!H4534</f>
        <v>2020-T6 Utility-14</v>
      </c>
      <c r="H953" s="70">
        <f t="shared" si="28"/>
        <v>0.93909429910713926</v>
      </c>
      <c r="J953" s="13"/>
      <c r="N953" s="37"/>
      <c r="O953" s="36"/>
    </row>
    <row r="954" spans="1:15" ht="13.7" customHeight="1" x14ac:dyDescent="0.25">
      <c r="A954" s="85">
        <f>'EMFAC2017EI-2011Class'!B4535</f>
        <v>2020</v>
      </c>
      <c r="B954" s="86" t="str">
        <f>'EMFAC2017EI-2011Class'!C4535</f>
        <v>T6 Utility</v>
      </c>
      <c r="C954" s="85">
        <f>'EMFAC2017EI-2011Class'!D4535</f>
        <v>2005</v>
      </c>
      <c r="D954" s="85">
        <f>'EMFAC2017EI-2011Class'!F4535</f>
        <v>15</v>
      </c>
      <c r="E954" s="87" t="str">
        <f t="shared" si="29"/>
        <v>T6 Utility-15</v>
      </c>
      <c r="F954" s="88">
        <f>VLOOKUP(E954,HD_Odo!$C$2:$D$1381,2,FALSE)</f>
        <v>99360</v>
      </c>
      <c r="G954" s="92" t="str">
        <f>'EMFAC2017EI-2011Class'!H4535</f>
        <v>2020-T6 Utility-15</v>
      </c>
      <c r="H954" s="70">
        <f t="shared" si="28"/>
        <v>0.93661121475850373</v>
      </c>
      <c r="J954" s="13"/>
      <c r="N954" s="37"/>
      <c r="O954" s="36"/>
    </row>
    <row r="955" spans="1:15" ht="13.7" customHeight="1" x14ac:dyDescent="0.25">
      <c r="A955" s="85">
        <f>'EMFAC2017EI-2011Class'!B4536</f>
        <v>2020</v>
      </c>
      <c r="B955" s="86" t="str">
        <f>'EMFAC2017EI-2011Class'!C4536</f>
        <v>T6 Utility</v>
      </c>
      <c r="C955" s="85">
        <f>'EMFAC2017EI-2011Class'!D4536</f>
        <v>2004</v>
      </c>
      <c r="D955" s="85">
        <f>'EMFAC2017EI-2011Class'!F4536</f>
        <v>16</v>
      </c>
      <c r="E955" s="87" t="str">
        <f t="shared" si="29"/>
        <v>T6 Utility-16</v>
      </c>
      <c r="F955" s="88">
        <f>VLOOKUP(E955,HD_Odo!$C$2:$D$1381,2,FALSE)</f>
        <v>104537</v>
      </c>
      <c r="G955" s="92" t="str">
        <f>'EMFAC2017EI-2011Class'!H4536</f>
        <v>2020-T6 Utility-16</v>
      </c>
      <c r="H955" s="70">
        <f t="shared" si="28"/>
        <v>0.93425448353513108</v>
      </c>
      <c r="J955" s="13"/>
      <c r="N955" s="37"/>
      <c r="O955" s="36"/>
    </row>
    <row r="956" spans="1:15" ht="13.7" customHeight="1" x14ac:dyDescent="0.25">
      <c r="A956" s="85">
        <f>'EMFAC2017EI-2011Class'!B4537</f>
        <v>2020</v>
      </c>
      <c r="B956" s="86" t="str">
        <f>'EMFAC2017EI-2011Class'!C4537</f>
        <v>T6 Utility</v>
      </c>
      <c r="C956" s="85">
        <f>'EMFAC2017EI-2011Class'!D4537</f>
        <v>2003</v>
      </c>
      <c r="D956" s="85">
        <f>'EMFAC2017EI-2011Class'!F4537</f>
        <v>17</v>
      </c>
      <c r="E956" s="87" t="str">
        <f t="shared" si="29"/>
        <v>T6 Utility-17</v>
      </c>
      <c r="F956" s="88">
        <f>VLOOKUP(E956,HD_Odo!$C$2:$D$1381,2,FALSE)</f>
        <v>109592</v>
      </c>
      <c r="G956" s="92" t="str">
        <f>'EMFAC2017EI-2011Class'!H4537</f>
        <v>2020-T6 Utility-17</v>
      </c>
      <c r="H956" s="70">
        <f t="shared" si="28"/>
        <v>0.95806889895752834</v>
      </c>
      <c r="J956" s="13"/>
      <c r="N956" s="37"/>
      <c r="O956" s="36"/>
    </row>
    <row r="957" spans="1:15" ht="13.7" customHeight="1" x14ac:dyDescent="0.25">
      <c r="A957" s="85">
        <f>'EMFAC2017EI-2011Class'!B4538</f>
        <v>2020</v>
      </c>
      <c r="B957" s="86" t="str">
        <f>'EMFAC2017EI-2011Class'!C4538</f>
        <v>T6 Utility</v>
      </c>
      <c r="C957" s="85">
        <f>'EMFAC2017EI-2011Class'!D4538</f>
        <v>2002</v>
      </c>
      <c r="D957" s="85">
        <f>'EMFAC2017EI-2011Class'!F4538</f>
        <v>18</v>
      </c>
      <c r="E957" s="87" t="str">
        <f t="shared" si="29"/>
        <v>T6 Utility-18</v>
      </c>
      <c r="F957" s="88">
        <f>VLOOKUP(E957,HD_Odo!$C$2:$D$1381,2,FALSE)</f>
        <v>114525</v>
      </c>
      <c r="G957" s="92" t="str">
        <f>'EMFAC2017EI-2011Class'!H4538</f>
        <v>2020-T6 Utility-18</v>
      </c>
      <c r="H957" s="70">
        <f t="shared" si="28"/>
        <v>0.95681080092040627</v>
      </c>
      <c r="J957" s="13"/>
      <c r="N957" s="37"/>
      <c r="O957" s="36"/>
    </row>
    <row r="958" spans="1:15" ht="13.7" customHeight="1" x14ac:dyDescent="0.25">
      <c r="A958" s="85">
        <f>'EMFAC2017EI-2011Class'!B4539</f>
        <v>2020</v>
      </c>
      <c r="B958" s="86" t="str">
        <f>'EMFAC2017EI-2011Class'!C4539</f>
        <v>T6 Utility</v>
      </c>
      <c r="C958" s="85">
        <f>'EMFAC2017EI-2011Class'!D4539</f>
        <v>2001</v>
      </c>
      <c r="D958" s="85">
        <f>'EMFAC2017EI-2011Class'!F4539</f>
        <v>19</v>
      </c>
      <c r="E958" s="87" t="str">
        <f t="shared" si="29"/>
        <v>T6 Utility-19</v>
      </c>
      <c r="F958" s="88">
        <f>VLOOKUP(E958,HD_Odo!$C$2:$D$1381,2,FALSE)</f>
        <v>119337</v>
      </c>
      <c r="G958" s="92" t="str">
        <f>'EMFAC2017EI-2011Class'!H4539</f>
        <v>2020-T6 Utility-19</v>
      </c>
      <c r="H958" s="70">
        <f t="shared" ref="H958:H964" si="30">IF(C958&lt;1994,1,IF(C958&lt;2004,($M$3+$N$3*(F958/10000))/($E$3+$F$3*(F958/10000)),IF(C958&lt;2008,($M$4+$N$4*(F958/10000))/($E$4+$F$4*(F958/10000)),IF(C958&lt;2011,($M$5+$N$5*(F958/10000))/($E$5+$F$5*(F958/10000)),IF(C958&lt;2014,($M$6+$N$6*(F958/10000))/($E$6+$F$6*(F958/10000)),($M$7+$N$7*(F958/10000))/($E$7+$F$7*(F958/10000)))))))</f>
        <v>0.9556179001913615</v>
      </c>
      <c r="J958" s="13"/>
      <c r="N958" s="37"/>
      <c r="O958" s="36"/>
    </row>
    <row r="959" spans="1:15" ht="13.7" customHeight="1" x14ac:dyDescent="0.25">
      <c r="A959" s="85">
        <f>'EMFAC2017EI-2011Class'!B4540</f>
        <v>2020</v>
      </c>
      <c r="B959" s="86" t="str">
        <f>'EMFAC2017EI-2011Class'!C4540</f>
        <v>T6 Utility</v>
      </c>
      <c r="C959" s="85">
        <f>'EMFAC2017EI-2011Class'!D4540</f>
        <v>2000</v>
      </c>
      <c r="D959" s="85">
        <f>'EMFAC2017EI-2011Class'!F4540</f>
        <v>20</v>
      </c>
      <c r="E959" s="87" t="str">
        <f t="shared" si="29"/>
        <v>T6 Utility-20</v>
      </c>
      <c r="F959" s="88">
        <f>VLOOKUP(E959,HD_Odo!$C$2:$D$1381,2,FALSE)</f>
        <v>123946</v>
      </c>
      <c r="G959" s="92" t="str">
        <f>'EMFAC2017EI-2011Class'!H4540</f>
        <v>2020-T6 Utility-20</v>
      </c>
      <c r="H959" s="70">
        <f t="shared" si="30"/>
        <v>0.95450582586817734</v>
      </c>
      <c r="J959" s="13"/>
      <c r="N959" s="37"/>
      <c r="O959" s="36"/>
    </row>
    <row r="960" spans="1:15" ht="13.7" customHeight="1" x14ac:dyDescent="0.25">
      <c r="A960" s="85">
        <f>'EMFAC2017EI-2011Class'!B4541</f>
        <v>2020</v>
      </c>
      <c r="B960" s="86" t="str">
        <f>'EMFAC2017EI-2011Class'!C4541</f>
        <v>T6 Utility</v>
      </c>
      <c r="C960" s="85">
        <f>'EMFAC2017EI-2011Class'!D4541</f>
        <v>1999</v>
      </c>
      <c r="D960" s="85">
        <f>'EMFAC2017EI-2011Class'!F4541</f>
        <v>21</v>
      </c>
      <c r="E960" s="87" t="str">
        <f t="shared" si="29"/>
        <v>T6 Utility-21</v>
      </c>
      <c r="F960" s="88">
        <f>VLOOKUP(E960,HD_Odo!$C$2:$D$1381,2,FALSE)</f>
        <v>128515</v>
      </c>
      <c r="G960" s="92" t="str">
        <f>'EMFAC2017EI-2011Class'!H4541</f>
        <v>2020-T6 Utility-21</v>
      </c>
      <c r="H960" s="70">
        <f t="shared" si="30"/>
        <v>0.95343170779439279</v>
      </c>
      <c r="J960" s="13"/>
      <c r="N960" s="37"/>
      <c r="O960" s="36"/>
    </row>
    <row r="961" spans="1:15" ht="13.7" customHeight="1" x14ac:dyDescent="0.25">
      <c r="A961" s="85">
        <f>'EMFAC2017EI-2011Class'!B4542</f>
        <v>2020</v>
      </c>
      <c r="B961" s="86" t="str">
        <f>'EMFAC2017EI-2011Class'!C4542</f>
        <v>T6 Utility</v>
      </c>
      <c r="C961" s="85">
        <f>'EMFAC2017EI-2011Class'!D4542</f>
        <v>1998</v>
      </c>
      <c r="D961" s="85">
        <f>'EMFAC2017EI-2011Class'!F4542</f>
        <v>22</v>
      </c>
      <c r="E961" s="87" t="str">
        <f t="shared" si="29"/>
        <v>T6 Utility-22</v>
      </c>
      <c r="F961" s="88">
        <f>VLOOKUP(E961,HD_Odo!$C$2:$D$1381,2,FALSE)</f>
        <v>132962</v>
      </c>
      <c r="G961" s="92" t="str">
        <f>'EMFAC2017EI-2011Class'!H4542</f>
        <v>2020-T6 Utility-22</v>
      </c>
      <c r="H961" s="70">
        <f t="shared" si="30"/>
        <v>0.95241231450699504</v>
      </c>
      <c r="J961" s="13"/>
      <c r="N961" s="37"/>
      <c r="O961" s="36"/>
    </row>
    <row r="962" spans="1:15" ht="13.7" customHeight="1" x14ac:dyDescent="0.25">
      <c r="A962" s="85">
        <f>'EMFAC2017EI-2011Class'!B4543</f>
        <v>2020</v>
      </c>
      <c r="B962" s="86" t="str">
        <f>'EMFAC2017EI-2011Class'!C4543</f>
        <v>T6 Utility</v>
      </c>
      <c r="C962" s="85">
        <f>'EMFAC2017EI-2011Class'!D4543</f>
        <v>1997</v>
      </c>
      <c r="D962" s="85">
        <f>'EMFAC2017EI-2011Class'!F4543</f>
        <v>23</v>
      </c>
      <c r="E962" s="87" t="str">
        <f t="shared" si="29"/>
        <v>T6 Utility-23</v>
      </c>
      <c r="F962" s="88">
        <f>VLOOKUP(E962,HD_Odo!$C$2:$D$1381,2,FALSE)</f>
        <v>137288</v>
      </c>
      <c r="G962" s="92" t="str">
        <f>'EMFAC2017EI-2011Class'!H4543</f>
        <v>2020-T6 Utility-23</v>
      </c>
      <c r="H962" s="70">
        <f t="shared" si="30"/>
        <v>0.95144441270724522</v>
      </c>
      <c r="J962" s="13"/>
      <c r="N962" s="37"/>
      <c r="O962" s="36"/>
    </row>
    <row r="963" spans="1:15" ht="13.7" customHeight="1" x14ac:dyDescent="0.25">
      <c r="A963" s="85">
        <f>'EMFAC2017EI-2011Class'!B4544</f>
        <v>2020</v>
      </c>
      <c r="B963" s="86" t="str">
        <f>'EMFAC2017EI-2011Class'!C4544</f>
        <v>T6 Utility</v>
      </c>
      <c r="C963" s="85">
        <f>'EMFAC2017EI-2011Class'!D4544</f>
        <v>1996</v>
      </c>
      <c r="D963" s="85">
        <f>'EMFAC2017EI-2011Class'!F4544</f>
        <v>24</v>
      </c>
      <c r="E963" s="87" t="str">
        <f t="shared" si="29"/>
        <v>T6 Utility-24</v>
      </c>
      <c r="F963" s="88">
        <f>VLOOKUP(E963,HD_Odo!$C$2:$D$1381,2,FALSE)</f>
        <v>141492</v>
      </c>
      <c r="G963" s="92" t="str">
        <f>'EMFAC2017EI-2011Class'!H4544</f>
        <v>2020-T6 Utility-24</v>
      </c>
      <c r="H963" s="70">
        <f t="shared" si="30"/>
        <v>0.95052546611425248</v>
      </c>
      <c r="J963" s="13"/>
      <c r="N963" s="37"/>
      <c r="O963" s="36"/>
    </row>
    <row r="964" spans="1:15" ht="13.7" customHeight="1" x14ac:dyDescent="0.25">
      <c r="A964" s="85">
        <f>'EMFAC2017EI-2011Class'!B4545</f>
        <v>2020</v>
      </c>
      <c r="B964" s="86" t="str">
        <f>'EMFAC2017EI-2011Class'!C4545</f>
        <v>T6 Utility</v>
      </c>
      <c r="C964" s="85">
        <f>'EMFAC2017EI-2011Class'!D4545</f>
        <v>1995</v>
      </c>
      <c r="D964" s="85">
        <f>'EMFAC2017EI-2011Class'!F4545</f>
        <v>25</v>
      </c>
      <c r="E964" s="87" t="str">
        <f t="shared" si="29"/>
        <v>T6 Utility-25</v>
      </c>
      <c r="F964" s="88">
        <f>VLOOKUP(E964,HD_Odo!$C$2:$D$1381,2,FALSE)</f>
        <v>145574</v>
      </c>
      <c r="G964" s="92" t="str">
        <f>'EMFAC2017EI-2011Class'!H4545</f>
        <v>2020-T6 Utility-25</v>
      </c>
      <c r="H964" s="70">
        <f t="shared" si="30"/>
        <v>0.94965292814689151</v>
      </c>
      <c r="J964" s="13"/>
      <c r="N964" s="37"/>
      <c r="O964" s="36"/>
    </row>
    <row r="965" spans="1:15" ht="13.7" customHeight="1" x14ac:dyDescent="0.25">
      <c r="A965" s="85">
        <f>'EMFAC2017EI-2011Class'!B4546</f>
        <v>2021</v>
      </c>
      <c r="B965" s="86" t="str">
        <f>'EMFAC2017EI-2011Class'!C4546</f>
        <v>T6 Ag</v>
      </c>
      <c r="C965" s="85">
        <f>'EMFAC2017EI-2011Class'!D4546</f>
        <v>2015</v>
      </c>
      <c r="D965" s="85">
        <f>'EMFAC2017EI-2011Class'!F4546</f>
        <v>6</v>
      </c>
      <c r="E965" s="87" t="str">
        <f t="shared" si="29"/>
        <v>T6 Ag-6</v>
      </c>
      <c r="F965" s="88">
        <f>VLOOKUP(E965,HD_Odo!$C$2:$D$1381,2,FALSE)</f>
        <v>169441</v>
      </c>
      <c r="G965" s="92" t="str">
        <f>'EMFAC2017EI-2011Class'!H4546</f>
        <v>2021-T6 Ag-6</v>
      </c>
      <c r="H965" s="77">
        <f t="shared" ref="H965:H1028" si="31">IF(C965&lt;2004,($Q$3+$R$3*(F965/10000))/($E$3+$F$3*(F965/10000)),IF(C965&lt;2008,($Q$4+$R$4*(F965/10000))/($E$4+$F$4*(F965/10000)),IF(C965&lt;2011,($Q$5+$R$5*(F965/10000))/($E$5+$F$5*(F965/10000)),IF(C965&lt;2014,($Q$6+$R$6*(F965/10000))/($E$6+$F$6*(F965/10000)),($Q$7+$R$7*(F965/10000))/($E$7+$F$7*(F965/10000))))))</f>
        <v>0.83785663350697248</v>
      </c>
      <c r="J965" s="13"/>
      <c r="N965" s="37"/>
      <c r="O965" s="36"/>
    </row>
    <row r="966" spans="1:15" ht="13.7" customHeight="1" x14ac:dyDescent="0.25">
      <c r="A966" s="85">
        <f>'EMFAC2017EI-2011Class'!B4547</f>
        <v>2021</v>
      </c>
      <c r="B966" s="86" t="str">
        <f>'EMFAC2017EI-2011Class'!C4547</f>
        <v>T6 Ag</v>
      </c>
      <c r="C966" s="85">
        <f>'EMFAC2017EI-2011Class'!D4547</f>
        <v>2014</v>
      </c>
      <c r="D966" s="85">
        <f>'EMFAC2017EI-2011Class'!F4547</f>
        <v>7</v>
      </c>
      <c r="E966" s="87" t="str">
        <f t="shared" si="29"/>
        <v>T6 Ag-7</v>
      </c>
      <c r="F966" s="88">
        <f>VLOOKUP(E966,HD_Odo!$C$2:$D$1381,2,FALSE)</f>
        <v>188587.99</v>
      </c>
      <c r="G966" s="92" t="str">
        <f>'EMFAC2017EI-2011Class'!H4547</f>
        <v>2021-T6 Ag-7</v>
      </c>
      <c r="H966" s="77">
        <f t="shared" si="31"/>
        <v>0.83026788461136036</v>
      </c>
      <c r="J966" s="13"/>
      <c r="N966" s="37"/>
      <c r="O966" s="36"/>
    </row>
    <row r="967" spans="1:15" ht="13.7" customHeight="1" x14ac:dyDescent="0.25">
      <c r="A967" s="85">
        <f>'EMFAC2017EI-2011Class'!B4548</f>
        <v>2021</v>
      </c>
      <c r="B967" s="86" t="str">
        <f>'EMFAC2017EI-2011Class'!C4548</f>
        <v>T6 Ag</v>
      </c>
      <c r="C967" s="85">
        <f>'EMFAC2017EI-2011Class'!D4548</f>
        <v>2013</v>
      </c>
      <c r="D967" s="85">
        <f>'EMFAC2017EI-2011Class'!F4548</f>
        <v>8</v>
      </c>
      <c r="E967" s="87" t="str">
        <f t="shared" si="29"/>
        <v>T6 Ag-8</v>
      </c>
      <c r="F967" s="88">
        <f>VLOOKUP(E967,HD_Odo!$C$2:$D$1381,2,FALSE)</f>
        <v>206469.99</v>
      </c>
      <c r="G967" s="92" t="str">
        <f>'EMFAC2017EI-2011Class'!H4548</f>
        <v>2021-T6 Ag-8</v>
      </c>
      <c r="H967" s="77">
        <f t="shared" si="31"/>
        <v>0.79911679926071377</v>
      </c>
      <c r="J967" s="13"/>
      <c r="N967" s="37"/>
      <c r="O967" s="36"/>
    </row>
    <row r="968" spans="1:15" ht="13.7" customHeight="1" x14ac:dyDescent="0.25">
      <c r="A968" s="85">
        <f>'EMFAC2017EI-2011Class'!B4549</f>
        <v>2021</v>
      </c>
      <c r="B968" s="86" t="str">
        <f>'EMFAC2017EI-2011Class'!C4549</f>
        <v>T6 Ag</v>
      </c>
      <c r="C968" s="85">
        <f>'EMFAC2017EI-2011Class'!D4549</f>
        <v>2012</v>
      </c>
      <c r="D968" s="85">
        <f>'EMFAC2017EI-2011Class'!F4549</f>
        <v>9</v>
      </c>
      <c r="E968" s="87" t="str">
        <f t="shared" si="29"/>
        <v>T6 Ag-9</v>
      </c>
      <c r="F968" s="88">
        <f>VLOOKUP(E968,HD_Odo!$C$2:$D$1381,2,FALSE)</f>
        <v>223087.99</v>
      </c>
      <c r="G968" s="92" t="str">
        <f>'EMFAC2017EI-2011Class'!H4549</f>
        <v>2021-T6 Ag-9</v>
      </c>
      <c r="H968" s="77">
        <f t="shared" si="31"/>
        <v>0.79460473655756825</v>
      </c>
      <c r="J968" s="13"/>
      <c r="N968" s="37"/>
      <c r="O968" s="36"/>
    </row>
    <row r="969" spans="1:15" ht="13.7" customHeight="1" x14ac:dyDescent="0.25">
      <c r="A969" s="85">
        <f>'EMFAC2017EI-2011Class'!B4550</f>
        <v>2021</v>
      </c>
      <c r="B969" s="86" t="str">
        <f>'EMFAC2017EI-2011Class'!C4550</f>
        <v>T6 Ag</v>
      </c>
      <c r="C969" s="85">
        <f>'EMFAC2017EI-2011Class'!D4550</f>
        <v>2011</v>
      </c>
      <c r="D969" s="85">
        <f>'EMFAC2017EI-2011Class'!F4550</f>
        <v>10</v>
      </c>
      <c r="E969" s="87" t="str">
        <f t="shared" si="29"/>
        <v>T6 Ag-10</v>
      </c>
      <c r="F969" s="88">
        <f>VLOOKUP(E969,HD_Odo!$C$2:$D$1381,2,FALSE)</f>
        <v>238440.99</v>
      </c>
      <c r="G969" s="92" t="str">
        <f>'EMFAC2017EI-2011Class'!H4550</f>
        <v>2021-T6 Ag-10</v>
      </c>
      <c r="H969" s="77">
        <f t="shared" si="31"/>
        <v>0.79084647315639134</v>
      </c>
      <c r="J969" s="13"/>
      <c r="N969" s="37"/>
      <c r="O969" s="36"/>
    </row>
    <row r="970" spans="1:15" ht="13.7" customHeight="1" x14ac:dyDescent="0.25">
      <c r="A970" s="85">
        <f>'EMFAC2017EI-2011Class'!B4551</f>
        <v>2021</v>
      </c>
      <c r="B970" s="86" t="str">
        <f>'EMFAC2017EI-2011Class'!C4551</f>
        <v>T6 Ag</v>
      </c>
      <c r="C970" s="85">
        <f>'EMFAC2017EI-2011Class'!D4551</f>
        <v>2010</v>
      </c>
      <c r="D970" s="85">
        <f>'EMFAC2017EI-2011Class'!F4551</f>
        <v>11</v>
      </c>
      <c r="E970" s="87" t="str">
        <f t="shared" si="29"/>
        <v>T6 Ag-11</v>
      </c>
      <c r="F970" s="88">
        <f>VLOOKUP(E970,HD_Odo!$C$2:$D$1381,2,FALSE)</f>
        <v>252717.99</v>
      </c>
      <c r="G970" s="92" t="str">
        <f>'EMFAC2017EI-2011Class'!H4551</f>
        <v>2021-T6 Ag-11</v>
      </c>
      <c r="H970" s="77">
        <f t="shared" si="31"/>
        <v>0.80218215249218483</v>
      </c>
      <c r="J970" s="13"/>
      <c r="N970" s="37"/>
      <c r="O970" s="36"/>
    </row>
    <row r="971" spans="1:15" ht="13.7" customHeight="1" x14ac:dyDescent="0.25">
      <c r="A971" s="85">
        <f>'EMFAC2017EI-2011Class'!B4552</f>
        <v>2021</v>
      </c>
      <c r="B971" s="86" t="str">
        <f>'EMFAC2017EI-2011Class'!C4552</f>
        <v>T6 Ag</v>
      </c>
      <c r="C971" s="85">
        <f>'EMFAC2017EI-2011Class'!D4552</f>
        <v>2009</v>
      </c>
      <c r="D971" s="85">
        <f>'EMFAC2017EI-2011Class'!F4552</f>
        <v>12</v>
      </c>
      <c r="E971" s="87" t="str">
        <f t="shared" ref="E971:E1034" si="32">CONCATENATE(B971,"-",D971)</f>
        <v>T6 Ag-12</v>
      </c>
      <c r="F971" s="88">
        <f>VLOOKUP(E971,HD_Odo!$C$2:$D$1381,2,FALSE)</f>
        <v>266539.99</v>
      </c>
      <c r="G971" s="92" t="str">
        <f>'EMFAC2017EI-2011Class'!H4552</f>
        <v>2021-T6 Ag-12</v>
      </c>
      <c r="H971" s="77">
        <f t="shared" si="31"/>
        <v>0.79772728805628412</v>
      </c>
      <c r="J971" s="13"/>
      <c r="N971" s="37"/>
      <c r="O971" s="36"/>
    </row>
    <row r="972" spans="1:15" ht="13.7" customHeight="1" x14ac:dyDescent="0.25">
      <c r="A972" s="85">
        <f>'EMFAC2017EI-2011Class'!B4553</f>
        <v>2021</v>
      </c>
      <c r="B972" s="86" t="str">
        <f>'EMFAC2017EI-2011Class'!C4553</f>
        <v>T6 Ag</v>
      </c>
      <c r="C972" s="85">
        <f>'EMFAC2017EI-2011Class'!D4553</f>
        <v>2008</v>
      </c>
      <c r="D972" s="85">
        <f>'EMFAC2017EI-2011Class'!F4553</f>
        <v>13</v>
      </c>
      <c r="E972" s="87" t="str">
        <f t="shared" si="32"/>
        <v>T6 Ag-13</v>
      </c>
      <c r="F972" s="88">
        <f>VLOOKUP(E972,HD_Odo!$C$2:$D$1381,2,FALSE)</f>
        <v>279555.99</v>
      </c>
      <c r="G972" s="92" t="str">
        <f>'EMFAC2017EI-2011Class'!H4553</f>
        <v>2021-T6 Ag-13</v>
      </c>
      <c r="H972" s="77">
        <f t="shared" si="31"/>
        <v>0.79377374025775571</v>
      </c>
      <c r="J972" s="13"/>
      <c r="N972" s="37"/>
      <c r="O972" s="36"/>
    </row>
    <row r="973" spans="1:15" ht="13.7" customHeight="1" x14ac:dyDescent="0.25">
      <c r="A973" s="85">
        <f>'EMFAC2017EI-2011Class'!B4554</f>
        <v>2021</v>
      </c>
      <c r="B973" s="86" t="str">
        <f>'EMFAC2017EI-2011Class'!C4554</f>
        <v>T6 Ag</v>
      </c>
      <c r="C973" s="85">
        <f>'EMFAC2017EI-2011Class'!D4554</f>
        <v>2007</v>
      </c>
      <c r="D973" s="85">
        <f>'EMFAC2017EI-2011Class'!F4554</f>
        <v>14</v>
      </c>
      <c r="E973" s="87" t="str">
        <f t="shared" si="32"/>
        <v>T6 Ag-14</v>
      </c>
      <c r="F973" s="88">
        <f>VLOOKUP(E973,HD_Odo!$C$2:$D$1381,2,FALSE)</f>
        <v>291892.99</v>
      </c>
      <c r="G973" s="92" t="str">
        <f>'EMFAC2017EI-2011Class'!H4554</f>
        <v>2021-T6 Ag-14</v>
      </c>
      <c r="H973" s="77">
        <f t="shared" si="31"/>
        <v>0.87471560478685451</v>
      </c>
      <c r="J973" s="13"/>
      <c r="N973" s="37"/>
      <c r="O973" s="36"/>
    </row>
    <row r="974" spans="1:15" ht="13.7" customHeight="1" x14ac:dyDescent="0.25">
      <c r="A974" s="85">
        <f>'EMFAC2017EI-2011Class'!B4555</f>
        <v>2021</v>
      </c>
      <c r="B974" s="86" t="str">
        <f>'EMFAC2017EI-2011Class'!C4555</f>
        <v>T6 Ag</v>
      </c>
      <c r="C974" s="85">
        <f>'EMFAC2017EI-2011Class'!D4555</f>
        <v>2006</v>
      </c>
      <c r="D974" s="85">
        <f>'EMFAC2017EI-2011Class'!F4555</f>
        <v>15</v>
      </c>
      <c r="E974" s="87" t="str">
        <f t="shared" si="32"/>
        <v>T6 Ag-15</v>
      </c>
      <c r="F974" s="88">
        <f>VLOOKUP(E974,HD_Odo!$C$2:$D$1381,2,FALSE)</f>
        <v>302847.99</v>
      </c>
      <c r="G974" s="92" t="str">
        <f>'EMFAC2017EI-2011Class'!H4555</f>
        <v>2021-T6 Ag-15</v>
      </c>
      <c r="H974" s="77">
        <f t="shared" si="31"/>
        <v>0.87254169272684479</v>
      </c>
      <c r="J974" s="13"/>
      <c r="N974" s="37"/>
      <c r="O974" s="36"/>
    </row>
    <row r="975" spans="1:15" ht="13.7" customHeight="1" x14ac:dyDescent="0.25">
      <c r="A975" s="85">
        <f>'EMFAC2017EI-2011Class'!B4556</f>
        <v>2021</v>
      </c>
      <c r="B975" s="86" t="str">
        <f>'EMFAC2017EI-2011Class'!C4556</f>
        <v>T6 Ag</v>
      </c>
      <c r="C975" s="85">
        <f>'EMFAC2017EI-2011Class'!D4556</f>
        <v>2005</v>
      </c>
      <c r="D975" s="85">
        <f>'EMFAC2017EI-2011Class'!F4556</f>
        <v>16</v>
      </c>
      <c r="E975" s="87" t="str">
        <f t="shared" si="32"/>
        <v>T6 Ag-16</v>
      </c>
      <c r="F975" s="88">
        <f>VLOOKUP(E975,HD_Odo!$C$2:$D$1381,2,FALSE)</f>
        <v>310612.99</v>
      </c>
      <c r="G975" s="92" t="str">
        <f>'EMFAC2017EI-2011Class'!H4556</f>
        <v>2021-T6 Ag-16</v>
      </c>
      <c r="H975" s="77">
        <f t="shared" si="31"/>
        <v>0.87105131956105097</v>
      </c>
      <c r="J975" s="13"/>
      <c r="N975" s="37"/>
      <c r="O975" s="36"/>
    </row>
    <row r="976" spans="1:15" ht="13.7" customHeight="1" x14ac:dyDescent="0.25">
      <c r="A976" s="85">
        <f>'EMFAC2017EI-2011Class'!B4557</f>
        <v>2021</v>
      </c>
      <c r="B976" s="86" t="str">
        <f>'EMFAC2017EI-2011Class'!C4557</f>
        <v>T6 Ag</v>
      </c>
      <c r="C976" s="85">
        <f>'EMFAC2017EI-2011Class'!D4557</f>
        <v>2004</v>
      </c>
      <c r="D976" s="85">
        <f>'EMFAC2017EI-2011Class'!F4557</f>
        <v>17</v>
      </c>
      <c r="E976" s="87" t="str">
        <f t="shared" si="32"/>
        <v>T6 Ag-17</v>
      </c>
      <c r="F976" s="88">
        <f>VLOOKUP(E976,HD_Odo!$C$2:$D$1381,2,FALSE)</f>
        <v>317112.99</v>
      </c>
      <c r="G976" s="92" t="str">
        <f>'EMFAC2017EI-2011Class'!H4557</f>
        <v>2021-T6 Ag-17</v>
      </c>
      <c r="H976" s="77">
        <f t="shared" si="31"/>
        <v>0.86983455898504614</v>
      </c>
      <c r="J976" s="13"/>
      <c r="N976" s="37"/>
      <c r="O976" s="36"/>
    </row>
    <row r="977" spans="1:15" ht="13.7" customHeight="1" x14ac:dyDescent="0.25">
      <c r="A977" s="85">
        <f>'EMFAC2017EI-2011Class'!B4558</f>
        <v>2021</v>
      </c>
      <c r="B977" s="86" t="str">
        <f>'EMFAC2017EI-2011Class'!C4558</f>
        <v>T6 Ag</v>
      </c>
      <c r="C977" s="85">
        <f>'EMFAC2017EI-2011Class'!D4558</f>
        <v>2003</v>
      </c>
      <c r="D977" s="85">
        <f>'EMFAC2017EI-2011Class'!F4558</f>
        <v>18</v>
      </c>
      <c r="E977" s="87" t="str">
        <f t="shared" si="32"/>
        <v>T6 Ag-18</v>
      </c>
      <c r="F977" s="88">
        <f>VLOOKUP(E977,HD_Odo!$C$2:$D$1381,2,FALSE)</f>
        <v>323441.99</v>
      </c>
      <c r="G977" s="92" t="str">
        <f>'EMFAC2017EI-2011Class'!H4558</f>
        <v>2021-T6 Ag-18</v>
      </c>
      <c r="H977" s="77">
        <f t="shared" si="31"/>
        <v>0.92099526140516841</v>
      </c>
      <c r="J977" s="13"/>
      <c r="N977" s="37"/>
      <c r="O977" s="36"/>
    </row>
    <row r="978" spans="1:15" ht="13.7" customHeight="1" x14ac:dyDescent="0.25">
      <c r="A978" s="85">
        <f>'EMFAC2017EI-2011Class'!B4559</f>
        <v>2021</v>
      </c>
      <c r="B978" s="86" t="str">
        <f>'EMFAC2017EI-2011Class'!C4559</f>
        <v>T6 Ag</v>
      </c>
      <c r="C978" s="85">
        <f>'EMFAC2017EI-2011Class'!D4559</f>
        <v>2002</v>
      </c>
      <c r="D978" s="85">
        <f>'EMFAC2017EI-2011Class'!F4559</f>
        <v>19</v>
      </c>
      <c r="E978" s="87" t="str">
        <f t="shared" si="32"/>
        <v>T6 Ag-19</v>
      </c>
      <c r="F978" s="88">
        <f>VLOOKUP(E978,HD_Odo!$C$2:$D$1381,2,FALSE)</f>
        <v>329599.99</v>
      </c>
      <c r="G978" s="92" t="str">
        <f>'EMFAC2017EI-2011Class'!H4559</f>
        <v>2021-T6 Ag-19</v>
      </c>
      <c r="H978" s="77">
        <f t="shared" si="31"/>
        <v>0.92037870075682371</v>
      </c>
      <c r="J978" s="13"/>
      <c r="N978" s="37"/>
      <c r="O978" s="36"/>
    </row>
    <row r="979" spans="1:15" ht="13.7" customHeight="1" x14ac:dyDescent="0.25">
      <c r="A979" s="85">
        <f>'EMFAC2017EI-2011Class'!B4560</f>
        <v>2021</v>
      </c>
      <c r="B979" s="86" t="str">
        <f>'EMFAC2017EI-2011Class'!C4560</f>
        <v>T6 Ag</v>
      </c>
      <c r="C979" s="85">
        <f>'EMFAC2017EI-2011Class'!D4560</f>
        <v>2001</v>
      </c>
      <c r="D979" s="85">
        <f>'EMFAC2017EI-2011Class'!F4560</f>
        <v>20</v>
      </c>
      <c r="E979" s="87" t="str">
        <f t="shared" si="32"/>
        <v>T6 Ag-20</v>
      </c>
      <c r="F979" s="88">
        <f>VLOOKUP(E979,HD_Odo!$C$2:$D$1381,2,FALSE)</f>
        <v>335586.99</v>
      </c>
      <c r="G979" s="92" t="str">
        <f>'EMFAC2017EI-2011Class'!H4560</f>
        <v>2021-T6 Ag-20</v>
      </c>
      <c r="H979" s="77">
        <f t="shared" si="31"/>
        <v>0.91979215708026385</v>
      </c>
      <c r="J979" s="13"/>
      <c r="N979" s="37"/>
      <c r="O979" s="36"/>
    </row>
    <row r="980" spans="1:15" ht="13.7" customHeight="1" x14ac:dyDescent="0.25">
      <c r="A980" s="85">
        <f>'EMFAC2017EI-2011Class'!B4561</f>
        <v>2021</v>
      </c>
      <c r="B980" s="86" t="str">
        <f>'EMFAC2017EI-2011Class'!C4561</f>
        <v>T6 Ag</v>
      </c>
      <c r="C980" s="85">
        <f>'EMFAC2017EI-2011Class'!D4561</f>
        <v>2000</v>
      </c>
      <c r="D980" s="85">
        <f>'EMFAC2017EI-2011Class'!F4561</f>
        <v>21</v>
      </c>
      <c r="E980" s="87" t="str">
        <f t="shared" si="32"/>
        <v>T6 Ag-21</v>
      </c>
      <c r="F980" s="88">
        <f>VLOOKUP(E980,HD_Odo!$C$2:$D$1381,2,FALSE)</f>
        <v>341402.99</v>
      </c>
      <c r="G980" s="92" t="str">
        <f>'EMFAC2017EI-2011Class'!H4561</f>
        <v>2021-T6 Ag-21</v>
      </c>
      <c r="H980" s="77">
        <f t="shared" si="31"/>
        <v>0.91923415754949045</v>
      </c>
      <c r="J980" s="13"/>
      <c r="N980" s="37"/>
      <c r="O980" s="36"/>
    </row>
    <row r="981" spans="1:15" ht="13.7" customHeight="1" x14ac:dyDescent="0.25">
      <c r="A981" s="85">
        <f>'EMFAC2017EI-2011Class'!B4562</f>
        <v>2021</v>
      </c>
      <c r="B981" s="86" t="str">
        <f>'EMFAC2017EI-2011Class'!C4562</f>
        <v>T6 Ag</v>
      </c>
      <c r="C981" s="85">
        <f>'EMFAC2017EI-2011Class'!D4562</f>
        <v>1999</v>
      </c>
      <c r="D981" s="85">
        <f>'EMFAC2017EI-2011Class'!F4562</f>
        <v>22</v>
      </c>
      <c r="E981" s="87" t="str">
        <f t="shared" si="32"/>
        <v>T6 Ag-22</v>
      </c>
      <c r="F981" s="88">
        <f>VLOOKUP(E981,HD_Odo!$C$2:$D$1381,2,FALSE)</f>
        <v>347047.99</v>
      </c>
      <c r="G981" s="92" t="str">
        <f>'EMFAC2017EI-2011Class'!H4562</f>
        <v>2021-T6 Ag-22</v>
      </c>
      <c r="H981" s="77">
        <f t="shared" si="31"/>
        <v>0.91870334054331526</v>
      </c>
      <c r="J981" s="13"/>
      <c r="N981" s="37"/>
      <c r="O981" s="36"/>
    </row>
    <row r="982" spans="1:15" ht="13.7" customHeight="1" x14ac:dyDescent="0.25">
      <c r="A982" s="85">
        <f>'EMFAC2017EI-2011Class'!B4563</f>
        <v>2021</v>
      </c>
      <c r="B982" s="86" t="str">
        <f>'EMFAC2017EI-2011Class'!C4563</f>
        <v>T6 Ag</v>
      </c>
      <c r="C982" s="85">
        <f>'EMFAC2017EI-2011Class'!D4563</f>
        <v>1998</v>
      </c>
      <c r="D982" s="85">
        <f>'EMFAC2017EI-2011Class'!F4563</f>
        <v>23</v>
      </c>
      <c r="E982" s="87" t="str">
        <f t="shared" si="32"/>
        <v>T6 Ag-23</v>
      </c>
      <c r="F982" s="88">
        <f>VLOOKUP(E982,HD_Odo!$C$2:$D$1381,2,FALSE)</f>
        <v>352521.98800000001</v>
      </c>
      <c r="G982" s="92" t="str">
        <f>'EMFAC2017EI-2011Class'!H4563</f>
        <v>2021-T6 Ag-23</v>
      </c>
      <c r="H982" s="77">
        <f t="shared" si="31"/>
        <v>0.91819844626236569</v>
      </c>
      <c r="J982" s="13"/>
      <c r="N982" s="37"/>
      <c r="O982" s="36"/>
    </row>
    <row r="983" spans="1:15" ht="13.7" customHeight="1" x14ac:dyDescent="0.25">
      <c r="A983" s="85">
        <f>'EMFAC2017EI-2011Class'!B4564</f>
        <v>2021</v>
      </c>
      <c r="B983" s="86" t="str">
        <f>'EMFAC2017EI-2011Class'!C4564</f>
        <v>T6 Ag</v>
      </c>
      <c r="C983" s="85">
        <f>'EMFAC2017EI-2011Class'!D4564</f>
        <v>1997</v>
      </c>
      <c r="D983" s="85">
        <f>'EMFAC2017EI-2011Class'!F4564</f>
        <v>24</v>
      </c>
      <c r="E983" s="87" t="str">
        <f t="shared" si="32"/>
        <v>T6 Ag-24</v>
      </c>
      <c r="F983" s="88">
        <f>VLOOKUP(E983,HD_Odo!$C$2:$D$1381,2,FALSE)</f>
        <v>357824.98499999999</v>
      </c>
      <c r="G983" s="92" t="str">
        <f>'EMFAC2017EI-2011Class'!H4564</f>
        <v>2021-T6 Ag-24</v>
      </c>
      <c r="H983" s="77">
        <f t="shared" si="31"/>
        <v>0.91771830770312701</v>
      </c>
      <c r="J983" s="13"/>
      <c r="N983" s="37"/>
      <c r="O983" s="36"/>
    </row>
    <row r="984" spans="1:15" ht="13.7" customHeight="1" x14ac:dyDescent="0.25">
      <c r="A984" s="85">
        <f>'EMFAC2017EI-2011Class'!B4565</f>
        <v>2021</v>
      </c>
      <c r="B984" s="86" t="str">
        <f>'EMFAC2017EI-2011Class'!C4565</f>
        <v>T6 Ag</v>
      </c>
      <c r="C984" s="85">
        <f>'EMFAC2017EI-2011Class'!D4565</f>
        <v>1996</v>
      </c>
      <c r="D984" s="85">
        <f>'EMFAC2017EI-2011Class'!F4565</f>
        <v>25</v>
      </c>
      <c r="E984" s="87" t="str">
        <f t="shared" si="32"/>
        <v>T6 Ag-25</v>
      </c>
      <c r="F984" s="88">
        <f>VLOOKUP(E984,HD_Odo!$C$2:$D$1381,2,FALSE)</f>
        <v>362956.98700000002</v>
      </c>
      <c r="G984" s="92" t="str">
        <f>'EMFAC2017EI-2011Class'!H4565</f>
        <v>2021-T6 Ag-25</v>
      </c>
      <c r="H984" s="77">
        <f t="shared" si="31"/>
        <v>0.91726184283161905</v>
      </c>
      <c r="J984" s="13"/>
      <c r="N984" s="37"/>
      <c r="O984" s="36"/>
    </row>
    <row r="985" spans="1:15" ht="13.7" customHeight="1" x14ac:dyDescent="0.25">
      <c r="A985" s="85">
        <f>'EMFAC2017EI-2011Class'!B4566</f>
        <v>2021</v>
      </c>
      <c r="B985" s="86" t="str">
        <f>'EMFAC2017EI-2011Class'!C4566</f>
        <v>T6 Ag</v>
      </c>
      <c r="C985" s="85">
        <f>'EMFAC2017EI-2011Class'!D4566</f>
        <v>1995</v>
      </c>
      <c r="D985" s="85">
        <f>'EMFAC2017EI-2011Class'!F4566</f>
        <v>26</v>
      </c>
      <c r="E985" s="87" t="str">
        <f t="shared" si="32"/>
        <v>T6 Ag-26</v>
      </c>
      <c r="F985" s="88">
        <f>VLOOKUP(E985,HD_Odo!$C$2:$D$1381,2,FALSE)</f>
        <v>367917.98700000002</v>
      </c>
      <c r="G985" s="92" t="str">
        <f>'EMFAC2017EI-2011Class'!H4566</f>
        <v>2021-T6 Ag-26</v>
      </c>
      <c r="H985" s="77">
        <f t="shared" si="31"/>
        <v>0.91682804928738426</v>
      </c>
      <c r="J985" s="13"/>
      <c r="N985" s="37"/>
      <c r="O985" s="36"/>
    </row>
    <row r="986" spans="1:15" ht="13.7" customHeight="1" x14ac:dyDescent="0.25">
      <c r="A986" s="85">
        <f>'EMFAC2017EI-2011Class'!B4567</f>
        <v>2021</v>
      </c>
      <c r="B986" s="86" t="str">
        <f>'EMFAC2017EI-2011Class'!C4567</f>
        <v>T6 Ag</v>
      </c>
      <c r="C986" s="85">
        <f>'EMFAC2017EI-2011Class'!D4567</f>
        <v>1994</v>
      </c>
      <c r="D986" s="85">
        <f>'EMFAC2017EI-2011Class'!F4567</f>
        <v>27</v>
      </c>
      <c r="E986" s="87" t="str">
        <f t="shared" si="32"/>
        <v>T6 Ag-27</v>
      </c>
      <c r="F986" s="88">
        <f>VLOOKUP(E986,HD_Odo!$C$2:$D$1381,2,FALSE)</f>
        <v>372706.98700000002</v>
      </c>
      <c r="G986" s="92" t="str">
        <f>'EMFAC2017EI-2011Class'!H4567</f>
        <v>2021-T6 Ag-27</v>
      </c>
      <c r="H986" s="77">
        <f t="shared" si="31"/>
        <v>0.91641608155139531</v>
      </c>
      <c r="J986" s="13"/>
      <c r="N986" s="37"/>
      <c r="O986" s="36"/>
    </row>
    <row r="987" spans="1:15" ht="13.7" customHeight="1" x14ac:dyDescent="0.25">
      <c r="A987" s="85">
        <f>'EMFAC2017EI-2011Class'!B4568</f>
        <v>2021</v>
      </c>
      <c r="B987" s="86" t="str">
        <f>'EMFAC2017EI-2011Class'!C4568</f>
        <v>T6 Ag</v>
      </c>
      <c r="C987" s="85">
        <f>'EMFAC2017EI-2011Class'!D4568</f>
        <v>1993</v>
      </c>
      <c r="D987" s="85">
        <f>'EMFAC2017EI-2011Class'!F4568</f>
        <v>28</v>
      </c>
      <c r="E987" s="87" t="str">
        <f t="shared" si="32"/>
        <v>T6 Ag-28</v>
      </c>
      <c r="F987" s="88">
        <f>VLOOKUP(E987,HD_Odo!$C$2:$D$1381,2,FALSE)</f>
        <v>377324.98700000002</v>
      </c>
      <c r="G987" s="92" t="str">
        <f>'EMFAC2017EI-2011Class'!H4568</f>
        <v>2021-T6 Ag-28</v>
      </c>
      <c r="H987" s="77">
        <f t="shared" si="31"/>
        <v>0.91602498774401109</v>
      </c>
      <c r="J987" s="13"/>
      <c r="N987" s="37"/>
      <c r="O987" s="36"/>
    </row>
    <row r="988" spans="1:15" ht="13.7" customHeight="1" x14ac:dyDescent="0.25">
      <c r="A988" s="85">
        <f>'EMFAC2017EI-2011Class'!B4569</f>
        <v>2021</v>
      </c>
      <c r="B988" s="86" t="str">
        <f>'EMFAC2017EI-2011Class'!C4569</f>
        <v>T6 Ag</v>
      </c>
      <c r="C988" s="85">
        <f>'EMFAC2017EI-2011Class'!D4569</f>
        <v>1992</v>
      </c>
      <c r="D988" s="85">
        <f>'EMFAC2017EI-2011Class'!F4569</f>
        <v>29</v>
      </c>
      <c r="E988" s="87" t="str">
        <f t="shared" si="32"/>
        <v>T6 Ag-29</v>
      </c>
      <c r="F988" s="88">
        <f>VLOOKUP(E988,HD_Odo!$C$2:$D$1381,2,FALSE)</f>
        <v>381771.98700000002</v>
      </c>
      <c r="G988" s="92" t="str">
        <f>'EMFAC2017EI-2011Class'!H4569</f>
        <v>2021-T6 Ag-29</v>
      </c>
      <c r="H988" s="77">
        <f t="shared" si="31"/>
        <v>0.91565396583422165</v>
      </c>
      <c r="J988" s="13"/>
      <c r="N988" s="37"/>
      <c r="O988" s="36"/>
    </row>
    <row r="989" spans="1:15" ht="13.7" customHeight="1" x14ac:dyDescent="0.25">
      <c r="A989" s="85">
        <f>'EMFAC2017EI-2011Class'!B4570</f>
        <v>2021</v>
      </c>
      <c r="B989" s="86" t="str">
        <f>'EMFAC2017EI-2011Class'!C4570</f>
        <v>T6 Ag</v>
      </c>
      <c r="C989" s="85">
        <f>'EMFAC2017EI-2011Class'!D4570</f>
        <v>1991</v>
      </c>
      <c r="D989" s="85">
        <f>'EMFAC2017EI-2011Class'!F4570</f>
        <v>30</v>
      </c>
      <c r="E989" s="87" t="str">
        <f t="shared" si="32"/>
        <v>T6 Ag-30</v>
      </c>
      <c r="F989" s="88">
        <f>VLOOKUP(E989,HD_Odo!$C$2:$D$1381,2,FALSE)</f>
        <v>386047.98700000002</v>
      </c>
      <c r="G989" s="92" t="str">
        <f>'EMFAC2017EI-2011Class'!H4570</f>
        <v>2021-T6 Ag-30</v>
      </c>
      <c r="H989" s="77">
        <f t="shared" si="31"/>
        <v>0.91530227092055216</v>
      </c>
      <c r="J989" s="13"/>
      <c r="N989" s="37"/>
      <c r="O989" s="36"/>
    </row>
    <row r="990" spans="1:15" ht="13.7" customHeight="1" x14ac:dyDescent="0.25">
      <c r="A990" s="85">
        <f>'EMFAC2017EI-2011Class'!B4571</f>
        <v>2021</v>
      </c>
      <c r="B990" s="86" t="str">
        <f>'EMFAC2017EI-2011Class'!C4571</f>
        <v>T6 Ag</v>
      </c>
      <c r="C990" s="85">
        <f>'EMFAC2017EI-2011Class'!D4571</f>
        <v>1990</v>
      </c>
      <c r="D990" s="85">
        <f>'EMFAC2017EI-2011Class'!F4571</f>
        <v>31</v>
      </c>
      <c r="E990" s="87" t="str">
        <f t="shared" si="32"/>
        <v>T6 Ag-31</v>
      </c>
      <c r="F990" s="88">
        <f>VLOOKUP(E990,HD_Odo!$C$2:$D$1381,2,FALSE)</f>
        <v>390152.98700000002</v>
      </c>
      <c r="G990" s="92" t="str">
        <f>'EMFAC2017EI-2011Class'!H4571</f>
        <v>2021-T6 Ag-31</v>
      </c>
      <c r="H990" s="77">
        <f t="shared" si="31"/>
        <v>0.91496921112180518</v>
      </c>
      <c r="J990" s="13"/>
      <c r="N990" s="37"/>
      <c r="O990" s="36"/>
    </row>
    <row r="991" spans="1:15" ht="13.7" customHeight="1" x14ac:dyDescent="0.25">
      <c r="A991" s="85">
        <f>'EMFAC2017EI-2011Class'!B4572</f>
        <v>2021</v>
      </c>
      <c r="B991" s="86" t="str">
        <f>'EMFAC2017EI-2011Class'!C4572</f>
        <v>T6 Ag</v>
      </c>
      <c r="C991" s="85">
        <f>'EMFAC2017EI-2011Class'!D4572</f>
        <v>1989</v>
      </c>
      <c r="D991" s="85">
        <f>'EMFAC2017EI-2011Class'!F4572</f>
        <v>32</v>
      </c>
      <c r="E991" s="87" t="str">
        <f t="shared" si="32"/>
        <v>T6 Ag-32</v>
      </c>
      <c r="F991" s="88">
        <f>VLOOKUP(E991,HD_Odo!$C$2:$D$1381,2,FALSE)</f>
        <v>394086.98700000002</v>
      </c>
      <c r="G991" s="92" t="str">
        <f>'EMFAC2017EI-2011Class'!H4572</f>
        <v>2021-T6 Ag-32</v>
      </c>
      <c r="H991" s="77">
        <f t="shared" si="31"/>
        <v>0.9146541438586826</v>
      </c>
      <c r="J991" s="13"/>
      <c r="N991" s="37"/>
      <c r="O991" s="36"/>
    </row>
    <row r="992" spans="1:15" ht="13.7" customHeight="1" x14ac:dyDescent="0.25">
      <c r="A992" s="85">
        <f>'EMFAC2017EI-2011Class'!B4573</f>
        <v>2021</v>
      </c>
      <c r="B992" s="86" t="str">
        <f>'EMFAC2017EI-2011Class'!C4573</f>
        <v>T6 Ag</v>
      </c>
      <c r="C992" s="85">
        <f>'EMFAC2017EI-2011Class'!D4573</f>
        <v>1988</v>
      </c>
      <c r="D992" s="85">
        <f>'EMFAC2017EI-2011Class'!F4573</f>
        <v>33</v>
      </c>
      <c r="E992" s="87" t="str">
        <f t="shared" si="32"/>
        <v>T6 Ag-33</v>
      </c>
      <c r="F992" s="88">
        <f>VLOOKUP(E992,HD_Odo!$C$2:$D$1381,2,FALSE)</f>
        <v>397849.98700000002</v>
      </c>
      <c r="G992" s="92" t="str">
        <f>'EMFAC2017EI-2011Class'!H4573</f>
        <v>2021-T6 Ag-33</v>
      </c>
      <c r="H992" s="77">
        <f t="shared" si="31"/>
        <v>0.91435647248631469</v>
      </c>
      <c r="J992" s="13"/>
      <c r="N992" s="37"/>
      <c r="O992" s="36"/>
    </row>
    <row r="993" spans="1:15" ht="13.7" customHeight="1" x14ac:dyDescent="0.25">
      <c r="A993" s="85">
        <f>'EMFAC2017EI-2011Class'!B4574</f>
        <v>2021</v>
      </c>
      <c r="B993" s="86" t="str">
        <f>'EMFAC2017EI-2011Class'!C4574</f>
        <v>T6 Ag</v>
      </c>
      <c r="C993" s="85">
        <f>'EMFAC2017EI-2011Class'!D4574</f>
        <v>1987</v>
      </c>
      <c r="D993" s="85">
        <f>'EMFAC2017EI-2011Class'!F4574</f>
        <v>34</v>
      </c>
      <c r="E993" s="87" t="str">
        <f t="shared" si="32"/>
        <v>T6 Ag-34</v>
      </c>
      <c r="F993" s="88">
        <f>VLOOKUP(E993,HD_Odo!$C$2:$D$1381,2,FALSE)</f>
        <v>399999.995</v>
      </c>
      <c r="G993" s="92" t="str">
        <f>'EMFAC2017EI-2011Class'!H4574</f>
        <v>2021-T6 Ag-34</v>
      </c>
      <c r="H993" s="77">
        <f t="shared" si="31"/>
        <v>0.91418799547745799</v>
      </c>
      <c r="J993" s="13"/>
      <c r="N993" s="37"/>
      <c r="O993" s="36"/>
    </row>
    <row r="994" spans="1:15" ht="13.7" customHeight="1" x14ac:dyDescent="0.25">
      <c r="A994" s="85">
        <f>'EMFAC2017EI-2011Class'!B4575</f>
        <v>2021</v>
      </c>
      <c r="B994" s="86" t="str">
        <f>'EMFAC2017EI-2011Class'!C4575</f>
        <v>T6 Ag</v>
      </c>
      <c r="C994" s="85">
        <f>'EMFAC2017EI-2011Class'!D4575</f>
        <v>1986</v>
      </c>
      <c r="D994" s="85">
        <f>'EMFAC2017EI-2011Class'!F4575</f>
        <v>35</v>
      </c>
      <c r="E994" s="87" t="str">
        <f t="shared" si="32"/>
        <v>T6 Ag-35</v>
      </c>
      <c r="F994" s="88">
        <f>VLOOKUP(E994,HD_Odo!$C$2:$D$1381,2,FALSE)</f>
        <v>400000</v>
      </c>
      <c r="G994" s="92" t="str">
        <f>'EMFAC2017EI-2011Class'!H4575</f>
        <v>2021-T6 Ag-35</v>
      </c>
      <c r="H994" s="77">
        <f t="shared" si="31"/>
        <v>0.91418799508699167</v>
      </c>
      <c r="J994" s="13"/>
      <c r="N994" s="37"/>
      <c r="O994" s="36"/>
    </row>
    <row r="995" spans="1:15" ht="13.7" customHeight="1" x14ac:dyDescent="0.25">
      <c r="A995" s="85">
        <f>'EMFAC2017EI-2011Class'!B4576</f>
        <v>2021</v>
      </c>
      <c r="B995" s="86" t="str">
        <f>'EMFAC2017EI-2011Class'!C4576</f>
        <v>T6 Ag</v>
      </c>
      <c r="C995" s="85">
        <f>'EMFAC2017EI-2011Class'!D4576</f>
        <v>1985</v>
      </c>
      <c r="D995" s="85">
        <f>'EMFAC2017EI-2011Class'!F4576</f>
        <v>36</v>
      </c>
      <c r="E995" s="87" t="str">
        <f t="shared" si="32"/>
        <v>T6 Ag-36</v>
      </c>
      <c r="F995" s="88">
        <f>VLOOKUP(E995,HD_Odo!$C$2:$D$1381,2,FALSE)</f>
        <v>400000</v>
      </c>
      <c r="G995" s="92" t="str">
        <f>'EMFAC2017EI-2011Class'!H4576</f>
        <v>2021-T6 Ag-36</v>
      </c>
      <c r="H995" s="77">
        <f t="shared" si="31"/>
        <v>0.91418799508699167</v>
      </c>
      <c r="J995" s="13"/>
      <c r="N995" s="37"/>
      <c r="O995" s="36"/>
    </row>
    <row r="996" spans="1:15" ht="13.7" customHeight="1" x14ac:dyDescent="0.25">
      <c r="A996" s="85">
        <f>'EMFAC2017EI-2011Class'!B4577</f>
        <v>2021</v>
      </c>
      <c r="B996" s="86" t="str">
        <f>'EMFAC2017EI-2011Class'!C4577</f>
        <v>T6 Ag</v>
      </c>
      <c r="C996" s="85">
        <f>'EMFAC2017EI-2011Class'!D4577</f>
        <v>1984</v>
      </c>
      <c r="D996" s="85">
        <f>'EMFAC2017EI-2011Class'!F4577</f>
        <v>37</v>
      </c>
      <c r="E996" s="87" t="str">
        <f t="shared" si="32"/>
        <v>T6 Ag-37</v>
      </c>
      <c r="F996" s="88">
        <f>VLOOKUP(E996,HD_Odo!$C$2:$D$1381,2,FALSE)</f>
        <v>400000</v>
      </c>
      <c r="G996" s="92" t="str">
        <f>'EMFAC2017EI-2011Class'!H4577</f>
        <v>2021-T6 Ag-37</v>
      </c>
      <c r="H996" s="77">
        <f t="shared" si="31"/>
        <v>0.91418799508699167</v>
      </c>
      <c r="J996" s="13"/>
      <c r="N996" s="37"/>
      <c r="O996" s="36"/>
    </row>
    <row r="997" spans="1:15" ht="13.7" customHeight="1" x14ac:dyDescent="0.25">
      <c r="A997" s="85">
        <f>'EMFAC2017EI-2011Class'!B4578</f>
        <v>2021</v>
      </c>
      <c r="B997" s="86" t="str">
        <f>'EMFAC2017EI-2011Class'!C4578</f>
        <v>T6 Ag</v>
      </c>
      <c r="C997" s="85">
        <f>'EMFAC2017EI-2011Class'!D4578</f>
        <v>1983</v>
      </c>
      <c r="D997" s="85">
        <f>'EMFAC2017EI-2011Class'!F4578</f>
        <v>38</v>
      </c>
      <c r="E997" s="87" t="str">
        <f t="shared" si="32"/>
        <v>T6 Ag-38</v>
      </c>
      <c r="F997" s="88">
        <f>VLOOKUP(E997,HD_Odo!$C$2:$D$1381,2,FALSE)</f>
        <v>400000</v>
      </c>
      <c r="G997" s="92" t="str">
        <f>'EMFAC2017EI-2011Class'!H4578</f>
        <v>2021-T6 Ag-38</v>
      </c>
      <c r="H997" s="77">
        <f t="shared" si="31"/>
        <v>0.91418799508699167</v>
      </c>
      <c r="J997" s="13"/>
      <c r="N997" s="37"/>
      <c r="O997" s="36"/>
    </row>
    <row r="998" spans="1:15" ht="13.7" customHeight="1" x14ac:dyDescent="0.25">
      <c r="A998" s="85">
        <f>'EMFAC2017EI-2011Class'!B4579</f>
        <v>2021</v>
      </c>
      <c r="B998" s="86" t="str">
        <f>'EMFAC2017EI-2011Class'!C4579</f>
        <v>T6 Ag</v>
      </c>
      <c r="C998" s="85">
        <f>'EMFAC2017EI-2011Class'!D4579</f>
        <v>1982</v>
      </c>
      <c r="D998" s="85">
        <f>'EMFAC2017EI-2011Class'!F4579</f>
        <v>39</v>
      </c>
      <c r="E998" s="87" t="str">
        <f t="shared" si="32"/>
        <v>T6 Ag-39</v>
      </c>
      <c r="F998" s="88">
        <f>VLOOKUP(E998,HD_Odo!$C$2:$D$1381,2,FALSE)</f>
        <v>400000</v>
      </c>
      <c r="G998" s="92" t="str">
        <f>'EMFAC2017EI-2011Class'!H4579</f>
        <v>2021-T6 Ag-39</v>
      </c>
      <c r="H998" s="77">
        <f t="shared" si="31"/>
        <v>0.91418799508699167</v>
      </c>
      <c r="J998" s="13"/>
      <c r="N998" s="37"/>
      <c r="O998" s="36"/>
    </row>
    <row r="999" spans="1:15" ht="13.7" customHeight="1" x14ac:dyDescent="0.25">
      <c r="A999" s="85">
        <f>'EMFAC2017EI-2011Class'!B4580</f>
        <v>2021</v>
      </c>
      <c r="B999" s="86" t="str">
        <f>'EMFAC2017EI-2011Class'!C4580</f>
        <v>T6 Ag</v>
      </c>
      <c r="C999" s="85">
        <f>'EMFAC2017EI-2011Class'!D4580</f>
        <v>1981</v>
      </c>
      <c r="D999" s="85">
        <f>'EMFAC2017EI-2011Class'!F4580</f>
        <v>40</v>
      </c>
      <c r="E999" s="87" t="str">
        <f t="shared" si="32"/>
        <v>T6 Ag-40</v>
      </c>
      <c r="F999" s="88">
        <f>VLOOKUP(E999,HD_Odo!$C$2:$D$1381,2,FALSE)</f>
        <v>400000</v>
      </c>
      <c r="G999" s="92" t="str">
        <f>'EMFAC2017EI-2011Class'!H4580</f>
        <v>2021-T6 Ag-40</v>
      </c>
      <c r="H999" s="77">
        <f t="shared" si="31"/>
        <v>0.91418799508699167</v>
      </c>
      <c r="J999" s="13"/>
      <c r="N999" s="37"/>
      <c r="O999" s="36"/>
    </row>
    <row r="1000" spans="1:15" ht="13.7" customHeight="1" x14ac:dyDescent="0.25">
      <c r="A1000" s="85">
        <f>'EMFAC2017EI-2011Class'!B4581</f>
        <v>2021</v>
      </c>
      <c r="B1000" s="86" t="str">
        <f>'EMFAC2017EI-2011Class'!C4581</f>
        <v>T6 Ag</v>
      </c>
      <c r="C1000" s="85">
        <f>'EMFAC2017EI-2011Class'!D4581</f>
        <v>1980</v>
      </c>
      <c r="D1000" s="85">
        <f>'EMFAC2017EI-2011Class'!F4581</f>
        <v>41</v>
      </c>
      <c r="E1000" s="87" t="str">
        <f t="shared" si="32"/>
        <v>T6 Ag-41</v>
      </c>
      <c r="F1000" s="88">
        <f>VLOOKUP(E1000,HD_Odo!$C$2:$D$1381,2,FALSE)</f>
        <v>400000</v>
      </c>
      <c r="G1000" s="92" t="str">
        <f>'EMFAC2017EI-2011Class'!H4581</f>
        <v>2021-T6 Ag-41</v>
      </c>
      <c r="H1000" s="77">
        <f t="shared" si="31"/>
        <v>0.91418799508699167</v>
      </c>
      <c r="J1000" s="13"/>
      <c r="N1000" s="37"/>
      <c r="O1000" s="36"/>
    </row>
    <row r="1001" spans="1:15" ht="13.7" customHeight="1" x14ac:dyDescent="0.25">
      <c r="A1001" s="85">
        <f>'EMFAC2017EI-2011Class'!B4582</f>
        <v>2021</v>
      </c>
      <c r="B1001" s="86" t="str">
        <f>'EMFAC2017EI-2011Class'!C4582</f>
        <v>T6 Ag</v>
      </c>
      <c r="C1001" s="85">
        <f>'EMFAC2017EI-2011Class'!D4582</f>
        <v>1979</v>
      </c>
      <c r="D1001" s="85">
        <f>'EMFAC2017EI-2011Class'!F4582</f>
        <v>42</v>
      </c>
      <c r="E1001" s="87" t="str">
        <f t="shared" si="32"/>
        <v>T6 Ag-42</v>
      </c>
      <c r="F1001" s="88">
        <f>VLOOKUP(E1001,HD_Odo!$C$2:$D$1381,2,FALSE)</f>
        <v>400000</v>
      </c>
      <c r="G1001" s="92" t="str">
        <f>'EMFAC2017EI-2011Class'!H4582</f>
        <v>2021-T6 Ag-42</v>
      </c>
      <c r="H1001" s="77">
        <f t="shared" si="31"/>
        <v>0.91418799508699167</v>
      </c>
      <c r="J1001" s="13"/>
      <c r="N1001" s="37"/>
      <c r="O1001" s="36"/>
    </row>
    <row r="1002" spans="1:15" ht="13.7" customHeight="1" x14ac:dyDescent="0.25">
      <c r="A1002" s="85">
        <f>'EMFAC2017EI-2011Class'!B4583</f>
        <v>2021</v>
      </c>
      <c r="B1002" s="86" t="str">
        <f>'EMFAC2017EI-2011Class'!C4583</f>
        <v>T6 Ag</v>
      </c>
      <c r="C1002" s="85">
        <f>'EMFAC2017EI-2011Class'!D4583</f>
        <v>1978</v>
      </c>
      <c r="D1002" s="85">
        <f>'EMFAC2017EI-2011Class'!F4583</f>
        <v>43</v>
      </c>
      <c r="E1002" s="87" t="str">
        <f t="shared" si="32"/>
        <v>T6 Ag-43</v>
      </c>
      <c r="F1002" s="88">
        <f>VLOOKUP(E1002,HD_Odo!$C$2:$D$1381,2,FALSE)</f>
        <v>400000</v>
      </c>
      <c r="G1002" s="92" t="str">
        <f>'EMFAC2017EI-2011Class'!H4583</f>
        <v>2021-T6 Ag-43</v>
      </c>
      <c r="H1002" s="77">
        <f t="shared" si="31"/>
        <v>0.91418799508699167</v>
      </c>
      <c r="J1002" s="13"/>
      <c r="N1002" s="37"/>
      <c r="O1002" s="36"/>
    </row>
    <row r="1003" spans="1:15" ht="13.7" customHeight="1" x14ac:dyDescent="0.25">
      <c r="A1003" s="85">
        <f>'EMFAC2017EI-2011Class'!B4584</f>
        <v>2021</v>
      </c>
      <c r="B1003" s="86" t="str">
        <f>'EMFAC2017EI-2011Class'!C4584</f>
        <v>T6 Ag</v>
      </c>
      <c r="C1003" s="85">
        <f>'EMFAC2017EI-2011Class'!D4584</f>
        <v>1977</v>
      </c>
      <c r="D1003" s="85">
        <f>'EMFAC2017EI-2011Class'!F4584</f>
        <v>44</v>
      </c>
      <c r="E1003" s="87" t="str">
        <f t="shared" si="32"/>
        <v>T6 Ag-44</v>
      </c>
      <c r="F1003" s="88">
        <f>VLOOKUP(E1003,HD_Odo!$C$2:$D$1381,2,FALSE)</f>
        <v>400000</v>
      </c>
      <c r="G1003" s="92" t="str">
        <f>'EMFAC2017EI-2011Class'!H4584</f>
        <v>2021-T6 Ag-44</v>
      </c>
      <c r="H1003" s="77">
        <f t="shared" si="31"/>
        <v>0.91418799508699167</v>
      </c>
      <c r="J1003" s="13"/>
      <c r="N1003" s="37"/>
      <c r="O1003" s="36"/>
    </row>
    <row r="1004" spans="1:15" ht="13.7" customHeight="1" x14ac:dyDescent="0.25">
      <c r="A1004" s="85">
        <f>'EMFAC2017EI-2011Class'!B4585</f>
        <v>2021</v>
      </c>
      <c r="B1004" s="86" t="str">
        <f>'EMFAC2017EI-2011Class'!C4585</f>
        <v>T6 All Other Buses</v>
      </c>
      <c r="C1004" s="85">
        <f>'EMFAC2017EI-2011Class'!D4585</f>
        <v>2022</v>
      </c>
      <c r="D1004" s="85">
        <f>'EMFAC2017EI-2011Class'!F4585</f>
        <v>-1</v>
      </c>
      <c r="E1004" s="87" t="str">
        <f t="shared" si="32"/>
        <v>T6 All Other Buses--1</v>
      </c>
      <c r="F1004" s="88">
        <f>VLOOKUP(E1004,HD_Odo!$C$2:$D$1381,2,FALSE)</f>
        <v>11207.2208333333</v>
      </c>
      <c r="G1004" s="92" t="str">
        <f>'EMFAC2017EI-2011Class'!H4585</f>
        <v>2021-T6 All Other Buses--1</v>
      </c>
      <c r="H1004" s="77">
        <f t="shared" si="31"/>
        <v>0.97753492097715511</v>
      </c>
      <c r="J1004" s="13"/>
      <c r="N1004" s="37"/>
      <c r="O1004" s="36"/>
    </row>
    <row r="1005" spans="1:15" ht="13.7" customHeight="1" x14ac:dyDescent="0.25">
      <c r="A1005" s="85">
        <f>'EMFAC2017EI-2011Class'!B4586</f>
        <v>2021</v>
      </c>
      <c r="B1005" s="86" t="str">
        <f>'EMFAC2017EI-2011Class'!C4586</f>
        <v>T6 All Other Buses</v>
      </c>
      <c r="C1005" s="85">
        <f>'EMFAC2017EI-2011Class'!D4586</f>
        <v>2021</v>
      </c>
      <c r="D1005" s="85">
        <f>'EMFAC2017EI-2011Class'!F4586</f>
        <v>0</v>
      </c>
      <c r="E1005" s="87" t="str">
        <f t="shared" si="32"/>
        <v>T6 All Other Buses-0</v>
      </c>
      <c r="F1005" s="88">
        <f>VLOOKUP(E1005,HD_Odo!$C$2:$D$1381,2,FALSE)</f>
        <v>38104.550833333298</v>
      </c>
      <c r="G1005" s="92" t="str">
        <f>'EMFAC2017EI-2011Class'!H4586</f>
        <v>2021-T6 All Other Buses-0</v>
      </c>
      <c r="H1005" s="77">
        <f t="shared" si="31"/>
        <v>0.93560238475708779</v>
      </c>
      <c r="J1005" s="13"/>
      <c r="N1005" s="37"/>
      <c r="O1005" s="36"/>
    </row>
    <row r="1006" spans="1:15" ht="13.7" customHeight="1" x14ac:dyDescent="0.25">
      <c r="A1006" s="85">
        <f>'EMFAC2017EI-2011Class'!B4587</f>
        <v>2021</v>
      </c>
      <c r="B1006" s="86" t="str">
        <f>'EMFAC2017EI-2011Class'!C4587</f>
        <v>T6 All Other Buses</v>
      </c>
      <c r="C1006" s="85">
        <f>'EMFAC2017EI-2011Class'!D4587</f>
        <v>2020</v>
      </c>
      <c r="D1006" s="85">
        <f>'EMFAC2017EI-2011Class'!F4587</f>
        <v>1</v>
      </c>
      <c r="E1006" s="87" t="str">
        <f t="shared" si="32"/>
        <v>T6 All Other Buses-1</v>
      </c>
      <c r="F1006" s="88">
        <f>VLOOKUP(E1006,HD_Odo!$C$2:$D$1381,2,FALSE)</f>
        <v>65007.670833333301</v>
      </c>
      <c r="G1006" s="92" t="str">
        <f>'EMFAC2017EI-2011Class'!H4587</f>
        <v>2021-T6 All Other Buses-1</v>
      </c>
      <c r="H1006" s="77">
        <f t="shared" si="31"/>
        <v>0.90503756661945622</v>
      </c>
      <c r="J1006" s="13"/>
      <c r="N1006" s="37"/>
      <c r="O1006" s="36"/>
    </row>
    <row r="1007" spans="1:15" ht="13.7" customHeight="1" x14ac:dyDescent="0.25">
      <c r="A1007" s="85">
        <f>'EMFAC2017EI-2011Class'!B4588</f>
        <v>2021</v>
      </c>
      <c r="B1007" s="86" t="str">
        <f>'EMFAC2017EI-2011Class'!C4588</f>
        <v>T6 All Other Buses</v>
      </c>
      <c r="C1007" s="85">
        <f>'EMFAC2017EI-2011Class'!D4588</f>
        <v>2019</v>
      </c>
      <c r="D1007" s="85">
        <f>'EMFAC2017EI-2011Class'!F4588</f>
        <v>2</v>
      </c>
      <c r="E1007" s="87" t="str">
        <f t="shared" si="32"/>
        <v>T6 All Other Buses-2</v>
      </c>
      <c r="F1007" s="88">
        <f>VLOOKUP(E1007,HD_Odo!$C$2:$D$1381,2,FALSE)</f>
        <v>91668.3808333333</v>
      </c>
      <c r="G1007" s="92" t="str">
        <f>'EMFAC2017EI-2011Class'!H4588</f>
        <v>2021-T6 All Other Buses-2</v>
      </c>
      <c r="H1007" s="77">
        <f t="shared" si="31"/>
        <v>0.88195883963787725</v>
      </c>
      <c r="J1007" s="13"/>
      <c r="N1007" s="37"/>
      <c r="O1007" s="36"/>
    </row>
    <row r="1008" spans="1:15" ht="13.7" customHeight="1" x14ac:dyDescent="0.25">
      <c r="A1008" s="85">
        <f>'EMFAC2017EI-2011Class'!B4589</f>
        <v>2021</v>
      </c>
      <c r="B1008" s="86" t="str">
        <f>'EMFAC2017EI-2011Class'!C4589</f>
        <v>T6 All Other Buses</v>
      </c>
      <c r="C1008" s="85">
        <f>'EMFAC2017EI-2011Class'!D4589</f>
        <v>2017</v>
      </c>
      <c r="D1008" s="85">
        <f>'EMFAC2017EI-2011Class'!F4589</f>
        <v>4</v>
      </c>
      <c r="E1008" s="87" t="str">
        <f t="shared" si="32"/>
        <v>T6 All Other Buses-4</v>
      </c>
      <c r="F1008" s="88">
        <f>VLOOKUP(E1008,HD_Odo!$C$2:$D$1381,2,FALSE)</f>
        <v>143452.60083333301</v>
      </c>
      <c r="G1008" s="92" t="str">
        <f>'EMFAC2017EI-2011Class'!H4589</f>
        <v>2021-T6 All Other Buses-4</v>
      </c>
      <c r="H1008" s="77">
        <f t="shared" si="31"/>
        <v>0.8498365813978922</v>
      </c>
      <c r="J1008" s="13"/>
      <c r="N1008" s="37"/>
      <c r="O1008" s="36"/>
    </row>
    <row r="1009" spans="1:15" ht="13.7" customHeight="1" x14ac:dyDescent="0.25">
      <c r="A1009" s="85">
        <f>'EMFAC2017EI-2011Class'!B4590</f>
        <v>2021</v>
      </c>
      <c r="B1009" s="86" t="str">
        <f>'EMFAC2017EI-2011Class'!C4590</f>
        <v>T6 All Other Buses</v>
      </c>
      <c r="C1009" s="85">
        <f>'EMFAC2017EI-2011Class'!D4590</f>
        <v>2016</v>
      </c>
      <c r="D1009" s="85">
        <f>'EMFAC2017EI-2011Class'!F4590</f>
        <v>5</v>
      </c>
      <c r="E1009" s="87" t="str">
        <f t="shared" si="32"/>
        <v>T6 All Other Buses-5</v>
      </c>
      <c r="F1009" s="88">
        <f>VLOOKUP(E1009,HD_Odo!$C$2:$D$1381,2,FALSE)</f>
        <v>168252.370833333</v>
      </c>
      <c r="G1009" s="92" t="str">
        <f>'EMFAC2017EI-2011Class'!H4590</f>
        <v>2021-T6 All Other Buses-5</v>
      </c>
      <c r="H1009" s="77">
        <f t="shared" si="31"/>
        <v>0.83835950272044035</v>
      </c>
      <c r="J1009" s="13"/>
      <c r="N1009" s="37"/>
      <c r="O1009" s="36"/>
    </row>
    <row r="1010" spans="1:15" ht="13.7" customHeight="1" x14ac:dyDescent="0.25">
      <c r="A1010" s="85">
        <f>'EMFAC2017EI-2011Class'!B4591</f>
        <v>2021</v>
      </c>
      <c r="B1010" s="86" t="str">
        <f>'EMFAC2017EI-2011Class'!C4591</f>
        <v>T6 All Other Buses</v>
      </c>
      <c r="C1010" s="85">
        <f>'EMFAC2017EI-2011Class'!D4591</f>
        <v>2015</v>
      </c>
      <c r="D1010" s="85">
        <f>'EMFAC2017EI-2011Class'!F4591</f>
        <v>6</v>
      </c>
      <c r="E1010" s="87" t="str">
        <f t="shared" si="32"/>
        <v>T6 All Other Buses-6</v>
      </c>
      <c r="F1010" s="88">
        <f>VLOOKUP(E1010,HD_Odo!$C$2:$D$1381,2,FALSE)</f>
        <v>192157.76083333301</v>
      </c>
      <c r="G1010" s="92" t="str">
        <f>'EMFAC2017EI-2011Class'!H4591</f>
        <v>2021-T6 All Other Buses-6</v>
      </c>
      <c r="H1010" s="77">
        <f t="shared" si="31"/>
        <v>0.82895178138020897</v>
      </c>
      <c r="J1010" s="13"/>
      <c r="N1010" s="37"/>
      <c r="O1010" s="36"/>
    </row>
    <row r="1011" spans="1:15" ht="13.7" customHeight="1" x14ac:dyDescent="0.25">
      <c r="A1011" s="85">
        <f>'EMFAC2017EI-2011Class'!B4592</f>
        <v>2021</v>
      </c>
      <c r="B1011" s="86" t="str">
        <f>'EMFAC2017EI-2011Class'!C4592</f>
        <v>T6 All Other Buses</v>
      </c>
      <c r="C1011" s="85">
        <f>'EMFAC2017EI-2011Class'!D4592</f>
        <v>2014</v>
      </c>
      <c r="D1011" s="85">
        <f>'EMFAC2017EI-2011Class'!F4592</f>
        <v>7</v>
      </c>
      <c r="E1011" s="87" t="str">
        <f t="shared" si="32"/>
        <v>T6 All Other Buses-7</v>
      </c>
      <c r="F1011" s="88">
        <f>VLOOKUP(E1011,HD_Odo!$C$2:$D$1381,2,FALSE)</f>
        <v>215078.460833333</v>
      </c>
      <c r="G1011" s="92" t="str">
        <f>'EMFAC2017EI-2011Class'!H4592</f>
        <v>2021-T6 All Other Buses-7</v>
      </c>
      <c r="H1011" s="77">
        <f t="shared" si="31"/>
        <v>0.821143878696314</v>
      </c>
      <c r="J1011" s="13"/>
      <c r="N1011" s="37"/>
      <c r="O1011" s="36"/>
    </row>
    <row r="1012" spans="1:15" ht="13.7" customHeight="1" x14ac:dyDescent="0.25">
      <c r="A1012" s="85">
        <f>'EMFAC2017EI-2011Class'!B4593</f>
        <v>2021</v>
      </c>
      <c r="B1012" s="86" t="str">
        <f>'EMFAC2017EI-2011Class'!C4593</f>
        <v>T6 All Other Buses</v>
      </c>
      <c r="C1012" s="85">
        <f>'EMFAC2017EI-2011Class'!D4593</f>
        <v>2013</v>
      </c>
      <c r="D1012" s="85">
        <f>'EMFAC2017EI-2011Class'!F4593</f>
        <v>8</v>
      </c>
      <c r="E1012" s="87" t="str">
        <f t="shared" si="32"/>
        <v>T6 All Other Buses-8</v>
      </c>
      <c r="F1012" s="88">
        <f>VLOOKUP(E1012,HD_Odo!$C$2:$D$1381,2,FALSE)</f>
        <v>236948.60083333301</v>
      </c>
      <c r="G1012" s="92" t="str">
        <f>'EMFAC2017EI-2011Class'!H4593</f>
        <v>2021-T6 All Other Buses-8</v>
      </c>
      <c r="H1012" s="77">
        <f t="shared" si="31"/>
        <v>0.79119613336076366</v>
      </c>
      <c r="J1012" s="13"/>
      <c r="N1012" s="37"/>
      <c r="O1012" s="36"/>
    </row>
    <row r="1013" spans="1:15" ht="13.7" customHeight="1" x14ac:dyDescent="0.25">
      <c r="A1013" s="85">
        <f>'EMFAC2017EI-2011Class'!B4594</f>
        <v>2021</v>
      </c>
      <c r="B1013" s="86" t="str">
        <f>'EMFAC2017EI-2011Class'!C4594</f>
        <v>T6 All Other Buses</v>
      </c>
      <c r="C1013" s="85">
        <f>'EMFAC2017EI-2011Class'!D4594</f>
        <v>2012</v>
      </c>
      <c r="D1013" s="85">
        <f>'EMFAC2017EI-2011Class'!F4594</f>
        <v>9</v>
      </c>
      <c r="E1013" s="87" t="str">
        <f t="shared" si="32"/>
        <v>T6 All Other Buses-9</v>
      </c>
      <c r="F1013" s="88">
        <f>VLOOKUP(E1013,HD_Odo!$C$2:$D$1381,2,FALSE)</f>
        <v>257724.70083333299</v>
      </c>
      <c r="G1013" s="92" t="str">
        <f>'EMFAC2017EI-2011Class'!H4594</f>
        <v>2021-T6 All Other Buses-9</v>
      </c>
      <c r="H1013" s="77">
        <f t="shared" si="31"/>
        <v>0.78660119370894521</v>
      </c>
      <c r="J1013" s="13"/>
      <c r="N1013" s="37"/>
      <c r="O1013" s="36"/>
    </row>
    <row r="1014" spans="1:15" ht="13.7" customHeight="1" x14ac:dyDescent="0.25">
      <c r="A1014" s="85">
        <f>'EMFAC2017EI-2011Class'!B4595</f>
        <v>2021</v>
      </c>
      <c r="B1014" s="86" t="str">
        <f>'EMFAC2017EI-2011Class'!C4595</f>
        <v>T6 All Other Buses</v>
      </c>
      <c r="C1014" s="85">
        <f>'EMFAC2017EI-2011Class'!D4595</f>
        <v>2011</v>
      </c>
      <c r="D1014" s="85">
        <f>'EMFAC2017EI-2011Class'!F4595</f>
        <v>10</v>
      </c>
      <c r="E1014" s="87" t="str">
        <f t="shared" si="32"/>
        <v>T6 All Other Buses-10</v>
      </c>
      <c r="F1014" s="88">
        <f>VLOOKUP(E1014,HD_Odo!$C$2:$D$1381,2,FALSE)</f>
        <v>277383.38083333301</v>
      </c>
      <c r="G1014" s="92" t="str">
        <f>'EMFAC2017EI-2011Class'!H4595</f>
        <v>2021-T6 All Other Buses-10</v>
      </c>
      <c r="H1014" s="77">
        <f t="shared" si="31"/>
        <v>0.7827367083339446</v>
      </c>
      <c r="J1014" s="13"/>
      <c r="N1014" s="37"/>
      <c r="O1014" s="36"/>
    </row>
    <row r="1015" spans="1:15" ht="13.7" customHeight="1" x14ac:dyDescent="0.25">
      <c r="A1015" s="85">
        <f>'EMFAC2017EI-2011Class'!B4596</f>
        <v>2021</v>
      </c>
      <c r="B1015" s="86" t="str">
        <f>'EMFAC2017EI-2011Class'!C4596</f>
        <v>T6 All Other Buses</v>
      </c>
      <c r="C1015" s="85">
        <f>'EMFAC2017EI-2011Class'!D4596</f>
        <v>2010</v>
      </c>
      <c r="D1015" s="85">
        <f>'EMFAC2017EI-2011Class'!F4596</f>
        <v>11</v>
      </c>
      <c r="E1015" s="87" t="str">
        <f t="shared" si="32"/>
        <v>T6 All Other Buses-11</v>
      </c>
      <c r="F1015" s="88">
        <f>VLOOKUP(E1015,HD_Odo!$C$2:$D$1381,2,FALSE)</f>
        <v>295920.03083333297</v>
      </c>
      <c r="G1015" s="92" t="str">
        <f>'EMFAC2017EI-2011Class'!H4596</f>
        <v>2021-T6 All Other Buses-11</v>
      </c>
      <c r="H1015" s="77">
        <f t="shared" si="31"/>
        <v>0.78910590912877687</v>
      </c>
      <c r="J1015" s="13"/>
      <c r="N1015" s="37"/>
      <c r="O1015" s="36"/>
    </row>
    <row r="1016" spans="1:15" ht="13.7" customHeight="1" x14ac:dyDescent="0.25">
      <c r="A1016" s="85">
        <f>'EMFAC2017EI-2011Class'!B4597</f>
        <v>2021</v>
      </c>
      <c r="B1016" s="86" t="str">
        <f>'EMFAC2017EI-2011Class'!C4597</f>
        <v>T6 All Other Buses</v>
      </c>
      <c r="C1016" s="85">
        <f>'EMFAC2017EI-2011Class'!D4597</f>
        <v>2009</v>
      </c>
      <c r="D1016" s="85">
        <f>'EMFAC2017EI-2011Class'!F4597</f>
        <v>12</v>
      </c>
      <c r="E1016" s="87" t="str">
        <f t="shared" si="32"/>
        <v>T6 All Other Buses-12</v>
      </c>
      <c r="F1016" s="88">
        <f>VLOOKUP(E1016,HD_Odo!$C$2:$D$1381,2,FALSE)</f>
        <v>313344.89083333302</v>
      </c>
      <c r="G1016" s="92" t="str">
        <f>'EMFAC2017EI-2011Class'!H4597</f>
        <v>2021-T6 All Other Buses-12</v>
      </c>
      <c r="H1016" s="77">
        <f t="shared" si="31"/>
        <v>0.78447142983792595</v>
      </c>
      <c r="J1016" s="13"/>
      <c r="N1016" s="37"/>
      <c r="O1016" s="36"/>
    </row>
    <row r="1017" spans="1:15" ht="13.7" customHeight="1" x14ac:dyDescent="0.25">
      <c r="A1017" s="85">
        <f>'EMFAC2017EI-2011Class'!B4598</f>
        <v>2021</v>
      </c>
      <c r="B1017" s="86" t="str">
        <f>'EMFAC2017EI-2011Class'!C4598</f>
        <v>T6 All Other Buses</v>
      </c>
      <c r="C1017" s="85">
        <f>'EMFAC2017EI-2011Class'!D4598</f>
        <v>2008</v>
      </c>
      <c r="D1017" s="85">
        <f>'EMFAC2017EI-2011Class'!F4598</f>
        <v>13</v>
      </c>
      <c r="E1017" s="87" t="str">
        <f t="shared" si="32"/>
        <v>T6 All Other Buses-13</v>
      </c>
      <c r="F1017" s="88">
        <f>VLOOKUP(E1017,HD_Odo!$C$2:$D$1381,2,FALSE)</f>
        <v>329683.44083333301</v>
      </c>
      <c r="G1017" s="92" t="str">
        <f>'EMFAC2017EI-2011Class'!H4598</f>
        <v>2021-T6 All Other Buses-13</v>
      </c>
      <c r="H1017" s="77">
        <f t="shared" si="31"/>
        <v>0.78041008020915892</v>
      </c>
      <c r="J1017" s="13"/>
      <c r="N1017" s="37"/>
      <c r="O1017" s="36"/>
    </row>
    <row r="1018" spans="1:15" ht="13.7" customHeight="1" x14ac:dyDescent="0.25">
      <c r="A1018" s="85">
        <f>'EMFAC2017EI-2011Class'!B4599</f>
        <v>2021</v>
      </c>
      <c r="B1018" s="86" t="str">
        <f>'EMFAC2017EI-2011Class'!C4599</f>
        <v>T6 All Other Buses</v>
      </c>
      <c r="C1018" s="85">
        <f>'EMFAC2017EI-2011Class'!D4599</f>
        <v>2007</v>
      </c>
      <c r="D1018" s="85">
        <f>'EMFAC2017EI-2011Class'!F4599</f>
        <v>14</v>
      </c>
      <c r="E1018" s="87" t="str">
        <f t="shared" si="32"/>
        <v>T6 All Other Buses-14</v>
      </c>
      <c r="F1018" s="88">
        <f>VLOOKUP(E1018,HD_Odo!$C$2:$D$1381,2,FALSE)</f>
        <v>344970.32083333301</v>
      </c>
      <c r="G1018" s="92" t="str">
        <f>'EMFAC2017EI-2011Class'!H4599</f>
        <v>2021-T6 All Other Buses-14</v>
      </c>
      <c r="H1018" s="77">
        <f t="shared" si="31"/>
        <v>0.86491578511383593</v>
      </c>
      <c r="J1018" s="13"/>
      <c r="N1018" s="37"/>
      <c r="O1018" s="36"/>
    </row>
    <row r="1019" spans="1:15" ht="13.7" customHeight="1" x14ac:dyDescent="0.25">
      <c r="A1019" s="85">
        <f>'EMFAC2017EI-2011Class'!B4600</f>
        <v>2021</v>
      </c>
      <c r="B1019" s="86" t="str">
        <f>'EMFAC2017EI-2011Class'!C4600</f>
        <v>T6 All Other Buses</v>
      </c>
      <c r="C1019" s="85">
        <f>'EMFAC2017EI-2011Class'!D4600</f>
        <v>2006</v>
      </c>
      <c r="D1019" s="85">
        <f>'EMFAC2017EI-2011Class'!F4600</f>
        <v>15</v>
      </c>
      <c r="E1019" s="87" t="str">
        <f t="shared" si="32"/>
        <v>T6 All Other Buses-15</v>
      </c>
      <c r="F1019" s="88">
        <f>VLOOKUP(E1019,HD_Odo!$C$2:$D$1381,2,FALSE)</f>
        <v>359251.180833333</v>
      </c>
      <c r="G1019" s="92" t="str">
        <f>'EMFAC2017EI-2011Class'!H4600</f>
        <v>2021-T6 All Other Buses-15</v>
      </c>
      <c r="H1019" s="77">
        <f t="shared" si="31"/>
        <v>0.86256568131221656</v>
      </c>
      <c r="J1019" s="13"/>
      <c r="N1019" s="37"/>
      <c r="O1019" s="36"/>
    </row>
    <row r="1020" spans="1:15" ht="13.7" customHeight="1" x14ac:dyDescent="0.25">
      <c r="A1020" s="85">
        <f>'EMFAC2017EI-2011Class'!B4601</f>
        <v>2021</v>
      </c>
      <c r="B1020" s="86" t="str">
        <f>'EMFAC2017EI-2011Class'!C4601</f>
        <v>T6 All Other Buses</v>
      </c>
      <c r="C1020" s="85">
        <f>'EMFAC2017EI-2011Class'!D4601</f>
        <v>2005</v>
      </c>
      <c r="D1020" s="85">
        <f>'EMFAC2017EI-2011Class'!F4601</f>
        <v>16</v>
      </c>
      <c r="E1020" s="87" t="str">
        <f t="shared" si="32"/>
        <v>T6 All Other Buses-16</v>
      </c>
      <c r="F1020" s="88">
        <f>VLOOKUP(E1020,HD_Odo!$C$2:$D$1381,2,FALSE)</f>
        <v>372578.88083333301</v>
      </c>
      <c r="G1020" s="92" t="str">
        <f>'EMFAC2017EI-2011Class'!H4601</f>
        <v>2021-T6 All Other Buses-16</v>
      </c>
      <c r="H1020" s="77">
        <f t="shared" si="31"/>
        <v>0.86046809269128011</v>
      </c>
      <c r="J1020" s="13"/>
      <c r="N1020" s="37"/>
      <c r="O1020" s="36"/>
    </row>
    <row r="1021" spans="1:15" ht="13.7" customHeight="1" x14ac:dyDescent="0.25">
      <c r="A1021" s="85">
        <f>'EMFAC2017EI-2011Class'!B4602</f>
        <v>2021</v>
      </c>
      <c r="B1021" s="86" t="str">
        <f>'EMFAC2017EI-2011Class'!C4602</f>
        <v>T6 All Other Buses</v>
      </c>
      <c r="C1021" s="85">
        <f>'EMFAC2017EI-2011Class'!D4602</f>
        <v>2004</v>
      </c>
      <c r="D1021" s="85">
        <f>'EMFAC2017EI-2011Class'!F4602</f>
        <v>17</v>
      </c>
      <c r="E1021" s="87" t="str">
        <f t="shared" si="32"/>
        <v>T6 All Other Buses-17</v>
      </c>
      <c r="F1021" s="88">
        <f>VLOOKUP(E1021,HD_Odo!$C$2:$D$1381,2,FALSE)</f>
        <v>385011.01083333301</v>
      </c>
      <c r="G1021" s="92" t="str">
        <f>'EMFAC2017EI-2011Class'!H4602</f>
        <v>2021-T6 All Other Buses-17</v>
      </c>
      <c r="H1021" s="77">
        <f t="shared" si="31"/>
        <v>0.85858954584248848</v>
      </c>
      <c r="J1021" s="13"/>
      <c r="N1021" s="37"/>
      <c r="O1021" s="36"/>
    </row>
    <row r="1022" spans="1:15" ht="13.7" customHeight="1" x14ac:dyDescent="0.25">
      <c r="A1022" s="85">
        <f>'EMFAC2017EI-2011Class'!B4603</f>
        <v>2021</v>
      </c>
      <c r="B1022" s="86" t="str">
        <f>'EMFAC2017EI-2011Class'!C4603</f>
        <v>T6 All Other Buses</v>
      </c>
      <c r="C1022" s="85">
        <f>'EMFAC2017EI-2011Class'!D4603</f>
        <v>2003</v>
      </c>
      <c r="D1022" s="85">
        <f>'EMFAC2017EI-2011Class'!F4603</f>
        <v>18</v>
      </c>
      <c r="E1022" s="87" t="str">
        <f t="shared" si="32"/>
        <v>T6 All Other Buses-18</v>
      </c>
      <c r="F1022" s="88">
        <f>VLOOKUP(E1022,HD_Odo!$C$2:$D$1381,2,FALSE)</f>
        <v>396606.08083333302</v>
      </c>
      <c r="G1022" s="92" t="str">
        <f>'EMFAC2017EI-2011Class'!H4603</f>
        <v>2021-T6 All Other Buses-18</v>
      </c>
      <c r="H1022" s="77">
        <f t="shared" si="31"/>
        <v>0.91445447518922951</v>
      </c>
      <c r="J1022" s="13"/>
      <c r="N1022" s="37"/>
      <c r="O1022" s="36"/>
    </row>
    <row r="1023" spans="1:15" ht="13.7" customHeight="1" x14ac:dyDescent="0.25">
      <c r="A1023" s="85">
        <f>'EMFAC2017EI-2011Class'!B4604</f>
        <v>2021</v>
      </c>
      <c r="B1023" s="86" t="str">
        <f>'EMFAC2017EI-2011Class'!C4604</f>
        <v>T6 All Other Buses</v>
      </c>
      <c r="C1023" s="85">
        <f>'EMFAC2017EI-2011Class'!D4604</f>
        <v>2002</v>
      </c>
      <c r="D1023" s="85">
        <f>'EMFAC2017EI-2011Class'!F4604</f>
        <v>19</v>
      </c>
      <c r="E1023" s="87" t="str">
        <f t="shared" si="32"/>
        <v>T6 All Other Buses-19</v>
      </c>
      <c r="F1023" s="88">
        <f>VLOOKUP(E1023,HD_Odo!$C$2:$D$1381,2,FALSE)</f>
        <v>400000</v>
      </c>
      <c r="G1023" s="92" t="str">
        <f>'EMFAC2017EI-2011Class'!H4604</f>
        <v>2021-T6 All Other Buses-19</v>
      </c>
      <c r="H1023" s="77">
        <f t="shared" si="31"/>
        <v>0.91418799508699167</v>
      </c>
      <c r="J1023" s="13"/>
      <c r="N1023" s="37"/>
      <c r="O1023" s="36"/>
    </row>
    <row r="1024" spans="1:15" ht="13.7" customHeight="1" x14ac:dyDescent="0.25">
      <c r="A1024" s="85">
        <f>'EMFAC2017EI-2011Class'!B4605</f>
        <v>2021</v>
      </c>
      <c r="B1024" s="86" t="str">
        <f>'EMFAC2017EI-2011Class'!C4605</f>
        <v>T6 All Other Buses</v>
      </c>
      <c r="C1024" s="85">
        <f>'EMFAC2017EI-2011Class'!D4605</f>
        <v>2001</v>
      </c>
      <c r="D1024" s="85">
        <f>'EMFAC2017EI-2011Class'!F4605</f>
        <v>20</v>
      </c>
      <c r="E1024" s="87" t="str">
        <f t="shared" si="32"/>
        <v>T6 All Other Buses-20</v>
      </c>
      <c r="F1024" s="88">
        <f>VLOOKUP(E1024,HD_Odo!$C$2:$D$1381,2,FALSE)</f>
        <v>400000</v>
      </c>
      <c r="G1024" s="92" t="str">
        <f>'EMFAC2017EI-2011Class'!H4605</f>
        <v>2021-T6 All Other Buses-20</v>
      </c>
      <c r="H1024" s="77">
        <f t="shared" si="31"/>
        <v>0.91418799508699167</v>
      </c>
      <c r="J1024" s="13"/>
      <c r="N1024" s="37"/>
      <c r="O1024" s="36"/>
    </row>
    <row r="1025" spans="1:15" ht="13.7" customHeight="1" x14ac:dyDescent="0.25">
      <c r="A1025" s="85">
        <f>'EMFAC2017EI-2011Class'!B4606</f>
        <v>2021</v>
      </c>
      <c r="B1025" s="86" t="str">
        <f>'EMFAC2017EI-2011Class'!C4606</f>
        <v>T6 All Other Buses</v>
      </c>
      <c r="C1025" s="85">
        <f>'EMFAC2017EI-2011Class'!D4606</f>
        <v>2000</v>
      </c>
      <c r="D1025" s="85">
        <f>'EMFAC2017EI-2011Class'!F4606</f>
        <v>21</v>
      </c>
      <c r="E1025" s="87" t="str">
        <f t="shared" si="32"/>
        <v>T6 All Other Buses-21</v>
      </c>
      <c r="F1025" s="88">
        <f>VLOOKUP(E1025,HD_Odo!$C$2:$D$1381,2,FALSE)</f>
        <v>400000</v>
      </c>
      <c r="G1025" s="92" t="str">
        <f>'EMFAC2017EI-2011Class'!H4606</f>
        <v>2021-T6 All Other Buses-21</v>
      </c>
      <c r="H1025" s="77">
        <f t="shared" si="31"/>
        <v>0.91418799508699167</v>
      </c>
      <c r="J1025" s="13"/>
      <c r="N1025" s="37"/>
      <c r="O1025" s="36"/>
    </row>
    <row r="1026" spans="1:15" ht="13.7" customHeight="1" x14ac:dyDescent="0.25">
      <c r="A1026" s="85">
        <f>'EMFAC2017EI-2011Class'!B4607</f>
        <v>2021</v>
      </c>
      <c r="B1026" s="86" t="str">
        <f>'EMFAC2017EI-2011Class'!C4607</f>
        <v>T6 All Other Buses</v>
      </c>
      <c r="C1026" s="85">
        <f>'EMFAC2017EI-2011Class'!D4607</f>
        <v>1999</v>
      </c>
      <c r="D1026" s="85">
        <f>'EMFAC2017EI-2011Class'!F4607</f>
        <v>22</v>
      </c>
      <c r="E1026" s="87" t="str">
        <f t="shared" si="32"/>
        <v>T6 All Other Buses-22</v>
      </c>
      <c r="F1026" s="88">
        <f>VLOOKUP(E1026,HD_Odo!$C$2:$D$1381,2,FALSE)</f>
        <v>400000</v>
      </c>
      <c r="G1026" s="92" t="str">
        <f>'EMFAC2017EI-2011Class'!H4607</f>
        <v>2021-T6 All Other Buses-22</v>
      </c>
      <c r="H1026" s="77">
        <f t="shared" si="31"/>
        <v>0.91418799508699167</v>
      </c>
      <c r="J1026" s="13"/>
      <c r="N1026" s="37"/>
      <c r="O1026" s="36"/>
    </row>
    <row r="1027" spans="1:15" ht="13.7" customHeight="1" x14ac:dyDescent="0.25">
      <c r="A1027" s="85">
        <f>'EMFAC2017EI-2011Class'!B4608</f>
        <v>2021</v>
      </c>
      <c r="B1027" s="86" t="str">
        <f>'EMFAC2017EI-2011Class'!C4608</f>
        <v>T6 All Other Buses</v>
      </c>
      <c r="C1027" s="85">
        <f>'EMFAC2017EI-2011Class'!D4608</f>
        <v>1998</v>
      </c>
      <c r="D1027" s="85">
        <f>'EMFAC2017EI-2011Class'!F4608</f>
        <v>23</v>
      </c>
      <c r="E1027" s="87" t="str">
        <f t="shared" si="32"/>
        <v>T6 All Other Buses-23</v>
      </c>
      <c r="F1027" s="88">
        <f>VLOOKUP(E1027,HD_Odo!$C$2:$D$1381,2,FALSE)</f>
        <v>400000</v>
      </c>
      <c r="G1027" s="92" t="str">
        <f>'EMFAC2017EI-2011Class'!H4608</f>
        <v>2021-T6 All Other Buses-23</v>
      </c>
      <c r="H1027" s="77">
        <f t="shared" si="31"/>
        <v>0.91418799508699167</v>
      </c>
      <c r="J1027" s="13"/>
      <c r="N1027" s="37"/>
      <c r="O1027" s="36"/>
    </row>
    <row r="1028" spans="1:15" ht="13.7" customHeight="1" x14ac:dyDescent="0.25">
      <c r="A1028" s="85">
        <f>'EMFAC2017EI-2011Class'!B4609</f>
        <v>2021</v>
      </c>
      <c r="B1028" s="86" t="str">
        <f>'EMFAC2017EI-2011Class'!C4609</f>
        <v>T6 All Other Buses</v>
      </c>
      <c r="C1028" s="85">
        <f>'EMFAC2017EI-2011Class'!D4609</f>
        <v>1997</v>
      </c>
      <c r="D1028" s="85">
        <f>'EMFAC2017EI-2011Class'!F4609</f>
        <v>24</v>
      </c>
      <c r="E1028" s="87" t="str">
        <f t="shared" si="32"/>
        <v>T6 All Other Buses-24</v>
      </c>
      <c r="F1028" s="88">
        <f>VLOOKUP(E1028,HD_Odo!$C$2:$D$1381,2,FALSE)</f>
        <v>400000</v>
      </c>
      <c r="G1028" s="92" t="str">
        <f>'EMFAC2017EI-2011Class'!H4609</f>
        <v>2021-T6 All Other Buses-24</v>
      </c>
      <c r="H1028" s="77">
        <f t="shared" si="31"/>
        <v>0.91418799508699167</v>
      </c>
      <c r="J1028" s="13"/>
      <c r="N1028" s="37"/>
      <c r="O1028" s="36"/>
    </row>
    <row r="1029" spans="1:15" ht="13.7" customHeight="1" x14ac:dyDescent="0.25">
      <c r="A1029" s="85">
        <f>'EMFAC2017EI-2011Class'!B4610</f>
        <v>2021</v>
      </c>
      <c r="B1029" s="86" t="str">
        <f>'EMFAC2017EI-2011Class'!C4610</f>
        <v>T6 All Other Buses</v>
      </c>
      <c r="C1029" s="85">
        <f>'EMFAC2017EI-2011Class'!D4610</f>
        <v>1996</v>
      </c>
      <c r="D1029" s="85">
        <f>'EMFAC2017EI-2011Class'!F4610</f>
        <v>25</v>
      </c>
      <c r="E1029" s="87" t="str">
        <f t="shared" si="32"/>
        <v>T6 All Other Buses-25</v>
      </c>
      <c r="F1029" s="88">
        <f>VLOOKUP(E1029,HD_Odo!$C$2:$D$1381,2,FALSE)</f>
        <v>400000</v>
      </c>
      <c r="G1029" s="92" t="str">
        <f>'EMFAC2017EI-2011Class'!H4610</f>
        <v>2021-T6 All Other Buses-25</v>
      </c>
      <c r="H1029" s="77">
        <f t="shared" ref="H1029:H1092" si="33">IF(C1029&lt;2004,($Q$3+$R$3*(F1029/10000))/($E$3+$F$3*(F1029/10000)),IF(C1029&lt;2008,($Q$4+$R$4*(F1029/10000))/($E$4+$F$4*(F1029/10000)),IF(C1029&lt;2011,($Q$5+$R$5*(F1029/10000))/($E$5+$F$5*(F1029/10000)),IF(C1029&lt;2014,($Q$6+$R$6*(F1029/10000))/($E$6+$F$6*(F1029/10000)),($Q$7+$R$7*(F1029/10000))/($E$7+$F$7*(F1029/10000))))))</f>
        <v>0.91418799508699167</v>
      </c>
      <c r="J1029" s="13"/>
      <c r="N1029" s="37"/>
      <c r="O1029" s="36"/>
    </row>
    <row r="1030" spans="1:15" ht="13.7" customHeight="1" x14ac:dyDescent="0.25">
      <c r="A1030" s="85">
        <f>'EMFAC2017EI-2011Class'!B4611</f>
        <v>2021</v>
      </c>
      <c r="B1030" s="86" t="str">
        <f>'EMFAC2017EI-2011Class'!C4611</f>
        <v>T6 CAIRP Heavy</v>
      </c>
      <c r="C1030" s="85">
        <f>'EMFAC2017EI-2011Class'!D4611</f>
        <v>2022</v>
      </c>
      <c r="D1030" s="85">
        <f>'EMFAC2017EI-2011Class'!F4611</f>
        <v>-1</v>
      </c>
      <c r="E1030" s="87" t="str">
        <f t="shared" si="32"/>
        <v>T6 CAIRP Heavy--1</v>
      </c>
      <c r="F1030" s="88">
        <f>VLOOKUP(E1030,HD_Odo!$C$2:$D$1381,2,FALSE)</f>
        <v>0</v>
      </c>
      <c r="G1030" s="92" t="str">
        <f>'EMFAC2017EI-2011Class'!H4611</f>
        <v>2021-T6 CAIRP Heavy--1</v>
      </c>
      <c r="H1030" s="77">
        <f t="shared" si="33"/>
        <v>1</v>
      </c>
      <c r="J1030" s="13"/>
      <c r="N1030" s="37"/>
      <c r="O1030" s="36"/>
    </row>
    <row r="1031" spans="1:15" ht="13.7" customHeight="1" x14ac:dyDescent="0.25">
      <c r="A1031" s="85">
        <f>'EMFAC2017EI-2011Class'!B4612</f>
        <v>2021</v>
      </c>
      <c r="B1031" s="86" t="str">
        <f>'EMFAC2017EI-2011Class'!C4612</f>
        <v>T6 CAIRP Heavy</v>
      </c>
      <c r="C1031" s="85">
        <f>'EMFAC2017EI-2011Class'!D4612</f>
        <v>2021</v>
      </c>
      <c r="D1031" s="85">
        <f>'EMFAC2017EI-2011Class'!F4612</f>
        <v>0</v>
      </c>
      <c r="E1031" s="87" t="str">
        <f t="shared" si="32"/>
        <v>T6 CAIRP Heavy-0</v>
      </c>
      <c r="F1031" s="88">
        <f>VLOOKUP(E1031,HD_Odo!$C$2:$D$1381,2,FALSE)</f>
        <v>26110</v>
      </c>
      <c r="G1031" s="92" t="str">
        <f>'EMFAC2017EI-2011Class'!H4612</f>
        <v>2021-T6 CAIRP Heavy-0</v>
      </c>
      <c r="H1031" s="77">
        <f t="shared" si="33"/>
        <v>0.95255393023437751</v>
      </c>
      <c r="J1031" s="13"/>
      <c r="N1031" s="37"/>
      <c r="O1031" s="36"/>
    </row>
    <row r="1032" spans="1:15" ht="13.7" customHeight="1" x14ac:dyDescent="0.25">
      <c r="A1032" s="85">
        <f>'EMFAC2017EI-2011Class'!B4613</f>
        <v>2021</v>
      </c>
      <c r="B1032" s="86" t="str">
        <f>'EMFAC2017EI-2011Class'!C4613</f>
        <v>T6 CAIRP Heavy</v>
      </c>
      <c r="C1032" s="85">
        <f>'EMFAC2017EI-2011Class'!D4613</f>
        <v>2020</v>
      </c>
      <c r="D1032" s="85">
        <f>'EMFAC2017EI-2011Class'!F4613</f>
        <v>1</v>
      </c>
      <c r="E1032" s="87" t="str">
        <f t="shared" si="32"/>
        <v>T6 CAIRP Heavy-1</v>
      </c>
      <c r="F1032" s="88">
        <f>VLOOKUP(E1032,HD_Odo!$C$2:$D$1381,2,FALSE)</f>
        <v>52220.02</v>
      </c>
      <c r="G1032" s="92" t="str">
        <f>'EMFAC2017EI-2011Class'!H4613</f>
        <v>2021-T6 CAIRP Heavy-1</v>
      </c>
      <c r="H1032" s="77">
        <f t="shared" si="33"/>
        <v>0.91846051522713612</v>
      </c>
      <c r="J1032" s="13"/>
      <c r="N1032" s="37"/>
      <c r="O1032" s="36"/>
    </row>
    <row r="1033" spans="1:15" ht="13.7" customHeight="1" x14ac:dyDescent="0.25">
      <c r="A1033" s="85">
        <f>'EMFAC2017EI-2011Class'!B4614</f>
        <v>2021</v>
      </c>
      <c r="B1033" s="86" t="str">
        <f>'EMFAC2017EI-2011Class'!C4614</f>
        <v>T6 CAIRP Heavy</v>
      </c>
      <c r="C1033" s="85">
        <f>'EMFAC2017EI-2011Class'!D4614</f>
        <v>2019</v>
      </c>
      <c r="D1033" s="85">
        <f>'EMFAC2017EI-2011Class'!F4614</f>
        <v>2</v>
      </c>
      <c r="E1033" s="87" t="str">
        <f t="shared" si="32"/>
        <v>T6 CAIRP Heavy-2</v>
      </c>
      <c r="F1033" s="88">
        <f>VLOOKUP(E1033,HD_Odo!$C$2:$D$1381,2,FALSE)</f>
        <v>78443.02</v>
      </c>
      <c r="G1033" s="92" t="str">
        <f>'EMFAC2017EI-2011Class'!H4614</f>
        <v>2021-T6 CAIRP Heavy-2</v>
      </c>
      <c r="H1033" s="77">
        <f t="shared" si="33"/>
        <v>0.89268101017598023</v>
      </c>
      <c r="J1033" s="13"/>
      <c r="N1033" s="37"/>
      <c r="O1033" s="36"/>
    </row>
    <row r="1034" spans="1:15" ht="13.7" customHeight="1" x14ac:dyDescent="0.25">
      <c r="A1034" s="85">
        <f>'EMFAC2017EI-2011Class'!B4615</f>
        <v>2021</v>
      </c>
      <c r="B1034" s="86" t="str">
        <f>'EMFAC2017EI-2011Class'!C4615</f>
        <v>T6 CAIRP Heavy</v>
      </c>
      <c r="C1034" s="85">
        <f>'EMFAC2017EI-2011Class'!D4615</f>
        <v>2018</v>
      </c>
      <c r="D1034" s="85">
        <f>'EMFAC2017EI-2011Class'!F4615</f>
        <v>3</v>
      </c>
      <c r="E1034" s="87" t="str">
        <f t="shared" si="32"/>
        <v>T6 CAIRP Heavy-3</v>
      </c>
      <c r="F1034" s="88">
        <f>VLOOKUP(E1034,HD_Odo!$C$2:$D$1381,2,FALSE)</f>
        <v>104183.02</v>
      </c>
      <c r="G1034" s="92" t="str">
        <f>'EMFAC2017EI-2011Class'!H4615</f>
        <v>2021-T6 CAIRP Heavy-3</v>
      </c>
      <c r="H1034" s="77">
        <f t="shared" si="33"/>
        <v>0.8729124047501341</v>
      </c>
      <c r="J1034" s="13"/>
      <c r="N1034" s="37"/>
      <c r="O1034" s="36"/>
    </row>
    <row r="1035" spans="1:15" ht="13.7" customHeight="1" x14ac:dyDescent="0.25">
      <c r="A1035" s="85">
        <f>'EMFAC2017EI-2011Class'!B4616</f>
        <v>2021</v>
      </c>
      <c r="B1035" s="86" t="str">
        <f>'EMFAC2017EI-2011Class'!C4616</f>
        <v>T6 CAIRP Heavy</v>
      </c>
      <c r="C1035" s="85">
        <f>'EMFAC2017EI-2011Class'!D4616</f>
        <v>2017</v>
      </c>
      <c r="D1035" s="85">
        <f>'EMFAC2017EI-2011Class'!F4616</f>
        <v>4</v>
      </c>
      <c r="E1035" s="87" t="str">
        <f t="shared" ref="E1035:E1098" si="34">CONCATENATE(B1035,"-",D1035)</f>
        <v>T6 CAIRP Heavy-4</v>
      </c>
      <c r="F1035" s="88">
        <f>VLOOKUP(E1035,HD_Odo!$C$2:$D$1381,2,FALSE)</f>
        <v>129033.02</v>
      </c>
      <c r="G1035" s="92" t="str">
        <f>'EMFAC2017EI-2011Class'!H4616</f>
        <v>2021-T6 CAIRP Heavy-4</v>
      </c>
      <c r="H1035" s="77">
        <f t="shared" si="33"/>
        <v>0.85750735126990651</v>
      </c>
      <c r="J1035" s="13"/>
      <c r="N1035" s="37"/>
      <c r="O1035" s="36"/>
    </row>
    <row r="1036" spans="1:15" ht="13.7" customHeight="1" x14ac:dyDescent="0.25">
      <c r="A1036" s="85">
        <f>'EMFAC2017EI-2011Class'!B4617</f>
        <v>2021</v>
      </c>
      <c r="B1036" s="86" t="str">
        <f>'EMFAC2017EI-2011Class'!C4617</f>
        <v>T6 CAIRP Heavy</v>
      </c>
      <c r="C1036" s="85">
        <f>'EMFAC2017EI-2011Class'!D4617</f>
        <v>2016</v>
      </c>
      <c r="D1036" s="85">
        <f>'EMFAC2017EI-2011Class'!F4617</f>
        <v>5</v>
      </c>
      <c r="E1036" s="87" t="str">
        <f t="shared" si="34"/>
        <v>T6 CAIRP Heavy-5</v>
      </c>
      <c r="F1036" s="88">
        <f>VLOOKUP(E1036,HD_Odo!$C$2:$D$1381,2,FALSE)</f>
        <v>152742.01999999999</v>
      </c>
      <c r="G1036" s="92" t="str">
        <f>'EMFAC2017EI-2011Class'!H4617</f>
        <v>2021-T6 CAIRP Heavy-5</v>
      </c>
      <c r="H1036" s="77">
        <f t="shared" si="33"/>
        <v>0.84530444915233571</v>
      </c>
      <c r="J1036" s="13"/>
      <c r="N1036" s="37"/>
      <c r="O1036" s="36"/>
    </row>
    <row r="1037" spans="1:15" ht="13.7" customHeight="1" x14ac:dyDescent="0.25">
      <c r="A1037" s="85">
        <f>'EMFAC2017EI-2011Class'!B4618</f>
        <v>2021</v>
      </c>
      <c r="B1037" s="86" t="str">
        <f>'EMFAC2017EI-2011Class'!C4618</f>
        <v>T6 CAIRP Heavy</v>
      </c>
      <c r="C1037" s="85">
        <f>'EMFAC2017EI-2011Class'!D4618</f>
        <v>2015</v>
      </c>
      <c r="D1037" s="85">
        <f>'EMFAC2017EI-2011Class'!F4618</f>
        <v>6</v>
      </c>
      <c r="E1037" s="87" t="str">
        <f t="shared" si="34"/>
        <v>T6 CAIRP Heavy-6</v>
      </c>
      <c r="F1037" s="88">
        <f>VLOOKUP(E1037,HD_Odo!$C$2:$D$1381,2,FALSE)</f>
        <v>175186.02</v>
      </c>
      <c r="G1037" s="92" t="str">
        <f>'EMFAC2017EI-2011Class'!H4618</f>
        <v>2021-T6 CAIRP Heavy-6</v>
      </c>
      <c r="H1037" s="77">
        <f t="shared" si="33"/>
        <v>0.83548073136508128</v>
      </c>
      <c r="J1037" s="13"/>
      <c r="N1037" s="37"/>
      <c r="O1037" s="36"/>
    </row>
    <row r="1038" spans="1:15" ht="13.7" customHeight="1" x14ac:dyDescent="0.25">
      <c r="A1038" s="85">
        <f>'EMFAC2017EI-2011Class'!B4619</f>
        <v>2021</v>
      </c>
      <c r="B1038" s="86" t="str">
        <f>'EMFAC2017EI-2011Class'!C4619</f>
        <v>T6 CAIRP Heavy</v>
      </c>
      <c r="C1038" s="85">
        <f>'EMFAC2017EI-2011Class'!D4619</f>
        <v>2014</v>
      </c>
      <c r="D1038" s="85">
        <f>'EMFAC2017EI-2011Class'!F4619</f>
        <v>7</v>
      </c>
      <c r="E1038" s="87" t="str">
        <f t="shared" si="34"/>
        <v>T6 CAIRP Heavy-7</v>
      </c>
      <c r="F1038" s="88">
        <f>VLOOKUP(E1038,HD_Odo!$C$2:$D$1381,2,FALSE)</f>
        <v>196337.04</v>
      </c>
      <c r="G1038" s="92" t="str">
        <f>'EMFAC2017EI-2011Class'!H4619</f>
        <v>2021-T6 CAIRP Heavy-7</v>
      </c>
      <c r="H1038" s="77">
        <f t="shared" si="33"/>
        <v>0.82744718218582824</v>
      </c>
      <c r="J1038" s="13"/>
      <c r="N1038" s="37"/>
      <c r="O1038" s="36"/>
    </row>
    <row r="1039" spans="1:15" ht="13.7" customHeight="1" x14ac:dyDescent="0.25">
      <c r="A1039" s="85">
        <f>'EMFAC2017EI-2011Class'!B4620</f>
        <v>2021</v>
      </c>
      <c r="B1039" s="86" t="str">
        <f>'EMFAC2017EI-2011Class'!C4620</f>
        <v>T6 CAIRP Heavy</v>
      </c>
      <c r="C1039" s="85">
        <f>'EMFAC2017EI-2011Class'!D4620</f>
        <v>2013</v>
      </c>
      <c r="D1039" s="85">
        <f>'EMFAC2017EI-2011Class'!F4620</f>
        <v>8</v>
      </c>
      <c r="E1039" s="87" t="str">
        <f t="shared" si="34"/>
        <v>T6 CAIRP Heavy-8</v>
      </c>
      <c r="F1039" s="88">
        <f>VLOOKUP(E1039,HD_Odo!$C$2:$D$1381,2,FALSE)</f>
        <v>216233.04</v>
      </c>
      <c r="G1039" s="92" t="str">
        <f>'EMFAC2017EI-2011Class'!H4620</f>
        <v>2021-T6 CAIRP Heavy-8</v>
      </c>
      <c r="H1039" s="77">
        <f t="shared" si="33"/>
        <v>0.79640591640652436</v>
      </c>
      <c r="J1039" s="13"/>
      <c r="N1039" s="37"/>
      <c r="O1039" s="36"/>
    </row>
    <row r="1040" spans="1:15" ht="13.7" customHeight="1" x14ac:dyDescent="0.25">
      <c r="A1040" s="85">
        <f>'EMFAC2017EI-2011Class'!B4621</f>
        <v>2021</v>
      </c>
      <c r="B1040" s="86" t="str">
        <f>'EMFAC2017EI-2011Class'!C4621</f>
        <v>T6 CAIRP Heavy</v>
      </c>
      <c r="C1040" s="85">
        <f>'EMFAC2017EI-2011Class'!D4621</f>
        <v>2012</v>
      </c>
      <c r="D1040" s="85">
        <f>'EMFAC2017EI-2011Class'!F4621</f>
        <v>9</v>
      </c>
      <c r="E1040" s="87" t="str">
        <f t="shared" si="34"/>
        <v>T6 CAIRP Heavy-9</v>
      </c>
      <c r="F1040" s="88">
        <f>VLOOKUP(E1040,HD_Odo!$C$2:$D$1381,2,FALSE)</f>
        <v>234945.04</v>
      </c>
      <c r="G1040" s="92" t="str">
        <f>'EMFAC2017EI-2011Class'!H4621</f>
        <v>2021-T6 CAIRP Heavy-9</v>
      </c>
      <c r="H1040" s="77">
        <f t="shared" si="33"/>
        <v>0.79167066647074646</v>
      </c>
      <c r="J1040" s="13"/>
      <c r="N1040" s="37"/>
      <c r="O1040" s="36"/>
    </row>
    <row r="1041" spans="1:15" ht="13.7" customHeight="1" x14ac:dyDescent="0.25">
      <c r="A1041" s="85">
        <f>'EMFAC2017EI-2011Class'!B4622</f>
        <v>2021</v>
      </c>
      <c r="B1041" s="86" t="str">
        <f>'EMFAC2017EI-2011Class'!C4622</f>
        <v>T6 CAIRP Heavy</v>
      </c>
      <c r="C1041" s="85">
        <f>'EMFAC2017EI-2011Class'!D4622</f>
        <v>2011</v>
      </c>
      <c r="D1041" s="85">
        <f>'EMFAC2017EI-2011Class'!F4622</f>
        <v>10</v>
      </c>
      <c r="E1041" s="87" t="str">
        <f t="shared" si="34"/>
        <v>T6 CAIRP Heavy-10</v>
      </c>
      <c r="F1041" s="88">
        <f>VLOOKUP(E1041,HD_Odo!$C$2:$D$1381,2,FALSE)</f>
        <v>252551.04000000001</v>
      </c>
      <c r="G1041" s="92" t="str">
        <f>'EMFAC2017EI-2011Class'!H4622</f>
        <v>2021-T6 CAIRP Heavy-10</v>
      </c>
      <c r="H1041" s="77">
        <f t="shared" si="33"/>
        <v>0.78769274719448112</v>
      </c>
      <c r="J1041" s="13"/>
      <c r="N1041" s="37"/>
      <c r="O1041" s="36"/>
    </row>
    <row r="1042" spans="1:15" ht="13.7" customHeight="1" x14ac:dyDescent="0.25">
      <c r="A1042" s="85">
        <f>'EMFAC2017EI-2011Class'!B4623</f>
        <v>2021</v>
      </c>
      <c r="B1042" s="86" t="str">
        <f>'EMFAC2017EI-2011Class'!C4623</f>
        <v>T6 CAIRP Heavy</v>
      </c>
      <c r="C1042" s="85">
        <f>'EMFAC2017EI-2011Class'!D4623</f>
        <v>2010</v>
      </c>
      <c r="D1042" s="85">
        <f>'EMFAC2017EI-2011Class'!F4623</f>
        <v>11</v>
      </c>
      <c r="E1042" s="87" t="str">
        <f t="shared" si="34"/>
        <v>T6 CAIRP Heavy-11</v>
      </c>
      <c r="F1042" s="88">
        <f>VLOOKUP(E1042,HD_Odo!$C$2:$D$1381,2,FALSE)</f>
        <v>269102.03999999998</v>
      </c>
      <c r="G1042" s="92" t="str">
        <f>'EMFAC2017EI-2011Class'!H4623</f>
        <v>2021-T6 CAIRP Heavy-11</v>
      </c>
      <c r="H1042" s="77">
        <f t="shared" si="33"/>
        <v>0.7969312239304267</v>
      </c>
      <c r="J1042" s="13"/>
      <c r="N1042" s="37"/>
      <c r="O1042" s="36"/>
    </row>
    <row r="1043" spans="1:15" ht="13.7" customHeight="1" x14ac:dyDescent="0.25">
      <c r="A1043" s="85">
        <f>'EMFAC2017EI-2011Class'!B4624</f>
        <v>2021</v>
      </c>
      <c r="B1043" s="86" t="str">
        <f>'EMFAC2017EI-2011Class'!C4624</f>
        <v>T6 CAIRP Heavy</v>
      </c>
      <c r="C1043" s="85">
        <f>'EMFAC2017EI-2011Class'!D4624</f>
        <v>2009</v>
      </c>
      <c r="D1043" s="85">
        <f>'EMFAC2017EI-2011Class'!F4624</f>
        <v>12</v>
      </c>
      <c r="E1043" s="87" t="str">
        <f t="shared" si="34"/>
        <v>T6 CAIRP Heavy-12</v>
      </c>
      <c r="F1043" s="88">
        <f>VLOOKUP(E1043,HD_Odo!$C$2:$D$1381,2,FALSE)</f>
        <v>284592.03999999998</v>
      </c>
      <c r="G1043" s="92" t="str">
        <f>'EMFAC2017EI-2011Class'!H4624</f>
        <v>2021-T6 CAIRP Heavy-12</v>
      </c>
      <c r="H1043" s="77">
        <f t="shared" si="33"/>
        <v>0.7923026723302935</v>
      </c>
      <c r="J1043" s="13"/>
      <c r="N1043" s="37"/>
      <c r="O1043" s="36"/>
    </row>
    <row r="1044" spans="1:15" ht="13.7" customHeight="1" x14ac:dyDescent="0.25">
      <c r="A1044" s="85">
        <f>'EMFAC2017EI-2011Class'!B4625</f>
        <v>2021</v>
      </c>
      <c r="B1044" s="86" t="str">
        <f>'EMFAC2017EI-2011Class'!C4625</f>
        <v>T6 CAIRP Heavy</v>
      </c>
      <c r="C1044" s="85">
        <f>'EMFAC2017EI-2011Class'!D4625</f>
        <v>2008</v>
      </c>
      <c r="D1044" s="85">
        <f>'EMFAC2017EI-2011Class'!F4625</f>
        <v>13</v>
      </c>
      <c r="E1044" s="87" t="str">
        <f t="shared" si="34"/>
        <v>T6 CAIRP Heavy-13</v>
      </c>
      <c r="F1044" s="88">
        <f>VLOOKUP(E1044,HD_Odo!$C$2:$D$1381,2,FALSE)</f>
        <v>298930.03999999998</v>
      </c>
      <c r="G1044" s="92" t="str">
        <f>'EMFAC2017EI-2011Class'!H4625</f>
        <v>2021-T6 CAIRP Heavy-13</v>
      </c>
      <c r="H1044" s="77">
        <f t="shared" si="33"/>
        <v>0.78828156918767578</v>
      </c>
      <c r="J1044" s="13"/>
      <c r="N1044" s="37"/>
      <c r="O1044" s="36"/>
    </row>
    <row r="1045" spans="1:15" ht="13.7" customHeight="1" x14ac:dyDescent="0.25">
      <c r="A1045" s="85">
        <f>'EMFAC2017EI-2011Class'!B4626</f>
        <v>2021</v>
      </c>
      <c r="B1045" s="86" t="str">
        <f>'EMFAC2017EI-2011Class'!C4626</f>
        <v>T6 CAIRP Heavy</v>
      </c>
      <c r="C1045" s="85">
        <f>'EMFAC2017EI-2011Class'!D4626</f>
        <v>2007</v>
      </c>
      <c r="D1045" s="85">
        <f>'EMFAC2017EI-2011Class'!F4626</f>
        <v>14</v>
      </c>
      <c r="E1045" s="87" t="str">
        <f t="shared" si="34"/>
        <v>T6 CAIRP Heavy-14</v>
      </c>
      <c r="F1045" s="88">
        <f>VLOOKUP(E1045,HD_Odo!$C$2:$D$1381,2,FALSE)</f>
        <v>311906.03999999998</v>
      </c>
      <c r="G1045" s="92" t="str">
        <f>'EMFAC2017EI-2011Class'!H4626</f>
        <v>2021-T6 CAIRP Heavy-14</v>
      </c>
      <c r="H1045" s="77">
        <f t="shared" si="33"/>
        <v>0.87080706628038773</v>
      </c>
      <c r="J1045" s="13"/>
      <c r="N1045" s="37"/>
      <c r="O1045" s="36"/>
    </row>
    <row r="1046" spans="1:15" ht="13.7" customHeight="1" x14ac:dyDescent="0.25">
      <c r="A1046" s="85">
        <f>'EMFAC2017EI-2011Class'!B4627</f>
        <v>2021</v>
      </c>
      <c r="B1046" s="86" t="str">
        <f>'EMFAC2017EI-2011Class'!C4627</f>
        <v>T6 CAIRP Heavy</v>
      </c>
      <c r="C1046" s="85">
        <f>'EMFAC2017EI-2011Class'!D4627</f>
        <v>2006</v>
      </c>
      <c r="D1046" s="85">
        <f>'EMFAC2017EI-2011Class'!F4627</f>
        <v>15</v>
      </c>
      <c r="E1046" s="87" t="str">
        <f t="shared" si="34"/>
        <v>T6 CAIRP Heavy-15</v>
      </c>
      <c r="F1046" s="88">
        <f>VLOOKUP(E1046,HD_Odo!$C$2:$D$1381,2,FALSE)</f>
        <v>323163.03999999998</v>
      </c>
      <c r="G1046" s="92" t="str">
        <f>'EMFAC2017EI-2011Class'!H4627</f>
        <v>2021-T6 CAIRP Heavy-15</v>
      </c>
      <c r="H1046" s="77">
        <f t="shared" si="33"/>
        <v>0.86872638176177686</v>
      </c>
      <c r="J1046" s="13"/>
      <c r="N1046" s="37"/>
      <c r="O1046" s="36"/>
    </row>
    <row r="1047" spans="1:15" ht="13.7" customHeight="1" x14ac:dyDescent="0.25">
      <c r="A1047" s="85">
        <f>'EMFAC2017EI-2011Class'!B4628</f>
        <v>2021</v>
      </c>
      <c r="B1047" s="86" t="str">
        <f>'EMFAC2017EI-2011Class'!C4628</f>
        <v>T6 CAIRP Heavy</v>
      </c>
      <c r="C1047" s="85">
        <f>'EMFAC2017EI-2011Class'!D4628</f>
        <v>2005</v>
      </c>
      <c r="D1047" s="85">
        <f>'EMFAC2017EI-2011Class'!F4628</f>
        <v>16</v>
      </c>
      <c r="E1047" s="87" t="str">
        <f t="shared" si="34"/>
        <v>T6 CAIRP Heavy-16</v>
      </c>
      <c r="F1047" s="88">
        <f>VLOOKUP(E1047,HD_Odo!$C$2:$D$1381,2,FALSE)</f>
        <v>334374.03999999998</v>
      </c>
      <c r="G1047" s="92" t="str">
        <f>'EMFAC2017EI-2011Class'!H4628</f>
        <v>2021-T6 CAIRP Heavy-16</v>
      </c>
      <c r="H1047" s="77">
        <f t="shared" si="33"/>
        <v>0.86673247555744548</v>
      </c>
      <c r="J1047" s="13"/>
      <c r="N1047" s="37"/>
      <c r="O1047" s="36"/>
    </row>
    <row r="1048" spans="1:15" ht="13.7" customHeight="1" x14ac:dyDescent="0.25">
      <c r="A1048" s="85">
        <f>'EMFAC2017EI-2011Class'!B4629</f>
        <v>2021</v>
      </c>
      <c r="B1048" s="86" t="str">
        <f>'EMFAC2017EI-2011Class'!C4629</f>
        <v>T6 CAIRP Heavy</v>
      </c>
      <c r="C1048" s="85">
        <f>'EMFAC2017EI-2011Class'!D4629</f>
        <v>2004</v>
      </c>
      <c r="D1048" s="85">
        <f>'EMFAC2017EI-2011Class'!F4629</f>
        <v>17</v>
      </c>
      <c r="E1048" s="87" t="str">
        <f t="shared" si="34"/>
        <v>T6 CAIRP Heavy-17</v>
      </c>
      <c r="F1048" s="88">
        <f>VLOOKUP(E1048,HD_Odo!$C$2:$D$1381,2,FALSE)</f>
        <v>345539.04</v>
      </c>
      <c r="G1048" s="92" t="str">
        <f>'EMFAC2017EI-2011Class'!H4629</f>
        <v>2021-T6 CAIRP Heavy-17</v>
      </c>
      <c r="H1048" s="77">
        <f t="shared" si="33"/>
        <v>0.86482007702786501</v>
      </c>
      <c r="J1048" s="13"/>
      <c r="N1048" s="37"/>
      <c r="O1048" s="36"/>
    </row>
    <row r="1049" spans="1:15" ht="13.7" customHeight="1" x14ac:dyDescent="0.25">
      <c r="A1049" s="85">
        <f>'EMFAC2017EI-2011Class'!B4630</f>
        <v>2021</v>
      </c>
      <c r="B1049" s="86" t="str">
        <f>'EMFAC2017EI-2011Class'!C4630</f>
        <v>T6 CAIRP Heavy</v>
      </c>
      <c r="C1049" s="85">
        <f>'EMFAC2017EI-2011Class'!D4630</f>
        <v>2003</v>
      </c>
      <c r="D1049" s="85">
        <f>'EMFAC2017EI-2011Class'!F4630</f>
        <v>18</v>
      </c>
      <c r="E1049" s="87" t="str">
        <f t="shared" si="34"/>
        <v>T6 CAIRP Heavy-18</v>
      </c>
      <c r="F1049" s="88">
        <f>VLOOKUP(E1049,HD_Odo!$C$2:$D$1381,2,FALSE)</f>
        <v>356652.04</v>
      </c>
      <c r="G1049" s="92" t="str">
        <f>'EMFAC2017EI-2011Class'!H4630</f>
        <v>2021-T6 CAIRP Heavy-18</v>
      </c>
      <c r="H1049" s="77">
        <f t="shared" si="33"/>
        <v>0.91782375830727636</v>
      </c>
      <c r="J1049" s="13"/>
      <c r="N1049" s="37"/>
      <c r="O1049" s="36"/>
    </row>
    <row r="1050" spans="1:15" ht="13.7" customHeight="1" x14ac:dyDescent="0.25">
      <c r="A1050" s="85">
        <f>'EMFAC2017EI-2011Class'!B4631</f>
        <v>2021</v>
      </c>
      <c r="B1050" s="86" t="str">
        <f>'EMFAC2017EI-2011Class'!C4631</f>
        <v>T6 CAIRP Heavy</v>
      </c>
      <c r="C1050" s="85">
        <f>'EMFAC2017EI-2011Class'!D4631</f>
        <v>2002</v>
      </c>
      <c r="D1050" s="85">
        <f>'EMFAC2017EI-2011Class'!F4631</f>
        <v>19</v>
      </c>
      <c r="E1050" s="87" t="str">
        <f t="shared" si="34"/>
        <v>T6 CAIRP Heavy-19</v>
      </c>
      <c r="F1050" s="88">
        <f>VLOOKUP(E1050,HD_Odo!$C$2:$D$1381,2,FALSE)</f>
        <v>367703.03999999998</v>
      </c>
      <c r="G1050" s="92" t="str">
        <f>'EMFAC2017EI-2011Class'!H4631</f>
        <v>2021-T6 CAIRP Heavy-19</v>
      </c>
      <c r="H1050" s="77">
        <f t="shared" si="33"/>
        <v>0.9168466949086459</v>
      </c>
      <c r="J1050" s="13"/>
      <c r="N1050" s="37"/>
      <c r="O1050" s="36"/>
    </row>
    <row r="1051" spans="1:15" ht="13.7" customHeight="1" x14ac:dyDescent="0.25">
      <c r="A1051" s="85">
        <f>'EMFAC2017EI-2011Class'!B4632</f>
        <v>2021</v>
      </c>
      <c r="B1051" s="86" t="str">
        <f>'EMFAC2017EI-2011Class'!C4632</f>
        <v>T6 CAIRP Heavy</v>
      </c>
      <c r="C1051" s="85">
        <f>'EMFAC2017EI-2011Class'!D4632</f>
        <v>2001</v>
      </c>
      <c r="D1051" s="85">
        <f>'EMFAC2017EI-2011Class'!F4632</f>
        <v>20</v>
      </c>
      <c r="E1051" s="87" t="str">
        <f t="shared" si="34"/>
        <v>T6 CAIRP Heavy-20</v>
      </c>
      <c r="F1051" s="88">
        <f>VLOOKUP(E1051,HD_Odo!$C$2:$D$1381,2,FALSE)</f>
        <v>378676.04</v>
      </c>
      <c r="G1051" s="92" t="str">
        <f>'EMFAC2017EI-2011Class'!H4632</f>
        <v>2021-T6 CAIRP Heavy-20</v>
      </c>
      <c r="H1051" s="77">
        <f t="shared" si="33"/>
        <v>0.91591169241917969</v>
      </c>
      <c r="J1051" s="13"/>
      <c r="N1051" s="37"/>
      <c r="O1051" s="36"/>
    </row>
    <row r="1052" spans="1:15" ht="13.7" customHeight="1" x14ac:dyDescent="0.25">
      <c r="A1052" s="85">
        <f>'EMFAC2017EI-2011Class'!B4633</f>
        <v>2021</v>
      </c>
      <c r="B1052" s="86" t="str">
        <f>'EMFAC2017EI-2011Class'!C4633</f>
        <v>T6 CAIRP Heavy</v>
      </c>
      <c r="C1052" s="85">
        <f>'EMFAC2017EI-2011Class'!D4633</f>
        <v>2000</v>
      </c>
      <c r="D1052" s="85">
        <f>'EMFAC2017EI-2011Class'!F4633</f>
        <v>21</v>
      </c>
      <c r="E1052" s="87" t="str">
        <f t="shared" si="34"/>
        <v>T6 CAIRP Heavy-21</v>
      </c>
      <c r="F1052" s="88">
        <f>VLOOKUP(E1052,HD_Odo!$C$2:$D$1381,2,FALSE)</f>
        <v>389550.04</v>
      </c>
      <c r="G1052" s="92" t="str">
        <f>'EMFAC2017EI-2011Class'!H4633</f>
        <v>2021-T6 CAIRP Heavy-21</v>
      </c>
      <c r="H1052" s="77">
        <f t="shared" si="33"/>
        <v>0.91501785432405969</v>
      </c>
      <c r="J1052" s="13"/>
      <c r="N1052" s="37"/>
      <c r="O1052" s="36"/>
    </row>
    <row r="1053" spans="1:15" ht="13.7" customHeight="1" x14ac:dyDescent="0.25">
      <c r="A1053" s="85">
        <f>'EMFAC2017EI-2011Class'!B4634</f>
        <v>2021</v>
      </c>
      <c r="B1053" s="86" t="str">
        <f>'EMFAC2017EI-2011Class'!C4634</f>
        <v>T6 CAIRP Heavy</v>
      </c>
      <c r="C1053" s="85">
        <f>'EMFAC2017EI-2011Class'!D4634</f>
        <v>1999</v>
      </c>
      <c r="D1053" s="85">
        <f>'EMFAC2017EI-2011Class'!F4634</f>
        <v>22</v>
      </c>
      <c r="E1053" s="87" t="str">
        <f t="shared" si="34"/>
        <v>T6 CAIRP Heavy-22</v>
      </c>
      <c r="F1053" s="88">
        <f>VLOOKUP(E1053,HD_Odo!$C$2:$D$1381,2,FALSE)</f>
        <v>400000</v>
      </c>
      <c r="G1053" s="92" t="str">
        <f>'EMFAC2017EI-2011Class'!H4634</f>
        <v>2021-T6 CAIRP Heavy-22</v>
      </c>
      <c r="H1053" s="77">
        <f t="shared" si="33"/>
        <v>0.91418799508699167</v>
      </c>
      <c r="J1053" s="13"/>
      <c r="N1053" s="37"/>
      <c r="O1053" s="36"/>
    </row>
    <row r="1054" spans="1:15" ht="13.7" customHeight="1" x14ac:dyDescent="0.25">
      <c r="A1054" s="85">
        <f>'EMFAC2017EI-2011Class'!B4635</f>
        <v>2021</v>
      </c>
      <c r="B1054" s="86" t="str">
        <f>'EMFAC2017EI-2011Class'!C4635</f>
        <v>T6 CAIRP Heavy</v>
      </c>
      <c r="C1054" s="85">
        <f>'EMFAC2017EI-2011Class'!D4635</f>
        <v>1998</v>
      </c>
      <c r="D1054" s="85">
        <f>'EMFAC2017EI-2011Class'!F4635</f>
        <v>23</v>
      </c>
      <c r="E1054" s="87" t="str">
        <f t="shared" si="34"/>
        <v>T6 CAIRP Heavy-23</v>
      </c>
      <c r="F1054" s="88">
        <f>VLOOKUP(E1054,HD_Odo!$C$2:$D$1381,2,FALSE)</f>
        <v>400000</v>
      </c>
      <c r="G1054" s="92" t="str">
        <f>'EMFAC2017EI-2011Class'!H4635</f>
        <v>2021-T6 CAIRP Heavy-23</v>
      </c>
      <c r="H1054" s="77">
        <f t="shared" si="33"/>
        <v>0.91418799508699167</v>
      </c>
      <c r="J1054" s="13"/>
      <c r="N1054" s="37"/>
      <c r="O1054" s="36"/>
    </row>
    <row r="1055" spans="1:15" ht="13.7" customHeight="1" x14ac:dyDescent="0.25">
      <c r="A1055" s="85">
        <f>'EMFAC2017EI-2011Class'!B4636</f>
        <v>2021</v>
      </c>
      <c r="B1055" s="86" t="str">
        <f>'EMFAC2017EI-2011Class'!C4636</f>
        <v>T6 CAIRP Heavy</v>
      </c>
      <c r="C1055" s="85">
        <f>'EMFAC2017EI-2011Class'!D4636</f>
        <v>1997</v>
      </c>
      <c r="D1055" s="85">
        <f>'EMFAC2017EI-2011Class'!F4636</f>
        <v>24</v>
      </c>
      <c r="E1055" s="87" t="str">
        <f t="shared" si="34"/>
        <v>T6 CAIRP Heavy-24</v>
      </c>
      <c r="F1055" s="88">
        <f>VLOOKUP(E1055,HD_Odo!$C$2:$D$1381,2,FALSE)</f>
        <v>400000</v>
      </c>
      <c r="G1055" s="92" t="str">
        <f>'EMFAC2017EI-2011Class'!H4636</f>
        <v>2021-T6 CAIRP Heavy-24</v>
      </c>
      <c r="H1055" s="77">
        <f t="shared" si="33"/>
        <v>0.91418799508699167</v>
      </c>
      <c r="J1055" s="13"/>
      <c r="N1055" s="37"/>
      <c r="O1055" s="36"/>
    </row>
    <row r="1056" spans="1:15" ht="13.7" customHeight="1" x14ac:dyDescent="0.25">
      <c r="A1056" s="85">
        <f>'EMFAC2017EI-2011Class'!B4637</f>
        <v>2021</v>
      </c>
      <c r="B1056" s="86" t="str">
        <f>'EMFAC2017EI-2011Class'!C4637</f>
        <v>T6 CAIRP Heavy</v>
      </c>
      <c r="C1056" s="85">
        <f>'EMFAC2017EI-2011Class'!D4637</f>
        <v>1996</v>
      </c>
      <c r="D1056" s="85">
        <f>'EMFAC2017EI-2011Class'!F4637</f>
        <v>25</v>
      </c>
      <c r="E1056" s="87" t="str">
        <f t="shared" si="34"/>
        <v>T6 CAIRP Heavy-25</v>
      </c>
      <c r="F1056" s="88">
        <f>VLOOKUP(E1056,HD_Odo!$C$2:$D$1381,2,FALSE)</f>
        <v>400000</v>
      </c>
      <c r="G1056" s="92" t="str">
        <f>'EMFAC2017EI-2011Class'!H4637</f>
        <v>2021-T6 CAIRP Heavy-25</v>
      </c>
      <c r="H1056" s="77">
        <f t="shared" si="33"/>
        <v>0.91418799508699167</v>
      </c>
      <c r="J1056" s="13"/>
      <c r="N1056" s="37"/>
      <c r="O1056" s="36"/>
    </row>
    <row r="1057" spans="1:15" ht="13.7" customHeight="1" x14ac:dyDescent="0.25">
      <c r="A1057" s="85">
        <f>'EMFAC2017EI-2011Class'!B4638</f>
        <v>2021</v>
      </c>
      <c r="B1057" s="86" t="str">
        <f>'EMFAC2017EI-2011Class'!C4638</f>
        <v>T6 CAIRP Small</v>
      </c>
      <c r="C1057" s="85">
        <f>'EMFAC2017EI-2011Class'!D4638</f>
        <v>2022</v>
      </c>
      <c r="D1057" s="85">
        <f>'EMFAC2017EI-2011Class'!F4638</f>
        <v>-1</v>
      </c>
      <c r="E1057" s="87" t="str">
        <f t="shared" si="34"/>
        <v>T6 CAIRP Small--1</v>
      </c>
      <c r="F1057" s="88">
        <f>VLOOKUP(E1057,HD_Odo!$C$2:$D$1381,2,FALSE)</f>
        <v>0</v>
      </c>
      <c r="G1057" s="92" t="str">
        <f>'EMFAC2017EI-2011Class'!H4638</f>
        <v>2021-T6 CAIRP Small--1</v>
      </c>
      <c r="H1057" s="77">
        <f t="shared" si="33"/>
        <v>1</v>
      </c>
      <c r="J1057" s="13"/>
      <c r="N1057" s="37"/>
      <c r="O1057" s="36"/>
    </row>
    <row r="1058" spans="1:15" ht="13.7" customHeight="1" x14ac:dyDescent="0.25">
      <c r="A1058" s="85">
        <f>'EMFAC2017EI-2011Class'!B4639</f>
        <v>2021</v>
      </c>
      <c r="B1058" s="86" t="str">
        <f>'EMFAC2017EI-2011Class'!C4639</f>
        <v>T6 CAIRP Small</v>
      </c>
      <c r="C1058" s="85">
        <f>'EMFAC2017EI-2011Class'!D4639</f>
        <v>2021</v>
      </c>
      <c r="D1058" s="85">
        <f>'EMFAC2017EI-2011Class'!F4639</f>
        <v>0</v>
      </c>
      <c r="E1058" s="87" t="str">
        <f t="shared" si="34"/>
        <v>T6 CAIRP Small-0</v>
      </c>
      <c r="F1058" s="88">
        <f>VLOOKUP(E1058,HD_Odo!$C$2:$D$1381,2,FALSE)</f>
        <v>26110</v>
      </c>
      <c r="G1058" s="92" t="str">
        <f>'EMFAC2017EI-2011Class'!H4639</f>
        <v>2021-T6 CAIRP Small-0</v>
      </c>
      <c r="H1058" s="77">
        <f t="shared" si="33"/>
        <v>0.95255393023437751</v>
      </c>
      <c r="J1058" s="13"/>
      <c r="N1058" s="37"/>
      <c r="O1058" s="36"/>
    </row>
    <row r="1059" spans="1:15" ht="13.7" customHeight="1" x14ac:dyDescent="0.25">
      <c r="A1059" s="85">
        <f>'EMFAC2017EI-2011Class'!B4640</f>
        <v>2021</v>
      </c>
      <c r="B1059" s="86" t="str">
        <f>'EMFAC2017EI-2011Class'!C4640</f>
        <v>T6 CAIRP Small</v>
      </c>
      <c r="C1059" s="85">
        <f>'EMFAC2017EI-2011Class'!D4640</f>
        <v>2020</v>
      </c>
      <c r="D1059" s="85">
        <f>'EMFAC2017EI-2011Class'!F4640</f>
        <v>1</v>
      </c>
      <c r="E1059" s="87" t="str">
        <f t="shared" si="34"/>
        <v>T6 CAIRP Small-1</v>
      </c>
      <c r="F1059" s="88">
        <f>VLOOKUP(E1059,HD_Odo!$C$2:$D$1381,2,FALSE)</f>
        <v>52220.02</v>
      </c>
      <c r="G1059" s="92" t="str">
        <f>'EMFAC2017EI-2011Class'!H4640</f>
        <v>2021-T6 CAIRP Small-1</v>
      </c>
      <c r="H1059" s="77">
        <f t="shared" si="33"/>
        <v>0.91846051522713612</v>
      </c>
      <c r="J1059" s="13"/>
      <c r="N1059" s="37"/>
      <c r="O1059" s="36"/>
    </row>
    <row r="1060" spans="1:15" ht="13.7" customHeight="1" x14ac:dyDescent="0.25">
      <c r="A1060" s="85">
        <f>'EMFAC2017EI-2011Class'!B4641</f>
        <v>2021</v>
      </c>
      <c r="B1060" s="86" t="str">
        <f>'EMFAC2017EI-2011Class'!C4641</f>
        <v>T6 CAIRP Small</v>
      </c>
      <c r="C1060" s="85">
        <f>'EMFAC2017EI-2011Class'!D4641</f>
        <v>2019</v>
      </c>
      <c r="D1060" s="85">
        <f>'EMFAC2017EI-2011Class'!F4641</f>
        <v>2</v>
      </c>
      <c r="E1060" s="87" t="str">
        <f t="shared" si="34"/>
        <v>T6 CAIRP Small-2</v>
      </c>
      <c r="F1060" s="88">
        <f>VLOOKUP(E1060,HD_Odo!$C$2:$D$1381,2,FALSE)</f>
        <v>78443.02</v>
      </c>
      <c r="G1060" s="92" t="str">
        <f>'EMFAC2017EI-2011Class'!H4641</f>
        <v>2021-T6 CAIRP Small-2</v>
      </c>
      <c r="H1060" s="77">
        <f t="shared" si="33"/>
        <v>0.89268101017598023</v>
      </c>
      <c r="J1060" s="13"/>
      <c r="N1060" s="37"/>
      <c r="O1060" s="36"/>
    </row>
    <row r="1061" spans="1:15" ht="13.7" customHeight="1" x14ac:dyDescent="0.25">
      <c r="A1061" s="85">
        <f>'EMFAC2017EI-2011Class'!B4642</f>
        <v>2021</v>
      </c>
      <c r="B1061" s="86" t="str">
        <f>'EMFAC2017EI-2011Class'!C4642</f>
        <v>T6 CAIRP Small</v>
      </c>
      <c r="C1061" s="85">
        <f>'EMFAC2017EI-2011Class'!D4642</f>
        <v>2018</v>
      </c>
      <c r="D1061" s="85">
        <f>'EMFAC2017EI-2011Class'!F4642</f>
        <v>3</v>
      </c>
      <c r="E1061" s="87" t="str">
        <f t="shared" si="34"/>
        <v>T6 CAIRP Small-3</v>
      </c>
      <c r="F1061" s="88">
        <f>VLOOKUP(E1061,HD_Odo!$C$2:$D$1381,2,FALSE)</f>
        <v>104183.02</v>
      </c>
      <c r="G1061" s="92" t="str">
        <f>'EMFAC2017EI-2011Class'!H4642</f>
        <v>2021-T6 CAIRP Small-3</v>
      </c>
      <c r="H1061" s="77">
        <f t="shared" si="33"/>
        <v>0.8729124047501341</v>
      </c>
      <c r="J1061" s="13"/>
      <c r="N1061" s="37"/>
      <c r="O1061" s="36"/>
    </row>
    <row r="1062" spans="1:15" ht="13.7" customHeight="1" x14ac:dyDescent="0.25">
      <c r="A1062" s="85">
        <f>'EMFAC2017EI-2011Class'!B4643</f>
        <v>2021</v>
      </c>
      <c r="B1062" s="86" t="str">
        <f>'EMFAC2017EI-2011Class'!C4643</f>
        <v>T6 CAIRP Small</v>
      </c>
      <c r="C1062" s="85">
        <f>'EMFAC2017EI-2011Class'!D4643</f>
        <v>2017</v>
      </c>
      <c r="D1062" s="85">
        <f>'EMFAC2017EI-2011Class'!F4643</f>
        <v>4</v>
      </c>
      <c r="E1062" s="87" t="str">
        <f t="shared" si="34"/>
        <v>T6 CAIRP Small-4</v>
      </c>
      <c r="F1062" s="88">
        <f>VLOOKUP(E1062,HD_Odo!$C$2:$D$1381,2,FALSE)</f>
        <v>129033.02</v>
      </c>
      <c r="G1062" s="92" t="str">
        <f>'EMFAC2017EI-2011Class'!H4643</f>
        <v>2021-T6 CAIRP Small-4</v>
      </c>
      <c r="H1062" s="77">
        <f t="shared" si="33"/>
        <v>0.85750735126990651</v>
      </c>
      <c r="J1062" s="13"/>
      <c r="N1062" s="37"/>
      <c r="O1062" s="36"/>
    </row>
    <row r="1063" spans="1:15" ht="13.7" customHeight="1" x14ac:dyDescent="0.25">
      <c r="A1063" s="85">
        <f>'EMFAC2017EI-2011Class'!B4644</f>
        <v>2021</v>
      </c>
      <c r="B1063" s="86" t="str">
        <f>'EMFAC2017EI-2011Class'!C4644</f>
        <v>T6 CAIRP Small</v>
      </c>
      <c r="C1063" s="85">
        <f>'EMFAC2017EI-2011Class'!D4644</f>
        <v>2016</v>
      </c>
      <c r="D1063" s="85">
        <f>'EMFAC2017EI-2011Class'!F4644</f>
        <v>5</v>
      </c>
      <c r="E1063" s="87" t="str">
        <f t="shared" si="34"/>
        <v>T6 CAIRP Small-5</v>
      </c>
      <c r="F1063" s="88">
        <f>VLOOKUP(E1063,HD_Odo!$C$2:$D$1381,2,FALSE)</f>
        <v>152742.01999999999</v>
      </c>
      <c r="G1063" s="92" t="str">
        <f>'EMFAC2017EI-2011Class'!H4644</f>
        <v>2021-T6 CAIRP Small-5</v>
      </c>
      <c r="H1063" s="77">
        <f t="shared" si="33"/>
        <v>0.84530444915233571</v>
      </c>
      <c r="J1063" s="13"/>
      <c r="N1063" s="37"/>
      <c r="O1063" s="36"/>
    </row>
    <row r="1064" spans="1:15" ht="13.7" customHeight="1" x14ac:dyDescent="0.25">
      <c r="A1064" s="85">
        <f>'EMFAC2017EI-2011Class'!B4645</f>
        <v>2021</v>
      </c>
      <c r="B1064" s="86" t="str">
        <f>'EMFAC2017EI-2011Class'!C4645</f>
        <v>T6 CAIRP Small</v>
      </c>
      <c r="C1064" s="85">
        <f>'EMFAC2017EI-2011Class'!D4645</f>
        <v>2015</v>
      </c>
      <c r="D1064" s="85">
        <f>'EMFAC2017EI-2011Class'!F4645</f>
        <v>6</v>
      </c>
      <c r="E1064" s="87" t="str">
        <f t="shared" si="34"/>
        <v>T6 CAIRP Small-6</v>
      </c>
      <c r="F1064" s="88">
        <f>VLOOKUP(E1064,HD_Odo!$C$2:$D$1381,2,FALSE)</f>
        <v>175186.02</v>
      </c>
      <c r="G1064" s="92" t="str">
        <f>'EMFAC2017EI-2011Class'!H4645</f>
        <v>2021-T6 CAIRP Small-6</v>
      </c>
      <c r="H1064" s="77">
        <f t="shared" si="33"/>
        <v>0.83548073136508128</v>
      </c>
      <c r="J1064" s="13"/>
      <c r="N1064" s="37"/>
      <c r="O1064" s="36"/>
    </row>
    <row r="1065" spans="1:15" ht="13.7" customHeight="1" x14ac:dyDescent="0.25">
      <c r="A1065" s="85">
        <f>'EMFAC2017EI-2011Class'!B4646</f>
        <v>2021</v>
      </c>
      <c r="B1065" s="86" t="str">
        <f>'EMFAC2017EI-2011Class'!C4646</f>
        <v>T6 CAIRP Small</v>
      </c>
      <c r="C1065" s="85">
        <f>'EMFAC2017EI-2011Class'!D4646</f>
        <v>2014</v>
      </c>
      <c r="D1065" s="85">
        <f>'EMFAC2017EI-2011Class'!F4646</f>
        <v>7</v>
      </c>
      <c r="E1065" s="87" t="str">
        <f t="shared" si="34"/>
        <v>T6 CAIRP Small-7</v>
      </c>
      <c r="F1065" s="88">
        <f>VLOOKUP(E1065,HD_Odo!$C$2:$D$1381,2,FALSE)</f>
        <v>196337.04</v>
      </c>
      <c r="G1065" s="92" t="str">
        <f>'EMFAC2017EI-2011Class'!H4646</f>
        <v>2021-T6 CAIRP Small-7</v>
      </c>
      <c r="H1065" s="77">
        <f t="shared" si="33"/>
        <v>0.82744718218582824</v>
      </c>
      <c r="J1065" s="13"/>
      <c r="N1065" s="37"/>
      <c r="O1065" s="36"/>
    </row>
    <row r="1066" spans="1:15" ht="13.7" customHeight="1" x14ac:dyDescent="0.25">
      <c r="A1066" s="85">
        <f>'EMFAC2017EI-2011Class'!B4647</f>
        <v>2021</v>
      </c>
      <c r="B1066" s="86" t="str">
        <f>'EMFAC2017EI-2011Class'!C4647</f>
        <v>T6 CAIRP Small</v>
      </c>
      <c r="C1066" s="85">
        <f>'EMFAC2017EI-2011Class'!D4647</f>
        <v>2013</v>
      </c>
      <c r="D1066" s="85">
        <f>'EMFAC2017EI-2011Class'!F4647</f>
        <v>8</v>
      </c>
      <c r="E1066" s="87" t="str">
        <f t="shared" si="34"/>
        <v>T6 CAIRP Small-8</v>
      </c>
      <c r="F1066" s="88">
        <f>VLOOKUP(E1066,HD_Odo!$C$2:$D$1381,2,FALSE)</f>
        <v>216233.04</v>
      </c>
      <c r="G1066" s="92" t="str">
        <f>'EMFAC2017EI-2011Class'!H4647</f>
        <v>2021-T6 CAIRP Small-8</v>
      </c>
      <c r="H1066" s="77">
        <f t="shared" si="33"/>
        <v>0.79640591640652436</v>
      </c>
      <c r="J1066" s="13"/>
      <c r="N1066" s="37"/>
      <c r="O1066" s="36"/>
    </row>
    <row r="1067" spans="1:15" ht="13.7" customHeight="1" x14ac:dyDescent="0.25">
      <c r="A1067" s="85">
        <f>'EMFAC2017EI-2011Class'!B4648</f>
        <v>2021</v>
      </c>
      <c r="B1067" s="86" t="str">
        <f>'EMFAC2017EI-2011Class'!C4648</f>
        <v>T6 CAIRP Small</v>
      </c>
      <c r="C1067" s="85">
        <f>'EMFAC2017EI-2011Class'!D4648</f>
        <v>2012</v>
      </c>
      <c r="D1067" s="85">
        <f>'EMFAC2017EI-2011Class'!F4648</f>
        <v>9</v>
      </c>
      <c r="E1067" s="87" t="str">
        <f t="shared" si="34"/>
        <v>T6 CAIRP Small-9</v>
      </c>
      <c r="F1067" s="88">
        <f>VLOOKUP(E1067,HD_Odo!$C$2:$D$1381,2,FALSE)</f>
        <v>234945.04</v>
      </c>
      <c r="G1067" s="92" t="str">
        <f>'EMFAC2017EI-2011Class'!H4648</f>
        <v>2021-T6 CAIRP Small-9</v>
      </c>
      <c r="H1067" s="77">
        <f t="shared" si="33"/>
        <v>0.79167066647074646</v>
      </c>
      <c r="J1067" s="13"/>
      <c r="N1067" s="37"/>
      <c r="O1067" s="36"/>
    </row>
    <row r="1068" spans="1:15" ht="13.7" customHeight="1" x14ac:dyDescent="0.25">
      <c r="A1068" s="85">
        <f>'EMFAC2017EI-2011Class'!B4649</f>
        <v>2021</v>
      </c>
      <c r="B1068" s="86" t="str">
        <f>'EMFAC2017EI-2011Class'!C4649</f>
        <v>T6 CAIRP Small</v>
      </c>
      <c r="C1068" s="85">
        <f>'EMFAC2017EI-2011Class'!D4649</f>
        <v>2011</v>
      </c>
      <c r="D1068" s="85">
        <f>'EMFAC2017EI-2011Class'!F4649</f>
        <v>10</v>
      </c>
      <c r="E1068" s="87" t="str">
        <f t="shared" si="34"/>
        <v>T6 CAIRP Small-10</v>
      </c>
      <c r="F1068" s="88">
        <f>VLOOKUP(E1068,HD_Odo!$C$2:$D$1381,2,FALSE)</f>
        <v>252551.04000000001</v>
      </c>
      <c r="G1068" s="92" t="str">
        <f>'EMFAC2017EI-2011Class'!H4649</f>
        <v>2021-T6 CAIRP Small-10</v>
      </c>
      <c r="H1068" s="77">
        <f t="shared" si="33"/>
        <v>0.78769274719448112</v>
      </c>
      <c r="J1068" s="13"/>
      <c r="N1068" s="37"/>
      <c r="O1068" s="36"/>
    </row>
    <row r="1069" spans="1:15" ht="13.7" customHeight="1" x14ac:dyDescent="0.25">
      <c r="A1069" s="85">
        <f>'EMFAC2017EI-2011Class'!B4650</f>
        <v>2021</v>
      </c>
      <c r="B1069" s="86" t="str">
        <f>'EMFAC2017EI-2011Class'!C4650</f>
        <v>T6 CAIRP Small</v>
      </c>
      <c r="C1069" s="85">
        <f>'EMFAC2017EI-2011Class'!D4650</f>
        <v>2010</v>
      </c>
      <c r="D1069" s="85">
        <f>'EMFAC2017EI-2011Class'!F4650</f>
        <v>11</v>
      </c>
      <c r="E1069" s="87" t="str">
        <f t="shared" si="34"/>
        <v>T6 CAIRP Small-11</v>
      </c>
      <c r="F1069" s="88">
        <f>VLOOKUP(E1069,HD_Odo!$C$2:$D$1381,2,FALSE)</f>
        <v>269102.03999999998</v>
      </c>
      <c r="G1069" s="92" t="str">
        <f>'EMFAC2017EI-2011Class'!H4650</f>
        <v>2021-T6 CAIRP Small-11</v>
      </c>
      <c r="H1069" s="77">
        <f t="shared" si="33"/>
        <v>0.7969312239304267</v>
      </c>
      <c r="J1069" s="13"/>
      <c r="N1069" s="37"/>
      <c r="O1069" s="36"/>
    </row>
    <row r="1070" spans="1:15" ht="13.7" customHeight="1" x14ac:dyDescent="0.25">
      <c r="A1070" s="85">
        <f>'EMFAC2017EI-2011Class'!B4651</f>
        <v>2021</v>
      </c>
      <c r="B1070" s="86" t="str">
        <f>'EMFAC2017EI-2011Class'!C4651</f>
        <v>T6 CAIRP Small</v>
      </c>
      <c r="C1070" s="85">
        <f>'EMFAC2017EI-2011Class'!D4651</f>
        <v>2009</v>
      </c>
      <c r="D1070" s="85">
        <f>'EMFAC2017EI-2011Class'!F4651</f>
        <v>12</v>
      </c>
      <c r="E1070" s="87" t="str">
        <f t="shared" si="34"/>
        <v>T6 CAIRP Small-12</v>
      </c>
      <c r="F1070" s="88">
        <f>VLOOKUP(E1070,HD_Odo!$C$2:$D$1381,2,FALSE)</f>
        <v>284592.03999999998</v>
      </c>
      <c r="G1070" s="92" t="str">
        <f>'EMFAC2017EI-2011Class'!H4651</f>
        <v>2021-T6 CAIRP Small-12</v>
      </c>
      <c r="H1070" s="77">
        <f t="shared" si="33"/>
        <v>0.7923026723302935</v>
      </c>
      <c r="J1070" s="13"/>
      <c r="N1070" s="37"/>
      <c r="O1070" s="36"/>
    </row>
    <row r="1071" spans="1:15" ht="13.7" customHeight="1" x14ac:dyDescent="0.25">
      <c r="A1071" s="85">
        <f>'EMFAC2017EI-2011Class'!B4652</f>
        <v>2021</v>
      </c>
      <c r="B1071" s="86" t="str">
        <f>'EMFAC2017EI-2011Class'!C4652</f>
        <v>T6 CAIRP Small</v>
      </c>
      <c r="C1071" s="85">
        <f>'EMFAC2017EI-2011Class'!D4652</f>
        <v>2008</v>
      </c>
      <c r="D1071" s="85">
        <f>'EMFAC2017EI-2011Class'!F4652</f>
        <v>13</v>
      </c>
      <c r="E1071" s="87" t="str">
        <f t="shared" si="34"/>
        <v>T6 CAIRP Small-13</v>
      </c>
      <c r="F1071" s="88">
        <f>VLOOKUP(E1071,HD_Odo!$C$2:$D$1381,2,FALSE)</f>
        <v>298930.03999999998</v>
      </c>
      <c r="G1071" s="92" t="str">
        <f>'EMFAC2017EI-2011Class'!H4652</f>
        <v>2021-T6 CAIRP Small-13</v>
      </c>
      <c r="H1071" s="77">
        <f t="shared" si="33"/>
        <v>0.78828156918767578</v>
      </c>
      <c r="J1071" s="13"/>
      <c r="N1071" s="37"/>
      <c r="O1071" s="36"/>
    </row>
    <row r="1072" spans="1:15" ht="13.7" customHeight="1" x14ac:dyDescent="0.25">
      <c r="A1072" s="85">
        <f>'EMFAC2017EI-2011Class'!B4653</f>
        <v>2021</v>
      </c>
      <c r="B1072" s="86" t="str">
        <f>'EMFAC2017EI-2011Class'!C4653</f>
        <v>T6 CAIRP Small</v>
      </c>
      <c r="C1072" s="85">
        <f>'EMFAC2017EI-2011Class'!D4653</f>
        <v>2007</v>
      </c>
      <c r="D1072" s="85">
        <f>'EMFAC2017EI-2011Class'!F4653</f>
        <v>14</v>
      </c>
      <c r="E1072" s="87" t="str">
        <f t="shared" si="34"/>
        <v>T6 CAIRP Small-14</v>
      </c>
      <c r="F1072" s="88">
        <f>VLOOKUP(E1072,HD_Odo!$C$2:$D$1381,2,FALSE)</f>
        <v>311906.03999999998</v>
      </c>
      <c r="G1072" s="92" t="str">
        <f>'EMFAC2017EI-2011Class'!H4653</f>
        <v>2021-T6 CAIRP Small-14</v>
      </c>
      <c r="H1072" s="77">
        <f t="shared" si="33"/>
        <v>0.87080706628038773</v>
      </c>
      <c r="J1072" s="13"/>
      <c r="N1072" s="37"/>
      <c r="O1072" s="36"/>
    </row>
    <row r="1073" spans="1:15" ht="13.7" customHeight="1" x14ac:dyDescent="0.25">
      <c r="A1073" s="85">
        <f>'EMFAC2017EI-2011Class'!B4654</f>
        <v>2021</v>
      </c>
      <c r="B1073" s="86" t="str">
        <f>'EMFAC2017EI-2011Class'!C4654</f>
        <v>T6 CAIRP Small</v>
      </c>
      <c r="C1073" s="85">
        <f>'EMFAC2017EI-2011Class'!D4654</f>
        <v>2006</v>
      </c>
      <c r="D1073" s="85">
        <f>'EMFAC2017EI-2011Class'!F4654</f>
        <v>15</v>
      </c>
      <c r="E1073" s="87" t="str">
        <f t="shared" si="34"/>
        <v>T6 CAIRP Small-15</v>
      </c>
      <c r="F1073" s="88">
        <f>VLOOKUP(E1073,HD_Odo!$C$2:$D$1381,2,FALSE)</f>
        <v>323163.03999999998</v>
      </c>
      <c r="G1073" s="92" t="str">
        <f>'EMFAC2017EI-2011Class'!H4654</f>
        <v>2021-T6 CAIRP Small-15</v>
      </c>
      <c r="H1073" s="77">
        <f t="shared" si="33"/>
        <v>0.86872638176177686</v>
      </c>
      <c r="J1073" s="13"/>
      <c r="N1073" s="37"/>
      <c r="O1073" s="36"/>
    </row>
    <row r="1074" spans="1:15" ht="13.7" customHeight="1" x14ac:dyDescent="0.25">
      <c r="A1074" s="85">
        <f>'EMFAC2017EI-2011Class'!B4655</f>
        <v>2021</v>
      </c>
      <c r="B1074" s="86" t="str">
        <f>'EMFAC2017EI-2011Class'!C4655</f>
        <v>T6 CAIRP Small</v>
      </c>
      <c r="C1074" s="85">
        <f>'EMFAC2017EI-2011Class'!D4655</f>
        <v>2005</v>
      </c>
      <c r="D1074" s="85">
        <f>'EMFAC2017EI-2011Class'!F4655</f>
        <v>16</v>
      </c>
      <c r="E1074" s="87" t="str">
        <f t="shared" si="34"/>
        <v>T6 CAIRP Small-16</v>
      </c>
      <c r="F1074" s="88">
        <f>VLOOKUP(E1074,HD_Odo!$C$2:$D$1381,2,FALSE)</f>
        <v>334374.03999999998</v>
      </c>
      <c r="G1074" s="92" t="str">
        <f>'EMFAC2017EI-2011Class'!H4655</f>
        <v>2021-T6 CAIRP Small-16</v>
      </c>
      <c r="H1074" s="77">
        <f t="shared" si="33"/>
        <v>0.86673247555744548</v>
      </c>
      <c r="J1074" s="13"/>
      <c r="N1074" s="37"/>
      <c r="O1074" s="36"/>
    </row>
    <row r="1075" spans="1:15" ht="13.7" customHeight="1" x14ac:dyDescent="0.25">
      <c r="A1075" s="85">
        <f>'EMFAC2017EI-2011Class'!B4656</f>
        <v>2021</v>
      </c>
      <c r="B1075" s="86" t="str">
        <f>'EMFAC2017EI-2011Class'!C4656</f>
        <v>T6 CAIRP Small</v>
      </c>
      <c r="C1075" s="85">
        <f>'EMFAC2017EI-2011Class'!D4656</f>
        <v>2004</v>
      </c>
      <c r="D1075" s="85">
        <f>'EMFAC2017EI-2011Class'!F4656</f>
        <v>17</v>
      </c>
      <c r="E1075" s="87" t="str">
        <f t="shared" si="34"/>
        <v>T6 CAIRP Small-17</v>
      </c>
      <c r="F1075" s="88">
        <f>VLOOKUP(E1075,HD_Odo!$C$2:$D$1381,2,FALSE)</f>
        <v>345539.04</v>
      </c>
      <c r="G1075" s="92" t="str">
        <f>'EMFAC2017EI-2011Class'!H4656</f>
        <v>2021-T6 CAIRP Small-17</v>
      </c>
      <c r="H1075" s="77">
        <f t="shared" si="33"/>
        <v>0.86482007702786501</v>
      </c>
      <c r="J1075" s="13"/>
      <c r="N1075" s="37"/>
      <c r="O1075" s="36"/>
    </row>
    <row r="1076" spans="1:15" ht="13.7" customHeight="1" x14ac:dyDescent="0.25">
      <c r="A1076" s="85">
        <f>'EMFAC2017EI-2011Class'!B4657</f>
        <v>2021</v>
      </c>
      <c r="B1076" s="86" t="str">
        <f>'EMFAC2017EI-2011Class'!C4657</f>
        <v>T6 CAIRP Small</v>
      </c>
      <c r="C1076" s="85">
        <f>'EMFAC2017EI-2011Class'!D4657</f>
        <v>2003</v>
      </c>
      <c r="D1076" s="85">
        <f>'EMFAC2017EI-2011Class'!F4657</f>
        <v>18</v>
      </c>
      <c r="E1076" s="87" t="str">
        <f t="shared" si="34"/>
        <v>T6 CAIRP Small-18</v>
      </c>
      <c r="F1076" s="88">
        <f>VLOOKUP(E1076,HD_Odo!$C$2:$D$1381,2,FALSE)</f>
        <v>356652.04</v>
      </c>
      <c r="G1076" s="92" t="str">
        <f>'EMFAC2017EI-2011Class'!H4657</f>
        <v>2021-T6 CAIRP Small-18</v>
      </c>
      <c r="H1076" s="77">
        <f t="shared" si="33"/>
        <v>0.91782375830727636</v>
      </c>
      <c r="J1076" s="13"/>
      <c r="N1076" s="37"/>
      <c r="O1076" s="36"/>
    </row>
    <row r="1077" spans="1:15" ht="13.7" customHeight="1" x14ac:dyDescent="0.25">
      <c r="A1077" s="85">
        <f>'EMFAC2017EI-2011Class'!B4658</f>
        <v>2021</v>
      </c>
      <c r="B1077" s="86" t="str">
        <f>'EMFAC2017EI-2011Class'!C4658</f>
        <v>T6 CAIRP Small</v>
      </c>
      <c r="C1077" s="85">
        <f>'EMFAC2017EI-2011Class'!D4658</f>
        <v>2002</v>
      </c>
      <c r="D1077" s="85">
        <f>'EMFAC2017EI-2011Class'!F4658</f>
        <v>19</v>
      </c>
      <c r="E1077" s="87" t="str">
        <f t="shared" si="34"/>
        <v>T6 CAIRP Small-19</v>
      </c>
      <c r="F1077" s="88">
        <f>VLOOKUP(E1077,HD_Odo!$C$2:$D$1381,2,FALSE)</f>
        <v>367703.03999999998</v>
      </c>
      <c r="G1077" s="92" t="str">
        <f>'EMFAC2017EI-2011Class'!H4658</f>
        <v>2021-T6 CAIRP Small-19</v>
      </c>
      <c r="H1077" s="77">
        <f t="shared" si="33"/>
        <v>0.9168466949086459</v>
      </c>
      <c r="J1077" s="13"/>
      <c r="N1077" s="37"/>
      <c r="O1077" s="36"/>
    </row>
    <row r="1078" spans="1:15" ht="13.7" customHeight="1" x14ac:dyDescent="0.25">
      <c r="A1078" s="85">
        <f>'EMFAC2017EI-2011Class'!B4659</f>
        <v>2021</v>
      </c>
      <c r="B1078" s="86" t="str">
        <f>'EMFAC2017EI-2011Class'!C4659</f>
        <v>T6 CAIRP Small</v>
      </c>
      <c r="C1078" s="85">
        <f>'EMFAC2017EI-2011Class'!D4659</f>
        <v>2001</v>
      </c>
      <c r="D1078" s="85">
        <f>'EMFAC2017EI-2011Class'!F4659</f>
        <v>20</v>
      </c>
      <c r="E1078" s="87" t="str">
        <f t="shared" si="34"/>
        <v>T6 CAIRP Small-20</v>
      </c>
      <c r="F1078" s="88">
        <f>VLOOKUP(E1078,HD_Odo!$C$2:$D$1381,2,FALSE)</f>
        <v>378676.04</v>
      </c>
      <c r="G1078" s="92" t="str">
        <f>'EMFAC2017EI-2011Class'!H4659</f>
        <v>2021-T6 CAIRP Small-20</v>
      </c>
      <c r="H1078" s="77">
        <f t="shared" si="33"/>
        <v>0.91591169241917969</v>
      </c>
      <c r="J1078" s="13"/>
      <c r="N1078" s="37"/>
      <c r="O1078" s="36"/>
    </row>
    <row r="1079" spans="1:15" ht="13.7" customHeight="1" x14ac:dyDescent="0.25">
      <c r="A1079" s="85">
        <f>'EMFAC2017EI-2011Class'!B4660</f>
        <v>2021</v>
      </c>
      <c r="B1079" s="86" t="str">
        <f>'EMFAC2017EI-2011Class'!C4660</f>
        <v>T6 CAIRP Small</v>
      </c>
      <c r="C1079" s="85">
        <f>'EMFAC2017EI-2011Class'!D4660</f>
        <v>2000</v>
      </c>
      <c r="D1079" s="85">
        <f>'EMFAC2017EI-2011Class'!F4660</f>
        <v>21</v>
      </c>
      <c r="E1079" s="87" t="str">
        <f t="shared" si="34"/>
        <v>T6 CAIRP Small-21</v>
      </c>
      <c r="F1079" s="88">
        <f>VLOOKUP(E1079,HD_Odo!$C$2:$D$1381,2,FALSE)</f>
        <v>389550.04</v>
      </c>
      <c r="G1079" s="92" t="str">
        <f>'EMFAC2017EI-2011Class'!H4660</f>
        <v>2021-T6 CAIRP Small-21</v>
      </c>
      <c r="H1079" s="77">
        <f t="shared" si="33"/>
        <v>0.91501785432405969</v>
      </c>
      <c r="J1079" s="13"/>
      <c r="N1079" s="37"/>
      <c r="O1079" s="36"/>
    </row>
    <row r="1080" spans="1:15" ht="13.7" customHeight="1" x14ac:dyDescent="0.25">
      <c r="A1080" s="85">
        <f>'EMFAC2017EI-2011Class'!B4661</f>
        <v>2021</v>
      </c>
      <c r="B1080" s="86" t="str">
        <f>'EMFAC2017EI-2011Class'!C4661</f>
        <v>T6 Instate Construction Heavy</v>
      </c>
      <c r="C1080" s="85">
        <f>'EMFAC2017EI-2011Class'!D4661</f>
        <v>2022</v>
      </c>
      <c r="D1080" s="85">
        <f>'EMFAC2017EI-2011Class'!F4661</f>
        <v>-1</v>
      </c>
      <c r="E1080" s="87" t="str">
        <f t="shared" si="34"/>
        <v>T6 Instate Construction Heavy--1</v>
      </c>
      <c r="F1080" s="88">
        <f>VLOOKUP(E1080,HD_Odo!$C$2:$D$1381,2,FALSE)</f>
        <v>0</v>
      </c>
      <c r="G1080" s="92" t="str">
        <f>'EMFAC2017EI-2011Class'!H4661</f>
        <v>2021-T6 Instate Construction Heavy--1</v>
      </c>
      <c r="H1080" s="77">
        <f t="shared" si="33"/>
        <v>1</v>
      </c>
      <c r="J1080" s="13"/>
      <c r="N1080" s="37"/>
      <c r="O1080" s="36"/>
    </row>
    <row r="1081" spans="1:15" ht="13.7" customHeight="1" x14ac:dyDescent="0.25">
      <c r="A1081" s="85">
        <f>'EMFAC2017EI-2011Class'!B4662</f>
        <v>2021</v>
      </c>
      <c r="B1081" s="86" t="str">
        <f>'EMFAC2017EI-2011Class'!C4662</f>
        <v>T6 Instate Construction Heavy</v>
      </c>
      <c r="C1081" s="85">
        <f>'EMFAC2017EI-2011Class'!D4662</f>
        <v>2021</v>
      </c>
      <c r="D1081" s="85">
        <f>'EMFAC2017EI-2011Class'!F4662</f>
        <v>0</v>
      </c>
      <c r="E1081" s="87" t="str">
        <f t="shared" si="34"/>
        <v>T6 Instate Construction Heavy-0</v>
      </c>
      <c r="F1081" s="88">
        <f>VLOOKUP(E1081,HD_Odo!$C$2:$D$1381,2,FALSE)</f>
        <v>26110</v>
      </c>
      <c r="G1081" s="92" t="str">
        <f>'EMFAC2017EI-2011Class'!H4662</f>
        <v>2021-T6 Instate Construction Heavy-0</v>
      </c>
      <c r="H1081" s="77">
        <f t="shared" si="33"/>
        <v>0.95255393023437751</v>
      </c>
      <c r="J1081" s="13"/>
      <c r="N1081" s="37"/>
      <c r="O1081" s="36"/>
    </row>
    <row r="1082" spans="1:15" ht="13.7" customHeight="1" x14ac:dyDescent="0.25">
      <c r="A1082" s="85">
        <f>'EMFAC2017EI-2011Class'!B4663</f>
        <v>2021</v>
      </c>
      <c r="B1082" s="86" t="str">
        <f>'EMFAC2017EI-2011Class'!C4663</f>
        <v>T6 Instate Construction Heavy</v>
      </c>
      <c r="C1082" s="85">
        <f>'EMFAC2017EI-2011Class'!D4663</f>
        <v>2020</v>
      </c>
      <c r="D1082" s="85">
        <f>'EMFAC2017EI-2011Class'!F4663</f>
        <v>1</v>
      </c>
      <c r="E1082" s="87" t="str">
        <f t="shared" si="34"/>
        <v>T6 Instate Construction Heavy-1</v>
      </c>
      <c r="F1082" s="88">
        <f>VLOOKUP(E1082,HD_Odo!$C$2:$D$1381,2,FALSE)</f>
        <v>52220.02</v>
      </c>
      <c r="G1082" s="92" t="str">
        <f>'EMFAC2017EI-2011Class'!H4663</f>
        <v>2021-T6 Instate Construction Heavy-1</v>
      </c>
      <c r="H1082" s="77">
        <f t="shared" si="33"/>
        <v>0.91846051522713612</v>
      </c>
      <c r="J1082" s="13"/>
      <c r="N1082" s="37"/>
      <c r="O1082" s="36"/>
    </row>
    <row r="1083" spans="1:15" ht="13.7" customHeight="1" x14ac:dyDescent="0.25">
      <c r="A1083" s="85">
        <f>'EMFAC2017EI-2011Class'!B4664</f>
        <v>2021</v>
      </c>
      <c r="B1083" s="86" t="str">
        <f>'EMFAC2017EI-2011Class'!C4664</f>
        <v>T6 Instate Construction Heavy</v>
      </c>
      <c r="C1083" s="85">
        <f>'EMFAC2017EI-2011Class'!D4664</f>
        <v>2019</v>
      </c>
      <c r="D1083" s="85">
        <f>'EMFAC2017EI-2011Class'!F4664</f>
        <v>2</v>
      </c>
      <c r="E1083" s="87" t="str">
        <f t="shared" si="34"/>
        <v>T6 Instate Construction Heavy-2</v>
      </c>
      <c r="F1083" s="88">
        <f>VLOOKUP(E1083,HD_Odo!$C$2:$D$1381,2,FALSE)</f>
        <v>78443.02</v>
      </c>
      <c r="G1083" s="92" t="str">
        <f>'EMFAC2017EI-2011Class'!H4664</f>
        <v>2021-T6 Instate Construction Heavy-2</v>
      </c>
      <c r="H1083" s="77">
        <f t="shared" si="33"/>
        <v>0.89268101017598023</v>
      </c>
      <c r="J1083" s="13"/>
      <c r="N1083" s="37"/>
      <c r="O1083" s="36"/>
    </row>
    <row r="1084" spans="1:15" ht="13.7" customHeight="1" x14ac:dyDescent="0.25">
      <c r="A1084" s="85">
        <f>'EMFAC2017EI-2011Class'!B4665</f>
        <v>2021</v>
      </c>
      <c r="B1084" s="86" t="str">
        <f>'EMFAC2017EI-2011Class'!C4665</f>
        <v>T6 Instate Construction Heavy</v>
      </c>
      <c r="C1084" s="85">
        <f>'EMFAC2017EI-2011Class'!D4665</f>
        <v>2018</v>
      </c>
      <c r="D1084" s="85">
        <f>'EMFAC2017EI-2011Class'!F4665</f>
        <v>3</v>
      </c>
      <c r="E1084" s="87" t="str">
        <f t="shared" si="34"/>
        <v>T6 Instate Construction Heavy-3</v>
      </c>
      <c r="F1084" s="88">
        <f>VLOOKUP(E1084,HD_Odo!$C$2:$D$1381,2,FALSE)</f>
        <v>104183.02</v>
      </c>
      <c r="G1084" s="92" t="str">
        <f>'EMFAC2017EI-2011Class'!H4665</f>
        <v>2021-T6 Instate Construction Heavy-3</v>
      </c>
      <c r="H1084" s="77">
        <f t="shared" si="33"/>
        <v>0.8729124047501341</v>
      </c>
      <c r="J1084" s="13"/>
      <c r="N1084" s="37"/>
      <c r="O1084" s="36"/>
    </row>
    <row r="1085" spans="1:15" ht="13.7" customHeight="1" x14ac:dyDescent="0.25">
      <c r="A1085" s="85">
        <f>'EMFAC2017EI-2011Class'!B4666</f>
        <v>2021</v>
      </c>
      <c r="B1085" s="86" t="str">
        <f>'EMFAC2017EI-2011Class'!C4666</f>
        <v>T6 Instate Construction Heavy</v>
      </c>
      <c r="C1085" s="85">
        <f>'EMFAC2017EI-2011Class'!D4666</f>
        <v>2017</v>
      </c>
      <c r="D1085" s="85">
        <f>'EMFAC2017EI-2011Class'!F4666</f>
        <v>4</v>
      </c>
      <c r="E1085" s="87" t="str">
        <f t="shared" si="34"/>
        <v>T6 Instate Construction Heavy-4</v>
      </c>
      <c r="F1085" s="88">
        <f>VLOOKUP(E1085,HD_Odo!$C$2:$D$1381,2,FALSE)</f>
        <v>129033.02</v>
      </c>
      <c r="G1085" s="92" t="str">
        <f>'EMFAC2017EI-2011Class'!H4666</f>
        <v>2021-T6 Instate Construction Heavy-4</v>
      </c>
      <c r="H1085" s="77">
        <f t="shared" si="33"/>
        <v>0.85750735126990651</v>
      </c>
      <c r="J1085" s="13"/>
      <c r="N1085" s="37"/>
      <c r="O1085" s="36"/>
    </row>
    <row r="1086" spans="1:15" ht="13.7" customHeight="1" x14ac:dyDescent="0.25">
      <c r="A1086" s="85">
        <f>'EMFAC2017EI-2011Class'!B4667</f>
        <v>2021</v>
      </c>
      <c r="B1086" s="86" t="str">
        <f>'EMFAC2017EI-2011Class'!C4667</f>
        <v>T6 Instate Construction Heavy</v>
      </c>
      <c r="C1086" s="85">
        <f>'EMFAC2017EI-2011Class'!D4667</f>
        <v>2016</v>
      </c>
      <c r="D1086" s="85">
        <f>'EMFAC2017EI-2011Class'!F4667</f>
        <v>5</v>
      </c>
      <c r="E1086" s="87" t="str">
        <f t="shared" si="34"/>
        <v>T6 Instate Construction Heavy-5</v>
      </c>
      <c r="F1086" s="88">
        <f>VLOOKUP(E1086,HD_Odo!$C$2:$D$1381,2,FALSE)</f>
        <v>152742.01999999999</v>
      </c>
      <c r="G1086" s="92" t="str">
        <f>'EMFAC2017EI-2011Class'!H4667</f>
        <v>2021-T6 Instate Construction Heavy-5</v>
      </c>
      <c r="H1086" s="77">
        <f t="shared" si="33"/>
        <v>0.84530444915233571</v>
      </c>
      <c r="J1086" s="13"/>
      <c r="N1086" s="37"/>
      <c r="O1086" s="36"/>
    </row>
    <row r="1087" spans="1:15" ht="13.7" customHeight="1" x14ac:dyDescent="0.25">
      <c r="A1087" s="85">
        <f>'EMFAC2017EI-2011Class'!B4668</f>
        <v>2021</v>
      </c>
      <c r="B1087" s="86" t="str">
        <f>'EMFAC2017EI-2011Class'!C4668</f>
        <v>T6 Instate Construction Heavy</v>
      </c>
      <c r="C1087" s="85">
        <f>'EMFAC2017EI-2011Class'!D4668</f>
        <v>2015</v>
      </c>
      <c r="D1087" s="85">
        <f>'EMFAC2017EI-2011Class'!F4668</f>
        <v>6</v>
      </c>
      <c r="E1087" s="87" t="str">
        <f t="shared" si="34"/>
        <v>T6 Instate Construction Heavy-6</v>
      </c>
      <c r="F1087" s="88">
        <f>VLOOKUP(E1087,HD_Odo!$C$2:$D$1381,2,FALSE)</f>
        <v>175186.02</v>
      </c>
      <c r="G1087" s="92" t="str">
        <f>'EMFAC2017EI-2011Class'!H4668</f>
        <v>2021-T6 Instate Construction Heavy-6</v>
      </c>
      <c r="H1087" s="77">
        <f t="shared" si="33"/>
        <v>0.83548073136508128</v>
      </c>
      <c r="J1087" s="13"/>
      <c r="N1087" s="37"/>
      <c r="O1087" s="36"/>
    </row>
    <row r="1088" spans="1:15" ht="13.7" customHeight="1" x14ac:dyDescent="0.25">
      <c r="A1088" s="85">
        <f>'EMFAC2017EI-2011Class'!B4669</f>
        <v>2021</v>
      </c>
      <c r="B1088" s="86" t="str">
        <f>'EMFAC2017EI-2011Class'!C4669</f>
        <v>T6 Instate Construction Heavy</v>
      </c>
      <c r="C1088" s="85">
        <f>'EMFAC2017EI-2011Class'!D4669</f>
        <v>2014</v>
      </c>
      <c r="D1088" s="85">
        <f>'EMFAC2017EI-2011Class'!F4669</f>
        <v>7</v>
      </c>
      <c r="E1088" s="87" t="str">
        <f t="shared" si="34"/>
        <v>T6 Instate Construction Heavy-7</v>
      </c>
      <c r="F1088" s="88">
        <f>VLOOKUP(E1088,HD_Odo!$C$2:$D$1381,2,FALSE)</f>
        <v>196337.04</v>
      </c>
      <c r="G1088" s="92" t="str">
        <f>'EMFAC2017EI-2011Class'!H4669</f>
        <v>2021-T6 Instate Construction Heavy-7</v>
      </c>
      <c r="H1088" s="77">
        <f t="shared" si="33"/>
        <v>0.82744718218582824</v>
      </c>
      <c r="J1088" s="13"/>
      <c r="N1088" s="37"/>
      <c r="O1088" s="36"/>
    </row>
    <row r="1089" spans="1:15" ht="13.7" customHeight="1" x14ac:dyDescent="0.25">
      <c r="A1089" s="85">
        <f>'EMFAC2017EI-2011Class'!B4670</f>
        <v>2021</v>
      </c>
      <c r="B1089" s="86" t="str">
        <f>'EMFAC2017EI-2011Class'!C4670</f>
        <v>T6 Instate Construction Heavy</v>
      </c>
      <c r="C1089" s="85">
        <f>'EMFAC2017EI-2011Class'!D4670</f>
        <v>2013</v>
      </c>
      <c r="D1089" s="85">
        <f>'EMFAC2017EI-2011Class'!F4670</f>
        <v>8</v>
      </c>
      <c r="E1089" s="87" t="str">
        <f t="shared" si="34"/>
        <v>T6 Instate Construction Heavy-8</v>
      </c>
      <c r="F1089" s="88">
        <f>VLOOKUP(E1089,HD_Odo!$C$2:$D$1381,2,FALSE)</f>
        <v>216233.04</v>
      </c>
      <c r="G1089" s="92" t="str">
        <f>'EMFAC2017EI-2011Class'!H4670</f>
        <v>2021-T6 Instate Construction Heavy-8</v>
      </c>
      <c r="H1089" s="77">
        <f t="shared" si="33"/>
        <v>0.79640591640652436</v>
      </c>
      <c r="J1089" s="13"/>
      <c r="N1089" s="37"/>
      <c r="O1089" s="36"/>
    </row>
    <row r="1090" spans="1:15" ht="13.7" customHeight="1" x14ac:dyDescent="0.25">
      <c r="A1090" s="85">
        <f>'EMFAC2017EI-2011Class'!B4671</f>
        <v>2021</v>
      </c>
      <c r="B1090" s="86" t="str">
        <f>'EMFAC2017EI-2011Class'!C4671</f>
        <v>T6 Instate Construction Heavy</v>
      </c>
      <c r="C1090" s="85">
        <f>'EMFAC2017EI-2011Class'!D4671</f>
        <v>2012</v>
      </c>
      <c r="D1090" s="85">
        <f>'EMFAC2017EI-2011Class'!F4671</f>
        <v>9</v>
      </c>
      <c r="E1090" s="87" t="str">
        <f t="shared" si="34"/>
        <v>T6 Instate Construction Heavy-9</v>
      </c>
      <c r="F1090" s="88">
        <f>VLOOKUP(E1090,HD_Odo!$C$2:$D$1381,2,FALSE)</f>
        <v>234945.04</v>
      </c>
      <c r="G1090" s="92" t="str">
        <f>'EMFAC2017EI-2011Class'!H4671</f>
        <v>2021-T6 Instate Construction Heavy-9</v>
      </c>
      <c r="H1090" s="77">
        <f t="shared" si="33"/>
        <v>0.79167066647074646</v>
      </c>
      <c r="J1090" s="13"/>
      <c r="N1090" s="37"/>
      <c r="O1090" s="36"/>
    </row>
    <row r="1091" spans="1:15" ht="13.7" customHeight="1" x14ac:dyDescent="0.25">
      <c r="A1091" s="85">
        <f>'EMFAC2017EI-2011Class'!B4672</f>
        <v>2021</v>
      </c>
      <c r="B1091" s="86" t="str">
        <f>'EMFAC2017EI-2011Class'!C4672</f>
        <v>T6 Instate Construction Heavy</v>
      </c>
      <c r="C1091" s="85">
        <f>'EMFAC2017EI-2011Class'!D4672</f>
        <v>2011</v>
      </c>
      <c r="D1091" s="85">
        <f>'EMFAC2017EI-2011Class'!F4672</f>
        <v>10</v>
      </c>
      <c r="E1091" s="87" t="str">
        <f t="shared" si="34"/>
        <v>T6 Instate Construction Heavy-10</v>
      </c>
      <c r="F1091" s="88">
        <f>VLOOKUP(E1091,HD_Odo!$C$2:$D$1381,2,FALSE)</f>
        <v>252551.04000000001</v>
      </c>
      <c r="G1091" s="92" t="str">
        <f>'EMFAC2017EI-2011Class'!H4672</f>
        <v>2021-T6 Instate Construction Heavy-10</v>
      </c>
      <c r="H1091" s="77">
        <f t="shared" si="33"/>
        <v>0.78769274719448112</v>
      </c>
      <c r="J1091" s="13"/>
      <c r="N1091" s="37"/>
      <c r="O1091" s="36"/>
    </row>
    <row r="1092" spans="1:15" ht="13.7" customHeight="1" x14ac:dyDescent="0.25">
      <c r="A1092" s="85">
        <f>'EMFAC2017EI-2011Class'!B4673</f>
        <v>2021</v>
      </c>
      <c r="B1092" s="86" t="str">
        <f>'EMFAC2017EI-2011Class'!C4673</f>
        <v>T6 Instate Construction Heavy</v>
      </c>
      <c r="C1092" s="85">
        <f>'EMFAC2017EI-2011Class'!D4673</f>
        <v>2010</v>
      </c>
      <c r="D1092" s="85">
        <f>'EMFAC2017EI-2011Class'!F4673</f>
        <v>11</v>
      </c>
      <c r="E1092" s="87" t="str">
        <f t="shared" si="34"/>
        <v>T6 Instate Construction Heavy-11</v>
      </c>
      <c r="F1092" s="88">
        <f>VLOOKUP(E1092,HD_Odo!$C$2:$D$1381,2,FALSE)</f>
        <v>269102.03999999998</v>
      </c>
      <c r="G1092" s="92" t="str">
        <f>'EMFAC2017EI-2011Class'!H4673</f>
        <v>2021-T6 Instate Construction Heavy-11</v>
      </c>
      <c r="H1092" s="77">
        <f t="shared" si="33"/>
        <v>0.7969312239304267</v>
      </c>
      <c r="J1092" s="13"/>
      <c r="N1092" s="37"/>
      <c r="O1092" s="36"/>
    </row>
    <row r="1093" spans="1:15" ht="13.7" customHeight="1" x14ac:dyDescent="0.25">
      <c r="A1093" s="85">
        <f>'EMFAC2017EI-2011Class'!B4674</f>
        <v>2021</v>
      </c>
      <c r="B1093" s="86" t="str">
        <f>'EMFAC2017EI-2011Class'!C4674</f>
        <v>T6 Instate Construction Heavy</v>
      </c>
      <c r="C1093" s="85">
        <f>'EMFAC2017EI-2011Class'!D4674</f>
        <v>2009</v>
      </c>
      <c r="D1093" s="85">
        <f>'EMFAC2017EI-2011Class'!F4674</f>
        <v>12</v>
      </c>
      <c r="E1093" s="87" t="str">
        <f t="shared" si="34"/>
        <v>T6 Instate Construction Heavy-12</v>
      </c>
      <c r="F1093" s="88">
        <f>VLOOKUP(E1093,HD_Odo!$C$2:$D$1381,2,FALSE)</f>
        <v>284592.03999999998</v>
      </c>
      <c r="G1093" s="92" t="str">
        <f>'EMFAC2017EI-2011Class'!H4674</f>
        <v>2021-T6 Instate Construction Heavy-12</v>
      </c>
      <c r="H1093" s="77">
        <f t="shared" ref="H1093:H1156" si="35">IF(C1093&lt;2004,($Q$3+$R$3*(F1093/10000))/($E$3+$F$3*(F1093/10000)),IF(C1093&lt;2008,($Q$4+$R$4*(F1093/10000))/($E$4+$F$4*(F1093/10000)),IF(C1093&lt;2011,($Q$5+$R$5*(F1093/10000))/($E$5+$F$5*(F1093/10000)),IF(C1093&lt;2014,($Q$6+$R$6*(F1093/10000))/($E$6+$F$6*(F1093/10000)),($Q$7+$R$7*(F1093/10000))/($E$7+$F$7*(F1093/10000))))))</f>
        <v>0.7923026723302935</v>
      </c>
      <c r="J1093" s="13"/>
      <c r="N1093" s="37"/>
      <c r="O1093" s="36"/>
    </row>
    <row r="1094" spans="1:15" ht="13.7" customHeight="1" x14ac:dyDescent="0.25">
      <c r="A1094" s="85">
        <f>'EMFAC2017EI-2011Class'!B4675</f>
        <v>2021</v>
      </c>
      <c r="B1094" s="86" t="str">
        <f>'EMFAC2017EI-2011Class'!C4675</f>
        <v>T6 Instate Construction Heavy</v>
      </c>
      <c r="C1094" s="85">
        <f>'EMFAC2017EI-2011Class'!D4675</f>
        <v>2008</v>
      </c>
      <c r="D1094" s="85">
        <f>'EMFAC2017EI-2011Class'!F4675</f>
        <v>13</v>
      </c>
      <c r="E1094" s="87" t="str">
        <f t="shared" si="34"/>
        <v>T6 Instate Construction Heavy-13</v>
      </c>
      <c r="F1094" s="88">
        <f>VLOOKUP(E1094,HD_Odo!$C$2:$D$1381,2,FALSE)</f>
        <v>298930.03999999998</v>
      </c>
      <c r="G1094" s="92" t="str">
        <f>'EMFAC2017EI-2011Class'!H4675</f>
        <v>2021-T6 Instate Construction Heavy-13</v>
      </c>
      <c r="H1094" s="77">
        <f t="shared" si="35"/>
        <v>0.78828156918767578</v>
      </c>
      <c r="J1094" s="13"/>
      <c r="N1094" s="37"/>
      <c r="O1094" s="36"/>
    </row>
    <row r="1095" spans="1:15" ht="13.7" customHeight="1" x14ac:dyDescent="0.25">
      <c r="A1095" s="85">
        <f>'EMFAC2017EI-2011Class'!B4676</f>
        <v>2021</v>
      </c>
      <c r="B1095" s="86" t="str">
        <f>'EMFAC2017EI-2011Class'!C4676</f>
        <v>T6 Instate Construction Heavy</v>
      </c>
      <c r="C1095" s="85">
        <f>'EMFAC2017EI-2011Class'!D4676</f>
        <v>2007</v>
      </c>
      <c r="D1095" s="85">
        <f>'EMFAC2017EI-2011Class'!F4676</f>
        <v>14</v>
      </c>
      <c r="E1095" s="87" t="str">
        <f t="shared" si="34"/>
        <v>T6 Instate Construction Heavy-14</v>
      </c>
      <c r="F1095" s="88">
        <f>VLOOKUP(E1095,HD_Odo!$C$2:$D$1381,2,FALSE)</f>
        <v>311906.03999999998</v>
      </c>
      <c r="G1095" s="92" t="str">
        <f>'EMFAC2017EI-2011Class'!H4676</f>
        <v>2021-T6 Instate Construction Heavy-14</v>
      </c>
      <c r="H1095" s="77">
        <f t="shared" si="35"/>
        <v>0.87080706628038773</v>
      </c>
      <c r="J1095" s="13"/>
      <c r="N1095" s="37"/>
      <c r="O1095" s="36"/>
    </row>
    <row r="1096" spans="1:15" ht="13.7" customHeight="1" x14ac:dyDescent="0.25">
      <c r="A1096" s="85">
        <f>'EMFAC2017EI-2011Class'!B4677</f>
        <v>2021</v>
      </c>
      <c r="B1096" s="86" t="str">
        <f>'EMFAC2017EI-2011Class'!C4677</f>
        <v>T6 Instate Construction Heavy</v>
      </c>
      <c r="C1096" s="85">
        <f>'EMFAC2017EI-2011Class'!D4677</f>
        <v>2006</v>
      </c>
      <c r="D1096" s="85">
        <f>'EMFAC2017EI-2011Class'!F4677</f>
        <v>15</v>
      </c>
      <c r="E1096" s="87" t="str">
        <f t="shared" si="34"/>
        <v>T6 Instate Construction Heavy-15</v>
      </c>
      <c r="F1096" s="88">
        <f>VLOOKUP(E1096,HD_Odo!$C$2:$D$1381,2,FALSE)</f>
        <v>323163.03999999998</v>
      </c>
      <c r="G1096" s="92" t="str">
        <f>'EMFAC2017EI-2011Class'!H4677</f>
        <v>2021-T6 Instate Construction Heavy-15</v>
      </c>
      <c r="H1096" s="77">
        <f t="shared" si="35"/>
        <v>0.86872638176177686</v>
      </c>
      <c r="J1096" s="13"/>
      <c r="N1096" s="37"/>
      <c r="O1096" s="36"/>
    </row>
    <row r="1097" spans="1:15" ht="13.7" customHeight="1" x14ac:dyDescent="0.25">
      <c r="A1097" s="85">
        <f>'EMFAC2017EI-2011Class'!B4678</f>
        <v>2021</v>
      </c>
      <c r="B1097" s="86" t="str">
        <f>'EMFAC2017EI-2011Class'!C4678</f>
        <v>T6 Instate Construction Heavy</v>
      </c>
      <c r="C1097" s="85">
        <f>'EMFAC2017EI-2011Class'!D4678</f>
        <v>2005</v>
      </c>
      <c r="D1097" s="85">
        <f>'EMFAC2017EI-2011Class'!F4678</f>
        <v>16</v>
      </c>
      <c r="E1097" s="87" t="str">
        <f t="shared" si="34"/>
        <v>T6 Instate Construction Heavy-16</v>
      </c>
      <c r="F1097" s="88">
        <f>VLOOKUP(E1097,HD_Odo!$C$2:$D$1381,2,FALSE)</f>
        <v>334374.03999999998</v>
      </c>
      <c r="G1097" s="92" t="str">
        <f>'EMFAC2017EI-2011Class'!H4678</f>
        <v>2021-T6 Instate Construction Heavy-16</v>
      </c>
      <c r="H1097" s="77">
        <f t="shared" si="35"/>
        <v>0.86673247555744548</v>
      </c>
      <c r="J1097" s="13"/>
      <c r="N1097" s="37"/>
      <c r="O1097" s="36"/>
    </row>
    <row r="1098" spans="1:15" ht="13.7" customHeight="1" x14ac:dyDescent="0.25">
      <c r="A1098" s="85">
        <f>'EMFAC2017EI-2011Class'!B4679</f>
        <v>2021</v>
      </c>
      <c r="B1098" s="86" t="str">
        <f>'EMFAC2017EI-2011Class'!C4679</f>
        <v>T6 Instate Construction Heavy</v>
      </c>
      <c r="C1098" s="85">
        <f>'EMFAC2017EI-2011Class'!D4679</f>
        <v>2004</v>
      </c>
      <c r="D1098" s="85">
        <f>'EMFAC2017EI-2011Class'!F4679</f>
        <v>17</v>
      </c>
      <c r="E1098" s="87" t="str">
        <f t="shared" si="34"/>
        <v>T6 Instate Construction Heavy-17</v>
      </c>
      <c r="F1098" s="88">
        <f>VLOOKUP(E1098,HD_Odo!$C$2:$D$1381,2,FALSE)</f>
        <v>345539.04</v>
      </c>
      <c r="G1098" s="92" t="str">
        <f>'EMFAC2017EI-2011Class'!H4679</f>
        <v>2021-T6 Instate Construction Heavy-17</v>
      </c>
      <c r="H1098" s="77">
        <f t="shared" si="35"/>
        <v>0.86482007702786501</v>
      </c>
      <c r="J1098" s="13"/>
      <c r="N1098" s="37"/>
      <c r="O1098" s="36"/>
    </row>
    <row r="1099" spans="1:15" ht="13.7" customHeight="1" x14ac:dyDescent="0.25">
      <c r="A1099" s="85">
        <f>'EMFAC2017EI-2011Class'!B4680</f>
        <v>2021</v>
      </c>
      <c r="B1099" s="86" t="str">
        <f>'EMFAC2017EI-2011Class'!C4680</f>
        <v>T6 Instate Construction Heavy</v>
      </c>
      <c r="C1099" s="85">
        <f>'EMFAC2017EI-2011Class'!D4680</f>
        <v>2003</v>
      </c>
      <c r="D1099" s="85">
        <f>'EMFAC2017EI-2011Class'!F4680</f>
        <v>18</v>
      </c>
      <c r="E1099" s="87" t="str">
        <f t="shared" ref="E1099:E1162" si="36">CONCATENATE(B1099,"-",D1099)</f>
        <v>T6 Instate Construction Heavy-18</v>
      </c>
      <c r="F1099" s="88">
        <f>VLOOKUP(E1099,HD_Odo!$C$2:$D$1381,2,FALSE)</f>
        <v>356652.04</v>
      </c>
      <c r="G1099" s="92" t="str">
        <f>'EMFAC2017EI-2011Class'!H4680</f>
        <v>2021-T6 Instate Construction Heavy-18</v>
      </c>
      <c r="H1099" s="77">
        <f t="shared" si="35"/>
        <v>0.91782375830727636</v>
      </c>
      <c r="J1099" s="13"/>
      <c r="N1099" s="37"/>
      <c r="O1099" s="36"/>
    </row>
    <row r="1100" spans="1:15" ht="13.7" customHeight="1" x14ac:dyDescent="0.25">
      <c r="A1100" s="85">
        <f>'EMFAC2017EI-2011Class'!B4681</f>
        <v>2021</v>
      </c>
      <c r="B1100" s="86" t="str">
        <f>'EMFAC2017EI-2011Class'!C4681</f>
        <v>T6 Instate Construction Heavy</v>
      </c>
      <c r="C1100" s="85">
        <f>'EMFAC2017EI-2011Class'!D4681</f>
        <v>2002</v>
      </c>
      <c r="D1100" s="85">
        <f>'EMFAC2017EI-2011Class'!F4681</f>
        <v>19</v>
      </c>
      <c r="E1100" s="87" t="str">
        <f t="shared" si="36"/>
        <v>T6 Instate Construction Heavy-19</v>
      </c>
      <c r="F1100" s="88">
        <f>VLOOKUP(E1100,HD_Odo!$C$2:$D$1381,2,FALSE)</f>
        <v>367703.03999999998</v>
      </c>
      <c r="G1100" s="92" t="str">
        <f>'EMFAC2017EI-2011Class'!H4681</f>
        <v>2021-T6 Instate Construction Heavy-19</v>
      </c>
      <c r="H1100" s="77">
        <f t="shared" si="35"/>
        <v>0.9168466949086459</v>
      </c>
      <c r="J1100" s="13"/>
      <c r="N1100" s="37"/>
      <c r="O1100" s="36"/>
    </row>
    <row r="1101" spans="1:15" ht="13.7" customHeight="1" x14ac:dyDescent="0.25">
      <c r="A1101" s="85">
        <f>'EMFAC2017EI-2011Class'!B4682</f>
        <v>2021</v>
      </c>
      <c r="B1101" s="86" t="str">
        <f>'EMFAC2017EI-2011Class'!C4682</f>
        <v>T6 Instate Construction Heavy</v>
      </c>
      <c r="C1101" s="85">
        <f>'EMFAC2017EI-2011Class'!D4682</f>
        <v>2001</v>
      </c>
      <c r="D1101" s="85">
        <f>'EMFAC2017EI-2011Class'!F4682</f>
        <v>20</v>
      </c>
      <c r="E1101" s="87" t="str">
        <f t="shared" si="36"/>
        <v>T6 Instate Construction Heavy-20</v>
      </c>
      <c r="F1101" s="88">
        <f>VLOOKUP(E1101,HD_Odo!$C$2:$D$1381,2,FALSE)</f>
        <v>378676.04</v>
      </c>
      <c r="G1101" s="92" t="str">
        <f>'EMFAC2017EI-2011Class'!H4682</f>
        <v>2021-T6 Instate Construction Heavy-20</v>
      </c>
      <c r="H1101" s="77">
        <f t="shared" si="35"/>
        <v>0.91591169241917969</v>
      </c>
      <c r="J1101" s="13"/>
      <c r="N1101" s="37"/>
      <c r="O1101" s="36"/>
    </row>
    <row r="1102" spans="1:15" ht="13.7" customHeight="1" x14ac:dyDescent="0.25">
      <c r="A1102" s="85">
        <f>'EMFAC2017EI-2011Class'!B4683</f>
        <v>2021</v>
      </c>
      <c r="B1102" s="86" t="str">
        <f>'EMFAC2017EI-2011Class'!C4683</f>
        <v>T6 Instate Construction Heavy</v>
      </c>
      <c r="C1102" s="85">
        <f>'EMFAC2017EI-2011Class'!D4683</f>
        <v>2000</v>
      </c>
      <c r="D1102" s="85">
        <f>'EMFAC2017EI-2011Class'!F4683</f>
        <v>21</v>
      </c>
      <c r="E1102" s="87" t="str">
        <f t="shared" si="36"/>
        <v>T6 Instate Construction Heavy-21</v>
      </c>
      <c r="F1102" s="88">
        <f>VLOOKUP(E1102,HD_Odo!$C$2:$D$1381,2,FALSE)</f>
        <v>389550.04</v>
      </c>
      <c r="G1102" s="92" t="str">
        <f>'EMFAC2017EI-2011Class'!H4683</f>
        <v>2021-T6 Instate Construction Heavy-21</v>
      </c>
      <c r="H1102" s="77">
        <f t="shared" si="35"/>
        <v>0.91501785432405969</v>
      </c>
      <c r="J1102" s="13"/>
      <c r="N1102" s="37"/>
      <c r="O1102" s="36"/>
    </row>
    <row r="1103" spans="1:15" ht="13.7" customHeight="1" x14ac:dyDescent="0.25">
      <c r="A1103" s="85">
        <f>'EMFAC2017EI-2011Class'!B4684</f>
        <v>2021</v>
      </c>
      <c r="B1103" s="86" t="str">
        <f>'EMFAC2017EI-2011Class'!C4684</f>
        <v>T6 Instate Construction Heavy</v>
      </c>
      <c r="C1103" s="85">
        <f>'EMFAC2017EI-2011Class'!D4684</f>
        <v>1999</v>
      </c>
      <c r="D1103" s="85">
        <f>'EMFAC2017EI-2011Class'!F4684</f>
        <v>22</v>
      </c>
      <c r="E1103" s="87" t="str">
        <f t="shared" si="36"/>
        <v>T6 Instate Construction Heavy-22</v>
      </c>
      <c r="F1103" s="88">
        <f>VLOOKUP(E1103,HD_Odo!$C$2:$D$1381,2,FALSE)</f>
        <v>400000</v>
      </c>
      <c r="G1103" s="92" t="str">
        <f>'EMFAC2017EI-2011Class'!H4684</f>
        <v>2021-T6 Instate Construction Heavy-22</v>
      </c>
      <c r="H1103" s="77">
        <f t="shared" si="35"/>
        <v>0.91418799508699167</v>
      </c>
      <c r="J1103" s="13"/>
      <c r="N1103" s="37"/>
      <c r="O1103" s="36"/>
    </row>
    <row r="1104" spans="1:15" ht="13.7" customHeight="1" x14ac:dyDescent="0.25">
      <c r="A1104" s="85">
        <f>'EMFAC2017EI-2011Class'!B4685</f>
        <v>2021</v>
      </c>
      <c r="B1104" s="86" t="str">
        <f>'EMFAC2017EI-2011Class'!C4685</f>
        <v>T6 Instate Construction Heavy</v>
      </c>
      <c r="C1104" s="85">
        <f>'EMFAC2017EI-2011Class'!D4685</f>
        <v>1998</v>
      </c>
      <c r="D1104" s="85">
        <f>'EMFAC2017EI-2011Class'!F4685</f>
        <v>23</v>
      </c>
      <c r="E1104" s="87" t="str">
        <f t="shared" si="36"/>
        <v>T6 Instate Construction Heavy-23</v>
      </c>
      <c r="F1104" s="88">
        <f>VLOOKUP(E1104,HD_Odo!$C$2:$D$1381,2,FALSE)</f>
        <v>400000</v>
      </c>
      <c r="G1104" s="92" t="str">
        <f>'EMFAC2017EI-2011Class'!H4685</f>
        <v>2021-T6 Instate Construction Heavy-23</v>
      </c>
      <c r="H1104" s="77">
        <f t="shared" si="35"/>
        <v>0.91418799508699167</v>
      </c>
      <c r="J1104" s="13"/>
      <c r="N1104" s="37"/>
      <c r="O1104" s="36"/>
    </row>
    <row r="1105" spans="1:15" ht="13.7" customHeight="1" x14ac:dyDescent="0.25">
      <c r="A1105" s="85">
        <f>'EMFAC2017EI-2011Class'!B4686</f>
        <v>2021</v>
      </c>
      <c r="B1105" s="86" t="str">
        <f>'EMFAC2017EI-2011Class'!C4686</f>
        <v>T6 Instate Construction Heavy</v>
      </c>
      <c r="C1105" s="85">
        <f>'EMFAC2017EI-2011Class'!D4686</f>
        <v>1997</v>
      </c>
      <c r="D1105" s="85">
        <f>'EMFAC2017EI-2011Class'!F4686</f>
        <v>24</v>
      </c>
      <c r="E1105" s="87" t="str">
        <f t="shared" si="36"/>
        <v>T6 Instate Construction Heavy-24</v>
      </c>
      <c r="F1105" s="88">
        <f>VLOOKUP(E1105,HD_Odo!$C$2:$D$1381,2,FALSE)</f>
        <v>400000</v>
      </c>
      <c r="G1105" s="92" t="str">
        <f>'EMFAC2017EI-2011Class'!H4686</f>
        <v>2021-T6 Instate Construction Heavy-24</v>
      </c>
      <c r="H1105" s="77">
        <f t="shared" si="35"/>
        <v>0.91418799508699167</v>
      </c>
      <c r="J1105" s="13"/>
      <c r="N1105" s="37"/>
      <c r="O1105" s="36"/>
    </row>
    <row r="1106" spans="1:15" ht="13.7" customHeight="1" x14ac:dyDescent="0.25">
      <c r="A1106" s="85">
        <f>'EMFAC2017EI-2011Class'!B4687</f>
        <v>2021</v>
      </c>
      <c r="B1106" s="86" t="str">
        <f>'EMFAC2017EI-2011Class'!C4687</f>
        <v>T6 Instate Construction Heavy</v>
      </c>
      <c r="C1106" s="85">
        <f>'EMFAC2017EI-2011Class'!D4687</f>
        <v>1996</v>
      </c>
      <c r="D1106" s="85">
        <f>'EMFAC2017EI-2011Class'!F4687</f>
        <v>25</v>
      </c>
      <c r="E1106" s="87" t="str">
        <f t="shared" si="36"/>
        <v>T6 Instate Construction Heavy-25</v>
      </c>
      <c r="F1106" s="88">
        <f>VLOOKUP(E1106,HD_Odo!$C$2:$D$1381,2,FALSE)</f>
        <v>400000</v>
      </c>
      <c r="G1106" s="92" t="str">
        <f>'EMFAC2017EI-2011Class'!H4687</f>
        <v>2021-T6 Instate Construction Heavy-25</v>
      </c>
      <c r="H1106" s="77">
        <f t="shared" si="35"/>
        <v>0.91418799508699167</v>
      </c>
      <c r="J1106" s="13"/>
      <c r="N1106" s="37"/>
      <c r="O1106" s="36"/>
    </row>
    <row r="1107" spans="1:15" ht="13.7" customHeight="1" x14ac:dyDescent="0.25">
      <c r="A1107" s="85">
        <f>'EMFAC2017EI-2011Class'!B4688</f>
        <v>2021</v>
      </c>
      <c r="B1107" s="86" t="str">
        <f>'EMFAC2017EI-2011Class'!C4688</f>
        <v>T6 Instate Construction Heavy</v>
      </c>
      <c r="C1107" s="85">
        <f>'EMFAC2017EI-2011Class'!D4688</f>
        <v>1995</v>
      </c>
      <c r="D1107" s="85">
        <f>'EMFAC2017EI-2011Class'!F4688</f>
        <v>26</v>
      </c>
      <c r="E1107" s="87" t="str">
        <f t="shared" si="36"/>
        <v>T6 Instate Construction Heavy-26</v>
      </c>
      <c r="F1107" s="88">
        <f>VLOOKUP(E1107,HD_Odo!$C$2:$D$1381,2,FALSE)</f>
        <v>400000</v>
      </c>
      <c r="G1107" s="92" t="str">
        <f>'EMFAC2017EI-2011Class'!H4688</f>
        <v>2021-T6 Instate Construction Heavy-26</v>
      </c>
      <c r="H1107" s="77">
        <f t="shared" si="35"/>
        <v>0.91418799508699167</v>
      </c>
      <c r="J1107" s="13"/>
      <c r="N1107" s="37"/>
      <c r="O1107" s="36"/>
    </row>
    <row r="1108" spans="1:15" ht="13.7" customHeight="1" x14ac:dyDescent="0.25">
      <c r="A1108" s="85">
        <f>'EMFAC2017EI-2011Class'!B4689</f>
        <v>2021</v>
      </c>
      <c r="B1108" s="86" t="str">
        <f>'EMFAC2017EI-2011Class'!C4689</f>
        <v>T6 Instate Construction Heavy</v>
      </c>
      <c r="C1108" s="85">
        <f>'EMFAC2017EI-2011Class'!D4689</f>
        <v>1994</v>
      </c>
      <c r="D1108" s="85">
        <f>'EMFAC2017EI-2011Class'!F4689</f>
        <v>27</v>
      </c>
      <c r="E1108" s="87" t="str">
        <f t="shared" si="36"/>
        <v>T6 Instate Construction Heavy-27</v>
      </c>
      <c r="F1108" s="88">
        <f>VLOOKUP(E1108,HD_Odo!$C$2:$D$1381,2,FALSE)</f>
        <v>400000</v>
      </c>
      <c r="G1108" s="92" t="str">
        <f>'EMFAC2017EI-2011Class'!H4689</f>
        <v>2021-T6 Instate Construction Heavy-27</v>
      </c>
      <c r="H1108" s="77">
        <f t="shared" si="35"/>
        <v>0.91418799508699167</v>
      </c>
      <c r="J1108" s="13"/>
      <c r="N1108" s="37"/>
      <c r="O1108" s="36"/>
    </row>
    <row r="1109" spans="1:15" ht="13.7" customHeight="1" x14ac:dyDescent="0.25">
      <c r="A1109" s="85">
        <f>'EMFAC2017EI-2011Class'!B4690</f>
        <v>2021</v>
      </c>
      <c r="B1109" s="86" t="str">
        <f>'EMFAC2017EI-2011Class'!C4690</f>
        <v>T6 Instate Construction Heavy</v>
      </c>
      <c r="C1109" s="85">
        <f>'EMFAC2017EI-2011Class'!D4690</f>
        <v>1993</v>
      </c>
      <c r="D1109" s="85">
        <f>'EMFAC2017EI-2011Class'!F4690</f>
        <v>28</v>
      </c>
      <c r="E1109" s="87" t="str">
        <f t="shared" si="36"/>
        <v>T6 Instate Construction Heavy-28</v>
      </c>
      <c r="F1109" s="88">
        <f>VLOOKUP(E1109,HD_Odo!$C$2:$D$1381,2,FALSE)</f>
        <v>400000</v>
      </c>
      <c r="G1109" s="92" t="str">
        <f>'EMFAC2017EI-2011Class'!H4690</f>
        <v>2021-T6 Instate Construction Heavy-28</v>
      </c>
      <c r="H1109" s="77">
        <f t="shared" si="35"/>
        <v>0.91418799508699167</v>
      </c>
      <c r="J1109" s="13"/>
      <c r="N1109" s="37"/>
      <c r="O1109" s="36"/>
    </row>
    <row r="1110" spans="1:15" ht="13.7" customHeight="1" x14ac:dyDescent="0.25">
      <c r="A1110" s="85">
        <f>'EMFAC2017EI-2011Class'!B4691</f>
        <v>2021</v>
      </c>
      <c r="B1110" s="86" t="str">
        <f>'EMFAC2017EI-2011Class'!C4691</f>
        <v>T6 Instate Construction Heavy</v>
      </c>
      <c r="C1110" s="85">
        <f>'EMFAC2017EI-2011Class'!D4691</f>
        <v>1992</v>
      </c>
      <c r="D1110" s="85">
        <f>'EMFAC2017EI-2011Class'!F4691</f>
        <v>29</v>
      </c>
      <c r="E1110" s="87" t="str">
        <f t="shared" si="36"/>
        <v>T6 Instate Construction Heavy-29</v>
      </c>
      <c r="F1110" s="88">
        <f>VLOOKUP(E1110,HD_Odo!$C$2:$D$1381,2,FALSE)</f>
        <v>400000</v>
      </c>
      <c r="G1110" s="92" t="str">
        <f>'EMFAC2017EI-2011Class'!H4691</f>
        <v>2021-T6 Instate Construction Heavy-29</v>
      </c>
      <c r="H1110" s="77">
        <f t="shared" si="35"/>
        <v>0.91418799508699167</v>
      </c>
      <c r="J1110" s="13"/>
      <c r="N1110" s="37"/>
      <c r="O1110" s="36"/>
    </row>
    <row r="1111" spans="1:15" ht="13.7" customHeight="1" x14ac:dyDescent="0.25">
      <c r="A1111" s="85">
        <f>'EMFAC2017EI-2011Class'!B4692</f>
        <v>2021</v>
      </c>
      <c r="B1111" s="86" t="str">
        <f>'EMFAC2017EI-2011Class'!C4692</f>
        <v>T6 Instate Construction Heavy</v>
      </c>
      <c r="C1111" s="85">
        <f>'EMFAC2017EI-2011Class'!D4692</f>
        <v>1991</v>
      </c>
      <c r="D1111" s="85">
        <f>'EMFAC2017EI-2011Class'!F4692</f>
        <v>30</v>
      </c>
      <c r="E1111" s="87" t="str">
        <f t="shared" si="36"/>
        <v>T6 Instate Construction Heavy-30</v>
      </c>
      <c r="F1111" s="88">
        <f>VLOOKUP(E1111,HD_Odo!$C$2:$D$1381,2,FALSE)</f>
        <v>400000</v>
      </c>
      <c r="G1111" s="92" t="str">
        <f>'EMFAC2017EI-2011Class'!H4692</f>
        <v>2021-T6 Instate Construction Heavy-30</v>
      </c>
      <c r="H1111" s="77">
        <f t="shared" si="35"/>
        <v>0.91418799508699167</v>
      </c>
      <c r="J1111" s="13"/>
      <c r="N1111" s="37"/>
      <c r="O1111" s="36"/>
    </row>
    <row r="1112" spans="1:15" ht="13.7" customHeight="1" x14ac:dyDescent="0.25">
      <c r="A1112" s="85">
        <f>'EMFAC2017EI-2011Class'!B4693</f>
        <v>2021</v>
      </c>
      <c r="B1112" s="86" t="str">
        <f>'EMFAC2017EI-2011Class'!C4693</f>
        <v>T6 Instate Construction Heavy</v>
      </c>
      <c r="C1112" s="85">
        <f>'EMFAC2017EI-2011Class'!D4693</f>
        <v>1990</v>
      </c>
      <c r="D1112" s="85">
        <f>'EMFAC2017EI-2011Class'!F4693</f>
        <v>31</v>
      </c>
      <c r="E1112" s="87" t="str">
        <f t="shared" si="36"/>
        <v>T6 Instate Construction Heavy-31</v>
      </c>
      <c r="F1112" s="88">
        <f>VLOOKUP(E1112,HD_Odo!$C$2:$D$1381,2,FALSE)</f>
        <v>400000</v>
      </c>
      <c r="G1112" s="92" t="str">
        <f>'EMFAC2017EI-2011Class'!H4693</f>
        <v>2021-T6 Instate Construction Heavy-31</v>
      </c>
      <c r="H1112" s="77">
        <f t="shared" si="35"/>
        <v>0.91418799508699167</v>
      </c>
      <c r="J1112" s="13"/>
      <c r="N1112" s="37"/>
      <c r="O1112" s="36"/>
    </row>
    <row r="1113" spans="1:15" ht="13.7" customHeight="1" x14ac:dyDescent="0.25">
      <c r="A1113" s="85">
        <f>'EMFAC2017EI-2011Class'!B4694</f>
        <v>2021</v>
      </c>
      <c r="B1113" s="86" t="str">
        <f>'EMFAC2017EI-2011Class'!C4694</f>
        <v>T6 Instate Construction Heavy</v>
      </c>
      <c r="C1113" s="85">
        <f>'EMFAC2017EI-2011Class'!D4694</f>
        <v>1989</v>
      </c>
      <c r="D1113" s="85">
        <f>'EMFAC2017EI-2011Class'!F4694</f>
        <v>32</v>
      </c>
      <c r="E1113" s="87" t="str">
        <f t="shared" si="36"/>
        <v>T6 Instate Construction Heavy-32</v>
      </c>
      <c r="F1113" s="88">
        <f>VLOOKUP(E1113,HD_Odo!$C$2:$D$1381,2,FALSE)</f>
        <v>400000</v>
      </c>
      <c r="G1113" s="92" t="str">
        <f>'EMFAC2017EI-2011Class'!H4694</f>
        <v>2021-T6 Instate Construction Heavy-32</v>
      </c>
      <c r="H1113" s="77">
        <f t="shared" si="35"/>
        <v>0.91418799508699167</v>
      </c>
      <c r="J1113" s="13"/>
      <c r="N1113" s="37"/>
      <c r="O1113" s="36"/>
    </row>
    <row r="1114" spans="1:15" ht="13.7" customHeight="1" x14ac:dyDescent="0.25">
      <c r="A1114" s="85">
        <f>'EMFAC2017EI-2011Class'!B4695</f>
        <v>2021</v>
      </c>
      <c r="B1114" s="86" t="str">
        <f>'EMFAC2017EI-2011Class'!C4695</f>
        <v>T6 Instate Construction Heavy</v>
      </c>
      <c r="C1114" s="85">
        <f>'EMFAC2017EI-2011Class'!D4695</f>
        <v>1988</v>
      </c>
      <c r="D1114" s="85">
        <f>'EMFAC2017EI-2011Class'!F4695</f>
        <v>33</v>
      </c>
      <c r="E1114" s="87" t="str">
        <f t="shared" si="36"/>
        <v>T6 Instate Construction Heavy-33</v>
      </c>
      <c r="F1114" s="88">
        <f>VLOOKUP(E1114,HD_Odo!$C$2:$D$1381,2,FALSE)</f>
        <v>400000</v>
      </c>
      <c r="G1114" s="92" t="str">
        <f>'EMFAC2017EI-2011Class'!H4695</f>
        <v>2021-T6 Instate Construction Heavy-33</v>
      </c>
      <c r="H1114" s="77">
        <f t="shared" si="35"/>
        <v>0.91418799508699167</v>
      </c>
      <c r="J1114" s="13"/>
      <c r="N1114" s="37"/>
      <c r="O1114" s="36"/>
    </row>
    <row r="1115" spans="1:15" ht="13.7" customHeight="1" x14ac:dyDescent="0.25">
      <c r="A1115" s="85">
        <f>'EMFAC2017EI-2011Class'!B4696</f>
        <v>2021</v>
      </c>
      <c r="B1115" s="86" t="str">
        <f>'EMFAC2017EI-2011Class'!C4696</f>
        <v>T6 Instate Construction Heavy</v>
      </c>
      <c r="C1115" s="85">
        <f>'EMFAC2017EI-2011Class'!D4696</f>
        <v>1987</v>
      </c>
      <c r="D1115" s="85">
        <f>'EMFAC2017EI-2011Class'!F4696</f>
        <v>34</v>
      </c>
      <c r="E1115" s="87" t="str">
        <f t="shared" si="36"/>
        <v>T6 Instate Construction Heavy-34</v>
      </c>
      <c r="F1115" s="88">
        <f>VLOOKUP(E1115,HD_Odo!$C$2:$D$1381,2,FALSE)</f>
        <v>400000</v>
      </c>
      <c r="G1115" s="92" t="str">
        <f>'EMFAC2017EI-2011Class'!H4696</f>
        <v>2021-T6 Instate Construction Heavy-34</v>
      </c>
      <c r="H1115" s="77">
        <f t="shared" si="35"/>
        <v>0.91418799508699167</v>
      </c>
      <c r="J1115" s="13"/>
      <c r="N1115" s="37"/>
      <c r="O1115" s="36"/>
    </row>
    <row r="1116" spans="1:15" ht="13.7" customHeight="1" x14ac:dyDescent="0.25">
      <c r="A1116" s="85">
        <f>'EMFAC2017EI-2011Class'!B4697</f>
        <v>2021</v>
      </c>
      <c r="B1116" s="86" t="str">
        <f>'EMFAC2017EI-2011Class'!C4697</f>
        <v>T6 Instate Construction Heavy</v>
      </c>
      <c r="C1116" s="85">
        <f>'EMFAC2017EI-2011Class'!D4697</f>
        <v>1986</v>
      </c>
      <c r="D1116" s="85">
        <f>'EMFAC2017EI-2011Class'!F4697</f>
        <v>35</v>
      </c>
      <c r="E1116" s="87" t="str">
        <f t="shared" si="36"/>
        <v>T6 Instate Construction Heavy-35</v>
      </c>
      <c r="F1116" s="88">
        <f>VLOOKUP(E1116,HD_Odo!$C$2:$D$1381,2,FALSE)</f>
        <v>400000</v>
      </c>
      <c r="G1116" s="92" t="str">
        <f>'EMFAC2017EI-2011Class'!H4697</f>
        <v>2021-T6 Instate Construction Heavy-35</v>
      </c>
      <c r="H1116" s="77">
        <f t="shared" si="35"/>
        <v>0.91418799508699167</v>
      </c>
      <c r="J1116" s="13"/>
      <c r="N1116" s="37"/>
      <c r="O1116" s="36"/>
    </row>
    <row r="1117" spans="1:15" ht="13.7" customHeight="1" x14ac:dyDescent="0.25">
      <c r="A1117" s="85">
        <f>'EMFAC2017EI-2011Class'!B4698</f>
        <v>2021</v>
      </c>
      <c r="B1117" s="86" t="str">
        <f>'EMFAC2017EI-2011Class'!C4698</f>
        <v>T6 Instate Construction Heavy</v>
      </c>
      <c r="C1117" s="85">
        <f>'EMFAC2017EI-2011Class'!D4698</f>
        <v>1985</v>
      </c>
      <c r="D1117" s="85">
        <f>'EMFAC2017EI-2011Class'!F4698</f>
        <v>36</v>
      </c>
      <c r="E1117" s="87" t="str">
        <f t="shared" si="36"/>
        <v>T6 Instate Construction Heavy-36</v>
      </c>
      <c r="F1117" s="88">
        <f>VLOOKUP(E1117,HD_Odo!$C$2:$D$1381,2,FALSE)</f>
        <v>400000</v>
      </c>
      <c r="G1117" s="92" t="str">
        <f>'EMFAC2017EI-2011Class'!H4698</f>
        <v>2021-T6 Instate Construction Heavy-36</v>
      </c>
      <c r="H1117" s="77">
        <f t="shared" si="35"/>
        <v>0.91418799508699167</v>
      </c>
      <c r="J1117" s="13"/>
      <c r="N1117" s="37"/>
      <c r="O1117" s="36"/>
    </row>
    <row r="1118" spans="1:15" ht="13.7" customHeight="1" x14ac:dyDescent="0.25">
      <c r="A1118" s="85">
        <f>'EMFAC2017EI-2011Class'!B4699</f>
        <v>2021</v>
      </c>
      <c r="B1118" s="86" t="str">
        <f>'EMFAC2017EI-2011Class'!C4699</f>
        <v>T6 Instate Construction Heavy</v>
      </c>
      <c r="C1118" s="85">
        <f>'EMFAC2017EI-2011Class'!D4699</f>
        <v>1984</v>
      </c>
      <c r="D1118" s="85">
        <f>'EMFAC2017EI-2011Class'!F4699</f>
        <v>37</v>
      </c>
      <c r="E1118" s="87" t="str">
        <f t="shared" si="36"/>
        <v>T6 Instate Construction Heavy-37</v>
      </c>
      <c r="F1118" s="88">
        <f>VLOOKUP(E1118,HD_Odo!$C$2:$D$1381,2,FALSE)</f>
        <v>400000</v>
      </c>
      <c r="G1118" s="92" t="str">
        <f>'EMFAC2017EI-2011Class'!H4699</f>
        <v>2021-T6 Instate Construction Heavy-37</v>
      </c>
      <c r="H1118" s="77">
        <f t="shared" si="35"/>
        <v>0.91418799508699167</v>
      </c>
      <c r="J1118" s="13"/>
      <c r="N1118" s="37"/>
      <c r="O1118" s="36"/>
    </row>
    <row r="1119" spans="1:15" ht="13.7" customHeight="1" x14ac:dyDescent="0.25">
      <c r="A1119" s="85">
        <f>'EMFAC2017EI-2011Class'!B4700</f>
        <v>2021</v>
      </c>
      <c r="B1119" s="86" t="str">
        <f>'EMFAC2017EI-2011Class'!C4700</f>
        <v>T6 Instate Construction Heavy</v>
      </c>
      <c r="C1119" s="85">
        <f>'EMFAC2017EI-2011Class'!D4700</f>
        <v>1983</v>
      </c>
      <c r="D1119" s="85">
        <f>'EMFAC2017EI-2011Class'!F4700</f>
        <v>38</v>
      </c>
      <c r="E1119" s="87" t="str">
        <f t="shared" si="36"/>
        <v>T6 Instate Construction Heavy-38</v>
      </c>
      <c r="F1119" s="88">
        <f>VLOOKUP(E1119,HD_Odo!$C$2:$D$1381,2,FALSE)</f>
        <v>400000</v>
      </c>
      <c r="G1119" s="92" t="str">
        <f>'EMFAC2017EI-2011Class'!H4700</f>
        <v>2021-T6 Instate Construction Heavy-38</v>
      </c>
      <c r="H1119" s="77">
        <f t="shared" si="35"/>
        <v>0.91418799508699167</v>
      </c>
      <c r="J1119" s="13"/>
      <c r="N1119" s="37"/>
      <c r="O1119" s="36"/>
    </row>
    <row r="1120" spans="1:15" ht="13.7" customHeight="1" x14ac:dyDescent="0.25">
      <c r="A1120" s="85">
        <f>'EMFAC2017EI-2011Class'!B4701</f>
        <v>2021</v>
      </c>
      <c r="B1120" s="86" t="str">
        <f>'EMFAC2017EI-2011Class'!C4701</f>
        <v>T6 Instate Construction Heavy</v>
      </c>
      <c r="C1120" s="85">
        <f>'EMFAC2017EI-2011Class'!D4701</f>
        <v>1982</v>
      </c>
      <c r="D1120" s="85">
        <f>'EMFAC2017EI-2011Class'!F4701</f>
        <v>39</v>
      </c>
      <c r="E1120" s="87" t="str">
        <f t="shared" si="36"/>
        <v>T6 Instate Construction Heavy-39</v>
      </c>
      <c r="F1120" s="88">
        <f>VLOOKUP(E1120,HD_Odo!$C$2:$D$1381,2,FALSE)</f>
        <v>400000</v>
      </c>
      <c r="G1120" s="92" t="str">
        <f>'EMFAC2017EI-2011Class'!H4701</f>
        <v>2021-T6 Instate Construction Heavy-39</v>
      </c>
      <c r="H1120" s="77">
        <f t="shared" si="35"/>
        <v>0.91418799508699167</v>
      </c>
      <c r="J1120" s="13"/>
      <c r="N1120" s="37"/>
      <c r="O1120" s="36"/>
    </row>
    <row r="1121" spans="1:15" ht="13.7" customHeight="1" x14ac:dyDescent="0.25">
      <c r="A1121" s="85">
        <f>'EMFAC2017EI-2011Class'!B4702</f>
        <v>2021</v>
      </c>
      <c r="B1121" s="86" t="str">
        <f>'EMFAC2017EI-2011Class'!C4702</f>
        <v>T6 Instate Construction Heavy</v>
      </c>
      <c r="C1121" s="85">
        <f>'EMFAC2017EI-2011Class'!D4702</f>
        <v>1981</v>
      </c>
      <c r="D1121" s="85">
        <f>'EMFAC2017EI-2011Class'!F4702</f>
        <v>40</v>
      </c>
      <c r="E1121" s="87" t="str">
        <f t="shared" si="36"/>
        <v>T6 Instate Construction Heavy-40</v>
      </c>
      <c r="F1121" s="88">
        <f>VLOOKUP(E1121,HD_Odo!$C$2:$D$1381,2,FALSE)</f>
        <v>400000</v>
      </c>
      <c r="G1121" s="92" t="str">
        <f>'EMFAC2017EI-2011Class'!H4702</f>
        <v>2021-T6 Instate Construction Heavy-40</v>
      </c>
      <c r="H1121" s="77">
        <f t="shared" si="35"/>
        <v>0.91418799508699167</v>
      </c>
      <c r="J1121" s="13"/>
      <c r="N1121" s="37"/>
      <c r="O1121" s="36"/>
    </row>
    <row r="1122" spans="1:15" ht="13.7" customHeight="1" x14ac:dyDescent="0.25">
      <c r="A1122" s="85">
        <f>'EMFAC2017EI-2011Class'!B4703</f>
        <v>2021</v>
      </c>
      <c r="B1122" s="86" t="str">
        <f>'EMFAC2017EI-2011Class'!C4703</f>
        <v>T6 Instate Construction Heavy</v>
      </c>
      <c r="C1122" s="85">
        <f>'EMFAC2017EI-2011Class'!D4703</f>
        <v>1980</v>
      </c>
      <c r="D1122" s="85">
        <f>'EMFAC2017EI-2011Class'!F4703</f>
        <v>41</v>
      </c>
      <c r="E1122" s="87" t="str">
        <f t="shared" si="36"/>
        <v>T6 Instate Construction Heavy-41</v>
      </c>
      <c r="F1122" s="88">
        <f>VLOOKUP(E1122,HD_Odo!$C$2:$D$1381,2,FALSE)</f>
        <v>400000</v>
      </c>
      <c r="G1122" s="92" t="str">
        <f>'EMFAC2017EI-2011Class'!H4703</f>
        <v>2021-T6 Instate Construction Heavy-41</v>
      </c>
      <c r="H1122" s="77">
        <f t="shared" si="35"/>
        <v>0.91418799508699167</v>
      </c>
      <c r="J1122" s="13"/>
      <c r="N1122" s="37"/>
      <c r="O1122" s="36"/>
    </row>
    <row r="1123" spans="1:15" ht="13.7" customHeight="1" x14ac:dyDescent="0.25">
      <c r="A1123" s="85">
        <f>'EMFAC2017EI-2011Class'!B4704</f>
        <v>2021</v>
      </c>
      <c r="B1123" s="86" t="str">
        <f>'EMFAC2017EI-2011Class'!C4704</f>
        <v>T6 Instate Construction Heavy</v>
      </c>
      <c r="C1123" s="85">
        <f>'EMFAC2017EI-2011Class'!D4704</f>
        <v>1979</v>
      </c>
      <c r="D1123" s="85">
        <f>'EMFAC2017EI-2011Class'!F4704</f>
        <v>42</v>
      </c>
      <c r="E1123" s="87" t="str">
        <f t="shared" si="36"/>
        <v>T6 Instate Construction Heavy-42</v>
      </c>
      <c r="F1123" s="88">
        <f>VLOOKUP(E1123,HD_Odo!$C$2:$D$1381,2,FALSE)</f>
        <v>400000</v>
      </c>
      <c r="G1123" s="92" t="str">
        <f>'EMFAC2017EI-2011Class'!H4704</f>
        <v>2021-T6 Instate Construction Heavy-42</v>
      </c>
      <c r="H1123" s="77">
        <f t="shared" si="35"/>
        <v>0.91418799508699167</v>
      </c>
      <c r="J1123" s="13"/>
      <c r="N1123" s="37"/>
      <c r="O1123" s="36"/>
    </row>
    <row r="1124" spans="1:15" ht="13.7" customHeight="1" x14ac:dyDescent="0.25">
      <c r="A1124" s="85">
        <f>'EMFAC2017EI-2011Class'!B4705</f>
        <v>2021</v>
      </c>
      <c r="B1124" s="86" t="str">
        <f>'EMFAC2017EI-2011Class'!C4705</f>
        <v>T6 Instate Construction Heavy</v>
      </c>
      <c r="C1124" s="85">
        <f>'EMFAC2017EI-2011Class'!D4705</f>
        <v>1978</v>
      </c>
      <c r="D1124" s="85">
        <f>'EMFAC2017EI-2011Class'!F4705</f>
        <v>43</v>
      </c>
      <c r="E1124" s="87" t="str">
        <f t="shared" si="36"/>
        <v>T6 Instate Construction Heavy-43</v>
      </c>
      <c r="F1124" s="88">
        <f>VLOOKUP(E1124,HD_Odo!$C$2:$D$1381,2,FALSE)</f>
        <v>400000</v>
      </c>
      <c r="G1124" s="92" t="str">
        <f>'EMFAC2017EI-2011Class'!H4705</f>
        <v>2021-T6 Instate Construction Heavy-43</v>
      </c>
      <c r="H1124" s="77">
        <f t="shared" si="35"/>
        <v>0.91418799508699167</v>
      </c>
      <c r="J1124" s="13"/>
      <c r="N1124" s="37"/>
      <c r="O1124" s="36"/>
    </row>
    <row r="1125" spans="1:15" ht="13.7" customHeight="1" x14ac:dyDescent="0.25">
      <c r="A1125" s="85">
        <f>'EMFAC2017EI-2011Class'!B4706</f>
        <v>2021</v>
      </c>
      <c r="B1125" s="86" t="str">
        <f>'EMFAC2017EI-2011Class'!C4706</f>
        <v>T6 Instate Construction Heavy</v>
      </c>
      <c r="C1125" s="85">
        <f>'EMFAC2017EI-2011Class'!D4706</f>
        <v>1977</v>
      </c>
      <c r="D1125" s="85">
        <f>'EMFAC2017EI-2011Class'!F4706</f>
        <v>44</v>
      </c>
      <c r="E1125" s="87" t="str">
        <f t="shared" si="36"/>
        <v>T6 Instate Construction Heavy-44</v>
      </c>
      <c r="F1125" s="88">
        <f>VLOOKUP(E1125,HD_Odo!$C$2:$D$1381,2,FALSE)</f>
        <v>400000</v>
      </c>
      <c r="G1125" s="92" t="str">
        <f>'EMFAC2017EI-2011Class'!H4706</f>
        <v>2021-T6 Instate Construction Heavy-44</v>
      </c>
      <c r="H1125" s="77">
        <f t="shared" si="35"/>
        <v>0.91418799508699167</v>
      </c>
      <c r="J1125" s="13"/>
      <c r="N1125" s="37"/>
      <c r="O1125" s="36"/>
    </row>
    <row r="1126" spans="1:15" ht="13.7" customHeight="1" x14ac:dyDescent="0.25">
      <c r="A1126" s="85">
        <f>'EMFAC2017EI-2011Class'!B4707</f>
        <v>2021</v>
      </c>
      <c r="B1126" s="86" t="str">
        <f>'EMFAC2017EI-2011Class'!C4707</f>
        <v>T6 Instate Construction Small</v>
      </c>
      <c r="C1126" s="85">
        <f>'EMFAC2017EI-2011Class'!D4707</f>
        <v>2022</v>
      </c>
      <c r="D1126" s="85">
        <f>'EMFAC2017EI-2011Class'!F4707</f>
        <v>-1</v>
      </c>
      <c r="E1126" s="87" t="str">
        <f t="shared" si="36"/>
        <v>T6 Instate Construction Small--1</v>
      </c>
      <c r="F1126" s="88">
        <f>VLOOKUP(E1126,HD_Odo!$C$2:$D$1381,2,FALSE)</f>
        <v>0</v>
      </c>
      <c r="G1126" s="92" t="str">
        <f>'EMFAC2017EI-2011Class'!H4707</f>
        <v>2021-T6 Instate Construction Small--1</v>
      </c>
      <c r="H1126" s="77">
        <f t="shared" si="35"/>
        <v>1</v>
      </c>
      <c r="J1126" s="13"/>
      <c r="N1126" s="37"/>
      <c r="O1126" s="36"/>
    </row>
    <row r="1127" spans="1:15" ht="13.7" customHeight="1" x14ac:dyDescent="0.25">
      <c r="A1127" s="85">
        <f>'EMFAC2017EI-2011Class'!B4708</f>
        <v>2021</v>
      </c>
      <c r="B1127" s="86" t="str">
        <f>'EMFAC2017EI-2011Class'!C4708</f>
        <v>T6 Instate Construction Small</v>
      </c>
      <c r="C1127" s="85">
        <f>'EMFAC2017EI-2011Class'!D4708</f>
        <v>2021</v>
      </c>
      <c r="D1127" s="85">
        <f>'EMFAC2017EI-2011Class'!F4708</f>
        <v>0</v>
      </c>
      <c r="E1127" s="87" t="str">
        <f t="shared" si="36"/>
        <v>T6 Instate Construction Small-0</v>
      </c>
      <c r="F1127" s="88">
        <f>VLOOKUP(E1127,HD_Odo!$C$2:$D$1381,2,FALSE)</f>
        <v>26110</v>
      </c>
      <c r="G1127" s="92" t="str">
        <f>'EMFAC2017EI-2011Class'!H4708</f>
        <v>2021-T6 Instate Construction Small-0</v>
      </c>
      <c r="H1127" s="77">
        <f t="shared" si="35"/>
        <v>0.95255393023437751</v>
      </c>
      <c r="J1127" s="13"/>
      <c r="N1127" s="37"/>
      <c r="O1127" s="36"/>
    </row>
    <row r="1128" spans="1:15" ht="13.7" customHeight="1" x14ac:dyDescent="0.25">
      <c r="A1128" s="85">
        <f>'EMFAC2017EI-2011Class'!B4709</f>
        <v>2021</v>
      </c>
      <c r="B1128" s="86" t="str">
        <f>'EMFAC2017EI-2011Class'!C4709</f>
        <v>T6 Instate Construction Small</v>
      </c>
      <c r="C1128" s="85">
        <f>'EMFAC2017EI-2011Class'!D4709</f>
        <v>2020</v>
      </c>
      <c r="D1128" s="85">
        <f>'EMFAC2017EI-2011Class'!F4709</f>
        <v>1</v>
      </c>
      <c r="E1128" s="87" t="str">
        <f t="shared" si="36"/>
        <v>T6 Instate Construction Small-1</v>
      </c>
      <c r="F1128" s="88">
        <f>VLOOKUP(E1128,HD_Odo!$C$2:$D$1381,2,FALSE)</f>
        <v>52220.02</v>
      </c>
      <c r="G1128" s="92" t="str">
        <f>'EMFAC2017EI-2011Class'!H4709</f>
        <v>2021-T6 Instate Construction Small-1</v>
      </c>
      <c r="H1128" s="77">
        <f t="shared" si="35"/>
        <v>0.91846051522713612</v>
      </c>
      <c r="J1128" s="13"/>
      <c r="N1128" s="37"/>
      <c r="O1128" s="36"/>
    </row>
    <row r="1129" spans="1:15" ht="13.7" customHeight="1" x14ac:dyDescent="0.25">
      <c r="A1129" s="85">
        <f>'EMFAC2017EI-2011Class'!B4710</f>
        <v>2021</v>
      </c>
      <c r="B1129" s="86" t="str">
        <f>'EMFAC2017EI-2011Class'!C4710</f>
        <v>T6 Instate Construction Small</v>
      </c>
      <c r="C1129" s="85">
        <f>'EMFAC2017EI-2011Class'!D4710</f>
        <v>2019</v>
      </c>
      <c r="D1129" s="85">
        <f>'EMFAC2017EI-2011Class'!F4710</f>
        <v>2</v>
      </c>
      <c r="E1129" s="87" t="str">
        <f t="shared" si="36"/>
        <v>T6 Instate Construction Small-2</v>
      </c>
      <c r="F1129" s="88">
        <f>VLOOKUP(E1129,HD_Odo!$C$2:$D$1381,2,FALSE)</f>
        <v>78443.02</v>
      </c>
      <c r="G1129" s="92" t="str">
        <f>'EMFAC2017EI-2011Class'!H4710</f>
        <v>2021-T6 Instate Construction Small-2</v>
      </c>
      <c r="H1129" s="77">
        <f t="shared" si="35"/>
        <v>0.89268101017598023</v>
      </c>
      <c r="J1129" s="13"/>
      <c r="N1129" s="37"/>
      <c r="O1129" s="36"/>
    </row>
    <row r="1130" spans="1:15" ht="13.7" customHeight="1" x14ac:dyDescent="0.25">
      <c r="A1130" s="85">
        <f>'EMFAC2017EI-2011Class'!B4711</f>
        <v>2021</v>
      </c>
      <c r="B1130" s="86" t="str">
        <f>'EMFAC2017EI-2011Class'!C4711</f>
        <v>T6 Instate Construction Small</v>
      </c>
      <c r="C1130" s="85">
        <f>'EMFAC2017EI-2011Class'!D4711</f>
        <v>2018</v>
      </c>
      <c r="D1130" s="85">
        <f>'EMFAC2017EI-2011Class'!F4711</f>
        <v>3</v>
      </c>
      <c r="E1130" s="87" t="str">
        <f t="shared" si="36"/>
        <v>T6 Instate Construction Small-3</v>
      </c>
      <c r="F1130" s="88">
        <f>VLOOKUP(E1130,HD_Odo!$C$2:$D$1381,2,FALSE)</f>
        <v>104183.02</v>
      </c>
      <c r="G1130" s="92" t="str">
        <f>'EMFAC2017EI-2011Class'!H4711</f>
        <v>2021-T6 Instate Construction Small-3</v>
      </c>
      <c r="H1130" s="77">
        <f t="shared" si="35"/>
        <v>0.8729124047501341</v>
      </c>
      <c r="J1130" s="13"/>
      <c r="N1130" s="37"/>
      <c r="O1130" s="36"/>
    </row>
    <row r="1131" spans="1:15" ht="13.7" customHeight="1" x14ac:dyDescent="0.25">
      <c r="A1131" s="85">
        <f>'EMFAC2017EI-2011Class'!B4712</f>
        <v>2021</v>
      </c>
      <c r="B1131" s="86" t="str">
        <f>'EMFAC2017EI-2011Class'!C4712</f>
        <v>T6 Instate Construction Small</v>
      </c>
      <c r="C1131" s="85">
        <f>'EMFAC2017EI-2011Class'!D4712</f>
        <v>2017</v>
      </c>
      <c r="D1131" s="85">
        <f>'EMFAC2017EI-2011Class'!F4712</f>
        <v>4</v>
      </c>
      <c r="E1131" s="87" t="str">
        <f t="shared" si="36"/>
        <v>T6 Instate Construction Small-4</v>
      </c>
      <c r="F1131" s="88">
        <f>VLOOKUP(E1131,HD_Odo!$C$2:$D$1381,2,FALSE)</f>
        <v>129033.02</v>
      </c>
      <c r="G1131" s="92" t="str">
        <f>'EMFAC2017EI-2011Class'!H4712</f>
        <v>2021-T6 Instate Construction Small-4</v>
      </c>
      <c r="H1131" s="77">
        <f t="shared" si="35"/>
        <v>0.85750735126990651</v>
      </c>
      <c r="J1131" s="13"/>
      <c r="N1131" s="37"/>
      <c r="O1131" s="36"/>
    </row>
    <row r="1132" spans="1:15" ht="13.7" customHeight="1" x14ac:dyDescent="0.25">
      <c r="A1132" s="85">
        <f>'EMFAC2017EI-2011Class'!B4713</f>
        <v>2021</v>
      </c>
      <c r="B1132" s="86" t="str">
        <f>'EMFAC2017EI-2011Class'!C4713</f>
        <v>T6 Instate Construction Small</v>
      </c>
      <c r="C1132" s="85">
        <f>'EMFAC2017EI-2011Class'!D4713</f>
        <v>2016</v>
      </c>
      <c r="D1132" s="85">
        <f>'EMFAC2017EI-2011Class'!F4713</f>
        <v>5</v>
      </c>
      <c r="E1132" s="87" t="str">
        <f t="shared" si="36"/>
        <v>T6 Instate Construction Small-5</v>
      </c>
      <c r="F1132" s="88">
        <f>VLOOKUP(E1132,HD_Odo!$C$2:$D$1381,2,FALSE)</f>
        <v>152742.01999999999</v>
      </c>
      <c r="G1132" s="92" t="str">
        <f>'EMFAC2017EI-2011Class'!H4713</f>
        <v>2021-T6 Instate Construction Small-5</v>
      </c>
      <c r="H1132" s="77">
        <f t="shared" si="35"/>
        <v>0.84530444915233571</v>
      </c>
      <c r="J1132" s="13"/>
      <c r="N1132" s="37"/>
      <c r="O1132" s="36"/>
    </row>
    <row r="1133" spans="1:15" ht="13.7" customHeight="1" x14ac:dyDescent="0.25">
      <c r="A1133" s="85">
        <f>'EMFAC2017EI-2011Class'!B4714</f>
        <v>2021</v>
      </c>
      <c r="B1133" s="86" t="str">
        <f>'EMFAC2017EI-2011Class'!C4714</f>
        <v>T6 Instate Construction Small</v>
      </c>
      <c r="C1133" s="85">
        <f>'EMFAC2017EI-2011Class'!D4714</f>
        <v>2015</v>
      </c>
      <c r="D1133" s="85">
        <f>'EMFAC2017EI-2011Class'!F4714</f>
        <v>6</v>
      </c>
      <c r="E1133" s="87" t="str">
        <f t="shared" si="36"/>
        <v>T6 Instate Construction Small-6</v>
      </c>
      <c r="F1133" s="88">
        <f>VLOOKUP(E1133,HD_Odo!$C$2:$D$1381,2,FALSE)</f>
        <v>175186.02</v>
      </c>
      <c r="G1133" s="92" t="str">
        <f>'EMFAC2017EI-2011Class'!H4714</f>
        <v>2021-T6 Instate Construction Small-6</v>
      </c>
      <c r="H1133" s="77">
        <f t="shared" si="35"/>
        <v>0.83548073136508128</v>
      </c>
      <c r="J1133" s="13"/>
      <c r="N1133" s="37"/>
      <c r="O1133" s="36"/>
    </row>
    <row r="1134" spans="1:15" ht="13.7" customHeight="1" x14ac:dyDescent="0.25">
      <c r="A1134" s="85">
        <f>'EMFAC2017EI-2011Class'!B4715</f>
        <v>2021</v>
      </c>
      <c r="B1134" s="86" t="str">
        <f>'EMFAC2017EI-2011Class'!C4715</f>
        <v>T6 Instate Construction Small</v>
      </c>
      <c r="C1134" s="85">
        <f>'EMFAC2017EI-2011Class'!D4715</f>
        <v>2014</v>
      </c>
      <c r="D1134" s="85">
        <f>'EMFAC2017EI-2011Class'!F4715</f>
        <v>7</v>
      </c>
      <c r="E1134" s="87" t="str">
        <f t="shared" si="36"/>
        <v>T6 Instate Construction Small-7</v>
      </c>
      <c r="F1134" s="88">
        <f>VLOOKUP(E1134,HD_Odo!$C$2:$D$1381,2,FALSE)</f>
        <v>196337.04</v>
      </c>
      <c r="G1134" s="92" t="str">
        <f>'EMFAC2017EI-2011Class'!H4715</f>
        <v>2021-T6 Instate Construction Small-7</v>
      </c>
      <c r="H1134" s="77">
        <f t="shared" si="35"/>
        <v>0.82744718218582824</v>
      </c>
      <c r="J1134" s="13"/>
      <c r="N1134" s="37"/>
      <c r="O1134" s="36"/>
    </row>
    <row r="1135" spans="1:15" ht="13.7" customHeight="1" x14ac:dyDescent="0.25">
      <c r="A1135" s="85">
        <f>'EMFAC2017EI-2011Class'!B4716</f>
        <v>2021</v>
      </c>
      <c r="B1135" s="86" t="str">
        <f>'EMFAC2017EI-2011Class'!C4716</f>
        <v>T6 Instate Construction Small</v>
      </c>
      <c r="C1135" s="85">
        <f>'EMFAC2017EI-2011Class'!D4716</f>
        <v>2013</v>
      </c>
      <c r="D1135" s="85">
        <f>'EMFAC2017EI-2011Class'!F4716</f>
        <v>8</v>
      </c>
      <c r="E1135" s="87" t="str">
        <f t="shared" si="36"/>
        <v>T6 Instate Construction Small-8</v>
      </c>
      <c r="F1135" s="88">
        <f>VLOOKUP(E1135,HD_Odo!$C$2:$D$1381,2,FALSE)</f>
        <v>216233.04</v>
      </c>
      <c r="G1135" s="92" t="str">
        <f>'EMFAC2017EI-2011Class'!H4716</f>
        <v>2021-T6 Instate Construction Small-8</v>
      </c>
      <c r="H1135" s="77">
        <f t="shared" si="35"/>
        <v>0.79640591640652436</v>
      </c>
      <c r="J1135" s="13"/>
      <c r="N1135" s="37"/>
      <c r="O1135" s="36"/>
    </row>
    <row r="1136" spans="1:15" ht="13.7" customHeight="1" x14ac:dyDescent="0.25">
      <c r="A1136" s="85">
        <f>'EMFAC2017EI-2011Class'!B4717</f>
        <v>2021</v>
      </c>
      <c r="B1136" s="86" t="str">
        <f>'EMFAC2017EI-2011Class'!C4717</f>
        <v>T6 Instate Construction Small</v>
      </c>
      <c r="C1136" s="85">
        <f>'EMFAC2017EI-2011Class'!D4717</f>
        <v>2012</v>
      </c>
      <c r="D1136" s="85">
        <f>'EMFAC2017EI-2011Class'!F4717</f>
        <v>9</v>
      </c>
      <c r="E1136" s="87" t="str">
        <f t="shared" si="36"/>
        <v>T6 Instate Construction Small-9</v>
      </c>
      <c r="F1136" s="88">
        <f>VLOOKUP(E1136,HD_Odo!$C$2:$D$1381,2,FALSE)</f>
        <v>234945.04</v>
      </c>
      <c r="G1136" s="92" t="str">
        <f>'EMFAC2017EI-2011Class'!H4717</f>
        <v>2021-T6 Instate Construction Small-9</v>
      </c>
      <c r="H1136" s="77">
        <f t="shared" si="35"/>
        <v>0.79167066647074646</v>
      </c>
      <c r="J1136" s="13"/>
      <c r="N1136" s="37"/>
      <c r="O1136" s="36"/>
    </row>
    <row r="1137" spans="1:15" ht="13.7" customHeight="1" x14ac:dyDescent="0.25">
      <c r="A1137" s="85">
        <f>'EMFAC2017EI-2011Class'!B4718</f>
        <v>2021</v>
      </c>
      <c r="B1137" s="86" t="str">
        <f>'EMFAC2017EI-2011Class'!C4718</f>
        <v>T6 Instate Construction Small</v>
      </c>
      <c r="C1137" s="85">
        <f>'EMFAC2017EI-2011Class'!D4718</f>
        <v>2011</v>
      </c>
      <c r="D1137" s="85">
        <f>'EMFAC2017EI-2011Class'!F4718</f>
        <v>10</v>
      </c>
      <c r="E1137" s="87" t="str">
        <f t="shared" si="36"/>
        <v>T6 Instate Construction Small-10</v>
      </c>
      <c r="F1137" s="88">
        <f>VLOOKUP(E1137,HD_Odo!$C$2:$D$1381,2,FALSE)</f>
        <v>252551.04000000001</v>
      </c>
      <c r="G1137" s="92" t="str">
        <f>'EMFAC2017EI-2011Class'!H4718</f>
        <v>2021-T6 Instate Construction Small-10</v>
      </c>
      <c r="H1137" s="77">
        <f t="shared" si="35"/>
        <v>0.78769274719448112</v>
      </c>
      <c r="J1137" s="13"/>
      <c r="N1137" s="37"/>
      <c r="O1137" s="36"/>
    </row>
    <row r="1138" spans="1:15" ht="13.7" customHeight="1" x14ac:dyDescent="0.25">
      <c r="A1138" s="85">
        <f>'EMFAC2017EI-2011Class'!B4719</f>
        <v>2021</v>
      </c>
      <c r="B1138" s="86" t="str">
        <f>'EMFAC2017EI-2011Class'!C4719</f>
        <v>T6 Instate Construction Small</v>
      </c>
      <c r="C1138" s="85">
        <f>'EMFAC2017EI-2011Class'!D4719</f>
        <v>2010</v>
      </c>
      <c r="D1138" s="85">
        <f>'EMFAC2017EI-2011Class'!F4719</f>
        <v>11</v>
      </c>
      <c r="E1138" s="87" t="str">
        <f t="shared" si="36"/>
        <v>T6 Instate Construction Small-11</v>
      </c>
      <c r="F1138" s="88">
        <f>VLOOKUP(E1138,HD_Odo!$C$2:$D$1381,2,FALSE)</f>
        <v>269102.03999999998</v>
      </c>
      <c r="G1138" s="92" t="str">
        <f>'EMFAC2017EI-2011Class'!H4719</f>
        <v>2021-T6 Instate Construction Small-11</v>
      </c>
      <c r="H1138" s="77">
        <f t="shared" si="35"/>
        <v>0.7969312239304267</v>
      </c>
      <c r="J1138" s="13"/>
      <c r="N1138" s="37"/>
      <c r="O1138" s="36"/>
    </row>
    <row r="1139" spans="1:15" ht="13.7" customHeight="1" x14ac:dyDescent="0.25">
      <c r="A1139" s="85">
        <f>'EMFAC2017EI-2011Class'!B4720</f>
        <v>2021</v>
      </c>
      <c r="B1139" s="86" t="str">
        <f>'EMFAC2017EI-2011Class'!C4720</f>
        <v>T6 Instate Construction Small</v>
      </c>
      <c r="C1139" s="85">
        <f>'EMFAC2017EI-2011Class'!D4720</f>
        <v>2009</v>
      </c>
      <c r="D1139" s="85">
        <f>'EMFAC2017EI-2011Class'!F4720</f>
        <v>12</v>
      </c>
      <c r="E1139" s="87" t="str">
        <f t="shared" si="36"/>
        <v>T6 Instate Construction Small-12</v>
      </c>
      <c r="F1139" s="88">
        <f>VLOOKUP(E1139,HD_Odo!$C$2:$D$1381,2,FALSE)</f>
        <v>284592.03999999998</v>
      </c>
      <c r="G1139" s="92" t="str">
        <f>'EMFAC2017EI-2011Class'!H4720</f>
        <v>2021-T6 Instate Construction Small-12</v>
      </c>
      <c r="H1139" s="77">
        <f t="shared" si="35"/>
        <v>0.7923026723302935</v>
      </c>
      <c r="J1139" s="13"/>
      <c r="N1139" s="37"/>
      <c r="O1139" s="36"/>
    </row>
    <row r="1140" spans="1:15" ht="13.7" customHeight="1" x14ac:dyDescent="0.25">
      <c r="A1140" s="85">
        <f>'EMFAC2017EI-2011Class'!B4721</f>
        <v>2021</v>
      </c>
      <c r="B1140" s="86" t="str">
        <f>'EMFAC2017EI-2011Class'!C4721</f>
        <v>T6 Instate Construction Small</v>
      </c>
      <c r="C1140" s="85">
        <f>'EMFAC2017EI-2011Class'!D4721</f>
        <v>2008</v>
      </c>
      <c r="D1140" s="85">
        <f>'EMFAC2017EI-2011Class'!F4721</f>
        <v>13</v>
      </c>
      <c r="E1140" s="87" t="str">
        <f t="shared" si="36"/>
        <v>T6 Instate Construction Small-13</v>
      </c>
      <c r="F1140" s="88">
        <f>VLOOKUP(E1140,HD_Odo!$C$2:$D$1381,2,FALSE)</f>
        <v>298930.03999999998</v>
      </c>
      <c r="G1140" s="92" t="str">
        <f>'EMFAC2017EI-2011Class'!H4721</f>
        <v>2021-T6 Instate Construction Small-13</v>
      </c>
      <c r="H1140" s="77">
        <f t="shared" si="35"/>
        <v>0.78828156918767578</v>
      </c>
      <c r="J1140" s="13"/>
      <c r="N1140" s="37"/>
      <c r="O1140" s="36"/>
    </row>
    <row r="1141" spans="1:15" ht="13.7" customHeight="1" x14ac:dyDescent="0.25">
      <c r="A1141" s="85">
        <f>'EMFAC2017EI-2011Class'!B4722</f>
        <v>2021</v>
      </c>
      <c r="B1141" s="86" t="str">
        <f>'EMFAC2017EI-2011Class'!C4722</f>
        <v>T6 Instate Construction Small</v>
      </c>
      <c r="C1141" s="85">
        <f>'EMFAC2017EI-2011Class'!D4722</f>
        <v>2007</v>
      </c>
      <c r="D1141" s="85">
        <f>'EMFAC2017EI-2011Class'!F4722</f>
        <v>14</v>
      </c>
      <c r="E1141" s="87" t="str">
        <f t="shared" si="36"/>
        <v>T6 Instate Construction Small-14</v>
      </c>
      <c r="F1141" s="88">
        <f>VLOOKUP(E1141,HD_Odo!$C$2:$D$1381,2,FALSE)</f>
        <v>311906.03999999998</v>
      </c>
      <c r="G1141" s="92" t="str">
        <f>'EMFAC2017EI-2011Class'!H4722</f>
        <v>2021-T6 Instate Construction Small-14</v>
      </c>
      <c r="H1141" s="77">
        <f t="shared" si="35"/>
        <v>0.87080706628038773</v>
      </c>
      <c r="J1141" s="13"/>
      <c r="N1141" s="37"/>
      <c r="O1141" s="36"/>
    </row>
    <row r="1142" spans="1:15" ht="13.7" customHeight="1" x14ac:dyDescent="0.25">
      <c r="A1142" s="85">
        <f>'EMFAC2017EI-2011Class'!B4723</f>
        <v>2021</v>
      </c>
      <c r="B1142" s="86" t="str">
        <f>'EMFAC2017EI-2011Class'!C4723</f>
        <v>T6 Instate Construction Small</v>
      </c>
      <c r="C1142" s="85">
        <f>'EMFAC2017EI-2011Class'!D4723</f>
        <v>2006</v>
      </c>
      <c r="D1142" s="85">
        <f>'EMFAC2017EI-2011Class'!F4723</f>
        <v>15</v>
      </c>
      <c r="E1142" s="87" t="str">
        <f t="shared" si="36"/>
        <v>T6 Instate Construction Small-15</v>
      </c>
      <c r="F1142" s="88">
        <f>VLOOKUP(E1142,HD_Odo!$C$2:$D$1381,2,FALSE)</f>
        <v>323163.03999999998</v>
      </c>
      <c r="G1142" s="92" t="str">
        <f>'EMFAC2017EI-2011Class'!H4723</f>
        <v>2021-T6 Instate Construction Small-15</v>
      </c>
      <c r="H1142" s="77">
        <f t="shared" si="35"/>
        <v>0.86872638176177686</v>
      </c>
      <c r="J1142" s="13"/>
      <c r="N1142" s="37"/>
      <c r="O1142" s="36"/>
    </row>
    <row r="1143" spans="1:15" ht="13.7" customHeight="1" x14ac:dyDescent="0.25">
      <c r="A1143" s="85">
        <f>'EMFAC2017EI-2011Class'!B4724</f>
        <v>2021</v>
      </c>
      <c r="B1143" s="86" t="str">
        <f>'EMFAC2017EI-2011Class'!C4724</f>
        <v>T6 Instate Construction Small</v>
      </c>
      <c r="C1143" s="85">
        <f>'EMFAC2017EI-2011Class'!D4724</f>
        <v>2005</v>
      </c>
      <c r="D1143" s="85">
        <f>'EMFAC2017EI-2011Class'!F4724</f>
        <v>16</v>
      </c>
      <c r="E1143" s="87" t="str">
        <f t="shared" si="36"/>
        <v>T6 Instate Construction Small-16</v>
      </c>
      <c r="F1143" s="88">
        <f>VLOOKUP(E1143,HD_Odo!$C$2:$D$1381,2,FALSE)</f>
        <v>334374.03999999998</v>
      </c>
      <c r="G1143" s="92" t="str">
        <f>'EMFAC2017EI-2011Class'!H4724</f>
        <v>2021-T6 Instate Construction Small-16</v>
      </c>
      <c r="H1143" s="77">
        <f t="shared" si="35"/>
        <v>0.86673247555744548</v>
      </c>
      <c r="J1143" s="13"/>
      <c r="N1143" s="37"/>
      <c r="O1143" s="36"/>
    </row>
    <row r="1144" spans="1:15" ht="13.7" customHeight="1" x14ac:dyDescent="0.25">
      <c r="A1144" s="85">
        <f>'EMFAC2017EI-2011Class'!B4725</f>
        <v>2021</v>
      </c>
      <c r="B1144" s="86" t="str">
        <f>'EMFAC2017EI-2011Class'!C4725</f>
        <v>T6 Instate Construction Small</v>
      </c>
      <c r="C1144" s="85">
        <f>'EMFAC2017EI-2011Class'!D4725</f>
        <v>2004</v>
      </c>
      <c r="D1144" s="85">
        <f>'EMFAC2017EI-2011Class'!F4725</f>
        <v>17</v>
      </c>
      <c r="E1144" s="87" t="str">
        <f t="shared" si="36"/>
        <v>T6 Instate Construction Small-17</v>
      </c>
      <c r="F1144" s="88">
        <f>VLOOKUP(E1144,HD_Odo!$C$2:$D$1381,2,FALSE)</f>
        <v>345539.04</v>
      </c>
      <c r="G1144" s="92" t="str">
        <f>'EMFAC2017EI-2011Class'!H4725</f>
        <v>2021-T6 Instate Construction Small-17</v>
      </c>
      <c r="H1144" s="77">
        <f t="shared" si="35"/>
        <v>0.86482007702786501</v>
      </c>
      <c r="J1144" s="13"/>
      <c r="N1144" s="37"/>
      <c r="O1144" s="36"/>
    </row>
    <row r="1145" spans="1:15" ht="13.7" customHeight="1" x14ac:dyDescent="0.25">
      <c r="A1145" s="85">
        <f>'EMFAC2017EI-2011Class'!B4726</f>
        <v>2021</v>
      </c>
      <c r="B1145" s="86" t="str">
        <f>'EMFAC2017EI-2011Class'!C4726</f>
        <v>T6 Instate Construction Small</v>
      </c>
      <c r="C1145" s="85">
        <f>'EMFAC2017EI-2011Class'!D4726</f>
        <v>2003</v>
      </c>
      <c r="D1145" s="85">
        <f>'EMFAC2017EI-2011Class'!F4726</f>
        <v>18</v>
      </c>
      <c r="E1145" s="87" t="str">
        <f t="shared" si="36"/>
        <v>T6 Instate Construction Small-18</v>
      </c>
      <c r="F1145" s="88">
        <f>VLOOKUP(E1145,HD_Odo!$C$2:$D$1381,2,FALSE)</f>
        <v>356652.04</v>
      </c>
      <c r="G1145" s="92" t="str">
        <f>'EMFAC2017EI-2011Class'!H4726</f>
        <v>2021-T6 Instate Construction Small-18</v>
      </c>
      <c r="H1145" s="77">
        <f t="shared" si="35"/>
        <v>0.91782375830727636</v>
      </c>
      <c r="J1145" s="13"/>
      <c r="N1145" s="37"/>
      <c r="O1145" s="36"/>
    </row>
    <row r="1146" spans="1:15" ht="13.7" customHeight="1" x14ac:dyDescent="0.25">
      <c r="A1146" s="85">
        <f>'EMFAC2017EI-2011Class'!B4727</f>
        <v>2021</v>
      </c>
      <c r="B1146" s="86" t="str">
        <f>'EMFAC2017EI-2011Class'!C4727</f>
        <v>T6 Instate Construction Small</v>
      </c>
      <c r="C1146" s="85">
        <f>'EMFAC2017EI-2011Class'!D4727</f>
        <v>2002</v>
      </c>
      <c r="D1146" s="85">
        <f>'EMFAC2017EI-2011Class'!F4727</f>
        <v>19</v>
      </c>
      <c r="E1146" s="87" t="str">
        <f t="shared" si="36"/>
        <v>T6 Instate Construction Small-19</v>
      </c>
      <c r="F1146" s="88">
        <f>VLOOKUP(E1146,HD_Odo!$C$2:$D$1381,2,FALSE)</f>
        <v>367703.03999999998</v>
      </c>
      <c r="G1146" s="92" t="str">
        <f>'EMFAC2017EI-2011Class'!H4727</f>
        <v>2021-T6 Instate Construction Small-19</v>
      </c>
      <c r="H1146" s="77">
        <f t="shared" si="35"/>
        <v>0.9168466949086459</v>
      </c>
      <c r="J1146" s="13"/>
      <c r="N1146" s="37"/>
      <c r="O1146" s="36"/>
    </row>
    <row r="1147" spans="1:15" ht="13.7" customHeight="1" x14ac:dyDescent="0.25">
      <c r="A1147" s="85">
        <f>'EMFAC2017EI-2011Class'!B4728</f>
        <v>2021</v>
      </c>
      <c r="B1147" s="86" t="str">
        <f>'EMFAC2017EI-2011Class'!C4728</f>
        <v>T6 Instate Construction Small</v>
      </c>
      <c r="C1147" s="85">
        <f>'EMFAC2017EI-2011Class'!D4728</f>
        <v>2001</v>
      </c>
      <c r="D1147" s="85">
        <f>'EMFAC2017EI-2011Class'!F4728</f>
        <v>20</v>
      </c>
      <c r="E1147" s="87" t="str">
        <f t="shared" si="36"/>
        <v>T6 Instate Construction Small-20</v>
      </c>
      <c r="F1147" s="88">
        <f>VLOOKUP(E1147,HD_Odo!$C$2:$D$1381,2,FALSE)</f>
        <v>378676.04</v>
      </c>
      <c r="G1147" s="92" t="str">
        <f>'EMFAC2017EI-2011Class'!H4728</f>
        <v>2021-T6 Instate Construction Small-20</v>
      </c>
      <c r="H1147" s="77">
        <f t="shared" si="35"/>
        <v>0.91591169241917969</v>
      </c>
      <c r="J1147" s="13"/>
      <c r="N1147" s="37"/>
      <c r="O1147" s="36"/>
    </row>
    <row r="1148" spans="1:15" ht="13.7" customHeight="1" x14ac:dyDescent="0.25">
      <c r="A1148" s="85">
        <f>'EMFAC2017EI-2011Class'!B4729</f>
        <v>2021</v>
      </c>
      <c r="B1148" s="86" t="str">
        <f>'EMFAC2017EI-2011Class'!C4729</f>
        <v>T6 Instate Construction Small</v>
      </c>
      <c r="C1148" s="85">
        <f>'EMFAC2017EI-2011Class'!D4729</f>
        <v>2000</v>
      </c>
      <c r="D1148" s="85">
        <f>'EMFAC2017EI-2011Class'!F4729</f>
        <v>21</v>
      </c>
      <c r="E1148" s="87" t="str">
        <f t="shared" si="36"/>
        <v>T6 Instate Construction Small-21</v>
      </c>
      <c r="F1148" s="88">
        <f>VLOOKUP(E1148,HD_Odo!$C$2:$D$1381,2,FALSE)</f>
        <v>389550.04</v>
      </c>
      <c r="G1148" s="92" t="str">
        <f>'EMFAC2017EI-2011Class'!H4729</f>
        <v>2021-T6 Instate Construction Small-21</v>
      </c>
      <c r="H1148" s="77">
        <f t="shared" si="35"/>
        <v>0.91501785432405969</v>
      </c>
      <c r="J1148" s="13"/>
      <c r="N1148" s="37"/>
      <c r="O1148" s="36"/>
    </row>
    <row r="1149" spans="1:15" ht="13.7" customHeight="1" x14ac:dyDescent="0.25">
      <c r="A1149" s="85">
        <f>'EMFAC2017EI-2011Class'!B4730</f>
        <v>2021</v>
      </c>
      <c r="B1149" s="86" t="str">
        <f>'EMFAC2017EI-2011Class'!C4730</f>
        <v>T6 Instate Construction Small</v>
      </c>
      <c r="C1149" s="85">
        <f>'EMFAC2017EI-2011Class'!D4730</f>
        <v>1999</v>
      </c>
      <c r="D1149" s="85">
        <f>'EMFAC2017EI-2011Class'!F4730</f>
        <v>22</v>
      </c>
      <c r="E1149" s="87" t="str">
        <f t="shared" si="36"/>
        <v>T6 Instate Construction Small-22</v>
      </c>
      <c r="F1149" s="88">
        <f>VLOOKUP(E1149,HD_Odo!$C$2:$D$1381,2,FALSE)</f>
        <v>400000</v>
      </c>
      <c r="G1149" s="92" t="str">
        <f>'EMFAC2017EI-2011Class'!H4730</f>
        <v>2021-T6 Instate Construction Small-22</v>
      </c>
      <c r="H1149" s="77">
        <f t="shared" si="35"/>
        <v>0.91418799508699167</v>
      </c>
      <c r="J1149" s="13"/>
      <c r="N1149" s="37"/>
      <c r="O1149" s="36"/>
    </row>
    <row r="1150" spans="1:15" ht="13.7" customHeight="1" x14ac:dyDescent="0.25">
      <c r="A1150" s="85">
        <f>'EMFAC2017EI-2011Class'!B4731</f>
        <v>2021</v>
      </c>
      <c r="B1150" s="86" t="str">
        <f>'EMFAC2017EI-2011Class'!C4731</f>
        <v>T6 Instate Construction Small</v>
      </c>
      <c r="C1150" s="85">
        <f>'EMFAC2017EI-2011Class'!D4731</f>
        <v>1998</v>
      </c>
      <c r="D1150" s="85">
        <f>'EMFAC2017EI-2011Class'!F4731</f>
        <v>23</v>
      </c>
      <c r="E1150" s="87" t="str">
        <f t="shared" si="36"/>
        <v>T6 Instate Construction Small-23</v>
      </c>
      <c r="F1150" s="88">
        <f>VLOOKUP(E1150,HD_Odo!$C$2:$D$1381,2,FALSE)</f>
        <v>400000</v>
      </c>
      <c r="G1150" s="92" t="str">
        <f>'EMFAC2017EI-2011Class'!H4731</f>
        <v>2021-T6 Instate Construction Small-23</v>
      </c>
      <c r="H1150" s="77">
        <f t="shared" si="35"/>
        <v>0.91418799508699167</v>
      </c>
      <c r="J1150" s="13"/>
      <c r="N1150" s="37"/>
      <c r="O1150" s="36"/>
    </row>
    <row r="1151" spans="1:15" ht="13.7" customHeight="1" x14ac:dyDescent="0.25">
      <c r="A1151" s="85">
        <f>'EMFAC2017EI-2011Class'!B4732</f>
        <v>2021</v>
      </c>
      <c r="B1151" s="86" t="str">
        <f>'EMFAC2017EI-2011Class'!C4732</f>
        <v>T6 Instate Construction Small</v>
      </c>
      <c r="C1151" s="85">
        <f>'EMFAC2017EI-2011Class'!D4732</f>
        <v>1997</v>
      </c>
      <c r="D1151" s="85">
        <f>'EMFAC2017EI-2011Class'!F4732</f>
        <v>24</v>
      </c>
      <c r="E1151" s="87" t="str">
        <f t="shared" si="36"/>
        <v>T6 Instate Construction Small-24</v>
      </c>
      <c r="F1151" s="88">
        <f>VLOOKUP(E1151,HD_Odo!$C$2:$D$1381,2,FALSE)</f>
        <v>400000</v>
      </c>
      <c r="G1151" s="92" t="str">
        <f>'EMFAC2017EI-2011Class'!H4732</f>
        <v>2021-T6 Instate Construction Small-24</v>
      </c>
      <c r="H1151" s="77">
        <f t="shared" si="35"/>
        <v>0.91418799508699167</v>
      </c>
      <c r="J1151" s="13"/>
      <c r="N1151" s="37"/>
      <c r="O1151" s="36"/>
    </row>
    <row r="1152" spans="1:15" ht="13.7" customHeight="1" x14ac:dyDescent="0.25">
      <c r="A1152" s="85">
        <f>'EMFAC2017EI-2011Class'!B4733</f>
        <v>2021</v>
      </c>
      <c r="B1152" s="86" t="str">
        <f>'EMFAC2017EI-2011Class'!C4733</f>
        <v>T6 Instate Construction Small</v>
      </c>
      <c r="C1152" s="85">
        <f>'EMFAC2017EI-2011Class'!D4733</f>
        <v>1996</v>
      </c>
      <c r="D1152" s="85">
        <f>'EMFAC2017EI-2011Class'!F4733</f>
        <v>25</v>
      </c>
      <c r="E1152" s="87" t="str">
        <f t="shared" si="36"/>
        <v>T6 Instate Construction Small-25</v>
      </c>
      <c r="F1152" s="88">
        <f>VLOOKUP(E1152,HD_Odo!$C$2:$D$1381,2,FALSE)</f>
        <v>400000</v>
      </c>
      <c r="G1152" s="92" t="str">
        <f>'EMFAC2017EI-2011Class'!H4733</f>
        <v>2021-T6 Instate Construction Small-25</v>
      </c>
      <c r="H1152" s="77">
        <f t="shared" si="35"/>
        <v>0.91418799508699167</v>
      </c>
      <c r="J1152" s="13"/>
      <c r="N1152" s="37"/>
      <c r="O1152" s="36"/>
    </row>
    <row r="1153" spans="1:15" ht="13.7" customHeight="1" x14ac:dyDescent="0.25">
      <c r="A1153" s="85">
        <f>'EMFAC2017EI-2011Class'!B4734</f>
        <v>2021</v>
      </c>
      <c r="B1153" s="86" t="str">
        <f>'EMFAC2017EI-2011Class'!C4734</f>
        <v>T6 Instate Construction Small</v>
      </c>
      <c r="C1153" s="85">
        <f>'EMFAC2017EI-2011Class'!D4734</f>
        <v>1995</v>
      </c>
      <c r="D1153" s="85">
        <f>'EMFAC2017EI-2011Class'!F4734</f>
        <v>26</v>
      </c>
      <c r="E1153" s="87" t="str">
        <f t="shared" si="36"/>
        <v>T6 Instate Construction Small-26</v>
      </c>
      <c r="F1153" s="88">
        <f>VLOOKUP(E1153,HD_Odo!$C$2:$D$1381,2,FALSE)</f>
        <v>400000</v>
      </c>
      <c r="G1153" s="92" t="str">
        <f>'EMFAC2017EI-2011Class'!H4734</f>
        <v>2021-T6 Instate Construction Small-26</v>
      </c>
      <c r="H1153" s="77">
        <f t="shared" si="35"/>
        <v>0.91418799508699167</v>
      </c>
      <c r="J1153" s="13"/>
      <c r="N1153" s="37"/>
      <c r="O1153" s="36"/>
    </row>
    <row r="1154" spans="1:15" ht="13.7" customHeight="1" x14ac:dyDescent="0.25">
      <c r="A1154" s="85">
        <f>'EMFAC2017EI-2011Class'!B4735</f>
        <v>2021</v>
      </c>
      <c r="B1154" s="86" t="str">
        <f>'EMFAC2017EI-2011Class'!C4735</f>
        <v>T6 Instate Construction Small</v>
      </c>
      <c r="C1154" s="85">
        <f>'EMFAC2017EI-2011Class'!D4735</f>
        <v>1994</v>
      </c>
      <c r="D1154" s="85">
        <f>'EMFAC2017EI-2011Class'!F4735</f>
        <v>27</v>
      </c>
      <c r="E1154" s="87" t="str">
        <f t="shared" si="36"/>
        <v>T6 Instate Construction Small-27</v>
      </c>
      <c r="F1154" s="88">
        <f>VLOOKUP(E1154,HD_Odo!$C$2:$D$1381,2,FALSE)</f>
        <v>400000</v>
      </c>
      <c r="G1154" s="92" t="str">
        <f>'EMFAC2017EI-2011Class'!H4735</f>
        <v>2021-T6 Instate Construction Small-27</v>
      </c>
      <c r="H1154" s="77">
        <f t="shared" si="35"/>
        <v>0.91418799508699167</v>
      </c>
      <c r="J1154" s="13"/>
      <c r="N1154" s="37"/>
      <c r="O1154" s="36"/>
    </row>
    <row r="1155" spans="1:15" ht="13.7" customHeight="1" x14ac:dyDescent="0.25">
      <c r="A1155" s="85">
        <f>'EMFAC2017EI-2011Class'!B4736</f>
        <v>2021</v>
      </c>
      <c r="B1155" s="86" t="str">
        <f>'EMFAC2017EI-2011Class'!C4736</f>
        <v>T6 Instate Construction Small</v>
      </c>
      <c r="C1155" s="85">
        <f>'EMFAC2017EI-2011Class'!D4736</f>
        <v>1993</v>
      </c>
      <c r="D1155" s="85">
        <f>'EMFAC2017EI-2011Class'!F4736</f>
        <v>28</v>
      </c>
      <c r="E1155" s="87" t="str">
        <f t="shared" si="36"/>
        <v>T6 Instate Construction Small-28</v>
      </c>
      <c r="F1155" s="88">
        <f>VLOOKUP(E1155,HD_Odo!$C$2:$D$1381,2,FALSE)</f>
        <v>400000</v>
      </c>
      <c r="G1155" s="92" t="str">
        <f>'EMFAC2017EI-2011Class'!H4736</f>
        <v>2021-T6 Instate Construction Small-28</v>
      </c>
      <c r="H1155" s="77">
        <f t="shared" si="35"/>
        <v>0.91418799508699167</v>
      </c>
      <c r="J1155" s="13"/>
      <c r="N1155" s="37"/>
      <c r="O1155" s="36"/>
    </row>
    <row r="1156" spans="1:15" ht="13.7" customHeight="1" x14ac:dyDescent="0.25">
      <c r="A1156" s="85">
        <f>'EMFAC2017EI-2011Class'!B4737</f>
        <v>2021</v>
      </c>
      <c r="B1156" s="86" t="str">
        <f>'EMFAC2017EI-2011Class'!C4737</f>
        <v>T6 Instate Construction Small</v>
      </c>
      <c r="C1156" s="85">
        <f>'EMFAC2017EI-2011Class'!D4737</f>
        <v>1992</v>
      </c>
      <c r="D1156" s="85">
        <f>'EMFAC2017EI-2011Class'!F4737</f>
        <v>29</v>
      </c>
      <c r="E1156" s="87" t="str">
        <f t="shared" si="36"/>
        <v>T6 Instate Construction Small-29</v>
      </c>
      <c r="F1156" s="88">
        <f>VLOOKUP(E1156,HD_Odo!$C$2:$D$1381,2,FALSE)</f>
        <v>400000</v>
      </c>
      <c r="G1156" s="92" t="str">
        <f>'EMFAC2017EI-2011Class'!H4737</f>
        <v>2021-T6 Instate Construction Small-29</v>
      </c>
      <c r="H1156" s="77">
        <f t="shared" si="35"/>
        <v>0.91418799508699167</v>
      </c>
      <c r="J1156" s="13"/>
      <c r="N1156" s="37"/>
      <c r="O1156" s="36"/>
    </row>
    <row r="1157" spans="1:15" ht="13.7" customHeight="1" x14ac:dyDescent="0.25">
      <c r="A1157" s="85">
        <f>'EMFAC2017EI-2011Class'!B4738</f>
        <v>2021</v>
      </c>
      <c r="B1157" s="86" t="str">
        <f>'EMFAC2017EI-2011Class'!C4738</f>
        <v>T6 Instate Construction Small</v>
      </c>
      <c r="C1157" s="85">
        <f>'EMFAC2017EI-2011Class'!D4738</f>
        <v>1991</v>
      </c>
      <c r="D1157" s="85">
        <f>'EMFAC2017EI-2011Class'!F4738</f>
        <v>30</v>
      </c>
      <c r="E1157" s="87" t="str">
        <f t="shared" si="36"/>
        <v>T6 Instate Construction Small-30</v>
      </c>
      <c r="F1157" s="88">
        <f>VLOOKUP(E1157,HD_Odo!$C$2:$D$1381,2,FALSE)</f>
        <v>400000</v>
      </c>
      <c r="G1157" s="92" t="str">
        <f>'EMFAC2017EI-2011Class'!H4738</f>
        <v>2021-T6 Instate Construction Small-30</v>
      </c>
      <c r="H1157" s="77">
        <f t="shared" ref="H1157:H1220" si="37">IF(C1157&lt;2004,($Q$3+$R$3*(F1157/10000))/($E$3+$F$3*(F1157/10000)),IF(C1157&lt;2008,($Q$4+$R$4*(F1157/10000))/($E$4+$F$4*(F1157/10000)),IF(C1157&lt;2011,($Q$5+$R$5*(F1157/10000))/($E$5+$F$5*(F1157/10000)),IF(C1157&lt;2014,($Q$6+$R$6*(F1157/10000))/($E$6+$F$6*(F1157/10000)),($Q$7+$R$7*(F1157/10000))/($E$7+$F$7*(F1157/10000))))))</f>
        <v>0.91418799508699167</v>
      </c>
      <c r="J1157" s="13"/>
      <c r="N1157" s="37"/>
      <c r="O1157" s="36"/>
    </row>
    <row r="1158" spans="1:15" ht="13.7" customHeight="1" x14ac:dyDescent="0.25">
      <c r="A1158" s="85">
        <f>'EMFAC2017EI-2011Class'!B4739</f>
        <v>2021</v>
      </c>
      <c r="B1158" s="86" t="str">
        <f>'EMFAC2017EI-2011Class'!C4739</f>
        <v>T6 Instate Construction Small</v>
      </c>
      <c r="C1158" s="85">
        <f>'EMFAC2017EI-2011Class'!D4739</f>
        <v>1990</v>
      </c>
      <c r="D1158" s="85">
        <f>'EMFAC2017EI-2011Class'!F4739</f>
        <v>31</v>
      </c>
      <c r="E1158" s="87" t="str">
        <f t="shared" si="36"/>
        <v>T6 Instate Construction Small-31</v>
      </c>
      <c r="F1158" s="88">
        <f>VLOOKUP(E1158,HD_Odo!$C$2:$D$1381,2,FALSE)</f>
        <v>400000</v>
      </c>
      <c r="G1158" s="92" t="str">
        <f>'EMFAC2017EI-2011Class'!H4739</f>
        <v>2021-T6 Instate Construction Small-31</v>
      </c>
      <c r="H1158" s="77">
        <f t="shared" si="37"/>
        <v>0.91418799508699167</v>
      </c>
      <c r="J1158" s="13"/>
      <c r="N1158" s="37"/>
      <c r="O1158" s="36"/>
    </row>
    <row r="1159" spans="1:15" ht="13.7" customHeight="1" x14ac:dyDescent="0.25">
      <c r="A1159" s="85">
        <f>'EMFAC2017EI-2011Class'!B4740</f>
        <v>2021</v>
      </c>
      <c r="B1159" s="86" t="str">
        <f>'EMFAC2017EI-2011Class'!C4740</f>
        <v>T6 Instate Construction Small</v>
      </c>
      <c r="C1159" s="85">
        <f>'EMFAC2017EI-2011Class'!D4740</f>
        <v>1989</v>
      </c>
      <c r="D1159" s="85">
        <f>'EMFAC2017EI-2011Class'!F4740</f>
        <v>32</v>
      </c>
      <c r="E1159" s="87" t="str">
        <f t="shared" si="36"/>
        <v>T6 Instate Construction Small-32</v>
      </c>
      <c r="F1159" s="88">
        <f>VLOOKUP(E1159,HD_Odo!$C$2:$D$1381,2,FALSE)</f>
        <v>400000</v>
      </c>
      <c r="G1159" s="92" t="str">
        <f>'EMFAC2017EI-2011Class'!H4740</f>
        <v>2021-T6 Instate Construction Small-32</v>
      </c>
      <c r="H1159" s="77">
        <f t="shared" si="37"/>
        <v>0.91418799508699167</v>
      </c>
      <c r="J1159" s="13"/>
      <c r="N1159" s="37"/>
      <c r="O1159" s="36"/>
    </row>
    <row r="1160" spans="1:15" ht="13.7" customHeight="1" x14ac:dyDescent="0.25">
      <c r="A1160" s="85">
        <f>'EMFAC2017EI-2011Class'!B4741</f>
        <v>2021</v>
      </c>
      <c r="B1160" s="86" t="str">
        <f>'EMFAC2017EI-2011Class'!C4741</f>
        <v>T6 Instate Construction Small</v>
      </c>
      <c r="C1160" s="85">
        <f>'EMFAC2017EI-2011Class'!D4741</f>
        <v>1988</v>
      </c>
      <c r="D1160" s="85">
        <f>'EMFAC2017EI-2011Class'!F4741</f>
        <v>33</v>
      </c>
      <c r="E1160" s="87" t="str">
        <f t="shared" si="36"/>
        <v>T6 Instate Construction Small-33</v>
      </c>
      <c r="F1160" s="88">
        <f>VLOOKUP(E1160,HD_Odo!$C$2:$D$1381,2,FALSE)</f>
        <v>400000</v>
      </c>
      <c r="G1160" s="92" t="str">
        <f>'EMFAC2017EI-2011Class'!H4741</f>
        <v>2021-T6 Instate Construction Small-33</v>
      </c>
      <c r="H1160" s="77">
        <f t="shared" si="37"/>
        <v>0.91418799508699167</v>
      </c>
      <c r="J1160" s="13"/>
      <c r="N1160" s="37"/>
      <c r="O1160" s="36"/>
    </row>
    <row r="1161" spans="1:15" ht="13.7" customHeight="1" x14ac:dyDescent="0.25">
      <c r="A1161" s="85">
        <f>'EMFAC2017EI-2011Class'!B4742</f>
        <v>2021</v>
      </c>
      <c r="B1161" s="86" t="str">
        <f>'EMFAC2017EI-2011Class'!C4742</f>
        <v>T6 Instate Construction Small</v>
      </c>
      <c r="C1161" s="85">
        <f>'EMFAC2017EI-2011Class'!D4742</f>
        <v>1987</v>
      </c>
      <c r="D1161" s="85">
        <f>'EMFAC2017EI-2011Class'!F4742</f>
        <v>34</v>
      </c>
      <c r="E1161" s="87" t="str">
        <f t="shared" si="36"/>
        <v>T6 Instate Construction Small-34</v>
      </c>
      <c r="F1161" s="88">
        <f>VLOOKUP(E1161,HD_Odo!$C$2:$D$1381,2,FALSE)</f>
        <v>400000</v>
      </c>
      <c r="G1161" s="92" t="str">
        <f>'EMFAC2017EI-2011Class'!H4742</f>
        <v>2021-T6 Instate Construction Small-34</v>
      </c>
      <c r="H1161" s="77">
        <f t="shared" si="37"/>
        <v>0.91418799508699167</v>
      </c>
      <c r="J1161" s="13"/>
      <c r="N1161" s="37"/>
      <c r="O1161" s="36"/>
    </row>
    <row r="1162" spans="1:15" ht="13.7" customHeight="1" x14ac:dyDescent="0.25">
      <c r="A1162" s="85">
        <f>'EMFAC2017EI-2011Class'!B4743</f>
        <v>2021</v>
      </c>
      <c r="B1162" s="86" t="str">
        <f>'EMFAC2017EI-2011Class'!C4743</f>
        <v>T6 Instate Construction Small</v>
      </c>
      <c r="C1162" s="85">
        <f>'EMFAC2017EI-2011Class'!D4743</f>
        <v>1986</v>
      </c>
      <c r="D1162" s="85">
        <f>'EMFAC2017EI-2011Class'!F4743</f>
        <v>35</v>
      </c>
      <c r="E1162" s="87" t="str">
        <f t="shared" si="36"/>
        <v>T6 Instate Construction Small-35</v>
      </c>
      <c r="F1162" s="88">
        <f>VLOOKUP(E1162,HD_Odo!$C$2:$D$1381,2,FALSE)</f>
        <v>400000</v>
      </c>
      <c r="G1162" s="92" t="str">
        <f>'EMFAC2017EI-2011Class'!H4743</f>
        <v>2021-T6 Instate Construction Small-35</v>
      </c>
      <c r="H1162" s="77">
        <f t="shared" si="37"/>
        <v>0.91418799508699167</v>
      </c>
      <c r="J1162" s="13"/>
      <c r="N1162" s="37"/>
      <c r="O1162" s="36"/>
    </row>
    <row r="1163" spans="1:15" ht="13.7" customHeight="1" x14ac:dyDescent="0.25">
      <c r="A1163" s="85">
        <f>'EMFAC2017EI-2011Class'!B4744</f>
        <v>2021</v>
      </c>
      <c r="B1163" s="86" t="str">
        <f>'EMFAC2017EI-2011Class'!C4744</f>
        <v>T6 Instate Construction Small</v>
      </c>
      <c r="C1163" s="85">
        <f>'EMFAC2017EI-2011Class'!D4744</f>
        <v>1985</v>
      </c>
      <c r="D1163" s="85">
        <f>'EMFAC2017EI-2011Class'!F4744</f>
        <v>36</v>
      </c>
      <c r="E1163" s="87" t="str">
        <f t="shared" ref="E1163:E1226" si="38">CONCATENATE(B1163,"-",D1163)</f>
        <v>T6 Instate Construction Small-36</v>
      </c>
      <c r="F1163" s="88">
        <f>VLOOKUP(E1163,HD_Odo!$C$2:$D$1381,2,FALSE)</f>
        <v>400000</v>
      </c>
      <c r="G1163" s="92" t="str">
        <f>'EMFAC2017EI-2011Class'!H4744</f>
        <v>2021-T6 Instate Construction Small-36</v>
      </c>
      <c r="H1163" s="77">
        <f t="shared" si="37"/>
        <v>0.91418799508699167</v>
      </c>
      <c r="J1163" s="13"/>
      <c r="N1163" s="37"/>
      <c r="O1163" s="36"/>
    </row>
    <row r="1164" spans="1:15" ht="13.7" customHeight="1" x14ac:dyDescent="0.25">
      <c r="A1164" s="85">
        <f>'EMFAC2017EI-2011Class'!B4745</f>
        <v>2021</v>
      </c>
      <c r="B1164" s="86" t="str">
        <f>'EMFAC2017EI-2011Class'!C4745</f>
        <v>T6 Instate Construction Small</v>
      </c>
      <c r="C1164" s="85">
        <f>'EMFAC2017EI-2011Class'!D4745</f>
        <v>1984</v>
      </c>
      <c r="D1164" s="85">
        <f>'EMFAC2017EI-2011Class'!F4745</f>
        <v>37</v>
      </c>
      <c r="E1164" s="87" t="str">
        <f t="shared" si="38"/>
        <v>T6 Instate Construction Small-37</v>
      </c>
      <c r="F1164" s="88">
        <f>VLOOKUP(E1164,HD_Odo!$C$2:$D$1381,2,FALSE)</f>
        <v>400000</v>
      </c>
      <c r="G1164" s="92" t="str">
        <f>'EMFAC2017EI-2011Class'!H4745</f>
        <v>2021-T6 Instate Construction Small-37</v>
      </c>
      <c r="H1164" s="77">
        <f t="shared" si="37"/>
        <v>0.91418799508699167</v>
      </c>
      <c r="J1164" s="13"/>
      <c r="N1164" s="37"/>
      <c r="O1164" s="36"/>
    </row>
    <row r="1165" spans="1:15" ht="13.7" customHeight="1" x14ac:dyDescent="0.25">
      <c r="A1165" s="85">
        <f>'EMFAC2017EI-2011Class'!B4746</f>
        <v>2021</v>
      </c>
      <c r="B1165" s="86" t="str">
        <f>'EMFAC2017EI-2011Class'!C4746</f>
        <v>T6 Instate Construction Small</v>
      </c>
      <c r="C1165" s="85">
        <f>'EMFAC2017EI-2011Class'!D4746</f>
        <v>1983</v>
      </c>
      <c r="D1165" s="85">
        <f>'EMFAC2017EI-2011Class'!F4746</f>
        <v>38</v>
      </c>
      <c r="E1165" s="87" t="str">
        <f t="shared" si="38"/>
        <v>T6 Instate Construction Small-38</v>
      </c>
      <c r="F1165" s="88">
        <f>VLOOKUP(E1165,HD_Odo!$C$2:$D$1381,2,FALSE)</f>
        <v>400000</v>
      </c>
      <c r="G1165" s="92" t="str">
        <f>'EMFAC2017EI-2011Class'!H4746</f>
        <v>2021-T6 Instate Construction Small-38</v>
      </c>
      <c r="H1165" s="77">
        <f t="shared" si="37"/>
        <v>0.91418799508699167</v>
      </c>
      <c r="J1165" s="13"/>
      <c r="N1165" s="37"/>
      <c r="O1165" s="36"/>
    </row>
    <row r="1166" spans="1:15" ht="13.7" customHeight="1" x14ac:dyDescent="0.25">
      <c r="A1166" s="85">
        <f>'EMFAC2017EI-2011Class'!B4747</f>
        <v>2021</v>
      </c>
      <c r="B1166" s="86" t="str">
        <f>'EMFAC2017EI-2011Class'!C4747</f>
        <v>T6 Instate Construction Small</v>
      </c>
      <c r="C1166" s="85">
        <f>'EMFAC2017EI-2011Class'!D4747</f>
        <v>1982</v>
      </c>
      <c r="D1166" s="85">
        <f>'EMFAC2017EI-2011Class'!F4747</f>
        <v>39</v>
      </c>
      <c r="E1166" s="87" t="str">
        <f t="shared" si="38"/>
        <v>T6 Instate Construction Small-39</v>
      </c>
      <c r="F1166" s="88">
        <f>VLOOKUP(E1166,HD_Odo!$C$2:$D$1381,2,FALSE)</f>
        <v>400000</v>
      </c>
      <c r="G1166" s="92" t="str">
        <f>'EMFAC2017EI-2011Class'!H4747</f>
        <v>2021-T6 Instate Construction Small-39</v>
      </c>
      <c r="H1166" s="77">
        <f t="shared" si="37"/>
        <v>0.91418799508699167</v>
      </c>
      <c r="J1166" s="13"/>
      <c r="N1166" s="37"/>
      <c r="O1166" s="36"/>
    </row>
    <row r="1167" spans="1:15" ht="13.7" customHeight="1" x14ac:dyDescent="0.25">
      <c r="A1167" s="85">
        <f>'EMFAC2017EI-2011Class'!B4748</f>
        <v>2021</v>
      </c>
      <c r="B1167" s="86" t="str">
        <f>'EMFAC2017EI-2011Class'!C4748</f>
        <v>T6 Instate Construction Small</v>
      </c>
      <c r="C1167" s="85">
        <f>'EMFAC2017EI-2011Class'!D4748</f>
        <v>1981</v>
      </c>
      <c r="D1167" s="85">
        <f>'EMFAC2017EI-2011Class'!F4748</f>
        <v>40</v>
      </c>
      <c r="E1167" s="87" t="str">
        <f t="shared" si="38"/>
        <v>T6 Instate Construction Small-40</v>
      </c>
      <c r="F1167" s="88">
        <f>VLOOKUP(E1167,HD_Odo!$C$2:$D$1381,2,FALSE)</f>
        <v>400000</v>
      </c>
      <c r="G1167" s="92" t="str">
        <f>'EMFAC2017EI-2011Class'!H4748</f>
        <v>2021-T6 Instate Construction Small-40</v>
      </c>
      <c r="H1167" s="77">
        <f t="shared" si="37"/>
        <v>0.91418799508699167</v>
      </c>
      <c r="J1167" s="13"/>
      <c r="N1167" s="37"/>
      <c r="O1167" s="36"/>
    </row>
    <row r="1168" spans="1:15" ht="13.7" customHeight="1" x14ac:dyDescent="0.25">
      <c r="A1168" s="85">
        <f>'EMFAC2017EI-2011Class'!B4749</f>
        <v>2021</v>
      </c>
      <c r="B1168" s="86" t="str">
        <f>'EMFAC2017EI-2011Class'!C4749</f>
        <v>T6 Instate Construction Small</v>
      </c>
      <c r="C1168" s="85">
        <f>'EMFAC2017EI-2011Class'!D4749</f>
        <v>1979</v>
      </c>
      <c r="D1168" s="85">
        <f>'EMFAC2017EI-2011Class'!F4749</f>
        <v>42</v>
      </c>
      <c r="E1168" s="87" t="str">
        <f t="shared" si="38"/>
        <v>T6 Instate Construction Small-42</v>
      </c>
      <c r="F1168" s="88">
        <f>VLOOKUP(E1168,HD_Odo!$C$2:$D$1381,2,FALSE)</f>
        <v>400000</v>
      </c>
      <c r="G1168" s="92" t="str">
        <f>'EMFAC2017EI-2011Class'!H4749</f>
        <v>2021-T6 Instate Construction Small-42</v>
      </c>
      <c r="H1168" s="77">
        <f t="shared" si="37"/>
        <v>0.91418799508699167</v>
      </c>
      <c r="J1168" s="13"/>
      <c r="N1168" s="37"/>
      <c r="O1168" s="36"/>
    </row>
    <row r="1169" spans="1:15" ht="13.7" customHeight="1" x14ac:dyDescent="0.25">
      <c r="A1169" s="85">
        <f>'EMFAC2017EI-2011Class'!B4750</f>
        <v>2021</v>
      </c>
      <c r="B1169" s="86" t="str">
        <f>'EMFAC2017EI-2011Class'!C4750</f>
        <v>T6 Instate Construction Small</v>
      </c>
      <c r="C1169" s="85">
        <f>'EMFAC2017EI-2011Class'!D4750</f>
        <v>1978</v>
      </c>
      <c r="D1169" s="85">
        <f>'EMFAC2017EI-2011Class'!F4750</f>
        <v>43</v>
      </c>
      <c r="E1169" s="87" t="str">
        <f t="shared" si="38"/>
        <v>T6 Instate Construction Small-43</v>
      </c>
      <c r="F1169" s="88">
        <f>VLOOKUP(E1169,HD_Odo!$C$2:$D$1381,2,FALSE)</f>
        <v>400000</v>
      </c>
      <c r="G1169" s="92" t="str">
        <f>'EMFAC2017EI-2011Class'!H4750</f>
        <v>2021-T6 Instate Construction Small-43</v>
      </c>
      <c r="H1169" s="77">
        <f t="shared" si="37"/>
        <v>0.91418799508699167</v>
      </c>
      <c r="J1169" s="13"/>
      <c r="N1169" s="37"/>
      <c r="O1169" s="36"/>
    </row>
    <row r="1170" spans="1:15" ht="13.7" customHeight="1" x14ac:dyDescent="0.25">
      <c r="A1170" s="85">
        <f>'EMFAC2017EI-2011Class'!B4751</f>
        <v>2021</v>
      </c>
      <c r="B1170" s="86" t="str">
        <f>'EMFAC2017EI-2011Class'!C4751</f>
        <v>T6 Instate Construction Small</v>
      </c>
      <c r="C1170" s="85">
        <f>'EMFAC2017EI-2011Class'!D4751</f>
        <v>1977</v>
      </c>
      <c r="D1170" s="85">
        <f>'EMFAC2017EI-2011Class'!F4751</f>
        <v>44</v>
      </c>
      <c r="E1170" s="87" t="str">
        <f t="shared" si="38"/>
        <v>T6 Instate Construction Small-44</v>
      </c>
      <c r="F1170" s="88">
        <f>VLOOKUP(E1170,HD_Odo!$C$2:$D$1381,2,FALSE)</f>
        <v>400000</v>
      </c>
      <c r="G1170" s="92" t="str">
        <f>'EMFAC2017EI-2011Class'!H4751</f>
        <v>2021-T6 Instate Construction Small-44</v>
      </c>
      <c r="H1170" s="77">
        <f t="shared" si="37"/>
        <v>0.91418799508699167</v>
      </c>
      <c r="J1170" s="13"/>
      <c r="N1170" s="37"/>
      <c r="O1170" s="36"/>
    </row>
    <row r="1171" spans="1:15" ht="13.7" customHeight="1" x14ac:dyDescent="0.25">
      <c r="A1171" s="85">
        <f>'EMFAC2017EI-2011Class'!B4752</f>
        <v>2021</v>
      </c>
      <c r="B1171" s="86" t="str">
        <f>'EMFAC2017EI-2011Class'!C4752</f>
        <v>T6 Instate Heavy</v>
      </c>
      <c r="C1171" s="85">
        <f>'EMFAC2017EI-2011Class'!D4752</f>
        <v>2022</v>
      </c>
      <c r="D1171" s="85">
        <f>'EMFAC2017EI-2011Class'!F4752</f>
        <v>-1</v>
      </c>
      <c r="E1171" s="87" t="str">
        <f t="shared" si="38"/>
        <v>T6 Instate Heavy--1</v>
      </c>
      <c r="F1171" s="88">
        <f>VLOOKUP(E1171,HD_Odo!$C$2:$D$1381,2,FALSE)</f>
        <v>0</v>
      </c>
      <c r="G1171" s="92" t="str">
        <f>'EMFAC2017EI-2011Class'!H4752</f>
        <v>2021-T6 Instate Heavy--1</v>
      </c>
      <c r="H1171" s="77">
        <f t="shared" si="37"/>
        <v>1</v>
      </c>
      <c r="J1171" s="13"/>
      <c r="N1171" s="37"/>
      <c r="O1171" s="36"/>
    </row>
    <row r="1172" spans="1:15" ht="13.7" customHeight="1" x14ac:dyDescent="0.25">
      <c r="A1172" s="85">
        <f>'EMFAC2017EI-2011Class'!B4753</f>
        <v>2021</v>
      </c>
      <c r="B1172" s="86" t="str">
        <f>'EMFAC2017EI-2011Class'!C4753</f>
        <v>T6 Instate Heavy</v>
      </c>
      <c r="C1172" s="85">
        <f>'EMFAC2017EI-2011Class'!D4753</f>
        <v>2021</v>
      </c>
      <c r="D1172" s="85">
        <f>'EMFAC2017EI-2011Class'!F4753</f>
        <v>0</v>
      </c>
      <c r="E1172" s="87" t="str">
        <f t="shared" si="38"/>
        <v>T6 Instate Heavy-0</v>
      </c>
      <c r="F1172" s="88">
        <f>VLOOKUP(E1172,HD_Odo!$C$2:$D$1381,2,FALSE)</f>
        <v>26110</v>
      </c>
      <c r="G1172" s="92" t="str">
        <f>'EMFAC2017EI-2011Class'!H4753</f>
        <v>2021-T6 Instate Heavy-0</v>
      </c>
      <c r="H1172" s="77">
        <f t="shared" si="37"/>
        <v>0.95255393023437751</v>
      </c>
      <c r="J1172" s="13"/>
      <c r="N1172" s="37"/>
      <c r="O1172" s="36"/>
    </row>
    <row r="1173" spans="1:15" ht="13.7" customHeight="1" x14ac:dyDescent="0.25">
      <c r="A1173" s="85">
        <f>'EMFAC2017EI-2011Class'!B4754</f>
        <v>2021</v>
      </c>
      <c r="B1173" s="86" t="str">
        <f>'EMFAC2017EI-2011Class'!C4754</f>
        <v>T6 Instate Heavy</v>
      </c>
      <c r="C1173" s="85">
        <f>'EMFAC2017EI-2011Class'!D4754</f>
        <v>2020</v>
      </c>
      <c r="D1173" s="85">
        <f>'EMFAC2017EI-2011Class'!F4754</f>
        <v>1</v>
      </c>
      <c r="E1173" s="87" t="str">
        <f t="shared" si="38"/>
        <v>T6 Instate Heavy-1</v>
      </c>
      <c r="F1173" s="88">
        <f>VLOOKUP(E1173,HD_Odo!$C$2:$D$1381,2,FALSE)</f>
        <v>52220.02</v>
      </c>
      <c r="G1173" s="92" t="str">
        <f>'EMFAC2017EI-2011Class'!H4754</f>
        <v>2021-T6 Instate Heavy-1</v>
      </c>
      <c r="H1173" s="77">
        <f t="shared" si="37"/>
        <v>0.91846051522713612</v>
      </c>
      <c r="J1173" s="13"/>
      <c r="N1173" s="37"/>
      <c r="O1173" s="36"/>
    </row>
    <row r="1174" spans="1:15" ht="13.7" customHeight="1" x14ac:dyDescent="0.25">
      <c r="A1174" s="85">
        <f>'EMFAC2017EI-2011Class'!B4755</f>
        <v>2021</v>
      </c>
      <c r="B1174" s="86" t="str">
        <f>'EMFAC2017EI-2011Class'!C4755</f>
        <v>T6 Instate Heavy</v>
      </c>
      <c r="C1174" s="85">
        <f>'EMFAC2017EI-2011Class'!D4755</f>
        <v>2019</v>
      </c>
      <c r="D1174" s="85">
        <f>'EMFAC2017EI-2011Class'!F4755</f>
        <v>2</v>
      </c>
      <c r="E1174" s="87" t="str">
        <f t="shared" si="38"/>
        <v>T6 Instate Heavy-2</v>
      </c>
      <c r="F1174" s="88">
        <f>VLOOKUP(E1174,HD_Odo!$C$2:$D$1381,2,FALSE)</f>
        <v>78443.02</v>
      </c>
      <c r="G1174" s="92" t="str">
        <f>'EMFAC2017EI-2011Class'!H4755</f>
        <v>2021-T6 Instate Heavy-2</v>
      </c>
      <c r="H1174" s="77">
        <f t="shared" si="37"/>
        <v>0.89268101017598023</v>
      </c>
      <c r="J1174" s="13"/>
      <c r="N1174" s="37"/>
      <c r="O1174" s="36"/>
    </row>
    <row r="1175" spans="1:15" ht="13.7" customHeight="1" x14ac:dyDescent="0.25">
      <c r="A1175" s="85">
        <f>'EMFAC2017EI-2011Class'!B4756</f>
        <v>2021</v>
      </c>
      <c r="B1175" s="86" t="str">
        <f>'EMFAC2017EI-2011Class'!C4756</f>
        <v>T6 Instate Heavy</v>
      </c>
      <c r="C1175" s="85">
        <f>'EMFAC2017EI-2011Class'!D4756</f>
        <v>2018</v>
      </c>
      <c r="D1175" s="85">
        <f>'EMFAC2017EI-2011Class'!F4756</f>
        <v>3</v>
      </c>
      <c r="E1175" s="87" t="str">
        <f t="shared" si="38"/>
        <v>T6 Instate Heavy-3</v>
      </c>
      <c r="F1175" s="88">
        <f>VLOOKUP(E1175,HD_Odo!$C$2:$D$1381,2,FALSE)</f>
        <v>104183.02</v>
      </c>
      <c r="G1175" s="92" t="str">
        <f>'EMFAC2017EI-2011Class'!H4756</f>
        <v>2021-T6 Instate Heavy-3</v>
      </c>
      <c r="H1175" s="77">
        <f t="shared" si="37"/>
        <v>0.8729124047501341</v>
      </c>
      <c r="J1175" s="13"/>
      <c r="N1175" s="37"/>
      <c r="O1175" s="36"/>
    </row>
    <row r="1176" spans="1:15" ht="13.7" customHeight="1" x14ac:dyDescent="0.25">
      <c r="A1176" s="85">
        <f>'EMFAC2017EI-2011Class'!B4757</f>
        <v>2021</v>
      </c>
      <c r="B1176" s="86" t="str">
        <f>'EMFAC2017EI-2011Class'!C4757</f>
        <v>T6 Instate Heavy</v>
      </c>
      <c r="C1176" s="85">
        <f>'EMFAC2017EI-2011Class'!D4757</f>
        <v>2017</v>
      </c>
      <c r="D1176" s="85">
        <f>'EMFAC2017EI-2011Class'!F4757</f>
        <v>4</v>
      </c>
      <c r="E1176" s="87" t="str">
        <f t="shared" si="38"/>
        <v>T6 Instate Heavy-4</v>
      </c>
      <c r="F1176" s="88">
        <f>VLOOKUP(E1176,HD_Odo!$C$2:$D$1381,2,FALSE)</f>
        <v>129033.02</v>
      </c>
      <c r="G1176" s="92" t="str">
        <f>'EMFAC2017EI-2011Class'!H4757</f>
        <v>2021-T6 Instate Heavy-4</v>
      </c>
      <c r="H1176" s="77">
        <f t="shared" si="37"/>
        <v>0.85750735126990651</v>
      </c>
      <c r="J1176" s="13"/>
      <c r="N1176" s="37"/>
      <c r="O1176" s="36"/>
    </row>
    <row r="1177" spans="1:15" ht="13.7" customHeight="1" x14ac:dyDescent="0.25">
      <c r="A1177" s="85">
        <f>'EMFAC2017EI-2011Class'!B4758</f>
        <v>2021</v>
      </c>
      <c r="B1177" s="86" t="str">
        <f>'EMFAC2017EI-2011Class'!C4758</f>
        <v>T6 Instate Heavy</v>
      </c>
      <c r="C1177" s="85">
        <f>'EMFAC2017EI-2011Class'!D4758</f>
        <v>2016</v>
      </c>
      <c r="D1177" s="85">
        <f>'EMFAC2017EI-2011Class'!F4758</f>
        <v>5</v>
      </c>
      <c r="E1177" s="87" t="str">
        <f t="shared" si="38"/>
        <v>T6 Instate Heavy-5</v>
      </c>
      <c r="F1177" s="88">
        <f>VLOOKUP(E1177,HD_Odo!$C$2:$D$1381,2,FALSE)</f>
        <v>152742.01999999999</v>
      </c>
      <c r="G1177" s="92" t="str">
        <f>'EMFAC2017EI-2011Class'!H4758</f>
        <v>2021-T6 Instate Heavy-5</v>
      </c>
      <c r="H1177" s="77">
        <f t="shared" si="37"/>
        <v>0.84530444915233571</v>
      </c>
      <c r="J1177" s="13"/>
      <c r="N1177" s="37"/>
      <c r="O1177" s="36"/>
    </row>
    <row r="1178" spans="1:15" ht="13.7" customHeight="1" x14ac:dyDescent="0.25">
      <c r="A1178" s="85">
        <f>'EMFAC2017EI-2011Class'!B4759</f>
        <v>2021</v>
      </c>
      <c r="B1178" s="86" t="str">
        <f>'EMFAC2017EI-2011Class'!C4759</f>
        <v>T6 Instate Heavy</v>
      </c>
      <c r="C1178" s="85">
        <f>'EMFAC2017EI-2011Class'!D4759</f>
        <v>2015</v>
      </c>
      <c r="D1178" s="85">
        <f>'EMFAC2017EI-2011Class'!F4759</f>
        <v>6</v>
      </c>
      <c r="E1178" s="87" t="str">
        <f t="shared" si="38"/>
        <v>T6 Instate Heavy-6</v>
      </c>
      <c r="F1178" s="88">
        <f>VLOOKUP(E1178,HD_Odo!$C$2:$D$1381,2,FALSE)</f>
        <v>175186.02</v>
      </c>
      <c r="G1178" s="92" t="str">
        <f>'EMFAC2017EI-2011Class'!H4759</f>
        <v>2021-T6 Instate Heavy-6</v>
      </c>
      <c r="H1178" s="77">
        <f t="shared" si="37"/>
        <v>0.83548073136508128</v>
      </c>
      <c r="J1178" s="13"/>
      <c r="N1178" s="37"/>
      <c r="O1178" s="36"/>
    </row>
    <row r="1179" spans="1:15" ht="13.7" customHeight="1" x14ac:dyDescent="0.25">
      <c r="A1179" s="85">
        <f>'EMFAC2017EI-2011Class'!B4760</f>
        <v>2021</v>
      </c>
      <c r="B1179" s="86" t="str">
        <f>'EMFAC2017EI-2011Class'!C4760</f>
        <v>T6 Instate Heavy</v>
      </c>
      <c r="C1179" s="85">
        <f>'EMFAC2017EI-2011Class'!D4760</f>
        <v>2014</v>
      </c>
      <c r="D1179" s="85">
        <f>'EMFAC2017EI-2011Class'!F4760</f>
        <v>7</v>
      </c>
      <c r="E1179" s="87" t="str">
        <f t="shared" si="38"/>
        <v>T6 Instate Heavy-7</v>
      </c>
      <c r="F1179" s="88">
        <f>VLOOKUP(E1179,HD_Odo!$C$2:$D$1381,2,FALSE)</f>
        <v>196337.04</v>
      </c>
      <c r="G1179" s="92" t="str">
        <f>'EMFAC2017EI-2011Class'!H4760</f>
        <v>2021-T6 Instate Heavy-7</v>
      </c>
      <c r="H1179" s="77">
        <f t="shared" si="37"/>
        <v>0.82744718218582824</v>
      </c>
      <c r="J1179" s="13"/>
      <c r="N1179" s="37"/>
      <c r="O1179" s="36"/>
    </row>
    <row r="1180" spans="1:15" ht="13.7" customHeight="1" x14ac:dyDescent="0.25">
      <c r="A1180" s="85">
        <f>'EMFAC2017EI-2011Class'!B4761</f>
        <v>2021</v>
      </c>
      <c r="B1180" s="86" t="str">
        <f>'EMFAC2017EI-2011Class'!C4761</f>
        <v>T6 Instate Heavy</v>
      </c>
      <c r="C1180" s="85">
        <f>'EMFAC2017EI-2011Class'!D4761</f>
        <v>2013</v>
      </c>
      <c r="D1180" s="85">
        <f>'EMFAC2017EI-2011Class'!F4761</f>
        <v>8</v>
      </c>
      <c r="E1180" s="87" t="str">
        <f t="shared" si="38"/>
        <v>T6 Instate Heavy-8</v>
      </c>
      <c r="F1180" s="88">
        <f>VLOOKUP(E1180,HD_Odo!$C$2:$D$1381,2,FALSE)</f>
        <v>216233.04</v>
      </c>
      <c r="G1180" s="92" t="str">
        <f>'EMFAC2017EI-2011Class'!H4761</f>
        <v>2021-T6 Instate Heavy-8</v>
      </c>
      <c r="H1180" s="77">
        <f t="shared" si="37"/>
        <v>0.79640591640652436</v>
      </c>
      <c r="J1180" s="13"/>
      <c r="N1180" s="37"/>
      <c r="O1180" s="36"/>
    </row>
    <row r="1181" spans="1:15" ht="13.7" customHeight="1" x14ac:dyDescent="0.25">
      <c r="A1181" s="85">
        <f>'EMFAC2017EI-2011Class'!B4762</f>
        <v>2021</v>
      </c>
      <c r="B1181" s="86" t="str">
        <f>'EMFAC2017EI-2011Class'!C4762</f>
        <v>T6 Instate Heavy</v>
      </c>
      <c r="C1181" s="85">
        <f>'EMFAC2017EI-2011Class'!D4762</f>
        <v>2012</v>
      </c>
      <c r="D1181" s="85">
        <f>'EMFAC2017EI-2011Class'!F4762</f>
        <v>9</v>
      </c>
      <c r="E1181" s="87" t="str">
        <f t="shared" si="38"/>
        <v>T6 Instate Heavy-9</v>
      </c>
      <c r="F1181" s="88">
        <f>VLOOKUP(E1181,HD_Odo!$C$2:$D$1381,2,FALSE)</f>
        <v>234945.04</v>
      </c>
      <c r="G1181" s="92" t="str">
        <f>'EMFAC2017EI-2011Class'!H4762</f>
        <v>2021-T6 Instate Heavy-9</v>
      </c>
      <c r="H1181" s="77">
        <f t="shared" si="37"/>
        <v>0.79167066647074646</v>
      </c>
      <c r="J1181" s="13"/>
      <c r="N1181" s="37"/>
      <c r="O1181" s="36"/>
    </row>
    <row r="1182" spans="1:15" ht="13.7" customHeight="1" x14ac:dyDescent="0.25">
      <c r="A1182" s="85">
        <f>'EMFAC2017EI-2011Class'!B4763</f>
        <v>2021</v>
      </c>
      <c r="B1182" s="86" t="str">
        <f>'EMFAC2017EI-2011Class'!C4763</f>
        <v>T6 Instate Heavy</v>
      </c>
      <c r="C1182" s="85">
        <f>'EMFAC2017EI-2011Class'!D4763</f>
        <v>2011</v>
      </c>
      <c r="D1182" s="85">
        <f>'EMFAC2017EI-2011Class'!F4763</f>
        <v>10</v>
      </c>
      <c r="E1182" s="87" t="str">
        <f t="shared" si="38"/>
        <v>T6 Instate Heavy-10</v>
      </c>
      <c r="F1182" s="88">
        <f>VLOOKUP(E1182,HD_Odo!$C$2:$D$1381,2,FALSE)</f>
        <v>252551.04000000001</v>
      </c>
      <c r="G1182" s="92" t="str">
        <f>'EMFAC2017EI-2011Class'!H4763</f>
        <v>2021-T6 Instate Heavy-10</v>
      </c>
      <c r="H1182" s="77">
        <f t="shared" si="37"/>
        <v>0.78769274719448112</v>
      </c>
      <c r="J1182" s="13"/>
      <c r="N1182" s="37"/>
      <c r="O1182" s="36"/>
    </row>
    <row r="1183" spans="1:15" ht="13.7" customHeight="1" x14ac:dyDescent="0.25">
      <c r="A1183" s="85">
        <f>'EMFAC2017EI-2011Class'!B4764</f>
        <v>2021</v>
      </c>
      <c r="B1183" s="86" t="str">
        <f>'EMFAC2017EI-2011Class'!C4764</f>
        <v>T6 Instate Heavy</v>
      </c>
      <c r="C1183" s="85">
        <f>'EMFAC2017EI-2011Class'!D4764</f>
        <v>2010</v>
      </c>
      <c r="D1183" s="85">
        <f>'EMFAC2017EI-2011Class'!F4764</f>
        <v>11</v>
      </c>
      <c r="E1183" s="87" t="str">
        <f t="shared" si="38"/>
        <v>T6 Instate Heavy-11</v>
      </c>
      <c r="F1183" s="88">
        <f>VLOOKUP(E1183,HD_Odo!$C$2:$D$1381,2,FALSE)</f>
        <v>269102.03999999998</v>
      </c>
      <c r="G1183" s="92" t="str">
        <f>'EMFAC2017EI-2011Class'!H4764</f>
        <v>2021-T6 Instate Heavy-11</v>
      </c>
      <c r="H1183" s="77">
        <f t="shared" si="37"/>
        <v>0.7969312239304267</v>
      </c>
      <c r="J1183" s="13"/>
      <c r="N1183" s="37"/>
      <c r="O1183" s="36"/>
    </row>
    <row r="1184" spans="1:15" ht="13.7" customHeight="1" x14ac:dyDescent="0.25">
      <c r="A1184" s="85">
        <f>'EMFAC2017EI-2011Class'!B4765</f>
        <v>2021</v>
      </c>
      <c r="B1184" s="86" t="str">
        <f>'EMFAC2017EI-2011Class'!C4765</f>
        <v>T6 Instate Heavy</v>
      </c>
      <c r="C1184" s="85">
        <f>'EMFAC2017EI-2011Class'!D4765</f>
        <v>2009</v>
      </c>
      <c r="D1184" s="85">
        <f>'EMFAC2017EI-2011Class'!F4765</f>
        <v>12</v>
      </c>
      <c r="E1184" s="87" t="str">
        <f t="shared" si="38"/>
        <v>T6 Instate Heavy-12</v>
      </c>
      <c r="F1184" s="88">
        <f>VLOOKUP(E1184,HD_Odo!$C$2:$D$1381,2,FALSE)</f>
        <v>284592.03999999998</v>
      </c>
      <c r="G1184" s="92" t="str">
        <f>'EMFAC2017EI-2011Class'!H4765</f>
        <v>2021-T6 Instate Heavy-12</v>
      </c>
      <c r="H1184" s="77">
        <f t="shared" si="37"/>
        <v>0.7923026723302935</v>
      </c>
      <c r="J1184" s="13"/>
      <c r="N1184" s="37"/>
      <c r="O1184" s="36"/>
    </row>
    <row r="1185" spans="1:15" ht="13.7" customHeight="1" x14ac:dyDescent="0.25">
      <c r="A1185" s="85">
        <f>'EMFAC2017EI-2011Class'!B4766</f>
        <v>2021</v>
      </c>
      <c r="B1185" s="86" t="str">
        <f>'EMFAC2017EI-2011Class'!C4766</f>
        <v>T6 Instate Heavy</v>
      </c>
      <c r="C1185" s="85">
        <f>'EMFAC2017EI-2011Class'!D4766</f>
        <v>2008</v>
      </c>
      <c r="D1185" s="85">
        <f>'EMFAC2017EI-2011Class'!F4766</f>
        <v>13</v>
      </c>
      <c r="E1185" s="87" t="str">
        <f t="shared" si="38"/>
        <v>T6 Instate Heavy-13</v>
      </c>
      <c r="F1185" s="88">
        <f>VLOOKUP(E1185,HD_Odo!$C$2:$D$1381,2,FALSE)</f>
        <v>298930.03999999998</v>
      </c>
      <c r="G1185" s="92" t="str">
        <f>'EMFAC2017EI-2011Class'!H4766</f>
        <v>2021-T6 Instate Heavy-13</v>
      </c>
      <c r="H1185" s="77">
        <f t="shared" si="37"/>
        <v>0.78828156918767578</v>
      </c>
      <c r="J1185" s="13"/>
      <c r="N1185" s="37"/>
      <c r="O1185" s="36"/>
    </row>
    <row r="1186" spans="1:15" ht="13.7" customHeight="1" x14ac:dyDescent="0.25">
      <c r="A1186" s="85">
        <f>'EMFAC2017EI-2011Class'!B4767</f>
        <v>2021</v>
      </c>
      <c r="B1186" s="86" t="str">
        <f>'EMFAC2017EI-2011Class'!C4767</f>
        <v>T6 Instate Heavy</v>
      </c>
      <c r="C1186" s="85">
        <f>'EMFAC2017EI-2011Class'!D4767</f>
        <v>2007</v>
      </c>
      <c r="D1186" s="85">
        <f>'EMFAC2017EI-2011Class'!F4767</f>
        <v>14</v>
      </c>
      <c r="E1186" s="87" t="str">
        <f t="shared" si="38"/>
        <v>T6 Instate Heavy-14</v>
      </c>
      <c r="F1186" s="88">
        <f>VLOOKUP(E1186,HD_Odo!$C$2:$D$1381,2,FALSE)</f>
        <v>311906.03999999998</v>
      </c>
      <c r="G1186" s="92" t="str">
        <f>'EMFAC2017EI-2011Class'!H4767</f>
        <v>2021-T6 Instate Heavy-14</v>
      </c>
      <c r="H1186" s="77">
        <f t="shared" si="37"/>
        <v>0.87080706628038773</v>
      </c>
      <c r="J1186" s="13"/>
      <c r="N1186" s="37"/>
      <c r="O1186" s="36"/>
    </row>
    <row r="1187" spans="1:15" ht="13.7" customHeight="1" x14ac:dyDescent="0.25">
      <c r="A1187" s="85">
        <f>'EMFAC2017EI-2011Class'!B4768</f>
        <v>2021</v>
      </c>
      <c r="B1187" s="86" t="str">
        <f>'EMFAC2017EI-2011Class'!C4768</f>
        <v>T6 Instate Heavy</v>
      </c>
      <c r="C1187" s="85">
        <f>'EMFAC2017EI-2011Class'!D4768</f>
        <v>2006</v>
      </c>
      <c r="D1187" s="85">
        <f>'EMFAC2017EI-2011Class'!F4768</f>
        <v>15</v>
      </c>
      <c r="E1187" s="87" t="str">
        <f t="shared" si="38"/>
        <v>T6 Instate Heavy-15</v>
      </c>
      <c r="F1187" s="88">
        <f>VLOOKUP(E1187,HD_Odo!$C$2:$D$1381,2,FALSE)</f>
        <v>323163.03999999998</v>
      </c>
      <c r="G1187" s="92" t="str">
        <f>'EMFAC2017EI-2011Class'!H4768</f>
        <v>2021-T6 Instate Heavy-15</v>
      </c>
      <c r="H1187" s="77">
        <f t="shared" si="37"/>
        <v>0.86872638176177686</v>
      </c>
      <c r="J1187" s="13"/>
      <c r="N1187" s="37"/>
      <c r="O1187" s="36"/>
    </row>
    <row r="1188" spans="1:15" ht="13.7" customHeight="1" x14ac:dyDescent="0.25">
      <c r="A1188" s="85">
        <f>'EMFAC2017EI-2011Class'!B4769</f>
        <v>2021</v>
      </c>
      <c r="B1188" s="86" t="str">
        <f>'EMFAC2017EI-2011Class'!C4769</f>
        <v>T6 Instate Heavy</v>
      </c>
      <c r="C1188" s="85">
        <f>'EMFAC2017EI-2011Class'!D4769</f>
        <v>2005</v>
      </c>
      <c r="D1188" s="85">
        <f>'EMFAC2017EI-2011Class'!F4769</f>
        <v>16</v>
      </c>
      <c r="E1188" s="87" t="str">
        <f t="shared" si="38"/>
        <v>T6 Instate Heavy-16</v>
      </c>
      <c r="F1188" s="88">
        <f>VLOOKUP(E1188,HD_Odo!$C$2:$D$1381,2,FALSE)</f>
        <v>334374.03999999998</v>
      </c>
      <c r="G1188" s="92" t="str">
        <f>'EMFAC2017EI-2011Class'!H4769</f>
        <v>2021-T6 Instate Heavy-16</v>
      </c>
      <c r="H1188" s="77">
        <f t="shared" si="37"/>
        <v>0.86673247555744548</v>
      </c>
      <c r="J1188" s="13"/>
      <c r="N1188" s="37"/>
      <c r="O1188" s="36"/>
    </row>
    <row r="1189" spans="1:15" ht="13.7" customHeight="1" x14ac:dyDescent="0.25">
      <c r="A1189" s="85">
        <f>'EMFAC2017EI-2011Class'!B4770</f>
        <v>2021</v>
      </c>
      <c r="B1189" s="86" t="str">
        <f>'EMFAC2017EI-2011Class'!C4770</f>
        <v>T6 Instate Heavy</v>
      </c>
      <c r="C1189" s="85">
        <f>'EMFAC2017EI-2011Class'!D4770</f>
        <v>2004</v>
      </c>
      <c r="D1189" s="85">
        <f>'EMFAC2017EI-2011Class'!F4770</f>
        <v>17</v>
      </c>
      <c r="E1189" s="87" t="str">
        <f t="shared" si="38"/>
        <v>T6 Instate Heavy-17</v>
      </c>
      <c r="F1189" s="88">
        <f>VLOOKUP(E1189,HD_Odo!$C$2:$D$1381,2,FALSE)</f>
        <v>345539.04</v>
      </c>
      <c r="G1189" s="92" t="str">
        <f>'EMFAC2017EI-2011Class'!H4770</f>
        <v>2021-T6 Instate Heavy-17</v>
      </c>
      <c r="H1189" s="77">
        <f t="shared" si="37"/>
        <v>0.86482007702786501</v>
      </c>
      <c r="J1189" s="13"/>
      <c r="N1189" s="37"/>
      <c r="O1189" s="36"/>
    </row>
    <row r="1190" spans="1:15" ht="13.7" customHeight="1" x14ac:dyDescent="0.25">
      <c r="A1190" s="85">
        <f>'EMFAC2017EI-2011Class'!B4771</f>
        <v>2021</v>
      </c>
      <c r="B1190" s="86" t="str">
        <f>'EMFAC2017EI-2011Class'!C4771</f>
        <v>T6 Instate Heavy</v>
      </c>
      <c r="C1190" s="85">
        <f>'EMFAC2017EI-2011Class'!D4771</f>
        <v>2003</v>
      </c>
      <c r="D1190" s="85">
        <f>'EMFAC2017EI-2011Class'!F4771</f>
        <v>18</v>
      </c>
      <c r="E1190" s="87" t="str">
        <f t="shared" si="38"/>
        <v>T6 Instate Heavy-18</v>
      </c>
      <c r="F1190" s="88">
        <f>VLOOKUP(E1190,HD_Odo!$C$2:$D$1381,2,FALSE)</f>
        <v>356652.04</v>
      </c>
      <c r="G1190" s="92" t="str">
        <f>'EMFAC2017EI-2011Class'!H4771</f>
        <v>2021-T6 Instate Heavy-18</v>
      </c>
      <c r="H1190" s="77">
        <f t="shared" si="37"/>
        <v>0.91782375830727636</v>
      </c>
      <c r="J1190" s="13"/>
      <c r="N1190" s="37"/>
      <c r="O1190" s="36"/>
    </row>
    <row r="1191" spans="1:15" ht="13.7" customHeight="1" x14ac:dyDescent="0.25">
      <c r="A1191" s="85">
        <f>'EMFAC2017EI-2011Class'!B4772</f>
        <v>2021</v>
      </c>
      <c r="B1191" s="86" t="str">
        <f>'EMFAC2017EI-2011Class'!C4772</f>
        <v>T6 Instate Heavy</v>
      </c>
      <c r="C1191" s="85">
        <f>'EMFAC2017EI-2011Class'!D4772</f>
        <v>2002</v>
      </c>
      <c r="D1191" s="85">
        <f>'EMFAC2017EI-2011Class'!F4772</f>
        <v>19</v>
      </c>
      <c r="E1191" s="87" t="str">
        <f t="shared" si="38"/>
        <v>T6 Instate Heavy-19</v>
      </c>
      <c r="F1191" s="88">
        <f>VLOOKUP(E1191,HD_Odo!$C$2:$D$1381,2,FALSE)</f>
        <v>367703.03999999998</v>
      </c>
      <c r="G1191" s="92" t="str">
        <f>'EMFAC2017EI-2011Class'!H4772</f>
        <v>2021-T6 Instate Heavy-19</v>
      </c>
      <c r="H1191" s="77">
        <f t="shared" si="37"/>
        <v>0.9168466949086459</v>
      </c>
      <c r="J1191" s="13"/>
      <c r="N1191" s="37"/>
      <c r="O1191" s="36"/>
    </row>
    <row r="1192" spans="1:15" ht="13.7" customHeight="1" x14ac:dyDescent="0.25">
      <c r="A1192" s="85">
        <f>'EMFAC2017EI-2011Class'!B4773</f>
        <v>2021</v>
      </c>
      <c r="B1192" s="86" t="str">
        <f>'EMFAC2017EI-2011Class'!C4773</f>
        <v>T6 Instate Heavy</v>
      </c>
      <c r="C1192" s="85">
        <f>'EMFAC2017EI-2011Class'!D4773</f>
        <v>2001</v>
      </c>
      <c r="D1192" s="85">
        <f>'EMFAC2017EI-2011Class'!F4773</f>
        <v>20</v>
      </c>
      <c r="E1192" s="87" t="str">
        <f t="shared" si="38"/>
        <v>T6 Instate Heavy-20</v>
      </c>
      <c r="F1192" s="88">
        <f>VLOOKUP(E1192,HD_Odo!$C$2:$D$1381,2,FALSE)</f>
        <v>378676.04</v>
      </c>
      <c r="G1192" s="92" t="str">
        <f>'EMFAC2017EI-2011Class'!H4773</f>
        <v>2021-T6 Instate Heavy-20</v>
      </c>
      <c r="H1192" s="77">
        <f t="shared" si="37"/>
        <v>0.91591169241917969</v>
      </c>
      <c r="J1192" s="13"/>
      <c r="N1192" s="37"/>
      <c r="O1192" s="36"/>
    </row>
    <row r="1193" spans="1:15" ht="13.7" customHeight="1" x14ac:dyDescent="0.25">
      <c r="A1193" s="85">
        <f>'EMFAC2017EI-2011Class'!B4774</f>
        <v>2021</v>
      </c>
      <c r="B1193" s="86" t="str">
        <f>'EMFAC2017EI-2011Class'!C4774</f>
        <v>T6 Instate Heavy</v>
      </c>
      <c r="C1193" s="85">
        <f>'EMFAC2017EI-2011Class'!D4774</f>
        <v>2000</v>
      </c>
      <c r="D1193" s="85">
        <f>'EMFAC2017EI-2011Class'!F4774</f>
        <v>21</v>
      </c>
      <c r="E1193" s="87" t="str">
        <f t="shared" si="38"/>
        <v>T6 Instate Heavy-21</v>
      </c>
      <c r="F1193" s="88">
        <f>VLOOKUP(E1193,HD_Odo!$C$2:$D$1381,2,FALSE)</f>
        <v>389550.04</v>
      </c>
      <c r="G1193" s="92" t="str">
        <f>'EMFAC2017EI-2011Class'!H4774</f>
        <v>2021-T6 Instate Heavy-21</v>
      </c>
      <c r="H1193" s="77">
        <f t="shared" si="37"/>
        <v>0.91501785432405969</v>
      </c>
      <c r="J1193" s="13"/>
      <c r="N1193" s="37"/>
      <c r="O1193" s="36"/>
    </row>
    <row r="1194" spans="1:15" ht="13.7" customHeight="1" x14ac:dyDescent="0.25">
      <c r="A1194" s="85">
        <f>'EMFAC2017EI-2011Class'!B4775</f>
        <v>2021</v>
      </c>
      <c r="B1194" s="86" t="str">
        <f>'EMFAC2017EI-2011Class'!C4775</f>
        <v>T6 Instate Heavy</v>
      </c>
      <c r="C1194" s="85">
        <f>'EMFAC2017EI-2011Class'!D4775</f>
        <v>1999</v>
      </c>
      <c r="D1194" s="85">
        <f>'EMFAC2017EI-2011Class'!F4775</f>
        <v>22</v>
      </c>
      <c r="E1194" s="87" t="str">
        <f t="shared" si="38"/>
        <v>T6 Instate Heavy-22</v>
      </c>
      <c r="F1194" s="88">
        <f>VLOOKUP(E1194,HD_Odo!$C$2:$D$1381,2,FALSE)</f>
        <v>400000</v>
      </c>
      <c r="G1194" s="92" t="str">
        <f>'EMFAC2017EI-2011Class'!H4775</f>
        <v>2021-T6 Instate Heavy-22</v>
      </c>
      <c r="H1194" s="77">
        <f t="shared" si="37"/>
        <v>0.91418799508699167</v>
      </c>
      <c r="J1194" s="13"/>
      <c r="N1194" s="37"/>
      <c r="O1194" s="36"/>
    </row>
    <row r="1195" spans="1:15" ht="13.7" customHeight="1" x14ac:dyDescent="0.25">
      <c r="A1195" s="85">
        <f>'EMFAC2017EI-2011Class'!B4776</f>
        <v>2021</v>
      </c>
      <c r="B1195" s="86" t="str">
        <f>'EMFAC2017EI-2011Class'!C4776</f>
        <v>T6 Instate Heavy</v>
      </c>
      <c r="C1195" s="85">
        <f>'EMFAC2017EI-2011Class'!D4776</f>
        <v>1998</v>
      </c>
      <c r="D1195" s="85">
        <f>'EMFAC2017EI-2011Class'!F4776</f>
        <v>23</v>
      </c>
      <c r="E1195" s="87" t="str">
        <f t="shared" si="38"/>
        <v>T6 Instate Heavy-23</v>
      </c>
      <c r="F1195" s="88">
        <f>VLOOKUP(E1195,HD_Odo!$C$2:$D$1381,2,FALSE)</f>
        <v>400000</v>
      </c>
      <c r="G1195" s="92" t="str">
        <f>'EMFAC2017EI-2011Class'!H4776</f>
        <v>2021-T6 Instate Heavy-23</v>
      </c>
      <c r="H1195" s="77">
        <f t="shared" si="37"/>
        <v>0.91418799508699167</v>
      </c>
      <c r="J1195" s="13"/>
      <c r="N1195" s="37"/>
      <c r="O1195" s="36"/>
    </row>
    <row r="1196" spans="1:15" ht="13.7" customHeight="1" x14ac:dyDescent="0.25">
      <c r="A1196" s="85">
        <f>'EMFAC2017EI-2011Class'!B4777</f>
        <v>2021</v>
      </c>
      <c r="B1196" s="86" t="str">
        <f>'EMFAC2017EI-2011Class'!C4777</f>
        <v>T6 Instate Heavy</v>
      </c>
      <c r="C1196" s="85">
        <f>'EMFAC2017EI-2011Class'!D4777</f>
        <v>1997</v>
      </c>
      <c r="D1196" s="85">
        <f>'EMFAC2017EI-2011Class'!F4777</f>
        <v>24</v>
      </c>
      <c r="E1196" s="87" t="str">
        <f t="shared" si="38"/>
        <v>T6 Instate Heavy-24</v>
      </c>
      <c r="F1196" s="88">
        <f>VLOOKUP(E1196,HD_Odo!$C$2:$D$1381,2,FALSE)</f>
        <v>400000</v>
      </c>
      <c r="G1196" s="92" t="str">
        <f>'EMFAC2017EI-2011Class'!H4777</f>
        <v>2021-T6 Instate Heavy-24</v>
      </c>
      <c r="H1196" s="77">
        <f t="shared" si="37"/>
        <v>0.91418799508699167</v>
      </c>
      <c r="J1196" s="13"/>
      <c r="N1196" s="37"/>
      <c r="O1196" s="36"/>
    </row>
    <row r="1197" spans="1:15" ht="13.7" customHeight="1" x14ac:dyDescent="0.25">
      <c r="A1197" s="85">
        <f>'EMFAC2017EI-2011Class'!B4778</f>
        <v>2021</v>
      </c>
      <c r="B1197" s="86" t="str">
        <f>'EMFAC2017EI-2011Class'!C4778</f>
        <v>T6 Instate Heavy</v>
      </c>
      <c r="C1197" s="85">
        <f>'EMFAC2017EI-2011Class'!D4778</f>
        <v>1996</v>
      </c>
      <c r="D1197" s="85">
        <f>'EMFAC2017EI-2011Class'!F4778</f>
        <v>25</v>
      </c>
      <c r="E1197" s="87" t="str">
        <f t="shared" si="38"/>
        <v>T6 Instate Heavy-25</v>
      </c>
      <c r="F1197" s="88">
        <f>VLOOKUP(E1197,HD_Odo!$C$2:$D$1381,2,FALSE)</f>
        <v>400000</v>
      </c>
      <c r="G1197" s="92" t="str">
        <f>'EMFAC2017EI-2011Class'!H4778</f>
        <v>2021-T6 Instate Heavy-25</v>
      </c>
      <c r="H1197" s="77">
        <f t="shared" si="37"/>
        <v>0.91418799508699167</v>
      </c>
      <c r="J1197" s="13"/>
      <c r="N1197" s="37"/>
      <c r="O1197" s="36"/>
    </row>
    <row r="1198" spans="1:15" ht="13.7" customHeight="1" x14ac:dyDescent="0.25">
      <c r="A1198" s="85">
        <f>'EMFAC2017EI-2011Class'!B4779</f>
        <v>2021</v>
      </c>
      <c r="B1198" s="86" t="str">
        <f>'EMFAC2017EI-2011Class'!C4779</f>
        <v>T6 Instate Heavy</v>
      </c>
      <c r="C1198" s="85">
        <f>'EMFAC2017EI-2011Class'!D4779</f>
        <v>1995</v>
      </c>
      <c r="D1198" s="85">
        <f>'EMFAC2017EI-2011Class'!F4779</f>
        <v>26</v>
      </c>
      <c r="E1198" s="87" t="str">
        <f t="shared" si="38"/>
        <v>T6 Instate Heavy-26</v>
      </c>
      <c r="F1198" s="88">
        <f>VLOOKUP(E1198,HD_Odo!$C$2:$D$1381,2,FALSE)</f>
        <v>400000</v>
      </c>
      <c r="G1198" s="92" t="str">
        <f>'EMFAC2017EI-2011Class'!H4779</f>
        <v>2021-T6 Instate Heavy-26</v>
      </c>
      <c r="H1198" s="77">
        <f t="shared" si="37"/>
        <v>0.91418799508699167</v>
      </c>
      <c r="J1198" s="13"/>
      <c r="N1198" s="37"/>
      <c r="O1198" s="36"/>
    </row>
    <row r="1199" spans="1:15" ht="13.7" customHeight="1" x14ac:dyDescent="0.25">
      <c r="A1199" s="85">
        <f>'EMFAC2017EI-2011Class'!B4780</f>
        <v>2021</v>
      </c>
      <c r="B1199" s="86" t="str">
        <f>'EMFAC2017EI-2011Class'!C4780</f>
        <v>T6 Instate Heavy</v>
      </c>
      <c r="C1199" s="85">
        <f>'EMFAC2017EI-2011Class'!D4780</f>
        <v>1994</v>
      </c>
      <c r="D1199" s="85">
        <f>'EMFAC2017EI-2011Class'!F4780</f>
        <v>27</v>
      </c>
      <c r="E1199" s="87" t="str">
        <f t="shared" si="38"/>
        <v>T6 Instate Heavy-27</v>
      </c>
      <c r="F1199" s="88">
        <f>VLOOKUP(E1199,HD_Odo!$C$2:$D$1381,2,FALSE)</f>
        <v>400000</v>
      </c>
      <c r="G1199" s="92" t="str">
        <f>'EMFAC2017EI-2011Class'!H4780</f>
        <v>2021-T6 Instate Heavy-27</v>
      </c>
      <c r="H1199" s="77">
        <f t="shared" si="37"/>
        <v>0.91418799508699167</v>
      </c>
      <c r="J1199" s="13"/>
      <c r="N1199" s="37"/>
      <c r="O1199" s="36"/>
    </row>
    <row r="1200" spans="1:15" ht="13.7" customHeight="1" x14ac:dyDescent="0.25">
      <c r="A1200" s="85">
        <f>'EMFAC2017EI-2011Class'!B4781</f>
        <v>2021</v>
      </c>
      <c r="B1200" s="86" t="str">
        <f>'EMFAC2017EI-2011Class'!C4781</f>
        <v>T6 Instate Heavy</v>
      </c>
      <c r="C1200" s="85">
        <f>'EMFAC2017EI-2011Class'!D4781</f>
        <v>1993</v>
      </c>
      <c r="D1200" s="85">
        <f>'EMFAC2017EI-2011Class'!F4781</f>
        <v>28</v>
      </c>
      <c r="E1200" s="87" t="str">
        <f t="shared" si="38"/>
        <v>T6 Instate Heavy-28</v>
      </c>
      <c r="F1200" s="88">
        <f>VLOOKUP(E1200,HD_Odo!$C$2:$D$1381,2,FALSE)</f>
        <v>400000</v>
      </c>
      <c r="G1200" s="92" t="str">
        <f>'EMFAC2017EI-2011Class'!H4781</f>
        <v>2021-T6 Instate Heavy-28</v>
      </c>
      <c r="H1200" s="77">
        <f t="shared" si="37"/>
        <v>0.91418799508699167</v>
      </c>
      <c r="J1200" s="13"/>
      <c r="N1200" s="37"/>
      <c r="O1200" s="36"/>
    </row>
    <row r="1201" spans="1:15" ht="13.7" customHeight="1" x14ac:dyDescent="0.25">
      <c r="A1201" s="85">
        <f>'EMFAC2017EI-2011Class'!B4782</f>
        <v>2021</v>
      </c>
      <c r="B1201" s="86" t="str">
        <f>'EMFAC2017EI-2011Class'!C4782</f>
        <v>T6 Instate Heavy</v>
      </c>
      <c r="C1201" s="85">
        <f>'EMFAC2017EI-2011Class'!D4782</f>
        <v>1992</v>
      </c>
      <c r="D1201" s="85">
        <f>'EMFAC2017EI-2011Class'!F4782</f>
        <v>29</v>
      </c>
      <c r="E1201" s="87" t="str">
        <f t="shared" si="38"/>
        <v>T6 Instate Heavy-29</v>
      </c>
      <c r="F1201" s="88">
        <f>VLOOKUP(E1201,HD_Odo!$C$2:$D$1381,2,FALSE)</f>
        <v>400000</v>
      </c>
      <c r="G1201" s="92" t="str">
        <f>'EMFAC2017EI-2011Class'!H4782</f>
        <v>2021-T6 Instate Heavy-29</v>
      </c>
      <c r="H1201" s="77">
        <f t="shared" si="37"/>
        <v>0.91418799508699167</v>
      </c>
      <c r="J1201" s="13"/>
      <c r="N1201" s="37"/>
      <c r="O1201" s="36"/>
    </row>
    <row r="1202" spans="1:15" ht="13.7" customHeight="1" x14ac:dyDescent="0.25">
      <c r="A1202" s="85">
        <f>'EMFAC2017EI-2011Class'!B4783</f>
        <v>2021</v>
      </c>
      <c r="B1202" s="86" t="str">
        <f>'EMFAC2017EI-2011Class'!C4783</f>
        <v>T6 Instate Heavy</v>
      </c>
      <c r="C1202" s="85">
        <f>'EMFAC2017EI-2011Class'!D4783</f>
        <v>1991</v>
      </c>
      <c r="D1202" s="85">
        <f>'EMFAC2017EI-2011Class'!F4783</f>
        <v>30</v>
      </c>
      <c r="E1202" s="87" t="str">
        <f t="shared" si="38"/>
        <v>T6 Instate Heavy-30</v>
      </c>
      <c r="F1202" s="88">
        <f>VLOOKUP(E1202,HD_Odo!$C$2:$D$1381,2,FALSE)</f>
        <v>400000</v>
      </c>
      <c r="G1202" s="92" t="str">
        <f>'EMFAC2017EI-2011Class'!H4783</f>
        <v>2021-T6 Instate Heavy-30</v>
      </c>
      <c r="H1202" s="77">
        <f t="shared" si="37"/>
        <v>0.91418799508699167</v>
      </c>
      <c r="J1202" s="13"/>
      <c r="N1202" s="37"/>
      <c r="O1202" s="36"/>
    </row>
    <row r="1203" spans="1:15" ht="13.7" customHeight="1" x14ac:dyDescent="0.25">
      <c r="A1203" s="85">
        <f>'EMFAC2017EI-2011Class'!B4784</f>
        <v>2021</v>
      </c>
      <c r="B1203" s="86" t="str">
        <f>'EMFAC2017EI-2011Class'!C4784</f>
        <v>T6 Instate Heavy</v>
      </c>
      <c r="C1203" s="85">
        <f>'EMFAC2017EI-2011Class'!D4784</f>
        <v>1990</v>
      </c>
      <c r="D1203" s="85">
        <f>'EMFAC2017EI-2011Class'!F4784</f>
        <v>31</v>
      </c>
      <c r="E1203" s="87" t="str">
        <f t="shared" si="38"/>
        <v>T6 Instate Heavy-31</v>
      </c>
      <c r="F1203" s="88">
        <f>VLOOKUP(E1203,HD_Odo!$C$2:$D$1381,2,FALSE)</f>
        <v>400000</v>
      </c>
      <c r="G1203" s="92" t="str">
        <f>'EMFAC2017EI-2011Class'!H4784</f>
        <v>2021-T6 Instate Heavy-31</v>
      </c>
      <c r="H1203" s="77">
        <f t="shared" si="37"/>
        <v>0.91418799508699167</v>
      </c>
      <c r="J1203" s="13"/>
      <c r="N1203" s="37"/>
      <c r="O1203" s="36"/>
    </row>
    <row r="1204" spans="1:15" ht="13.7" customHeight="1" x14ac:dyDescent="0.25">
      <c r="A1204" s="85">
        <f>'EMFAC2017EI-2011Class'!B4785</f>
        <v>2021</v>
      </c>
      <c r="B1204" s="86" t="str">
        <f>'EMFAC2017EI-2011Class'!C4785</f>
        <v>T6 Instate Heavy</v>
      </c>
      <c r="C1204" s="85">
        <f>'EMFAC2017EI-2011Class'!D4785</f>
        <v>1989</v>
      </c>
      <c r="D1204" s="85">
        <f>'EMFAC2017EI-2011Class'!F4785</f>
        <v>32</v>
      </c>
      <c r="E1204" s="87" t="str">
        <f t="shared" si="38"/>
        <v>T6 Instate Heavy-32</v>
      </c>
      <c r="F1204" s="88">
        <f>VLOOKUP(E1204,HD_Odo!$C$2:$D$1381,2,FALSE)</f>
        <v>400000</v>
      </c>
      <c r="G1204" s="92" t="str">
        <f>'EMFAC2017EI-2011Class'!H4785</f>
        <v>2021-T6 Instate Heavy-32</v>
      </c>
      <c r="H1204" s="77">
        <f t="shared" si="37"/>
        <v>0.91418799508699167</v>
      </c>
      <c r="J1204" s="13"/>
      <c r="N1204" s="37"/>
      <c r="O1204" s="36"/>
    </row>
    <row r="1205" spans="1:15" ht="13.7" customHeight="1" x14ac:dyDescent="0.25">
      <c r="A1205" s="85">
        <f>'EMFAC2017EI-2011Class'!B4786</f>
        <v>2021</v>
      </c>
      <c r="B1205" s="86" t="str">
        <f>'EMFAC2017EI-2011Class'!C4786</f>
        <v>T6 Instate Heavy</v>
      </c>
      <c r="C1205" s="85">
        <f>'EMFAC2017EI-2011Class'!D4786</f>
        <v>1988</v>
      </c>
      <c r="D1205" s="85">
        <f>'EMFAC2017EI-2011Class'!F4786</f>
        <v>33</v>
      </c>
      <c r="E1205" s="87" t="str">
        <f t="shared" si="38"/>
        <v>T6 Instate Heavy-33</v>
      </c>
      <c r="F1205" s="88">
        <f>VLOOKUP(E1205,HD_Odo!$C$2:$D$1381,2,FALSE)</f>
        <v>400000</v>
      </c>
      <c r="G1205" s="92" t="str">
        <f>'EMFAC2017EI-2011Class'!H4786</f>
        <v>2021-T6 Instate Heavy-33</v>
      </c>
      <c r="H1205" s="77">
        <f t="shared" si="37"/>
        <v>0.91418799508699167</v>
      </c>
      <c r="J1205" s="13"/>
      <c r="N1205" s="37"/>
      <c r="O1205" s="36"/>
    </row>
    <row r="1206" spans="1:15" ht="13.7" customHeight="1" x14ac:dyDescent="0.25">
      <c r="A1206" s="85">
        <f>'EMFAC2017EI-2011Class'!B4787</f>
        <v>2021</v>
      </c>
      <c r="B1206" s="86" t="str">
        <f>'EMFAC2017EI-2011Class'!C4787</f>
        <v>T6 Instate Heavy</v>
      </c>
      <c r="C1206" s="85">
        <f>'EMFAC2017EI-2011Class'!D4787</f>
        <v>1987</v>
      </c>
      <c r="D1206" s="85">
        <f>'EMFAC2017EI-2011Class'!F4787</f>
        <v>34</v>
      </c>
      <c r="E1206" s="87" t="str">
        <f t="shared" si="38"/>
        <v>T6 Instate Heavy-34</v>
      </c>
      <c r="F1206" s="88">
        <f>VLOOKUP(E1206,HD_Odo!$C$2:$D$1381,2,FALSE)</f>
        <v>400000</v>
      </c>
      <c r="G1206" s="92" t="str">
        <f>'EMFAC2017EI-2011Class'!H4787</f>
        <v>2021-T6 Instate Heavy-34</v>
      </c>
      <c r="H1206" s="77">
        <f t="shared" si="37"/>
        <v>0.91418799508699167</v>
      </c>
      <c r="J1206" s="13"/>
      <c r="N1206" s="37"/>
      <c r="O1206" s="36"/>
    </row>
    <row r="1207" spans="1:15" ht="13.7" customHeight="1" x14ac:dyDescent="0.25">
      <c r="A1207" s="85">
        <f>'EMFAC2017EI-2011Class'!B4788</f>
        <v>2021</v>
      </c>
      <c r="B1207" s="86" t="str">
        <f>'EMFAC2017EI-2011Class'!C4788</f>
        <v>T6 Instate Heavy</v>
      </c>
      <c r="C1207" s="85">
        <f>'EMFAC2017EI-2011Class'!D4788</f>
        <v>1986</v>
      </c>
      <c r="D1207" s="85">
        <f>'EMFAC2017EI-2011Class'!F4788</f>
        <v>35</v>
      </c>
      <c r="E1207" s="87" t="str">
        <f t="shared" si="38"/>
        <v>T6 Instate Heavy-35</v>
      </c>
      <c r="F1207" s="88">
        <f>VLOOKUP(E1207,HD_Odo!$C$2:$D$1381,2,FALSE)</f>
        <v>400000</v>
      </c>
      <c r="G1207" s="92" t="str">
        <f>'EMFAC2017EI-2011Class'!H4788</f>
        <v>2021-T6 Instate Heavy-35</v>
      </c>
      <c r="H1207" s="77">
        <f t="shared" si="37"/>
        <v>0.91418799508699167</v>
      </c>
      <c r="J1207" s="13"/>
      <c r="N1207" s="37"/>
      <c r="O1207" s="36"/>
    </row>
    <row r="1208" spans="1:15" ht="13.7" customHeight="1" x14ac:dyDescent="0.25">
      <c r="A1208" s="85">
        <f>'EMFAC2017EI-2011Class'!B4789</f>
        <v>2021</v>
      </c>
      <c r="B1208" s="86" t="str">
        <f>'EMFAC2017EI-2011Class'!C4789</f>
        <v>T6 Instate Heavy</v>
      </c>
      <c r="C1208" s="85">
        <f>'EMFAC2017EI-2011Class'!D4789</f>
        <v>1985</v>
      </c>
      <c r="D1208" s="85">
        <f>'EMFAC2017EI-2011Class'!F4789</f>
        <v>36</v>
      </c>
      <c r="E1208" s="87" t="str">
        <f t="shared" si="38"/>
        <v>T6 Instate Heavy-36</v>
      </c>
      <c r="F1208" s="88">
        <f>VLOOKUP(E1208,HD_Odo!$C$2:$D$1381,2,FALSE)</f>
        <v>400000</v>
      </c>
      <c r="G1208" s="92" t="str">
        <f>'EMFAC2017EI-2011Class'!H4789</f>
        <v>2021-T6 Instate Heavy-36</v>
      </c>
      <c r="H1208" s="77">
        <f t="shared" si="37"/>
        <v>0.91418799508699167</v>
      </c>
      <c r="J1208" s="13"/>
      <c r="N1208" s="37"/>
      <c r="O1208" s="36"/>
    </row>
    <row r="1209" spans="1:15" ht="13.7" customHeight="1" x14ac:dyDescent="0.25">
      <c r="A1209" s="85">
        <f>'EMFAC2017EI-2011Class'!B4790</f>
        <v>2021</v>
      </c>
      <c r="B1209" s="86" t="str">
        <f>'EMFAC2017EI-2011Class'!C4790</f>
        <v>T6 Instate Heavy</v>
      </c>
      <c r="C1209" s="85">
        <f>'EMFAC2017EI-2011Class'!D4790</f>
        <v>1984</v>
      </c>
      <c r="D1209" s="85">
        <f>'EMFAC2017EI-2011Class'!F4790</f>
        <v>37</v>
      </c>
      <c r="E1209" s="87" t="str">
        <f t="shared" si="38"/>
        <v>T6 Instate Heavy-37</v>
      </c>
      <c r="F1209" s="88">
        <f>VLOOKUP(E1209,HD_Odo!$C$2:$D$1381,2,FALSE)</f>
        <v>400000</v>
      </c>
      <c r="G1209" s="92" t="str">
        <f>'EMFAC2017EI-2011Class'!H4790</f>
        <v>2021-T6 Instate Heavy-37</v>
      </c>
      <c r="H1209" s="77">
        <f t="shared" si="37"/>
        <v>0.91418799508699167</v>
      </c>
      <c r="J1209" s="13"/>
      <c r="N1209" s="37"/>
      <c r="O1209" s="36"/>
    </row>
    <row r="1210" spans="1:15" ht="13.7" customHeight="1" x14ac:dyDescent="0.25">
      <c r="A1210" s="85">
        <f>'EMFAC2017EI-2011Class'!B4791</f>
        <v>2021</v>
      </c>
      <c r="B1210" s="86" t="str">
        <f>'EMFAC2017EI-2011Class'!C4791</f>
        <v>T6 Instate Heavy</v>
      </c>
      <c r="C1210" s="85">
        <f>'EMFAC2017EI-2011Class'!D4791</f>
        <v>1983</v>
      </c>
      <c r="D1210" s="85">
        <f>'EMFAC2017EI-2011Class'!F4791</f>
        <v>38</v>
      </c>
      <c r="E1210" s="87" t="str">
        <f t="shared" si="38"/>
        <v>T6 Instate Heavy-38</v>
      </c>
      <c r="F1210" s="88">
        <f>VLOOKUP(E1210,HD_Odo!$C$2:$D$1381,2,FALSE)</f>
        <v>400000</v>
      </c>
      <c r="G1210" s="92" t="str">
        <f>'EMFAC2017EI-2011Class'!H4791</f>
        <v>2021-T6 Instate Heavy-38</v>
      </c>
      <c r="H1210" s="77">
        <f t="shared" si="37"/>
        <v>0.91418799508699167</v>
      </c>
      <c r="J1210" s="13"/>
      <c r="N1210" s="37"/>
      <c r="O1210" s="36"/>
    </row>
    <row r="1211" spans="1:15" ht="13.7" customHeight="1" x14ac:dyDescent="0.25">
      <c r="A1211" s="85">
        <f>'EMFAC2017EI-2011Class'!B4792</f>
        <v>2021</v>
      </c>
      <c r="B1211" s="86" t="str">
        <f>'EMFAC2017EI-2011Class'!C4792</f>
        <v>T6 Instate Heavy</v>
      </c>
      <c r="C1211" s="85">
        <f>'EMFAC2017EI-2011Class'!D4792</f>
        <v>1982</v>
      </c>
      <c r="D1211" s="85">
        <f>'EMFAC2017EI-2011Class'!F4792</f>
        <v>39</v>
      </c>
      <c r="E1211" s="87" t="str">
        <f t="shared" si="38"/>
        <v>T6 Instate Heavy-39</v>
      </c>
      <c r="F1211" s="88">
        <f>VLOOKUP(E1211,HD_Odo!$C$2:$D$1381,2,FALSE)</f>
        <v>400000</v>
      </c>
      <c r="G1211" s="92" t="str">
        <f>'EMFAC2017EI-2011Class'!H4792</f>
        <v>2021-T6 Instate Heavy-39</v>
      </c>
      <c r="H1211" s="77">
        <f t="shared" si="37"/>
        <v>0.91418799508699167</v>
      </c>
      <c r="J1211" s="13"/>
      <c r="N1211" s="37"/>
      <c r="O1211" s="36"/>
    </row>
    <row r="1212" spans="1:15" ht="13.7" customHeight="1" x14ac:dyDescent="0.25">
      <c r="A1212" s="85">
        <f>'EMFAC2017EI-2011Class'!B4793</f>
        <v>2021</v>
      </c>
      <c r="B1212" s="86" t="str">
        <f>'EMFAC2017EI-2011Class'!C4793</f>
        <v>T6 Instate Heavy</v>
      </c>
      <c r="C1212" s="85">
        <f>'EMFAC2017EI-2011Class'!D4793</f>
        <v>1981</v>
      </c>
      <c r="D1212" s="85">
        <f>'EMFAC2017EI-2011Class'!F4793</f>
        <v>40</v>
      </c>
      <c r="E1212" s="87" t="str">
        <f t="shared" si="38"/>
        <v>T6 Instate Heavy-40</v>
      </c>
      <c r="F1212" s="88">
        <f>VLOOKUP(E1212,HD_Odo!$C$2:$D$1381,2,FALSE)</f>
        <v>400000</v>
      </c>
      <c r="G1212" s="92" t="str">
        <f>'EMFAC2017EI-2011Class'!H4793</f>
        <v>2021-T6 Instate Heavy-40</v>
      </c>
      <c r="H1212" s="77">
        <f t="shared" si="37"/>
        <v>0.91418799508699167</v>
      </c>
      <c r="J1212" s="13"/>
      <c r="N1212" s="37"/>
      <c r="O1212" s="36"/>
    </row>
    <row r="1213" spans="1:15" ht="13.7" customHeight="1" x14ac:dyDescent="0.25">
      <c r="A1213" s="85">
        <f>'EMFAC2017EI-2011Class'!B4794</f>
        <v>2021</v>
      </c>
      <c r="B1213" s="86" t="str">
        <f>'EMFAC2017EI-2011Class'!C4794</f>
        <v>T6 Instate Heavy</v>
      </c>
      <c r="C1213" s="85">
        <f>'EMFAC2017EI-2011Class'!D4794</f>
        <v>1980</v>
      </c>
      <c r="D1213" s="85">
        <f>'EMFAC2017EI-2011Class'!F4794</f>
        <v>41</v>
      </c>
      <c r="E1213" s="87" t="str">
        <f t="shared" si="38"/>
        <v>T6 Instate Heavy-41</v>
      </c>
      <c r="F1213" s="88">
        <f>VLOOKUP(E1213,HD_Odo!$C$2:$D$1381,2,FALSE)</f>
        <v>400000</v>
      </c>
      <c r="G1213" s="92" t="str">
        <f>'EMFAC2017EI-2011Class'!H4794</f>
        <v>2021-T6 Instate Heavy-41</v>
      </c>
      <c r="H1213" s="77">
        <f t="shared" si="37"/>
        <v>0.91418799508699167</v>
      </c>
      <c r="J1213" s="13"/>
      <c r="N1213" s="37"/>
      <c r="O1213" s="36"/>
    </row>
    <row r="1214" spans="1:15" ht="13.7" customHeight="1" x14ac:dyDescent="0.25">
      <c r="A1214" s="85">
        <f>'EMFAC2017EI-2011Class'!B4795</f>
        <v>2021</v>
      </c>
      <c r="B1214" s="86" t="str">
        <f>'EMFAC2017EI-2011Class'!C4795</f>
        <v>T6 Instate Heavy</v>
      </c>
      <c r="C1214" s="85">
        <f>'EMFAC2017EI-2011Class'!D4795</f>
        <v>1979</v>
      </c>
      <c r="D1214" s="85">
        <f>'EMFAC2017EI-2011Class'!F4795</f>
        <v>42</v>
      </c>
      <c r="E1214" s="87" t="str">
        <f t="shared" si="38"/>
        <v>T6 Instate Heavy-42</v>
      </c>
      <c r="F1214" s="88">
        <f>VLOOKUP(E1214,HD_Odo!$C$2:$D$1381,2,FALSE)</f>
        <v>400000</v>
      </c>
      <c r="G1214" s="92" t="str">
        <f>'EMFAC2017EI-2011Class'!H4795</f>
        <v>2021-T6 Instate Heavy-42</v>
      </c>
      <c r="H1214" s="77">
        <f t="shared" si="37"/>
        <v>0.91418799508699167</v>
      </c>
      <c r="J1214" s="13"/>
      <c r="N1214" s="37"/>
      <c r="O1214" s="36"/>
    </row>
    <row r="1215" spans="1:15" ht="13.7" customHeight="1" x14ac:dyDescent="0.25">
      <c r="A1215" s="85">
        <f>'EMFAC2017EI-2011Class'!B4796</f>
        <v>2021</v>
      </c>
      <c r="B1215" s="86" t="str">
        <f>'EMFAC2017EI-2011Class'!C4796</f>
        <v>T6 Instate Heavy</v>
      </c>
      <c r="C1215" s="85">
        <f>'EMFAC2017EI-2011Class'!D4796</f>
        <v>1978</v>
      </c>
      <c r="D1215" s="85">
        <f>'EMFAC2017EI-2011Class'!F4796</f>
        <v>43</v>
      </c>
      <c r="E1215" s="87" t="str">
        <f t="shared" si="38"/>
        <v>T6 Instate Heavy-43</v>
      </c>
      <c r="F1215" s="88">
        <f>VLOOKUP(E1215,HD_Odo!$C$2:$D$1381,2,FALSE)</f>
        <v>400000</v>
      </c>
      <c r="G1215" s="92" t="str">
        <f>'EMFAC2017EI-2011Class'!H4796</f>
        <v>2021-T6 Instate Heavy-43</v>
      </c>
      <c r="H1215" s="77">
        <f t="shared" si="37"/>
        <v>0.91418799508699167</v>
      </c>
      <c r="J1215" s="13"/>
      <c r="N1215" s="37"/>
      <c r="O1215" s="36"/>
    </row>
    <row r="1216" spans="1:15" ht="13.7" customHeight="1" x14ac:dyDescent="0.25">
      <c r="A1216" s="85">
        <f>'EMFAC2017EI-2011Class'!B4797</f>
        <v>2021</v>
      </c>
      <c r="B1216" s="86" t="str">
        <f>'EMFAC2017EI-2011Class'!C4797</f>
        <v>T6 Instate Heavy</v>
      </c>
      <c r="C1216" s="85">
        <f>'EMFAC2017EI-2011Class'!D4797</f>
        <v>1977</v>
      </c>
      <c r="D1216" s="85">
        <f>'EMFAC2017EI-2011Class'!F4797</f>
        <v>44</v>
      </c>
      <c r="E1216" s="87" t="str">
        <f t="shared" si="38"/>
        <v>T6 Instate Heavy-44</v>
      </c>
      <c r="F1216" s="88">
        <f>VLOOKUP(E1216,HD_Odo!$C$2:$D$1381,2,FALSE)</f>
        <v>400000</v>
      </c>
      <c r="G1216" s="92" t="str">
        <f>'EMFAC2017EI-2011Class'!H4797</f>
        <v>2021-T6 Instate Heavy-44</v>
      </c>
      <c r="H1216" s="77">
        <f t="shared" si="37"/>
        <v>0.91418799508699167</v>
      </c>
      <c r="J1216" s="13"/>
      <c r="N1216" s="37"/>
      <c r="O1216" s="36"/>
    </row>
    <row r="1217" spans="1:15" ht="13.7" customHeight="1" x14ac:dyDescent="0.25">
      <c r="A1217" s="85">
        <f>'EMFAC2017EI-2011Class'!B4798</f>
        <v>2021</v>
      </c>
      <c r="B1217" s="86" t="str">
        <f>'EMFAC2017EI-2011Class'!C4798</f>
        <v>T6 Instate Small</v>
      </c>
      <c r="C1217" s="85">
        <f>'EMFAC2017EI-2011Class'!D4798</f>
        <v>2022</v>
      </c>
      <c r="D1217" s="85">
        <f>'EMFAC2017EI-2011Class'!F4798</f>
        <v>-1</v>
      </c>
      <c r="E1217" s="87" t="str">
        <f t="shared" si="38"/>
        <v>T6 Instate Small--1</v>
      </c>
      <c r="F1217" s="88">
        <f>VLOOKUP(E1217,HD_Odo!$C$2:$D$1381,2,FALSE)</f>
        <v>0</v>
      </c>
      <c r="G1217" s="92" t="str">
        <f>'EMFAC2017EI-2011Class'!H4798</f>
        <v>2021-T6 Instate Small--1</v>
      </c>
      <c r="H1217" s="77">
        <f t="shared" si="37"/>
        <v>1</v>
      </c>
      <c r="J1217" s="13"/>
      <c r="N1217" s="37"/>
      <c r="O1217" s="36"/>
    </row>
    <row r="1218" spans="1:15" ht="13.7" customHeight="1" x14ac:dyDescent="0.25">
      <c r="A1218" s="85">
        <f>'EMFAC2017EI-2011Class'!B4799</f>
        <v>2021</v>
      </c>
      <c r="B1218" s="86" t="str">
        <f>'EMFAC2017EI-2011Class'!C4799</f>
        <v>T6 Instate Small</v>
      </c>
      <c r="C1218" s="85">
        <f>'EMFAC2017EI-2011Class'!D4799</f>
        <v>2021</v>
      </c>
      <c r="D1218" s="85">
        <f>'EMFAC2017EI-2011Class'!F4799</f>
        <v>0</v>
      </c>
      <c r="E1218" s="87" t="str">
        <f t="shared" si="38"/>
        <v>T6 Instate Small-0</v>
      </c>
      <c r="F1218" s="88">
        <f>VLOOKUP(E1218,HD_Odo!$C$2:$D$1381,2,FALSE)</f>
        <v>26110</v>
      </c>
      <c r="G1218" s="92" t="str">
        <f>'EMFAC2017EI-2011Class'!H4799</f>
        <v>2021-T6 Instate Small-0</v>
      </c>
      <c r="H1218" s="77">
        <f t="shared" si="37"/>
        <v>0.95255393023437751</v>
      </c>
      <c r="J1218" s="13"/>
      <c r="N1218" s="37"/>
      <c r="O1218" s="36"/>
    </row>
    <row r="1219" spans="1:15" ht="13.7" customHeight="1" x14ac:dyDescent="0.25">
      <c r="A1219" s="85">
        <f>'EMFAC2017EI-2011Class'!B4800</f>
        <v>2021</v>
      </c>
      <c r="B1219" s="86" t="str">
        <f>'EMFAC2017EI-2011Class'!C4800</f>
        <v>T6 Instate Small</v>
      </c>
      <c r="C1219" s="85">
        <f>'EMFAC2017EI-2011Class'!D4800</f>
        <v>2020</v>
      </c>
      <c r="D1219" s="85">
        <f>'EMFAC2017EI-2011Class'!F4800</f>
        <v>1</v>
      </c>
      <c r="E1219" s="87" t="str">
        <f t="shared" si="38"/>
        <v>T6 Instate Small-1</v>
      </c>
      <c r="F1219" s="88">
        <f>VLOOKUP(E1219,HD_Odo!$C$2:$D$1381,2,FALSE)</f>
        <v>52220.02</v>
      </c>
      <c r="G1219" s="92" t="str">
        <f>'EMFAC2017EI-2011Class'!H4800</f>
        <v>2021-T6 Instate Small-1</v>
      </c>
      <c r="H1219" s="77">
        <f t="shared" si="37"/>
        <v>0.91846051522713612</v>
      </c>
      <c r="J1219" s="13"/>
      <c r="N1219" s="37"/>
      <c r="O1219" s="36"/>
    </row>
    <row r="1220" spans="1:15" ht="13.7" customHeight="1" x14ac:dyDescent="0.25">
      <c r="A1220" s="85">
        <f>'EMFAC2017EI-2011Class'!B4801</f>
        <v>2021</v>
      </c>
      <c r="B1220" s="86" t="str">
        <f>'EMFAC2017EI-2011Class'!C4801</f>
        <v>T6 Instate Small</v>
      </c>
      <c r="C1220" s="85">
        <f>'EMFAC2017EI-2011Class'!D4801</f>
        <v>2019</v>
      </c>
      <c r="D1220" s="85">
        <f>'EMFAC2017EI-2011Class'!F4801</f>
        <v>2</v>
      </c>
      <c r="E1220" s="87" t="str">
        <f t="shared" si="38"/>
        <v>T6 Instate Small-2</v>
      </c>
      <c r="F1220" s="88">
        <f>VLOOKUP(E1220,HD_Odo!$C$2:$D$1381,2,FALSE)</f>
        <v>78443.02</v>
      </c>
      <c r="G1220" s="92" t="str">
        <f>'EMFAC2017EI-2011Class'!H4801</f>
        <v>2021-T6 Instate Small-2</v>
      </c>
      <c r="H1220" s="77">
        <f t="shared" si="37"/>
        <v>0.89268101017598023</v>
      </c>
      <c r="J1220" s="13"/>
      <c r="N1220" s="37"/>
      <c r="O1220" s="36"/>
    </row>
    <row r="1221" spans="1:15" ht="13.7" customHeight="1" x14ac:dyDescent="0.25">
      <c r="A1221" s="85">
        <f>'EMFAC2017EI-2011Class'!B4802</f>
        <v>2021</v>
      </c>
      <c r="B1221" s="86" t="str">
        <f>'EMFAC2017EI-2011Class'!C4802</f>
        <v>T6 Instate Small</v>
      </c>
      <c r="C1221" s="85">
        <f>'EMFAC2017EI-2011Class'!D4802</f>
        <v>2018</v>
      </c>
      <c r="D1221" s="85">
        <f>'EMFAC2017EI-2011Class'!F4802</f>
        <v>3</v>
      </c>
      <c r="E1221" s="87" t="str">
        <f t="shared" si="38"/>
        <v>T6 Instate Small-3</v>
      </c>
      <c r="F1221" s="88">
        <f>VLOOKUP(E1221,HD_Odo!$C$2:$D$1381,2,FALSE)</f>
        <v>104183.02</v>
      </c>
      <c r="G1221" s="92" t="str">
        <f>'EMFAC2017EI-2011Class'!H4802</f>
        <v>2021-T6 Instate Small-3</v>
      </c>
      <c r="H1221" s="77">
        <f t="shared" ref="H1221:H1284" si="39">IF(C1221&lt;2004,($Q$3+$R$3*(F1221/10000))/($E$3+$F$3*(F1221/10000)),IF(C1221&lt;2008,($Q$4+$R$4*(F1221/10000))/($E$4+$F$4*(F1221/10000)),IF(C1221&lt;2011,($Q$5+$R$5*(F1221/10000))/($E$5+$F$5*(F1221/10000)),IF(C1221&lt;2014,($Q$6+$R$6*(F1221/10000))/($E$6+$F$6*(F1221/10000)),($Q$7+$R$7*(F1221/10000))/($E$7+$F$7*(F1221/10000))))))</f>
        <v>0.8729124047501341</v>
      </c>
      <c r="J1221" s="13"/>
      <c r="N1221" s="37"/>
      <c r="O1221" s="36"/>
    </row>
    <row r="1222" spans="1:15" ht="13.7" customHeight="1" x14ac:dyDescent="0.25">
      <c r="A1222" s="85">
        <f>'EMFAC2017EI-2011Class'!B4803</f>
        <v>2021</v>
      </c>
      <c r="B1222" s="86" t="str">
        <f>'EMFAC2017EI-2011Class'!C4803</f>
        <v>T6 Instate Small</v>
      </c>
      <c r="C1222" s="85">
        <f>'EMFAC2017EI-2011Class'!D4803</f>
        <v>2017</v>
      </c>
      <c r="D1222" s="85">
        <f>'EMFAC2017EI-2011Class'!F4803</f>
        <v>4</v>
      </c>
      <c r="E1222" s="87" t="str">
        <f t="shared" si="38"/>
        <v>T6 Instate Small-4</v>
      </c>
      <c r="F1222" s="88">
        <f>VLOOKUP(E1222,HD_Odo!$C$2:$D$1381,2,FALSE)</f>
        <v>129033.02</v>
      </c>
      <c r="G1222" s="92" t="str">
        <f>'EMFAC2017EI-2011Class'!H4803</f>
        <v>2021-T6 Instate Small-4</v>
      </c>
      <c r="H1222" s="77">
        <f t="shared" si="39"/>
        <v>0.85750735126990651</v>
      </c>
      <c r="J1222" s="13"/>
      <c r="N1222" s="37"/>
      <c r="O1222" s="36"/>
    </row>
    <row r="1223" spans="1:15" ht="13.7" customHeight="1" x14ac:dyDescent="0.25">
      <c r="A1223" s="85">
        <f>'EMFAC2017EI-2011Class'!B4804</f>
        <v>2021</v>
      </c>
      <c r="B1223" s="86" t="str">
        <f>'EMFAC2017EI-2011Class'!C4804</f>
        <v>T6 Instate Small</v>
      </c>
      <c r="C1223" s="85">
        <f>'EMFAC2017EI-2011Class'!D4804</f>
        <v>2016</v>
      </c>
      <c r="D1223" s="85">
        <f>'EMFAC2017EI-2011Class'!F4804</f>
        <v>5</v>
      </c>
      <c r="E1223" s="87" t="str">
        <f t="shared" si="38"/>
        <v>T6 Instate Small-5</v>
      </c>
      <c r="F1223" s="88">
        <f>VLOOKUP(E1223,HD_Odo!$C$2:$D$1381,2,FALSE)</f>
        <v>152742.01999999999</v>
      </c>
      <c r="G1223" s="92" t="str">
        <f>'EMFAC2017EI-2011Class'!H4804</f>
        <v>2021-T6 Instate Small-5</v>
      </c>
      <c r="H1223" s="77">
        <f t="shared" si="39"/>
        <v>0.84530444915233571</v>
      </c>
      <c r="J1223" s="13"/>
      <c r="N1223" s="37"/>
      <c r="O1223" s="36"/>
    </row>
    <row r="1224" spans="1:15" ht="13.7" customHeight="1" x14ac:dyDescent="0.25">
      <c r="A1224" s="85">
        <f>'EMFAC2017EI-2011Class'!B4805</f>
        <v>2021</v>
      </c>
      <c r="B1224" s="86" t="str">
        <f>'EMFAC2017EI-2011Class'!C4805</f>
        <v>T6 Instate Small</v>
      </c>
      <c r="C1224" s="85">
        <f>'EMFAC2017EI-2011Class'!D4805</f>
        <v>2015</v>
      </c>
      <c r="D1224" s="85">
        <f>'EMFAC2017EI-2011Class'!F4805</f>
        <v>6</v>
      </c>
      <c r="E1224" s="87" t="str">
        <f t="shared" si="38"/>
        <v>T6 Instate Small-6</v>
      </c>
      <c r="F1224" s="88">
        <f>VLOOKUP(E1224,HD_Odo!$C$2:$D$1381,2,FALSE)</f>
        <v>175186.02</v>
      </c>
      <c r="G1224" s="92" t="str">
        <f>'EMFAC2017EI-2011Class'!H4805</f>
        <v>2021-T6 Instate Small-6</v>
      </c>
      <c r="H1224" s="77">
        <f t="shared" si="39"/>
        <v>0.83548073136508128</v>
      </c>
      <c r="J1224" s="13"/>
      <c r="N1224" s="37"/>
      <c r="O1224" s="36"/>
    </row>
    <row r="1225" spans="1:15" ht="13.7" customHeight="1" x14ac:dyDescent="0.25">
      <c r="A1225" s="85">
        <f>'EMFAC2017EI-2011Class'!B4806</f>
        <v>2021</v>
      </c>
      <c r="B1225" s="86" t="str">
        <f>'EMFAC2017EI-2011Class'!C4806</f>
        <v>T6 Instate Small</v>
      </c>
      <c r="C1225" s="85">
        <f>'EMFAC2017EI-2011Class'!D4806</f>
        <v>2014</v>
      </c>
      <c r="D1225" s="85">
        <f>'EMFAC2017EI-2011Class'!F4806</f>
        <v>7</v>
      </c>
      <c r="E1225" s="87" t="str">
        <f t="shared" si="38"/>
        <v>T6 Instate Small-7</v>
      </c>
      <c r="F1225" s="88">
        <f>VLOOKUP(E1225,HD_Odo!$C$2:$D$1381,2,FALSE)</f>
        <v>196337.04</v>
      </c>
      <c r="G1225" s="92" t="str">
        <f>'EMFAC2017EI-2011Class'!H4806</f>
        <v>2021-T6 Instate Small-7</v>
      </c>
      <c r="H1225" s="77">
        <f t="shared" si="39"/>
        <v>0.82744718218582824</v>
      </c>
      <c r="J1225" s="13"/>
      <c r="N1225" s="37"/>
      <c r="O1225" s="36"/>
    </row>
    <row r="1226" spans="1:15" ht="13.7" customHeight="1" x14ac:dyDescent="0.25">
      <c r="A1226" s="85">
        <f>'EMFAC2017EI-2011Class'!B4807</f>
        <v>2021</v>
      </c>
      <c r="B1226" s="86" t="str">
        <f>'EMFAC2017EI-2011Class'!C4807</f>
        <v>T6 Instate Small</v>
      </c>
      <c r="C1226" s="85">
        <f>'EMFAC2017EI-2011Class'!D4807</f>
        <v>2013</v>
      </c>
      <c r="D1226" s="85">
        <f>'EMFAC2017EI-2011Class'!F4807</f>
        <v>8</v>
      </c>
      <c r="E1226" s="87" t="str">
        <f t="shared" si="38"/>
        <v>T6 Instate Small-8</v>
      </c>
      <c r="F1226" s="88">
        <f>VLOOKUP(E1226,HD_Odo!$C$2:$D$1381,2,FALSE)</f>
        <v>216233.04</v>
      </c>
      <c r="G1226" s="92" t="str">
        <f>'EMFAC2017EI-2011Class'!H4807</f>
        <v>2021-T6 Instate Small-8</v>
      </c>
      <c r="H1226" s="77">
        <f t="shared" si="39"/>
        <v>0.79640591640652436</v>
      </c>
      <c r="J1226" s="13"/>
      <c r="N1226" s="37"/>
      <c r="O1226" s="36"/>
    </row>
    <row r="1227" spans="1:15" ht="13.7" customHeight="1" x14ac:dyDescent="0.25">
      <c r="A1227" s="85">
        <f>'EMFAC2017EI-2011Class'!B4808</f>
        <v>2021</v>
      </c>
      <c r="B1227" s="86" t="str">
        <f>'EMFAC2017EI-2011Class'!C4808</f>
        <v>T6 Instate Small</v>
      </c>
      <c r="C1227" s="85">
        <f>'EMFAC2017EI-2011Class'!D4808</f>
        <v>2012</v>
      </c>
      <c r="D1227" s="85">
        <f>'EMFAC2017EI-2011Class'!F4808</f>
        <v>9</v>
      </c>
      <c r="E1227" s="87" t="str">
        <f t="shared" ref="E1227:E1290" si="40">CONCATENATE(B1227,"-",D1227)</f>
        <v>T6 Instate Small-9</v>
      </c>
      <c r="F1227" s="88">
        <f>VLOOKUP(E1227,HD_Odo!$C$2:$D$1381,2,FALSE)</f>
        <v>234945.04</v>
      </c>
      <c r="G1227" s="92" t="str">
        <f>'EMFAC2017EI-2011Class'!H4808</f>
        <v>2021-T6 Instate Small-9</v>
      </c>
      <c r="H1227" s="77">
        <f t="shared" si="39"/>
        <v>0.79167066647074646</v>
      </c>
      <c r="J1227" s="13"/>
      <c r="N1227" s="37"/>
      <c r="O1227" s="36"/>
    </row>
    <row r="1228" spans="1:15" ht="13.7" customHeight="1" x14ac:dyDescent="0.25">
      <c r="A1228" s="85">
        <f>'EMFAC2017EI-2011Class'!B4809</f>
        <v>2021</v>
      </c>
      <c r="B1228" s="86" t="str">
        <f>'EMFAC2017EI-2011Class'!C4809</f>
        <v>T6 Instate Small</v>
      </c>
      <c r="C1228" s="85">
        <f>'EMFAC2017EI-2011Class'!D4809</f>
        <v>2011</v>
      </c>
      <c r="D1228" s="85">
        <f>'EMFAC2017EI-2011Class'!F4809</f>
        <v>10</v>
      </c>
      <c r="E1228" s="87" t="str">
        <f t="shared" si="40"/>
        <v>T6 Instate Small-10</v>
      </c>
      <c r="F1228" s="88">
        <f>VLOOKUP(E1228,HD_Odo!$C$2:$D$1381,2,FALSE)</f>
        <v>252551.04000000001</v>
      </c>
      <c r="G1228" s="92" t="str">
        <f>'EMFAC2017EI-2011Class'!H4809</f>
        <v>2021-T6 Instate Small-10</v>
      </c>
      <c r="H1228" s="77">
        <f t="shared" si="39"/>
        <v>0.78769274719448112</v>
      </c>
      <c r="J1228" s="13"/>
      <c r="N1228" s="37"/>
      <c r="O1228" s="36"/>
    </row>
    <row r="1229" spans="1:15" ht="13.7" customHeight="1" x14ac:dyDescent="0.25">
      <c r="A1229" s="85">
        <f>'EMFAC2017EI-2011Class'!B4810</f>
        <v>2021</v>
      </c>
      <c r="B1229" s="86" t="str">
        <f>'EMFAC2017EI-2011Class'!C4810</f>
        <v>T6 Instate Small</v>
      </c>
      <c r="C1229" s="85">
        <f>'EMFAC2017EI-2011Class'!D4810</f>
        <v>2010</v>
      </c>
      <c r="D1229" s="85">
        <f>'EMFAC2017EI-2011Class'!F4810</f>
        <v>11</v>
      </c>
      <c r="E1229" s="87" t="str">
        <f t="shared" si="40"/>
        <v>T6 Instate Small-11</v>
      </c>
      <c r="F1229" s="88">
        <f>VLOOKUP(E1229,HD_Odo!$C$2:$D$1381,2,FALSE)</f>
        <v>269102.03999999998</v>
      </c>
      <c r="G1229" s="92" t="str">
        <f>'EMFAC2017EI-2011Class'!H4810</f>
        <v>2021-T6 Instate Small-11</v>
      </c>
      <c r="H1229" s="77">
        <f t="shared" si="39"/>
        <v>0.7969312239304267</v>
      </c>
      <c r="J1229" s="13"/>
      <c r="N1229" s="37"/>
      <c r="O1229" s="36"/>
    </row>
    <row r="1230" spans="1:15" ht="13.7" customHeight="1" x14ac:dyDescent="0.25">
      <c r="A1230" s="85">
        <f>'EMFAC2017EI-2011Class'!B4811</f>
        <v>2021</v>
      </c>
      <c r="B1230" s="86" t="str">
        <f>'EMFAC2017EI-2011Class'!C4811</f>
        <v>T6 Instate Small</v>
      </c>
      <c r="C1230" s="85">
        <f>'EMFAC2017EI-2011Class'!D4811</f>
        <v>2009</v>
      </c>
      <c r="D1230" s="85">
        <f>'EMFAC2017EI-2011Class'!F4811</f>
        <v>12</v>
      </c>
      <c r="E1230" s="87" t="str">
        <f t="shared" si="40"/>
        <v>T6 Instate Small-12</v>
      </c>
      <c r="F1230" s="88">
        <f>VLOOKUP(E1230,HD_Odo!$C$2:$D$1381,2,FALSE)</f>
        <v>284592.03999999998</v>
      </c>
      <c r="G1230" s="92" t="str">
        <f>'EMFAC2017EI-2011Class'!H4811</f>
        <v>2021-T6 Instate Small-12</v>
      </c>
      <c r="H1230" s="77">
        <f t="shared" si="39"/>
        <v>0.7923026723302935</v>
      </c>
      <c r="J1230" s="13"/>
      <c r="N1230" s="37"/>
      <c r="O1230" s="36"/>
    </row>
    <row r="1231" spans="1:15" ht="13.7" customHeight="1" x14ac:dyDescent="0.25">
      <c r="A1231" s="85">
        <f>'EMFAC2017EI-2011Class'!B4812</f>
        <v>2021</v>
      </c>
      <c r="B1231" s="86" t="str">
        <f>'EMFAC2017EI-2011Class'!C4812</f>
        <v>T6 Instate Small</v>
      </c>
      <c r="C1231" s="85">
        <f>'EMFAC2017EI-2011Class'!D4812</f>
        <v>2008</v>
      </c>
      <c r="D1231" s="85">
        <f>'EMFAC2017EI-2011Class'!F4812</f>
        <v>13</v>
      </c>
      <c r="E1231" s="87" t="str">
        <f t="shared" si="40"/>
        <v>T6 Instate Small-13</v>
      </c>
      <c r="F1231" s="88">
        <f>VLOOKUP(E1231,HD_Odo!$C$2:$D$1381,2,FALSE)</f>
        <v>298930.03999999998</v>
      </c>
      <c r="G1231" s="92" t="str">
        <f>'EMFAC2017EI-2011Class'!H4812</f>
        <v>2021-T6 Instate Small-13</v>
      </c>
      <c r="H1231" s="77">
        <f t="shared" si="39"/>
        <v>0.78828156918767578</v>
      </c>
      <c r="J1231" s="13"/>
      <c r="N1231" s="37"/>
      <c r="O1231" s="36"/>
    </row>
    <row r="1232" spans="1:15" ht="13.7" customHeight="1" x14ac:dyDescent="0.25">
      <c r="A1232" s="85">
        <f>'EMFAC2017EI-2011Class'!B4813</f>
        <v>2021</v>
      </c>
      <c r="B1232" s="86" t="str">
        <f>'EMFAC2017EI-2011Class'!C4813</f>
        <v>T6 Instate Small</v>
      </c>
      <c r="C1232" s="85">
        <f>'EMFAC2017EI-2011Class'!D4813</f>
        <v>2007</v>
      </c>
      <c r="D1232" s="85">
        <f>'EMFAC2017EI-2011Class'!F4813</f>
        <v>14</v>
      </c>
      <c r="E1232" s="87" t="str">
        <f t="shared" si="40"/>
        <v>T6 Instate Small-14</v>
      </c>
      <c r="F1232" s="88">
        <f>VLOOKUP(E1232,HD_Odo!$C$2:$D$1381,2,FALSE)</f>
        <v>311906.03999999998</v>
      </c>
      <c r="G1232" s="92" t="str">
        <f>'EMFAC2017EI-2011Class'!H4813</f>
        <v>2021-T6 Instate Small-14</v>
      </c>
      <c r="H1232" s="77">
        <f t="shared" si="39"/>
        <v>0.87080706628038773</v>
      </c>
      <c r="J1232" s="13"/>
      <c r="N1232" s="37"/>
      <c r="O1232" s="36"/>
    </row>
    <row r="1233" spans="1:15" ht="13.7" customHeight="1" x14ac:dyDescent="0.25">
      <c r="A1233" s="85">
        <f>'EMFAC2017EI-2011Class'!B4814</f>
        <v>2021</v>
      </c>
      <c r="B1233" s="86" t="str">
        <f>'EMFAC2017EI-2011Class'!C4814</f>
        <v>T6 Instate Small</v>
      </c>
      <c r="C1233" s="85">
        <f>'EMFAC2017EI-2011Class'!D4814</f>
        <v>2006</v>
      </c>
      <c r="D1233" s="85">
        <f>'EMFAC2017EI-2011Class'!F4814</f>
        <v>15</v>
      </c>
      <c r="E1233" s="87" t="str">
        <f t="shared" si="40"/>
        <v>T6 Instate Small-15</v>
      </c>
      <c r="F1233" s="88">
        <f>VLOOKUP(E1233,HD_Odo!$C$2:$D$1381,2,FALSE)</f>
        <v>323163.03999999998</v>
      </c>
      <c r="G1233" s="92" t="str">
        <f>'EMFAC2017EI-2011Class'!H4814</f>
        <v>2021-T6 Instate Small-15</v>
      </c>
      <c r="H1233" s="77">
        <f t="shared" si="39"/>
        <v>0.86872638176177686</v>
      </c>
      <c r="J1233" s="13"/>
      <c r="N1233" s="37"/>
      <c r="O1233" s="36"/>
    </row>
    <row r="1234" spans="1:15" ht="13.7" customHeight="1" x14ac:dyDescent="0.25">
      <c r="A1234" s="85">
        <f>'EMFAC2017EI-2011Class'!B4815</f>
        <v>2021</v>
      </c>
      <c r="B1234" s="86" t="str">
        <f>'EMFAC2017EI-2011Class'!C4815</f>
        <v>T6 Instate Small</v>
      </c>
      <c r="C1234" s="85">
        <f>'EMFAC2017EI-2011Class'!D4815</f>
        <v>2005</v>
      </c>
      <c r="D1234" s="85">
        <f>'EMFAC2017EI-2011Class'!F4815</f>
        <v>16</v>
      </c>
      <c r="E1234" s="87" t="str">
        <f t="shared" si="40"/>
        <v>T6 Instate Small-16</v>
      </c>
      <c r="F1234" s="88">
        <f>VLOOKUP(E1234,HD_Odo!$C$2:$D$1381,2,FALSE)</f>
        <v>334374.03999999998</v>
      </c>
      <c r="G1234" s="92" t="str">
        <f>'EMFAC2017EI-2011Class'!H4815</f>
        <v>2021-T6 Instate Small-16</v>
      </c>
      <c r="H1234" s="77">
        <f t="shared" si="39"/>
        <v>0.86673247555744548</v>
      </c>
      <c r="J1234" s="13"/>
      <c r="N1234" s="37"/>
      <c r="O1234" s="36"/>
    </row>
    <row r="1235" spans="1:15" ht="13.7" customHeight="1" x14ac:dyDescent="0.25">
      <c r="A1235" s="85">
        <f>'EMFAC2017EI-2011Class'!B4816</f>
        <v>2021</v>
      </c>
      <c r="B1235" s="86" t="str">
        <f>'EMFAC2017EI-2011Class'!C4816</f>
        <v>T6 Instate Small</v>
      </c>
      <c r="C1235" s="85">
        <f>'EMFAC2017EI-2011Class'!D4816</f>
        <v>2004</v>
      </c>
      <c r="D1235" s="85">
        <f>'EMFAC2017EI-2011Class'!F4816</f>
        <v>17</v>
      </c>
      <c r="E1235" s="87" t="str">
        <f t="shared" si="40"/>
        <v>T6 Instate Small-17</v>
      </c>
      <c r="F1235" s="88">
        <f>VLOOKUP(E1235,HD_Odo!$C$2:$D$1381,2,FALSE)</f>
        <v>345539.04</v>
      </c>
      <c r="G1235" s="92" t="str">
        <f>'EMFAC2017EI-2011Class'!H4816</f>
        <v>2021-T6 Instate Small-17</v>
      </c>
      <c r="H1235" s="77">
        <f t="shared" si="39"/>
        <v>0.86482007702786501</v>
      </c>
      <c r="J1235" s="13"/>
      <c r="N1235" s="37"/>
      <c r="O1235" s="36"/>
    </row>
    <row r="1236" spans="1:15" ht="13.7" customHeight="1" x14ac:dyDescent="0.25">
      <c r="A1236" s="85">
        <f>'EMFAC2017EI-2011Class'!B4817</f>
        <v>2021</v>
      </c>
      <c r="B1236" s="86" t="str">
        <f>'EMFAC2017EI-2011Class'!C4817</f>
        <v>T6 Instate Small</v>
      </c>
      <c r="C1236" s="85">
        <f>'EMFAC2017EI-2011Class'!D4817</f>
        <v>2003</v>
      </c>
      <c r="D1236" s="85">
        <f>'EMFAC2017EI-2011Class'!F4817</f>
        <v>18</v>
      </c>
      <c r="E1236" s="87" t="str">
        <f t="shared" si="40"/>
        <v>T6 Instate Small-18</v>
      </c>
      <c r="F1236" s="88">
        <f>VLOOKUP(E1236,HD_Odo!$C$2:$D$1381,2,FALSE)</f>
        <v>356652.04</v>
      </c>
      <c r="G1236" s="92" t="str">
        <f>'EMFAC2017EI-2011Class'!H4817</f>
        <v>2021-T6 Instate Small-18</v>
      </c>
      <c r="H1236" s="77">
        <f t="shared" si="39"/>
        <v>0.91782375830727636</v>
      </c>
      <c r="J1236" s="13"/>
      <c r="N1236" s="37"/>
      <c r="O1236" s="36"/>
    </row>
    <row r="1237" spans="1:15" ht="13.7" customHeight="1" x14ac:dyDescent="0.25">
      <c r="A1237" s="85">
        <f>'EMFAC2017EI-2011Class'!B4818</f>
        <v>2021</v>
      </c>
      <c r="B1237" s="86" t="str">
        <f>'EMFAC2017EI-2011Class'!C4818</f>
        <v>T6 Instate Small</v>
      </c>
      <c r="C1237" s="85">
        <f>'EMFAC2017EI-2011Class'!D4818</f>
        <v>2002</v>
      </c>
      <c r="D1237" s="85">
        <f>'EMFAC2017EI-2011Class'!F4818</f>
        <v>19</v>
      </c>
      <c r="E1237" s="87" t="str">
        <f t="shared" si="40"/>
        <v>T6 Instate Small-19</v>
      </c>
      <c r="F1237" s="88">
        <f>VLOOKUP(E1237,HD_Odo!$C$2:$D$1381,2,FALSE)</f>
        <v>367703.03999999998</v>
      </c>
      <c r="G1237" s="92" t="str">
        <f>'EMFAC2017EI-2011Class'!H4818</f>
        <v>2021-T6 Instate Small-19</v>
      </c>
      <c r="H1237" s="77">
        <f t="shared" si="39"/>
        <v>0.9168466949086459</v>
      </c>
      <c r="J1237" s="13"/>
      <c r="N1237" s="37"/>
      <c r="O1237" s="36"/>
    </row>
    <row r="1238" spans="1:15" ht="13.7" customHeight="1" x14ac:dyDescent="0.25">
      <c r="A1238" s="85">
        <f>'EMFAC2017EI-2011Class'!B4819</f>
        <v>2021</v>
      </c>
      <c r="B1238" s="86" t="str">
        <f>'EMFAC2017EI-2011Class'!C4819</f>
        <v>T6 Instate Small</v>
      </c>
      <c r="C1238" s="85">
        <f>'EMFAC2017EI-2011Class'!D4819</f>
        <v>2001</v>
      </c>
      <c r="D1238" s="85">
        <f>'EMFAC2017EI-2011Class'!F4819</f>
        <v>20</v>
      </c>
      <c r="E1238" s="87" t="str">
        <f t="shared" si="40"/>
        <v>T6 Instate Small-20</v>
      </c>
      <c r="F1238" s="88">
        <f>VLOOKUP(E1238,HD_Odo!$C$2:$D$1381,2,FALSE)</f>
        <v>378676.04</v>
      </c>
      <c r="G1238" s="92" t="str">
        <f>'EMFAC2017EI-2011Class'!H4819</f>
        <v>2021-T6 Instate Small-20</v>
      </c>
      <c r="H1238" s="77">
        <f t="shared" si="39"/>
        <v>0.91591169241917969</v>
      </c>
      <c r="J1238" s="13"/>
      <c r="N1238" s="37"/>
      <c r="O1238" s="36"/>
    </row>
    <row r="1239" spans="1:15" ht="13.7" customHeight="1" x14ac:dyDescent="0.25">
      <c r="A1239" s="85">
        <f>'EMFAC2017EI-2011Class'!B4820</f>
        <v>2021</v>
      </c>
      <c r="B1239" s="86" t="str">
        <f>'EMFAC2017EI-2011Class'!C4820</f>
        <v>T6 Instate Small</v>
      </c>
      <c r="C1239" s="85">
        <f>'EMFAC2017EI-2011Class'!D4820</f>
        <v>2000</v>
      </c>
      <c r="D1239" s="85">
        <f>'EMFAC2017EI-2011Class'!F4820</f>
        <v>21</v>
      </c>
      <c r="E1239" s="87" t="str">
        <f t="shared" si="40"/>
        <v>T6 Instate Small-21</v>
      </c>
      <c r="F1239" s="88">
        <f>VLOOKUP(E1239,HD_Odo!$C$2:$D$1381,2,FALSE)</f>
        <v>389550.04</v>
      </c>
      <c r="G1239" s="92" t="str">
        <f>'EMFAC2017EI-2011Class'!H4820</f>
        <v>2021-T6 Instate Small-21</v>
      </c>
      <c r="H1239" s="77">
        <f t="shared" si="39"/>
        <v>0.91501785432405969</v>
      </c>
      <c r="J1239" s="13"/>
      <c r="N1239" s="37"/>
      <c r="O1239" s="36"/>
    </row>
    <row r="1240" spans="1:15" ht="13.7" customHeight="1" x14ac:dyDescent="0.25">
      <c r="A1240" s="85">
        <f>'EMFAC2017EI-2011Class'!B4821</f>
        <v>2021</v>
      </c>
      <c r="B1240" s="86" t="str">
        <f>'EMFAC2017EI-2011Class'!C4821</f>
        <v>T6 Instate Small</v>
      </c>
      <c r="C1240" s="85">
        <f>'EMFAC2017EI-2011Class'!D4821</f>
        <v>1999</v>
      </c>
      <c r="D1240" s="85">
        <f>'EMFAC2017EI-2011Class'!F4821</f>
        <v>22</v>
      </c>
      <c r="E1240" s="87" t="str">
        <f t="shared" si="40"/>
        <v>T6 Instate Small-22</v>
      </c>
      <c r="F1240" s="88">
        <f>VLOOKUP(E1240,HD_Odo!$C$2:$D$1381,2,FALSE)</f>
        <v>400000</v>
      </c>
      <c r="G1240" s="92" t="str">
        <f>'EMFAC2017EI-2011Class'!H4821</f>
        <v>2021-T6 Instate Small-22</v>
      </c>
      <c r="H1240" s="77">
        <f t="shared" si="39"/>
        <v>0.91418799508699167</v>
      </c>
      <c r="J1240" s="13"/>
      <c r="N1240" s="37"/>
      <c r="O1240" s="36"/>
    </row>
    <row r="1241" spans="1:15" ht="13.7" customHeight="1" x14ac:dyDescent="0.25">
      <c r="A1241" s="85">
        <f>'EMFAC2017EI-2011Class'!B4822</f>
        <v>2021</v>
      </c>
      <c r="B1241" s="86" t="str">
        <f>'EMFAC2017EI-2011Class'!C4822</f>
        <v>T6 Instate Small</v>
      </c>
      <c r="C1241" s="85">
        <f>'EMFAC2017EI-2011Class'!D4822</f>
        <v>1998</v>
      </c>
      <c r="D1241" s="85">
        <f>'EMFAC2017EI-2011Class'!F4822</f>
        <v>23</v>
      </c>
      <c r="E1241" s="87" t="str">
        <f t="shared" si="40"/>
        <v>T6 Instate Small-23</v>
      </c>
      <c r="F1241" s="88">
        <f>VLOOKUP(E1241,HD_Odo!$C$2:$D$1381,2,FALSE)</f>
        <v>400000</v>
      </c>
      <c r="G1241" s="92" t="str">
        <f>'EMFAC2017EI-2011Class'!H4822</f>
        <v>2021-T6 Instate Small-23</v>
      </c>
      <c r="H1241" s="77">
        <f t="shared" si="39"/>
        <v>0.91418799508699167</v>
      </c>
      <c r="J1241" s="13"/>
      <c r="N1241" s="37"/>
      <c r="O1241" s="36"/>
    </row>
    <row r="1242" spans="1:15" ht="13.7" customHeight="1" x14ac:dyDescent="0.25">
      <c r="A1242" s="85">
        <f>'EMFAC2017EI-2011Class'!B4823</f>
        <v>2021</v>
      </c>
      <c r="B1242" s="86" t="str">
        <f>'EMFAC2017EI-2011Class'!C4823</f>
        <v>T6 Instate Small</v>
      </c>
      <c r="C1242" s="85">
        <f>'EMFAC2017EI-2011Class'!D4823</f>
        <v>1997</v>
      </c>
      <c r="D1242" s="85">
        <f>'EMFAC2017EI-2011Class'!F4823</f>
        <v>24</v>
      </c>
      <c r="E1242" s="87" t="str">
        <f t="shared" si="40"/>
        <v>T6 Instate Small-24</v>
      </c>
      <c r="F1242" s="88">
        <f>VLOOKUP(E1242,HD_Odo!$C$2:$D$1381,2,FALSE)</f>
        <v>400000</v>
      </c>
      <c r="G1242" s="92" t="str">
        <f>'EMFAC2017EI-2011Class'!H4823</f>
        <v>2021-T6 Instate Small-24</v>
      </c>
      <c r="H1242" s="77">
        <f t="shared" si="39"/>
        <v>0.91418799508699167</v>
      </c>
      <c r="J1242" s="13"/>
      <c r="N1242" s="37"/>
      <c r="O1242" s="36"/>
    </row>
    <row r="1243" spans="1:15" ht="13.7" customHeight="1" x14ac:dyDescent="0.25">
      <c r="A1243" s="85">
        <f>'EMFAC2017EI-2011Class'!B4824</f>
        <v>2021</v>
      </c>
      <c r="B1243" s="86" t="str">
        <f>'EMFAC2017EI-2011Class'!C4824</f>
        <v>T6 Instate Small</v>
      </c>
      <c r="C1243" s="85">
        <f>'EMFAC2017EI-2011Class'!D4824</f>
        <v>1996</v>
      </c>
      <c r="D1243" s="85">
        <f>'EMFAC2017EI-2011Class'!F4824</f>
        <v>25</v>
      </c>
      <c r="E1243" s="87" t="str">
        <f t="shared" si="40"/>
        <v>T6 Instate Small-25</v>
      </c>
      <c r="F1243" s="88">
        <f>VLOOKUP(E1243,HD_Odo!$C$2:$D$1381,2,FALSE)</f>
        <v>400000</v>
      </c>
      <c r="G1243" s="92" t="str">
        <f>'EMFAC2017EI-2011Class'!H4824</f>
        <v>2021-T6 Instate Small-25</v>
      </c>
      <c r="H1243" s="77">
        <f t="shared" si="39"/>
        <v>0.91418799508699167</v>
      </c>
      <c r="J1243" s="13"/>
      <c r="N1243" s="37"/>
      <c r="O1243" s="36"/>
    </row>
    <row r="1244" spans="1:15" ht="13.7" customHeight="1" x14ac:dyDescent="0.25">
      <c r="A1244" s="85">
        <f>'EMFAC2017EI-2011Class'!B4825</f>
        <v>2021</v>
      </c>
      <c r="B1244" s="86" t="str">
        <f>'EMFAC2017EI-2011Class'!C4825</f>
        <v>T6 Instate Small</v>
      </c>
      <c r="C1244" s="85">
        <f>'EMFAC2017EI-2011Class'!D4825</f>
        <v>1995</v>
      </c>
      <c r="D1244" s="85">
        <f>'EMFAC2017EI-2011Class'!F4825</f>
        <v>26</v>
      </c>
      <c r="E1244" s="87" t="str">
        <f t="shared" si="40"/>
        <v>T6 Instate Small-26</v>
      </c>
      <c r="F1244" s="88">
        <f>VLOOKUP(E1244,HD_Odo!$C$2:$D$1381,2,FALSE)</f>
        <v>400000</v>
      </c>
      <c r="G1244" s="92" t="str">
        <f>'EMFAC2017EI-2011Class'!H4825</f>
        <v>2021-T6 Instate Small-26</v>
      </c>
      <c r="H1244" s="77">
        <f t="shared" si="39"/>
        <v>0.91418799508699167</v>
      </c>
      <c r="J1244" s="13"/>
      <c r="N1244" s="37"/>
      <c r="O1244" s="36"/>
    </row>
    <row r="1245" spans="1:15" ht="13.7" customHeight="1" x14ac:dyDescent="0.25">
      <c r="A1245" s="85">
        <f>'EMFAC2017EI-2011Class'!B4826</f>
        <v>2021</v>
      </c>
      <c r="B1245" s="86" t="str">
        <f>'EMFAC2017EI-2011Class'!C4826</f>
        <v>T6 Instate Small</v>
      </c>
      <c r="C1245" s="85">
        <f>'EMFAC2017EI-2011Class'!D4826</f>
        <v>1994</v>
      </c>
      <c r="D1245" s="85">
        <f>'EMFAC2017EI-2011Class'!F4826</f>
        <v>27</v>
      </c>
      <c r="E1245" s="87" t="str">
        <f t="shared" si="40"/>
        <v>T6 Instate Small-27</v>
      </c>
      <c r="F1245" s="88">
        <f>VLOOKUP(E1245,HD_Odo!$C$2:$D$1381,2,FALSE)</f>
        <v>400000</v>
      </c>
      <c r="G1245" s="92" t="str">
        <f>'EMFAC2017EI-2011Class'!H4826</f>
        <v>2021-T6 Instate Small-27</v>
      </c>
      <c r="H1245" s="77">
        <f t="shared" si="39"/>
        <v>0.91418799508699167</v>
      </c>
      <c r="J1245" s="13"/>
      <c r="N1245" s="37"/>
      <c r="O1245" s="36"/>
    </row>
    <row r="1246" spans="1:15" ht="13.7" customHeight="1" x14ac:dyDescent="0.25">
      <c r="A1246" s="85">
        <f>'EMFAC2017EI-2011Class'!B4827</f>
        <v>2021</v>
      </c>
      <c r="B1246" s="86" t="str">
        <f>'EMFAC2017EI-2011Class'!C4827</f>
        <v>T6 Instate Small</v>
      </c>
      <c r="C1246" s="85">
        <f>'EMFAC2017EI-2011Class'!D4827</f>
        <v>1993</v>
      </c>
      <c r="D1246" s="85">
        <f>'EMFAC2017EI-2011Class'!F4827</f>
        <v>28</v>
      </c>
      <c r="E1246" s="87" t="str">
        <f t="shared" si="40"/>
        <v>T6 Instate Small-28</v>
      </c>
      <c r="F1246" s="88">
        <f>VLOOKUP(E1246,HD_Odo!$C$2:$D$1381,2,FALSE)</f>
        <v>400000</v>
      </c>
      <c r="G1246" s="92" t="str">
        <f>'EMFAC2017EI-2011Class'!H4827</f>
        <v>2021-T6 Instate Small-28</v>
      </c>
      <c r="H1246" s="77">
        <f t="shared" si="39"/>
        <v>0.91418799508699167</v>
      </c>
      <c r="J1246" s="13"/>
      <c r="N1246" s="37"/>
      <c r="O1246" s="36"/>
    </row>
    <row r="1247" spans="1:15" ht="13.7" customHeight="1" x14ac:dyDescent="0.25">
      <c r="A1247" s="85">
        <f>'EMFAC2017EI-2011Class'!B4828</f>
        <v>2021</v>
      </c>
      <c r="B1247" s="86" t="str">
        <f>'EMFAC2017EI-2011Class'!C4828</f>
        <v>T6 Instate Small</v>
      </c>
      <c r="C1247" s="85">
        <f>'EMFAC2017EI-2011Class'!D4828</f>
        <v>1992</v>
      </c>
      <c r="D1247" s="85">
        <f>'EMFAC2017EI-2011Class'!F4828</f>
        <v>29</v>
      </c>
      <c r="E1247" s="87" t="str">
        <f t="shared" si="40"/>
        <v>T6 Instate Small-29</v>
      </c>
      <c r="F1247" s="88">
        <f>VLOOKUP(E1247,HD_Odo!$C$2:$D$1381,2,FALSE)</f>
        <v>400000</v>
      </c>
      <c r="G1247" s="92" t="str">
        <f>'EMFAC2017EI-2011Class'!H4828</f>
        <v>2021-T6 Instate Small-29</v>
      </c>
      <c r="H1247" s="77">
        <f t="shared" si="39"/>
        <v>0.91418799508699167</v>
      </c>
      <c r="J1247" s="13"/>
      <c r="N1247" s="37"/>
      <c r="O1247" s="36"/>
    </row>
    <row r="1248" spans="1:15" ht="13.7" customHeight="1" x14ac:dyDescent="0.25">
      <c r="A1248" s="85">
        <f>'EMFAC2017EI-2011Class'!B4829</f>
        <v>2021</v>
      </c>
      <c r="B1248" s="86" t="str">
        <f>'EMFAC2017EI-2011Class'!C4829</f>
        <v>T6 Instate Small</v>
      </c>
      <c r="C1248" s="85">
        <f>'EMFAC2017EI-2011Class'!D4829</f>
        <v>1991</v>
      </c>
      <c r="D1248" s="85">
        <f>'EMFAC2017EI-2011Class'!F4829</f>
        <v>30</v>
      </c>
      <c r="E1248" s="87" t="str">
        <f t="shared" si="40"/>
        <v>T6 Instate Small-30</v>
      </c>
      <c r="F1248" s="88">
        <f>VLOOKUP(E1248,HD_Odo!$C$2:$D$1381,2,FALSE)</f>
        <v>400000</v>
      </c>
      <c r="G1248" s="92" t="str">
        <f>'EMFAC2017EI-2011Class'!H4829</f>
        <v>2021-T6 Instate Small-30</v>
      </c>
      <c r="H1248" s="77">
        <f t="shared" si="39"/>
        <v>0.91418799508699167</v>
      </c>
      <c r="J1248" s="13"/>
      <c r="N1248" s="37"/>
      <c r="O1248" s="36"/>
    </row>
    <row r="1249" spans="1:15" ht="13.7" customHeight="1" x14ac:dyDescent="0.25">
      <c r="A1249" s="85">
        <f>'EMFAC2017EI-2011Class'!B4830</f>
        <v>2021</v>
      </c>
      <c r="B1249" s="86" t="str">
        <f>'EMFAC2017EI-2011Class'!C4830</f>
        <v>T6 Instate Small</v>
      </c>
      <c r="C1249" s="85">
        <f>'EMFAC2017EI-2011Class'!D4830</f>
        <v>1990</v>
      </c>
      <c r="D1249" s="85">
        <f>'EMFAC2017EI-2011Class'!F4830</f>
        <v>31</v>
      </c>
      <c r="E1249" s="87" t="str">
        <f t="shared" si="40"/>
        <v>T6 Instate Small-31</v>
      </c>
      <c r="F1249" s="88">
        <f>VLOOKUP(E1249,HD_Odo!$C$2:$D$1381,2,FALSE)</f>
        <v>400000</v>
      </c>
      <c r="G1249" s="92" t="str">
        <f>'EMFAC2017EI-2011Class'!H4830</f>
        <v>2021-T6 Instate Small-31</v>
      </c>
      <c r="H1249" s="77">
        <f t="shared" si="39"/>
        <v>0.91418799508699167</v>
      </c>
      <c r="J1249" s="13"/>
      <c r="N1249" s="37"/>
      <c r="O1249" s="36"/>
    </row>
    <row r="1250" spans="1:15" ht="13.7" customHeight="1" x14ac:dyDescent="0.25">
      <c r="A1250" s="85">
        <f>'EMFAC2017EI-2011Class'!B4831</f>
        <v>2021</v>
      </c>
      <c r="B1250" s="86" t="str">
        <f>'EMFAC2017EI-2011Class'!C4831</f>
        <v>T6 Instate Small</v>
      </c>
      <c r="C1250" s="85">
        <f>'EMFAC2017EI-2011Class'!D4831</f>
        <v>1989</v>
      </c>
      <c r="D1250" s="85">
        <f>'EMFAC2017EI-2011Class'!F4831</f>
        <v>32</v>
      </c>
      <c r="E1250" s="87" t="str">
        <f t="shared" si="40"/>
        <v>T6 Instate Small-32</v>
      </c>
      <c r="F1250" s="88">
        <f>VLOOKUP(E1250,HD_Odo!$C$2:$D$1381,2,FALSE)</f>
        <v>400000</v>
      </c>
      <c r="G1250" s="92" t="str">
        <f>'EMFAC2017EI-2011Class'!H4831</f>
        <v>2021-T6 Instate Small-32</v>
      </c>
      <c r="H1250" s="77">
        <f t="shared" si="39"/>
        <v>0.91418799508699167</v>
      </c>
      <c r="J1250" s="13"/>
      <c r="N1250" s="37"/>
      <c r="O1250" s="36"/>
    </row>
    <row r="1251" spans="1:15" ht="13.7" customHeight="1" x14ac:dyDescent="0.25">
      <c r="A1251" s="85">
        <f>'EMFAC2017EI-2011Class'!B4832</f>
        <v>2021</v>
      </c>
      <c r="B1251" s="86" t="str">
        <f>'EMFAC2017EI-2011Class'!C4832</f>
        <v>T6 Instate Small</v>
      </c>
      <c r="C1251" s="85">
        <f>'EMFAC2017EI-2011Class'!D4832</f>
        <v>1988</v>
      </c>
      <c r="D1251" s="85">
        <f>'EMFAC2017EI-2011Class'!F4832</f>
        <v>33</v>
      </c>
      <c r="E1251" s="87" t="str">
        <f t="shared" si="40"/>
        <v>T6 Instate Small-33</v>
      </c>
      <c r="F1251" s="88">
        <f>VLOOKUP(E1251,HD_Odo!$C$2:$D$1381,2,FALSE)</f>
        <v>400000</v>
      </c>
      <c r="G1251" s="92" t="str">
        <f>'EMFAC2017EI-2011Class'!H4832</f>
        <v>2021-T6 Instate Small-33</v>
      </c>
      <c r="H1251" s="77">
        <f t="shared" si="39"/>
        <v>0.91418799508699167</v>
      </c>
      <c r="J1251" s="13"/>
      <c r="N1251" s="37"/>
      <c r="O1251" s="36"/>
    </row>
    <row r="1252" spans="1:15" ht="13.7" customHeight="1" x14ac:dyDescent="0.25">
      <c r="A1252" s="85">
        <f>'EMFAC2017EI-2011Class'!B4833</f>
        <v>2021</v>
      </c>
      <c r="B1252" s="86" t="str">
        <f>'EMFAC2017EI-2011Class'!C4833</f>
        <v>T6 Instate Small</v>
      </c>
      <c r="C1252" s="85">
        <f>'EMFAC2017EI-2011Class'!D4833</f>
        <v>1987</v>
      </c>
      <c r="D1252" s="85">
        <f>'EMFAC2017EI-2011Class'!F4833</f>
        <v>34</v>
      </c>
      <c r="E1252" s="87" t="str">
        <f t="shared" si="40"/>
        <v>T6 Instate Small-34</v>
      </c>
      <c r="F1252" s="88">
        <f>VLOOKUP(E1252,HD_Odo!$C$2:$D$1381,2,FALSE)</f>
        <v>400000</v>
      </c>
      <c r="G1252" s="92" t="str">
        <f>'EMFAC2017EI-2011Class'!H4833</f>
        <v>2021-T6 Instate Small-34</v>
      </c>
      <c r="H1252" s="77">
        <f t="shared" si="39"/>
        <v>0.91418799508699167</v>
      </c>
      <c r="J1252" s="13"/>
      <c r="N1252" s="37"/>
      <c r="O1252" s="36"/>
    </row>
    <row r="1253" spans="1:15" ht="13.7" customHeight="1" x14ac:dyDescent="0.25">
      <c r="A1253" s="85">
        <f>'EMFAC2017EI-2011Class'!B4834</f>
        <v>2021</v>
      </c>
      <c r="B1253" s="86" t="str">
        <f>'EMFAC2017EI-2011Class'!C4834</f>
        <v>T6 Instate Small</v>
      </c>
      <c r="C1253" s="85">
        <f>'EMFAC2017EI-2011Class'!D4834</f>
        <v>1986</v>
      </c>
      <c r="D1253" s="85">
        <f>'EMFAC2017EI-2011Class'!F4834</f>
        <v>35</v>
      </c>
      <c r="E1253" s="87" t="str">
        <f t="shared" si="40"/>
        <v>T6 Instate Small-35</v>
      </c>
      <c r="F1253" s="88">
        <f>VLOOKUP(E1253,HD_Odo!$C$2:$D$1381,2,FALSE)</f>
        <v>400000</v>
      </c>
      <c r="G1253" s="92" t="str">
        <f>'EMFAC2017EI-2011Class'!H4834</f>
        <v>2021-T6 Instate Small-35</v>
      </c>
      <c r="H1253" s="77">
        <f t="shared" si="39"/>
        <v>0.91418799508699167</v>
      </c>
      <c r="J1253" s="13"/>
      <c r="N1253" s="37"/>
      <c r="O1253" s="36"/>
    </row>
    <row r="1254" spans="1:15" ht="13.7" customHeight="1" x14ac:dyDescent="0.25">
      <c r="A1254" s="85">
        <f>'EMFAC2017EI-2011Class'!B4835</f>
        <v>2021</v>
      </c>
      <c r="B1254" s="86" t="str">
        <f>'EMFAC2017EI-2011Class'!C4835</f>
        <v>T6 Instate Small</v>
      </c>
      <c r="C1254" s="85">
        <f>'EMFAC2017EI-2011Class'!D4835</f>
        <v>1985</v>
      </c>
      <c r="D1254" s="85">
        <f>'EMFAC2017EI-2011Class'!F4835</f>
        <v>36</v>
      </c>
      <c r="E1254" s="87" t="str">
        <f t="shared" si="40"/>
        <v>T6 Instate Small-36</v>
      </c>
      <c r="F1254" s="88">
        <f>VLOOKUP(E1254,HD_Odo!$C$2:$D$1381,2,FALSE)</f>
        <v>400000</v>
      </c>
      <c r="G1254" s="92" t="str">
        <f>'EMFAC2017EI-2011Class'!H4835</f>
        <v>2021-T6 Instate Small-36</v>
      </c>
      <c r="H1254" s="77">
        <f t="shared" si="39"/>
        <v>0.91418799508699167</v>
      </c>
      <c r="J1254" s="13"/>
      <c r="N1254" s="37"/>
      <c r="O1254" s="36"/>
    </row>
    <row r="1255" spans="1:15" ht="13.7" customHeight="1" x14ac:dyDescent="0.25">
      <c r="A1255" s="85">
        <f>'EMFAC2017EI-2011Class'!B4836</f>
        <v>2021</v>
      </c>
      <c r="B1255" s="86" t="str">
        <f>'EMFAC2017EI-2011Class'!C4836</f>
        <v>T6 Instate Small</v>
      </c>
      <c r="C1255" s="85">
        <f>'EMFAC2017EI-2011Class'!D4836</f>
        <v>1984</v>
      </c>
      <c r="D1255" s="85">
        <f>'EMFAC2017EI-2011Class'!F4836</f>
        <v>37</v>
      </c>
      <c r="E1255" s="87" t="str">
        <f t="shared" si="40"/>
        <v>T6 Instate Small-37</v>
      </c>
      <c r="F1255" s="88">
        <f>VLOOKUP(E1255,HD_Odo!$C$2:$D$1381,2,FALSE)</f>
        <v>400000</v>
      </c>
      <c r="G1255" s="92" t="str">
        <f>'EMFAC2017EI-2011Class'!H4836</f>
        <v>2021-T6 Instate Small-37</v>
      </c>
      <c r="H1255" s="77">
        <f t="shared" si="39"/>
        <v>0.91418799508699167</v>
      </c>
      <c r="J1255" s="13"/>
      <c r="N1255" s="37"/>
      <c r="O1255" s="36"/>
    </row>
    <row r="1256" spans="1:15" ht="13.7" customHeight="1" x14ac:dyDescent="0.25">
      <c r="A1256" s="85">
        <f>'EMFAC2017EI-2011Class'!B4837</f>
        <v>2021</v>
      </c>
      <c r="B1256" s="86" t="str">
        <f>'EMFAC2017EI-2011Class'!C4837</f>
        <v>T6 Instate Small</v>
      </c>
      <c r="C1256" s="85">
        <f>'EMFAC2017EI-2011Class'!D4837</f>
        <v>1983</v>
      </c>
      <c r="D1256" s="85">
        <f>'EMFAC2017EI-2011Class'!F4837</f>
        <v>38</v>
      </c>
      <c r="E1256" s="87" t="str">
        <f t="shared" si="40"/>
        <v>T6 Instate Small-38</v>
      </c>
      <c r="F1256" s="88">
        <f>VLOOKUP(E1256,HD_Odo!$C$2:$D$1381,2,FALSE)</f>
        <v>400000</v>
      </c>
      <c r="G1256" s="92" t="str">
        <f>'EMFAC2017EI-2011Class'!H4837</f>
        <v>2021-T6 Instate Small-38</v>
      </c>
      <c r="H1256" s="77">
        <f t="shared" si="39"/>
        <v>0.91418799508699167</v>
      </c>
      <c r="J1256" s="13"/>
      <c r="N1256" s="37"/>
      <c r="O1256" s="36"/>
    </row>
    <row r="1257" spans="1:15" ht="13.7" customHeight="1" x14ac:dyDescent="0.25">
      <c r="A1257" s="85">
        <f>'EMFAC2017EI-2011Class'!B4838</f>
        <v>2021</v>
      </c>
      <c r="B1257" s="86" t="str">
        <f>'EMFAC2017EI-2011Class'!C4838</f>
        <v>T6 Instate Small</v>
      </c>
      <c r="C1257" s="85">
        <f>'EMFAC2017EI-2011Class'!D4838</f>
        <v>1982</v>
      </c>
      <c r="D1257" s="85">
        <f>'EMFAC2017EI-2011Class'!F4838</f>
        <v>39</v>
      </c>
      <c r="E1257" s="87" t="str">
        <f t="shared" si="40"/>
        <v>T6 Instate Small-39</v>
      </c>
      <c r="F1257" s="88">
        <f>VLOOKUP(E1257,HD_Odo!$C$2:$D$1381,2,FALSE)</f>
        <v>400000</v>
      </c>
      <c r="G1257" s="92" t="str">
        <f>'EMFAC2017EI-2011Class'!H4838</f>
        <v>2021-T6 Instate Small-39</v>
      </c>
      <c r="H1257" s="77">
        <f t="shared" si="39"/>
        <v>0.91418799508699167</v>
      </c>
      <c r="J1257" s="13"/>
      <c r="N1257" s="37"/>
      <c r="O1257" s="36"/>
    </row>
    <row r="1258" spans="1:15" ht="13.7" customHeight="1" x14ac:dyDescent="0.25">
      <c r="A1258" s="85">
        <f>'EMFAC2017EI-2011Class'!B4839</f>
        <v>2021</v>
      </c>
      <c r="B1258" s="86" t="str">
        <f>'EMFAC2017EI-2011Class'!C4839</f>
        <v>T6 Instate Small</v>
      </c>
      <c r="C1258" s="85">
        <f>'EMFAC2017EI-2011Class'!D4839</f>
        <v>1981</v>
      </c>
      <c r="D1258" s="85">
        <f>'EMFAC2017EI-2011Class'!F4839</f>
        <v>40</v>
      </c>
      <c r="E1258" s="87" t="str">
        <f t="shared" si="40"/>
        <v>T6 Instate Small-40</v>
      </c>
      <c r="F1258" s="88">
        <f>VLOOKUP(E1258,HD_Odo!$C$2:$D$1381,2,FALSE)</f>
        <v>400000</v>
      </c>
      <c r="G1258" s="92" t="str">
        <f>'EMFAC2017EI-2011Class'!H4839</f>
        <v>2021-T6 Instate Small-40</v>
      </c>
      <c r="H1258" s="77">
        <f t="shared" si="39"/>
        <v>0.91418799508699167</v>
      </c>
      <c r="J1258" s="13"/>
      <c r="N1258" s="37"/>
      <c r="O1258" s="36"/>
    </row>
    <row r="1259" spans="1:15" ht="13.7" customHeight="1" x14ac:dyDescent="0.25">
      <c r="A1259" s="85">
        <f>'EMFAC2017EI-2011Class'!B4840</f>
        <v>2021</v>
      </c>
      <c r="B1259" s="86" t="str">
        <f>'EMFAC2017EI-2011Class'!C4840</f>
        <v>T6 Instate Small</v>
      </c>
      <c r="C1259" s="85">
        <f>'EMFAC2017EI-2011Class'!D4840</f>
        <v>1979</v>
      </c>
      <c r="D1259" s="85">
        <f>'EMFAC2017EI-2011Class'!F4840</f>
        <v>42</v>
      </c>
      <c r="E1259" s="87" t="str">
        <f t="shared" si="40"/>
        <v>T6 Instate Small-42</v>
      </c>
      <c r="F1259" s="88">
        <f>VLOOKUP(E1259,HD_Odo!$C$2:$D$1381,2,FALSE)</f>
        <v>400000</v>
      </c>
      <c r="G1259" s="92" t="str">
        <f>'EMFAC2017EI-2011Class'!H4840</f>
        <v>2021-T6 Instate Small-42</v>
      </c>
      <c r="H1259" s="77">
        <f t="shared" si="39"/>
        <v>0.91418799508699167</v>
      </c>
      <c r="J1259" s="13"/>
      <c r="N1259" s="37"/>
      <c r="O1259" s="36"/>
    </row>
    <row r="1260" spans="1:15" ht="13.7" customHeight="1" x14ac:dyDescent="0.25">
      <c r="A1260" s="85">
        <f>'EMFAC2017EI-2011Class'!B4841</f>
        <v>2021</v>
      </c>
      <c r="B1260" s="86" t="str">
        <f>'EMFAC2017EI-2011Class'!C4841</f>
        <v>T6 Instate Small</v>
      </c>
      <c r="C1260" s="85">
        <f>'EMFAC2017EI-2011Class'!D4841</f>
        <v>1978</v>
      </c>
      <c r="D1260" s="85">
        <f>'EMFAC2017EI-2011Class'!F4841</f>
        <v>43</v>
      </c>
      <c r="E1260" s="87" t="str">
        <f t="shared" si="40"/>
        <v>T6 Instate Small-43</v>
      </c>
      <c r="F1260" s="88">
        <f>VLOOKUP(E1260,HD_Odo!$C$2:$D$1381,2,FALSE)</f>
        <v>400000</v>
      </c>
      <c r="G1260" s="92" t="str">
        <f>'EMFAC2017EI-2011Class'!H4841</f>
        <v>2021-T6 Instate Small-43</v>
      </c>
      <c r="H1260" s="77">
        <f t="shared" si="39"/>
        <v>0.91418799508699167</v>
      </c>
      <c r="J1260" s="13"/>
      <c r="N1260" s="37"/>
      <c r="O1260" s="36"/>
    </row>
    <row r="1261" spans="1:15" ht="13.7" customHeight="1" x14ac:dyDescent="0.25">
      <c r="A1261" s="85">
        <f>'EMFAC2017EI-2011Class'!B4842</f>
        <v>2021</v>
      </c>
      <c r="B1261" s="86" t="str">
        <f>'EMFAC2017EI-2011Class'!C4842</f>
        <v>T6 Instate Small</v>
      </c>
      <c r="C1261" s="85">
        <f>'EMFAC2017EI-2011Class'!D4842</f>
        <v>1977</v>
      </c>
      <c r="D1261" s="85">
        <f>'EMFAC2017EI-2011Class'!F4842</f>
        <v>44</v>
      </c>
      <c r="E1261" s="87" t="str">
        <f t="shared" si="40"/>
        <v>T6 Instate Small-44</v>
      </c>
      <c r="F1261" s="88">
        <f>VLOOKUP(E1261,HD_Odo!$C$2:$D$1381,2,FALSE)</f>
        <v>400000</v>
      </c>
      <c r="G1261" s="92" t="str">
        <f>'EMFAC2017EI-2011Class'!H4842</f>
        <v>2021-T6 Instate Small-44</v>
      </c>
      <c r="H1261" s="77">
        <f t="shared" si="39"/>
        <v>0.91418799508699167</v>
      </c>
      <c r="J1261" s="13"/>
      <c r="N1261" s="37"/>
      <c r="O1261" s="36"/>
    </row>
    <row r="1262" spans="1:15" ht="13.7" customHeight="1" x14ac:dyDescent="0.25">
      <c r="A1262" s="85">
        <f>'EMFAC2017EI-2011Class'!B4843</f>
        <v>2021</v>
      </c>
      <c r="B1262" s="86" t="str">
        <f>'EMFAC2017EI-2011Class'!C4843</f>
        <v>T6 OOS Heavy</v>
      </c>
      <c r="C1262" s="85">
        <f>'EMFAC2017EI-2011Class'!D4843</f>
        <v>2022</v>
      </c>
      <c r="D1262" s="85">
        <f>'EMFAC2017EI-2011Class'!F4843</f>
        <v>-1</v>
      </c>
      <c r="E1262" s="87" t="str">
        <f t="shared" si="40"/>
        <v>T6 OOS Heavy--1</v>
      </c>
      <c r="F1262" s="88">
        <f>VLOOKUP(E1262,HD_Odo!$C$2:$D$1381,2,FALSE)</f>
        <v>0</v>
      </c>
      <c r="G1262" s="92" t="str">
        <f>'EMFAC2017EI-2011Class'!H4843</f>
        <v>2021-T6 OOS Heavy--1</v>
      </c>
      <c r="H1262" s="77">
        <f t="shared" si="39"/>
        <v>1</v>
      </c>
      <c r="J1262" s="13"/>
      <c r="N1262" s="37"/>
      <c r="O1262" s="36"/>
    </row>
    <row r="1263" spans="1:15" ht="13.7" customHeight="1" x14ac:dyDescent="0.25">
      <c r="A1263" s="85">
        <f>'EMFAC2017EI-2011Class'!B4844</f>
        <v>2021</v>
      </c>
      <c r="B1263" s="86" t="str">
        <f>'EMFAC2017EI-2011Class'!C4844</f>
        <v>T6 OOS Heavy</v>
      </c>
      <c r="C1263" s="85">
        <f>'EMFAC2017EI-2011Class'!D4844</f>
        <v>2021</v>
      </c>
      <c r="D1263" s="85">
        <f>'EMFAC2017EI-2011Class'!F4844</f>
        <v>0</v>
      </c>
      <c r="E1263" s="87" t="str">
        <f t="shared" si="40"/>
        <v>T6 OOS Heavy-0</v>
      </c>
      <c r="F1263" s="88">
        <f>VLOOKUP(E1263,HD_Odo!$C$2:$D$1381,2,FALSE)</f>
        <v>26110</v>
      </c>
      <c r="G1263" s="92" t="str">
        <f>'EMFAC2017EI-2011Class'!H4844</f>
        <v>2021-T6 OOS Heavy-0</v>
      </c>
      <c r="H1263" s="77">
        <f t="shared" si="39"/>
        <v>0.95255393023437751</v>
      </c>
      <c r="J1263" s="13"/>
      <c r="N1263" s="37"/>
      <c r="O1263" s="36"/>
    </row>
    <row r="1264" spans="1:15" ht="13.7" customHeight="1" x14ac:dyDescent="0.25">
      <c r="A1264" s="85">
        <f>'EMFAC2017EI-2011Class'!B4845</f>
        <v>2021</v>
      </c>
      <c r="B1264" s="86" t="str">
        <f>'EMFAC2017EI-2011Class'!C4845</f>
        <v>T6 OOS Heavy</v>
      </c>
      <c r="C1264" s="85">
        <f>'EMFAC2017EI-2011Class'!D4845</f>
        <v>2020</v>
      </c>
      <c r="D1264" s="85">
        <f>'EMFAC2017EI-2011Class'!F4845</f>
        <v>1</v>
      </c>
      <c r="E1264" s="87" t="str">
        <f t="shared" si="40"/>
        <v>T6 OOS Heavy-1</v>
      </c>
      <c r="F1264" s="88">
        <f>VLOOKUP(E1264,HD_Odo!$C$2:$D$1381,2,FALSE)</f>
        <v>52220.02</v>
      </c>
      <c r="G1264" s="92" t="str">
        <f>'EMFAC2017EI-2011Class'!H4845</f>
        <v>2021-T6 OOS Heavy-1</v>
      </c>
      <c r="H1264" s="77">
        <f t="shared" si="39"/>
        <v>0.91846051522713612</v>
      </c>
      <c r="J1264" s="13"/>
      <c r="N1264" s="37"/>
      <c r="O1264" s="36"/>
    </row>
    <row r="1265" spans="1:15" ht="13.7" customHeight="1" x14ac:dyDescent="0.25">
      <c r="A1265" s="85">
        <f>'EMFAC2017EI-2011Class'!B4846</f>
        <v>2021</v>
      </c>
      <c r="B1265" s="86" t="str">
        <f>'EMFAC2017EI-2011Class'!C4846</f>
        <v>T6 OOS Heavy</v>
      </c>
      <c r="C1265" s="85">
        <f>'EMFAC2017EI-2011Class'!D4846</f>
        <v>2019</v>
      </c>
      <c r="D1265" s="85">
        <f>'EMFAC2017EI-2011Class'!F4846</f>
        <v>2</v>
      </c>
      <c r="E1265" s="87" t="str">
        <f t="shared" si="40"/>
        <v>T6 OOS Heavy-2</v>
      </c>
      <c r="F1265" s="88">
        <f>VLOOKUP(E1265,HD_Odo!$C$2:$D$1381,2,FALSE)</f>
        <v>78443.02</v>
      </c>
      <c r="G1265" s="92" t="str">
        <f>'EMFAC2017EI-2011Class'!H4846</f>
        <v>2021-T6 OOS Heavy-2</v>
      </c>
      <c r="H1265" s="77">
        <f t="shared" si="39"/>
        <v>0.89268101017598023</v>
      </c>
      <c r="J1265" s="13"/>
      <c r="N1265" s="37"/>
      <c r="O1265" s="36"/>
    </row>
    <row r="1266" spans="1:15" ht="13.7" customHeight="1" x14ac:dyDescent="0.25">
      <c r="A1266" s="85">
        <f>'EMFAC2017EI-2011Class'!B4847</f>
        <v>2021</v>
      </c>
      <c r="B1266" s="86" t="str">
        <f>'EMFAC2017EI-2011Class'!C4847</f>
        <v>T6 OOS Heavy</v>
      </c>
      <c r="C1266" s="85">
        <f>'EMFAC2017EI-2011Class'!D4847</f>
        <v>2018</v>
      </c>
      <c r="D1266" s="85">
        <f>'EMFAC2017EI-2011Class'!F4847</f>
        <v>3</v>
      </c>
      <c r="E1266" s="87" t="str">
        <f t="shared" si="40"/>
        <v>T6 OOS Heavy-3</v>
      </c>
      <c r="F1266" s="88">
        <f>VLOOKUP(E1266,HD_Odo!$C$2:$D$1381,2,FALSE)</f>
        <v>104183.02</v>
      </c>
      <c r="G1266" s="92" t="str">
        <f>'EMFAC2017EI-2011Class'!H4847</f>
        <v>2021-T6 OOS Heavy-3</v>
      </c>
      <c r="H1266" s="77">
        <f t="shared" si="39"/>
        <v>0.8729124047501341</v>
      </c>
      <c r="J1266" s="13"/>
      <c r="N1266" s="37"/>
      <c r="O1266" s="36"/>
    </row>
    <row r="1267" spans="1:15" ht="13.7" customHeight="1" x14ac:dyDescent="0.25">
      <c r="A1267" s="85">
        <f>'EMFAC2017EI-2011Class'!B4848</f>
        <v>2021</v>
      </c>
      <c r="B1267" s="86" t="str">
        <f>'EMFAC2017EI-2011Class'!C4848</f>
        <v>T6 OOS Heavy</v>
      </c>
      <c r="C1267" s="85">
        <f>'EMFAC2017EI-2011Class'!D4848</f>
        <v>2017</v>
      </c>
      <c r="D1267" s="85">
        <f>'EMFAC2017EI-2011Class'!F4848</f>
        <v>4</v>
      </c>
      <c r="E1267" s="87" t="str">
        <f t="shared" si="40"/>
        <v>T6 OOS Heavy-4</v>
      </c>
      <c r="F1267" s="88">
        <f>VLOOKUP(E1267,HD_Odo!$C$2:$D$1381,2,FALSE)</f>
        <v>129033.02</v>
      </c>
      <c r="G1267" s="92" t="str">
        <f>'EMFAC2017EI-2011Class'!H4848</f>
        <v>2021-T6 OOS Heavy-4</v>
      </c>
      <c r="H1267" s="77">
        <f t="shared" si="39"/>
        <v>0.85750735126990651</v>
      </c>
      <c r="J1267" s="13"/>
      <c r="N1267" s="37"/>
      <c r="O1267" s="36"/>
    </row>
    <row r="1268" spans="1:15" ht="13.7" customHeight="1" x14ac:dyDescent="0.25">
      <c r="A1268" s="85">
        <f>'EMFAC2017EI-2011Class'!B4849</f>
        <v>2021</v>
      </c>
      <c r="B1268" s="86" t="str">
        <f>'EMFAC2017EI-2011Class'!C4849</f>
        <v>T6 OOS Heavy</v>
      </c>
      <c r="C1268" s="85">
        <f>'EMFAC2017EI-2011Class'!D4849</f>
        <v>2016</v>
      </c>
      <c r="D1268" s="85">
        <f>'EMFAC2017EI-2011Class'!F4849</f>
        <v>5</v>
      </c>
      <c r="E1268" s="87" t="str">
        <f t="shared" si="40"/>
        <v>T6 OOS Heavy-5</v>
      </c>
      <c r="F1268" s="88">
        <f>VLOOKUP(E1268,HD_Odo!$C$2:$D$1381,2,FALSE)</f>
        <v>152742.01999999999</v>
      </c>
      <c r="G1268" s="92" t="str">
        <f>'EMFAC2017EI-2011Class'!H4849</f>
        <v>2021-T6 OOS Heavy-5</v>
      </c>
      <c r="H1268" s="77">
        <f t="shared" si="39"/>
        <v>0.84530444915233571</v>
      </c>
      <c r="J1268" s="13"/>
      <c r="N1268" s="37"/>
      <c r="O1268" s="36"/>
    </row>
    <row r="1269" spans="1:15" ht="13.7" customHeight="1" x14ac:dyDescent="0.25">
      <c r="A1269" s="85">
        <f>'EMFAC2017EI-2011Class'!B4850</f>
        <v>2021</v>
      </c>
      <c r="B1269" s="86" t="str">
        <f>'EMFAC2017EI-2011Class'!C4850</f>
        <v>T6 OOS Heavy</v>
      </c>
      <c r="C1269" s="85">
        <f>'EMFAC2017EI-2011Class'!D4850</f>
        <v>2015</v>
      </c>
      <c r="D1269" s="85">
        <f>'EMFAC2017EI-2011Class'!F4850</f>
        <v>6</v>
      </c>
      <c r="E1269" s="87" t="str">
        <f t="shared" si="40"/>
        <v>T6 OOS Heavy-6</v>
      </c>
      <c r="F1269" s="88">
        <f>VLOOKUP(E1269,HD_Odo!$C$2:$D$1381,2,FALSE)</f>
        <v>175186.02</v>
      </c>
      <c r="G1269" s="92" t="str">
        <f>'EMFAC2017EI-2011Class'!H4850</f>
        <v>2021-T6 OOS Heavy-6</v>
      </c>
      <c r="H1269" s="77">
        <f t="shared" si="39"/>
        <v>0.83548073136508128</v>
      </c>
      <c r="J1269" s="13"/>
      <c r="N1269" s="37"/>
      <c r="O1269" s="36"/>
    </row>
    <row r="1270" spans="1:15" ht="13.7" customHeight="1" x14ac:dyDescent="0.25">
      <c r="A1270" s="85">
        <f>'EMFAC2017EI-2011Class'!B4851</f>
        <v>2021</v>
      </c>
      <c r="B1270" s="86" t="str">
        <f>'EMFAC2017EI-2011Class'!C4851</f>
        <v>T6 OOS Heavy</v>
      </c>
      <c r="C1270" s="85">
        <f>'EMFAC2017EI-2011Class'!D4851</f>
        <v>2014</v>
      </c>
      <c r="D1270" s="85">
        <f>'EMFAC2017EI-2011Class'!F4851</f>
        <v>7</v>
      </c>
      <c r="E1270" s="87" t="str">
        <f t="shared" si="40"/>
        <v>T6 OOS Heavy-7</v>
      </c>
      <c r="F1270" s="88">
        <f>VLOOKUP(E1270,HD_Odo!$C$2:$D$1381,2,FALSE)</f>
        <v>196337.04</v>
      </c>
      <c r="G1270" s="92" t="str">
        <f>'EMFAC2017EI-2011Class'!H4851</f>
        <v>2021-T6 OOS Heavy-7</v>
      </c>
      <c r="H1270" s="77">
        <f t="shared" si="39"/>
        <v>0.82744718218582824</v>
      </c>
      <c r="J1270" s="13"/>
      <c r="N1270" s="37"/>
      <c r="O1270" s="36"/>
    </row>
    <row r="1271" spans="1:15" ht="13.7" customHeight="1" x14ac:dyDescent="0.25">
      <c r="A1271" s="85">
        <f>'EMFAC2017EI-2011Class'!B4852</f>
        <v>2021</v>
      </c>
      <c r="B1271" s="86" t="str">
        <f>'EMFAC2017EI-2011Class'!C4852</f>
        <v>T6 OOS Heavy</v>
      </c>
      <c r="C1271" s="85">
        <f>'EMFAC2017EI-2011Class'!D4852</f>
        <v>2013</v>
      </c>
      <c r="D1271" s="85">
        <f>'EMFAC2017EI-2011Class'!F4852</f>
        <v>8</v>
      </c>
      <c r="E1271" s="87" t="str">
        <f t="shared" si="40"/>
        <v>T6 OOS Heavy-8</v>
      </c>
      <c r="F1271" s="88">
        <f>VLOOKUP(E1271,HD_Odo!$C$2:$D$1381,2,FALSE)</f>
        <v>216233.04</v>
      </c>
      <c r="G1271" s="92" t="str">
        <f>'EMFAC2017EI-2011Class'!H4852</f>
        <v>2021-T6 OOS Heavy-8</v>
      </c>
      <c r="H1271" s="77">
        <f t="shared" si="39"/>
        <v>0.79640591640652436</v>
      </c>
      <c r="J1271" s="13"/>
      <c r="N1271" s="37"/>
      <c r="O1271" s="36"/>
    </row>
    <row r="1272" spans="1:15" ht="13.7" customHeight="1" x14ac:dyDescent="0.25">
      <c r="A1272" s="85">
        <f>'EMFAC2017EI-2011Class'!B4853</f>
        <v>2021</v>
      </c>
      <c r="B1272" s="86" t="str">
        <f>'EMFAC2017EI-2011Class'!C4853</f>
        <v>T6 OOS Heavy</v>
      </c>
      <c r="C1272" s="85">
        <f>'EMFAC2017EI-2011Class'!D4853</f>
        <v>2012</v>
      </c>
      <c r="D1272" s="85">
        <f>'EMFAC2017EI-2011Class'!F4853</f>
        <v>9</v>
      </c>
      <c r="E1272" s="87" t="str">
        <f t="shared" si="40"/>
        <v>T6 OOS Heavy-9</v>
      </c>
      <c r="F1272" s="88">
        <f>VLOOKUP(E1272,HD_Odo!$C$2:$D$1381,2,FALSE)</f>
        <v>234945.04</v>
      </c>
      <c r="G1272" s="92" t="str">
        <f>'EMFAC2017EI-2011Class'!H4853</f>
        <v>2021-T6 OOS Heavy-9</v>
      </c>
      <c r="H1272" s="77">
        <f t="shared" si="39"/>
        <v>0.79167066647074646</v>
      </c>
      <c r="J1272" s="13"/>
      <c r="N1272" s="37"/>
      <c r="O1272" s="36"/>
    </row>
    <row r="1273" spans="1:15" ht="13.7" customHeight="1" x14ac:dyDescent="0.25">
      <c r="A1273" s="85">
        <f>'EMFAC2017EI-2011Class'!B4854</f>
        <v>2021</v>
      </c>
      <c r="B1273" s="86" t="str">
        <f>'EMFAC2017EI-2011Class'!C4854</f>
        <v>T6 OOS Heavy</v>
      </c>
      <c r="C1273" s="85">
        <f>'EMFAC2017EI-2011Class'!D4854</f>
        <v>2011</v>
      </c>
      <c r="D1273" s="85">
        <f>'EMFAC2017EI-2011Class'!F4854</f>
        <v>10</v>
      </c>
      <c r="E1273" s="87" t="str">
        <f t="shared" si="40"/>
        <v>T6 OOS Heavy-10</v>
      </c>
      <c r="F1273" s="88">
        <f>VLOOKUP(E1273,HD_Odo!$C$2:$D$1381,2,FALSE)</f>
        <v>252551.04000000001</v>
      </c>
      <c r="G1273" s="92" t="str">
        <f>'EMFAC2017EI-2011Class'!H4854</f>
        <v>2021-T6 OOS Heavy-10</v>
      </c>
      <c r="H1273" s="77">
        <f t="shared" si="39"/>
        <v>0.78769274719448112</v>
      </c>
      <c r="J1273" s="13"/>
      <c r="N1273" s="37"/>
      <c r="O1273" s="36"/>
    </row>
    <row r="1274" spans="1:15" ht="13.7" customHeight="1" x14ac:dyDescent="0.25">
      <c r="A1274" s="85">
        <f>'EMFAC2017EI-2011Class'!B4855</f>
        <v>2021</v>
      </c>
      <c r="B1274" s="86" t="str">
        <f>'EMFAC2017EI-2011Class'!C4855</f>
        <v>T6 OOS Heavy</v>
      </c>
      <c r="C1274" s="85">
        <f>'EMFAC2017EI-2011Class'!D4855</f>
        <v>2010</v>
      </c>
      <c r="D1274" s="85">
        <f>'EMFAC2017EI-2011Class'!F4855</f>
        <v>11</v>
      </c>
      <c r="E1274" s="87" t="str">
        <f t="shared" si="40"/>
        <v>T6 OOS Heavy-11</v>
      </c>
      <c r="F1274" s="88">
        <f>VLOOKUP(E1274,HD_Odo!$C$2:$D$1381,2,FALSE)</f>
        <v>269102.03999999998</v>
      </c>
      <c r="G1274" s="92" t="str">
        <f>'EMFAC2017EI-2011Class'!H4855</f>
        <v>2021-T6 OOS Heavy-11</v>
      </c>
      <c r="H1274" s="77">
        <f t="shared" si="39"/>
        <v>0.7969312239304267</v>
      </c>
      <c r="J1274" s="13"/>
      <c r="N1274" s="37"/>
      <c r="O1274" s="36"/>
    </row>
    <row r="1275" spans="1:15" ht="13.7" customHeight="1" x14ac:dyDescent="0.25">
      <c r="A1275" s="85">
        <f>'EMFAC2017EI-2011Class'!B4856</f>
        <v>2021</v>
      </c>
      <c r="B1275" s="86" t="str">
        <f>'EMFAC2017EI-2011Class'!C4856</f>
        <v>T6 OOS Heavy</v>
      </c>
      <c r="C1275" s="85">
        <f>'EMFAC2017EI-2011Class'!D4856</f>
        <v>2009</v>
      </c>
      <c r="D1275" s="85">
        <f>'EMFAC2017EI-2011Class'!F4856</f>
        <v>12</v>
      </c>
      <c r="E1275" s="87" t="str">
        <f t="shared" si="40"/>
        <v>T6 OOS Heavy-12</v>
      </c>
      <c r="F1275" s="88">
        <f>VLOOKUP(E1275,HD_Odo!$C$2:$D$1381,2,FALSE)</f>
        <v>284592.03999999998</v>
      </c>
      <c r="G1275" s="92" t="str">
        <f>'EMFAC2017EI-2011Class'!H4856</f>
        <v>2021-T6 OOS Heavy-12</v>
      </c>
      <c r="H1275" s="77">
        <f t="shared" si="39"/>
        <v>0.7923026723302935</v>
      </c>
      <c r="J1275" s="13"/>
      <c r="N1275" s="37"/>
      <c r="O1275" s="36"/>
    </row>
    <row r="1276" spans="1:15" ht="13.7" customHeight="1" x14ac:dyDescent="0.25">
      <c r="A1276" s="85">
        <f>'EMFAC2017EI-2011Class'!B4857</f>
        <v>2021</v>
      </c>
      <c r="B1276" s="86" t="str">
        <f>'EMFAC2017EI-2011Class'!C4857</f>
        <v>T6 OOS Heavy</v>
      </c>
      <c r="C1276" s="85">
        <f>'EMFAC2017EI-2011Class'!D4857</f>
        <v>2008</v>
      </c>
      <c r="D1276" s="85">
        <f>'EMFAC2017EI-2011Class'!F4857</f>
        <v>13</v>
      </c>
      <c r="E1276" s="87" t="str">
        <f t="shared" si="40"/>
        <v>T6 OOS Heavy-13</v>
      </c>
      <c r="F1276" s="88">
        <f>VLOOKUP(E1276,HD_Odo!$C$2:$D$1381,2,FALSE)</f>
        <v>298930.03999999998</v>
      </c>
      <c r="G1276" s="92" t="str">
        <f>'EMFAC2017EI-2011Class'!H4857</f>
        <v>2021-T6 OOS Heavy-13</v>
      </c>
      <c r="H1276" s="77">
        <f t="shared" si="39"/>
        <v>0.78828156918767578</v>
      </c>
      <c r="J1276" s="13"/>
      <c r="N1276" s="37"/>
      <c r="O1276" s="36"/>
    </row>
    <row r="1277" spans="1:15" ht="13.7" customHeight="1" x14ac:dyDescent="0.25">
      <c r="A1277" s="85">
        <f>'EMFAC2017EI-2011Class'!B4858</f>
        <v>2021</v>
      </c>
      <c r="B1277" s="86" t="str">
        <f>'EMFAC2017EI-2011Class'!C4858</f>
        <v>T6 OOS Heavy</v>
      </c>
      <c r="C1277" s="85">
        <f>'EMFAC2017EI-2011Class'!D4858</f>
        <v>2007</v>
      </c>
      <c r="D1277" s="85">
        <f>'EMFAC2017EI-2011Class'!F4858</f>
        <v>14</v>
      </c>
      <c r="E1277" s="87" t="str">
        <f t="shared" si="40"/>
        <v>T6 OOS Heavy-14</v>
      </c>
      <c r="F1277" s="88">
        <f>VLOOKUP(E1277,HD_Odo!$C$2:$D$1381,2,FALSE)</f>
        <v>311906.03999999998</v>
      </c>
      <c r="G1277" s="92" t="str">
        <f>'EMFAC2017EI-2011Class'!H4858</f>
        <v>2021-T6 OOS Heavy-14</v>
      </c>
      <c r="H1277" s="77">
        <f t="shared" si="39"/>
        <v>0.87080706628038773</v>
      </c>
      <c r="J1277" s="13"/>
      <c r="N1277" s="37"/>
      <c r="O1277" s="36"/>
    </row>
    <row r="1278" spans="1:15" ht="13.7" customHeight="1" x14ac:dyDescent="0.25">
      <c r="A1278" s="85">
        <f>'EMFAC2017EI-2011Class'!B4859</f>
        <v>2021</v>
      </c>
      <c r="B1278" s="86" t="str">
        <f>'EMFAC2017EI-2011Class'!C4859</f>
        <v>T6 OOS Heavy</v>
      </c>
      <c r="C1278" s="85">
        <f>'EMFAC2017EI-2011Class'!D4859</f>
        <v>2006</v>
      </c>
      <c r="D1278" s="85">
        <f>'EMFAC2017EI-2011Class'!F4859</f>
        <v>15</v>
      </c>
      <c r="E1278" s="87" t="str">
        <f t="shared" si="40"/>
        <v>T6 OOS Heavy-15</v>
      </c>
      <c r="F1278" s="88">
        <f>VLOOKUP(E1278,HD_Odo!$C$2:$D$1381,2,FALSE)</f>
        <v>323163.03999999998</v>
      </c>
      <c r="G1278" s="92" t="str">
        <f>'EMFAC2017EI-2011Class'!H4859</f>
        <v>2021-T6 OOS Heavy-15</v>
      </c>
      <c r="H1278" s="77">
        <f t="shared" si="39"/>
        <v>0.86872638176177686</v>
      </c>
      <c r="J1278" s="13"/>
      <c r="N1278" s="37"/>
      <c r="O1278" s="36"/>
    </row>
    <row r="1279" spans="1:15" ht="13.7" customHeight="1" x14ac:dyDescent="0.25">
      <c r="A1279" s="85">
        <f>'EMFAC2017EI-2011Class'!B4860</f>
        <v>2021</v>
      </c>
      <c r="B1279" s="86" t="str">
        <f>'EMFAC2017EI-2011Class'!C4860</f>
        <v>T6 OOS Heavy</v>
      </c>
      <c r="C1279" s="85">
        <f>'EMFAC2017EI-2011Class'!D4860</f>
        <v>2005</v>
      </c>
      <c r="D1279" s="85">
        <f>'EMFAC2017EI-2011Class'!F4860</f>
        <v>16</v>
      </c>
      <c r="E1279" s="87" t="str">
        <f t="shared" si="40"/>
        <v>T6 OOS Heavy-16</v>
      </c>
      <c r="F1279" s="88">
        <f>VLOOKUP(E1279,HD_Odo!$C$2:$D$1381,2,FALSE)</f>
        <v>334374.03999999998</v>
      </c>
      <c r="G1279" s="92" t="str">
        <f>'EMFAC2017EI-2011Class'!H4860</f>
        <v>2021-T6 OOS Heavy-16</v>
      </c>
      <c r="H1279" s="77">
        <f t="shared" si="39"/>
        <v>0.86673247555744548</v>
      </c>
      <c r="J1279" s="13"/>
      <c r="N1279" s="37"/>
      <c r="O1279" s="36"/>
    </row>
    <row r="1280" spans="1:15" ht="13.7" customHeight="1" x14ac:dyDescent="0.25">
      <c r="A1280" s="85">
        <f>'EMFAC2017EI-2011Class'!B4861</f>
        <v>2021</v>
      </c>
      <c r="B1280" s="86" t="str">
        <f>'EMFAC2017EI-2011Class'!C4861</f>
        <v>T6 OOS Heavy</v>
      </c>
      <c r="C1280" s="85">
        <f>'EMFAC2017EI-2011Class'!D4861</f>
        <v>2004</v>
      </c>
      <c r="D1280" s="85">
        <f>'EMFAC2017EI-2011Class'!F4861</f>
        <v>17</v>
      </c>
      <c r="E1280" s="87" t="str">
        <f t="shared" si="40"/>
        <v>T6 OOS Heavy-17</v>
      </c>
      <c r="F1280" s="88">
        <f>VLOOKUP(E1280,HD_Odo!$C$2:$D$1381,2,FALSE)</f>
        <v>345539.04</v>
      </c>
      <c r="G1280" s="92" t="str">
        <f>'EMFAC2017EI-2011Class'!H4861</f>
        <v>2021-T6 OOS Heavy-17</v>
      </c>
      <c r="H1280" s="77">
        <f t="shared" si="39"/>
        <v>0.86482007702786501</v>
      </c>
      <c r="J1280" s="13"/>
      <c r="N1280" s="37"/>
      <c r="O1280" s="36"/>
    </row>
    <row r="1281" spans="1:15" ht="13.7" customHeight="1" x14ac:dyDescent="0.25">
      <c r="A1281" s="85">
        <f>'EMFAC2017EI-2011Class'!B4862</f>
        <v>2021</v>
      </c>
      <c r="B1281" s="86" t="str">
        <f>'EMFAC2017EI-2011Class'!C4862</f>
        <v>T6 OOS Small</v>
      </c>
      <c r="C1281" s="85">
        <f>'EMFAC2017EI-2011Class'!D4862</f>
        <v>2022</v>
      </c>
      <c r="D1281" s="85">
        <f>'EMFAC2017EI-2011Class'!F4862</f>
        <v>-1</v>
      </c>
      <c r="E1281" s="87" t="str">
        <f t="shared" si="40"/>
        <v>T6 OOS Small--1</v>
      </c>
      <c r="F1281" s="88">
        <f>VLOOKUP(E1281,HD_Odo!$C$2:$D$1381,2,FALSE)</f>
        <v>0</v>
      </c>
      <c r="G1281" s="92" t="str">
        <f>'EMFAC2017EI-2011Class'!H4862</f>
        <v>2021-T6 OOS Small--1</v>
      </c>
      <c r="H1281" s="77">
        <f t="shared" si="39"/>
        <v>1</v>
      </c>
      <c r="J1281" s="13"/>
      <c r="N1281" s="37"/>
      <c r="O1281" s="36"/>
    </row>
    <row r="1282" spans="1:15" ht="13.7" customHeight="1" x14ac:dyDescent="0.25">
      <c r="A1282" s="85">
        <f>'EMFAC2017EI-2011Class'!B4863</f>
        <v>2021</v>
      </c>
      <c r="B1282" s="86" t="str">
        <f>'EMFAC2017EI-2011Class'!C4863</f>
        <v>T6 OOS Small</v>
      </c>
      <c r="C1282" s="85">
        <f>'EMFAC2017EI-2011Class'!D4863</f>
        <v>2021</v>
      </c>
      <c r="D1282" s="85">
        <f>'EMFAC2017EI-2011Class'!F4863</f>
        <v>0</v>
      </c>
      <c r="E1282" s="87" t="str">
        <f t="shared" si="40"/>
        <v>T6 OOS Small-0</v>
      </c>
      <c r="F1282" s="88">
        <f>VLOOKUP(E1282,HD_Odo!$C$2:$D$1381,2,FALSE)</f>
        <v>26110</v>
      </c>
      <c r="G1282" s="92" t="str">
        <f>'EMFAC2017EI-2011Class'!H4863</f>
        <v>2021-T6 OOS Small-0</v>
      </c>
      <c r="H1282" s="77">
        <f t="shared" si="39"/>
        <v>0.95255393023437751</v>
      </c>
      <c r="J1282" s="13"/>
      <c r="N1282" s="37"/>
      <c r="O1282" s="36"/>
    </row>
    <row r="1283" spans="1:15" ht="13.7" customHeight="1" x14ac:dyDescent="0.25">
      <c r="A1283" s="85">
        <f>'EMFAC2017EI-2011Class'!B4864</f>
        <v>2021</v>
      </c>
      <c r="B1283" s="86" t="str">
        <f>'EMFAC2017EI-2011Class'!C4864</f>
        <v>T6 OOS Small</v>
      </c>
      <c r="C1283" s="85">
        <f>'EMFAC2017EI-2011Class'!D4864</f>
        <v>2020</v>
      </c>
      <c r="D1283" s="85">
        <f>'EMFAC2017EI-2011Class'!F4864</f>
        <v>1</v>
      </c>
      <c r="E1283" s="87" t="str">
        <f t="shared" si="40"/>
        <v>T6 OOS Small-1</v>
      </c>
      <c r="F1283" s="88">
        <f>VLOOKUP(E1283,HD_Odo!$C$2:$D$1381,2,FALSE)</f>
        <v>52220.02</v>
      </c>
      <c r="G1283" s="92" t="str">
        <f>'EMFAC2017EI-2011Class'!H4864</f>
        <v>2021-T6 OOS Small-1</v>
      </c>
      <c r="H1283" s="77">
        <f t="shared" si="39"/>
        <v>0.91846051522713612</v>
      </c>
      <c r="J1283" s="13"/>
      <c r="N1283" s="37"/>
      <c r="O1283" s="36"/>
    </row>
    <row r="1284" spans="1:15" ht="13.7" customHeight="1" x14ac:dyDescent="0.25">
      <c r="A1284" s="85">
        <f>'EMFAC2017EI-2011Class'!B4865</f>
        <v>2021</v>
      </c>
      <c r="B1284" s="86" t="str">
        <f>'EMFAC2017EI-2011Class'!C4865</f>
        <v>T6 OOS Small</v>
      </c>
      <c r="C1284" s="85">
        <f>'EMFAC2017EI-2011Class'!D4865</f>
        <v>2019</v>
      </c>
      <c r="D1284" s="85">
        <f>'EMFAC2017EI-2011Class'!F4865</f>
        <v>2</v>
      </c>
      <c r="E1284" s="87" t="str">
        <f t="shared" si="40"/>
        <v>T6 OOS Small-2</v>
      </c>
      <c r="F1284" s="88">
        <f>VLOOKUP(E1284,HD_Odo!$C$2:$D$1381,2,FALSE)</f>
        <v>78443.02</v>
      </c>
      <c r="G1284" s="92" t="str">
        <f>'EMFAC2017EI-2011Class'!H4865</f>
        <v>2021-T6 OOS Small-2</v>
      </c>
      <c r="H1284" s="77">
        <f t="shared" si="39"/>
        <v>0.89268101017598023</v>
      </c>
      <c r="J1284" s="13"/>
      <c r="N1284" s="37"/>
      <c r="O1284" s="36"/>
    </row>
    <row r="1285" spans="1:15" ht="13.7" customHeight="1" x14ac:dyDescent="0.25">
      <c r="A1285" s="85">
        <f>'EMFAC2017EI-2011Class'!B4866</f>
        <v>2021</v>
      </c>
      <c r="B1285" s="86" t="str">
        <f>'EMFAC2017EI-2011Class'!C4866</f>
        <v>T6 OOS Small</v>
      </c>
      <c r="C1285" s="85">
        <f>'EMFAC2017EI-2011Class'!D4866</f>
        <v>2018</v>
      </c>
      <c r="D1285" s="85">
        <f>'EMFAC2017EI-2011Class'!F4866</f>
        <v>3</v>
      </c>
      <c r="E1285" s="87" t="str">
        <f t="shared" si="40"/>
        <v>T6 OOS Small-3</v>
      </c>
      <c r="F1285" s="88">
        <f>VLOOKUP(E1285,HD_Odo!$C$2:$D$1381,2,FALSE)</f>
        <v>104183.02</v>
      </c>
      <c r="G1285" s="92" t="str">
        <f>'EMFAC2017EI-2011Class'!H4866</f>
        <v>2021-T6 OOS Small-3</v>
      </c>
      <c r="H1285" s="77">
        <f t="shared" ref="H1285:H1348" si="41">IF(C1285&lt;2004,($Q$3+$R$3*(F1285/10000))/($E$3+$F$3*(F1285/10000)),IF(C1285&lt;2008,($Q$4+$R$4*(F1285/10000))/($E$4+$F$4*(F1285/10000)),IF(C1285&lt;2011,($Q$5+$R$5*(F1285/10000))/($E$5+$F$5*(F1285/10000)),IF(C1285&lt;2014,($Q$6+$R$6*(F1285/10000))/($E$6+$F$6*(F1285/10000)),($Q$7+$R$7*(F1285/10000))/($E$7+$F$7*(F1285/10000))))))</f>
        <v>0.8729124047501341</v>
      </c>
      <c r="J1285" s="13"/>
      <c r="N1285" s="37"/>
      <c r="O1285" s="36"/>
    </row>
    <row r="1286" spans="1:15" ht="13.7" customHeight="1" x14ac:dyDescent="0.25">
      <c r="A1286" s="85">
        <f>'EMFAC2017EI-2011Class'!B4867</f>
        <v>2021</v>
      </c>
      <c r="B1286" s="86" t="str">
        <f>'EMFAC2017EI-2011Class'!C4867</f>
        <v>T6 OOS Small</v>
      </c>
      <c r="C1286" s="85">
        <f>'EMFAC2017EI-2011Class'!D4867</f>
        <v>2017</v>
      </c>
      <c r="D1286" s="85">
        <f>'EMFAC2017EI-2011Class'!F4867</f>
        <v>4</v>
      </c>
      <c r="E1286" s="87" t="str">
        <f t="shared" si="40"/>
        <v>T6 OOS Small-4</v>
      </c>
      <c r="F1286" s="88">
        <f>VLOOKUP(E1286,HD_Odo!$C$2:$D$1381,2,FALSE)</f>
        <v>129033.02</v>
      </c>
      <c r="G1286" s="92" t="str">
        <f>'EMFAC2017EI-2011Class'!H4867</f>
        <v>2021-T6 OOS Small-4</v>
      </c>
      <c r="H1286" s="77">
        <f t="shared" si="41"/>
        <v>0.85750735126990651</v>
      </c>
      <c r="J1286" s="13"/>
      <c r="N1286" s="37"/>
      <c r="O1286" s="36"/>
    </row>
    <row r="1287" spans="1:15" ht="13.7" customHeight="1" x14ac:dyDescent="0.25">
      <c r="A1287" s="85">
        <f>'EMFAC2017EI-2011Class'!B4868</f>
        <v>2021</v>
      </c>
      <c r="B1287" s="86" t="str">
        <f>'EMFAC2017EI-2011Class'!C4868</f>
        <v>T6 OOS Small</v>
      </c>
      <c r="C1287" s="85">
        <f>'EMFAC2017EI-2011Class'!D4868</f>
        <v>2016</v>
      </c>
      <c r="D1287" s="85">
        <f>'EMFAC2017EI-2011Class'!F4868</f>
        <v>5</v>
      </c>
      <c r="E1287" s="87" t="str">
        <f t="shared" si="40"/>
        <v>T6 OOS Small-5</v>
      </c>
      <c r="F1287" s="88">
        <f>VLOOKUP(E1287,HD_Odo!$C$2:$D$1381,2,FALSE)</f>
        <v>152742.01999999999</v>
      </c>
      <c r="G1287" s="92" t="str">
        <f>'EMFAC2017EI-2011Class'!H4868</f>
        <v>2021-T6 OOS Small-5</v>
      </c>
      <c r="H1287" s="77">
        <f t="shared" si="41"/>
        <v>0.84530444915233571</v>
      </c>
      <c r="J1287" s="13"/>
      <c r="N1287" s="37"/>
      <c r="O1287" s="36"/>
    </row>
    <row r="1288" spans="1:15" ht="13.7" customHeight="1" x14ac:dyDescent="0.25">
      <c r="A1288" s="85">
        <f>'EMFAC2017EI-2011Class'!B4869</f>
        <v>2021</v>
      </c>
      <c r="B1288" s="86" t="str">
        <f>'EMFAC2017EI-2011Class'!C4869</f>
        <v>T6 OOS Small</v>
      </c>
      <c r="C1288" s="85">
        <f>'EMFAC2017EI-2011Class'!D4869</f>
        <v>2015</v>
      </c>
      <c r="D1288" s="85">
        <f>'EMFAC2017EI-2011Class'!F4869</f>
        <v>6</v>
      </c>
      <c r="E1288" s="87" t="str">
        <f t="shared" si="40"/>
        <v>T6 OOS Small-6</v>
      </c>
      <c r="F1288" s="88">
        <f>VLOOKUP(E1288,HD_Odo!$C$2:$D$1381,2,FALSE)</f>
        <v>175186.02</v>
      </c>
      <c r="G1288" s="92" t="str">
        <f>'EMFAC2017EI-2011Class'!H4869</f>
        <v>2021-T6 OOS Small-6</v>
      </c>
      <c r="H1288" s="77">
        <f t="shared" si="41"/>
        <v>0.83548073136508128</v>
      </c>
      <c r="J1288" s="13"/>
      <c r="N1288" s="37"/>
      <c r="O1288" s="36"/>
    </row>
    <row r="1289" spans="1:15" ht="13.7" customHeight="1" x14ac:dyDescent="0.25">
      <c r="A1289" s="85">
        <f>'EMFAC2017EI-2011Class'!B4870</f>
        <v>2021</v>
      </c>
      <c r="B1289" s="86" t="str">
        <f>'EMFAC2017EI-2011Class'!C4870</f>
        <v>T6 OOS Small</v>
      </c>
      <c r="C1289" s="85">
        <f>'EMFAC2017EI-2011Class'!D4870</f>
        <v>2014</v>
      </c>
      <c r="D1289" s="85">
        <f>'EMFAC2017EI-2011Class'!F4870</f>
        <v>7</v>
      </c>
      <c r="E1289" s="87" t="str">
        <f t="shared" si="40"/>
        <v>T6 OOS Small-7</v>
      </c>
      <c r="F1289" s="88">
        <f>VLOOKUP(E1289,HD_Odo!$C$2:$D$1381,2,FALSE)</f>
        <v>196337.04</v>
      </c>
      <c r="G1289" s="92" t="str">
        <f>'EMFAC2017EI-2011Class'!H4870</f>
        <v>2021-T6 OOS Small-7</v>
      </c>
      <c r="H1289" s="77">
        <f t="shared" si="41"/>
        <v>0.82744718218582824</v>
      </c>
      <c r="J1289" s="13"/>
      <c r="N1289" s="37"/>
      <c r="O1289" s="36"/>
    </row>
    <row r="1290" spans="1:15" ht="13.7" customHeight="1" x14ac:dyDescent="0.25">
      <c r="A1290" s="85">
        <f>'EMFAC2017EI-2011Class'!B4871</f>
        <v>2021</v>
      </c>
      <c r="B1290" s="86" t="str">
        <f>'EMFAC2017EI-2011Class'!C4871</f>
        <v>T6 OOS Small</v>
      </c>
      <c r="C1290" s="85">
        <f>'EMFAC2017EI-2011Class'!D4871</f>
        <v>2013</v>
      </c>
      <c r="D1290" s="85">
        <f>'EMFAC2017EI-2011Class'!F4871</f>
        <v>8</v>
      </c>
      <c r="E1290" s="87" t="str">
        <f t="shared" si="40"/>
        <v>T6 OOS Small-8</v>
      </c>
      <c r="F1290" s="88">
        <f>VLOOKUP(E1290,HD_Odo!$C$2:$D$1381,2,FALSE)</f>
        <v>216233.04</v>
      </c>
      <c r="G1290" s="92" t="str">
        <f>'EMFAC2017EI-2011Class'!H4871</f>
        <v>2021-T6 OOS Small-8</v>
      </c>
      <c r="H1290" s="77">
        <f t="shared" si="41"/>
        <v>0.79640591640652436</v>
      </c>
      <c r="J1290" s="13"/>
      <c r="N1290" s="37"/>
      <c r="O1290" s="36"/>
    </row>
    <row r="1291" spans="1:15" ht="13.7" customHeight="1" x14ac:dyDescent="0.25">
      <c r="A1291" s="85">
        <f>'EMFAC2017EI-2011Class'!B4872</f>
        <v>2021</v>
      </c>
      <c r="B1291" s="86" t="str">
        <f>'EMFAC2017EI-2011Class'!C4872</f>
        <v>T6 OOS Small</v>
      </c>
      <c r="C1291" s="85">
        <f>'EMFAC2017EI-2011Class'!D4872</f>
        <v>2012</v>
      </c>
      <c r="D1291" s="85">
        <f>'EMFAC2017EI-2011Class'!F4872</f>
        <v>9</v>
      </c>
      <c r="E1291" s="87" t="str">
        <f t="shared" ref="E1291:E1354" si="42">CONCATENATE(B1291,"-",D1291)</f>
        <v>T6 OOS Small-9</v>
      </c>
      <c r="F1291" s="88">
        <f>VLOOKUP(E1291,HD_Odo!$C$2:$D$1381,2,FALSE)</f>
        <v>234945.04</v>
      </c>
      <c r="G1291" s="92" t="str">
        <f>'EMFAC2017EI-2011Class'!H4872</f>
        <v>2021-T6 OOS Small-9</v>
      </c>
      <c r="H1291" s="77">
        <f t="shared" si="41"/>
        <v>0.79167066647074646</v>
      </c>
      <c r="J1291" s="13"/>
      <c r="N1291" s="37"/>
      <c r="O1291" s="36"/>
    </row>
    <row r="1292" spans="1:15" ht="13.7" customHeight="1" x14ac:dyDescent="0.25">
      <c r="A1292" s="85">
        <f>'EMFAC2017EI-2011Class'!B4873</f>
        <v>2021</v>
      </c>
      <c r="B1292" s="86" t="str">
        <f>'EMFAC2017EI-2011Class'!C4873</f>
        <v>T6 OOS Small</v>
      </c>
      <c r="C1292" s="85">
        <f>'EMFAC2017EI-2011Class'!D4873</f>
        <v>2011</v>
      </c>
      <c r="D1292" s="85">
        <f>'EMFAC2017EI-2011Class'!F4873</f>
        <v>10</v>
      </c>
      <c r="E1292" s="87" t="str">
        <f t="shared" si="42"/>
        <v>T6 OOS Small-10</v>
      </c>
      <c r="F1292" s="88">
        <f>VLOOKUP(E1292,HD_Odo!$C$2:$D$1381,2,FALSE)</f>
        <v>252551.04000000001</v>
      </c>
      <c r="G1292" s="92" t="str">
        <f>'EMFAC2017EI-2011Class'!H4873</f>
        <v>2021-T6 OOS Small-10</v>
      </c>
      <c r="H1292" s="77">
        <f t="shared" si="41"/>
        <v>0.78769274719448112</v>
      </c>
      <c r="J1292" s="13"/>
      <c r="N1292" s="37"/>
      <c r="O1292" s="36"/>
    </row>
    <row r="1293" spans="1:15" ht="13.7" customHeight="1" x14ac:dyDescent="0.25">
      <c r="A1293" s="85">
        <f>'EMFAC2017EI-2011Class'!B4874</f>
        <v>2021</v>
      </c>
      <c r="B1293" s="86" t="str">
        <f>'EMFAC2017EI-2011Class'!C4874</f>
        <v>T6 OOS Small</v>
      </c>
      <c r="C1293" s="85">
        <f>'EMFAC2017EI-2011Class'!D4874</f>
        <v>2010</v>
      </c>
      <c r="D1293" s="85">
        <f>'EMFAC2017EI-2011Class'!F4874</f>
        <v>11</v>
      </c>
      <c r="E1293" s="87" t="str">
        <f t="shared" si="42"/>
        <v>T6 OOS Small-11</v>
      </c>
      <c r="F1293" s="88">
        <f>VLOOKUP(E1293,HD_Odo!$C$2:$D$1381,2,FALSE)</f>
        <v>269102.03999999998</v>
      </c>
      <c r="G1293" s="92" t="str">
        <f>'EMFAC2017EI-2011Class'!H4874</f>
        <v>2021-T6 OOS Small-11</v>
      </c>
      <c r="H1293" s="77">
        <f t="shared" si="41"/>
        <v>0.7969312239304267</v>
      </c>
      <c r="J1293" s="13"/>
      <c r="N1293" s="37"/>
      <c r="O1293" s="36"/>
    </row>
    <row r="1294" spans="1:15" ht="13.7" customHeight="1" x14ac:dyDescent="0.25">
      <c r="A1294" s="85">
        <f>'EMFAC2017EI-2011Class'!B4875</f>
        <v>2021</v>
      </c>
      <c r="B1294" s="86" t="str">
        <f>'EMFAC2017EI-2011Class'!C4875</f>
        <v>T6 OOS Small</v>
      </c>
      <c r="C1294" s="85">
        <f>'EMFAC2017EI-2011Class'!D4875</f>
        <v>2009</v>
      </c>
      <c r="D1294" s="85">
        <f>'EMFAC2017EI-2011Class'!F4875</f>
        <v>12</v>
      </c>
      <c r="E1294" s="87" t="str">
        <f t="shared" si="42"/>
        <v>T6 OOS Small-12</v>
      </c>
      <c r="F1294" s="88">
        <f>VLOOKUP(E1294,HD_Odo!$C$2:$D$1381,2,FALSE)</f>
        <v>284592.03999999998</v>
      </c>
      <c r="G1294" s="92" t="str">
        <f>'EMFAC2017EI-2011Class'!H4875</f>
        <v>2021-T6 OOS Small-12</v>
      </c>
      <c r="H1294" s="77">
        <f t="shared" si="41"/>
        <v>0.7923026723302935</v>
      </c>
      <c r="J1294" s="13"/>
      <c r="N1294" s="37"/>
      <c r="O1294" s="36"/>
    </row>
    <row r="1295" spans="1:15" ht="13.7" customHeight="1" x14ac:dyDescent="0.25">
      <c r="A1295" s="85">
        <f>'EMFAC2017EI-2011Class'!B4876</f>
        <v>2021</v>
      </c>
      <c r="B1295" s="86" t="str">
        <f>'EMFAC2017EI-2011Class'!C4876</f>
        <v>T6 OOS Small</v>
      </c>
      <c r="C1295" s="85">
        <f>'EMFAC2017EI-2011Class'!D4876</f>
        <v>2008</v>
      </c>
      <c r="D1295" s="85">
        <f>'EMFAC2017EI-2011Class'!F4876</f>
        <v>13</v>
      </c>
      <c r="E1295" s="87" t="str">
        <f t="shared" si="42"/>
        <v>T6 OOS Small-13</v>
      </c>
      <c r="F1295" s="88">
        <f>VLOOKUP(E1295,HD_Odo!$C$2:$D$1381,2,FALSE)</f>
        <v>298930.03999999998</v>
      </c>
      <c r="G1295" s="92" t="str">
        <f>'EMFAC2017EI-2011Class'!H4876</f>
        <v>2021-T6 OOS Small-13</v>
      </c>
      <c r="H1295" s="77">
        <f t="shared" si="41"/>
        <v>0.78828156918767578</v>
      </c>
      <c r="J1295" s="13"/>
      <c r="N1295" s="37"/>
      <c r="O1295" s="36"/>
    </row>
    <row r="1296" spans="1:15" ht="13.7" customHeight="1" x14ac:dyDescent="0.25">
      <c r="A1296" s="85">
        <f>'EMFAC2017EI-2011Class'!B4877</f>
        <v>2021</v>
      </c>
      <c r="B1296" s="86" t="str">
        <f>'EMFAC2017EI-2011Class'!C4877</f>
        <v>T6 OOS Small</v>
      </c>
      <c r="C1296" s="85">
        <f>'EMFAC2017EI-2011Class'!D4877</f>
        <v>2007</v>
      </c>
      <c r="D1296" s="85">
        <f>'EMFAC2017EI-2011Class'!F4877</f>
        <v>14</v>
      </c>
      <c r="E1296" s="87" t="str">
        <f t="shared" si="42"/>
        <v>T6 OOS Small-14</v>
      </c>
      <c r="F1296" s="88">
        <f>VLOOKUP(E1296,HD_Odo!$C$2:$D$1381,2,FALSE)</f>
        <v>311906.03999999998</v>
      </c>
      <c r="G1296" s="92" t="str">
        <f>'EMFAC2017EI-2011Class'!H4877</f>
        <v>2021-T6 OOS Small-14</v>
      </c>
      <c r="H1296" s="77">
        <f t="shared" si="41"/>
        <v>0.87080706628038773</v>
      </c>
      <c r="J1296" s="13"/>
      <c r="N1296" s="37"/>
      <c r="O1296" s="36"/>
    </row>
    <row r="1297" spans="1:15" ht="13.7" customHeight="1" x14ac:dyDescent="0.25">
      <c r="A1297" s="85">
        <f>'EMFAC2017EI-2011Class'!B4878</f>
        <v>2021</v>
      </c>
      <c r="B1297" s="86" t="str">
        <f>'EMFAC2017EI-2011Class'!C4878</f>
        <v>T6 OOS Small</v>
      </c>
      <c r="C1297" s="85">
        <f>'EMFAC2017EI-2011Class'!D4878</f>
        <v>2006</v>
      </c>
      <c r="D1297" s="85">
        <f>'EMFAC2017EI-2011Class'!F4878</f>
        <v>15</v>
      </c>
      <c r="E1297" s="87" t="str">
        <f t="shared" si="42"/>
        <v>T6 OOS Small-15</v>
      </c>
      <c r="F1297" s="88">
        <f>VLOOKUP(E1297,HD_Odo!$C$2:$D$1381,2,FALSE)</f>
        <v>323163.03999999998</v>
      </c>
      <c r="G1297" s="92" t="str">
        <f>'EMFAC2017EI-2011Class'!H4878</f>
        <v>2021-T6 OOS Small-15</v>
      </c>
      <c r="H1297" s="77">
        <f t="shared" si="41"/>
        <v>0.86872638176177686</v>
      </c>
      <c r="J1297" s="13"/>
      <c r="N1297" s="37"/>
      <c r="O1297" s="36"/>
    </row>
    <row r="1298" spans="1:15" ht="13.7" customHeight="1" x14ac:dyDescent="0.25">
      <c r="A1298" s="85">
        <f>'EMFAC2017EI-2011Class'!B4879</f>
        <v>2021</v>
      </c>
      <c r="B1298" s="86" t="str">
        <f>'EMFAC2017EI-2011Class'!C4879</f>
        <v>T6 OOS Small</v>
      </c>
      <c r="C1298" s="85">
        <f>'EMFAC2017EI-2011Class'!D4879</f>
        <v>2005</v>
      </c>
      <c r="D1298" s="85">
        <f>'EMFAC2017EI-2011Class'!F4879</f>
        <v>16</v>
      </c>
      <c r="E1298" s="87" t="str">
        <f t="shared" si="42"/>
        <v>T6 OOS Small-16</v>
      </c>
      <c r="F1298" s="88">
        <f>VLOOKUP(E1298,HD_Odo!$C$2:$D$1381,2,FALSE)</f>
        <v>334374.03999999998</v>
      </c>
      <c r="G1298" s="92" t="str">
        <f>'EMFAC2017EI-2011Class'!H4879</f>
        <v>2021-T6 OOS Small-16</v>
      </c>
      <c r="H1298" s="77">
        <f t="shared" si="41"/>
        <v>0.86673247555744548</v>
      </c>
      <c r="J1298" s="13"/>
      <c r="N1298" s="37"/>
      <c r="O1298" s="36"/>
    </row>
    <row r="1299" spans="1:15" ht="13.7" customHeight="1" x14ac:dyDescent="0.25">
      <c r="A1299" s="85">
        <f>'EMFAC2017EI-2011Class'!B4880</f>
        <v>2021</v>
      </c>
      <c r="B1299" s="86" t="str">
        <f>'EMFAC2017EI-2011Class'!C4880</f>
        <v>T6 OOS Small</v>
      </c>
      <c r="C1299" s="85">
        <f>'EMFAC2017EI-2011Class'!D4880</f>
        <v>2004</v>
      </c>
      <c r="D1299" s="85">
        <f>'EMFAC2017EI-2011Class'!F4880</f>
        <v>17</v>
      </c>
      <c r="E1299" s="87" t="str">
        <f t="shared" si="42"/>
        <v>T6 OOS Small-17</v>
      </c>
      <c r="F1299" s="88">
        <f>VLOOKUP(E1299,HD_Odo!$C$2:$D$1381,2,FALSE)</f>
        <v>345539.04</v>
      </c>
      <c r="G1299" s="92" t="str">
        <f>'EMFAC2017EI-2011Class'!H4880</f>
        <v>2021-T6 OOS Small-17</v>
      </c>
      <c r="H1299" s="77">
        <f t="shared" si="41"/>
        <v>0.86482007702786501</v>
      </c>
      <c r="J1299" s="13"/>
      <c r="N1299" s="37"/>
      <c r="O1299" s="36"/>
    </row>
    <row r="1300" spans="1:15" ht="13.7" customHeight="1" x14ac:dyDescent="0.25">
      <c r="A1300" s="85">
        <f>'EMFAC2017EI-2011Class'!B4881</f>
        <v>2021</v>
      </c>
      <c r="B1300" s="86" t="str">
        <f>'EMFAC2017EI-2011Class'!C4881</f>
        <v>T6 OOS Small</v>
      </c>
      <c r="C1300" s="85">
        <f>'EMFAC2017EI-2011Class'!D4881</f>
        <v>2003</v>
      </c>
      <c r="D1300" s="85">
        <f>'EMFAC2017EI-2011Class'!F4881</f>
        <v>18</v>
      </c>
      <c r="E1300" s="87" t="str">
        <f t="shared" si="42"/>
        <v>T6 OOS Small-18</v>
      </c>
      <c r="F1300" s="88">
        <f>VLOOKUP(E1300,HD_Odo!$C$2:$D$1381,2,FALSE)</f>
        <v>356652.04</v>
      </c>
      <c r="G1300" s="92" t="str">
        <f>'EMFAC2017EI-2011Class'!H4881</f>
        <v>2021-T6 OOS Small-18</v>
      </c>
      <c r="H1300" s="77">
        <f t="shared" si="41"/>
        <v>0.91782375830727636</v>
      </c>
      <c r="J1300" s="13"/>
      <c r="N1300" s="37"/>
      <c r="O1300" s="36"/>
    </row>
    <row r="1301" spans="1:15" ht="13.7" customHeight="1" x14ac:dyDescent="0.25">
      <c r="A1301" s="85">
        <f>'EMFAC2017EI-2011Class'!B4882</f>
        <v>2021</v>
      </c>
      <c r="B1301" s="86" t="str">
        <f>'EMFAC2017EI-2011Class'!C4882</f>
        <v>T6 OOS Small</v>
      </c>
      <c r="C1301" s="85">
        <f>'EMFAC2017EI-2011Class'!D4882</f>
        <v>2002</v>
      </c>
      <c r="D1301" s="85">
        <f>'EMFAC2017EI-2011Class'!F4882</f>
        <v>19</v>
      </c>
      <c r="E1301" s="87" t="str">
        <f t="shared" si="42"/>
        <v>T6 OOS Small-19</v>
      </c>
      <c r="F1301" s="88">
        <f>VLOOKUP(E1301,HD_Odo!$C$2:$D$1381,2,FALSE)</f>
        <v>367703.03999999998</v>
      </c>
      <c r="G1301" s="92" t="str">
        <f>'EMFAC2017EI-2011Class'!H4882</f>
        <v>2021-T6 OOS Small-19</v>
      </c>
      <c r="H1301" s="77">
        <f t="shared" si="41"/>
        <v>0.9168466949086459</v>
      </c>
      <c r="J1301" s="13"/>
      <c r="N1301" s="37"/>
      <c r="O1301" s="36"/>
    </row>
    <row r="1302" spans="1:15" ht="13.7" customHeight="1" x14ac:dyDescent="0.25">
      <c r="A1302" s="85">
        <f>'EMFAC2017EI-2011Class'!B4883</f>
        <v>2021</v>
      </c>
      <c r="B1302" s="86" t="str">
        <f>'EMFAC2017EI-2011Class'!C4883</f>
        <v>T6 OOS Small</v>
      </c>
      <c r="C1302" s="85">
        <f>'EMFAC2017EI-2011Class'!D4883</f>
        <v>2001</v>
      </c>
      <c r="D1302" s="85">
        <f>'EMFAC2017EI-2011Class'!F4883</f>
        <v>20</v>
      </c>
      <c r="E1302" s="87" t="str">
        <f t="shared" si="42"/>
        <v>T6 OOS Small-20</v>
      </c>
      <c r="F1302" s="88">
        <f>VLOOKUP(E1302,HD_Odo!$C$2:$D$1381,2,FALSE)</f>
        <v>378676.04</v>
      </c>
      <c r="G1302" s="92" t="str">
        <f>'EMFAC2017EI-2011Class'!H4883</f>
        <v>2021-T6 OOS Small-20</v>
      </c>
      <c r="H1302" s="77">
        <f t="shared" si="41"/>
        <v>0.91591169241917969</v>
      </c>
      <c r="J1302" s="13"/>
      <c r="N1302" s="37"/>
      <c r="O1302" s="36"/>
    </row>
    <row r="1303" spans="1:15" ht="13.7" customHeight="1" x14ac:dyDescent="0.25">
      <c r="A1303" s="85">
        <f>'EMFAC2017EI-2011Class'!B4884</f>
        <v>2021</v>
      </c>
      <c r="B1303" s="86" t="str">
        <f>'EMFAC2017EI-2011Class'!C4884</f>
        <v>T6 OOS Small</v>
      </c>
      <c r="C1303" s="85">
        <f>'EMFAC2017EI-2011Class'!D4884</f>
        <v>2000</v>
      </c>
      <c r="D1303" s="85">
        <f>'EMFAC2017EI-2011Class'!F4884</f>
        <v>21</v>
      </c>
      <c r="E1303" s="87" t="str">
        <f t="shared" si="42"/>
        <v>T6 OOS Small-21</v>
      </c>
      <c r="F1303" s="88">
        <f>VLOOKUP(E1303,HD_Odo!$C$2:$D$1381,2,FALSE)</f>
        <v>389550.04</v>
      </c>
      <c r="G1303" s="92" t="str">
        <f>'EMFAC2017EI-2011Class'!H4884</f>
        <v>2021-T6 OOS Small-21</v>
      </c>
      <c r="H1303" s="77">
        <f t="shared" si="41"/>
        <v>0.91501785432405969</v>
      </c>
      <c r="J1303" s="13"/>
      <c r="N1303" s="37"/>
      <c r="O1303" s="36"/>
    </row>
    <row r="1304" spans="1:15" ht="13.7" customHeight="1" x14ac:dyDescent="0.25">
      <c r="A1304" s="85">
        <f>'EMFAC2017EI-2011Class'!B4885</f>
        <v>2021</v>
      </c>
      <c r="B1304" s="86" t="str">
        <f>'EMFAC2017EI-2011Class'!C4885</f>
        <v>T6 Public</v>
      </c>
      <c r="C1304" s="85">
        <f>'EMFAC2017EI-2011Class'!D4885</f>
        <v>2022</v>
      </c>
      <c r="D1304" s="85">
        <f>'EMFAC2017EI-2011Class'!F4885</f>
        <v>-1</v>
      </c>
      <c r="E1304" s="87" t="str">
        <f t="shared" si="42"/>
        <v>T6 Public--1</v>
      </c>
      <c r="F1304" s="88">
        <f>VLOOKUP(E1304,HD_Odo!$C$2:$D$1381,2,FALSE)</f>
        <v>2967.5</v>
      </c>
      <c r="G1304" s="92" t="str">
        <f>'EMFAC2017EI-2011Class'!H4885</f>
        <v>2021-T6 Public--1</v>
      </c>
      <c r="H1304" s="77">
        <f t="shared" si="41"/>
        <v>0.99369199610231995</v>
      </c>
      <c r="J1304" s="13"/>
      <c r="N1304" s="37"/>
      <c r="O1304" s="36"/>
    </row>
    <row r="1305" spans="1:15" ht="13.7" customHeight="1" x14ac:dyDescent="0.25">
      <c r="A1305" s="85">
        <f>'EMFAC2017EI-2011Class'!B4886</f>
        <v>2021</v>
      </c>
      <c r="B1305" s="86" t="str">
        <f>'EMFAC2017EI-2011Class'!C4886</f>
        <v>T6 Public</v>
      </c>
      <c r="C1305" s="85">
        <f>'EMFAC2017EI-2011Class'!D4886</f>
        <v>2021</v>
      </c>
      <c r="D1305" s="85">
        <f>'EMFAC2017EI-2011Class'!F4886</f>
        <v>0</v>
      </c>
      <c r="E1305" s="87" t="str">
        <f t="shared" si="42"/>
        <v>T6 Public-0</v>
      </c>
      <c r="F1305" s="88">
        <f>VLOOKUP(E1305,HD_Odo!$C$2:$D$1381,2,FALSE)</f>
        <v>10089.5</v>
      </c>
      <c r="G1305" s="92" t="str">
        <f>'EMFAC2017EI-2011Class'!H4886</f>
        <v>2021-T6 Public-0</v>
      </c>
      <c r="H1305" s="77">
        <f t="shared" si="41"/>
        <v>0.97961779884694833</v>
      </c>
      <c r="J1305" s="13"/>
      <c r="N1305" s="37"/>
      <c r="O1305" s="36"/>
    </row>
    <row r="1306" spans="1:15" ht="13.7" customHeight="1" x14ac:dyDescent="0.25">
      <c r="A1306" s="85">
        <f>'EMFAC2017EI-2011Class'!B4887</f>
        <v>2021</v>
      </c>
      <c r="B1306" s="86" t="str">
        <f>'EMFAC2017EI-2011Class'!C4887</f>
        <v>T6 Public</v>
      </c>
      <c r="C1306" s="85">
        <f>'EMFAC2017EI-2011Class'!D4887</f>
        <v>2020</v>
      </c>
      <c r="D1306" s="85">
        <f>'EMFAC2017EI-2011Class'!F4887</f>
        <v>1</v>
      </c>
      <c r="E1306" s="87" t="str">
        <f t="shared" si="42"/>
        <v>T6 Public-1</v>
      </c>
      <c r="F1306" s="88">
        <f>VLOOKUP(E1306,HD_Odo!$C$2:$D$1381,2,FALSE)</f>
        <v>17089.5</v>
      </c>
      <c r="G1306" s="92" t="str">
        <f>'EMFAC2017EI-2011Class'!H4887</f>
        <v>2021-T6 Public-1</v>
      </c>
      <c r="H1306" s="77">
        <f t="shared" si="41"/>
        <v>0.96708337285028678</v>
      </c>
      <c r="J1306" s="13"/>
      <c r="N1306" s="37"/>
      <c r="O1306" s="36"/>
    </row>
    <row r="1307" spans="1:15" ht="13.7" customHeight="1" x14ac:dyDescent="0.25">
      <c r="A1307" s="85">
        <f>'EMFAC2017EI-2011Class'!B4888</f>
        <v>2021</v>
      </c>
      <c r="B1307" s="86" t="str">
        <f>'EMFAC2017EI-2011Class'!C4888</f>
        <v>T6 Public</v>
      </c>
      <c r="C1307" s="85">
        <f>'EMFAC2017EI-2011Class'!D4888</f>
        <v>2019</v>
      </c>
      <c r="D1307" s="85">
        <f>'EMFAC2017EI-2011Class'!F4888</f>
        <v>2</v>
      </c>
      <c r="E1307" s="87" t="str">
        <f t="shared" si="42"/>
        <v>T6 Public-2</v>
      </c>
      <c r="F1307" s="88">
        <f>VLOOKUP(E1307,HD_Odo!$C$2:$D$1381,2,FALSE)</f>
        <v>23968.5</v>
      </c>
      <c r="G1307" s="92" t="str">
        <f>'EMFAC2017EI-2011Class'!H4888</f>
        <v>2021-T6 Public-2</v>
      </c>
      <c r="H1307" s="77">
        <f t="shared" si="41"/>
        <v>0.95585242958052918</v>
      </c>
      <c r="J1307" s="13"/>
      <c r="N1307" s="37"/>
      <c r="O1307" s="36"/>
    </row>
    <row r="1308" spans="1:15" ht="13.7" customHeight="1" x14ac:dyDescent="0.25">
      <c r="A1308" s="85">
        <f>'EMFAC2017EI-2011Class'!B4889</f>
        <v>2021</v>
      </c>
      <c r="B1308" s="86" t="str">
        <f>'EMFAC2017EI-2011Class'!C4889</f>
        <v>T6 Public</v>
      </c>
      <c r="C1308" s="85">
        <f>'EMFAC2017EI-2011Class'!D4889</f>
        <v>2018</v>
      </c>
      <c r="D1308" s="85">
        <f>'EMFAC2017EI-2011Class'!F4889</f>
        <v>3</v>
      </c>
      <c r="E1308" s="87" t="str">
        <f t="shared" si="42"/>
        <v>T6 Public-3</v>
      </c>
      <c r="F1308" s="88">
        <f>VLOOKUP(E1308,HD_Odo!$C$2:$D$1381,2,FALSE)</f>
        <v>30725.5</v>
      </c>
      <c r="G1308" s="92" t="str">
        <f>'EMFAC2017EI-2011Class'!H4889</f>
        <v>2021-T6 Public-3</v>
      </c>
      <c r="H1308" s="77">
        <f t="shared" si="41"/>
        <v>0.94573759024394954</v>
      </c>
      <c r="J1308" s="13"/>
      <c r="N1308" s="37"/>
      <c r="O1308" s="36"/>
    </row>
    <row r="1309" spans="1:15" ht="13.7" customHeight="1" x14ac:dyDescent="0.25">
      <c r="A1309" s="85">
        <f>'EMFAC2017EI-2011Class'!B4890</f>
        <v>2021</v>
      </c>
      <c r="B1309" s="86" t="str">
        <f>'EMFAC2017EI-2011Class'!C4890</f>
        <v>T6 Public</v>
      </c>
      <c r="C1309" s="85">
        <f>'EMFAC2017EI-2011Class'!D4890</f>
        <v>2017</v>
      </c>
      <c r="D1309" s="85">
        <f>'EMFAC2017EI-2011Class'!F4890</f>
        <v>4</v>
      </c>
      <c r="E1309" s="87" t="str">
        <f t="shared" si="42"/>
        <v>T6 Public-4</v>
      </c>
      <c r="F1309" s="88">
        <f>VLOOKUP(E1309,HD_Odo!$C$2:$D$1381,2,FALSE)</f>
        <v>37361.5</v>
      </c>
      <c r="G1309" s="92" t="str">
        <f>'EMFAC2017EI-2011Class'!H4890</f>
        <v>2021-T6 Public-4</v>
      </c>
      <c r="H1309" s="77">
        <f t="shared" si="41"/>
        <v>0.93658329625364811</v>
      </c>
      <c r="J1309" s="13"/>
      <c r="N1309" s="37"/>
      <c r="O1309" s="36"/>
    </row>
    <row r="1310" spans="1:15" ht="13.7" customHeight="1" x14ac:dyDescent="0.25">
      <c r="A1310" s="85">
        <f>'EMFAC2017EI-2011Class'!B4891</f>
        <v>2021</v>
      </c>
      <c r="B1310" s="86" t="str">
        <f>'EMFAC2017EI-2011Class'!C4891</f>
        <v>T6 Public</v>
      </c>
      <c r="C1310" s="85">
        <f>'EMFAC2017EI-2011Class'!D4891</f>
        <v>2016</v>
      </c>
      <c r="D1310" s="85">
        <f>'EMFAC2017EI-2011Class'!F4891</f>
        <v>5</v>
      </c>
      <c r="E1310" s="87" t="str">
        <f t="shared" si="42"/>
        <v>T6 Public-5</v>
      </c>
      <c r="F1310" s="88">
        <f>VLOOKUP(E1310,HD_Odo!$C$2:$D$1381,2,FALSE)</f>
        <v>43875.5</v>
      </c>
      <c r="G1310" s="92" t="str">
        <f>'EMFAC2017EI-2011Class'!H4891</f>
        <v>2021-T6 Public-5</v>
      </c>
      <c r="H1310" s="77">
        <f t="shared" si="41"/>
        <v>0.92826411694500455</v>
      </c>
      <c r="J1310" s="13"/>
      <c r="N1310" s="37"/>
      <c r="O1310" s="36"/>
    </row>
    <row r="1311" spans="1:15" ht="13.7" customHeight="1" x14ac:dyDescent="0.25">
      <c r="A1311" s="85">
        <f>'EMFAC2017EI-2011Class'!B4892</f>
        <v>2021</v>
      </c>
      <c r="B1311" s="86" t="str">
        <f>'EMFAC2017EI-2011Class'!C4892</f>
        <v>T6 Public</v>
      </c>
      <c r="C1311" s="85">
        <f>'EMFAC2017EI-2011Class'!D4892</f>
        <v>2015</v>
      </c>
      <c r="D1311" s="85">
        <f>'EMFAC2017EI-2011Class'!F4892</f>
        <v>6</v>
      </c>
      <c r="E1311" s="87" t="str">
        <f t="shared" si="42"/>
        <v>T6 Public-6</v>
      </c>
      <c r="F1311" s="88">
        <f>VLOOKUP(E1311,HD_Odo!$C$2:$D$1381,2,FALSE)</f>
        <v>50267.5</v>
      </c>
      <c r="G1311" s="92" t="str">
        <f>'EMFAC2017EI-2011Class'!H4892</f>
        <v>2021-T6 Public-6</v>
      </c>
      <c r="H1311" s="77">
        <f t="shared" si="41"/>
        <v>0.92067458095177102</v>
      </c>
      <c r="J1311" s="13"/>
      <c r="N1311" s="37"/>
      <c r="O1311" s="36"/>
    </row>
    <row r="1312" spans="1:15" ht="13.7" customHeight="1" x14ac:dyDescent="0.25">
      <c r="A1312" s="85">
        <f>'EMFAC2017EI-2011Class'!B4893</f>
        <v>2021</v>
      </c>
      <c r="B1312" s="86" t="str">
        <f>'EMFAC2017EI-2011Class'!C4893</f>
        <v>T6 Public</v>
      </c>
      <c r="C1312" s="85">
        <f>'EMFAC2017EI-2011Class'!D4893</f>
        <v>2014</v>
      </c>
      <c r="D1312" s="85">
        <f>'EMFAC2017EI-2011Class'!F4893</f>
        <v>7</v>
      </c>
      <c r="E1312" s="87" t="str">
        <f t="shared" si="42"/>
        <v>T6 Public-7</v>
      </c>
      <c r="F1312" s="88">
        <f>VLOOKUP(E1312,HD_Odo!$C$2:$D$1381,2,FALSE)</f>
        <v>56538.5</v>
      </c>
      <c r="G1312" s="92" t="str">
        <f>'EMFAC2017EI-2011Class'!H4893</f>
        <v>2021-T6 Public-7</v>
      </c>
      <c r="H1312" s="77">
        <f t="shared" si="41"/>
        <v>0.91372529660924839</v>
      </c>
      <c r="J1312" s="13"/>
      <c r="N1312" s="37"/>
      <c r="O1312" s="36"/>
    </row>
    <row r="1313" spans="1:15" ht="13.7" customHeight="1" x14ac:dyDescent="0.25">
      <c r="A1313" s="85">
        <f>'EMFAC2017EI-2011Class'!B4894</f>
        <v>2021</v>
      </c>
      <c r="B1313" s="86" t="str">
        <f>'EMFAC2017EI-2011Class'!C4894</f>
        <v>T6 Public</v>
      </c>
      <c r="C1313" s="85">
        <f>'EMFAC2017EI-2011Class'!D4894</f>
        <v>2013</v>
      </c>
      <c r="D1313" s="85">
        <f>'EMFAC2017EI-2011Class'!F4894</f>
        <v>8</v>
      </c>
      <c r="E1313" s="87" t="str">
        <f t="shared" si="42"/>
        <v>T6 Public-8</v>
      </c>
      <c r="F1313" s="88">
        <f>VLOOKUP(E1313,HD_Odo!$C$2:$D$1381,2,FALSE)</f>
        <v>62687.5</v>
      </c>
      <c r="G1313" s="92" t="str">
        <f>'EMFAC2017EI-2011Class'!H4894</f>
        <v>2021-T6 Public-8</v>
      </c>
      <c r="H1313" s="77">
        <f t="shared" si="41"/>
        <v>0.88017028698211686</v>
      </c>
      <c r="J1313" s="13"/>
      <c r="N1313" s="37"/>
      <c r="O1313" s="36"/>
    </row>
    <row r="1314" spans="1:15" ht="13.7" customHeight="1" x14ac:dyDescent="0.25">
      <c r="A1314" s="85">
        <f>'EMFAC2017EI-2011Class'!B4895</f>
        <v>2021</v>
      </c>
      <c r="B1314" s="86" t="str">
        <f>'EMFAC2017EI-2011Class'!C4895</f>
        <v>T6 Public</v>
      </c>
      <c r="C1314" s="85">
        <f>'EMFAC2017EI-2011Class'!D4895</f>
        <v>2012</v>
      </c>
      <c r="D1314" s="85">
        <f>'EMFAC2017EI-2011Class'!F4895</f>
        <v>9</v>
      </c>
      <c r="E1314" s="87" t="str">
        <f t="shared" si="42"/>
        <v>T6 Public-9</v>
      </c>
      <c r="F1314" s="88">
        <f>VLOOKUP(E1314,HD_Odo!$C$2:$D$1381,2,FALSE)</f>
        <v>68715.5</v>
      </c>
      <c r="G1314" s="92" t="str">
        <f>'EMFAC2017EI-2011Class'!H4895</f>
        <v>2021-T6 Public-9</v>
      </c>
      <c r="H1314" s="77">
        <f t="shared" si="41"/>
        <v>0.87375351118774081</v>
      </c>
      <c r="J1314" s="13"/>
      <c r="N1314" s="37"/>
      <c r="O1314" s="36"/>
    </row>
    <row r="1315" spans="1:15" ht="13.7" customHeight="1" x14ac:dyDescent="0.25">
      <c r="A1315" s="85">
        <f>'EMFAC2017EI-2011Class'!B4896</f>
        <v>2021</v>
      </c>
      <c r="B1315" s="86" t="str">
        <f>'EMFAC2017EI-2011Class'!C4896</f>
        <v>T6 Public</v>
      </c>
      <c r="C1315" s="85">
        <f>'EMFAC2017EI-2011Class'!D4896</f>
        <v>2011</v>
      </c>
      <c r="D1315" s="85">
        <f>'EMFAC2017EI-2011Class'!F4896</f>
        <v>10</v>
      </c>
      <c r="E1315" s="87" t="str">
        <f t="shared" si="42"/>
        <v>T6 Public-10</v>
      </c>
      <c r="F1315" s="88">
        <f>VLOOKUP(E1315,HD_Odo!$C$2:$D$1381,2,FALSE)</f>
        <v>74621.5</v>
      </c>
      <c r="G1315" s="92" t="str">
        <f>'EMFAC2017EI-2011Class'!H4896</f>
        <v>2021-T6 Public-10</v>
      </c>
      <c r="H1315" s="77">
        <f t="shared" si="41"/>
        <v>0.86793268166743065</v>
      </c>
      <c r="J1315" s="13"/>
      <c r="N1315" s="37"/>
      <c r="O1315" s="36"/>
    </row>
    <row r="1316" spans="1:15" ht="13.7" customHeight="1" x14ac:dyDescent="0.25">
      <c r="A1316" s="85">
        <f>'EMFAC2017EI-2011Class'!B4897</f>
        <v>2021</v>
      </c>
      <c r="B1316" s="86" t="str">
        <f>'EMFAC2017EI-2011Class'!C4897</f>
        <v>T6 Public</v>
      </c>
      <c r="C1316" s="85">
        <f>'EMFAC2017EI-2011Class'!D4897</f>
        <v>2010</v>
      </c>
      <c r="D1316" s="85">
        <f>'EMFAC2017EI-2011Class'!F4897</f>
        <v>11</v>
      </c>
      <c r="E1316" s="87" t="str">
        <f t="shared" si="42"/>
        <v>T6 Public-11</v>
      </c>
      <c r="F1316" s="88">
        <f>VLOOKUP(E1316,HD_Odo!$C$2:$D$1381,2,FALSE)</f>
        <v>80405.5</v>
      </c>
      <c r="G1316" s="92" t="str">
        <f>'EMFAC2017EI-2011Class'!H4897</f>
        <v>2021-T6 Public-11</v>
      </c>
      <c r="H1316" s="77">
        <f t="shared" si="41"/>
        <v>0.89643934203442888</v>
      </c>
      <c r="J1316" s="13"/>
      <c r="N1316" s="37"/>
      <c r="O1316" s="36"/>
    </row>
    <row r="1317" spans="1:15" ht="13.7" customHeight="1" x14ac:dyDescent="0.25">
      <c r="A1317" s="85">
        <f>'EMFAC2017EI-2011Class'!B4898</f>
        <v>2021</v>
      </c>
      <c r="B1317" s="86" t="str">
        <f>'EMFAC2017EI-2011Class'!C4898</f>
        <v>T6 Public</v>
      </c>
      <c r="C1317" s="85">
        <f>'EMFAC2017EI-2011Class'!D4898</f>
        <v>2009</v>
      </c>
      <c r="D1317" s="85">
        <f>'EMFAC2017EI-2011Class'!F4898</f>
        <v>12</v>
      </c>
      <c r="E1317" s="87" t="str">
        <f t="shared" si="42"/>
        <v>T6 Public-12</v>
      </c>
      <c r="F1317" s="88">
        <f>VLOOKUP(E1317,HD_Odo!$C$2:$D$1381,2,FALSE)</f>
        <v>86068.5</v>
      </c>
      <c r="G1317" s="92" t="str">
        <f>'EMFAC2017EI-2011Class'!H4898</f>
        <v>2021-T6 Public-12</v>
      </c>
      <c r="H1317" s="77">
        <f t="shared" si="41"/>
        <v>0.89144810552201548</v>
      </c>
      <c r="J1317" s="13"/>
      <c r="N1317" s="37"/>
      <c r="O1317" s="36"/>
    </row>
    <row r="1318" spans="1:15" ht="13.7" customHeight="1" x14ac:dyDescent="0.25">
      <c r="A1318" s="85">
        <f>'EMFAC2017EI-2011Class'!B4899</f>
        <v>2021</v>
      </c>
      <c r="B1318" s="86" t="str">
        <f>'EMFAC2017EI-2011Class'!C4899</f>
        <v>T6 Public</v>
      </c>
      <c r="C1318" s="85">
        <f>'EMFAC2017EI-2011Class'!D4899</f>
        <v>2008</v>
      </c>
      <c r="D1318" s="85">
        <f>'EMFAC2017EI-2011Class'!F4899</f>
        <v>13</v>
      </c>
      <c r="E1318" s="87" t="str">
        <f t="shared" si="42"/>
        <v>T6 Public-13</v>
      </c>
      <c r="F1318" s="88">
        <f>VLOOKUP(E1318,HD_Odo!$C$2:$D$1381,2,FALSE)</f>
        <v>91609.5</v>
      </c>
      <c r="G1318" s="92" t="str">
        <f>'EMFAC2017EI-2011Class'!H4899</f>
        <v>2021-T6 Public-13</v>
      </c>
      <c r="H1318" s="77">
        <f t="shared" si="41"/>
        <v>0.88676109596872821</v>
      </c>
      <c r="J1318" s="13"/>
      <c r="N1318" s="37"/>
      <c r="O1318" s="36"/>
    </row>
    <row r="1319" spans="1:15" ht="13.7" customHeight="1" x14ac:dyDescent="0.25">
      <c r="A1319" s="85">
        <f>'EMFAC2017EI-2011Class'!B4900</f>
        <v>2021</v>
      </c>
      <c r="B1319" s="86" t="str">
        <f>'EMFAC2017EI-2011Class'!C4900</f>
        <v>T6 Public</v>
      </c>
      <c r="C1319" s="85">
        <f>'EMFAC2017EI-2011Class'!D4900</f>
        <v>2007</v>
      </c>
      <c r="D1319" s="85">
        <f>'EMFAC2017EI-2011Class'!F4900</f>
        <v>14</v>
      </c>
      <c r="E1319" s="87" t="str">
        <f t="shared" si="42"/>
        <v>T6 Public-14</v>
      </c>
      <c r="F1319" s="88">
        <f>VLOOKUP(E1319,HD_Odo!$C$2:$D$1381,2,FALSE)</f>
        <v>97029.5</v>
      </c>
      <c r="G1319" s="92" t="str">
        <f>'EMFAC2017EI-2011Class'!H4900</f>
        <v>2021-T6 Public-14</v>
      </c>
      <c r="H1319" s="77">
        <f t="shared" si="41"/>
        <v>0.93564991844579359</v>
      </c>
      <c r="J1319" s="13"/>
      <c r="N1319" s="37"/>
      <c r="O1319" s="36"/>
    </row>
    <row r="1320" spans="1:15" ht="13.7" customHeight="1" x14ac:dyDescent="0.25">
      <c r="A1320" s="85">
        <f>'EMFAC2017EI-2011Class'!B4901</f>
        <v>2021</v>
      </c>
      <c r="B1320" s="86" t="str">
        <f>'EMFAC2017EI-2011Class'!C4901</f>
        <v>T6 Public</v>
      </c>
      <c r="C1320" s="85">
        <f>'EMFAC2017EI-2011Class'!D4901</f>
        <v>2006</v>
      </c>
      <c r="D1320" s="85">
        <f>'EMFAC2017EI-2011Class'!F4901</f>
        <v>15</v>
      </c>
      <c r="E1320" s="87" t="str">
        <f t="shared" si="42"/>
        <v>T6 Public-15</v>
      </c>
      <c r="F1320" s="88">
        <f>VLOOKUP(E1320,HD_Odo!$C$2:$D$1381,2,FALSE)</f>
        <v>102327.5</v>
      </c>
      <c r="G1320" s="92" t="str">
        <f>'EMFAC2017EI-2011Class'!H4901</f>
        <v>2021-T6 Public-15</v>
      </c>
      <c r="H1320" s="77">
        <f t="shared" si="41"/>
        <v>0.93312745082280157</v>
      </c>
      <c r="J1320" s="13"/>
      <c r="N1320" s="37"/>
      <c r="O1320" s="36"/>
    </row>
    <row r="1321" spans="1:15" ht="13.7" customHeight="1" x14ac:dyDescent="0.25">
      <c r="A1321" s="85">
        <f>'EMFAC2017EI-2011Class'!B4902</f>
        <v>2021</v>
      </c>
      <c r="B1321" s="86" t="str">
        <f>'EMFAC2017EI-2011Class'!C4902</f>
        <v>T6 Public</v>
      </c>
      <c r="C1321" s="85">
        <f>'EMFAC2017EI-2011Class'!D4902</f>
        <v>2005</v>
      </c>
      <c r="D1321" s="85">
        <f>'EMFAC2017EI-2011Class'!F4902</f>
        <v>16</v>
      </c>
      <c r="E1321" s="87" t="str">
        <f t="shared" si="42"/>
        <v>T6 Public-16</v>
      </c>
      <c r="F1321" s="88">
        <f>VLOOKUP(E1321,HD_Odo!$C$2:$D$1381,2,FALSE)</f>
        <v>107504.5</v>
      </c>
      <c r="G1321" s="92" t="str">
        <f>'EMFAC2017EI-2011Class'!H4902</f>
        <v>2021-T6 Public-16</v>
      </c>
      <c r="H1321" s="77">
        <f t="shared" si="41"/>
        <v>0.93073276974868813</v>
      </c>
      <c r="J1321" s="13"/>
      <c r="N1321" s="37"/>
      <c r="O1321" s="36"/>
    </row>
    <row r="1322" spans="1:15" ht="13.7" customHeight="1" x14ac:dyDescent="0.25">
      <c r="A1322" s="85">
        <f>'EMFAC2017EI-2011Class'!B4903</f>
        <v>2021</v>
      </c>
      <c r="B1322" s="86" t="str">
        <f>'EMFAC2017EI-2011Class'!C4903</f>
        <v>T6 Public</v>
      </c>
      <c r="C1322" s="85">
        <f>'EMFAC2017EI-2011Class'!D4903</f>
        <v>2004</v>
      </c>
      <c r="D1322" s="85">
        <f>'EMFAC2017EI-2011Class'!F4903</f>
        <v>17</v>
      </c>
      <c r="E1322" s="87" t="str">
        <f t="shared" si="42"/>
        <v>T6 Public-17</v>
      </c>
      <c r="F1322" s="88">
        <f>VLOOKUP(E1322,HD_Odo!$C$2:$D$1381,2,FALSE)</f>
        <v>112559.5</v>
      </c>
      <c r="G1322" s="92" t="str">
        <f>'EMFAC2017EI-2011Class'!H4903</f>
        <v>2021-T6 Public-17</v>
      </c>
      <c r="H1322" s="77">
        <f t="shared" si="41"/>
        <v>0.9284586672628482</v>
      </c>
      <c r="J1322" s="13"/>
      <c r="N1322" s="37"/>
      <c r="O1322" s="36"/>
    </row>
    <row r="1323" spans="1:15" ht="13.7" customHeight="1" x14ac:dyDescent="0.25">
      <c r="A1323" s="85">
        <f>'EMFAC2017EI-2011Class'!B4904</f>
        <v>2021</v>
      </c>
      <c r="B1323" s="86" t="str">
        <f>'EMFAC2017EI-2011Class'!C4904</f>
        <v>T6 Public</v>
      </c>
      <c r="C1323" s="85">
        <f>'EMFAC2017EI-2011Class'!D4904</f>
        <v>2003</v>
      </c>
      <c r="D1323" s="85">
        <f>'EMFAC2017EI-2011Class'!F4904</f>
        <v>18</v>
      </c>
      <c r="E1323" s="87" t="str">
        <f t="shared" si="42"/>
        <v>T6 Public-18</v>
      </c>
      <c r="F1323" s="88">
        <f>VLOOKUP(E1323,HD_Odo!$C$2:$D$1381,2,FALSE)</f>
        <v>117492.5</v>
      </c>
      <c r="G1323" s="92" t="str">
        <f>'EMFAC2017EI-2011Class'!H4904</f>
        <v>2021-T6 Public-18</v>
      </c>
      <c r="H1323" s="77">
        <f t="shared" si="41"/>
        <v>0.95424034216712317</v>
      </c>
      <c r="J1323" s="13"/>
      <c r="N1323" s="37"/>
      <c r="O1323" s="36"/>
    </row>
    <row r="1324" spans="1:15" ht="13.7" customHeight="1" x14ac:dyDescent="0.25">
      <c r="A1324" s="85">
        <f>'EMFAC2017EI-2011Class'!B4905</f>
        <v>2021</v>
      </c>
      <c r="B1324" s="86" t="str">
        <f>'EMFAC2017EI-2011Class'!C4905</f>
        <v>T6 Public</v>
      </c>
      <c r="C1324" s="85">
        <f>'EMFAC2017EI-2011Class'!D4905</f>
        <v>2002</v>
      </c>
      <c r="D1324" s="85">
        <f>'EMFAC2017EI-2011Class'!F4905</f>
        <v>19</v>
      </c>
      <c r="E1324" s="87" t="str">
        <f t="shared" si="42"/>
        <v>T6 Public-19</v>
      </c>
      <c r="F1324" s="88">
        <f>VLOOKUP(E1324,HD_Odo!$C$2:$D$1381,2,FALSE)</f>
        <v>122304.5</v>
      </c>
      <c r="G1324" s="92" t="str">
        <f>'EMFAC2017EI-2011Class'!H4905</f>
        <v>2021-T6 Public-19</v>
      </c>
      <c r="H1324" s="77">
        <f t="shared" si="41"/>
        <v>0.95301877471508867</v>
      </c>
      <c r="J1324" s="13"/>
      <c r="N1324" s="37"/>
      <c r="O1324" s="36"/>
    </row>
    <row r="1325" spans="1:15" ht="13.7" customHeight="1" x14ac:dyDescent="0.25">
      <c r="A1325" s="85">
        <f>'EMFAC2017EI-2011Class'!B4906</f>
        <v>2021</v>
      </c>
      <c r="B1325" s="86" t="str">
        <f>'EMFAC2017EI-2011Class'!C4906</f>
        <v>T6 Public</v>
      </c>
      <c r="C1325" s="85">
        <f>'EMFAC2017EI-2011Class'!D4906</f>
        <v>2001</v>
      </c>
      <c r="D1325" s="85">
        <f>'EMFAC2017EI-2011Class'!F4906</f>
        <v>20</v>
      </c>
      <c r="E1325" s="87" t="str">
        <f t="shared" si="42"/>
        <v>T6 Public-20</v>
      </c>
      <c r="F1325" s="88">
        <f>VLOOKUP(E1325,HD_Odo!$C$2:$D$1381,2,FALSE)</f>
        <v>126913.5</v>
      </c>
      <c r="G1325" s="92" t="str">
        <f>'EMFAC2017EI-2011Class'!H4906</f>
        <v>2021-T6 Public-20</v>
      </c>
      <c r="H1325" s="77">
        <f t="shared" si="41"/>
        <v>0.95187971554877526</v>
      </c>
      <c r="J1325" s="13"/>
      <c r="N1325" s="37"/>
      <c r="O1325" s="36"/>
    </row>
    <row r="1326" spans="1:15" ht="13.7" customHeight="1" x14ac:dyDescent="0.25">
      <c r="A1326" s="85">
        <f>'EMFAC2017EI-2011Class'!B4907</f>
        <v>2021</v>
      </c>
      <c r="B1326" s="86" t="str">
        <f>'EMFAC2017EI-2011Class'!C4907</f>
        <v>T6 Public</v>
      </c>
      <c r="C1326" s="85">
        <f>'EMFAC2017EI-2011Class'!D4907</f>
        <v>2000</v>
      </c>
      <c r="D1326" s="85">
        <f>'EMFAC2017EI-2011Class'!F4907</f>
        <v>21</v>
      </c>
      <c r="E1326" s="87" t="str">
        <f t="shared" si="42"/>
        <v>T6 Public-21</v>
      </c>
      <c r="F1326" s="88">
        <f>VLOOKUP(E1326,HD_Odo!$C$2:$D$1381,2,FALSE)</f>
        <v>131482.5</v>
      </c>
      <c r="G1326" s="92" t="str">
        <f>'EMFAC2017EI-2011Class'!H4907</f>
        <v>2021-T6 Public-21</v>
      </c>
      <c r="H1326" s="77">
        <f t="shared" si="41"/>
        <v>0.95077929495915636</v>
      </c>
      <c r="J1326" s="13"/>
      <c r="N1326" s="37"/>
      <c r="O1326" s="36"/>
    </row>
    <row r="1327" spans="1:15" ht="13.7" customHeight="1" x14ac:dyDescent="0.25">
      <c r="A1327" s="85">
        <f>'EMFAC2017EI-2011Class'!B4908</f>
        <v>2021</v>
      </c>
      <c r="B1327" s="86" t="str">
        <f>'EMFAC2017EI-2011Class'!C4908</f>
        <v>T6 Public</v>
      </c>
      <c r="C1327" s="85">
        <f>'EMFAC2017EI-2011Class'!D4908</f>
        <v>1999</v>
      </c>
      <c r="D1327" s="85">
        <f>'EMFAC2017EI-2011Class'!F4908</f>
        <v>22</v>
      </c>
      <c r="E1327" s="87" t="str">
        <f t="shared" si="42"/>
        <v>T6 Public-22</v>
      </c>
      <c r="F1327" s="88">
        <f>VLOOKUP(E1327,HD_Odo!$C$2:$D$1381,2,FALSE)</f>
        <v>135929.5</v>
      </c>
      <c r="G1327" s="92" t="str">
        <f>'EMFAC2017EI-2011Class'!H4908</f>
        <v>2021-T6 Public-22</v>
      </c>
      <c r="H1327" s="77">
        <f t="shared" si="41"/>
        <v>0.94973472223391853</v>
      </c>
      <c r="J1327" s="13"/>
      <c r="N1327" s="37"/>
      <c r="O1327" s="36"/>
    </row>
    <row r="1328" spans="1:15" ht="13.7" customHeight="1" x14ac:dyDescent="0.25">
      <c r="A1328" s="85">
        <f>'EMFAC2017EI-2011Class'!B4909</f>
        <v>2021</v>
      </c>
      <c r="B1328" s="86" t="str">
        <f>'EMFAC2017EI-2011Class'!C4909</f>
        <v>T6 Public</v>
      </c>
      <c r="C1328" s="85">
        <f>'EMFAC2017EI-2011Class'!D4909</f>
        <v>1998</v>
      </c>
      <c r="D1328" s="85">
        <f>'EMFAC2017EI-2011Class'!F4909</f>
        <v>23</v>
      </c>
      <c r="E1328" s="87" t="str">
        <f t="shared" si="42"/>
        <v>T6 Public-23</v>
      </c>
      <c r="F1328" s="88">
        <f>VLOOKUP(E1328,HD_Odo!$C$2:$D$1381,2,FALSE)</f>
        <v>140255.5</v>
      </c>
      <c r="G1328" s="92" t="str">
        <f>'EMFAC2017EI-2011Class'!H4909</f>
        <v>2021-T6 Public-23</v>
      </c>
      <c r="H1328" s="77">
        <f t="shared" si="41"/>
        <v>0.94874271721474168</v>
      </c>
      <c r="J1328" s="13"/>
      <c r="N1328" s="37"/>
      <c r="O1328" s="36"/>
    </row>
    <row r="1329" spans="1:15" ht="13.7" customHeight="1" x14ac:dyDescent="0.25">
      <c r="A1329" s="85">
        <f>'EMFAC2017EI-2011Class'!B4910</f>
        <v>2021</v>
      </c>
      <c r="B1329" s="86" t="str">
        <f>'EMFAC2017EI-2011Class'!C4910</f>
        <v>T6 Public</v>
      </c>
      <c r="C1329" s="85">
        <f>'EMFAC2017EI-2011Class'!D4910</f>
        <v>1997</v>
      </c>
      <c r="D1329" s="85">
        <f>'EMFAC2017EI-2011Class'!F4910</f>
        <v>24</v>
      </c>
      <c r="E1329" s="87" t="str">
        <f t="shared" si="42"/>
        <v>T6 Public-24</v>
      </c>
      <c r="F1329" s="88">
        <f>VLOOKUP(E1329,HD_Odo!$C$2:$D$1381,2,FALSE)</f>
        <v>144459.5</v>
      </c>
      <c r="G1329" s="92" t="str">
        <f>'EMFAC2017EI-2011Class'!H4910</f>
        <v>2021-T6 Public-24</v>
      </c>
      <c r="H1329" s="77">
        <f t="shared" si="41"/>
        <v>0.9478007101018654</v>
      </c>
      <c r="J1329" s="13"/>
      <c r="N1329" s="37"/>
      <c r="O1329" s="36"/>
    </row>
    <row r="1330" spans="1:15" ht="13.7" customHeight="1" x14ac:dyDescent="0.25">
      <c r="A1330" s="85">
        <f>'EMFAC2017EI-2011Class'!B4911</f>
        <v>2021</v>
      </c>
      <c r="B1330" s="86" t="str">
        <f>'EMFAC2017EI-2011Class'!C4911</f>
        <v>T6 Public</v>
      </c>
      <c r="C1330" s="85">
        <f>'EMFAC2017EI-2011Class'!D4911</f>
        <v>1996</v>
      </c>
      <c r="D1330" s="85">
        <f>'EMFAC2017EI-2011Class'!F4911</f>
        <v>25</v>
      </c>
      <c r="E1330" s="87" t="str">
        <f t="shared" si="42"/>
        <v>T6 Public-25</v>
      </c>
      <c r="F1330" s="88">
        <f>VLOOKUP(E1330,HD_Odo!$C$2:$D$1381,2,FALSE)</f>
        <v>148541.5</v>
      </c>
      <c r="G1330" s="92" t="str">
        <f>'EMFAC2017EI-2011Class'!H4911</f>
        <v>2021-T6 Public-25</v>
      </c>
      <c r="H1330" s="77">
        <f t="shared" si="41"/>
        <v>0.94690611713803807</v>
      </c>
      <c r="J1330" s="13"/>
      <c r="N1330" s="37"/>
      <c r="O1330" s="36"/>
    </row>
    <row r="1331" spans="1:15" ht="13.7" customHeight="1" x14ac:dyDescent="0.25">
      <c r="A1331" s="85">
        <f>'EMFAC2017EI-2011Class'!B4912</f>
        <v>2021</v>
      </c>
      <c r="B1331" s="86" t="str">
        <f>'EMFAC2017EI-2011Class'!C4912</f>
        <v>T6 Public</v>
      </c>
      <c r="C1331" s="85">
        <f>'EMFAC2017EI-2011Class'!D4912</f>
        <v>1995</v>
      </c>
      <c r="D1331" s="85">
        <f>'EMFAC2017EI-2011Class'!F4912</f>
        <v>26</v>
      </c>
      <c r="E1331" s="87" t="str">
        <f t="shared" si="42"/>
        <v>T6 Public-26</v>
      </c>
      <c r="F1331" s="88">
        <f>VLOOKUP(E1331,HD_Odo!$C$2:$D$1381,2,FALSE)</f>
        <v>152502.5</v>
      </c>
      <c r="G1331" s="92" t="str">
        <f>'EMFAC2017EI-2011Class'!H4912</f>
        <v>2021-T6 Public-26</v>
      </c>
      <c r="H1331" s="77">
        <f t="shared" si="41"/>
        <v>0.94605634549550432</v>
      </c>
      <c r="J1331" s="13"/>
      <c r="N1331" s="37"/>
      <c r="O1331" s="36"/>
    </row>
    <row r="1332" spans="1:15" ht="13.7" customHeight="1" x14ac:dyDescent="0.25">
      <c r="A1332" s="85">
        <f>'EMFAC2017EI-2011Class'!B4913</f>
        <v>2021</v>
      </c>
      <c r="B1332" s="86" t="str">
        <f>'EMFAC2017EI-2011Class'!C4913</f>
        <v>T6 Public</v>
      </c>
      <c r="C1332" s="85">
        <f>'EMFAC2017EI-2011Class'!D4913</f>
        <v>1994</v>
      </c>
      <c r="D1332" s="85">
        <f>'EMFAC2017EI-2011Class'!F4913</f>
        <v>27</v>
      </c>
      <c r="E1332" s="87" t="str">
        <f t="shared" si="42"/>
        <v>T6 Public-27</v>
      </c>
      <c r="F1332" s="88">
        <f>VLOOKUP(E1332,HD_Odo!$C$2:$D$1381,2,FALSE)</f>
        <v>156341.5</v>
      </c>
      <c r="G1332" s="92" t="str">
        <f>'EMFAC2017EI-2011Class'!H4913</f>
        <v>2021-T6 Public-27</v>
      </c>
      <c r="H1332" s="77">
        <f t="shared" si="41"/>
        <v>0.94524942031289771</v>
      </c>
      <c r="J1332" s="13"/>
      <c r="N1332" s="37"/>
      <c r="O1332" s="36"/>
    </row>
    <row r="1333" spans="1:15" ht="13.7" customHeight="1" x14ac:dyDescent="0.25">
      <c r="A1333" s="85">
        <f>'EMFAC2017EI-2011Class'!B4914</f>
        <v>2021</v>
      </c>
      <c r="B1333" s="86" t="str">
        <f>'EMFAC2017EI-2011Class'!C4914</f>
        <v>T6 Public</v>
      </c>
      <c r="C1333" s="85">
        <f>'EMFAC2017EI-2011Class'!D4914</f>
        <v>1993</v>
      </c>
      <c r="D1333" s="85">
        <f>'EMFAC2017EI-2011Class'!F4914</f>
        <v>28</v>
      </c>
      <c r="E1333" s="87" t="str">
        <f t="shared" si="42"/>
        <v>T6 Public-28</v>
      </c>
      <c r="F1333" s="88">
        <f>VLOOKUP(E1333,HD_Odo!$C$2:$D$1381,2,FALSE)</f>
        <v>160059.5</v>
      </c>
      <c r="G1333" s="92" t="str">
        <f>'EMFAC2017EI-2011Class'!H4914</f>
        <v>2021-T6 Public-28</v>
      </c>
      <c r="H1333" s="77">
        <f t="shared" si="41"/>
        <v>0.94448310974270411</v>
      </c>
      <c r="J1333" s="13"/>
      <c r="N1333" s="37"/>
      <c r="O1333" s="36"/>
    </row>
    <row r="1334" spans="1:15" ht="13.7" customHeight="1" x14ac:dyDescent="0.25">
      <c r="A1334" s="85">
        <f>'EMFAC2017EI-2011Class'!B4915</f>
        <v>2021</v>
      </c>
      <c r="B1334" s="86" t="str">
        <f>'EMFAC2017EI-2011Class'!C4915</f>
        <v>T6 Public</v>
      </c>
      <c r="C1334" s="85">
        <f>'EMFAC2017EI-2011Class'!D4915</f>
        <v>1992</v>
      </c>
      <c r="D1334" s="85">
        <f>'EMFAC2017EI-2011Class'!F4915</f>
        <v>29</v>
      </c>
      <c r="E1334" s="87" t="str">
        <f t="shared" si="42"/>
        <v>T6 Public-29</v>
      </c>
      <c r="F1334" s="88">
        <f>VLOOKUP(E1334,HD_Odo!$C$2:$D$1381,2,FALSE)</f>
        <v>163655.5</v>
      </c>
      <c r="G1334" s="92" t="str">
        <f>'EMFAC2017EI-2011Class'!H4915</f>
        <v>2021-T6 Public-29</v>
      </c>
      <c r="H1334" s="77">
        <f t="shared" si="41"/>
        <v>0.94375575181443716</v>
      </c>
      <c r="J1334" s="13"/>
      <c r="N1334" s="37"/>
      <c r="O1334" s="36"/>
    </row>
    <row r="1335" spans="1:15" ht="13.7" customHeight="1" x14ac:dyDescent="0.25">
      <c r="A1335" s="85">
        <f>'EMFAC2017EI-2011Class'!B4916</f>
        <v>2021</v>
      </c>
      <c r="B1335" s="86" t="str">
        <f>'EMFAC2017EI-2011Class'!C4916</f>
        <v>T6 Public</v>
      </c>
      <c r="C1335" s="85">
        <f>'EMFAC2017EI-2011Class'!D4916</f>
        <v>1991</v>
      </c>
      <c r="D1335" s="85">
        <f>'EMFAC2017EI-2011Class'!F4916</f>
        <v>30</v>
      </c>
      <c r="E1335" s="87" t="str">
        <f t="shared" si="42"/>
        <v>T6 Public-30</v>
      </c>
      <c r="F1335" s="88">
        <f>VLOOKUP(E1335,HD_Odo!$C$2:$D$1381,2,FALSE)</f>
        <v>167129.5</v>
      </c>
      <c r="G1335" s="92" t="str">
        <f>'EMFAC2017EI-2011Class'!H4916</f>
        <v>2021-T6 Public-30</v>
      </c>
      <c r="H1335" s="77">
        <f t="shared" si="41"/>
        <v>0.94306561345961593</v>
      </c>
      <c r="J1335" s="13"/>
      <c r="N1335" s="37"/>
      <c r="O1335" s="36"/>
    </row>
    <row r="1336" spans="1:15" ht="13.7" customHeight="1" x14ac:dyDescent="0.25">
      <c r="A1336" s="85">
        <f>'EMFAC2017EI-2011Class'!B4917</f>
        <v>2021</v>
      </c>
      <c r="B1336" s="86" t="str">
        <f>'EMFAC2017EI-2011Class'!C4917</f>
        <v>T6 Public</v>
      </c>
      <c r="C1336" s="85">
        <f>'EMFAC2017EI-2011Class'!D4917</f>
        <v>1990</v>
      </c>
      <c r="D1336" s="85">
        <f>'EMFAC2017EI-2011Class'!F4917</f>
        <v>31</v>
      </c>
      <c r="E1336" s="87" t="str">
        <f t="shared" si="42"/>
        <v>T6 Public-31</v>
      </c>
      <c r="F1336" s="88">
        <f>VLOOKUP(E1336,HD_Odo!$C$2:$D$1381,2,FALSE)</f>
        <v>170482.5</v>
      </c>
      <c r="G1336" s="92" t="str">
        <f>'EMFAC2017EI-2011Class'!H4917</f>
        <v>2021-T6 Public-31</v>
      </c>
      <c r="H1336" s="77">
        <f t="shared" si="41"/>
        <v>0.94241089754536411</v>
      </c>
      <c r="J1336" s="13"/>
      <c r="N1336" s="37"/>
      <c r="O1336" s="36"/>
    </row>
    <row r="1337" spans="1:15" ht="13.7" customHeight="1" x14ac:dyDescent="0.25">
      <c r="A1337" s="85">
        <f>'EMFAC2017EI-2011Class'!B4918</f>
        <v>2021</v>
      </c>
      <c r="B1337" s="86" t="str">
        <f>'EMFAC2017EI-2011Class'!C4918</f>
        <v>T6 Public</v>
      </c>
      <c r="C1337" s="85">
        <f>'EMFAC2017EI-2011Class'!D4918</f>
        <v>1989</v>
      </c>
      <c r="D1337" s="85">
        <f>'EMFAC2017EI-2011Class'!F4918</f>
        <v>32</v>
      </c>
      <c r="E1337" s="87" t="str">
        <f t="shared" si="42"/>
        <v>T6 Public-32</v>
      </c>
      <c r="F1337" s="88">
        <f>VLOOKUP(E1337,HD_Odo!$C$2:$D$1381,2,FALSE)</f>
        <v>173713.5</v>
      </c>
      <c r="G1337" s="92" t="str">
        <f>'EMFAC2017EI-2011Class'!H4918</f>
        <v>2021-T6 Public-32</v>
      </c>
      <c r="H1337" s="77">
        <f t="shared" si="41"/>
        <v>0.94179031948813119</v>
      </c>
      <c r="J1337" s="13"/>
      <c r="N1337" s="37"/>
      <c r="O1337" s="36"/>
    </row>
    <row r="1338" spans="1:15" ht="13.7" customHeight="1" x14ac:dyDescent="0.25">
      <c r="A1338" s="85">
        <f>'EMFAC2017EI-2011Class'!B4919</f>
        <v>2021</v>
      </c>
      <c r="B1338" s="86" t="str">
        <f>'EMFAC2017EI-2011Class'!C4919</f>
        <v>T6 Public</v>
      </c>
      <c r="C1338" s="85">
        <f>'EMFAC2017EI-2011Class'!D4919</f>
        <v>1988</v>
      </c>
      <c r="D1338" s="85">
        <f>'EMFAC2017EI-2011Class'!F4919</f>
        <v>33</v>
      </c>
      <c r="E1338" s="87" t="str">
        <f t="shared" si="42"/>
        <v>T6 Public-33</v>
      </c>
      <c r="F1338" s="88">
        <f>VLOOKUP(E1338,HD_Odo!$C$2:$D$1381,2,FALSE)</f>
        <v>176823.5</v>
      </c>
      <c r="G1338" s="92" t="str">
        <f>'EMFAC2017EI-2011Class'!H4919</f>
        <v>2021-T6 Public-33</v>
      </c>
      <c r="H1338" s="77">
        <f t="shared" si="41"/>
        <v>0.94120231644211783</v>
      </c>
      <c r="J1338" s="13"/>
      <c r="N1338" s="37"/>
      <c r="O1338" s="36"/>
    </row>
    <row r="1339" spans="1:15" ht="13.7" customHeight="1" x14ac:dyDescent="0.25">
      <c r="A1339" s="85">
        <f>'EMFAC2017EI-2011Class'!B4920</f>
        <v>2021</v>
      </c>
      <c r="B1339" s="86" t="str">
        <f>'EMFAC2017EI-2011Class'!C4920</f>
        <v>T6 Public</v>
      </c>
      <c r="C1339" s="85">
        <f>'EMFAC2017EI-2011Class'!D4920</f>
        <v>1987</v>
      </c>
      <c r="D1339" s="85">
        <f>'EMFAC2017EI-2011Class'!F4920</f>
        <v>34</v>
      </c>
      <c r="E1339" s="87" t="str">
        <f t="shared" si="42"/>
        <v>T6 Public-34</v>
      </c>
      <c r="F1339" s="88">
        <f>VLOOKUP(E1339,HD_Odo!$C$2:$D$1381,2,FALSE)</f>
        <v>179811.5</v>
      </c>
      <c r="G1339" s="92" t="str">
        <f>'EMFAC2017EI-2011Class'!H4920</f>
        <v>2021-T6 Public-34</v>
      </c>
      <c r="H1339" s="77">
        <f t="shared" si="41"/>
        <v>0.94064580759731686</v>
      </c>
      <c r="J1339" s="13"/>
      <c r="N1339" s="37"/>
      <c r="O1339" s="36"/>
    </row>
    <row r="1340" spans="1:15" ht="13.7" customHeight="1" x14ac:dyDescent="0.25">
      <c r="A1340" s="85">
        <f>'EMFAC2017EI-2011Class'!B4921</f>
        <v>2021</v>
      </c>
      <c r="B1340" s="86" t="str">
        <f>'EMFAC2017EI-2011Class'!C4921</f>
        <v>T6 Public</v>
      </c>
      <c r="C1340" s="85">
        <f>'EMFAC2017EI-2011Class'!D4921</f>
        <v>1986</v>
      </c>
      <c r="D1340" s="85">
        <f>'EMFAC2017EI-2011Class'!F4921</f>
        <v>35</v>
      </c>
      <c r="E1340" s="87" t="str">
        <f t="shared" si="42"/>
        <v>T6 Public-35</v>
      </c>
      <c r="F1340" s="88">
        <f>VLOOKUP(E1340,HD_Odo!$C$2:$D$1381,2,FALSE)</f>
        <v>182678.5</v>
      </c>
      <c r="G1340" s="92" t="str">
        <f>'EMFAC2017EI-2011Class'!H4921</f>
        <v>2021-T6 Public-35</v>
      </c>
      <c r="H1340" s="77">
        <f t="shared" si="41"/>
        <v>0.94011942996525122</v>
      </c>
      <c r="J1340" s="13"/>
      <c r="N1340" s="37"/>
      <c r="O1340" s="36"/>
    </row>
    <row r="1341" spans="1:15" ht="13.7" customHeight="1" x14ac:dyDescent="0.25">
      <c r="A1341" s="85">
        <f>'EMFAC2017EI-2011Class'!B4922</f>
        <v>2021</v>
      </c>
      <c r="B1341" s="86" t="str">
        <f>'EMFAC2017EI-2011Class'!C4922</f>
        <v>T6 Public</v>
      </c>
      <c r="C1341" s="85">
        <f>'EMFAC2017EI-2011Class'!D4922</f>
        <v>1985</v>
      </c>
      <c r="D1341" s="85">
        <f>'EMFAC2017EI-2011Class'!F4922</f>
        <v>36</v>
      </c>
      <c r="E1341" s="87" t="str">
        <f t="shared" si="42"/>
        <v>T6 Public-36</v>
      </c>
      <c r="F1341" s="88">
        <f>VLOOKUP(E1341,HD_Odo!$C$2:$D$1381,2,FALSE)</f>
        <v>185423.5</v>
      </c>
      <c r="G1341" s="92" t="str">
        <f>'EMFAC2017EI-2011Class'!H4922</f>
        <v>2021-T6 Public-36</v>
      </c>
      <c r="H1341" s="77">
        <f t="shared" si="41"/>
        <v>0.93962227692176026</v>
      </c>
      <c r="J1341" s="13"/>
      <c r="N1341" s="37"/>
      <c r="O1341" s="36"/>
    </row>
    <row r="1342" spans="1:15" ht="13.7" customHeight="1" x14ac:dyDescent="0.25">
      <c r="A1342" s="85">
        <f>'EMFAC2017EI-2011Class'!B4923</f>
        <v>2021</v>
      </c>
      <c r="B1342" s="86" t="str">
        <f>'EMFAC2017EI-2011Class'!C4923</f>
        <v>T6 Public</v>
      </c>
      <c r="C1342" s="85">
        <f>'EMFAC2017EI-2011Class'!D4923</f>
        <v>1984</v>
      </c>
      <c r="D1342" s="85">
        <f>'EMFAC2017EI-2011Class'!F4923</f>
        <v>37</v>
      </c>
      <c r="E1342" s="87" t="str">
        <f t="shared" si="42"/>
        <v>T6 Public-37</v>
      </c>
      <c r="F1342" s="88">
        <f>VLOOKUP(E1342,HD_Odo!$C$2:$D$1381,2,FALSE)</f>
        <v>188046.5</v>
      </c>
      <c r="G1342" s="92" t="str">
        <f>'EMFAC2017EI-2011Class'!H4923</f>
        <v>2021-T6 Public-37</v>
      </c>
      <c r="H1342" s="77">
        <f t="shared" si="41"/>
        <v>0.93915333497681253</v>
      </c>
      <c r="J1342" s="13"/>
      <c r="N1342" s="37"/>
      <c r="O1342" s="36"/>
    </row>
    <row r="1343" spans="1:15" ht="13.7" customHeight="1" x14ac:dyDescent="0.25">
      <c r="A1343" s="85">
        <f>'EMFAC2017EI-2011Class'!B4924</f>
        <v>2021</v>
      </c>
      <c r="B1343" s="86" t="str">
        <f>'EMFAC2017EI-2011Class'!C4924</f>
        <v>T6 Public</v>
      </c>
      <c r="C1343" s="85">
        <f>'EMFAC2017EI-2011Class'!D4924</f>
        <v>1983</v>
      </c>
      <c r="D1343" s="85">
        <f>'EMFAC2017EI-2011Class'!F4924</f>
        <v>38</v>
      </c>
      <c r="E1343" s="87" t="str">
        <f t="shared" si="42"/>
        <v>T6 Public-38</v>
      </c>
      <c r="F1343" s="88">
        <f>VLOOKUP(E1343,HD_Odo!$C$2:$D$1381,2,FALSE)</f>
        <v>190669.5</v>
      </c>
      <c r="G1343" s="92" t="str">
        <f>'EMFAC2017EI-2011Class'!H4924</f>
        <v>2021-T6 Public-38</v>
      </c>
      <c r="H1343" s="77">
        <f t="shared" si="41"/>
        <v>0.93869025564160002</v>
      </c>
      <c r="J1343" s="13"/>
      <c r="N1343" s="37"/>
      <c r="O1343" s="36"/>
    </row>
    <row r="1344" spans="1:15" ht="13.7" customHeight="1" x14ac:dyDescent="0.25">
      <c r="A1344" s="85">
        <f>'EMFAC2017EI-2011Class'!B4925</f>
        <v>2021</v>
      </c>
      <c r="B1344" s="86" t="str">
        <f>'EMFAC2017EI-2011Class'!C4925</f>
        <v>T6 Public</v>
      </c>
      <c r="C1344" s="85">
        <f>'EMFAC2017EI-2011Class'!D4925</f>
        <v>1982</v>
      </c>
      <c r="D1344" s="85">
        <f>'EMFAC2017EI-2011Class'!F4925</f>
        <v>39</v>
      </c>
      <c r="E1344" s="87" t="str">
        <f t="shared" si="42"/>
        <v>T6 Public-39</v>
      </c>
      <c r="F1344" s="88">
        <f>VLOOKUP(E1344,HD_Odo!$C$2:$D$1381,2,FALSE)</f>
        <v>193292.5</v>
      </c>
      <c r="G1344" s="92" t="str">
        <f>'EMFAC2017EI-2011Class'!H4925</f>
        <v>2021-T6 Public-39</v>
      </c>
      <c r="H1344" s="77">
        <f t="shared" si="41"/>
        <v>0.9382329296594748</v>
      </c>
      <c r="J1344" s="13"/>
      <c r="N1344" s="37"/>
      <c r="O1344" s="36"/>
    </row>
    <row r="1345" spans="1:15" ht="13.7" customHeight="1" x14ac:dyDescent="0.25">
      <c r="A1345" s="85">
        <f>'EMFAC2017EI-2011Class'!B4926</f>
        <v>2021</v>
      </c>
      <c r="B1345" s="86" t="str">
        <f>'EMFAC2017EI-2011Class'!C4926</f>
        <v>T6 Public</v>
      </c>
      <c r="C1345" s="85">
        <f>'EMFAC2017EI-2011Class'!D4926</f>
        <v>1981</v>
      </c>
      <c r="D1345" s="85">
        <f>'EMFAC2017EI-2011Class'!F4926</f>
        <v>40</v>
      </c>
      <c r="E1345" s="87" t="str">
        <f t="shared" si="42"/>
        <v>T6 Public-40</v>
      </c>
      <c r="F1345" s="88">
        <f>VLOOKUP(E1345,HD_Odo!$C$2:$D$1381,2,FALSE)</f>
        <v>195915.5</v>
      </c>
      <c r="G1345" s="92" t="str">
        <f>'EMFAC2017EI-2011Class'!H4926</f>
        <v>2021-T6 Public-40</v>
      </c>
      <c r="H1345" s="77">
        <f t="shared" si="41"/>
        <v>0.93778125047186445</v>
      </c>
      <c r="J1345" s="13"/>
      <c r="N1345" s="37"/>
      <c r="O1345" s="36"/>
    </row>
    <row r="1346" spans="1:15" ht="13.7" customHeight="1" x14ac:dyDescent="0.25">
      <c r="A1346" s="85">
        <f>'EMFAC2017EI-2011Class'!B4927</f>
        <v>2021</v>
      </c>
      <c r="B1346" s="86" t="str">
        <f>'EMFAC2017EI-2011Class'!C4927</f>
        <v>T6 Public</v>
      </c>
      <c r="C1346" s="85">
        <f>'EMFAC2017EI-2011Class'!D4927</f>
        <v>1980</v>
      </c>
      <c r="D1346" s="85">
        <f>'EMFAC2017EI-2011Class'!F4927</f>
        <v>41</v>
      </c>
      <c r="E1346" s="87" t="str">
        <f t="shared" si="42"/>
        <v>T6 Public-41</v>
      </c>
      <c r="F1346" s="88">
        <f>VLOOKUP(E1346,HD_Odo!$C$2:$D$1381,2,FALSE)</f>
        <v>198538.5</v>
      </c>
      <c r="G1346" s="92" t="str">
        <f>'EMFAC2017EI-2011Class'!H4927</f>
        <v>2021-T6 Public-41</v>
      </c>
      <c r="H1346" s="77">
        <f t="shared" si="41"/>
        <v>0.93733511413549597</v>
      </c>
      <c r="J1346" s="13"/>
      <c r="N1346" s="37"/>
      <c r="O1346" s="36"/>
    </row>
    <row r="1347" spans="1:15" ht="13.7" customHeight="1" x14ac:dyDescent="0.25">
      <c r="A1347" s="85">
        <f>'EMFAC2017EI-2011Class'!B4928</f>
        <v>2021</v>
      </c>
      <c r="B1347" s="86" t="str">
        <f>'EMFAC2017EI-2011Class'!C4928</f>
        <v>T6 Public</v>
      </c>
      <c r="C1347" s="85">
        <f>'EMFAC2017EI-2011Class'!D4928</f>
        <v>1979</v>
      </c>
      <c r="D1347" s="85">
        <f>'EMFAC2017EI-2011Class'!F4928</f>
        <v>42</v>
      </c>
      <c r="E1347" s="87" t="str">
        <f t="shared" si="42"/>
        <v>T6 Public-42</v>
      </c>
      <c r="F1347" s="88">
        <f>VLOOKUP(E1347,HD_Odo!$C$2:$D$1381,2,FALSE)</f>
        <v>201161.5</v>
      </c>
      <c r="G1347" s="92" t="str">
        <f>'EMFAC2017EI-2011Class'!H4928</f>
        <v>2021-T6 Public-42</v>
      </c>
      <c r="H1347" s="77">
        <f t="shared" si="41"/>
        <v>0.93689441924265116</v>
      </c>
      <c r="J1347" s="13"/>
      <c r="N1347" s="37"/>
      <c r="O1347" s="36"/>
    </row>
    <row r="1348" spans="1:15" ht="13.7" customHeight="1" x14ac:dyDescent="0.25">
      <c r="A1348" s="85">
        <f>'EMFAC2017EI-2011Class'!B4929</f>
        <v>2021</v>
      </c>
      <c r="B1348" s="86" t="str">
        <f>'EMFAC2017EI-2011Class'!C4929</f>
        <v>T6 Public</v>
      </c>
      <c r="C1348" s="85">
        <f>'EMFAC2017EI-2011Class'!D4929</f>
        <v>1978</v>
      </c>
      <c r="D1348" s="85">
        <f>'EMFAC2017EI-2011Class'!F4929</f>
        <v>43</v>
      </c>
      <c r="E1348" s="87" t="str">
        <f t="shared" si="42"/>
        <v>T6 Public-43</v>
      </c>
      <c r="F1348" s="88">
        <f>VLOOKUP(E1348,HD_Odo!$C$2:$D$1381,2,FALSE)</f>
        <v>203784.5</v>
      </c>
      <c r="G1348" s="92" t="str">
        <f>'EMFAC2017EI-2011Class'!H4929</f>
        <v>2021-T6 Public-43</v>
      </c>
      <c r="H1348" s="77">
        <f t="shared" si="41"/>
        <v>0.93645906684432001</v>
      </c>
      <c r="J1348" s="13"/>
      <c r="N1348" s="37"/>
      <c r="O1348" s="36"/>
    </row>
    <row r="1349" spans="1:15" ht="13.7" customHeight="1" x14ac:dyDescent="0.25">
      <c r="A1349" s="85">
        <f>'EMFAC2017EI-2011Class'!B4930</f>
        <v>2021</v>
      </c>
      <c r="B1349" s="86" t="str">
        <f>'EMFAC2017EI-2011Class'!C4930</f>
        <v>T6 Public</v>
      </c>
      <c r="C1349" s="85">
        <f>'EMFAC2017EI-2011Class'!D4930</f>
        <v>1977</v>
      </c>
      <c r="D1349" s="85">
        <f>'EMFAC2017EI-2011Class'!F4930</f>
        <v>44</v>
      </c>
      <c r="E1349" s="87" t="str">
        <f t="shared" si="42"/>
        <v>T6 Public-44</v>
      </c>
      <c r="F1349" s="88">
        <f>VLOOKUP(E1349,HD_Odo!$C$2:$D$1381,2,FALSE)</f>
        <v>206407.5</v>
      </c>
      <c r="G1349" s="92" t="str">
        <f>'EMFAC2017EI-2011Class'!H4930</f>
        <v>2021-T6 Public-44</v>
      </c>
      <c r="H1349" s="77">
        <f t="shared" ref="H1349:H1403" si="43">IF(C1349&lt;2004,($Q$3+$R$3*(F1349/10000))/($E$3+$F$3*(F1349/10000)),IF(C1349&lt;2008,($Q$4+$R$4*(F1349/10000))/($E$4+$F$4*(F1349/10000)),IF(C1349&lt;2011,($Q$5+$R$5*(F1349/10000))/($E$5+$F$5*(F1349/10000)),IF(C1349&lt;2014,($Q$6+$R$6*(F1349/10000))/($E$6+$F$6*(F1349/10000)),($Q$7+$R$7*(F1349/10000))/($E$7+$F$7*(F1349/10000))))))</f>
        <v>0.93602896037613381</v>
      </c>
      <c r="J1349" s="13"/>
      <c r="N1349" s="37"/>
      <c r="O1349" s="36"/>
    </row>
    <row r="1350" spans="1:15" ht="13.7" customHeight="1" x14ac:dyDescent="0.25">
      <c r="A1350" s="85">
        <f>'EMFAC2017EI-2011Class'!B4931</f>
        <v>2021</v>
      </c>
      <c r="B1350" s="86" t="str">
        <f>'EMFAC2017EI-2011Class'!C4931</f>
        <v>T6 SBUS</v>
      </c>
      <c r="C1350" s="85">
        <f>'EMFAC2017EI-2011Class'!D4931</f>
        <v>2022</v>
      </c>
      <c r="D1350" s="85">
        <f>'EMFAC2017EI-2011Class'!F4931</f>
        <v>-1</v>
      </c>
      <c r="E1350" s="87" t="str">
        <f t="shared" si="42"/>
        <v>T6 SBUS--1</v>
      </c>
      <c r="F1350" s="88">
        <f>VLOOKUP(E1350,HD_Odo!$C$2:$D$1381,2,FALSE)</f>
        <v>5945.45</v>
      </c>
      <c r="G1350" s="92" t="str">
        <f>'EMFAC2017EI-2011Class'!H4931</f>
        <v>2021-T6 SBUS--1</v>
      </c>
      <c r="H1350" s="77">
        <f t="shared" si="43"/>
        <v>0.98763199924042533</v>
      </c>
      <c r="J1350" s="13"/>
      <c r="N1350" s="37"/>
      <c r="O1350" s="36"/>
    </row>
    <row r="1351" spans="1:15" ht="13.7" customHeight="1" x14ac:dyDescent="0.25">
      <c r="A1351" s="85">
        <f>'EMFAC2017EI-2011Class'!B4932</f>
        <v>2021</v>
      </c>
      <c r="B1351" s="86" t="str">
        <f>'EMFAC2017EI-2011Class'!C4932</f>
        <v>T6 SBUS</v>
      </c>
      <c r="C1351" s="85">
        <f>'EMFAC2017EI-2011Class'!D4932</f>
        <v>2021</v>
      </c>
      <c r="D1351" s="85">
        <f>'EMFAC2017EI-2011Class'!F4932</f>
        <v>0</v>
      </c>
      <c r="E1351" s="87" t="str">
        <f t="shared" si="42"/>
        <v>T6 SBUS-0</v>
      </c>
      <c r="F1351" s="88">
        <f>VLOOKUP(E1351,HD_Odo!$C$2:$D$1381,2,FALSE)</f>
        <v>20214.53</v>
      </c>
      <c r="G1351" s="92" t="str">
        <f>'EMFAC2017EI-2011Class'!H4932</f>
        <v>2021-T6 SBUS-0</v>
      </c>
      <c r="H1351" s="77">
        <f t="shared" si="43"/>
        <v>0.961856582004745</v>
      </c>
      <c r="J1351" s="13"/>
      <c r="N1351" s="37"/>
      <c r="O1351" s="36"/>
    </row>
    <row r="1352" spans="1:15" ht="13.7" customHeight="1" x14ac:dyDescent="0.25">
      <c r="A1352" s="85">
        <f>'EMFAC2017EI-2011Class'!B4933</f>
        <v>2021</v>
      </c>
      <c r="B1352" s="86" t="str">
        <f>'EMFAC2017EI-2011Class'!C4933</f>
        <v>T6 SBUS</v>
      </c>
      <c r="C1352" s="85">
        <f>'EMFAC2017EI-2011Class'!D4933</f>
        <v>2020</v>
      </c>
      <c r="D1352" s="85">
        <f>'EMFAC2017EI-2011Class'!F4933</f>
        <v>1</v>
      </c>
      <c r="E1352" s="87" t="str">
        <f t="shared" si="42"/>
        <v>T6 SBUS-1</v>
      </c>
      <c r="F1352" s="88">
        <f>VLOOKUP(E1352,HD_Odo!$C$2:$D$1381,2,FALSE)</f>
        <v>34344.230000000003</v>
      </c>
      <c r="G1352" s="92" t="str">
        <f>'EMFAC2017EI-2011Class'!H4933</f>
        <v>2021-T6 SBUS-1</v>
      </c>
      <c r="H1352" s="77">
        <f t="shared" si="43"/>
        <v>0.94065576085130698</v>
      </c>
      <c r="J1352" s="13"/>
      <c r="N1352" s="37"/>
      <c r="O1352" s="36"/>
    </row>
    <row r="1353" spans="1:15" ht="13.7" customHeight="1" x14ac:dyDescent="0.25">
      <c r="A1353" s="85">
        <f>'EMFAC2017EI-2011Class'!B4934</f>
        <v>2021</v>
      </c>
      <c r="B1353" s="86" t="str">
        <f>'EMFAC2017EI-2011Class'!C4934</f>
        <v>T6 SBUS</v>
      </c>
      <c r="C1353" s="85">
        <f>'EMFAC2017EI-2011Class'!D4934</f>
        <v>2019</v>
      </c>
      <c r="D1353" s="85">
        <f>'EMFAC2017EI-2011Class'!F4934</f>
        <v>2</v>
      </c>
      <c r="E1353" s="87" t="str">
        <f t="shared" si="42"/>
        <v>T6 SBUS-2</v>
      </c>
      <c r="F1353" s="88">
        <f>VLOOKUP(E1353,HD_Odo!$C$2:$D$1381,2,FALSE)</f>
        <v>48334.54</v>
      </c>
      <c r="G1353" s="92" t="str">
        <f>'EMFAC2017EI-2011Class'!H4934</f>
        <v>2021-T6 SBUS-2</v>
      </c>
      <c r="H1353" s="77">
        <f t="shared" si="43"/>
        <v>0.92291334621511523</v>
      </c>
      <c r="J1353" s="13"/>
      <c r="N1353" s="37"/>
      <c r="O1353" s="36"/>
    </row>
    <row r="1354" spans="1:15" ht="13.7" customHeight="1" x14ac:dyDescent="0.25">
      <c r="A1354" s="85">
        <f>'EMFAC2017EI-2011Class'!B4935</f>
        <v>2021</v>
      </c>
      <c r="B1354" s="86" t="str">
        <f>'EMFAC2017EI-2011Class'!C4935</f>
        <v>T6 SBUS</v>
      </c>
      <c r="C1354" s="85">
        <f>'EMFAC2017EI-2011Class'!D4935</f>
        <v>2018</v>
      </c>
      <c r="D1354" s="85">
        <f>'EMFAC2017EI-2011Class'!F4935</f>
        <v>3</v>
      </c>
      <c r="E1354" s="87" t="str">
        <f t="shared" si="42"/>
        <v>T6 SBUS-3</v>
      </c>
      <c r="F1354" s="88">
        <f>VLOOKUP(E1354,HD_Odo!$C$2:$D$1381,2,FALSE)</f>
        <v>62185.47</v>
      </c>
      <c r="G1354" s="92" t="str">
        <f>'EMFAC2017EI-2011Class'!H4935</f>
        <v>2021-T6 SBUS-3</v>
      </c>
      <c r="H1354" s="77">
        <f t="shared" si="43"/>
        <v>0.90784898416391724</v>
      </c>
      <c r="J1354" s="13"/>
      <c r="N1354" s="37"/>
      <c r="O1354" s="36"/>
    </row>
    <row r="1355" spans="1:15" ht="13.7" customHeight="1" x14ac:dyDescent="0.25">
      <c r="A1355" s="85">
        <f>'EMFAC2017EI-2011Class'!B4936</f>
        <v>2021</v>
      </c>
      <c r="B1355" s="86" t="str">
        <f>'EMFAC2017EI-2011Class'!C4936</f>
        <v>T6 SBUS</v>
      </c>
      <c r="C1355" s="85">
        <f>'EMFAC2017EI-2011Class'!D4936</f>
        <v>2017</v>
      </c>
      <c r="D1355" s="85">
        <f>'EMFAC2017EI-2011Class'!F4936</f>
        <v>4</v>
      </c>
      <c r="E1355" s="87" t="str">
        <f t="shared" ref="E1355:E1418" si="44">CONCATENATE(B1355,"-",D1355)</f>
        <v>T6 SBUS-4</v>
      </c>
      <c r="F1355" s="88">
        <f>VLOOKUP(E1355,HD_Odo!$C$2:$D$1381,2,FALSE)</f>
        <v>75897.009999999995</v>
      </c>
      <c r="G1355" s="92" t="str">
        <f>'EMFAC2017EI-2011Class'!H4936</f>
        <v>2021-T6 SBUS-4</v>
      </c>
      <c r="H1355" s="77">
        <f t="shared" si="43"/>
        <v>0.89490072122968523</v>
      </c>
      <c r="J1355" s="13"/>
      <c r="N1355" s="37"/>
      <c r="O1355" s="36"/>
    </row>
    <row r="1356" spans="1:15" ht="13.7" customHeight="1" x14ac:dyDescent="0.25">
      <c r="A1356" s="85">
        <f>'EMFAC2017EI-2011Class'!B4937</f>
        <v>2021</v>
      </c>
      <c r="B1356" s="86" t="str">
        <f>'EMFAC2017EI-2011Class'!C4937</f>
        <v>T6 SBUS</v>
      </c>
      <c r="C1356" s="85">
        <f>'EMFAC2017EI-2011Class'!D4937</f>
        <v>2016</v>
      </c>
      <c r="D1356" s="85">
        <f>'EMFAC2017EI-2011Class'!F4937</f>
        <v>5</v>
      </c>
      <c r="E1356" s="87" t="str">
        <f t="shared" si="44"/>
        <v>T6 SBUS-5</v>
      </c>
      <c r="F1356" s="88">
        <f>VLOOKUP(E1356,HD_Odo!$C$2:$D$1381,2,FALSE)</f>
        <v>89469.18</v>
      </c>
      <c r="G1356" s="92" t="str">
        <f>'EMFAC2017EI-2011Class'!H4937</f>
        <v>2021-T6 SBUS-5</v>
      </c>
      <c r="H1356" s="77">
        <f t="shared" si="43"/>
        <v>0.88365355767636888</v>
      </c>
      <c r="J1356" s="13"/>
      <c r="N1356" s="37"/>
      <c r="O1356" s="36"/>
    </row>
    <row r="1357" spans="1:15" ht="13.7" customHeight="1" x14ac:dyDescent="0.25">
      <c r="A1357" s="85">
        <f>'EMFAC2017EI-2011Class'!B4938</f>
        <v>2021</v>
      </c>
      <c r="B1357" s="86" t="str">
        <f>'EMFAC2017EI-2011Class'!C4938</f>
        <v>T6 SBUS</v>
      </c>
      <c r="C1357" s="85">
        <f>'EMFAC2017EI-2011Class'!D4938</f>
        <v>2015</v>
      </c>
      <c r="D1357" s="85">
        <f>'EMFAC2017EI-2011Class'!F4938</f>
        <v>6</v>
      </c>
      <c r="E1357" s="87" t="str">
        <f t="shared" si="44"/>
        <v>T6 SBUS-6</v>
      </c>
      <c r="F1357" s="88">
        <f>VLOOKUP(E1357,HD_Odo!$C$2:$D$1381,2,FALSE)</f>
        <v>102901.97</v>
      </c>
      <c r="G1357" s="92" t="str">
        <f>'EMFAC2017EI-2011Class'!H4938</f>
        <v>2021-T6 SBUS-6</v>
      </c>
      <c r="H1357" s="77">
        <f t="shared" si="43"/>
        <v>0.87379439998218333</v>
      </c>
      <c r="J1357" s="13"/>
      <c r="N1357" s="37"/>
      <c r="O1357" s="36"/>
    </row>
    <row r="1358" spans="1:15" ht="13.7" customHeight="1" x14ac:dyDescent="0.25">
      <c r="A1358" s="85">
        <f>'EMFAC2017EI-2011Class'!B4939</f>
        <v>2021</v>
      </c>
      <c r="B1358" s="86" t="str">
        <f>'EMFAC2017EI-2011Class'!C4939</f>
        <v>T6 SBUS</v>
      </c>
      <c r="C1358" s="85">
        <f>'EMFAC2017EI-2011Class'!D4939</f>
        <v>2014</v>
      </c>
      <c r="D1358" s="85">
        <f>'EMFAC2017EI-2011Class'!F4939</f>
        <v>7</v>
      </c>
      <c r="E1358" s="87" t="str">
        <f t="shared" si="44"/>
        <v>T6 SBUS-7</v>
      </c>
      <c r="F1358" s="88">
        <f>VLOOKUP(E1358,HD_Odo!$C$2:$D$1381,2,FALSE)</f>
        <v>116195.37</v>
      </c>
      <c r="G1358" s="92" t="str">
        <f>'EMFAC2017EI-2011Class'!H4939</f>
        <v>2021-T6 SBUS-7</v>
      </c>
      <c r="H1358" s="77">
        <f t="shared" si="43"/>
        <v>0.86508257310455783</v>
      </c>
      <c r="J1358" s="13"/>
      <c r="N1358" s="37"/>
      <c r="O1358" s="36"/>
    </row>
    <row r="1359" spans="1:15" ht="13.7" customHeight="1" x14ac:dyDescent="0.25">
      <c r="A1359" s="85">
        <f>'EMFAC2017EI-2011Class'!B4940</f>
        <v>2021</v>
      </c>
      <c r="B1359" s="86" t="str">
        <f>'EMFAC2017EI-2011Class'!C4940</f>
        <v>T6 SBUS</v>
      </c>
      <c r="C1359" s="85">
        <f>'EMFAC2017EI-2011Class'!D4940</f>
        <v>2013</v>
      </c>
      <c r="D1359" s="85">
        <f>'EMFAC2017EI-2011Class'!F4940</f>
        <v>8</v>
      </c>
      <c r="E1359" s="87" t="str">
        <f t="shared" si="44"/>
        <v>T6 SBUS-8</v>
      </c>
      <c r="F1359" s="88">
        <f>VLOOKUP(E1359,HD_Odo!$C$2:$D$1381,2,FALSE)</f>
        <v>129349.39</v>
      </c>
      <c r="G1359" s="92" t="str">
        <f>'EMFAC2017EI-2011Class'!H4940</f>
        <v>2021-T6 SBUS-8</v>
      </c>
      <c r="H1359" s="77">
        <f t="shared" si="43"/>
        <v>0.82915597121946916</v>
      </c>
      <c r="J1359" s="13"/>
      <c r="N1359" s="37"/>
      <c r="O1359" s="36"/>
    </row>
    <row r="1360" spans="1:15" ht="13.7" customHeight="1" x14ac:dyDescent="0.25">
      <c r="A1360" s="85">
        <f>'EMFAC2017EI-2011Class'!B4941</f>
        <v>2021</v>
      </c>
      <c r="B1360" s="86" t="str">
        <f>'EMFAC2017EI-2011Class'!C4941</f>
        <v>T6 SBUS</v>
      </c>
      <c r="C1360" s="85">
        <f>'EMFAC2017EI-2011Class'!D4941</f>
        <v>2012</v>
      </c>
      <c r="D1360" s="85">
        <f>'EMFAC2017EI-2011Class'!F4941</f>
        <v>9</v>
      </c>
      <c r="E1360" s="87" t="str">
        <f t="shared" si="44"/>
        <v>T6 SBUS-9</v>
      </c>
      <c r="F1360" s="88">
        <f>VLOOKUP(E1360,HD_Odo!$C$2:$D$1381,2,FALSE)</f>
        <v>142364.03</v>
      </c>
      <c r="G1360" s="92" t="str">
        <f>'EMFAC2017EI-2011Class'!H4941</f>
        <v>2021-T6 SBUS-9</v>
      </c>
      <c r="H1360" s="77">
        <f t="shared" si="43"/>
        <v>0.82266581386028625</v>
      </c>
      <c r="J1360" s="13"/>
      <c r="N1360" s="37"/>
      <c r="O1360" s="36"/>
    </row>
    <row r="1361" spans="1:15" ht="13.7" customHeight="1" x14ac:dyDescent="0.25">
      <c r="A1361" s="85">
        <f>'EMFAC2017EI-2011Class'!B4942</f>
        <v>2021</v>
      </c>
      <c r="B1361" s="86" t="str">
        <f>'EMFAC2017EI-2011Class'!C4942</f>
        <v>T6 SBUS</v>
      </c>
      <c r="C1361" s="85">
        <f>'EMFAC2017EI-2011Class'!D4942</f>
        <v>2011</v>
      </c>
      <c r="D1361" s="85">
        <f>'EMFAC2017EI-2011Class'!F4942</f>
        <v>10</v>
      </c>
      <c r="E1361" s="87" t="str">
        <f t="shared" si="44"/>
        <v>T6 SBUS-10</v>
      </c>
      <c r="F1361" s="88">
        <f>VLOOKUP(E1361,HD_Odo!$C$2:$D$1381,2,FALSE)</f>
        <v>155239.29</v>
      </c>
      <c r="G1361" s="92" t="str">
        <f>'EMFAC2017EI-2011Class'!H4942</f>
        <v>2021-T6 SBUS-10</v>
      </c>
      <c r="H1361" s="77">
        <f t="shared" si="43"/>
        <v>0.81693321486954795</v>
      </c>
      <c r="J1361" s="13"/>
      <c r="N1361" s="37"/>
      <c r="O1361" s="36"/>
    </row>
    <row r="1362" spans="1:15" ht="13.7" customHeight="1" x14ac:dyDescent="0.25">
      <c r="A1362" s="85">
        <f>'EMFAC2017EI-2011Class'!B4943</f>
        <v>2021</v>
      </c>
      <c r="B1362" s="86" t="str">
        <f>'EMFAC2017EI-2011Class'!C4943</f>
        <v>T6 SBUS</v>
      </c>
      <c r="C1362" s="85">
        <f>'EMFAC2017EI-2011Class'!D4943</f>
        <v>2010</v>
      </c>
      <c r="D1362" s="85">
        <f>'EMFAC2017EI-2011Class'!F4943</f>
        <v>11</v>
      </c>
      <c r="E1362" s="87" t="str">
        <f t="shared" si="44"/>
        <v>T6 SBUS-11</v>
      </c>
      <c r="F1362" s="88">
        <f>VLOOKUP(E1362,HD_Odo!$C$2:$D$1381,2,FALSE)</f>
        <v>167975.17</v>
      </c>
      <c r="G1362" s="92" t="str">
        <f>'EMFAC2017EI-2011Class'!H4943</f>
        <v>2021-T6 SBUS-11</v>
      </c>
      <c r="H1362" s="77">
        <f t="shared" si="43"/>
        <v>0.83708809233346015</v>
      </c>
      <c r="J1362" s="13"/>
      <c r="N1362" s="37"/>
      <c r="O1362" s="36"/>
    </row>
    <row r="1363" spans="1:15" ht="13.7" customHeight="1" x14ac:dyDescent="0.25">
      <c r="A1363" s="85">
        <f>'EMFAC2017EI-2011Class'!B4944</f>
        <v>2021</v>
      </c>
      <c r="B1363" s="86" t="str">
        <f>'EMFAC2017EI-2011Class'!C4944</f>
        <v>T6 SBUS</v>
      </c>
      <c r="C1363" s="85">
        <f>'EMFAC2017EI-2011Class'!D4944</f>
        <v>2009</v>
      </c>
      <c r="D1363" s="85">
        <f>'EMFAC2017EI-2011Class'!F4944</f>
        <v>12</v>
      </c>
      <c r="E1363" s="87" t="str">
        <f t="shared" si="44"/>
        <v>T6 SBUS-12</v>
      </c>
      <c r="F1363" s="88">
        <f>VLOOKUP(E1363,HD_Odo!$C$2:$D$1381,2,FALSE)</f>
        <v>180571.66</v>
      </c>
      <c r="G1363" s="92" t="str">
        <f>'EMFAC2017EI-2011Class'!H4944</f>
        <v>2021-T6 SBUS-12</v>
      </c>
      <c r="H1363" s="77">
        <f t="shared" si="43"/>
        <v>0.83087994258984299</v>
      </c>
      <c r="J1363" s="13"/>
      <c r="N1363" s="37"/>
      <c r="O1363" s="36"/>
    </row>
    <row r="1364" spans="1:15" ht="13.7" customHeight="1" x14ac:dyDescent="0.25">
      <c r="A1364" s="85">
        <f>'EMFAC2017EI-2011Class'!B4945</f>
        <v>2021</v>
      </c>
      <c r="B1364" s="86" t="str">
        <f>'EMFAC2017EI-2011Class'!C4945</f>
        <v>T6 SBUS</v>
      </c>
      <c r="C1364" s="85">
        <f>'EMFAC2017EI-2011Class'!D4945</f>
        <v>2008</v>
      </c>
      <c r="D1364" s="85">
        <f>'EMFAC2017EI-2011Class'!F4945</f>
        <v>13</v>
      </c>
      <c r="E1364" s="87" t="str">
        <f t="shared" si="44"/>
        <v>T6 SBUS-13</v>
      </c>
      <c r="F1364" s="88">
        <f>VLOOKUP(E1364,HD_Odo!$C$2:$D$1381,2,FALSE)</f>
        <v>193028.77</v>
      </c>
      <c r="G1364" s="92" t="str">
        <f>'EMFAC2017EI-2011Class'!H4945</f>
        <v>2021-T6 SBUS-13</v>
      </c>
      <c r="H1364" s="77">
        <f t="shared" si="43"/>
        <v>0.82514569442214691</v>
      </c>
      <c r="J1364" s="13"/>
      <c r="N1364" s="37"/>
      <c r="O1364" s="36"/>
    </row>
    <row r="1365" spans="1:15" ht="13.7" customHeight="1" x14ac:dyDescent="0.25">
      <c r="A1365" s="85">
        <f>'EMFAC2017EI-2011Class'!B4946</f>
        <v>2021</v>
      </c>
      <c r="B1365" s="86" t="str">
        <f>'EMFAC2017EI-2011Class'!C4946</f>
        <v>T6 SBUS</v>
      </c>
      <c r="C1365" s="85">
        <f>'EMFAC2017EI-2011Class'!D4946</f>
        <v>2007</v>
      </c>
      <c r="D1365" s="85">
        <f>'EMFAC2017EI-2011Class'!F4946</f>
        <v>14</v>
      </c>
      <c r="E1365" s="87" t="str">
        <f t="shared" si="44"/>
        <v>T6 SBUS-14</v>
      </c>
      <c r="F1365" s="88">
        <f>VLOOKUP(E1365,HD_Odo!$C$2:$D$1381,2,FALSE)</f>
        <v>205346.5</v>
      </c>
      <c r="G1365" s="92" t="str">
        <f>'EMFAC2017EI-2011Class'!H4946</f>
        <v>2021-T6 SBUS-14</v>
      </c>
      <c r="H1365" s="77">
        <f t="shared" si="43"/>
        <v>0.89548512238951283</v>
      </c>
      <c r="J1365" s="13"/>
      <c r="N1365" s="37"/>
      <c r="O1365" s="36"/>
    </row>
    <row r="1366" spans="1:15" ht="13.7" customHeight="1" x14ac:dyDescent="0.25">
      <c r="A1366" s="85">
        <f>'EMFAC2017EI-2011Class'!B4947</f>
        <v>2021</v>
      </c>
      <c r="B1366" s="86" t="str">
        <f>'EMFAC2017EI-2011Class'!C4947</f>
        <v>T6 SBUS</v>
      </c>
      <c r="C1366" s="85">
        <f>'EMFAC2017EI-2011Class'!D4947</f>
        <v>2006</v>
      </c>
      <c r="D1366" s="85">
        <f>'EMFAC2017EI-2011Class'!F4947</f>
        <v>15</v>
      </c>
      <c r="E1366" s="87" t="str">
        <f t="shared" si="44"/>
        <v>T6 SBUS-15</v>
      </c>
      <c r="F1366" s="88">
        <f>VLOOKUP(E1366,HD_Odo!$C$2:$D$1381,2,FALSE)</f>
        <v>217524.85</v>
      </c>
      <c r="G1366" s="92" t="str">
        <f>'EMFAC2017EI-2011Class'!H4947</f>
        <v>2021-T6 SBUS-15</v>
      </c>
      <c r="H1366" s="77">
        <f t="shared" si="43"/>
        <v>0.89210779407603091</v>
      </c>
      <c r="J1366" s="13"/>
      <c r="N1366" s="37"/>
      <c r="O1366" s="36"/>
    </row>
    <row r="1367" spans="1:15" ht="13.7" customHeight="1" x14ac:dyDescent="0.25">
      <c r="A1367" s="85">
        <f>'EMFAC2017EI-2011Class'!B4948</f>
        <v>2021</v>
      </c>
      <c r="B1367" s="86" t="str">
        <f>'EMFAC2017EI-2011Class'!C4948</f>
        <v>T6 SBUS</v>
      </c>
      <c r="C1367" s="85">
        <f>'EMFAC2017EI-2011Class'!D4948</f>
        <v>2005</v>
      </c>
      <c r="D1367" s="85">
        <f>'EMFAC2017EI-2011Class'!F4948</f>
        <v>16</v>
      </c>
      <c r="E1367" s="87" t="str">
        <f t="shared" si="44"/>
        <v>T6 SBUS-16</v>
      </c>
      <c r="F1367" s="88">
        <f>VLOOKUP(E1367,HD_Odo!$C$2:$D$1381,2,FALSE)</f>
        <v>229563.82</v>
      </c>
      <c r="G1367" s="92" t="str">
        <f>'EMFAC2017EI-2011Class'!H4948</f>
        <v>2021-T6 SBUS-16</v>
      </c>
      <c r="H1367" s="77">
        <f t="shared" si="43"/>
        <v>0.88893413320086279</v>
      </c>
      <c r="J1367" s="13"/>
      <c r="N1367" s="37"/>
      <c r="O1367" s="36"/>
    </row>
    <row r="1368" spans="1:15" ht="13.7" customHeight="1" x14ac:dyDescent="0.25">
      <c r="A1368" s="85">
        <f>'EMFAC2017EI-2011Class'!B4949</f>
        <v>2021</v>
      </c>
      <c r="B1368" s="86" t="str">
        <f>'EMFAC2017EI-2011Class'!C4949</f>
        <v>T6 SBUS</v>
      </c>
      <c r="C1368" s="85">
        <f>'EMFAC2017EI-2011Class'!D4949</f>
        <v>2004</v>
      </c>
      <c r="D1368" s="85">
        <f>'EMFAC2017EI-2011Class'!F4949</f>
        <v>17</v>
      </c>
      <c r="E1368" s="87" t="str">
        <f t="shared" si="44"/>
        <v>T6 SBUS-17</v>
      </c>
      <c r="F1368" s="88">
        <f>VLOOKUP(E1368,HD_Odo!$C$2:$D$1381,2,FALSE)</f>
        <v>241463.4</v>
      </c>
      <c r="G1368" s="92" t="str">
        <f>'EMFAC2017EI-2011Class'!H4949</f>
        <v>2021-T6 SBUS-17</v>
      </c>
      <c r="H1368" s="77">
        <f t="shared" si="43"/>
        <v>0.88594684152196668</v>
      </c>
      <c r="J1368" s="13"/>
      <c r="N1368" s="37"/>
      <c r="O1368" s="36"/>
    </row>
    <row r="1369" spans="1:15" ht="13.7" customHeight="1" x14ac:dyDescent="0.25">
      <c r="A1369" s="85">
        <f>'EMFAC2017EI-2011Class'!B4950</f>
        <v>2021</v>
      </c>
      <c r="B1369" s="86" t="str">
        <f>'EMFAC2017EI-2011Class'!C4950</f>
        <v>T6 SBUS</v>
      </c>
      <c r="C1369" s="85">
        <f>'EMFAC2017EI-2011Class'!D4950</f>
        <v>2003</v>
      </c>
      <c r="D1369" s="85">
        <f>'EMFAC2017EI-2011Class'!F4950</f>
        <v>18</v>
      </c>
      <c r="E1369" s="87" t="str">
        <f t="shared" si="44"/>
        <v>T6 SBUS-18</v>
      </c>
      <c r="F1369" s="88">
        <f>VLOOKUP(E1369,HD_Odo!$C$2:$D$1381,2,FALSE)</f>
        <v>253223.6</v>
      </c>
      <c r="G1369" s="92" t="str">
        <f>'EMFAC2017EI-2011Class'!H4950</f>
        <v>2021-T6 SBUS-18</v>
      </c>
      <c r="H1369" s="77">
        <f t="shared" si="43"/>
        <v>0.92913940683354124</v>
      </c>
      <c r="J1369" s="13"/>
      <c r="N1369" s="37"/>
      <c r="O1369" s="36"/>
    </row>
    <row r="1370" spans="1:15" ht="13.7" customHeight="1" x14ac:dyDescent="0.25">
      <c r="A1370" s="85">
        <f>'EMFAC2017EI-2011Class'!B4951</f>
        <v>2021</v>
      </c>
      <c r="B1370" s="86" t="str">
        <f>'EMFAC2017EI-2011Class'!C4951</f>
        <v>T6 SBUS</v>
      </c>
      <c r="C1370" s="85">
        <f>'EMFAC2017EI-2011Class'!D4951</f>
        <v>2002</v>
      </c>
      <c r="D1370" s="85">
        <f>'EMFAC2017EI-2011Class'!F4951</f>
        <v>19</v>
      </c>
      <c r="E1370" s="87" t="str">
        <f t="shared" si="44"/>
        <v>T6 SBUS-19</v>
      </c>
      <c r="F1370" s="88">
        <f>VLOOKUP(E1370,HD_Odo!$C$2:$D$1381,2,FALSE)</f>
        <v>264844.42</v>
      </c>
      <c r="G1370" s="92" t="str">
        <f>'EMFAC2017EI-2011Class'!H4951</f>
        <v>2021-T6 SBUS-19</v>
      </c>
      <c r="H1370" s="77">
        <f t="shared" si="43"/>
        <v>0.92763164565695166</v>
      </c>
      <c r="J1370" s="13"/>
      <c r="N1370" s="37"/>
      <c r="O1370" s="36"/>
    </row>
    <row r="1371" spans="1:15" ht="13.7" customHeight="1" x14ac:dyDescent="0.25">
      <c r="A1371" s="85">
        <f>'EMFAC2017EI-2011Class'!B4952</f>
        <v>2021</v>
      </c>
      <c r="B1371" s="86" t="str">
        <f>'EMFAC2017EI-2011Class'!C4952</f>
        <v>T6 SBUS</v>
      </c>
      <c r="C1371" s="85">
        <f>'EMFAC2017EI-2011Class'!D4952</f>
        <v>2001</v>
      </c>
      <c r="D1371" s="85">
        <f>'EMFAC2017EI-2011Class'!F4952</f>
        <v>20</v>
      </c>
      <c r="E1371" s="87" t="str">
        <f t="shared" si="44"/>
        <v>T6 SBUS-20</v>
      </c>
      <c r="F1371" s="88">
        <f>VLOOKUP(E1371,HD_Odo!$C$2:$D$1381,2,FALSE)</f>
        <v>276325.86</v>
      </c>
      <c r="G1371" s="92" t="str">
        <f>'EMFAC2017EI-2011Class'!H4952</f>
        <v>2021-T6 SBUS-20</v>
      </c>
      <c r="H1371" s="77">
        <f t="shared" si="43"/>
        <v>0.92621007958524304</v>
      </c>
      <c r="J1371" s="13"/>
      <c r="N1371" s="37"/>
      <c r="O1371" s="36"/>
    </row>
    <row r="1372" spans="1:15" ht="13.7" customHeight="1" x14ac:dyDescent="0.25">
      <c r="A1372" s="85">
        <f>'EMFAC2017EI-2011Class'!B4953</f>
        <v>2021</v>
      </c>
      <c r="B1372" s="86" t="str">
        <f>'EMFAC2017EI-2011Class'!C4953</f>
        <v>T6 SBUS</v>
      </c>
      <c r="C1372" s="85">
        <f>'EMFAC2017EI-2011Class'!D4953</f>
        <v>2000</v>
      </c>
      <c r="D1372" s="85">
        <f>'EMFAC2017EI-2011Class'!F4953</f>
        <v>21</v>
      </c>
      <c r="E1372" s="87" t="str">
        <f t="shared" si="44"/>
        <v>T6 SBUS-21</v>
      </c>
      <c r="F1372" s="88">
        <f>VLOOKUP(E1372,HD_Odo!$C$2:$D$1381,2,FALSE)</f>
        <v>287667.92</v>
      </c>
      <c r="G1372" s="92" t="str">
        <f>'EMFAC2017EI-2011Class'!H4953</f>
        <v>2021-T6 SBUS-21</v>
      </c>
      <c r="H1372" s="77">
        <f t="shared" si="43"/>
        <v>0.92486781117936578</v>
      </c>
      <c r="J1372" s="13"/>
      <c r="N1372" s="37"/>
      <c r="O1372" s="36"/>
    </row>
    <row r="1373" spans="1:15" ht="13.7" customHeight="1" x14ac:dyDescent="0.25">
      <c r="A1373" s="85">
        <f>'EMFAC2017EI-2011Class'!B4954</f>
        <v>2021</v>
      </c>
      <c r="B1373" s="86" t="str">
        <f>'EMFAC2017EI-2011Class'!C4954</f>
        <v>T6 SBUS</v>
      </c>
      <c r="C1373" s="85">
        <f>'EMFAC2017EI-2011Class'!D4954</f>
        <v>1999</v>
      </c>
      <c r="D1373" s="85">
        <f>'EMFAC2017EI-2011Class'!F4954</f>
        <v>22</v>
      </c>
      <c r="E1373" s="87" t="str">
        <f t="shared" si="44"/>
        <v>T6 SBUS-22</v>
      </c>
      <c r="F1373" s="88">
        <f>VLOOKUP(E1373,HD_Odo!$C$2:$D$1381,2,FALSE)</f>
        <v>298870.59000000003</v>
      </c>
      <c r="G1373" s="92" t="str">
        <f>'EMFAC2017EI-2011Class'!H4954</f>
        <v>2021-T6 SBUS-22</v>
      </c>
      <c r="H1373" s="77">
        <f t="shared" si="43"/>
        <v>0.92359866625211795</v>
      </c>
      <c r="J1373" s="13"/>
      <c r="N1373" s="37"/>
      <c r="O1373" s="36"/>
    </row>
    <row r="1374" spans="1:15" ht="13.7" customHeight="1" x14ac:dyDescent="0.25">
      <c r="A1374" s="85">
        <f>'EMFAC2017EI-2011Class'!B4955</f>
        <v>2021</v>
      </c>
      <c r="B1374" s="86" t="str">
        <f>'EMFAC2017EI-2011Class'!C4955</f>
        <v>T6 SBUS</v>
      </c>
      <c r="C1374" s="85">
        <f>'EMFAC2017EI-2011Class'!D4955</f>
        <v>1998</v>
      </c>
      <c r="D1374" s="85">
        <f>'EMFAC2017EI-2011Class'!F4955</f>
        <v>23</v>
      </c>
      <c r="E1374" s="87" t="str">
        <f t="shared" si="44"/>
        <v>T6 SBUS-23</v>
      </c>
      <c r="F1374" s="88">
        <f>VLOOKUP(E1374,HD_Odo!$C$2:$D$1381,2,FALSE)</f>
        <v>309933.88</v>
      </c>
      <c r="G1374" s="92" t="str">
        <f>'EMFAC2017EI-2011Class'!H4955</f>
        <v>2021-T6 SBUS-23</v>
      </c>
      <c r="H1374" s="77">
        <f t="shared" si="43"/>
        <v>0.92239709848359064</v>
      </c>
      <c r="J1374" s="13"/>
      <c r="N1374" s="37"/>
      <c r="O1374" s="36"/>
    </row>
    <row r="1375" spans="1:15" ht="13.7" customHeight="1" x14ac:dyDescent="0.25">
      <c r="A1375" s="85">
        <f>'EMFAC2017EI-2011Class'!B4956</f>
        <v>2021</v>
      </c>
      <c r="B1375" s="86" t="str">
        <f>'EMFAC2017EI-2011Class'!C4956</f>
        <v>T6 SBUS</v>
      </c>
      <c r="C1375" s="85">
        <f>'EMFAC2017EI-2011Class'!D4956</f>
        <v>1997</v>
      </c>
      <c r="D1375" s="85">
        <f>'EMFAC2017EI-2011Class'!F4956</f>
        <v>24</v>
      </c>
      <c r="E1375" s="87" t="str">
        <f t="shared" si="44"/>
        <v>T6 SBUS-24</v>
      </c>
      <c r="F1375" s="88">
        <f>VLOOKUP(E1375,HD_Odo!$C$2:$D$1381,2,FALSE)</f>
        <v>320857.78999999998</v>
      </c>
      <c r="G1375" s="92" t="str">
        <f>'EMFAC2017EI-2011Class'!H4956</f>
        <v>2021-T6 SBUS-24</v>
      </c>
      <c r="H1375" s="77">
        <f t="shared" si="43"/>
        <v>0.9212581146793678</v>
      </c>
      <c r="J1375" s="13"/>
      <c r="N1375" s="37"/>
      <c r="O1375" s="36"/>
    </row>
    <row r="1376" spans="1:15" ht="13.7" customHeight="1" x14ac:dyDescent="0.25">
      <c r="A1376" s="85">
        <f>'EMFAC2017EI-2011Class'!B4957</f>
        <v>2021</v>
      </c>
      <c r="B1376" s="86" t="str">
        <f>'EMFAC2017EI-2011Class'!C4957</f>
        <v>T6 SBUS</v>
      </c>
      <c r="C1376" s="85">
        <f>'EMFAC2017EI-2011Class'!D4957</f>
        <v>1996</v>
      </c>
      <c r="D1376" s="85">
        <f>'EMFAC2017EI-2011Class'!F4957</f>
        <v>25</v>
      </c>
      <c r="E1376" s="87" t="str">
        <f t="shared" si="44"/>
        <v>T6 SBUS-25</v>
      </c>
      <c r="F1376" s="88">
        <f>VLOOKUP(E1376,HD_Odo!$C$2:$D$1381,2,FALSE)</f>
        <v>331642.32</v>
      </c>
      <c r="G1376" s="92" t="str">
        <f>'EMFAC2017EI-2011Class'!H4957</f>
        <v>2021-T6 SBUS-25</v>
      </c>
      <c r="H1376" s="77">
        <f t="shared" si="43"/>
        <v>0.92017720668576475</v>
      </c>
      <c r="J1376" s="13"/>
      <c r="N1376" s="37"/>
      <c r="O1376" s="36"/>
    </row>
    <row r="1377" spans="1:15" ht="13.7" customHeight="1" x14ac:dyDescent="0.25">
      <c r="A1377" s="85">
        <f>'EMFAC2017EI-2011Class'!B4958</f>
        <v>2021</v>
      </c>
      <c r="B1377" s="86" t="str">
        <f>'EMFAC2017EI-2011Class'!C4958</f>
        <v>T6 SBUS</v>
      </c>
      <c r="C1377" s="85">
        <f>'EMFAC2017EI-2011Class'!D4958</f>
        <v>1995</v>
      </c>
      <c r="D1377" s="85">
        <f>'EMFAC2017EI-2011Class'!F4958</f>
        <v>26</v>
      </c>
      <c r="E1377" s="87" t="str">
        <f t="shared" si="44"/>
        <v>T6 SBUS-26</v>
      </c>
      <c r="F1377" s="88">
        <f>VLOOKUP(E1377,HD_Odo!$C$2:$D$1381,2,FALSE)</f>
        <v>342287.47</v>
      </c>
      <c r="G1377" s="92" t="str">
        <f>'EMFAC2017EI-2011Class'!H4958</f>
        <v>2021-T6 SBUS-26</v>
      </c>
      <c r="H1377" s="77">
        <f t="shared" si="43"/>
        <v>0.91915029401240989</v>
      </c>
      <c r="J1377" s="13"/>
      <c r="N1377" s="37"/>
      <c r="O1377" s="36"/>
    </row>
    <row r="1378" spans="1:15" ht="13.7" customHeight="1" x14ac:dyDescent="0.25">
      <c r="A1378" s="85">
        <f>'EMFAC2017EI-2011Class'!B4959</f>
        <v>2021</v>
      </c>
      <c r="B1378" s="86" t="str">
        <f>'EMFAC2017EI-2011Class'!C4959</f>
        <v>T6 SBUS</v>
      </c>
      <c r="C1378" s="85">
        <f>'EMFAC2017EI-2011Class'!D4959</f>
        <v>1994</v>
      </c>
      <c r="D1378" s="85">
        <f>'EMFAC2017EI-2011Class'!F4959</f>
        <v>27</v>
      </c>
      <c r="E1378" s="87" t="str">
        <f t="shared" si="44"/>
        <v>T6 SBUS-27</v>
      </c>
      <c r="F1378" s="88">
        <f>VLOOKUP(E1378,HD_Odo!$C$2:$D$1381,2,FALSE)</f>
        <v>352793.23</v>
      </c>
      <c r="G1378" s="92" t="str">
        <f>'EMFAC2017EI-2011Class'!H4959</f>
        <v>2021-T6 SBUS-27</v>
      </c>
      <c r="H1378" s="77">
        <f t="shared" si="43"/>
        <v>0.91817367532791183</v>
      </c>
      <c r="J1378" s="13"/>
      <c r="N1378" s="37"/>
      <c r="O1378" s="36"/>
    </row>
    <row r="1379" spans="1:15" ht="13.7" customHeight="1" x14ac:dyDescent="0.25">
      <c r="A1379" s="85">
        <f>'EMFAC2017EI-2011Class'!B4960</f>
        <v>2021</v>
      </c>
      <c r="B1379" s="86" t="str">
        <f>'EMFAC2017EI-2011Class'!C4960</f>
        <v>T6 SBUS</v>
      </c>
      <c r="C1379" s="85">
        <f>'EMFAC2017EI-2011Class'!D4960</f>
        <v>1993</v>
      </c>
      <c r="D1379" s="85">
        <f>'EMFAC2017EI-2011Class'!F4960</f>
        <v>28</v>
      </c>
      <c r="E1379" s="87" t="str">
        <f t="shared" si="44"/>
        <v>T6 SBUS-28</v>
      </c>
      <c r="F1379" s="88">
        <f>VLOOKUP(E1379,HD_Odo!$C$2:$D$1381,2,FALSE)</f>
        <v>363159.61</v>
      </c>
      <c r="G1379" s="92" t="str">
        <f>'EMFAC2017EI-2011Class'!H4960</f>
        <v>2021-T6 SBUS-28</v>
      </c>
      <c r="H1379" s="77">
        <f t="shared" si="43"/>
        <v>0.91724398294198095</v>
      </c>
      <c r="J1379" s="13"/>
      <c r="N1379" s="37"/>
      <c r="O1379" s="36"/>
    </row>
    <row r="1380" spans="1:15" ht="13.7" customHeight="1" x14ac:dyDescent="0.25">
      <c r="A1380" s="85">
        <f>'EMFAC2017EI-2011Class'!B4961</f>
        <v>2021</v>
      </c>
      <c r="B1380" s="86" t="str">
        <f>'EMFAC2017EI-2011Class'!C4961</f>
        <v>T6 SBUS</v>
      </c>
      <c r="C1380" s="85">
        <f>'EMFAC2017EI-2011Class'!D4961</f>
        <v>1992</v>
      </c>
      <c r="D1380" s="85">
        <f>'EMFAC2017EI-2011Class'!F4961</f>
        <v>29</v>
      </c>
      <c r="E1380" s="87" t="str">
        <f t="shared" si="44"/>
        <v>T6 SBUS-29</v>
      </c>
      <c r="F1380" s="88">
        <f>VLOOKUP(E1380,HD_Odo!$C$2:$D$1381,2,FALSE)</f>
        <v>373386.61</v>
      </c>
      <c r="G1380" s="92" t="str">
        <f>'EMFAC2017EI-2011Class'!H4961</f>
        <v>2021-T6 SBUS-29</v>
      </c>
      <c r="H1380" s="77">
        <f t="shared" si="43"/>
        <v>0.91635814862509535</v>
      </c>
      <c r="J1380" s="13"/>
      <c r="N1380" s="37"/>
      <c r="O1380" s="36"/>
    </row>
    <row r="1381" spans="1:15" ht="13.7" customHeight="1" x14ac:dyDescent="0.25">
      <c r="A1381" s="85">
        <f>'EMFAC2017EI-2011Class'!B4962</f>
        <v>2021</v>
      </c>
      <c r="B1381" s="86" t="str">
        <f>'EMFAC2017EI-2011Class'!C4962</f>
        <v>T6 SBUS</v>
      </c>
      <c r="C1381" s="85">
        <f>'EMFAC2017EI-2011Class'!D4962</f>
        <v>1991</v>
      </c>
      <c r="D1381" s="85">
        <f>'EMFAC2017EI-2011Class'!F4962</f>
        <v>30</v>
      </c>
      <c r="E1381" s="87" t="str">
        <f t="shared" si="44"/>
        <v>T6 SBUS-30</v>
      </c>
      <c r="F1381" s="88">
        <f>VLOOKUP(E1381,HD_Odo!$C$2:$D$1381,2,FALSE)</f>
        <v>383474.23</v>
      </c>
      <c r="G1381" s="92" t="str">
        <f>'EMFAC2017EI-2011Class'!H4962</f>
        <v>2021-T6 SBUS-30</v>
      </c>
      <c r="H1381" s="77">
        <f t="shared" si="43"/>
        <v>0.91551337038127745</v>
      </c>
      <c r="J1381" s="13"/>
      <c r="N1381" s="37"/>
      <c r="O1381" s="36"/>
    </row>
    <row r="1382" spans="1:15" ht="13.7" customHeight="1" x14ac:dyDescent="0.25">
      <c r="A1382" s="85">
        <f>'EMFAC2017EI-2011Class'!B4963</f>
        <v>2021</v>
      </c>
      <c r="B1382" s="86" t="str">
        <f>'EMFAC2017EI-2011Class'!C4963</f>
        <v>T6 SBUS</v>
      </c>
      <c r="C1382" s="85">
        <f>'EMFAC2017EI-2011Class'!D4963</f>
        <v>1990</v>
      </c>
      <c r="D1382" s="85">
        <f>'EMFAC2017EI-2011Class'!F4963</f>
        <v>31</v>
      </c>
      <c r="E1382" s="87" t="str">
        <f t="shared" si="44"/>
        <v>T6 SBUS-31</v>
      </c>
      <c r="F1382" s="88">
        <f>VLOOKUP(E1382,HD_Odo!$C$2:$D$1381,2,FALSE)</f>
        <v>393422.46799999999</v>
      </c>
      <c r="G1382" s="92" t="str">
        <f>'EMFAC2017EI-2011Class'!H4963</f>
        <v>2021-T6 SBUS-31</v>
      </c>
      <c r="H1382" s="77">
        <f t="shared" si="43"/>
        <v>0.91470708445845206</v>
      </c>
      <c r="J1382" s="13"/>
      <c r="N1382" s="37"/>
      <c r="O1382" s="36"/>
    </row>
    <row r="1383" spans="1:15" ht="13.7" customHeight="1" x14ac:dyDescent="0.25">
      <c r="A1383" s="85">
        <f>'EMFAC2017EI-2011Class'!B4964</f>
        <v>2021</v>
      </c>
      <c r="B1383" s="86" t="str">
        <f>'EMFAC2017EI-2011Class'!C4964</f>
        <v>T6 SBUS</v>
      </c>
      <c r="C1383" s="85">
        <f>'EMFAC2017EI-2011Class'!D4964</f>
        <v>1989</v>
      </c>
      <c r="D1383" s="85">
        <f>'EMFAC2017EI-2011Class'!F4964</f>
        <v>32</v>
      </c>
      <c r="E1383" s="87" t="str">
        <f t="shared" si="44"/>
        <v>T6 SBUS-32</v>
      </c>
      <c r="F1383" s="88">
        <f>VLOOKUP(E1383,HD_Odo!$C$2:$D$1381,2,FALSE)</f>
        <v>400000</v>
      </c>
      <c r="G1383" s="92" t="str">
        <f>'EMFAC2017EI-2011Class'!H4964</f>
        <v>2021-T6 SBUS-32</v>
      </c>
      <c r="H1383" s="77">
        <f t="shared" si="43"/>
        <v>0.91418799508699167</v>
      </c>
      <c r="J1383" s="13"/>
      <c r="N1383" s="37"/>
      <c r="O1383" s="36"/>
    </row>
    <row r="1384" spans="1:15" ht="13.7" customHeight="1" x14ac:dyDescent="0.25">
      <c r="A1384" s="85">
        <f>'EMFAC2017EI-2011Class'!B4965</f>
        <v>2021</v>
      </c>
      <c r="B1384" s="86" t="str">
        <f>'EMFAC2017EI-2011Class'!C4965</f>
        <v>T6 SBUS</v>
      </c>
      <c r="C1384" s="85">
        <f>'EMFAC2017EI-2011Class'!D4965</f>
        <v>1988</v>
      </c>
      <c r="D1384" s="85">
        <f>'EMFAC2017EI-2011Class'!F4965</f>
        <v>33</v>
      </c>
      <c r="E1384" s="87" t="str">
        <f t="shared" si="44"/>
        <v>T6 SBUS-33</v>
      </c>
      <c r="F1384" s="88">
        <f>VLOOKUP(E1384,HD_Odo!$C$2:$D$1381,2,FALSE)</f>
        <v>400000</v>
      </c>
      <c r="G1384" s="92" t="str">
        <f>'EMFAC2017EI-2011Class'!H4965</f>
        <v>2021-T6 SBUS-33</v>
      </c>
      <c r="H1384" s="77">
        <f t="shared" si="43"/>
        <v>0.91418799508699167</v>
      </c>
      <c r="J1384" s="13"/>
      <c r="N1384" s="37"/>
      <c r="O1384" s="36"/>
    </row>
    <row r="1385" spans="1:15" ht="13.7" customHeight="1" x14ac:dyDescent="0.25">
      <c r="A1385" s="85">
        <f>'EMFAC2017EI-2011Class'!B4966</f>
        <v>2021</v>
      </c>
      <c r="B1385" s="86" t="str">
        <f>'EMFAC2017EI-2011Class'!C4966</f>
        <v>T6 SBUS</v>
      </c>
      <c r="C1385" s="85">
        <f>'EMFAC2017EI-2011Class'!D4966</f>
        <v>1987</v>
      </c>
      <c r="D1385" s="85">
        <f>'EMFAC2017EI-2011Class'!F4966</f>
        <v>34</v>
      </c>
      <c r="E1385" s="87" t="str">
        <f t="shared" si="44"/>
        <v>T6 SBUS-34</v>
      </c>
      <c r="F1385" s="88">
        <f>VLOOKUP(E1385,HD_Odo!$C$2:$D$1381,2,FALSE)</f>
        <v>400000</v>
      </c>
      <c r="G1385" s="92" t="str">
        <f>'EMFAC2017EI-2011Class'!H4966</f>
        <v>2021-T6 SBUS-34</v>
      </c>
      <c r="H1385" s="77">
        <f t="shared" si="43"/>
        <v>0.91418799508699167</v>
      </c>
      <c r="J1385" s="13"/>
      <c r="N1385" s="37"/>
      <c r="O1385" s="36"/>
    </row>
    <row r="1386" spans="1:15" ht="13.7" customHeight="1" x14ac:dyDescent="0.25">
      <c r="A1386" s="85">
        <f>'EMFAC2017EI-2011Class'!B4967</f>
        <v>2021</v>
      </c>
      <c r="B1386" s="86" t="str">
        <f>'EMFAC2017EI-2011Class'!C4967</f>
        <v>T6 SBUS</v>
      </c>
      <c r="C1386" s="85">
        <f>'EMFAC2017EI-2011Class'!D4967</f>
        <v>1986</v>
      </c>
      <c r="D1386" s="85">
        <f>'EMFAC2017EI-2011Class'!F4967</f>
        <v>35</v>
      </c>
      <c r="E1386" s="87" t="str">
        <f t="shared" si="44"/>
        <v>T6 SBUS-35</v>
      </c>
      <c r="F1386" s="88">
        <f>VLOOKUP(E1386,HD_Odo!$C$2:$D$1381,2,FALSE)</f>
        <v>400000</v>
      </c>
      <c r="G1386" s="92" t="str">
        <f>'EMFAC2017EI-2011Class'!H4967</f>
        <v>2021-T6 SBUS-35</v>
      </c>
      <c r="H1386" s="77">
        <f t="shared" si="43"/>
        <v>0.91418799508699167</v>
      </c>
      <c r="J1386" s="13"/>
      <c r="N1386" s="37"/>
      <c r="O1386" s="36"/>
    </row>
    <row r="1387" spans="1:15" ht="13.7" customHeight="1" x14ac:dyDescent="0.25">
      <c r="A1387" s="85">
        <f>'EMFAC2017EI-2011Class'!B4968</f>
        <v>2021</v>
      </c>
      <c r="B1387" s="86" t="str">
        <f>'EMFAC2017EI-2011Class'!C4968</f>
        <v>T6 SBUS</v>
      </c>
      <c r="C1387" s="85">
        <f>'EMFAC2017EI-2011Class'!D4968</f>
        <v>1985</v>
      </c>
      <c r="D1387" s="85">
        <f>'EMFAC2017EI-2011Class'!F4968</f>
        <v>36</v>
      </c>
      <c r="E1387" s="87" t="str">
        <f t="shared" si="44"/>
        <v>T6 SBUS-36</v>
      </c>
      <c r="F1387" s="88">
        <f>VLOOKUP(E1387,HD_Odo!$C$2:$D$1381,2,FALSE)</f>
        <v>400000</v>
      </c>
      <c r="G1387" s="92" t="str">
        <f>'EMFAC2017EI-2011Class'!H4968</f>
        <v>2021-T6 SBUS-36</v>
      </c>
      <c r="H1387" s="77">
        <f t="shared" si="43"/>
        <v>0.91418799508699167</v>
      </c>
      <c r="J1387" s="13"/>
      <c r="N1387" s="37"/>
      <c r="O1387" s="36"/>
    </row>
    <row r="1388" spans="1:15" ht="13.7" customHeight="1" x14ac:dyDescent="0.25">
      <c r="A1388" s="85">
        <f>'EMFAC2017EI-2011Class'!B4969</f>
        <v>2021</v>
      </c>
      <c r="B1388" s="86" t="str">
        <f>'EMFAC2017EI-2011Class'!C4969</f>
        <v>T6 SBUS</v>
      </c>
      <c r="C1388" s="85">
        <f>'EMFAC2017EI-2011Class'!D4969</f>
        <v>1984</v>
      </c>
      <c r="D1388" s="85">
        <f>'EMFAC2017EI-2011Class'!F4969</f>
        <v>37</v>
      </c>
      <c r="E1388" s="87" t="str">
        <f t="shared" si="44"/>
        <v>T6 SBUS-37</v>
      </c>
      <c r="F1388" s="88">
        <f>VLOOKUP(E1388,HD_Odo!$C$2:$D$1381,2,FALSE)</f>
        <v>400000</v>
      </c>
      <c r="G1388" s="92" t="str">
        <f>'EMFAC2017EI-2011Class'!H4969</f>
        <v>2021-T6 SBUS-37</v>
      </c>
      <c r="H1388" s="77">
        <f t="shared" si="43"/>
        <v>0.91418799508699167</v>
      </c>
      <c r="J1388" s="13"/>
      <c r="N1388" s="37"/>
      <c r="O1388" s="36"/>
    </row>
    <row r="1389" spans="1:15" ht="13.7" customHeight="1" x14ac:dyDescent="0.25">
      <c r="A1389" s="85">
        <f>'EMFAC2017EI-2011Class'!B4970</f>
        <v>2021</v>
      </c>
      <c r="B1389" s="86" t="str">
        <f>'EMFAC2017EI-2011Class'!C4970</f>
        <v>T6 SBUS</v>
      </c>
      <c r="C1389" s="85">
        <f>'EMFAC2017EI-2011Class'!D4970</f>
        <v>1983</v>
      </c>
      <c r="D1389" s="85">
        <f>'EMFAC2017EI-2011Class'!F4970</f>
        <v>38</v>
      </c>
      <c r="E1389" s="87" t="str">
        <f t="shared" si="44"/>
        <v>T6 SBUS-38</v>
      </c>
      <c r="F1389" s="88">
        <f>VLOOKUP(E1389,HD_Odo!$C$2:$D$1381,2,FALSE)</f>
        <v>400000</v>
      </c>
      <c r="G1389" s="92" t="str">
        <f>'EMFAC2017EI-2011Class'!H4970</f>
        <v>2021-T6 SBUS-38</v>
      </c>
      <c r="H1389" s="77">
        <f t="shared" si="43"/>
        <v>0.91418799508699167</v>
      </c>
      <c r="J1389" s="13"/>
      <c r="N1389" s="37"/>
      <c r="O1389" s="36"/>
    </row>
    <row r="1390" spans="1:15" ht="13.7" customHeight="1" x14ac:dyDescent="0.25">
      <c r="A1390" s="85">
        <f>'EMFAC2017EI-2011Class'!B4971</f>
        <v>2021</v>
      </c>
      <c r="B1390" s="86" t="str">
        <f>'EMFAC2017EI-2011Class'!C4971</f>
        <v>T6 SBUS</v>
      </c>
      <c r="C1390" s="85">
        <f>'EMFAC2017EI-2011Class'!D4971</f>
        <v>1982</v>
      </c>
      <c r="D1390" s="85">
        <f>'EMFAC2017EI-2011Class'!F4971</f>
        <v>39</v>
      </c>
      <c r="E1390" s="87" t="str">
        <f t="shared" si="44"/>
        <v>T6 SBUS-39</v>
      </c>
      <c r="F1390" s="88">
        <f>VLOOKUP(E1390,HD_Odo!$C$2:$D$1381,2,FALSE)</f>
        <v>400000</v>
      </c>
      <c r="G1390" s="92" t="str">
        <f>'EMFAC2017EI-2011Class'!H4971</f>
        <v>2021-T6 SBUS-39</v>
      </c>
      <c r="H1390" s="77">
        <f t="shared" si="43"/>
        <v>0.91418799508699167</v>
      </c>
      <c r="J1390" s="13"/>
      <c r="N1390" s="37"/>
      <c r="O1390" s="36"/>
    </row>
    <row r="1391" spans="1:15" ht="13.7" customHeight="1" x14ac:dyDescent="0.25">
      <c r="A1391" s="85">
        <f>'EMFAC2017EI-2011Class'!B4972</f>
        <v>2021</v>
      </c>
      <c r="B1391" s="86" t="str">
        <f>'EMFAC2017EI-2011Class'!C4972</f>
        <v>T6 SBUS</v>
      </c>
      <c r="C1391" s="85">
        <f>'EMFAC2017EI-2011Class'!D4972</f>
        <v>1981</v>
      </c>
      <c r="D1391" s="85">
        <f>'EMFAC2017EI-2011Class'!F4972</f>
        <v>40</v>
      </c>
      <c r="E1391" s="87" t="str">
        <f t="shared" si="44"/>
        <v>T6 SBUS-40</v>
      </c>
      <c r="F1391" s="88">
        <f>VLOOKUP(E1391,HD_Odo!$C$2:$D$1381,2,FALSE)</f>
        <v>400000</v>
      </c>
      <c r="G1391" s="92" t="str">
        <f>'EMFAC2017EI-2011Class'!H4972</f>
        <v>2021-T6 SBUS-40</v>
      </c>
      <c r="H1391" s="77">
        <f t="shared" si="43"/>
        <v>0.91418799508699167</v>
      </c>
      <c r="J1391" s="13"/>
      <c r="N1391" s="37"/>
      <c r="O1391" s="36"/>
    </row>
    <row r="1392" spans="1:15" ht="13.7" customHeight="1" x14ac:dyDescent="0.25">
      <c r="A1392" s="85">
        <f>'EMFAC2017EI-2011Class'!B4973</f>
        <v>2021</v>
      </c>
      <c r="B1392" s="86" t="str">
        <f>'EMFAC2017EI-2011Class'!C4973</f>
        <v>T6 SBUS</v>
      </c>
      <c r="C1392" s="85">
        <f>'EMFAC2017EI-2011Class'!D4973</f>
        <v>1978</v>
      </c>
      <c r="D1392" s="85">
        <f>'EMFAC2017EI-2011Class'!F4973</f>
        <v>43</v>
      </c>
      <c r="E1392" s="87" t="str">
        <f t="shared" si="44"/>
        <v>T6 SBUS-43</v>
      </c>
      <c r="F1392" s="88">
        <f>VLOOKUP(E1392,HD_Odo!$C$2:$D$1381,2,FALSE)</f>
        <v>400000</v>
      </c>
      <c r="G1392" s="92" t="str">
        <f>'EMFAC2017EI-2011Class'!H4973</f>
        <v>2021-T6 SBUS-43</v>
      </c>
      <c r="H1392" s="77">
        <f t="shared" si="43"/>
        <v>0.91418799508699167</v>
      </c>
      <c r="J1392" s="13"/>
      <c r="N1392" s="37"/>
      <c r="O1392" s="36"/>
    </row>
    <row r="1393" spans="1:15" ht="13.7" customHeight="1" x14ac:dyDescent="0.25">
      <c r="A1393" s="85">
        <f>'EMFAC2017EI-2011Class'!B4974</f>
        <v>2021</v>
      </c>
      <c r="B1393" s="86" t="str">
        <f>'EMFAC2017EI-2011Class'!C4974</f>
        <v>T6 Utility</v>
      </c>
      <c r="C1393" s="85">
        <f>'EMFAC2017EI-2011Class'!D4974</f>
        <v>2022</v>
      </c>
      <c r="D1393" s="85">
        <f>'EMFAC2017EI-2011Class'!F4974</f>
        <v>-1</v>
      </c>
      <c r="E1393" s="87" t="str">
        <f t="shared" si="44"/>
        <v>T6 Utility--1</v>
      </c>
      <c r="F1393" s="88">
        <f>VLOOKUP(E1393,HD_Odo!$C$2:$D$1381,2,FALSE)</f>
        <v>0</v>
      </c>
      <c r="G1393" s="92" t="str">
        <f>'EMFAC2017EI-2011Class'!H4974</f>
        <v>2021-T6 Utility--1</v>
      </c>
      <c r="H1393" s="77">
        <f t="shared" si="43"/>
        <v>1</v>
      </c>
      <c r="J1393" s="13"/>
      <c r="N1393" s="37"/>
      <c r="O1393" s="36"/>
    </row>
    <row r="1394" spans="1:15" ht="13.7" customHeight="1" x14ac:dyDescent="0.25">
      <c r="A1394" s="85">
        <f>'EMFAC2017EI-2011Class'!B4975</f>
        <v>2021</v>
      </c>
      <c r="B1394" s="86" t="str">
        <f>'EMFAC2017EI-2011Class'!C4975</f>
        <v>T6 Utility</v>
      </c>
      <c r="C1394" s="85">
        <f>'EMFAC2017EI-2011Class'!D4975</f>
        <v>2021</v>
      </c>
      <c r="D1394" s="85">
        <f>'EMFAC2017EI-2011Class'!F4975</f>
        <v>0</v>
      </c>
      <c r="E1394" s="87" t="str">
        <f t="shared" si="44"/>
        <v>T6 Utility-0</v>
      </c>
      <c r="F1394" s="88">
        <f>VLOOKUP(E1394,HD_Odo!$C$2:$D$1381,2,FALSE)</f>
        <v>7122</v>
      </c>
      <c r="G1394" s="92" t="str">
        <f>'EMFAC2017EI-2011Class'!H4975</f>
        <v>2021-T6 Utility-0</v>
      </c>
      <c r="H1394" s="77">
        <f t="shared" si="43"/>
        <v>0.9853085902681975</v>
      </c>
      <c r="J1394" s="13"/>
      <c r="N1394" s="37"/>
      <c r="O1394" s="36"/>
    </row>
    <row r="1395" spans="1:15" ht="13.7" customHeight="1" x14ac:dyDescent="0.25">
      <c r="A1395" s="85">
        <f>'EMFAC2017EI-2011Class'!B4976</f>
        <v>2021</v>
      </c>
      <c r="B1395" s="86" t="str">
        <f>'EMFAC2017EI-2011Class'!C4976</f>
        <v>T6 Utility</v>
      </c>
      <c r="C1395" s="85">
        <f>'EMFAC2017EI-2011Class'!D4976</f>
        <v>2020</v>
      </c>
      <c r="D1395" s="85">
        <f>'EMFAC2017EI-2011Class'!F4976</f>
        <v>1</v>
      </c>
      <c r="E1395" s="87" t="str">
        <f t="shared" si="44"/>
        <v>T6 Utility-1</v>
      </c>
      <c r="F1395" s="88">
        <f>VLOOKUP(E1395,HD_Odo!$C$2:$D$1381,2,FALSE)</f>
        <v>14122</v>
      </c>
      <c r="G1395" s="92" t="str">
        <f>'EMFAC2017EI-2011Class'!H4976</f>
        <v>2021-T6 Utility-1</v>
      </c>
      <c r="H1395" s="77">
        <f t="shared" si="43"/>
        <v>0.97225175896172134</v>
      </c>
      <c r="J1395" s="13"/>
      <c r="N1395" s="37"/>
      <c r="O1395" s="36"/>
    </row>
    <row r="1396" spans="1:15" ht="13.7" customHeight="1" x14ac:dyDescent="0.25">
      <c r="A1396" s="85">
        <f>'EMFAC2017EI-2011Class'!B4977</f>
        <v>2021</v>
      </c>
      <c r="B1396" s="86" t="str">
        <f>'EMFAC2017EI-2011Class'!C4977</f>
        <v>T6 Utility</v>
      </c>
      <c r="C1396" s="85">
        <f>'EMFAC2017EI-2011Class'!D4977</f>
        <v>2019</v>
      </c>
      <c r="D1396" s="85">
        <f>'EMFAC2017EI-2011Class'!F4977</f>
        <v>2</v>
      </c>
      <c r="E1396" s="87" t="str">
        <f t="shared" si="44"/>
        <v>T6 Utility-2</v>
      </c>
      <c r="F1396" s="88">
        <f>VLOOKUP(E1396,HD_Odo!$C$2:$D$1381,2,FALSE)</f>
        <v>21001</v>
      </c>
      <c r="G1396" s="92" t="str">
        <f>'EMFAC2017EI-2011Class'!H4977</f>
        <v>2021-T6 Utility-2</v>
      </c>
      <c r="H1396" s="77">
        <f t="shared" si="43"/>
        <v>0.96057450442261827</v>
      </c>
      <c r="J1396" s="13"/>
      <c r="N1396" s="37"/>
      <c r="O1396" s="36"/>
    </row>
    <row r="1397" spans="1:15" ht="13.7" customHeight="1" x14ac:dyDescent="0.25">
      <c r="A1397" s="85">
        <f>'EMFAC2017EI-2011Class'!B4978</f>
        <v>2021</v>
      </c>
      <c r="B1397" s="86" t="str">
        <f>'EMFAC2017EI-2011Class'!C4978</f>
        <v>T6 Utility</v>
      </c>
      <c r="C1397" s="85">
        <f>'EMFAC2017EI-2011Class'!D4978</f>
        <v>2018</v>
      </c>
      <c r="D1397" s="85">
        <f>'EMFAC2017EI-2011Class'!F4978</f>
        <v>3</v>
      </c>
      <c r="E1397" s="87" t="str">
        <f t="shared" si="44"/>
        <v>T6 Utility-3</v>
      </c>
      <c r="F1397" s="88">
        <f>VLOOKUP(E1397,HD_Odo!$C$2:$D$1381,2,FALSE)</f>
        <v>27758</v>
      </c>
      <c r="G1397" s="92" t="str">
        <f>'EMFAC2017EI-2011Class'!H4978</f>
        <v>2021-T6 Utility-3</v>
      </c>
      <c r="H1397" s="77">
        <f t="shared" si="43"/>
        <v>0.95007526920230001</v>
      </c>
      <c r="J1397" s="13"/>
      <c r="N1397" s="37"/>
      <c r="O1397" s="36"/>
    </row>
    <row r="1398" spans="1:15" ht="13.7" customHeight="1" x14ac:dyDescent="0.25">
      <c r="A1398" s="85">
        <f>'EMFAC2017EI-2011Class'!B4979</f>
        <v>2021</v>
      </c>
      <c r="B1398" s="86" t="str">
        <f>'EMFAC2017EI-2011Class'!C4979</f>
        <v>T6 Utility</v>
      </c>
      <c r="C1398" s="85">
        <f>'EMFAC2017EI-2011Class'!D4979</f>
        <v>2017</v>
      </c>
      <c r="D1398" s="85">
        <f>'EMFAC2017EI-2011Class'!F4979</f>
        <v>4</v>
      </c>
      <c r="E1398" s="87" t="str">
        <f t="shared" si="44"/>
        <v>T6 Utility-4</v>
      </c>
      <c r="F1398" s="88">
        <f>VLOOKUP(E1398,HD_Odo!$C$2:$D$1381,2,FALSE)</f>
        <v>34394</v>
      </c>
      <c r="G1398" s="92" t="str">
        <f>'EMFAC2017EI-2011Class'!H4979</f>
        <v>2021-T6 Utility-4</v>
      </c>
      <c r="H1398" s="77">
        <f t="shared" si="43"/>
        <v>0.94058739687463466</v>
      </c>
      <c r="J1398" s="13"/>
      <c r="N1398" s="37"/>
      <c r="O1398" s="36"/>
    </row>
    <row r="1399" spans="1:15" ht="13.7" customHeight="1" x14ac:dyDescent="0.25">
      <c r="A1399" s="85">
        <f>'EMFAC2017EI-2011Class'!B4980</f>
        <v>2021</v>
      </c>
      <c r="B1399" s="86" t="str">
        <f>'EMFAC2017EI-2011Class'!C4980</f>
        <v>T6 Utility</v>
      </c>
      <c r="C1399" s="85">
        <f>'EMFAC2017EI-2011Class'!D4980</f>
        <v>2016</v>
      </c>
      <c r="D1399" s="85">
        <f>'EMFAC2017EI-2011Class'!F4980</f>
        <v>5</v>
      </c>
      <c r="E1399" s="87" t="str">
        <f t="shared" si="44"/>
        <v>T6 Utility-5</v>
      </c>
      <c r="F1399" s="88">
        <f>VLOOKUP(E1399,HD_Odo!$C$2:$D$1381,2,FALSE)</f>
        <v>40908</v>
      </c>
      <c r="G1399" s="92" t="str">
        <f>'EMFAC2017EI-2011Class'!H4980</f>
        <v>2021-T6 Utility-5</v>
      </c>
      <c r="H1399" s="77">
        <f t="shared" si="43"/>
        <v>0.93197684080094767</v>
      </c>
      <c r="J1399" s="13"/>
      <c r="N1399" s="37"/>
      <c r="O1399" s="36"/>
    </row>
    <row r="1400" spans="1:15" ht="13.7" customHeight="1" x14ac:dyDescent="0.25">
      <c r="A1400" s="85">
        <f>'EMFAC2017EI-2011Class'!B4981</f>
        <v>2021</v>
      </c>
      <c r="B1400" s="86" t="str">
        <f>'EMFAC2017EI-2011Class'!C4981</f>
        <v>T6 Utility</v>
      </c>
      <c r="C1400" s="85">
        <f>'EMFAC2017EI-2011Class'!D4981</f>
        <v>2015</v>
      </c>
      <c r="D1400" s="85">
        <f>'EMFAC2017EI-2011Class'!F4981</f>
        <v>6</v>
      </c>
      <c r="E1400" s="87" t="str">
        <f t="shared" si="44"/>
        <v>T6 Utility-6</v>
      </c>
      <c r="F1400" s="88">
        <f>VLOOKUP(E1400,HD_Odo!$C$2:$D$1381,2,FALSE)</f>
        <v>47300</v>
      </c>
      <c r="G1400" s="92" t="str">
        <f>'EMFAC2017EI-2011Class'!H4981</f>
        <v>2021-T6 Utility-6</v>
      </c>
      <c r="H1400" s="77">
        <f t="shared" si="43"/>
        <v>0.92413124089030996</v>
      </c>
      <c r="J1400" s="13"/>
      <c r="N1400" s="37"/>
      <c r="O1400" s="36"/>
    </row>
    <row r="1401" spans="1:15" ht="13.7" customHeight="1" x14ac:dyDescent="0.25">
      <c r="A1401" s="85">
        <f>'EMFAC2017EI-2011Class'!B4982</f>
        <v>2021</v>
      </c>
      <c r="B1401" s="86" t="str">
        <f>'EMFAC2017EI-2011Class'!C4982</f>
        <v>T6 Utility</v>
      </c>
      <c r="C1401" s="85">
        <f>'EMFAC2017EI-2011Class'!D4982</f>
        <v>2014</v>
      </c>
      <c r="D1401" s="85">
        <f>'EMFAC2017EI-2011Class'!F4982</f>
        <v>7</v>
      </c>
      <c r="E1401" s="87" t="str">
        <f t="shared" si="44"/>
        <v>T6 Utility-7</v>
      </c>
      <c r="F1401" s="88">
        <f>VLOOKUP(E1401,HD_Odo!$C$2:$D$1381,2,FALSE)</f>
        <v>53571</v>
      </c>
      <c r="G1401" s="92" t="str">
        <f>'EMFAC2017EI-2011Class'!H4982</f>
        <v>2021-T6 Utility-7</v>
      </c>
      <c r="H1401" s="77">
        <f t="shared" si="43"/>
        <v>0.91695564442860511</v>
      </c>
      <c r="J1401" s="13"/>
      <c r="N1401" s="37"/>
      <c r="O1401" s="36"/>
    </row>
    <row r="1402" spans="1:15" ht="13.7" customHeight="1" x14ac:dyDescent="0.25">
      <c r="A1402" s="85">
        <f>'EMFAC2017EI-2011Class'!B4983</f>
        <v>2021</v>
      </c>
      <c r="B1402" s="86" t="str">
        <f>'EMFAC2017EI-2011Class'!C4983</f>
        <v>T6 Utility</v>
      </c>
      <c r="C1402" s="85">
        <f>'EMFAC2017EI-2011Class'!D4983</f>
        <v>2013</v>
      </c>
      <c r="D1402" s="85">
        <f>'EMFAC2017EI-2011Class'!F4983</f>
        <v>8</v>
      </c>
      <c r="E1402" s="87" t="str">
        <f t="shared" si="44"/>
        <v>T6 Utility-8</v>
      </c>
      <c r="F1402" s="88">
        <f>VLOOKUP(E1402,HD_Odo!$C$2:$D$1381,2,FALSE)</f>
        <v>59720</v>
      </c>
      <c r="G1402" s="92" t="str">
        <f>'EMFAC2017EI-2011Class'!H4983</f>
        <v>2021-T6 Utility-8</v>
      </c>
      <c r="H1402" s="77">
        <f t="shared" si="43"/>
        <v>0.88352370355051668</v>
      </c>
      <c r="J1402" s="13"/>
      <c r="N1402" s="37"/>
      <c r="O1402" s="36"/>
    </row>
    <row r="1403" spans="1:15" ht="13.7" customHeight="1" x14ac:dyDescent="0.25">
      <c r="A1403" s="85">
        <f>'EMFAC2017EI-2011Class'!B4984</f>
        <v>2021</v>
      </c>
      <c r="B1403" s="86" t="str">
        <f>'EMFAC2017EI-2011Class'!C4984</f>
        <v>T6 Utility</v>
      </c>
      <c r="C1403" s="85">
        <f>'EMFAC2017EI-2011Class'!D4984</f>
        <v>2012</v>
      </c>
      <c r="D1403" s="85">
        <f>'EMFAC2017EI-2011Class'!F4984</f>
        <v>9</v>
      </c>
      <c r="E1403" s="87" t="str">
        <f t="shared" si="44"/>
        <v>T6 Utility-9</v>
      </c>
      <c r="F1403" s="88">
        <f>VLOOKUP(E1403,HD_Odo!$C$2:$D$1381,2,FALSE)</f>
        <v>65748</v>
      </c>
      <c r="G1403" s="92" t="str">
        <f>'EMFAC2017EI-2011Class'!H4984</f>
        <v>2021-T6 Utility-9</v>
      </c>
      <c r="H1403" s="77">
        <f t="shared" si="43"/>
        <v>0.87684883965512506</v>
      </c>
      <c r="J1403" s="13"/>
      <c r="N1403" s="37"/>
      <c r="O1403" s="36"/>
    </row>
    <row r="1404" spans="1:15" ht="13.7" customHeight="1" x14ac:dyDescent="0.25">
      <c r="A1404" s="85">
        <f>'EMFAC2017EI-2011Class'!B4985</f>
        <v>2022</v>
      </c>
      <c r="B1404" s="86" t="str">
        <f>'EMFAC2017EI-2011Class'!C4985</f>
        <v>T6 Ag</v>
      </c>
      <c r="C1404" s="85">
        <f>'EMFAC2017EI-2011Class'!D4985</f>
        <v>2017</v>
      </c>
      <c r="D1404" s="85">
        <f>'EMFAC2017EI-2011Class'!F4985</f>
        <v>5</v>
      </c>
      <c r="E1404" s="87" t="str">
        <f t="shared" si="44"/>
        <v>T6 Ag-5</v>
      </c>
      <c r="F1404" s="88">
        <f>VLOOKUP(E1404,HD_Odo!$C$2:$D$1381,2,FALSE)</f>
        <v>149029</v>
      </c>
      <c r="G1404" s="92" t="str">
        <f>'EMFAC2017EI-2011Class'!H4985</f>
        <v>2022-T6 Ag-5</v>
      </c>
      <c r="H1404" s="70">
        <f t="shared" ref="H1404:H1467" si="45">IF(C1404&lt;1994,1,IF(C1404&lt;2004,($U$3+$V$3*(F1404/10000))/($E$3+$F$3*(F1404/10000)),IF(C1404&lt;2008,($U$4+$V$4*(F1404/10000))/($E$4+$F$4*(F1404/10000)),IF(C1404&lt;2011,($U$5+$V$5*(F1404/10000))/($E$5+$F$5*(F1404/10000)),IF(C1404&lt;2014,($U$6+$V$6*(F1404/10000))/($E$6+$F$6*(F1404/10000)),($U$7+$V$7*(F1404/10000))/($E$7+$F$7*(F1404/10000)))))))</f>
        <v>0.81742122282588359</v>
      </c>
      <c r="J1404" s="13"/>
      <c r="N1404" s="37"/>
      <c r="O1404" s="36"/>
    </row>
    <row r="1405" spans="1:15" ht="13.7" customHeight="1" x14ac:dyDescent="0.25">
      <c r="A1405" s="85">
        <f>'EMFAC2017EI-2011Class'!B4986</f>
        <v>2022</v>
      </c>
      <c r="B1405" s="86" t="str">
        <f>'EMFAC2017EI-2011Class'!C4986</f>
        <v>T6 Ag</v>
      </c>
      <c r="C1405" s="85">
        <f>'EMFAC2017EI-2011Class'!D4986</f>
        <v>2015</v>
      </c>
      <c r="D1405" s="85">
        <f>'EMFAC2017EI-2011Class'!F4986</f>
        <v>7</v>
      </c>
      <c r="E1405" s="87" t="str">
        <f t="shared" si="44"/>
        <v>T6 Ag-7</v>
      </c>
      <c r="F1405" s="88">
        <f>VLOOKUP(E1405,HD_Odo!$C$2:$D$1381,2,FALSE)</f>
        <v>188587.99</v>
      </c>
      <c r="G1405" s="92" t="str">
        <f>'EMFAC2017EI-2011Class'!H4986</f>
        <v>2022-T6 Ag-7</v>
      </c>
      <c r="H1405" s="70">
        <f t="shared" si="45"/>
        <v>0.79734815768688139</v>
      </c>
      <c r="J1405" s="13"/>
      <c r="N1405" s="37"/>
      <c r="O1405" s="36"/>
    </row>
    <row r="1406" spans="1:15" ht="13.7" customHeight="1" x14ac:dyDescent="0.25">
      <c r="A1406" s="85">
        <f>'EMFAC2017EI-2011Class'!B4987</f>
        <v>2022</v>
      </c>
      <c r="B1406" s="86" t="str">
        <f>'EMFAC2017EI-2011Class'!C4987</f>
        <v>T6 Ag</v>
      </c>
      <c r="C1406" s="85">
        <f>'EMFAC2017EI-2011Class'!D4987</f>
        <v>2014</v>
      </c>
      <c r="D1406" s="85">
        <f>'EMFAC2017EI-2011Class'!F4987</f>
        <v>8</v>
      </c>
      <c r="E1406" s="87" t="str">
        <f t="shared" si="44"/>
        <v>T6 Ag-8</v>
      </c>
      <c r="F1406" s="88">
        <f>VLOOKUP(E1406,HD_Odo!$C$2:$D$1381,2,FALSE)</f>
        <v>206469.99</v>
      </c>
      <c r="G1406" s="92" t="str">
        <f>'EMFAC2017EI-2011Class'!H4987</f>
        <v>2022-T6 Ag-8</v>
      </c>
      <c r="H1406" s="70">
        <f t="shared" si="45"/>
        <v>0.78980828991473662</v>
      </c>
      <c r="J1406" s="13"/>
      <c r="N1406" s="37"/>
      <c r="O1406" s="36"/>
    </row>
    <row r="1407" spans="1:15" ht="13.7" customHeight="1" x14ac:dyDescent="0.25">
      <c r="A1407" s="85">
        <f>'EMFAC2017EI-2011Class'!B4988</f>
        <v>2022</v>
      </c>
      <c r="B1407" s="86" t="str">
        <f>'EMFAC2017EI-2011Class'!C4988</f>
        <v>T6 Ag</v>
      </c>
      <c r="C1407" s="85">
        <f>'EMFAC2017EI-2011Class'!D4988</f>
        <v>2013</v>
      </c>
      <c r="D1407" s="85">
        <f>'EMFAC2017EI-2011Class'!F4988</f>
        <v>9</v>
      </c>
      <c r="E1407" s="87" t="str">
        <f t="shared" si="44"/>
        <v>T6 Ag-9</v>
      </c>
      <c r="F1407" s="88">
        <f>VLOOKUP(E1407,HD_Odo!$C$2:$D$1381,2,FALSE)</f>
        <v>223087.99</v>
      </c>
      <c r="G1407" s="92" t="str">
        <f>'EMFAC2017EI-2011Class'!H4988</f>
        <v>2022-T6 Ag-9</v>
      </c>
      <c r="H1407" s="70">
        <f t="shared" si="45"/>
        <v>0.75378038668484049</v>
      </c>
      <c r="J1407" s="13"/>
      <c r="N1407" s="37"/>
      <c r="O1407" s="36"/>
    </row>
    <row r="1408" spans="1:15" ht="13.7" customHeight="1" x14ac:dyDescent="0.25">
      <c r="A1408" s="85">
        <f>'EMFAC2017EI-2011Class'!B4989</f>
        <v>2022</v>
      </c>
      <c r="B1408" s="86" t="str">
        <f>'EMFAC2017EI-2011Class'!C4989</f>
        <v>T6 Ag</v>
      </c>
      <c r="C1408" s="85">
        <f>'EMFAC2017EI-2011Class'!D4989</f>
        <v>2012</v>
      </c>
      <c r="D1408" s="85">
        <f>'EMFAC2017EI-2011Class'!F4989</f>
        <v>10</v>
      </c>
      <c r="E1408" s="87" t="str">
        <f t="shared" si="44"/>
        <v>T6 Ag-10</v>
      </c>
      <c r="F1408" s="88">
        <f>VLOOKUP(E1408,HD_Odo!$C$2:$D$1381,2,FALSE)</f>
        <v>238440.99</v>
      </c>
      <c r="G1408" s="92" t="str">
        <f>'EMFAC2017EI-2011Class'!H4989</f>
        <v>2022-T6 Ag-10</v>
      </c>
      <c r="H1408" s="70">
        <f t="shared" si="45"/>
        <v>0.74927513108222688</v>
      </c>
      <c r="J1408" s="13"/>
      <c r="N1408" s="37"/>
      <c r="O1408" s="36"/>
    </row>
    <row r="1409" spans="1:15" ht="13.7" customHeight="1" x14ac:dyDescent="0.25">
      <c r="A1409" s="85">
        <f>'EMFAC2017EI-2011Class'!B4990</f>
        <v>2022</v>
      </c>
      <c r="B1409" s="86" t="str">
        <f>'EMFAC2017EI-2011Class'!C4990</f>
        <v>T6 Ag</v>
      </c>
      <c r="C1409" s="85">
        <f>'EMFAC2017EI-2011Class'!D4990</f>
        <v>2011</v>
      </c>
      <c r="D1409" s="85">
        <f>'EMFAC2017EI-2011Class'!F4990</f>
        <v>11</v>
      </c>
      <c r="E1409" s="87" t="str">
        <f t="shared" si="44"/>
        <v>T6 Ag-11</v>
      </c>
      <c r="F1409" s="88">
        <f>VLOOKUP(E1409,HD_Odo!$C$2:$D$1381,2,FALSE)</f>
        <v>252717.99</v>
      </c>
      <c r="G1409" s="92" t="str">
        <f>'EMFAC2017EI-2011Class'!H4990</f>
        <v>2022-T6 Ag-11</v>
      </c>
      <c r="H1409" s="70">
        <f t="shared" si="45"/>
        <v>0.74545172264466464</v>
      </c>
      <c r="J1409" s="13"/>
      <c r="N1409" s="37"/>
      <c r="O1409" s="36"/>
    </row>
    <row r="1410" spans="1:15" ht="13.7" customHeight="1" x14ac:dyDescent="0.25">
      <c r="A1410" s="85">
        <f>'EMFAC2017EI-2011Class'!B4991</f>
        <v>2022</v>
      </c>
      <c r="B1410" s="86" t="str">
        <f>'EMFAC2017EI-2011Class'!C4991</f>
        <v>T6 Ag</v>
      </c>
      <c r="C1410" s="85">
        <f>'EMFAC2017EI-2011Class'!D4991</f>
        <v>2010</v>
      </c>
      <c r="D1410" s="85">
        <f>'EMFAC2017EI-2011Class'!F4991</f>
        <v>12</v>
      </c>
      <c r="E1410" s="87" t="str">
        <f t="shared" si="44"/>
        <v>T6 Ag-12</v>
      </c>
      <c r="F1410" s="88">
        <f>VLOOKUP(E1410,HD_Odo!$C$2:$D$1381,2,FALSE)</f>
        <v>266539.99</v>
      </c>
      <c r="G1410" s="92" t="str">
        <f>'EMFAC2017EI-2011Class'!H4991</f>
        <v>2022-T6 Ag-12</v>
      </c>
      <c r="H1410" s="70">
        <f t="shared" si="45"/>
        <v>0.78701301476569152</v>
      </c>
      <c r="J1410" s="13"/>
      <c r="N1410" s="37"/>
      <c r="O1410" s="36"/>
    </row>
    <row r="1411" spans="1:15" ht="13.7" customHeight="1" x14ac:dyDescent="0.25">
      <c r="A1411" s="85">
        <f>'EMFAC2017EI-2011Class'!B4992</f>
        <v>2022</v>
      </c>
      <c r="B1411" s="86" t="str">
        <f>'EMFAC2017EI-2011Class'!C4992</f>
        <v>T6 Ag</v>
      </c>
      <c r="C1411" s="85">
        <f>'EMFAC2017EI-2011Class'!D4992</f>
        <v>2009</v>
      </c>
      <c r="D1411" s="85">
        <f>'EMFAC2017EI-2011Class'!F4992</f>
        <v>13</v>
      </c>
      <c r="E1411" s="87" t="str">
        <f t="shared" si="44"/>
        <v>T6 Ag-13</v>
      </c>
      <c r="F1411" s="88">
        <f>VLOOKUP(E1411,HD_Odo!$C$2:$D$1381,2,FALSE)</f>
        <v>279555.99</v>
      </c>
      <c r="G1411" s="92" t="str">
        <f>'EMFAC2017EI-2011Class'!H4992</f>
        <v>2022-T6 Ag-13</v>
      </c>
      <c r="H1411" s="70">
        <f t="shared" si="45"/>
        <v>0.78285004973448846</v>
      </c>
      <c r="J1411" s="13"/>
      <c r="N1411" s="37"/>
      <c r="O1411" s="36"/>
    </row>
    <row r="1412" spans="1:15" ht="13.7" customHeight="1" x14ac:dyDescent="0.25">
      <c r="A1412" s="85">
        <f>'EMFAC2017EI-2011Class'!B4993</f>
        <v>2022</v>
      </c>
      <c r="B1412" s="86" t="str">
        <f>'EMFAC2017EI-2011Class'!C4993</f>
        <v>T6 Ag</v>
      </c>
      <c r="C1412" s="85">
        <f>'EMFAC2017EI-2011Class'!D4993</f>
        <v>2008</v>
      </c>
      <c r="D1412" s="85">
        <f>'EMFAC2017EI-2011Class'!F4993</f>
        <v>14</v>
      </c>
      <c r="E1412" s="87" t="str">
        <f t="shared" si="44"/>
        <v>T6 Ag-14</v>
      </c>
      <c r="F1412" s="88">
        <f>VLOOKUP(E1412,HD_Odo!$C$2:$D$1381,2,FALSE)</f>
        <v>291892.99</v>
      </c>
      <c r="G1412" s="92" t="str">
        <f>'EMFAC2017EI-2011Class'!H4993</f>
        <v>2022-T6 Ag-14</v>
      </c>
      <c r="H1412" s="70">
        <f t="shared" si="45"/>
        <v>0.77911333511520309</v>
      </c>
      <c r="J1412" s="13"/>
      <c r="N1412" s="37"/>
      <c r="O1412" s="36"/>
    </row>
    <row r="1413" spans="1:15" ht="13.7" customHeight="1" x14ac:dyDescent="0.25">
      <c r="A1413" s="85">
        <f>'EMFAC2017EI-2011Class'!B4994</f>
        <v>2022</v>
      </c>
      <c r="B1413" s="86" t="str">
        <f>'EMFAC2017EI-2011Class'!C4994</f>
        <v>T6 Ag</v>
      </c>
      <c r="C1413" s="85">
        <f>'EMFAC2017EI-2011Class'!D4994</f>
        <v>2007</v>
      </c>
      <c r="D1413" s="85">
        <f>'EMFAC2017EI-2011Class'!F4994</f>
        <v>15</v>
      </c>
      <c r="E1413" s="87" t="str">
        <f t="shared" si="44"/>
        <v>T6 Ag-15</v>
      </c>
      <c r="F1413" s="88">
        <f>VLOOKUP(E1413,HD_Odo!$C$2:$D$1381,2,FALSE)</f>
        <v>302847.99</v>
      </c>
      <c r="G1413" s="92" t="str">
        <f>'EMFAC2017EI-2011Class'!H4994</f>
        <v>2022-T6 Ag-15</v>
      </c>
      <c r="H1413" s="70">
        <f t="shared" si="45"/>
        <v>0.86708343266179289</v>
      </c>
      <c r="J1413" s="13"/>
      <c r="N1413" s="37"/>
      <c r="O1413" s="36"/>
    </row>
    <row r="1414" spans="1:15" ht="13.7" customHeight="1" x14ac:dyDescent="0.25">
      <c r="A1414" s="85">
        <f>'EMFAC2017EI-2011Class'!B4995</f>
        <v>2022</v>
      </c>
      <c r="B1414" s="86" t="str">
        <f>'EMFAC2017EI-2011Class'!C4995</f>
        <v>T6 Ag</v>
      </c>
      <c r="C1414" s="85">
        <f>'EMFAC2017EI-2011Class'!D4995</f>
        <v>2006</v>
      </c>
      <c r="D1414" s="85">
        <f>'EMFAC2017EI-2011Class'!F4995</f>
        <v>16</v>
      </c>
      <c r="E1414" s="87" t="str">
        <f t="shared" si="44"/>
        <v>T6 Ag-16</v>
      </c>
      <c r="F1414" s="88">
        <f>VLOOKUP(E1414,HD_Odo!$C$2:$D$1381,2,FALSE)</f>
        <v>310612.99</v>
      </c>
      <c r="G1414" s="92" t="str">
        <f>'EMFAC2017EI-2011Class'!H4995</f>
        <v>2022-T6 Ag-16</v>
      </c>
      <c r="H1414" s="70">
        <f t="shared" si="45"/>
        <v>0.8655292359249277</v>
      </c>
      <c r="J1414" s="13"/>
      <c r="N1414" s="37"/>
      <c r="O1414" s="36"/>
    </row>
    <row r="1415" spans="1:15" ht="13.7" customHeight="1" x14ac:dyDescent="0.25">
      <c r="A1415" s="85">
        <f>'EMFAC2017EI-2011Class'!B4996</f>
        <v>2022</v>
      </c>
      <c r="B1415" s="86" t="str">
        <f>'EMFAC2017EI-2011Class'!C4996</f>
        <v>T6 Ag</v>
      </c>
      <c r="C1415" s="85">
        <f>'EMFAC2017EI-2011Class'!D4996</f>
        <v>2005</v>
      </c>
      <c r="D1415" s="85">
        <f>'EMFAC2017EI-2011Class'!F4996</f>
        <v>17</v>
      </c>
      <c r="E1415" s="87" t="str">
        <f t="shared" si="44"/>
        <v>T6 Ag-17</v>
      </c>
      <c r="F1415" s="88">
        <f>VLOOKUP(E1415,HD_Odo!$C$2:$D$1381,2,FALSE)</f>
        <v>317112.99</v>
      </c>
      <c r="G1415" s="92" t="str">
        <f>'EMFAC2017EI-2011Class'!H4996</f>
        <v>2022-T6 Ag-17</v>
      </c>
      <c r="H1415" s="70">
        <f t="shared" si="45"/>
        <v>0.86426036893230052</v>
      </c>
      <c r="J1415" s="13"/>
      <c r="N1415" s="37"/>
      <c r="O1415" s="36"/>
    </row>
    <row r="1416" spans="1:15" ht="13.7" customHeight="1" x14ac:dyDescent="0.25">
      <c r="A1416" s="85">
        <f>'EMFAC2017EI-2011Class'!B4997</f>
        <v>2022</v>
      </c>
      <c r="B1416" s="86" t="str">
        <f>'EMFAC2017EI-2011Class'!C4997</f>
        <v>T6 Ag</v>
      </c>
      <c r="C1416" s="85">
        <f>'EMFAC2017EI-2011Class'!D4997</f>
        <v>2004</v>
      </c>
      <c r="D1416" s="85">
        <f>'EMFAC2017EI-2011Class'!F4997</f>
        <v>18</v>
      </c>
      <c r="E1416" s="87" t="str">
        <f t="shared" si="44"/>
        <v>T6 Ag-18</v>
      </c>
      <c r="F1416" s="88">
        <f>VLOOKUP(E1416,HD_Odo!$C$2:$D$1381,2,FALSE)</f>
        <v>323441.99</v>
      </c>
      <c r="G1416" s="92" t="str">
        <f>'EMFAC2017EI-2011Class'!H4997</f>
        <v>2022-T6 Ag-18</v>
      </c>
      <c r="H1416" s="70">
        <f t="shared" si="45"/>
        <v>0.86305202996945529</v>
      </c>
      <c r="J1416" s="13"/>
      <c r="N1416" s="37"/>
      <c r="O1416" s="36"/>
    </row>
    <row r="1417" spans="1:15" ht="13.7" customHeight="1" x14ac:dyDescent="0.25">
      <c r="A1417" s="85">
        <f>'EMFAC2017EI-2011Class'!B4998</f>
        <v>2022</v>
      </c>
      <c r="B1417" s="86" t="str">
        <f>'EMFAC2017EI-2011Class'!C4998</f>
        <v>T6 Ag</v>
      </c>
      <c r="C1417" s="85">
        <f>'EMFAC2017EI-2011Class'!D4998</f>
        <v>2003</v>
      </c>
      <c r="D1417" s="85">
        <f>'EMFAC2017EI-2011Class'!F4998</f>
        <v>19</v>
      </c>
      <c r="E1417" s="87" t="str">
        <f t="shared" si="44"/>
        <v>T6 Ag-19</v>
      </c>
      <c r="F1417" s="88">
        <f>VLOOKUP(E1417,HD_Odo!$C$2:$D$1381,2,FALSE)</f>
        <v>329599.99</v>
      </c>
      <c r="G1417" s="92" t="str">
        <f>'EMFAC2017EI-2011Class'!H4998</f>
        <v>2022-T6 Ag-19</v>
      </c>
      <c r="H1417" s="70">
        <f t="shared" si="45"/>
        <v>0.91610962956109521</v>
      </c>
      <c r="J1417" s="13"/>
      <c r="N1417" s="37"/>
      <c r="O1417" s="36"/>
    </row>
    <row r="1418" spans="1:15" ht="13.7" customHeight="1" x14ac:dyDescent="0.25">
      <c r="A1418" s="85">
        <f>'EMFAC2017EI-2011Class'!B4999</f>
        <v>2022</v>
      </c>
      <c r="B1418" s="86" t="str">
        <f>'EMFAC2017EI-2011Class'!C4999</f>
        <v>T6 Ag</v>
      </c>
      <c r="C1418" s="85">
        <f>'EMFAC2017EI-2011Class'!D4999</f>
        <v>2002</v>
      </c>
      <c r="D1418" s="85">
        <f>'EMFAC2017EI-2011Class'!F4999</f>
        <v>20</v>
      </c>
      <c r="E1418" s="87" t="str">
        <f t="shared" si="44"/>
        <v>T6 Ag-20</v>
      </c>
      <c r="F1418" s="88">
        <f>VLOOKUP(E1418,HD_Odo!$C$2:$D$1381,2,FALSE)</f>
        <v>335586.99</v>
      </c>
      <c r="G1418" s="92" t="str">
        <f>'EMFAC2017EI-2011Class'!H4999</f>
        <v>2022-T6 Ag-20</v>
      </c>
      <c r="H1418" s="70">
        <f t="shared" si="45"/>
        <v>0.91549163705440539</v>
      </c>
      <c r="J1418" s="13"/>
      <c r="N1418" s="37"/>
      <c r="O1418" s="36"/>
    </row>
    <row r="1419" spans="1:15" ht="13.7" customHeight="1" x14ac:dyDescent="0.25">
      <c r="A1419" s="85">
        <f>'EMFAC2017EI-2011Class'!B5000</f>
        <v>2022</v>
      </c>
      <c r="B1419" s="86" t="str">
        <f>'EMFAC2017EI-2011Class'!C5000</f>
        <v>T6 Ag</v>
      </c>
      <c r="C1419" s="85">
        <f>'EMFAC2017EI-2011Class'!D5000</f>
        <v>2001</v>
      </c>
      <c r="D1419" s="85">
        <f>'EMFAC2017EI-2011Class'!F5000</f>
        <v>21</v>
      </c>
      <c r="E1419" s="87" t="str">
        <f t="shared" ref="E1419:E1482" si="46">CONCATENATE(B1419,"-",D1419)</f>
        <v>T6 Ag-21</v>
      </c>
      <c r="F1419" s="88">
        <f>VLOOKUP(E1419,HD_Odo!$C$2:$D$1381,2,FALSE)</f>
        <v>341402.99</v>
      </c>
      <c r="G1419" s="92" t="str">
        <f>'EMFAC2017EI-2011Class'!H5000</f>
        <v>2022-T6 Ag-21</v>
      </c>
      <c r="H1419" s="70">
        <f t="shared" si="45"/>
        <v>0.91490371915070046</v>
      </c>
      <c r="J1419" s="13"/>
      <c r="N1419" s="37"/>
      <c r="O1419" s="36"/>
    </row>
    <row r="1420" spans="1:15" ht="13.7" customHeight="1" x14ac:dyDescent="0.25">
      <c r="A1420" s="85">
        <f>'EMFAC2017EI-2011Class'!B5001</f>
        <v>2022</v>
      </c>
      <c r="B1420" s="86" t="str">
        <f>'EMFAC2017EI-2011Class'!C5001</f>
        <v>T6 Ag</v>
      </c>
      <c r="C1420" s="85">
        <f>'EMFAC2017EI-2011Class'!D5001</f>
        <v>2000</v>
      </c>
      <c r="D1420" s="85">
        <f>'EMFAC2017EI-2011Class'!F5001</f>
        <v>22</v>
      </c>
      <c r="E1420" s="87" t="str">
        <f t="shared" si="46"/>
        <v>T6 Ag-22</v>
      </c>
      <c r="F1420" s="88">
        <f>VLOOKUP(E1420,HD_Odo!$C$2:$D$1381,2,FALSE)</f>
        <v>347047.99</v>
      </c>
      <c r="G1420" s="92" t="str">
        <f>'EMFAC2017EI-2011Class'!H5001</f>
        <v>2022-T6 Ag-22</v>
      </c>
      <c r="H1420" s="70">
        <f t="shared" si="45"/>
        <v>0.91434444122247527</v>
      </c>
      <c r="J1420" s="13"/>
      <c r="N1420" s="37"/>
      <c r="O1420" s="36"/>
    </row>
    <row r="1421" spans="1:15" ht="13.7" customHeight="1" x14ac:dyDescent="0.25">
      <c r="A1421" s="85">
        <f>'EMFAC2017EI-2011Class'!B5002</f>
        <v>2022</v>
      </c>
      <c r="B1421" s="86" t="str">
        <f>'EMFAC2017EI-2011Class'!C5002</f>
        <v>T6 Ag</v>
      </c>
      <c r="C1421" s="85">
        <f>'EMFAC2017EI-2011Class'!D5002</f>
        <v>1999</v>
      </c>
      <c r="D1421" s="85">
        <f>'EMFAC2017EI-2011Class'!F5002</f>
        <v>23</v>
      </c>
      <c r="E1421" s="87" t="str">
        <f t="shared" si="46"/>
        <v>T6 Ag-23</v>
      </c>
      <c r="F1421" s="88">
        <f>VLOOKUP(E1421,HD_Odo!$C$2:$D$1381,2,FALSE)</f>
        <v>352521.98800000001</v>
      </c>
      <c r="G1421" s="92" t="str">
        <f>'EMFAC2017EI-2011Class'!H5002</f>
        <v>2022-T6 Ag-23</v>
      </c>
      <c r="H1421" s="70">
        <f t="shared" si="45"/>
        <v>0.91381247592344161</v>
      </c>
      <c r="J1421" s="13"/>
      <c r="N1421" s="37"/>
      <c r="O1421" s="36"/>
    </row>
    <row r="1422" spans="1:15" ht="13.7" customHeight="1" x14ac:dyDescent="0.25">
      <c r="A1422" s="85">
        <f>'EMFAC2017EI-2011Class'!B5003</f>
        <v>2022</v>
      </c>
      <c r="B1422" s="86" t="str">
        <f>'EMFAC2017EI-2011Class'!C5003</f>
        <v>T6 Ag</v>
      </c>
      <c r="C1422" s="85">
        <f>'EMFAC2017EI-2011Class'!D5003</f>
        <v>1998</v>
      </c>
      <c r="D1422" s="85">
        <f>'EMFAC2017EI-2011Class'!F5003</f>
        <v>24</v>
      </c>
      <c r="E1422" s="87" t="str">
        <f t="shared" si="46"/>
        <v>T6 Ag-24</v>
      </c>
      <c r="F1422" s="88">
        <f>VLOOKUP(E1422,HD_Odo!$C$2:$D$1381,2,FALSE)</f>
        <v>357824.98499999999</v>
      </c>
      <c r="G1422" s="92" t="str">
        <f>'EMFAC2017EI-2011Class'!H5003</f>
        <v>2022-T6 Ag-24</v>
      </c>
      <c r="H1422" s="70">
        <f t="shared" si="45"/>
        <v>0.91330659367862266</v>
      </c>
      <c r="J1422" s="13"/>
      <c r="N1422" s="37"/>
      <c r="O1422" s="36"/>
    </row>
    <row r="1423" spans="1:15" ht="13.7" customHeight="1" x14ac:dyDescent="0.25">
      <c r="A1423" s="85">
        <f>'EMFAC2017EI-2011Class'!B5004</f>
        <v>2022</v>
      </c>
      <c r="B1423" s="86" t="str">
        <f>'EMFAC2017EI-2011Class'!C5004</f>
        <v>T6 Ag</v>
      </c>
      <c r="C1423" s="85">
        <f>'EMFAC2017EI-2011Class'!D5004</f>
        <v>1997</v>
      </c>
      <c r="D1423" s="85">
        <f>'EMFAC2017EI-2011Class'!F5004</f>
        <v>25</v>
      </c>
      <c r="E1423" s="87" t="str">
        <f t="shared" si="46"/>
        <v>T6 Ag-25</v>
      </c>
      <c r="F1423" s="88">
        <f>VLOOKUP(E1423,HD_Odo!$C$2:$D$1381,2,FALSE)</f>
        <v>362956.98700000002</v>
      </c>
      <c r="G1423" s="92" t="str">
        <f>'EMFAC2017EI-2011Class'!H5004</f>
        <v>2022-T6 Ag-25</v>
      </c>
      <c r="H1423" s="70">
        <f t="shared" si="45"/>
        <v>0.91282565443840513</v>
      </c>
      <c r="J1423" s="13"/>
      <c r="N1423" s="37"/>
      <c r="O1423" s="36"/>
    </row>
    <row r="1424" spans="1:15" ht="13.7" customHeight="1" x14ac:dyDescent="0.25">
      <c r="A1424" s="85">
        <f>'EMFAC2017EI-2011Class'!B5005</f>
        <v>2022</v>
      </c>
      <c r="B1424" s="86" t="str">
        <f>'EMFAC2017EI-2011Class'!C5005</f>
        <v>T6 Ag</v>
      </c>
      <c r="C1424" s="85">
        <f>'EMFAC2017EI-2011Class'!D5005</f>
        <v>1996</v>
      </c>
      <c r="D1424" s="85">
        <f>'EMFAC2017EI-2011Class'!F5005</f>
        <v>26</v>
      </c>
      <c r="E1424" s="87" t="str">
        <f t="shared" si="46"/>
        <v>T6 Ag-26</v>
      </c>
      <c r="F1424" s="88">
        <f>VLOOKUP(E1424,HD_Odo!$C$2:$D$1381,2,FALSE)</f>
        <v>367917.98700000002</v>
      </c>
      <c r="G1424" s="92" t="str">
        <f>'EMFAC2017EI-2011Class'!H5005</f>
        <v>2022-T6 Ag-26</v>
      </c>
      <c r="H1424" s="70">
        <f t="shared" si="45"/>
        <v>0.9123686020985694</v>
      </c>
      <c r="J1424" s="13"/>
      <c r="N1424" s="37"/>
      <c r="O1424" s="36"/>
    </row>
    <row r="1425" spans="1:15" ht="13.7" customHeight="1" x14ac:dyDescent="0.25">
      <c r="A1425" s="85">
        <f>'EMFAC2017EI-2011Class'!B5006</f>
        <v>2022</v>
      </c>
      <c r="B1425" s="86" t="str">
        <f>'EMFAC2017EI-2011Class'!C5006</f>
        <v>T6 Ag</v>
      </c>
      <c r="C1425" s="85">
        <f>'EMFAC2017EI-2011Class'!D5006</f>
        <v>1995</v>
      </c>
      <c r="D1425" s="85">
        <f>'EMFAC2017EI-2011Class'!F5006</f>
        <v>27</v>
      </c>
      <c r="E1425" s="87" t="str">
        <f t="shared" si="46"/>
        <v>T6 Ag-27</v>
      </c>
      <c r="F1425" s="88">
        <f>VLOOKUP(E1425,HD_Odo!$C$2:$D$1381,2,FALSE)</f>
        <v>372706.98700000002</v>
      </c>
      <c r="G1425" s="92" t="str">
        <f>'EMFAC2017EI-2011Class'!H5006</f>
        <v>2022-T6 Ag-27</v>
      </c>
      <c r="H1425" s="70">
        <f t="shared" si="45"/>
        <v>0.91193454580572453</v>
      </c>
      <c r="J1425" s="13"/>
      <c r="N1425" s="37"/>
      <c r="O1425" s="36"/>
    </row>
    <row r="1426" spans="1:15" ht="13.7" customHeight="1" x14ac:dyDescent="0.25">
      <c r="A1426" s="85">
        <f>'EMFAC2017EI-2011Class'!B5007</f>
        <v>2022</v>
      </c>
      <c r="B1426" s="86" t="str">
        <f>'EMFAC2017EI-2011Class'!C5007</f>
        <v>T6 Ag</v>
      </c>
      <c r="C1426" s="85">
        <f>'EMFAC2017EI-2011Class'!D5007</f>
        <v>1994</v>
      </c>
      <c r="D1426" s="85">
        <f>'EMFAC2017EI-2011Class'!F5007</f>
        <v>28</v>
      </c>
      <c r="E1426" s="87" t="str">
        <f t="shared" si="46"/>
        <v>T6 Ag-28</v>
      </c>
      <c r="F1426" s="88">
        <f>VLOOKUP(E1426,HD_Odo!$C$2:$D$1381,2,FALSE)</f>
        <v>377324.98700000002</v>
      </c>
      <c r="G1426" s="92" t="str">
        <f>'EMFAC2017EI-2011Class'!H5007</f>
        <v>2022-T6 Ag-28</v>
      </c>
      <c r="H1426" s="70">
        <f t="shared" si="45"/>
        <v>0.91152248264310742</v>
      </c>
      <c r="J1426" s="13"/>
      <c r="N1426" s="37"/>
      <c r="O1426" s="36"/>
    </row>
    <row r="1427" spans="1:15" ht="13.7" customHeight="1" x14ac:dyDescent="0.25">
      <c r="A1427" s="85">
        <f>'EMFAC2017EI-2011Class'!B5008</f>
        <v>2022</v>
      </c>
      <c r="B1427" s="86" t="str">
        <f>'EMFAC2017EI-2011Class'!C5008</f>
        <v>T6 Ag</v>
      </c>
      <c r="C1427" s="85">
        <f>'EMFAC2017EI-2011Class'!D5008</f>
        <v>1993</v>
      </c>
      <c r="D1427" s="85">
        <f>'EMFAC2017EI-2011Class'!F5008</f>
        <v>29</v>
      </c>
      <c r="E1427" s="87" t="str">
        <f t="shared" si="46"/>
        <v>T6 Ag-29</v>
      </c>
      <c r="F1427" s="88">
        <f>VLOOKUP(E1427,HD_Odo!$C$2:$D$1381,2,FALSE)</f>
        <v>381771.98700000002</v>
      </c>
      <c r="G1427" s="92" t="str">
        <f>'EMFAC2017EI-2011Class'!H5008</f>
        <v>2022-T6 Ag-29</v>
      </c>
      <c r="H1427" s="70">
        <f t="shared" si="45"/>
        <v>1</v>
      </c>
      <c r="J1427" s="13"/>
      <c r="N1427" s="37"/>
      <c r="O1427" s="36"/>
    </row>
    <row r="1428" spans="1:15" ht="13.7" customHeight="1" x14ac:dyDescent="0.25">
      <c r="A1428" s="85">
        <f>'EMFAC2017EI-2011Class'!B5009</f>
        <v>2022</v>
      </c>
      <c r="B1428" s="86" t="str">
        <f>'EMFAC2017EI-2011Class'!C5009</f>
        <v>T6 Ag</v>
      </c>
      <c r="C1428" s="85">
        <f>'EMFAC2017EI-2011Class'!D5009</f>
        <v>1992</v>
      </c>
      <c r="D1428" s="85">
        <f>'EMFAC2017EI-2011Class'!F5009</f>
        <v>30</v>
      </c>
      <c r="E1428" s="87" t="str">
        <f t="shared" si="46"/>
        <v>T6 Ag-30</v>
      </c>
      <c r="F1428" s="88">
        <f>VLOOKUP(E1428,HD_Odo!$C$2:$D$1381,2,FALSE)</f>
        <v>386047.98700000002</v>
      </c>
      <c r="G1428" s="92" t="str">
        <f>'EMFAC2017EI-2011Class'!H5009</f>
        <v>2022-T6 Ag-30</v>
      </c>
      <c r="H1428" s="70">
        <f t="shared" si="45"/>
        <v>1</v>
      </c>
      <c r="J1428" s="13"/>
      <c r="N1428" s="37"/>
      <c r="O1428" s="36"/>
    </row>
    <row r="1429" spans="1:15" ht="13.7" customHeight="1" x14ac:dyDescent="0.25">
      <c r="A1429" s="85">
        <f>'EMFAC2017EI-2011Class'!B5010</f>
        <v>2022</v>
      </c>
      <c r="B1429" s="86" t="str">
        <f>'EMFAC2017EI-2011Class'!C5010</f>
        <v>T6 Ag</v>
      </c>
      <c r="C1429" s="85">
        <f>'EMFAC2017EI-2011Class'!D5010</f>
        <v>1991</v>
      </c>
      <c r="D1429" s="85">
        <f>'EMFAC2017EI-2011Class'!F5010</f>
        <v>31</v>
      </c>
      <c r="E1429" s="87" t="str">
        <f t="shared" si="46"/>
        <v>T6 Ag-31</v>
      </c>
      <c r="F1429" s="88">
        <f>VLOOKUP(E1429,HD_Odo!$C$2:$D$1381,2,FALSE)</f>
        <v>390152.98700000002</v>
      </c>
      <c r="G1429" s="92" t="str">
        <f>'EMFAC2017EI-2011Class'!H5010</f>
        <v>2022-T6 Ag-31</v>
      </c>
      <c r="H1429" s="70">
        <f t="shared" si="45"/>
        <v>1</v>
      </c>
      <c r="J1429" s="13"/>
      <c r="N1429" s="37"/>
      <c r="O1429" s="36"/>
    </row>
    <row r="1430" spans="1:15" ht="13.7" customHeight="1" x14ac:dyDescent="0.25">
      <c r="A1430" s="85">
        <f>'EMFAC2017EI-2011Class'!B5011</f>
        <v>2022</v>
      </c>
      <c r="B1430" s="86" t="str">
        <f>'EMFAC2017EI-2011Class'!C5011</f>
        <v>T6 Ag</v>
      </c>
      <c r="C1430" s="85">
        <f>'EMFAC2017EI-2011Class'!D5011</f>
        <v>1990</v>
      </c>
      <c r="D1430" s="85">
        <f>'EMFAC2017EI-2011Class'!F5011</f>
        <v>32</v>
      </c>
      <c r="E1430" s="87" t="str">
        <f t="shared" si="46"/>
        <v>T6 Ag-32</v>
      </c>
      <c r="F1430" s="88">
        <f>VLOOKUP(E1430,HD_Odo!$C$2:$D$1381,2,FALSE)</f>
        <v>394086.98700000002</v>
      </c>
      <c r="G1430" s="92" t="str">
        <f>'EMFAC2017EI-2011Class'!H5011</f>
        <v>2022-T6 Ag-32</v>
      </c>
      <c r="H1430" s="70">
        <f t="shared" si="45"/>
        <v>1</v>
      </c>
      <c r="J1430" s="13"/>
      <c r="N1430" s="37"/>
      <c r="O1430" s="36"/>
    </row>
    <row r="1431" spans="1:15" ht="13.7" customHeight="1" x14ac:dyDescent="0.25">
      <c r="A1431" s="85">
        <f>'EMFAC2017EI-2011Class'!B5012</f>
        <v>2022</v>
      </c>
      <c r="B1431" s="86" t="str">
        <f>'EMFAC2017EI-2011Class'!C5012</f>
        <v>T6 Ag</v>
      </c>
      <c r="C1431" s="85">
        <f>'EMFAC2017EI-2011Class'!D5012</f>
        <v>1989</v>
      </c>
      <c r="D1431" s="85">
        <f>'EMFAC2017EI-2011Class'!F5012</f>
        <v>33</v>
      </c>
      <c r="E1431" s="87" t="str">
        <f t="shared" si="46"/>
        <v>T6 Ag-33</v>
      </c>
      <c r="F1431" s="88">
        <f>VLOOKUP(E1431,HD_Odo!$C$2:$D$1381,2,FALSE)</f>
        <v>397849.98700000002</v>
      </c>
      <c r="G1431" s="92" t="str">
        <f>'EMFAC2017EI-2011Class'!H5012</f>
        <v>2022-T6 Ag-33</v>
      </c>
      <c r="H1431" s="70">
        <f t="shared" si="45"/>
        <v>1</v>
      </c>
      <c r="J1431" s="13"/>
      <c r="N1431" s="37"/>
      <c r="O1431" s="36"/>
    </row>
    <row r="1432" spans="1:15" ht="13.7" customHeight="1" x14ac:dyDescent="0.25">
      <c r="A1432" s="85">
        <f>'EMFAC2017EI-2011Class'!B5013</f>
        <v>2022</v>
      </c>
      <c r="B1432" s="86" t="str">
        <f>'EMFAC2017EI-2011Class'!C5013</f>
        <v>T6 Ag</v>
      </c>
      <c r="C1432" s="85">
        <f>'EMFAC2017EI-2011Class'!D5013</f>
        <v>1988</v>
      </c>
      <c r="D1432" s="85">
        <f>'EMFAC2017EI-2011Class'!F5013</f>
        <v>34</v>
      </c>
      <c r="E1432" s="87" t="str">
        <f t="shared" si="46"/>
        <v>T6 Ag-34</v>
      </c>
      <c r="F1432" s="88">
        <f>VLOOKUP(E1432,HD_Odo!$C$2:$D$1381,2,FALSE)</f>
        <v>399999.995</v>
      </c>
      <c r="G1432" s="92" t="str">
        <f>'EMFAC2017EI-2011Class'!H5013</f>
        <v>2022-T6 Ag-34</v>
      </c>
      <c r="H1432" s="70">
        <f t="shared" si="45"/>
        <v>1</v>
      </c>
      <c r="J1432" s="13"/>
      <c r="N1432" s="37"/>
      <c r="O1432" s="36"/>
    </row>
    <row r="1433" spans="1:15" ht="13.7" customHeight="1" x14ac:dyDescent="0.25">
      <c r="A1433" s="85">
        <f>'EMFAC2017EI-2011Class'!B5014</f>
        <v>2022</v>
      </c>
      <c r="B1433" s="86" t="str">
        <f>'EMFAC2017EI-2011Class'!C5014</f>
        <v>T6 Ag</v>
      </c>
      <c r="C1433" s="85">
        <f>'EMFAC2017EI-2011Class'!D5014</f>
        <v>1987</v>
      </c>
      <c r="D1433" s="85">
        <f>'EMFAC2017EI-2011Class'!F5014</f>
        <v>35</v>
      </c>
      <c r="E1433" s="87" t="str">
        <f t="shared" si="46"/>
        <v>T6 Ag-35</v>
      </c>
      <c r="F1433" s="88">
        <f>VLOOKUP(E1433,HD_Odo!$C$2:$D$1381,2,FALSE)</f>
        <v>400000</v>
      </c>
      <c r="G1433" s="92" t="str">
        <f>'EMFAC2017EI-2011Class'!H5014</f>
        <v>2022-T6 Ag-35</v>
      </c>
      <c r="H1433" s="70">
        <f t="shared" si="45"/>
        <v>1</v>
      </c>
      <c r="J1433" s="13"/>
      <c r="N1433" s="37"/>
      <c r="O1433" s="36"/>
    </row>
    <row r="1434" spans="1:15" ht="13.7" customHeight="1" x14ac:dyDescent="0.25">
      <c r="A1434" s="85">
        <f>'EMFAC2017EI-2011Class'!B5015</f>
        <v>2022</v>
      </c>
      <c r="B1434" s="86" t="str">
        <f>'EMFAC2017EI-2011Class'!C5015</f>
        <v>T6 Ag</v>
      </c>
      <c r="C1434" s="85">
        <f>'EMFAC2017EI-2011Class'!D5015</f>
        <v>1986</v>
      </c>
      <c r="D1434" s="85">
        <f>'EMFAC2017EI-2011Class'!F5015</f>
        <v>36</v>
      </c>
      <c r="E1434" s="87" t="str">
        <f t="shared" si="46"/>
        <v>T6 Ag-36</v>
      </c>
      <c r="F1434" s="88">
        <f>VLOOKUP(E1434,HD_Odo!$C$2:$D$1381,2,FALSE)</f>
        <v>400000</v>
      </c>
      <c r="G1434" s="92" t="str">
        <f>'EMFAC2017EI-2011Class'!H5015</f>
        <v>2022-T6 Ag-36</v>
      </c>
      <c r="H1434" s="70">
        <f t="shared" si="45"/>
        <v>1</v>
      </c>
      <c r="J1434" s="13"/>
      <c r="N1434" s="37"/>
      <c r="O1434" s="36"/>
    </row>
    <row r="1435" spans="1:15" ht="13.7" customHeight="1" x14ac:dyDescent="0.25">
      <c r="A1435" s="85">
        <f>'EMFAC2017EI-2011Class'!B5016</f>
        <v>2022</v>
      </c>
      <c r="B1435" s="86" t="str">
        <f>'EMFAC2017EI-2011Class'!C5016</f>
        <v>T6 Ag</v>
      </c>
      <c r="C1435" s="85">
        <f>'EMFAC2017EI-2011Class'!D5016</f>
        <v>1985</v>
      </c>
      <c r="D1435" s="85">
        <f>'EMFAC2017EI-2011Class'!F5016</f>
        <v>37</v>
      </c>
      <c r="E1435" s="87" t="str">
        <f t="shared" si="46"/>
        <v>T6 Ag-37</v>
      </c>
      <c r="F1435" s="88">
        <f>VLOOKUP(E1435,HD_Odo!$C$2:$D$1381,2,FALSE)</f>
        <v>400000</v>
      </c>
      <c r="G1435" s="92" t="str">
        <f>'EMFAC2017EI-2011Class'!H5016</f>
        <v>2022-T6 Ag-37</v>
      </c>
      <c r="H1435" s="70">
        <f t="shared" si="45"/>
        <v>1</v>
      </c>
      <c r="J1435" s="13"/>
      <c r="N1435" s="37"/>
      <c r="O1435" s="36"/>
    </row>
    <row r="1436" spans="1:15" ht="13.7" customHeight="1" x14ac:dyDescent="0.25">
      <c r="A1436" s="85">
        <f>'EMFAC2017EI-2011Class'!B5017</f>
        <v>2022</v>
      </c>
      <c r="B1436" s="86" t="str">
        <f>'EMFAC2017EI-2011Class'!C5017</f>
        <v>T6 Ag</v>
      </c>
      <c r="C1436" s="85">
        <f>'EMFAC2017EI-2011Class'!D5017</f>
        <v>1984</v>
      </c>
      <c r="D1436" s="85">
        <f>'EMFAC2017EI-2011Class'!F5017</f>
        <v>38</v>
      </c>
      <c r="E1436" s="87" t="str">
        <f t="shared" si="46"/>
        <v>T6 Ag-38</v>
      </c>
      <c r="F1436" s="88">
        <f>VLOOKUP(E1436,HD_Odo!$C$2:$D$1381,2,FALSE)</f>
        <v>400000</v>
      </c>
      <c r="G1436" s="92" t="str">
        <f>'EMFAC2017EI-2011Class'!H5017</f>
        <v>2022-T6 Ag-38</v>
      </c>
      <c r="H1436" s="70">
        <f t="shared" si="45"/>
        <v>1</v>
      </c>
      <c r="J1436" s="13"/>
      <c r="N1436" s="37"/>
      <c r="O1436" s="36"/>
    </row>
    <row r="1437" spans="1:15" ht="13.7" customHeight="1" x14ac:dyDescent="0.25">
      <c r="A1437" s="85">
        <f>'EMFAC2017EI-2011Class'!B5018</f>
        <v>2022</v>
      </c>
      <c r="B1437" s="86" t="str">
        <f>'EMFAC2017EI-2011Class'!C5018</f>
        <v>T6 Ag</v>
      </c>
      <c r="C1437" s="85">
        <f>'EMFAC2017EI-2011Class'!D5018</f>
        <v>1983</v>
      </c>
      <c r="D1437" s="85">
        <f>'EMFAC2017EI-2011Class'!F5018</f>
        <v>39</v>
      </c>
      <c r="E1437" s="87" t="str">
        <f t="shared" si="46"/>
        <v>T6 Ag-39</v>
      </c>
      <c r="F1437" s="88">
        <f>VLOOKUP(E1437,HD_Odo!$C$2:$D$1381,2,FALSE)</f>
        <v>400000</v>
      </c>
      <c r="G1437" s="92" t="str">
        <f>'EMFAC2017EI-2011Class'!H5018</f>
        <v>2022-T6 Ag-39</v>
      </c>
      <c r="H1437" s="70">
        <f t="shared" si="45"/>
        <v>1</v>
      </c>
      <c r="J1437" s="13"/>
      <c r="N1437" s="37"/>
      <c r="O1437" s="36"/>
    </row>
    <row r="1438" spans="1:15" ht="13.7" customHeight="1" x14ac:dyDescent="0.25">
      <c r="A1438" s="85">
        <f>'EMFAC2017EI-2011Class'!B5019</f>
        <v>2022</v>
      </c>
      <c r="B1438" s="86" t="str">
        <f>'EMFAC2017EI-2011Class'!C5019</f>
        <v>T6 Ag</v>
      </c>
      <c r="C1438" s="85">
        <f>'EMFAC2017EI-2011Class'!D5019</f>
        <v>1982</v>
      </c>
      <c r="D1438" s="85">
        <f>'EMFAC2017EI-2011Class'!F5019</f>
        <v>40</v>
      </c>
      <c r="E1438" s="87" t="str">
        <f t="shared" si="46"/>
        <v>T6 Ag-40</v>
      </c>
      <c r="F1438" s="88">
        <f>VLOOKUP(E1438,HD_Odo!$C$2:$D$1381,2,FALSE)</f>
        <v>400000</v>
      </c>
      <c r="G1438" s="92" t="str">
        <f>'EMFAC2017EI-2011Class'!H5019</f>
        <v>2022-T6 Ag-40</v>
      </c>
      <c r="H1438" s="70">
        <f t="shared" si="45"/>
        <v>1</v>
      </c>
      <c r="J1438" s="13"/>
      <c r="N1438" s="37"/>
      <c r="O1438" s="36"/>
    </row>
    <row r="1439" spans="1:15" ht="13.7" customHeight="1" x14ac:dyDescent="0.25">
      <c r="A1439" s="85">
        <f>'EMFAC2017EI-2011Class'!B5020</f>
        <v>2022</v>
      </c>
      <c r="B1439" s="86" t="str">
        <f>'EMFAC2017EI-2011Class'!C5020</f>
        <v>T6 Ag</v>
      </c>
      <c r="C1439" s="85">
        <f>'EMFAC2017EI-2011Class'!D5020</f>
        <v>1981</v>
      </c>
      <c r="D1439" s="85">
        <f>'EMFAC2017EI-2011Class'!F5020</f>
        <v>41</v>
      </c>
      <c r="E1439" s="87" t="str">
        <f t="shared" si="46"/>
        <v>T6 Ag-41</v>
      </c>
      <c r="F1439" s="88">
        <f>VLOOKUP(E1439,HD_Odo!$C$2:$D$1381,2,FALSE)</f>
        <v>400000</v>
      </c>
      <c r="G1439" s="92" t="str">
        <f>'EMFAC2017EI-2011Class'!H5020</f>
        <v>2022-T6 Ag-41</v>
      </c>
      <c r="H1439" s="70">
        <f t="shared" si="45"/>
        <v>1</v>
      </c>
      <c r="J1439" s="13"/>
      <c r="N1439" s="37"/>
      <c r="O1439" s="36"/>
    </row>
    <row r="1440" spans="1:15" ht="13.7" customHeight="1" x14ac:dyDescent="0.25">
      <c r="A1440" s="85">
        <f>'EMFAC2017EI-2011Class'!B5021</f>
        <v>2022</v>
      </c>
      <c r="B1440" s="86" t="str">
        <f>'EMFAC2017EI-2011Class'!C5021</f>
        <v>T6 Ag</v>
      </c>
      <c r="C1440" s="85">
        <f>'EMFAC2017EI-2011Class'!D5021</f>
        <v>1980</v>
      </c>
      <c r="D1440" s="85">
        <f>'EMFAC2017EI-2011Class'!F5021</f>
        <v>42</v>
      </c>
      <c r="E1440" s="87" t="str">
        <f t="shared" si="46"/>
        <v>T6 Ag-42</v>
      </c>
      <c r="F1440" s="88">
        <f>VLOOKUP(E1440,HD_Odo!$C$2:$D$1381,2,FALSE)</f>
        <v>400000</v>
      </c>
      <c r="G1440" s="92" t="str">
        <f>'EMFAC2017EI-2011Class'!H5021</f>
        <v>2022-T6 Ag-42</v>
      </c>
      <c r="H1440" s="70">
        <f t="shared" si="45"/>
        <v>1</v>
      </c>
      <c r="J1440" s="13"/>
      <c r="N1440" s="37"/>
      <c r="O1440" s="36"/>
    </row>
    <row r="1441" spans="1:15" ht="13.7" customHeight="1" x14ac:dyDescent="0.25">
      <c r="A1441" s="85">
        <f>'EMFAC2017EI-2011Class'!B5022</f>
        <v>2022</v>
      </c>
      <c r="B1441" s="86" t="str">
        <f>'EMFAC2017EI-2011Class'!C5022</f>
        <v>T6 Ag</v>
      </c>
      <c r="C1441" s="85">
        <f>'EMFAC2017EI-2011Class'!D5022</f>
        <v>1979</v>
      </c>
      <c r="D1441" s="85">
        <f>'EMFAC2017EI-2011Class'!F5022</f>
        <v>43</v>
      </c>
      <c r="E1441" s="87" t="str">
        <f t="shared" si="46"/>
        <v>T6 Ag-43</v>
      </c>
      <c r="F1441" s="88">
        <f>VLOOKUP(E1441,HD_Odo!$C$2:$D$1381,2,FALSE)</f>
        <v>400000</v>
      </c>
      <c r="G1441" s="92" t="str">
        <f>'EMFAC2017EI-2011Class'!H5022</f>
        <v>2022-T6 Ag-43</v>
      </c>
      <c r="H1441" s="70">
        <f t="shared" si="45"/>
        <v>1</v>
      </c>
      <c r="J1441" s="13"/>
      <c r="N1441" s="37"/>
      <c r="O1441" s="36"/>
    </row>
    <row r="1442" spans="1:15" ht="13.7" customHeight="1" x14ac:dyDescent="0.25">
      <c r="A1442" s="85">
        <f>'EMFAC2017EI-2011Class'!B5023</f>
        <v>2022</v>
      </c>
      <c r="B1442" s="86" t="str">
        <f>'EMFAC2017EI-2011Class'!C5023</f>
        <v>T6 Ag</v>
      </c>
      <c r="C1442" s="85">
        <f>'EMFAC2017EI-2011Class'!D5023</f>
        <v>1978</v>
      </c>
      <c r="D1442" s="85">
        <f>'EMFAC2017EI-2011Class'!F5023</f>
        <v>44</v>
      </c>
      <c r="E1442" s="87" t="str">
        <f t="shared" si="46"/>
        <v>T6 Ag-44</v>
      </c>
      <c r="F1442" s="88">
        <f>VLOOKUP(E1442,HD_Odo!$C$2:$D$1381,2,FALSE)</f>
        <v>400000</v>
      </c>
      <c r="G1442" s="92" t="str">
        <f>'EMFAC2017EI-2011Class'!H5023</f>
        <v>2022-T6 Ag-44</v>
      </c>
      <c r="H1442" s="70">
        <f t="shared" si="45"/>
        <v>1</v>
      </c>
      <c r="J1442" s="13"/>
      <c r="N1442" s="37"/>
      <c r="O1442" s="36"/>
    </row>
    <row r="1443" spans="1:15" ht="13.7" customHeight="1" x14ac:dyDescent="0.25">
      <c r="A1443" s="85">
        <f>'EMFAC2017EI-2011Class'!B5024</f>
        <v>2022</v>
      </c>
      <c r="B1443" s="86" t="str">
        <f>'EMFAC2017EI-2011Class'!C5024</f>
        <v>T6 All Other Buses</v>
      </c>
      <c r="C1443" s="85">
        <f>'EMFAC2017EI-2011Class'!D5024</f>
        <v>2023</v>
      </c>
      <c r="D1443" s="85">
        <f>'EMFAC2017EI-2011Class'!F5024</f>
        <v>-1</v>
      </c>
      <c r="E1443" s="87" t="str">
        <f t="shared" si="46"/>
        <v>T6 All Other Buses--1</v>
      </c>
      <c r="F1443" s="88">
        <f>VLOOKUP(E1443,HD_Odo!$C$2:$D$1381,2,FALSE)</f>
        <v>11207.2208333333</v>
      </c>
      <c r="G1443" s="92" t="str">
        <f>'EMFAC2017EI-2011Class'!H5024</f>
        <v>2022-T6 All Other Buses--1</v>
      </c>
      <c r="H1443" s="70">
        <f t="shared" si="45"/>
        <v>0.97317779466033771</v>
      </c>
      <c r="J1443" s="13"/>
      <c r="N1443" s="37"/>
      <c r="O1443" s="36"/>
    </row>
    <row r="1444" spans="1:15" ht="13.7" customHeight="1" x14ac:dyDescent="0.25">
      <c r="A1444" s="85">
        <f>'EMFAC2017EI-2011Class'!B5025</f>
        <v>2022</v>
      </c>
      <c r="B1444" s="86" t="str">
        <f>'EMFAC2017EI-2011Class'!C5025</f>
        <v>T6 All Other Buses</v>
      </c>
      <c r="C1444" s="85">
        <f>'EMFAC2017EI-2011Class'!D5025</f>
        <v>2022</v>
      </c>
      <c r="D1444" s="85">
        <f>'EMFAC2017EI-2011Class'!F5025</f>
        <v>0</v>
      </c>
      <c r="E1444" s="87" t="str">
        <f t="shared" si="46"/>
        <v>T6 All Other Buses-0</v>
      </c>
      <c r="F1444" s="88">
        <f>VLOOKUP(E1444,HD_Odo!$C$2:$D$1381,2,FALSE)</f>
        <v>38104.550833333298</v>
      </c>
      <c r="G1444" s="92" t="str">
        <f>'EMFAC2017EI-2011Class'!H5025</f>
        <v>2022-T6 All Other Buses-0</v>
      </c>
      <c r="H1444" s="70">
        <f t="shared" si="45"/>
        <v>0.92311239779421861</v>
      </c>
      <c r="J1444" s="13"/>
      <c r="N1444" s="37"/>
      <c r="O1444" s="36"/>
    </row>
    <row r="1445" spans="1:15" ht="13.7" customHeight="1" x14ac:dyDescent="0.25">
      <c r="A1445" s="85">
        <f>'EMFAC2017EI-2011Class'!B5026</f>
        <v>2022</v>
      </c>
      <c r="B1445" s="86" t="str">
        <f>'EMFAC2017EI-2011Class'!C5026</f>
        <v>T6 All Other Buses</v>
      </c>
      <c r="C1445" s="85">
        <f>'EMFAC2017EI-2011Class'!D5026</f>
        <v>2021</v>
      </c>
      <c r="D1445" s="85">
        <f>'EMFAC2017EI-2011Class'!F5026</f>
        <v>1</v>
      </c>
      <c r="E1445" s="87" t="str">
        <f t="shared" si="46"/>
        <v>T6 All Other Buses-1</v>
      </c>
      <c r="F1445" s="88">
        <f>VLOOKUP(E1445,HD_Odo!$C$2:$D$1381,2,FALSE)</f>
        <v>65007.670833333301</v>
      </c>
      <c r="G1445" s="92" t="str">
        <f>'EMFAC2017EI-2011Class'!H5026</f>
        <v>2022-T6 All Other Buses-1</v>
      </c>
      <c r="H1445" s="70">
        <f t="shared" si="45"/>
        <v>0.88661950019865243</v>
      </c>
      <c r="J1445" s="13"/>
      <c r="N1445" s="37"/>
      <c r="O1445" s="36"/>
    </row>
    <row r="1446" spans="1:15" ht="13.7" customHeight="1" x14ac:dyDescent="0.25">
      <c r="A1446" s="85">
        <f>'EMFAC2017EI-2011Class'!B5027</f>
        <v>2022</v>
      </c>
      <c r="B1446" s="86" t="str">
        <f>'EMFAC2017EI-2011Class'!C5027</f>
        <v>T6 All Other Buses</v>
      </c>
      <c r="C1446" s="85">
        <f>'EMFAC2017EI-2011Class'!D5027</f>
        <v>2020</v>
      </c>
      <c r="D1446" s="85">
        <f>'EMFAC2017EI-2011Class'!F5027</f>
        <v>2</v>
      </c>
      <c r="E1446" s="87" t="str">
        <f t="shared" si="46"/>
        <v>T6 All Other Buses-2</v>
      </c>
      <c r="F1446" s="88">
        <f>VLOOKUP(E1446,HD_Odo!$C$2:$D$1381,2,FALSE)</f>
        <v>91668.3808333333</v>
      </c>
      <c r="G1446" s="92" t="str">
        <f>'EMFAC2017EI-2011Class'!H5027</f>
        <v>2022-T6 All Other Buses-2</v>
      </c>
      <c r="H1446" s="70">
        <f t="shared" si="45"/>
        <v>0.85906462921651938</v>
      </c>
      <c r="J1446" s="13"/>
      <c r="N1446" s="37"/>
      <c r="O1446" s="36"/>
    </row>
    <row r="1447" spans="1:15" ht="13.7" customHeight="1" x14ac:dyDescent="0.25">
      <c r="A1447" s="85">
        <f>'EMFAC2017EI-2011Class'!B5028</f>
        <v>2022</v>
      </c>
      <c r="B1447" s="86" t="str">
        <f>'EMFAC2017EI-2011Class'!C5028</f>
        <v>T6 All Other Buses</v>
      </c>
      <c r="C1447" s="85">
        <f>'EMFAC2017EI-2011Class'!D5028</f>
        <v>2019</v>
      </c>
      <c r="D1447" s="85">
        <f>'EMFAC2017EI-2011Class'!F5028</f>
        <v>3</v>
      </c>
      <c r="E1447" s="87" t="str">
        <f t="shared" si="46"/>
        <v>T6 All Other Buses-3</v>
      </c>
      <c r="F1447" s="88">
        <f>VLOOKUP(E1447,HD_Odo!$C$2:$D$1381,2,FALSE)</f>
        <v>117875.860833333</v>
      </c>
      <c r="G1447" s="92" t="str">
        <f>'EMFAC2017EI-2011Class'!H5028</f>
        <v>2022-T6 All Other Buses-3</v>
      </c>
      <c r="H1447" s="70">
        <f t="shared" si="45"/>
        <v>0.83767866128181978</v>
      </c>
      <c r="J1447" s="13"/>
      <c r="N1447" s="37"/>
      <c r="O1447" s="36"/>
    </row>
    <row r="1448" spans="1:15" ht="13.7" customHeight="1" x14ac:dyDescent="0.25">
      <c r="A1448" s="85">
        <f>'EMFAC2017EI-2011Class'!B5029</f>
        <v>2022</v>
      </c>
      <c r="B1448" s="86" t="str">
        <f>'EMFAC2017EI-2011Class'!C5029</f>
        <v>T6 All Other Buses</v>
      </c>
      <c r="C1448" s="85">
        <f>'EMFAC2017EI-2011Class'!D5029</f>
        <v>2017</v>
      </c>
      <c r="D1448" s="85">
        <f>'EMFAC2017EI-2011Class'!F5029</f>
        <v>5</v>
      </c>
      <c r="E1448" s="87" t="str">
        <f t="shared" si="46"/>
        <v>T6 All Other Buses-5</v>
      </c>
      <c r="F1448" s="88">
        <f>VLOOKUP(E1448,HD_Odo!$C$2:$D$1381,2,FALSE)</f>
        <v>168252.370833333</v>
      </c>
      <c r="G1448" s="92" t="str">
        <f>'EMFAC2017EI-2011Class'!H5029</f>
        <v>2022-T6 All Other Buses-5</v>
      </c>
      <c r="H1448" s="70">
        <f t="shared" si="45"/>
        <v>0.8070091538592592</v>
      </c>
      <c r="J1448" s="13"/>
      <c r="N1448" s="37"/>
      <c r="O1448" s="36"/>
    </row>
    <row r="1449" spans="1:15" ht="13.7" customHeight="1" x14ac:dyDescent="0.25">
      <c r="A1449" s="85">
        <f>'EMFAC2017EI-2011Class'!B5030</f>
        <v>2022</v>
      </c>
      <c r="B1449" s="86" t="str">
        <f>'EMFAC2017EI-2011Class'!C5030</f>
        <v>T6 All Other Buses</v>
      </c>
      <c r="C1449" s="85">
        <f>'EMFAC2017EI-2011Class'!D5030</f>
        <v>2016</v>
      </c>
      <c r="D1449" s="85">
        <f>'EMFAC2017EI-2011Class'!F5030</f>
        <v>6</v>
      </c>
      <c r="E1449" s="87" t="str">
        <f t="shared" si="46"/>
        <v>T6 All Other Buses-6</v>
      </c>
      <c r="F1449" s="88">
        <f>VLOOKUP(E1449,HD_Odo!$C$2:$D$1381,2,FALSE)</f>
        <v>192157.76083333301</v>
      </c>
      <c r="G1449" s="92" t="str">
        <f>'EMFAC2017EI-2011Class'!H5030</f>
        <v>2022-T6 All Other Buses-6</v>
      </c>
      <c r="H1449" s="70">
        <f t="shared" si="45"/>
        <v>0.7957767948139427</v>
      </c>
      <c r="J1449" s="13"/>
      <c r="N1449" s="37"/>
      <c r="O1449" s="36"/>
    </row>
    <row r="1450" spans="1:15" ht="13.7" customHeight="1" x14ac:dyDescent="0.25">
      <c r="A1450" s="85">
        <f>'EMFAC2017EI-2011Class'!B5031</f>
        <v>2022</v>
      </c>
      <c r="B1450" s="86" t="str">
        <f>'EMFAC2017EI-2011Class'!C5031</f>
        <v>T6 All Other Buses</v>
      </c>
      <c r="C1450" s="85">
        <f>'EMFAC2017EI-2011Class'!D5031</f>
        <v>2015</v>
      </c>
      <c r="D1450" s="85">
        <f>'EMFAC2017EI-2011Class'!F5031</f>
        <v>7</v>
      </c>
      <c r="E1450" s="87" t="str">
        <f t="shared" si="46"/>
        <v>T6 All Other Buses-7</v>
      </c>
      <c r="F1450" s="88">
        <f>VLOOKUP(E1450,HD_Odo!$C$2:$D$1381,2,FALSE)</f>
        <v>215078.460833333</v>
      </c>
      <c r="G1450" s="92" t="str">
        <f>'EMFAC2017EI-2011Class'!H5031</f>
        <v>2022-T6 All Other Buses-7</v>
      </c>
      <c r="H1450" s="70">
        <f t="shared" si="45"/>
        <v>0.78645454097959966</v>
      </c>
      <c r="J1450" s="13"/>
      <c r="N1450" s="37"/>
      <c r="O1450" s="36"/>
    </row>
    <row r="1451" spans="1:15" ht="13.7" customHeight="1" x14ac:dyDescent="0.25">
      <c r="A1451" s="85">
        <f>'EMFAC2017EI-2011Class'!B5032</f>
        <v>2022</v>
      </c>
      <c r="B1451" s="86" t="str">
        <f>'EMFAC2017EI-2011Class'!C5032</f>
        <v>T6 All Other Buses</v>
      </c>
      <c r="C1451" s="85">
        <f>'EMFAC2017EI-2011Class'!D5032</f>
        <v>2014</v>
      </c>
      <c r="D1451" s="85">
        <f>'EMFAC2017EI-2011Class'!F5032</f>
        <v>8</v>
      </c>
      <c r="E1451" s="87" t="str">
        <f t="shared" si="46"/>
        <v>T6 All Other Buses-8</v>
      </c>
      <c r="F1451" s="88">
        <f>VLOOKUP(E1451,HD_Odo!$C$2:$D$1381,2,FALSE)</f>
        <v>236948.60083333301</v>
      </c>
      <c r="G1451" s="92" t="str">
        <f>'EMFAC2017EI-2011Class'!H5032</f>
        <v>2022-T6 All Other Buses-8</v>
      </c>
      <c r="H1451" s="70">
        <f t="shared" si="45"/>
        <v>0.77863554126991097</v>
      </c>
      <c r="J1451" s="13"/>
      <c r="N1451" s="37"/>
      <c r="O1451" s="36"/>
    </row>
    <row r="1452" spans="1:15" ht="13.7" customHeight="1" x14ac:dyDescent="0.25">
      <c r="A1452" s="85">
        <f>'EMFAC2017EI-2011Class'!B5033</f>
        <v>2022</v>
      </c>
      <c r="B1452" s="86" t="str">
        <f>'EMFAC2017EI-2011Class'!C5033</f>
        <v>T6 All Other Buses</v>
      </c>
      <c r="C1452" s="85">
        <f>'EMFAC2017EI-2011Class'!D5033</f>
        <v>2013</v>
      </c>
      <c r="D1452" s="85">
        <f>'EMFAC2017EI-2011Class'!F5033</f>
        <v>9</v>
      </c>
      <c r="E1452" s="87" t="str">
        <f t="shared" si="46"/>
        <v>T6 All Other Buses-9</v>
      </c>
      <c r="F1452" s="88">
        <f>VLOOKUP(E1452,HD_Odo!$C$2:$D$1381,2,FALSE)</f>
        <v>257724.70083333299</v>
      </c>
      <c r="G1452" s="92" t="str">
        <f>'EMFAC2017EI-2011Class'!H5033</f>
        <v>2022-T6 All Other Buses-9</v>
      </c>
      <c r="H1452" s="70">
        <f t="shared" si="45"/>
        <v>0.74418606015407496</v>
      </c>
      <c r="J1452" s="13"/>
      <c r="N1452" s="37"/>
      <c r="O1452" s="36"/>
    </row>
    <row r="1453" spans="1:15" ht="13.7" customHeight="1" x14ac:dyDescent="0.25">
      <c r="A1453" s="85">
        <f>'EMFAC2017EI-2011Class'!B5034</f>
        <v>2022</v>
      </c>
      <c r="B1453" s="86" t="str">
        <f>'EMFAC2017EI-2011Class'!C5034</f>
        <v>T6 All Other Buses</v>
      </c>
      <c r="C1453" s="85">
        <f>'EMFAC2017EI-2011Class'!D5034</f>
        <v>2012</v>
      </c>
      <c r="D1453" s="85">
        <f>'EMFAC2017EI-2011Class'!F5034</f>
        <v>10</v>
      </c>
      <c r="E1453" s="87" t="str">
        <f t="shared" si="46"/>
        <v>T6 All Other Buses-10</v>
      </c>
      <c r="F1453" s="88">
        <f>VLOOKUP(E1453,HD_Odo!$C$2:$D$1381,2,FALSE)</f>
        <v>277383.38083333301</v>
      </c>
      <c r="G1453" s="92" t="str">
        <f>'EMFAC2017EI-2011Class'!H5034</f>
        <v>2022-T6 All Other Buses-10</v>
      </c>
      <c r="H1453" s="70">
        <f t="shared" si="45"/>
        <v>0.73955346990468285</v>
      </c>
      <c r="J1453" s="13"/>
      <c r="N1453" s="37"/>
      <c r="O1453" s="36"/>
    </row>
    <row r="1454" spans="1:15" ht="13.7" customHeight="1" x14ac:dyDescent="0.25">
      <c r="A1454" s="85">
        <f>'EMFAC2017EI-2011Class'!B5035</f>
        <v>2022</v>
      </c>
      <c r="B1454" s="86" t="str">
        <f>'EMFAC2017EI-2011Class'!C5035</f>
        <v>T6 All Other Buses</v>
      </c>
      <c r="C1454" s="85">
        <f>'EMFAC2017EI-2011Class'!D5035</f>
        <v>2011</v>
      </c>
      <c r="D1454" s="85">
        <f>'EMFAC2017EI-2011Class'!F5035</f>
        <v>11</v>
      </c>
      <c r="E1454" s="87" t="str">
        <f t="shared" si="46"/>
        <v>T6 All Other Buses-11</v>
      </c>
      <c r="F1454" s="88">
        <f>VLOOKUP(E1454,HD_Odo!$C$2:$D$1381,2,FALSE)</f>
        <v>295920.03083333297</v>
      </c>
      <c r="G1454" s="92" t="str">
        <f>'EMFAC2017EI-2011Class'!H5035</f>
        <v>2022-T6 All Other Buses-11</v>
      </c>
      <c r="H1454" s="70">
        <f t="shared" si="45"/>
        <v>0.73562173702588141</v>
      </c>
      <c r="J1454" s="13"/>
      <c r="N1454" s="37"/>
      <c r="O1454" s="36"/>
    </row>
    <row r="1455" spans="1:15" ht="13.7" customHeight="1" x14ac:dyDescent="0.25">
      <c r="A1455" s="85">
        <f>'EMFAC2017EI-2011Class'!B5036</f>
        <v>2022</v>
      </c>
      <c r="B1455" s="86" t="str">
        <f>'EMFAC2017EI-2011Class'!C5036</f>
        <v>T6 All Other Buses</v>
      </c>
      <c r="C1455" s="85">
        <f>'EMFAC2017EI-2011Class'!D5036</f>
        <v>2010</v>
      </c>
      <c r="D1455" s="85">
        <f>'EMFAC2017EI-2011Class'!F5036</f>
        <v>12</v>
      </c>
      <c r="E1455" s="87" t="str">
        <f t="shared" si="46"/>
        <v>T6 All Other Buses-12</v>
      </c>
      <c r="F1455" s="88">
        <f>VLOOKUP(E1455,HD_Odo!$C$2:$D$1381,2,FALSE)</f>
        <v>313344.89083333302</v>
      </c>
      <c r="G1455" s="92" t="str">
        <f>'EMFAC2017EI-2011Class'!H5036</f>
        <v>2022-T6 All Other Buses-12</v>
      </c>
      <c r="H1455" s="70">
        <f t="shared" si="45"/>
        <v>0.77305500109448921</v>
      </c>
      <c r="J1455" s="13"/>
      <c r="N1455" s="37"/>
      <c r="O1455" s="36"/>
    </row>
    <row r="1456" spans="1:15" ht="13.7" customHeight="1" x14ac:dyDescent="0.25">
      <c r="A1456" s="85">
        <f>'EMFAC2017EI-2011Class'!B5037</f>
        <v>2022</v>
      </c>
      <c r="B1456" s="86" t="str">
        <f>'EMFAC2017EI-2011Class'!C5037</f>
        <v>T6 All Other Buses</v>
      </c>
      <c r="C1456" s="85">
        <f>'EMFAC2017EI-2011Class'!D5037</f>
        <v>2009</v>
      </c>
      <c r="D1456" s="85">
        <f>'EMFAC2017EI-2011Class'!F5037</f>
        <v>13</v>
      </c>
      <c r="E1456" s="87" t="str">
        <f t="shared" si="46"/>
        <v>T6 All Other Buses-13</v>
      </c>
      <c r="F1456" s="88">
        <f>VLOOKUP(E1456,HD_Odo!$C$2:$D$1381,2,FALSE)</f>
        <v>329683.44083333301</v>
      </c>
      <c r="G1456" s="92" t="str">
        <f>'EMFAC2017EI-2011Class'!H5037</f>
        <v>2022-T6 All Other Buses-13</v>
      </c>
      <c r="H1456" s="70">
        <f t="shared" si="45"/>
        <v>0.76877852402992974</v>
      </c>
      <c r="J1456" s="13"/>
      <c r="N1456" s="37"/>
      <c r="O1456" s="36"/>
    </row>
    <row r="1457" spans="1:15" ht="13.7" customHeight="1" x14ac:dyDescent="0.25">
      <c r="A1457" s="85">
        <f>'EMFAC2017EI-2011Class'!B5038</f>
        <v>2022</v>
      </c>
      <c r="B1457" s="86" t="str">
        <f>'EMFAC2017EI-2011Class'!C5038</f>
        <v>T6 All Other Buses</v>
      </c>
      <c r="C1457" s="85">
        <f>'EMFAC2017EI-2011Class'!D5038</f>
        <v>2008</v>
      </c>
      <c r="D1457" s="85">
        <f>'EMFAC2017EI-2011Class'!F5038</f>
        <v>14</v>
      </c>
      <c r="E1457" s="87" t="str">
        <f t="shared" si="46"/>
        <v>T6 All Other Buses-14</v>
      </c>
      <c r="F1457" s="88">
        <f>VLOOKUP(E1457,HD_Odo!$C$2:$D$1381,2,FALSE)</f>
        <v>344970.32083333301</v>
      </c>
      <c r="G1457" s="92" t="str">
        <f>'EMFAC2017EI-2011Class'!H5038</f>
        <v>2022-T6 All Other Buses-14</v>
      </c>
      <c r="H1457" s="70">
        <f t="shared" si="45"/>
        <v>0.76501537684820564</v>
      </c>
      <c r="J1457" s="13"/>
      <c r="N1457" s="37"/>
      <c r="O1457" s="36"/>
    </row>
    <row r="1458" spans="1:15" ht="13.7" customHeight="1" x14ac:dyDescent="0.25">
      <c r="A1458" s="85">
        <f>'EMFAC2017EI-2011Class'!B5039</f>
        <v>2022</v>
      </c>
      <c r="B1458" s="86" t="str">
        <f>'EMFAC2017EI-2011Class'!C5039</f>
        <v>T6 All Other Buses</v>
      </c>
      <c r="C1458" s="85">
        <f>'EMFAC2017EI-2011Class'!D5039</f>
        <v>2004</v>
      </c>
      <c r="D1458" s="85">
        <f>'EMFAC2017EI-2011Class'!F5039</f>
        <v>18</v>
      </c>
      <c r="E1458" s="87" t="str">
        <f t="shared" si="46"/>
        <v>T6 All Other Buses-18</v>
      </c>
      <c r="F1458" s="88">
        <f>VLOOKUP(E1458,HD_Odo!$C$2:$D$1381,2,FALSE)</f>
        <v>396606.08083333302</v>
      </c>
      <c r="G1458" s="92" t="str">
        <f>'EMFAC2017EI-2011Class'!H5039</f>
        <v>2022-T6 All Other Buses-18</v>
      </c>
      <c r="H1458" s="70">
        <f t="shared" si="45"/>
        <v>0.85077352335163936</v>
      </c>
      <c r="J1458" s="13"/>
      <c r="N1458" s="37"/>
      <c r="O1458" s="36"/>
    </row>
    <row r="1459" spans="1:15" ht="13.7" customHeight="1" x14ac:dyDescent="0.25">
      <c r="A1459" s="85">
        <f>'EMFAC2017EI-2011Class'!B5040</f>
        <v>2022</v>
      </c>
      <c r="B1459" s="86" t="str">
        <f>'EMFAC2017EI-2011Class'!C5040</f>
        <v>T6 All Other Buses</v>
      </c>
      <c r="C1459" s="85">
        <f>'EMFAC2017EI-2011Class'!D5040</f>
        <v>2003</v>
      </c>
      <c r="D1459" s="85">
        <f>'EMFAC2017EI-2011Class'!F5040</f>
        <v>19</v>
      </c>
      <c r="E1459" s="87" t="str">
        <f t="shared" si="46"/>
        <v>T6 All Other Buses-19</v>
      </c>
      <c r="F1459" s="88">
        <f>VLOOKUP(E1459,HD_Odo!$C$2:$D$1381,2,FALSE)</f>
        <v>400000</v>
      </c>
      <c r="G1459" s="92" t="str">
        <f>'EMFAC2017EI-2011Class'!H5040</f>
        <v>2022-T6 All Other Buses-19</v>
      </c>
      <c r="H1459" s="70">
        <f t="shared" si="45"/>
        <v>0.90958699558178424</v>
      </c>
      <c r="J1459" s="13"/>
      <c r="N1459" s="37"/>
      <c r="O1459" s="36"/>
    </row>
    <row r="1460" spans="1:15" ht="13.7" customHeight="1" x14ac:dyDescent="0.25">
      <c r="A1460" s="85">
        <f>'EMFAC2017EI-2011Class'!B5041</f>
        <v>2022</v>
      </c>
      <c r="B1460" s="86" t="str">
        <f>'EMFAC2017EI-2011Class'!C5041</f>
        <v>T6 All Other Buses</v>
      </c>
      <c r="C1460" s="85">
        <f>'EMFAC2017EI-2011Class'!D5041</f>
        <v>2002</v>
      </c>
      <c r="D1460" s="85">
        <f>'EMFAC2017EI-2011Class'!F5041</f>
        <v>20</v>
      </c>
      <c r="E1460" s="87" t="str">
        <f t="shared" si="46"/>
        <v>T6 All Other Buses-20</v>
      </c>
      <c r="F1460" s="88">
        <f>VLOOKUP(E1460,HD_Odo!$C$2:$D$1381,2,FALSE)</f>
        <v>400000</v>
      </c>
      <c r="G1460" s="92" t="str">
        <f>'EMFAC2017EI-2011Class'!H5041</f>
        <v>2022-T6 All Other Buses-20</v>
      </c>
      <c r="H1460" s="70">
        <f t="shared" si="45"/>
        <v>0.90958699558178424</v>
      </c>
      <c r="J1460" s="13"/>
      <c r="N1460" s="37"/>
      <c r="O1460" s="36"/>
    </row>
    <row r="1461" spans="1:15" ht="13.7" customHeight="1" x14ac:dyDescent="0.25">
      <c r="A1461" s="85">
        <f>'EMFAC2017EI-2011Class'!B5042</f>
        <v>2022</v>
      </c>
      <c r="B1461" s="86" t="str">
        <f>'EMFAC2017EI-2011Class'!C5042</f>
        <v>T6 All Other Buses</v>
      </c>
      <c r="C1461" s="85">
        <f>'EMFAC2017EI-2011Class'!D5042</f>
        <v>2001</v>
      </c>
      <c r="D1461" s="85">
        <f>'EMFAC2017EI-2011Class'!F5042</f>
        <v>21</v>
      </c>
      <c r="E1461" s="87" t="str">
        <f t="shared" si="46"/>
        <v>T6 All Other Buses-21</v>
      </c>
      <c r="F1461" s="88">
        <f>VLOOKUP(E1461,HD_Odo!$C$2:$D$1381,2,FALSE)</f>
        <v>400000</v>
      </c>
      <c r="G1461" s="92" t="str">
        <f>'EMFAC2017EI-2011Class'!H5042</f>
        <v>2022-T6 All Other Buses-21</v>
      </c>
      <c r="H1461" s="70">
        <f t="shared" si="45"/>
        <v>0.90958699558178424</v>
      </c>
      <c r="J1461" s="13"/>
      <c r="N1461" s="37"/>
      <c r="O1461" s="36"/>
    </row>
    <row r="1462" spans="1:15" ht="13.7" customHeight="1" x14ac:dyDescent="0.25">
      <c r="A1462" s="85">
        <f>'EMFAC2017EI-2011Class'!B5043</f>
        <v>2022</v>
      </c>
      <c r="B1462" s="86" t="str">
        <f>'EMFAC2017EI-2011Class'!C5043</f>
        <v>T6 All Other Buses</v>
      </c>
      <c r="C1462" s="85">
        <f>'EMFAC2017EI-2011Class'!D5043</f>
        <v>2000</v>
      </c>
      <c r="D1462" s="85">
        <f>'EMFAC2017EI-2011Class'!F5043</f>
        <v>22</v>
      </c>
      <c r="E1462" s="87" t="str">
        <f t="shared" si="46"/>
        <v>T6 All Other Buses-22</v>
      </c>
      <c r="F1462" s="88">
        <f>VLOOKUP(E1462,HD_Odo!$C$2:$D$1381,2,FALSE)</f>
        <v>400000</v>
      </c>
      <c r="G1462" s="92" t="str">
        <f>'EMFAC2017EI-2011Class'!H5043</f>
        <v>2022-T6 All Other Buses-22</v>
      </c>
      <c r="H1462" s="70">
        <f t="shared" si="45"/>
        <v>0.90958699558178424</v>
      </c>
      <c r="J1462" s="13"/>
      <c r="N1462" s="37"/>
      <c r="O1462" s="36"/>
    </row>
    <row r="1463" spans="1:15" ht="13.7" customHeight="1" x14ac:dyDescent="0.25">
      <c r="A1463" s="85">
        <f>'EMFAC2017EI-2011Class'!B5044</f>
        <v>2022</v>
      </c>
      <c r="B1463" s="86" t="str">
        <f>'EMFAC2017EI-2011Class'!C5044</f>
        <v>T6 All Other Buses</v>
      </c>
      <c r="C1463" s="85">
        <f>'EMFAC2017EI-2011Class'!D5044</f>
        <v>1999</v>
      </c>
      <c r="D1463" s="85">
        <f>'EMFAC2017EI-2011Class'!F5044</f>
        <v>23</v>
      </c>
      <c r="E1463" s="87" t="str">
        <f t="shared" si="46"/>
        <v>T6 All Other Buses-23</v>
      </c>
      <c r="F1463" s="88">
        <f>VLOOKUP(E1463,HD_Odo!$C$2:$D$1381,2,FALSE)</f>
        <v>400000</v>
      </c>
      <c r="G1463" s="92" t="str">
        <f>'EMFAC2017EI-2011Class'!H5044</f>
        <v>2022-T6 All Other Buses-23</v>
      </c>
      <c r="H1463" s="70">
        <f t="shared" si="45"/>
        <v>0.90958699558178424</v>
      </c>
      <c r="J1463" s="13"/>
      <c r="N1463" s="37"/>
      <c r="O1463" s="36"/>
    </row>
    <row r="1464" spans="1:15" ht="13.7" customHeight="1" x14ac:dyDescent="0.25">
      <c r="A1464" s="85">
        <f>'EMFAC2017EI-2011Class'!B5045</f>
        <v>2022</v>
      </c>
      <c r="B1464" s="86" t="str">
        <f>'EMFAC2017EI-2011Class'!C5045</f>
        <v>T6 All Other Buses</v>
      </c>
      <c r="C1464" s="85">
        <f>'EMFAC2017EI-2011Class'!D5045</f>
        <v>1998</v>
      </c>
      <c r="D1464" s="85">
        <f>'EMFAC2017EI-2011Class'!F5045</f>
        <v>24</v>
      </c>
      <c r="E1464" s="87" t="str">
        <f t="shared" si="46"/>
        <v>T6 All Other Buses-24</v>
      </c>
      <c r="F1464" s="88">
        <f>VLOOKUP(E1464,HD_Odo!$C$2:$D$1381,2,FALSE)</f>
        <v>400000</v>
      </c>
      <c r="G1464" s="92" t="str">
        <f>'EMFAC2017EI-2011Class'!H5045</f>
        <v>2022-T6 All Other Buses-24</v>
      </c>
      <c r="H1464" s="70">
        <f t="shared" si="45"/>
        <v>0.90958699558178424</v>
      </c>
      <c r="J1464" s="13"/>
      <c r="N1464" s="37"/>
      <c r="O1464" s="36"/>
    </row>
    <row r="1465" spans="1:15" ht="13.7" customHeight="1" x14ac:dyDescent="0.25">
      <c r="A1465" s="85">
        <f>'EMFAC2017EI-2011Class'!B5046</f>
        <v>2022</v>
      </c>
      <c r="B1465" s="86" t="str">
        <f>'EMFAC2017EI-2011Class'!C5046</f>
        <v>T6 All Other Buses</v>
      </c>
      <c r="C1465" s="85">
        <f>'EMFAC2017EI-2011Class'!D5046</f>
        <v>1997</v>
      </c>
      <c r="D1465" s="85">
        <f>'EMFAC2017EI-2011Class'!F5046</f>
        <v>25</v>
      </c>
      <c r="E1465" s="87" t="str">
        <f t="shared" si="46"/>
        <v>T6 All Other Buses-25</v>
      </c>
      <c r="F1465" s="88">
        <f>VLOOKUP(E1465,HD_Odo!$C$2:$D$1381,2,FALSE)</f>
        <v>400000</v>
      </c>
      <c r="G1465" s="92" t="str">
        <f>'EMFAC2017EI-2011Class'!H5046</f>
        <v>2022-T6 All Other Buses-25</v>
      </c>
      <c r="H1465" s="70">
        <f t="shared" si="45"/>
        <v>0.90958699558178424</v>
      </c>
      <c r="J1465" s="13"/>
      <c r="N1465" s="37"/>
      <c r="O1465" s="36"/>
    </row>
    <row r="1466" spans="1:15" ht="13.7" customHeight="1" x14ac:dyDescent="0.25">
      <c r="A1466" s="85">
        <f>'EMFAC2017EI-2011Class'!B5047</f>
        <v>2022</v>
      </c>
      <c r="B1466" s="86" t="str">
        <f>'EMFAC2017EI-2011Class'!C5047</f>
        <v>T6 All Other Buses</v>
      </c>
      <c r="C1466" s="85">
        <f>'EMFAC2017EI-2011Class'!D5047</f>
        <v>1996</v>
      </c>
      <c r="D1466" s="85">
        <f>'EMFAC2017EI-2011Class'!F5047</f>
        <v>26</v>
      </c>
      <c r="E1466" s="87" t="str">
        <f t="shared" si="46"/>
        <v>T6 All Other Buses-26</v>
      </c>
      <c r="F1466" s="88">
        <f>VLOOKUP(E1466,HD_Odo!$C$2:$D$1381,2,FALSE)</f>
        <v>400000</v>
      </c>
      <c r="G1466" s="92" t="str">
        <f>'EMFAC2017EI-2011Class'!H5047</f>
        <v>2022-T6 All Other Buses-26</v>
      </c>
      <c r="H1466" s="70">
        <f t="shared" si="45"/>
        <v>0.90958699558178424</v>
      </c>
      <c r="J1466" s="13"/>
      <c r="N1466" s="37"/>
      <c r="O1466" s="36"/>
    </row>
    <row r="1467" spans="1:15" ht="13.7" customHeight="1" x14ac:dyDescent="0.25">
      <c r="A1467" s="85">
        <f>'EMFAC2017EI-2011Class'!B5048</f>
        <v>2022</v>
      </c>
      <c r="B1467" s="86" t="str">
        <f>'EMFAC2017EI-2011Class'!C5048</f>
        <v>T6 CAIRP Heavy</v>
      </c>
      <c r="C1467" s="85">
        <f>'EMFAC2017EI-2011Class'!D5048</f>
        <v>2023</v>
      </c>
      <c r="D1467" s="85">
        <f>'EMFAC2017EI-2011Class'!F5048</f>
        <v>-1</v>
      </c>
      <c r="E1467" s="87" t="str">
        <f t="shared" si="46"/>
        <v>T6 CAIRP Heavy--1</v>
      </c>
      <c r="F1467" s="88">
        <f>VLOOKUP(E1467,HD_Odo!$C$2:$D$1381,2,FALSE)</f>
        <v>0</v>
      </c>
      <c r="G1467" s="92" t="str">
        <f>'EMFAC2017EI-2011Class'!H5048</f>
        <v>2022-T6 CAIRP Heavy--1</v>
      </c>
      <c r="H1467" s="70">
        <f t="shared" si="45"/>
        <v>1</v>
      </c>
      <c r="J1467" s="13"/>
      <c r="N1467" s="37"/>
      <c r="O1467" s="36"/>
    </row>
    <row r="1468" spans="1:15" ht="13.7" customHeight="1" x14ac:dyDescent="0.25">
      <c r="A1468" s="85">
        <f>'EMFAC2017EI-2011Class'!B5049</f>
        <v>2022</v>
      </c>
      <c r="B1468" s="86" t="str">
        <f>'EMFAC2017EI-2011Class'!C5049</f>
        <v>T6 CAIRP Heavy</v>
      </c>
      <c r="C1468" s="85">
        <f>'EMFAC2017EI-2011Class'!D5049</f>
        <v>2022</v>
      </c>
      <c r="D1468" s="85">
        <f>'EMFAC2017EI-2011Class'!F5049</f>
        <v>0</v>
      </c>
      <c r="E1468" s="87" t="str">
        <f t="shared" si="46"/>
        <v>T6 CAIRP Heavy-0</v>
      </c>
      <c r="F1468" s="88">
        <f>VLOOKUP(E1468,HD_Odo!$C$2:$D$1381,2,FALSE)</f>
        <v>26110</v>
      </c>
      <c r="G1468" s="92" t="str">
        <f>'EMFAC2017EI-2011Class'!H5049</f>
        <v>2022-T6 CAIRP Heavy-0</v>
      </c>
      <c r="H1468" s="70">
        <f t="shared" ref="H1468:H1531" si="47">IF(C1468&lt;1994,1,IF(C1468&lt;2004,($U$3+$V$3*(F1468/10000))/($E$3+$F$3*(F1468/10000)),IF(C1468&lt;2008,($U$4+$V$4*(F1468/10000))/($E$4+$F$4*(F1468/10000)),IF(C1468&lt;2011,($U$5+$V$5*(F1468/10000))/($E$5+$F$5*(F1468/10000)),IF(C1468&lt;2014,($U$6+$V$6*(F1468/10000))/($E$6+$F$6*(F1468/10000)),($U$7+$V$7*(F1468/10000))/($E$7+$F$7*(F1468/10000)))))))</f>
        <v>0.94335171380793559</v>
      </c>
      <c r="J1468" s="13"/>
      <c r="N1468" s="37"/>
      <c r="O1468" s="36"/>
    </row>
    <row r="1469" spans="1:15" ht="13.7" customHeight="1" x14ac:dyDescent="0.25">
      <c r="A1469" s="85">
        <f>'EMFAC2017EI-2011Class'!B5050</f>
        <v>2022</v>
      </c>
      <c r="B1469" s="86" t="str">
        <f>'EMFAC2017EI-2011Class'!C5050</f>
        <v>T6 CAIRP Heavy</v>
      </c>
      <c r="C1469" s="85">
        <f>'EMFAC2017EI-2011Class'!D5050</f>
        <v>2021</v>
      </c>
      <c r="D1469" s="85">
        <f>'EMFAC2017EI-2011Class'!F5050</f>
        <v>1</v>
      </c>
      <c r="E1469" s="87" t="str">
        <f t="shared" si="46"/>
        <v>T6 CAIRP Heavy-1</v>
      </c>
      <c r="F1469" s="88">
        <f>VLOOKUP(E1469,HD_Odo!$C$2:$D$1381,2,FALSE)</f>
        <v>52220.02</v>
      </c>
      <c r="G1469" s="92" t="str">
        <f>'EMFAC2017EI-2011Class'!H5050</f>
        <v>2022-T6 CAIRP Heavy-1</v>
      </c>
      <c r="H1469" s="70">
        <f t="shared" si="47"/>
        <v>0.90264584417246152</v>
      </c>
      <c r="J1469" s="13"/>
      <c r="N1469" s="37"/>
      <c r="O1469" s="36"/>
    </row>
    <row r="1470" spans="1:15" ht="13.7" customHeight="1" x14ac:dyDescent="0.25">
      <c r="A1470" s="85">
        <f>'EMFAC2017EI-2011Class'!B5051</f>
        <v>2022</v>
      </c>
      <c r="B1470" s="86" t="str">
        <f>'EMFAC2017EI-2011Class'!C5051</f>
        <v>T6 CAIRP Heavy</v>
      </c>
      <c r="C1470" s="85">
        <f>'EMFAC2017EI-2011Class'!D5051</f>
        <v>2020</v>
      </c>
      <c r="D1470" s="85">
        <f>'EMFAC2017EI-2011Class'!F5051</f>
        <v>2</v>
      </c>
      <c r="E1470" s="87" t="str">
        <f t="shared" si="46"/>
        <v>T6 CAIRP Heavy-2</v>
      </c>
      <c r="F1470" s="88">
        <f>VLOOKUP(E1470,HD_Odo!$C$2:$D$1381,2,FALSE)</f>
        <v>78443.02</v>
      </c>
      <c r="G1470" s="92" t="str">
        <f>'EMFAC2017EI-2011Class'!H5051</f>
        <v>2022-T6 CAIRP Heavy-2</v>
      </c>
      <c r="H1470" s="70">
        <f t="shared" si="47"/>
        <v>0.87186637629995578</v>
      </c>
      <c r="J1470" s="13"/>
      <c r="N1470" s="37"/>
      <c r="O1470" s="36"/>
    </row>
    <row r="1471" spans="1:15" ht="13.7" customHeight="1" x14ac:dyDescent="0.25">
      <c r="A1471" s="85">
        <f>'EMFAC2017EI-2011Class'!B5052</f>
        <v>2022</v>
      </c>
      <c r="B1471" s="86" t="str">
        <f>'EMFAC2017EI-2011Class'!C5052</f>
        <v>T6 CAIRP Heavy</v>
      </c>
      <c r="C1471" s="85">
        <f>'EMFAC2017EI-2011Class'!D5052</f>
        <v>2019</v>
      </c>
      <c r="D1471" s="85">
        <f>'EMFAC2017EI-2011Class'!F5052</f>
        <v>3</v>
      </c>
      <c r="E1471" s="87" t="str">
        <f t="shared" si="46"/>
        <v>T6 CAIRP Heavy-3</v>
      </c>
      <c r="F1471" s="88">
        <f>VLOOKUP(E1471,HD_Odo!$C$2:$D$1381,2,FALSE)</f>
        <v>104183.02</v>
      </c>
      <c r="G1471" s="92" t="str">
        <f>'EMFAC2017EI-2011Class'!H5052</f>
        <v>2022-T6 CAIRP Heavy-3</v>
      </c>
      <c r="H1471" s="70">
        <f t="shared" si="47"/>
        <v>0.84826362852098725</v>
      </c>
      <c r="J1471" s="13"/>
      <c r="N1471" s="37"/>
      <c r="O1471" s="36"/>
    </row>
    <row r="1472" spans="1:15" ht="13.7" customHeight="1" x14ac:dyDescent="0.25">
      <c r="A1472" s="85">
        <f>'EMFAC2017EI-2011Class'!B5053</f>
        <v>2022</v>
      </c>
      <c r="B1472" s="86" t="str">
        <f>'EMFAC2017EI-2011Class'!C5053</f>
        <v>T6 CAIRP Heavy</v>
      </c>
      <c r="C1472" s="85">
        <f>'EMFAC2017EI-2011Class'!D5053</f>
        <v>2018</v>
      </c>
      <c r="D1472" s="85">
        <f>'EMFAC2017EI-2011Class'!F5053</f>
        <v>4</v>
      </c>
      <c r="E1472" s="87" t="str">
        <f t="shared" si="46"/>
        <v>T6 CAIRP Heavy-4</v>
      </c>
      <c r="F1472" s="88">
        <f>VLOOKUP(E1472,HD_Odo!$C$2:$D$1381,2,FALSE)</f>
        <v>129033.02</v>
      </c>
      <c r="G1472" s="92" t="str">
        <f>'EMFAC2017EI-2011Class'!H5053</f>
        <v>2022-T6 CAIRP Heavy-4</v>
      </c>
      <c r="H1472" s="70">
        <f t="shared" si="47"/>
        <v>0.82987074829586305</v>
      </c>
      <c r="J1472" s="13"/>
      <c r="N1472" s="37"/>
      <c r="O1472" s="36"/>
    </row>
    <row r="1473" spans="1:15" ht="13.7" customHeight="1" x14ac:dyDescent="0.25">
      <c r="A1473" s="85">
        <f>'EMFAC2017EI-2011Class'!B5054</f>
        <v>2022</v>
      </c>
      <c r="B1473" s="86" t="str">
        <f>'EMFAC2017EI-2011Class'!C5054</f>
        <v>T6 CAIRP Heavy</v>
      </c>
      <c r="C1473" s="85">
        <f>'EMFAC2017EI-2011Class'!D5054</f>
        <v>2017</v>
      </c>
      <c r="D1473" s="85">
        <f>'EMFAC2017EI-2011Class'!F5054</f>
        <v>5</v>
      </c>
      <c r="E1473" s="87" t="str">
        <f t="shared" si="46"/>
        <v>T6 CAIRP Heavy-5</v>
      </c>
      <c r="F1473" s="88">
        <f>VLOOKUP(E1473,HD_Odo!$C$2:$D$1381,2,FALSE)</f>
        <v>152742.01999999999</v>
      </c>
      <c r="G1473" s="92" t="str">
        <f>'EMFAC2017EI-2011Class'!H5054</f>
        <v>2022-T6 CAIRP Heavy-5</v>
      </c>
      <c r="H1473" s="70">
        <f t="shared" si="47"/>
        <v>0.8153010801453775</v>
      </c>
      <c r="J1473" s="13"/>
      <c r="N1473" s="37"/>
      <c r="O1473" s="36"/>
    </row>
    <row r="1474" spans="1:15" ht="13.7" customHeight="1" x14ac:dyDescent="0.25">
      <c r="A1474" s="85">
        <f>'EMFAC2017EI-2011Class'!B5055</f>
        <v>2022</v>
      </c>
      <c r="B1474" s="86" t="str">
        <f>'EMFAC2017EI-2011Class'!C5055</f>
        <v>T6 CAIRP Heavy</v>
      </c>
      <c r="C1474" s="85">
        <f>'EMFAC2017EI-2011Class'!D5055</f>
        <v>2016</v>
      </c>
      <c r="D1474" s="85">
        <f>'EMFAC2017EI-2011Class'!F5055</f>
        <v>6</v>
      </c>
      <c r="E1474" s="87" t="str">
        <f t="shared" si="46"/>
        <v>T6 CAIRP Heavy-6</v>
      </c>
      <c r="F1474" s="88">
        <f>VLOOKUP(E1474,HD_Odo!$C$2:$D$1381,2,FALSE)</f>
        <v>175186.02</v>
      </c>
      <c r="G1474" s="92" t="str">
        <f>'EMFAC2017EI-2011Class'!H5055</f>
        <v>2022-T6 CAIRP Heavy-6</v>
      </c>
      <c r="H1474" s="70">
        <f t="shared" si="47"/>
        <v>0.80357204169326801</v>
      </c>
      <c r="J1474" s="13"/>
      <c r="N1474" s="37"/>
      <c r="O1474" s="36"/>
    </row>
    <row r="1475" spans="1:15" ht="13.7" customHeight="1" x14ac:dyDescent="0.25">
      <c r="A1475" s="85">
        <f>'EMFAC2017EI-2011Class'!B5056</f>
        <v>2022</v>
      </c>
      <c r="B1475" s="86" t="str">
        <f>'EMFAC2017EI-2011Class'!C5056</f>
        <v>T6 CAIRP Heavy</v>
      </c>
      <c r="C1475" s="85">
        <f>'EMFAC2017EI-2011Class'!D5056</f>
        <v>2015</v>
      </c>
      <c r="D1475" s="85">
        <f>'EMFAC2017EI-2011Class'!F5056</f>
        <v>7</v>
      </c>
      <c r="E1475" s="87" t="str">
        <f t="shared" si="46"/>
        <v>T6 CAIRP Heavy-7</v>
      </c>
      <c r="F1475" s="88">
        <f>VLOOKUP(E1475,HD_Odo!$C$2:$D$1381,2,FALSE)</f>
        <v>196337.04</v>
      </c>
      <c r="G1475" s="92" t="str">
        <f>'EMFAC2017EI-2011Class'!H5056</f>
        <v>2022-T6 CAIRP Heavy-7</v>
      </c>
      <c r="H1475" s="70">
        <f t="shared" si="47"/>
        <v>0.7939803769823145</v>
      </c>
      <c r="J1475" s="13"/>
      <c r="N1475" s="37"/>
      <c r="O1475" s="36"/>
    </row>
    <row r="1476" spans="1:15" ht="13.7" customHeight="1" x14ac:dyDescent="0.25">
      <c r="A1476" s="85">
        <f>'EMFAC2017EI-2011Class'!B5057</f>
        <v>2022</v>
      </c>
      <c r="B1476" s="86" t="str">
        <f>'EMFAC2017EI-2011Class'!C5057</f>
        <v>T6 CAIRP Heavy</v>
      </c>
      <c r="C1476" s="85">
        <f>'EMFAC2017EI-2011Class'!D5057</f>
        <v>2014</v>
      </c>
      <c r="D1476" s="85">
        <f>'EMFAC2017EI-2011Class'!F5057</f>
        <v>8</v>
      </c>
      <c r="E1476" s="87" t="str">
        <f t="shared" si="46"/>
        <v>T6 CAIRP Heavy-8</v>
      </c>
      <c r="F1476" s="88">
        <f>VLOOKUP(E1476,HD_Odo!$C$2:$D$1381,2,FALSE)</f>
        <v>216233.04</v>
      </c>
      <c r="G1476" s="92" t="str">
        <f>'EMFAC2017EI-2011Class'!H5057</f>
        <v>2022-T6 CAIRP Heavy-8</v>
      </c>
      <c r="H1476" s="70">
        <f t="shared" si="47"/>
        <v>0.78601729459679959</v>
      </c>
      <c r="J1476" s="13"/>
      <c r="N1476" s="37"/>
      <c r="O1476" s="36"/>
    </row>
    <row r="1477" spans="1:15" ht="13.7" customHeight="1" x14ac:dyDescent="0.25">
      <c r="A1477" s="85">
        <f>'EMFAC2017EI-2011Class'!B5058</f>
        <v>2022</v>
      </c>
      <c r="B1477" s="86" t="str">
        <f>'EMFAC2017EI-2011Class'!C5058</f>
        <v>T6 CAIRP Heavy</v>
      </c>
      <c r="C1477" s="85">
        <f>'EMFAC2017EI-2011Class'!D5058</f>
        <v>2013</v>
      </c>
      <c r="D1477" s="85">
        <f>'EMFAC2017EI-2011Class'!F5058</f>
        <v>9</v>
      </c>
      <c r="E1477" s="87" t="str">
        <f t="shared" si="46"/>
        <v>T6 CAIRP Heavy-9</v>
      </c>
      <c r="F1477" s="88">
        <f>VLOOKUP(E1477,HD_Odo!$C$2:$D$1381,2,FALSE)</f>
        <v>234945.04</v>
      </c>
      <c r="G1477" s="92" t="str">
        <f>'EMFAC2017EI-2011Class'!H5058</f>
        <v>2022-T6 CAIRP Heavy-9</v>
      </c>
      <c r="H1477" s="70">
        <f t="shared" si="47"/>
        <v>0.75026314100882552</v>
      </c>
      <c r="J1477" s="13"/>
      <c r="N1477" s="37"/>
      <c r="O1477" s="36"/>
    </row>
    <row r="1478" spans="1:15" ht="13.7" customHeight="1" x14ac:dyDescent="0.25">
      <c r="A1478" s="85">
        <f>'EMFAC2017EI-2011Class'!B5059</f>
        <v>2022</v>
      </c>
      <c r="B1478" s="86" t="str">
        <f>'EMFAC2017EI-2011Class'!C5059</f>
        <v>T6 CAIRP Heavy</v>
      </c>
      <c r="C1478" s="85">
        <f>'EMFAC2017EI-2011Class'!D5059</f>
        <v>2012</v>
      </c>
      <c r="D1478" s="85">
        <f>'EMFAC2017EI-2011Class'!F5059</f>
        <v>10</v>
      </c>
      <c r="E1478" s="87" t="str">
        <f t="shared" si="46"/>
        <v>T6 CAIRP Heavy-10</v>
      </c>
      <c r="F1478" s="88">
        <f>VLOOKUP(E1478,HD_Odo!$C$2:$D$1381,2,FALSE)</f>
        <v>252551.04000000001</v>
      </c>
      <c r="G1478" s="92" t="str">
        <f>'EMFAC2017EI-2011Class'!H5059</f>
        <v>2022-T6 CAIRP Heavy-10</v>
      </c>
      <c r="H1478" s="70">
        <f t="shared" si="47"/>
        <v>0.74549457074296099</v>
      </c>
      <c r="J1478" s="13"/>
      <c r="N1478" s="37"/>
      <c r="O1478" s="36"/>
    </row>
    <row r="1479" spans="1:15" ht="13.7" customHeight="1" x14ac:dyDescent="0.25">
      <c r="A1479" s="85">
        <f>'EMFAC2017EI-2011Class'!B5060</f>
        <v>2022</v>
      </c>
      <c r="B1479" s="86" t="str">
        <f>'EMFAC2017EI-2011Class'!C5060</f>
        <v>T6 CAIRP Heavy</v>
      </c>
      <c r="C1479" s="85">
        <f>'EMFAC2017EI-2011Class'!D5060</f>
        <v>2011</v>
      </c>
      <c r="D1479" s="85">
        <f>'EMFAC2017EI-2011Class'!F5060</f>
        <v>11</v>
      </c>
      <c r="E1479" s="87" t="str">
        <f t="shared" si="46"/>
        <v>T6 CAIRP Heavy-11</v>
      </c>
      <c r="F1479" s="88">
        <f>VLOOKUP(E1479,HD_Odo!$C$2:$D$1381,2,FALSE)</f>
        <v>269102.03999999998</v>
      </c>
      <c r="G1479" s="92" t="str">
        <f>'EMFAC2017EI-2011Class'!H5060</f>
        <v>2022-T6 CAIRP Heavy-11</v>
      </c>
      <c r="H1479" s="70">
        <f t="shared" si="47"/>
        <v>0.74144251427200714</v>
      </c>
      <c r="J1479" s="13"/>
      <c r="N1479" s="37"/>
      <c r="O1479" s="36"/>
    </row>
    <row r="1480" spans="1:15" ht="13.7" customHeight="1" x14ac:dyDescent="0.25">
      <c r="A1480" s="85">
        <f>'EMFAC2017EI-2011Class'!B5061</f>
        <v>2022</v>
      </c>
      <c r="B1480" s="86" t="str">
        <f>'EMFAC2017EI-2011Class'!C5061</f>
        <v>T6 CAIRP Heavy</v>
      </c>
      <c r="C1480" s="85">
        <f>'EMFAC2017EI-2011Class'!D5061</f>
        <v>2010</v>
      </c>
      <c r="D1480" s="85">
        <f>'EMFAC2017EI-2011Class'!F5061</f>
        <v>12</v>
      </c>
      <c r="E1480" s="87" t="str">
        <f t="shared" si="46"/>
        <v>T6 CAIRP Heavy-12</v>
      </c>
      <c r="F1480" s="88">
        <f>VLOOKUP(E1480,HD_Odo!$C$2:$D$1381,2,FALSE)</f>
        <v>284592.03999999998</v>
      </c>
      <c r="G1480" s="92" t="str">
        <f>'EMFAC2017EI-2011Class'!H5061</f>
        <v>2022-T6 CAIRP Heavy-12</v>
      </c>
      <c r="H1480" s="70">
        <f t="shared" si="47"/>
        <v>0.78130106015534906</v>
      </c>
      <c r="J1480" s="13"/>
      <c r="N1480" s="37"/>
      <c r="O1480" s="36"/>
    </row>
    <row r="1481" spans="1:15" ht="13.7" customHeight="1" x14ac:dyDescent="0.25">
      <c r="A1481" s="85">
        <f>'EMFAC2017EI-2011Class'!B5062</f>
        <v>2022</v>
      </c>
      <c r="B1481" s="86" t="str">
        <f>'EMFAC2017EI-2011Class'!C5062</f>
        <v>T6 CAIRP Heavy</v>
      </c>
      <c r="C1481" s="85">
        <f>'EMFAC2017EI-2011Class'!D5062</f>
        <v>2009</v>
      </c>
      <c r="D1481" s="85">
        <f>'EMFAC2017EI-2011Class'!F5062</f>
        <v>13</v>
      </c>
      <c r="E1481" s="87" t="str">
        <f t="shared" si="46"/>
        <v>T6 CAIRP Heavy-13</v>
      </c>
      <c r="F1481" s="88">
        <f>VLOOKUP(E1481,HD_Odo!$C$2:$D$1381,2,FALSE)</f>
        <v>298930.03999999998</v>
      </c>
      <c r="G1481" s="92" t="str">
        <f>'EMFAC2017EI-2011Class'!H5062</f>
        <v>2022-T6 CAIRP Heavy-13</v>
      </c>
      <c r="H1481" s="70">
        <f t="shared" si="47"/>
        <v>0.77706696141097353</v>
      </c>
      <c r="J1481" s="13"/>
      <c r="N1481" s="37"/>
      <c r="O1481" s="36"/>
    </row>
    <row r="1482" spans="1:15" ht="13.7" customHeight="1" x14ac:dyDescent="0.25">
      <c r="A1482" s="85">
        <f>'EMFAC2017EI-2011Class'!B5063</f>
        <v>2022</v>
      </c>
      <c r="B1482" s="86" t="str">
        <f>'EMFAC2017EI-2011Class'!C5063</f>
        <v>T6 CAIRP Heavy</v>
      </c>
      <c r="C1482" s="85">
        <f>'EMFAC2017EI-2011Class'!D5063</f>
        <v>2008</v>
      </c>
      <c r="D1482" s="85">
        <f>'EMFAC2017EI-2011Class'!F5063</f>
        <v>14</v>
      </c>
      <c r="E1482" s="87" t="str">
        <f t="shared" si="46"/>
        <v>T6 CAIRP Heavy-14</v>
      </c>
      <c r="F1482" s="88">
        <f>VLOOKUP(E1482,HD_Odo!$C$2:$D$1381,2,FALSE)</f>
        <v>311906.03999999998</v>
      </c>
      <c r="G1482" s="92" t="str">
        <f>'EMFAC2017EI-2011Class'!H5063</f>
        <v>2022-T6 CAIRP Heavy-14</v>
      </c>
      <c r="H1482" s="70">
        <f t="shared" si="47"/>
        <v>0.77344503931335229</v>
      </c>
      <c r="J1482" s="13"/>
      <c r="N1482" s="37"/>
      <c r="O1482" s="36"/>
    </row>
    <row r="1483" spans="1:15" ht="13.7" customHeight="1" x14ac:dyDescent="0.25">
      <c r="A1483" s="85">
        <f>'EMFAC2017EI-2011Class'!B5064</f>
        <v>2022</v>
      </c>
      <c r="B1483" s="86" t="str">
        <f>'EMFAC2017EI-2011Class'!C5064</f>
        <v>T6 CAIRP Heavy</v>
      </c>
      <c r="C1483" s="85">
        <f>'EMFAC2017EI-2011Class'!D5064</f>
        <v>2004</v>
      </c>
      <c r="D1483" s="85">
        <f>'EMFAC2017EI-2011Class'!F5064</f>
        <v>18</v>
      </c>
      <c r="E1483" s="87" t="str">
        <f t="shared" ref="E1483:E1546" si="48">CONCATENATE(B1483,"-",D1483)</f>
        <v>T6 CAIRP Heavy-18</v>
      </c>
      <c r="F1483" s="88">
        <f>VLOOKUP(E1483,HD_Odo!$C$2:$D$1381,2,FALSE)</f>
        <v>356652.04</v>
      </c>
      <c r="G1483" s="92" t="str">
        <f>'EMFAC2017EI-2011Class'!H5064</f>
        <v>2022-T6 CAIRP Heavy-18</v>
      </c>
      <c r="H1483" s="70">
        <f t="shared" si="47"/>
        <v>0.8571178053472015</v>
      </c>
      <c r="J1483" s="13"/>
      <c r="N1483" s="37"/>
      <c r="O1483" s="36"/>
    </row>
    <row r="1484" spans="1:15" ht="13.7" customHeight="1" x14ac:dyDescent="0.25">
      <c r="A1484" s="85">
        <f>'EMFAC2017EI-2011Class'!B5065</f>
        <v>2022</v>
      </c>
      <c r="B1484" s="86" t="str">
        <f>'EMFAC2017EI-2011Class'!C5065</f>
        <v>T6 CAIRP Heavy</v>
      </c>
      <c r="C1484" s="85">
        <f>'EMFAC2017EI-2011Class'!D5065</f>
        <v>2003</v>
      </c>
      <c r="D1484" s="85">
        <f>'EMFAC2017EI-2011Class'!F5065</f>
        <v>19</v>
      </c>
      <c r="E1484" s="87" t="str">
        <f t="shared" si="48"/>
        <v>T6 CAIRP Heavy-19</v>
      </c>
      <c r="F1484" s="88">
        <f>VLOOKUP(E1484,HD_Odo!$C$2:$D$1381,2,FALSE)</f>
        <v>367703.03999999998</v>
      </c>
      <c r="G1484" s="92" t="str">
        <f>'EMFAC2017EI-2011Class'!H5065</f>
        <v>2022-T6 CAIRP Heavy-19</v>
      </c>
      <c r="H1484" s="70">
        <f t="shared" si="47"/>
        <v>0.91238824744585167</v>
      </c>
      <c r="J1484" s="13"/>
      <c r="N1484" s="37"/>
      <c r="O1484" s="36"/>
    </row>
    <row r="1485" spans="1:15" ht="13.7" customHeight="1" x14ac:dyDescent="0.25">
      <c r="A1485" s="85">
        <f>'EMFAC2017EI-2011Class'!B5066</f>
        <v>2022</v>
      </c>
      <c r="B1485" s="86" t="str">
        <f>'EMFAC2017EI-2011Class'!C5066</f>
        <v>T6 CAIRP Heavy</v>
      </c>
      <c r="C1485" s="85">
        <f>'EMFAC2017EI-2011Class'!D5066</f>
        <v>2002</v>
      </c>
      <c r="D1485" s="85">
        <f>'EMFAC2017EI-2011Class'!F5066</f>
        <v>20</v>
      </c>
      <c r="E1485" s="87" t="str">
        <f t="shared" si="48"/>
        <v>T6 CAIRP Heavy-20</v>
      </c>
      <c r="F1485" s="88">
        <f>VLOOKUP(E1485,HD_Odo!$C$2:$D$1381,2,FALSE)</f>
        <v>378676.04</v>
      </c>
      <c r="G1485" s="92" t="str">
        <f>'EMFAC2017EI-2011Class'!H5066</f>
        <v>2022-T6 CAIRP Heavy-20</v>
      </c>
      <c r="H1485" s="70">
        <f t="shared" si="47"/>
        <v>0.9114031127400859</v>
      </c>
      <c r="J1485" s="13"/>
      <c r="N1485" s="37"/>
      <c r="O1485" s="36"/>
    </row>
    <row r="1486" spans="1:15" ht="13.7" customHeight="1" x14ac:dyDescent="0.25">
      <c r="A1486" s="85">
        <f>'EMFAC2017EI-2011Class'!B5067</f>
        <v>2022</v>
      </c>
      <c r="B1486" s="86" t="str">
        <f>'EMFAC2017EI-2011Class'!C5067</f>
        <v>T6 CAIRP Heavy</v>
      </c>
      <c r="C1486" s="85">
        <f>'EMFAC2017EI-2011Class'!D5067</f>
        <v>2001</v>
      </c>
      <c r="D1486" s="85">
        <f>'EMFAC2017EI-2011Class'!F5067</f>
        <v>21</v>
      </c>
      <c r="E1486" s="87" t="str">
        <f t="shared" si="48"/>
        <v>T6 CAIRP Heavy-21</v>
      </c>
      <c r="F1486" s="88">
        <f>VLOOKUP(E1486,HD_Odo!$C$2:$D$1381,2,FALSE)</f>
        <v>389550.04</v>
      </c>
      <c r="G1486" s="92" t="str">
        <f>'EMFAC2017EI-2011Class'!H5067</f>
        <v>2022-T6 CAIRP Heavy-21</v>
      </c>
      <c r="H1486" s="70">
        <f t="shared" si="47"/>
        <v>0.91046134954826707</v>
      </c>
      <c r="J1486" s="13"/>
      <c r="N1486" s="37"/>
      <c r="O1486" s="36"/>
    </row>
    <row r="1487" spans="1:15" ht="13.7" customHeight="1" x14ac:dyDescent="0.25">
      <c r="A1487" s="85">
        <f>'EMFAC2017EI-2011Class'!B5068</f>
        <v>2022</v>
      </c>
      <c r="B1487" s="86" t="str">
        <f>'EMFAC2017EI-2011Class'!C5068</f>
        <v>T6 CAIRP Heavy</v>
      </c>
      <c r="C1487" s="85">
        <f>'EMFAC2017EI-2011Class'!D5068</f>
        <v>2000</v>
      </c>
      <c r="D1487" s="85">
        <f>'EMFAC2017EI-2011Class'!F5068</f>
        <v>22</v>
      </c>
      <c r="E1487" s="87" t="str">
        <f t="shared" si="48"/>
        <v>T6 CAIRP Heavy-22</v>
      </c>
      <c r="F1487" s="88">
        <f>VLOOKUP(E1487,HD_Odo!$C$2:$D$1381,2,FALSE)</f>
        <v>400000</v>
      </c>
      <c r="G1487" s="92" t="str">
        <f>'EMFAC2017EI-2011Class'!H5068</f>
        <v>2022-T6 CAIRP Heavy-22</v>
      </c>
      <c r="H1487" s="70">
        <f t="shared" si="47"/>
        <v>0.90958699558178424</v>
      </c>
      <c r="J1487" s="13"/>
      <c r="N1487" s="37"/>
      <c r="O1487" s="36"/>
    </row>
    <row r="1488" spans="1:15" ht="13.7" customHeight="1" x14ac:dyDescent="0.25">
      <c r="A1488" s="85">
        <f>'EMFAC2017EI-2011Class'!B5069</f>
        <v>2022</v>
      </c>
      <c r="B1488" s="86" t="str">
        <f>'EMFAC2017EI-2011Class'!C5069</f>
        <v>T6 CAIRP Heavy</v>
      </c>
      <c r="C1488" s="85">
        <f>'EMFAC2017EI-2011Class'!D5069</f>
        <v>1999</v>
      </c>
      <c r="D1488" s="85">
        <f>'EMFAC2017EI-2011Class'!F5069</f>
        <v>23</v>
      </c>
      <c r="E1488" s="87" t="str">
        <f t="shared" si="48"/>
        <v>T6 CAIRP Heavy-23</v>
      </c>
      <c r="F1488" s="88">
        <f>VLOOKUP(E1488,HD_Odo!$C$2:$D$1381,2,FALSE)</f>
        <v>400000</v>
      </c>
      <c r="G1488" s="92" t="str">
        <f>'EMFAC2017EI-2011Class'!H5069</f>
        <v>2022-T6 CAIRP Heavy-23</v>
      </c>
      <c r="H1488" s="70">
        <f t="shared" si="47"/>
        <v>0.90958699558178424</v>
      </c>
      <c r="J1488" s="13"/>
      <c r="N1488" s="37"/>
      <c r="O1488" s="36"/>
    </row>
    <row r="1489" spans="1:15" ht="13.7" customHeight="1" x14ac:dyDescent="0.25">
      <c r="A1489" s="85">
        <f>'EMFAC2017EI-2011Class'!B5070</f>
        <v>2022</v>
      </c>
      <c r="B1489" s="86" t="str">
        <f>'EMFAC2017EI-2011Class'!C5070</f>
        <v>T6 CAIRP Heavy</v>
      </c>
      <c r="C1489" s="85">
        <f>'EMFAC2017EI-2011Class'!D5070</f>
        <v>1998</v>
      </c>
      <c r="D1489" s="85">
        <f>'EMFAC2017EI-2011Class'!F5070</f>
        <v>24</v>
      </c>
      <c r="E1489" s="87" t="str">
        <f t="shared" si="48"/>
        <v>T6 CAIRP Heavy-24</v>
      </c>
      <c r="F1489" s="88">
        <f>VLOOKUP(E1489,HD_Odo!$C$2:$D$1381,2,FALSE)</f>
        <v>400000</v>
      </c>
      <c r="G1489" s="92" t="str">
        <f>'EMFAC2017EI-2011Class'!H5070</f>
        <v>2022-T6 CAIRP Heavy-24</v>
      </c>
      <c r="H1489" s="70">
        <f t="shared" si="47"/>
        <v>0.90958699558178424</v>
      </c>
      <c r="J1489" s="13"/>
      <c r="N1489" s="37"/>
      <c r="O1489" s="36"/>
    </row>
    <row r="1490" spans="1:15" ht="13.7" customHeight="1" x14ac:dyDescent="0.25">
      <c r="A1490" s="85">
        <f>'EMFAC2017EI-2011Class'!B5071</f>
        <v>2022</v>
      </c>
      <c r="B1490" s="86" t="str">
        <f>'EMFAC2017EI-2011Class'!C5071</f>
        <v>T6 CAIRP Heavy</v>
      </c>
      <c r="C1490" s="85">
        <f>'EMFAC2017EI-2011Class'!D5071</f>
        <v>1997</v>
      </c>
      <c r="D1490" s="85">
        <f>'EMFAC2017EI-2011Class'!F5071</f>
        <v>25</v>
      </c>
      <c r="E1490" s="87" t="str">
        <f t="shared" si="48"/>
        <v>T6 CAIRP Heavy-25</v>
      </c>
      <c r="F1490" s="88">
        <f>VLOOKUP(E1490,HD_Odo!$C$2:$D$1381,2,FALSE)</f>
        <v>400000</v>
      </c>
      <c r="G1490" s="92" t="str">
        <f>'EMFAC2017EI-2011Class'!H5071</f>
        <v>2022-T6 CAIRP Heavy-25</v>
      </c>
      <c r="H1490" s="70">
        <f t="shared" si="47"/>
        <v>0.90958699558178424</v>
      </c>
      <c r="J1490" s="13"/>
      <c r="N1490" s="37"/>
      <c r="O1490" s="36"/>
    </row>
    <row r="1491" spans="1:15" ht="13.7" customHeight="1" x14ac:dyDescent="0.25">
      <c r="A1491" s="85">
        <f>'EMFAC2017EI-2011Class'!B5072</f>
        <v>2022</v>
      </c>
      <c r="B1491" s="86" t="str">
        <f>'EMFAC2017EI-2011Class'!C5072</f>
        <v>T6 CAIRP Heavy</v>
      </c>
      <c r="C1491" s="85">
        <f>'EMFAC2017EI-2011Class'!D5072</f>
        <v>1996</v>
      </c>
      <c r="D1491" s="85">
        <f>'EMFAC2017EI-2011Class'!F5072</f>
        <v>26</v>
      </c>
      <c r="E1491" s="87" t="str">
        <f t="shared" si="48"/>
        <v>T6 CAIRP Heavy-26</v>
      </c>
      <c r="F1491" s="88">
        <f>VLOOKUP(E1491,HD_Odo!$C$2:$D$1381,2,FALSE)</f>
        <v>400000</v>
      </c>
      <c r="G1491" s="92" t="str">
        <f>'EMFAC2017EI-2011Class'!H5072</f>
        <v>2022-T6 CAIRP Heavy-26</v>
      </c>
      <c r="H1491" s="70">
        <f t="shared" si="47"/>
        <v>0.90958699558178424</v>
      </c>
      <c r="J1491" s="13"/>
      <c r="N1491" s="37"/>
      <c r="O1491" s="36"/>
    </row>
    <row r="1492" spans="1:15" ht="13.7" customHeight="1" x14ac:dyDescent="0.25">
      <c r="A1492" s="85">
        <f>'EMFAC2017EI-2011Class'!B5073</f>
        <v>2022</v>
      </c>
      <c r="B1492" s="86" t="str">
        <f>'EMFAC2017EI-2011Class'!C5073</f>
        <v>T6 CAIRP Small</v>
      </c>
      <c r="C1492" s="85">
        <f>'EMFAC2017EI-2011Class'!D5073</f>
        <v>2023</v>
      </c>
      <c r="D1492" s="85">
        <f>'EMFAC2017EI-2011Class'!F5073</f>
        <v>-1</v>
      </c>
      <c r="E1492" s="87" t="str">
        <f t="shared" si="48"/>
        <v>T6 CAIRP Small--1</v>
      </c>
      <c r="F1492" s="88">
        <f>VLOOKUP(E1492,HD_Odo!$C$2:$D$1381,2,FALSE)</f>
        <v>0</v>
      </c>
      <c r="G1492" s="92" t="str">
        <f>'EMFAC2017EI-2011Class'!H5073</f>
        <v>2022-T6 CAIRP Small--1</v>
      </c>
      <c r="H1492" s="70">
        <f t="shared" si="47"/>
        <v>1</v>
      </c>
      <c r="J1492" s="13"/>
      <c r="N1492" s="37"/>
      <c r="O1492" s="36"/>
    </row>
    <row r="1493" spans="1:15" ht="13.7" customHeight="1" x14ac:dyDescent="0.25">
      <c r="A1493" s="85">
        <f>'EMFAC2017EI-2011Class'!B5074</f>
        <v>2022</v>
      </c>
      <c r="B1493" s="86" t="str">
        <f>'EMFAC2017EI-2011Class'!C5074</f>
        <v>T6 CAIRP Small</v>
      </c>
      <c r="C1493" s="85">
        <f>'EMFAC2017EI-2011Class'!D5074</f>
        <v>2022</v>
      </c>
      <c r="D1493" s="85">
        <f>'EMFAC2017EI-2011Class'!F5074</f>
        <v>0</v>
      </c>
      <c r="E1493" s="87" t="str">
        <f t="shared" si="48"/>
        <v>T6 CAIRP Small-0</v>
      </c>
      <c r="F1493" s="88">
        <f>VLOOKUP(E1493,HD_Odo!$C$2:$D$1381,2,FALSE)</f>
        <v>26110</v>
      </c>
      <c r="G1493" s="92" t="str">
        <f>'EMFAC2017EI-2011Class'!H5074</f>
        <v>2022-T6 CAIRP Small-0</v>
      </c>
      <c r="H1493" s="70">
        <f t="shared" si="47"/>
        <v>0.94335171380793559</v>
      </c>
      <c r="J1493" s="13"/>
      <c r="N1493" s="37"/>
      <c r="O1493" s="36"/>
    </row>
    <row r="1494" spans="1:15" ht="13.7" customHeight="1" x14ac:dyDescent="0.25">
      <c r="A1494" s="85">
        <f>'EMFAC2017EI-2011Class'!B5075</f>
        <v>2022</v>
      </c>
      <c r="B1494" s="86" t="str">
        <f>'EMFAC2017EI-2011Class'!C5075</f>
        <v>T6 CAIRP Small</v>
      </c>
      <c r="C1494" s="85">
        <f>'EMFAC2017EI-2011Class'!D5075</f>
        <v>2021</v>
      </c>
      <c r="D1494" s="85">
        <f>'EMFAC2017EI-2011Class'!F5075</f>
        <v>1</v>
      </c>
      <c r="E1494" s="87" t="str">
        <f t="shared" si="48"/>
        <v>T6 CAIRP Small-1</v>
      </c>
      <c r="F1494" s="88">
        <f>VLOOKUP(E1494,HD_Odo!$C$2:$D$1381,2,FALSE)</f>
        <v>52220.02</v>
      </c>
      <c r="G1494" s="92" t="str">
        <f>'EMFAC2017EI-2011Class'!H5075</f>
        <v>2022-T6 CAIRP Small-1</v>
      </c>
      <c r="H1494" s="70">
        <f t="shared" si="47"/>
        <v>0.90264584417246152</v>
      </c>
      <c r="J1494" s="13"/>
      <c r="N1494" s="37"/>
      <c r="O1494" s="36"/>
    </row>
    <row r="1495" spans="1:15" ht="13.7" customHeight="1" x14ac:dyDescent="0.25">
      <c r="A1495" s="85">
        <f>'EMFAC2017EI-2011Class'!B5076</f>
        <v>2022</v>
      </c>
      <c r="B1495" s="86" t="str">
        <f>'EMFAC2017EI-2011Class'!C5076</f>
        <v>T6 CAIRP Small</v>
      </c>
      <c r="C1495" s="85">
        <f>'EMFAC2017EI-2011Class'!D5076</f>
        <v>2020</v>
      </c>
      <c r="D1495" s="85">
        <f>'EMFAC2017EI-2011Class'!F5076</f>
        <v>2</v>
      </c>
      <c r="E1495" s="87" t="str">
        <f t="shared" si="48"/>
        <v>T6 CAIRP Small-2</v>
      </c>
      <c r="F1495" s="88">
        <f>VLOOKUP(E1495,HD_Odo!$C$2:$D$1381,2,FALSE)</f>
        <v>78443.02</v>
      </c>
      <c r="G1495" s="92" t="str">
        <f>'EMFAC2017EI-2011Class'!H5076</f>
        <v>2022-T6 CAIRP Small-2</v>
      </c>
      <c r="H1495" s="70">
        <f t="shared" si="47"/>
        <v>0.87186637629995578</v>
      </c>
      <c r="J1495" s="13"/>
      <c r="N1495" s="37"/>
      <c r="O1495" s="36"/>
    </row>
    <row r="1496" spans="1:15" ht="13.7" customHeight="1" x14ac:dyDescent="0.25">
      <c r="A1496" s="85">
        <f>'EMFAC2017EI-2011Class'!B5077</f>
        <v>2022</v>
      </c>
      <c r="B1496" s="86" t="str">
        <f>'EMFAC2017EI-2011Class'!C5077</f>
        <v>T6 CAIRP Small</v>
      </c>
      <c r="C1496" s="85">
        <f>'EMFAC2017EI-2011Class'!D5077</f>
        <v>2019</v>
      </c>
      <c r="D1496" s="85">
        <f>'EMFAC2017EI-2011Class'!F5077</f>
        <v>3</v>
      </c>
      <c r="E1496" s="87" t="str">
        <f t="shared" si="48"/>
        <v>T6 CAIRP Small-3</v>
      </c>
      <c r="F1496" s="88">
        <f>VLOOKUP(E1496,HD_Odo!$C$2:$D$1381,2,FALSE)</f>
        <v>104183.02</v>
      </c>
      <c r="G1496" s="92" t="str">
        <f>'EMFAC2017EI-2011Class'!H5077</f>
        <v>2022-T6 CAIRP Small-3</v>
      </c>
      <c r="H1496" s="70">
        <f t="shared" si="47"/>
        <v>0.84826362852098725</v>
      </c>
      <c r="J1496" s="13"/>
      <c r="N1496" s="37"/>
      <c r="O1496" s="36"/>
    </row>
    <row r="1497" spans="1:15" ht="13.7" customHeight="1" x14ac:dyDescent="0.25">
      <c r="A1497" s="85">
        <f>'EMFAC2017EI-2011Class'!B5078</f>
        <v>2022</v>
      </c>
      <c r="B1497" s="86" t="str">
        <f>'EMFAC2017EI-2011Class'!C5078</f>
        <v>T6 CAIRP Small</v>
      </c>
      <c r="C1497" s="85">
        <f>'EMFAC2017EI-2011Class'!D5078</f>
        <v>2018</v>
      </c>
      <c r="D1497" s="85">
        <f>'EMFAC2017EI-2011Class'!F5078</f>
        <v>4</v>
      </c>
      <c r="E1497" s="87" t="str">
        <f t="shared" si="48"/>
        <v>T6 CAIRP Small-4</v>
      </c>
      <c r="F1497" s="88">
        <f>VLOOKUP(E1497,HD_Odo!$C$2:$D$1381,2,FALSE)</f>
        <v>129033.02</v>
      </c>
      <c r="G1497" s="92" t="str">
        <f>'EMFAC2017EI-2011Class'!H5078</f>
        <v>2022-T6 CAIRP Small-4</v>
      </c>
      <c r="H1497" s="70">
        <f t="shared" si="47"/>
        <v>0.82987074829586305</v>
      </c>
      <c r="J1497" s="13"/>
      <c r="N1497" s="37"/>
      <c r="O1497" s="36"/>
    </row>
    <row r="1498" spans="1:15" ht="13.7" customHeight="1" x14ac:dyDescent="0.25">
      <c r="A1498" s="85">
        <f>'EMFAC2017EI-2011Class'!B5079</f>
        <v>2022</v>
      </c>
      <c r="B1498" s="86" t="str">
        <f>'EMFAC2017EI-2011Class'!C5079</f>
        <v>T6 CAIRP Small</v>
      </c>
      <c r="C1498" s="85">
        <f>'EMFAC2017EI-2011Class'!D5079</f>
        <v>2017</v>
      </c>
      <c r="D1498" s="85">
        <f>'EMFAC2017EI-2011Class'!F5079</f>
        <v>5</v>
      </c>
      <c r="E1498" s="87" t="str">
        <f t="shared" si="48"/>
        <v>T6 CAIRP Small-5</v>
      </c>
      <c r="F1498" s="88">
        <f>VLOOKUP(E1498,HD_Odo!$C$2:$D$1381,2,FALSE)</f>
        <v>152742.01999999999</v>
      </c>
      <c r="G1498" s="92" t="str">
        <f>'EMFAC2017EI-2011Class'!H5079</f>
        <v>2022-T6 CAIRP Small-5</v>
      </c>
      <c r="H1498" s="70">
        <f t="shared" si="47"/>
        <v>0.8153010801453775</v>
      </c>
      <c r="J1498" s="13"/>
      <c r="N1498" s="37"/>
      <c r="O1498" s="36"/>
    </row>
    <row r="1499" spans="1:15" ht="13.7" customHeight="1" x14ac:dyDescent="0.25">
      <c r="A1499" s="85">
        <f>'EMFAC2017EI-2011Class'!B5080</f>
        <v>2022</v>
      </c>
      <c r="B1499" s="86" t="str">
        <f>'EMFAC2017EI-2011Class'!C5080</f>
        <v>T6 CAIRP Small</v>
      </c>
      <c r="C1499" s="85">
        <f>'EMFAC2017EI-2011Class'!D5080</f>
        <v>2016</v>
      </c>
      <c r="D1499" s="85">
        <f>'EMFAC2017EI-2011Class'!F5080</f>
        <v>6</v>
      </c>
      <c r="E1499" s="87" t="str">
        <f t="shared" si="48"/>
        <v>T6 CAIRP Small-6</v>
      </c>
      <c r="F1499" s="88">
        <f>VLOOKUP(E1499,HD_Odo!$C$2:$D$1381,2,FALSE)</f>
        <v>175186.02</v>
      </c>
      <c r="G1499" s="92" t="str">
        <f>'EMFAC2017EI-2011Class'!H5080</f>
        <v>2022-T6 CAIRP Small-6</v>
      </c>
      <c r="H1499" s="70">
        <f t="shared" si="47"/>
        <v>0.80357204169326801</v>
      </c>
      <c r="J1499" s="13"/>
      <c r="N1499" s="37"/>
      <c r="O1499" s="36"/>
    </row>
    <row r="1500" spans="1:15" ht="13.7" customHeight="1" x14ac:dyDescent="0.25">
      <c r="A1500" s="85">
        <f>'EMFAC2017EI-2011Class'!B5081</f>
        <v>2022</v>
      </c>
      <c r="B1500" s="86" t="str">
        <f>'EMFAC2017EI-2011Class'!C5081</f>
        <v>T6 CAIRP Small</v>
      </c>
      <c r="C1500" s="85">
        <f>'EMFAC2017EI-2011Class'!D5081</f>
        <v>2015</v>
      </c>
      <c r="D1500" s="85">
        <f>'EMFAC2017EI-2011Class'!F5081</f>
        <v>7</v>
      </c>
      <c r="E1500" s="87" t="str">
        <f t="shared" si="48"/>
        <v>T6 CAIRP Small-7</v>
      </c>
      <c r="F1500" s="88">
        <f>VLOOKUP(E1500,HD_Odo!$C$2:$D$1381,2,FALSE)</f>
        <v>196337.04</v>
      </c>
      <c r="G1500" s="92" t="str">
        <f>'EMFAC2017EI-2011Class'!H5081</f>
        <v>2022-T6 CAIRP Small-7</v>
      </c>
      <c r="H1500" s="70">
        <f t="shared" si="47"/>
        <v>0.7939803769823145</v>
      </c>
      <c r="J1500" s="13"/>
      <c r="N1500" s="37"/>
      <c r="O1500" s="36"/>
    </row>
    <row r="1501" spans="1:15" ht="13.7" customHeight="1" x14ac:dyDescent="0.25">
      <c r="A1501" s="85">
        <f>'EMFAC2017EI-2011Class'!B5082</f>
        <v>2022</v>
      </c>
      <c r="B1501" s="86" t="str">
        <f>'EMFAC2017EI-2011Class'!C5082</f>
        <v>T6 CAIRP Small</v>
      </c>
      <c r="C1501" s="85">
        <f>'EMFAC2017EI-2011Class'!D5082</f>
        <v>2014</v>
      </c>
      <c r="D1501" s="85">
        <f>'EMFAC2017EI-2011Class'!F5082</f>
        <v>8</v>
      </c>
      <c r="E1501" s="87" t="str">
        <f t="shared" si="48"/>
        <v>T6 CAIRP Small-8</v>
      </c>
      <c r="F1501" s="88">
        <f>VLOOKUP(E1501,HD_Odo!$C$2:$D$1381,2,FALSE)</f>
        <v>216233.04</v>
      </c>
      <c r="G1501" s="92" t="str">
        <f>'EMFAC2017EI-2011Class'!H5082</f>
        <v>2022-T6 CAIRP Small-8</v>
      </c>
      <c r="H1501" s="70">
        <f t="shared" si="47"/>
        <v>0.78601729459679959</v>
      </c>
      <c r="J1501" s="13"/>
      <c r="N1501" s="37"/>
      <c r="O1501" s="36"/>
    </row>
    <row r="1502" spans="1:15" ht="13.7" customHeight="1" x14ac:dyDescent="0.25">
      <c r="A1502" s="85">
        <f>'EMFAC2017EI-2011Class'!B5083</f>
        <v>2022</v>
      </c>
      <c r="B1502" s="86" t="str">
        <f>'EMFAC2017EI-2011Class'!C5083</f>
        <v>T6 CAIRP Small</v>
      </c>
      <c r="C1502" s="85">
        <f>'EMFAC2017EI-2011Class'!D5083</f>
        <v>2013</v>
      </c>
      <c r="D1502" s="85">
        <f>'EMFAC2017EI-2011Class'!F5083</f>
        <v>9</v>
      </c>
      <c r="E1502" s="87" t="str">
        <f t="shared" si="48"/>
        <v>T6 CAIRP Small-9</v>
      </c>
      <c r="F1502" s="88">
        <f>VLOOKUP(E1502,HD_Odo!$C$2:$D$1381,2,FALSE)</f>
        <v>234945.04</v>
      </c>
      <c r="G1502" s="92" t="str">
        <f>'EMFAC2017EI-2011Class'!H5083</f>
        <v>2022-T6 CAIRP Small-9</v>
      </c>
      <c r="H1502" s="70">
        <f t="shared" si="47"/>
        <v>0.75026314100882552</v>
      </c>
      <c r="J1502" s="13"/>
      <c r="N1502" s="37"/>
      <c r="O1502" s="36"/>
    </row>
    <row r="1503" spans="1:15" ht="13.7" customHeight="1" x14ac:dyDescent="0.25">
      <c r="A1503" s="85">
        <f>'EMFAC2017EI-2011Class'!B5084</f>
        <v>2022</v>
      </c>
      <c r="B1503" s="86" t="str">
        <f>'EMFAC2017EI-2011Class'!C5084</f>
        <v>T6 CAIRP Small</v>
      </c>
      <c r="C1503" s="85">
        <f>'EMFAC2017EI-2011Class'!D5084</f>
        <v>2012</v>
      </c>
      <c r="D1503" s="85">
        <f>'EMFAC2017EI-2011Class'!F5084</f>
        <v>10</v>
      </c>
      <c r="E1503" s="87" t="str">
        <f t="shared" si="48"/>
        <v>T6 CAIRP Small-10</v>
      </c>
      <c r="F1503" s="88">
        <f>VLOOKUP(E1503,HD_Odo!$C$2:$D$1381,2,FALSE)</f>
        <v>252551.04000000001</v>
      </c>
      <c r="G1503" s="92" t="str">
        <f>'EMFAC2017EI-2011Class'!H5084</f>
        <v>2022-T6 CAIRP Small-10</v>
      </c>
      <c r="H1503" s="70">
        <f t="shared" si="47"/>
        <v>0.74549457074296099</v>
      </c>
      <c r="J1503" s="13"/>
      <c r="N1503" s="37"/>
      <c r="O1503" s="36"/>
    </row>
    <row r="1504" spans="1:15" ht="13.7" customHeight="1" x14ac:dyDescent="0.25">
      <c r="A1504" s="85">
        <f>'EMFAC2017EI-2011Class'!B5085</f>
        <v>2022</v>
      </c>
      <c r="B1504" s="86" t="str">
        <f>'EMFAC2017EI-2011Class'!C5085</f>
        <v>T6 CAIRP Small</v>
      </c>
      <c r="C1504" s="85">
        <f>'EMFAC2017EI-2011Class'!D5085</f>
        <v>2011</v>
      </c>
      <c r="D1504" s="85">
        <f>'EMFAC2017EI-2011Class'!F5085</f>
        <v>11</v>
      </c>
      <c r="E1504" s="87" t="str">
        <f t="shared" si="48"/>
        <v>T6 CAIRP Small-11</v>
      </c>
      <c r="F1504" s="88">
        <f>VLOOKUP(E1504,HD_Odo!$C$2:$D$1381,2,FALSE)</f>
        <v>269102.03999999998</v>
      </c>
      <c r="G1504" s="92" t="str">
        <f>'EMFAC2017EI-2011Class'!H5085</f>
        <v>2022-T6 CAIRP Small-11</v>
      </c>
      <c r="H1504" s="70">
        <f t="shared" si="47"/>
        <v>0.74144251427200714</v>
      </c>
      <c r="J1504" s="13"/>
      <c r="N1504" s="37"/>
      <c r="O1504" s="36"/>
    </row>
    <row r="1505" spans="1:15" ht="13.7" customHeight="1" x14ac:dyDescent="0.25">
      <c r="A1505" s="85">
        <f>'EMFAC2017EI-2011Class'!B5086</f>
        <v>2022</v>
      </c>
      <c r="B1505" s="86" t="str">
        <f>'EMFAC2017EI-2011Class'!C5086</f>
        <v>T6 CAIRP Small</v>
      </c>
      <c r="C1505" s="85">
        <f>'EMFAC2017EI-2011Class'!D5086</f>
        <v>2010</v>
      </c>
      <c r="D1505" s="85">
        <f>'EMFAC2017EI-2011Class'!F5086</f>
        <v>12</v>
      </c>
      <c r="E1505" s="87" t="str">
        <f t="shared" si="48"/>
        <v>T6 CAIRP Small-12</v>
      </c>
      <c r="F1505" s="88">
        <f>VLOOKUP(E1505,HD_Odo!$C$2:$D$1381,2,FALSE)</f>
        <v>284592.03999999998</v>
      </c>
      <c r="G1505" s="92" t="str">
        <f>'EMFAC2017EI-2011Class'!H5086</f>
        <v>2022-T6 CAIRP Small-12</v>
      </c>
      <c r="H1505" s="70">
        <f t="shared" si="47"/>
        <v>0.78130106015534906</v>
      </c>
      <c r="J1505" s="13"/>
      <c r="N1505" s="37"/>
      <c r="O1505" s="36"/>
    </row>
    <row r="1506" spans="1:15" ht="13.7" customHeight="1" x14ac:dyDescent="0.25">
      <c r="A1506" s="85">
        <f>'EMFAC2017EI-2011Class'!B5087</f>
        <v>2022</v>
      </c>
      <c r="B1506" s="86" t="str">
        <f>'EMFAC2017EI-2011Class'!C5087</f>
        <v>T6 CAIRP Small</v>
      </c>
      <c r="C1506" s="85">
        <f>'EMFAC2017EI-2011Class'!D5087</f>
        <v>2009</v>
      </c>
      <c r="D1506" s="85">
        <f>'EMFAC2017EI-2011Class'!F5087</f>
        <v>13</v>
      </c>
      <c r="E1506" s="87" t="str">
        <f t="shared" si="48"/>
        <v>T6 CAIRP Small-13</v>
      </c>
      <c r="F1506" s="88">
        <f>VLOOKUP(E1506,HD_Odo!$C$2:$D$1381,2,FALSE)</f>
        <v>298930.03999999998</v>
      </c>
      <c r="G1506" s="92" t="str">
        <f>'EMFAC2017EI-2011Class'!H5087</f>
        <v>2022-T6 CAIRP Small-13</v>
      </c>
      <c r="H1506" s="70">
        <f t="shared" si="47"/>
        <v>0.77706696141097353</v>
      </c>
      <c r="J1506" s="13"/>
      <c r="N1506" s="37"/>
      <c r="O1506" s="36"/>
    </row>
    <row r="1507" spans="1:15" ht="13.7" customHeight="1" x14ac:dyDescent="0.25">
      <c r="A1507" s="85">
        <f>'EMFAC2017EI-2011Class'!B5088</f>
        <v>2022</v>
      </c>
      <c r="B1507" s="86" t="str">
        <f>'EMFAC2017EI-2011Class'!C5088</f>
        <v>T6 CAIRP Small</v>
      </c>
      <c r="C1507" s="85">
        <f>'EMFAC2017EI-2011Class'!D5088</f>
        <v>2008</v>
      </c>
      <c r="D1507" s="85">
        <f>'EMFAC2017EI-2011Class'!F5088</f>
        <v>14</v>
      </c>
      <c r="E1507" s="87" t="str">
        <f t="shared" si="48"/>
        <v>T6 CAIRP Small-14</v>
      </c>
      <c r="F1507" s="88">
        <f>VLOOKUP(E1507,HD_Odo!$C$2:$D$1381,2,FALSE)</f>
        <v>311906.03999999998</v>
      </c>
      <c r="G1507" s="92" t="str">
        <f>'EMFAC2017EI-2011Class'!H5088</f>
        <v>2022-T6 CAIRP Small-14</v>
      </c>
      <c r="H1507" s="70">
        <f t="shared" si="47"/>
        <v>0.77344503931335229</v>
      </c>
      <c r="J1507" s="13"/>
      <c r="N1507" s="37"/>
      <c r="O1507" s="36"/>
    </row>
    <row r="1508" spans="1:15" ht="13.7" customHeight="1" x14ac:dyDescent="0.25">
      <c r="A1508" s="85">
        <f>'EMFAC2017EI-2011Class'!B5089</f>
        <v>2022</v>
      </c>
      <c r="B1508" s="86" t="str">
        <f>'EMFAC2017EI-2011Class'!C5089</f>
        <v>T6 CAIRP Small</v>
      </c>
      <c r="C1508" s="85">
        <f>'EMFAC2017EI-2011Class'!D5089</f>
        <v>2007</v>
      </c>
      <c r="D1508" s="85">
        <f>'EMFAC2017EI-2011Class'!F5089</f>
        <v>15</v>
      </c>
      <c r="E1508" s="87" t="str">
        <f t="shared" si="48"/>
        <v>T6 CAIRP Small-15</v>
      </c>
      <c r="F1508" s="88">
        <f>VLOOKUP(E1508,HD_Odo!$C$2:$D$1381,2,FALSE)</f>
        <v>323163.03999999998</v>
      </c>
      <c r="G1508" s="92" t="str">
        <f>'EMFAC2017EI-2011Class'!H5089</f>
        <v>2022-T6 CAIRP Small-15</v>
      </c>
      <c r="H1508" s="70">
        <f t="shared" si="47"/>
        <v>0.86310473525356624</v>
      </c>
      <c r="J1508" s="13"/>
      <c r="N1508" s="37"/>
      <c r="O1508" s="36"/>
    </row>
    <row r="1509" spans="1:15" ht="13.7" customHeight="1" x14ac:dyDescent="0.25">
      <c r="A1509" s="85">
        <f>'EMFAC2017EI-2011Class'!B5090</f>
        <v>2022</v>
      </c>
      <c r="B1509" s="86" t="str">
        <f>'EMFAC2017EI-2011Class'!C5090</f>
        <v>T6 CAIRP Small</v>
      </c>
      <c r="C1509" s="85">
        <f>'EMFAC2017EI-2011Class'!D5090</f>
        <v>2006</v>
      </c>
      <c r="D1509" s="85">
        <f>'EMFAC2017EI-2011Class'!F5090</f>
        <v>16</v>
      </c>
      <c r="E1509" s="87" t="str">
        <f t="shared" si="48"/>
        <v>T6 CAIRP Small-16</v>
      </c>
      <c r="F1509" s="88">
        <f>VLOOKUP(E1509,HD_Odo!$C$2:$D$1381,2,FALSE)</f>
        <v>334374.03999999998</v>
      </c>
      <c r="G1509" s="92" t="str">
        <f>'EMFAC2017EI-2011Class'!H5090</f>
        <v>2022-T6 CAIRP Small-16</v>
      </c>
      <c r="H1509" s="70">
        <f t="shared" si="47"/>
        <v>0.86102544223654764</v>
      </c>
      <c r="J1509" s="13"/>
      <c r="N1509" s="37"/>
      <c r="O1509" s="36"/>
    </row>
    <row r="1510" spans="1:15" ht="13.7" customHeight="1" x14ac:dyDescent="0.25">
      <c r="A1510" s="85">
        <f>'EMFAC2017EI-2011Class'!B5091</f>
        <v>2022</v>
      </c>
      <c r="B1510" s="86" t="str">
        <f>'EMFAC2017EI-2011Class'!C5091</f>
        <v>T6 CAIRP Small</v>
      </c>
      <c r="C1510" s="85">
        <f>'EMFAC2017EI-2011Class'!D5091</f>
        <v>2005</v>
      </c>
      <c r="D1510" s="85">
        <f>'EMFAC2017EI-2011Class'!F5091</f>
        <v>17</v>
      </c>
      <c r="E1510" s="87" t="str">
        <f t="shared" si="48"/>
        <v>T6 CAIRP Small-17</v>
      </c>
      <c r="F1510" s="88">
        <f>VLOOKUP(E1510,HD_Odo!$C$2:$D$1381,2,FALSE)</f>
        <v>345539.04</v>
      </c>
      <c r="G1510" s="92" t="str">
        <f>'EMFAC2017EI-2011Class'!H5091</f>
        <v>2022-T6 CAIRP Small-17</v>
      </c>
      <c r="H1510" s="70">
        <f t="shared" si="47"/>
        <v>0.85903114736968011</v>
      </c>
      <c r="J1510" s="13"/>
      <c r="N1510" s="37"/>
      <c r="O1510" s="36"/>
    </row>
    <row r="1511" spans="1:15" ht="13.7" customHeight="1" x14ac:dyDescent="0.25">
      <c r="A1511" s="85">
        <f>'EMFAC2017EI-2011Class'!B5092</f>
        <v>2022</v>
      </c>
      <c r="B1511" s="86" t="str">
        <f>'EMFAC2017EI-2011Class'!C5092</f>
        <v>T6 CAIRP Small</v>
      </c>
      <c r="C1511" s="85">
        <f>'EMFAC2017EI-2011Class'!D5092</f>
        <v>2004</v>
      </c>
      <c r="D1511" s="85">
        <f>'EMFAC2017EI-2011Class'!F5092</f>
        <v>18</v>
      </c>
      <c r="E1511" s="87" t="str">
        <f t="shared" si="48"/>
        <v>T6 CAIRP Small-18</v>
      </c>
      <c r="F1511" s="88">
        <f>VLOOKUP(E1511,HD_Odo!$C$2:$D$1381,2,FALSE)</f>
        <v>356652.04</v>
      </c>
      <c r="G1511" s="92" t="str">
        <f>'EMFAC2017EI-2011Class'!H5092</f>
        <v>2022-T6 CAIRP Small-18</v>
      </c>
      <c r="H1511" s="70">
        <f t="shared" si="47"/>
        <v>0.8571178053472015</v>
      </c>
      <c r="J1511" s="13"/>
      <c r="N1511" s="37"/>
      <c r="O1511" s="36"/>
    </row>
    <row r="1512" spans="1:15" ht="13.7" customHeight="1" x14ac:dyDescent="0.25">
      <c r="A1512" s="85">
        <f>'EMFAC2017EI-2011Class'!B5093</f>
        <v>2022</v>
      </c>
      <c r="B1512" s="86" t="str">
        <f>'EMFAC2017EI-2011Class'!C5093</f>
        <v>T6 Instate Construction Heavy</v>
      </c>
      <c r="C1512" s="85">
        <f>'EMFAC2017EI-2011Class'!D5093</f>
        <v>2023</v>
      </c>
      <c r="D1512" s="85">
        <f>'EMFAC2017EI-2011Class'!F5093</f>
        <v>-1</v>
      </c>
      <c r="E1512" s="87" t="str">
        <f t="shared" si="48"/>
        <v>T6 Instate Construction Heavy--1</v>
      </c>
      <c r="F1512" s="88">
        <f>VLOOKUP(E1512,HD_Odo!$C$2:$D$1381,2,FALSE)</f>
        <v>0</v>
      </c>
      <c r="G1512" s="92" t="str">
        <f>'EMFAC2017EI-2011Class'!H5093</f>
        <v>2022-T6 Instate Construction Heavy--1</v>
      </c>
      <c r="H1512" s="70">
        <f t="shared" si="47"/>
        <v>1</v>
      </c>
      <c r="J1512" s="13"/>
      <c r="N1512" s="37"/>
      <c r="O1512" s="36"/>
    </row>
    <row r="1513" spans="1:15" ht="13.7" customHeight="1" x14ac:dyDescent="0.25">
      <c r="A1513" s="85">
        <f>'EMFAC2017EI-2011Class'!B5094</f>
        <v>2022</v>
      </c>
      <c r="B1513" s="86" t="str">
        <f>'EMFAC2017EI-2011Class'!C5094</f>
        <v>T6 Instate Construction Heavy</v>
      </c>
      <c r="C1513" s="85">
        <f>'EMFAC2017EI-2011Class'!D5094</f>
        <v>2022</v>
      </c>
      <c r="D1513" s="85">
        <f>'EMFAC2017EI-2011Class'!F5094</f>
        <v>0</v>
      </c>
      <c r="E1513" s="87" t="str">
        <f t="shared" si="48"/>
        <v>T6 Instate Construction Heavy-0</v>
      </c>
      <c r="F1513" s="88">
        <f>VLOOKUP(E1513,HD_Odo!$C$2:$D$1381,2,FALSE)</f>
        <v>26110</v>
      </c>
      <c r="G1513" s="92" t="str">
        <f>'EMFAC2017EI-2011Class'!H5094</f>
        <v>2022-T6 Instate Construction Heavy-0</v>
      </c>
      <c r="H1513" s="70">
        <f t="shared" si="47"/>
        <v>0.94335171380793559</v>
      </c>
      <c r="J1513" s="13"/>
      <c r="N1513" s="37"/>
      <c r="O1513" s="36"/>
    </row>
    <row r="1514" spans="1:15" ht="13.7" customHeight="1" x14ac:dyDescent="0.25">
      <c r="A1514" s="85">
        <f>'EMFAC2017EI-2011Class'!B5095</f>
        <v>2022</v>
      </c>
      <c r="B1514" s="86" t="str">
        <f>'EMFAC2017EI-2011Class'!C5095</f>
        <v>T6 Instate Construction Heavy</v>
      </c>
      <c r="C1514" s="85">
        <f>'EMFAC2017EI-2011Class'!D5095</f>
        <v>2021</v>
      </c>
      <c r="D1514" s="85">
        <f>'EMFAC2017EI-2011Class'!F5095</f>
        <v>1</v>
      </c>
      <c r="E1514" s="87" t="str">
        <f t="shared" si="48"/>
        <v>T6 Instate Construction Heavy-1</v>
      </c>
      <c r="F1514" s="88">
        <f>VLOOKUP(E1514,HD_Odo!$C$2:$D$1381,2,FALSE)</f>
        <v>52220.02</v>
      </c>
      <c r="G1514" s="92" t="str">
        <f>'EMFAC2017EI-2011Class'!H5095</f>
        <v>2022-T6 Instate Construction Heavy-1</v>
      </c>
      <c r="H1514" s="70">
        <f t="shared" si="47"/>
        <v>0.90264584417246152</v>
      </c>
      <c r="J1514" s="13"/>
      <c r="N1514" s="37"/>
      <c r="O1514" s="36"/>
    </row>
    <row r="1515" spans="1:15" ht="13.7" customHeight="1" x14ac:dyDescent="0.25">
      <c r="A1515" s="85">
        <f>'EMFAC2017EI-2011Class'!B5096</f>
        <v>2022</v>
      </c>
      <c r="B1515" s="86" t="str">
        <f>'EMFAC2017EI-2011Class'!C5096</f>
        <v>T6 Instate Construction Heavy</v>
      </c>
      <c r="C1515" s="85">
        <f>'EMFAC2017EI-2011Class'!D5096</f>
        <v>2020</v>
      </c>
      <c r="D1515" s="85">
        <f>'EMFAC2017EI-2011Class'!F5096</f>
        <v>2</v>
      </c>
      <c r="E1515" s="87" t="str">
        <f t="shared" si="48"/>
        <v>T6 Instate Construction Heavy-2</v>
      </c>
      <c r="F1515" s="88">
        <f>VLOOKUP(E1515,HD_Odo!$C$2:$D$1381,2,FALSE)</f>
        <v>78443.02</v>
      </c>
      <c r="G1515" s="92" t="str">
        <f>'EMFAC2017EI-2011Class'!H5096</f>
        <v>2022-T6 Instate Construction Heavy-2</v>
      </c>
      <c r="H1515" s="70">
        <f t="shared" si="47"/>
        <v>0.87186637629995578</v>
      </c>
      <c r="J1515" s="13"/>
      <c r="N1515" s="37"/>
      <c r="O1515" s="36"/>
    </row>
    <row r="1516" spans="1:15" ht="13.7" customHeight="1" x14ac:dyDescent="0.25">
      <c r="A1516" s="85">
        <f>'EMFAC2017EI-2011Class'!B5097</f>
        <v>2022</v>
      </c>
      <c r="B1516" s="86" t="str">
        <f>'EMFAC2017EI-2011Class'!C5097</f>
        <v>T6 Instate Construction Heavy</v>
      </c>
      <c r="C1516" s="85">
        <f>'EMFAC2017EI-2011Class'!D5097</f>
        <v>2019</v>
      </c>
      <c r="D1516" s="85">
        <f>'EMFAC2017EI-2011Class'!F5097</f>
        <v>3</v>
      </c>
      <c r="E1516" s="87" t="str">
        <f t="shared" si="48"/>
        <v>T6 Instate Construction Heavy-3</v>
      </c>
      <c r="F1516" s="88">
        <f>VLOOKUP(E1516,HD_Odo!$C$2:$D$1381,2,FALSE)</f>
        <v>104183.02</v>
      </c>
      <c r="G1516" s="92" t="str">
        <f>'EMFAC2017EI-2011Class'!H5097</f>
        <v>2022-T6 Instate Construction Heavy-3</v>
      </c>
      <c r="H1516" s="70">
        <f t="shared" si="47"/>
        <v>0.84826362852098725</v>
      </c>
      <c r="J1516" s="13"/>
      <c r="N1516" s="37"/>
      <c r="O1516" s="36"/>
    </row>
    <row r="1517" spans="1:15" ht="13.7" customHeight="1" x14ac:dyDescent="0.25">
      <c r="A1517" s="85">
        <f>'EMFAC2017EI-2011Class'!B5098</f>
        <v>2022</v>
      </c>
      <c r="B1517" s="86" t="str">
        <f>'EMFAC2017EI-2011Class'!C5098</f>
        <v>T6 Instate Construction Heavy</v>
      </c>
      <c r="C1517" s="85">
        <f>'EMFAC2017EI-2011Class'!D5098</f>
        <v>2018</v>
      </c>
      <c r="D1517" s="85">
        <f>'EMFAC2017EI-2011Class'!F5098</f>
        <v>4</v>
      </c>
      <c r="E1517" s="87" t="str">
        <f t="shared" si="48"/>
        <v>T6 Instate Construction Heavy-4</v>
      </c>
      <c r="F1517" s="88">
        <f>VLOOKUP(E1517,HD_Odo!$C$2:$D$1381,2,FALSE)</f>
        <v>129033.02</v>
      </c>
      <c r="G1517" s="92" t="str">
        <f>'EMFAC2017EI-2011Class'!H5098</f>
        <v>2022-T6 Instate Construction Heavy-4</v>
      </c>
      <c r="H1517" s="70">
        <f t="shared" si="47"/>
        <v>0.82987074829586305</v>
      </c>
      <c r="J1517" s="13"/>
      <c r="N1517" s="37"/>
      <c r="O1517" s="36"/>
    </row>
    <row r="1518" spans="1:15" ht="13.7" customHeight="1" x14ac:dyDescent="0.25">
      <c r="A1518" s="85">
        <f>'EMFAC2017EI-2011Class'!B5099</f>
        <v>2022</v>
      </c>
      <c r="B1518" s="86" t="str">
        <f>'EMFAC2017EI-2011Class'!C5099</f>
        <v>T6 Instate Construction Heavy</v>
      </c>
      <c r="C1518" s="85">
        <f>'EMFAC2017EI-2011Class'!D5099</f>
        <v>2017</v>
      </c>
      <c r="D1518" s="85">
        <f>'EMFAC2017EI-2011Class'!F5099</f>
        <v>5</v>
      </c>
      <c r="E1518" s="87" t="str">
        <f t="shared" si="48"/>
        <v>T6 Instate Construction Heavy-5</v>
      </c>
      <c r="F1518" s="88">
        <f>VLOOKUP(E1518,HD_Odo!$C$2:$D$1381,2,FALSE)</f>
        <v>152742.01999999999</v>
      </c>
      <c r="G1518" s="92" t="str">
        <f>'EMFAC2017EI-2011Class'!H5099</f>
        <v>2022-T6 Instate Construction Heavy-5</v>
      </c>
      <c r="H1518" s="70">
        <f t="shared" si="47"/>
        <v>0.8153010801453775</v>
      </c>
      <c r="J1518" s="13"/>
      <c r="N1518" s="37"/>
      <c r="O1518" s="36"/>
    </row>
    <row r="1519" spans="1:15" ht="13.7" customHeight="1" x14ac:dyDescent="0.25">
      <c r="A1519" s="85">
        <f>'EMFAC2017EI-2011Class'!B5100</f>
        <v>2022</v>
      </c>
      <c r="B1519" s="86" t="str">
        <f>'EMFAC2017EI-2011Class'!C5100</f>
        <v>T6 Instate Construction Heavy</v>
      </c>
      <c r="C1519" s="85">
        <f>'EMFAC2017EI-2011Class'!D5100</f>
        <v>2016</v>
      </c>
      <c r="D1519" s="85">
        <f>'EMFAC2017EI-2011Class'!F5100</f>
        <v>6</v>
      </c>
      <c r="E1519" s="87" t="str">
        <f t="shared" si="48"/>
        <v>T6 Instate Construction Heavy-6</v>
      </c>
      <c r="F1519" s="88">
        <f>VLOOKUP(E1519,HD_Odo!$C$2:$D$1381,2,FALSE)</f>
        <v>175186.02</v>
      </c>
      <c r="G1519" s="92" t="str">
        <f>'EMFAC2017EI-2011Class'!H5100</f>
        <v>2022-T6 Instate Construction Heavy-6</v>
      </c>
      <c r="H1519" s="70">
        <f t="shared" si="47"/>
        <v>0.80357204169326801</v>
      </c>
      <c r="J1519" s="13"/>
      <c r="N1519" s="37"/>
      <c r="O1519" s="36"/>
    </row>
    <row r="1520" spans="1:15" ht="13.7" customHeight="1" x14ac:dyDescent="0.25">
      <c r="A1520" s="85">
        <f>'EMFAC2017EI-2011Class'!B5101</f>
        <v>2022</v>
      </c>
      <c r="B1520" s="86" t="str">
        <f>'EMFAC2017EI-2011Class'!C5101</f>
        <v>T6 Instate Construction Heavy</v>
      </c>
      <c r="C1520" s="85">
        <f>'EMFAC2017EI-2011Class'!D5101</f>
        <v>2015</v>
      </c>
      <c r="D1520" s="85">
        <f>'EMFAC2017EI-2011Class'!F5101</f>
        <v>7</v>
      </c>
      <c r="E1520" s="87" t="str">
        <f t="shared" si="48"/>
        <v>T6 Instate Construction Heavy-7</v>
      </c>
      <c r="F1520" s="88">
        <f>VLOOKUP(E1520,HD_Odo!$C$2:$D$1381,2,FALSE)</f>
        <v>196337.04</v>
      </c>
      <c r="G1520" s="92" t="str">
        <f>'EMFAC2017EI-2011Class'!H5101</f>
        <v>2022-T6 Instate Construction Heavy-7</v>
      </c>
      <c r="H1520" s="70">
        <f t="shared" si="47"/>
        <v>0.7939803769823145</v>
      </c>
      <c r="J1520" s="13"/>
      <c r="N1520" s="37"/>
      <c r="O1520" s="36"/>
    </row>
    <row r="1521" spans="1:15" ht="13.7" customHeight="1" x14ac:dyDescent="0.25">
      <c r="A1521" s="85">
        <f>'EMFAC2017EI-2011Class'!B5102</f>
        <v>2022</v>
      </c>
      <c r="B1521" s="86" t="str">
        <f>'EMFAC2017EI-2011Class'!C5102</f>
        <v>T6 Instate Construction Heavy</v>
      </c>
      <c r="C1521" s="85">
        <f>'EMFAC2017EI-2011Class'!D5102</f>
        <v>2014</v>
      </c>
      <c r="D1521" s="85">
        <f>'EMFAC2017EI-2011Class'!F5102</f>
        <v>8</v>
      </c>
      <c r="E1521" s="87" t="str">
        <f t="shared" si="48"/>
        <v>T6 Instate Construction Heavy-8</v>
      </c>
      <c r="F1521" s="88">
        <f>VLOOKUP(E1521,HD_Odo!$C$2:$D$1381,2,FALSE)</f>
        <v>216233.04</v>
      </c>
      <c r="G1521" s="92" t="str">
        <f>'EMFAC2017EI-2011Class'!H5102</f>
        <v>2022-T6 Instate Construction Heavy-8</v>
      </c>
      <c r="H1521" s="70">
        <f t="shared" si="47"/>
        <v>0.78601729459679959</v>
      </c>
      <c r="J1521" s="13"/>
      <c r="N1521" s="37"/>
      <c r="O1521" s="36"/>
    </row>
    <row r="1522" spans="1:15" ht="13.7" customHeight="1" x14ac:dyDescent="0.25">
      <c r="A1522" s="85">
        <f>'EMFAC2017EI-2011Class'!B5103</f>
        <v>2022</v>
      </c>
      <c r="B1522" s="86" t="str">
        <f>'EMFAC2017EI-2011Class'!C5103</f>
        <v>T6 Instate Construction Heavy</v>
      </c>
      <c r="C1522" s="85">
        <f>'EMFAC2017EI-2011Class'!D5103</f>
        <v>2013</v>
      </c>
      <c r="D1522" s="85">
        <f>'EMFAC2017EI-2011Class'!F5103</f>
        <v>9</v>
      </c>
      <c r="E1522" s="87" t="str">
        <f t="shared" si="48"/>
        <v>T6 Instate Construction Heavy-9</v>
      </c>
      <c r="F1522" s="88">
        <f>VLOOKUP(E1522,HD_Odo!$C$2:$D$1381,2,FALSE)</f>
        <v>234945.04</v>
      </c>
      <c r="G1522" s="92" t="str">
        <f>'EMFAC2017EI-2011Class'!H5103</f>
        <v>2022-T6 Instate Construction Heavy-9</v>
      </c>
      <c r="H1522" s="70">
        <f t="shared" si="47"/>
        <v>0.75026314100882552</v>
      </c>
      <c r="J1522" s="13"/>
      <c r="N1522" s="37"/>
      <c r="O1522" s="36"/>
    </row>
    <row r="1523" spans="1:15" ht="13.7" customHeight="1" x14ac:dyDescent="0.25">
      <c r="A1523" s="85">
        <f>'EMFAC2017EI-2011Class'!B5104</f>
        <v>2022</v>
      </c>
      <c r="B1523" s="86" t="str">
        <f>'EMFAC2017EI-2011Class'!C5104</f>
        <v>T6 Instate Construction Heavy</v>
      </c>
      <c r="C1523" s="85">
        <f>'EMFAC2017EI-2011Class'!D5104</f>
        <v>2012</v>
      </c>
      <c r="D1523" s="85">
        <f>'EMFAC2017EI-2011Class'!F5104</f>
        <v>10</v>
      </c>
      <c r="E1523" s="87" t="str">
        <f t="shared" si="48"/>
        <v>T6 Instate Construction Heavy-10</v>
      </c>
      <c r="F1523" s="88">
        <f>VLOOKUP(E1523,HD_Odo!$C$2:$D$1381,2,FALSE)</f>
        <v>252551.04000000001</v>
      </c>
      <c r="G1523" s="92" t="str">
        <f>'EMFAC2017EI-2011Class'!H5104</f>
        <v>2022-T6 Instate Construction Heavy-10</v>
      </c>
      <c r="H1523" s="70">
        <f t="shared" si="47"/>
        <v>0.74549457074296099</v>
      </c>
      <c r="J1523" s="13"/>
      <c r="N1523" s="37"/>
      <c r="O1523" s="36"/>
    </row>
    <row r="1524" spans="1:15" ht="13.7" customHeight="1" x14ac:dyDescent="0.25">
      <c r="A1524" s="85">
        <f>'EMFAC2017EI-2011Class'!B5105</f>
        <v>2022</v>
      </c>
      <c r="B1524" s="86" t="str">
        <f>'EMFAC2017EI-2011Class'!C5105</f>
        <v>T6 Instate Construction Heavy</v>
      </c>
      <c r="C1524" s="85">
        <f>'EMFAC2017EI-2011Class'!D5105</f>
        <v>2011</v>
      </c>
      <c r="D1524" s="85">
        <f>'EMFAC2017EI-2011Class'!F5105</f>
        <v>11</v>
      </c>
      <c r="E1524" s="87" t="str">
        <f t="shared" si="48"/>
        <v>T6 Instate Construction Heavy-11</v>
      </c>
      <c r="F1524" s="88">
        <f>VLOOKUP(E1524,HD_Odo!$C$2:$D$1381,2,FALSE)</f>
        <v>269102.03999999998</v>
      </c>
      <c r="G1524" s="92" t="str">
        <f>'EMFAC2017EI-2011Class'!H5105</f>
        <v>2022-T6 Instate Construction Heavy-11</v>
      </c>
      <c r="H1524" s="70">
        <f t="shared" si="47"/>
        <v>0.74144251427200714</v>
      </c>
      <c r="J1524" s="13"/>
      <c r="N1524" s="37"/>
      <c r="O1524" s="36"/>
    </row>
    <row r="1525" spans="1:15" ht="13.7" customHeight="1" x14ac:dyDescent="0.25">
      <c r="A1525" s="85">
        <f>'EMFAC2017EI-2011Class'!B5106</f>
        <v>2022</v>
      </c>
      <c r="B1525" s="86" t="str">
        <f>'EMFAC2017EI-2011Class'!C5106</f>
        <v>T6 Instate Construction Heavy</v>
      </c>
      <c r="C1525" s="85">
        <f>'EMFAC2017EI-2011Class'!D5106</f>
        <v>2010</v>
      </c>
      <c r="D1525" s="85">
        <f>'EMFAC2017EI-2011Class'!F5106</f>
        <v>12</v>
      </c>
      <c r="E1525" s="87" t="str">
        <f t="shared" si="48"/>
        <v>T6 Instate Construction Heavy-12</v>
      </c>
      <c r="F1525" s="88">
        <f>VLOOKUP(E1525,HD_Odo!$C$2:$D$1381,2,FALSE)</f>
        <v>284592.03999999998</v>
      </c>
      <c r="G1525" s="92" t="str">
        <f>'EMFAC2017EI-2011Class'!H5106</f>
        <v>2022-T6 Instate Construction Heavy-12</v>
      </c>
      <c r="H1525" s="70">
        <f t="shared" si="47"/>
        <v>0.78130106015534906</v>
      </c>
      <c r="J1525" s="13"/>
      <c r="N1525" s="37"/>
      <c r="O1525" s="36"/>
    </row>
    <row r="1526" spans="1:15" ht="13.7" customHeight="1" x14ac:dyDescent="0.25">
      <c r="A1526" s="85">
        <f>'EMFAC2017EI-2011Class'!B5107</f>
        <v>2022</v>
      </c>
      <c r="B1526" s="86" t="str">
        <f>'EMFAC2017EI-2011Class'!C5107</f>
        <v>T6 Instate Construction Heavy</v>
      </c>
      <c r="C1526" s="85">
        <f>'EMFAC2017EI-2011Class'!D5107</f>
        <v>2009</v>
      </c>
      <c r="D1526" s="85">
        <f>'EMFAC2017EI-2011Class'!F5107</f>
        <v>13</v>
      </c>
      <c r="E1526" s="87" t="str">
        <f t="shared" si="48"/>
        <v>T6 Instate Construction Heavy-13</v>
      </c>
      <c r="F1526" s="88">
        <f>VLOOKUP(E1526,HD_Odo!$C$2:$D$1381,2,FALSE)</f>
        <v>298930.03999999998</v>
      </c>
      <c r="G1526" s="92" t="str">
        <f>'EMFAC2017EI-2011Class'!H5107</f>
        <v>2022-T6 Instate Construction Heavy-13</v>
      </c>
      <c r="H1526" s="70">
        <f t="shared" si="47"/>
        <v>0.77706696141097353</v>
      </c>
      <c r="J1526" s="13"/>
      <c r="N1526" s="37"/>
      <c r="O1526" s="36"/>
    </row>
    <row r="1527" spans="1:15" ht="13.7" customHeight="1" x14ac:dyDescent="0.25">
      <c r="A1527" s="85">
        <f>'EMFAC2017EI-2011Class'!B5108</f>
        <v>2022</v>
      </c>
      <c r="B1527" s="86" t="str">
        <f>'EMFAC2017EI-2011Class'!C5108</f>
        <v>T6 Instate Construction Heavy</v>
      </c>
      <c r="C1527" s="85">
        <f>'EMFAC2017EI-2011Class'!D5108</f>
        <v>2008</v>
      </c>
      <c r="D1527" s="85">
        <f>'EMFAC2017EI-2011Class'!F5108</f>
        <v>14</v>
      </c>
      <c r="E1527" s="87" t="str">
        <f t="shared" si="48"/>
        <v>T6 Instate Construction Heavy-14</v>
      </c>
      <c r="F1527" s="88">
        <f>VLOOKUP(E1527,HD_Odo!$C$2:$D$1381,2,FALSE)</f>
        <v>311906.03999999998</v>
      </c>
      <c r="G1527" s="92" t="str">
        <f>'EMFAC2017EI-2011Class'!H5108</f>
        <v>2022-T6 Instate Construction Heavy-14</v>
      </c>
      <c r="H1527" s="70">
        <f t="shared" si="47"/>
        <v>0.77344503931335229</v>
      </c>
      <c r="J1527" s="13"/>
      <c r="N1527" s="37"/>
      <c r="O1527" s="36"/>
    </row>
    <row r="1528" spans="1:15" ht="13.7" customHeight="1" x14ac:dyDescent="0.25">
      <c r="A1528" s="85">
        <f>'EMFAC2017EI-2011Class'!B5109</f>
        <v>2022</v>
      </c>
      <c r="B1528" s="86" t="str">
        <f>'EMFAC2017EI-2011Class'!C5109</f>
        <v>T6 Instate Construction Heavy</v>
      </c>
      <c r="C1528" s="85">
        <f>'EMFAC2017EI-2011Class'!D5109</f>
        <v>2007</v>
      </c>
      <c r="D1528" s="85">
        <f>'EMFAC2017EI-2011Class'!F5109</f>
        <v>15</v>
      </c>
      <c r="E1528" s="87" t="str">
        <f t="shared" si="48"/>
        <v>T6 Instate Construction Heavy-15</v>
      </c>
      <c r="F1528" s="88">
        <f>VLOOKUP(E1528,HD_Odo!$C$2:$D$1381,2,FALSE)</f>
        <v>323163.03999999998</v>
      </c>
      <c r="G1528" s="92" t="str">
        <f>'EMFAC2017EI-2011Class'!H5109</f>
        <v>2022-T6 Instate Construction Heavy-15</v>
      </c>
      <c r="H1528" s="70">
        <f t="shared" si="47"/>
        <v>0.86310473525356624</v>
      </c>
      <c r="J1528" s="13"/>
      <c r="N1528" s="37"/>
      <c r="O1528" s="36"/>
    </row>
    <row r="1529" spans="1:15" ht="13.7" customHeight="1" x14ac:dyDescent="0.25">
      <c r="A1529" s="85">
        <f>'EMFAC2017EI-2011Class'!B5110</f>
        <v>2022</v>
      </c>
      <c r="B1529" s="86" t="str">
        <f>'EMFAC2017EI-2011Class'!C5110</f>
        <v>T6 Instate Construction Heavy</v>
      </c>
      <c r="C1529" s="85">
        <f>'EMFAC2017EI-2011Class'!D5110</f>
        <v>2006</v>
      </c>
      <c r="D1529" s="85">
        <f>'EMFAC2017EI-2011Class'!F5110</f>
        <v>16</v>
      </c>
      <c r="E1529" s="87" t="str">
        <f t="shared" si="48"/>
        <v>T6 Instate Construction Heavy-16</v>
      </c>
      <c r="F1529" s="88">
        <f>VLOOKUP(E1529,HD_Odo!$C$2:$D$1381,2,FALSE)</f>
        <v>334374.03999999998</v>
      </c>
      <c r="G1529" s="92" t="str">
        <f>'EMFAC2017EI-2011Class'!H5110</f>
        <v>2022-T6 Instate Construction Heavy-16</v>
      </c>
      <c r="H1529" s="70">
        <f t="shared" si="47"/>
        <v>0.86102544223654764</v>
      </c>
      <c r="J1529" s="13"/>
      <c r="N1529" s="37"/>
      <c r="O1529" s="36"/>
    </row>
    <row r="1530" spans="1:15" ht="13.7" customHeight="1" x14ac:dyDescent="0.25">
      <c r="A1530" s="85">
        <f>'EMFAC2017EI-2011Class'!B5111</f>
        <v>2022</v>
      </c>
      <c r="B1530" s="86" t="str">
        <f>'EMFAC2017EI-2011Class'!C5111</f>
        <v>T6 Instate Construction Heavy</v>
      </c>
      <c r="C1530" s="85">
        <f>'EMFAC2017EI-2011Class'!D5111</f>
        <v>2005</v>
      </c>
      <c r="D1530" s="85">
        <f>'EMFAC2017EI-2011Class'!F5111</f>
        <v>17</v>
      </c>
      <c r="E1530" s="87" t="str">
        <f t="shared" si="48"/>
        <v>T6 Instate Construction Heavy-17</v>
      </c>
      <c r="F1530" s="88">
        <f>VLOOKUP(E1530,HD_Odo!$C$2:$D$1381,2,FALSE)</f>
        <v>345539.04</v>
      </c>
      <c r="G1530" s="92" t="str">
        <f>'EMFAC2017EI-2011Class'!H5111</f>
        <v>2022-T6 Instate Construction Heavy-17</v>
      </c>
      <c r="H1530" s="70">
        <f t="shared" si="47"/>
        <v>0.85903114736968011</v>
      </c>
      <c r="J1530" s="13"/>
      <c r="N1530" s="37"/>
      <c r="O1530" s="36"/>
    </row>
    <row r="1531" spans="1:15" ht="13.7" customHeight="1" x14ac:dyDescent="0.25">
      <c r="A1531" s="85">
        <f>'EMFAC2017EI-2011Class'!B5112</f>
        <v>2022</v>
      </c>
      <c r="B1531" s="86" t="str">
        <f>'EMFAC2017EI-2011Class'!C5112</f>
        <v>T6 Instate Construction Heavy</v>
      </c>
      <c r="C1531" s="85">
        <f>'EMFAC2017EI-2011Class'!D5112</f>
        <v>2004</v>
      </c>
      <c r="D1531" s="85">
        <f>'EMFAC2017EI-2011Class'!F5112</f>
        <v>18</v>
      </c>
      <c r="E1531" s="87" t="str">
        <f t="shared" si="48"/>
        <v>T6 Instate Construction Heavy-18</v>
      </c>
      <c r="F1531" s="88">
        <f>VLOOKUP(E1531,HD_Odo!$C$2:$D$1381,2,FALSE)</f>
        <v>356652.04</v>
      </c>
      <c r="G1531" s="92" t="str">
        <f>'EMFAC2017EI-2011Class'!H5112</f>
        <v>2022-T6 Instate Construction Heavy-18</v>
      </c>
      <c r="H1531" s="70">
        <f t="shared" si="47"/>
        <v>0.8571178053472015</v>
      </c>
      <c r="J1531" s="13"/>
      <c r="N1531" s="37"/>
      <c r="O1531" s="36"/>
    </row>
    <row r="1532" spans="1:15" ht="13.7" customHeight="1" x14ac:dyDescent="0.25">
      <c r="A1532" s="85">
        <f>'EMFAC2017EI-2011Class'!B5113</f>
        <v>2022</v>
      </c>
      <c r="B1532" s="86" t="str">
        <f>'EMFAC2017EI-2011Class'!C5113</f>
        <v>T6 Instate Construction Heavy</v>
      </c>
      <c r="C1532" s="85">
        <f>'EMFAC2017EI-2011Class'!D5113</f>
        <v>2003</v>
      </c>
      <c r="D1532" s="85">
        <f>'EMFAC2017EI-2011Class'!F5113</f>
        <v>19</v>
      </c>
      <c r="E1532" s="87" t="str">
        <f t="shared" si="48"/>
        <v>T6 Instate Construction Heavy-19</v>
      </c>
      <c r="F1532" s="88">
        <f>VLOOKUP(E1532,HD_Odo!$C$2:$D$1381,2,FALSE)</f>
        <v>367703.03999999998</v>
      </c>
      <c r="G1532" s="92" t="str">
        <f>'EMFAC2017EI-2011Class'!H5113</f>
        <v>2022-T6 Instate Construction Heavy-19</v>
      </c>
      <c r="H1532" s="70">
        <f t="shared" ref="H1532:H1595" si="49">IF(C1532&lt;1994,1,IF(C1532&lt;2004,($U$3+$V$3*(F1532/10000))/($E$3+$F$3*(F1532/10000)),IF(C1532&lt;2008,($U$4+$V$4*(F1532/10000))/($E$4+$F$4*(F1532/10000)),IF(C1532&lt;2011,($U$5+$V$5*(F1532/10000))/($E$5+$F$5*(F1532/10000)),IF(C1532&lt;2014,($U$6+$V$6*(F1532/10000))/($E$6+$F$6*(F1532/10000)),($U$7+$V$7*(F1532/10000))/($E$7+$F$7*(F1532/10000)))))))</f>
        <v>0.91238824744585167</v>
      </c>
      <c r="J1532" s="13"/>
      <c r="N1532" s="37"/>
      <c r="O1532" s="36"/>
    </row>
    <row r="1533" spans="1:15" ht="13.7" customHeight="1" x14ac:dyDescent="0.25">
      <c r="A1533" s="85">
        <f>'EMFAC2017EI-2011Class'!B5114</f>
        <v>2022</v>
      </c>
      <c r="B1533" s="86" t="str">
        <f>'EMFAC2017EI-2011Class'!C5114</f>
        <v>T6 Instate Construction Heavy</v>
      </c>
      <c r="C1533" s="85">
        <f>'EMFAC2017EI-2011Class'!D5114</f>
        <v>2002</v>
      </c>
      <c r="D1533" s="85">
        <f>'EMFAC2017EI-2011Class'!F5114</f>
        <v>20</v>
      </c>
      <c r="E1533" s="87" t="str">
        <f t="shared" si="48"/>
        <v>T6 Instate Construction Heavy-20</v>
      </c>
      <c r="F1533" s="88">
        <f>VLOOKUP(E1533,HD_Odo!$C$2:$D$1381,2,FALSE)</f>
        <v>378676.04</v>
      </c>
      <c r="G1533" s="92" t="str">
        <f>'EMFAC2017EI-2011Class'!H5114</f>
        <v>2022-T6 Instate Construction Heavy-20</v>
      </c>
      <c r="H1533" s="70">
        <f t="shared" si="49"/>
        <v>0.9114031127400859</v>
      </c>
      <c r="J1533" s="13"/>
      <c r="N1533" s="37"/>
      <c r="O1533" s="36"/>
    </row>
    <row r="1534" spans="1:15" ht="13.7" customHeight="1" x14ac:dyDescent="0.25">
      <c r="A1534" s="85">
        <f>'EMFAC2017EI-2011Class'!B5115</f>
        <v>2022</v>
      </c>
      <c r="B1534" s="86" t="str">
        <f>'EMFAC2017EI-2011Class'!C5115</f>
        <v>T6 Instate Construction Heavy</v>
      </c>
      <c r="C1534" s="85">
        <f>'EMFAC2017EI-2011Class'!D5115</f>
        <v>2001</v>
      </c>
      <c r="D1534" s="85">
        <f>'EMFAC2017EI-2011Class'!F5115</f>
        <v>21</v>
      </c>
      <c r="E1534" s="87" t="str">
        <f t="shared" si="48"/>
        <v>T6 Instate Construction Heavy-21</v>
      </c>
      <c r="F1534" s="88">
        <f>VLOOKUP(E1534,HD_Odo!$C$2:$D$1381,2,FALSE)</f>
        <v>389550.04</v>
      </c>
      <c r="G1534" s="92" t="str">
        <f>'EMFAC2017EI-2011Class'!H5115</f>
        <v>2022-T6 Instate Construction Heavy-21</v>
      </c>
      <c r="H1534" s="70">
        <f t="shared" si="49"/>
        <v>0.91046134954826707</v>
      </c>
      <c r="J1534" s="13"/>
      <c r="N1534" s="37"/>
      <c r="O1534" s="36"/>
    </row>
    <row r="1535" spans="1:15" ht="13.7" customHeight="1" x14ac:dyDescent="0.25">
      <c r="A1535" s="85">
        <f>'EMFAC2017EI-2011Class'!B5116</f>
        <v>2022</v>
      </c>
      <c r="B1535" s="86" t="str">
        <f>'EMFAC2017EI-2011Class'!C5116</f>
        <v>T6 Instate Construction Heavy</v>
      </c>
      <c r="C1535" s="85">
        <f>'EMFAC2017EI-2011Class'!D5116</f>
        <v>2000</v>
      </c>
      <c r="D1535" s="85">
        <f>'EMFAC2017EI-2011Class'!F5116</f>
        <v>22</v>
      </c>
      <c r="E1535" s="87" t="str">
        <f t="shared" si="48"/>
        <v>T6 Instate Construction Heavy-22</v>
      </c>
      <c r="F1535" s="88">
        <f>VLOOKUP(E1535,HD_Odo!$C$2:$D$1381,2,FALSE)</f>
        <v>400000</v>
      </c>
      <c r="G1535" s="92" t="str">
        <f>'EMFAC2017EI-2011Class'!H5116</f>
        <v>2022-T6 Instate Construction Heavy-22</v>
      </c>
      <c r="H1535" s="70">
        <f t="shared" si="49"/>
        <v>0.90958699558178424</v>
      </c>
      <c r="J1535" s="13"/>
      <c r="N1535" s="37"/>
      <c r="O1535" s="36"/>
    </row>
    <row r="1536" spans="1:15" ht="13.7" customHeight="1" x14ac:dyDescent="0.25">
      <c r="A1536" s="85">
        <f>'EMFAC2017EI-2011Class'!B5117</f>
        <v>2022</v>
      </c>
      <c r="B1536" s="86" t="str">
        <f>'EMFAC2017EI-2011Class'!C5117</f>
        <v>T6 Instate Construction Heavy</v>
      </c>
      <c r="C1536" s="85">
        <f>'EMFAC2017EI-2011Class'!D5117</f>
        <v>1999</v>
      </c>
      <c r="D1536" s="85">
        <f>'EMFAC2017EI-2011Class'!F5117</f>
        <v>23</v>
      </c>
      <c r="E1536" s="87" t="str">
        <f t="shared" si="48"/>
        <v>T6 Instate Construction Heavy-23</v>
      </c>
      <c r="F1536" s="88">
        <f>VLOOKUP(E1536,HD_Odo!$C$2:$D$1381,2,FALSE)</f>
        <v>400000</v>
      </c>
      <c r="G1536" s="92" t="str">
        <f>'EMFAC2017EI-2011Class'!H5117</f>
        <v>2022-T6 Instate Construction Heavy-23</v>
      </c>
      <c r="H1536" s="70">
        <f t="shared" si="49"/>
        <v>0.90958699558178424</v>
      </c>
      <c r="J1536" s="13"/>
      <c r="N1536" s="37"/>
      <c r="O1536" s="36"/>
    </row>
    <row r="1537" spans="1:15" ht="13.7" customHeight="1" x14ac:dyDescent="0.25">
      <c r="A1537" s="85">
        <f>'EMFAC2017EI-2011Class'!B5118</f>
        <v>2022</v>
      </c>
      <c r="B1537" s="86" t="str">
        <f>'EMFAC2017EI-2011Class'!C5118</f>
        <v>T6 Instate Construction Heavy</v>
      </c>
      <c r="C1537" s="85">
        <f>'EMFAC2017EI-2011Class'!D5118</f>
        <v>1998</v>
      </c>
      <c r="D1537" s="85">
        <f>'EMFAC2017EI-2011Class'!F5118</f>
        <v>24</v>
      </c>
      <c r="E1537" s="87" t="str">
        <f t="shared" si="48"/>
        <v>T6 Instate Construction Heavy-24</v>
      </c>
      <c r="F1537" s="88">
        <f>VLOOKUP(E1537,HD_Odo!$C$2:$D$1381,2,FALSE)</f>
        <v>400000</v>
      </c>
      <c r="G1537" s="92" t="str">
        <f>'EMFAC2017EI-2011Class'!H5118</f>
        <v>2022-T6 Instate Construction Heavy-24</v>
      </c>
      <c r="H1537" s="70">
        <f t="shared" si="49"/>
        <v>0.90958699558178424</v>
      </c>
      <c r="J1537" s="13"/>
      <c r="N1537" s="37"/>
      <c r="O1537" s="36"/>
    </row>
    <row r="1538" spans="1:15" ht="13.7" customHeight="1" x14ac:dyDescent="0.25">
      <c r="A1538" s="85">
        <f>'EMFAC2017EI-2011Class'!B5119</f>
        <v>2022</v>
      </c>
      <c r="B1538" s="86" t="str">
        <f>'EMFAC2017EI-2011Class'!C5119</f>
        <v>T6 Instate Construction Heavy</v>
      </c>
      <c r="C1538" s="85">
        <f>'EMFAC2017EI-2011Class'!D5119</f>
        <v>1997</v>
      </c>
      <c r="D1538" s="85">
        <f>'EMFAC2017EI-2011Class'!F5119</f>
        <v>25</v>
      </c>
      <c r="E1538" s="87" t="str">
        <f t="shared" si="48"/>
        <v>T6 Instate Construction Heavy-25</v>
      </c>
      <c r="F1538" s="88">
        <f>VLOOKUP(E1538,HD_Odo!$C$2:$D$1381,2,FALSE)</f>
        <v>400000</v>
      </c>
      <c r="G1538" s="92" t="str">
        <f>'EMFAC2017EI-2011Class'!H5119</f>
        <v>2022-T6 Instate Construction Heavy-25</v>
      </c>
      <c r="H1538" s="70">
        <f t="shared" si="49"/>
        <v>0.90958699558178424</v>
      </c>
      <c r="J1538" s="13"/>
      <c r="N1538" s="37"/>
      <c r="O1538" s="36"/>
    </row>
    <row r="1539" spans="1:15" ht="13.7" customHeight="1" x14ac:dyDescent="0.25">
      <c r="A1539" s="85">
        <f>'EMFAC2017EI-2011Class'!B5120</f>
        <v>2022</v>
      </c>
      <c r="B1539" s="86" t="str">
        <f>'EMFAC2017EI-2011Class'!C5120</f>
        <v>T6 Instate Construction Heavy</v>
      </c>
      <c r="C1539" s="85">
        <f>'EMFAC2017EI-2011Class'!D5120</f>
        <v>1996</v>
      </c>
      <c r="D1539" s="85">
        <f>'EMFAC2017EI-2011Class'!F5120</f>
        <v>26</v>
      </c>
      <c r="E1539" s="87" t="str">
        <f t="shared" si="48"/>
        <v>T6 Instate Construction Heavy-26</v>
      </c>
      <c r="F1539" s="88">
        <f>VLOOKUP(E1539,HD_Odo!$C$2:$D$1381,2,FALSE)</f>
        <v>400000</v>
      </c>
      <c r="G1539" s="92" t="str">
        <f>'EMFAC2017EI-2011Class'!H5120</f>
        <v>2022-T6 Instate Construction Heavy-26</v>
      </c>
      <c r="H1539" s="70">
        <f t="shared" si="49"/>
        <v>0.90958699558178424</v>
      </c>
      <c r="J1539" s="13"/>
      <c r="N1539" s="37"/>
      <c r="O1539" s="36"/>
    </row>
    <row r="1540" spans="1:15" ht="13.7" customHeight="1" x14ac:dyDescent="0.25">
      <c r="A1540" s="85">
        <f>'EMFAC2017EI-2011Class'!B5121</f>
        <v>2022</v>
      </c>
      <c r="B1540" s="86" t="str">
        <f>'EMFAC2017EI-2011Class'!C5121</f>
        <v>T6 Instate Construction Heavy</v>
      </c>
      <c r="C1540" s="85">
        <f>'EMFAC2017EI-2011Class'!D5121</f>
        <v>1995</v>
      </c>
      <c r="D1540" s="85">
        <f>'EMFAC2017EI-2011Class'!F5121</f>
        <v>27</v>
      </c>
      <c r="E1540" s="87" t="str">
        <f t="shared" si="48"/>
        <v>T6 Instate Construction Heavy-27</v>
      </c>
      <c r="F1540" s="88">
        <f>VLOOKUP(E1540,HD_Odo!$C$2:$D$1381,2,FALSE)</f>
        <v>400000</v>
      </c>
      <c r="G1540" s="92" t="str">
        <f>'EMFAC2017EI-2011Class'!H5121</f>
        <v>2022-T6 Instate Construction Heavy-27</v>
      </c>
      <c r="H1540" s="70">
        <f t="shared" si="49"/>
        <v>0.90958699558178424</v>
      </c>
      <c r="J1540" s="13"/>
      <c r="N1540" s="37"/>
      <c r="O1540" s="36"/>
    </row>
    <row r="1541" spans="1:15" ht="13.7" customHeight="1" x14ac:dyDescent="0.25">
      <c r="A1541" s="85">
        <f>'EMFAC2017EI-2011Class'!B5122</f>
        <v>2022</v>
      </c>
      <c r="B1541" s="86" t="str">
        <f>'EMFAC2017EI-2011Class'!C5122</f>
        <v>T6 Instate Construction Heavy</v>
      </c>
      <c r="C1541" s="85">
        <f>'EMFAC2017EI-2011Class'!D5122</f>
        <v>1994</v>
      </c>
      <c r="D1541" s="85">
        <f>'EMFAC2017EI-2011Class'!F5122</f>
        <v>28</v>
      </c>
      <c r="E1541" s="87" t="str">
        <f t="shared" si="48"/>
        <v>T6 Instate Construction Heavy-28</v>
      </c>
      <c r="F1541" s="88">
        <f>VLOOKUP(E1541,HD_Odo!$C$2:$D$1381,2,FALSE)</f>
        <v>400000</v>
      </c>
      <c r="G1541" s="92" t="str">
        <f>'EMFAC2017EI-2011Class'!H5122</f>
        <v>2022-T6 Instate Construction Heavy-28</v>
      </c>
      <c r="H1541" s="70">
        <f t="shared" si="49"/>
        <v>0.90958699558178424</v>
      </c>
      <c r="J1541" s="13"/>
      <c r="N1541" s="37"/>
      <c r="O1541" s="36"/>
    </row>
    <row r="1542" spans="1:15" ht="13.7" customHeight="1" x14ac:dyDescent="0.25">
      <c r="A1542" s="85">
        <f>'EMFAC2017EI-2011Class'!B5123</f>
        <v>2022</v>
      </c>
      <c r="B1542" s="86" t="str">
        <f>'EMFAC2017EI-2011Class'!C5123</f>
        <v>T6 Instate Construction Heavy</v>
      </c>
      <c r="C1542" s="85">
        <f>'EMFAC2017EI-2011Class'!D5123</f>
        <v>1993</v>
      </c>
      <c r="D1542" s="85">
        <f>'EMFAC2017EI-2011Class'!F5123</f>
        <v>29</v>
      </c>
      <c r="E1542" s="87" t="str">
        <f t="shared" si="48"/>
        <v>T6 Instate Construction Heavy-29</v>
      </c>
      <c r="F1542" s="88">
        <f>VLOOKUP(E1542,HD_Odo!$C$2:$D$1381,2,FALSE)</f>
        <v>400000</v>
      </c>
      <c r="G1542" s="92" t="str">
        <f>'EMFAC2017EI-2011Class'!H5123</f>
        <v>2022-T6 Instate Construction Heavy-29</v>
      </c>
      <c r="H1542" s="70">
        <f t="shared" si="49"/>
        <v>1</v>
      </c>
      <c r="J1542" s="13"/>
      <c r="N1542" s="37"/>
      <c r="O1542" s="36"/>
    </row>
    <row r="1543" spans="1:15" ht="13.7" customHeight="1" x14ac:dyDescent="0.25">
      <c r="A1543" s="85">
        <f>'EMFAC2017EI-2011Class'!B5124</f>
        <v>2022</v>
      </c>
      <c r="B1543" s="86" t="str">
        <f>'EMFAC2017EI-2011Class'!C5124</f>
        <v>T6 Instate Construction Heavy</v>
      </c>
      <c r="C1543" s="85">
        <f>'EMFAC2017EI-2011Class'!D5124</f>
        <v>1992</v>
      </c>
      <c r="D1543" s="85">
        <f>'EMFAC2017EI-2011Class'!F5124</f>
        <v>30</v>
      </c>
      <c r="E1543" s="87" t="str">
        <f t="shared" si="48"/>
        <v>T6 Instate Construction Heavy-30</v>
      </c>
      <c r="F1543" s="88">
        <f>VLOOKUP(E1543,HD_Odo!$C$2:$D$1381,2,FALSE)</f>
        <v>400000</v>
      </c>
      <c r="G1543" s="92" t="str">
        <f>'EMFAC2017EI-2011Class'!H5124</f>
        <v>2022-T6 Instate Construction Heavy-30</v>
      </c>
      <c r="H1543" s="70">
        <f t="shared" si="49"/>
        <v>1</v>
      </c>
      <c r="J1543" s="13"/>
      <c r="N1543" s="37"/>
      <c r="O1543" s="36"/>
    </row>
    <row r="1544" spans="1:15" ht="13.7" customHeight="1" x14ac:dyDescent="0.25">
      <c r="A1544" s="85">
        <f>'EMFAC2017EI-2011Class'!B5125</f>
        <v>2022</v>
      </c>
      <c r="B1544" s="86" t="str">
        <f>'EMFAC2017EI-2011Class'!C5125</f>
        <v>T6 Instate Construction Heavy</v>
      </c>
      <c r="C1544" s="85">
        <f>'EMFAC2017EI-2011Class'!D5125</f>
        <v>1991</v>
      </c>
      <c r="D1544" s="85">
        <f>'EMFAC2017EI-2011Class'!F5125</f>
        <v>31</v>
      </c>
      <c r="E1544" s="87" t="str">
        <f t="shared" si="48"/>
        <v>T6 Instate Construction Heavy-31</v>
      </c>
      <c r="F1544" s="88">
        <f>VLOOKUP(E1544,HD_Odo!$C$2:$D$1381,2,FALSE)</f>
        <v>400000</v>
      </c>
      <c r="G1544" s="92" t="str">
        <f>'EMFAC2017EI-2011Class'!H5125</f>
        <v>2022-T6 Instate Construction Heavy-31</v>
      </c>
      <c r="H1544" s="70">
        <f t="shared" si="49"/>
        <v>1</v>
      </c>
      <c r="J1544" s="13"/>
      <c r="N1544" s="37"/>
      <c r="O1544" s="36"/>
    </row>
    <row r="1545" spans="1:15" ht="13.7" customHeight="1" x14ac:dyDescent="0.25">
      <c r="A1545" s="85">
        <f>'EMFAC2017EI-2011Class'!B5126</f>
        <v>2022</v>
      </c>
      <c r="B1545" s="86" t="str">
        <f>'EMFAC2017EI-2011Class'!C5126</f>
        <v>T6 Instate Construction Heavy</v>
      </c>
      <c r="C1545" s="85">
        <f>'EMFAC2017EI-2011Class'!D5126</f>
        <v>1990</v>
      </c>
      <c r="D1545" s="85">
        <f>'EMFAC2017EI-2011Class'!F5126</f>
        <v>32</v>
      </c>
      <c r="E1545" s="87" t="str">
        <f t="shared" si="48"/>
        <v>T6 Instate Construction Heavy-32</v>
      </c>
      <c r="F1545" s="88">
        <f>VLOOKUP(E1545,HD_Odo!$C$2:$D$1381,2,FALSE)</f>
        <v>400000</v>
      </c>
      <c r="G1545" s="92" t="str">
        <f>'EMFAC2017EI-2011Class'!H5126</f>
        <v>2022-T6 Instate Construction Heavy-32</v>
      </c>
      <c r="H1545" s="70">
        <f t="shared" si="49"/>
        <v>1</v>
      </c>
      <c r="J1545" s="13"/>
      <c r="N1545" s="37"/>
      <c r="O1545" s="36"/>
    </row>
    <row r="1546" spans="1:15" ht="13.7" customHeight="1" x14ac:dyDescent="0.25">
      <c r="A1546" s="85">
        <f>'EMFAC2017EI-2011Class'!B5127</f>
        <v>2022</v>
      </c>
      <c r="B1546" s="86" t="str">
        <f>'EMFAC2017EI-2011Class'!C5127</f>
        <v>T6 Instate Construction Heavy</v>
      </c>
      <c r="C1546" s="85">
        <f>'EMFAC2017EI-2011Class'!D5127</f>
        <v>1989</v>
      </c>
      <c r="D1546" s="85">
        <f>'EMFAC2017EI-2011Class'!F5127</f>
        <v>33</v>
      </c>
      <c r="E1546" s="87" t="str">
        <f t="shared" si="48"/>
        <v>T6 Instate Construction Heavy-33</v>
      </c>
      <c r="F1546" s="88">
        <f>VLOOKUP(E1546,HD_Odo!$C$2:$D$1381,2,FALSE)</f>
        <v>400000</v>
      </c>
      <c r="G1546" s="92" t="str">
        <f>'EMFAC2017EI-2011Class'!H5127</f>
        <v>2022-T6 Instate Construction Heavy-33</v>
      </c>
      <c r="H1546" s="70">
        <f t="shared" si="49"/>
        <v>1</v>
      </c>
      <c r="J1546" s="13"/>
      <c r="N1546" s="37"/>
      <c r="O1546" s="36"/>
    </row>
    <row r="1547" spans="1:15" ht="13.7" customHeight="1" x14ac:dyDescent="0.25">
      <c r="A1547" s="85">
        <f>'EMFAC2017EI-2011Class'!B5128</f>
        <v>2022</v>
      </c>
      <c r="B1547" s="86" t="str">
        <f>'EMFAC2017EI-2011Class'!C5128</f>
        <v>T6 Instate Construction Heavy</v>
      </c>
      <c r="C1547" s="85">
        <f>'EMFAC2017EI-2011Class'!D5128</f>
        <v>1988</v>
      </c>
      <c r="D1547" s="85">
        <f>'EMFAC2017EI-2011Class'!F5128</f>
        <v>34</v>
      </c>
      <c r="E1547" s="87" t="str">
        <f t="shared" ref="E1547:E1610" si="50">CONCATENATE(B1547,"-",D1547)</f>
        <v>T6 Instate Construction Heavy-34</v>
      </c>
      <c r="F1547" s="88">
        <f>VLOOKUP(E1547,HD_Odo!$C$2:$D$1381,2,FALSE)</f>
        <v>400000</v>
      </c>
      <c r="G1547" s="92" t="str">
        <f>'EMFAC2017EI-2011Class'!H5128</f>
        <v>2022-T6 Instate Construction Heavy-34</v>
      </c>
      <c r="H1547" s="70">
        <f t="shared" si="49"/>
        <v>1</v>
      </c>
      <c r="J1547" s="13"/>
      <c r="N1547" s="37"/>
      <c r="O1547" s="36"/>
    </row>
    <row r="1548" spans="1:15" ht="13.7" customHeight="1" x14ac:dyDescent="0.25">
      <c r="A1548" s="85">
        <f>'EMFAC2017EI-2011Class'!B5129</f>
        <v>2022</v>
      </c>
      <c r="B1548" s="86" t="str">
        <f>'EMFAC2017EI-2011Class'!C5129</f>
        <v>T6 Instate Construction Heavy</v>
      </c>
      <c r="C1548" s="85">
        <f>'EMFAC2017EI-2011Class'!D5129</f>
        <v>1987</v>
      </c>
      <c r="D1548" s="85">
        <f>'EMFAC2017EI-2011Class'!F5129</f>
        <v>35</v>
      </c>
      <c r="E1548" s="87" t="str">
        <f t="shared" si="50"/>
        <v>T6 Instate Construction Heavy-35</v>
      </c>
      <c r="F1548" s="88">
        <f>VLOOKUP(E1548,HD_Odo!$C$2:$D$1381,2,FALSE)</f>
        <v>400000</v>
      </c>
      <c r="G1548" s="92" t="str">
        <f>'EMFAC2017EI-2011Class'!H5129</f>
        <v>2022-T6 Instate Construction Heavy-35</v>
      </c>
      <c r="H1548" s="70">
        <f t="shared" si="49"/>
        <v>1</v>
      </c>
      <c r="J1548" s="13"/>
      <c r="N1548" s="37"/>
      <c r="O1548" s="36"/>
    </row>
    <row r="1549" spans="1:15" ht="13.7" customHeight="1" x14ac:dyDescent="0.25">
      <c r="A1549" s="85">
        <f>'EMFAC2017EI-2011Class'!B5130</f>
        <v>2022</v>
      </c>
      <c r="B1549" s="86" t="str">
        <f>'EMFAC2017EI-2011Class'!C5130</f>
        <v>T6 Instate Construction Heavy</v>
      </c>
      <c r="C1549" s="85">
        <f>'EMFAC2017EI-2011Class'!D5130</f>
        <v>1986</v>
      </c>
      <c r="D1549" s="85">
        <f>'EMFAC2017EI-2011Class'!F5130</f>
        <v>36</v>
      </c>
      <c r="E1549" s="87" t="str">
        <f t="shared" si="50"/>
        <v>T6 Instate Construction Heavy-36</v>
      </c>
      <c r="F1549" s="88">
        <f>VLOOKUP(E1549,HD_Odo!$C$2:$D$1381,2,FALSE)</f>
        <v>400000</v>
      </c>
      <c r="G1549" s="92" t="str">
        <f>'EMFAC2017EI-2011Class'!H5130</f>
        <v>2022-T6 Instate Construction Heavy-36</v>
      </c>
      <c r="H1549" s="70">
        <f t="shared" si="49"/>
        <v>1</v>
      </c>
      <c r="J1549" s="13"/>
      <c r="N1549" s="37"/>
      <c r="O1549" s="36"/>
    </row>
    <row r="1550" spans="1:15" ht="13.7" customHeight="1" x14ac:dyDescent="0.25">
      <c r="A1550" s="85">
        <f>'EMFAC2017EI-2011Class'!B5131</f>
        <v>2022</v>
      </c>
      <c r="B1550" s="86" t="str">
        <f>'EMFAC2017EI-2011Class'!C5131</f>
        <v>T6 Instate Construction Heavy</v>
      </c>
      <c r="C1550" s="85">
        <f>'EMFAC2017EI-2011Class'!D5131</f>
        <v>1985</v>
      </c>
      <c r="D1550" s="85">
        <f>'EMFAC2017EI-2011Class'!F5131</f>
        <v>37</v>
      </c>
      <c r="E1550" s="87" t="str">
        <f t="shared" si="50"/>
        <v>T6 Instate Construction Heavy-37</v>
      </c>
      <c r="F1550" s="88">
        <f>VLOOKUP(E1550,HD_Odo!$C$2:$D$1381,2,FALSE)</f>
        <v>400000</v>
      </c>
      <c r="G1550" s="92" t="str">
        <f>'EMFAC2017EI-2011Class'!H5131</f>
        <v>2022-T6 Instate Construction Heavy-37</v>
      </c>
      <c r="H1550" s="70">
        <f t="shared" si="49"/>
        <v>1</v>
      </c>
      <c r="J1550" s="13"/>
      <c r="N1550" s="37"/>
      <c r="O1550" s="36"/>
    </row>
    <row r="1551" spans="1:15" ht="13.7" customHeight="1" x14ac:dyDescent="0.25">
      <c r="A1551" s="85">
        <f>'EMFAC2017EI-2011Class'!B5132</f>
        <v>2022</v>
      </c>
      <c r="B1551" s="86" t="str">
        <f>'EMFAC2017EI-2011Class'!C5132</f>
        <v>T6 Instate Construction Heavy</v>
      </c>
      <c r="C1551" s="85">
        <f>'EMFAC2017EI-2011Class'!D5132</f>
        <v>1984</v>
      </c>
      <c r="D1551" s="85">
        <f>'EMFAC2017EI-2011Class'!F5132</f>
        <v>38</v>
      </c>
      <c r="E1551" s="87" t="str">
        <f t="shared" si="50"/>
        <v>T6 Instate Construction Heavy-38</v>
      </c>
      <c r="F1551" s="88">
        <f>VLOOKUP(E1551,HD_Odo!$C$2:$D$1381,2,FALSE)</f>
        <v>400000</v>
      </c>
      <c r="G1551" s="92" t="str">
        <f>'EMFAC2017EI-2011Class'!H5132</f>
        <v>2022-T6 Instate Construction Heavy-38</v>
      </c>
      <c r="H1551" s="70">
        <f t="shared" si="49"/>
        <v>1</v>
      </c>
      <c r="J1551" s="13"/>
      <c r="N1551" s="37"/>
      <c r="O1551" s="36"/>
    </row>
    <row r="1552" spans="1:15" ht="13.7" customHeight="1" x14ac:dyDescent="0.25">
      <c r="A1552" s="85">
        <f>'EMFAC2017EI-2011Class'!B5133</f>
        <v>2022</v>
      </c>
      <c r="B1552" s="86" t="str">
        <f>'EMFAC2017EI-2011Class'!C5133</f>
        <v>T6 Instate Construction Heavy</v>
      </c>
      <c r="C1552" s="85">
        <f>'EMFAC2017EI-2011Class'!D5133</f>
        <v>1983</v>
      </c>
      <c r="D1552" s="85">
        <f>'EMFAC2017EI-2011Class'!F5133</f>
        <v>39</v>
      </c>
      <c r="E1552" s="87" t="str">
        <f t="shared" si="50"/>
        <v>T6 Instate Construction Heavy-39</v>
      </c>
      <c r="F1552" s="88">
        <f>VLOOKUP(E1552,HD_Odo!$C$2:$D$1381,2,FALSE)</f>
        <v>400000</v>
      </c>
      <c r="G1552" s="92" t="str">
        <f>'EMFAC2017EI-2011Class'!H5133</f>
        <v>2022-T6 Instate Construction Heavy-39</v>
      </c>
      <c r="H1552" s="70">
        <f t="shared" si="49"/>
        <v>1</v>
      </c>
      <c r="J1552" s="13"/>
      <c r="N1552" s="37"/>
      <c r="O1552" s="36"/>
    </row>
    <row r="1553" spans="1:15" ht="13.7" customHeight="1" x14ac:dyDescent="0.25">
      <c r="A1553" s="85">
        <f>'EMFAC2017EI-2011Class'!B5134</f>
        <v>2022</v>
      </c>
      <c r="B1553" s="86" t="str">
        <f>'EMFAC2017EI-2011Class'!C5134</f>
        <v>T6 Instate Construction Heavy</v>
      </c>
      <c r="C1553" s="85">
        <f>'EMFAC2017EI-2011Class'!D5134</f>
        <v>1982</v>
      </c>
      <c r="D1553" s="85">
        <f>'EMFAC2017EI-2011Class'!F5134</f>
        <v>40</v>
      </c>
      <c r="E1553" s="87" t="str">
        <f t="shared" si="50"/>
        <v>T6 Instate Construction Heavy-40</v>
      </c>
      <c r="F1553" s="88">
        <f>VLOOKUP(E1553,HD_Odo!$C$2:$D$1381,2,FALSE)</f>
        <v>400000</v>
      </c>
      <c r="G1553" s="92" t="str">
        <f>'EMFAC2017EI-2011Class'!H5134</f>
        <v>2022-T6 Instate Construction Heavy-40</v>
      </c>
      <c r="H1553" s="70">
        <f t="shared" si="49"/>
        <v>1</v>
      </c>
      <c r="J1553" s="13"/>
      <c r="N1553" s="37"/>
      <c r="O1553" s="36"/>
    </row>
    <row r="1554" spans="1:15" ht="13.7" customHeight="1" x14ac:dyDescent="0.25">
      <c r="A1554" s="85">
        <f>'EMFAC2017EI-2011Class'!B5135</f>
        <v>2022</v>
      </c>
      <c r="B1554" s="86" t="str">
        <f>'EMFAC2017EI-2011Class'!C5135</f>
        <v>T6 Instate Construction Heavy</v>
      </c>
      <c r="C1554" s="85">
        <f>'EMFAC2017EI-2011Class'!D5135</f>
        <v>1981</v>
      </c>
      <c r="D1554" s="85">
        <f>'EMFAC2017EI-2011Class'!F5135</f>
        <v>41</v>
      </c>
      <c r="E1554" s="87" t="str">
        <f t="shared" si="50"/>
        <v>T6 Instate Construction Heavy-41</v>
      </c>
      <c r="F1554" s="88">
        <f>VLOOKUP(E1554,HD_Odo!$C$2:$D$1381,2,FALSE)</f>
        <v>400000</v>
      </c>
      <c r="G1554" s="92" t="str">
        <f>'EMFAC2017EI-2011Class'!H5135</f>
        <v>2022-T6 Instate Construction Heavy-41</v>
      </c>
      <c r="H1554" s="70">
        <f t="shared" si="49"/>
        <v>1</v>
      </c>
      <c r="J1554" s="13"/>
      <c r="N1554" s="37"/>
      <c r="O1554" s="36"/>
    </row>
    <row r="1555" spans="1:15" ht="13.7" customHeight="1" x14ac:dyDescent="0.25">
      <c r="A1555" s="85">
        <f>'EMFAC2017EI-2011Class'!B5136</f>
        <v>2022</v>
      </c>
      <c r="B1555" s="86" t="str">
        <f>'EMFAC2017EI-2011Class'!C5136</f>
        <v>T6 Instate Construction Heavy</v>
      </c>
      <c r="C1555" s="85">
        <f>'EMFAC2017EI-2011Class'!D5136</f>
        <v>1980</v>
      </c>
      <c r="D1555" s="85">
        <f>'EMFAC2017EI-2011Class'!F5136</f>
        <v>42</v>
      </c>
      <c r="E1555" s="87" t="str">
        <f t="shared" si="50"/>
        <v>T6 Instate Construction Heavy-42</v>
      </c>
      <c r="F1555" s="88">
        <f>VLOOKUP(E1555,HD_Odo!$C$2:$D$1381,2,FALSE)</f>
        <v>400000</v>
      </c>
      <c r="G1555" s="92" t="str">
        <f>'EMFAC2017EI-2011Class'!H5136</f>
        <v>2022-T6 Instate Construction Heavy-42</v>
      </c>
      <c r="H1555" s="70">
        <f t="shared" si="49"/>
        <v>1</v>
      </c>
      <c r="J1555" s="13"/>
      <c r="N1555" s="37"/>
      <c r="O1555" s="36"/>
    </row>
    <row r="1556" spans="1:15" ht="13.7" customHeight="1" x14ac:dyDescent="0.25">
      <c r="A1556" s="85">
        <f>'EMFAC2017EI-2011Class'!B5137</f>
        <v>2022</v>
      </c>
      <c r="B1556" s="86" t="str">
        <f>'EMFAC2017EI-2011Class'!C5137</f>
        <v>T6 Instate Construction Heavy</v>
      </c>
      <c r="C1556" s="85">
        <f>'EMFAC2017EI-2011Class'!D5137</f>
        <v>1979</v>
      </c>
      <c r="D1556" s="85">
        <f>'EMFAC2017EI-2011Class'!F5137</f>
        <v>43</v>
      </c>
      <c r="E1556" s="87" t="str">
        <f t="shared" si="50"/>
        <v>T6 Instate Construction Heavy-43</v>
      </c>
      <c r="F1556" s="88">
        <f>VLOOKUP(E1556,HD_Odo!$C$2:$D$1381,2,FALSE)</f>
        <v>400000</v>
      </c>
      <c r="G1556" s="92" t="str">
        <f>'EMFAC2017EI-2011Class'!H5137</f>
        <v>2022-T6 Instate Construction Heavy-43</v>
      </c>
      <c r="H1556" s="70">
        <f t="shared" si="49"/>
        <v>1</v>
      </c>
      <c r="J1556" s="13"/>
      <c r="N1556" s="37"/>
      <c r="O1556" s="36"/>
    </row>
    <row r="1557" spans="1:15" ht="13.7" customHeight="1" x14ac:dyDescent="0.25">
      <c r="A1557" s="85">
        <f>'EMFAC2017EI-2011Class'!B5138</f>
        <v>2022</v>
      </c>
      <c r="B1557" s="86" t="str">
        <f>'EMFAC2017EI-2011Class'!C5138</f>
        <v>T6 Instate Construction Heavy</v>
      </c>
      <c r="C1557" s="85">
        <f>'EMFAC2017EI-2011Class'!D5138</f>
        <v>1978</v>
      </c>
      <c r="D1557" s="85">
        <f>'EMFAC2017EI-2011Class'!F5138</f>
        <v>44</v>
      </c>
      <c r="E1557" s="87" t="str">
        <f t="shared" si="50"/>
        <v>T6 Instate Construction Heavy-44</v>
      </c>
      <c r="F1557" s="88">
        <f>VLOOKUP(E1557,HD_Odo!$C$2:$D$1381,2,FALSE)</f>
        <v>400000</v>
      </c>
      <c r="G1557" s="92" t="str">
        <f>'EMFAC2017EI-2011Class'!H5138</f>
        <v>2022-T6 Instate Construction Heavy-44</v>
      </c>
      <c r="H1557" s="70">
        <f t="shared" si="49"/>
        <v>1</v>
      </c>
      <c r="J1557" s="13"/>
      <c r="N1557" s="37"/>
      <c r="O1557" s="36"/>
    </row>
    <row r="1558" spans="1:15" ht="13.7" customHeight="1" x14ac:dyDescent="0.25">
      <c r="A1558" s="85">
        <f>'EMFAC2017EI-2011Class'!B5139</f>
        <v>2022</v>
      </c>
      <c r="B1558" s="86" t="str">
        <f>'EMFAC2017EI-2011Class'!C5139</f>
        <v>T6 Instate Construction Small</v>
      </c>
      <c r="C1558" s="85">
        <f>'EMFAC2017EI-2011Class'!D5139</f>
        <v>2023</v>
      </c>
      <c r="D1558" s="85">
        <f>'EMFAC2017EI-2011Class'!F5139</f>
        <v>-1</v>
      </c>
      <c r="E1558" s="87" t="str">
        <f t="shared" si="50"/>
        <v>T6 Instate Construction Small--1</v>
      </c>
      <c r="F1558" s="88">
        <f>VLOOKUP(E1558,HD_Odo!$C$2:$D$1381,2,FALSE)</f>
        <v>0</v>
      </c>
      <c r="G1558" s="92" t="str">
        <f>'EMFAC2017EI-2011Class'!H5139</f>
        <v>2022-T6 Instate Construction Small--1</v>
      </c>
      <c r="H1558" s="70">
        <f t="shared" si="49"/>
        <v>1</v>
      </c>
      <c r="J1558" s="13"/>
      <c r="N1558" s="37"/>
      <c r="O1558" s="36"/>
    </row>
    <row r="1559" spans="1:15" ht="13.7" customHeight="1" x14ac:dyDescent="0.25">
      <c r="A1559" s="85">
        <f>'EMFAC2017EI-2011Class'!B5140</f>
        <v>2022</v>
      </c>
      <c r="B1559" s="86" t="str">
        <f>'EMFAC2017EI-2011Class'!C5140</f>
        <v>T6 Instate Construction Small</v>
      </c>
      <c r="C1559" s="85">
        <f>'EMFAC2017EI-2011Class'!D5140</f>
        <v>2022</v>
      </c>
      <c r="D1559" s="85">
        <f>'EMFAC2017EI-2011Class'!F5140</f>
        <v>0</v>
      </c>
      <c r="E1559" s="87" t="str">
        <f t="shared" si="50"/>
        <v>T6 Instate Construction Small-0</v>
      </c>
      <c r="F1559" s="88">
        <f>VLOOKUP(E1559,HD_Odo!$C$2:$D$1381,2,FALSE)</f>
        <v>26110</v>
      </c>
      <c r="G1559" s="92" t="str">
        <f>'EMFAC2017EI-2011Class'!H5140</f>
        <v>2022-T6 Instate Construction Small-0</v>
      </c>
      <c r="H1559" s="70">
        <f t="shared" si="49"/>
        <v>0.94335171380793559</v>
      </c>
      <c r="J1559" s="13"/>
      <c r="N1559" s="37"/>
      <c r="O1559" s="36"/>
    </row>
    <row r="1560" spans="1:15" ht="13.7" customHeight="1" x14ac:dyDescent="0.25">
      <c r="A1560" s="85">
        <f>'EMFAC2017EI-2011Class'!B5141</f>
        <v>2022</v>
      </c>
      <c r="B1560" s="86" t="str">
        <f>'EMFAC2017EI-2011Class'!C5141</f>
        <v>T6 Instate Construction Small</v>
      </c>
      <c r="C1560" s="85">
        <f>'EMFAC2017EI-2011Class'!D5141</f>
        <v>2021</v>
      </c>
      <c r="D1560" s="85">
        <f>'EMFAC2017EI-2011Class'!F5141</f>
        <v>1</v>
      </c>
      <c r="E1560" s="87" t="str">
        <f t="shared" si="50"/>
        <v>T6 Instate Construction Small-1</v>
      </c>
      <c r="F1560" s="88">
        <f>VLOOKUP(E1560,HD_Odo!$C$2:$D$1381,2,FALSE)</f>
        <v>52220.02</v>
      </c>
      <c r="G1560" s="92" t="str">
        <f>'EMFAC2017EI-2011Class'!H5141</f>
        <v>2022-T6 Instate Construction Small-1</v>
      </c>
      <c r="H1560" s="70">
        <f t="shared" si="49"/>
        <v>0.90264584417246152</v>
      </c>
      <c r="J1560" s="13"/>
      <c r="N1560" s="37"/>
      <c r="O1560" s="36"/>
    </row>
    <row r="1561" spans="1:15" ht="13.7" customHeight="1" x14ac:dyDescent="0.25">
      <c r="A1561" s="85">
        <f>'EMFAC2017EI-2011Class'!B5142</f>
        <v>2022</v>
      </c>
      <c r="B1561" s="86" t="str">
        <f>'EMFAC2017EI-2011Class'!C5142</f>
        <v>T6 Instate Construction Small</v>
      </c>
      <c r="C1561" s="85">
        <f>'EMFAC2017EI-2011Class'!D5142</f>
        <v>2020</v>
      </c>
      <c r="D1561" s="85">
        <f>'EMFAC2017EI-2011Class'!F5142</f>
        <v>2</v>
      </c>
      <c r="E1561" s="87" t="str">
        <f t="shared" si="50"/>
        <v>T6 Instate Construction Small-2</v>
      </c>
      <c r="F1561" s="88">
        <f>VLOOKUP(E1561,HD_Odo!$C$2:$D$1381,2,FALSE)</f>
        <v>78443.02</v>
      </c>
      <c r="G1561" s="92" t="str">
        <f>'EMFAC2017EI-2011Class'!H5142</f>
        <v>2022-T6 Instate Construction Small-2</v>
      </c>
      <c r="H1561" s="70">
        <f t="shared" si="49"/>
        <v>0.87186637629995578</v>
      </c>
      <c r="J1561" s="13"/>
      <c r="N1561" s="37"/>
      <c r="O1561" s="36"/>
    </row>
    <row r="1562" spans="1:15" ht="13.7" customHeight="1" x14ac:dyDescent="0.25">
      <c r="A1562" s="85">
        <f>'EMFAC2017EI-2011Class'!B5143</f>
        <v>2022</v>
      </c>
      <c r="B1562" s="86" t="str">
        <f>'EMFAC2017EI-2011Class'!C5143</f>
        <v>T6 Instate Construction Small</v>
      </c>
      <c r="C1562" s="85">
        <f>'EMFAC2017EI-2011Class'!D5143</f>
        <v>2019</v>
      </c>
      <c r="D1562" s="85">
        <f>'EMFAC2017EI-2011Class'!F5143</f>
        <v>3</v>
      </c>
      <c r="E1562" s="87" t="str">
        <f t="shared" si="50"/>
        <v>T6 Instate Construction Small-3</v>
      </c>
      <c r="F1562" s="88">
        <f>VLOOKUP(E1562,HD_Odo!$C$2:$D$1381,2,FALSE)</f>
        <v>104183.02</v>
      </c>
      <c r="G1562" s="92" t="str">
        <f>'EMFAC2017EI-2011Class'!H5143</f>
        <v>2022-T6 Instate Construction Small-3</v>
      </c>
      <c r="H1562" s="70">
        <f t="shared" si="49"/>
        <v>0.84826362852098725</v>
      </c>
      <c r="J1562" s="13"/>
      <c r="N1562" s="37"/>
      <c r="O1562" s="36"/>
    </row>
    <row r="1563" spans="1:15" ht="13.7" customHeight="1" x14ac:dyDescent="0.25">
      <c r="A1563" s="85">
        <f>'EMFAC2017EI-2011Class'!B5144</f>
        <v>2022</v>
      </c>
      <c r="B1563" s="86" t="str">
        <f>'EMFAC2017EI-2011Class'!C5144</f>
        <v>T6 Instate Construction Small</v>
      </c>
      <c r="C1563" s="85">
        <f>'EMFAC2017EI-2011Class'!D5144</f>
        <v>2018</v>
      </c>
      <c r="D1563" s="85">
        <f>'EMFAC2017EI-2011Class'!F5144</f>
        <v>4</v>
      </c>
      <c r="E1563" s="87" t="str">
        <f t="shared" si="50"/>
        <v>T6 Instate Construction Small-4</v>
      </c>
      <c r="F1563" s="88">
        <f>VLOOKUP(E1563,HD_Odo!$C$2:$D$1381,2,FALSE)</f>
        <v>129033.02</v>
      </c>
      <c r="G1563" s="92" t="str">
        <f>'EMFAC2017EI-2011Class'!H5144</f>
        <v>2022-T6 Instate Construction Small-4</v>
      </c>
      <c r="H1563" s="70">
        <f t="shared" si="49"/>
        <v>0.82987074829586305</v>
      </c>
      <c r="J1563" s="13"/>
      <c r="N1563" s="37"/>
      <c r="O1563" s="36"/>
    </row>
    <row r="1564" spans="1:15" ht="13.7" customHeight="1" x14ac:dyDescent="0.25">
      <c r="A1564" s="85">
        <f>'EMFAC2017EI-2011Class'!B5145</f>
        <v>2022</v>
      </c>
      <c r="B1564" s="86" t="str">
        <f>'EMFAC2017EI-2011Class'!C5145</f>
        <v>T6 Instate Construction Small</v>
      </c>
      <c r="C1564" s="85">
        <f>'EMFAC2017EI-2011Class'!D5145</f>
        <v>2017</v>
      </c>
      <c r="D1564" s="85">
        <f>'EMFAC2017EI-2011Class'!F5145</f>
        <v>5</v>
      </c>
      <c r="E1564" s="87" t="str">
        <f t="shared" si="50"/>
        <v>T6 Instate Construction Small-5</v>
      </c>
      <c r="F1564" s="88">
        <f>VLOOKUP(E1564,HD_Odo!$C$2:$D$1381,2,FALSE)</f>
        <v>152742.01999999999</v>
      </c>
      <c r="G1564" s="92" t="str">
        <f>'EMFAC2017EI-2011Class'!H5145</f>
        <v>2022-T6 Instate Construction Small-5</v>
      </c>
      <c r="H1564" s="70">
        <f t="shared" si="49"/>
        <v>0.8153010801453775</v>
      </c>
      <c r="J1564" s="13"/>
      <c r="N1564" s="37"/>
      <c r="O1564" s="36"/>
    </row>
    <row r="1565" spans="1:15" ht="13.7" customHeight="1" x14ac:dyDescent="0.25">
      <c r="A1565" s="85">
        <f>'EMFAC2017EI-2011Class'!B5146</f>
        <v>2022</v>
      </c>
      <c r="B1565" s="86" t="str">
        <f>'EMFAC2017EI-2011Class'!C5146</f>
        <v>T6 Instate Construction Small</v>
      </c>
      <c r="C1565" s="85">
        <f>'EMFAC2017EI-2011Class'!D5146</f>
        <v>2016</v>
      </c>
      <c r="D1565" s="85">
        <f>'EMFAC2017EI-2011Class'!F5146</f>
        <v>6</v>
      </c>
      <c r="E1565" s="87" t="str">
        <f t="shared" si="50"/>
        <v>T6 Instate Construction Small-6</v>
      </c>
      <c r="F1565" s="88">
        <f>VLOOKUP(E1565,HD_Odo!$C$2:$D$1381,2,FALSE)</f>
        <v>175186.02</v>
      </c>
      <c r="G1565" s="92" t="str">
        <f>'EMFAC2017EI-2011Class'!H5146</f>
        <v>2022-T6 Instate Construction Small-6</v>
      </c>
      <c r="H1565" s="70">
        <f t="shared" si="49"/>
        <v>0.80357204169326801</v>
      </c>
      <c r="J1565" s="13"/>
      <c r="N1565" s="37"/>
      <c r="O1565" s="36"/>
    </row>
    <row r="1566" spans="1:15" ht="13.7" customHeight="1" x14ac:dyDescent="0.25">
      <c r="A1566" s="85">
        <f>'EMFAC2017EI-2011Class'!B5147</f>
        <v>2022</v>
      </c>
      <c r="B1566" s="86" t="str">
        <f>'EMFAC2017EI-2011Class'!C5147</f>
        <v>T6 Instate Construction Small</v>
      </c>
      <c r="C1566" s="85">
        <f>'EMFAC2017EI-2011Class'!D5147</f>
        <v>2015</v>
      </c>
      <c r="D1566" s="85">
        <f>'EMFAC2017EI-2011Class'!F5147</f>
        <v>7</v>
      </c>
      <c r="E1566" s="87" t="str">
        <f t="shared" si="50"/>
        <v>T6 Instate Construction Small-7</v>
      </c>
      <c r="F1566" s="88">
        <f>VLOOKUP(E1566,HD_Odo!$C$2:$D$1381,2,FALSE)</f>
        <v>196337.04</v>
      </c>
      <c r="G1566" s="92" t="str">
        <f>'EMFAC2017EI-2011Class'!H5147</f>
        <v>2022-T6 Instate Construction Small-7</v>
      </c>
      <c r="H1566" s="70">
        <f t="shared" si="49"/>
        <v>0.7939803769823145</v>
      </c>
      <c r="J1566" s="13"/>
      <c r="N1566" s="37"/>
      <c r="O1566" s="36"/>
    </row>
    <row r="1567" spans="1:15" ht="13.7" customHeight="1" x14ac:dyDescent="0.25">
      <c r="A1567" s="85">
        <f>'EMFAC2017EI-2011Class'!B5148</f>
        <v>2022</v>
      </c>
      <c r="B1567" s="86" t="str">
        <f>'EMFAC2017EI-2011Class'!C5148</f>
        <v>T6 Instate Construction Small</v>
      </c>
      <c r="C1567" s="85">
        <f>'EMFAC2017EI-2011Class'!D5148</f>
        <v>2014</v>
      </c>
      <c r="D1567" s="85">
        <f>'EMFAC2017EI-2011Class'!F5148</f>
        <v>8</v>
      </c>
      <c r="E1567" s="87" t="str">
        <f t="shared" si="50"/>
        <v>T6 Instate Construction Small-8</v>
      </c>
      <c r="F1567" s="88">
        <f>VLOOKUP(E1567,HD_Odo!$C$2:$D$1381,2,FALSE)</f>
        <v>216233.04</v>
      </c>
      <c r="G1567" s="92" t="str">
        <f>'EMFAC2017EI-2011Class'!H5148</f>
        <v>2022-T6 Instate Construction Small-8</v>
      </c>
      <c r="H1567" s="70">
        <f t="shared" si="49"/>
        <v>0.78601729459679959</v>
      </c>
      <c r="J1567" s="13"/>
      <c r="N1567" s="37"/>
      <c r="O1567" s="36"/>
    </row>
    <row r="1568" spans="1:15" ht="13.7" customHeight="1" x14ac:dyDescent="0.25">
      <c r="A1568" s="85">
        <f>'EMFAC2017EI-2011Class'!B5149</f>
        <v>2022</v>
      </c>
      <c r="B1568" s="86" t="str">
        <f>'EMFAC2017EI-2011Class'!C5149</f>
        <v>T6 Instate Construction Small</v>
      </c>
      <c r="C1568" s="85">
        <f>'EMFAC2017EI-2011Class'!D5149</f>
        <v>2013</v>
      </c>
      <c r="D1568" s="85">
        <f>'EMFAC2017EI-2011Class'!F5149</f>
        <v>9</v>
      </c>
      <c r="E1568" s="87" t="str">
        <f t="shared" si="50"/>
        <v>T6 Instate Construction Small-9</v>
      </c>
      <c r="F1568" s="88">
        <f>VLOOKUP(E1568,HD_Odo!$C$2:$D$1381,2,FALSE)</f>
        <v>234945.04</v>
      </c>
      <c r="G1568" s="92" t="str">
        <f>'EMFAC2017EI-2011Class'!H5149</f>
        <v>2022-T6 Instate Construction Small-9</v>
      </c>
      <c r="H1568" s="70">
        <f t="shared" si="49"/>
        <v>0.75026314100882552</v>
      </c>
      <c r="J1568" s="13"/>
      <c r="N1568" s="37"/>
      <c r="O1568" s="36"/>
    </row>
    <row r="1569" spans="1:15" ht="13.7" customHeight="1" x14ac:dyDescent="0.25">
      <c r="A1569" s="85">
        <f>'EMFAC2017EI-2011Class'!B5150</f>
        <v>2022</v>
      </c>
      <c r="B1569" s="86" t="str">
        <f>'EMFAC2017EI-2011Class'!C5150</f>
        <v>T6 Instate Construction Small</v>
      </c>
      <c r="C1569" s="85">
        <f>'EMFAC2017EI-2011Class'!D5150</f>
        <v>2012</v>
      </c>
      <c r="D1569" s="85">
        <f>'EMFAC2017EI-2011Class'!F5150</f>
        <v>10</v>
      </c>
      <c r="E1569" s="87" t="str">
        <f t="shared" si="50"/>
        <v>T6 Instate Construction Small-10</v>
      </c>
      <c r="F1569" s="88">
        <f>VLOOKUP(E1569,HD_Odo!$C$2:$D$1381,2,FALSE)</f>
        <v>252551.04000000001</v>
      </c>
      <c r="G1569" s="92" t="str">
        <f>'EMFAC2017EI-2011Class'!H5150</f>
        <v>2022-T6 Instate Construction Small-10</v>
      </c>
      <c r="H1569" s="70">
        <f t="shared" si="49"/>
        <v>0.74549457074296099</v>
      </c>
      <c r="J1569" s="13"/>
      <c r="N1569" s="37"/>
      <c r="O1569" s="36"/>
    </row>
    <row r="1570" spans="1:15" ht="13.7" customHeight="1" x14ac:dyDescent="0.25">
      <c r="A1570" s="85">
        <f>'EMFAC2017EI-2011Class'!B5151</f>
        <v>2022</v>
      </c>
      <c r="B1570" s="86" t="str">
        <f>'EMFAC2017EI-2011Class'!C5151</f>
        <v>T6 Instate Construction Small</v>
      </c>
      <c r="C1570" s="85">
        <f>'EMFAC2017EI-2011Class'!D5151</f>
        <v>2011</v>
      </c>
      <c r="D1570" s="85">
        <f>'EMFAC2017EI-2011Class'!F5151</f>
        <v>11</v>
      </c>
      <c r="E1570" s="87" t="str">
        <f t="shared" si="50"/>
        <v>T6 Instate Construction Small-11</v>
      </c>
      <c r="F1570" s="88">
        <f>VLOOKUP(E1570,HD_Odo!$C$2:$D$1381,2,FALSE)</f>
        <v>269102.03999999998</v>
      </c>
      <c r="G1570" s="92" t="str">
        <f>'EMFAC2017EI-2011Class'!H5151</f>
        <v>2022-T6 Instate Construction Small-11</v>
      </c>
      <c r="H1570" s="70">
        <f t="shared" si="49"/>
        <v>0.74144251427200714</v>
      </c>
      <c r="J1570" s="13"/>
      <c r="N1570" s="37"/>
      <c r="O1570" s="36"/>
    </row>
    <row r="1571" spans="1:15" ht="13.7" customHeight="1" x14ac:dyDescent="0.25">
      <c r="A1571" s="85">
        <f>'EMFAC2017EI-2011Class'!B5152</f>
        <v>2022</v>
      </c>
      <c r="B1571" s="86" t="str">
        <f>'EMFAC2017EI-2011Class'!C5152</f>
        <v>T6 Instate Construction Small</v>
      </c>
      <c r="C1571" s="85">
        <f>'EMFAC2017EI-2011Class'!D5152</f>
        <v>2010</v>
      </c>
      <c r="D1571" s="85">
        <f>'EMFAC2017EI-2011Class'!F5152</f>
        <v>12</v>
      </c>
      <c r="E1571" s="87" t="str">
        <f t="shared" si="50"/>
        <v>T6 Instate Construction Small-12</v>
      </c>
      <c r="F1571" s="88">
        <f>VLOOKUP(E1571,HD_Odo!$C$2:$D$1381,2,FALSE)</f>
        <v>284592.03999999998</v>
      </c>
      <c r="G1571" s="92" t="str">
        <f>'EMFAC2017EI-2011Class'!H5152</f>
        <v>2022-T6 Instate Construction Small-12</v>
      </c>
      <c r="H1571" s="70">
        <f t="shared" si="49"/>
        <v>0.78130106015534906</v>
      </c>
      <c r="J1571" s="13"/>
      <c r="N1571" s="37"/>
      <c r="O1571" s="36"/>
    </row>
    <row r="1572" spans="1:15" ht="13.7" customHeight="1" x14ac:dyDescent="0.25">
      <c r="A1572" s="85">
        <f>'EMFAC2017EI-2011Class'!B5153</f>
        <v>2022</v>
      </c>
      <c r="B1572" s="86" t="str">
        <f>'EMFAC2017EI-2011Class'!C5153</f>
        <v>T6 Instate Construction Small</v>
      </c>
      <c r="C1572" s="85">
        <f>'EMFAC2017EI-2011Class'!D5153</f>
        <v>2009</v>
      </c>
      <c r="D1572" s="85">
        <f>'EMFAC2017EI-2011Class'!F5153</f>
        <v>13</v>
      </c>
      <c r="E1572" s="87" t="str">
        <f t="shared" si="50"/>
        <v>T6 Instate Construction Small-13</v>
      </c>
      <c r="F1572" s="88">
        <f>VLOOKUP(E1572,HD_Odo!$C$2:$D$1381,2,FALSE)</f>
        <v>298930.03999999998</v>
      </c>
      <c r="G1572" s="92" t="str">
        <f>'EMFAC2017EI-2011Class'!H5153</f>
        <v>2022-T6 Instate Construction Small-13</v>
      </c>
      <c r="H1572" s="70">
        <f t="shared" si="49"/>
        <v>0.77706696141097353</v>
      </c>
      <c r="J1572" s="13"/>
      <c r="N1572" s="37"/>
      <c r="O1572" s="36"/>
    </row>
    <row r="1573" spans="1:15" ht="13.7" customHeight="1" x14ac:dyDescent="0.25">
      <c r="A1573" s="85">
        <f>'EMFAC2017EI-2011Class'!B5154</f>
        <v>2022</v>
      </c>
      <c r="B1573" s="86" t="str">
        <f>'EMFAC2017EI-2011Class'!C5154</f>
        <v>T6 Instate Construction Small</v>
      </c>
      <c r="C1573" s="85">
        <f>'EMFAC2017EI-2011Class'!D5154</f>
        <v>2008</v>
      </c>
      <c r="D1573" s="85">
        <f>'EMFAC2017EI-2011Class'!F5154</f>
        <v>14</v>
      </c>
      <c r="E1573" s="87" t="str">
        <f t="shared" si="50"/>
        <v>T6 Instate Construction Small-14</v>
      </c>
      <c r="F1573" s="88">
        <f>VLOOKUP(E1573,HD_Odo!$C$2:$D$1381,2,FALSE)</f>
        <v>311906.03999999998</v>
      </c>
      <c r="G1573" s="92" t="str">
        <f>'EMFAC2017EI-2011Class'!H5154</f>
        <v>2022-T6 Instate Construction Small-14</v>
      </c>
      <c r="H1573" s="70">
        <f t="shared" si="49"/>
        <v>0.77344503931335229</v>
      </c>
      <c r="J1573" s="13"/>
      <c r="N1573" s="37"/>
      <c r="O1573" s="36"/>
    </row>
    <row r="1574" spans="1:15" ht="13.7" customHeight="1" x14ac:dyDescent="0.25">
      <c r="A1574" s="85">
        <f>'EMFAC2017EI-2011Class'!B5155</f>
        <v>2022</v>
      </c>
      <c r="B1574" s="86" t="str">
        <f>'EMFAC2017EI-2011Class'!C5155</f>
        <v>T6 Instate Construction Small</v>
      </c>
      <c r="C1574" s="85">
        <f>'EMFAC2017EI-2011Class'!D5155</f>
        <v>2007</v>
      </c>
      <c r="D1574" s="85">
        <f>'EMFAC2017EI-2011Class'!F5155</f>
        <v>15</v>
      </c>
      <c r="E1574" s="87" t="str">
        <f t="shared" si="50"/>
        <v>T6 Instate Construction Small-15</v>
      </c>
      <c r="F1574" s="88">
        <f>VLOOKUP(E1574,HD_Odo!$C$2:$D$1381,2,FALSE)</f>
        <v>323163.03999999998</v>
      </c>
      <c r="G1574" s="92" t="str">
        <f>'EMFAC2017EI-2011Class'!H5155</f>
        <v>2022-T6 Instate Construction Small-15</v>
      </c>
      <c r="H1574" s="70">
        <f t="shared" si="49"/>
        <v>0.86310473525356624</v>
      </c>
      <c r="J1574" s="13"/>
      <c r="N1574" s="37"/>
      <c r="O1574" s="36"/>
    </row>
    <row r="1575" spans="1:15" ht="13.7" customHeight="1" x14ac:dyDescent="0.25">
      <c r="A1575" s="85">
        <f>'EMFAC2017EI-2011Class'!B5156</f>
        <v>2022</v>
      </c>
      <c r="B1575" s="86" t="str">
        <f>'EMFAC2017EI-2011Class'!C5156</f>
        <v>T6 Instate Construction Small</v>
      </c>
      <c r="C1575" s="85">
        <f>'EMFAC2017EI-2011Class'!D5156</f>
        <v>2006</v>
      </c>
      <c r="D1575" s="85">
        <f>'EMFAC2017EI-2011Class'!F5156</f>
        <v>16</v>
      </c>
      <c r="E1575" s="87" t="str">
        <f t="shared" si="50"/>
        <v>T6 Instate Construction Small-16</v>
      </c>
      <c r="F1575" s="88">
        <f>VLOOKUP(E1575,HD_Odo!$C$2:$D$1381,2,FALSE)</f>
        <v>334374.03999999998</v>
      </c>
      <c r="G1575" s="92" t="str">
        <f>'EMFAC2017EI-2011Class'!H5156</f>
        <v>2022-T6 Instate Construction Small-16</v>
      </c>
      <c r="H1575" s="70">
        <f t="shared" si="49"/>
        <v>0.86102544223654764</v>
      </c>
      <c r="J1575" s="13"/>
      <c r="N1575" s="37"/>
      <c r="O1575" s="36"/>
    </row>
    <row r="1576" spans="1:15" ht="13.7" customHeight="1" x14ac:dyDescent="0.25">
      <c r="A1576" s="85">
        <f>'EMFAC2017EI-2011Class'!B5157</f>
        <v>2022</v>
      </c>
      <c r="B1576" s="86" t="str">
        <f>'EMFAC2017EI-2011Class'!C5157</f>
        <v>T6 Instate Construction Small</v>
      </c>
      <c r="C1576" s="85">
        <f>'EMFAC2017EI-2011Class'!D5157</f>
        <v>2005</v>
      </c>
      <c r="D1576" s="85">
        <f>'EMFAC2017EI-2011Class'!F5157</f>
        <v>17</v>
      </c>
      <c r="E1576" s="87" t="str">
        <f t="shared" si="50"/>
        <v>T6 Instate Construction Small-17</v>
      </c>
      <c r="F1576" s="88">
        <f>VLOOKUP(E1576,HD_Odo!$C$2:$D$1381,2,FALSE)</f>
        <v>345539.04</v>
      </c>
      <c r="G1576" s="92" t="str">
        <f>'EMFAC2017EI-2011Class'!H5157</f>
        <v>2022-T6 Instate Construction Small-17</v>
      </c>
      <c r="H1576" s="70">
        <f t="shared" si="49"/>
        <v>0.85903114736968011</v>
      </c>
      <c r="J1576" s="13"/>
      <c r="N1576" s="37"/>
      <c r="O1576" s="36"/>
    </row>
    <row r="1577" spans="1:15" ht="13.7" customHeight="1" x14ac:dyDescent="0.25">
      <c r="A1577" s="85">
        <f>'EMFAC2017EI-2011Class'!B5158</f>
        <v>2022</v>
      </c>
      <c r="B1577" s="86" t="str">
        <f>'EMFAC2017EI-2011Class'!C5158</f>
        <v>T6 Instate Construction Small</v>
      </c>
      <c r="C1577" s="85">
        <f>'EMFAC2017EI-2011Class'!D5158</f>
        <v>2004</v>
      </c>
      <c r="D1577" s="85">
        <f>'EMFAC2017EI-2011Class'!F5158</f>
        <v>18</v>
      </c>
      <c r="E1577" s="87" t="str">
        <f t="shared" si="50"/>
        <v>T6 Instate Construction Small-18</v>
      </c>
      <c r="F1577" s="88">
        <f>VLOOKUP(E1577,HD_Odo!$C$2:$D$1381,2,FALSE)</f>
        <v>356652.04</v>
      </c>
      <c r="G1577" s="92" t="str">
        <f>'EMFAC2017EI-2011Class'!H5158</f>
        <v>2022-T6 Instate Construction Small-18</v>
      </c>
      <c r="H1577" s="70">
        <f t="shared" si="49"/>
        <v>0.8571178053472015</v>
      </c>
      <c r="J1577" s="13"/>
      <c r="N1577" s="37"/>
      <c r="O1577" s="36"/>
    </row>
    <row r="1578" spans="1:15" ht="13.7" customHeight="1" x14ac:dyDescent="0.25">
      <c r="A1578" s="85">
        <f>'EMFAC2017EI-2011Class'!B5159</f>
        <v>2022</v>
      </c>
      <c r="B1578" s="86" t="str">
        <f>'EMFAC2017EI-2011Class'!C5159</f>
        <v>T6 Instate Construction Small</v>
      </c>
      <c r="C1578" s="85">
        <f>'EMFAC2017EI-2011Class'!D5159</f>
        <v>2003</v>
      </c>
      <c r="D1578" s="85">
        <f>'EMFAC2017EI-2011Class'!F5159</f>
        <v>19</v>
      </c>
      <c r="E1578" s="87" t="str">
        <f t="shared" si="50"/>
        <v>T6 Instate Construction Small-19</v>
      </c>
      <c r="F1578" s="88">
        <f>VLOOKUP(E1578,HD_Odo!$C$2:$D$1381,2,FALSE)</f>
        <v>367703.03999999998</v>
      </c>
      <c r="G1578" s="92" t="str">
        <f>'EMFAC2017EI-2011Class'!H5159</f>
        <v>2022-T6 Instate Construction Small-19</v>
      </c>
      <c r="H1578" s="70">
        <f t="shared" si="49"/>
        <v>0.91238824744585167</v>
      </c>
      <c r="J1578" s="13"/>
      <c r="N1578" s="37"/>
      <c r="O1578" s="36"/>
    </row>
    <row r="1579" spans="1:15" ht="13.7" customHeight="1" x14ac:dyDescent="0.25">
      <c r="A1579" s="85">
        <f>'EMFAC2017EI-2011Class'!B5160</f>
        <v>2022</v>
      </c>
      <c r="B1579" s="86" t="str">
        <f>'EMFAC2017EI-2011Class'!C5160</f>
        <v>T6 Instate Construction Small</v>
      </c>
      <c r="C1579" s="85">
        <f>'EMFAC2017EI-2011Class'!D5160</f>
        <v>2002</v>
      </c>
      <c r="D1579" s="85">
        <f>'EMFAC2017EI-2011Class'!F5160</f>
        <v>20</v>
      </c>
      <c r="E1579" s="87" t="str">
        <f t="shared" si="50"/>
        <v>T6 Instate Construction Small-20</v>
      </c>
      <c r="F1579" s="88">
        <f>VLOOKUP(E1579,HD_Odo!$C$2:$D$1381,2,FALSE)</f>
        <v>378676.04</v>
      </c>
      <c r="G1579" s="92" t="str">
        <f>'EMFAC2017EI-2011Class'!H5160</f>
        <v>2022-T6 Instate Construction Small-20</v>
      </c>
      <c r="H1579" s="70">
        <f t="shared" si="49"/>
        <v>0.9114031127400859</v>
      </c>
      <c r="J1579" s="13"/>
      <c r="N1579" s="37"/>
      <c r="O1579" s="36"/>
    </row>
    <row r="1580" spans="1:15" ht="13.7" customHeight="1" x14ac:dyDescent="0.25">
      <c r="A1580" s="85">
        <f>'EMFAC2017EI-2011Class'!B5161</f>
        <v>2022</v>
      </c>
      <c r="B1580" s="86" t="str">
        <f>'EMFAC2017EI-2011Class'!C5161</f>
        <v>T6 Instate Construction Small</v>
      </c>
      <c r="C1580" s="85">
        <f>'EMFAC2017EI-2011Class'!D5161</f>
        <v>2001</v>
      </c>
      <c r="D1580" s="85">
        <f>'EMFAC2017EI-2011Class'!F5161</f>
        <v>21</v>
      </c>
      <c r="E1580" s="87" t="str">
        <f t="shared" si="50"/>
        <v>T6 Instate Construction Small-21</v>
      </c>
      <c r="F1580" s="88">
        <f>VLOOKUP(E1580,HD_Odo!$C$2:$D$1381,2,FALSE)</f>
        <v>389550.04</v>
      </c>
      <c r="G1580" s="92" t="str">
        <f>'EMFAC2017EI-2011Class'!H5161</f>
        <v>2022-T6 Instate Construction Small-21</v>
      </c>
      <c r="H1580" s="70">
        <f t="shared" si="49"/>
        <v>0.91046134954826707</v>
      </c>
      <c r="J1580" s="13"/>
      <c r="N1580" s="37"/>
      <c r="O1580" s="36"/>
    </row>
    <row r="1581" spans="1:15" ht="13.7" customHeight="1" x14ac:dyDescent="0.25">
      <c r="A1581" s="85">
        <f>'EMFAC2017EI-2011Class'!B5162</f>
        <v>2022</v>
      </c>
      <c r="B1581" s="86" t="str">
        <f>'EMFAC2017EI-2011Class'!C5162</f>
        <v>T6 Instate Construction Small</v>
      </c>
      <c r="C1581" s="85">
        <f>'EMFAC2017EI-2011Class'!D5162</f>
        <v>2000</v>
      </c>
      <c r="D1581" s="85">
        <f>'EMFAC2017EI-2011Class'!F5162</f>
        <v>22</v>
      </c>
      <c r="E1581" s="87" t="str">
        <f t="shared" si="50"/>
        <v>T6 Instate Construction Small-22</v>
      </c>
      <c r="F1581" s="88">
        <f>VLOOKUP(E1581,HD_Odo!$C$2:$D$1381,2,FALSE)</f>
        <v>400000</v>
      </c>
      <c r="G1581" s="92" t="str">
        <f>'EMFAC2017EI-2011Class'!H5162</f>
        <v>2022-T6 Instate Construction Small-22</v>
      </c>
      <c r="H1581" s="70">
        <f t="shared" si="49"/>
        <v>0.90958699558178424</v>
      </c>
      <c r="J1581" s="13"/>
      <c r="N1581" s="37"/>
      <c r="O1581" s="36"/>
    </row>
    <row r="1582" spans="1:15" ht="13.7" customHeight="1" x14ac:dyDescent="0.25">
      <c r="A1582" s="85">
        <f>'EMFAC2017EI-2011Class'!B5163</f>
        <v>2022</v>
      </c>
      <c r="B1582" s="86" t="str">
        <f>'EMFAC2017EI-2011Class'!C5163</f>
        <v>T6 Instate Construction Small</v>
      </c>
      <c r="C1582" s="85">
        <f>'EMFAC2017EI-2011Class'!D5163</f>
        <v>1999</v>
      </c>
      <c r="D1582" s="85">
        <f>'EMFAC2017EI-2011Class'!F5163</f>
        <v>23</v>
      </c>
      <c r="E1582" s="87" t="str">
        <f t="shared" si="50"/>
        <v>T6 Instate Construction Small-23</v>
      </c>
      <c r="F1582" s="88">
        <f>VLOOKUP(E1582,HD_Odo!$C$2:$D$1381,2,FALSE)</f>
        <v>400000</v>
      </c>
      <c r="G1582" s="92" t="str">
        <f>'EMFAC2017EI-2011Class'!H5163</f>
        <v>2022-T6 Instate Construction Small-23</v>
      </c>
      <c r="H1582" s="70">
        <f t="shared" si="49"/>
        <v>0.90958699558178424</v>
      </c>
      <c r="J1582" s="13"/>
      <c r="N1582" s="37"/>
      <c r="O1582" s="36"/>
    </row>
    <row r="1583" spans="1:15" ht="13.7" customHeight="1" x14ac:dyDescent="0.25">
      <c r="A1583" s="85">
        <f>'EMFAC2017EI-2011Class'!B5164</f>
        <v>2022</v>
      </c>
      <c r="B1583" s="86" t="str">
        <f>'EMFAC2017EI-2011Class'!C5164</f>
        <v>T6 Instate Construction Small</v>
      </c>
      <c r="C1583" s="85">
        <f>'EMFAC2017EI-2011Class'!D5164</f>
        <v>1998</v>
      </c>
      <c r="D1583" s="85">
        <f>'EMFAC2017EI-2011Class'!F5164</f>
        <v>24</v>
      </c>
      <c r="E1583" s="87" t="str">
        <f t="shared" si="50"/>
        <v>T6 Instate Construction Small-24</v>
      </c>
      <c r="F1583" s="88">
        <f>VLOOKUP(E1583,HD_Odo!$C$2:$D$1381,2,FALSE)</f>
        <v>400000</v>
      </c>
      <c r="G1583" s="92" t="str">
        <f>'EMFAC2017EI-2011Class'!H5164</f>
        <v>2022-T6 Instate Construction Small-24</v>
      </c>
      <c r="H1583" s="70">
        <f t="shared" si="49"/>
        <v>0.90958699558178424</v>
      </c>
      <c r="J1583" s="13"/>
      <c r="N1583" s="37"/>
      <c r="O1583" s="36"/>
    </row>
    <row r="1584" spans="1:15" ht="13.7" customHeight="1" x14ac:dyDescent="0.25">
      <c r="A1584" s="85">
        <f>'EMFAC2017EI-2011Class'!B5165</f>
        <v>2022</v>
      </c>
      <c r="B1584" s="86" t="str">
        <f>'EMFAC2017EI-2011Class'!C5165</f>
        <v>T6 Instate Construction Small</v>
      </c>
      <c r="C1584" s="85">
        <f>'EMFAC2017EI-2011Class'!D5165</f>
        <v>1997</v>
      </c>
      <c r="D1584" s="85">
        <f>'EMFAC2017EI-2011Class'!F5165</f>
        <v>25</v>
      </c>
      <c r="E1584" s="87" t="str">
        <f t="shared" si="50"/>
        <v>T6 Instate Construction Small-25</v>
      </c>
      <c r="F1584" s="88">
        <f>VLOOKUP(E1584,HD_Odo!$C$2:$D$1381,2,FALSE)</f>
        <v>400000</v>
      </c>
      <c r="G1584" s="92" t="str">
        <f>'EMFAC2017EI-2011Class'!H5165</f>
        <v>2022-T6 Instate Construction Small-25</v>
      </c>
      <c r="H1584" s="70">
        <f t="shared" si="49"/>
        <v>0.90958699558178424</v>
      </c>
      <c r="J1584" s="13"/>
      <c r="N1584" s="37"/>
      <c r="O1584" s="36"/>
    </row>
    <row r="1585" spans="1:15" ht="13.7" customHeight="1" x14ac:dyDescent="0.25">
      <c r="A1585" s="85">
        <f>'EMFAC2017EI-2011Class'!B5166</f>
        <v>2022</v>
      </c>
      <c r="B1585" s="86" t="str">
        <f>'EMFAC2017EI-2011Class'!C5166</f>
        <v>T6 Instate Construction Small</v>
      </c>
      <c r="C1585" s="85">
        <f>'EMFAC2017EI-2011Class'!D5166</f>
        <v>1996</v>
      </c>
      <c r="D1585" s="85">
        <f>'EMFAC2017EI-2011Class'!F5166</f>
        <v>26</v>
      </c>
      <c r="E1585" s="87" t="str">
        <f t="shared" si="50"/>
        <v>T6 Instate Construction Small-26</v>
      </c>
      <c r="F1585" s="88">
        <f>VLOOKUP(E1585,HD_Odo!$C$2:$D$1381,2,FALSE)</f>
        <v>400000</v>
      </c>
      <c r="G1585" s="92" t="str">
        <f>'EMFAC2017EI-2011Class'!H5166</f>
        <v>2022-T6 Instate Construction Small-26</v>
      </c>
      <c r="H1585" s="70">
        <f t="shared" si="49"/>
        <v>0.90958699558178424</v>
      </c>
      <c r="J1585" s="13"/>
      <c r="N1585" s="37"/>
      <c r="O1585" s="36"/>
    </row>
    <row r="1586" spans="1:15" ht="13.7" customHeight="1" x14ac:dyDescent="0.25">
      <c r="A1586" s="85">
        <f>'EMFAC2017EI-2011Class'!B5167</f>
        <v>2022</v>
      </c>
      <c r="B1586" s="86" t="str">
        <f>'EMFAC2017EI-2011Class'!C5167</f>
        <v>T6 Instate Construction Small</v>
      </c>
      <c r="C1586" s="85">
        <f>'EMFAC2017EI-2011Class'!D5167</f>
        <v>1995</v>
      </c>
      <c r="D1586" s="85">
        <f>'EMFAC2017EI-2011Class'!F5167</f>
        <v>27</v>
      </c>
      <c r="E1586" s="87" t="str">
        <f t="shared" si="50"/>
        <v>T6 Instate Construction Small-27</v>
      </c>
      <c r="F1586" s="88">
        <f>VLOOKUP(E1586,HD_Odo!$C$2:$D$1381,2,FALSE)</f>
        <v>400000</v>
      </c>
      <c r="G1586" s="92" t="str">
        <f>'EMFAC2017EI-2011Class'!H5167</f>
        <v>2022-T6 Instate Construction Small-27</v>
      </c>
      <c r="H1586" s="70">
        <f t="shared" si="49"/>
        <v>0.90958699558178424</v>
      </c>
      <c r="J1586" s="13"/>
      <c r="N1586" s="37"/>
      <c r="O1586" s="36"/>
    </row>
    <row r="1587" spans="1:15" ht="13.7" customHeight="1" x14ac:dyDescent="0.25">
      <c r="A1587" s="85">
        <f>'EMFAC2017EI-2011Class'!B5168</f>
        <v>2022</v>
      </c>
      <c r="B1587" s="86" t="str">
        <f>'EMFAC2017EI-2011Class'!C5168</f>
        <v>T6 Instate Construction Small</v>
      </c>
      <c r="C1587" s="85">
        <f>'EMFAC2017EI-2011Class'!D5168</f>
        <v>1994</v>
      </c>
      <c r="D1587" s="85">
        <f>'EMFAC2017EI-2011Class'!F5168</f>
        <v>28</v>
      </c>
      <c r="E1587" s="87" t="str">
        <f t="shared" si="50"/>
        <v>T6 Instate Construction Small-28</v>
      </c>
      <c r="F1587" s="88">
        <f>VLOOKUP(E1587,HD_Odo!$C$2:$D$1381,2,FALSE)</f>
        <v>400000</v>
      </c>
      <c r="G1587" s="92" t="str">
        <f>'EMFAC2017EI-2011Class'!H5168</f>
        <v>2022-T6 Instate Construction Small-28</v>
      </c>
      <c r="H1587" s="70">
        <f t="shared" si="49"/>
        <v>0.90958699558178424</v>
      </c>
      <c r="J1587" s="13"/>
      <c r="N1587" s="37"/>
      <c r="O1587" s="36"/>
    </row>
    <row r="1588" spans="1:15" ht="13.7" customHeight="1" x14ac:dyDescent="0.25">
      <c r="A1588" s="85">
        <f>'EMFAC2017EI-2011Class'!B5169</f>
        <v>2022</v>
      </c>
      <c r="B1588" s="86" t="str">
        <f>'EMFAC2017EI-2011Class'!C5169</f>
        <v>T6 Instate Construction Small</v>
      </c>
      <c r="C1588" s="85">
        <f>'EMFAC2017EI-2011Class'!D5169</f>
        <v>1993</v>
      </c>
      <c r="D1588" s="85">
        <f>'EMFAC2017EI-2011Class'!F5169</f>
        <v>29</v>
      </c>
      <c r="E1588" s="87" t="str">
        <f t="shared" si="50"/>
        <v>T6 Instate Construction Small-29</v>
      </c>
      <c r="F1588" s="88">
        <f>VLOOKUP(E1588,HD_Odo!$C$2:$D$1381,2,FALSE)</f>
        <v>400000</v>
      </c>
      <c r="G1588" s="92" t="str">
        <f>'EMFAC2017EI-2011Class'!H5169</f>
        <v>2022-T6 Instate Construction Small-29</v>
      </c>
      <c r="H1588" s="70">
        <f t="shared" si="49"/>
        <v>1</v>
      </c>
      <c r="J1588" s="13"/>
      <c r="N1588" s="37"/>
      <c r="O1588" s="36"/>
    </row>
    <row r="1589" spans="1:15" ht="13.7" customHeight="1" x14ac:dyDescent="0.25">
      <c r="A1589" s="85">
        <f>'EMFAC2017EI-2011Class'!B5170</f>
        <v>2022</v>
      </c>
      <c r="B1589" s="86" t="str">
        <f>'EMFAC2017EI-2011Class'!C5170</f>
        <v>T6 Instate Construction Small</v>
      </c>
      <c r="C1589" s="85">
        <f>'EMFAC2017EI-2011Class'!D5170</f>
        <v>1992</v>
      </c>
      <c r="D1589" s="85">
        <f>'EMFAC2017EI-2011Class'!F5170</f>
        <v>30</v>
      </c>
      <c r="E1589" s="87" t="str">
        <f t="shared" si="50"/>
        <v>T6 Instate Construction Small-30</v>
      </c>
      <c r="F1589" s="88">
        <f>VLOOKUP(E1589,HD_Odo!$C$2:$D$1381,2,FALSE)</f>
        <v>400000</v>
      </c>
      <c r="G1589" s="92" t="str">
        <f>'EMFAC2017EI-2011Class'!H5170</f>
        <v>2022-T6 Instate Construction Small-30</v>
      </c>
      <c r="H1589" s="70">
        <f t="shared" si="49"/>
        <v>1</v>
      </c>
      <c r="J1589" s="13"/>
      <c r="N1589" s="37"/>
      <c r="O1589" s="36"/>
    </row>
    <row r="1590" spans="1:15" ht="13.7" customHeight="1" x14ac:dyDescent="0.25">
      <c r="A1590" s="85">
        <f>'EMFAC2017EI-2011Class'!B5171</f>
        <v>2022</v>
      </c>
      <c r="B1590" s="86" t="str">
        <f>'EMFAC2017EI-2011Class'!C5171</f>
        <v>T6 Instate Construction Small</v>
      </c>
      <c r="C1590" s="85">
        <f>'EMFAC2017EI-2011Class'!D5171</f>
        <v>1991</v>
      </c>
      <c r="D1590" s="85">
        <f>'EMFAC2017EI-2011Class'!F5171</f>
        <v>31</v>
      </c>
      <c r="E1590" s="87" t="str">
        <f t="shared" si="50"/>
        <v>T6 Instate Construction Small-31</v>
      </c>
      <c r="F1590" s="88">
        <f>VLOOKUP(E1590,HD_Odo!$C$2:$D$1381,2,FALSE)</f>
        <v>400000</v>
      </c>
      <c r="G1590" s="92" t="str">
        <f>'EMFAC2017EI-2011Class'!H5171</f>
        <v>2022-T6 Instate Construction Small-31</v>
      </c>
      <c r="H1590" s="70">
        <f t="shared" si="49"/>
        <v>1</v>
      </c>
      <c r="J1590" s="13"/>
      <c r="N1590" s="37"/>
      <c r="O1590" s="36"/>
    </row>
    <row r="1591" spans="1:15" ht="13.7" customHeight="1" x14ac:dyDescent="0.25">
      <c r="A1591" s="85">
        <f>'EMFAC2017EI-2011Class'!B5172</f>
        <v>2022</v>
      </c>
      <c r="B1591" s="86" t="str">
        <f>'EMFAC2017EI-2011Class'!C5172</f>
        <v>T6 Instate Construction Small</v>
      </c>
      <c r="C1591" s="85">
        <f>'EMFAC2017EI-2011Class'!D5172</f>
        <v>1990</v>
      </c>
      <c r="D1591" s="85">
        <f>'EMFAC2017EI-2011Class'!F5172</f>
        <v>32</v>
      </c>
      <c r="E1591" s="87" t="str">
        <f t="shared" si="50"/>
        <v>T6 Instate Construction Small-32</v>
      </c>
      <c r="F1591" s="88">
        <f>VLOOKUP(E1591,HD_Odo!$C$2:$D$1381,2,FALSE)</f>
        <v>400000</v>
      </c>
      <c r="G1591" s="92" t="str">
        <f>'EMFAC2017EI-2011Class'!H5172</f>
        <v>2022-T6 Instate Construction Small-32</v>
      </c>
      <c r="H1591" s="70">
        <f t="shared" si="49"/>
        <v>1</v>
      </c>
      <c r="J1591" s="13"/>
      <c r="N1591" s="37"/>
      <c r="O1591" s="36"/>
    </row>
    <row r="1592" spans="1:15" ht="13.7" customHeight="1" x14ac:dyDescent="0.25">
      <c r="A1592" s="85">
        <f>'EMFAC2017EI-2011Class'!B5173</f>
        <v>2022</v>
      </c>
      <c r="B1592" s="86" t="str">
        <f>'EMFAC2017EI-2011Class'!C5173</f>
        <v>T6 Instate Construction Small</v>
      </c>
      <c r="C1592" s="85">
        <f>'EMFAC2017EI-2011Class'!D5173</f>
        <v>1989</v>
      </c>
      <c r="D1592" s="85">
        <f>'EMFAC2017EI-2011Class'!F5173</f>
        <v>33</v>
      </c>
      <c r="E1592" s="87" t="str">
        <f t="shared" si="50"/>
        <v>T6 Instate Construction Small-33</v>
      </c>
      <c r="F1592" s="88">
        <f>VLOOKUP(E1592,HD_Odo!$C$2:$D$1381,2,FALSE)</f>
        <v>400000</v>
      </c>
      <c r="G1592" s="92" t="str">
        <f>'EMFAC2017EI-2011Class'!H5173</f>
        <v>2022-T6 Instate Construction Small-33</v>
      </c>
      <c r="H1592" s="70">
        <f t="shared" si="49"/>
        <v>1</v>
      </c>
      <c r="J1592" s="13"/>
      <c r="N1592" s="37"/>
      <c r="O1592" s="36"/>
    </row>
    <row r="1593" spans="1:15" ht="13.7" customHeight="1" x14ac:dyDescent="0.25">
      <c r="A1593" s="85">
        <f>'EMFAC2017EI-2011Class'!B5174</f>
        <v>2022</v>
      </c>
      <c r="B1593" s="86" t="str">
        <f>'EMFAC2017EI-2011Class'!C5174</f>
        <v>T6 Instate Construction Small</v>
      </c>
      <c r="C1593" s="85">
        <f>'EMFAC2017EI-2011Class'!D5174</f>
        <v>1988</v>
      </c>
      <c r="D1593" s="85">
        <f>'EMFAC2017EI-2011Class'!F5174</f>
        <v>34</v>
      </c>
      <c r="E1593" s="87" t="str">
        <f t="shared" si="50"/>
        <v>T6 Instate Construction Small-34</v>
      </c>
      <c r="F1593" s="88">
        <f>VLOOKUP(E1593,HD_Odo!$C$2:$D$1381,2,FALSE)</f>
        <v>400000</v>
      </c>
      <c r="G1593" s="92" t="str">
        <f>'EMFAC2017EI-2011Class'!H5174</f>
        <v>2022-T6 Instate Construction Small-34</v>
      </c>
      <c r="H1593" s="70">
        <f t="shared" si="49"/>
        <v>1</v>
      </c>
      <c r="J1593" s="13"/>
      <c r="N1593" s="37"/>
      <c r="O1593" s="36"/>
    </row>
    <row r="1594" spans="1:15" ht="13.7" customHeight="1" x14ac:dyDescent="0.25">
      <c r="A1594" s="85">
        <f>'EMFAC2017EI-2011Class'!B5175</f>
        <v>2022</v>
      </c>
      <c r="B1594" s="86" t="str">
        <f>'EMFAC2017EI-2011Class'!C5175</f>
        <v>T6 Instate Construction Small</v>
      </c>
      <c r="C1594" s="85">
        <f>'EMFAC2017EI-2011Class'!D5175</f>
        <v>1987</v>
      </c>
      <c r="D1594" s="85">
        <f>'EMFAC2017EI-2011Class'!F5175</f>
        <v>35</v>
      </c>
      <c r="E1594" s="87" t="str">
        <f t="shared" si="50"/>
        <v>T6 Instate Construction Small-35</v>
      </c>
      <c r="F1594" s="88">
        <f>VLOOKUP(E1594,HD_Odo!$C$2:$D$1381,2,FALSE)</f>
        <v>400000</v>
      </c>
      <c r="G1594" s="92" t="str">
        <f>'EMFAC2017EI-2011Class'!H5175</f>
        <v>2022-T6 Instate Construction Small-35</v>
      </c>
      <c r="H1594" s="70">
        <f t="shared" si="49"/>
        <v>1</v>
      </c>
      <c r="J1594" s="13"/>
      <c r="N1594" s="37"/>
      <c r="O1594" s="36"/>
    </row>
    <row r="1595" spans="1:15" ht="13.7" customHeight="1" x14ac:dyDescent="0.25">
      <c r="A1595" s="85">
        <f>'EMFAC2017EI-2011Class'!B5176</f>
        <v>2022</v>
      </c>
      <c r="B1595" s="86" t="str">
        <f>'EMFAC2017EI-2011Class'!C5176</f>
        <v>T6 Instate Construction Small</v>
      </c>
      <c r="C1595" s="85">
        <f>'EMFAC2017EI-2011Class'!D5176</f>
        <v>1986</v>
      </c>
      <c r="D1595" s="85">
        <f>'EMFAC2017EI-2011Class'!F5176</f>
        <v>36</v>
      </c>
      <c r="E1595" s="87" t="str">
        <f t="shared" si="50"/>
        <v>T6 Instate Construction Small-36</v>
      </c>
      <c r="F1595" s="88">
        <f>VLOOKUP(E1595,HD_Odo!$C$2:$D$1381,2,FALSE)</f>
        <v>400000</v>
      </c>
      <c r="G1595" s="92" t="str">
        <f>'EMFAC2017EI-2011Class'!H5176</f>
        <v>2022-T6 Instate Construction Small-36</v>
      </c>
      <c r="H1595" s="70">
        <f t="shared" si="49"/>
        <v>1</v>
      </c>
      <c r="J1595" s="13"/>
      <c r="N1595" s="37"/>
      <c r="O1595" s="36"/>
    </row>
    <row r="1596" spans="1:15" ht="13.7" customHeight="1" x14ac:dyDescent="0.25">
      <c r="A1596" s="85">
        <f>'EMFAC2017EI-2011Class'!B5177</f>
        <v>2022</v>
      </c>
      <c r="B1596" s="86" t="str">
        <f>'EMFAC2017EI-2011Class'!C5177</f>
        <v>T6 Instate Construction Small</v>
      </c>
      <c r="C1596" s="85">
        <f>'EMFAC2017EI-2011Class'!D5177</f>
        <v>1985</v>
      </c>
      <c r="D1596" s="85">
        <f>'EMFAC2017EI-2011Class'!F5177</f>
        <v>37</v>
      </c>
      <c r="E1596" s="87" t="str">
        <f t="shared" si="50"/>
        <v>T6 Instate Construction Small-37</v>
      </c>
      <c r="F1596" s="88">
        <f>VLOOKUP(E1596,HD_Odo!$C$2:$D$1381,2,FALSE)</f>
        <v>400000</v>
      </c>
      <c r="G1596" s="92" t="str">
        <f>'EMFAC2017EI-2011Class'!H5177</f>
        <v>2022-T6 Instate Construction Small-37</v>
      </c>
      <c r="H1596" s="70">
        <f t="shared" ref="H1596:H1659" si="51">IF(C1596&lt;1994,1,IF(C1596&lt;2004,($U$3+$V$3*(F1596/10000))/($E$3+$F$3*(F1596/10000)),IF(C1596&lt;2008,($U$4+$V$4*(F1596/10000))/($E$4+$F$4*(F1596/10000)),IF(C1596&lt;2011,($U$5+$V$5*(F1596/10000))/($E$5+$F$5*(F1596/10000)),IF(C1596&lt;2014,($U$6+$V$6*(F1596/10000))/($E$6+$F$6*(F1596/10000)),($U$7+$V$7*(F1596/10000))/($E$7+$F$7*(F1596/10000)))))))</f>
        <v>1</v>
      </c>
      <c r="J1596" s="13"/>
      <c r="N1596" s="37"/>
      <c r="O1596" s="36"/>
    </row>
    <row r="1597" spans="1:15" ht="13.7" customHeight="1" x14ac:dyDescent="0.25">
      <c r="A1597" s="85">
        <f>'EMFAC2017EI-2011Class'!B5178</f>
        <v>2022</v>
      </c>
      <c r="B1597" s="86" t="str">
        <f>'EMFAC2017EI-2011Class'!C5178</f>
        <v>T6 Instate Construction Small</v>
      </c>
      <c r="C1597" s="85">
        <f>'EMFAC2017EI-2011Class'!D5178</f>
        <v>1984</v>
      </c>
      <c r="D1597" s="85">
        <f>'EMFAC2017EI-2011Class'!F5178</f>
        <v>38</v>
      </c>
      <c r="E1597" s="87" t="str">
        <f t="shared" si="50"/>
        <v>T6 Instate Construction Small-38</v>
      </c>
      <c r="F1597" s="88">
        <f>VLOOKUP(E1597,HD_Odo!$C$2:$D$1381,2,FALSE)</f>
        <v>400000</v>
      </c>
      <c r="G1597" s="92" t="str">
        <f>'EMFAC2017EI-2011Class'!H5178</f>
        <v>2022-T6 Instate Construction Small-38</v>
      </c>
      <c r="H1597" s="70">
        <f t="shared" si="51"/>
        <v>1</v>
      </c>
      <c r="J1597" s="13"/>
      <c r="N1597" s="37"/>
      <c r="O1597" s="36"/>
    </row>
    <row r="1598" spans="1:15" ht="13.7" customHeight="1" x14ac:dyDescent="0.25">
      <c r="A1598" s="85">
        <f>'EMFAC2017EI-2011Class'!B5179</f>
        <v>2022</v>
      </c>
      <c r="B1598" s="86" t="str">
        <f>'EMFAC2017EI-2011Class'!C5179</f>
        <v>T6 Instate Construction Small</v>
      </c>
      <c r="C1598" s="85">
        <f>'EMFAC2017EI-2011Class'!D5179</f>
        <v>1983</v>
      </c>
      <c r="D1598" s="85">
        <f>'EMFAC2017EI-2011Class'!F5179</f>
        <v>39</v>
      </c>
      <c r="E1598" s="87" t="str">
        <f t="shared" si="50"/>
        <v>T6 Instate Construction Small-39</v>
      </c>
      <c r="F1598" s="88">
        <f>VLOOKUP(E1598,HD_Odo!$C$2:$D$1381,2,FALSE)</f>
        <v>400000</v>
      </c>
      <c r="G1598" s="92" t="str">
        <f>'EMFAC2017EI-2011Class'!H5179</f>
        <v>2022-T6 Instate Construction Small-39</v>
      </c>
      <c r="H1598" s="70">
        <f t="shared" si="51"/>
        <v>1</v>
      </c>
      <c r="J1598" s="13"/>
      <c r="N1598" s="37"/>
      <c r="O1598" s="36"/>
    </row>
    <row r="1599" spans="1:15" ht="13.7" customHeight="1" x14ac:dyDescent="0.25">
      <c r="A1599" s="85">
        <f>'EMFAC2017EI-2011Class'!B5180</f>
        <v>2022</v>
      </c>
      <c r="B1599" s="86" t="str">
        <f>'EMFAC2017EI-2011Class'!C5180</f>
        <v>T6 Instate Construction Small</v>
      </c>
      <c r="C1599" s="85">
        <f>'EMFAC2017EI-2011Class'!D5180</f>
        <v>1982</v>
      </c>
      <c r="D1599" s="85">
        <f>'EMFAC2017EI-2011Class'!F5180</f>
        <v>40</v>
      </c>
      <c r="E1599" s="87" t="str">
        <f t="shared" si="50"/>
        <v>T6 Instate Construction Small-40</v>
      </c>
      <c r="F1599" s="88">
        <f>VLOOKUP(E1599,HD_Odo!$C$2:$D$1381,2,FALSE)</f>
        <v>400000</v>
      </c>
      <c r="G1599" s="92" t="str">
        <f>'EMFAC2017EI-2011Class'!H5180</f>
        <v>2022-T6 Instate Construction Small-40</v>
      </c>
      <c r="H1599" s="70">
        <f t="shared" si="51"/>
        <v>1</v>
      </c>
      <c r="J1599" s="13"/>
      <c r="N1599" s="37"/>
      <c r="O1599" s="36"/>
    </row>
    <row r="1600" spans="1:15" ht="13.7" customHeight="1" x14ac:dyDescent="0.25">
      <c r="A1600" s="85">
        <f>'EMFAC2017EI-2011Class'!B5181</f>
        <v>2022</v>
      </c>
      <c r="B1600" s="86" t="str">
        <f>'EMFAC2017EI-2011Class'!C5181</f>
        <v>T6 Instate Construction Small</v>
      </c>
      <c r="C1600" s="85">
        <f>'EMFAC2017EI-2011Class'!D5181</f>
        <v>1981</v>
      </c>
      <c r="D1600" s="85">
        <f>'EMFAC2017EI-2011Class'!F5181</f>
        <v>41</v>
      </c>
      <c r="E1600" s="87" t="str">
        <f t="shared" si="50"/>
        <v>T6 Instate Construction Small-41</v>
      </c>
      <c r="F1600" s="88">
        <f>VLOOKUP(E1600,HD_Odo!$C$2:$D$1381,2,FALSE)</f>
        <v>400000</v>
      </c>
      <c r="G1600" s="92" t="str">
        <f>'EMFAC2017EI-2011Class'!H5181</f>
        <v>2022-T6 Instate Construction Small-41</v>
      </c>
      <c r="H1600" s="70">
        <f t="shared" si="51"/>
        <v>1</v>
      </c>
      <c r="J1600" s="13"/>
      <c r="N1600" s="37"/>
      <c r="O1600" s="36"/>
    </row>
    <row r="1601" spans="1:15" ht="13.7" customHeight="1" x14ac:dyDescent="0.25">
      <c r="A1601" s="85">
        <f>'EMFAC2017EI-2011Class'!B5182</f>
        <v>2022</v>
      </c>
      <c r="B1601" s="86" t="str">
        <f>'EMFAC2017EI-2011Class'!C5182</f>
        <v>T6 Instate Construction Small</v>
      </c>
      <c r="C1601" s="85">
        <f>'EMFAC2017EI-2011Class'!D5182</f>
        <v>1979</v>
      </c>
      <c r="D1601" s="85">
        <f>'EMFAC2017EI-2011Class'!F5182</f>
        <v>43</v>
      </c>
      <c r="E1601" s="87" t="str">
        <f t="shared" si="50"/>
        <v>T6 Instate Construction Small-43</v>
      </c>
      <c r="F1601" s="88">
        <f>VLOOKUP(E1601,HD_Odo!$C$2:$D$1381,2,FALSE)</f>
        <v>400000</v>
      </c>
      <c r="G1601" s="92" t="str">
        <f>'EMFAC2017EI-2011Class'!H5182</f>
        <v>2022-T6 Instate Construction Small-43</v>
      </c>
      <c r="H1601" s="70">
        <f t="shared" si="51"/>
        <v>1</v>
      </c>
      <c r="J1601" s="13"/>
      <c r="N1601" s="37"/>
      <c r="O1601" s="36"/>
    </row>
    <row r="1602" spans="1:15" ht="13.7" customHeight="1" x14ac:dyDescent="0.25">
      <c r="A1602" s="85">
        <f>'EMFAC2017EI-2011Class'!B5183</f>
        <v>2022</v>
      </c>
      <c r="B1602" s="86" t="str">
        <f>'EMFAC2017EI-2011Class'!C5183</f>
        <v>T6 Instate Construction Small</v>
      </c>
      <c r="C1602" s="85">
        <f>'EMFAC2017EI-2011Class'!D5183</f>
        <v>1978</v>
      </c>
      <c r="D1602" s="85">
        <f>'EMFAC2017EI-2011Class'!F5183</f>
        <v>44</v>
      </c>
      <c r="E1602" s="87" t="str">
        <f t="shared" si="50"/>
        <v>T6 Instate Construction Small-44</v>
      </c>
      <c r="F1602" s="88">
        <f>VLOOKUP(E1602,HD_Odo!$C$2:$D$1381,2,FALSE)</f>
        <v>400000</v>
      </c>
      <c r="G1602" s="92" t="str">
        <f>'EMFAC2017EI-2011Class'!H5183</f>
        <v>2022-T6 Instate Construction Small-44</v>
      </c>
      <c r="H1602" s="70">
        <f t="shared" si="51"/>
        <v>1</v>
      </c>
      <c r="J1602" s="13"/>
      <c r="N1602" s="37"/>
      <c r="O1602" s="36"/>
    </row>
    <row r="1603" spans="1:15" ht="13.7" customHeight="1" x14ac:dyDescent="0.25">
      <c r="A1603" s="85">
        <f>'EMFAC2017EI-2011Class'!B5184</f>
        <v>2022</v>
      </c>
      <c r="B1603" s="86" t="str">
        <f>'EMFAC2017EI-2011Class'!C5184</f>
        <v>T6 Instate Heavy</v>
      </c>
      <c r="C1603" s="85">
        <f>'EMFAC2017EI-2011Class'!D5184</f>
        <v>2023</v>
      </c>
      <c r="D1603" s="85">
        <f>'EMFAC2017EI-2011Class'!F5184</f>
        <v>-1</v>
      </c>
      <c r="E1603" s="87" t="str">
        <f t="shared" si="50"/>
        <v>T6 Instate Heavy--1</v>
      </c>
      <c r="F1603" s="88">
        <f>VLOOKUP(E1603,HD_Odo!$C$2:$D$1381,2,FALSE)</f>
        <v>0</v>
      </c>
      <c r="G1603" s="92" t="str">
        <f>'EMFAC2017EI-2011Class'!H5184</f>
        <v>2022-T6 Instate Heavy--1</v>
      </c>
      <c r="H1603" s="70">
        <f t="shared" si="51"/>
        <v>1</v>
      </c>
      <c r="J1603" s="13"/>
      <c r="N1603" s="37"/>
      <c r="O1603" s="36"/>
    </row>
    <row r="1604" spans="1:15" ht="13.7" customHeight="1" x14ac:dyDescent="0.25">
      <c r="A1604" s="85">
        <f>'EMFAC2017EI-2011Class'!B5185</f>
        <v>2022</v>
      </c>
      <c r="B1604" s="86" t="str">
        <f>'EMFAC2017EI-2011Class'!C5185</f>
        <v>T6 Instate Heavy</v>
      </c>
      <c r="C1604" s="85">
        <f>'EMFAC2017EI-2011Class'!D5185</f>
        <v>2022</v>
      </c>
      <c r="D1604" s="85">
        <f>'EMFAC2017EI-2011Class'!F5185</f>
        <v>0</v>
      </c>
      <c r="E1604" s="87" t="str">
        <f t="shared" si="50"/>
        <v>T6 Instate Heavy-0</v>
      </c>
      <c r="F1604" s="88">
        <f>VLOOKUP(E1604,HD_Odo!$C$2:$D$1381,2,FALSE)</f>
        <v>26110</v>
      </c>
      <c r="G1604" s="92" t="str">
        <f>'EMFAC2017EI-2011Class'!H5185</f>
        <v>2022-T6 Instate Heavy-0</v>
      </c>
      <c r="H1604" s="70">
        <f t="shared" si="51"/>
        <v>0.94335171380793559</v>
      </c>
      <c r="J1604" s="13"/>
      <c r="N1604" s="37"/>
      <c r="O1604" s="36"/>
    </row>
    <row r="1605" spans="1:15" ht="13.7" customHeight="1" x14ac:dyDescent="0.25">
      <c r="A1605" s="85">
        <f>'EMFAC2017EI-2011Class'!B5186</f>
        <v>2022</v>
      </c>
      <c r="B1605" s="86" t="str">
        <f>'EMFAC2017EI-2011Class'!C5186</f>
        <v>T6 Instate Heavy</v>
      </c>
      <c r="C1605" s="85">
        <f>'EMFAC2017EI-2011Class'!D5186</f>
        <v>2021</v>
      </c>
      <c r="D1605" s="85">
        <f>'EMFAC2017EI-2011Class'!F5186</f>
        <v>1</v>
      </c>
      <c r="E1605" s="87" t="str">
        <f t="shared" si="50"/>
        <v>T6 Instate Heavy-1</v>
      </c>
      <c r="F1605" s="88">
        <f>VLOOKUP(E1605,HD_Odo!$C$2:$D$1381,2,FALSE)</f>
        <v>52220.02</v>
      </c>
      <c r="G1605" s="92" t="str">
        <f>'EMFAC2017EI-2011Class'!H5186</f>
        <v>2022-T6 Instate Heavy-1</v>
      </c>
      <c r="H1605" s="70">
        <f t="shared" si="51"/>
        <v>0.90264584417246152</v>
      </c>
      <c r="J1605" s="13"/>
      <c r="N1605" s="37"/>
      <c r="O1605" s="36"/>
    </row>
    <row r="1606" spans="1:15" ht="13.7" customHeight="1" x14ac:dyDescent="0.25">
      <c r="A1606" s="85">
        <f>'EMFAC2017EI-2011Class'!B5187</f>
        <v>2022</v>
      </c>
      <c r="B1606" s="86" t="str">
        <f>'EMFAC2017EI-2011Class'!C5187</f>
        <v>T6 Instate Heavy</v>
      </c>
      <c r="C1606" s="85">
        <f>'EMFAC2017EI-2011Class'!D5187</f>
        <v>2020</v>
      </c>
      <c r="D1606" s="85">
        <f>'EMFAC2017EI-2011Class'!F5187</f>
        <v>2</v>
      </c>
      <c r="E1606" s="87" t="str">
        <f t="shared" si="50"/>
        <v>T6 Instate Heavy-2</v>
      </c>
      <c r="F1606" s="88">
        <f>VLOOKUP(E1606,HD_Odo!$C$2:$D$1381,2,FALSE)</f>
        <v>78443.02</v>
      </c>
      <c r="G1606" s="92" t="str">
        <f>'EMFAC2017EI-2011Class'!H5187</f>
        <v>2022-T6 Instate Heavy-2</v>
      </c>
      <c r="H1606" s="70">
        <f t="shared" si="51"/>
        <v>0.87186637629995578</v>
      </c>
      <c r="J1606" s="13"/>
      <c r="N1606" s="37"/>
      <c r="O1606" s="36"/>
    </row>
    <row r="1607" spans="1:15" ht="13.7" customHeight="1" x14ac:dyDescent="0.25">
      <c r="A1607" s="85">
        <f>'EMFAC2017EI-2011Class'!B5188</f>
        <v>2022</v>
      </c>
      <c r="B1607" s="86" t="str">
        <f>'EMFAC2017EI-2011Class'!C5188</f>
        <v>T6 Instate Heavy</v>
      </c>
      <c r="C1607" s="85">
        <f>'EMFAC2017EI-2011Class'!D5188</f>
        <v>2019</v>
      </c>
      <c r="D1607" s="85">
        <f>'EMFAC2017EI-2011Class'!F5188</f>
        <v>3</v>
      </c>
      <c r="E1607" s="87" t="str">
        <f t="shared" si="50"/>
        <v>T6 Instate Heavy-3</v>
      </c>
      <c r="F1607" s="88">
        <f>VLOOKUP(E1607,HD_Odo!$C$2:$D$1381,2,FALSE)</f>
        <v>104183.02</v>
      </c>
      <c r="G1607" s="92" t="str">
        <f>'EMFAC2017EI-2011Class'!H5188</f>
        <v>2022-T6 Instate Heavy-3</v>
      </c>
      <c r="H1607" s="70">
        <f t="shared" si="51"/>
        <v>0.84826362852098725</v>
      </c>
      <c r="J1607" s="13"/>
      <c r="N1607" s="37"/>
      <c r="O1607" s="36"/>
    </row>
    <row r="1608" spans="1:15" ht="13.7" customHeight="1" x14ac:dyDescent="0.25">
      <c r="A1608" s="85">
        <f>'EMFAC2017EI-2011Class'!B5189</f>
        <v>2022</v>
      </c>
      <c r="B1608" s="86" t="str">
        <f>'EMFAC2017EI-2011Class'!C5189</f>
        <v>T6 Instate Heavy</v>
      </c>
      <c r="C1608" s="85">
        <f>'EMFAC2017EI-2011Class'!D5189</f>
        <v>2018</v>
      </c>
      <c r="D1608" s="85">
        <f>'EMFAC2017EI-2011Class'!F5189</f>
        <v>4</v>
      </c>
      <c r="E1608" s="87" t="str">
        <f t="shared" si="50"/>
        <v>T6 Instate Heavy-4</v>
      </c>
      <c r="F1608" s="88">
        <f>VLOOKUP(E1608,HD_Odo!$C$2:$D$1381,2,FALSE)</f>
        <v>129033.02</v>
      </c>
      <c r="G1608" s="92" t="str">
        <f>'EMFAC2017EI-2011Class'!H5189</f>
        <v>2022-T6 Instate Heavy-4</v>
      </c>
      <c r="H1608" s="70">
        <f t="shared" si="51"/>
        <v>0.82987074829586305</v>
      </c>
      <c r="J1608" s="13"/>
      <c r="N1608" s="37"/>
      <c r="O1608" s="36"/>
    </row>
    <row r="1609" spans="1:15" ht="13.7" customHeight="1" x14ac:dyDescent="0.25">
      <c r="A1609" s="85">
        <f>'EMFAC2017EI-2011Class'!B5190</f>
        <v>2022</v>
      </c>
      <c r="B1609" s="86" t="str">
        <f>'EMFAC2017EI-2011Class'!C5190</f>
        <v>T6 Instate Heavy</v>
      </c>
      <c r="C1609" s="85">
        <f>'EMFAC2017EI-2011Class'!D5190</f>
        <v>2017</v>
      </c>
      <c r="D1609" s="85">
        <f>'EMFAC2017EI-2011Class'!F5190</f>
        <v>5</v>
      </c>
      <c r="E1609" s="87" t="str">
        <f t="shared" si="50"/>
        <v>T6 Instate Heavy-5</v>
      </c>
      <c r="F1609" s="88">
        <f>VLOOKUP(E1609,HD_Odo!$C$2:$D$1381,2,FALSE)</f>
        <v>152742.01999999999</v>
      </c>
      <c r="G1609" s="92" t="str">
        <f>'EMFAC2017EI-2011Class'!H5190</f>
        <v>2022-T6 Instate Heavy-5</v>
      </c>
      <c r="H1609" s="70">
        <f t="shared" si="51"/>
        <v>0.8153010801453775</v>
      </c>
      <c r="J1609" s="13"/>
      <c r="N1609" s="37"/>
      <c r="O1609" s="36"/>
    </row>
    <row r="1610" spans="1:15" ht="13.7" customHeight="1" x14ac:dyDescent="0.25">
      <c r="A1610" s="85">
        <f>'EMFAC2017EI-2011Class'!B5191</f>
        <v>2022</v>
      </c>
      <c r="B1610" s="86" t="str">
        <f>'EMFAC2017EI-2011Class'!C5191</f>
        <v>T6 Instate Heavy</v>
      </c>
      <c r="C1610" s="85">
        <f>'EMFAC2017EI-2011Class'!D5191</f>
        <v>2016</v>
      </c>
      <c r="D1610" s="85">
        <f>'EMFAC2017EI-2011Class'!F5191</f>
        <v>6</v>
      </c>
      <c r="E1610" s="87" t="str">
        <f t="shared" si="50"/>
        <v>T6 Instate Heavy-6</v>
      </c>
      <c r="F1610" s="88">
        <f>VLOOKUP(E1610,HD_Odo!$C$2:$D$1381,2,FALSE)</f>
        <v>175186.02</v>
      </c>
      <c r="G1610" s="92" t="str">
        <f>'EMFAC2017EI-2011Class'!H5191</f>
        <v>2022-T6 Instate Heavy-6</v>
      </c>
      <c r="H1610" s="70">
        <f t="shared" si="51"/>
        <v>0.80357204169326801</v>
      </c>
      <c r="J1610" s="13"/>
      <c r="N1610" s="37"/>
      <c r="O1610" s="36"/>
    </row>
    <row r="1611" spans="1:15" ht="13.7" customHeight="1" x14ac:dyDescent="0.25">
      <c r="A1611" s="85">
        <f>'EMFAC2017EI-2011Class'!B5192</f>
        <v>2022</v>
      </c>
      <c r="B1611" s="86" t="str">
        <f>'EMFAC2017EI-2011Class'!C5192</f>
        <v>T6 Instate Heavy</v>
      </c>
      <c r="C1611" s="85">
        <f>'EMFAC2017EI-2011Class'!D5192</f>
        <v>2015</v>
      </c>
      <c r="D1611" s="85">
        <f>'EMFAC2017EI-2011Class'!F5192</f>
        <v>7</v>
      </c>
      <c r="E1611" s="87" t="str">
        <f t="shared" ref="E1611:E1674" si="52">CONCATENATE(B1611,"-",D1611)</f>
        <v>T6 Instate Heavy-7</v>
      </c>
      <c r="F1611" s="88">
        <f>VLOOKUP(E1611,HD_Odo!$C$2:$D$1381,2,FALSE)</f>
        <v>196337.04</v>
      </c>
      <c r="G1611" s="92" t="str">
        <f>'EMFAC2017EI-2011Class'!H5192</f>
        <v>2022-T6 Instate Heavy-7</v>
      </c>
      <c r="H1611" s="70">
        <f t="shared" si="51"/>
        <v>0.7939803769823145</v>
      </c>
      <c r="J1611" s="13"/>
      <c r="N1611" s="37"/>
      <c r="O1611" s="36"/>
    </row>
    <row r="1612" spans="1:15" ht="13.7" customHeight="1" x14ac:dyDescent="0.25">
      <c r="A1612" s="85">
        <f>'EMFAC2017EI-2011Class'!B5193</f>
        <v>2022</v>
      </c>
      <c r="B1612" s="86" t="str">
        <f>'EMFAC2017EI-2011Class'!C5193</f>
        <v>T6 Instate Heavy</v>
      </c>
      <c r="C1612" s="85">
        <f>'EMFAC2017EI-2011Class'!D5193</f>
        <v>2014</v>
      </c>
      <c r="D1612" s="85">
        <f>'EMFAC2017EI-2011Class'!F5193</f>
        <v>8</v>
      </c>
      <c r="E1612" s="87" t="str">
        <f t="shared" si="52"/>
        <v>T6 Instate Heavy-8</v>
      </c>
      <c r="F1612" s="88">
        <f>VLOOKUP(E1612,HD_Odo!$C$2:$D$1381,2,FALSE)</f>
        <v>216233.04</v>
      </c>
      <c r="G1612" s="92" t="str">
        <f>'EMFAC2017EI-2011Class'!H5193</f>
        <v>2022-T6 Instate Heavy-8</v>
      </c>
      <c r="H1612" s="70">
        <f t="shared" si="51"/>
        <v>0.78601729459679959</v>
      </c>
      <c r="J1612" s="13"/>
      <c r="N1612" s="37"/>
      <c r="O1612" s="36"/>
    </row>
    <row r="1613" spans="1:15" ht="13.7" customHeight="1" x14ac:dyDescent="0.25">
      <c r="A1613" s="85">
        <f>'EMFAC2017EI-2011Class'!B5194</f>
        <v>2022</v>
      </c>
      <c r="B1613" s="86" t="str">
        <f>'EMFAC2017EI-2011Class'!C5194</f>
        <v>T6 Instate Heavy</v>
      </c>
      <c r="C1613" s="85">
        <f>'EMFAC2017EI-2011Class'!D5194</f>
        <v>2013</v>
      </c>
      <c r="D1613" s="85">
        <f>'EMFAC2017EI-2011Class'!F5194</f>
        <v>9</v>
      </c>
      <c r="E1613" s="87" t="str">
        <f t="shared" si="52"/>
        <v>T6 Instate Heavy-9</v>
      </c>
      <c r="F1613" s="88">
        <f>VLOOKUP(E1613,HD_Odo!$C$2:$D$1381,2,FALSE)</f>
        <v>234945.04</v>
      </c>
      <c r="G1613" s="92" t="str">
        <f>'EMFAC2017EI-2011Class'!H5194</f>
        <v>2022-T6 Instate Heavy-9</v>
      </c>
      <c r="H1613" s="70">
        <f t="shared" si="51"/>
        <v>0.75026314100882552</v>
      </c>
      <c r="J1613" s="13"/>
      <c r="N1613" s="37"/>
      <c r="O1613" s="36"/>
    </row>
    <row r="1614" spans="1:15" ht="13.7" customHeight="1" x14ac:dyDescent="0.25">
      <c r="A1614" s="85">
        <f>'EMFAC2017EI-2011Class'!B5195</f>
        <v>2022</v>
      </c>
      <c r="B1614" s="86" t="str">
        <f>'EMFAC2017EI-2011Class'!C5195</f>
        <v>T6 Instate Heavy</v>
      </c>
      <c r="C1614" s="85">
        <f>'EMFAC2017EI-2011Class'!D5195</f>
        <v>2012</v>
      </c>
      <c r="D1614" s="85">
        <f>'EMFAC2017EI-2011Class'!F5195</f>
        <v>10</v>
      </c>
      <c r="E1614" s="87" t="str">
        <f t="shared" si="52"/>
        <v>T6 Instate Heavy-10</v>
      </c>
      <c r="F1614" s="88">
        <f>VLOOKUP(E1614,HD_Odo!$C$2:$D$1381,2,FALSE)</f>
        <v>252551.04000000001</v>
      </c>
      <c r="G1614" s="92" t="str">
        <f>'EMFAC2017EI-2011Class'!H5195</f>
        <v>2022-T6 Instate Heavy-10</v>
      </c>
      <c r="H1614" s="70">
        <f t="shared" si="51"/>
        <v>0.74549457074296099</v>
      </c>
      <c r="J1614" s="13"/>
      <c r="N1614" s="37"/>
      <c r="O1614" s="36"/>
    </row>
    <row r="1615" spans="1:15" ht="13.7" customHeight="1" x14ac:dyDescent="0.25">
      <c r="A1615" s="85">
        <f>'EMFAC2017EI-2011Class'!B5196</f>
        <v>2022</v>
      </c>
      <c r="B1615" s="86" t="str">
        <f>'EMFAC2017EI-2011Class'!C5196</f>
        <v>T6 Instate Heavy</v>
      </c>
      <c r="C1615" s="85">
        <f>'EMFAC2017EI-2011Class'!D5196</f>
        <v>2011</v>
      </c>
      <c r="D1615" s="85">
        <f>'EMFAC2017EI-2011Class'!F5196</f>
        <v>11</v>
      </c>
      <c r="E1615" s="87" t="str">
        <f t="shared" si="52"/>
        <v>T6 Instate Heavy-11</v>
      </c>
      <c r="F1615" s="88">
        <f>VLOOKUP(E1615,HD_Odo!$C$2:$D$1381,2,FALSE)</f>
        <v>269102.03999999998</v>
      </c>
      <c r="G1615" s="92" t="str">
        <f>'EMFAC2017EI-2011Class'!H5196</f>
        <v>2022-T6 Instate Heavy-11</v>
      </c>
      <c r="H1615" s="70">
        <f t="shared" si="51"/>
        <v>0.74144251427200714</v>
      </c>
      <c r="J1615" s="13"/>
      <c r="N1615" s="37"/>
      <c r="O1615" s="36"/>
    </row>
    <row r="1616" spans="1:15" ht="13.7" customHeight="1" x14ac:dyDescent="0.25">
      <c r="A1616" s="85">
        <f>'EMFAC2017EI-2011Class'!B5197</f>
        <v>2022</v>
      </c>
      <c r="B1616" s="86" t="str">
        <f>'EMFAC2017EI-2011Class'!C5197</f>
        <v>T6 Instate Heavy</v>
      </c>
      <c r="C1616" s="85">
        <f>'EMFAC2017EI-2011Class'!D5197</f>
        <v>2010</v>
      </c>
      <c r="D1616" s="85">
        <f>'EMFAC2017EI-2011Class'!F5197</f>
        <v>12</v>
      </c>
      <c r="E1616" s="87" t="str">
        <f t="shared" si="52"/>
        <v>T6 Instate Heavy-12</v>
      </c>
      <c r="F1616" s="88">
        <f>VLOOKUP(E1616,HD_Odo!$C$2:$D$1381,2,FALSE)</f>
        <v>284592.03999999998</v>
      </c>
      <c r="G1616" s="92" t="str">
        <f>'EMFAC2017EI-2011Class'!H5197</f>
        <v>2022-T6 Instate Heavy-12</v>
      </c>
      <c r="H1616" s="70">
        <f t="shared" si="51"/>
        <v>0.78130106015534906</v>
      </c>
      <c r="J1616" s="13"/>
      <c r="N1616" s="37"/>
      <c r="O1616" s="36"/>
    </row>
    <row r="1617" spans="1:15" ht="13.7" customHeight="1" x14ac:dyDescent="0.25">
      <c r="A1617" s="85">
        <f>'EMFAC2017EI-2011Class'!B5198</f>
        <v>2022</v>
      </c>
      <c r="B1617" s="86" t="str">
        <f>'EMFAC2017EI-2011Class'!C5198</f>
        <v>T6 Instate Heavy</v>
      </c>
      <c r="C1617" s="85">
        <f>'EMFAC2017EI-2011Class'!D5198</f>
        <v>2009</v>
      </c>
      <c r="D1617" s="85">
        <f>'EMFAC2017EI-2011Class'!F5198</f>
        <v>13</v>
      </c>
      <c r="E1617" s="87" t="str">
        <f t="shared" si="52"/>
        <v>T6 Instate Heavy-13</v>
      </c>
      <c r="F1617" s="88">
        <f>VLOOKUP(E1617,HD_Odo!$C$2:$D$1381,2,FALSE)</f>
        <v>298930.03999999998</v>
      </c>
      <c r="G1617" s="92" t="str">
        <f>'EMFAC2017EI-2011Class'!H5198</f>
        <v>2022-T6 Instate Heavy-13</v>
      </c>
      <c r="H1617" s="70">
        <f t="shared" si="51"/>
        <v>0.77706696141097353</v>
      </c>
      <c r="J1617" s="13"/>
      <c r="N1617" s="37"/>
      <c r="O1617" s="36"/>
    </row>
    <row r="1618" spans="1:15" ht="13.7" customHeight="1" x14ac:dyDescent="0.25">
      <c r="A1618" s="85">
        <f>'EMFAC2017EI-2011Class'!B5199</f>
        <v>2022</v>
      </c>
      <c r="B1618" s="86" t="str">
        <f>'EMFAC2017EI-2011Class'!C5199</f>
        <v>T6 Instate Heavy</v>
      </c>
      <c r="C1618" s="85">
        <f>'EMFAC2017EI-2011Class'!D5199</f>
        <v>2008</v>
      </c>
      <c r="D1618" s="85">
        <f>'EMFAC2017EI-2011Class'!F5199</f>
        <v>14</v>
      </c>
      <c r="E1618" s="87" t="str">
        <f t="shared" si="52"/>
        <v>T6 Instate Heavy-14</v>
      </c>
      <c r="F1618" s="88">
        <f>VLOOKUP(E1618,HD_Odo!$C$2:$D$1381,2,FALSE)</f>
        <v>311906.03999999998</v>
      </c>
      <c r="G1618" s="92" t="str">
        <f>'EMFAC2017EI-2011Class'!H5199</f>
        <v>2022-T6 Instate Heavy-14</v>
      </c>
      <c r="H1618" s="70">
        <f t="shared" si="51"/>
        <v>0.77344503931335229</v>
      </c>
      <c r="J1618" s="13"/>
      <c r="N1618" s="37"/>
      <c r="O1618" s="36"/>
    </row>
    <row r="1619" spans="1:15" ht="13.7" customHeight="1" x14ac:dyDescent="0.25">
      <c r="A1619" s="85">
        <f>'EMFAC2017EI-2011Class'!B5200</f>
        <v>2022</v>
      </c>
      <c r="B1619" s="86" t="str">
        <f>'EMFAC2017EI-2011Class'!C5200</f>
        <v>T6 Instate Heavy</v>
      </c>
      <c r="C1619" s="85">
        <f>'EMFAC2017EI-2011Class'!D5200</f>
        <v>2007</v>
      </c>
      <c r="D1619" s="85">
        <f>'EMFAC2017EI-2011Class'!F5200</f>
        <v>15</v>
      </c>
      <c r="E1619" s="87" t="str">
        <f t="shared" si="52"/>
        <v>T6 Instate Heavy-15</v>
      </c>
      <c r="F1619" s="88">
        <f>VLOOKUP(E1619,HD_Odo!$C$2:$D$1381,2,FALSE)</f>
        <v>323163.03999999998</v>
      </c>
      <c r="G1619" s="92" t="str">
        <f>'EMFAC2017EI-2011Class'!H5200</f>
        <v>2022-T6 Instate Heavy-15</v>
      </c>
      <c r="H1619" s="70">
        <f t="shared" si="51"/>
        <v>0.86310473525356624</v>
      </c>
      <c r="J1619" s="13"/>
      <c r="N1619" s="37"/>
      <c r="O1619" s="36"/>
    </row>
    <row r="1620" spans="1:15" ht="13.7" customHeight="1" x14ac:dyDescent="0.25">
      <c r="A1620" s="85">
        <f>'EMFAC2017EI-2011Class'!B5201</f>
        <v>2022</v>
      </c>
      <c r="B1620" s="86" t="str">
        <f>'EMFAC2017EI-2011Class'!C5201</f>
        <v>T6 Instate Heavy</v>
      </c>
      <c r="C1620" s="85">
        <f>'EMFAC2017EI-2011Class'!D5201</f>
        <v>2006</v>
      </c>
      <c r="D1620" s="85">
        <f>'EMFAC2017EI-2011Class'!F5201</f>
        <v>16</v>
      </c>
      <c r="E1620" s="87" t="str">
        <f t="shared" si="52"/>
        <v>T6 Instate Heavy-16</v>
      </c>
      <c r="F1620" s="88">
        <f>VLOOKUP(E1620,HD_Odo!$C$2:$D$1381,2,FALSE)</f>
        <v>334374.03999999998</v>
      </c>
      <c r="G1620" s="92" t="str">
        <f>'EMFAC2017EI-2011Class'!H5201</f>
        <v>2022-T6 Instate Heavy-16</v>
      </c>
      <c r="H1620" s="70">
        <f t="shared" si="51"/>
        <v>0.86102544223654764</v>
      </c>
      <c r="J1620" s="13"/>
      <c r="N1620" s="37"/>
      <c r="O1620" s="36"/>
    </row>
    <row r="1621" spans="1:15" ht="13.7" customHeight="1" x14ac:dyDescent="0.25">
      <c r="A1621" s="85">
        <f>'EMFAC2017EI-2011Class'!B5202</f>
        <v>2022</v>
      </c>
      <c r="B1621" s="86" t="str">
        <f>'EMFAC2017EI-2011Class'!C5202</f>
        <v>T6 Instate Heavy</v>
      </c>
      <c r="C1621" s="85">
        <f>'EMFAC2017EI-2011Class'!D5202</f>
        <v>2005</v>
      </c>
      <c r="D1621" s="85">
        <f>'EMFAC2017EI-2011Class'!F5202</f>
        <v>17</v>
      </c>
      <c r="E1621" s="87" t="str">
        <f t="shared" si="52"/>
        <v>T6 Instate Heavy-17</v>
      </c>
      <c r="F1621" s="88">
        <f>VLOOKUP(E1621,HD_Odo!$C$2:$D$1381,2,FALSE)</f>
        <v>345539.04</v>
      </c>
      <c r="G1621" s="92" t="str">
        <f>'EMFAC2017EI-2011Class'!H5202</f>
        <v>2022-T6 Instate Heavy-17</v>
      </c>
      <c r="H1621" s="70">
        <f t="shared" si="51"/>
        <v>0.85903114736968011</v>
      </c>
      <c r="J1621" s="13"/>
      <c r="N1621" s="37"/>
      <c r="O1621" s="36"/>
    </row>
    <row r="1622" spans="1:15" ht="13.7" customHeight="1" x14ac:dyDescent="0.25">
      <c r="A1622" s="85">
        <f>'EMFAC2017EI-2011Class'!B5203</f>
        <v>2022</v>
      </c>
      <c r="B1622" s="86" t="str">
        <f>'EMFAC2017EI-2011Class'!C5203</f>
        <v>T6 Instate Heavy</v>
      </c>
      <c r="C1622" s="85">
        <f>'EMFAC2017EI-2011Class'!D5203</f>
        <v>2004</v>
      </c>
      <c r="D1622" s="85">
        <f>'EMFAC2017EI-2011Class'!F5203</f>
        <v>18</v>
      </c>
      <c r="E1622" s="87" t="str">
        <f t="shared" si="52"/>
        <v>T6 Instate Heavy-18</v>
      </c>
      <c r="F1622" s="88">
        <f>VLOOKUP(E1622,HD_Odo!$C$2:$D$1381,2,FALSE)</f>
        <v>356652.04</v>
      </c>
      <c r="G1622" s="92" t="str">
        <f>'EMFAC2017EI-2011Class'!H5203</f>
        <v>2022-T6 Instate Heavy-18</v>
      </c>
      <c r="H1622" s="70">
        <f t="shared" si="51"/>
        <v>0.8571178053472015</v>
      </c>
      <c r="J1622" s="13"/>
      <c r="N1622" s="37"/>
      <c r="O1622" s="36"/>
    </row>
    <row r="1623" spans="1:15" ht="13.7" customHeight="1" x14ac:dyDescent="0.25">
      <c r="A1623" s="85">
        <f>'EMFAC2017EI-2011Class'!B5204</f>
        <v>2022</v>
      </c>
      <c r="B1623" s="86" t="str">
        <f>'EMFAC2017EI-2011Class'!C5204</f>
        <v>T6 Instate Heavy</v>
      </c>
      <c r="C1623" s="85">
        <f>'EMFAC2017EI-2011Class'!D5204</f>
        <v>2003</v>
      </c>
      <c r="D1623" s="85">
        <f>'EMFAC2017EI-2011Class'!F5204</f>
        <v>19</v>
      </c>
      <c r="E1623" s="87" t="str">
        <f t="shared" si="52"/>
        <v>T6 Instate Heavy-19</v>
      </c>
      <c r="F1623" s="88">
        <f>VLOOKUP(E1623,HD_Odo!$C$2:$D$1381,2,FALSE)</f>
        <v>367703.03999999998</v>
      </c>
      <c r="G1623" s="92" t="str">
        <f>'EMFAC2017EI-2011Class'!H5204</f>
        <v>2022-T6 Instate Heavy-19</v>
      </c>
      <c r="H1623" s="70">
        <f t="shared" si="51"/>
        <v>0.91238824744585167</v>
      </c>
      <c r="J1623" s="13"/>
      <c r="N1623" s="37"/>
      <c r="O1623" s="36"/>
    </row>
    <row r="1624" spans="1:15" ht="13.7" customHeight="1" x14ac:dyDescent="0.25">
      <c r="A1624" s="85">
        <f>'EMFAC2017EI-2011Class'!B5205</f>
        <v>2022</v>
      </c>
      <c r="B1624" s="86" t="str">
        <f>'EMFAC2017EI-2011Class'!C5205</f>
        <v>T6 Instate Heavy</v>
      </c>
      <c r="C1624" s="85">
        <f>'EMFAC2017EI-2011Class'!D5205</f>
        <v>2002</v>
      </c>
      <c r="D1624" s="85">
        <f>'EMFAC2017EI-2011Class'!F5205</f>
        <v>20</v>
      </c>
      <c r="E1624" s="87" t="str">
        <f t="shared" si="52"/>
        <v>T6 Instate Heavy-20</v>
      </c>
      <c r="F1624" s="88">
        <f>VLOOKUP(E1624,HD_Odo!$C$2:$D$1381,2,FALSE)</f>
        <v>378676.04</v>
      </c>
      <c r="G1624" s="92" t="str">
        <f>'EMFAC2017EI-2011Class'!H5205</f>
        <v>2022-T6 Instate Heavy-20</v>
      </c>
      <c r="H1624" s="70">
        <f t="shared" si="51"/>
        <v>0.9114031127400859</v>
      </c>
      <c r="J1624" s="13"/>
      <c r="N1624" s="37"/>
      <c r="O1624" s="36"/>
    </row>
    <row r="1625" spans="1:15" ht="13.7" customHeight="1" x14ac:dyDescent="0.25">
      <c r="A1625" s="85">
        <f>'EMFAC2017EI-2011Class'!B5206</f>
        <v>2022</v>
      </c>
      <c r="B1625" s="86" t="str">
        <f>'EMFAC2017EI-2011Class'!C5206</f>
        <v>T6 Instate Heavy</v>
      </c>
      <c r="C1625" s="85">
        <f>'EMFAC2017EI-2011Class'!D5206</f>
        <v>2001</v>
      </c>
      <c r="D1625" s="85">
        <f>'EMFAC2017EI-2011Class'!F5206</f>
        <v>21</v>
      </c>
      <c r="E1625" s="87" t="str">
        <f t="shared" si="52"/>
        <v>T6 Instate Heavy-21</v>
      </c>
      <c r="F1625" s="88">
        <f>VLOOKUP(E1625,HD_Odo!$C$2:$D$1381,2,FALSE)</f>
        <v>389550.04</v>
      </c>
      <c r="G1625" s="92" t="str">
        <f>'EMFAC2017EI-2011Class'!H5206</f>
        <v>2022-T6 Instate Heavy-21</v>
      </c>
      <c r="H1625" s="70">
        <f t="shared" si="51"/>
        <v>0.91046134954826707</v>
      </c>
      <c r="J1625" s="13"/>
      <c r="N1625" s="37"/>
      <c r="O1625" s="36"/>
    </row>
    <row r="1626" spans="1:15" ht="13.7" customHeight="1" x14ac:dyDescent="0.25">
      <c r="A1626" s="85">
        <f>'EMFAC2017EI-2011Class'!B5207</f>
        <v>2022</v>
      </c>
      <c r="B1626" s="86" t="str">
        <f>'EMFAC2017EI-2011Class'!C5207</f>
        <v>T6 Instate Heavy</v>
      </c>
      <c r="C1626" s="85">
        <f>'EMFAC2017EI-2011Class'!D5207</f>
        <v>2000</v>
      </c>
      <c r="D1626" s="85">
        <f>'EMFAC2017EI-2011Class'!F5207</f>
        <v>22</v>
      </c>
      <c r="E1626" s="87" t="str">
        <f t="shared" si="52"/>
        <v>T6 Instate Heavy-22</v>
      </c>
      <c r="F1626" s="88">
        <f>VLOOKUP(E1626,HD_Odo!$C$2:$D$1381,2,FALSE)</f>
        <v>400000</v>
      </c>
      <c r="G1626" s="92" t="str">
        <f>'EMFAC2017EI-2011Class'!H5207</f>
        <v>2022-T6 Instate Heavy-22</v>
      </c>
      <c r="H1626" s="70">
        <f t="shared" si="51"/>
        <v>0.90958699558178424</v>
      </c>
      <c r="J1626" s="13"/>
      <c r="N1626" s="37"/>
      <c r="O1626" s="36"/>
    </row>
    <row r="1627" spans="1:15" ht="13.7" customHeight="1" x14ac:dyDescent="0.25">
      <c r="A1627" s="85">
        <f>'EMFAC2017EI-2011Class'!B5208</f>
        <v>2022</v>
      </c>
      <c r="B1627" s="86" t="str">
        <f>'EMFAC2017EI-2011Class'!C5208</f>
        <v>T6 Instate Heavy</v>
      </c>
      <c r="C1627" s="85">
        <f>'EMFAC2017EI-2011Class'!D5208</f>
        <v>1999</v>
      </c>
      <c r="D1627" s="85">
        <f>'EMFAC2017EI-2011Class'!F5208</f>
        <v>23</v>
      </c>
      <c r="E1627" s="87" t="str">
        <f t="shared" si="52"/>
        <v>T6 Instate Heavy-23</v>
      </c>
      <c r="F1627" s="88">
        <f>VLOOKUP(E1627,HD_Odo!$C$2:$D$1381,2,FALSE)</f>
        <v>400000</v>
      </c>
      <c r="G1627" s="92" t="str">
        <f>'EMFAC2017EI-2011Class'!H5208</f>
        <v>2022-T6 Instate Heavy-23</v>
      </c>
      <c r="H1627" s="70">
        <f t="shared" si="51"/>
        <v>0.90958699558178424</v>
      </c>
      <c r="J1627" s="13"/>
      <c r="N1627" s="37"/>
      <c r="O1627" s="36"/>
    </row>
    <row r="1628" spans="1:15" ht="13.7" customHeight="1" x14ac:dyDescent="0.25">
      <c r="A1628" s="85">
        <f>'EMFAC2017EI-2011Class'!B5209</f>
        <v>2022</v>
      </c>
      <c r="B1628" s="86" t="str">
        <f>'EMFAC2017EI-2011Class'!C5209</f>
        <v>T6 Instate Heavy</v>
      </c>
      <c r="C1628" s="85">
        <f>'EMFAC2017EI-2011Class'!D5209</f>
        <v>1998</v>
      </c>
      <c r="D1628" s="85">
        <f>'EMFAC2017EI-2011Class'!F5209</f>
        <v>24</v>
      </c>
      <c r="E1628" s="87" t="str">
        <f t="shared" si="52"/>
        <v>T6 Instate Heavy-24</v>
      </c>
      <c r="F1628" s="88">
        <f>VLOOKUP(E1628,HD_Odo!$C$2:$D$1381,2,FALSE)</f>
        <v>400000</v>
      </c>
      <c r="G1628" s="92" t="str">
        <f>'EMFAC2017EI-2011Class'!H5209</f>
        <v>2022-T6 Instate Heavy-24</v>
      </c>
      <c r="H1628" s="70">
        <f t="shared" si="51"/>
        <v>0.90958699558178424</v>
      </c>
      <c r="J1628" s="13"/>
      <c r="N1628" s="37"/>
      <c r="O1628" s="36"/>
    </row>
    <row r="1629" spans="1:15" ht="13.7" customHeight="1" x14ac:dyDescent="0.25">
      <c r="A1629" s="85">
        <f>'EMFAC2017EI-2011Class'!B5210</f>
        <v>2022</v>
      </c>
      <c r="B1629" s="86" t="str">
        <f>'EMFAC2017EI-2011Class'!C5210</f>
        <v>T6 Instate Heavy</v>
      </c>
      <c r="C1629" s="85">
        <f>'EMFAC2017EI-2011Class'!D5210</f>
        <v>1997</v>
      </c>
      <c r="D1629" s="85">
        <f>'EMFAC2017EI-2011Class'!F5210</f>
        <v>25</v>
      </c>
      <c r="E1629" s="87" t="str">
        <f t="shared" si="52"/>
        <v>T6 Instate Heavy-25</v>
      </c>
      <c r="F1629" s="88">
        <f>VLOOKUP(E1629,HD_Odo!$C$2:$D$1381,2,FALSE)</f>
        <v>400000</v>
      </c>
      <c r="G1629" s="92" t="str">
        <f>'EMFAC2017EI-2011Class'!H5210</f>
        <v>2022-T6 Instate Heavy-25</v>
      </c>
      <c r="H1629" s="70">
        <f t="shared" si="51"/>
        <v>0.90958699558178424</v>
      </c>
      <c r="J1629" s="13"/>
      <c r="N1629" s="37"/>
      <c r="O1629" s="36"/>
    </row>
    <row r="1630" spans="1:15" ht="13.7" customHeight="1" x14ac:dyDescent="0.25">
      <c r="A1630" s="85">
        <f>'EMFAC2017EI-2011Class'!B5211</f>
        <v>2022</v>
      </c>
      <c r="B1630" s="86" t="str">
        <f>'EMFAC2017EI-2011Class'!C5211</f>
        <v>T6 Instate Heavy</v>
      </c>
      <c r="C1630" s="85">
        <f>'EMFAC2017EI-2011Class'!D5211</f>
        <v>1996</v>
      </c>
      <c r="D1630" s="85">
        <f>'EMFAC2017EI-2011Class'!F5211</f>
        <v>26</v>
      </c>
      <c r="E1630" s="87" t="str">
        <f t="shared" si="52"/>
        <v>T6 Instate Heavy-26</v>
      </c>
      <c r="F1630" s="88">
        <f>VLOOKUP(E1630,HD_Odo!$C$2:$D$1381,2,FALSE)</f>
        <v>400000</v>
      </c>
      <c r="G1630" s="92" t="str">
        <f>'EMFAC2017EI-2011Class'!H5211</f>
        <v>2022-T6 Instate Heavy-26</v>
      </c>
      <c r="H1630" s="70">
        <f t="shared" si="51"/>
        <v>0.90958699558178424</v>
      </c>
      <c r="J1630" s="13"/>
      <c r="N1630" s="37"/>
      <c r="O1630" s="36"/>
    </row>
    <row r="1631" spans="1:15" ht="13.7" customHeight="1" x14ac:dyDescent="0.25">
      <c r="A1631" s="85">
        <f>'EMFAC2017EI-2011Class'!B5212</f>
        <v>2022</v>
      </c>
      <c r="B1631" s="86" t="str">
        <f>'EMFAC2017EI-2011Class'!C5212</f>
        <v>T6 Instate Heavy</v>
      </c>
      <c r="C1631" s="85">
        <f>'EMFAC2017EI-2011Class'!D5212</f>
        <v>1995</v>
      </c>
      <c r="D1631" s="85">
        <f>'EMFAC2017EI-2011Class'!F5212</f>
        <v>27</v>
      </c>
      <c r="E1631" s="87" t="str">
        <f t="shared" si="52"/>
        <v>T6 Instate Heavy-27</v>
      </c>
      <c r="F1631" s="88">
        <f>VLOOKUP(E1631,HD_Odo!$C$2:$D$1381,2,FALSE)</f>
        <v>400000</v>
      </c>
      <c r="G1631" s="92" t="str">
        <f>'EMFAC2017EI-2011Class'!H5212</f>
        <v>2022-T6 Instate Heavy-27</v>
      </c>
      <c r="H1631" s="70">
        <f t="shared" si="51"/>
        <v>0.90958699558178424</v>
      </c>
      <c r="J1631" s="13"/>
      <c r="N1631" s="37"/>
      <c r="O1631" s="36"/>
    </row>
    <row r="1632" spans="1:15" ht="13.7" customHeight="1" x14ac:dyDescent="0.25">
      <c r="A1632" s="85">
        <f>'EMFAC2017EI-2011Class'!B5213</f>
        <v>2022</v>
      </c>
      <c r="B1632" s="86" t="str">
        <f>'EMFAC2017EI-2011Class'!C5213</f>
        <v>T6 Instate Heavy</v>
      </c>
      <c r="C1632" s="85">
        <f>'EMFAC2017EI-2011Class'!D5213</f>
        <v>1994</v>
      </c>
      <c r="D1632" s="85">
        <f>'EMFAC2017EI-2011Class'!F5213</f>
        <v>28</v>
      </c>
      <c r="E1632" s="87" t="str">
        <f t="shared" si="52"/>
        <v>T6 Instate Heavy-28</v>
      </c>
      <c r="F1632" s="88">
        <f>VLOOKUP(E1632,HD_Odo!$C$2:$D$1381,2,FALSE)</f>
        <v>400000</v>
      </c>
      <c r="G1632" s="92" t="str">
        <f>'EMFAC2017EI-2011Class'!H5213</f>
        <v>2022-T6 Instate Heavy-28</v>
      </c>
      <c r="H1632" s="70">
        <f t="shared" si="51"/>
        <v>0.90958699558178424</v>
      </c>
      <c r="J1632" s="13"/>
      <c r="N1632" s="37"/>
      <c r="O1632" s="36"/>
    </row>
    <row r="1633" spans="1:15" ht="13.7" customHeight="1" x14ac:dyDescent="0.25">
      <c r="A1633" s="85">
        <f>'EMFAC2017EI-2011Class'!B5214</f>
        <v>2022</v>
      </c>
      <c r="B1633" s="86" t="str">
        <f>'EMFAC2017EI-2011Class'!C5214</f>
        <v>T6 Instate Heavy</v>
      </c>
      <c r="C1633" s="85">
        <f>'EMFAC2017EI-2011Class'!D5214</f>
        <v>1993</v>
      </c>
      <c r="D1633" s="85">
        <f>'EMFAC2017EI-2011Class'!F5214</f>
        <v>29</v>
      </c>
      <c r="E1633" s="87" t="str">
        <f t="shared" si="52"/>
        <v>T6 Instate Heavy-29</v>
      </c>
      <c r="F1633" s="88">
        <f>VLOOKUP(E1633,HD_Odo!$C$2:$D$1381,2,FALSE)</f>
        <v>400000</v>
      </c>
      <c r="G1633" s="92" t="str">
        <f>'EMFAC2017EI-2011Class'!H5214</f>
        <v>2022-T6 Instate Heavy-29</v>
      </c>
      <c r="H1633" s="70">
        <f t="shared" si="51"/>
        <v>1</v>
      </c>
      <c r="J1633" s="13"/>
      <c r="N1633" s="37"/>
      <c r="O1633" s="36"/>
    </row>
    <row r="1634" spans="1:15" ht="13.7" customHeight="1" x14ac:dyDescent="0.25">
      <c r="A1634" s="85">
        <f>'EMFAC2017EI-2011Class'!B5215</f>
        <v>2022</v>
      </c>
      <c r="B1634" s="86" t="str">
        <f>'EMFAC2017EI-2011Class'!C5215</f>
        <v>T6 Instate Heavy</v>
      </c>
      <c r="C1634" s="85">
        <f>'EMFAC2017EI-2011Class'!D5215</f>
        <v>1992</v>
      </c>
      <c r="D1634" s="85">
        <f>'EMFAC2017EI-2011Class'!F5215</f>
        <v>30</v>
      </c>
      <c r="E1634" s="87" t="str">
        <f t="shared" si="52"/>
        <v>T6 Instate Heavy-30</v>
      </c>
      <c r="F1634" s="88">
        <f>VLOOKUP(E1634,HD_Odo!$C$2:$D$1381,2,FALSE)</f>
        <v>400000</v>
      </c>
      <c r="G1634" s="92" t="str">
        <f>'EMFAC2017EI-2011Class'!H5215</f>
        <v>2022-T6 Instate Heavy-30</v>
      </c>
      <c r="H1634" s="70">
        <f t="shared" si="51"/>
        <v>1</v>
      </c>
      <c r="J1634" s="13"/>
      <c r="N1634" s="37"/>
      <c r="O1634" s="36"/>
    </row>
    <row r="1635" spans="1:15" ht="13.7" customHeight="1" x14ac:dyDescent="0.25">
      <c r="A1635" s="85">
        <f>'EMFAC2017EI-2011Class'!B5216</f>
        <v>2022</v>
      </c>
      <c r="B1635" s="86" t="str">
        <f>'EMFAC2017EI-2011Class'!C5216</f>
        <v>T6 Instate Heavy</v>
      </c>
      <c r="C1635" s="85">
        <f>'EMFAC2017EI-2011Class'!D5216</f>
        <v>1991</v>
      </c>
      <c r="D1635" s="85">
        <f>'EMFAC2017EI-2011Class'!F5216</f>
        <v>31</v>
      </c>
      <c r="E1635" s="87" t="str">
        <f t="shared" si="52"/>
        <v>T6 Instate Heavy-31</v>
      </c>
      <c r="F1635" s="88">
        <f>VLOOKUP(E1635,HD_Odo!$C$2:$D$1381,2,FALSE)</f>
        <v>400000</v>
      </c>
      <c r="G1635" s="92" t="str">
        <f>'EMFAC2017EI-2011Class'!H5216</f>
        <v>2022-T6 Instate Heavy-31</v>
      </c>
      <c r="H1635" s="70">
        <f t="shared" si="51"/>
        <v>1</v>
      </c>
      <c r="J1635" s="13"/>
      <c r="N1635" s="37"/>
      <c r="O1635" s="36"/>
    </row>
    <row r="1636" spans="1:15" ht="13.7" customHeight="1" x14ac:dyDescent="0.25">
      <c r="A1636" s="85">
        <f>'EMFAC2017EI-2011Class'!B5217</f>
        <v>2022</v>
      </c>
      <c r="B1636" s="86" t="str">
        <f>'EMFAC2017EI-2011Class'!C5217</f>
        <v>T6 Instate Heavy</v>
      </c>
      <c r="C1636" s="85">
        <f>'EMFAC2017EI-2011Class'!D5217</f>
        <v>1990</v>
      </c>
      <c r="D1636" s="85">
        <f>'EMFAC2017EI-2011Class'!F5217</f>
        <v>32</v>
      </c>
      <c r="E1636" s="87" t="str">
        <f t="shared" si="52"/>
        <v>T6 Instate Heavy-32</v>
      </c>
      <c r="F1636" s="88">
        <f>VLOOKUP(E1636,HD_Odo!$C$2:$D$1381,2,FALSE)</f>
        <v>400000</v>
      </c>
      <c r="G1636" s="92" t="str">
        <f>'EMFAC2017EI-2011Class'!H5217</f>
        <v>2022-T6 Instate Heavy-32</v>
      </c>
      <c r="H1636" s="70">
        <f t="shared" si="51"/>
        <v>1</v>
      </c>
      <c r="J1636" s="13"/>
      <c r="N1636" s="37"/>
      <c r="O1636" s="36"/>
    </row>
    <row r="1637" spans="1:15" ht="13.7" customHeight="1" x14ac:dyDescent="0.25">
      <c r="A1637" s="85">
        <f>'EMFAC2017EI-2011Class'!B5218</f>
        <v>2022</v>
      </c>
      <c r="B1637" s="86" t="str">
        <f>'EMFAC2017EI-2011Class'!C5218</f>
        <v>T6 Instate Heavy</v>
      </c>
      <c r="C1637" s="85">
        <f>'EMFAC2017EI-2011Class'!D5218</f>
        <v>1989</v>
      </c>
      <c r="D1637" s="85">
        <f>'EMFAC2017EI-2011Class'!F5218</f>
        <v>33</v>
      </c>
      <c r="E1637" s="87" t="str">
        <f t="shared" si="52"/>
        <v>T6 Instate Heavy-33</v>
      </c>
      <c r="F1637" s="88">
        <f>VLOOKUP(E1637,HD_Odo!$C$2:$D$1381,2,FALSE)</f>
        <v>400000</v>
      </c>
      <c r="G1637" s="92" t="str">
        <f>'EMFAC2017EI-2011Class'!H5218</f>
        <v>2022-T6 Instate Heavy-33</v>
      </c>
      <c r="H1637" s="70">
        <f t="shared" si="51"/>
        <v>1</v>
      </c>
      <c r="J1637" s="13"/>
      <c r="N1637" s="37"/>
      <c r="O1637" s="36"/>
    </row>
    <row r="1638" spans="1:15" ht="13.7" customHeight="1" x14ac:dyDescent="0.25">
      <c r="A1638" s="85">
        <f>'EMFAC2017EI-2011Class'!B5219</f>
        <v>2022</v>
      </c>
      <c r="B1638" s="86" t="str">
        <f>'EMFAC2017EI-2011Class'!C5219</f>
        <v>T6 Instate Heavy</v>
      </c>
      <c r="C1638" s="85">
        <f>'EMFAC2017EI-2011Class'!D5219</f>
        <v>1988</v>
      </c>
      <c r="D1638" s="85">
        <f>'EMFAC2017EI-2011Class'!F5219</f>
        <v>34</v>
      </c>
      <c r="E1638" s="87" t="str">
        <f t="shared" si="52"/>
        <v>T6 Instate Heavy-34</v>
      </c>
      <c r="F1638" s="88">
        <f>VLOOKUP(E1638,HD_Odo!$C$2:$D$1381,2,FALSE)</f>
        <v>400000</v>
      </c>
      <c r="G1638" s="92" t="str">
        <f>'EMFAC2017EI-2011Class'!H5219</f>
        <v>2022-T6 Instate Heavy-34</v>
      </c>
      <c r="H1638" s="70">
        <f t="shared" si="51"/>
        <v>1</v>
      </c>
      <c r="J1638" s="13"/>
      <c r="N1638" s="37"/>
      <c r="O1638" s="36"/>
    </row>
    <row r="1639" spans="1:15" ht="13.7" customHeight="1" x14ac:dyDescent="0.25">
      <c r="A1639" s="85">
        <f>'EMFAC2017EI-2011Class'!B5220</f>
        <v>2022</v>
      </c>
      <c r="B1639" s="86" t="str">
        <f>'EMFAC2017EI-2011Class'!C5220</f>
        <v>T6 Instate Heavy</v>
      </c>
      <c r="C1639" s="85">
        <f>'EMFAC2017EI-2011Class'!D5220</f>
        <v>1987</v>
      </c>
      <c r="D1639" s="85">
        <f>'EMFAC2017EI-2011Class'!F5220</f>
        <v>35</v>
      </c>
      <c r="E1639" s="87" t="str">
        <f t="shared" si="52"/>
        <v>T6 Instate Heavy-35</v>
      </c>
      <c r="F1639" s="88">
        <f>VLOOKUP(E1639,HD_Odo!$C$2:$D$1381,2,FALSE)</f>
        <v>400000</v>
      </c>
      <c r="G1639" s="92" t="str">
        <f>'EMFAC2017EI-2011Class'!H5220</f>
        <v>2022-T6 Instate Heavy-35</v>
      </c>
      <c r="H1639" s="70">
        <f t="shared" si="51"/>
        <v>1</v>
      </c>
      <c r="J1639" s="13"/>
      <c r="N1639" s="37"/>
      <c r="O1639" s="36"/>
    </row>
    <row r="1640" spans="1:15" ht="13.7" customHeight="1" x14ac:dyDescent="0.25">
      <c r="A1640" s="85">
        <f>'EMFAC2017EI-2011Class'!B5221</f>
        <v>2022</v>
      </c>
      <c r="B1640" s="86" t="str">
        <f>'EMFAC2017EI-2011Class'!C5221</f>
        <v>T6 Instate Heavy</v>
      </c>
      <c r="C1640" s="85">
        <f>'EMFAC2017EI-2011Class'!D5221</f>
        <v>1986</v>
      </c>
      <c r="D1640" s="85">
        <f>'EMFAC2017EI-2011Class'!F5221</f>
        <v>36</v>
      </c>
      <c r="E1640" s="87" t="str">
        <f t="shared" si="52"/>
        <v>T6 Instate Heavy-36</v>
      </c>
      <c r="F1640" s="88">
        <f>VLOOKUP(E1640,HD_Odo!$C$2:$D$1381,2,FALSE)</f>
        <v>400000</v>
      </c>
      <c r="G1640" s="92" t="str">
        <f>'EMFAC2017EI-2011Class'!H5221</f>
        <v>2022-T6 Instate Heavy-36</v>
      </c>
      <c r="H1640" s="70">
        <f t="shared" si="51"/>
        <v>1</v>
      </c>
      <c r="J1640" s="13"/>
      <c r="N1640" s="37"/>
      <c r="O1640" s="36"/>
    </row>
    <row r="1641" spans="1:15" ht="13.7" customHeight="1" x14ac:dyDescent="0.25">
      <c r="A1641" s="85">
        <f>'EMFAC2017EI-2011Class'!B5222</f>
        <v>2022</v>
      </c>
      <c r="B1641" s="86" t="str">
        <f>'EMFAC2017EI-2011Class'!C5222</f>
        <v>T6 Instate Heavy</v>
      </c>
      <c r="C1641" s="85">
        <f>'EMFAC2017EI-2011Class'!D5222</f>
        <v>1985</v>
      </c>
      <c r="D1641" s="85">
        <f>'EMFAC2017EI-2011Class'!F5222</f>
        <v>37</v>
      </c>
      <c r="E1641" s="87" t="str">
        <f t="shared" si="52"/>
        <v>T6 Instate Heavy-37</v>
      </c>
      <c r="F1641" s="88">
        <f>VLOOKUP(E1641,HD_Odo!$C$2:$D$1381,2,FALSE)</f>
        <v>400000</v>
      </c>
      <c r="G1641" s="92" t="str">
        <f>'EMFAC2017EI-2011Class'!H5222</f>
        <v>2022-T6 Instate Heavy-37</v>
      </c>
      <c r="H1641" s="70">
        <f t="shared" si="51"/>
        <v>1</v>
      </c>
      <c r="J1641" s="13"/>
      <c r="N1641" s="37"/>
      <c r="O1641" s="36"/>
    </row>
    <row r="1642" spans="1:15" ht="13.7" customHeight="1" x14ac:dyDescent="0.25">
      <c r="A1642" s="85">
        <f>'EMFAC2017EI-2011Class'!B5223</f>
        <v>2022</v>
      </c>
      <c r="B1642" s="86" t="str">
        <f>'EMFAC2017EI-2011Class'!C5223</f>
        <v>T6 Instate Heavy</v>
      </c>
      <c r="C1642" s="85">
        <f>'EMFAC2017EI-2011Class'!D5223</f>
        <v>1984</v>
      </c>
      <c r="D1642" s="85">
        <f>'EMFAC2017EI-2011Class'!F5223</f>
        <v>38</v>
      </c>
      <c r="E1642" s="87" t="str">
        <f t="shared" si="52"/>
        <v>T6 Instate Heavy-38</v>
      </c>
      <c r="F1642" s="88">
        <f>VLOOKUP(E1642,HD_Odo!$C$2:$D$1381,2,FALSE)</f>
        <v>400000</v>
      </c>
      <c r="G1642" s="92" t="str">
        <f>'EMFAC2017EI-2011Class'!H5223</f>
        <v>2022-T6 Instate Heavy-38</v>
      </c>
      <c r="H1642" s="70">
        <f t="shared" si="51"/>
        <v>1</v>
      </c>
      <c r="J1642" s="13"/>
      <c r="N1642" s="37"/>
      <c r="O1642" s="36"/>
    </row>
    <row r="1643" spans="1:15" ht="13.7" customHeight="1" x14ac:dyDescent="0.25">
      <c r="A1643" s="85">
        <f>'EMFAC2017EI-2011Class'!B5224</f>
        <v>2022</v>
      </c>
      <c r="B1643" s="86" t="str">
        <f>'EMFAC2017EI-2011Class'!C5224</f>
        <v>T6 Instate Heavy</v>
      </c>
      <c r="C1643" s="85">
        <f>'EMFAC2017EI-2011Class'!D5224</f>
        <v>1983</v>
      </c>
      <c r="D1643" s="85">
        <f>'EMFAC2017EI-2011Class'!F5224</f>
        <v>39</v>
      </c>
      <c r="E1643" s="87" t="str">
        <f t="shared" si="52"/>
        <v>T6 Instate Heavy-39</v>
      </c>
      <c r="F1643" s="88">
        <f>VLOOKUP(E1643,HD_Odo!$C$2:$D$1381,2,FALSE)</f>
        <v>400000</v>
      </c>
      <c r="G1643" s="92" t="str">
        <f>'EMFAC2017EI-2011Class'!H5224</f>
        <v>2022-T6 Instate Heavy-39</v>
      </c>
      <c r="H1643" s="70">
        <f t="shared" si="51"/>
        <v>1</v>
      </c>
      <c r="J1643" s="13"/>
      <c r="N1643" s="37"/>
      <c r="O1643" s="36"/>
    </row>
    <row r="1644" spans="1:15" ht="13.7" customHeight="1" x14ac:dyDescent="0.25">
      <c r="A1644" s="85">
        <f>'EMFAC2017EI-2011Class'!B5225</f>
        <v>2022</v>
      </c>
      <c r="B1644" s="86" t="str">
        <f>'EMFAC2017EI-2011Class'!C5225</f>
        <v>T6 Instate Heavy</v>
      </c>
      <c r="C1644" s="85">
        <f>'EMFAC2017EI-2011Class'!D5225</f>
        <v>1982</v>
      </c>
      <c r="D1644" s="85">
        <f>'EMFAC2017EI-2011Class'!F5225</f>
        <v>40</v>
      </c>
      <c r="E1644" s="87" t="str">
        <f t="shared" si="52"/>
        <v>T6 Instate Heavy-40</v>
      </c>
      <c r="F1644" s="88">
        <f>VLOOKUP(E1644,HD_Odo!$C$2:$D$1381,2,FALSE)</f>
        <v>400000</v>
      </c>
      <c r="G1644" s="92" t="str">
        <f>'EMFAC2017EI-2011Class'!H5225</f>
        <v>2022-T6 Instate Heavy-40</v>
      </c>
      <c r="H1644" s="70">
        <f t="shared" si="51"/>
        <v>1</v>
      </c>
      <c r="J1644" s="13"/>
      <c r="N1644" s="37"/>
      <c r="O1644" s="36"/>
    </row>
    <row r="1645" spans="1:15" ht="13.7" customHeight="1" x14ac:dyDescent="0.25">
      <c r="A1645" s="85">
        <f>'EMFAC2017EI-2011Class'!B5226</f>
        <v>2022</v>
      </c>
      <c r="B1645" s="86" t="str">
        <f>'EMFAC2017EI-2011Class'!C5226</f>
        <v>T6 Instate Heavy</v>
      </c>
      <c r="C1645" s="85">
        <f>'EMFAC2017EI-2011Class'!D5226</f>
        <v>1981</v>
      </c>
      <c r="D1645" s="85">
        <f>'EMFAC2017EI-2011Class'!F5226</f>
        <v>41</v>
      </c>
      <c r="E1645" s="87" t="str">
        <f t="shared" si="52"/>
        <v>T6 Instate Heavy-41</v>
      </c>
      <c r="F1645" s="88">
        <f>VLOOKUP(E1645,HD_Odo!$C$2:$D$1381,2,FALSE)</f>
        <v>400000</v>
      </c>
      <c r="G1645" s="92" t="str">
        <f>'EMFAC2017EI-2011Class'!H5226</f>
        <v>2022-T6 Instate Heavy-41</v>
      </c>
      <c r="H1645" s="70">
        <f t="shared" si="51"/>
        <v>1</v>
      </c>
      <c r="J1645" s="13"/>
      <c r="N1645" s="37"/>
      <c r="O1645" s="36"/>
    </row>
    <row r="1646" spans="1:15" ht="13.7" customHeight="1" x14ac:dyDescent="0.25">
      <c r="A1646" s="85">
        <f>'EMFAC2017EI-2011Class'!B5227</f>
        <v>2022</v>
      </c>
      <c r="B1646" s="86" t="str">
        <f>'EMFAC2017EI-2011Class'!C5227</f>
        <v>T6 Instate Heavy</v>
      </c>
      <c r="C1646" s="85">
        <f>'EMFAC2017EI-2011Class'!D5227</f>
        <v>1980</v>
      </c>
      <c r="D1646" s="85">
        <f>'EMFAC2017EI-2011Class'!F5227</f>
        <v>42</v>
      </c>
      <c r="E1646" s="87" t="str">
        <f t="shared" si="52"/>
        <v>T6 Instate Heavy-42</v>
      </c>
      <c r="F1646" s="88">
        <f>VLOOKUP(E1646,HD_Odo!$C$2:$D$1381,2,FALSE)</f>
        <v>400000</v>
      </c>
      <c r="G1646" s="92" t="str">
        <f>'EMFAC2017EI-2011Class'!H5227</f>
        <v>2022-T6 Instate Heavy-42</v>
      </c>
      <c r="H1646" s="70">
        <f t="shared" si="51"/>
        <v>1</v>
      </c>
      <c r="J1646" s="13"/>
      <c r="N1646" s="37"/>
      <c r="O1646" s="36"/>
    </row>
    <row r="1647" spans="1:15" ht="13.7" customHeight="1" x14ac:dyDescent="0.25">
      <c r="A1647" s="85">
        <f>'EMFAC2017EI-2011Class'!B5228</f>
        <v>2022</v>
      </c>
      <c r="B1647" s="86" t="str">
        <f>'EMFAC2017EI-2011Class'!C5228</f>
        <v>T6 Instate Heavy</v>
      </c>
      <c r="C1647" s="85">
        <f>'EMFAC2017EI-2011Class'!D5228</f>
        <v>1979</v>
      </c>
      <c r="D1647" s="85">
        <f>'EMFAC2017EI-2011Class'!F5228</f>
        <v>43</v>
      </c>
      <c r="E1647" s="87" t="str">
        <f t="shared" si="52"/>
        <v>T6 Instate Heavy-43</v>
      </c>
      <c r="F1647" s="88">
        <f>VLOOKUP(E1647,HD_Odo!$C$2:$D$1381,2,FALSE)</f>
        <v>400000</v>
      </c>
      <c r="G1647" s="92" t="str">
        <f>'EMFAC2017EI-2011Class'!H5228</f>
        <v>2022-T6 Instate Heavy-43</v>
      </c>
      <c r="H1647" s="70">
        <f t="shared" si="51"/>
        <v>1</v>
      </c>
      <c r="J1647" s="13"/>
      <c r="N1647" s="37"/>
      <c r="O1647" s="36"/>
    </row>
    <row r="1648" spans="1:15" ht="13.7" customHeight="1" x14ac:dyDescent="0.25">
      <c r="A1648" s="85">
        <f>'EMFAC2017EI-2011Class'!B5229</f>
        <v>2022</v>
      </c>
      <c r="B1648" s="86" t="str">
        <f>'EMFAC2017EI-2011Class'!C5229</f>
        <v>T6 Instate Heavy</v>
      </c>
      <c r="C1648" s="85">
        <f>'EMFAC2017EI-2011Class'!D5229</f>
        <v>1978</v>
      </c>
      <c r="D1648" s="85">
        <f>'EMFAC2017EI-2011Class'!F5229</f>
        <v>44</v>
      </c>
      <c r="E1648" s="87" t="str">
        <f t="shared" si="52"/>
        <v>T6 Instate Heavy-44</v>
      </c>
      <c r="F1648" s="88">
        <f>VLOOKUP(E1648,HD_Odo!$C$2:$D$1381,2,FALSE)</f>
        <v>400000</v>
      </c>
      <c r="G1648" s="92" t="str">
        <f>'EMFAC2017EI-2011Class'!H5229</f>
        <v>2022-T6 Instate Heavy-44</v>
      </c>
      <c r="H1648" s="70">
        <f t="shared" si="51"/>
        <v>1</v>
      </c>
      <c r="J1648" s="13"/>
      <c r="N1648" s="37"/>
      <c r="O1648" s="36"/>
    </row>
    <row r="1649" spans="1:15" ht="13.7" customHeight="1" x14ac:dyDescent="0.25">
      <c r="A1649" s="85">
        <f>'EMFAC2017EI-2011Class'!B5230</f>
        <v>2022</v>
      </c>
      <c r="B1649" s="86" t="str">
        <f>'EMFAC2017EI-2011Class'!C5230</f>
        <v>T6 Instate Small</v>
      </c>
      <c r="C1649" s="85">
        <f>'EMFAC2017EI-2011Class'!D5230</f>
        <v>2023</v>
      </c>
      <c r="D1649" s="85">
        <f>'EMFAC2017EI-2011Class'!F5230</f>
        <v>-1</v>
      </c>
      <c r="E1649" s="87" t="str">
        <f t="shared" si="52"/>
        <v>T6 Instate Small--1</v>
      </c>
      <c r="F1649" s="88">
        <f>VLOOKUP(E1649,HD_Odo!$C$2:$D$1381,2,FALSE)</f>
        <v>0</v>
      </c>
      <c r="G1649" s="92" t="str">
        <f>'EMFAC2017EI-2011Class'!H5230</f>
        <v>2022-T6 Instate Small--1</v>
      </c>
      <c r="H1649" s="70">
        <f t="shared" si="51"/>
        <v>1</v>
      </c>
      <c r="J1649" s="13"/>
      <c r="N1649" s="37"/>
      <c r="O1649" s="36"/>
    </row>
    <row r="1650" spans="1:15" ht="13.7" customHeight="1" x14ac:dyDescent="0.25">
      <c r="A1650" s="85">
        <f>'EMFAC2017EI-2011Class'!B5231</f>
        <v>2022</v>
      </c>
      <c r="B1650" s="86" t="str">
        <f>'EMFAC2017EI-2011Class'!C5231</f>
        <v>T6 Instate Small</v>
      </c>
      <c r="C1650" s="85">
        <f>'EMFAC2017EI-2011Class'!D5231</f>
        <v>2022</v>
      </c>
      <c r="D1650" s="85">
        <f>'EMFAC2017EI-2011Class'!F5231</f>
        <v>0</v>
      </c>
      <c r="E1650" s="87" t="str">
        <f t="shared" si="52"/>
        <v>T6 Instate Small-0</v>
      </c>
      <c r="F1650" s="88">
        <f>VLOOKUP(E1650,HD_Odo!$C$2:$D$1381,2,FALSE)</f>
        <v>26110</v>
      </c>
      <c r="G1650" s="92" t="str">
        <f>'EMFAC2017EI-2011Class'!H5231</f>
        <v>2022-T6 Instate Small-0</v>
      </c>
      <c r="H1650" s="70">
        <f t="shared" si="51"/>
        <v>0.94335171380793559</v>
      </c>
      <c r="J1650" s="13"/>
      <c r="N1650" s="37"/>
      <c r="O1650" s="36"/>
    </row>
    <row r="1651" spans="1:15" ht="13.7" customHeight="1" x14ac:dyDescent="0.25">
      <c r="A1651" s="85">
        <f>'EMFAC2017EI-2011Class'!B5232</f>
        <v>2022</v>
      </c>
      <c r="B1651" s="86" t="str">
        <f>'EMFAC2017EI-2011Class'!C5232</f>
        <v>T6 Instate Small</v>
      </c>
      <c r="C1651" s="85">
        <f>'EMFAC2017EI-2011Class'!D5232</f>
        <v>2021</v>
      </c>
      <c r="D1651" s="85">
        <f>'EMFAC2017EI-2011Class'!F5232</f>
        <v>1</v>
      </c>
      <c r="E1651" s="87" t="str">
        <f t="shared" si="52"/>
        <v>T6 Instate Small-1</v>
      </c>
      <c r="F1651" s="88">
        <f>VLOOKUP(E1651,HD_Odo!$C$2:$D$1381,2,FALSE)</f>
        <v>52220.02</v>
      </c>
      <c r="G1651" s="92" t="str">
        <f>'EMFAC2017EI-2011Class'!H5232</f>
        <v>2022-T6 Instate Small-1</v>
      </c>
      <c r="H1651" s="70">
        <f t="shared" si="51"/>
        <v>0.90264584417246152</v>
      </c>
      <c r="J1651" s="13"/>
      <c r="N1651" s="37"/>
      <c r="O1651" s="36"/>
    </row>
    <row r="1652" spans="1:15" ht="13.7" customHeight="1" x14ac:dyDescent="0.25">
      <c r="A1652" s="85">
        <f>'EMFAC2017EI-2011Class'!B5233</f>
        <v>2022</v>
      </c>
      <c r="B1652" s="86" t="str">
        <f>'EMFAC2017EI-2011Class'!C5233</f>
        <v>T6 Instate Small</v>
      </c>
      <c r="C1652" s="85">
        <f>'EMFAC2017EI-2011Class'!D5233</f>
        <v>2020</v>
      </c>
      <c r="D1652" s="85">
        <f>'EMFAC2017EI-2011Class'!F5233</f>
        <v>2</v>
      </c>
      <c r="E1652" s="87" t="str">
        <f t="shared" si="52"/>
        <v>T6 Instate Small-2</v>
      </c>
      <c r="F1652" s="88">
        <f>VLOOKUP(E1652,HD_Odo!$C$2:$D$1381,2,FALSE)</f>
        <v>78443.02</v>
      </c>
      <c r="G1652" s="92" t="str">
        <f>'EMFAC2017EI-2011Class'!H5233</f>
        <v>2022-T6 Instate Small-2</v>
      </c>
      <c r="H1652" s="70">
        <f t="shared" si="51"/>
        <v>0.87186637629995578</v>
      </c>
      <c r="J1652" s="13"/>
      <c r="N1652" s="37"/>
      <c r="O1652" s="36"/>
    </row>
    <row r="1653" spans="1:15" ht="13.7" customHeight="1" x14ac:dyDescent="0.25">
      <c r="A1653" s="85">
        <f>'EMFAC2017EI-2011Class'!B5234</f>
        <v>2022</v>
      </c>
      <c r="B1653" s="86" t="str">
        <f>'EMFAC2017EI-2011Class'!C5234</f>
        <v>T6 Instate Small</v>
      </c>
      <c r="C1653" s="85">
        <f>'EMFAC2017EI-2011Class'!D5234</f>
        <v>2019</v>
      </c>
      <c r="D1653" s="85">
        <f>'EMFAC2017EI-2011Class'!F5234</f>
        <v>3</v>
      </c>
      <c r="E1653" s="87" t="str">
        <f t="shared" si="52"/>
        <v>T6 Instate Small-3</v>
      </c>
      <c r="F1653" s="88">
        <f>VLOOKUP(E1653,HD_Odo!$C$2:$D$1381,2,FALSE)</f>
        <v>104183.02</v>
      </c>
      <c r="G1653" s="92" t="str">
        <f>'EMFAC2017EI-2011Class'!H5234</f>
        <v>2022-T6 Instate Small-3</v>
      </c>
      <c r="H1653" s="70">
        <f t="shared" si="51"/>
        <v>0.84826362852098725</v>
      </c>
      <c r="J1653" s="13"/>
      <c r="N1653" s="37"/>
      <c r="O1653" s="36"/>
    </row>
    <row r="1654" spans="1:15" ht="13.7" customHeight="1" x14ac:dyDescent="0.25">
      <c r="A1654" s="85">
        <f>'EMFAC2017EI-2011Class'!B5235</f>
        <v>2022</v>
      </c>
      <c r="B1654" s="86" t="str">
        <f>'EMFAC2017EI-2011Class'!C5235</f>
        <v>T6 Instate Small</v>
      </c>
      <c r="C1654" s="85">
        <f>'EMFAC2017EI-2011Class'!D5235</f>
        <v>2018</v>
      </c>
      <c r="D1654" s="85">
        <f>'EMFAC2017EI-2011Class'!F5235</f>
        <v>4</v>
      </c>
      <c r="E1654" s="87" t="str">
        <f t="shared" si="52"/>
        <v>T6 Instate Small-4</v>
      </c>
      <c r="F1654" s="88">
        <f>VLOOKUP(E1654,HD_Odo!$C$2:$D$1381,2,FALSE)</f>
        <v>129033.02</v>
      </c>
      <c r="G1654" s="92" t="str">
        <f>'EMFAC2017EI-2011Class'!H5235</f>
        <v>2022-T6 Instate Small-4</v>
      </c>
      <c r="H1654" s="70">
        <f t="shared" si="51"/>
        <v>0.82987074829586305</v>
      </c>
      <c r="J1654" s="13"/>
      <c r="N1654" s="37"/>
      <c r="O1654" s="36"/>
    </row>
    <row r="1655" spans="1:15" ht="13.7" customHeight="1" x14ac:dyDescent="0.25">
      <c r="A1655" s="85">
        <f>'EMFAC2017EI-2011Class'!B5236</f>
        <v>2022</v>
      </c>
      <c r="B1655" s="86" t="str">
        <f>'EMFAC2017EI-2011Class'!C5236</f>
        <v>T6 Instate Small</v>
      </c>
      <c r="C1655" s="85">
        <f>'EMFAC2017EI-2011Class'!D5236</f>
        <v>2017</v>
      </c>
      <c r="D1655" s="85">
        <f>'EMFAC2017EI-2011Class'!F5236</f>
        <v>5</v>
      </c>
      <c r="E1655" s="87" t="str">
        <f t="shared" si="52"/>
        <v>T6 Instate Small-5</v>
      </c>
      <c r="F1655" s="88">
        <f>VLOOKUP(E1655,HD_Odo!$C$2:$D$1381,2,FALSE)</f>
        <v>152742.01999999999</v>
      </c>
      <c r="G1655" s="92" t="str">
        <f>'EMFAC2017EI-2011Class'!H5236</f>
        <v>2022-T6 Instate Small-5</v>
      </c>
      <c r="H1655" s="70">
        <f t="shared" si="51"/>
        <v>0.8153010801453775</v>
      </c>
      <c r="J1655" s="13"/>
      <c r="N1655" s="37"/>
      <c r="O1655" s="36"/>
    </row>
    <row r="1656" spans="1:15" ht="13.7" customHeight="1" x14ac:dyDescent="0.25">
      <c r="A1656" s="85">
        <f>'EMFAC2017EI-2011Class'!B5237</f>
        <v>2022</v>
      </c>
      <c r="B1656" s="86" t="str">
        <f>'EMFAC2017EI-2011Class'!C5237</f>
        <v>T6 Instate Small</v>
      </c>
      <c r="C1656" s="85">
        <f>'EMFAC2017EI-2011Class'!D5237</f>
        <v>2016</v>
      </c>
      <c r="D1656" s="85">
        <f>'EMFAC2017EI-2011Class'!F5237</f>
        <v>6</v>
      </c>
      <c r="E1656" s="87" t="str">
        <f t="shared" si="52"/>
        <v>T6 Instate Small-6</v>
      </c>
      <c r="F1656" s="88">
        <f>VLOOKUP(E1656,HD_Odo!$C$2:$D$1381,2,FALSE)</f>
        <v>175186.02</v>
      </c>
      <c r="G1656" s="92" t="str">
        <f>'EMFAC2017EI-2011Class'!H5237</f>
        <v>2022-T6 Instate Small-6</v>
      </c>
      <c r="H1656" s="70">
        <f t="shared" si="51"/>
        <v>0.80357204169326801</v>
      </c>
      <c r="J1656" s="13"/>
      <c r="N1656" s="37"/>
      <c r="O1656" s="36"/>
    </row>
    <row r="1657" spans="1:15" ht="13.7" customHeight="1" x14ac:dyDescent="0.25">
      <c r="A1657" s="85">
        <f>'EMFAC2017EI-2011Class'!B5238</f>
        <v>2022</v>
      </c>
      <c r="B1657" s="86" t="str">
        <f>'EMFAC2017EI-2011Class'!C5238</f>
        <v>T6 Instate Small</v>
      </c>
      <c r="C1657" s="85">
        <f>'EMFAC2017EI-2011Class'!D5238</f>
        <v>2015</v>
      </c>
      <c r="D1657" s="85">
        <f>'EMFAC2017EI-2011Class'!F5238</f>
        <v>7</v>
      </c>
      <c r="E1657" s="87" t="str">
        <f t="shared" si="52"/>
        <v>T6 Instate Small-7</v>
      </c>
      <c r="F1657" s="88">
        <f>VLOOKUP(E1657,HD_Odo!$C$2:$D$1381,2,FALSE)</f>
        <v>196337.04</v>
      </c>
      <c r="G1657" s="92" t="str">
        <f>'EMFAC2017EI-2011Class'!H5238</f>
        <v>2022-T6 Instate Small-7</v>
      </c>
      <c r="H1657" s="70">
        <f t="shared" si="51"/>
        <v>0.7939803769823145</v>
      </c>
      <c r="J1657" s="13"/>
      <c r="N1657" s="37"/>
      <c r="O1657" s="36"/>
    </row>
    <row r="1658" spans="1:15" ht="13.7" customHeight="1" x14ac:dyDescent="0.25">
      <c r="A1658" s="85">
        <f>'EMFAC2017EI-2011Class'!B5239</f>
        <v>2022</v>
      </c>
      <c r="B1658" s="86" t="str">
        <f>'EMFAC2017EI-2011Class'!C5239</f>
        <v>T6 Instate Small</v>
      </c>
      <c r="C1658" s="85">
        <f>'EMFAC2017EI-2011Class'!D5239</f>
        <v>2014</v>
      </c>
      <c r="D1658" s="85">
        <f>'EMFAC2017EI-2011Class'!F5239</f>
        <v>8</v>
      </c>
      <c r="E1658" s="87" t="str">
        <f t="shared" si="52"/>
        <v>T6 Instate Small-8</v>
      </c>
      <c r="F1658" s="88">
        <f>VLOOKUP(E1658,HD_Odo!$C$2:$D$1381,2,FALSE)</f>
        <v>216233.04</v>
      </c>
      <c r="G1658" s="92" t="str">
        <f>'EMFAC2017EI-2011Class'!H5239</f>
        <v>2022-T6 Instate Small-8</v>
      </c>
      <c r="H1658" s="70">
        <f t="shared" si="51"/>
        <v>0.78601729459679959</v>
      </c>
      <c r="J1658" s="13"/>
      <c r="N1658" s="37"/>
      <c r="O1658" s="36"/>
    </row>
    <row r="1659" spans="1:15" ht="13.7" customHeight="1" x14ac:dyDescent="0.25">
      <c r="A1659" s="85">
        <f>'EMFAC2017EI-2011Class'!B5240</f>
        <v>2022</v>
      </c>
      <c r="B1659" s="86" t="str">
        <f>'EMFAC2017EI-2011Class'!C5240</f>
        <v>T6 Instate Small</v>
      </c>
      <c r="C1659" s="85">
        <f>'EMFAC2017EI-2011Class'!D5240</f>
        <v>2013</v>
      </c>
      <c r="D1659" s="85">
        <f>'EMFAC2017EI-2011Class'!F5240</f>
        <v>9</v>
      </c>
      <c r="E1659" s="87" t="str">
        <f t="shared" si="52"/>
        <v>T6 Instate Small-9</v>
      </c>
      <c r="F1659" s="88">
        <f>VLOOKUP(E1659,HD_Odo!$C$2:$D$1381,2,FALSE)</f>
        <v>234945.04</v>
      </c>
      <c r="G1659" s="92" t="str">
        <f>'EMFAC2017EI-2011Class'!H5240</f>
        <v>2022-T6 Instate Small-9</v>
      </c>
      <c r="H1659" s="70">
        <f t="shared" si="51"/>
        <v>0.75026314100882552</v>
      </c>
      <c r="J1659" s="13"/>
      <c r="N1659" s="37"/>
      <c r="O1659" s="36"/>
    </row>
    <row r="1660" spans="1:15" ht="13.7" customHeight="1" x14ac:dyDescent="0.25">
      <c r="A1660" s="85">
        <f>'EMFAC2017EI-2011Class'!B5241</f>
        <v>2022</v>
      </c>
      <c r="B1660" s="86" t="str">
        <f>'EMFAC2017EI-2011Class'!C5241</f>
        <v>T6 Instate Small</v>
      </c>
      <c r="C1660" s="85">
        <f>'EMFAC2017EI-2011Class'!D5241</f>
        <v>2012</v>
      </c>
      <c r="D1660" s="85">
        <f>'EMFAC2017EI-2011Class'!F5241</f>
        <v>10</v>
      </c>
      <c r="E1660" s="87" t="str">
        <f t="shared" si="52"/>
        <v>T6 Instate Small-10</v>
      </c>
      <c r="F1660" s="88">
        <f>VLOOKUP(E1660,HD_Odo!$C$2:$D$1381,2,FALSE)</f>
        <v>252551.04000000001</v>
      </c>
      <c r="G1660" s="92" t="str">
        <f>'EMFAC2017EI-2011Class'!H5241</f>
        <v>2022-T6 Instate Small-10</v>
      </c>
      <c r="H1660" s="70">
        <f t="shared" ref="H1660:H1723" si="53">IF(C1660&lt;1994,1,IF(C1660&lt;2004,($U$3+$V$3*(F1660/10000))/($E$3+$F$3*(F1660/10000)),IF(C1660&lt;2008,($U$4+$V$4*(F1660/10000))/($E$4+$F$4*(F1660/10000)),IF(C1660&lt;2011,($U$5+$V$5*(F1660/10000))/($E$5+$F$5*(F1660/10000)),IF(C1660&lt;2014,($U$6+$V$6*(F1660/10000))/($E$6+$F$6*(F1660/10000)),($U$7+$V$7*(F1660/10000))/($E$7+$F$7*(F1660/10000)))))))</f>
        <v>0.74549457074296099</v>
      </c>
      <c r="J1660" s="13"/>
      <c r="N1660" s="37"/>
      <c r="O1660" s="36"/>
    </row>
    <row r="1661" spans="1:15" ht="13.7" customHeight="1" x14ac:dyDescent="0.25">
      <c r="A1661" s="85">
        <f>'EMFAC2017EI-2011Class'!B5242</f>
        <v>2022</v>
      </c>
      <c r="B1661" s="86" t="str">
        <f>'EMFAC2017EI-2011Class'!C5242</f>
        <v>T6 Instate Small</v>
      </c>
      <c r="C1661" s="85">
        <f>'EMFAC2017EI-2011Class'!D5242</f>
        <v>2011</v>
      </c>
      <c r="D1661" s="85">
        <f>'EMFAC2017EI-2011Class'!F5242</f>
        <v>11</v>
      </c>
      <c r="E1661" s="87" t="str">
        <f t="shared" si="52"/>
        <v>T6 Instate Small-11</v>
      </c>
      <c r="F1661" s="88">
        <f>VLOOKUP(E1661,HD_Odo!$C$2:$D$1381,2,FALSE)</f>
        <v>269102.03999999998</v>
      </c>
      <c r="G1661" s="92" t="str">
        <f>'EMFAC2017EI-2011Class'!H5242</f>
        <v>2022-T6 Instate Small-11</v>
      </c>
      <c r="H1661" s="70">
        <f t="shared" si="53"/>
        <v>0.74144251427200714</v>
      </c>
      <c r="J1661" s="13"/>
      <c r="N1661" s="37"/>
      <c r="O1661" s="36"/>
    </row>
    <row r="1662" spans="1:15" ht="13.7" customHeight="1" x14ac:dyDescent="0.25">
      <c r="A1662" s="85">
        <f>'EMFAC2017EI-2011Class'!B5243</f>
        <v>2022</v>
      </c>
      <c r="B1662" s="86" t="str">
        <f>'EMFAC2017EI-2011Class'!C5243</f>
        <v>T6 Instate Small</v>
      </c>
      <c r="C1662" s="85">
        <f>'EMFAC2017EI-2011Class'!D5243</f>
        <v>2010</v>
      </c>
      <c r="D1662" s="85">
        <f>'EMFAC2017EI-2011Class'!F5243</f>
        <v>12</v>
      </c>
      <c r="E1662" s="87" t="str">
        <f t="shared" si="52"/>
        <v>T6 Instate Small-12</v>
      </c>
      <c r="F1662" s="88">
        <f>VLOOKUP(E1662,HD_Odo!$C$2:$D$1381,2,FALSE)</f>
        <v>284592.03999999998</v>
      </c>
      <c r="G1662" s="92" t="str">
        <f>'EMFAC2017EI-2011Class'!H5243</f>
        <v>2022-T6 Instate Small-12</v>
      </c>
      <c r="H1662" s="70">
        <f t="shared" si="53"/>
        <v>0.78130106015534906</v>
      </c>
      <c r="J1662" s="13"/>
      <c r="N1662" s="37"/>
      <c r="O1662" s="36"/>
    </row>
    <row r="1663" spans="1:15" ht="13.7" customHeight="1" x14ac:dyDescent="0.25">
      <c r="A1663" s="85">
        <f>'EMFAC2017EI-2011Class'!B5244</f>
        <v>2022</v>
      </c>
      <c r="B1663" s="86" t="str">
        <f>'EMFAC2017EI-2011Class'!C5244</f>
        <v>T6 Instate Small</v>
      </c>
      <c r="C1663" s="85">
        <f>'EMFAC2017EI-2011Class'!D5244</f>
        <v>2009</v>
      </c>
      <c r="D1663" s="85">
        <f>'EMFAC2017EI-2011Class'!F5244</f>
        <v>13</v>
      </c>
      <c r="E1663" s="87" t="str">
        <f t="shared" si="52"/>
        <v>T6 Instate Small-13</v>
      </c>
      <c r="F1663" s="88">
        <f>VLOOKUP(E1663,HD_Odo!$C$2:$D$1381,2,FALSE)</f>
        <v>298930.03999999998</v>
      </c>
      <c r="G1663" s="92" t="str">
        <f>'EMFAC2017EI-2011Class'!H5244</f>
        <v>2022-T6 Instate Small-13</v>
      </c>
      <c r="H1663" s="70">
        <f t="shared" si="53"/>
        <v>0.77706696141097353</v>
      </c>
      <c r="J1663" s="13"/>
      <c r="N1663" s="37"/>
      <c r="O1663" s="36"/>
    </row>
    <row r="1664" spans="1:15" ht="13.7" customHeight="1" x14ac:dyDescent="0.25">
      <c r="A1664" s="85">
        <f>'EMFAC2017EI-2011Class'!B5245</f>
        <v>2022</v>
      </c>
      <c r="B1664" s="86" t="str">
        <f>'EMFAC2017EI-2011Class'!C5245</f>
        <v>T6 Instate Small</v>
      </c>
      <c r="C1664" s="85">
        <f>'EMFAC2017EI-2011Class'!D5245</f>
        <v>2008</v>
      </c>
      <c r="D1664" s="85">
        <f>'EMFAC2017EI-2011Class'!F5245</f>
        <v>14</v>
      </c>
      <c r="E1664" s="87" t="str">
        <f t="shared" si="52"/>
        <v>T6 Instate Small-14</v>
      </c>
      <c r="F1664" s="88">
        <f>VLOOKUP(E1664,HD_Odo!$C$2:$D$1381,2,FALSE)</f>
        <v>311906.03999999998</v>
      </c>
      <c r="G1664" s="92" t="str">
        <f>'EMFAC2017EI-2011Class'!H5245</f>
        <v>2022-T6 Instate Small-14</v>
      </c>
      <c r="H1664" s="70">
        <f t="shared" si="53"/>
        <v>0.77344503931335229</v>
      </c>
      <c r="J1664" s="13"/>
      <c r="N1664" s="37"/>
      <c r="O1664" s="36"/>
    </row>
    <row r="1665" spans="1:15" ht="13.7" customHeight="1" x14ac:dyDescent="0.25">
      <c r="A1665" s="85">
        <f>'EMFAC2017EI-2011Class'!B5246</f>
        <v>2022</v>
      </c>
      <c r="B1665" s="86" t="str">
        <f>'EMFAC2017EI-2011Class'!C5246</f>
        <v>T6 Instate Small</v>
      </c>
      <c r="C1665" s="85">
        <f>'EMFAC2017EI-2011Class'!D5246</f>
        <v>2007</v>
      </c>
      <c r="D1665" s="85">
        <f>'EMFAC2017EI-2011Class'!F5246</f>
        <v>15</v>
      </c>
      <c r="E1665" s="87" t="str">
        <f t="shared" si="52"/>
        <v>T6 Instate Small-15</v>
      </c>
      <c r="F1665" s="88">
        <f>VLOOKUP(E1665,HD_Odo!$C$2:$D$1381,2,FALSE)</f>
        <v>323163.03999999998</v>
      </c>
      <c r="G1665" s="92" t="str">
        <f>'EMFAC2017EI-2011Class'!H5246</f>
        <v>2022-T6 Instate Small-15</v>
      </c>
      <c r="H1665" s="70">
        <f t="shared" si="53"/>
        <v>0.86310473525356624</v>
      </c>
      <c r="J1665" s="13"/>
      <c r="N1665" s="37"/>
      <c r="O1665" s="36"/>
    </row>
    <row r="1666" spans="1:15" ht="13.7" customHeight="1" x14ac:dyDescent="0.25">
      <c r="A1666" s="85">
        <f>'EMFAC2017EI-2011Class'!B5247</f>
        <v>2022</v>
      </c>
      <c r="B1666" s="86" t="str">
        <f>'EMFAC2017EI-2011Class'!C5247</f>
        <v>T6 Instate Small</v>
      </c>
      <c r="C1666" s="85">
        <f>'EMFAC2017EI-2011Class'!D5247</f>
        <v>2006</v>
      </c>
      <c r="D1666" s="85">
        <f>'EMFAC2017EI-2011Class'!F5247</f>
        <v>16</v>
      </c>
      <c r="E1666" s="87" t="str">
        <f t="shared" si="52"/>
        <v>T6 Instate Small-16</v>
      </c>
      <c r="F1666" s="88">
        <f>VLOOKUP(E1666,HD_Odo!$C$2:$D$1381,2,FALSE)</f>
        <v>334374.03999999998</v>
      </c>
      <c r="G1666" s="92" t="str">
        <f>'EMFAC2017EI-2011Class'!H5247</f>
        <v>2022-T6 Instate Small-16</v>
      </c>
      <c r="H1666" s="70">
        <f t="shared" si="53"/>
        <v>0.86102544223654764</v>
      </c>
      <c r="J1666" s="13"/>
      <c r="N1666" s="37"/>
      <c r="O1666" s="36"/>
    </row>
    <row r="1667" spans="1:15" ht="13.7" customHeight="1" x14ac:dyDescent="0.25">
      <c r="A1667" s="85">
        <f>'EMFAC2017EI-2011Class'!B5248</f>
        <v>2022</v>
      </c>
      <c r="B1667" s="86" t="str">
        <f>'EMFAC2017EI-2011Class'!C5248</f>
        <v>T6 Instate Small</v>
      </c>
      <c r="C1667" s="85">
        <f>'EMFAC2017EI-2011Class'!D5248</f>
        <v>2005</v>
      </c>
      <c r="D1667" s="85">
        <f>'EMFAC2017EI-2011Class'!F5248</f>
        <v>17</v>
      </c>
      <c r="E1667" s="87" t="str">
        <f t="shared" si="52"/>
        <v>T6 Instate Small-17</v>
      </c>
      <c r="F1667" s="88">
        <f>VLOOKUP(E1667,HD_Odo!$C$2:$D$1381,2,FALSE)</f>
        <v>345539.04</v>
      </c>
      <c r="G1667" s="92" t="str">
        <f>'EMFAC2017EI-2011Class'!H5248</f>
        <v>2022-T6 Instate Small-17</v>
      </c>
      <c r="H1667" s="70">
        <f t="shared" si="53"/>
        <v>0.85903114736968011</v>
      </c>
      <c r="J1667" s="13"/>
      <c r="N1667" s="37"/>
      <c r="O1667" s="36"/>
    </row>
    <row r="1668" spans="1:15" ht="13.7" customHeight="1" x14ac:dyDescent="0.25">
      <c r="A1668" s="85">
        <f>'EMFAC2017EI-2011Class'!B5249</f>
        <v>2022</v>
      </c>
      <c r="B1668" s="86" t="str">
        <f>'EMFAC2017EI-2011Class'!C5249</f>
        <v>T6 Instate Small</v>
      </c>
      <c r="C1668" s="85">
        <f>'EMFAC2017EI-2011Class'!D5249</f>
        <v>2004</v>
      </c>
      <c r="D1668" s="85">
        <f>'EMFAC2017EI-2011Class'!F5249</f>
        <v>18</v>
      </c>
      <c r="E1668" s="87" t="str">
        <f t="shared" si="52"/>
        <v>T6 Instate Small-18</v>
      </c>
      <c r="F1668" s="88">
        <f>VLOOKUP(E1668,HD_Odo!$C$2:$D$1381,2,FALSE)</f>
        <v>356652.04</v>
      </c>
      <c r="G1668" s="92" t="str">
        <f>'EMFAC2017EI-2011Class'!H5249</f>
        <v>2022-T6 Instate Small-18</v>
      </c>
      <c r="H1668" s="70">
        <f t="shared" si="53"/>
        <v>0.8571178053472015</v>
      </c>
      <c r="J1668" s="13"/>
      <c r="N1668" s="37"/>
      <c r="O1668" s="36"/>
    </row>
    <row r="1669" spans="1:15" ht="13.7" customHeight="1" x14ac:dyDescent="0.25">
      <c r="A1669" s="85">
        <f>'EMFAC2017EI-2011Class'!B5250</f>
        <v>2022</v>
      </c>
      <c r="B1669" s="86" t="str">
        <f>'EMFAC2017EI-2011Class'!C5250</f>
        <v>T6 Instate Small</v>
      </c>
      <c r="C1669" s="85">
        <f>'EMFAC2017EI-2011Class'!D5250</f>
        <v>2003</v>
      </c>
      <c r="D1669" s="85">
        <f>'EMFAC2017EI-2011Class'!F5250</f>
        <v>19</v>
      </c>
      <c r="E1669" s="87" t="str">
        <f t="shared" si="52"/>
        <v>T6 Instate Small-19</v>
      </c>
      <c r="F1669" s="88">
        <f>VLOOKUP(E1669,HD_Odo!$C$2:$D$1381,2,FALSE)</f>
        <v>367703.03999999998</v>
      </c>
      <c r="G1669" s="92" t="str">
        <f>'EMFAC2017EI-2011Class'!H5250</f>
        <v>2022-T6 Instate Small-19</v>
      </c>
      <c r="H1669" s="70">
        <f t="shared" si="53"/>
        <v>0.91238824744585167</v>
      </c>
      <c r="J1669" s="13"/>
      <c r="N1669" s="37"/>
      <c r="O1669" s="36"/>
    </row>
    <row r="1670" spans="1:15" ht="13.7" customHeight="1" x14ac:dyDescent="0.25">
      <c r="A1670" s="85">
        <f>'EMFAC2017EI-2011Class'!B5251</f>
        <v>2022</v>
      </c>
      <c r="B1670" s="86" t="str">
        <f>'EMFAC2017EI-2011Class'!C5251</f>
        <v>T6 Instate Small</v>
      </c>
      <c r="C1670" s="85">
        <f>'EMFAC2017EI-2011Class'!D5251</f>
        <v>2002</v>
      </c>
      <c r="D1670" s="85">
        <f>'EMFAC2017EI-2011Class'!F5251</f>
        <v>20</v>
      </c>
      <c r="E1670" s="87" t="str">
        <f t="shared" si="52"/>
        <v>T6 Instate Small-20</v>
      </c>
      <c r="F1670" s="88">
        <f>VLOOKUP(E1670,HD_Odo!$C$2:$D$1381,2,FALSE)</f>
        <v>378676.04</v>
      </c>
      <c r="G1670" s="92" t="str">
        <f>'EMFAC2017EI-2011Class'!H5251</f>
        <v>2022-T6 Instate Small-20</v>
      </c>
      <c r="H1670" s="70">
        <f t="shared" si="53"/>
        <v>0.9114031127400859</v>
      </c>
      <c r="J1670" s="13"/>
      <c r="N1670" s="37"/>
      <c r="O1670" s="36"/>
    </row>
    <row r="1671" spans="1:15" ht="13.7" customHeight="1" x14ac:dyDescent="0.25">
      <c r="A1671" s="85">
        <f>'EMFAC2017EI-2011Class'!B5252</f>
        <v>2022</v>
      </c>
      <c r="B1671" s="86" t="str">
        <f>'EMFAC2017EI-2011Class'!C5252</f>
        <v>T6 Instate Small</v>
      </c>
      <c r="C1671" s="85">
        <f>'EMFAC2017EI-2011Class'!D5252</f>
        <v>2001</v>
      </c>
      <c r="D1671" s="85">
        <f>'EMFAC2017EI-2011Class'!F5252</f>
        <v>21</v>
      </c>
      <c r="E1671" s="87" t="str">
        <f t="shared" si="52"/>
        <v>T6 Instate Small-21</v>
      </c>
      <c r="F1671" s="88">
        <f>VLOOKUP(E1671,HD_Odo!$C$2:$D$1381,2,FALSE)</f>
        <v>389550.04</v>
      </c>
      <c r="G1671" s="92" t="str">
        <f>'EMFAC2017EI-2011Class'!H5252</f>
        <v>2022-T6 Instate Small-21</v>
      </c>
      <c r="H1671" s="70">
        <f t="shared" si="53"/>
        <v>0.91046134954826707</v>
      </c>
      <c r="J1671" s="13"/>
      <c r="N1671" s="37"/>
      <c r="O1671" s="36"/>
    </row>
    <row r="1672" spans="1:15" ht="13.7" customHeight="1" x14ac:dyDescent="0.25">
      <c r="A1672" s="85">
        <f>'EMFAC2017EI-2011Class'!B5253</f>
        <v>2022</v>
      </c>
      <c r="B1672" s="86" t="str">
        <f>'EMFAC2017EI-2011Class'!C5253</f>
        <v>T6 Instate Small</v>
      </c>
      <c r="C1672" s="85">
        <f>'EMFAC2017EI-2011Class'!D5253</f>
        <v>2000</v>
      </c>
      <c r="D1672" s="85">
        <f>'EMFAC2017EI-2011Class'!F5253</f>
        <v>22</v>
      </c>
      <c r="E1672" s="87" t="str">
        <f t="shared" si="52"/>
        <v>T6 Instate Small-22</v>
      </c>
      <c r="F1672" s="88">
        <f>VLOOKUP(E1672,HD_Odo!$C$2:$D$1381,2,FALSE)</f>
        <v>400000</v>
      </c>
      <c r="G1672" s="92" t="str">
        <f>'EMFAC2017EI-2011Class'!H5253</f>
        <v>2022-T6 Instate Small-22</v>
      </c>
      <c r="H1672" s="70">
        <f t="shared" si="53"/>
        <v>0.90958699558178424</v>
      </c>
      <c r="J1672" s="13"/>
      <c r="N1672" s="37"/>
      <c r="O1672" s="36"/>
    </row>
    <row r="1673" spans="1:15" ht="13.7" customHeight="1" x14ac:dyDescent="0.25">
      <c r="A1673" s="85">
        <f>'EMFAC2017EI-2011Class'!B5254</f>
        <v>2022</v>
      </c>
      <c r="B1673" s="86" t="str">
        <f>'EMFAC2017EI-2011Class'!C5254</f>
        <v>T6 Instate Small</v>
      </c>
      <c r="C1673" s="85">
        <f>'EMFAC2017EI-2011Class'!D5254</f>
        <v>1999</v>
      </c>
      <c r="D1673" s="85">
        <f>'EMFAC2017EI-2011Class'!F5254</f>
        <v>23</v>
      </c>
      <c r="E1673" s="87" t="str">
        <f t="shared" si="52"/>
        <v>T6 Instate Small-23</v>
      </c>
      <c r="F1673" s="88">
        <f>VLOOKUP(E1673,HD_Odo!$C$2:$D$1381,2,FALSE)</f>
        <v>400000</v>
      </c>
      <c r="G1673" s="92" t="str">
        <f>'EMFAC2017EI-2011Class'!H5254</f>
        <v>2022-T6 Instate Small-23</v>
      </c>
      <c r="H1673" s="70">
        <f t="shared" si="53"/>
        <v>0.90958699558178424</v>
      </c>
      <c r="J1673" s="13"/>
      <c r="N1673" s="37"/>
      <c r="O1673" s="36"/>
    </row>
    <row r="1674" spans="1:15" ht="13.7" customHeight="1" x14ac:dyDescent="0.25">
      <c r="A1674" s="85">
        <f>'EMFAC2017EI-2011Class'!B5255</f>
        <v>2022</v>
      </c>
      <c r="B1674" s="86" t="str">
        <f>'EMFAC2017EI-2011Class'!C5255</f>
        <v>T6 Instate Small</v>
      </c>
      <c r="C1674" s="85">
        <f>'EMFAC2017EI-2011Class'!D5255</f>
        <v>1998</v>
      </c>
      <c r="D1674" s="85">
        <f>'EMFAC2017EI-2011Class'!F5255</f>
        <v>24</v>
      </c>
      <c r="E1674" s="87" t="str">
        <f t="shared" si="52"/>
        <v>T6 Instate Small-24</v>
      </c>
      <c r="F1674" s="88">
        <f>VLOOKUP(E1674,HD_Odo!$C$2:$D$1381,2,FALSE)</f>
        <v>400000</v>
      </c>
      <c r="G1674" s="92" t="str">
        <f>'EMFAC2017EI-2011Class'!H5255</f>
        <v>2022-T6 Instate Small-24</v>
      </c>
      <c r="H1674" s="70">
        <f t="shared" si="53"/>
        <v>0.90958699558178424</v>
      </c>
      <c r="J1674" s="13"/>
      <c r="N1674" s="37"/>
      <c r="O1674" s="36"/>
    </row>
    <row r="1675" spans="1:15" ht="13.7" customHeight="1" x14ac:dyDescent="0.25">
      <c r="A1675" s="85">
        <f>'EMFAC2017EI-2011Class'!B5256</f>
        <v>2022</v>
      </c>
      <c r="B1675" s="86" t="str">
        <f>'EMFAC2017EI-2011Class'!C5256</f>
        <v>T6 Instate Small</v>
      </c>
      <c r="C1675" s="85">
        <f>'EMFAC2017EI-2011Class'!D5256</f>
        <v>1997</v>
      </c>
      <c r="D1675" s="85">
        <f>'EMFAC2017EI-2011Class'!F5256</f>
        <v>25</v>
      </c>
      <c r="E1675" s="87" t="str">
        <f t="shared" ref="E1675:E1738" si="54">CONCATENATE(B1675,"-",D1675)</f>
        <v>T6 Instate Small-25</v>
      </c>
      <c r="F1675" s="88">
        <f>VLOOKUP(E1675,HD_Odo!$C$2:$D$1381,2,FALSE)</f>
        <v>400000</v>
      </c>
      <c r="G1675" s="92" t="str">
        <f>'EMFAC2017EI-2011Class'!H5256</f>
        <v>2022-T6 Instate Small-25</v>
      </c>
      <c r="H1675" s="70">
        <f t="shared" si="53"/>
        <v>0.90958699558178424</v>
      </c>
      <c r="J1675" s="13"/>
      <c r="N1675" s="37"/>
      <c r="O1675" s="36"/>
    </row>
    <row r="1676" spans="1:15" ht="13.7" customHeight="1" x14ac:dyDescent="0.25">
      <c r="A1676" s="85">
        <f>'EMFAC2017EI-2011Class'!B5257</f>
        <v>2022</v>
      </c>
      <c r="B1676" s="86" t="str">
        <f>'EMFAC2017EI-2011Class'!C5257</f>
        <v>T6 Instate Small</v>
      </c>
      <c r="C1676" s="85">
        <f>'EMFAC2017EI-2011Class'!D5257</f>
        <v>1996</v>
      </c>
      <c r="D1676" s="85">
        <f>'EMFAC2017EI-2011Class'!F5257</f>
        <v>26</v>
      </c>
      <c r="E1676" s="87" t="str">
        <f t="shared" si="54"/>
        <v>T6 Instate Small-26</v>
      </c>
      <c r="F1676" s="88">
        <f>VLOOKUP(E1676,HD_Odo!$C$2:$D$1381,2,FALSE)</f>
        <v>400000</v>
      </c>
      <c r="G1676" s="92" t="str">
        <f>'EMFAC2017EI-2011Class'!H5257</f>
        <v>2022-T6 Instate Small-26</v>
      </c>
      <c r="H1676" s="70">
        <f t="shared" si="53"/>
        <v>0.90958699558178424</v>
      </c>
      <c r="J1676" s="13"/>
      <c r="N1676" s="37"/>
      <c r="O1676" s="36"/>
    </row>
    <row r="1677" spans="1:15" ht="13.7" customHeight="1" x14ac:dyDescent="0.25">
      <c r="A1677" s="85">
        <f>'EMFAC2017EI-2011Class'!B5258</f>
        <v>2022</v>
      </c>
      <c r="B1677" s="86" t="str">
        <f>'EMFAC2017EI-2011Class'!C5258</f>
        <v>T6 Instate Small</v>
      </c>
      <c r="C1677" s="85">
        <f>'EMFAC2017EI-2011Class'!D5258</f>
        <v>1995</v>
      </c>
      <c r="D1677" s="85">
        <f>'EMFAC2017EI-2011Class'!F5258</f>
        <v>27</v>
      </c>
      <c r="E1677" s="87" t="str">
        <f t="shared" si="54"/>
        <v>T6 Instate Small-27</v>
      </c>
      <c r="F1677" s="88">
        <f>VLOOKUP(E1677,HD_Odo!$C$2:$D$1381,2,FALSE)</f>
        <v>400000</v>
      </c>
      <c r="G1677" s="92" t="str">
        <f>'EMFAC2017EI-2011Class'!H5258</f>
        <v>2022-T6 Instate Small-27</v>
      </c>
      <c r="H1677" s="70">
        <f t="shared" si="53"/>
        <v>0.90958699558178424</v>
      </c>
      <c r="J1677" s="13"/>
      <c r="N1677" s="37"/>
      <c r="O1677" s="36"/>
    </row>
    <row r="1678" spans="1:15" ht="13.7" customHeight="1" x14ac:dyDescent="0.25">
      <c r="A1678" s="85">
        <f>'EMFAC2017EI-2011Class'!B5259</f>
        <v>2022</v>
      </c>
      <c r="B1678" s="86" t="str">
        <f>'EMFAC2017EI-2011Class'!C5259</f>
        <v>T6 Instate Small</v>
      </c>
      <c r="C1678" s="85">
        <f>'EMFAC2017EI-2011Class'!D5259</f>
        <v>1994</v>
      </c>
      <c r="D1678" s="85">
        <f>'EMFAC2017EI-2011Class'!F5259</f>
        <v>28</v>
      </c>
      <c r="E1678" s="87" t="str">
        <f t="shared" si="54"/>
        <v>T6 Instate Small-28</v>
      </c>
      <c r="F1678" s="88">
        <f>VLOOKUP(E1678,HD_Odo!$C$2:$D$1381,2,FALSE)</f>
        <v>400000</v>
      </c>
      <c r="G1678" s="92" t="str">
        <f>'EMFAC2017EI-2011Class'!H5259</f>
        <v>2022-T6 Instate Small-28</v>
      </c>
      <c r="H1678" s="70">
        <f t="shared" si="53"/>
        <v>0.90958699558178424</v>
      </c>
      <c r="J1678" s="13"/>
      <c r="N1678" s="37"/>
      <c r="O1678" s="36"/>
    </row>
    <row r="1679" spans="1:15" ht="13.7" customHeight="1" x14ac:dyDescent="0.25">
      <c r="A1679" s="85">
        <f>'EMFAC2017EI-2011Class'!B5260</f>
        <v>2022</v>
      </c>
      <c r="B1679" s="86" t="str">
        <f>'EMFAC2017EI-2011Class'!C5260</f>
        <v>T6 Instate Small</v>
      </c>
      <c r="C1679" s="85">
        <f>'EMFAC2017EI-2011Class'!D5260</f>
        <v>1993</v>
      </c>
      <c r="D1679" s="85">
        <f>'EMFAC2017EI-2011Class'!F5260</f>
        <v>29</v>
      </c>
      <c r="E1679" s="87" t="str">
        <f t="shared" si="54"/>
        <v>T6 Instate Small-29</v>
      </c>
      <c r="F1679" s="88">
        <f>VLOOKUP(E1679,HD_Odo!$C$2:$D$1381,2,FALSE)</f>
        <v>400000</v>
      </c>
      <c r="G1679" s="92" t="str">
        <f>'EMFAC2017EI-2011Class'!H5260</f>
        <v>2022-T6 Instate Small-29</v>
      </c>
      <c r="H1679" s="70">
        <f t="shared" si="53"/>
        <v>1</v>
      </c>
      <c r="J1679" s="13"/>
      <c r="N1679" s="37"/>
      <c r="O1679" s="36"/>
    </row>
    <row r="1680" spans="1:15" ht="13.7" customHeight="1" x14ac:dyDescent="0.25">
      <c r="A1680" s="85">
        <f>'EMFAC2017EI-2011Class'!B5261</f>
        <v>2022</v>
      </c>
      <c r="B1680" s="86" t="str">
        <f>'EMFAC2017EI-2011Class'!C5261</f>
        <v>T6 Instate Small</v>
      </c>
      <c r="C1680" s="85">
        <f>'EMFAC2017EI-2011Class'!D5261</f>
        <v>1992</v>
      </c>
      <c r="D1680" s="85">
        <f>'EMFAC2017EI-2011Class'!F5261</f>
        <v>30</v>
      </c>
      <c r="E1680" s="87" t="str">
        <f t="shared" si="54"/>
        <v>T6 Instate Small-30</v>
      </c>
      <c r="F1680" s="88">
        <f>VLOOKUP(E1680,HD_Odo!$C$2:$D$1381,2,FALSE)</f>
        <v>400000</v>
      </c>
      <c r="G1680" s="92" t="str">
        <f>'EMFAC2017EI-2011Class'!H5261</f>
        <v>2022-T6 Instate Small-30</v>
      </c>
      <c r="H1680" s="70">
        <f t="shared" si="53"/>
        <v>1</v>
      </c>
      <c r="J1680" s="13"/>
      <c r="N1680" s="37"/>
      <c r="O1680" s="36"/>
    </row>
    <row r="1681" spans="1:15" ht="13.7" customHeight="1" x14ac:dyDescent="0.25">
      <c r="A1681" s="85">
        <f>'EMFAC2017EI-2011Class'!B5262</f>
        <v>2022</v>
      </c>
      <c r="B1681" s="86" t="str">
        <f>'EMFAC2017EI-2011Class'!C5262</f>
        <v>T6 Instate Small</v>
      </c>
      <c r="C1681" s="85">
        <f>'EMFAC2017EI-2011Class'!D5262</f>
        <v>1991</v>
      </c>
      <c r="D1681" s="85">
        <f>'EMFAC2017EI-2011Class'!F5262</f>
        <v>31</v>
      </c>
      <c r="E1681" s="87" t="str">
        <f t="shared" si="54"/>
        <v>T6 Instate Small-31</v>
      </c>
      <c r="F1681" s="88">
        <f>VLOOKUP(E1681,HD_Odo!$C$2:$D$1381,2,FALSE)</f>
        <v>400000</v>
      </c>
      <c r="G1681" s="92" t="str">
        <f>'EMFAC2017EI-2011Class'!H5262</f>
        <v>2022-T6 Instate Small-31</v>
      </c>
      <c r="H1681" s="70">
        <f t="shared" si="53"/>
        <v>1</v>
      </c>
      <c r="J1681" s="13"/>
      <c r="N1681" s="37"/>
      <c r="O1681" s="36"/>
    </row>
    <row r="1682" spans="1:15" ht="13.7" customHeight="1" x14ac:dyDescent="0.25">
      <c r="A1682" s="85">
        <f>'EMFAC2017EI-2011Class'!B5263</f>
        <v>2022</v>
      </c>
      <c r="B1682" s="86" t="str">
        <f>'EMFAC2017EI-2011Class'!C5263</f>
        <v>T6 Instate Small</v>
      </c>
      <c r="C1682" s="85">
        <f>'EMFAC2017EI-2011Class'!D5263</f>
        <v>1990</v>
      </c>
      <c r="D1682" s="85">
        <f>'EMFAC2017EI-2011Class'!F5263</f>
        <v>32</v>
      </c>
      <c r="E1682" s="87" t="str">
        <f t="shared" si="54"/>
        <v>T6 Instate Small-32</v>
      </c>
      <c r="F1682" s="88">
        <f>VLOOKUP(E1682,HD_Odo!$C$2:$D$1381,2,FALSE)</f>
        <v>400000</v>
      </c>
      <c r="G1682" s="92" t="str">
        <f>'EMFAC2017EI-2011Class'!H5263</f>
        <v>2022-T6 Instate Small-32</v>
      </c>
      <c r="H1682" s="70">
        <f t="shared" si="53"/>
        <v>1</v>
      </c>
      <c r="J1682" s="13"/>
      <c r="N1682" s="37"/>
      <c r="O1682" s="36"/>
    </row>
    <row r="1683" spans="1:15" ht="13.7" customHeight="1" x14ac:dyDescent="0.25">
      <c r="A1683" s="85">
        <f>'EMFAC2017EI-2011Class'!B5264</f>
        <v>2022</v>
      </c>
      <c r="B1683" s="86" t="str">
        <f>'EMFAC2017EI-2011Class'!C5264</f>
        <v>T6 Instate Small</v>
      </c>
      <c r="C1683" s="85">
        <f>'EMFAC2017EI-2011Class'!D5264</f>
        <v>1989</v>
      </c>
      <c r="D1683" s="85">
        <f>'EMFAC2017EI-2011Class'!F5264</f>
        <v>33</v>
      </c>
      <c r="E1683" s="87" t="str">
        <f t="shared" si="54"/>
        <v>T6 Instate Small-33</v>
      </c>
      <c r="F1683" s="88">
        <f>VLOOKUP(E1683,HD_Odo!$C$2:$D$1381,2,FALSE)</f>
        <v>400000</v>
      </c>
      <c r="G1683" s="92" t="str">
        <f>'EMFAC2017EI-2011Class'!H5264</f>
        <v>2022-T6 Instate Small-33</v>
      </c>
      <c r="H1683" s="70">
        <f t="shared" si="53"/>
        <v>1</v>
      </c>
      <c r="J1683" s="13"/>
      <c r="N1683" s="37"/>
      <c r="O1683" s="36"/>
    </row>
    <row r="1684" spans="1:15" ht="13.7" customHeight="1" x14ac:dyDescent="0.25">
      <c r="A1684" s="85">
        <f>'EMFAC2017EI-2011Class'!B5265</f>
        <v>2022</v>
      </c>
      <c r="B1684" s="86" t="str">
        <f>'EMFAC2017EI-2011Class'!C5265</f>
        <v>T6 Instate Small</v>
      </c>
      <c r="C1684" s="85">
        <f>'EMFAC2017EI-2011Class'!D5265</f>
        <v>1988</v>
      </c>
      <c r="D1684" s="85">
        <f>'EMFAC2017EI-2011Class'!F5265</f>
        <v>34</v>
      </c>
      <c r="E1684" s="87" t="str">
        <f t="shared" si="54"/>
        <v>T6 Instate Small-34</v>
      </c>
      <c r="F1684" s="88">
        <f>VLOOKUP(E1684,HD_Odo!$C$2:$D$1381,2,FALSE)</f>
        <v>400000</v>
      </c>
      <c r="G1684" s="92" t="str">
        <f>'EMFAC2017EI-2011Class'!H5265</f>
        <v>2022-T6 Instate Small-34</v>
      </c>
      <c r="H1684" s="70">
        <f t="shared" si="53"/>
        <v>1</v>
      </c>
      <c r="J1684" s="13"/>
      <c r="N1684" s="37"/>
      <c r="O1684" s="36"/>
    </row>
    <row r="1685" spans="1:15" ht="13.7" customHeight="1" x14ac:dyDescent="0.25">
      <c r="A1685" s="85">
        <f>'EMFAC2017EI-2011Class'!B5266</f>
        <v>2022</v>
      </c>
      <c r="B1685" s="86" t="str">
        <f>'EMFAC2017EI-2011Class'!C5266</f>
        <v>T6 Instate Small</v>
      </c>
      <c r="C1685" s="85">
        <f>'EMFAC2017EI-2011Class'!D5266</f>
        <v>1987</v>
      </c>
      <c r="D1685" s="85">
        <f>'EMFAC2017EI-2011Class'!F5266</f>
        <v>35</v>
      </c>
      <c r="E1685" s="87" t="str">
        <f t="shared" si="54"/>
        <v>T6 Instate Small-35</v>
      </c>
      <c r="F1685" s="88">
        <f>VLOOKUP(E1685,HD_Odo!$C$2:$D$1381,2,FALSE)</f>
        <v>400000</v>
      </c>
      <c r="G1685" s="92" t="str">
        <f>'EMFAC2017EI-2011Class'!H5266</f>
        <v>2022-T6 Instate Small-35</v>
      </c>
      <c r="H1685" s="70">
        <f t="shared" si="53"/>
        <v>1</v>
      </c>
      <c r="J1685" s="13"/>
      <c r="N1685" s="37"/>
      <c r="O1685" s="36"/>
    </row>
    <row r="1686" spans="1:15" ht="13.7" customHeight="1" x14ac:dyDescent="0.25">
      <c r="A1686" s="85">
        <f>'EMFAC2017EI-2011Class'!B5267</f>
        <v>2022</v>
      </c>
      <c r="B1686" s="86" t="str">
        <f>'EMFAC2017EI-2011Class'!C5267</f>
        <v>T6 Instate Small</v>
      </c>
      <c r="C1686" s="85">
        <f>'EMFAC2017EI-2011Class'!D5267</f>
        <v>1986</v>
      </c>
      <c r="D1686" s="85">
        <f>'EMFAC2017EI-2011Class'!F5267</f>
        <v>36</v>
      </c>
      <c r="E1686" s="87" t="str">
        <f t="shared" si="54"/>
        <v>T6 Instate Small-36</v>
      </c>
      <c r="F1686" s="88">
        <f>VLOOKUP(E1686,HD_Odo!$C$2:$D$1381,2,FALSE)</f>
        <v>400000</v>
      </c>
      <c r="G1686" s="92" t="str">
        <f>'EMFAC2017EI-2011Class'!H5267</f>
        <v>2022-T6 Instate Small-36</v>
      </c>
      <c r="H1686" s="70">
        <f t="shared" si="53"/>
        <v>1</v>
      </c>
      <c r="J1686" s="13"/>
      <c r="N1686" s="37"/>
      <c r="O1686" s="36"/>
    </row>
    <row r="1687" spans="1:15" ht="13.7" customHeight="1" x14ac:dyDescent="0.25">
      <c r="A1687" s="85">
        <f>'EMFAC2017EI-2011Class'!B5268</f>
        <v>2022</v>
      </c>
      <c r="B1687" s="86" t="str">
        <f>'EMFAC2017EI-2011Class'!C5268</f>
        <v>T6 Instate Small</v>
      </c>
      <c r="C1687" s="85">
        <f>'EMFAC2017EI-2011Class'!D5268</f>
        <v>1985</v>
      </c>
      <c r="D1687" s="85">
        <f>'EMFAC2017EI-2011Class'!F5268</f>
        <v>37</v>
      </c>
      <c r="E1687" s="87" t="str">
        <f t="shared" si="54"/>
        <v>T6 Instate Small-37</v>
      </c>
      <c r="F1687" s="88">
        <f>VLOOKUP(E1687,HD_Odo!$C$2:$D$1381,2,FALSE)</f>
        <v>400000</v>
      </c>
      <c r="G1687" s="92" t="str">
        <f>'EMFAC2017EI-2011Class'!H5268</f>
        <v>2022-T6 Instate Small-37</v>
      </c>
      <c r="H1687" s="70">
        <f t="shared" si="53"/>
        <v>1</v>
      </c>
      <c r="J1687" s="13"/>
      <c r="N1687" s="37"/>
      <c r="O1687" s="36"/>
    </row>
    <row r="1688" spans="1:15" ht="13.7" customHeight="1" x14ac:dyDescent="0.25">
      <c r="A1688" s="85">
        <f>'EMFAC2017EI-2011Class'!B5269</f>
        <v>2022</v>
      </c>
      <c r="B1688" s="86" t="str">
        <f>'EMFAC2017EI-2011Class'!C5269</f>
        <v>T6 Instate Small</v>
      </c>
      <c r="C1688" s="85">
        <f>'EMFAC2017EI-2011Class'!D5269</f>
        <v>1984</v>
      </c>
      <c r="D1688" s="85">
        <f>'EMFAC2017EI-2011Class'!F5269</f>
        <v>38</v>
      </c>
      <c r="E1688" s="87" t="str">
        <f t="shared" si="54"/>
        <v>T6 Instate Small-38</v>
      </c>
      <c r="F1688" s="88">
        <f>VLOOKUP(E1688,HD_Odo!$C$2:$D$1381,2,FALSE)</f>
        <v>400000</v>
      </c>
      <c r="G1688" s="92" t="str">
        <f>'EMFAC2017EI-2011Class'!H5269</f>
        <v>2022-T6 Instate Small-38</v>
      </c>
      <c r="H1688" s="70">
        <f t="shared" si="53"/>
        <v>1</v>
      </c>
      <c r="J1688" s="13"/>
      <c r="N1688" s="37"/>
      <c r="O1688" s="36"/>
    </row>
    <row r="1689" spans="1:15" ht="13.7" customHeight="1" x14ac:dyDescent="0.25">
      <c r="A1689" s="85">
        <f>'EMFAC2017EI-2011Class'!B5270</f>
        <v>2022</v>
      </c>
      <c r="B1689" s="86" t="str">
        <f>'EMFAC2017EI-2011Class'!C5270</f>
        <v>T6 Instate Small</v>
      </c>
      <c r="C1689" s="85">
        <f>'EMFAC2017EI-2011Class'!D5270</f>
        <v>1983</v>
      </c>
      <c r="D1689" s="85">
        <f>'EMFAC2017EI-2011Class'!F5270</f>
        <v>39</v>
      </c>
      <c r="E1689" s="87" t="str">
        <f t="shared" si="54"/>
        <v>T6 Instate Small-39</v>
      </c>
      <c r="F1689" s="88">
        <f>VLOOKUP(E1689,HD_Odo!$C$2:$D$1381,2,FALSE)</f>
        <v>400000</v>
      </c>
      <c r="G1689" s="92" t="str">
        <f>'EMFAC2017EI-2011Class'!H5270</f>
        <v>2022-T6 Instate Small-39</v>
      </c>
      <c r="H1689" s="70">
        <f t="shared" si="53"/>
        <v>1</v>
      </c>
      <c r="J1689" s="13"/>
      <c r="N1689" s="37"/>
      <c r="O1689" s="36"/>
    </row>
    <row r="1690" spans="1:15" ht="13.7" customHeight="1" x14ac:dyDescent="0.25">
      <c r="A1690" s="85">
        <f>'EMFAC2017EI-2011Class'!B5271</f>
        <v>2022</v>
      </c>
      <c r="B1690" s="86" t="str">
        <f>'EMFAC2017EI-2011Class'!C5271</f>
        <v>T6 Instate Small</v>
      </c>
      <c r="C1690" s="85">
        <f>'EMFAC2017EI-2011Class'!D5271</f>
        <v>1982</v>
      </c>
      <c r="D1690" s="85">
        <f>'EMFAC2017EI-2011Class'!F5271</f>
        <v>40</v>
      </c>
      <c r="E1690" s="87" t="str">
        <f t="shared" si="54"/>
        <v>T6 Instate Small-40</v>
      </c>
      <c r="F1690" s="88">
        <f>VLOOKUP(E1690,HD_Odo!$C$2:$D$1381,2,FALSE)</f>
        <v>400000</v>
      </c>
      <c r="G1690" s="92" t="str">
        <f>'EMFAC2017EI-2011Class'!H5271</f>
        <v>2022-T6 Instate Small-40</v>
      </c>
      <c r="H1690" s="70">
        <f t="shared" si="53"/>
        <v>1</v>
      </c>
      <c r="J1690" s="13"/>
      <c r="N1690" s="37"/>
      <c r="O1690" s="36"/>
    </row>
    <row r="1691" spans="1:15" ht="13.7" customHeight="1" x14ac:dyDescent="0.25">
      <c r="A1691" s="85">
        <f>'EMFAC2017EI-2011Class'!B5272</f>
        <v>2022</v>
      </c>
      <c r="B1691" s="86" t="str">
        <f>'EMFAC2017EI-2011Class'!C5272</f>
        <v>T6 Instate Small</v>
      </c>
      <c r="C1691" s="85">
        <f>'EMFAC2017EI-2011Class'!D5272</f>
        <v>1981</v>
      </c>
      <c r="D1691" s="85">
        <f>'EMFAC2017EI-2011Class'!F5272</f>
        <v>41</v>
      </c>
      <c r="E1691" s="87" t="str">
        <f t="shared" si="54"/>
        <v>T6 Instate Small-41</v>
      </c>
      <c r="F1691" s="88">
        <f>VLOOKUP(E1691,HD_Odo!$C$2:$D$1381,2,FALSE)</f>
        <v>400000</v>
      </c>
      <c r="G1691" s="92" t="str">
        <f>'EMFAC2017EI-2011Class'!H5272</f>
        <v>2022-T6 Instate Small-41</v>
      </c>
      <c r="H1691" s="70">
        <f t="shared" si="53"/>
        <v>1</v>
      </c>
      <c r="J1691" s="13"/>
      <c r="N1691" s="37"/>
      <c r="O1691" s="36"/>
    </row>
    <row r="1692" spans="1:15" ht="13.7" customHeight="1" x14ac:dyDescent="0.25">
      <c r="A1692" s="85">
        <f>'EMFAC2017EI-2011Class'!B5273</f>
        <v>2022</v>
      </c>
      <c r="B1692" s="86" t="str">
        <f>'EMFAC2017EI-2011Class'!C5273</f>
        <v>T6 Instate Small</v>
      </c>
      <c r="C1692" s="85">
        <f>'EMFAC2017EI-2011Class'!D5273</f>
        <v>1979</v>
      </c>
      <c r="D1692" s="85">
        <f>'EMFAC2017EI-2011Class'!F5273</f>
        <v>43</v>
      </c>
      <c r="E1692" s="87" t="str">
        <f t="shared" si="54"/>
        <v>T6 Instate Small-43</v>
      </c>
      <c r="F1692" s="88">
        <f>VLOOKUP(E1692,HD_Odo!$C$2:$D$1381,2,FALSE)</f>
        <v>400000</v>
      </c>
      <c r="G1692" s="92" t="str">
        <f>'EMFAC2017EI-2011Class'!H5273</f>
        <v>2022-T6 Instate Small-43</v>
      </c>
      <c r="H1692" s="70">
        <f t="shared" si="53"/>
        <v>1</v>
      </c>
      <c r="J1692" s="13"/>
      <c r="N1692" s="37"/>
      <c r="O1692" s="36"/>
    </row>
    <row r="1693" spans="1:15" ht="13.7" customHeight="1" x14ac:dyDescent="0.25">
      <c r="A1693" s="85">
        <f>'EMFAC2017EI-2011Class'!B5274</f>
        <v>2022</v>
      </c>
      <c r="B1693" s="86" t="str">
        <f>'EMFAC2017EI-2011Class'!C5274</f>
        <v>T6 Instate Small</v>
      </c>
      <c r="C1693" s="85">
        <f>'EMFAC2017EI-2011Class'!D5274</f>
        <v>1978</v>
      </c>
      <c r="D1693" s="85">
        <f>'EMFAC2017EI-2011Class'!F5274</f>
        <v>44</v>
      </c>
      <c r="E1693" s="87" t="str">
        <f t="shared" si="54"/>
        <v>T6 Instate Small-44</v>
      </c>
      <c r="F1693" s="88">
        <f>VLOOKUP(E1693,HD_Odo!$C$2:$D$1381,2,FALSE)</f>
        <v>400000</v>
      </c>
      <c r="G1693" s="92" t="str">
        <f>'EMFAC2017EI-2011Class'!H5274</f>
        <v>2022-T6 Instate Small-44</v>
      </c>
      <c r="H1693" s="70">
        <f t="shared" si="53"/>
        <v>1</v>
      </c>
      <c r="J1693" s="13"/>
      <c r="N1693" s="37"/>
      <c r="O1693" s="36"/>
    </row>
    <row r="1694" spans="1:15" ht="13.7" customHeight="1" x14ac:dyDescent="0.25">
      <c r="A1694" s="85">
        <f>'EMFAC2017EI-2011Class'!B5275</f>
        <v>2022</v>
      </c>
      <c r="B1694" s="86" t="str">
        <f>'EMFAC2017EI-2011Class'!C5275</f>
        <v>T6 OOS Heavy</v>
      </c>
      <c r="C1694" s="85">
        <f>'EMFAC2017EI-2011Class'!D5275</f>
        <v>2023</v>
      </c>
      <c r="D1694" s="85">
        <f>'EMFAC2017EI-2011Class'!F5275</f>
        <v>-1</v>
      </c>
      <c r="E1694" s="87" t="str">
        <f t="shared" si="54"/>
        <v>T6 OOS Heavy--1</v>
      </c>
      <c r="F1694" s="88">
        <f>VLOOKUP(E1694,HD_Odo!$C$2:$D$1381,2,FALSE)</f>
        <v>0</v>
      </c>
      <c r="G1694" s="92" t="str">
        <f>'EMFAC2017EI-2011Class'!H5275</f>
        <v>2022-T6 OOS Heavy--1</v>
      </c>
      <c r="H1694" s="70">
        <f t="shared" si="53"/>
        <v>1</v>
      </c>
      <c r="J1694" s="13"/>
      <c r="N1694" s="37"/>
      <c r="O1694" s="36"/>
    </row>
    <row r="1695" spans="1:15" ht="13.7" customHeight="1" x14ac:dyDescent="0.25">
      <c r="A1695" s="85">
        <f>'EMFAC2017EI-2011Class'!B5276</f>
        <v>2022</v>
      </c>
      <c r="B1695" s="86" t="str">
        <f>'EMFAC2017EI-2011Class'!C5276</f>
        <v>T6 OOS Heavy</v>
      </c>
      <c r="C1695" s="85">
        <f>'EMFAC2017EI-2011Class'!D5276</f>
        <v>2022</v>
      </c>
      <c r="D1695" s="85">
        <f>'EMFAC2017EI-2011Class'!F5276</f>
        <v>0</v>
      </c>
      <c r="E1695" s="87" t="str">
        <f t="shared" si="54"/>
        <v>T6 OOS Heavy-0</v>
      </c>
      <c r="F1695" s="88">
        <f>VLOOKUP(E1695,HD_Odo!$C$2:$D$1381,2,FALSE)</f>
        <v>26110</v>
      </c>
      <c r="G1695" s="92" t="str">
        <f>'EMFAC2017EI-2011Class'!H5276</f>
        <v>2022-T6 OOS Heavy-0</v>
      </c>
      <c r="H1695" s="70">
        <f t="shared" si="53"/>
        <v>0.94335171380793559</v>
      </c>
      <c r="J1695" s="13"/>
      <c r="N1695" s="37"/>
      <c r="O1695" s="36"/>
    </row>
    <row r="1696" spans="1:15" ht="13.7" customHeight="1" x14ac:dyDescent="0.25">
      <c r="A1696" s="85">
        <f>'EMFAC2017EI-2011Class'!B5277</f>
        <v>2022</v>
      </c>
      <c r="B1696" s="86" t="str">
        <f>'EMFAC2017EI-2011Class'!C5277</f>
        <v>T6 OOS Heavy</v>
      </c>
      <c r="C1696" s="85">
        <f>'EMFAC2017EI-2011Class'!D5277</f>
        <v>2021</v>
      </c>
      <c r="D1696" s="85">
        <f>'EMFAC2017EI-2011Class'!F5277</f>
        <v>1</v>
      </c>
      <c r="E1696" s="87" t="str">
        <f t="shared" si="54"/>
        <v>T6 OOS Heavy-1</v>
      </c>
      <c r="F1696" s="88">
        <f>VLOOKUP(E1696,HD_Odo!$C$2:$D$1381,2,FALSE)</f>
        <v>52220.02</v>
      </c>
      <c r="G1696" s="92" t="str">
        <f>'EMFAC2017EI-2011Class'!H5277</f>
        <v>2022-T6 OOS Heavy-1</v>
      </c>
      <c r="H1696" s="70">
        <f t="shared" si="53"/>
        <v>0.90264584417246152</v>
      </c>
      <c r="J1696" s="13"/>
      <c r="N1696" s="37"/>
      <c r="O1696" s="36"/>
    </row>
    <row r="1697" spans="1:15" ht="13.7" customHeight="1" x14ac:dyDescent="0.25">
      <c r="A1697" s="85">
        <f>'EMFAC2017EI-2011Class'!B5278</f>
        <v>2022</v>
      </c>
      <c r="B1697" s="86" t="str">
        <f>'EMFAC2017EI-2011Class'!C5278</f>
        <v>T6 OOS Heavy</v>
      </c>
      <c r="C1697" s="85">
        <f>'EMFAC2017EI-2011Class'!D5278</f>
        <v>2020</v>
      </c>
      <c r="D1697" s="85">
        <f>'EMFAC2017EI-2011Class'!F5278</f>
        <v>2</v>
      </c>
      <c r="E1697" s="87" t="str">
        <f t="shared" si="54"/>
        <v>T6 OOS Heavy-2</v>
      </c>
      <c r="F1697" s="88">
        <f>VLOOKUP(E1697,HD_Odo!$C$2:$D$1381,2,FALSE)</f>
        <v>78443.02</v>
      </c>
      <c r="G1697" s="92" t="str">
        <f>'EMFAC2017EI-2011Class'!H5278</f>
        <v>2022-T6 OOS Heavy-2</v>
      </c>
      <c r="H1697" s="70">
        <f t="shared" si="53"/>
        <v>0.87186637629995578</v>
      </c>
      <c r="J1697" s="13"/>
      <c r="N1697" s="37"/>
      <c r="O1697" s="36"/>
    </row>
    <row r="1698" spans="1:15" ht="13.7" customHeight="1" x14ac:dyDescent="0.25">
      <c r="A1698" s="85">
        <f>'EMFAC2017EI-2011Class'!B5279</f>
        <v>2022</v>
      </c>
      <c r="B1698" s="86" t="str">
        <f>'EMFAC2017EI-2011Class'!C5279</f>
        <v>T6 OOS Heavy</v>
      </c>
      <c r="C1698" s="85">
        <f>'EMFAC2017EI-2011Class'!D5279</f>
        <v>2019</v>
      </c>
      <c r="D1698" s="85">
        <f>'EMFAC2017EI-2011Class'!F5279</f>
        <v>3</v>
      </c>
      <c r="E1698" s="87" t="str">
        <f t="shared" si="54"/>
        <v>T6 OOS Heavy-3</v>
      </c>
      <c r="F1698" s="88">
        <f>VLOOKUP(E1698,HD_Odo!$C$2:$D$1381,2,FALSE)</f>
        <v>104183.02</v>
      </c>
      <c r="G1698" s="92" t="str">
        <f>'EMFAC2017EI-2011Class'!H5279</f>
        <v>2022-T6 OOS Heavy-3</v>
      </c>
      <c r="H1698" s="70">
        <f t="shared" si="53"/>
        <v>0.84826362852098725</v>
      </c>
      <c r="J1698" s="13"/>
      <c r="N1698" s="37"/>
      <c r="O1698" s="36"/>
    </row>
    <row r="1699" spans="1:15" ht="13.7" customHeight="1" x14ac:dyDescent="0.25">
      <c r="A1699" s="85">
        <f>'EMFAC2017EI-2011Class'!B5280</f>
        <v>2022</v>
      </c>
      <c r="B1699" s="86" t="str">
        <f>'EMFAC2017EI-2011Class'!C5280</f>
        <v>T6 OOS Heavy</v>
      </c>
      <c r="C1699" s="85">
        <f>'EMFAC2017EI-2011Class'!D5280</f>
        <v>2018</v>
      </c>
      <c r="D1699" s="85">
        <f>'EMFAC2017EI-2011Class'!F5280</f>
        <v>4</v>
      </c>
      <c r="E1699" s="87" t="str">
        <f t="shared" si="54"/>
        <v>T6 OOS Heavy-4</v>
      </c>
      <c r="F1699" s="88">
        <f>VLOOKUP(E1699,HD_Odo!$C$2:$D$1381,2,FALSE)</f>
        <v>129033.02</v>
      </c>
      <c r="G1699" s="92" t="str">
        <f>'EMFAC2017EI-2011Class'!H5280</f>
        <v>2022-T6 OOS Heavy-4</v>
      </c>
      <c r="H1699" s="70">
        <f t="shared" si="53"/>
        <v>0.82987074829586305</v>
      </c>
      <c r="J1699" s="13"/>
      <c r="N1699" s="37"/>
      <c r="O1699" s="36"/>
    </row>
    <row r="1700" spans="1:15" ht="13.7" customHeight="1" x14ac:dyDescent="0.25">
      <c r="A1700" s="85">
        <f>'EMFAC2017EI-2011Class'!B5281</f>
        <v>2022</v>
      </c>
      <c r="B1700" s="86" t="str">
        <f>'EMFAC2017EI-2011Class'!C5281</f>
        <v>T6 OOS Heavy</v>
      </c>
      <c r="C1700" s="85">
        <f>'EMFAC2017EI-2011Class'!D5281</f>
        <v>2017</v>
      </c>
      <c r="D1700" s="85">
        <f>'EMFAC2017EI-2011Class'!F5281</f>
        <v>5</v>
      </c>
      <c r="E1700" s="87" t="str">
        <f t="shared" si="54"/>
        <v>T6 OOS Heavy-5</v>
      </c>
      <c r="F1700" s="88">
        <f>VLOOKUP(E1700,HD_Odo!$C$2:$D$1381,2,FALSE)</f>
        <v>152742.01999999999</v>
      </c>
      <c r="G1700" s="92" t="str">
        <f>'EMFAC2017EI-2011Class'!H5281</f>
        <v>2022-T6 OOS Heavy-5</v>
      </c>
      <c r="H1700" s="70">
        <f t="shared" si="53"/>
        <v>0.8153010801453775</v>
      </c>
      <c r="J1700" s="13"/>
      <c r="N1700" s="37"/>
      <c r="O1700" s="36"/>
    </row>
    <row r="1701" spans="1:15" ht="13.7" customHeight="1" x14ac:dyDescent="0.25">
      <c r="A1701" s="85">
        <f>'EMFAC2017EI-2011Class'!B5282</f>
        <v>2022</v>
      </c>
      <c r="B1701" s="86" t="str">
        <f>'EMFAC2017EI-2011Class'!C5282</f>
        <v>T6 OOS Heavy</v>
      </c>
      <c r="C1701" s="85">
        <f>'EMFAC2017EI-2011Class'!D5282</f>
        <v>2016</v>
      </c>
      <c r="D1701" s="85">
        <f>'EMFAC2017EI-2011Class'!F5282</f>
        <v>6</v>
      </c>
      <c r="E1701" s="87" t="str">
        <f t="shared" si="54"/>
        <v>T6 OOS Heavy-6</v>
      </c>
      <c r="F1701" s="88">
        <f>VLOOKUP(E1701,HD_Odo!$C$2:$D$1381,2,FALSE)</f>
        <v>175186.02</v>
      </c>
      <c r="G1701" s="92" t="str">
        <f>'EMFAC2017EI-2011Class'!H5282</f>
        <v>2022-T6 OOS Heavy-6</v>
      </c>
      <c r="H1701" s="70">
        <f t="shared" si="53"/>
        <v>0.80357204169326801</v>
      </c>
      <c r="J1701" s="13"/>
      <c r="N1701" s="37"/>
      <c r="O1701" s="36"/>
    </row>
    <row r="1702" spans="1:15" ht="13.7" customHeight="1" x14ac:dyDescent="0.25">
      <c r="A1702" s="85">
        <f>'EMFAC2017EI-2011Class'!B5283</f>
        <v>2022</v>
      </c>
      <c r="B1702" s="86" t="str">
        <f>'EMFAC2017EI-2011Class'!C5283</f>
        <v>T6 OOS Heavy</v>
      </c>
      <c r="C1702" s="85">
        <f>'EMFAC2017EI-2011Class'!D5283</f>
        <v>2015</v>
      </c>
      <c r="D1702" s="85">
        <f>'EMFAC2017EI-2011Class'!F5283</f>
        <v>7</v>
      </c>
      <c r="E1702" s="87" t="str">
        <f t="shared" si="54"/>
        <v>T6 OOS Heavy-7</v>
      </c>
      <c r="F1702" s="88">
        <f>VLOOKUP(E1702,HD_Odo!$C$2:$D$1381,2,FALSE)</f>
        <v>196337.04</v>
      </c>
      <c r="G1702" s="92" t="str">
        <f>'EMFAC2017EI-2011Class'!H5283</f>
        <v>2022-T6 OOS Heavy-7</v>
      </c>
      <c r="H1702" s="70">
        <f t="shared" si="53"/>
        <v>0.7939803769823145</v>
      </c>
      <c r="J1702" s="13"/>
      <c r="N1702" s="37"/>
      <c r="O1702" s="36"/>
    </row>
    <row r="1703" spans="1:15" ht="13.7" customHeight="1" x14ac:dyDescent="0.25">
      <c r="A1703" s="85">
        <f>'EMFAC2017EI-2011Class'!B5284</f>
        <v>2022</v>
      </c>
      <c r="B1703" s="86" t="str">
        <f>'EMFAC2017EI-2011Class'!C5284</f>
        <v>T6 OOS Heavy</v>
      </c>
      <c r="C1703" s="85">
        <f>'EMFAC2017EI-2011Class'!D5284</f>
        <v>2014</v>
      </c>
      <c r="D1703" s="85">
        <f>'EMFAC2017EI-2011Class'!F5284</f>
        <v>8</v>
      </c>
      <c r="E1703" s="87" t="str">
        <f t="shared" si="54"/>
        <v>T6 OOS Heavy-8</v>
      </c>
      <c r="F1703" s="88">
        <f>VLOOKUP(E1703,HD_Odo!$C$2:$D$1381,2,FALSE)</f>
        <v>216233.04</v>
      </c>
      <c r="G1703" s="92" t="str">
        <f>'EMFAC2017EI-2011Class'!H5284</f>
        <v>2022-T6 OOS Heavy-8</v>
      </c>
      <c r="H1703" s="70">
        <f t="shared" si="53"/>
        <v>0.78601729459679959</v>
      </c>
      <c r="J1703" s="13"/>
      <c r="N1703" s="37"/>
      <c r="O1703" s="36"/>
    </row>
    <row r="1704" spans="1:15" ht="13.7" customHeight="1" x14ac:dyDescent="0.25">
      <c r="A1704" s="85">
        <f>'EMFAC2017EI-2011Class'!B5285</f>
        <v>2022</v>
      </c>
      <c r="B1704" s="86" t="str">
        <f>'EMFAC2017EI-2011Class'!C5285</f>
        <v>T6 OOS Heavy</v>
      </c>
      <c r="C1704" s="85">
        <f>'EMFAC2017EI-2011Class'!D5285</f>
        <v>2013</v>
      </c>
      <c r="D1704" s="85">
        <f>'EMFAC2017EI-2011Class'!F5285</f>
        <v>9</v>
      </c>
      <c r="E1704" s="87" t="str">
        <f t="shared" si="54"/>
        <v>T6 OOS Heavy-9</v>
      </c>
      <c r="F1704" s="88">
        <f>VLOOKUP(E1704,HD_Odo!$C$2:$D$1381,2,FALSE)</f>
        <v>234945.04</v>
      </c>
      <c r="G1704" s="92" t="str">
        <f>'EMFAC2017EI-2011Class'!H5285</f>
        <v>2022-T6 OOS Heavy-9</v>
      </c>
      <c r="H1704" s="70">
        <f t="shared" si="53"/>
        <v>0.75026314100882552</v>
      </c>
      <c r="J1704" s="13"/>
      <c r="N1704" s="37"/>
      <c r="O1704" s="36"/>
    </row>
    <row r="1705" spans="1:15" ht="13.7" customHeight="1" x14ac:dyDescent="0.25">
      <c r="A1705" s="85">
        <f>'EMFAC2017EI-2011Class'!B5286</f>
        <v>2022</v>
      </c>
      <c r="B1705" s="86" t="str">
        <f>'EMFAC2017EI-2011Class'!C5286</f>
        <v>T6 OOS Heavy</v>
      </c>
      <c r="C1705" s="85">
        <f>'EMFAC2017EI-2011Class'!D5286</f>
        <v>2012</v>
      </c>
      <c r="D1705" s="85">
        <f>'EMFAC2017EI-2011Class'!F5286</f>
        <v>10</v>
      </c>
      <c r="E1705" s="87" t="str">
        <f t="shared" si="54"/>
        <v>T6 OOS Heavy-10</v>
      </c>
      <c r="F1705" s="88">
        <f>VLOOKUP(E1705,HD_Odo!$C$2:$D$1381,2,FALSE)</f>
        <v>252551.04000000001</v>
      </c>
      <c r="G1705" s="92" t="str">
        <f>'EMFAC2017EI-2011Class'!H5286</f>
        <v>2022-T6 OOS Heavy-10</v>
      </c>
      <c r="H1705" s="70">
        <f t="shared" si="53"/>
        <v>0.74549457074296099</v>
      </c>
      <c r="J1705" s="13"/>
      <c r="N1705" s="37"/>
      <c r="O1705" s="36"/>
    </row>
    <row r="1706" spans="1:15" ht="13.7" customHeight="1" x14ac:dyDescent="0.25">
      <c r="A1706" s="85">
        <f>'EMFAC2017EI-2011Class'!B5287</f>
        <v>2022</v>
      </c>
      <c r="B1706" s="86" t="str">
        <f>'EMFAC2017EI-2011Class'!C5287</f>
        <v>T6 OOS Heavy</v>
      </c>
      <c r="C1706" s="85">
        <f>'EMFAC2017EI-2011Class'!D5287</f>
        <v>2011</v>
      </c>
      <c r="D1706" s="85">
        <f>'EMFAC2017EI-2011Class'!F5287</f>
        <v>11</v>
      </c>
      <c r="E1706" s="87" t="str">
        <f t="shared" si="54"/>
        <v>T6 OOS Heavy-11</v>
      </c>
      <c r="F1706" s="88">
        <f>VLOOKUP(E1706,HD_Odo!$C$2:$D$1381,2,FALSE)</f>
        <v>269102.03999999998</v>
      </c>
      <c r="G1706" s="92" t="str">
        <f>'EMFAC2017EI-2011Class'!H5287</f>
        <v>2022-T6 OOS Heavy-11</v>
      </c>
      <c r="H1706" s="70">
        <f t="shared" si="53"/>
        <v>0.74144251427200714</v>
      </c>
      <c r="J1706" s="13"/>
      <c r="N1706" s="37"/>
      <c r="O1706" s="36"/>
    </row>
    <row r="1707" spans="1:15" ht="13.7" customHeight="1" x14ac:dyDescent="0.25">
      <c r="A1707" s="85">
        <f>'EMFAC2017EI-2011Class'!B5288</f>
        <v>2022</v>
      </c>
      <c r="B1707" s="86" t="str">
        <f>'EMFAC2017EI-2011Class'!C5288</f>
        <v>T6 OOS Heavy</v>
      </c>
      <c r="C1707" s="85">
        <f>'EMFAC2017EI-2011Class'!D5288</f>
        <v>2010</v>
      </c>
      <c r="D1707" s="85">
        <f>'EMFAC2017EI-2011Class'!F5288</f>
        <v>12</v>
      </c>
      <c r="E1707" s="87" t="str">
        <f t="shared" si="54"/>
        <v>T6 OOS Heavy-12</v>
      </c>
      <c r="F1707" s="88">
        <f>VLOOKUP(E1707,HD_Odo!$C$2:$D$1381,2,FALSE)</f>
        <v>284592.03999999998</v>
      </c>
      <c r="G1707" s="92" t="str">
        <f>'EMFAC2017EI-2011Class'!H5288</f>
        <v>2022-T6 OOS Heavy-12</v>
      </c>
      <c r="H1707" s="70">
        <f t="shared" si="53"/>
        <v>0.78130106015534906</v>
      </c>
      <c r="J1707" s="13"/>
      <c r="N1707" s="37"/>
      <c r="O1707" s="36"/>
    </row>
    <row r="1708" spans="1:15" ht="13.7" customHeight="1" x14ac:dyDescent="0.25">
      <c r="A1708" s="85">
        <f>'EMFAC2017EI-2011Class'!B5289</f>
        <v>2022</v>
      </c>
      <c r="B1708" s="86" t="str">
        <f>'EMFAC2017EI-2011Class'!C5289</f>
        <v>T6 OOS Heavy</v>
      </c>
      <c r="C1708" s="85">
        <f>'EMFAC2017EI-2011Class'!D5289</f>
        <v>2009</v>
      </c>
      <c r="D1708" s="85">
        <f>'EMFAC2017EI-2011Class'!F5289</f>
        <v>13</v>
      </c>
      <c r="E1708" s="87" t="str">
        <f t="shared" si="54"/>
        <v>T6 OOS Heavy-13</v>
      </c>
      <c r="F1708" s="88">
        <f>VLOOKUP(E1708,HD_Odo!$C$2:$D$1381,2,FALSE)</f>
        <v>298930.03999999998</v>
      </c>
      <c r="G1708" s="92" t="str">
        <f>'EMFAC2017EI-2011Class'!H5289</f>
        <v>2022-T6 OOS Heavy-13</v>
      </c>
      <c r="H1708" s="70">
        <f t="shared" si="53"/>
        <v>0.77706696141097353</v>
      </c>
      <c r="J1708" s="13"/>
      <c r="N1708" s="37"/>
      <c r="O1708" s="36"/>
    </row>
    <row r="1709" spans="1:15" ht="13.7" customHeight="1" x14ac:dyDescent="0.25">
      <c r="A1709" s="85">
        <f>'EMFAC2017EI-2011Class'!B5290</f>
        <v>2022</v>
      </c>
      <c r="B1709" s="86" t="str">
        <f>'EMFAC2017EI-2011Class'!C5290</f>
        <v>T6 OOS Heavy</v>
      </c>
      <c r="C1709" s="85">
        <f>'EMFAC2017EI-2011Class'!D5290</f>
        <v>2008</v>
      </c>
      <c r="D1709" s="85">
        <f>'EMFAC2017EI-2011Class'!F5290</f>
        <v>14</v>
      </c>
      <c r="E1709" s="87" t="str">
        <f t="shared" si="54"/>
        <v>T6 OOS Heavy-14</v>
      </c>
      <c r="F1709" s="88">
        <f>VLOOKUP(E1709,HD_Odo!$C$2:$D$1381,2,FALSE)</f>
        <v>311906.03999999998</v>
      </c>
      <c r="G1709" s="92" t="str">
        <f>'EMFAC2017EI-2011Class'!H5290</f>
        <v>2022-T6 OOS Heavy-14</v>
      </c>
      <c r="H1709" s="70">
        <f t="shared" si="53"/>
        <v>0.77344503931335229</v>
      </c>
      <c r="J1709" s="13"/>
      <c r="N1709" s="37"/>
      <c r="O1709" s="36"/>
    </row>
    <row r="1710" spans="1:15" ht="13.7" customHeight="1" x14ac:dyDescent="0.25">
      <c r="A1710" s="85">
        <f>'EMFAC2017EI-2011Class'!B5291</f>
        <v>2022</v>
      </c>
      <c r="B1710" s="86" t="str">
        <f>'EMFAC2017EI-2011Class'!C5291</f>
        <v>T6 OOS Small</v>
      </c>
      <c r="C1710" s="85">
        <f>'EMFAC2017EI-2011Class'!D5291</f>
        <v>2023</v>
      </c>
      <c r="D1710" s="85">
        <f>'EMFAC2017EI-2011Class'!F5291</f>
        <v>-1</v>
      </c>
      <c r="E1710" s="87" t="str">
        <f t="shared" si="54"/>
        <v>T6 OOS Small--1</v>
      </c>
      <c r="F1710" s="88">
        <f>VLOOKUP(E1710,HD_Odo!$C$2:$D$1381,2,FALSE)</f>
        <v>0</v>
      </c>
      <c r="G1710" s="92" t="str">
        <f>'EMFAC2017EI-2011Class'!H5291</f>
        <v>2022-T6 OOS Small--1</v>
      </c>
      <c r="H1710" s="70">
        <f t="shared" si="53"/>
        <v>1</v>
      </c>
      <c r="J1710" s="13"/>
      <c r="N1710" s="37"/>
      <c r="O1710" s="36"/>
    </row>
    <row r="1711" spans="1:15" ht="13.7" customHeight="1" x14ac:dyDescent="0.25">
      <c r="A1711" s="85">
        <f>'EMFAC2017EI-2011Class'!B5292</f>
        <v>2022</v>
      </c>
      <c r="B1711" s="86" t="str">
        <f>'EMFAC2017EI-2011Class'!C5292</f>
        <v>T6 OOS Small</v>
      </c>
      <c r="C1711" s="85">
        <f>'EMFAC2017EI-2011Class'!D5292</f>
        <v>2022</v>
      </c>
      <c r="D1711" s="85">
        <f>'EMFAC2017EI-2011Class'!F5292</f>
        <v>0</v>
      </c>
      <c r="E1711" s="87" t="str">
        <f t="shared" si="54"/>
        <v>T6 OOS Small-0</v>
      </c>
      <c r="F1711" s="88">
        <f>VLOOKUP(E1711,HD_Odo!$C$2:$D$1381,2,FALSE)</f>
        <v>26110</v>
      </c>
      <c r="G1711" s="92" t="str">
        <f>'EMFAC2017EI-2011Class'!H5292</f>
        <v>2022-T6 OOS Small-0</v>
      </c>
      <c r="H1711" s="70">
        <f t="shared" si="53"/>
        <v>0.94335171380793559</v>
      </c>
      <c r="J1711" s="13"/>
      <c r="N1711" s="37"/>
      <c r="O1711" s="36"/>
    </row>
    <row r="1712" spans="1:15" ht="13.7" customHeight="1" x14ac:dyDescent="0.25">
      <c r="A1712" s="85">
        <f>'EMFAC2017EI-2011Class'!B5293</f>
        <v>2022</v>
      </c>
      <c r="B1712" s="86" t="str">
        <f>'EMFAC2017EI-2011Class'!C5293</f>
        <v>T6 OOS Small</v>
      </c>
      <c r="C1712" s="85">
        <f>'EMFAC2017EI-2011Class'!D5293</f>
        <v>2021</v>
      </c>
      <c r="D1712" s="85">
        <f>'EMFAC2017EI-2011Class'!F5293</f>
        <v>1</v>
      </c>
      <c r="E1712" s="87" t="str">
        <f t="shared" si="54"/>
        <v>T6 OOS Small-1</v>
      </c>
      <c r="F1712" s="88">
        <f>VLOOKUP(E1712,HD_Odo!$C$2:$D$1381,2,FALSE)</f>
        <v>52220.02</v>
      </c>
      <c r="G1712" s="92" t="str">
        <f>'EMFAC2017EI-2011Class'!H5293</f>
        <v>2022-T6 OOS Small-1</v>
      </c>
      <c r="H1712" s="70">
        <f t="shared" si="53"/>
        <v>0.90264584417246152</v>
      </c>
      <c r="J1712" s="13"/>
      <c r="N1712" s="37"/>
      <c r="O1712" s="36"/>
    </row>
    <row r="1713" spans="1:15" ht="13.7" customHeight="1" x14ac:dyDescent="0.25">
      <c r="A1713" s="85">
        <f>'EMFAC2017EI-2011Class'!B5294</f>
        <v>2022</v>
      </c>
      <c r="B1713" s="86" t="str">
        <f>'EMFAC2017EI-2011Class'!C5294</f>
        <v>T6 OOS Small</v>
      </c>
      <c r="C1713" s="85">
        <f>'EMFAC2017EI-2011Class'!D5294</f>
        <v>2020</v>
      </c>
      <c r="D1713" s="85">
        <f>'EMFAC2017EI-2011Class'!F5294</f>
        <v>2</v>
      </c>
      <c r="E1713" s="87" t="str">
        <f t="shared" si="54"/>
        <v>T6 OOS Small-2</v>
      </c>
      <c r="F1713" s="88">
        <f>VLOOKUP(E1713,HD_Odo!$C$2:$D$1381,2,FALSE)</f>
        <v>78443.02</v>
      </c>
      <c r="G1713" s="92" t="str">
        <f>'EMFAC2017EI-2011Class'!H5294</f>
        <v>2022-T6 OOS Small-2</v>
      </c>
      <c r="H1713" s="70">
        <f t="shared" si="53"/>
        <v>0.87186637629995578</v>
      </c>
      <c r="J1713" s="13"/>
      <c r="N1713" s="37"/>
      <c r="O1713" s="36"/>
    </row>
    <row r="1714" spans="1:15" ht="13.7" customHeight="1" x14ac:dyDescent="0.25">
      <c r="A1714" s="85">
        <f>'EMFAC2017EI-2011Class'!B5295</f>
        <v>2022</v>
      </c>
      <c r="B1714" s="86" t="str">
        <f>'EMFAC2017EI-2011Class'!C5295</f>
        <v>T6 OOS Small</v>
      </c>
      <c r="C1714" s="85">
        <f>'EMFAC2017EI-2011Class'!D5295</f>
        <v>2019</v>
      </c>
      <c r="D1714" s="85">
        <f>'EMFAC2017EI-2011Class'!F5295</f>
        <v>3</v>
      </c>
      <c r="E1714" s="87" t="str">
        <f t="shared" si="54"/>
        <v>T6 OOS Small-3</v>
      </c>
      <c r="F1714" s="88">
        <f>VLOOKUP(E1714,HD_Odo!$C$2:$D$1381,2,FALSE)</f>
        <v>104183.02</v>
      </c>
      <c r="G1714" s="92" t="str">
        <f>'EMFAC2017EI-2011Class'!H5295</f>
        <v>2022-T6 OOS Small-3</v>
      </c>
      <c r="H1714" s="70">
        <f t="shared" si="53"/>
        <v>0.84826362852098725</v>
      </c>
      <c r="J1714" s="13"/>
      <c r="N1714" s="37"/>
      <c r="O1714" s="36"/>
    </row>
    <row r="1715" spans="1:15" ht="13.7" customHeight="1" x14ac:dyDescent="0.25">
      <c r="A1715" s="85">
        <f>'EMFAC2017EI-2011Class'!B5296</f>
        <v>2022</v>
      </c>
      <c r="B1715" s="86" t="str">
        <f>'EMFAC2017EI-2011Class'!C5296</f>
        <v>T6 OOS Small</v>
      </c>
      <c r="C1715" s="85">
        <f>'EMFAC2017EI-2011Class'!D5296</f>
        <v>2018</v>
      </c>
      <c r="D1715" s="85">
        <f>'EMFAC2017EI-2011Class'!F5296</f>
        <v>4</v>
      </c>
      <c r="E1715" s="87" t="str">
        <f t="shared" si="54"/>
        <v>T6 OOS Small-4</v>
      </c>
      <c r="F1715" s="88">
        <f>VLOOKUP(E1715,HD_Odo!$C$2:$D$1381,2,FALSE)</f>
        <v>129033.02</v>
      </c>
      <c r="G1715" s="92" t="str">
        <f>'EMFAC2017EI-2011Class'!H5296</f>
        <v>2022-T6 OOS Small-4</v>
      </c>
      <c r="H1715" s="70">
        <f t="shared" si="53"/>
        <v>0.82987074829586305</v>
      </c>
      <c r="J1715" s="13"/>
      <c r="N1715" s="37"/>
      <c r="O1715" s="36"/>
    </row>
    <row r="1716" spans="1:15" ht="13.7" customHeight="1" x14ac:dyDescent="0.25">
      <c r="A1716" s="85">
        <f>'EMFAC2017EI-2011Class'!B5297</f>
        <v>2022</v>
      </c>
      <c r="B1716" s="86" t="str">
        <f>'EMFAC2017EI-2011Class'!C5297</f>
        <v>T6 OOS Small</v>
      </c>
      <c r="C1716" s="85">
        <f>'EMFAC2017EI-2011Class'!D5297</f>
        <v>2017</v>
      </c>
      <c r="D1716" s="85">
        <f>'EMFAC2017EI-2011Class'!F5297</f>
        <v>5</v>
      </c>
      <c r="E1716" s="87" t="str">
        <f t="shared" si="54"/>
        <v>T6 OOS Small-5</v>
      </c>
      <c r="F1716" s="88">
        <f>VLOOKUP(E1716,HD_Odo!$C$2:$D$1381,2,FALSE)</f>
        <v>152742.01999999999</v>
      </c>
      <c r="G1716" s="92" t="str">
        <f>'EMFAC2017EI-2011Class'!H5297</f>
        <v>2022-T6 OOS Small-5</v>
      </c>
      <c r="H1716" s="70">
        <f t="shared" si="53"/>
        <v>0.8153010801453775</v>
      </c>
      <c r="J1716" s="13"/>
      <c r="N1716" s="37"/>
      <c r="O1716" s="36"/>
    </row>
    <row r="1717" spans="1:15" ht="13.7" customHeight="1" x14ac:dyDescent="0.25">
      <c r="A1717" s="85">
        <f>'EMFAC2017EI-2011Class'!B5298</f>
        <v>2022</v>
      </c>
      <c r="B1717" s="86" t="str">
        <f>'EMFAC2017EI-2011Class'!C5298</f>
        <v>T6 OOS Small</v>
      </c>
      <c r="C1717" s="85">
        <f>'EMFAC2017EI-2011Class'!D5298</f>
        <v>2016</v>
      </c>
      <c r="D1717" s="85">
        <f>'EMFAC2017EI-2011Class'!F5298</f>
        <v>6</v>
      </c>
      <c r="E1717" s="87" t="str">
        <f t="shared" si="54"/>
        <v>T6 OOS Small-6</v>
      </c>
      <c r="F1717" s="88">
        <f>VLOOKUP(E1717,HD_Odo!$C$2:$D$1381,2,FALSE)</f>
        <v>175186.02</v>
      </c>
      <c r="G1717" s="92" t="str">
        <f>'EMFAC2017EI-2011Class'!H5298</f>
        <v>2022-T6 OOS Small-6</v>
      </c>
      <c r="H1717" s="70">
        <f t="shared" si="53"/>
        <v>0.80357204169326801</v>
      </c>
      <c r="J1717" s="13"/>
      <c r="N1717" s="37"/>
      <c r="O1717" s="36"/>
    </row>
    <row r="1718" spans="1:15" ht="13.7" customHeight="1" x14ac:dyDescent="0.25">
      <c r="A1718" s="85">
        <f>'EMFAC2017EI-2011Class'!B5299</f>
        <v>2022</v>
      </c>
      <c r="B1718" s="86" t="str">
        <f>'EMFAC2017EI-2011Class'!C5299</f>
        <v>T6 OOS Small</v>
      </c>
      <c r="C1718" s="85">
        <f>'EMFAC2017EI-2011Class'!D5299</f>
        <v>2015</v>
      </c>
      <c r="D1718" s="85">
        <f>'EMFAC2017EI-2011Class'!F5299</f>
        <v>7</v>
      </c>
      <c r="E1718" s="87" t="str">
        <f t="shared" si="54"/>
        <v>T6 OOS Small-7</v>
      </c>
      <c r="F1718" s="88">
        <f>VLOOKUP(E1718,HD_Odo!$C$2:$D$1381,2,FALSE)</f>
        <v>196337.04</v>
      </c>
      <c r="G1718" s="92" t="str">
        <f>'EMFAC2017EI-2011Class'!H5299</f>
        <v>2022-T6 OOS Small-7</v>
      </c>
      <c r="H1718" s="70">
        <f t="shared" si="53"/>
        <v>0.7939803769823145</v>
      </c>
      <c r="J1718" s="13"/>
      <c r="N1718" s="37"/>
      <c r="O1718" s="36"/>
    </row>
    <row r="1719" spans="1:15" ht="13.7" customHeight="1" x14ac:dyDescent="0.25">
      <c r="A1719" s="85">
        <f>'EMFAC2017EI-2011Class'!B5300</f>
        <v>2022</v>
      </c>
      <c r="B1719" s="86" t="str">
        <f>'EMFAC2017EI-2011Class'!C5300</f>
        <v>T6 OOS Small</v>
      </c>
      <c r="C1719" s="85">
        <f>'EMFAC2017EI-2011Class'!D5300</f>
        <v>2014</v>
      </c>
      <c r="D1719" s="85">
        <f>'EMFAC2017EI-2011Class'!F5300</f>
        <v>8</v>
      </c>
      <c r="E1719" s="87" t="str">
        <f t="shared" si="54"/>
        <v>T6 OOS Small-8</v>
      </c>
      <c r="F1719" s="88">
        <f>VLOOKUP(E1719,HD_Odo!$C$2:$D$1381,2,FALSE)</f>
        <v>216233.04</v>
      </c>
      <c r="G1719" s="92" t="str">
        <f>'EMFAC2017EI-2011Class'!H5300</f>
        <v>2022-T6 OOS Small-8</v>
      </c>
      <c r="H1719" s="70">
        <f t="shared" si="53"/>
        <v>0.78601729459679959</v>
      </c>
      <c r="J1719" s="13"/>
      <c r="N1719" s="37"/>
      <c r="O1719" s="36"/>
    </row>
    <row r="1720" spans="1:15" ht="13.7" customHeight="1" x14ac:dyDescent="0.25">
      <c r="A1720" s="85">
        <f>'EMFAC2017EI-2011Class'!B5301</f>
        <v>2022</v>
      </c>
      <c r="B1720" s="86" t="str">
        <f>'EMFAC2017EI-2011Class'!C5301</f>
        <v>T6 OOS Small</v>
      </c>
      <c r="C1720" s="85">
        <f>'EMFAC2017EI-2011Class'!D5301</f>
        <v>2013</v>
      </c>
      <c r="D1720" s="85">
        <f>'EMFAC2017EI-2011Class'!F5301</f>
        <v>9</v>
      </c>
      <c r="E1720" s="87" t="str">
        <f t="shared" si="54"/>
        <v>T6 OOS Small-9</v>
      </c>
      <c r="F1720" s="88">
        <f>VLOOKUP(E1720,HD_Odo!$C$2:$D$1381,2,FALSE)</f>
        <v>234945.04</v>
      </c>
      <c r="G1720" s="92" t="str">
        <f>'EMFAC2017EI-2011Class'!H5301</f>
        <v>2022-T6 OOS Small-9</v>
      </c>
      <c r="H1720" s="70">
        <f t="shared" si="53"/>
        <v>0.75026314100882552</v>
      </c>
      <c r="J1720" s="13"/>
      <c r="N1720" s="37"/>
      <c r="O1720" s="36"/>
    </row>
    <row r="1721" spans="1:15" ht="13.7" customHeight="1" x14ac:dyDescent="0.25">
      <c r="A1721" s="85">
        <f>'EMFAC2017EI-2011Class'!B5302</f>
        <v>2022</v>
      </c>
      <c r="B1721" s="86" t="str">
        <f>'EMFAC2017EI-2011Class'!C5302</f>
        <v>T6 OOS Small</v>
      </c>
      <c r="C1721" s="85">
        <f>'EMFAC2017EI-2011Class'!D5302</f>
        <v>2012</v>
      </c>
      <c r="D1721" s="85">
        <f>'EMFAC2017EI-2011Class'!F5302</f>
        <v>10</v>
      </c>
      <c r="E1721" s="87" t="str">
        <f t="shared" si="54"/>
        <v>T6 OOS Small-10</v>
      </c>
      <c r="F1721" s="88">
        <f>VLOOKUP(E1721,HD_Odo!$C$2:$D$1381,2,FALSE)</f>
        <v>252551.04000000001</v>
      </c>
      <c r="G1721" s="92" t="str">
        <f>'EMFAC2017EI-2011Class'!H5302</f>
        <v>2022-T6 OOS Small-10</v>
      </c>
      <c r="H1721" s="70">
        <f t="shared" si="53"/>
        <v>0.74549457074296099</v>
      </c>
      <c r="J1721" s="13"/>
      <c r="N1721" s="37"/>
      <c r="O1721" s="36"/>
    </row>
    <row r="1722" spans="1:15" ht="13.7" customHeight="1" x14ac:dyDescent="0.25">
      <c r="A1722" s="85">
        <f>'EMFAC2017EI-2011Class'!B5303</f>
        <v>2022</v>
      </c>
      <c r="B1722" s="86" t="str">
        <f>'EMFAC2017EI-2011Class'!C5303</f>
        <v>T6 OOS Small</v>
      </c>
      <c r="C1722" s="85">
        <f>'EMFAC2017EI-2011Class'!D5303</f>
        <v>2011</v>
      </c>
      <c r="D1722" s="85">
        <f>'EMFAC2017EI-2011Class'!F5303</f>
        <v>11</v>
      </c>
      <c r="E1722" s="87" t="str">
        <f t="shared" si="54"/>
        <v>T6 OOS Small-11</v>
      </c>
      <c r="F1722" s="88">
        <f>VLOOKUP(E1722,HD_Odo!$C$2:$D$1381,2,FALSE)</f>
        <v>269102.03999999998</v>
      </c>
      <c r="G1722" s="92" t="str">
        <f>'EMFAC2017EI-2011Class'!H5303</f>
        <v>2022-T6 OOS Small-11</v>
      </c>
      <c r="H1722" s="70">
        <f t="shared" si="53"/>
        <v>0.74144251427200714</v>
      </c>
      <c r="J1722" s="13"/>
      <c r="N1722" s="37"/>
      <c r="O1722" s="36"/>
    </row>
    <row r="1723" spans="1:15" ht="13.7" customHeight="1" x14ac:dyDescent="0.25">
      <c r="A1723" s="85">
        <f>'EMFAC2017EI-2011Class'!B5304</f>
        <v>2022</v>
      </c>
      <c r="B1723" s="86" t="str">
        <f>'EMFAC2017EI-2011Class'!C5304</f>
        <v>T6 OOS Small</v>
      </c>
      <c r="C1723" s="85">
        <f>'EMFAC2017EI-2011Class'!D5304</f>
        <v>2010</v>
      </c>
      <c r="D1723" s="85">
        <f>'EMFAC2017EI-2011Class'!F5304</f>
        <v>12</v>
      </c>
      <c r="E1723" s="87" t="str">
        <f t="shared" si="54"/>
        <v>T6 OOS Small-12</v>
      </c>
      <c r="F1723" s="88">
        <f>VLOOKUP(E1723,HD_Odo!$C$2:$D$1381,2,FALSE)</f>
        <v>284592.03999999998</v>
      </c>
      <c r="G1723" s="92" t="str">
        <f>'EMFAC2017EI-2011Class'!H5304</f>
        <v>2022-T6 OOS Small-12</v>
      </c>
      <c r="H1723" s="70">
        <f t="shared" si="53"/>
        <v>0.78130106015534906</v>
      </c>
      <c r="J1723" s="13"/>
      <c r="N1723" s="37"/>
      <c r="O1723" s="36"/>
    </row>
    <row r="1724" spans="1:15" ht="13.7" customHeight="1" x14ac:dyDescent="0.25">
      <c r="A1724" s="85">
        <f>'EMFAC2017EI-2011Class'!B5305</f>
        <v>2022</v>
      </c>
      <c r="B1724" s="86" t="str">
        <f>'EMFAC2017EI-2011Class'!C5305</f>
        <v>T6 OOS Small</v>
      </c>
      <c r="C1724" s="85">
        <f>'EMFAC2017EI-2011Class'!D5305</f>
        <v>2009</v>
      </c>
      <c r="D1724" s="85">
        <f>'EMFAC2017EI-2011Class'!F5305</f>
        <v>13</v>
      </c>
      <c r="E1724" s="87" t="str">
        <f t="shared" si="54"/>
        <v>T6 OOS Small-13</v>
      </c>
      <c r="F1724" s="88">
        <f>VLOOKUP(E1724,HD_Odo!$C$2:$D$1381,2,FALSE)</f>
        <v>298930.03999999998</v>
      </c>
      <c r="G1724" s="92" t="str">
        <f>'EMFAC2017EI-2011Class'!H5305</f>
        <v>2022-T6 OOS Small-13</v>
      </c>
      <c r="H1724" s="70">
        <f t="shared" ref="H1724:H1787" si="55">IF(C1724&lt;1994,1,IF(C1724&lt;2004,($U$3+$V$3*(F1724/10000))/($E$3+$F$3*(F1724/10000)),IF(C1724&lt;2008,($U$4+$V$4*(F1724/10000))/($E$4+$F$4*(F1724/10000)),IF(C1724&lt;2011,($U$5+$V$5*(F1724/10000))/($E$5+$F$5*(F1724/10000)),IF(C1724&lt;2014,($U$6+$V$6*(F1724/10000))/($E$6+$F$6*(F1724/10000)),($U$7+$V$7*(F1724/10000))/($E$7+$F$7*(F1724/10000)))))))</f>
        <v>0.77706696141097353</v>
      </c>
      <c r="J1724" s="13"/>
      <c r="N1724" s="37"/>
      <c r="O1724" s="36"/>
    </row>
    <row r="1725" spans="1:15" ht="13.7" customHeight="1" x14ac:dyDescent="0.25">
      <c r="A1725" s="85">
        <f>'EMFAC2017EI-2011Class'!B5306</f>
        <v>2022</v>
      </c>
      <c r="B1725" s="86" t="str">
        <f>'EMFAC2017EI-2011Class'!C5306</f>
        <v>T6 OOS Small</v>
      </c>
      <c r="C1725" s="85">
        <f>'EMFAC2017EI-2011Class'!D5306</f>
        <v>2008</v>
      </c>
      <c r="D1725" s="85">
        <f>'EMFAC2017EI-2011Class'!F5306</f>
        <v>14</v>
      </c>
      <c r="E1725" s="87" t="str">
        <f t="shared" si="54"/>
        <v>T6 OOS Small-14</v>
      </c>
      <c r="F1725" s="88">
        <f>VLOOKUP(E1725,HD_Odo!$C$2:$D$1381,2,FALSE)</f>
        <v>311906.03999999998</v>
      </c>
      <c r="G1725" s="92" t="str">
        <f>'EMFAC2017EI-2011Class'!H5306</f>
        <v>2022-T6 OOS Small-14</v>
      </c>
      <c r="H1725" s="70">
        <f t="shared" si="55"/>
        <v>0.77344503931335229</v>
      </c>
      <c r="J1725" s="13"/>
      <c r="N1725" s="37"/>
      <c r="O1725" s="36"/>
    </row>
    <row r="1726" spans="1:15" ht="13.7" customHeight="1" x14ac:dyDescent="0.25">
      <c r="A1726" s="85">
        <f>'EMFAC2017EI-2011Class'!B5307</f>
        <v>2022</v>
      </c>
      <c r="B1726" s="86" t="str">
        <f>'EMFAC2017EI-2011Class'!C5307</f>
        <v>T6 OOS Small</v>
      </c>
      <c r="C1726" s="85">
        <f>'EMFAC2017EI-2011Class'!D5307</f>
        <v>2007</v>
      </c>
      <c r="D1726" s="85">
        <f>'EMFAC2017EI-2011Class'!F5307</f>
        <v>15</v>
      </c>
      <c r="E1726" s="87" t="str">
        <f t="shared" si="54"/>
        <v>T6 OOS Small-15</v>
      </c>
      <c r="F1726" s="88">
        <f>VLOOKUP(E1726,HD_Odo!$C$2:$D$1381,2,FALSE)</f>
        <v>323163.03999999998</v>
      </c>
      <c r="G1726" s="92" t="str">
        <f>'EMFAC2017EI-2011Class'!H5307</f>
        <v>2022-T6 OOS Small-15</v>
      </c>
      <c r="H1726" s="70">
        <f t="shared" si="55"/>
        <v>0.86310473525356624</v>
      </c>
      <c r="J1726" s="13"/>
      <c r="N1726" s="37"/>
      <c r="O1726" s="36"/>
    </row>
    <row r="1727" spans="1:15" ht="13.7" customHeight="1" x14ac:dyDescent="0.25">
      <c r="A1727" s="85">
        <f>'EMFAC2017EI-2011Class'!B5308</f>
        <v>2022</v>
      </c>
      <c r="B1727" s="86" t="str">
        <f>'EMFAC2017EI-2011Class'!C5308</f>
        <v>T6 OOS Small</v>
      </c>
      <c r="C1727" s="85">
        <f>'EMFAC2017EI-2011Class'!D5308</f>
        <v>2006</v>
      </c>
      <c r="D1727" s="85">
        <f>'EMFAC2017EI-2011Class'!F5308</f>
        <v>16</v>
      </c>
      <c r="E1727" s="87" t="str">
        <f t="shared" si="54"/>
        <v>T6 OOS Small-16</v>
      </c>
      <c r="F1727" s="88">
        <f>VLOOKUP(E1727,HD_Odo!$C$2:$D$1381,2,FALSE)</f>
        <v>334374.03999999998</v>
      </c>
      <c r="G1727" s="92" t="str">
        <f>'EMFAC2017EI-2011Class'!H5308</f>
        <v>2022-T6 OOS Small-16</v>
      </c>
      <c r="H1727" s="70">
        <f t="shared" si="55"/>
        <v>0.86102544223654764</v>
      </c>
      <c r="J1727" s="13"/>
      <c r="N1727" s="37"/>
      <c r="O1727" s="36"/>
    </row>
    <row r="1728" spans="1:15" ht="13.7" customHeight="1" x14ac:dyDescent="0.25">
      <c r="A1728" s="85">
        <f>'EMFAC2017EI-2011Class'!B5309</f>
        <v>2022</v>
      </c>
      <c r="B1728" s="86" t="str">
        <f>'EMFAC2017EI-2011Class'!C5309</f>
        <v>T6 OOS Small</v>
      </c>
      <c r="C1728" s="85">
        <f>'EMFAC2017EI-2011Class'!D5309</f>
        <v>2005</v>
      </c>
      <c r="D1728" s="85">
        <f>'EMFAC2017EI-2011Class'!F5309</f>
        <v>17</v>
      </c>
      <c r="E1728" s="87" t="str">
        <f t="shared" si="54"/>
        <v>T6 OOS Small-17</v>
      </c>
      <c r="F1728" s="88">
        <f>VLOOKUP(E1728,HD_Odo!$C$2:$D$1381,2,FALSE)</f>
        <v>345539.04</v>
      </c>
      <c r="G1728" s="92" t="str">
        <f>'EMFAC2017EI-2011Class'!H5309</f>
        <v>2022-T6 OOS Small-17</v>
      </c>
      <c r="H1728" s="70">
        <f t="shared" si="55"/>
        <v>0.85903114736968011</v>
      </c>
      <c r="J1728" s="13"/>
      <c r="N1728" s="37"/>
      <c r="O1728" s="36"/>
    </row>
    <row r="1729" spans="1:15" ht="13.7" customHeight="1" x14ac:dyDescent="0.25">
      <c r="A1729" s="85">
        <f>'EMFAC2017EI-2011Class'!B5310</f>
        <v>2022</v>
      </c>
      <c r="B1729" s="86" t="str">
        <f>'EMFAC2017EI-2011Class'!C5310</f>
        <v>T6 OOS Small</v>
      </c>
      <c r="C1729" s="85">
        <f>'EMFAC2017EI-2011Class'!D5310</f>
        <v>2004</v>
      </c>
      <c r="D1729" s="85">
        <f>'EMFAC2017EI-2011Class'!F5310</f>
        <v>18</v>
      </c>
      <c r="E1729" s="87" t="str">
        <f t="shared" si="54"/>
        <v>T6 OOS Small-18</v>
      </c>
      <c r="F1729" s="88">
        <f>VLOOKUP(E1729,HD_Odo!$C$2:$D$1381,2,FALSE)</f>
        <v>356652.04</v>
      </c>
      <c r="G1729" s="92" t="str">
        <f>'EMFAC2017EI-2011Class'!H5310</f>
        <v>2022-T6 OOS Small-18</v>
      </c>
      <c r="H1729" s="70">
        <f t="shared" si="55"/>
        <v>0.8571178053472015</v>
      </c>
      <c r="J1729" s="13"/>
      <c r="N1729" s="37"/>
      <c r="O1729" s="36"/>
    </row>
    <row r="1730" spans="1:15" ht="13.7" customHeight="1" x14ac:dyDescent="0.25">
      <c r="A1730" s="85">
        <f>'EMFAC2017EI-2011Class'!B5311</f>
        <v>2022</v>
      </c>
      <c r="B1730" s="86" t="str">
        <f>'EMFAC2017EI-2011Class'!C5311</f>
        <v>T6 Public</v>
      </c>
      <c r="C1730" s="85">
        <f>'EMFAC2017EI-2011Class'!D5311</f>
        <v>2023</v>
      </c>
      <c r="D1730" s="85">
        <f>'EMFAC2017EI-2011Class'!F5311</f>
        <v>-1</v>
      </c>
      <c r="E1730" s="87" t="str">
        <f t="shared" si="54"/>
        <v>T6 Public--1</v>
      </c>
      <c r="F1730" s="88">
        <f>VLOOKUP(E1730,HD_Odo!$C$2:$D$1381,2,FALSE)</f>
        <v>2967.5</v>
      </c>
      <c r="G1730" s="92" t="str">
        <f>'EMFAC2017EI-2011Class'!H5311</f>
        <v>2022-T6 Public--1</v>
      </c>
      <c r="H1730" s="70">
        <f t="shared" si="55"/>
        <v>0.99246855193988381</v>
      </c>
      <c r="J1730" s="13"/>
      <c r="N1730" s="37"/>
      <c r="O1730" s="36"/>
    </row>
    <row r="1731" spans="1:15" ht="13.7" customHeight="1" x14ac:dyDescent="0.25">
      <c r="A1731" s="85">
        <f>'EMFAC2017EI-2011Class'!B5312</f>
        <v>2022</v>
      </c>
      <c r="B1731" s="86" t="str">
        <f>'EMFAC2017EI-2011Class'!C5312</f>
        <v>T6 Public</v>
      </c>
      <c r="C1731" s="85">
        <f>'EMFAC2017EI-2011Class'!D5312</f>
        <v>2022</v>
      </c>
      <c r="D1731" s="85">
        <f>'EMFAC2017EI-2011Class'!F5312</f>
        <v>0</v>
      </c>
      <c r="E1731" s="87" t="str">
        <f t="shared" si="54"/>
        <v>T6 Public-0</v>
      </c>
      <c r="F1731" s="88">
        <f>VLOOKUP(E1731,HD_Odo!$C$2:$D$1381,2,FALSE)</f>
        <v>10089.5</v>
      </c>
      <c r="G1731" s="92" t="str">
        <f>'EMFAC2017EI-2011Class'!H5312</f>
        <v>2022-T6 Public-0</v>
      </c>
      <c r="H1731" s="70">
        <f t="shared" si="55"/>
        <v>0.97566464894045069</v>
      </c>
      <c r="J1731" s="13"/>
      <c r="N1731" s="37"/>
      <c r="O1731" s="36"/>
    </row>
    <row r="1732" spans="1:15" ht="13.7" customHeight="1" x14ac:dyDescent="0.25">
      <c r="A1732" s="85">
        <f>'EMFAC2017EI-2011Class'!B5313</f>
        <v>2022</v>
      </c>
      <c r="B1732" s="86" t="str">
        <f>'EMFAC2017EI-2011Class'!C5313</f>
        <v>T6 Public</v>
      </c>
      <c r="C1732" s="85">
        <f>'EMFAC2017EI-2011Class'!D5313</f>
        <v>2021</v>
      </c>
      <c r="D1732" s="85">
        <f>'EMFAC2017EI-2011Class'!F5313</f>
        <v>1</v>
      </c>
      <c r="E1732" s="87" t="str">
        <f t="shared" si="54"/>
        <v>T6 Public-1</v>
      </c>
      <c r="F1732" s="88">
        <f>VLOOKUP(E1732,HD_Odo!$C$2:$D$1381,2,FALSE)</f>
        <v>17089.5</v>
      </c>
      <c r="G1732" s="92" t="str">
        <f>'EMFAC2017EI-2011Class'!H5313</f>
        <v>2022-T6 Public-1</v>
      </c>
      <c r="H1732" s="70">
        <f t="shared" si="55"/>
        <v>0.96069915749680301</v>
      </c>
      <c r="J1732" s="13"/>
      <c r="N1732" s="37"/>
      <c r="O1732" s="36"/>
    </row>
    <row r="1733" spans="1:15" ht="13.7" customHeight="1" x14ac:dyDescent="0.25">
      <c r="A1733" s="85">
        <f>'EMFAC2017EI-2011Class'!B5314</f>
        <v>2022</v>
      </c>
      <c r="B1733" s="86" t="str">
        <f>'EMFAC2017EI-2011Class'!C5314</f>
        <v>T6 Public</v>
      </c>
      <c r="C1733" s="85">
        <f>'EMFAC2017EI-2011Class'!D5314</f>
        <v>2020</v>
      </c>
      <c r="D1733" s="85">
        <f>'EMFAC2017EI-2011Class'!F5314</f>
        <v>2</v>
      </c>
      <c r="E1733" s="87" t="str">
        <f t="shared" si="54"/>
        <v>T6 Public-2</v>
      </c>
      <c r="F1733" s="88">
        <f>VLOOKUP(E1733,HD_Odo!$C$2:$D$1381,2,FALSE)</f>
        <v>23968.5</v>
      </c>
      <c r="G1733" s="92" t="str">
        <f>'EMFAC2017EI-2011Class'!H5314</f>
        <v>2022-T6 Public-2</v>
      </c>
      <c r="H1733" s="70">
        <f t="shared" si="55"/>
        <v>0.94728996066143001</v>
      </c>
      <c r="J1733" s="13"/>
      <c r="N1733" s="37"/>
      <c r="O1733" s="36"/>
    </row>
    <row r="1734" spans="1:15" ht="13.7" customHeight="1" x14ac:dyDescent="0.25">
      <c r="A1734" s="85">
        <f>'EMFAC2017EI-2011Class'!B5315</f>
        <v>2022</v>
      </c>
      <c r="B1734" s="86" t="str">
        <f>'EMFAC2017EI-2011Class'!C5315</f>
        <v>T6 Public</v>
      </c>
      <c r="C1734" s="85">
        <f>'EMFAC2017EI-2011Class'!D5315</f>
        <v>2019</v>
      </c>
      <c r="D1734" s="85">
        <f>'EMFAC2017EI-2011Class'!F5315</f>
        <v>3</v>
      </c>
      <c r="E1734" s="87" t="str">
        <f t="shared" si="54"/>
        <v>T6 Public-3</v>
      </c>
      <c r="F1734" s="88">
        <f>VLOOKUP(E1734,HD_Odo!$C$2:$D$1381,2,FALSE)</f>
        <v>30725.5</v>
      </c>
      <c r="G1734" s="92" t="str">
        <f>'EMFAC2017EI-2011Class'!H5315</f>
        <v>2022-T6 Public-3</v>
      </c>
      <c r="H1734" s="70">
        <f t="shared" si="55"/>
        <v>0.93521333732137668</v>
      </c>
      <c r="J1734" s="13"/>
      <c r="N1734" s="37"/>
      <c r="O1734" s="36"/>
    </row>
    <row r="1735" spans="1:15" ht="13.7" customHeight="1" x14ac:dyDescent="0.25">
      <c r="A1735" s="85">
        <f>'EMFAC2017EI-2011Class'!B5316</f>
        <v>2022</v>
      </c>
      <c r="B1735" s="86" t="str">
        <f>'EMFAC2017EI-2011Class'!C5316</f>
        <v>T6 Public</v>
      </c>
      <c r="C1735" s="85">
        <f>'EMFAC2017EI-2011Class'!D5316</f>
        <v>2018</v>
      </c>
      <c r="D1735" s="85">
        <f>'EMFAC2017EI-2011Class'!F5316</f>
        <v>4</v>
      </c>
      <c r="E1735" s="87" t="str">
        <f t="shared" si="54"/>
        <v>T6 Public-4</v>
      </c>
      <c r="F1735" s="88">
        <f>VLOOKUP(E1735,HD_Odo!$C$2:$D$1381,2,FALSE)</f>
        <v>37361.5</v>
      </c>
      <c r="G1735" s="92" t="str">
        <f>'EMFAC2017EI-2011Class'!H5316</f>
        <v>2022-T6 Public-4</v>
      </c>
      <c r="H1735" s="70">
        <f t="shared" si="55"/>
        <v>0.92428355813396268</v>
      </c>
      <c r="J1735" s="13"/>
      <c r="N1735" s="37"/>
      <c r="O1735" s="36"/>
    </row>
    <row r="1736" spans="1:15" ht="13.7" customHeight="1" x14ac:dyDescent="0.25">
      <c r="A1736" s="85">
        <f>'EMFAC2017EI-2011Class'!B5317</f>
        <v>2022</v>
      </c>
      <c r="B1736" s="86" t="str">
        <f>'EMFAC2017EI-2011Class'!C5317</f>
        <v>T6 Public</v>
      </c>
      <c r="C1736" s="85">
        <f>'EMFAC2017EI-2011Class'!D5317</f>
        <v>2017</v>
      </c>
      <c r="D1736" s="85">
        <f>'EMFAC2017EI-2011Class'!F5317</f>
        <v>5</v>
      </c>
      <c r="E1736" s="87" t="str">
        <f t="shared" si="54"/>
        <v>T6 Public-5</v>
      </c>
      <c r="F1736" s="88">
        <f>VLOOKUP(E1736,HD_Odo!$C$2:$D$1381,2,FALSE)</f>
        <v>43875.5</v>
      </c>
      <c r="G1736" s="92" t="str">
        <f>'EMFAC2017EI-2011Class'!H5317</f>
        <v>2022-T6 Public-5</v>
      </c>
      <c r="H1736" s="70">
        <f t="shared" si="55"/>
        <v>0.91435086502182217</v>
      </c>
      <c r="J1736" s="13"/>
      <c r="N1736" s="37"/>
      <c r="O1736" s="36"/>
    </row>
    <row r="1737" spans="1:15" ht="13.7" customHeight="1" x14ac:dyDescent="0.25">
      <c r="A1737" s="85">
        <f>'EMFAC2017EI-2011Class'!B5318</f>
        <v>2022</v>
      </c>
      <c r="B1737" s="86" t="str">
        <f>'EMFAC2017EI-2011Class'!C5318</f>
        <v>T6 Public</v>
      </c>
      <c r="C1737" s="85">
        <f>'EMFAC2017EI-2011Class'!D5318</f>
        <v>2016</v>
      </c>
      <c r="D1737" s="85">
        <f>'EMFAC2017EI-2011Class'!F5318</f>
        <v>6</v>
      </c>
      <c r="E1737" s="87" t="str">
        <f t="shared" si="54"/>
        <v>T6 Public-6</v>
      </c>
      <c r="F1737" s="88">
        <f>VLOOKUP(E1737,HD_Odo!$C$2:$D$1381,2,FALSE)</f>
        <v>50267.5</v>
      </c>
      <c r="G1737" s="92" t="str">
        <f>'EMFAC2017EI-2011Class'!H5318</f>
        <v>2022-T6 Public-6</v>
      </c>
      <c r="H1737" s="70">
        <f t="shared" si="55"/>
        <v>0.90528933033341719</v>
      </c>
      <c r="J1737" s="13"/>
      <c r="N1737" s="37"/>
      <c r="O1737" s="36"/>
    </row>
    <row r="1738" spans="1:15" ht="13.7" customHeight="1" x14ac:dyDescent="0.25">
      <c r="A1738" s="85">
        <f>'EMFAC2017EI-2011Class'!B5319</f>
        <v>2022</v>
      </c>
      <c r="B1738" s="86" t="str">
        <f>'EMFAC2017EI-2011Class'!C5319</f>
        <v>T6 Public</v>
      </c>
      <c r="C1738" s="85">
        <f>'EMFAC2017EI-2011Class'!D5319</f>
        <v>2015</v>
      </c>
      <c r="D1738" s="85">
        <f>'EMFAC2017EI-2011Class'!F5319</f>
        <v>7</v>
      </c>
      <c r="E1738" s="87" t="str">
        <f t="shared" si="54"/>
        <v>T6 Public-7</v>
      </c>
      <c r="F1738" s="88">
        <f>VLOOKUP(E1738,HD_Odo!$C$2:$D$1381,2,FALSE)</f>
        <v>56538.5</v>
      </c>
      <c r="G1738" s="92" t="str">
        <f>'EMFAC2017EI-2011Class'!H5319</f>
        <v>2022-T6 Public-7</v>
      </c>
      <c r="H1738" s="70">
        <f t="shared" si="55"/>
        <v>0.89699222479422491</v>
      </c>
      <c r="J1738" s="13"/>
      <c r="N1738" s="37"/>
      <c r="O1738" s="36"/>
    </row>
    <row r="1739" spans="1:15" ht="13.7" customHeight="1" x14ac:dyDescent="0.25">
      <c r="A1739" s="85">
        <f>'EMFAC2017EI-2011Class'!B5320</f>
        <v>2022</v>
      </c>
      <c r="B1739" s="86" t="str">
        <f>'EMFAC2017EI-2011Class'!C5320</f>
        <v>T6 Public</v>
      </c>
      <c r="C1739" s="85">
        <f>'EMFAC2017EI-2011Class'!D5320</f>
        <v>2014</v>
      </c>
      <c r="D1739" s="85">
        <f>'EMFAC2017EI-2011Class'!F5320</f>
        <v>8</v>
      </c>
      <c r="E1739" s="87" t="str">
        <f t="shared" ref="E1739:E1802" si="56">CONCATENATE(B1739,"-",D1739)</f>
        <v>T6 Public-8</v>
      </c>
      <c r="F1739" s="88">
        <f>VLOOKUP(E1739,HD_Odo!$C$2:$D$1381,2,FALSE)</f>
        <v>62687.5</v>
      </c>
      <c r="G1739" s="92" t="str">
        <f>'EMFAC2017EI-2011Class'!H5320</f>
        <v>2022-T6 Public-8</v>
      </c>
      <c r="H1739" s="70">
        <f t="shared" si="55"/>
        <v>0.8893720185911419</v>
      </c>
      <c r="J1739" s="13"/>
      <c r="N1739" s="37"/>
      <c r="O1739" s="36"/>
    </row>
    <row r="1740" spans="1:15" ht="13.7" customHeight="1" x14ac:dyDescent="0.25">
      <c r="A1740" s="85">
        <f>'EMFAC2017EI-2011Class'!B5321</f>
        <v>2022</v>
      </c>
      <c r="B1740" s="86" t="str">
        <f>'EMFAC2017EI-2011Class'!C5321</f>
        <v>T6 Public</v>
      </c>
      <c r="C1740" s="85">
        <f>'EMFAC2017EI-2011Class'!D5321</f>
        <v>2013</v>
      </c>
      <c r="D1740" s="85">
        <f>'EMFAC2017EI-2011Class'!F5321</f>
        <v>9</v>
      </c>
      <c r="E1740" s="87" t="str">
        <f t="shared" si="56"/>
        <v>T6 Public-9</v>
      </c>
      <c r="F1740" s="88">
        <f>VLOOKUP(E1740,HD_Odo!$C$2:$D$1381,2,FALSE)</f>
        <v>68715.5</v>
      </c>
      <c r="G1740" s="92" t="str">
        <f>'EMFAC2017EI-2011Class'!H5321</f>
        <v>2022-T6 Public-9</v>
      </c>
      <c r="H1740" s="70">
        <f t="shared" si="55"/>
        <v>0.84866076687078318</v>
      </c>
      <c r="J1740" s="13"/>
      <c r="N1740" s="37"/>
      <c r="O1740" s="36"/>
    </row>
    <row r="1741" spans="1:15" ht="13.7" customHeight="1" x14ac:dyDescent="0.25">
      <c r="A1741" s="85">
        <f>'EMFAC2017EI-2011Class'!B5322</f>
        <v>2022</v>
      </c>
      <c r="B1741" s="86" t="str">
        <f>'EMFAC2017EI-2011Class'!C5322</f>
        <v>T6 Public</v>
      </c>
      <c r="C1741" s="85">
        <f>'EMFAC2017EI-2011Class'!D5322</f>
        <v>2012</v>
      </c>
      <c r="D1741" s="85">
        <f>'EMFAC2017EI-2011Class'!F5322</f>
        <v>10</v>
      </c>
      <c r="E1741" s="87" t="str">
        <f t="shared" si="56"/>
        <v>T6 Public-10</v>
      </c>
      <c r="F1741" s="88">
        <f>VLOOKUP(E1741,HD_Odo!$C$2:$D$1381,2,FALSE)</f>
        <v>74621.5</v>
      </c>
      <c r="G1741" s="92" t="str">
        <f>'EMFAC2017EI-2011Class'!H5322</f>
        <v>2022-T6 Public-10</v>
      </c>
      <c r="H1741" s="70">
        <f t="shared" si="55"/>
        <v>0.8416829896346204</v>
      </c>
      <c r="J1741" s="13"/>
      <c r="N1741" s="37"/>
      <c r="O1741" s="36"/>
    </row>
    <row r="1742" spans="1:15" ht="13.7" customHeight="1" x14ac:dyDescent="0.25">
      <c r="A1742" s="85">
        <f>'EMFAC2017EI-2011Class'!B5323</f>
        <v>2022</v>
      </c>
      <c r="B1742" s="86" t="str">
        <f>'EMFAC2017EI-2011Class'!C5323</f>
        <v>T6 Public</v>
      </c>
      <c r="C1742" s="85">
        <f>'EMFAC2017EI-2011Class'!D5323</f>
        <v>2011</v>
      </c>
      <c r="D1742" s="85">
        <f>'EMFAC2017EI-2011Class'!F5323</f>
        <v>11</v>
      </c>
      <c r="E1742" s="87" t="str">
        <f t="shared" si="56"/>
        <v>T6 Public-11</v>
      </c>
      <c r="F1742" s="88">
        <f>VLOOKUP(E1742,HD_Odo!$C$2:$D$1381,2,FALSE)</f>
        <v>80405.5</v>
      </c>
      <c r="G1742" s="92" t="str">
        <f>'EMFAC2017EI-2011Class'!H5323</f>
        <v>2022-T6 Public-11</v>
      </c>
      <c r="H1742" s="70">
        <f t="shared" si="55"/>
        <v>0.83532839143875448</v>
      </c>
      <c r="J1742" s="13"/>
      <c r="N1742" s="37"/>
      <c r="O1742" s="36"/>
    </row>
    <row r="1743" spans="1:15" ht="13.7" customHeight="1" x14ac:dyDescent="0.25">
      <c r="A1743" s="85">
        <f>'EMFAC2017EI-2011Class'!B5324</f>
        <v>2022</v>
      </c>
      <c r="B1743" s="86" t="str">
        <f>'EMFAC2017EI-2011Class'!C5324</f>
        <v>T6 Public</v>
      </c>
      <c r="C1743" s="85">
        <f>'EMFAC2017EI-2011Class'!D5324</f>
        <v>2010</v>
      </c>
      <c r="D1743" s="85">
        <f>'EMFAC2017EI-2011Class'!F5324</f>
        <v>12</v>
      </c>
      <c r="E1743" s="87" t="str">
        <f t="shared" si="56"/>
        <v>T6 Public-12</v>
      </c>
      <c r="F1743" s="88">
        <f>VLOOKUP(E1743,HD_Odo!$C$2:$D$1381,2,FALSE)</f>
        <v>86068.5</v>
      </c>
      <c r="G1743" s="92" t="str">
        <f>'EMFAC2017EI-2011Class'!H5324</f>
        <v>2022-T6 Public-12</v>
      </c>
      <c r="H1743" s="70">
        <f t="shared" si="55"/>
        <v>0.88569817191766276</v>
      </c>
      <c r="J1743" s="13"/>
      <c r="N1743" s="37"/>
      <c r="O1743" s="36"/>
    </row>
    <row r="1744" spans="1:15" ht="13.7" customHeight="1" x14ac:dyDescent="0.25">
      <c r="A1744" s="85">
        <f>'EMFAC2017EI-2011Class'!B5325</f>
        <v>2022</v>
      </c>
      <c r="B1744" s="86" t="str">
        <f>'EMFAC2017EI-2011Class'!C5325</f>
        <v>T6 Public</v>
      </c>
      <c r="C1744" s="85">
        <f>'EMFAC2017EI-2011Class'!D5325</f>
        <v>2009</v>
      </c>
      <c r="D1744" s="85">
        <f>'EMFAC2017EI-2011Class'!F5325</f>
        <v>13</v>
      </c>
      <c r="E1744" s="87" t="str">
        <f t="shared" si="56"/>
        <v>T6 Public-13</v>
      </c>
      <c r="F1744" s="88">
        <f>VLOOKUP(E1744,HD_Odo!$C$2:$D$1381,2,FALSE)</f>
        <v>91609.5</v>
      </c>
      <c r="G1744" s="92" t="str">
        <f>'EMFAC2017EI-2011Class'!H5325</f>
        <v>2022-T6 Public-13</v>
      </c>
      <c r="H1744" s="70">
        <f t="shared" si="55"/>
        <v>0.88076289406962172</v>
      </c>
      <c r="J1744" s="13"/>
      <c r="N1744" s="37"/>
      <c r="O1744" s="36"/>
    </row>
    <row r="1745" spans="1:15" ht="13.7" customHeight="1" x14ac:dyDescent="0.25">
      <c r="A1745" s="85">
        <f>'EMFAC2017EI-2011Class'!B5326</f>
        <v>2022</v>
      </c>
      <c r="B1745" s="86" t="str">
        <f>'EMFAC2017EI-2011Class'!C5326</f>
        <v>T6 Public</v>
      </c>
      <c r="C1745" s="85">
        <f>'EMFAC2017EI-2011Class'!D5326</f>
        <v>2008</v>
      </c>
      <c r="D1745" s="85">
        <f>'EMFAC2017EI-2011Class'!F5326</f>
        <v>14</v>
      </c>
      <c r="E1745" s="87" t="str">
        <f t="shared" si="56"/>
        <v>T6 Public-14</v>
      </c>
      <c r="F1745" s="88">
        <f>VLOOKUP(E1745,HD_Odo!$C$2:$D$1381,2,FALSE)</f>
        <v>97029.5</v>
      </c>
      <c r="G1745" s="92" t="str">
        <f>'EMFAC2017EI-2011Class'!H5326</f>
        <v>2022-T6 Public-14</v>
      </c>
      <c r="H1745" s="70">
        <f t="shared" si="55"/>
        <v>0.87612197182253115</v>
      </c>
      <c r="J1745" s="13"/>
      <c r="N1745" s="37"/>
      <c r="O1745" s="36"/>
    </row>
    <row r="1746" spans="1:15" ht="13.7" customHeight="1" x14ac:dyDescent="0.25">
      <c r="A1746" s="85">
        <f>'EMFAC2017EI-2011Class'!B5327</f>
        <v>2022</v>
      </c>
      <c r="B1746" s="86" t="str">
        <f>'EMFAC2017EI-2011Class'!C5327</f>
        <v>T6 Public</v>
      </c>
      <c r="C1746" s="85">
        <f>'EMFAC2017EI-2011Class'!D5327</f>
        <v>2007</v>
      </c>
      <c r="D1746" s="85">
        <f>'EMFAC2017EI-2011Class'!F5327</f>
        <v>15</v>
      </c>
      <c r="E1746" s="87" t="str">
        <f t="shared" si="56"/>
        <v>T6 Public-15</v>
      </c>
      <c r="F1746" s="88">
        <f>VLOOKUP(E1746,HD_Odo!$C$2:$D$1381,2,FALSE)</f>
        <v>102327.5</v>
      </c>
      <c r="G1746" s="92" t="str">
        <f>'EMFAC2017EI-2011Class'!H5327</f>
        <v>2022-T6 Public-15</v>
      </c>
      <c r="H1746" s="70">
        <f t="shared" si="55"/>
        <v>0.93026370837689032</v>
      </c>
      <c r="J1746" s="13"/>
      <c r="N1746" s="37"/>
      <c r="O1746" s="36"/>
    </row>
    <row r="1747" spans="1:15" ht="13.7" customHeight="1" x14ac:dyDescent="0.25">
      <c r="A1747" s="85">
        <f>'EMFAC2017EI-2011Class'!B5328</f>
        <v>2022</v>
      </c>
      <c r="B1747" s="86" t="str">
        <f>'EMFAC2017EI-2011Class'!C5328</f>
        <v>T6 Public</v>
      </c>
      <c r="C1747" s="85">
        <f>'EMFAC2017EI-2011Class'!D5328</f>
        <v>2006</v>
      </c>
      <c r="D1747" s="85">
        <f>'EMFAC2017EI-2011Class'!F5328</f>
        <v>16</v>
      </c>
      <c r="E1747" s="87" t="str">
        <f t="shared" si="56"/>
        <v>T6 Public-16</v>
      </c>
      <c r="F1747" s="88">
        <f>VLOOKUP(E1747,HD_Odo!$C$2:$D$1381,2,FALSE)</f>
        <v>107504.5</v>
      </c>
      <c r="G1747" s="92" t="str">
        <f>'EMFAC2017EI-2011Class'!H5328</f>
        <v>2022-T6 Public-16</v>
      </c>
      <c r="H1747" s="70">
        <f t="shared" si="55"/>
        <v>0.92776647775261412</v>
      </c>
      <c r="J1747" s="13"/>
      <c r="N1747" s="37"/>
      <c r="O1747" s="36"/>
    </row>
    <row r="1748" spans="1:15" ht="13.7" customHeight="1" x14ac:dyDescent="0.25">
      <c r="A1748" s="85">
        <f>'EMFAC2017EI-2011Class'!B5329</f>
        <v>2022</v>
      </c>
      <c r="B1748" s="86" t="str">
        <f>'EMFAC2017EI-2011Class'!C5329</f>
        <v>T6 Public</v>
      </c>
      <c r="C1748" s="85">
        <f>'EMFAC2017EI-2011Class'!D5329</f>
        <v>2005</v>
      </c>
      <c r="D1748" s="85">
        <f>'EMFAC2017EI-2011Class'!F5329</f>
        <v>17</v>
      </c>
      <c r="E1748" s="87" t="str">
        <f t="shared" si="56"/>
        <v>T6 Public-17</v>
      </c>
      <c r="F1748" s="88">
        <f>VLOOKUP(E1748,HD_Odo!$C$2:$D$1381,2,FALSE)</f>
        <v>112559.5</v>
      </c>
      <c r="G1748" s="92" t="str">
        <f>'EMFAC2017EI-2011Class'!H5329</f>
        <v>2022-T6 Public-17</v>
      </c>
      <c r="H1748" s="70">
        <f t="shared" si="55"/>
        <v>0.9253949893603719</v>
      </c>
      <c r="J1748" s="13"/>
      <c r="N1748" s="37"/>
      <c r="O1748" s="36"/>
    </row>
    <row r="1749" spans="1:15" ht="13.7" customHeight="1" x14ac:dyDescent="0.25">
      <c r="A1749" s="85">
        <f>'EMFAC2017EI-2011Class'!B5330</f>
        <v>2022</v>
      </c>
      <c r="B1749" s="86" t="str">
        <f>'EMFAC2017EI-2011Class'!C5330</f>
        <v>T6 Public</v>
      </c>
      <c r="C1749" s="85">
        <f>'EMFAC2017EI-2011Class'!D5330</f>
        <v>2004</v>
      </c>
      <c r="D1749" s="85">
        <f>'EMFAC2017EI-2011Class'!F5330</f>
        <v>18</v>
      </c>
      <c r="E1749" s="87" t="str">
        <f t="shared" si="56"/>
        <v>T6 Public-18</v>
      </c>
      <c r="F1749" s="88">
        <f>VLOOKUP(E1749,HD_Odo!$C$2:$D$1381,2,FALSE)</f>
        <v>117492.5</v>
      </c>
      <c r="G1749" s="92" t="str">
        <f>'EMFAC2017EI-2011Class'!H5330</f>
        <v>2022-T6 Public-18</v>
      </c>
      <c r="H1749" s="70">
        <f t="shared" si="55"/>
        <v>0.92314190057409073</v>
      </c>
      <c r="J1749" s="13"/>
      <c r="N1749" s="37"/>
      <c r="O1749" s="36"/>
    </row>
    <row r="1750" spans="1:15" ht="13.7" customHeight="1" x14ac:dyDescent="0.25">
      <c r="A1750" s="85">
        <f>'EMFAC2017EI-2011Class'!B5331</f>
        <v>2022</v>
      </c>
      <c r="B1750" s="86" t="str">
        <f>'EMFAC2017EI-2011Class'!C5331</f>
        <v>T6 Public</v>
      </c>
      <c r="C1750" s="85">
        <f>'EMFAC2017EI-2011Class'!D5331</f>
        <v>2003</v>
      </c>
      <c r="D1750" s="85">
        <f>'EMFAC2017EI-2011Class'!F5331</f>
        <v>19</v>
      </c>
      <c r="E1750" s="87" t="str">
        <f t="shared" si="56"/>
        <v>T6 Public-19</v>
      </c>
      <c r="F1750" s="88">
        <f>VLOOKUP(E1750,HD_Odo!$C$2:$D$1381,2,FALSE)</f>
        <v>122304.5</v>
      </c>
      <c r="G1750" s="92" t="str">
        <f>'EMFAC2017EI-2011Class'!H5331</f>
        <v>2022-T6 Public-19</v>
      </c>
      <c r="H1750" s="70">
        <f t="shared" si="55"/>
        <v>0.95049977292146959</v>
      </c>
      <c r="J1750" s="13"/>
      <c r="N1750" s="37"/>
      <c r="O1750" s="36"/>
    </row>
    <row r="1751" spans="1:15" ht="13.7" customHeight="1" x14ac:dyDescent="0.25">
      <c r="A1751" s="85">
        <f>'EMFAC2017EI-2011Class'!B5332</f>
        <v>2022</v>
      </c>
      <c r="B1751" s="86" t="str">
        <f>'EMFAC2017EI-2011Class'!C5332</f>
        <v>T6 Public</v>
      </c>
      <c r="C1751" s="85">
        <f>'EMFAC2017EI-2011Class'!D5332</f>
        <v>2002</v>
      </c>
      <c r="D1751" s="85">
        <f>'EMFAC2017EI-2011Class'!F5332</f>
        <v>20</v>
      </c>
      <c r="E1751" s="87" t="str">
        <f t="shared" si="56"/>
        <v>T6 Public-20</v>
      </c>
      <c r="F1751" s="88">
        <f>VLOOKUP(E1751,HD_Odo!$C$2:$D$1381,2,FALSE)</f>
        <v>126913.5</v>
      </c>
      <c r="G1751" s="92" t="str">
        <f>'EMFAC2017EI-2011Class'!H5332</f>
        <v>2022-T6 Public-20</v>
      </c>
      <c r="H1751" s="70">
        <f t="shared" si="55"/>
        <v>0.94929964059102345</v>
      </c>
      <c r="J1751" s="13"/>
      <c r="N1751" s="37"/>
      <c r="O1751" s="36"/>
    </row>
    <row r="1752" spans="1:15" ht="13.7" customHeight="1" x14ac:dyDescent="0.25">
      <c r="A1752" s="85">
        <f>'EMFAC2017EI-2011Class'!B5333</f>
        <v>2022</v>
      </c>
      <c r="B1752" s="86" t="str">
        <f>'EMFAC2017EI-2011Class'!C5333</f>
        <v>T6 Public</v>
      </c>
      <c r="C1752" s="85">
        <f>'EMFAC2017EI-2011Class'!D5333</f>
        <v>2001</v>
      </c>
      <c r="D1752" s="85">
        <f>'EMFAC2017EI-2011Class'!F5333</f>
        <v>21</v>
      </c>
      <c r="E1752" s="87" t="str">
        <f t="shared" si="56"/>
        <v>T6 Public-21</v>
      </c>
      <c r="F1752" s="88">
        <f>VLOOKUP(E1752,HD_Odo!$C$2:$D$1381,2,FALSE)</f>
        <v>131482.5</v>
      </c>
      <c r="G1752" s="92" t="str">
        <f>'EMFAC2017EI-2011Class'!H5333</f>
        <v>2022-T6 Public-21</v>
      </c>
      <c r="H1752" s="70">
        <f t="shared" si="55"/>
        <v>0.94814021852960007</v>
      </c>
      <c r="J1752" s="13"/>
      <c r="N1752" s="37"/>
      <c r="O1752" s="36"/>
    </row>
    <row r="1753" spans="1:15" ht="13.7" customHeight="1" x14ac:dyDescent="0.25">
      <c r="A1753" s="85">
        <f>'EMFAC2017EI-2011Class'!B5334</f>
        <v>2022</v>
      </c>
      <c r="B1753" s="86" t="str">
        <f>'EMFAC2017EI-2011Class'!C5334</f>
        <v>T6 Public</v>
      </c>
      <c r="C1753" s="85">
        <f>'EMFAC2017EI-2011Class'!D5334</f>
        <v>2000</v>
      </c>
      <c r="D1753" s="85">
        <f>'EMFAC2017EI-2011Class'!F5334</f>
        <v>22</v>
      </c>
      <c r="E1753" s="87" t="str">
        <f t="shared" si="56"/>
        <v>T6 Public-22</v>
      </c>
      <c r="F1753" s="88">
        <f>VLOOKUP(E1753,HD_Odo!$C$2:$D$1381,2,FALSE)</f>
        <v>135929.5</v>
      </c>
      <c r="G1753" s="92" t="str">
        <f>'EMFAC2017EI-2011Class'!H5334</f>
        <v>2022-T6 Public-22</v>
      </c>
      <c r="H1753" s="70">
        <f t="shared" si="55"/>
        <v>0.9470396387387211</v>
      </c>
      <c r="J1753" s="13"/>
      <c r="N1753" s="37"/>
      <c r="O1753" s="36"/>
    </row>
    <row r="1754" spans="1:15" ht="13.7" customHeight="1" x14ac:dyDescent="0.25">
      <c r="A1754" s="85">
        <f>'EMFAC2017EI-2011Class'!B5335</f>
        <v>2022</v>
      </c>
      <c r="B1754" s="86" t="str">
        <f>'EMFAC2017EI-2011Class'!C5335</f>
        <v>T6 Public</v>
      </c>
      <c r="C1754" s="85">
        <f>'EMFAC2017EI-2011Class'!D5335</f>
        <v>1999</v>
      </c>
      <c r="D1754" s="85">
        <f>'EMFAC2017EI-2011Class'!F5335</f>
        <v>23</v>
      </c>
      <c r="E1754" s="87" t="str">
        <f t="shared" si="56"/>
        <v>T6 Public-23</v>
      </c>
      <c r="F1754" s="88">
        <f>VLOOKUP(E1754,HD_Odo!$C$2:$D$1381,2,FALSE)</f>
        <v>140255.5</v>
      </c>
      <c r="G1754" s="92" t="str">
        <f>'EMFAC2017EI-2011Class'!H5335</f>
        <v>2022-T6 Public-23</v>
      </c>
      <c r="H1754" s="70">
        <f t="shared" si="55"/>
        <v>0.94599444518715836</v>
      </c>
      <c r="J1754" s="13"/>
      <c r="N1754" s="37"/>
      <c r="O1754" s="36"/>
    </row>
    <row r="1755" spans="1:15" ht="13.7" customHeight="1" x14ac:dyDescent="0.25">
      <c r="A1755" s="85">
        <f>'EMFAC2017EI-2011Class'!B5336</f>
        <v>2022</v>
      </c>
      <c r="B1755" s="86" t="str">
        <f>'EMFAC2017EI-2011Class'!C5336</f>
        <v>T6 Public</v>
      </c>
      <c r="C1755" s="85">
        <f>'EMFAC2017EI-2011Class'!D5336</f>
        <v>1998</v>
      </c>
      <c r="D1755" s="85">
        <f>'EMFAC2017EI-2011Class'!F5336</f>
        <v>24</v>
      </c>
      <c r="E1755" s="87" t="str">
        <f t="shared" si="56"/>
        <v>T6 Public-24</v>
      </c>
      <c r="F1755" s="88">
        <f>VLOOKUP(E1755,HD_Odo!$C$2:$D$1381,2,FALSE)</f>
        <v>144459.5</v>
      </c>
      <c r="G1755" s="92" t="str">
        <f>'EMFAC2017EI-2011Class'!H5336</f>
        <v>2022-T6 Public-24</v>
      </c>
      <c r="H1755" s="70">
        <f t="shared" si="55"/>
        <v>0.94500193028968227</v>
      </c>
      <c r="J1755" s="13"/>
      <c r="N1755" s="37"/>
      <c r="O1755" s="36"/>
    </row>
    <row r="1756" spans="1:15" ht="13.7" customHeight="1" x14ac:dyDescent="0.25">
      <c r="A1756" s="85">
        <f>'EMFAC2017EI-2011Class'!B5337</f>
        <v>2022</v>
      </c>
      <c r="B1756" s="86" t="str">
        <f>'EMFAC2017EI-2011Class'!C5337</f>
        <v>T6 Public</v>
      </c>
      <c r="C1756" s="85">
        <f>'EMFAC2017EI-2011Class'!D5337</f>
        <v>1997</v>
      </c>
      <c r="D1756" s="85">
        <f>'EMFAC2017EI-2011Class'!F5337</f>
        <v>25</v>
      </c>
      <c r="E1756" s="87" t="str">
        <f t="shared" si="56"/>
        <v>T6 Public-25</v>
      </c>
      <c r="F1756" s="88">
        <f>VLOOKUP(E1756,HD_Odo!$C$2:$D$1381,2,FALSE)</f>
        <v>148541.5</v>
      </c>
      <c r="G1756" s="92" t="str">
        <f>'EMFAC2017EI-2011Class'!H5337</f>
        <v>2022-T6 Public-25</v>
      </c>
      <c r="H1756" s="70">
        <f t="shared" si="55"/>
        <v>0.94405937175520893</v>
      </c>
      <c r="J1756" s="13"/>
      <c r="N1756" s="37"/>
      <c r="O1756" s="36"/>
    </row>
    <row r="1757" spans="1:15" ht="13.7" customHeight="1" x14ac:dyDescent="0.25">
      <c r="A1757" s="85">
        <f>'EMFAC2017EI-2011Class'!B5338</f>
        <v>2022</v>
      </c>
      <c r="B1757" s="86" t="str">
        <f>'EMFAC2017EI-2011Class'!C5338</f>
        <v>T6 Public</v>
      </c>
      <c r="C1757" s="85">
        <f>'EMFAC2017EI-2011Class'!D5338</f>
        <v>1996</v>
      </c>
      <c r="D1757" s="85">
        <f>'EMFAC2017EI-2011Class'!F5338</f>
        <v>26</v>
      </c>
      <c r="E1757" s="87" t="str">
        <f t="shared" si="56"/>
        <v>T6 Public-26</v>
      </c>
      <c r="F1757" s="88">
        <f>VLOOKUP(E1757,HD_Odo!$C$2:$D$1381,2,FALSE)</f>
        <v>152502.5</v>
      </c>
      <c r="G1757" s="92" t="str">
        <f>'EMFAC2017EI-2011Class'!H5338</f>
        <v>2022-T6 Public-26</v>
      </c>
      <c r="H1757" s="70">
        <f t="shared" si="55"/>
        <v>0.94316403773581636</v>
      </c>
      <c r="J1757" s="13"/>
      <c r="N1757" s="37"/>
      <c r="O1757" s="36"/>
    </row>
    <row r="1758" spans="1:15" ht="13.7" customHeight="1" x14ac:dyDescent="0.25">
      <c r="A1758" s="85">
        <f>'EMFAC2017EI-2011Class'!B5339</f>
        <v>2022</v>
      </c>
      <c r="B1758" s="86" t="str">
        <f>'EMFAC2017EI-2011Class'!C5339</f>
        <v>T6 Public</v>
      </c>
      <c r="C1758" s="85">
        <f>'EMFAC2017EI-2011Class'!D5339</f>
        <v>1995</v>
      </c>
      <c r="D1758" s="85">
        <f>'EMFAC2017EI-2011Class'!F5339</f>
        <v>27</v>
      </c>
      <c r="E1758" s="87" t="str">
        <f t="shared" si="56"/>
        <v>T6 Public-27</v>
      </c>
      <c r="F1758" s="88">
        <f>VLOOKUP(E1758,HD_Odo!$C$2:$D$1381,2,FALSE)</f>
        <v>156341.5</v>
      </c>
      <c r="G1758" s="92" t="str">
        <f>'EMFAC2017EI-2011Class'!H5339</f>
        <v>2022-T6 Public-27</v>
      </c>
      <c r="H1758" s="70">
        <f t="shared" si="55"/>
        <v>0.94231384748360003</v>
      </c>
      <c r="J1758" s="13"/>
      <c r="N1758" s="37"/>
      <c r="O1758" s="36"/>
    </row>
    <row r="1759" spans="1:15" ht="13.7" customHeight="1" x14ac:dyDescent="0.25">
      <c r="A1759" s="85">
        <f>'EMFAC2017EI-2011Class'!B5340</f>
        <v>2022</v>
      </c>
      <c r="B1759" s="86" t="str">
        <f>'EMFAC2017EI-2011Class'!C5340</f>
        <v>T6 Public</v>
      </c>
      <c r="C1759" s="85">
        <f>'EMFAC2017EI-2011Class'!D5340</f>
        <v>1994</v>
      </c>
      <c r="D1759" s="85">
        <f>'EMFAC2017EI-2011Class'!F5340</f>
        <v>28</v>
      </c>
      <c r="E1759" s="87" t="str">
        <f t="shared" si="56"/>
        <v>T6 Public-28</v>
      </c>
      <c r="F1759" s="88">
        <f>VLOOKUP(E1759,HD_Odo!$C$2:$D$1381,2,FALSE)</f>
        <v>160059.5</v>
      </c>
      <c r="G1759" s="92" t="str">
        <f>'EMFAC2017EI-2011Class'!H5340</f>
        <v>2022-T6 Public-28</v>
      </c>
      <c r="H1759" s="70">
        <f t="shared" si="55"/>
        <v>0.941506449485629</v>
      </c>
      <c r="J1759" s="13"/>
      <c r="N1759" s="37"/>
      <c r="O1759" s="36"/>
    </row>
    <row r="1760" spans="1:15" ht="13.7" customHeight="1" x14ac:dyDescent="0.25">
      <c r="A1760" s="85">
        <f>'EMFAC2017EI-2011Class'!B5341</f>
        <v>2022</v>
      </c>
      <c r="B1760" s="86" t="str">
        <f>'EMFAC2017EI-2011Class'!C5341</f>
        <v>T6 Public</v>
      </c>
      <c r="C1760" s="85">
        <f>'EMFAC2017EI-2011Class'!D5341</f>
        <v>1993</v>
      </c>
      <c r="D1760" s="85">
        <f>'EMFAC2017EI-2011Class'!F5341</f>
        <v>29</v>
      </c>
      <c r="E1760" s="87" t="str">
        <f t="shared" si="56"/>
        <v>T6 Public-29</v>
      </c>
      <c r="F1760" s="88">
        <f>VLOOKUP(E1760,HD_Odo!$C$2:$D$1381,2,FALSE)</f>
        <v>163655.5</v>
      </c>
      <c r="G1760" s="92" t="str">
        <f>'EMFAC2017EI-2011Class'!H5341</f>
        <v>2022-T6 Public-29</v>
      </c>
      <c r="H1760" s="70">
        <f t="shared" si="55"/>
        <v>1</v>
      </c>
      <c r="J1760" s="13"/>
      <c r="N1760" s="37"/>
      <c r="O1760" s="36"/>
    </row>
    <row r="1761" spans="1:15" ht="13.7" customHeight="1" x14ac:dyDescent="0.25">
      <c r="A1761" s="85">
        <f>'EMFAC2017EI-2011Class'!B5342</f>
        <v>2022</v>
      </c>
      <c r="B1761" s="86" t="str">
        <f>'EMFAC2017EI-2011Class'!C5342</f>
        <v>T6 Public</v>
      </c>
      <c r="C1761" s="85">
        <f>'EMFAC2017EI-2011Class'!D5342</f>
        <v>1992</v>
      </c>
      <c r="D1761" s="85">
        <f>'EMFAC2017EI-2011Class'!F5342</f>
        <v>30</v>
      </c>
      <c r="E1761" s="87" t="str">
        <f t="shared" si="56"/>
        <v>T6 Public-30</v>
      </c>
      <c r="F1761" s="88">
        <f>VLOOKUP(E1761,HD_Odo!$C$2:$D$1381,2,FALSE)</f>
        <v>167129.5</v>
      </c>
      <c r="G1761" s="92" t="str">
        <f>'EMFAC2017EI-2011Class'!H5342</f>
        <v>2022-T6 Public-30</v>
      </c>
      <c r="H1761" s="70">
        <f t="shared" si="55"/>
        <v>1</v>
      </c>
      <c r="J1761" s="13"/>
      <c r="N1761" s="37"/>
      <c r="O1761" s="36"/>
    </row>
    <row r="1762" spans="1:15" ht="13.7" customHeight="1" x14ac:dyDescent="0.25">
      <c r="A1762" s="85">
        <f>'EMFAC2017EI-2011Class'!B5343</f>
        <v>2022</v>
      </c>
      <c r="B1762" s="86" t="str">
        <f>'EMFAC2017EI-2011Class'!C5343</f>
        <v>T6 Public</v>
      </c>
      <c r="C1762" s="85">
        <f>'EMFAC2017EI-2011Class'!D5343</f>
        <v>1991</v>
      </c>
      <c r="D1762" s="85">
        <f>'EMFAC2017EI-2011Class'!F5343</f>
        <v>31</v>
      </c>
      <c r="E1762" s="87" t="str">
        <f t="shared" si="56"/>
        <v>T6 Public-31</v>
      </c>
      <c r="F1762" s="88">
        <f>VLOOKUP(E1762,HD_Odo!$C$2:$D$1381,2,FALSE)</f>
        <v>170482.5</v>
      </c>
      <c r="G1762" s="92" t="str">
        <f>'EMFAC2017EI-2011Class'!H5343</f>
        <v>2022-T6 Public-31</v>
      </c>
      <c r="H1762" s="70">
        <f t="shared" si="55"/>
        <v>1</v>
      </c>
      <c r="J1762" s="13"/>
      <c r="N1762" s="37"/>
      <c r="O1762" s="36"/>
    </row>
    <row r="1763" spans="1:15" ht="13.7" customHeight="1" x14ac:dyDescent="0.25">
      <c r="A1763" s="85">
        <f>'EMFAC2017EI-2011Class'!B5344</f>
        <v>2022</v>
      </c>
      <c r="B1763" s="86" t="str">
        <f>'EMFAC2017EI-2011Class'!C5344</f>
        <v>T6 Public</v>
      </c>
      <c r="C1763" s="85">
        <f>'EMFAC2017EI-2011Class'!D5344</f>
        <v>1990</v>
      </c>
      <c r="D1763" s="85">
        <f>'EMFAC2017EI-2011Class'!F5344</f>
        <v>32</v>
      </c>
      <c r="E1763" s="87" t="str">
        <f t="shared" si="56"/>
        <v>T6 Public-32</v>
      </c>
      <c r="F1763" s="88">
        <f>VLOOKUP(E1763,HD_Odo!$C$2:$D$1381,2,FALSE)</f>
        <v>173713.5</v>
      </c>
      <c r="G1763" s="92" t="str">
        <f>'EMFAC2017EI-2011Class'!H5344</f>
        <v>2022-T6 Public-32</v>
      </c>
      <c r="H1763" s="70">
        <f t="shared" si="55"/>
        <v>1</v>
      </c>
      <c r="J1763" s="13"/>
      <c r="N1763" s="37"/>
      <c r="O1763" s="36"/>
    </row>
    <row r="1764" spans="1:15" ht="13.7" customHeight="1" x14ac:dyDescent="0.25">
      <c r="A1764" s="85">
        <f>'EMFAC2017EI-2011Class'!B5345</f>
        <v>2022</v>
      </c>
      <c r="B1764" s="86" t="str">
        <f>'EMFAC2017EI-2011Class'!C5345</f>
        <v>T6 Public</v>
      </c>
      <c r="C1764" s="85">
        <f>'EMFAC2017EI-2011Class'!D5345</f>
        <v>1989</v>
      </c>
      <c r="D1764" s="85">
        <f>'EMFAC2017EI-2011Class'!F5345</f>
        <v>33</v>
      </c>
      <c r="E1764" s="87" t="str">
        <f t="shared" si="56"/>
        <v>T6 Public-33</v>
      </c>
      <c r="F1764" s="88">
        <f>VLOOKUP(E1764,HD_Odo!$C$2:$D$1381,2,FALSE)</f>
        <v>176823.5</v>
      </c>
      <c r="G1764" s="92" t="str">
        <f>'EMFAC2017EI-2011Class'!H5345</f>
        <v>2022-T6 Public-33</v>
      </c>
      <c r="H1764" s="70">
        <f t="shared" si="55"/>
        <v>1</v>
      </c>
      <c r="J1764" s="13"/>
      <c r="N1764" s="37"/>
      <c r="O1764" s="36"/>
    </row>
    <row r="1765" spans="1:15" ht="13.7" customHeight="1" x14ac:dyDescent="0.25">
      <c r="A1765" s="85">
        <f>'EMFAC2017EI-2011Class'!B5346</f>
        <v>2022</v>
      </c>
      <c r="B1765" s="86" t="str">
        <f>'EMFAC2017EI-2011Class'!C5346</f>
        <v>T6 Public</v>
      </c>
      <c r="C1765" s="85">
        <f>'EMFAC2017EI-2011Class'!D5346</f>
        <v>1988</v>
      </c>
      <c r="D1765" s="85">
        <f>'EMFAC2017EI-2011Class'!F5346</f>
        <v>34</v>
      </c>
      <c r="E1765" s="87" t="str">
        <f t="shared" si="56"/>
        <v>T6 Public-34</v>
      </c>
      <c r="F1765" s="88">
        <f>VLOOKUP(E1765,HD_Odo!$C$2:$D$1381,2,FALSE)</f>
        <v>179811.5</v>
      </c>
      <c r="G1765" s="92" t="str">
        <f>'EMFAC2017EI-2011Class'!H5346</f>
        <v>2022-T6 Public-34</v>
      </c>
      <c r="H1765" s="70">
        <f t="shared" si="55"/>
        <v>1</v>
      </c>
      <c r="J1765" s="13"/>
      <c r="N1765" s="37"/>
      <c r="O1765" s="36"/>
    </row>
    <row r="1766" spans="1:15" ht="13.7" customHeight="1" x14ac:dyDescent="0.25">
      <c r="A1766" s="85">
        <f>'EMFAC2017EI-2011Class'!B5347</f>
        <v>2022</v>
      </c>
      <c r="B1766" s="86" t="str">
        <f>'EMFAC2017EI-2011Class'!C5347</f>
        <v>T6 Public</v>
      </c>
      <c r="C1766" s="85">
        <f>'EMFAC2017EI-2011Class'!D5347</f>
        <v>1987</v>
      </c>
      <c r="D1766" s="85">
        <f>'EMFAC2017EI-2011Class'!F5347</f>
        <v>35</v>
      </c>
      <c r="E1766" s="87" t="str">
        <f t="shared" si="56"/>
        <v>T6 Public-35</v>
      </c>
      <c r="F1766" s="88">
        <f>VLOOKUP(E1766,HD_Odo!$C$2:$D$1381,2,FALSE)</f>
        <v>182678.5</v>
      </c>
      <c r="G1766" s="92" t="str">
        <f>'EMFAC2017EI-2011Class'!H5347</f>
        <v>2022-T6 Public-35</v>
      </c>
      <c r="H1766" s="70">
        <f t="shared" si="55"/>
        <v>1</v>
      </c>
      <c r="J1766" s="13"/>
      <c r="N1766" s="37"/>
      <c r="O1766" s="36"/>
    </row>
    <row r="1767" spans="1:15" ht="13.7" customHeight="1" x14ac:dyDescent="0.25">
      <c r="A1767" s="85">
        <f>'EMFAC2017EI-2011Class'!B5348</f>
        <v>2022</v>
      </c>
      <c r="B1767" s="86" t="str">
        <f>'EMFAC2017EI-2011Class'!C5348</f>
        <v>T6 Public</v>
      </c>
      <c r="C1767" s="85">
        <f>'EMFAC2017EI-2011Class'!D5348</f>
        <v>1986</v>
      </c>
      <c r="D1767" s="85">
        <f>'EMFAC2017EI-2011Class'!F5348</f>
        <v>36</v>
      </c>
      <c r="E1767" s="87" t="str">
        <f t="shared" si="56"/>
        <v>T6 Public-36</v>
      </c>
      <c r="F1767" s="88">
        <f>VLOOKUP(E1767,HD_Odo!$C$2:$D$1381,2,FALSE)</f>
        <v>185423.5</v>
      </c>
      <c r="G1767" s="92" t="str">
        <f>'EMFAC2017EI-2011Class'!H5348</f>
        <v>2022-T6 Public-36</v>
      </c>
      <c r="H1767" s="70">
        <f t="shared" si="55"/>
        <v>1</v>
      </c>
      <c r="J1767" s="13"/>
      <c r="N1767" s="37"/>
      <c r="O1767" s="36"/>
    </row>
    <row r="1768" spans="1:15" ht="13.7" customHeight="1" x14ac:dyDescent="0.25">
      <c r="A1768" s="85">
        <f>'EMFAC2017EI-2011Class'!B5349</f>
        <v>2022</v>
      </c>
      <c r="B1768" s="86" t="str">
        <f>'EMFAC2017EI-2011Class'!C5349</f>
        <v>T6 Public</v>
      </c>
      <c r="C1768" s="85">
        <f>'EMFAC2017EI-2011Class'!D5349</f>
        <v>1985</v>
      </c>
      <c r="D1768" s="85">
        <f>'EMFAC2017EI-2011Class'!F5349</f>
        <v>37</v>
      </c>
      <c r="E1768" s="87" t="str">
        <f t="shared" si="56"/>
        <v>T6 Public-37</v>
      </c>
      <c r="F1768" s="88">
        <f>VLOOKUP(E1768,HD_Odo!$C$2:$D$1381,2,FALSE)</f>
        <v>188046.5</v>
      </c>
      <c r="G1768" s="92" t="str">
        <f>'EMFAC2017EI-2011Class'!H5349</f>
        <v>2022-T6 Public-37</v>
      </c>
      <c r="H1768" s="70">
        <f t="shared" si="55"/>
        <v>1</v>
      </c>
      <c r="J1768" s="13"/>
      <c r="N1768" s="37"/>
      <c r="O1768" s="36"/>
    </row>
    <row r="1769" spans="1:15" ht="13.7" customHeight="1" x14ac:dyDescent="0.25">
      <c r="A1769" s="85">
        <f>'EMFAC2017EI-2011Class'!B5350</f>
        <v>2022</v>
      </c>
      <c r="B1769" s="86" t="str">
        <f>'EMFAC2017EI-2011Class'!C5350</f>
        <v>T6 Public</v>
      </c>
      <c r="C1769" s="85">
        <f>'EMFAC2017EI-2011Class'!D5350</f>
        <v>1984</v>
      </c>
      <c r="D1769" s="85">
        <f>'EMFAC2017EI-2011Class'!F5350</f>
        <v>38</v>
      </c>
      <c r="E1769" s="87" t="str">
        <f t="shared" si="56"/>
        <v>T6 Public-38</v>
      </c>
      <c r="F1769" s="88">
        <f>VLOOKUP(E1769,HD_Odo!$C$2:$D$1381,2,FALSE)</f>
        <v>190669.5</v>
      </c>
      <c r="G1769" s="92" t="str">
        <f>'EMFAC2017EI-2011Class'!H5350</f>
        <v>2022-T6 Public-38</v>
      </c>
      <c r="H1769" s="70">
        <f t="shared" si="55"/>
        <v>1</v>
      </c>
      <c r="J1769" s="13"/>
      <c r="N1769" s="37"/>
      <c r="O1769" s="36"/>
    </row>
    <row r="1770" spans="1:15" ht="13.7" customHeight="1" x14ac:dyDescent="0.25">
      <c r="A1770" s="85">
        <f>'EMFAC2017EI-2011Class'!B5351</f>
        <v>2022</v>
      </c>
      <c r="B1770" s="86" t="str">
        <f>'EMFAC2017EI-2011Class'!C5351</f>
        <v>T6 Public</v>
      </c>
      <c r="C1770" s="85">
        <f>'EMFAC2017EI-2011Class'!D5351</f>
        <v>1983</v>
      </c>
      <c r="D1770" s="85">
        <f>'EMFAC2017EI-2011Class'!F5351</f>
        <v>39</v>
      </c>
      <c r="E1770" s="87" t="str">
        <f t="shared" si="56"/>
        <v>T6 Public-39</v>
      </c>
      <c r="F1770" s="88">
        <f>VLOOKUP(E1770,HD_Odo!$C$2:$D$1381,2,FALSE)</f>
        <v>193292.5</v>
      </c>
      <c r="G1770" s="92" t="str">
        <f>'EMFAC2017EI-2011Class'!H5351</f>
        <v>2022-T6 Public-39</v>
      </c>
      <c r="H1770" s="70">
        <f t="shared" si="55"/>
        <v>1</v>
      </c>
      <c r="J1770" s="13"/>
      <c r="N1770" s="37"/>
      <c r="O1770" s="36"/>
    </row>
    <row r="1771" spans="1:15" ht="13.7" customHeight="1" x14ac:dyDescent="0.25">
      <c r="A1771" s="85">
        <f>'EMFAC2017EI-2011Class'!B5352</f>
        <v>2022</v>
      </c>
      <c r="B1771" s="86" t="str">
        <f>'EMFAC2017EI-2011Class'!C5352</f>
        <v>T6 Public</v>
      </c>
      <c r="C1771" s="85">
        <f>'EMFAC2017EI-2011Class'!D5352</f>
        <v>1982</v>
      </c>
      <c r="D1771" s="85">
        <f>'EMFAC2017EI-2011Class'!F5352</f>
        <v>40</v>
      </c>
      <c r="E1771" s="87" t="str">
        <f t="shared" si="56"/>
        <v>T6 Public-40</v>
      </c>
      <c r="F1771" s="88">
        <f>VLOOKUP(E1771,HD_Odo!$C$2:$D$1381,2,FALSE)</f>
        <v>195915.5</v>
      </c>
      <c r="G1771" s="92" t="str">
        <f>'EMFAC2017EI-2011Class'!H5352</f>
        <v>2022-T6 Public-40</v>
      </c>
      <c r="H1771" s="70">
        <f t="shared" si="55"/>
        <v>1</v>
      </c>
      <c r="J1771" s="13"/>
      <c r="N1771" s="37"/>
      <c r="O1771" s="36"/>
    </row>
    <row r="1772" spans="1:15" ht="13.7" customHeight="1" x14ac:dyDescent="0.25">
      <c r="A1772" s="85">
        <f>'EMFAC2017EI-2011Class'!B5353</f>
        <v>2022</v>
      </c>
      <c r="B1772" s="86" t="str">
        <f>'EMFAC2017EI-2011Class'!C5353</f>
        <v>T6 Public</v>
      </c>
      <c r="C1772" s="85">
        <f>'EMFAC2017EI-2011Class'!D5353</f>
        <v>1981</v>
      </c>
      <c r="D1772" s="85">
        <f>'EMFAC2017EI-2011Class'!F5353</f>
        <v>41</v>
      </c>
      <c r="E1772" s="87" t="str">
        <f t="shared" si="56"/>
        <v>T6 Public-41</v>
      </c>
      <c r="F1772" s="88">
        <f>VLOOKUP(E1772,HD_Odo!$C$2:$D$1381,2,FALSE)</f>
        <v>198538.5</v>
      </c>
      <c r="G1772" s="92" t="str">
        <f>'EMFAC2017EI-2011Class'!H5353</f>
        <v>2022-T6 Public-41</v>
      </c>
      <c r="H1772" s="70">
        <f t="shared" si="55"/>
        <v>1</v>
      </c>
      <c r="J1772" s="13"/>
      <c r="N1772" s="37"/>
      <c r="O1772" s="36"/>
    </row>
    <row r="1773" spans="1:15" ht="13.7" customHeight="1" x14ac:dyDescent="0.25">
      <c r="A1773" s="85">
        <f>'EMFAC2017EI-2011Class'!B5354</f>
        <v>2022</v>
      </c>
      <c r="B1773" s="86" t="str">
        <f>'EMFAC2017EI-2011Class'!C5354</f>
        <v>T6 Public</v>
      </c>
      <c r="C1773" s="85">
        <f>'EMFAC2017EI-2011Class'!D5354</f>
        <v>1980</v>
      </c>
      <c r="D1773" s="85">
        <f>'EMFAC2017EI-2011Class'!F5354</f>
        <v>42</v>
      </c>
      <c r="E1773" s="87" t="str">
        <f t="shared" si="56"/>
        <v>T6 Public-42</v>
      </c>
      <c r="F1773" s="88">
        <f>VLOOKUP(E1773,HD_Odo!$C$2:$D$1381,2,FALSE)</f>
        <v>201161.5</v>
      </c>
      <c r="G1773" s="92" t="str">
        <f>'EMFAC2017EI-2011Class'!H5354</f>
        <v>2022-T6 Public-42</v>
      </c>
      <c r="H1773" s="70">
        <f t="shared" si="55"/>
        <v>1</v>
      </c>
      <c r="J1773" s="13"/>
      <c r="N1773" s="37"/>
      <c r="O1773" s="36"/>
    </row>
    <row r="1774" spans="1:15" ht="13.7" customHeight="1" x14ac:dyDescent="0.25">
      <c r="A1774" s="85">
        <f>'EMFAC2017EI-2011Class'!B5355</f>
        <v>2022</v>
      </c>
      <c r="B1774" s="86" t="str">
        <f>'EMFAC2017EI-2011Class'!C5355</f>
        <v>T6 Public</v>
      </c>
      <c r="C1774" s="85">
        <f>'EMFAC2017EI-2011Class'!D5355</f>
        <v>1979</v>
      </c>
      <c r="D1774" s="85">
        <f>'EMFAC2017EI-2011Class'!F5355</f>
        <v>43</v>
      </c>
      <c r="E1774" s="87" t="str">
        <f t="shared" si="56"/>
        <v>T6 Public-43</v>
      </c>
      <c r="F1774" s="88">
        <f>VLOOKUP(E1774,HD_Odo!$C$2:$D$1381,2,FALSE)</f>
        <v>203784.5</v>
      </c>
      <c r="G1774" s="92" t="str">
        <f>'EMFAC2017EI-2011Class'!H5355</f>
        <v>2022-T6 Public-43</v>
      </c>
      <c r="H1774" s="70">
        <f t="shared" si="55"/>
        <v>1</v>
      </c>
      <c r="J1774" s="13"/>
      <c r="N1774" s="37"/>
      <c r="O1774" s="36"/>
    </row>
    <row r="1775" spans="1:15" ht="13.7" customHeight="1" x14ac:dyDescent="0.25">
      <c r="A1775" s="85">
        <f>'EMFAC2017EI-2011Class'!B5356</f>
        <v>2022</v>
      </c>
      <c r="B1775" s="86" t="str">
        <f>'EMFAC2017EI-2011Class'!C5356</f>
        <v>T6 Public</v>
      </c>
      <c r="C1775" s="85">
        <f>'EMFAC2017EI-2011Class'!D5356</f>
        <v>1978</v>
      </c>
      <c r="D1775" s="85">
        <f>'EMFAC2017EI-2011Class'!F5356</f>
        <v>44</v>
      </c>
      <c r="E1775" s="87" t="str">
        <f t="shared" si="56"/>
        <v>T6 Public-44</v>
      </c>
      <c r="F1775" s="88">
        <f>VLOOKUP(E1775,HD_Odo!$C$2:$D$1381,2,FALSE)</f>
        <v>206407.5</v>
      </c>
      <c r="G1775" s="92" t="str">
        <f>'EMFAC2017EI-2011Class'!H5356</f>
        <v>2022-T6 Public-44</v>
      </c>
      <c r="H1775" s="70">
        <f t="shared" si="55"/>
        <v>1</v>
      </c>
      <c r="J1775" s="13"/>
      <c r="N1775" s="37"/>
      <c r="O1775" s="36"/>
    </row>
    <row r="1776" spans="1:15" ht="13.7" customHeight="1" x14ac:dyDescent="0.25">
      <c r="A1776" s="85">
        <f>'EMFAC2017EI-2011Class'!B5357</f>
        <v>2022</v>
      </c>
      <c r="B1776" s="86" t="str">
        <f>'EMFAC2017EI-2011Class'!C5357</f>
        <v>T6 SBUS</v>
      </c>
      <c r="C1776" s="85">
        <f>'EMFAC2017EI-2011Class'!D5357</f>
        <v>2023</v>
      </c>
      <c r="D1776" s="85">
        <f>'EMFAC2017EI-2011Class'!F5357</f>
        <v>-1</v>
      </c>
      <c r="E1776" s="87" t="str">
        <f t="shared" si="56"/>
        <v>T6 SBUS--1</v>
      </c>
      <c r="F1776" s="88">
        <f>VLOOKUP(E1776,HD_Odo!$C$2:$D$1381,2,FALSE)</f>
        <v>5945.45</v>
      </c>
      <c r="G1776" s="92" t="str">
        <f>'EMFAC2017EI-2011Class'!H5357</f>
        <v>2022-T6 SBUS--1</v>
      </c>
      <c r="H1776" s="70">
        <f t="shared" si="55"/>
        <v>0.98523321214774884</v>
      </c>
      <c r="J1776" s="13"/>
      <c r="N1776" s="37"/>
      <c r="O1776" s="36"/>
    </row>
    <row r="1777" spans="1:15" ht="13.7" customHeight="1" x14ac:dyDescent="0.25">
      <c r="A1777" s="85">
        <f>'EMFAC2017EI-2011Class'!B5358</f>
        <v>2022</v>
      </c>
      <c r="B1777" s="86" t="str">
        <f>'EMFAC2017EI-2011Class'!C5358</f>
        <v>T6 SBUS</v>
      </c>
      <c r="C1777" s="85">
        <f>'EMFAC2017EI-2011Class'!D5358</f>
        <v>2022</v>
      </c>
      <c r="D1777" s="85">
        <f>'EMFAC2017EI-2011Class'!F5358</f>
        <v>0</v>
      </c>
      <c r="E1777" s="87" t="str">
        <f t="shared" si="56"/>
        <v>T6 SBUS-0</v>
      </c>
      <c r="F1777" s="88">
        <f>VLOOKUP(E1777,HD_Odo!$C$2:$D$1381,2,FALSE)</f>
        <v>20214.53</v>
      </c>
      <c r="G1777" s="92" t="str">
        <f>'EMFAC2017EI-2011Class'!H5358</f>
        <v>2022-T6 SBUS-0</v>
      </c>
      <c r="H1777" s="70">
        <f t="shared" si="55"/>
        <v>0.95445862492694089</v>
      </c>
      <c r="J1777" s="13"/>
      <c r="N1777" s="37"/>
      <c r="O1777" s="36"/>
    </row>
    <row r="1778" spans="1:15" ht="13.7" customHeight="1" x14ac:dyDescent="0.25">
      <c r="A1778" s="85">
        <f>'EMFAC2017EI-2011Class'!B5359</f>
        <v>2022</v>
      </c>
      <c r="B1778" s="86" t="str">
        <f>'EMFAC2017EI-2011Class'!C5359</f>
        <v>T6 SBUS</v>
      </c>
      <c r="C1778" s="85">
        <f>'EMFAC2017EI-2011Class'!D5359</f>
        <v>2021</v>
      </c>
      <c r="D1778" s="85">
        <f>'EMFAC2017EI-2011Class'!F5359</f>
        <v>1</v>
      </c>
      <c r="E1778" s="87" t="str">
        <f t="shared" si="56"/>
        <v>T6 SBUS-1</v>
      </c>
      <c r="F1778" s="88">
        <f>VLOOKUP(E1778,HD_Odo!$C$2:$D$1381,2,FALSE)</f>
        <v>34344.230000000003</v>
      </c>
      <c r="G1778" s="92" t="str">
        <f>'EMFAC2017EI-2011Class'!H5359</f>
        <v>2022-T6 SBUS-1</v>
      </c>
      <c r="H1778" s="70">
        <f t="shared" si="55"/>
        <v>0.92914588163462053</v>
      </c>
      <c r="J1778" s="13"/>
      <c r="N1778" s="37"/>
      <c r="O1778" s="36"/>
    </row>
    <row r="1779" spans="1:15" ht="13.7" customHeight="1" x14ac:dyDescent="0.25">
      <c r="A1779" s="85">
        <f>'EMFAC2017EI-2011Class'!B5360</f>
        <v>2022</v>
      </c>
      <c r="B1779" s="86" t="str">
        <f>'EMFAC2017EI-2011Class'!C5360</f>
        <v>T6 SBUS</v>
      </c>
      <c r="C1779" s="85">
        <f>'EMFAC2017EI-2011Class'!D5360</f>
        <v>2020</v>
      </c>
      <c r="D1779" s="85">
        <f>'EMFAC2017EI-2011Class'!F5360</f>
        <v>2</v>
      </c>
      <c r="E1779" s="87" t="str">
        <f t="shared" si="56"/>
        <v>T6 SBUS-2</v>
      </c>
      <c r="F1779" s="88">
        <f>VLOOKUP(E1779,HD_Odo!$C$2:$D$1381,2,FALSE)</f>
        <v>48334.54</v>
      </c>
      <c r="G1779" s="92" t="str">
        <f>'EMFAC2017EI-2011Class'!H5360</f>
        <v>2022-T6 SBUS-2</v>
      </c>
      <c r="H1779" s="70">
        <f t="shared" si="55"/>
        <v>0.90796230653526622</v>
      </c>
      <c r="J1779" s="13"/>
      <c r="N1779" s="37"/>
      <c r="O1779" s="36"/>
    </row>
    <row r="1780" spans="1:15" ht="13.7" customHeight="1" x14ac:dyDescent="0.25">
      <c r="A1780" s="85">
        <f>'EMFAC2017EI-2011Class'!B5361</f>
        <v>2022</v>
      </c>
      <c r="B1780" s="86" t="str">
        <f>'EMFAC2017EI-2011Class'!C5361</f>
        <v>T6 SBUS</v>
      </c>
      <c r="C1780" s="85">
        <f>'EMFAC2017EI-2011Class'!D5361</f>
        <v>2019</v>
      </c>
      <c r="D1780" s="85">
        <f>'EMFAC2017EI-2011Class'!F5361</f>
        <v>3</v>
      </c>
      <c r="E1780" s="87" t="str">
        <f t="shared" si="56"/>
        <v>T6 SBUS-3</v>
      </c>
      <c r="F1780" s="88">
        <f>VLOOKUP(E1780,HD_Odo!$C$2:$D$1381,2,FALSE)</f>
        <v>62185.47</v>
      </c>
      <c r="G1780" s="92" t="str">
        <f>'EMFAC2017EI-2011Class'!H5361</f>
        <v>2022-T6 SBUS-3</v>
      </c>
      <c r="H1780" s="70">
        <f t="shared" si="55"/>
        <v>0.88997619520944549</v>
      </c>
      <c r="J1780" s="13"/>
      <c r="N1780" s="37"/>
      <c r="O1780" s="36"/>
    </row>
    <row r="1781" spans="1:15" ht="13.7" customHeight="1" x14ac:dyDescent="0.25">
      <c r="A1781" s="85">
        <f>'EMFAC2017EI-2011Class'!B5362</f>
        <v>2022</v>
      </c>
      <c r="B1781" s="86" t="str">
        <f>'EMFAC2017EI-2011Class'!C5362</f>
        <v>T6 SBUS</v>
      </c>
      <c r="C1781" s="85">
        <f>'EMFAC2017EI-2011Class'!D5362</f>
        <v>2018</v>
      </c>
      <c r="D1781" s="85">
        <f>'EMFAC2017EI-2011Class'!F5362</f>
        <v>4</v>
      </c>
      <c r="E1781" s="87" t="str">
        <f t="shared" si="56"/>
        <v>T6 SBUS-4</v>
      </c>
      <c r="F1781" s="88">
        <f>VLOOKUP(E1781,HD_Odo!$C$2:$D$1381,2,FALSE)</f>
        <v>75897.009999999995</v>
      </c>
      <c r="G1781" s="92" t="str">
        <f>'EMFAC2017EI-2011Class'!H5362</f>
        <v>2022-T6 SBUS-4</v>
      </c>
      <c r="H1781" s="70">
        <f t="shared" si="55"/>
        <v>0.87451660270764608</v>
      </c>
      <c r="J1781" s="13"/>
      <c r="N1781" s="37"/>
      <c r="O1781" s="36"/>
    </row>
    <row r="1782" spans="1:15" ht="13.7" customHeight="1" x14ac:dyDescent="0.25">
      <c r="A1782" s="85">
        <f>'EMFAC2017EI-2011Class'!B5363</f>
        <v>2022</v>
      </c>
      <c r="B1782" s="86" t="str">
        <f>'EMFAC2017EI-2011Class'!C5363</f>
        <v>T6 SBUS</v>
      </c>
      <c r="C1782" s="85">
        <f>'EMFAC2017EI-2011Class'!D5363</f>
        <v>2017</v>
      </c>
      <c r="D1782" s="85">
        <f>'EMFAC2017EI-2011Class'!F5363</f>
        <v>5</v>
      </c>
      <c r="E1782" s="87" t="str">
        <f t="shared" si="56"/>
        <v>T6 SBUS-5</v>
      </c>
      <c r="F1782" s="88">
        <f>VLOOKUP(E1782,HD_Odo!$C$2:$D$1381,2,FALSE)</f>
        <v>89469.18</v>
      </c>
      <c r="G1782" s="92" t="str">
        <f>'EMFAC2017EI-2011Class'!H5363</f>
        <v>2022-T6 SBUS-5</v>
      </c>
      <c r="H1782" s="70">
        <f t="shared" si="55"/>
        <v>0.86108803964721614</v>
      </c>
      <c r="J1782" s="13"/>
      <c r="N1782" s="37"/>
      <c r="O1782" s="36"/>
    </row>
    <row r="1783" spans="1:15" ht="13.7" customHeight="1" x14ac:dyDescent="0.25">
      <c r="A1783" s="85">
        <f>'EMFAC2017EI-2011Class'!B5364</f>
        <v>2022</v>
      </c>
      <c r="B1783" s="86" t="str">
        <f>'EMFAC2017EI-2011Class'!C5364</f>
        <v>T6 SBUS</v>
      </c>
      <c r="C1783" s="85">
        <f>'EMFAC2017EI-2011Class'!D5364</f>
        <v>2016</v>
      </c>
      <c r="D1783" s="85">
        <f>'EMFAC2017EI-2011Class'!F5364</f>
        <v>6</v>
      </c>
      <c r="E1783" s="87" t="str">
        <f t="shared" si="56"/>
        <v>T6 SBUS-6</v>
      </c>
      <c r="F1783" s="88">
        <f>VLOOKUP(E1783,HD_Odo!$C$2:$D$1381,2,FALSE)</f>
        <v>102901.97</v>
      </c>
      <c r="G1783" s="92" t="str">
        <f>'EMFAC2017EI-2011Class'!H5364</f>
        <v>2022-T6 SBUS-6</v>
      </c>
      <c r="H1783" s="70">
        <f t="shared" si="55"/>
        <v>0.84931668767998569</v>
      </c>
      <c r="J1783" s="13"/>
      <c r="N1783" s="37"/>
      <c r="O1783" s="36"/>
    </row>
    <row r="1784" spans="1:15" ht="13.7" customHeight="1" x14ac:dyDescent="0.25">
      <c r="A1784" s="85">
        <f>'EMFAC2017EI-2011Class'!B5365</f>
        <v>2022</v>
      </c>
      <c r="B1784" s="86" t="str">
        <f>'EMFAC2017EI-2011Class'!C5365</f>
        <v>T6 SBUS</v>
      </c>
      <c r="C1784" s="85">
        <f>'EMFAC2017EI-2011Class'!D5365</f>
        <v>2015</v>
      </c>
      <c r="D1784" s="85">
        <f>'EMFAC2017EI-2011Class'!F5365</f>
        <v>7</v>
      </c>
      <c r="E1784" s="87" t="str">
        <f t="shared" si="56"/>
        <v>T6 SBUS-7</v>
      </c>
      <c r="F1784" s="88">
        <f>VLOOKUP(E1784,HD_Odo!$C$2:$D$1381,2,FALSE)</f>
        <v>116195.37</v>
      </c>
      <c r="G1784" s="92" t="str">
        <f>'EMFAC2017EI-2011Class'!H5365</f>
        <v>2022-T6 SBUS-7</v>
      </c>
      <c r="H1784" s="70">
        <f t="shared" si="55"/>
        <v>0.83891519257918323</v>
      </c>
      <c r="J1784" s="13"/>
      <c r="N1784" s="37"/>
      <c r="O1784" s="36"/>
    </row>
    <row r="1785" spans="1:15" ht="13.7" customHeight="1" x14ac:dyDescent="0.25">
      <c r="A1785" s="85">
        <f>'EMFAC2017EI-2011Class'!B5366</f>
        <v>2022</v>
      </c>
      <c r="B1785" s="86" t="str">
        <f>'EMFAC2017EI-2011Class'!C5366</f>
        <v>T6 SBUS</v>
      </c>
      <c r="C1785" s="85">
        <f>'EMFAC2017EI-2011Class'!D5366</f>
        <v>2014</v>
      </c>
      <c r="D1785" s="85">
        <f>'EMFAC2017EI-2011Class'!F5366</f>
        <v>8</v>
      </c>
      <c r="E1785" s="87" t="str">
        <f t="shared" si="56"/>
        <v>T6 SBUS-8</v>
      </c>
      <c r="F1785" s="88">
        <f>VLOOKUP(E1785,HD_Odo!$C$2:$D$1381,2,FALSE)</f>
        <v>129349.39</v>
      </c>
      <c r="G1785" s="92" t="str">
        <f>'EMFAC2017EI-2011Class'!H5366</f>
        <v>2022-T6 SBUS-8</v>
      </c>
      <c r="H1785" s="70">
        <f t="shared" si="55"/>
        <v>0.82965901914743356</v>
      </c>
      <c r="J1785" s="13"/>
      <c r="N1785" s="37"/>
      <c r="O1785" s="36"/>
    </row>
    <row r="1786" spans="1:15" ht="13.7" customHeight="1" x14ac:dyDescent="0.25">
      <c r="A1786" s="85">
        <f>'EMFAC2017EI-2011Class'!B5367</f>
        <v>2022</v>
      </c>
      <c r="B1786" s="86" t="str">
        <f>'EMFAC2017EI-2011Class'!C5367</f>
        <v>T6 SBUS</v>
      </c>
      <c r="C1786" s="85">
        <f>'EMFAC2017EI-2011Class'!D5367</f>
        <v>2013</v>
      </c>
      <c r="D1786" s="85">
        <f>'EMFAC2017EI-2011Class'!F5367</f>
        <v>9</v>
      </c>
      <c r="E1786" s="87" t="str">
        <f t="shared" si="56"/>
        <v>T6 SBUS-9</v>
      </c>
      <c r="F1786" s="88">
        <f>VLOOKUP(E1786,HD_Odo!$C$2:$D$1381,2,FALSE)</f>
        <v>142364.03</v>
      </c>
      <c r="G1786" s="92" t="str">
        <f>'EMFAC2017EI-2011Class'!H5367</f>
        <v>2022-T6 SBUS-9</v>
      </c>
      <c r="H1786" s="70">
        <f t="shared" si="55"/>
        <v>0.78741888197866461</v>
      </c>
      <c r="J1786" s="13"/>
      <c r="N1786" s="37"/>
      <c r="O1786" s="36"/>
    </row>
    <row r="1787" spans="1:15" ht="13.7" customHeight="1" x14ac:dyDescent="0.25">
      <c r="A1787" s="85">
        <f>'EMFAC2017EI-2011Class'!B5368</f>
        <v>2022</v>
      </c>
      <c r="B1787" s="86" t="str">
        <f>'EMFAC2017EI-2011Class'!C5368</f>
        <v>T6 SBUS</v>
      </c>
      <c r="C1787" s="85">
        <f>'EMFAC2017EI-2011Class'!D5368</f>
        <v>2012</v>
      </c>
      <c r="D1787" s="85">
        <f>'EMFAC2017EI-2011Class'!F5368</f>
        <v>10</v>
      </c>
      <c r="E1787" s="87" t="str">
        <f t="shared" si="56"/>
        <v>T6 SBUS-10</v>
      </c>
      <c r="F1787" s="88">
        <f>VLOOKUP(E1787,HD_Odo!$C$2:$D$1381,2,FALSE)</f>
        <v>155239.29</v>
      </c>
      <c r="G1787" s="92" t="str">
        <f>'EMFAC2017EI-2011Class'!H5368</f>
        <v>2022-T6 SBUS-10</v>
      </c>
      <c r="H1787" s="70">
        <f t="shared" si="55"/>
        <v>0.7805468719666806</v>
      </c>
      <c r="J1787" s="13"/>
      <c r="N1787" s="37"/>
      <c r="O1787" s="36"/>
    </row>
    <row r="1788" spans="1:15" ht="13.7" customHeight="1" x14ac:dyDescent="0.25">
      <c r="A1788" s="85">
        <f>'EMFAC2017EI-2011Class'!B5369</f>
        <v>2022</v>
      </c>
      <c r="B1788" s="86" t="str">
        <f>'EMFAC2017EI-2011Class'!C5369</f>
        <v>T6 SBUS</v>
      </c>
      <c r="C1788" s="85">
        <f>'EMFAC2017EI-2011Class'!D5369</f>
        <v>2011</v>
      </c>
      <c r="D1788" s="85">
        <f>'EMFAC2017EI-2011Class'!F5369</f>
        <v>11</v>
      </c>
      <c r="E1788" s="87" t="str">
        <f t="shared" si="56"/>
        <v>T6 SBUS-11</v>
      </c>
      <c r="F1788" s="88">
        <f>VLOOKUP(E1788,HD_Odo!$C$2:$D$1381,2,FALSE)</f>
        <v>167975.17</v>
      </c>
      <c r="G1788" s="92" t="str">
        <f>'EMFAC2017EI-2011Class'!H5369</f>
        <v>2022-T6 SBUS-11</v>
      </c>
      <c r="H1788" s="70">
        <f t="shared" ref="H1788:H1831" si="57">IF(C1788&lt;1994,1,IF(C1788&lt;2004,($U$3+$V$3*(F1788/10000))/($E$3+$F$3*(F1788/10000)),IF(C1788&lt;2008,($U$4+$V$4*(F1788/10000))/($E$4+$F$4*(F1788/10000)),IF(C1788&lt;2011,($U$5+$V$5*(F1788/10000))/($E$5+$F$5*(F1788/10000)),IF(C1788&lt;2014,($U$6+$V$6*(F1788/10000))/($E$6+$F$6*(F1788/10000)),($U$7+$V$7*(F1788/10000))/($E$7+$F$7*(F1788/10000)))))))</f>
        <v>0.77443377473747599</v>
      </c>
      <c r="J1788" s="13"/>
      <c r="N1788" s="37"/>
      <c r="O1788" s="36"/>
    </row>
    <row r="1789" spans="1:15" ht="13.7" customHeight="1" x14ac:dyDescent="0.25">
      <c r="A1789" s="85">
        <f>'EMFAC2017EI-2011Class'!B5370</f>
        <v>2022</v>
      </c>
      <c r="B1789" s="86" t="str">
        <f>'EMFAC2017EI-2011Class'!C5370</f>
        <v>T6 SBUS</v>
      </c>
      <c r="C1789" s="85">
        <f>'EMFAC2017EI-2011Class'!D5370</f>
        <v>2010</v>
      </c>
      <c r="D1789" s="85">
        <f>'EMFAC2017EI-2011Class'!F5370</f>
        <v>12</v>
      </c>
      <c r="E1789" s="87" t="str">
        <f t="shared" si="56"/>
        <v>T6 SBUS-12</v>
      </c>
      <c r="F1789" s="88">
        <f>VLOOKUP(E1789,HD_Odo!$C$2:$D$1381,2,FALSE)</f>
        <v>180571.66</v>
      </c>
      <c r="G1789" s="92" t="str">
        <f>'EMFAC2017EI-2011Class'!H5370</f>
        <v>2022-T6 SBUS-12</v>
      </c>
      <c r="H1789" s="70">
        <f t="shared" si="57"/>
        <v>0.82192174701021714</v>
      </c>
      <c r="J1789" s="13"/>
      <c r="N1789" s="37"/>
      <c r="O1789" s="36"/>
    </row>
    <row r="1790" spans="1:15" ht="13.7" customHeight="1" x14ac:dyDescent="0.25">
      <c r="A1790" s="85">
        <f>'EMFAC2017EI-2011Class'!B5371</f>
        <v>2022</v>
      </c>
      <c r="B1790" s="86" t="str">
        <f>'EMFAC2017EI-2011Class'!C5371</f>
        <v>T6 SBUS</v>
      </c>
      <c r="C1790" s="85">
        <f>'EMFAC2017EI-2011Class'!D5371</f>
        <v>2009</v>
      </c>
      <c r="D1790" s="85">
        <f>'EMFAC2017EI-2011Class'!F5371</f>
        <v>13</v>
      </c>
      <c r="E1790" s="87" t="str">
        <f t="shared" si="56"/>
        <v>T6 SBUS-13</v>
      </c>
      <c r="F1790" s="88">
        <f>VLOOKUP(E1790,HD_Odo!$C$2:$D$1381,2,FALSE)</f>
        <v>193028.77</v>
      </c>
      <c r="G1790" s="92" t="str">
        <f>'EMFAC2017EI-2011Class'!H5371</f>
        <v>2022-T6 SBUS-13</v>
      </c>
      <c r="H1790" s="70">
        <f t="shared" si="57"/>
        <v>0.81588375889957776</v>
      </c>
      <c r="J1790" s="13"/>
      <c r="N1790" s="37"/>
      <c r="O1790" s="36"/>
    </row>
    <row r="1791" spans="1:15" ht="13.7" customHeight="1" x14ac:dyDescent="0.25">
      <c r="A1791" s="85">
        <f>'EMFAC2017EI-2011Class'!B5372</f>
        <v>2022</v>
      </c>
      <c r="B1791" s="86" t="str">
        <f>'EMFAC2017EI-2011Class'!C5372</f>
        <v>T6 SBUS</v>
      </c>
      <c r="C1791" s="85">
        <f>'EMFAC2017EI-2011Class'!D5372</f>
        <v>2008</v>
      </c>
      <c r="D1791" s="85">
        <f>'EMFAC2017EI-2011Class'!F5372</f>
        <v>14</v>
      </c>
      <c r="E1791" s="87" t="str">
        <f t="shared" si="56"/>
        <v>T6 SBUS-14</v>
      </c>
      <c r="F1791" s="88">
        <f>VLOOKUP(E1791,HD_Odo!$C$2:$D$1381,2,FALSE)</f>
        <v>205346.5</v>
      </c>
      <c r="G1791" s="92" t="str">
        <f>'EMFAC2017EI-2011Class'!H5372</f>
        <v>2022-T6 SBUS-14</v>
      </c>
      <c r="H1791" s="70">
        <f t="shared" si="57"/>
        <v>0.81029074959869107</v>
      </c>
      <c r="J1791" s="13"/>
      <c r="N1791" s="37"/>
      <c r="O1791" s="36"/>
    </row>
    <row r="1792" spans="1:15" ht="13.7" customHeight="1" x14ac:dyDescent="0.25">
      <c r="A1792" s="85">
        <f>'EMFAC2017EI-2011Class'!B5373</f>
        <v>2022</v>
      </c>
      <c r="B1792" s="86" t="str">
        <f>'EMFAC2017EI-2011Class'!C5373</f>
        <v>T6 SBUS</v>
      </c>
      <c r="C1792" s="85">
        <f>'EMFAC2017EI-2011Class'!D5373</f>
        <v>2007</v>
      </c>
      <c r="D1792" s="85">
        <f>'EMFAC2017EI-2011Class'!F5373</f>
        <v>15</v>
      </c>
      <c r="E1792" s="87" t="str">
        <f t="shared" si="56"/>
        <v>T6 SBUS-15</v>
      </c>
      <c r="F1792" s="88">
        <f>VLOOKUP(E1792,HD_Odo!$C$2:$D$1381,2,FALSE)</f>
        <v>217524.85</v>
      </c>
      <c r="G1792" s="92" t="str">
        <f>'EMFAC2017EI-2011Class'!H5373</f>
        <v>2022-T6 SBUS-15</v>
      </c>
      <c r="H1792" s="70">
        <f t="shared" si="57"/>
        <v>0.88748743051147261</v>
      </c>
      <c r="J1792" s="13"/>
      <c r="N1792" s="37"/>
      <c r="O1792" s="36"/>
    </row>
    <row r="1793" spans="1:15" ht="13.7" customHeight="1" x14ac:dyDescent="0.25">
      <c r="A1793" s="85">
        <f>'EMFAC2017EI-2011Class'!B5374</f>
        <v>2022</v>
      </c>
      <c r="B1793" s="86" t="str">
        <f>'EMFAC2017EI-2011Class'!C5374</f>
        <v>T6 SBUS</v>
      </c>
      <c r="C1793" s="85">
        <f>'EMFAC2017EI-2011Class'!D5374</f>
        <v>2006</v>
      </c>
      <c r="D1793" s="85">
        <f>'EMFAC2017EI-2011Class'!F5374</f>
        <v>16</v>
      </c>
      <c r="E1793" s="87" t="str">
        <f t="shared" si="56"/>
        <v>T6 SBUS-16</v>
      </c>
      <c r="F1793" s="88">
        <f>VLOOKUP(E1793,HD_Odo!$C$2:$D$1381,2,FALSE)</f>
        <v>229563.82</v>
      </c>
      <c r="G1793" s="92" t="str">
        <f>'EMFAC2017EI-2011Class'!H5374</f>
        <v>2022-T6 SBUS-16</v>
      </c>
      <c r="H1793" s="70">
        <f t="shared" si="57"/>
        <v>0.88417786114367214</v>
      </c>
      <c r="J1793" s="13"/>
      <c r="N1793" s="37"/>
      <c r="O1793" s="36"/>
    </row>
    <row r="1794" spans="1:15" ht="13.7" customHeight="1" x14ac:dyDescent="0.25">
      <c r="A1794" s="85">
        <f>'EMFAC2017EI-2011Class'!B5375</f>
        <v>2022</v>
      </c>
      <c r="B1794" s="86" t="str">
        <f>'EMFAC2017EI-2011Class'!C5375</f>
        <v>T6 SBUS</v>
      </c>
      <c r="C1794" s="85">
        <f>'EMFAC2017EI-2011Class'!D5375</f>
        <v>2005</v>
      </c>
      <c r="D1794" s="85">
        <f>'EMFAC2017EI-2011Class'!F5375</f>
        <v>17</v>
      </c>
      <c r="E1794" s="87" t="str">
        <f t="shared" si="56"/>
        <v>T6 SBUS-17</v>
      </c>
      <c r="F1794" s="88">
        <f>VLOOKUP(E1794,HD_Odo!$C$2:$D$1381,2,FALSE)</f>
        <v>241463.4</v>
      </c>
      <c r="G1794" s="92" t="str">
        <f>'EMFAC2017EI-2011Class'!H5375</f>
        <v>2022-T6 SBUS-17</v>
      </c>
      <c r="H1794" s="70">
        <f t="shared" si="57"/>
        <v>0.88106264202542417</v>
      </c>
      <c r="J1794" s="13"/>
      <c r="N1794" s="37"/>
      <c r="O1794" s="36"/>
    </row>
    <row r="1795" spans="1:15" ht="13.7" customHeight="1" x14ac:dyDescent="0.25">
      <c r="A1795" s="85">
        <f>'EMFAC2017EI-2011Class'!B5376</f>
        <v>2022</v>
      </c>
      <c r="B1795" s="86" t="str">
        <f>'EMFAC2017EI-2011Class'!C5376</f>
        <v>T6 SBUS</v>
      </c>
      <c r="C1795" s="85">
        <f>'EMFAC2017EI-2011Class'!D5376</f>
        <v>2004</v>
      </c>
      <c r="D1795" s="85">
        <f>'EMFAC2017EI-2011Class'!F5376</f>
        <v>18</v>
      </c>
      <c r="E1795" s="87" t="str">
        <f t="shared" si="56"/>
        <v>T6 SBUS-18</v>
      </c>
      <c r="F1795" s="88">
        <f>VLOOKUP(E1795,HD_Odo!$C$2:$D$1381,2,FALSE)</f>
        <v>253223.6</v>
      </c>
      <c r="G1795" s="92" t="str">
        <f>'EMFAC2017EI-2011Class'!H5376</f>
        <v>2022-T6 SBUS-18</v>
      </c>
      <c r="H1795" s="70">
        <f t="shared" si="57"/>
        <v>0.87812572689971924</v>
      </c>
      <c r="J1795" s="13"/>
      <c r="N1795" s="37"/>
      <c r="O1795" s="36"/>
    </row>
    <row r="1796" spans="1:15" ht="13.7" customHeight="1" x14ac:dyDescent="0.25">
      <c r="A1796" s="85">
        <f>'EMFAC2017EI-2011Class'!B5377</f>
        <v>2022</v>
      </c>
      <c r="B1796" s="86" t="str">
        <f>'EMFAC2017EI-2011Class'!C5377</f>
        <v>T6 SBUS</v>
      </c>
      <c r="C1796" s="85">
        <f>'EMFAC2017EI-2011Class'!D5377</f>
        <v>2003</v>
      </c>
      <c r="D1796" s="85">
        <f>'EMFAC2017EI-2011Class'!F5377</f>
        <v>19</v>
      </c>
      <c r="E1796" s="87" t="str">
        <f t="shared" si="56"/>
        <v>T6 SBUS-19</v>
      </c>
      <c r="F1796" s="88">
        <f>VLOOKUP(E1796,HD_Odo!$C$2:$D$1381,2,FALSE)</f>
        <v>264844.42</v>
      </c>
      <c r="G1796" s="92" t="str">
        <f>'EMFAC2017EI-2011Class'!H5377</f>
        <v>2022-T6 SBUS-19</v>
      </c>
      <c r="H1796" s="70">
        <f t="shared" si="57"/>
        <v>0.92375145706489403</v>
      </c>
      <c r="J1796" s="13"/>
      <c r="N1796" s="37"/>
      <c r="O1796" s="36"/>
    </row>
    <row r="1797" spans="1:15" ht="13.7" customHeight="1" x14ac:dyDescent="0.25">
      <c r="A1797" s="85">
        <f>'EMFAC2017EI-2011Class'!B5378</f>
        <v>2022</v>
      </c>
      <c r="B1797" s="86" t="str">
        <f>'EMFAC2017EI-2011Class'!C5378</f>
        <v>T6 SBUS</v>
      </c>
      <c r="C1797" s="85">
        <f>'EMFAC2017EI-2011Class'!D5378</f>
        <v>2002</v>
      </c>
      <c r="D1797" s="85">
        <f>'EMFAC2017EI-2011Class'!F5378</f>
        <v>20</v>
      </c>
      <c r="E1797" s="87" t="str">
        <f t="shared" si="56"/>
        <v>T6 SBUS-20</v>
      </c>
      <c r="F1797" s="88">
        <f>VLOOKUP(E1797,HD_Odo!$C$2:$D$1381,2,FALSE)</f>
        <v>276325.86</v>
      </c>
      <c r="G1797" s="92" t="str">
        <f>'EMFAC2017EI-2011Class'!H5378</f>
        <v>2022-T6 SBUS-20</v>
      </c>
      <c r="H1797" s="70">
        <f t="shared" si="57"/>
        <v>0.92225367059955665</v>
      </c>
      <c r="J1797" s="13"/>
      <c r="N1797" s="37"/>
      <c r="O1797" s="36"/>
    </row>
    <row r="1798" spans="1:15" ht="13.7" customHeight="1" x14ac:dyDescent="0.25">
      <c r="A1798" s="85">
        <f>'EMFAC2017EI-2011Class'!B5379</f>
        <v>2022</v>
      </c>
      <c r="B1798" s="86" t="str">
        <f>'EMFAC2017EI-2011Class'!C5379</f>
        <v>T6 SBUS</v>
      </c>
      <c r="C1798" s="85">
        <f>'EMFAC2017EI-2011Class'!D5379</f>
        <v>2001</v>
      </c>
      <c r="D1798" s="85">
        <f>'EMFAC2017EI-2011Class'!F5379</f>
        <v>21</v>
      </c>
      <c r="E1798" s="87" t="str">
        <f t="shared" si="56"/>
        <v>T6 SBUS-21</v>
      </c>
      <c r="F1798" s="88">
        <f>VLOOKUP(E1798,HD_Odo!$C$2:$D$1381,2,FALSE)</f>
        <v>287667.92</v>
      </c>
      <c r="G1798" s="92" t="str">
        <f>'EMFAC2017EI-2011Class'!H5379</f>
        <v>2022-T6 SBUS-21</v>
      </c>
      <c r="H1798" s="70">
        <f t="shared" si="57"/>
        <v>0.9208394335189285</v>
      </c>
      <c r="J1798" s="13"/>
      <c r="N1798" s="37"/>
      <c r="O1798" s="36"/>
    </row>
    <row r="1799" spans="1:15" ht="13.7" customHeight="1" x14ac:dyDescent="0.25">
      <c r="A1799" s="85">
        <f>'EMFAC2017EI-2011Class'!B5380</f>
        <v>2022</v>
      </c>
      <c r="B1799" s="86" t="str">
        <f>'EMFAC2017EI-2011Class'!C5380</f>
        <v>T6 SBUS</v>
      </c>
      <c r="C1799" s="85">
        <f>'EMFAC2017EI-2011Class'!D5380</f>
        <v>2000</v>
      </c>
      <c r="D1799" s="85">
        <f>'EMFAC2017EI-2011Class'!F5380</f>
        <v>22</v>
      </c>
      <c r="E1799" s="87" t="str">
        <f t="shared" si="56"/>
        <v>T6 SBUS-22</v>
      </c>
      <c r="F1799" s="88">
        <f>VLOOKUP(E1799,HD_Odo!$C$2:$D$1381,2,FALSE)</f>
        <v>298870.59000000003</v>
      </c>
      <c r="G1799" s="92" t="str">
        <f>'EMFAC2017EI-2011Class'!H5380</f>
        <v>2022-T6 SBUS-22</v>
      </c>
      <c r="H1799" s="70">
        <f t="shared" si="57"/>
        <v>0.91950224059317265</v>
      </c>
      <c r="J1799" s="13"/>
      <c r="N1799" s="37"/>
      <c r="O1799" s="36"/>
    </row>
    <row r="1800" spans="1:15" ht="13.7" customHeight="1" x14ac:dyDescent="0.25">
      <c r="A1800" s="85">
        <f>'EMFAC2017EI-2011Class'!B5381</f>
        <v>2022</v>
      </c>
      <c r="B1800" s="86" t="str">
        <f>'EMFAC2017EI-2011Class'!C5381</f>
        <v>T6 SBUS</v>
      </c>
      <c r="C1800" s="85">
        <f>'EMFAC2017EI-2011Class'!D5381</f>
        <v>1999</v>
      </c>
      <c r="D1800" s="85">
        <f>'EMFAC2017EI-2011Class'!F5381</f>
        <v>23</v>
      </c>
      <c r="E1800" s="87" t="str">
        <f t="shared" si="56"/>
        <v>T6 SBUS-23</v>
      </c>
      <c r="F1800" s="88">
        <f>VLOOKUP(E1800,HD_Odo!$C$2:$D$1381,2,FALSE)</f>
        <v>309933.88</v>
      </c>
      <c r="G1800" s="92" t="str">
        <f>'EMFAC2017EI-2011Class'!H5381</f>
        <v>2022-T6 SBUS-23</v>
      </c>
      <c r="H1800" s="70">
        <f t="shared" si="57"/>
        <v>0.9182362481242311</v>
      </c>
      <c r="J1800" s="13"/>
      <c r="N1800" s="37"/>
      <c r="O1800" s="36"/>
    </row>
    <row r="1801" spans="1:15" ht="13.7" customHeight="1" x14ac:dyDescent="0.25">
      <c r="A1801" s="85">
        <f>'EMFAC2017EI-2011Class'!B5382</f>
        <v>2022</v>
      </c>
      <c r="B1801" s="86" t="str">
        <f>'EMFAC2017EI-2011Class'!C5382</f>
        <v>T6 SBUS</v>
      </c>
      <c r="C1801" s="85">
        <f>'EMFAC2017EI-2011Class'!D5382</f>
        <v>1998</v>
      </c>
      <c r="D1801" s="85">
        <f>'EMFAC2017EI-2011Class'!F5382</f>
        <v>24</v>
      </c>
      <c r="E1801" s="87" t="str">
        <f t="shared" si="56"/>
        <v>T6 SBUS-24</v>
      </c>
      <c r="F1801" s="88">
        <f>VLOOKUP(E1801,HD_Odo!$C$2:$D$1381,2,FALSE)</f>
        <v>320857.78999999998</v>
      </c>
      <c r="G1801" s="92" t="str">
        <f>'EMFAC2017EI-2011Class'!H5382</f>
        <v>2022-T6 SBUS-24</v>
      </c>
      <c r="H1801" s="70">
        <f t="shared" si="57"/>
        <v>0.91703619519657986</v>
      </c>
      <c r="J1801" s="13"/>
      <c r="N1801" s="37"/>
      <c r="O1801" s="36"/>
    </row>
    <row r="1802" spans="1:15" ht="13.7" customHeight="1" x14ac:dyDescent="0.25">
      <c r="A1802" s="85">
        <f>'EMFAC2017EI-2011Class'!B5383</f>
        <v>2022</v>
      </c>
      <c r="B1802" s="86" t="str">
        <f>'EMFAC2017EI-2011Class'!C5383</f>
        <v>T6 SBUS</v>
      </c>
      <c r="C1802" s="85">
        <f>'EMFAC2017EI-2011Class'!D5383</f>
        <v>1997</v>
      </c>
      <c r="D1802" s="85">
        <f>'EMFAC2017EI-2011Class'!F5383</f>
        <v>25</v>
      </c>
      <c r="E1802" s="87" t="str">
        <f t="shared" si="56"/>
        <v>T6 SBUS-25</v>
      </c>
      <c r="F1802" s="88">
        <f>VLOOKUP(E1802,HD_Odo!$C$2:$D$1381,2,FALSE)</f>
        <v>331642.32</v>
      </c>
      <c r="G1802" s="92" t="str">
        <f>'EMFAC2017EI-2011Class'!H5383</f>
        <v>2022-T6 SBUS-25</v>
      </c>
      <c r="H1802" s="70">
        <f t="shared" si="57"/>
        <v>0.91589733194195255</v>
      </c>
      <c r="J1802" s="13"/>
      <c r="N1802" s="37"/>
      <c r="O1802" s="36"/>
    </row>
    <row r="1803" spans="1:15" ht="13.7" customHeight="1" x14ac:dyDescent="0.25">
      <c r="A1803" s="85">
        <f>'EMFAC2017EI-2011Class'!B5384</f>
        <v>2022</v>
      </c>
      <c r="B1803" s="86" t="str">
        <f>'EMFAC2017EI-2011Class'!C5384</f>
        <v>T6 SBUS</v>
      </c>
      <c r="C1803" s="85">
        <f>'EMFAC2017EI-2011Class'!D5384</f>
        <v>1996</v>
      </c>
      <c r="D1803" s="85">
        <f>'EMFAC2017EI-2011Class'!F5384</f>
        <v>26</v>
      </c>
      <c r="E1803" s="87" t="str">
        <f t="shared" ref="E1803:E1866" si="58">CONCATENATE(B1803,"-",D1803)</f>
        <v>T6 SBUS-26</v>
      </c>
      <c r="F1803" s="88">
        <f>VLOOKUP(E1803,HD_Odo!$C$2:$D$1381,2,FALSE)</f>
        <v>342287.47</v>
      </c>
      <c r="G1803" s="92" t="str">
        <f>'EMFAC2017EI-2011Class'!H5384</f>
        <v>2022-T6 SBUS-26</v>
      </c>
      <c r="H1803" s="70">
        <f t="shared" si="57"/>
        <v>0.91481535908550582</v>
      </c>
      <c r="J1803" s="13"/>
      <c r="N1803" s="37"/>
      <c r="O1803" s="36"/>
    </row>
    <row r="1804" spans="1:15" ht="13.7" customHeight="1" x14ac:dyDescent="0.25">
      <c r="A1804" s="85">
        <f>'EMFAC2017EI-2011Class'!B5385</f>
        <v>2022</v>
      </c>
      <c r="B1804" s="86" t="str">
        <f>'EMFAC2017EI-2011Class'!C5385</f>
        <v>T6 SBUS</v>
      </c>
      <c r="C1804" s="85">
        <f>'EMFAC2017EI-2011Class'!D5385</f>
        <v>1995</v>
      </c>
      <c r="D1804" s="85">
        <f>'EMFAC2017EI-2011Class'!F5385</f>
        <v>27</v>
      </c>
      <c r="E1804" s="87" t="str">
        <f t="shared" si="58"/>
        <v>T6 SBUS-27</v>
      </c>
      <c r="F1804" s="88">
        <f>VLOOKUP(E1804,HD_Odo!$C$2:$D$1381,2,FALSE)</f>
        <v>352793.23</v>
      </c>
      <c r="G1804" s="92" t="str">
        <f>'EMFAC2017EI-2011Class'!H5385</f>
        <v>2022-T6 SBUS-27</v>
      </c>
      <c r="H1804" s="70">
        <f t="shared" si="57"/>
        <v>0.91378637684081931</v>
      </c>
      <c r="J1804" s="13"/>
      <c r="N1804" s="37"/>
      <c r="O1804" s="36"/>
    </row>
    <row r="1805" spans="1:15" ht="13.7" customHeight="1" x14ac:dyDescent="0.25">
      <c r="A1805" s="85">
        <f>'EMFAC2017EI-2011Class'!B5386</f>
        <v>2022</v>
      </c>
      <c r="B1805" s="86" t="str">
        <f>'EMFAC2017EI-2011Class'!C5386</f>
        <v>T6 SBUS</v>
      </c>
      <c r="C1805" s="85">
        <f>'EMFAC2017EI-2011Class'!D5386</f>
        <v>1994</v>
      </c>
      <c r="D1805" s="85">
        <f>'EMFAC2017EI-2011Class'!F5386</f>
        <v>28</v>
      </c>
      <c r="E1805" s="87" t="str">
        <f t="shared" si="58"/>
        <v>T6 SBUS-28</v>
      </c>
      <c r="F1805" s="88">
        <f>VLOOKUP(E1805,HD_Odo!$C$2:$D$1381,2,FALSE)</f>
        <v>363159.61</v>
      </c>
      <c r="G1805" s="92" t="str">
        <f>'EMFAC2017EI-2011Class'!H5386</f>
        <v>2022-T6 SBUS-28</v>
      </c>
      <c r="H1805" s="70">
        <f t="shared" si="57"/>
        <v>0.9128068369514768</v>
      </c>
      <c r="J1805" s="13"/>
      <c r="N1805" s="37"/>
      <c r="O1805" s="36"/>
    </row>
    <row r="1806" spans="1:15" ht="13.7" customHeight="1" x14ac:dyDescent="0.25">
      <c r="A1806" s="85">
        <f>'EMFAC2017EI-2011Class'!B5387</f>
        <v>2022</v>
      </c>
      <c r="B1806" s="86" t="str">
        <f>'EMFAC2017EI-2011Class'!C5387</f>
        <v>T6 SBUS</v>
      </c>
      <c r="C1806" s="85">
        <f>'EMFAC2017EI-2011Class'!D5387</f>
        <v>1993</v>
      </c>
      <c r="D1806" s="85">
        <f>'EMFAC2017EI-2011Class'!F5387</f>
        <v>29</v>
      </c>
      <c r="E1806" s="87" t="str">
        <f t="shared" si="58"/>
        <v>T6 SBUS-29</v>
      </c>
      <c r="F1806" s="88">
        <f>VLOOKUP(E1806,HD_Odo!$C$2:$D$1381,2,FALSE)</f>
        <v>373386.61</v>
      </c>
      <c r="G1806" s="92" t="str">
        <f>'EMFAC2017EI-2011Class'!H5387</f>
        <v>2022-T6 SBUS-29</v>
      </c>
      <c r="H1806" s="70">
        <f t="shared" si="57"/>
        <v>1</v>
      </c>
      <c r="J1806" s="13"/>
      <c r="N1806" s="37"/>
      <c r="O1806" s="36"/>
    </row>
    <row r="1807" spans="1:15" ht="13.7" customHeight="1" x14ac:dyDescent="0.25">
      <c r="A1807" s="85">
        <f>'EMFAC2017EI-2011Class'!B5388</f>
        <v>2022</v>
      </c>
      <c r="B1807" s="86" t="str">
        <f>'EMFAC2017EI-2011Class'!C5388</f>
        <v>T6 SBUS</v>
      </c>
      <c r="C1807" s="85">
        <f>'EMFAC2017EI-2011Class'!D5388</f>
        <v>1992</v>
      </c>
      <c r="D1807" s="85">
        <f>'EMFAC2017EI-2011Class'!F5388</f>
        <v>30</v>
      </c>
      <c r="E1807" s="87" t="str">
        <f t="shared" si="58"/>
        <v>T6 SBUS-30</v>
      </c>
      <c r="F1807" s="88">
        <f>VLOOKUP(E1807,HD_Odo!$C$2:$D$1381,2,FALSE)</f>
        <v>383474.23</v>
      </c>
      <c r="G1807" s="92" t="str">
        <f>'EMFAC2017EI-2011Class'!H5388</f>
        <v>2022-T6 SBUS-30</v>
      </c>
      <c r="H1807" s="70">
        <f t="shared" si="57"/>
        <v>1</v>
      </c>
      <c r="J1807" s="13"/>
      <c r="N1807" s="37"/>
      <c r="O1807" s="36"/>
    </row>
    <row r="1808" spans="1:15" ht="13.7" customHeight="1" x14ac:dyDescent="0.25">
      <c r="A1808" s="85">
        <f>'EMFAC2017EI-2011Class'!B5389</f>
        <v>2022</v>
      </c>
      <c r="B1808" s="86" t="str">
        <f>'EMFAC2017EI-2011Class'!C5389</f>
        <v>T6 SBUS</v>
      </c>
      <c r="C1808" s="85">
        <f>'EMFAC2017EI-2011Class'!D5389</f>
        <v>1991</v>
      </c>
      <c r="D1808" s="85">
        <f>'EMFAC2017EI-2011Class'!F5389</f>
        <v>31</v>
      </c>
      <c r="E1808" s="87" t="str">
        <f t="shared" si="58"/>
        <v>T6 SBUS-31</v>
      </c>
      <c r="F1808" s="88">
        <f>VLOOKUP(E1808,HD_Odo!$C$2:$D$1381,2,FALSE)</f>
        <v>393422.46799999999</v>
      </c>
      <c r="G1808" s="92" t="str">
        <f>'EMFAC2017EI-2011Class'!H5389</f>
        <v>2022-T6 SBUS-31</v>
      </c>
      <c r="H1808" s="70">
        <f t="shared" si="57"/>
        <v>1</v>
      </c>
      <c r="J1808" s="13"/>
      <c r="N1808" s="37"/>
      <c r="O1808" s="36"/>
    </row>
    <row r="1809" spans="1:15" ht="13.7" customHeight="1" x14ac:dyDescent="0.25">
      <c r="A1809" s="85">
        <f>'EMFAC2017EI-2011Class'!B5390</f>
        <v>2022</v>
      </c>
      <c r="B1809" s="86" t="str">
        <f>'EMFAC2017EI-2011Class'!C5390</f>
        <v>T6 SBUS</v>
      </c>
      <c r="C1809" s="85">
        <f>'EMFAC2017EI-2011Class'!D5390</f>
        <v>1990</v>
      </c>
      <c r="D1809" s="85">
        <f>'EMFAC2017EI-2011Class'!F5390</f>
        <v>32</v>
      </c>
      <c r="E1809" s="87" t="str">
        <f t="shared" si="58"/>
        <v>T6 SBUS-32</v>
      </c>
      <c r="F1809" s="88">
        <f>VLOOKUP(E1809,HD_Odo!$C$2:$D$1381,2,FALSE)</f>
        <v>400000</v>
      </c>
      <c r="G1809" s="92" t="str">
        <f>'EMFAC2017EI-2011Class'!H5390</f>
        <v>2022-T6 SBUS-32</v>
      </c>
      <c r="H1809" s="70">
        <f t="shared" si="57"/>
        <v>1</v>
      </c>
      <c r="J1809" s="13"/>
      <c r="N1809" s="37"/>
      <c r="O1809" s="36"/>
    </row>
    <row r="1810" spans="1:15" ht="13.7" customHeight="1" x14ac:dyDescent="0.25">
      <c r="A1810" s="85">
        <f>'EMFAC2017EI-2011Class'!B5391</f>
        <v>2022</v>
      </c>
      <c r="B1810" s="86" t="str">
        <f>'EMFAC2017EI-2011Class'!C5391</f>
        <v>T6 SBUS</v>
      </c>
      <c r="C1810" s="85">
        <f>'EMFAC2017EI-2011Class'!D5391</f>
        <v>1989</v>
      </c>
      <c r="D1810" s="85">
        <f>'EMFAC2017EI-2011Class'!F5391</f>
        <v>33</v>
      </c>
      <c r="E1810" s="87" t="str">
        <f t="shared" si="58"/>
        <v>T6 SBUS-33</v>
      </c>
      <c r="F1810" s="88">
        <f>VLOOKUP(E1810,HD_Odo!$C$2:$D$1381,2,FALSE)</f>
        <v>400000</v>
      </c>
      <c r="G1810" s="92" t="str">
        <f>'EMFAC2017EI-2011Class'!H5391</f>
        <v>2022-T6 SBUS-33</v>
      </c>
      <c r="H1810" s="70">
        <f t="shared" si="57"/>
        <v>1</v>
      </c>
      <c r="J1810" s="13"/>
      <c r="N1810" s="37"/>
      <c r="O1810" s="36"/>
    </row>
    <row r="1811" spans="1:15" ht="13.7" customHeight="1" x14ac:dyDescent="0.25">
      <c r="A1811" s="85">
        <f>'EMFAC2017EI-2011Class'!B5392</f>
        <v>2022</v>
      </c>
      <c r="B1811" s="86" t="str">
        <f>'EMFAC2017EI-2011Class'!C5392</f>
        <v>T6 SBUS</v>
      </c>
      <c r="C1811" s="85">
        <f>'EMFAC2017EI-2011Class'!D5392</f>
        <v>1988</v>
      </c>
      <c r="D1811" s="85">
        <f>'EMFAC2017EI-2011Class'!F5392</f>
        <v>34</v>
      </c>
      <c r="E1811" s="87" t="str">
        <f t="shared" si="58"/>
        <v>T6 SBUS-34</v>
      </c>
      <c r="F1811" s="88">
        <f>VLOOKUP(E1811,HD_Odo!$C$2:$D$1381,2,FALSE)</f>
        <v>400000</v>
      </c>
      <c r="G1811" s="92" t="str">
        <f>'EMFAC2017EI-2011Class'!H5392</f>
        <v>2022-T6 SBUS-34</v>
      </c>
      <c r="H1811" s="70">
        <f t="shared" si="57"/>
        <v>1</v>
      </c>
      <c r="J1811" s="13"/>
      <c r="N1811" s="37"/>
      <c r="O1811" s="36"/>
    </row>
    <row r="1812" spans="1:15" ht="13.7" customHeight="1" x14ac:dyDescent="0.25">
      <c r="A1812" s="85">
        <f>'EMFAC2017EI-2011Class'!B5393</f>
        <v>2022</v>
      </c>
      <c r="B1812" s="86" t="str">
        <f>'EMFAC2017EI-2011Class'!C5393</f>
        <v>T6 SBUS</v>
      </c>
      <c r="C1812" s="85">
        <f>'EMFAC2017EI-2011Class'!D5393</f>
        <v>1987</v>
      </c>
      <c r="D1812" s="85">
        <f>'EMFAC2017EI-2011Class'!F5393</f>
        <v>35</v>
      </c>
      <c r="E1812" s="87" t="str">
        <f t="shared" si="58"/>
        <v>T6 SBUS-35</v>
      </c>
      <c r="F1812" s="88">
        <f>VLOOKUP(E1812,HD_Odo!$C$2:$D$1381,2,FALSE)</f>
        <v>400000</v>
      </c>
      <c r="G1812" s="92" t="str">
        <f>'EMFAC2017EI-2011Class'!H5393</f>
        <v>2022-T6 SBUS-35</v>
      </c>
      <c r="H1812" s="70">
        <f t="shared" si="57"/>
        <v>1</v>
      </c>
      <c r="J1812" s="13"/>
      <c r="N1812" s="37"/>
      <c r="O1812" s="36"/>
    </row>
    <row r="1813" spans="1:15" ht="13.7" customHeight="1" x14ac:dyDescent="0.25">
      <c r="A1813" s="85">
        <f>'EMFAC2017EI-2011Class'!B5394</f>
        <v>2022</v>
      </c>
      <c r="B1813" s="86" t="str">
        <f>'EMFAC2017EI-2011Class'!C5394</f>
        <v>T6 SBUS</v>
      </c>
      <c r="C1813" s="85">
        <f>'EMFAC2017EI-2011Class'!D5394</f>
        <v>1986</v>
      </c>
      <c r="D1813" s="85">
        <f>'EMFAC2017EI-2011Class'!F5394</f>
        <v>36</v>
      </c>
      <c r="E1813" s="87" t="str">
        <f t="shared" si="58"/>
        <v>T6 SBUS-36</v>
      </c>
      <c r="F1813" s="88">
        <f>VLOOKUP(E1813,HD_Odo!$C$2:$D$1381,2,FALSE)</f>
        <v>400000</v>
      </c>
      <c r="G1813" s="92" t="str">
        <f>'EMFAC2017EI-2011Class'!H5394</f>
        <v>2022-T6 SBUS-36</v>
      </c>
      <c r="H1813" s="70">
        <f t="shared" si="57"/>
        <v>1</v>
      </c>
      <c r="J1813" s="13"/>
      <c r="N1813" s="37"/>
      <c r="O1813" s="36"/>
    </row>
    <row r="1814" spans="1:15" ht="13.7" customHeight="1" x14ac:dyDescent="0.25">
      <c r="A1814" s="85">
        <f>'EMFAC2017EI-2011Class'!B5395</f>
        <v>2022</v>
      </c>
      <c r="B1814" s="86" t="str">
        <f>'EMFAC2017EI-2011Class'!C5395</f>
        <v>T6 SBUS</v>
      </c>
      <c r="C1814" s="85">
        <f>'EMFAC2017EI-2011Class'!D5395</f>
        <v>1985</v>
      </c>
      <c r="D1814" s="85">
        <f>'EMFAC2017EI-2011Class'!F5395</f>
        <v>37</v>
      </c>
      <c r="E1814" s="87" t="str">
        <f t="shared" si="58"/>
        <v>T6 SBUS-37</v>
      </c>
      <c r="F1814" s="88">
        <f>VLOOKUP(E1814,HD_Odo!$C$2:$D$1381,2,FALSE)</f>
        <v>400000</v>
      </c>
      <c r="G1814" s="92" t="str">
        <f>'EMFAC2017EI-2011Class'!H5395</f>
        <v>2022-T6 SBUS-37</v>
      </c>
      <c r="H1814" s="70">
        <f t="shared" si="57"/>
        <v>1</v>
      </c>
      <c r="J1814" s="13"/>
      <c r="N1814" s="37"/>
      <c r="O1814" s="36"/>
    </row>
    <row r="1815" spans="1:15" ht="13.7" customHeight="1" x14ac:dyDescent="0.25">
      <c r="A1815" s="85">
        <f>'EMFAC2017EI-2011Class'!B5396</f>
        <v>2022</v>
      </c>
      <c r="B1815" s="86" t="str">
        <f>'EMFAC2017EI-2011Class'!C5396</f>
        <v>T6 SBUS</v>
      </c>
      <c r="C1815" s="85">
        <f>'EMFAC2017EI-2011Class'!D5396</f>
        <v>1984</v>
      </c>
      <c r="D1815" s="85">
        <f>'EMFAC2017EI-2011Class'!F5396</f>
        <v>38</v>
      </c>
      <c r="E1815" s="87" t="str">
        <f t="shared" si="58"/>
        <v>T6 SBUS-38</v>
      </c>
      <c r="F1815" s="88">
        <f>VLOOKUP(E1815,HD_Odo!$C$2:$D$1381,2,FALSE)</f>
        <v>400000</v>
      </c>
      <c r="G1815" s="92" t="str">
        <f>'EMFAC2017EI-2011Class'!H5396</f>
        <v>2022-T6 SBUS-38</v>
      </c>
      <c r="H1815" s="70">
        <f t="shared" si="57"/>
        <v>1</v>
      </c>
      <c r="J1815" s="13"/>
      <c r="N1815" s="37"/>
      <c r="O1815" s="36"/>
    </row>
    <row r="1816" spans="1:15" ht="13.7" customHeight="1" x14ac:dyDescent="0.25">
      <c r="A1816" s="85">
        <f>'EMFAC2017EI-2011Class'!B5397</f>
        <v>2022</v>
      </c>
      <c r="B1816" s="86" t="str">
        <f>'EMFAC2017EI-2011Class'!C5397</f>
        <v>T6 SBUS</v>
      </c>
      <c r="C1816" s="85">
        <f>'EMFAC2017EI-2011Class'!D5397</f>
        <v>1983</v>
      </c>
      <c r="D1816" s="85">
        <f>'EMFAC2017EI-2011Class'!F5397</f>
        <v>39</v>
      </c>
      <c r="E1816" s="87" t="str">
        <f t="shared" si="58"/>
        <v>T6 SBUS-39</v>
      </c>
      <c r="F1816" s="88">
        <f>VLOOKUP(E1816,HD_Odo!$C$2:$D$1381,2,FALSE)</f>
        <v>400000</v>
      </c>
      <c r="G1816" s="92" t="str">
        <f>'EMFAC2017EI-2011Class'!H5397</f>
        <v>2022-T6 SBUS-39</v>
      </c>
      <c r="H1816" s="70">
        <f t="shared" si="57"/>
        <v>1</v>
      </c>
      <c r="J1816" s="13"/>
      <c r="N1816" s="37"/>
      <c r="O1816" s="36"/>
    </row>
    <row r="1817" spans="1:15" ht="13.7" customHeight="1" x14ac:dyDescent="0.25">
      <c r="A1817" s="85">
        <f>'EMFAC2017EI-2011Class'!B5398</f>
        <v>2022</v>
      </c>
      <c r="B1817" s="86" t="str">
        <f>'EMFAC2017EI-2011Class'!C5398</f>
        <v>T6 SBUS</v>
      </c>
      <c r="C1817" s="85">
        <f>'EMFAC2017EI-2011Class'!D5398</f>
        <v>1982</v>
      </c>
      <c r="D1817" s="85">
        <f>'EMFAC2017EI-2011Class'!F5398</f>
        <v>40</v>
      </c>
      <c r="E1817" s="87" t="str">
        <f t="shared" si="58"/>
        <v>T6 SBUS-40</v>
      </c>
      <c r="F1817" s="88">
        <f>VLOOKUP(E1817,HD_Odo!$C$2:$D$1381,2,FALSE)</f>
        <v>400000</v>
      </c>
      <c r="G1817" s="92" t="str">
        <f>'EMFAC2017EI-2011Class'!H5398</f>
        <v>2022-T6 SBUS-40</v>
      </c>
      <c r="H1817" s="70">
        <f t="shared" si="57"/>
        <v>1</v>
      </c>
      <c r="J1817" s="13"/>
      <c r="N1817" s="37"/>
      <c r="O1817" s="36"/>
    </row>
    <row r="1818" spans="1:15" ht="13.7" customHeight="1" x14ac:dyDescent="0.25">
      <c r="A1818" s="85">
        <f>'EMFAC2017EI-2011Class'!B5399</f>
        <v>2022</v>
      </c>
      <c r="B1818" s="86" t="str">
        <f>'EMFAC2017EI-2011Class'!C5399</f>
        <v>T6 SBUS</v>
      </c>
      <c r="C1818" s="85">
        <f>'EMFAC2017EI-2011Class'!D5399</f>
        <v>1981</v>
      </c>
      <c r="D1818" s="85">
        <f>'EMFAC2017EI-2011Class'!F5399</f>
        <v>41</v>
      </c>
      <c r="E1818" s="87" t="str">
        <f t="shared" si="58"/>
        <v>T6 SBUS-41</v>
      </c>
      <c r="F1818" s="88">
        <f>VLOOKUP(E1818,HD_Odo!$C$2:$D$1381,2,FALSE)</f>
        <v>400000</v>
      </c>
      <c r="G1818" s="92" t="str">
        <f>'EMFAC2017EI-2011Class'!H5399</f>
        <v>2022-T6 SBUS-41</v>
      </c>
      <c r="H1818" s="70">
        <f t="shared" si="57"/>
        <v>1</v>
      </c>
      <c r="J1818" s="13"/>
      <c r="N1818" s="37"/>
      <c r="O1818" s="36"/>
    </row>
    <row r="1819" spans="1:15" ht="13.7" customHeight="1" x14ac:dyDescent="0.25">
      <c r="A1819" s="85">
        <f>'EMFAC2017EI-2011Class'!B5400</f>
        <v>2022</v>
      </c>
      <c r="B1819" s="86" t="str">
        <f>'EMFAC2017EI-2011Class'!C5400</f>
        <v>T6 SBUS</v>
      </c>
      <c r="C1819" s="85">
        <f>'EMFAC2017EI-2011Class'!D5400</f>
        <v>1978</v>
      </c>
      <c r="D1819" s="85">
        <f>'EMFAC2017EI-2011Class'!F5400</f>
        <v>44</v>
      </c>
      <c r="E1819" s="87" t="str">
        <f t="shared" si="58"/>
        <v>T6 SBUS-44</v>
      </c>
      <c r="F1819" s="88">
        <f>VLOOKUP(E1819,HD_Odo!$C$2:$D$1381,2,FALSE)</f>
        <v>400000</v>
      </c>
      <c r="G1819" s="92" t="str">
        <f>'EMFAC2017EI-2011Class'!H5400</f>
        <v>2022-T6 SBUS-44</v>
      </c>
      <c r="H1819" s="70">
        <f t="shared" si="57"/>
        <v>1</v>
      </c>
      <c r="J1819" s="13"/>
      <c r="N1819" s="37"/>
      <c r="O1819" s="36"/>
    </row>
    <row r="1820" spans="1:15" ht="13.7" customHeight="1" x14ac:dyDescent="0.25">
      <c r="A1820" s="85">
        <f>'EMFAC2017EI-2011Class'!B5401</f>
        <v>2022</v>
      </c>
      <c r="B1820" s="86" t="str">
        <f>'EMFAC2017EI-2011Class'!C5401</f>
        <v>T6 Utility</v>
      </c>
      <c r="C1820" s="85">
        <f>'EMFAC2017EI-2011Class'!D5401</f>
        <v>2023</v>
      </c>
      <c r="D1820" s="85">
        <f>'EMFAC2017EI-2011Class'!F5401</f>
        <v>-1</v>
      </c>
      <c r="E1820" s="87" t="str">
        <f t="shared" si="58"/>
        <v>T6 Utility--1</v>
      </c>
      <c r="F1820" s="88">
        <f>VLOOKUP(E1820,HD_Odo!$C$2:$D$1381,2,FALSE)</f>
        <v>0</v>
      </c>
      <c r="G1820" s="92" t="str">
        <f>'EMFAC2017EI-2011Class'!H5401</f>
        <v>2022-T6 Utility--1</v>
      </c>
      <c r="H1820" s="70">
        <f t="shared" si="57"/>
        <v>1</v>
      </c>
      <c r="J1820" s="13"/>
      <c r="N1820" s="37"/>
      <c r="O1820" s="36"/>
    </row>
    <row r="1821" spans="1:15" ht="13.7" customHeight="1" x14ac:dyDescent="0.25">
      <c r="A1821" s="85">
        <f>'EMFAC2017EI-2011Class'!B5402</f>
        <v>2022</v>
      </c>
      <c r="B1821" s="86" t="str">
        <f>'EMFAC2017EI-2011Class'!C5402</f>
        <v>T6 Utility</v>
      </c>
      <c r="C1821" s="85">
        <f>'EMFAC2017EI-2011Class'!D5402</f>
        <v>2022</v>
      </c>
      <c r="D1821" s="85">
        <f>'EMFAC2017EI-2011Class'!F5402</f>
        <v>0</v>
      </c>
      <c r="E1821" s="87" t="str">
        <f t="shared" si="58"/>
        <v>T6 Utility-0</v>
      </c>
      <c r="F1821" s="88">
        <f>VLOOKUP(E1821,HD_Odo!$C$2:$D$1381,2,FALSE)</f>
        <v>7122</v>
      </c>
      <c r="G1821" s="92" t="str">
        <f>'EMFAC2017EI-2011Class'!H5402</f>
        <v>2022-T6 Utility-0</v>
      </c>
      <c r="H1821" s="70">
        <f t="shared" si="57"/>
        <v>0.98245917549834583</v>
      </c>
      <c r="J1821" s="13"/>
      <c r="N1821" s="37"/>
      <c r="O1821" s="36"/>
    </row>
    <row r="1822" spans="1:15" ht="13.7" customHeight="1" x14ac:dyDescent="0.25">
      <c r="A1822" s="85">
        <f>'EMFAC2017EI-2011Class'!B5403</f>
        <v>2022</v>
      </c>
      <c r="B1822" s="86" t="str">
        <f>'EMFAC2017EI-2011Class'!C5403</f>
        <v>T6 Utility</v>
      </c>
      <c r="C1822" s="85">
        <f>'EMFAC2017EI-2011Class'!D5403</f>
        <v>2021</v>
      </c>
      <c r="D1822" s="85">
        <f>'EMFAC2017EI-2011Class'!F5403</f>
        <v>1</v>
      </c>
      <c r="E1822" s="87" t="str">
        <f t="shared" si="58"/>
        <v>T6 Utility-1</v>
      </c>
      <c r="F1822" s="88">
        <f>VLOOKUP(E1822,HD_Odo!$C$2:$D$1381,2,FALSE)</f>
        <v>14122</v>
      </c>
      <c r="G1822" s="92" t="str">
        <f>'EMFAC2017EI-2011Class'!H5403</f>
        <v>2022-T6 Utility-1</v>
      </c>
      <c r="H1822" s="70">
        <f t="shared" si="57"/>
        <v>0.96686995767135764</v>
      </c>
      <c r="J1822" s="13"/>
      <c r="N1822" s="37"/>
      <c r="O1822" s="36"/>
    </row>
    <row r="1823" spans="1:15" ht="13.7" customHeight="1" x14ac:dyDescent="0.25">
      <c r="A1823" s="85">
        <f>'EMFAC2017EI-2011Class'!B5404</f>
        <v>2022</v>
      </c>
      <c r="B1823" s="86" t="str">
        <f>'EMFAC2017EI-2011Class'!C5404</f>
        <v>T6 Utility</v>
      </c>
      <c r="C1823" s="85">
        <f>'EMFAC2017EI-2011Class'!D5404</f>
        <v>2020</v>
      </c>
      <c r="D1823" s="85">
        <f>'EMFAC2017EI-2011Class'!F5404</f>
        <v>2</v>
      </c>
      <c r="E1823" s="87" t="str">
        <f t="shared" si="58"/>
        <v>T6 Utility-2</v>
      </c>
      <c r="F1823" s="88">
        <f>VLOOKUP(E1823,HD_Odo!$C$2:$D$1381,2,FALSE)</f>
        <v>21001</v>
      </c>
      <c r="G1823" s="92" t="str">
        <f>'EMFAC2017EI-2011Class'!H5404</f>
        <v>2022-T6 Utility-2</v>
      </c>
      <c r="H1823" s="70">
        <f t="shared" si="57"/>
        <v>0.95292788701436948</v>
      </c>
      <c r="J1823" s="13"/>
      <c r="N1823" s="37"/>
      <c r="O1823" s="36"/>
    </row>
    <row r="1824" spans="1:15" ht="13.7" customHeight="1" x14ac:dyDescent="0.25">
      <c r="A1824" s="85">
        <f>'EMFAC2017EI-2011Class'!B5405</f>
        <v>2022</v>
      </c>
      <c r="B1824" s="86" t="str">
        <f>'EMFAC2017EI-2011Class'!C5405</f>
        <v>T6 Utility</v>
      </c>
      <c r="C1824" s="85">
        <f>'EMFAC2017EI-2011Class'!D5405</f>
        <v>2019</v>
      </c>
      <c r="D1824" s="85">
        <f>'EMFAC2017EI-2011Class'!F5405</f>
        <v>3</v>
      </c>
      <c r="E1824" s="87" t="str">
        <f t="shared" si="58"/>
        <v>T6 Utility-3</v>
      </c>
      <c r="F1824" s="88">
        <f>VLOOKUP(E1824,HD_Odo!$C$2:$D$1381,2,FALSE)</f>
        <v>27758</v>
      </c>
      <c r="G1824" s="92" t="str">
        <f>'EMFAC2017EI-2011Class'!H5405</f>
        <v>2022-T6 Utility-3</v>
      </c>
      <c r="H1824" s="70">
        <f t="shared" si="57"/>
        <v>0.94039231379415444</v>
      </c>
      <c r="J1824" s="13"/>
      <c r="N1824" s="37"/>
      <c r="O1824" s="36"/>
    </row>
    <row r="1825" spans="1:15" ht="13.7" customHeight="1" x14ac:dyDescent="0.25">
      <c r="A1825" s="85">
        <f>'EMFAC2017EI-2011Class'!B5406</f>
        <v>2022</v>
      </c>
      <c r="B1825" s="86" t="str">
        <f>'EMFAC2017EI-2011Class'!C5406</f>
        <v>T6 Utility</v>
      </c>
      <c r="C1825" s="85">
        <f>'EMFAC2017EI-2011Class'!D5406</f>
        <v>2018</v>
      </c>
      <c r="D1825" s="85">
        <f>'EMFAC2017EI-2011Class'!F5406</f>
        <v>4</v>
      </c>
      <c r="E1825" s="87" t="str">
        <f t="shared" si="58"/>
        <v>T6 Utility-4</v>
      </c>
      <c r="F1825" s="88">
        <f>VLOOKUP(E1825,HD_Odo!$C$2:$D$1381,2,FALSE)</f>
        <v>34394</v>
      </c>
      <c r="G1825" s="92" t="str">
        <f>'EMFAC2017EI-2011Class'!H5406</f>
        <v>2022-T6 Utility-4</v>
      </c>
      <c r="H1825" s="70">
        <f t="shared" si="57"/>
        <v>0.92906425839090623</v>
      </c>
      <c r="J1825" s="13"/>
      <c r="N1825" s="37"/>
      <c r="O1825" s="36"/>
    </row>
    <row r="1826" spans="1:15" ht="13.7" customHeight="1" x14ac:dyDescent="0.25">
      <c r="A1826" s="85">
        <f>'EMFAC2017EI-2011Class'!B5407</f>
        <v>2022</v>
      </c>
      <c r="B1826" s="86" t="str">
        <f>'EMFAC2017EI-2011Class'!C5407</f>
        <v>T6 Utility</v>
      </c>
      <c r="C1826" s="85">
        <f>'EMFAC2017EI-2011Class'!D5407</f>
        <v>2017</v>
      </c>
      <c r="D1826" s="85">
        <f>'EMFAC2017EI-2011Class'!F5407</f>
        <v>5</v>
      </c>
      <c r="E1826" s="87" t="str">
        <f t="shared" si="58"/>
        <v>T6 Utility-5</v>
      </c>
      <c r="F1826" s="88">
        <f>VLOOKUP(E1826,HD_Odo!$C$2:$D$1381,2,FALSE)</f>
        <v>40908</v>
      </c>
      <c r="G1826" s="92" t="str">
        <f>'EMFAC2017EI-2011Class'!H5407</f>
        <v>2022-T6 Utility-5</v>
      </c>
      <c r="H1826" s="70">
        <f t="shared" si="57"/>
        <v>0.91878367567573971</v>
      </c>
      <c r="J1826" s="13"/>
      <c r="N1826" s="37"/>
      <c r="O1826" s="36"/>
    </row>
    <row r="1827" spans="1:15" ht="13.7" customHeight="1" x14ac:dyDescent="0.25">
      <c r="A1827" s="85">
        <f>'EMFAC2017EI-2011Class'!B5408</f>
        <v>2022</v>
      </c>
      <c r="B1827" s="86" t="str">
        <f>'EMFAC2017EI-2011Class'!C5408</f>
        <v>T6 Utility</v>
      </c>
      <c r="C1827" s="85">
        <f>'EMFAC2017EI-2011Class'!D5408</f>
        <v>2016</v>
      </c>
      <c r="D1827" s="85">
        <f>'EMFAC2017EI-2011Class'!F5408</f>
        <v>6</v>
      </c>
      <c r="E1827" s="87" t="str">
        <f t="shared" si="58"/>
        <v>T6 Utility-6</v>
      </c>
      <c r="F1827" s="88">
        <f>VLOOKUP(E1827,HD_Odo!$C$2:$D$1381,2,FALSE)</f>
        <v>47300</v>
      </c>
      <c r="G1827" s="92" t="str">
        <f>'EMFAC2017EI-2011Class'!H5408</f>
        <v>2022-T6 Utility-6</v>
      </c>
      <c r="H1827" s="70">
        <f t="shared" si="57"/>
        <v>0.90941641319685118</v>
      </c>
      <c r="J1827" s="13"/>
      <c r="N1827" s="37"/>
      <c r="O1827" s="36"/>
    </row>
    <row r="1828" spans="1:15" ht="13.7" customHeight="1" x14ac:dyDescent="0.25">
      <c r="A1828" s="85">
        <f>'EMFAC2017EI-2011Class'!B5409</f>
        <v>2022</v>
      </c>
      <c r="B1828" s="86" t="str">
        <f>'EMFAC2017EI-2011Class'!C5409</f>
        <v>T6 Utility</v>
      </c>
      <c r="C1828" s="85">
        <f>'EMFAC2017EI-2011Class'!D5409</f>
        <v>2015</v>
      </c>
      <c r="D1828" s="85">
        <f>'EMFAC2017EI-2011Class'!F5409</f>
        <v>7</v>
      </c>
      <c r="E1828" s="87" t="str">
        <f t="shared" si="58"/>
        <v>T6 Utility-7</v>
      </c>
      <c r="F1828" s="88">
        <f>VLOOKUP(E1828,HD_Odo!$C$2:$D$1381,2,FALSE)</f>
        <v>53571</v>
      </c>
      <c r="G1828" s="92" t="str">
        <f>'EMFAC2017EI-2011Class'!H5409</f>
        <v>2022-T6 Utility-7</v>
      </c>
      <c r="H1828" s="70">
        <f t="shared" si="57"/>
        <v>0.90084910205876534</v>
      </c>
      <c r="J1828" s="13"/>
      <c r="N1828" s="37"/>
      <c r="O1828" s="36"/>
    </row>
    <row r="1829" spans="1:15" ht="13.7" customHeight="1" x14ac:dyDescent="0.25">
      <c r="A1829" s="85">
        <f>'EMFAC2017EI-2011Class'!B5410</f>
        <v>2022</v>
      </c>
      <c r="B1829" s="86" t="str">
        <f>'EMFAC2017EI-2011Class'!C5410</f>
        <v>T6 Utility</v>
      </c>
      <c r="C1829" s="85">
        <f>'EMFAC2017EI-2011Class'!D5410</f>
        <v>2014</v>
      </c>
      <c r="D1829" s="85">
        <f>'EMFAC2017EI-2011Class'!F5410</f>
        <v>8</v>
      </c>
      <c r="E1829" s="87" t="str">
        <f t="shared" si="58"/>
        <v>T6 Utility-8</v>
      </c>
      <c r="F1829" s="88">
        <f>VLOOKUP(E1829,HD_Odo!$C$2:$D$1381,2,FALSE)</f>
        <v>59720</v>
      </c>
      <c r="G1829" s="92" t="str">
        <f>'EMFAC2017EI-2011Class'!H5410</f>
        <v>2022-T6 Utility-8</v>
      </c>
      <c r="H1829" s="70">
        <f t="shared" si="57"/>
        <v>0.89298891605627984</v>
      </c>
      <c r="J1829" s="13"/>
      <c r="N1829" s="37"/>
      <c r="O1829" s="36"/>
    </row>
    <row r="1830" spans="1:15" ht="13.7" customHeight="1" x14ac:dyDescent="0.25">
      <c r="A1830" s="85">
        <f>'EMFAC2017EI-2011Class'!B5411</f>
        <v>2022</v>
      </c>
      <c r="B1830" s="86" t="str">
        <f>'EMFAC2017EI-2011Class'!C5411</f>
        <v>T6 Utility</v>
      </c>
      <c r="C1830" s="85">
        <f>'EMFAC2017EI-2011Class'!D5411</f>
        <v>2013</v>
      </c>
      <c r="D1830" s="85">
        <f>'EMFAC2017EI-2011Class'!F5411</f>
        <v>9</v>
      </c>
      <c r="E1830" s="87" t="str">
        <f t="shared" si="58"/>
        <v>T6 Utility-9</v>
      </c>
      <c r="F1830" s="88">
        <f>VLOOKUP(E1830,HD_Odo!$C$2:$D$1381,2,FALSE)</f>
        <v>65748</v>
      </c>
      <c r="G1830" s="92" t="str">
        <f>'EMFAC2017EI-2011Class'!H5411</f>
        <v>2022-T6 Utility-9</v>
      </c>
      <c r="H1830" s="70">
        <f t="shared" si="57"/>
        <v>0.85237132263311866</v>
      </c>
      <c r="J1830" s="13"/>
      <c r="N1830" s="37"/>
      <c r="O1830" s="36"/>
    </row>
    <row r="1831" spans="1:15" ht="13.7" customHeight="1" x14ac:dyDescent="0.25">
      <c r="A1831" s="85">
        <f>'EMFAC2017EI-2011Class'!B5412</f>
        <v>2022</v>
      </c>
      <c r="B1831" s="86" t="str">
        <f>'EMFAC2017EI-2011Class'!C5412</f>
        <v>T6 Utility</v>
      </c>
      <c r="C1831" s="85">
        <f>'EMFAC2017EI-2011Class'!D5412</f>
        <v>2012</v>
      </c>
      <c r="D1831" s="85">
        <f>'EMFAC2017EI-2011Class'!F5412</f>
        <v>10</v>
      </c>
      <c r="E1831" s="87" t="str">
        <f t="shared" si="58"/>
        <v>T6 Utility-10</v>
      </c>
      <c r="F1831" s="88">
        <f>VLOOKUP(E1831,HD_Odo!$C$2:$D$1381,2,FALSE)</f>
        <v>71654</v>
      </c>
      <c r="G1831" s="92" t="str">
        <f>'EMFAC2017EI-2011Class'!H5412</f>
        <v>2022-T6 Utility-10</v>
      </c>
      <c r="H1831" s="70">
        <f t="shared" si="57"/>
        <v>0.84512380832937684</v>
      </c>
      <c r="J1831" s="13"/>
      <c r="N1831" s="37"/>
      <c r="O1831" s="36"/>
    </row>
    <row r="1832" spans="1:15" ht="13.7" customHeight="1" x14ac:dyDescent="0.25">
      <c r="A1832" s="85">
        <f>'EMFAC2017EI-2011Class'!B5413</f>
        <v>2023</v>
      </c>
      <c r="B1832" s="86" t="str">
        <f>'EMFAC2017EI-2011Class'!C5413</f>
        <v>T6 Ag</v>
      </c>
      <c r="C1832" s="85">
        <f>'EMFAC2017EI-2011Class'!D5413</f>
        <v>2018</v>
      </c>
      <c r="D1832" s="85">
        <f>'EMFAC2017EI-2011Class'!F5413</f>
        <v>5</v>
      </c>
      <c r="E1832" s="87" t="str">
        <f t="shared" si="58"/>
        <v>T6 Ag-5</v>
      </c>
      <c r="F1832" s="88">
        <f>VLOOKUP(E1832,HD_Odo!$C$2:$D$1381,2,FALSE)</f>
        <v>149029</v>
      </c>
      <c r="G1832" s="92" t="str">
        <f>'EMFAC2017EI-2011Class'!H5413</f>
        <v>2023-T6 Ag-5</v>
      </c>
      <c r="H1832" s="77">
        <f>IF(C1832&lt;1994,1,IF(C1832&lt;2004,($Y$3+$Z$3*(F1832/10000))/($E$3+$F$3*(F1832/10000)),IF(C1832&lt;2008,($Y$4+$Z$4*(F1832/10000))/($E$4+$F$4*(F1832/10000)),IF(C1832&lt;2011,($Y$5+$Z$5*(F1832/10000))/($E$5+$F$5*(F1832/10000)),IF(C1832&lt;2014,($Y$6+$Z$6*(F1832/10000))/($E$6+$F$6*(F1832/10000)),($Y$7+$Z$7*(F1832/10000))/($E$7+$F$7*(F1832/10000)))))))</f>
        <v>0.80921602172110085</v>
      </c>
      <c r="J1832" s="13"/>
      <c r="N1832" s="37"/>
      <c r="O1832" s="36"/>
    </row>
    <row r="1833" spans="1:15" ht="13.7" customHeight="1" x14ac:dyDescent="0.25">
      <c r="A1833" s="85">
        <f>'EMFAC2017EI-2011Class'!B5414</f>
        <v>2023</v>
      </c>
      <c r="B1833" s="86" t="str">
        <f>'EMFAC2017EI-2011Class'!C5414</f>
        <v>T6 Ag</v>
      </c>
      <c r="C1833" s="85">
        <f>'EMFAC2017EI-2011Class'!D5414</f>
        <v>2017</v>
      </c>
      <c r="D1833" s="85">
        <f>'EMFAC2017EI-2011Class'!F5414</f>
        <v>6</v>
      </c>
      <c r="E1833" s="87" t="str">
        <f t="shared" si="58"/>
        <v>T6 Ag-6</v>
      </c>
      <c r="F1833" s="88">
        <f>VLOOKUP(E1833,HD_Odo!$C$2:$D$1381,2,FALSE)</f>
        <v>169441</v>
      </c>
      <c r="G1833" s="92" t="str">
        <f>'EMFAC2017EI-2011Class'!H5414</f>
        <v>2023-T6 Ag-6</v>
      </c>
      <c r="H1833" s="77">
        <f t="shared" ref="H1833:H1896" si="59">IF(C1833&lt;1994,1,IF(C1833&lt;2004,($Y$3+$Z$3*(F1833/10000))/($E$3+$F$3*(F1833/10000)),IF(C1833&lt;2008,($Y$4+$Z$4*(F1833/10000))/($E$4+$F$4*(F1833/10000)),IF(C1833&lt;2011,($Y$5+$Z$5*(F1833/10000))/($E$5+$F$5*(F1833/10000)),IF(C1833&lt;2014,($Y$6+$Z$6*(F1833/10000))/($E$6+$F$6*(F1833/10000)),($Y$7+$Z$7*(F1833/10000))/($E$7+$F$7*(F1833/10000)))))))</f>
        <v>0.79770864441678679</v>
      </c>
      <c r="J1833" s="13"/>
      <c r="N1833" s="37"/>
      <c r="O1833" s="36"/>
    </row>
    <row r="1834" spans="1:15" ht="13.7" customHeight="1" x14ac:dyDescent="0.25">
      <c r="A1834" s="85">
        <f>'EMFAC2017EI-2011Class'!B5415</f>
        <v>2023</v>
      </c>
      <c r="B1834" s="86" t="str">
        <f>'EMFAC2017EI-2011Class'!C5415</f>
        <v>T6 Ag</v>
      </c>
      <c r="C1834" s="85">
        <f>'EMFAC2017EI-2011Class'!D5415</f>
        <v>2015</v>
      </c>
      <c r="D1834" s="85">
        <f>'EMFAC2017EI-2011Class'!F5415</f>
        <v>8</v>
      </c>
      <c r="E1834" s="87" t="str">
        <f t="shared" si="58"/>
        <v>T6 Ag-8</v>
      </c>
      <c r="F1834" s="88">
        <f>VLOOKUP(E1834,HD_Odo!$C$2:$D$1381,2,FALSE)</f>
        <v>206469.99</v>
      </c>
      <c r="G1834" s="92" t="str">
        <f>'EMFAC2017EI-2011Class'!H5415</f>
        <v>2023-T6 Ag-8</v>
      </c>
      <c r="H1834" s="77">
        <f t="shared" si="59"/>
        <v>0.78036214683884653</v>
      </c>
      <c r="J1834" s="13"/>
      <c r="N1834" s="37"/>
      <c r="O1834" s="36"/>
    </row>
    <row r="1835" spans="1:15" ht="13.7" customHeight="1" x14ac:dyDescent="0.25">
      <c r="A1835" s="85">
        <f>'EMFAC2017EI-2011Class'!B5416</f>
        <v>2023</v>
      </c>
      <c r="B1835" s="86" t="str">
        <f>'EMFAC2017EI-2011Class'!C5416</f>
        <v>T6 Ag</v>
      </c>
      <c r="C1835" s="85">
        <f>'EMFAC2017EI-2011Class'!D5416</f>
        <v>2014</v>
      </c>
      <c r="D1835" s="85">
        <f>'EMFAC2017EI-2011Class'!F5416</f>
        <v>9</v>
      </c>
      <c r="E1835" s="87" t="str">
        <f t="shared" si="58"/>
        <v>T6 Ag-9</v>
      </c>
      <c r="F1835" s="88">
        <f>VLOOKUP(E1835,HD_Odo!$C$2:$D$1381,2,FALSE)</f>
        <v>223087.99</v>
      </c>
      <c r="G1835" s="92" t="str">
        <f>'EMFAC2017EI-2011Class'!H5416</f>
        <v>2023-T6 Ag-9</v>
      </c>
      <c r="H1835" s="77">
        <f t="shared" si="59"/>
        <v>0.77374906242699693</v>
      </c>
      <c r="J1835" s="13"/>
      <c r="N1835" s="37"/>
      <c r="O1835" s="36"/>
    </row>
    <row r="1836" spans="1:15" ht="13.7" customHeight="1" x14ac:dyDescent="0.25">
      <c r="A1836" s="85">
        <f>'EMFAC2017EI-2011Class'!B5417</f>
        <v>2023</v>
      </c>
      <c r="B1836" s="86" t="str">
        <f>'EMFAC2017EI-2011Class'!C5417</f>
        <v>T6 Ag</v>
      </c>
      <c r="C1836" s="85">
        <f>'EMFAC2017EI-2011Class'!D5417</f>
        <v>2013</v>
      </c>
      <c r="D1836" s="85">
        <f>'EMFAC2017EI-2011Class'!F5417</f>
        <v>10</v>
      </c>
      <c r="E1836" s="87" t="str">
        <f t="shared" si="58"/>
        <v>T6 Ag-10</v>
      </c>
      <c r="F1836" s="88">
        <f>VLOOKUP(E1836,HD_Odo!$C$2:$D$1381,2,FALSE)</f>
        <v>238440.99</v>
      </c>
      <c r="G1836" s="92" t="str">
        <f>'EMFAC2017EI-2011Class'!H5417</f>
        <v>2023-T6 Ag-10</v>
      </c>
      <c r="H1836" s="77">
        <f t="shared" si="59"/>
        <v>0.7377743506176494</v>
      </c>
      <c r="J1836" s="13"/>
      <c r="N1836" s="37"/>
      <c r="O1836" s="36"/>
    </row>
    <row r="1837" spans="1:15" ht="13.7" customHeight="1" x14ac:dyDescent="0.25">
      <c r="A1837" s="85">
        <f>'EMFAC2017EI-2011Class'!B5418</f>
        <v>2023</v>
      </c>
      <c r="B1837" s="86" t="str">
        <f>'EMFAC2017EI-2011Class'!C5418</f>
        <v>T6 Ag</v>
      </c>
      <c r="C1837" s="85">
        <f>'EMFAC2017EI-2011Class'!D5418</f>
        <v>2012</v>
      </c>
      <c r="D1837" s="85">
        <f>'EMFAC2017EI-2011Class'!F5418</f>
        <v>11</v>
      </c>
      <c r="E1837" s="87" t="str">
        <f t="shared" si="58"/>
        <v>T6 Ag-11</v>
      </c>
      <c r="F1837" s="88">
        <f>VLOOKUP(E1837,HD_Odo!$C$2:$D$1381,2,FALSE)</f>
        <v>252717.99</v>
      </c>
      <c r="G1837" s="92" t="str">
        <f>'EMFAC2017EI-2011Class'!H5418</f>
        <v>2023-T6 Ag-11</v>
      </c>
      <c r="H1837" s="77">
        <f t="shared" si="59"/>
        <v>0.73377556196648241</v>
      </c>
      <c r="J1837" s="13"/>
      <c r="N1837" s="37"/>
      <c r="O1837" s="36"/>
    </row>
    <row r="1838" spans="1:15" ht="13.7" customHeight="1" x14ac:dyDescent="0.25">
      <c r="A1838" s="85">
        <f>'EMFAC2017EI-2011Class'!B5419</f>
        <v>2023</v>
      </c>
      <c r="B1838" s="86" t="str">
        <f>'EMFAC2017EI-2011Class'!C5419</f>
        <v>T6 All Other Buses</v>
      </c>
      <c r="C1838" s="85">
        <f>'EMFAC2017EI-2011Class'!D5419</f>
        <v>2024</v>
      </c>
      <c r="D1838" s="85">
        <f>'EMFAC2017EI-2011Class'!F5419</f>
        <v>-1</v>
      </c>
      <c r="E1838" s="87" t="str">
        <f t="shared" si="58"/>
        <v>T6 All Other Buses--1</v>
      </c>
      <c r="F1838" s="88">
        <f>VLOOKUP(E1838,HD_Odo!$C$2:$D$1381,2,FALSE)</f>
        <v>11207.2208333333</v>
      </c>
      <c r="G1838" s="92" t="str">
        <f>'EMFAC2017EI-2011Class'!H5419</f>
        <v>2023-T6 All Other Buses--1</v>
      </c>
      <c r="H1838" s="77">
        <f t="shared" si="59"/>
        <v>0.97197238846640865</v>
      </c>
      <c r="J1838" s="13"/>
      <c r="N1838" s="37"/>
      <c r="O1838" s="36"/>
    </row>
    <row r="1839" spans="1:15" ht="13.7" customHeight="1" x14ac:dyDescent="0.25">
      <c r="A1839" s="85">
        <f>'EMFAC2017EI-2011Class'!B5420</f>
        <v>2023</v>
      </c>
      <c r="B1839" s="86" t="str">
        <f>'EMFAC2017EI-2011Class'!C5420</f>
        <v>T6 All Other Buses</v>
      </c>
      <c r="C1839" s="85">
        <f>'EMFAC2017EI-2011Class'!D5420</f>
        <v>2023</v>
      </c>
      <c r="D1839" s="85">
        <f>'EMFAC2017EI-2011Class'!F5420</f>
        <v>0</v>
      </c>
      <c r="E1839" s="87" t="str">
        <f t="shared" si="58"/>
        <v>T6 All Other Buses-0</v>
      </c>
      <c r="F1839" s="88">
        <f>VLOOKUP(E1839,HD_Odo!$C$2:$D$1381,2,FALSE)</f>
        <v>38104.550833333298</v>
      </c>
      <c r="G1839" s="92" t="str">
        <f>'EMFAC2017EI-2011Class'!H5420</f>
        <v>2023-T6 All Other Buses-0</v>
      </c>
      <c r="H1839" s="77">
        <f t="shared" si="59"/>
        <v>0.91965702226630974</v>
      </c>
      <c r="J1839" s="13"/>
      <c r="N1839" s="37"/>
      <c r="O1839" s="36"/>
    </row>
    <row r="1840" spans="1:15" ht="13.7" customHeight="1" x14ac:dyDescent="0.25">
      <c r="A1840" s="85">
        <f>'EMFAC2017EI-2011Class'!B5421</f>
        <v>2023</v>
      </c>
      <c r="B1840" s="86" t="str">
        <f>'EMFAC2017EI-2011Class'!C5421</f>
        <v>T6 All Other Buses</v>
      </c>
      <c r="C1840" s="85">
        <f>'EMFAC2017EI-2011Class'!D5421</f>
        <v>2022</v>
      </c>
      <c r="D1840" s="85">
        <f>'EMFAC2017EI-2011Class'!F5421</f>
        <v>1</v>
      </c>
      <c r="E1840" s="87" t="str">
        <f t="shared" si="58"/>
        <v>T6 All Other Buses-1</v>
      </c>
      <c r="F1840" s="88">
        <f>VLOOKUP(E1840,HD_Odo!$C$2:$D$1381,2,FALSE)</f>
        <v>65007.670833333301</v>
      </c>
      <c r="G1840" s="92" t="str">
        <f>'EMFAC2017EI-2011Class'!H5421</f>
        <v>2023-T6 All Other Buses-1</v>
      </c>
      <c r="H1840" s="77">
        <f t="shared" si="59"/>
        <v>0.88152411169496192</v>
      </c>
      <c r="J1840" s="13"/>
      <c r="N1840" s="37"/>
      <c r="O1840" s="36"/>
    </row>
    <row r="1841" spans="1:15" ht="13.7" customHeight="1" x14ac:dyDescent="0.25">
      <c r="A1841" s="85">
        <f>'EMFAC2017EI-2011Class'!B5422</f>
        <v>2023</v>
      </c>
      <c r="B1841" s="86" t="str">
        <f>'EMFAC2017EI-2011Class'!C5422</f>
        <v>T6 All Other Buses</v>
      </c>
      <c r="C1841" s="85">
        <f>'EMFAC2017EI-2011Class'!D5422</f>
        <v>2021</v>
      </c>
      <c r="D1841" s="85">
        <f>'EMFAC2017EI-2011Class'!F5422</f>
        <v>2</v>
      </c>
      <c r="E1841" s="87" t="str">
        <f t="shared" si="58"/>
        <v>T6 All Other Buses-2</v>
      </c>
      <c r="F1841" s="88">
        <f>VLOOKUP(E1841,HD_Odo!$C$2:$D$1381,2,FALSE)</f>
        <v>91668.3808333333</v>
      </c>
      <c r="G1841" s="92" t="str">
        <f>'EMFAC2017EI-2011Class'!H5422</f>
        <v>2023-T6 All Other Buses-2</v>
      </c>
      <c r="H1841" s="77">
        <f t="shared" si="59"/>
        <v>0.8527309080800658</v>
      </c>
      <c r="J1841" s="13"/>
      <c r="N1841" s="37"/>
      <c r="O1841" s="36"/>
    </row>
    <row r="1842" spans="1:15" ht="13.7" customHeight="1" x14ac:dyDescent="0.25">
      <c r="A1842" s="85">
        <f>'EMFAC2017EI-2011Class'!B5423</f>
        <v>2023</v>
      </c>
      <c r="B1842" s="86" t="str">
        <f>'EMFAC2017EI-2011Class'!C5423</f>
        <v>T6 All Other Buses</v>
      </c>
      <c r="C1842" s="85">
        <f>'EMFAC2017EI-2011Class'!D5423</f>
        <v>2020</v>
      </c>
      <c r="D1842" s="85">
        <f>'EMFAC2017EI-2011Class'!F5423</f>
        <v>3</v>
      </c>
      <c r="E1842" s="87" t="str">
        <f t="shared" si="58"/>
        <v>T6 All Other Buses-3</v>
      </c>
      <c r="F1842" s="88">
        <f>VLOOKUP(E1842,HD_Odo!$C$2:$D$1381,2,FALSE)</f>
        <v>117875.860833333</v>
      </c>
      <c r="G1842" s="92" t="str">
        <f>'EMFAC2017EI-2011Class'!H5423</f>
        <v>2023-T6 All Other Buses-3</v>
      </c>
      <c r="H1842" s="77">
        <f t="shared" si="59"/>
        <v>0.83038384176120239</v>
      </c>
      <c r="J1842" s="13"/>
      <c r="N1842" s="37"/>
      <c r="O1842" s="36"/>
    </row>
    <row r="1843" spans="1:15" ht="13.7" customHeight="1" x14ac:dyDescent="0.25">
      <c r="A1843" s="85">
        <f>'EMFAC2017EI-2011Class'!B5424</f>
        <v>2023</v>
      </c>
      <c r="B1843" s="86" t="str">
        <f>'EMFAC2017EI-2011Class'!C5424</f>
        <v>T6 All Other Buses</v>
      </c>
      <c r="C1843" s="85">
        <f>'EMFAC2017EI-2011Class'!D5424</f>
        <v>2019</v>
      </c>
      <c r="D1843" s="85">
        <f>'EMFAC2017EI-2011Class'!F5424</f>
        <v>4</v>
      </c>
      <c r="E1843" s="87" t="str">
        <f t="shared" si="58"/>
        <v>T6 All Other Buses-4</v>
      </c>
      <c r="F1843" s="88">
        <f>VLOOKUP(E1843,HD_Odo!$C$2:$D$1381,2,FALSE)</f>
        <v>143452.60083333301</v>
      </c>
      <c r="G1843" s="92" t="str">
        <f>'EMFAC2017EI-2011Class'!H5424</f>
        <v>2023-T6 All Other Buses-4</v>
      </c>
      <c r="H1843" s="77">
        <f t="shared" si="59"/>
        <v>0.81265492283129481</v>
      </c>
      <c r="J1843" s="13"/>
      <c r="N1843" s="37"/>
      <c r="O1843" s="36"/>
    </row>
    <row r="1844" spans="1:15" ht="13.7" customHeight="1" x14ac:dyDescent="0.25">
      <c r="A1844" s="85">
        <f>'EMFAC2017EI-2011Class'!B5425</f>
        <v>2023</v>
      </c>
      <c r="B1844" s="86" t="str">
        <f>'EMFAC2017EI-2011Class'!C5425</f>
        <v>T6 All Other Buses</v>
      </c>
      <c r="C1844" s="85">
        <f>'EMFAC2017EI-2011Class'!D5425</f>
        <v>2017</v>
      </c>
      <c r="D1844" s="85">
        <f>'EMFAC2017EI-2011Class'!F5425</f>
        <v>6</v>
      </c>
      <c r="E1844" s="87" t="str">
        <f t="shared" si="58"/>
        <v>T6 All Other Buses-6</v>
      </c>
      <c r="F1844" s="88">
        <f>VLOOKUP(E1844,HD_Odo!$C$2:$D$1381,2,FALSE)</f>
        <v>192157.76083333301</v>
      </c>
      <c r="G1844" s="92" t="str">
        <f>'EMFAC2017EI-2011Class'!H5425</f>
        <v>2023-T6 All Other Buses-6</v>
      </c>
      <c r="H1844" s="77">
        <f t="shared" si="59"/>
        <v>0.78659887997219269</v>
      </c>
      <c r="J1844" s="13"/>
      <c r="N1844" s="37"/>
      <c r="O1844" s="36"/>
    </row>
    <row r="1845" spans="1:15" ht="13.7" customHeight="1" x14ac:dyDescent="0.25">
      <c r="A1845" s="85">
        <f>'EMFAC2017EI-2011Class'!B5426</f>
        <v>2023</v>
      </c>
      <c r="B1845" s="86" t="str">
        <f>'EMFAC2017EI-2011Class'!C5426</f>
        <v>T6 All Other Buses</v>
      </c>
      <c r="C1845" s="85">
        <f>'EMFAC2017EI-2011Class'!D5426</f>
        <v>2016</v>
      </c>
      <c r="D1845" s="85">
        <f>'EMFAC2017EI-2011Class'!F5426</f>
        <v>7</v>
      </c>
      <c r="E1845" s="87" t="str">
        <f t="shared" si="58"/>
        <v>T6 All Other Buses-7</v>
      </c>
      <c r="F1845" s="88">
        <f>VLOOKUP(E1845,HD_Odo!$C$2:$D$1381,2,FALSE)</f>
        <v>215078.460833333</v>
      </c>
      <c r="G1845" s="92" t="str">
        <f>'EMFAC2017EI-2011Class'!H5426</f>
        <v>2023-T6 All Other Buses-7</v>
      </c>
      <c r="H1845" s="77">
        <f t="shared" si="59"/>
        <v>0.77685767839022801</v>
      </c>
      <c r="J1845" s="13"/>
      <c r="N1845" s="37"/>
      <c r="O1845" s="36"/>
    </row>
    <row r="1846" spans="1:15" ht="13.7" customHeight="1" x14ac:dyDescent="0.25">
      <c r="A1846" s="85">
        <f>'EMFAC2017EI-2011Class'!B5427</f>
        <v>2023</v>
      </c>
      <c r="B1846" s="86" t="str">
        <f>'EMFAC2017EI-2011Class'!C5427</f>
        <v>T6 All Other Buses</v>
      </c>
      <c r="C1846" s="85">
        <f>'EMFAC2017EI-2011Class'!D5427</f>
        <v>2015</v>
      </c>
      <c r="D1846" s="85">
        <f>'EMFAC2017EI-2011Class'!F5427</f>
        <v>8</v>
      </c>
      <c r="E1846" s="87" t="str">
        <f t="shared" si="58"/>
        <v>T6 All Other Buses-8</v>
      </c>
      <c r="F1846" s="88">
        <f>VLOOKUP(E1846,HD_Odo!$C$2:$D$1381,2,FALSE)</f>
        <v>236948.60083333301</v>
      </c>
      <c r="G1846" s="92" t="str">
        <f>'EMFAC2017EI-2011Class'!H5427</f>
        <v>2023-T6 All Other Buses-8</v>
      </c>
      <c r="H1846" s="77">
        <f t="shared" si="59"/>
        <v>0.76868728808602871</v>
      </c>
      <c r="J1846" s="13"/>
      <c r="N1846" s="37"/>
      <c r="O1846" s="36"/>
    </row>
    <row r="1847" spans="1:15" ht="13.7" customHeight="1" x14ac:dyDescent="0.25">
      <c r="A1847" s="85">
        <f>'EMFAC2017EI-2011Class'!B5428</f>
        <v>2023</v>
      </c>
      <c r="B1847" s="86" t="str">
        <f>'EMFAC2017EI-2011Class'!C5428</f>
        <v>T6 All Other Buses</v>
      </c>
      <c r="C1847" s="85">
        <f>'EMFAC2017EI-2011Class'!D5428</f>
        <v>2014</v>
      </c>
      <c r="D1847" s="85">
        <f>'EMFAC2017EI-2011Class'!F5428</f>
        <v>9</v>
      </c>
      <c r="E1847" s="87" t="str">
        <f t="shared" si="58"/>
        <v>T6 All Other Buses-9</v>
      </c>
      <c r="F1847" s="88">
        <f>VLOOKUP(E1847,HD_Odo!$C$2:$D$1381,2,FALSE)</f>
        <v>257724.70083333299</v>
      </c>
      <c r="G1847" s="92" t="str">
        <f>'EMFAC2017EI-2011Class'!H5428</f>
        <v>2023-T6 All Other Buses-9</v>
      </c>
      <c r="H1847" s="77">
        <f t="shared" si="59"/>
        <v>0.76177205373438506</v>
      </c>
      <c r="J1847" s="13"/>
      <c r="N1847" s="37"/>
      <c r="O1847" s="36"/>
    </row>
    <row r="1848" spans="1:15" ht="13.7" customHeight="1" x14ac:dyDescent="0.25">
      <c r="A1848" s="85">
        <f>'EMFAC2017EI-2011Class'!B5429</f>
        <v>2023</v>
      </c>
      <c r="B1848" s="86" t="str">
        <f>'EMFAC2017EI-2011Class'!C5429</f>
        <v>T6 All Other Buses</v>
      </c>
      <c r="C1848" s="85">
        <f>'EMFAC2017EI-2011Class'!D5429</f>
        <v>2013</v>
      </c>
      <c r="D1848" s="85">
        <f>'EMFAC2017EI-2011Class'!F5429</f>
        <v>10</v>
      </c>
      <c r="E1848" s="87" t="str">
        <f t="shared" si="58"/>
        <v>T6 All Other Buses-10</v>
      </c>
      <c r="F1848" s="88">
        <f>VLOOKUP(E1848,HD_Odo!$C$2:$D$1381,2,FALSE)</f>
        <v>277383.38083333301</v>
      </c>
      <c r="G1848" s="92" t="str">
        <f>'EMFAC2017EI-2011Class'!H5429</f>
        <v>2023-T6 All Other Buses-10</v>
      </c>
      <c r="H1848" s="77">
        <f t="shared" si="59"/>
        <v>0.72760675565046351</v>
      </c>
      <c r="J1848" s="13"/>
      <c r="N1848" s="37"/>
      <c r="O1848" s="36"/>
    </row>
    <row r="1849" spans="1:15" ht="13.7" customHeight="1" x14ac:dyDescent="0.25">
      <c r="A1849" s="85">
        <f>'EMFAC2017EI-2011Class'!B5430</f>
        <v>2023</v>
      </c>
      <c r="B1849" s="86" t="str">
        <f>'EMFAC2017EI-2011Class'!C5430</f>
        <v>T6 All Other Buses</v>
      </c>
      <c r="C1849" s="85">
        <f>'EMFAC2017EI-2011Class'!D5430</f>
        <v>2012</v>
      </c>
      <c r="D1849" s="85">
        <f>'EMFAC2017EI-2011Class'!F5430</f>
        <v>11</v>
      </c>
      <c r="E1849" s="87" t="str">
        <f t="shared" si="58"/>
        <v>T6 All Other Buses-11</v>
      </c>
      <c r="F1849" s="88">
        <f>VLOOKUP(E1849,HD_Odo!$C$2:$D$1381,2,FALSE)</f>
        <v>295920.03083333297</v>
      </c>
      <c r="G1849" s="92" t="str">
        <f>'EMFAC2017EI-2011Class'!H5430</f>
        <v>2023-T6 All Other Buses-11</v>
      </c>
      <c r="H1849" s="77">
        <f t="shared" si="59"/>
        <v>0.72349467370266218</v>
      </c>
      <c r="J1849" s="13"/>
      <c r="N1849" s="37"/>
      <c r="O1849" s="36"/>
    </row>
    <row r="1850" spans="1:15" ht="13.7" customHeight="1" x14ac:dyDescent="0.25">
      <c r="A1850" s="85">
        <f>'EMFAC2017EI-2011Class'!B5431</f>
        <v>2023</v>
      </c>
      <c r="B1850" s="86" t="str">
        <f>'EMFAC2017EI-2011Class'!C5431</f>
        <v>T6 CAIRP Heavy</v>
      </c>
      <c r="C1850" s="85">
        <f>'EMFAC2017EI-2011Class'!D5431</f>
        <v>2024</v>
      </c>
      <c r="D1850" s="85">
        <f>'EMFAC2017EI-2011Class'!F5431</f>
        <v>-1</v>
      </c>
      <c r="E1850" s="87" t="str">
        <f t="shared" si="58"/>
        <v>T6 CAIRP Heavy--1</v>
      </c>
      <c r="F1850" s="88">
        <f>VLOOKUP(E1850,HD_Odo!$C$2:$D$1381,2,FALSE)</f>
        <v>0</v>
      </c>
      <c r="G1850" s="92" t="str">
        <f>'EMFAC2017EI-2011Class'!H5431</f>
        <v>2023-T6 CAIRP Heavy--1</v>
      </c>
      <c r="H1850" s="77">
        <f t="shared" si="59"/>
        <v>1</v>
      </c>
      <c r="J1850" s="13"/>
      <c r="N1850" s="37"/>
      <c r="O1850" s="36"/>
    </row>
    <row r="1851" spans="1:15" ht="13.7" customHeight="1" x14ac:dyDescent="0.25">
      <c r="A1851" s="85">
        <f>'EMFAC2017EI-2011Class'!B5432</f>
        <v>2023</v>
      </c>
      <c r="B1851" s="86" t="str">
        <f>'EMFAC2017EI-2011Class'!C5432</f>
        <v>T6 CAIRP Heavy</v>
      </c>
      <c r="C1851" s="85">
        <f>'EMFAC2017EI-2011Class'!D5432</f>
        <v>2023</v>
      </c>
      <c r="D1851" s="85">
        <f>'EMFAC2017EI-2011Class'!F5432</f>
        <v>0</v>
      </c>
      <c r="E1851" s="87" t="str">
        <f t="shared" si="58"/>
        <v>T6 CAIRP Heavy-0</v>
      </c>
      <c r="F1851" s="88">
        <f>VLOOKUP(E1851,HD_Odo!$C$2:$D$1381,2,FALSE)</f>
        <v>26110</v>
      </c>
      <c r="G1851" s="92" t="str">
        <f>'EMFAC2017EI-2011Class'!H5432</f>
        <v>2023-T6 CAIRP Heavy-0</v>
      </c>
      <c r="H1851" s="77">
        <f t="shared" si="59"/>
        <v>0.94080590543063491</v>
      </c>
      <c r="J1851" s="13"/>
      <c r="N1851" s="37"/>
      <c r="O1851" s="36"/>
    </row>
    <row r="1852" spans="1:15" ht="13.7" customHeight="1" x14ac:dyDescent="0.25">
      <c r="A1852" s="85">
        <f>'EMFAC2017EI-2011Class'!B5433</f>
        <v>2023</v>
      </c>
      <c r="B1852" s="86" t="str">
        <f>'EMFAC2017EI-2011Class'!C5433</f>
        <v>T6 CAIRP Heavy</v>
      </c>
      <c r="C1852" s="85">
        <f>'EMFAC2017EI-2011Class'!D5433</f>
        <v>2022</v>
      </c>
      <c r="D1852" s="85">
        <f>'EMFAC2017EI-2011Class'!F5433</f>
        <v>1</v>
      </c>
      <c r="E1852" s="87" t="str">
        <f t="shared" si="58"/>
        <v>T6 CAIRP Heavy-1</v>
      </c>
      <c r="F1852" s="88">
        <f>VLOOKUP(E1852,HD_Odo!$C$2:$D$1381,2,FALSE)</f>
        <v>52220.02</v>
      </c>
      <c r="G1852" s="92" t="str">
        <f>'EMFAC2017EI-2011Class'!H5433</f>
        <v>2023-T6 CAIRP Heavy-1</v>
      </c>
      <c r="H1852" s="77">
        <f t="shared" si="59"/>
        <v>0.89827068929786458</v>
      </c>
      <c r="J1852" s="13"/>
      <c r="N1852" s="37"/>
      <c r="O1852" s="36"/>
    </row>
    <row r="1853" spans="1:15" ht="13.7" customHeight="1" x14ac:dyDescent="0.25">
      <c r="A1853" s="85">
        <f>'EMFAC2017EI-2011Class'!B5434</f>
        <v>2023</v>
      </c>
      <c r="B1853" s="86" t="str">
        <f>'EMFAC2017EI-2011Class'!C5434</f>
        <v>T6 CAIRP Heavy</v>
      </c>
      <c r="C1853" s="85">
        <f>'EMFAC2017EI-2011Class'!D5434</f>
        <v>2021</v>
      </c>
      <c r="D1853" s="85">
        <f>'EMFAC2017EI-2011Class'!F5434</f>
        <v>2</v>
      </c>
      <c r="E1853" s="87" t="str">
        <f t="shared" si="58"/>
        <v>T6 CAIRP Heavy-2</v>
      </c>
      <c r="F1853" s="88">
        <f>VLOOKUP(E1853,HD_Odo!$C$2:$D$1381,2,FALSE)</f>
        <v>78443.02</v>
      </c>
      <c r="G1853" s="92" t="str">
        <f>'EMFAC2017EI-2011Class'!H5434</f>
        <v>2023-T6 CAIRP Heavy-2</v>
      </c>
      <c r="H1853" s="77">
        <f t="shared" si="59"/>
        <v>0.86610797345042434</v>
      </c>
      <c r="J1853" s="13"/>
      <c r="N1853" s="37"/>
      <c r="O1853" s="36"/>
    </row>
    <row r="1854" spans="1:15" ht="13.7" customHeight="1" x14ac:dyDescent="0.25">
      <c r="A1854" s="85">
        <f>'EMFAC2017EI-2011Class'!B5435</f>
        <v>2023</v>
      </c>
      <c r="B1854" s="86" t="str">
        <f>'EMFAC2017EI-2011Class'!C5435</f>
        <v>T6 CAIRP Heavy</v>
      </c>
      <c r="C1854" s="85">
        <f>'EMFAC2017EI-2011Class'!D5435</f>
        <v>2020</v>
      </c>
      <c r="D1854" s="85">
        <f>'EMFAC2017EI-2011Class'!F5435</f>
        <v>3</v>
      </c>
      <c r="E1854" s="87" t="str">
        <f t="shared" si="58"/>
        <v>T6 CAIRP Heavy-3</v>
      </c>
      <c r="F1854" s="88">
        <f>VLOOKUP(E1854,HD_Odo!$C$2:$D$1381,2,FALSE)</f>
        <v>104183.02</v>
      </c>
      <c r="G1854" s="92" t="str">
        <f>'EMFAC2017EI-2011Class'!H5435</f>
        <v>2023-T6 CAIRP Heavy-3</v>
      </c>
      <c r="H1854" s="77">
        <f t="shared" si="59"/>
        <v>0.84144450385510128</v>
      </c>
      <c r="J1854" s="13"/>
      <c r="N1854" s="37"/>
      <c r="O1854" s="36"/>
    </row>
    <row r="1855" spans="1:15" ht="13.7" customHeight="1" x14ac:dyDescent="0.25">
      <c r="A1855" s="85">
        <f>'EMFAC2017EI-2011Class'!B5436</f>
        <v>2023</v>
      </c>
      <c r="B1855" s="86" t="str">
        <f>'EMFAC2017EI-2011Class'!C5436</f>
        <v>T6 CAIRP Heavy</v>
      </c>
      <c r="C1855" s="85">
        <f>'EMFAC2017EI-2011Class'!D5436</f>
        <v>2019</v>
      </c>
      <c r="D1855" s="85">
        <f>'EMFAC2017EI-2011Class'!F5436</f>
        <v>4</v>
      </c>
      <c r="E1855" s="87" t="str">
        <f t="shared" si="58"/>
        <v>T6 CAIRP Heavy-4</v>
      </c>
      <c r="F1855" s="88">
        <f>VLOOKUP(E1855,HD_Odo!$C$2:$D$1381,2,FALSE)</f>
        <v>129033.02</v>
      </c>
      <c r="G1855" s="92" t="str">
        <f>'EMFAC2017EI-2011Class'!H5436</f>
        <v>2023-T6 CAIRP Heavy-4</v>
      </c>
      <c r="H1855" s="77">
        <f t="shared" si="59"/>
        <v>0.82222503642483113</v>
      </c>
      <c r="J1855" s="13"/>
      <c r="N1855" s="37"/>
      <c r="O1855" s="36"/>
    </row>
    <row r="1856" spans="1:15" ht="13.7" customHeight="1" x14ac:dyDescent="0.25">
      <c r="A1856" s="85">
        <f>'EMFAC2017EI-2011Class'!B5437</f>
        <v>2023</v>
      </c>
      <c r="B1856" s="86" t="str">
        <f>'EMFAC2017EI-2011Class'!C5437</f>
        <v>T6 CAIRP Heavy</v>
      </c>
      <c r="C1856" s="85">
        <f>'EMFAC2017EI-2011Class'!D5437</f>
        <v>2018</v>
      </c>
      <c r="D1856" s="85">
        <f>'EMFAC2017EI-2011Class'!F5437</f>
        <v>5</v>
      </c>
      <c r="E1856" s="87" t="str">
        <f t="shared" si="58"/>
        <v>T6 CAIRP Heavy-5</v>
      </c>
      <c r="F1856" s="88">
        <f>VLOOKUP(E1856,HD_Odo!$C$2:$D$1381,2,FALSE)</f>
        <v>152742.01999999999</v>
      </c>
      <c r="G1856" s="92" t="str">
        <f>'EMFAC2017EI-2011Class'!H5437</f>
        <v>2023-T6 CAIRP Heavy-5</v>
      </c>
      <c r="H1856" s="77">
        <f t="shared" si="59"/>
        <v>0.80700059854122008</v>
      </c>
      <c r="J1856" s="13"/>
      <c r="N1856" s="37"/>
      <c r="O1856" s="36"/>
    </row>
    <row r="1857" spans="1:15" ht="13.7" customHeight="1" x14ac:dyDescent="0.25">
      <c r="A1857" s="85">
        <f>'EMFAC2017EI-2011Class'!B5438</f>
        <v>2023</v>
      </c>
      <c r="B1857" s="86" t="str">
        <f>'EMFAC2017EI-2011Class'!C5438</f>
        <v>T6 CAIRP Heavy</v>
      </c>
      <c r="C1857" s="85">
        <f>'EMFAC2017EI-2011Class'!D5438</f>
        <v>2017</v>
      </c>
      <c r="D1857" s="85">
        <f>'EMFAC2017EI-2011Class'!F5438</f>
        <v>6</v>
      </c>
      <c r="E1857" s="87" t="str">
        <f t="shared" si="58"/>
        <v>T6 CAIRP Heavy-6</v>
      </c>
      <c r="F1857" s="88">
        <f>VLOOKUP(E1857,HD_Odo!$C$2:$D$1381,2,FALSE)</f>
        <v>175186.02</v>
      </c>
      <c r="G1857" s="92" t="str">
        <f>'EMFAC2017EI-2011Class'!H5438</f>
        <v>2023-T6 CAIRP Heavy-6</v>
      </c>
      <c r="H1857" s="77">
        <f t="shared" si="59"/>
        <v>0.79474444997940974</v>
      </c>
      <c r="J1857" s="13"/>
      <c r="N1857" s="37"/>
      <c r="O1857" s="36"/>
    </row>
    <row r="1858" spans="1:15" ht="13.7" customHeight="1" x14ac:dyDescent="0.25">
      <c r="A1858" s="85">
        <f>'EMFAC2017EI-2011Class'!B5439</f>
        <v>2023</v>
      </c>
      <c r="B1858" s="86" t="str">
        <f>'EMFAC2017EI-2011Class'!C5439</f>
        <v>T6 CAIRP Heavy</v>
      </c>
      <c r="C1858" s="85">
        <f>'EMFAC2017EI-2011Class'!D5439</f>
        <v>2016</v>
      </c>
      <c r="D1858" s="85">
        <f>'EMFAC2017EI-2011Class'!F5439</f>
        <v>7</v>
      </c>
      <c r="E1858" s="87" t="str">
        <f t="shared" si="58"/>
        <v>T6 CAIRP Heavy-7</v>
      </c>
      <c r="F1858" s="88">
        <f>VLOOKUP(E1858,HD_Odo!$C$2:$D$1381,2,FALSE)</f>
        <v>196337.04</v>
      </c>
      <c r="G1858" s="92" t="str">
        <f>'EMFAC2017EI-2011Class'!H5439</f>
        <v>2023-T6 CAIRP Heavy-7</v>
      </c>
      <c r="H1858" s="77">
        <f t="shared" si="59"/>
        <v>0.78472173003245815</v>
      </c>
      <c r="J1858" s="13"/>
      <c r="N1858" s="37"/>
      <c r="O1858" s="36"/>
    </row>
    <row r="1859" spans="1:15" ht="13.7" customHeight="1" x14ac:dyDescent="0.25">
      <c r="A1859" s="85">
        <f>'EMFAC2017EI-2011Class'!B5440</f>
        <v>2023</v>
      </c>
      <c r="B1859" s="86" t="str">
        <f>'EMFAC2017EI-2011Class'!C5440</f>
        <v>T6 CAIRP Heavy</v>
      </c>
      <c r="C1859" s="85">
        <f>'EMFAC2017EI-2011Class'!D5440</f>
        <v>2015</v>
      </c>
      <c r="D1859" s="85">
        <f>'EMFAC2017EI-2011Class'!F5440</f>
        <v>8</v>
      </c>
      <c r="E1859" s="87" t="str">
        <f t="shared" si="58"/>
        <v>T6 CAIRP Heavy-8</v>
      </c>
      <c r="F1859" s="88">
        <f>VLOOKUP(E1859,HD_Odo!$C$2:$D$1381,2,FALSE)</f>
        <v>216233.04</v>
      </c>
      <c r="G1859" s="92" t="str">
        <f>'EMFAC2017EI-2011Class'!H5440</f>
        <v>2023-T6 CAIRP Heavy-8</v>
      </c>
      <c r="H1859" s="77">
        <f t="shared" si="59"/>
        <v>0.77640078188949657</v>
      </c>
      <c r="J1859" s="13"/>
      <c r="N1859" s="37"/>
      <c r="O1859" s="36"/>
    </row>
    <row r="1860" spans="1:15" ht="13.7" customHeight="1" x14ac:dyDescent="0.25">
      <c r="A1860" s="85">
        <f>'EMFAC2017EI-2011Class'!B5441</f>
        <v>2023</v>
      </c>
      <c r="B1860" s="86" t="str">
        <f>'EMFAC2017EI-2011Class'!C5441</f>
        <v>T6 CAIRP Heavy</v>
      </c>
      <c r="C1860" s="85">
        <f>'EMFAC2017EI-2011Class'!D5441</f>
        <v>2014</v>
      </c>
      <c r="D1860" s="85">
        <f>'EMFAC2017EI-2011Class'!F5441</f>
        <v>9</v>
      </c>
      <c r="E1860" s="87" t="str">
        <f t="shared" si="58"/>
        <v>T6 CAIRP Heavy-9</v>
      </c>
      <c r="F1860" s="88">
        <f>VLOOKUP(E1860,HD_Odo!$C$2:$D$1381,2,FALSE)</f>
        <v>234945.04</v>
      </c>
      <c r="G1860" s="92" t="str">
        <f>'EMFAC2017EI-2011Class'!H5441</f>
        <v>2023-T6 CAIRP Heavy-9</v>
      </c>
      <c r="H1860" s="77">
        <f t="shared" si="59"/>
        <v>0.76939541386575383</v>
      </c>
      <c r="J1860" s="13"/>
      <c r="N1860" s="37"/>
      <c r="O1860" s="36"/>
    </row>
    <row r="1861" spans="1:15" ht="13.7" customHeight="1" x14ac:dyDescent="0.25">
      <c r="A1861" s="85">
        <f>'EMFAC2017EI-2011Class'!B5442</f>
        <v>2023</v>
      </c>
      <c r="B1861" s="86" t="str">
        <f>'EMFAC2017EI-2011Class'!C5442</f>
        <v>T6 CAIRP Heavy</v>
      </c>
      <c r="C1861" s="85">
        <f>'EMFAC2017EI-2011Class'!D5442</f>
        <v>2013</v>
      </c>
      <c r="D1861" s="85">
        <f>'EMFAC2017EI-2011Class'!F5442</f>
        <v>10</v>
      </c>
      <c r="E1861" s="87" t="str">
        <f t="shared" si="58"/>
        <v>T6 CAIRP Heavy-10</v>
      </c>
      <c r="F1861" s="88">
        <f>VLOOKUP(E1861,HD_Odo!$C$2:$D$1381,2,FALSE)</f>
        <v>252551.04000000001</v>
      </c>
      <c r="G1861" s="92" t="str">
        <f>'EMFAC2017EI-2011Class'!H5442</f>
        <v>2023-T6 CAIRP Heavy-10</v>
      </c>
      <c r="H1861" s="77">
        <f t="shared" si="59"/>
        <v>0.73382037551229906</v>
      </c>
      <c r="J1861" s="13"/>
      <c r="N1861" s="37"/>
      <c r="O1861" s="36"/>
    </row>
    <row r="1862" spans="1:15" ht="13.7" customHeight="1" x14ac:dyDescent="0.25">
      <c r="A1862" s="85">
        <f>'EMFAC2017EI-2011Class'!B5443</f>
        <v>2023</v>
      </c>
      <c r="B1862" s="86" t="str">
        <f>'EMFAC2017EI-2011Class'!C5443</f>
        <v>T6 CAIRP Heavy</v>
      </c>
      <c r="C1862" s="85">
        <f>'EMFAC2017EI-2011Class'!D5443</f>
        <v>2012</v>
      </c>
      <c r="D1862" s="85">
        <f>'EMFAC2017EI-2011Class'!F5443</f>
        <v>11</v>
      </c>
      <c r="E1862" s="87" t="str">
        <f t="shared" si="58"/>
        <v>T6 CAIRP Heavy-11</v>
      </c>
      <c r="F1862" s="88">
        <f>VLOOKUP(E1862,HD_Odo!$C$2:$D$1381,2,FALSE)</f>
        <v>269102.03999999998</v>
      </c>
      <c r="G1862" s="92" t="str">
        <f>'EMFAC2017EI-2011Class'!H5443</f>
        <v>2023-T6 CAIRP Heavy-11</v>
      </c>
      <c r="H1862" s="77">
        <f t="shared" si="59"/>
        <v>0.72958245071442673</v>
      </c>
      <c r="J1862" s="13"/>
      <c r="N1862" s="37"/>
      <c r="O1862" s="36"/>
    </row>
    <row r="1863" spans="1:15" ht="13.7" customHeight="1" x14ac:dyDescent="0.25">
      <c r="A1863" s="85">
        <f>'EMFAC2017EI-2011Class'!B5444</f>
        <v>2023</v>
      </c>
      <c r="B1863" s="86" t="str">
        <f>'EMFAC2017EI-2011Class'!C5444</f>
        <v>T6 CAIRP Small</v>
      </c>
      <c r="C1863" s="85">
        <f>'EMFAC2017EI-2011Class'!D5444</f>
        <v>2024</v>
      </c>
      <c r="D1863" s="85">
        <f>'EMFAC2017EI-2011Class'!F5444</f>
        <v>-1</v>
      </c>
      <c r="E1863" s="87" t="str">
        <f t="shared" si="58"/>
        <v>T6 CAIRP Small--1</v>
      </c>
      <c r="F1863" s="88">
        <f>VLOOKUP(E1863,HD_Odo!$C$2:$D$1381,2,FALSE)</f>
        <v>0</v>
      </c>
      <c r="G1863" s="92" t="str">
        <f>'EMFAC2017EI-2011Class'!H5444</f>
        <v>2023-T6 CAIRP Small--1</v>
      </c>
      <c r="H1863" s="77">
        <f t="shared" si="59"/>
        <v>1</v>
      </c>
      <c r="J1863" s="13"/>
      <c r="N1863" s="37"/>
      <c r="O1863" s="36"/>
    </row>
    <row r="1864" spans="1:15" ht="13.7" customHeight="1" x14ac:dyDescent="0.25">
      <c r="A1864" s="85">
        <f>'EMFAC2017EI-2011Class'!B5445</f>
        <v>2023</v>
      </c>
      <c r="B1864" s="86" t="str">
        <f>'EMFAC2017EI-2011Class'!C5445</f>
        <v>T6 CAIRP Small</v>
      </c>
      <c r="C1864" s="85">
        <f>'EMFAC2017EI-2011Class'!D5445</f>
        <v>2023</v>
      </c>
      <c r="D1864" s="85">
        <f>'EMFAC2017EI-2011Class'!F5445</f>
        <v>0</v>
      </c>
      <c r="E1864" s="87" t="str">
        <f t="shared" si="58"/>
        <v>T6 CAIRP Small-0</v>
      </c>
      <c r="F1864" s="88">
        <f>VLOOKUP(E1864,HD_Odo!$C$2:$D$1381,2,FALSE)</f>
        <v>26110</v>
      </c>
      <c r="G1864" s="92" t="str">
        <f>'EMFAC2017EI-2011Class'!H5445</f>
        <v>2023-T6 CAIRP Small-0</v>
      </c>
      <c r="H1864" s="77">
        <f t="shared" si="59"/>
        <v>0.94080590543063491</v>
      </c>
      <c r="J1864" s="13"/>
      <c r="N1864" s="37"/>
      <c r="O1864" s="36"/>
    </row>
    <row r="1865" spans="1:15" ht="13.7" customHeight="1" x14ac:dyDescent="0.25">
      <c r="A1865" s="85">
        <f>'EMFAC2017EI-2011Class'!B5446</f>
        <v>2023</v>
      </c>
      <c r="B1865" s="86" t="str">
        <f>'EMFAC2017EI-2011Class'!C5446</f>
        <v>T6 CAIRP Small</v>
      </c>
      <c r="C1865" s="85">
        <f>'EMFAC2017EI-2011Class'!D5446</f>
        <v>2022</v>
      </c>
      <c r="D1865" s="85">
        <f>'EMFAC2017EI-2011Class'!F5446</f>
        <v>1</v>
      </c>
      <c r="E1865" s="87" t="str">
        <f t="shared" si="58"/>
        <v>T6 CAIRP Small-1</v>
      </c>
      <c r="F1865" s="88">
        <f>VLOOKUP(E1865,HD_Odo!$C$2:$D$1381,2,FALSE)</f>
        <v>52220.02</v>
      </c>
      <c r="G1865" s="92" t="str">
        <f>'EMFAC2017EI-2011Class'!H5446</f>
        <v>2023-T6 CAIRP Small-1</v>
      </c>
      <c r="H1865" s="77">
        <f t="shared" si="59"/>
        <v>0.89827068929786458</v>
      </c>
      <c r="J1865" s="13"/>
      <c r="N1865" s="37"/>
      <c r="O1865" s="36"/>
    </row>
    <row r="1866" spans="1:15" ht="13.7" customHeight="1" x14ac:dyDescent="0.25">
      <c r="A1866" s="85">
        <f>'EMFAC2017EI-2011Class'!B5447</f>
        <v>2023</v>
      </c>
      <c r="B1866" s="86" t="str">
        <f>'EMFAC2017EI-2011Class'!C5447</f>
        <v>T6 CAIRP Small</v>
      </c>
      <c r="C1866" s="85">
        <f>'EMFAC2017EI-2011Class'!D5447</f>
        <v>2021</v>
      </c>
      <c r="D1866" s="85">
        <f>'EMFAC2017EI-2011Class'!F5447</f>
        <v>2</v>
      </c>
      <c r="E1866" s="87" t="str">
        <f t="shared" si="58"/>
        <v>T6 CAIRP Small-2</v>
      </c>
      <c r="F1866" s="88">
        <f>VLOOKUP(E1866,HD_Odo!$C$2:$D$1381,2,FALSE)</f>
        <v>78443.02</v>
      </c>
      <c r="G1866" s="92" t="str">
        <f>'EMFAC2017EI-2011Class'!H5447</f>
        <v>2023-T6 CAIRP Small-2</v>
      </c>
      <c r="H1866" s="77">
        <f t="shared" si="59"/>
        <v>0.86610797345042434</v>
      </c>
      <c r="J1866" s="13"/>
      <c r="N1866" s="37"/>
      <c r="O1866" s="36"/>
    </row>
    <row r="1867" spans="1:15" ht="13.7" customHeight="1" x14ac:dyDescent="0.25">
      <c r="A1867" s="85">
        <f>'EMFAC2017EI-2011Class'!B5448</f>
        <v>2023</v>
      </c>
      <c r="B1867" s="86" t="str">
        <f>'EMFAC2017EI-2011Class'!C5448</f>
        <v>T6 CAIRP Small</v>
      </c>
      <c r="C1867" s="85">
        <f>'EMFAC2017EI-2011Class'!D5448</f>
        <v>2020</v>
      </c>
      <c r="D1867" s="85">
        <f>'EMFAC2017EI-2011Class'!F5448</f>
        <v>3</v>
      </c>
      <c r="E1867" s="87" t="str">
        <f t="shared" ref="E1867:E1930" si="60">CONCATENATE(B1867,"-",D1867)</f>
        <v>T6 CAIRP Small-3</v>
      </c>
      <c r="F1867" s="88">
        <f>VLOOKUP(E1867,HD_Odo!$C$2:$D$1381,2,FALSE)</f>
        <v>104183.02</v>
      </c>
      <c r="G1867" s="92" t="str">
        <f>'EMFAC2017EI-2011Class'!H5448</f>
        <v>2023-T6 CAIRP Small-3</v>
      </c>
      <c r="H1867" s="77">
        <f t="shared" si="59"/>
        <v>0.84144450385510128</v>
      </c>
      <c r="J1867" s="13"/>
      <c r="N1867" s="37"/>
      <c r="O1867" s="36"/>
    </row>
    <row r="1868" spans="1:15" ht="13.7" customHeight="1" x14ac:dyDescent="0.25">
      <c r="A1868" s="85">
        <f>'EMFAC2017EI-2011Class'!B5449</f>
        <v>2023</v>
      </c>
      <c r="B1868" s="86" t="str">
        <f>'EMFAC2017EI-2011Class'!C5449</f>
        <v>T6 CAIRP Small</v>
      </c>
      <c r="C1868" s="85">
        <f>'EMFAC2017EI-2011Class'!D5449</f>
        <v>2019</v>
      </c>
      <c r="D1868" s="85">
        <f>'EMFAC2017EI-2011Class'!F5449</f>
        <v>4</v>
      </c>
      <c r="E1868" s="87" t="str">
        <f t="shared" si="60"/>
        <v>T6 CAIRP Small-4</v>
      </c>
      <c r="F1868" s="88">
        <f>VLOOKUP(E1868,HD_Odo!$C$2:$D$1381,2,FALSE)</f>
        <v>129033.02</v>
      </c>
      <c r="G1868" s="92" t="str">
        <f>'EMFAC2017EI-2011Class'!H5449</f>
        <v>2023-T6 CAIRP Small-4</v>
      </c>
      <c r="H1868" s="77">
        <f t="shared" si="59"/>
        <v>0.82222503642483113</v>
      </c>
      <c r="J1868" s="13"/>
      <c r="N1868" s="37"/>
      <c r="O1868" s="36"/>
    </row>
    <row r="1869" spans="1:15" ht="13.7" customHeight="1" x14ac:dyDescent="0.25">
      <c r="A1869" s="85">
        <f>'EMFAC2017EI-2011Class'!B5450</f>
        <v>2023</v>
      </c>
      <c r="B1869" s="86" t="str">
        <f>'EMFAC2017EI-2011Class'!C5450</f>
        <v>T6 CAIRP Small</v>
      </c>
      <c r="C1869" s="85">
        <f>'EMFAC2017EI-2011Class'!D5450</f>
        <v>2018</v>
      </c>
      <c r="D1869" s="85">
        <f>'EMFAC2017EI-2011Class'!F5450</f>
        <v>5</v>
      </c>
      <c r="E1869" s="87" t="str">
        <f t="shared" si="60"/>
        <v>T6 CAIRP Small-5</v>
      </c>
      <c r="F1869" s="88">
        <f>VLOOKUP(E1869,HD_Odo!$C$2:$D$1381,2,FALSE)</f>
        <v>152742.01999999999</v>
      </c>
      <c r="G1869" s="92" t="str">
        <f>'EMFAC2017EI-2011Class'!H5450</f>
        <v>2023-T6 CAIRP Small-5</v>
      </c>
      <c r="H1869" s="77">
        <f t="shared" si="59"/>
        <v>0.80700059854122008</v>
      </c>
      <c r="J1869" s="13"/>
      <c r="N1869" s="37"/>
      <c r="O1869" s="36"/>
    </row>
    <row r="1870" spans="1:15" ht="13.7" customHeight="1" x14ac:dyDescent="0.25">
      <c r="A1870" s="85">
        <f>'EMFAC2017EI-2011Class'!B5451</f>
        <v>2023</v>
      </c>
      <c r="B1870" s="86" t="str">
        <f>'EMFAC2017EI-2011Class'!C5451</f>
        <v>T6 CAIRP Small</v>
      </c>
      <c r="C1870" s="85">
        <f>'EMFAC2017EI-2011Class'!D5451</f>
        <v>2017</v>
      </c>
      <c r="D1870" s="85">
        <f>'EMFAC2017EI-2011Class'!F5451</f>
        <v>6</v>
      </c>
      <c r="E1870" s="87" t="str">
        <f t="shared" si="60"/>
        <v>T6 CAIRP Small-6</v>
      </c>
      <c r="F1870" s="88">
        <f>VLOOKUP(E1870,HD_Odo!$C$2:$D$1381,2,FALSE)</f>
        <v>175186.02</v>
      </c>
      <c r="G1870" s="92" t="str">
        <f>'EMFAC2017EI-2011Class'!H5451</f>
        <v>2023-T6 CAIRP Small-6</v>
      </c>
      <c r="H1870" s="77">
        <f t="shared" si="59"/>
        <v>0.79474444997940974</v>
      </c>
      <c r="J1870" s="13"/>
      <c r="N1870" s="37"/>
      <c r="O1870" s="36"/>
    </row>
    <row r="1871" spans="1:15" ht="13.7" customHeight="1" x14ac:dyDescent="0.25">
      <c r="A1871" s="85">
        <f>'EMFAC2017EI-2011Class'!B5452</f>
        <v>2023</v>
      </c>
      <c r="B1871" s="86" t="str">
        <f>'EMFAC2017EI-2011Class'!C5452</f>
        <v>T6 CAIRP Small</v>
      </c>
      <c r="C1871" s="85">
        <f>'EMFAC2017EI-2011Class'!D5452</f>
        <v>2016</v>
      </c>
      <c r="D1871" s="85">
        <f>'EMFAC2017EI-2011Class'!F5452</f>
        <v>7</v>
      </c>
      <c r="E1871" s="87" t="str">
        <f t="shared" si="60"/>
        <v>T6 CAIRP Small-7</v>
      </c>
      <c r="F1871" s="88">
        <f>VLOOKUP(E1871,HD_Odo!$C$2:$D$1381,2,FALSE)</f>
        <v>196337.04</v>
      </c>
      <c r="G1871" s="92" t="str">
        <f>'EMFAC2017EI-2011Class'!H5452</f>
        <v>2023-T6 CAIRP Small-7</v>
      </c>
      <c r="H1871" s="77">
        <f t="shared" si="59"/>
        <v>0.78472173003245815</v>
      </c>
      <c r="J1871" s="13"/>
      <c r="N1871" s="37"/>
      <c r="O1871" s="36"/>
    </row>
    <row r="1872" spans="1:15" ht="13.7" customHeight="1" x14ac:dyDescent="0.25">
      <c r="A1872" s="85">
        <f>'EMFAC2017EI-2011Class'!B5453</f>
        <v>2023</v>
      </c>
      <c r="B1872" s="86" t="str">
        <f>'EMFAC2017EI-2011Class'!C5453</f>
        <v>T6 CAIRP Small</v>
      </c>
      <c r="C1872" s="85">
        <f>'EMFAC2017EI-2011Class'!D5453</f>
        <v>2015</v>
      </c>
      <c r="D1872" s="85">
        <f>'EMFAC2017EI-2011Class'!F5453</f>
        <v>8</v>
      </c>
      <c r="E1872" s="87" t="str">
        <f t="shared" si="60"/>
        <v>T6 CAIRP Small-8</v>
      </c>
      <c r="F1872" s="88">
        <f>VLOOKUP(E1872,HD_Odo!$C$2:$D$1381,2,FALSE)</f>
        <v>216233.04</v>
      </c>
      <c r="G1872" s="92" t="str">
        <f>'EMFAC2017EI-2011Class'!H5453</f>
        <v>2023-T6 CAIRP Small-8</v>
      </c>
      <c r="H1872" s="77">
        <f t="shared" si="59"/>
        <v>0.77640078188949657</v>
      </c>
      <c r="J1872" s="13"/>
      <c r="N1872" s="37"/>
      <c r="O1872" s="36"/>
    </row>
    <row r="1873" spans="1:15" ht="13.7" customHeight="1" x14ac:dyDescent="0.25">
      <c r="A1873" s="85">
        <f>'EMFAC2017EI-2011Class'!B5454</f>
        <v>2023</v>
      </c>
      <c r="B1873" s="86" t="str">
        <f>'EMFAC2017EI-2011Class'!C5454</f>
        <v>T6 CAIRP Small</v>
      </c>
      <c r="C1873" s="85">
        <f>'EMFAC2017EI-2011Class'!D5454</f>
        <v>2014</v>
      </c>
      <c r="D1873" s="85">
        <f>'EMFAC2017EI-2011Class'!F5454</f>
        <v>9</v>
      </c>
      <c r="E1873" s="87" t="str">
        <f t="shared" si="60"/>
        <v>T6 CAIRP Small-9</v>
      </c>
      <c r="F1873" s="88">
        <f>VLOOKUP(E1873,HD_Odo!$C$2:$D$1381,2,FALSE)</f>
        <v>234945.04</v>
      </c>
      <c r="G1873" s="92" t="str">
        <f>'EMFAC2017EI-2011Class'!H5454</f>
        <v>2023-T6 CAIRP Small-9</v>
      </c>
      <c r="H1873" s="77">
        <f t="shared" si="59"/>
        <v>0.76939541386575383</v>
      </c>
      <c r="J1873" s="13"/>
      <c r="N1873" s="37"/>
      <c r="O1873" s="36"/>
    </row>
    <row r="1874" spans="1:15" ht="13.7" customHeight="1" x14ac:dyDescent="0.25">
      <c r="A1874" s="85">
        <f>'EMFAC2017EI-2011Class'!B5455</f>
        <v>2023</v>
      </c>
      <c r="B1874" s="86" t="str">
        <f>'EMFAC2017EI-2011Class'!C5455</f>
        <v>T6 CAIRP Small</v>
      </c>
      <c r="C1874" s="85">
        <f>'EMFAC2017EI-2011Class'!D5455</f>
        <v>2013</v>
      </c>
      <c r="D1874" s="85">
        <f>'EMFAC2017EI-2011Class'!F5455</f>
        <v>10</v>
      </c>
      <c r="E1874" s="87" t="str">
        <f t="shared" si="60"/>
        <v>T6 CAIRP Small-10</v>
      </c>
      <c r="F1874" s="88">
        <f>VLOOKUP(E1874,HD_Odo!$C$2:$D$1381,2,FALSE)</f>
        <v>252551.04000000001</v>
      </c>
      <c r="G1874" s="92" t="str">
        <f>'EMFAC2017EI-2011Class'!H5455</f>
        <v>2023-T6 CAIRP Small-10</v>
      </c>
      <c r="H1874" s="77">
        <f t="shared" si="59"/>
        <v>0.73382037551229906</v>
      </c>
      <c r="J1874" s="13"/>
      <c r="N1874" s="37"/>
      <c r="O1874" s="36"/>
    </row>
    <row r="1875" spans="1:15" ht="13.7" customHeight="1" x14ac:dyDescent="0.25">
      <c r="A1875" s="85">
        <f>'EMFAC2017EI-2011Class'!B5456</f>
        <v>2023</v>
      </c>
      <c r="B1875" s="86" t="str">
        <f>'EMFAC2017EI-2011Class'!C5456</f>
        <v>T6 CAIRP Small</v>
      </c>
      <c r="C1875" s="85">
        <f>'EMFAC2017EI-2011Class'!D5456</f>
        <v>2012</v>
      </c>
      <c r="D1875" s="85">
        <f>'EMFAC2017EI-2011Class'!F5456</f>
        <v>11</v>
      </c>
      <c r="E1875" s="87" t="str">
        <f t="shared" si="60"/>
        <v>T6 CAIRP Small-11</v>
      </c>
      <c r="F1875" s="88">
        <f>VLOOKUP(E1875,HD_Odo!$C$2:$D$1381,2,FALSE)</f>
        <v>269102.03999999998</v>
      </c>
      <c r="G1875" s="92" t="str">
        <f>'EMFAC2017EI-2011Class'!H5456</f>
        <v>2023-T6 CAIRP Small-11</v>
      </c>
      <c r="H1875" s="77">
        <f t="shared" si="59"/>
        <v>0.72958245071442673</v>
      </c>
      <c r="J1875" s="13"/>
      <c r="N1875" s="37"/>
      <c r="O1875" s="36"/>
    </row>
    <row r="1876" spans="1:15" ht="13.7" customHeight="1" x14ac:dyDescent="0.25">
      <c r="A1876" s="85">
        <f>'EMFAC2017EI-2011Class'!B5457</f>
        <v>2023</v>
      </c>
      <c r="B1876" s="86" t="str">
        <f>'EMFAC2017EI-2011Class'!C5457</f>
        <v>T6 Instate Construction Heavy</v>
      </c>
      <c r="C1876" s="85">
        <f>'EMFAC2017EI-2011Class'!D5457</f>
        <v>2024</v>
      </c>
      <c r="D1876" s="85">
        <f>'EMFAC2017EI-2011Class'!F5457</f>
        <v>-1</v>
      </c>
      <c r="E1876" s="87" t="str">
        <f t="shared" si="60"/>
        <v>T6 Instate Construction Heavy--1</v>
      </c>
      <c r="F1876" s="88">
        <f>VLOOKUP(E1876,HD_Odo!$C$2:$D$1381,2,FALSE)</f>
        <v>0</v>
      </c>
      <c r="G1876" s="92" t="str">
        <f>'EMFAC2017EI-2011Class'!H5457</f>
        <v>2023-T6 Instate Construction Heavy--1</v>
      </c>
      <c r="H1876" s="77">
        <f t="shared" si="59"/>
        <v>1</v>
      </c>
      <c r="J1876" s="13"/>
      <c r="N1876" s="37"/>
      <c r="O1876" s="36"/>
    </row>
    <row r="1877" spans="1:15" ht="13.7" customHeight="1" x14ac:dyDescent="0.25">
      <c r="A1877" s="85">
        <f>'EMFAC2017EI-2011Class'!B5458</f>
        <v>2023</v>
      </c>
      <c r="B1877" s="86" t="str">
        <f>'EMFAC2017EI-2011Class'!C5458</f>
        <v>T6 Instate Construction Heavy</v>
      </c>
      <c r="C1877" s="85">
        <f>'EMFAC2017EI-2011Class'!D5458</f>
        <v>2023</v>
      </c>
      <c r="D1877" s="85">
        <f>'EMFAC2017EI-2011Class'!F5458</f>
        <v>0</v>
      </c>
      <c r="E1877" s="87" t="str">
        <f t="shared" si="60"/>
        <v>T6 Instate Construction Heavy-0</v>
      </c>
      <c r="F1877" s="88">
        <f>VLOOKUP(E1877,HD_Odo!$C$2:$D$1381,2,FALSE)</f>
        <v>26110</v>
      </c>
      <c r="G1877" s="92" t="str">
        <f>'EMFAC2017EI-2011Class'!H5458</f>
        <v>2023-T6 Instate Construction Heavy-0</v>
      </c>
      <c r="H1877" s="77">
        <f t="shared" si="59"/>
        <v>0.94080590543063491</v>
      </c>
      <c r="J1877" s="13"/>
      <c r="N1877" s="37"/>
      <c r="O1877" s="36"/>
    </row>
    <row r="1878" spans="1:15" ht="13.7" customHeight="1" x14ac:dyDescent="0.25">
      <c r="A1878" s="85">
        <f>'EMFAC2017EI-2011Class'!B5459</f>
        <v>2023</v>
      </c>
      <c r="B1878" s="86" t="str">
        <f>'EMFAC2017EI-2011Class'!C5459</f>
        <v>T6 Instate Construction Heavy</v>
      </c>
      <c r="C1878" s="85">
        <f>'EMFAC2017EI-2011Class'!D5459</f>
        <v>2022</v>
      </c>
      <c r="D1878" s="85">
        <f>'EMFAC2017EI-2011Class'!F5459</f>
        <v>1</v>
      </c>
      <c r="E1878" s="87" t="str">
        <f t="shared" si="60"/>
        <v>T6 Instate Construction Heavy-1</v>
      </c>
      <c r="F1878" s="88">
        <f>VLOOKUP(E1878,HD_Odo!$C$2:$D$1381,2,FALSE)</f>
        <v>52220.02</v>
      </c>
      <c r="G1878" s="92" t="str">
        <f>'EMFAC2017EI-2011Class'!H5459</f>
        <v>2023-T6 Instate Construction Heavy-1</v>
      </c>
      <c r="H1878" s="77">
        <f t="shared" si="59"/>
        <v>0.89827068929786458</v>
      </c>
      <c r="J1878" s="13"/>
      <c r="N1878" s="37"/>
      <c r="O1878" s="36"/>
    </row>
    <row r="1879" spans="1:15" ht="13.7" customHeight="1" x14ac:dyDescent="0.25">
      <c r="A1879" s="85">
        <f>'EMFAC2017EI-2011Class'!B5460</f>
        <v>2023</v>
      </c>
      <c r="B1879" s="86" t="str">
        <f>'EMFAC2017EI-2011Class'!C5460</f>
        <v>T6 Instate Construction Heavy</v>
      </c>
      <c r="C1879" s="85">
        <f>'EMFAC2017EI-2011Class'!D5460</f>
        <v>2021</v>
      </c>
      <c r="D1879" s="85">
        <f>'EMFAC2017EI-2011Class'!F5460</f>
        <v>2</v>
      </c>
      <c r="E1879" s="87" t="str">
        <f t="shared" si="60"/>
        <v>T6 Instate Construction Heavy-2</v>
      </c>
      <c r="F1879" s="88">
        <f>VLOOKUP(E1879,HD_Odo!$C$2:$D$1381,2,FALSE)</f>
        <v>78443.02</v>
      </c>
      <c r="G1879" s="92" t="str">
        <f>'EMFAC2017EI-2011Class'!H5460</f>
        <v>2023-T6 Instate Construction Heavy-2</v>
      </c>
      <c r="H1879" s="77">
        <f t="shared" si="59"/>
        <v>0.86610797345042434</v>
      </c>
      <c r="J1879" s="13"/>
      <c r="N1879" s="37"/>
      <c r="O1879" s="36"/>
    </row>
    <row r="1880" spans="1:15" ht="13.7" customHeight="1" x14ac:dyDescent="0.25">
      <c r="A1880" s="85">
        <f>'EMFAC2017EI-2011Class'!B5461</f>
        <v>2023</v>
      </c>
      <c r="B1880" s="86" t="str">
        <f>'EMFAC2017EI-2011Class'!C5461</f>
        <v>T6 Instate Construction Heavy</v>
      </c>
      <c r="C1880" s="85">
        <f>'EMFAC2017EI-2011Class'!D5461</f>
        <v>2020</v>
      </c>
      <c r="D1880" s="85">
        <f>'EMFAC2017EI-2011Class'!F5461</f>
        <v>3</v>
      </c>
      <c r="E1880" s="87" t="str">
        <f t="shared" si="60"/>
        <v>T6 Instate Construction Heavy-3</v>
      </c>
      <c r="F1880" s="88">
        <f>VLOOKUP(E1880,HD_Odo!$C$2:$D$1381,2,FALSE)</f>
        <v>104183.02</v>
      </c>
      <c r="G1880" s="92" t="str">
        <f>'EMFAC2017EI-2011Class'!H5461</f>
        <v>2023-T6 Instate Construction Heavy-3</v>
      </c>
      <c r="H1880" s="77">
        <f t="shared" si="59"/>
        <v>0.84144450385510128</v>
      </c>
      <c r="J1880" s="13"/>
      <c r="N1880" s="37"/>
      <c r="O1880" s="36"/>
    </row>
    <row r="1881" spans="1:15" ht="13.7" customHeight="1" x14ac:dyDescent="0.25">
      <c r="A1881" s="85">
        <f>'EMFAC2017EI-2011Class'!B5462</f>
        <v>2023</v>
      </c>
      <c r="B1881" s="86" t="str">
        <f>'EMFAC2017EI-2011Class'!C5462</f>
        <v>T6 Instate Construction Heavy</v>
      </c>
      <c r="C1881" s="85">
        <f>'EMFAC2017EI-2011Class'!D5462</f>
        <v>2019</v>
      </c>
      <c r="D1881" s="85">
        <f>'EMFAC2017EI-2011Class'!F5462</f>
        <v>4</v>
      </c>
      <c r="E1881" s="87" t="str">
        <f t="shared" si="60"/>
        <v>T6 Instate Construction Heavy-4</v>
      </c>
      <c r="F1881" s="88">
        <f>VLOOKUP(E1881,HD_Odo!$C$2:$D$1381,2,FALSE)</f>
        <v>129033.02</v>
      </c>
      <c r="G1881" s="92" t="str">
        <f>'EMFAC2017EI-2011Class'!H5462</f>
        <v>2023-T6 Instate Construction Heavy-4</v>
      </c>
      <c r="H1881" s="77">
        <f t="shared" si="59"/>
        <v>0.82222503642483113</v>
      </c>
      <c r="J1881" s="13"/>
      <c r="N1881" s="37"/>
      <c r="O1881" s="36"/>
    </row>
    <row r="1882" spans="1:15" ht="13.7" customHeight="1" x14ac:dyDescent="0.25">
      <c r="A1882" s="85">
        <f>'EMFAC2017EI-2011Class'!B5463</f>
        <v>2023</v>
      </c>
      <c r="B1882" s="86" t="str">
        <f>'EMFAC2017EI-2011Class'!C5463</f>
        <v>T6 Instate Construction Heavy</v>
      </c>
      <c r="C1882" s="85">
        <f>'EMFAC2017EI-2011Class'!D5463</f>
        <v>2018</v>
      </c>
      <c r="D1882" s="85">
        <f>'EMFAC2017EI-2011Class'!F5463</f>
        <v>5</v>
      </c>
      <c r="E1882" s="87" t="str">
        <f t="shared" si="60"/>
        <v>T6 Instate Construction Heavy-5</v>
      </c>
      <c r="F1882" s="88">
        <f>VLOOKUP(E1882,HD_Odo!$C$2:$D$1381,2,FALSE)</f>
        <v>152742.01999999999</v>
      </c>
      <c r="G1882" s="92" t="str">
        <f>'EMFAC2017EI-2011Class'!H5463</f>
        <v>2023-T6 Instate Construction Heavy-5</v>
      </c>
      <c r="H1882" s="77">
        <f t="shared" si="59"/>
        <v>0.80700059854122008</v>
      </c>
      <c r="J1882" s="13"/>
      <c r="N1882" s="37"/>
      <c r="O1882" s="36"/>
    </row>
    <row r="1883" spans="1:15" ht="13.7" customHeight="1" x14ac:dyDescent="0.25">
      <c r="A1883" s="85">
        <f>'EMFAC2017EI-2011Class'!B5464</f>
        <v>2023</v>
      </c>
      <c r="B1883" s="86" t="str">
        <f>'EMFAC2017EI-2011Class'!C5464</f>
        <v>T6 Instate Construction Heavy</v>
      </c>
      <c r="C1883" s="85">
        <f>'EMFAC2017EI-2011Class'!D5464</f>
        <v>2017</v>
      </c>
      <c r="D1883" s="85">
        <f>'EMFAC2017EI-2011Class'!F5464</f>
        <v>6</v>
      </c>
      <c r="E1883" s="87" t="str">
        <f t="shared" si="60"/>
        <v>T6 Instate Construction Heavy-6</v>
      </c>
      <c r="F1883" s="88">
        <f>VLOOKUP(E1883,HD_Odo!$C$2:$D$1381,2,FALSE)</f>
        <v>175186.02</v>
      </c>
      <c r="G1883" s="92" t="str">
        <f>'EMFAC2017EI-2011Class'!H5464</f>
        <v>2023-T6 Instate Construction Heavy-6</v>
      </c>
      <c r="H1883" s="77">
        <f t="shared" si="59"/>
        <v>0.79474444997940974</v>
      </c>
      <c r="J1883" s="13"/>
      <c r="N1883" s="37"/>
      <c r="O1883" s="36"/>
    </row>
    <row r="1884" spans="1:15" ht="13.7" customHeight="1" x14ac:dyDescent="0.25">
      <c r="A1884" s="85">
        <f>'EMFAC2017EI-2011Class'!B5465</f>
        <v>2023</v>
      </c>
      <c r="B1884" s="86" t="str">
        <f>'EMFAC2017EI-2011Class'!C5465</f>
        <v>T6 Instate Construction Heavy</v>
      </c>
      <c r="C1884" s="85">
        <f>'EMFAC2017EI-2011Class'!D5465</f>
        <v>2016</v>
      </c>
      <c r="D1884" s="85">
        <f>'EMFAC2017EI-2011Class'!F5465</f>
        <v>7</v>
      </c>
      <c r="E1884" s="87" t="str">
        <f t="shared" si="60"/>
        <v>T6 Instate Construction Heavy-7</v>
      </c>
      <c r="F1884" s="88">
        <f>VLOOKUP(E1884,HD_Odo!$C$2:$D$1381,2,FALSE)</f>
        <v>196337.04</v>
      </c>
      <c r="G1884" s="92" t="str">
        <f>'EMFAC2017EI-2011Class'!H5465</f>
        <v>2023-T6 Instate Construction Heavy-7</v>
      </c>
      <c r="H1884" s="77">
        <f t="shared" si="59"/>
        <v>0.78472173003245815</v>
      </c>
      <c r="J1884" s="13"/>
      <c r="N1884" s="37"/>
      <c r="O1884" s="36"/>
    </row>
    <row r="1885" spans="1:15" ht="13.7" customHeight="1" x14ac:dyDescent="0.25">
      <c r="A1885" s="85">
        <f>'EMFAC2017EI-2011Class'!B5466</f>
        <v>2023</v>
      </c>
      <c r="B1885" s="86" t="str">
        <f>'EMFAC2017EI-2011Class'!C5466</f>
        <v>T6 Instate Construction Heavy</v>
      </c>
      <c r="C1885" s="85">
        <f>'EMFAC2017EI-2011Class'!D5466</f>
        <v>2015</v>
      </c>
      <c r="D1885" s="85">
        <f>'EMFAC2017EI-2011Class'!F5466</f>
        <v>8</v>
      </c>
      <c r="E1885" s="87" t="str">
        <f t="shared" si="60"/>
        <v>T6 Instate Construction Heavy-8</v>
      </c>
      <c r="F1885" s="88">
        <f>VLOOKUP(E1885,HD_Odo!$C$2:$D$1381,2,FALSE)</f>
        <v>216233.04</v>
      </c>
      <c r="G1885" s="92" t="str">
        <f>'EMFAC2017EI-2011Class'!H5466</f>
        <v>2023-T6 Instate Construction Heavy-8</v>
      </c>
      <c r="H1885" s="77">
        <f t="shared" si="59"/>
        <v>0.77640078188949657</v>
      </c>
      <c r="J1885" s="13"/>
      <c r="N1885" s="37"/>
      <c r="O1885" s="36"/>
    </row>
    <row r="1886" spans="1:15" ht="13.7" customHeight="1" x14ac:dyDescent="0.25">
      <c r="A1886" s="85">
        <f>'EMFAC2017EI-2011Class'!B5467</f>
        <v>2023</v>
      </c>
      <c r="B1886" s="86" t="str">
        <f>'EMFAC2017EI-2011Class'!C5467</f>
        <v>T6 Instate Construction Heavy</v>
      </c>
      <c r="C1886" s="85">
        <f>'EMFAC2017EI-2011Class'!D5467</f>
        <v>2014</v>
      </c>
      <c r="D1886" s="85">
        <f>'EMFAC2017EI-2011Class'!F5467</f>
        <v>9</v>
      </c>
      <c r="E1886" s="87" t="str">
        <f t="shared" si="60"/>
        <v>T6 Instate Construction Heavy-9</v>
      </c>
      <c r="F1886" s="88">
        <f>VLOOKUP(E1886,HD_Odo!$C$2:$D$1381,2,FALSE)</f>
        <v>234945.04</v>
      </c>
      <c r="G1886" s="92" t="str">
        <f>'EMFAC2017EI-2011Class'!H5467</f>
        <v>2023-T6 Instate Construction Heavy-9</v>
      </c>
      <c r="H1886" s="77">
        <f t="shared" si="59"/>
        <v>0.76939541386575383</v>
      </c>
      <c r="J1886" s="13"/>
      <c r="N1886" s="37"/>
      <c r="O1886" s="36"/>
    </row>
    <row r="1887" spans="1:15" ht="13.7" customHeight="1" x14ac:dyDescent="0.25">
      <c r="A1887" s="85">
        <f>'EMFAC2017EI-2011Class'!B5468</f>
        <v>2023</v>
      </c>
      <c r="B1887" s="86" t="str">
        <f>'EMFAC2017EI-2011Class'!C5468</f>
        <v>T6 Instate Construction Heavy</v>
      </c>
      <c r="C1887" s="85">
        <f>'EMFAC2017EI-2011Class'!D5468</f>
        <v>2013</v>
      </c>
      <c r="D1887" s="85">
        <f>'EMFAC2017EI-2011Class'!F5468</f>
        <v>10</v>
      </c>
      <c r="E1887" s="87" t="str">
        <f t="shared" si="60"/>
        <v>T6 Instate Construction Heavy-10</v>
      </c>
      <c r="F1887" s="88">
        <f>VLOOKUP(E1887,HD_Odo!$C$2:$D$1381,2,FALSE)</f>
        <v>252551.04000000001</v>
      </c>
      <c r="G1887" s="92" t="str">
        <f>'EMFAC2017EI-2011Class'!H5468</f>
        <v>2023-T6 Instate Construction Heavy-10</v>
      </c>
      <c r="H1887" s="77">
        <f t="shared" si="59"/>
        <v>0.73382037551229906</v>
      </c>
      <c r="J1887" s="13"/>
      <c r="N1887" s="37"/>
      <c r="O1887" s="36"/>
    </row>
    <row r="1888" spans="1:15" ht="13.7" customHeight="1" x14ac:dyDescent="0.25">
      <c r="A1888" s="85">
        <f>'EMFAC2017EI-2011Class'!B5469</f>
        <v>2023</v>
      </c>
      <c r="B1888" s="86" t="str">
        <f>'EMFAC2017EI-2011Class'!C5469</f>
        <v>T6 Instate Construction Heavy</v>
      </c>
      <c r="C1888" s="85">
        <f>'EMFAC2017EI-2011Class'!D5469</f>
        <v>2012</v>
      </c>
      <c r="D1888" s="85">
        <f>'EMFAC2017EI-2011Class'!F5469</f>
        <v>11</v>
      </c>
      <c r="E1888" s="87" t="str">
        <f t="shared" si="60"/>
        <v>T6 Instate Construction Heavy-11</v>
      </c>
      <c r="F1888" s="88">
        <f>VLOOKUP(E1888,HD_Odo!$C$2:$D$1381,2,FALSE)</f>
        <v>269102.03999999998</v>
      </c>
      <c r="G1888" s="92" t="str">
        <f>'EMFAC2017EI-2011Class'!H5469</f>
        <v>2023-T6 Instate Construction Heavy-11</v>
      </c>
      <c r="H1888" s="77">
        <f t="shared" si="59"/>
        <v>0.72958245071442673</v>
      </c>
      <c r="J1888" s="13"/>
      <c r="N1888" s="37"/>
      <c r="O1888" s="36"/>
    </row>
    <row r="1889" spans="1:15" ht="13.7" customHeight="1" x14ac:dyDescent="0.25">
      <c r="A1889" s="85">
        <f>'EMFAC2017EI-2011Class'!B5470</f>
        <v>2023</v>
      </c>
      <c r="B1889" s="86" t="str">
        <f>'EMFAC2017EI-2011Class'!C5470</f>
        <v>T6 Instate Construction Heavy</v>
      </c>
      <c r="C1889" s="85">
        <f>'EMFAC2017EI-2011Class'!D5470</f>
        <v>2011</v>
      </c>
      <c r="D1889" s="85">
        <f>'EMFAC2017EI-2011Class'!F5470</f>
        <v>12</v>
      </c>
      <c r="E1889" s="87" t="str">
        <f t="shared" si="60"/>
        <v>T6 Instate Construction Heavy-12</v>
      </c>
      <c r="F1889" s="88">
        <f>VLOOKUP(E1889,HD_Odo!$C$2:$D$1381,2,FALSE)</f>
        <v>284592.03999999998</v>
      </c>
      <c r="G1889" s="92" t="str">
        <f>'EMFAC2017EI-2011Class'!H5470</f>
        <v>2023-T6 Instate Construction Heavy-12</v>
      </c>
      <c r="H1889" s="77">
        <f t="shared" si="59"/>
        <v>0.72595878680211723</v>
      </c>
      <c r="J1889" s="13"/>
      <c r="N1889" s="37"/>
      <c r="O1889" s="36"/>
    </row>
    <row r="1890" spans="1:15" ht="13.7" customHeight="1" x14ac:dyDescent="0.25">
      <c r="A1890" s="85">
        <f>'EMFAC2017EI-2011Class'!B5471</f>
        <v>2023</v>
      </c>
      <c r="B1890" s="86" t="str">
        <f>'EMFAC2017EI-2011Class'!C5471</f>
        <v>T6 Instate Construction Heavy</v>
      </c>
      <c r="C1890" s="85">
        <f>'EMFAC2017EI-2011Class'!D5471</f>
        <v>2010</v>
      </c>
      <c r="D1890" s="85">
        <f>'EMFAC2017EI-2011Class'!F5471</f>
        <v>13</v>
      </c>
      <c r="E1890" s="87" t="str">
        <f t="shared" si="60"/>
        <v>T6 Instate Construction Heavy-13</v>
      </c>
      <c r="F1890" s="88">
        <f>VLOOKUP(E1890,HD_Odo!$C$2:$D$1381,2,FALSE)</f>
        <v>298930.03999999998</v>
      </c>
      <c r="G1890" s="92" t="str">
        <f>'EMFAC2017EI-2011Class'!H5471</f>
        <v>2023-T6 Instate Construction Heavy-13</v>
      </c>
      <c r="H1890" s="77">
        <f t="shared" si="59"/>
        <v>0.76568751047471462</v>
      </c>
      <c r="J1890" s="13"/>
      <c r="N1890" s="37"/>
      <c r="O1890" s="36"/>
    </row>
    <row r="1891" spans="1:15" ht="13.7" customHeight="1" x14ac:dyDescent="0.25">
      <c r="A1891" s="85">
        <f>'EMFAC2017EI-2011Class'!B5472</f>
        <v>2023</v>
      </c>
      <c r="B1891" s="86" t="str">
        <f>'EMFAC2017EI-2011Class'!C5472</f>
        <v>T6 Instate Construction Heavy</v>
      </c>
      <c r="C1891" s="85">
        <f>'EMFAC2017EI-2011Class'!D5472</f>
        <v>2009</v>
      </c>
      <c r="D1891" s="85">
        <f>'EMFAC2017EI-2011Class'!F5472</f>
        <v>14</v>
      </c>
      <c r="E1891" s="87" t="str">
        <f t="shared" si="60"/>
        <v>T6 Instate Construction Heavy-14</v>
      </c>
      <c r="F1891" s="88">
        <f>VLOOKUP(E1891,HD_Odo!$C$2:$D$1381,2,FALSE)</f>
        <v>311906.03999999998</v>
      </c>
      <c r="G1891" s="92" t="str">
        <f>'EMFAC2017EI-2011Class'!H5472</f>
        <v>2023-T6 Instate Construction Heavy-14</v>
      </c>
      <c r="H1891" s="77">
        <f t="shared" si="59"/>
        <v>0.7618807100608701</v>
      </c>
      <c r="J1891" s="13"/>
      <c r="N1891" s="37"/>
      <c r="O1891" s="36"/>
    </row>
    <row r="1892" spans="1:15" ht="13.7" customHeight="1" x14ac:dyDescent="0.25">
      <c r="A1892" s="85">
        <f>'EMFAC2017EI-2011Class'!B5473</f>
        <v>2023</v>
      </c>
      <c r="B1892" s="86" t="str">
        <f>'EMFAC2017EI-2011Class'!C5473</f>
        <v>T6 Instate Construction Heavy</v>
      </c>
      <c r="C1892" s="85">
        <f>'EMFAC2017EI-2011Class'!D5473</f>
        <v>2008</v>
      </c>
      <c r="D1892" s="85">
        <f>'EMFAC2017EI-2011Class'!F5473</f>
        <v>15</v>
      </c>
      <c r="E1892" s="87" t="str">
        <f t="shared" si="60"/>
        <v>T6 Instate Construction Heavy-15</v>
      </c>
      <c r="F1892" s="88">
        <f>VLOOKUP(E1892,HD_Odo!$C$2:$D$1381,2,FALSE)</f>
        <v>323163.03999999998</v>
      </c>
      <c r="G1892" s="92" t="str">
        <f>'EMFAC2017EI-2011Class'!H5473</f>
        <v>2023-T6 Instate Construction Heavy-15</v>
      </c>
      <c r="H1892" s="77">
        <f t="shared" si="59"/>
        <v>0.75873522011184957</v>
      </c>
      <c r="J1892" s="13"/>
      <c r="N1892" s="37"/>
      <c r="O1892" s="36"/>
    </row>
    <row r="1893" spans="1:15" ht="13.7" customHeight="1" x14ac:dyDescent="0.25">
      <c r="A1893" s="85">
        <f>'EMFAC2017EI-2011Class'!B5474</f>
        <v>2023</v>
      </c>
      <c r="B1893" s="86" t="str">
        <f>'EMFAC2017EI-2011Class'!C5474</f>
        <v>T6 Instate Construction Heavy</v>
      </c>
      <c r="C1893" s="85">
        <f>'EMFAC2017EI-2011Class'!D5474</f>
        <v>2007</v>
      </c>
      <c r="D1893" s="85">
        <f>'EMFAC2017EI-2011Class'!F5474</f>
        <v>16</v>
      </c>
      <c r="E1893" s="87" t="str">
        <f t="shared" si="60"/>
        <v>T6 Instate Construction Heavy-16</v>
      </c>
      <c r="F1893" s="88">
        <f>VLOOKUP(E1893,HD_Odo!$C$2:$D$1381,2,FALSE)</f>
        <v>334374.03999999998</v>
      </c>
      <c r="G1893" s="92" t="str">
        <f>'EMFAC2017EI-2011Class'!H5474</f>
        <v>2023-T6 Instate Construction Heavy-16</v>
      </c>
      <c r="H1893" s="77">
        <f t="shared" si="59"/>
        <v>0.85532038482927886</v>
      </c>
      <c r="J1893" s="13"/>
      <c r="N1893" s="37"/>
      <c r="O1893" s="36"/>
    </row>
    <row r="1894" spans="1:15" ht="13.7" customHeight="1" x14ac:dyDescent="0.25">
      <c r="A1894" s="85">
        <f>'EMFAC2017EI-2011Class'!B5475</f>
        <v>2023</v>
      </c>
      <c r="B1894" s="86" t="str">
        <f>'EMFAC2017EI-2011Class'!C5475</f>
        <v>T6 Instate Construction Heavy</v>
      </c>
      <c r="C1894" s="85">
        <f>'EMFAC2017EI-2011Class'!D5475</f>
        <v>2006</v>
      </c>
      <c r="D1894" s="85">
        <f>'EMFAC2017EI-2011Class'!F5475</f>
        <v>17</v>
      </c>
      <c r="E1894" s="87" t="str">
        <f t="shared" si="60"/>
        <v>T6 Instate Construction Heavy-17</v>
      </c>
      <c r="F1894" s="88">
        <f>VLOOKUP(E1894,HD_Odo!$C$2:$D$1381,2,FALSE)</f>
        <v>345539.04</v>
      </c>
      <c r="G1894" s="92" t="str">
        <f>'EMFAC2017EI-2011Class'!H5475</f>
        <v>2023-T6 Instate Construction Heavy-17</v>
      </c>
      <c r="H1894" s="77">
        <f t="shared" si="59"/>
        <v>0.85324422197962657</v>
      </c>
      <c r="J1894" s="13"/>
      <c r="N1894" s="37"/>
      <c r="O1894" s="36"/>
    </row>
    <row r="1895" spans="1:15" ht="13.7" customHeight="1" x14ac:dyDescent="0.25">
      <c r="A1895" s="85">
        <f>'EMFAC2017EI-2011Class'!B5476</f>
        <v>2023</v>
      </c>
      <c r="B1895" s="86" t="str">
        <f>'EMFAC2017EI-2011Class'!C5476</f>
        <v>T6 Instate Construction Heavy</v>
      </c>
      <c r="C1895" s="85">
        <f>'EMFAC2017EI-2011Class'!D5476</f>
        <v>2005</v>
      </c>
      <c r="D1895" s="85">
        <f>'EMFAC2017EI-2011Class'!F5476</f>
        <v>18</v>
      </c>
      <c r="E1895" s="87" t="str">
        <f t="shared" si="60"/>
        <v>T6 Instate Construction Heavy-18</v>
      </c>
      <c r="F1895" s="88">
        <f>VLOOKUP(E1895,HD_Odo!$C$2:$D$1381,2,FALSE)</f>
        <v>356652.04</v>
      </c>
      <c r="G1895" s="92" t="str">
        <f>'EMFAC2017EI-2011Class'!H5476</f>
        <v>2023-T6 Instate Construction Heavy-18</v>
      </c>
      <c r="H1895" s="77">
        <f t="shared" si="59"/>
        <v>0.85125233517705556</v>
      </c>
      <c r="J1895" s="13"/>
      <c r="N1895" s="37"/>
      <c r="O1895" s="36"/>
    </row>
    <row r="1896" spans="1:15" ht="13.7" customHeight="1" x14ac:dyDescent="0.25">
      <c r="A1896" s="85">
        <f>'EMFAC2017EI-2011Class'!B5477</f>
        <v>2023</v>
      </c>
      <c r="B1896" s="86" t="str">
        <f>'EMFAC2017EI-2011Class'!C5477</f>
        <v>T6 Instate Construction Heavy</v>
      </c>
      <c r="C1896" s="85">
        <f>'EMFAC2017EI-2011Class'!D5477</f>
        <v>2004</v>
      </c>
      <c r="D1896" s="85">
        <f>'EMFAC2017EI-2011Class'!F5477</f>
        <v>19</v>
      </c>
      <c r="E1896" s="87" t="str">
        <f t="shared" si="60"/>
        <v>T6 Instate Construction Heavy-19</v>
      </c>
      <c r="F1896" s="88">
        <f>VLOOKUP(E1896,HD_Odo!$C$2:$D$1381,2,FALSE)</f>
        <v>367703.03999999998</v>
      </c>
      <c r="G1896" s="92" t="str">
        <f>'EMFAC2017EI-2011Class'!H5477</f>
        <v>2023-T6 Instate Construction Heavy-19</v>
      </c>
      <c r="H1896" s="77">
        <f t="shared" si="59"/>
        <v>0.84934145533361638</v>
      </c>
      <c r="J1896" s="13"/>
      <c r="N1896" s="37"/>
      <c r="O1896" s="36"/>
    </row>
    <row r="1897" spans="1:15" ht="13.7" customHeight="1" x14ac:dyDescent="0.25">
      <c r="A1897" s="85">
        <f>'EMFAC2017EI-2011Class'!B5478</f>
        <v>2023</v>
      </c>
      <c r="B1897" s="86" t="str">
        <f>'EMFAC2017EI-2011Class'!C5478</f>
        <v>T6 Instate Construction Heavy</v>
      </c>
      <c r="C1897" s="85">
        <f>'EMFAC2017EI-2011Class'!D5478</f>
        <v>2003</v>
      </c>
      <c r="D1897" s="85">
        <f>'EMFAC2017EI-2011Class'!F5478</f>
        <v>20</v>
      </c>
      <c r="E1897" s="87" t="str">
        <f t="shared" si="60"/>
        <v>T6 Instate Construction Heavy-20</v>
      </c>
      <c r="F1897" s="88">
        <f>VLOOKUP(E1897,HD_Odo!$C$2:$D$1381,2,FALSE)</f>
        <v>378676.04</v>
      </c>
      <c r="G1897" s="92" t="str">
        <f>'EMFAC2017EI-2011Class'!H5478</f>
        <v>2023-T6 Instate Construction Heavy-20</v>
      </c>
      <c r="H1897" s="77">
        <f t="shared" ref="H1897:H1960" si="61">IF(C1897&lt;1994,1,IF(C1897&lt;2004,($Y$3+$Z$3*(F1897/10000))/($E$3+$F$3*(F1897/10000)),IF(C1897&lt;2008,($Y$4+$Z$4*(F1897/10000))/($E$4+$F$4*(F1897/10000)),IF(C1897&lt;2011,($Y$5+$Z$5*(F1897/10000))/($E$5+$F$5*(F1897/10000)),IF(C1897&lt;2014,($Y$6+$Z$6*(F1897/10000))/($E$6+$F$6*(F1897/10000)),($Y$7+$Z$7*(F1897/10000))/($E$7+$F$7*(F1897/10000)))))))</f>
        <v>0.90689595117428967</v>
      </c>
      <c r="J1897" s="13"/>
      <c r="N1897" s="37"/>
      <c r="O1897" s="36"/>
    </row>
    <row r="1898" spans="1:15" ht="13.7" customHeight="1" x14ac:dyDescent="0.25">
      <c r="A1898" s="85">
        <f>'EMFAC2017EI-2011Class'!B5479</f>
        <v>2023</v>
      </c>
      <c r="B1898" s="86" t="str">
        <f>'EMFAC2017EI-2011Class'!C5479</f>
        <v>T6 Instate Construction Heavy</v>
      </c>
      <c r="C1898" s="85">
        <f>'EMFAC2017EI-2011Class'!D5479</f>
        <v>2002</v>
      </c>
      <c r="D1898" s="85">
        <f>'EMFAC2017EI-2011Class'!F5479</f>
        <v>21</v>
      </c>
      <c r="E1898" s="87" t="str">
        <f t="shared" si="60"/>
        <v>T6 Instate Construction Heavy-21</v>
      </c>
      <c r="F1898" s="88">
        <f>VLOOKUP(E1898,HD_Odo!$C$2:$D$1381,2,FALSE)</f>
        <v>389550.04</v>
      </c>
      <c r="G1898" s="92" t="str">
        <f>'EMFAC2017EI-2011Class'!H5479</f>
        <v>2023-T6 Instate Construction Heavy-21</v>
      </c>
      <c r="H1898" s="77">
        <f t="shared" si="61"/>
        <v>0.9059062779599687</v>
      </c>
      <c r="J1898" s="13"/>
      <c r="N1898" s="37"/>
      <c r="O1898" s="36"/>
    </row>
    <row r="1899" spans="1:15" ht="13.7" customHeight="1" x14ac:dyDescent="0.25">
      <c r="A1899" s="85">
        <f>'EMFAC2017EI-2011Class'!B5480</f>
        <v>2023</v>
      </c>
      <c r="B1899" s="86" t="str">
        <f>'EMFAC2017EI-2011Class'!C5480</f>
        <v>T6 Instate Construction Heavy</v>
      </c>
      <c r="C1899" s="85">
        <f>'EMFAC2017EI-2011Class'!D5480</f>
        <v>2001</v>
      </c>
      <c r="D1899" s="85">
        <f>'EMFAC2017EI-2011Class'!F5480</f>
        <v>22</v>
      </c>
      <c r="E1899" s="87" t="str">
        <f t="shared" si="60"/>
        <v>T6 Instate Construction Heavy-22</v>
      </c>
      <c r="F1899" s="88">
        <f>VLOOKUP(E1899,HD_Odo!$C$2:$D$1381,2,FALSE)</f>
        <v>400000</v>
      </c>
      <c r="G1899" s="92" t="str">
        <f>'EMFAC2017EI-2011Class'!H5480</f>
        <v>2023-T6 Instate Construction Heavy-22</v>
      </c>
      <c r="H1899" s="77">
        <f t="shared" si="61"/>
        <v>0.90498744325929192</v>
      </c>
      <c r="J1899" s="13"/>
      <c r="N1899" s="37"/>
      <c r="O1899" s="36"/>
    </row>
    <row r="1900" spans="1:15" ht="13.7" customHeight="1" x14ac:dyDescent="0.25">
      <c r="A1900" s="85">
        <f>'EMFAC2017EI-2011Class'!B5481</f>
        <v>2023</v>
      </c>
      <c r="B1900" s="86" t="str">
        <f>'EMFAC2017EI-2011Class'!C5481</f>
        <v>T6 Instate Construction Heavy</v>
      </c>
      <c r="C1900" s="85">
        <f>'EMFAC2017EI-2011Class'!D5481</f>
        <v>2000</v>
      </c>
      <c r="D1900" s="85">
        <f>'EMFAC2017EI-2011Class'!F5481</f>
        <v>23</v>
      </c>
      <c r="E1900" s="87" t="str">
        <f t="shared" si="60"/>
        <v>T6 Instate Construction Heavy-23</v>
      </c>
      <c r="F1900" s="88">
        <f>VLOOKUP(E1900,HD_Odo!$C$2:$D$1381,2,FALSE)</f>
        <v>400000</v>
      </c>
      <c r="G1900" s="92" t="str">
        <f>'EMFAC2017EI-2011Class'!H5481</f>
        <v>2023-T6 Instate Construction Heavy-23</v>
      </c>
      <c r="H1900" s="77">
        <f t="shared" si="61"/>
        <v>0.90498744325929192</v>
      </c>
      <c r="J1900" s="13"/>
      <c r="N1900" s="37"/>
      <c r="O1900" s="36"/>
    </row>
    <row r="1901" spans="1:15" ht="13.7" customHeight="1" x14ac:dyDescent="0.25">
      <c r="A1901" s="85">
        <f>'EMFAC2017EI-2011Class'!B5482</f>
        <v>2023</v>
      </c>
      <c r="B1901" s="86" t="str">
        <f>'EMFAC2017EI-2011Class'!C5482</f>
        <v>T6 Instate Construction Heavy</v>
      </c>
      <c r="C1901" s="85">
        <f>'EMFAC2017EI-2011Class'!D5482</f>
        <v>1999</v>
      </c>
      <c r="D1901" s="85">
        <f>'EMFAC2017EI-2011Class'!F5482</f>
        <v>24</v>
      </c>
      <c r="E1901" s="87" t="str">
        <f t="shared" si="60"/>
        <v>T6 Instate Construction Heavy-24</v>
      </c>
      <c r="F1901" s="88">
        <f>VLOOKUP(E1901,HD_Odo!$C$2:$D$1381,2,FALSE)</f>
        <v>400000</v>
      </c>
      <c r="G1901" s="92" t="str">
        <f>'EMFAC2017EI-2011Class'!H5482</f>
        <v>2023-T6 Instate Construction Heavy-24</v>
      </c>
      <c r="H1901" s="77">
        <f t="shared" si="61"/>
        <v>0.90498744325929192</v>
      </c>
      <c r="J1901" s="13"/>
      <c r="N1901" s="37"/>
      <c r="O1901" s="36"/>
    </row>
    <row r="1902" spans="1:15" ht="13.7" customHeight="1" x14ac:dyDescent="0.25">
      <c r="A1902" s="85">
        <f>'EMFAC2017EI-2011Class'!B5483</f>
        <v>2023</v>
      </c>
      <c r="B1902" s="86" t="str">
        <f>'EMFAC2017EI-2011Class'!C5483</f>
        <v>T6 Instate Construction Heavy</v>
      </c>
      <c r="C1902" s="85">
        <f>'EMFAC2017EI-2011Class'!D5483</f>
        <v>1998</v>
      </c>
      <c r="D1902" s="85">
        <f>'EMFAC2017EI-2011Class'!F5483</f>
        <v>25</v>
      </c>
      <c r="E1902" s="87" t="str">
        <f t="shared" si="60"/>
        <v>T6 Instate Construction Heavy-25</v>
      </c>
      <c r="F1902" s="88">
        <f>VLOOKUP(E1902,HD_Odo!$C$2:$D$1381,2,FALSE)</f>
        <v>400000</v>
      </c>
      <c r="G1902" s="92" t="str">
        <f>'EMFAC2017EI-2011Class'!H5483</f>
        <v>2023-T6 Instate Construction Heavy-25</v>
      </c>
      <c r="H1902" s="77">
        <f t="shared" si="61"/>
        <v>0.90498744325929192</v>
      </c>
      <c r="J1902" s="13"/>
      <c r="N1902" s="37"/>
      <c r="O1902" s="36"/>
    </row>
    <row r="1903" spans="1:15" ht="13.7" customHeight="1" x14ac:dyDescent="0.25">
      <c r="A1903" s="85">
        <f>'EMFAC2017EI-2011Class'!B5484</f>
        <v>2023</v>
      </c>
      <c r="B1903" s="86" t="str">
        <f>'EMFAC2017EI-2011Class'!C5484</f>
        <v>T6 Instate Construction Heavy</v>
      </c>
      <c r="C1903" s="85">
        <f>'EMFAC2017EI-2011Class'!D5484</f>
        <v>1997</v>
      </c>
      <c r="D1903" s="85">
        <f>'EMFAC2017EI-2011Class'!F5484</f>
        <v>26</v>
      </c>
      <c r="E1903" s="87" t="str">
        <f t="shared" si="60"/>
        <v>T6 Instate Construction Heavy-26</v>
      </c>
      <c r="F1903" s="88">
        <f>VLOOKUP(E1903,HD_Odo!$C$2:$D$1381,2,FALSE)</f>
        <v>400000</v>
      </c>
      <c r="G1903" s="92" t="str">
        <f>'EMFAC2017EI-2011Class'!H5484</f>
        <v>2023-T6 Instate Construction Heavy-26</v>
      </c>
      <c r="H1903" s="77">
        <f t="shared" si="61"/>
        <v>0.90498744325929192</v>
      </c>
      <c r="J1903" s="13"/>
      <c r="N1903" s="37"/>
      <c r="O1903" s="36"/>
    </row>
    <row r="1904" spans="1:15" ht="13.7" customHeight="1" x14ac:dyDescent="0.25">
      <c r="A1904" s="85">
        <f>'EMFAC2017EI-2011Class'!B5485</f>
        <v>2023</v>
      </c>
      <c r="B1904" s="86" t="str">
        <f>'EMFAC2017EI-2011Class'!C5485</f>
        <v>T6 Instate Construction Heavy</v>
      </c>
      <c r="C1904" s="85">
        <f>'EMFAC2017EI-2011Class'!D5485</f>
        <v>1996</v>
      </c>
      <c r="D1904" s="85">
        <f>'EMFAC2017EI-2011Class'!F5485</f>
        <v>27</v>
      </c>
      <c r="E1904" s="87" t="str">
        <f t="shared" si="60"/>
        <v>T6 Instate Construction Heavy-27</v>
      </c>
      <c r="F1904" s="88">
        <f>VLOOKUP(E1904,HD_Odo!$C$2:$D$1381,2,FALSE)</f>
        <v>400000</v>
      </c>
      <c r="G1904" s="92" t="str">
        <f>'EMFAC2017EI-2011Class'!H5485</f>
        <v>2023-T6 Instate Construction Heavy-27</v>
      </c>
      <c r="H1904" s="77">
        <f t="shared" si="61"/>
        <v>0.90498744325929192</v>
      </c>
      <c r="J1904" s="13"/>
      <c r="N1904" s="37"/>
      <c r="O1904" s="36"/>
    </row>
    <row r="1905" spans="1:15" ht="13.7" customHeight="1" x14ac:dyDescent="0.25">
      <c r="A1905" s="85">
        <f>'EMFAC2017EI-2011Class'!B5486</f>
        <v>2023</v>
      </c>
      <c r="B1905" s="86" t="str">
        <f>'EMFAC2017EI-2011Class'!C5486</f>
        <v>T6 Instate Construction Heavy</v>
      </c>
      <c r="C1905" s="85">
        <f>'EMFAC2017EI-2011Class'!D5486</f>
        <v>1995</v>
      </c>
      <c r="D1905" s="85">
        <f>'EMFAC2017EI-2011Class'!F5486</f>
        <v>28</v>
      </c>
      <c r="E1905" s="87" t="str">
        <f t="shared" si="60"/>
        <v>T6 Instate Construction Heavy-28</v>
      </c>
      <c r="F1905" s="88">
        <f>VLOOKUP(E1905,HD_Odo!$C$2:$D$1381,2,FALSE)</f>
        <v>400000</v>
      </c>
      <c r="G1905" s="92" t="str">
        <f>'EMFAC2017EI-2011Class'!H5486</f>
        <v>2023-T6 Instate Construction Heavy-28</v>
      </c>
      <c r="H1905" s="77">
        <f t="shared" si="61"/>
        <v>0.90498744325929192</v>
      </c>
      <c r="J1905" s="13"/>
      <c r="N1905" s="37"/>
      <c r="O1905" s="36"/>
    </row>
    <row r="1906" spans="1:15" ht="13.7" customHeight="1" x14ac:dyDescent="0.25">
      <c r="A1906" s="85">
        <f>'EMFAC2017EI-2011Class'!B5487</f>
        <v>2023</v>
      </c>
      <c r="B1906" s="86" t="str">
        <f>'EMFAC2017EI-2011Class'!C5487</f>
        <v>T6 Instate Construction Heavy</v>
      </c>
      <c r="C1906" s="85">
        <f>'EMFAC2017EI-2011Class'!D5487</f>
        <v>1994</v>
      </c>
      <c r="D1906" s="85">
        <f>'EMFAC2017EI-2011Class'!F5487</f>
        <v>29</v>
      </c>
      <c r="E1906" s="87" t="str">
        <f t="shared" si="60"/>
        <v>T6 Instate Construction Heavy-29</v>
      </c>
      <c r="F1906" s="88">
        <f>VLOOKUP(E1906,HD_Odo!$C$2:$D$1381,2,FALSE)</f>
        <v>400000</v>
      </c>
      <c r="G1906" s="92" t="str">
        <f>'EMFAC2017EI-2011Class'!H5487</f>
        <v>2023-T6 Instate Construction Heavy-29</v>
      </c>
      <c r="H1906" s="77">
        <f t="shared" si="61"/>
        <v>0.90498744325929192</v>
      </c>
      <c r="J1906" s="13"/>
      <c r="N1906" s="37"/>
      <c r="O1906" s="36"/>
    </row>
    <row r="1907" spans="1:15" ht="13.7" customHeight="1" x14ac:dyDescent="0.25">
      <c r="A1907" s="85">
        <f>'EMFAC2017EI-2011Class'!B5488</f>
        <v>2023</v>
      </c>
      <c r="B1907" s="86" t="str">
        <f>'EMFAC2017EI-2011Class'!C5488</f>
        <v>T6 Instate Construction Heavy</v>
      </c>
      <c r="C1907" s="85">
        <f>'EMFAC2017EI-2011Class'!D5488</f>
        <v>1993</v>
      </c>
      <c r="D1907" s="85">
        <f>'EMFAC2017EI-2011Class'!F5488</f>
        <v>30</v>
      </c>
      <c r="E1907" s="87" t="str">
        <f t="shared" si="60"/>
        <v>T6 Instate Construction Heavy-30</v>
      </c>
      <c r="F1907" s="88">
        <f>VLOOKUP(E1907,HD_Odo!$C$2:$D$1381,2,FALSE)</f>
        <v>400000</v>
      </c>
      <c r="G1907" s="92" t="str">
        <f>'EMFAC2017EI-2011Class'!H5488</f>
        <v>2023-T6 Instate Construction Heavy-30</v>
      </c>
      <c r="H1907" s="77">
        <f t="shared" si="61"/>
        <v>1</v>
      </c>
      <c r="J1907" s="13"/>
      <c r="N1907" s="37"/>
      <c r="O1907" s="36"/>
    </row>
    <row r="1908" spans="1:15" ht="13.7" customHeight="1" x14ac:dyDescent="0.25">
      <c r="A1908" s="85">
        <f>'EMFAC2017EI-2011Class'!B5489</f>
        <v>2023</v>
      </c>
      <c r="B1908" s="86" t="str">
        <f>'EMFAC2017EI-2011Class'!C5489</f>
        <v>T6 Instate Construction Heavy</v>
      </c>
      <c r="C1908" s="85">
        <f>'EMFAC2017EI-2011Class'!D5489</f>
        <v>1992</v>
      </c>
      <c r="D1908" s="85">
        <f>'EMFAC2017EI-2011Class'!F5489</f>
        <v>31</v>
      </c>
      <c r="E1908" s="87" t="str">
        <f t="shared" si="60"/>
        <v>T6 Instate Construction Heavy-31</v>
      </c>
      <c r="F1908" s="88">
        <f>VLOOKUP(E1908,HD_Odo!$C$2:$D$1381,2,FALSE)</f>
        <v>400000</v>
      </c>
      <c r="G1908" s="92" t="str">
        <f>'EMFAC2017EI-2011Class'!H5489</f>
        <v>2023-T6 Instate Construction Heavy-31</v>
      </c>
      <c r="H1908" s="77">
        <f t="shared" si="61"/>
        <v>1</v>
      </c>
      <c r="J1908" s="13"/>
      <c r="N1908" s="37"/>
      <c r="O1908" s="36"/>
    </row>
    <row r="1909" spans="1:15" ht="13.7" customHeight="1" x14ac:dyDescent="0.25">
      <c r="A1909" s="85">
        <f>'EMFAC2017EI-2011Class'!B5490</f>
        <v>2023</v>
      </c>
      <c r="B1909" s="86" t="str">
        <f>'EMFAC2017EI-2011Class'!C5490</f>
        <v>T6 Instate Construction Heavy</v>
      </c>
      <c r="C1909" s="85">
        <f>'EMFAC2017EI-2011Class'!D5490</f>
        <v>1991</v>
      </c>
      <c r="D1909" s="85">
        <f>'EMFAC2017EI-2011Class'!F5490</f>
        <v>32</v>
      </c>
      <c r="E1909" s="87" t="str">
        <f t="shared" si="60"/>
        <v>T6 Instate Construction Heavy-32</v>
      </c>
      <c r="F1909" s="88">
        <f>VLOOKUP(E1909,HD_Odo!$C$2:$D$1381,2,FALSE)</f>
        <v>400000</v>
      </c>
      <c r="G1909" s="92" t="str">
        <f>'EMFAC2017EI-2011Class'!H5490</f>
        <v>2023-T6 Instate Construction Heavy-32</v>
      </c>
      <c r="H1909" s="77">
        <f t="shared" si="61"/>
        <v>1</v>
      </c>
      <c r="J1909" s="13"/>
      <c r="N1909" s="37"/>
      <c r="O1909" s="36"/>
    </row>
    <row r="1910" spans="1:15" ht="13.7" customHeight="1" x14ac:dyDescent="0.25">
      <c r="A1910" s="85">
        <f>'EMFAC2017EI-2011Class'!B5491</f>
        <v>2023</v>
      </c>
      <c r="B1910" s="86" t="str">
        <f>'EMFAC2017EI-2011Class'!C5491</f>
        <v>T6 Instate Construction Heavy</v>
      </c>
      <c r="C1910" s="85">
        <f>'EMFAC2017EI-2011Class'!D5491</f>
        <v>1990</v>
      </c>
      <c r="D1910" s="85">
        <f>'EMFAC2017EI-2011Class'!F5491</f>
        <v>33</v>
      </c>
      <c r="E1910" s="87" t="str">
        <f t="shared" si="60"/>
        <v>T6 Instate Construction Heavy-33</v>
      </c>
      <c r="F1910" s="88">
        <f>VLOOKUP(E1910,HD_Odo!$C$2:$D$1381,2,FALSE)</f>
        <v>400000</v>
      </c>
      <c r="G1910" s="92" t="str">
        <f>'EMFAC2017EI-2011Class'!H5491</f>
        <v>2023-T6 Instate Construction Heavy-33</v>
      </c>
      <c r="H1910" s="77">
        <f t="shared" si="61"/>
        <v>1</v>
      </c>
      <c r="J1910" s="13"/>
      <c r="N1910" s="37"/>
      <c r="O1910" s="36"/>
    </row>
    <row r="1911" spans="1:15" ht="13.7" customHeight="1" x14ac:dyDescent="0.25">
      <c r="A1911" s="85">
        <f>'EMFAC2017EI-2011Class'!B5492</f>
        <v>2023</v>
      </c>
      <c r="B1911" s="86" t="str">
        <f>'EMFAC2017EI-2011Class'!C5492</f>
        <v>T6 Instate Construction Heavy</v>
      </c>
      <c r="C1911" s="85">
        <f>'EMFAC2017EI-2011Class'!D5492</f>
        <v>1989</v>
      </c>
      <c r="D1911" s="85">
        <f>'EMFAC2017EI-2011Class'!F5492</f>
        <v>34</v>
      </c>
      <c r="E1911" s="87" t="str">
        <f t="shared" si="60"/>
        <v>T6 Instate Construction Heavy-34</v>
      </c>
      <c r="F1911" s="88">
        <f>VLOOKUP(E1911,HD_Odo!$C$2:$D$1381,2,FALSE)</f>
        <v>400000</v>
      </c>
      <c r="G1911" s="92" t="str">
        <f>'EMFAC2017EI-2011Class'!H5492</f>
        <v>2023-T6 Instate Construction Heavy-34</v>
      </c>
      <c r="H1911" s="77">
        <f t="shared" si="61"/>
        <v>1</v>
      </c>
      <c r="J1911" s="13"/>
      <c r="N1911" s="37"/>
      <c r="O1911" s="36"/>
    </row>
    <row r="1912" spans="1:15" ht="13.7" customHeight="1" x14ac:dyDescent="0.25">
      <c r="A1912" s="85">
        <f>'EMFAC2017EI-2011Class'!B5493</f>
        <v>2023</v>
      </c>
      <c r="B1912" s="86" t="str">
        <f>'EMFAC2017EI-2011Class'!C5493</f>
        <v>T6 Instate Construction Heavy</v>
      </c>
      <c r="C1912" s="85">
        <f>'EMFAC2017EI-2011Class'!D5493</f>
        <v>1988</v>
      </c>
      <c r="D1912" s="85">
        <f>'EMFAC2017EI-2011Class'!F5493</f>
        <v>35</v>
      </c>
      <c r="E1912" s="87" t="str">
        <f t="shared" si="60"/>
        <v>T6 Instate Construction Heavy-35</v>
      </c>
      <c r="F1912" s="88">
        <f>VLOOKUP(E1912,HD_Odo!$C$2:$D$1381,2,FALSE)</f>
        <v>400000</v>
      </c>
      <c r="G1912" s="92" t="str">
        <f>'EMFAC2017EI-2011Class'!H5493</f>
        <v>2023-T6 Instate Construction Heavy-35</v>
      </c>
      <c r="H1912" s="77">
        <f t="shared" si="61"/>
        <v>1</v>
      </c>
      <c r="J1912" s="13"/>
      <c r="N1912" s="37"/>
      <c r="O1912" s="36"/>
    </row>
    <row r="1913" spans="1:15" ht="13.7" customHeight="1" x14ac:dyDescent="0.25">
      <c r="A1913" s="85">
        <f>'EMFAC2017EI-2011Class'!B5494</f>
        <v>2023</v>
      </c>
      <c r="B1913" s="86" t="str">
        <f>'EMFAC2017EI-2011Class'!C5494</f>
        <v>T6 Instate Construction Heavy</v>
      </c>
      <c r="C1913" s="85">
        <f>'EMFAC2017EI-2011Class'!D5494</f>
        <v>1987</v>
      </c>
      <c r="D1913" s="85">
        <f>'EMFAC2017EI-2011Class'!F5494</f>
        <v>36</v>
      </c>
      <c r="E1913" s="87" t="str">
        <f t="shared" si="60"/>
        <v>T6 Instate Construction Heavy-36</v>
      </c>
      <c r="F1913" s="88">
        <f>VLOOKUP(E1913,HD_Odo!$C$2:$D$1381,2,FALSE)</f>
        <v>400000</v>
      </c>
      <c r="G1913" s="92" t="str">
        <f>'EMFAC2017EI-2011Class'!H5494</f>
        <v>2023-T6 Instate Construction Heavy-36</v>
      </c>
      <c r="H1913" s="77">
        <f t="shared" si="61"/>
        <v>1</v>
      </c>
      <c r="J1913" s="13"/>
      <c r="N1913" s="37"/>
      <c r="O1913" s="36"/>
    </row>
    <row r="1914" spans="1:15" ht="13.7" customHeight="1" x14ac:dyDescent="0.25">
      <c r="A1914" s="85">
        <f>'EMFAC2017EI-2011Class'!B5495</f>
        <v>2023</v>
      </c>
      <c r="B1914" s="86" t="str">
        <f>'EMFAC2017EI-2011Class'!C5495</f>
        <v>T6 Instate Construction Heavy</v>
      </c>
      <c r="C1914" s="85">
        <f>'EMFAC2017EI-2011Class'!D5495</f>
        <v>1986</v>
      </c>
      <c r="D1914" s="85">
        <f>'EMFAC2017EI-2011Class'!F5495</f>
        <v>37</v>
      </c>
      <c r="E1914" s="87" t="str">
        <f t="shared" si="60"/>
        <v>T6 Instate Construction Heavy-37</v>
      </c>
      <c r="F1914" s="88">
        <f>VLOOKUP(E1914,HD_Odo!$C$2:$D$1381,2,FALSE)</f>
        <v>400000</v>
      </c>
      <c r="G1914" s="92" t="str">
        <f>'EMFAC2017EI-2011Class'!H5495</f>
        <v>2023-T6 Instate Construction Heavy-37</v>
      </c>
      <c r="H1914" s="77">
        <f t="shared" si="61"/>
        <v>1</v>
      </c>
      <c r="J1914" s="13"/>
      <c r="N1914" s="37"/>
      <c r="O1914" s="36"/>
    </row>
    <row r="1915" spans="1:15" ht="13.7" customHeight="1" x14ac:dyDescent="0.25">
      <c r="A1915" s="85">
        <f>'EMFAC2017EI-2011Class'!B5496</f>
        <v>2023</v>
      </c>
      <c r="B1915" s="86" t="str">
        <f>'EMFAC2017EI-2011Class'!C5496</f>
        <v>T6 Instate Construction Heavy</v>
      </c>
      <c r="C1915" s="85">
        <f>'EMFAC2017EI-2011Class'!D5496</f>
        <v>1985</v>
      </c>
      <c r="D1915" s="85">
        <f>'EMFAC2017EI-2011Class'!F5496</f>
        <v>38</v>
      </c>
      <c r="E1915" s="87" t="str">
        <f t="shared" si="60"/>
        <v>T6 Instate Construction Heavy-38</v>
      </c>
      <c r="F1915" s="88">
        <f>VLOOKUP(E1915,HD_Odo!$C$2:$D$1381,2,FALSE)</f>
        <v>400000</v>
      </c>
      <c r="G1915" s="92" t="str">
        <f>'EMFAC2017EI-2011Class'!H5496</f>
        <v>2023-T6 Instate Construction Heavy-38</v>
      </c>
      <c r="H1915" s="77">
        <f t="shared" si="61"/>
        <v>1</v>
      </c>
      <c r="J1915" s="13"/>
      <c r="N1915" s="37"/>
      <c r="O1915" s="36"/>
    </row>
    <row r="1916" spans="1:15" ht="13.7" customHeight="1" x14ac:dyDescent="0.25">
      <c r="A1916" s="85">
        <f>'EMFAC2017EI-2011Class'!B5497</f>
        <v>2023</v>
      </c>
      <c r="B1916" s="86" t="str">
        <f>'EMFAC2017EI-2011Class'!C5497</f>
        <v>T6 Instate Construction Heavy</v>
      </c>
      <c r="C1916" s="85">
        <f>'EMFAC2017EI-2011Class'!D5497</f>
        <v>1984</v>
      </c>
      <c r="D1916" s="85">
        <f>'EMFAC2017EI-2011Class'!F5497</f>
        <v>39</v>
      </c>
      <c r="E1916" s="87" t="str">
        <f t="shared" si="60"/>
        <v>T6 Instate Construction Heavy-39</v>
      </c>
      <c r="F1916" s="88">
        <f>VLOOKUP(E1916,HD_Odo!$C$2:$D$1381,2,FALSE)</f>
        <v>400000</v>
      </c>
      <c r="G1916" s="92" t="str">
        <f>'EMFAC2017EI-2011Class'!H5497</f>
        <v>2023-T6 Instate Construction Heavy-39</v>
      </c>
      <c r="H1916" s="77">
        <f t="shared" si="61"/>
        <v>1</v>
      </c>
      <c r="J1916" s="13"/>
      <c r="N1916" s="37"/>
      <c r="O1916" s="36"/>
    </row>
    <row r="1917" spans="1:15" ht="13.7" customHeight="1" x14ac:dyDescent="0.25">
      <c r="A1917" s="85">
        <f>'EMFAC2017EI-2011Class'!B5498</f>
        <v>2023</v>
      </c>
      <c r="B1917" s="86" t="str">
        <f>'EMFAC2017EI-2011Class'!C5498</f>
        <v>T6 Instate Construction Heavy</v>
      </c>
      <c r="C1917" s="85">
        <f>'EMFAC2017EI-2011Class'!D5498</f>
        <v>1983</v>
      </c>
      <c r="D1917" s="85">
        <f>'EMFAC2017EI-2011Class'!F5498</f>
        <v>40</v>
      </c>
      <c r="E1917" s="87" t="str">
        <f t="shared" si="60"/>
        <v>T6 Instate Construction Heavy-40</v>
      </c>
      <c r="F1917" s="88">
        <f>VLOOKUP(E1917,HD_Odo!$C$2:$D$1381,2,FALSE)</f>
        <v>400000</v>
      </c>
      <c r="G1917" s="92" t="str">
        <f>'EMFAC2017EI-2011Class'!H5498</f>
        <v>2023-T6 Instate Construction Heavy-40</v>
      </c>
      <c r="H1917" s="77">
        <f t="shared" si="61"/>
        <v>1</v>
      </c>
      <c r="J1917" s="13"/>
      <c r="N1917" s="37"/>
      <c r="O1917" s="36"/>
    </row>
    <row r="1918" spans="1:15" ht="13.7" customHeight="1" x14ac:dyDescent="0.25">
      <c r="A1918" s="85">
        <f>'EMFAC2017EI-2011Class'!B5499</f>
        <v>2023</v>
      </c>
      <c r="B1918" s="86" t="str">
        <f>'EMFAC2017EI-2011Class'!C5499</f>
        <v>T6 Instate Construction Heavy</v>
      </c>
      <c r="C1918" s="85">
        <f>'EMFAC2017EI-2011Class'!D5499</f>
        <v>1982</v>
      </c>
      <c r="D1918" s="85">
        <f>'EMFAC2017EI-2011Class'!F5499</f>
        <v>41</v>
      </c>
      <c r="E1918" s="87" t="str">
        <f t="shared" si="60"/>
        <v>T6 Instate Construction Heavy-41</v>
      </c>
      <c r="F1918" s="88">
        <f>VLOOKUP(E1918,HD_Odo!$C$2:$D$1381,2,FALSE)</f>
        <v>400000</v>
      </c>
      <c r="G1918" s="92" t="str">
        <f>'EMFAC2017EI-2011Class'!H5499</f>
        <v>2023-T6 Instate Construction Heavy-41</v>
      </c>
      <c r="H1918" s="77">
        <f t="shared" si="61"/>
        <v>1</v>
      </c>
      <c r="J1918" s="13"/>
      <c r="N1918" s="37"/>
      <c r="O1918" s="36"/>
    </row>
    <row r="1919" spans="1:15" ht="13.7" customHeight="1" x14ac:dyDescent="0.25">
      <c r="A1919" s="85">
        <f>'EMFAC2017EI-2011Class'!B5500</f>
        <v>2023</v>
      </c>
      <c r="B1919" s="86" t="str">
        <f>'EMFAC2017EI-2011Class'!C5500</f>
        <v>T6 Instate Construction Heavy</v>
      </c>
      <c r="C1919" s="85">
        <f>'EMFAC2017EI-2011Class'!D5500</f>
        <v>1981</v>
      </c>
      <c r="D1919" s="85">
        <f>'EMFAC2017EI-2011Class'!F5500</f>
        <v>42</v>
      </c>
      <c r="E1919" s="87" t="str">
        <f t="shared" si="60"/>
        <v>T6 Instate Construction Heavy-42</v>
      </c>
      <c r="F1919" s="88">
        <f>VLOOKUP(E1919,HD_Odo!$C$2:$D$1381,2,FALSE)</f>
        <v>400000</v>
      </c>
      <c r="G1919" s="92" t="str">
        <f>'EMFAC2017EI-2011Class'!H5500</f>
        <v>2023-T6 Instate Construction Heavy-42</v>
      </c>
      <c r="H1919" s="77">
        <f t="shared" si="61"/>
        <v>1</v>
      </c>
      <c r="J1919" s="13"/>
      <c r="N1919" s="37"/>
      <c r="O1919" s="36"/>
    </row>
    <row r="1920" spans="1:15" ht="13.7" customHeight="1" x14ac:dyDescent="0.25">
      <c r="A1920" s="85">
        <f>'EMFAC2017EI-2011Class'!B5501</f>
        <v>2023</v>
      </c>
      <c r="B1920" s="86" t="str">
        <f>'EMFAC2017EI-2011Class'!C5501</f>
        <v>T6 Instate Construction Heavy</v>
      </c>
      <c r="C1920" s="85">
        <f>'EMFAC2017EI-2011Class'!D5501</f>
        <v>1980</v>
      </c>
      <c r="D1920" s="85">
        <f>'EMFAC2017EI-2011Class'!F5501</f>
        <v>43</v>
      </c>
      <c r="E1920" s="87" t="str">
        <f t="shared" si="60"/>
        <v>T6 Instate Construction Heavy-43</v>
      </c>
      <c r="F1920" s="88">
        <f>VLOOKUP(E1920,HD_Odo!$C$2:$D$1381,2,FALSE)</f>
        <v>400000</v>
      </c>
      <c r="G1920" s="92" t="str">
        <f>'EMFAC2017EI-2011Class'!H5501</f>
        <v>2023-T6 Instate Construction Heavy-43</v>
      </c>
      <c r="H1920" s="77">
        <f t="shared" si="61"/>
        <v>1</v>
      </c>
      <c r="J1920" s="13"/>
      <c r="N1920" s="37"/>
      <c r="O1920" s="36"/>
    </row>
    <row r="1921" spans="1:15" ht="13.7" customHeight="1" x14ac:dyDescent="0.25">
      <c r="A1921" s="85">
        <f>'EMFAC2017EI-2011Class'!B5502</f>
        <v>2023</v>
      </c>
      <c r="B1921" s="86" t="str">
        <f>'EMFAC2017EI-2011Class'!C5502</f>
        <v>T6 Instate Construction Heavy</v>
      </c>
      <c r="C1921" s="85">
        <f>'EMFAC2017EI-2011Class'!D5502</f>
        <v>1979</v>
      </c>
      <c r="D1921" s="85">
        <f>'EMFAC2017EI-2011Class'!F5502</f>
        <v>44</v>
      </c>
      <c r="E1921" s="87" t="str">
        <f t="shared" si="60"/>
        <v>T6 Instate Construction Heavy-44</v>
      </c>
      <c r="F1921" s="88">
        <f>VLOOKUP(E1921,HD_Odo!$C$2:$D$1381,2,FALSE)</f>
        <v>400000</v>
      </c>
      <c r="G1921" s="92" t="str">
        <f>'EMFAC2017EI-2011Class'!H5502</f>
        <v>2023-T6 Instate Construction Heavy-44</v>
      </c>
      <c r="H1921" s="77">
        <f t="shared" si="61"/>
        <v>1</v>
      </c>
      <c r="J1921" s="13"/>
      <c r="N1921" s="37"/>
      <c r="O1921" s="36"/>
    </row>
    <row r="1922" spans="1:15" ht="13.7" customHeight="1" x14ac:dyDescent="0.25">
      <c r="A1922" s="85">
        <f>'EMFAC2017EI-2011Class'!B5503</f>
        <v>2023</v>
      </c>
      <c r="B1922" s="86" t="str">
        <f>'EMFAC2017EI-2011Class'!C5503</f>
        <v>T6 Instate Construction Small</v>
      </c>
      <c r="C1922" s="85">
        <f>'EMFAC2017EI-2011Class'!D5503</f>
        <v>2024</v>
      </c>
      <c r="D1922" s="85">
        <f>'EMFAC2017EI-2011Class'!F5503</f>
        <v>-1</v>
      </c>
      <c r="E1922" s="87" t="str">
        <f t="shared" si="60"/>
        <v>T6 Instate Construction Small--1</v>
      </c>
      <c r="F1922" s="88">
        <f>VLOOKUP(E1922,HD_Odo!$C$2:$D$1381,2,FALSE)</f>
        <v>0</v>
      </c>
      <c r="G1922" s="92" t="str">
        <f>'EMFAC2017EI-2011Class'!H5503</f>
        <v>2023-T6 Instate Construction Small--1</v>
      </c>
      <c r="H1922" s="77">
        <f t="shared" si="61"/>
        <v>1</v>
      </c>
      <c r="J1922" s="13"/>
      <c r="N1922" s="37"/>
      <c r="O1922" s="36"/>
    </row>
    <row r="1923" spans="1:15" ht="13.7" customHeight="1" x14ac:dyDescent="0.25">
      <c r="A1923" s="85">
        <f>'EMFAC2017EI-2011Class'!B5504</f>
        <v>2023</v>
      </c>
      <c r="B1923" s="86" t="str">
        <f>'EMFAC2017EI-2011Class'!C5504</f>
        <v>T6 Instate Construction Small</v>
      </c>
      <c r="C1923" s="85">
        <f>'EMFAC2017EI-2011Class'!D5504</f>
        <v>2023</v>
      </c>
      <c r="D1923" s="85">
        <f>'EMFAC2017EI-2011Class'!F5504</f>
        <v>0</v>
      </c>
      <c r="E1923" s="87" t="str">
        <f t="shared" si="60"/>
        <v>T6 Instate Construction Small-0</v>
      </c>
      <c r="F1923" s="88">
        <f>VLOOKUP(E1923,HD_Odo!$C$2:$D$1381,2,FALSE)</f>
        <v>26110</v>
      </c>
      <c r="G1923" s="92" t="str">
        <f>'EMFAC2017EI-2011Class'!H5504</f>
        <v>2023-T6 Instate Construction Small-0</v>
      </c>
      <c r="H1923" s="77">
        <f t="shared" si="61"/>
        <v>0.94080590543063491</v>
      </c>
      <c r="J1923" s="13"/>
      <c r="N1923" s="37"/>
      <c r="O1923" s="36"/>
    </row>
    <row r="1924" spans="1:15" ht="13.7" customHeight="1" x14ac:dyDescent="0.25">
      <c r="A1924" s="85">
        <f>'EMFAC2017EI-2011Class'!B5505</f>
        <v>2023</v>
      </c>
      <c r="B1924" s="86" t="str">
        <f>'EMFAC2017EI-2011Class'!C5505</f>
        <v>T6 Instate Construction Small</v>
      </c>
      <c r="C1924" s="85">
        <f>'EMFAC2017EI-2011Class'!D5505</f>
        <v>2022</v>
      </c>
      <c r="D1924" s="85">
        <f>'EMFAC2017EI-2011Class'!F5505</f>
        <v>1</v>
      </c>
      <c r="E1924" s="87" t="str">
        <f t="shared" si="60"/>
        <v>T6 Instate Construction Small-1</v>
      </c>
      <c r="F1924" s="88">
        <f>VLOOKUP(E1924,HD_Odo!$C$2:$D$1381,2,FALSE)</f>
        <v>52220.02</v>
      </c>
      <c r="G1924" s="92" t="str">
        <f>'EMFAC2017EI-2011Class'!H5505</f>
        <v>2023-T6 Instate Construction Small-1</v>
      </c>
      <c r="H1924" s="77">
        <f t="shared" si="61"/>
        <v>0.89827068929786458</v>
      </c>
      <c r="J1924" s="13"/>
      <c r="N1924" s="37"/>
      <c r="O1924" s="36"/>
    </row>
    <row r="1925" spans="1:15" ht="13.7" customHeight="1" x14ac:dyDescent="0.25">
      <c r="A1925" s="85">
        <f>'EMFAC2017EI-2011Class'!B5506</f>
        <v>2023</v>
      </c>
      <c r="B1925" s="86" t="str">
        <f>'EMFAC2017EI-2011Class'!C5506</f>
        <v>T6 Instate Construction Small</v>
      </c>
      <c r="C1925" s="85">
        <f>'EMFAC2017EI-2011Class'!D5506</f>
        <v>2021</v>
      </c>
      <c r="D1925" s="85">
        <f>'EMFAC2017EI-2011Class'!F5506</f>
        <v>2</v>
      </c>
      <c r="E1925" s="87" t="str">
        <f t="shared" si="60"/>
        <v>T6 Instate Construction Small-2</v>
      </c>
      <c r="F1925" s="88">
        <f>VLOOKUP(E1925,HD_Odo!$C$2:$D$1381,2,FALSE)</f>
        <v>78443.02</v>
      </c>
      <c r="G1925" s="92" t="str">
        <f>'EMFAC2017EI-2011Class'!H5506</f>
        <v>2023-T6 Instate Construction Small-2</v>
      </c>
      <c r="H1925" s="77">
        <f t="shared" si="61"/>
        <v>0.86610797345042434</v>
      </c>
      <c r="J1925" s="13"/>
      <c r="N1925" s="37"/>
      <c r="O1925" s="36"/>
    </row>
    <row r="1926" spans="1:15" ht="13.7" customHeight="1" x14ac:dyDescent="0.25">
      <c r="A1926" s="85">
        <f>'EMFAC2017EI-2011Class'!B5507</f>
        <v>2023</v>
      </c>
      <c r="B1926" s="86" t="str">
        <f>'EMFAC2017EI-2011Class'!C5507</f>
        <v>T6 Instate Construction Small</v>
      </c>
      <c r="C1926" s="85">
        <f>'EMFAC2017EI-2011Class'!D5507</f>
        <v>2020</v>
      </c>
      <c r="D1926" s="85">
        <f>'EMFAC2017EI-2011Class'!F5507</f>
        <v>3</v>
      </c>
      <c r="E1926" s="87" t="str">
        <f t="shared" si="60"/>
        <v>T6 Instate Construction Small-3</v>
      </c>
      <c r="F1926" s="88">
        <f>VLOOKUP(E1926,HD_Odo!$C$2:$D$1381,2,FALSE)</f>
        <v>104183.02</v>
      </c>
      <c r="G1926" s="92" t="str">
        <f>'EMFAC2017EI-2011Class'!H5507</f>
        <v>2023-T6 Instate Construction Small-3</v>
      </c>
      <c r="H1926" s="77">
        <f t="shared" si="61"/>
        <v>0.84144450385510128</v>
      </c>
      <c r="J1926" s="13"/>
      <c r="N1926" s="37"/>
      <c r="O1926" s="36"/>
    </row>
    <row r="1927" spans="1:15" ht="13.7" customHeight="1" x14ac:dyDescent="0.25">
      <c r="A1927" s="85">
        <f>'EMFAC2017EI-2011Class'!B5508</f>
        <v>2023</v>
      </c>
      <c r="B1927" s="86" t="str">
        <f>'EMFAC2017EI-2011Class'!C5508</f>
        <v>T6 Instate Construction Small</v>
      </c>
      <c r="C1927" s="85">
        <f>'EMFAC2017EI-2011Class'!D5508</f>
        <v>2019</v>
      </c>
      <c r="D1927" s="85">
        <f>'EMFAC2017EI-2011Class'!F5508</f>
        <v>4</v>
      </c>
      <c r="E1927" s="87" t="str">
        <f t="shared" si="60"/>
        <v>T6 Instate Construction Small-4</v>
      </c>
      <c r="F1927" s="88">
        <f>VLOOKUP(E1927,HD_Odo!$C$2:$D$1381,2,FALSE)</f>
        <v>129033.02</v>
      </c>
      <c r="G1927" s="92" t="str">
        <f>'EMFAC2017EI-2011Class'!H5508</f>
        <v>2023-T6 Instate Construction Small-4</v>
      </c>
      <c r="H1927" s="77">
        <f t="shared" si="61"/>
        <v>0.82222503642483113</v>
      </c>
      <c r="J1927" s="13"/>
      <c r="N1927" s="37"/>
      <c r="O1927" s="36"/>
    </row>
    <row r="1928" spans="1:15" ht="13.7" customHeight="1" x14ac:dyDescent="0.25">
      <c r="A1928" s="85">
        <f>'EMFAC2017EI-2011Class'!B5509</f>
        <v>2023</v>
      </c>
      <c r="B1928" s="86" t="str">
        <f>'EMFAC2017EI-2011Class'!C5509</f>
        <v>T6 Instate Construction Small</v>
      </c>
      <c r="C1928" s="85">
        <f>'EMFAC2017EI-2011Class'!D5509</f>
        <v>2018</v>
      </c>
      <c r="D1928" s="85">
        <f>'EMFAC2017EI-2011Class'!F5509</f>
        <v>5</v>
      </c>
      <c r="E1928" s="87" t="str">
        <f t="shared" si="60"/>
        <v>T6 Instate Construction Small-5</v>
      </c>
      <c r="F1928" s="88">
        <f>VLOOKUP(E1928,HD_Odo!$C$2:$D$1381,2,FALSE)</f>
        <v>152742.01999999999</v>
      </c>
      <c r="G1928" s="92" t="str">
        <f>'EMFAC2017EI-2011Class'!H5509</f>
        <v>2023-T6 Instate Construction Small-5</v>
      </c>
      <c r="H1928" s="77">
        <f t="shared" si="61"/>
        <v>0.80700059854122008</v>
      </c>
      <c r="J1928" s="13"/>
      <c r="N1928" s="37"/>
      <c r="O1928" s="36"/>
    </row>
    <row r="1929" spans="1:15" ht="13.7" customHeight="1" x14ac:dyDescent="0.25">
      <c r="A1929" s="85">
        <f>'EMFAC2017EI-2011Class'!B5510</f>
        <v>2023</v>
      </c>
      <c r="B1929" s="86" t="str">
        <f>'EMFAC2017EI-2011Class'!C5510</f>
        <v>T6 Instate Construction Small</v>
      </c>
      <c r="C1929" s="85">
        <f>'EMFAC2017EI-2011Class'!D5510</f>
        <v>2017</v>
      </c>
      <c r="D1929" s="85">
        <f>'EMFAC2017EI-2011Class'!F5510</f>
        <v>6</v>
      </c>
      <c r="E1929" s="87" t="str">
        <f t="shared" si="60"/>
        <v>T6 Instate Construction Small-6</v>
      </c>
      <c r="F1929" s="88">
        <f>VLOOKUP(E1929,HD_Odo!$C$2:$D$1381,2,FALSE)</f>
        <v>175186.02</v>
      </c>
      <c r="G1929" s="92" t="str">
        <f>'EMFAC2017EI-2011Class'!H5510</f>
        <v>2023-T6 Instate Construction Small-6</v>
      </c>
      <c r="H1929" s="77">
        <f t="shared" si="61"/>
        <v>0.79474444997940974</v>
      </c>
      <c r="J1929" s="13"/>
      <c r="N1929" s="37"/>
      <c r="O1929" s="36"/>
    </row>
    <row r="1930" spans="1:15" ht="13.7" customHeight="1" x14ac:dyDescent="0.25">
      <c r="A1930" s="85">
        <f>'EMFAC2017EI-2011Class'!B5511</f>
        <v>2023</v>
      </c>
      <c r="B1930" s="86" t="str">
        <f>'EMFAC2017EI-2011Class'!C5511</f>
        <v>T6 Instate Construction Small</v>
      </c>
      <c r="C1930" s="85">
        <f>'EMFAC2017EI-2011Class'!D5511</f>
        <v>2016</v>
      </c>
      <c r="D1930" s="85">
        <f>'EMFAC2017EI-2011Class'!F5511</f>
        <v>7</v>
      </c>
      <c r="E1930" s="87" t="str">
        <f t="shared" si="60"/>
        <v>T6 Instate Construction Small-7</v>
      </c>
      <c r="F1930" s="88">
        <f>VLOOKUP(E1930,HD_Odo!$C$2:$D$1381,2,FALSE)</f>
        <v>196337.04</v>
      </c>
      <c r="G1930" s="92" t="str">
        <f>'EMFAC2017EI-2011Class'!H5511</f>
        <v>2023-T6 Instate Construction Small-7</v>
      </c>
      <c r="H1930" s="77">
        <f t="shared" si="61"/>
        <v>0.78472173003245815</v>
      </c>
      <c r="J1930" s="13"/>
      <c r="N1930" s="37"/>
      <c r="O1930" s="36"/>
    </row>
    <row r="1931" spans="1:15" ht="13.7" customHeight="1" x14ac:dyDescent="0.25">
      <c r="A1931" s="85">
        <f>'EMFAC2017EI-2011Class'!B5512</f>
        <v>2023</v>
      </c>
      <c r="B1931" s="86" t="str">
        <f>'EMFAC2017EI-2011Class'!C5512</f>
        <v>T6 Instate Construction Small</v>
      </c>
      <c r="C1931" s="85">
        <f>'EMFAC2017EI-2011Class'!D5512</f>
        <v>2015</v>
      </c>
      <c r="D1931" s="85">
        <f>'EMFAC2017EI-2011Class'!F5512</f>
        <v>8</v>
      </c>
      <c r="E1931" s="87" t="str">
        <f t="shared" ref="E1931:E1994" si="62">CONCATENATE(B1931,"-",D1931)</f>
        <v>T6 Instate Construction Small-8</v>
      </c>
      <c r="F1931" s="88">
        <f>VLOOKUP(E1931,HD_Odo!$C$2:$D$1381,2,FALSE)</f>
        <v>216233.04</v>
      </c>
      <c r="G1931" s="92" t="str">
        <f>'EMFAC2017EI-2011Class'!H5512</f>
        <v>2023-T6 Instate Construction Small-8</v>
      </c>
      <c r="H1931" s="77">
        <f t="shared" si="61"/>
        <v>0.77640078188949657</v>
      </c>
      <c r="J1931" s="13"/>
      <c r="N1931" s="37"/>
      <c r="O1931" s="36"/>
    </row>
    <row r="1932" spans="1:15" ht="13.7" customHeight="1" x14ac:dyDescent="0.25">
      <c r="A1932" s="85">
        <f>'EMFAC2017EI-2011Class'!B5513</f>
        <v>2023</v>
      </c>
      <c r="B1932" s="86" t="str">
        <f>'EMFAC2017EI-2011Class'!C5513</f>
        <v>T6 Instate Construction Small</v>
      </c>
      <c r="C1932" s="85">
        <f>'EMFAC2017EI-2011Class'!D5513</f>
        <v>2014</v>
      </c>
      <c r="D1932" s="85">
        <f>'EMFAC2017EI-2011Class'!F5513</f>
        <v>9</v>
      </c>
      <c r="E1932" s="87" t="str">
        <f t="shared" si="62"/>
        <v>T6 Instate Construction Small-9</v>
      </c>
      <c r="F1932" s="88">
        <f>VLOOKUP(E1932,HD_Odo!$C$2:$D$1381,2,FALSE)</f>
        <v>234945.04</v>
      </c>
      <c r="G1932" s="92" t="str">
        <f>'EMFAC2017EI-2011Class'!H5513</f>
        <v>2023-T6 Instate Construction Small-9</v>
      </c>
      <c r="H1932" s="77">
        <f t="shared" si="61"/>
        <v>0.76939541386575383</v>
      </c>
      <c r="J1932" s="13"/>
      <c r="N1932" s="37"/>
      <c r="O1932" s="36"/>
    </row>
    <row r="1933" spans="1:15" ht="13.7" customHeight="1" x14ac:dyDescent="0.25">
      <c r="A1933" s="85">
        <f>'EMFAC2017EI-2011Class'!B5514</f>
        <v>2023</v>
      </c>
      <c r="B1933" s="86" t="str">
        <f>'EMFAC2017EI-2011Class'!C5514</f>
        <v>T6 Instate Construction Small</v>
      </c>
      <c r="C1933" s="85">
        <f>'EMFAC2017EI-2011Class'!D5514</f>
        <v>2013</v>
      </c>
      <c r="D1933" s="85">
        <f>'EMFAC2017EI-2011Class'!F5514</f>
        <v>10</v>
      </c>
      <c r="E1933" s="87" t="str">
        <f t="shared" si="62"/>
        <v>T6 Instate Construction Small-10</v>
      </c>
      <c r="F1933" s="88">
        <f>VLOOKUP(E1933,HD_Odo!$C$2:$D$1381,2,FALSE)</f>
        <v>252551.04000000001</v>
      </c>
      <c r="G1933" s="92" t="str">
        <f>'EMFAC2017EI-2011Class'!H5514</f>
        <v>2023-T6 Instate Construction Small-10</v>
      </c>
      <c r="H1933" s="77">
        <f t="shared" si="61"/>
        <v>0.73382037551229906</v>
      </c>
      <c r="J1933" s="13"/>
      <c r="N1933" s="37"/>
      <c r="O1933" s="36"/>
    </row>
    <row r="1934" spans="1:15" ht="13.7" customHeight="1" x14ac:dyDescent="0.25">
      <c r="A1934" s="85">
        <f>'EMFAC2017EI-2011Class'!B5515</f>
        <v>2023</v>
      </c>
      <c r="B1934" s="86" t="str">
        <f>'EMFAC2017EI-2011Class'!C5515</f>
        <v>T6 Instate Construction Small</v>
      </c>
      <c r="C1934" s="85">
        <f>'EMFAC2017EI-2011Class'!D5515</f>
        <v>2012</v>
      </c>
      <c r="D1934" s="85">
        <f>'EMFAC2017EI-2011Class'!F5515</f>
        <v>11</v>
      </c>
      <c r="E1934" s="87" t="str">
        <f t="shared" si="62"/>
        <v>T6 Instate Construction Small-11</v>
      </c>
      <c r="F1934" s="88">
        <f>VLOOKUP(E1934,HD_Odo!$C$2:$D$1381,2,FALSE)</f>
        <v>269102.03999999998</v>
      </c>
      <c r="G1934" s="92" t="str">
        <f>'EMFAC2017EI-2011Class'!H5515</f>
        <v>2023-T6 Instate Construction Small-11</v>
      </c>
      <c r="H1934" s="77">
        <f t="shared" si="61"/>
        <v>0.72958245071442673</v>
      </c>
      <c r="J1934" s="13"/>
      <c r="N1934" s="37"/>
      <c r="O1934" s="36"/>
    </row>
    <row r="1935" spans="1:15" ht="13.7" customHeight="1" x14ac:dyDescent="0.25">
      <c r="A1935" s="85">
        <f>'EMFAC2017EI-2011Class'!B5516</f>
        <v>2023</v>
      </c>
      <c r="B1935" s="86" t="str">
        <f>'EMFAC2017EI-2011Class'!C5516</f>
        <v>T6 Instate Construction Small</v>
      </c>
      <c r="C1935" s="85">
        <f>'EMFAC2017EI-2011Class'!D5516</f>
        <v>2011</v>
      </c>
      <c r="D1935" s="85">
        <f>'EMFAC2017EI-2011Class'!F5516</f>
        <v>12</v>
      </c>
      <c r="E1935" s="87" t="str">
        <f t="shared" si="62"/>
        <v>T6 Instate Construction Small-12</v>
      </c>
      <c r="F1935" s="88">
        <f>VLOOKUP(E1935,HD_Odo!$C$2:$D$1381,2,FALSE)</f>
        <v>284592.03999999998</v>
      </c>
      <c r="G1935" s="92" t="str">
        <f>'EMFAC2017EI-2011Class'!H5516</f>
        <v>2023-T6 Instate Construction Small-12</v>
      </c>
      <c r="H1935" s="77">
        <f t="shared" si="61"/>
        <v>0.72595878680211723</v>
      </c>
      <c r="J1935" s="13"/>
      <c r="N1935" s="37"/>
      <c r="O1935" s="36"/>
    </row>
    <row r="1936" spans="1:15" ht="13.7" customHeight="1" x14ac:dyDescent="0.25">
      <c r="A1936" s="85">
        <f>'EMFAC2017EI-2011Class'!B5517</f>
        <v>2023</v>
      </c>
      <c r="B1936" s="86" t="str">
        <f>'EMFAC2017EI-2011Class'!C5517</f>
        <v>T6 Instate Construction Small</v>
      </c>
      <c r="C1936" s="85">
        <f>'EMFAC2017EI-2011Class'!D5517</f>
        <v>2010</v>
      </c>
      <c r="D1936" s="85">
        <f>'EMFAC2017EI-2011Class'!F5517</f>
        <v>13</v>
      </c>
      <c r="E1936" s="87" t="str">
        <f t="shared" si="62"/>
        <v>T6 Instate Construction Small-13</v>
      </c>
      <c r="F1936" s="88">
        <f>VLOOKUP(E1936,HD_Odo!$C$2:$D$1381,2,FALSE)</f>
        <v>298930.03999999998</v>
      </c>
      <c r="G1936" s="92" t="str">
        <f>'EMFAC2017EI-2011Class'!H5517</f>
        <v>2023-T6 Instate Construction Small-13</v>
      </c>
      <c r="H1936" s="77">
        <f t="shared" si="61"/>
        <v>0.76568751047471462</v>
      </c>
      <c r="J1936" s="13"/>
      <c r="N1936" s="37"/>
      <c r="O1936" s="36"/>
    </row>
    <row r="1937" spans="1:15" ht="13.7" customHeight="1" x14ac:dyDescent="0.25">
      <c r="A1937" s="85">
        <f>'EMFAC2017EI-2011Class'!B5518</f>
        <v>2023</v>
      </c>
      <c r="B1937" s="86" t="str">
        <f>'EMFAC2017EI-2011Class'!C5518</f>
        <v>T6 Instate Construction Small</v>
      </c>
      <c r="C1937" s="85">
        <f>'EMFAC2017EI-2011Class'!D5518</f>
        <v>2009</v>
      </c>
      <c r="D1937" s="85">
        <f>'EMFAC2017EI-2011Class'!F5518</f>
        <v>14</v>
      </c>
      <c r="E1937" s="87" t="str">
        <f t="shared" si="62"/>
        <v>T6 Instate Construction Small-14</v>
      </c>
      <c r="F1937" s="88">
        <f>VLOOKUP(E1937,HD_Odo!$C$2:$D$1381,2,FALSE)</f>
        <v>311906.03999999998</v>
      </c>
      <c r="G1937" s="92" t="str">
        <f>'EMFAC2017EI-2011Class'!H5518</f>
        <v>2023-T6 Instate Construction Small-14</v>
      </c>
      <c r="H1937" s="77">
        <f t="shared" si="61"/>
        <v>0.7618807100608701</v>
      </c>
      <c r="J1937" s="13"/>
      <c r="N1937" s="37"/>
      <c r="O1937" s="36"/>
    </row>
    <row r="1938" spans="1:15" ht="13.7" customHeight="1" x14ac:dyDescent="0.25">
      <c r="A1938" s="85">
        <f>'EMFAC2017EI-2011Class'!B5519</f>
        <v>2023</v>
      </c>
      <c r="B1938" s="86" t="str">
        <f>'EMFAC2017EI-2011Class'!C5519</f>
        <v>T6 Instate Construction Small</v>
      </c>
      <c r="C1938" s="85">
        <f>'EMFAC2017EI-2011Class'!D5519</f>
        <v>2008</v>
      </c>
      <c r="D1938" s="85">
        <f>'EMFAC2017EI-2011Class'!F5519</f>
        <v>15</v>
      </c>
      <c r="E1938" s="87" t="str">
        <f t="shared" si="62"/>
        <v>T6 Instate Construction Small-15</v>
      </c>
      <c r="F1938" s="88">
        <f>VLOOKUP(E1938,HD_Odo!$C$2:$D$1381,2,FALSE)</f>
        <v>323163.03999999998</v>
      </c>
      <c r="G1938" s="92" t="str">
        <f>'EMFAC2017EI-2011Class'!H5519</f>
        <v>2023-T6 Instate Construction Small-15</v>
      </c>
      <c r="H1938" s="77">
        <f t="shared" si="61"/>
        <v>0.75873522011184957</v>
      </c>
      <c r="J1938" s="13"/>
      <c r="N1938" s="37"/>
      <c r="O1938" s="36"/>
    </row>
    <row r="1939" spans="1:15" ht="13.7" customHeight="1" x14ac:dyDescent="0.25">
      <c r="A1939" s="85">
        <f>'EMFAC2017EI-2011Class'!B5520</f>
        <v>2023</v>
      </c>
      <c r="B1939" s="86" t="str">
        <f>'EMFAC2017EI-2011Class'!C5520</f>
        <v>T6 Instate Construction Small</v>
      </c>
      <c r="C1939" s="85">
        <f>'EMFAC2017EI-2011Class'!D5520</f>
        <v>2007</v>
      </c>
      <c r="D1939" s="85">
        <f>'EMFAC2017EI-2011Class'!F5520</f>
        <v>16</v>
      </c>
      <c r="E1939" s="87" t="str">
        <f t="shared" si="62"/>
        <v>T6 Instate Construction Small-16</v>
      </c>
      <c r="F1939" s="88">
        <f>VLOOKUP(E1939,HD_Odo!$C$2:$D$1381,2,FALSE)</f>
        <v>334374.03999999998</v>
      </c>
      <c r="G1939" s="92" t="str">
        <f>'EMFAC2017EI-2011Class'!H5520</f>
        <v>2023-T6 Instate Construction Small-16</v>
      </c>
      <c r="H1939" s="77">
        <f t="shared" si="61"/>
        <v>0.85532038482927886</v>
      </c>
      <c r="J1939" s="13"/>
      <c r="N1939" s="37"/>
      <c r="O1939" s="36"/>
    </row>
    <row r="1940" spans="1:15" ht="13.7" customHeight="1" x14ac:dyDescent="0.25">
      <c r="A1940" s="85">
        <f>'EMFAC2017EI-2011Class'!B5521</f>
        <v>2023</v>
      </c>
      <c r="B1940" s="86" t="str">
        <f>'EMFAC2017EI-2011Class'!C5521</f>
        <v>T6 Instate Construction Small</v>
      </c>
      <c r="C1940" s="85">
        <f>'EMFAC2017EI-2011Class'!D5521</f>
        <v>2006</v>
      </c>
      <c r="D1940" s="85">
        <f>'EMFAC2017EI-2011Class'!F5521</f>
        <v>17</v>
      </c>
      <c r="E1940" s="87" t="str">
        <f t="shared" si="62"/>
        <v>T6 Instate Construction Small-17</v>
      </c>
      <c r="F1940" s="88">
        <f>VLOOKUP(E1940,HD_Odo!$C$2:$D$1381,2,FALSE)</f>
        <v>345539.04</v>
      </c>
      <c r="G1940" s="92" t="str">
        <f>'EMFAC2017EI-2011Class'!H5521</f>
        <v>2023-T6 Instate Construction Small-17</v>
      </c>
      <c r="H1940" s="77">
        <f t="shared" si="61"/>
        <v>0.85324422197962657</v>
      </c>
      <c r="J1940" s="13"/>
      <c r="N1940" s="37"/>
      <c r="O1940" s="36"/>
    </row>
    <row r="1941" spans="1:15" ht="13.7" customHeight="1" x14ac:dyDescent="0.25">
      <c r="A1941" s="85">
        <f>'EMFAC2017EI-2011Class'!B5522</f>
        <v>2023</v>
      </c>
      <c r="B1941" s="86" t="str">
        <f>'EMFAC2017EI-2011Class'!C5522</f>
        <v>T6 Instate Construction Small</v>
      </c>
      <c r="C1941" s="85">
        <f>'EMFAC2017EI-2011Class'!D5522</f>
        <v>2005</v>
      </c>
      <c r="D1941" s="85">
        <f>'EMFAC2017EI-2011Class'!F5522</f>
        <v>18</v>
      </c>
      <c r="E1941" s="87" t="str">
        <f t="shared" si="62"/>
        <v>T6 Instate Construction Small-18</v>
      </c>
      <c r="F1941" s="88">
        <f>VLOOKUP(E1941,HD_Odo!$C$2:$D$1381,2,FALSE)</f>
        <v>356652.04</v>
      </c>
      <c r="G1941" s="92" t="str">
        <f>'EMFAC2017EI-2011Class'!H5522</f>
        <v>2023-T6 Instate Construction Small-18</v>
      </c>
      <c r="H1941" s="77">
        <f t="shared" si="61"/>
        <v>0.85125233517705556</v>
      </c>
      <c r="J1941" s="13"/>
      <c r="N1941" s="37"/>
      <c r="O1941" s="36"/>
    </row>
    <row r="1942" spans="1:15" ht="13.7" customHeight="1" x14ac:dyDescent="0.25">
      <c r="A1942" s="85">
        <f>'EMFAC2017EI-2011Class'!B5523</f>
        <v>2023</v>
      </c>
      <c r="B1942" s="86" t="str">
        <f>'EMFAC2017EI-2011Class'!C5523</f>
        <v>T6 Instate Construction Small</v>
      </c>
      <c r="C1942" s="85">
        <f>'EMFAC2017EI-2011Class'!D5523</f>
        <v>2004</v>
      </c>
      <c r="D1942" s="85">
        <f>'EMFAC2017EI-2011Class'!F5523</f>
        <v>19</v>
      </c>
      <c r="E1942" s="87" t="str">
        <f t="shared" si="62"/>
        <v>T6 Instate Construction Small-19</v>
      </c>
      <c r="F1942" s="88">
        <f>VLOOKUP(E1942,HD_Odo!$C$2:$D$1381,2,FALSE)</f>
        <v>367703.03999999998</v>
      </c>
      <c r="G1942" s="92" t="str">
        <f>'EMFAC2017EI-2011Class'!H5523</f>
        <v>2023-T6 Instate Construction Small-19</v>
      </c>
      <c r="H1942" s="77">
        <f t="shared" si="61"/>
        <v>0.84934145533361638</v>
      </c>
      <c r="J1942" s="13"/>
      <c r="N1942" s="37"/>
      <c r="O1942" s="36"/>
    </row>
    <row r="1943" spans="1:15" ht="13.7" customHeight="1" x14ac:dyDescent="0.25">
      <c r="A1943" s="85">
        <f>'EMFAC2017EI-2011Class'!B5524</f>
        <v>2023</v>
      </c>
      <c r="B1943" s="86" t="str">
        <f>'EMFAC2017EI-2011Class'!C5524</f>
        <v>T6 Instate Construction Small</v>
      </c>
      <c r="C1943" s="85">
        <f>'EMFAC2017EI-2011Class'!D5524</f>
        <v>2003</v>
      </c>
      <c r="D1943" s="85">
        <f>'EMFAC2017EI-2011Class'!F5524</f>
        <v>20</v>
      </c>
      <c r="E1943" s="87" t="str">
        <f t="shared" si="62"/>
        <v>T6 Instate Construction Small-20</v>
      </c>
      <c r="F1943" s="88">
        <f>VLOOKUP(E1943,HD_Odo!$C$2:$D$1381,2,FALSE)</f>
        <v>378676.04</v>
      </c>
      <c r="G1943" s="92" t="str">
        <f>'EMFAC2017EI-2011Class'!H5524</f>
        <v>2023-T6 Instate Construction Small-20</v>
      </c>
      <c r="H1943" s="77">
        <f t="shared" si="61"/>
        <v>0.90689595117428967</v>
      </c>
      <c r="J1943" s="13"/>
      <c r="N1943" s="37"/>
      <c r="O1943" s="36"/>
    </row>
    <row r="1944" spans="1:15" ht="13.7" customHeight="1" x14ac:dyDescent="0.25">
      <c r="A1944" s="85">
        <f>'EMFAC2017EI-2011Class'!B5525</f>
        <v>2023</v>
      </c>
      <c r="B1944" s="86" t="str">
        <f>'EMFAC2017EI-2011Class'!C5525</f>
        <v>T6 Instate Construction Small</v>
      </c>
      <c r="C1944" s="85">
        <f>'EMFAC2017EI-2011Class'!D5525</f>
        <v>2002</v>
      </c>
      <c r="D1944" s="85">
        <f>'EMFAC2017EI-2011Class'!F5525</f>
        <v>21</v>
      </c>
      <c r="E1944" s="87" t="str">
        <f t="shared" si="62"/>
        <v>T6 Instate Construction Small-21</v>
      </c>
      <c r="F1944" s="88">
        <f>VLOOKUP(E1944,HD_Odo!$C$2:$D$1381,2,FALSE)</f>
        <v>389550.04</v>
      </c>
      <c r="G1944" s="92" t="str">
        <f>'EMFAC2017EI-2011Class'!H5525</f>
        <v>2023-T6 Instate Construction Small-21</v>
      </c>
      <c r="H1944" s="77">
        <f t="shared" si="61"/>
        <v>0.9059062779599687</v>
      </c>
      <c r="J1944" s="13"/>
      <c r="N1944" s="37"/>
      <c r="O1944" s="36"/>
    </row>
    <row r="1945" spans="1:15" ht="13.7" customHeight="1" x14ac:dyDescent="0.25">
      <c r="A1945" s="85">
        <f>'EMFAC2017EI-2011Class'!B5526</f>
        <v>2023</v>
      </c>
      <c r="B1945" s="86" t="str">
        <f>'EMFAC2017EI-2011Class'!C5526</f>
        <v>T6 Instate Construction Small</v>
      </c>
      <c r="C1945" s="85">
        <f>'EMFAC2017EI-2011Class'!D5526</f>
        <v>2001</v>
      </c>
      <c r="D1945" s="85">
        <f>'EMFAC2017EI-2011Class'!F5526</f>
        <v>22</v>
      </c>
      <c r="E1945" s="87" t="str">
        <f t="shared" si="62"/>
        <v>T6 Instate Construction Small-22</v>
      </c>
      <c r="F1945" s="88">
        <f>VLOOKUP(E1945,HD_Odo!$C$2:$D$1381,2,FALSE)</f>
        <v>400000</v>
      </c>
      <c r="G1945" s="92" t="str">
        <f>'EMFAC2017EI-2011Class'!H5526</f>
        <v>2023-T6 Instate Construction Small-22</v>
      </c>
      <c r="H1945" s="77">
        <f t="shared" si="61"/>
        <v>0.90498744325929192</v>
      </c>
      <c r="J1945" s="13"/>
      <c r="N1945" s="37"/>
      <c r="O1945" s="36"/>
    </row>
    <row r="1946" spans="1:15" ht="13.7" customHeight="1" x14ac:dyDescent="0.25">
      <c r="A1946" s="85">
        <f>'EMFAC2017EI-2011Class'!B5527</f>
        <v>2023</v>
      </c>
      <c r="B1946" s="86" t="str">
        <f>'EMFAC2017EI-2011Class'!C5527</f>
        <v>T6 Instate Construction Small</v>
      </c>
      <c r="C1946" s="85">
        <f>'EMFAC2017EI-2011Class'!D5527</f>
        <v>2000</v>
      </c>
      <c r="D1946" s="85">
        <f>'EMFAC2017EI-2011Class'!F5527</f>
        <v>23</v>
      </c>
      <c r="E1946" s="87" t="str">
        <f t="shared" si="62"/>
        <v>T6 Instate Construction Small-23</v>
      </c>
      <c r="F1946" s="88">
        <f>VLOOKUP(E1946,HD_Odo!$C$2:$D$1381,2,FALSE)</f>
        <v>400000</v>
      </c>
      <c r="G1946" s="92" t="str">
        <f>'EMFAC2017EI-2011Class'!H5527</f>
        <v>2023-T6 Instate Construction Small-23</v>
      </c>
      <c r="H1946" s="77">
        <f t="shared" si="61"/>
        <v>0.90498744325929192</v>
      </c>
      <c r="J1946" s="13"/>
      <c r="N1946" s="37"/>
      <c r="O1946" s="36"/>
    </row>
    <row r="1947" spans="1:15" ht="13.7" customHeight="1" x14ac:dyDescent="0.25">
      <c r="A1947" s="85">
        <f>'EMFAC2017EI-2011Class'!B5528</f>
        <v>2023</v>
      </c>
      <c r="B1947" s="86" t="str">
        <f>'EMFAC2017EI-2011Class'!C5528</f>
        <v>T6 Instate Construction Small</v>
      </c>
      <c r="C1947" s="85">
        <f>'EMFAC2017EI-2011Class'!D5528</f>
        <v>1999</v>
      </c>
      <c r="D1947" s="85">
        <f>'EMFAC2017EI-2011Class'!F5528</f>
        <v>24</v>
      </c>
      <c r="E1947" s="87" t="str">
        <f t="shared" si="62"/>
        <v>T6 Instate Construction Small-24</v>
      </c>
      <c r="F1947" s="88">
        <f>VLOOKUP(E1947,HD_Odo!$C$2:$D$1381,2,FALSE)</f>
        <v>400000</v>
      </c>
      <c r="G1947" s="92" t="str">
        <f>'EMFAC2017EI-2011Class'!H5528</f>
        <v>2023-T6 Instate Construction Small-24</v>
      </c>
      <c r="H1947" s="77">
        <f t="shared" si="61"/>
        <v>0.90498744325929192</v>
      </c>
      <c r="J1947" s="13"/>
      <c r="N1947" s="37"/>
      <c r="O1947" s="36"/>
    </row>
    <row r="1948" spans="1:15" ht="13.7" customHeight="1" x14ac:dyDescent="0.25">
      <c r="A1948" s="85">
        <f>'EMFAC2017EI-2011Class'!B5529</f>
        <v>2023</v>
      </c>
      <c r="B1948" s="86" t="str">
        <f>'EMFAC2017EI-2011Class'!C5529</f>
        <v>T6 Instate Construction Small</v>
      </c>
      <c r="C1948" s="85">
        <f>'EMFAC2017EI-2011Class'!D5529</f>
        <v>1998</v>
      </c>
      <c r="D1948" s="85">
        <f>'EMFAC2017EI-2011Class'!F5529</f>
        <v>25</v>
      </c>
      <c r="E1948" s="87" t="str">
        <f t="shared" si="62"/>
        <v>T6 Instate Construction Small-25</v>
      </c>
      <c r="F1948" s="88">
        <f>VLOOKUP(E1948,HD_Odo!$C$2:$D$1381,2,FALSE)</f>
        <v>400000</v>
      </c>
      <c r="G1948" s="92" t="str">
        <f>'EMFAC2017EI-2011Class'!H5529</f>
        <v>2023-T6 Instate Construction Small-25</v>
      </c>
      <c r="H1948" s="77">
        <f t="shared" si="61"/>
        <v>0.90498744325929192</v>
      </c>
      <c r="J1948" s="13"/>
      <c r="N1948" s="37"/>
      <c r="O1948" s="36"/>
    </row>
    <row r="1949" spans="1:15" ht="13.7" customHeight="1" x14ac:dyDescent="0.25">
      <c r="A1949" s="85">
        <f>'EMFAC2017EI-2011Class'!B5530</f>
        <v>2023</v>
      </c>
      <c r="B1949" s="86" t="str">
        <f>'EMFAC2017EI-2011Class'!C5530</f>
        <v>T6 Instate Construction Small</v>
      </c>
      <c r="C1949" s="85">
        <f>'EMFAC2017EI-2011Class'!D5530</f>
        <v>1997</v>
      </c>
      <c r="D1949" s="85">
        <f>'EMFAC2017EI-2011Class'!F5530</f>
        <v>26</v>
      </c>
      <c r="E1949" s="87" t="str">
        <f t="shared" si="62"/>
        <v>T6 Instate Construction Small-26</v>
      </c>
      <c r="F1949" s="88">
        <f>VLOOKUP(E1949,HD_Odo!$C$2:$D$1381,2,FALSE)</f>
        <v>400000</v>
      </c>
      <c r="G1949" s="92" t="str">
        <f>'EMFAC2017EI-2011Class'!H5530</f>
        <v>2023-T6 Instate Construction Small-26</v>
      </c>
      <c r="H1949" s="77">
        <f t="shared" si="61"/>
        <v>0.90498744325929192</v>
      </c>
      <c r="J1949" s="13"/>
      <c r="N1949" s="37"/>
      <c r="O1949" s="36"/>
    </row>
    <row r="1950" spans="1:15" ht="13.7" customHeight="1" x14ac:dyDescent="0.25">
      <c r="A1950" s="85">
        <f>'EMFAC2017EI-2011Class'!B5531</f>
        <v>2023</v>
      </c>
      <c r="B1950" s="86" t="str">
        <f>'EMFAC2017EI-2011Class'!C5531</f>
        <v>T6 Instate Construction Small</v>
      </c>
      <c r="C1950" s="85">
        <f>'EMFAC2017EI-2011Class'!D5531</f>
        <v>1996</v>
      </c>
      <c r="D1950" s="85">
        <f>'EMFAC2017EI-2011Class'!F5531</f>
        <v>27</v>
      </c>
      <c r="E1950" s="87" t="str">
        <f t="shared" si="62"/>
        <v>T6 Instate Construction Small-27</v>
      </c>
      <c r="F1950" s="88">
        <f>VLOOKUP(E1950,HD_Odo!$C$2:$D$1381,2,FALSE)</f>
        <v>400000</v>
      </c>
      <c r="G1950" s="92" t="str">
        <f>'EMFAC2017EI-2011Class'!H5531</f>
        <v>2023-T6 Instate Construction Small-27</v>
      </c>
      <c r="H1950" s="77">
        <f t="shared" si="61"/>
        <v>0.90498744325929192</v>
      </c>
      <c r="J1950" s="13"/>
      <c r="N1950" s="37"/>
      <c r="O1950" s="36"/>
    </row>
    <row r="1951" spans="1:15" ht="13.7" customHeight="1" x14ac:dyDescent="0.25">
      <c r="A1951" s="85">
        <f>'EMFAC2017EI-2011Class'!B5532</f>
        <v>2023</v>
      </c>
      <c r="B1951" s="86" t="str">
        <f>'EMFAC2017EI-2011Class'!C5532</f>
        <v>T6 Instate Construction Small</v>
      </c>
      <c r="C1951" s="85">
        <f>'EMFAC2017EI-2011Class'!D5532</f>
        <v>1995</v>
      </c>
      <c r="D1951" s="85">
        <f>'EMFAC2017EI-2011Class'!F5532</f>
        <v>28</v>
      </c>
      <c r="E1951" s="87" t="str">
        <f t="shared" si="62"/>
        <v>T6 Instate Construction Small-28</v>
      </c>
      <c r="F1951" s="88">
        <f>VLOOKUP(E1951,HD_Odo!$C$2:$D$1381,2,FALSE)</f>
        <v>400000</v>
      </c>
      <c r="G1951" s="92" t="str">
        <f>'EMFAC2017EI-2011Class'!H5532</f>
        <v>2023-T6 Instate Construction Small-28</v>
      </c>
      <c r="H1951" s="77">
        <f t="shared" si="61"/>
        <v>0.90498744325929192</v>
      </c>
      <c r="J1951" s="13"/>
      <c r="N1951" s="37"/>
      <c r="O1951" s="36"/>
    </row>
    <row r="1952" spans="1:15" ht="13.7" customHeight="1" x14ac:dyDescent="0.25">
      <c r="A1952" s="85">
        <f>'EMFAC2017EI-2011Class'!B5533</f>
        <v>2023</v>
      </c>
      <c r="B1952" s="86" t="str">
        <f>'EMFAC2017EI-2011Class'!C5533</f>
        <v>T6 Instate Construction Small</v>
      </c>
      <c r="C1952" s="85">
        <f>'EMFAC2017EI-2011Class'!D5533</f>
        <v>1994</v>
      </c>
      <c r="D1952" s="85">
        <f>'EMFAC2017EI-2011Class'!F5533</f>
        <v>29</v>
      </c>
      <c r="E1952" s="87" t="str">
        <f t="shared" si="62"/>
        <v>T6 Instate Construction Small-29</v>
      </c>
      <c r="F1952" s="88">
        <f>VLOOKUP(E1952,HD_Odo!$C$2:$D$1381,2,FALSE)</f>
        <v>400000</v>
      </c>
      <c r="G1952" s="92" t="str">
        <f>'EMFAC2017EI-2011Class'!H5533</f>
        <v>2023-T6 Instate Construction Small-29</v>
      </c>
      <c r="H1952" s="77">
        <f t="shared" si="61"/>
        <v>0.90498744325929192</v>
      </c>
      <c r="J1952" s="13"/>
      <c r="N1952" s="37"/>
      <c r="O1952" s="36"/>
    </row>
    <row r="1953" spans="1:15" ht="13.7" customHeight="1" x14ac:dyDescent="0.25">
      <c r="A1953" s="85">
        <f>'EMFAC2017EI-2011Class'!B5534</f>
        <v>2023</v>
      </c>
      <c r="B1953" s="86" t="str">
        <f>'EMFAC2017EI-2011Class'!C5534</f>
        <v>T6 Instate Construction Small</v>
      </c>
      <c r="C1953" s="85">
        <f>'EMFAC2017EI-2011Class'!D5534</f>
        <v>1993</v>
      </c>
      <c r="D1953" s="85">
        <f>'EMFAC2017EI-2011Class'!F5534</f>
        <v>30</v>
      </c>
      <c r="E1953" s="87" t="str">
        <f t="shared" si="62"/>
        <v>T6 Instate Construction Small-30</v>
      </c>
      <c r="F1953" s="88">
        <f>VLOOKUP(E1953,HD_Odo!$C$2:$D$1381,2,FALSE)</f>
        <v>400000</v>
      </c>
      <c r="G1953" s="92" t="str">
        <f>'EMFAC2017EI-2011Class'!H5534</f>
        <v>2023-T6 Instate Construction Small-30</v>
      </c>
      <c r="H1953" s="77">
        <f t="shared" si="61"/>
        <v>1</v>
      </c>
      <c r="J1953" s="13"/>
      <c r="N1953" s="37"/>
      <c r="O1953" s="36"/>
    </row>
    <row r="1954" spans="1:15" ht="13.7" customHeight="1" x14ac:dyDescent="0.25">
      <c r="A1954" s="85">
        <f>'EMFAC2017EI-2011Class'!B5535</f>
        <v>2023</v>
      </c>
      <c r="B1954" s="86" t="str">
        <f>'EMFAC2017EI-2011Class'!C5535</f>
        <v>T6 Instate Construction Small</v>
      </c>
      <c r="C1954" s="85">
        <f>'EMFAC2017EI-2011Class'!D5535</f>
        <v>1992</v>
      </c>
      <c r="D1954" s="85">
        <f>'EMFAC2017EI-2011Class'!F5535</f>
        <v>31</v>
      </c>
      <c r="E1954" s="87" t="str">
        <f t="shared" si="62"/>
        <v>T6 Instate Construction Small-31</v>
      </c>
      <c r="F1954" s="88">
        <f>VLOOKUP(E1954,HD_Odo!$C$2:$D$1381,2,FALSE)</f>
        <v>400000</v>
      </c>
      <c r="G1954" s="92" t="str">
        <f>'EMFAC2017EI-2011Class'!H5535</f>
        <v>2023-T6 Instate Construction Small-31</v>
      </c>
      <c r="H1954" s="77">
        <f t="shared" si="61"/>
        <v>1</v>
      </c>
      <c r="J1954" s="13"/>
      <c r="N1954" s="37"/>
      <c r="O1954" s="36"/>
    </row>
    <row r="1955" spans="1:15" ht="13.7" customHeight="1" x14ac:dyDescent="0.25">
      <c r="A1955" s="85">
        <f>'EMFAC2017EI-2011Class'!B5536</f>
        <v>2023</v>
      </c>
      <c r="B1955" s="86" t="str">
        <f>'EMFAC2017EI-2011Class'!C5536</f>
        <v>T6 Instate Construction Small</v>
      </c>
      <c r="C1955" s="85">
        <f>'EMFAC2017EI-2011Class'!D5536</f>
        <v>1991</v>
      </c>
      <c r="D1955" s="85">
        <f>'EMFAC2017EI-2011Class'!F5536</f>
        <v>32</v>
      </c>
      <c r="E1955" s="87" t="str">
        <f t="shared" si="62"/>
        <v>T6 Instate Construction Small-32</v>
      </c>
      <c r="F1955" s="88">
        <f>VLOOKUP(E1955,HD_Odo!$C$2:$D$1381,2,FALSE)</f>
        <v>400000</v>
      </c>
      <c r="G1955" s="92" t="str">
        <f>'EMFAC2017EI-2011Class'!H5536</f>
        <v>2023-T6 Instate Construction Small-32</v>
      </c>
      <c r="H1955" s="77">
        <f t="shared" si="61"/>
        <v>1</v>
      </c>
      <c r="J1955" s="13"/>
      <c r="N1955" s="37"/>
      <c r="O1955" s="36"/>
    </row>
    <row r="1956" spans="1:15" ht="13.7" customHeight="1" x14ac:dyDescent="0.25">
      <c r="A1956" s="85">
        <f>'EMFAC2017EI-2011Class'!B5537</f>
        <v>2023</v>
      </c>
      <c r="B1956" s="86" t="str">
        <f>'EMFAC2017EI-2011Class'!C5537</f>
        <v>T6 Instate Construction Small</v>
      </c>
      <c r="C1956" s="85">
        <f>'EMFAC2017EI-2011Class'!D5537</f>
        <v>1990</v>
      </c>
      <c r="D1956" s="85">
        <f>'EMFAC2017EI-2011Class'!F5537</f>
        <v>33</v>
      </c>
      <c r="E1956" s="87" t="str">
        <f t="shared" si="62"/>
        <v>T6 Instate Construction Small-33</v>
      </c>
      <c r="F1956" s="88">
        <f>VLOOKUP(E1956,HD_Odo!$C$2:$D$1381,2,FALSE)</f>
        <v>400000</v>
      </c>
      <c r="G1956" s="92" t="str">
        <f>'EMFAC2017EI-2011Class'!H5537</f>
        <v>2023-T6 Instate Construction Small-33</v>
      </c>
      <c r="H1956" s="77">
        <f t="shared" si="61"/>
        <v>1</v>
      </c>
      <c r="J1956" s="13"/>
      <c r="N1956" s="37"/>
      <c r="O1956" s="36"/>
    </row>
    <row r="1957" spans="1:15" ht="13.7" customHeight="1" x14ac:dyDescent="0.25">
      <c r="A1957" s="85">
        <f>'EMFAC2017EI-2011Class'!B5538</f>
        <v>2023</v>
      </c>
      <c r="B1957" s="86" t="str">
        <f>'EMFAC2017EI-2011Class'!C5538</f>
        <v>T6 Instate Construction Small</v>
      </c>
      <c r="C1957" s="85">
        <f>'EMFAC2017EI-2011Class'!D5538</f>
        <v>1989</v>
      </c>
      <c r="D1957" s="85">
        <f>'EMFAC2017EI-2011Class'!F5538</f>
        <v>34</v>
      </c>
      <c r="E1957" s="87" t="str">
        <f t="shared" si="62"/>
        <v>T6 Instate Construction Small-34</v>
      </c>
      <c r="F1957" s="88">
        <f>VLOOKUP(E1957,HD_Odo!$C$2:$D$1381,2,FALSE)</f>
        <v>400000</v>
      </c>
      <c r="G1957" s="92" t="str">
        <f>'EMFAC2017EI-2011Class'!H5538</f>
        <v>2023-T6 Instate Construction Small-34</v>
      </c>
      <c r="H1957" s="77">
        <f t="shared" si="61"/>
        <v>1</v>
      </c>
      <c r="J1957" s="13"/>
      <c r="N1957" s="37"/>
      <c r="O1957" s="36"/>
    </row>
    <row r="1958" spans="1:15" ht="13.7" customHeight="1" x14ac:dyDescent="0.25">
      <c r="A1958" s="85">
        <f>'EMFAC2017EI-2011Class'!B5539</f>
        <v>2023</v>
      </c>
      <c r="B1958" s="86" t="str">
        <f>'EMFAC2017EI-2011Class'!C5539</f>
        <v>T6 Instate Construction Small</v>
      </c>
      <c r="C1958" s="85">
        <f>'EMFAC2017EI-2011Class'!D5539</f>
        <v>1988</v>
      </c>
      <c r="D1958" s="85">
        <f>'EMFAC2017EI-2011Class'!F5539</f>
        <v>35</v>
      </c>
      <c r="E1958" s="87" t="str">
        <f t="shared" si="62"/>
        <v>T6 Instate Construction Small-35</v>
      </c>
      <c r="F1958" s="88">
        <f>VLOOKUP(E1958,HD_Odo!$C$2:$D$1381,2,FALSE)</f>
        <v>400000</v>
      </c>
      <c r="G1958" s="92" t="str">
        <f>'EMFAC2017EI-2011Class'!H5539</f>
        <v>2023-T6 Instate Construction Small-35</v>
      </c>
      <c r="H1958" s="77">
        <f t="shared" si="61"/>
        <v>1</v>
      </c>
      <c r="J1958" s="13"/>
      <c r="N1958" s="37"/>
      <c r="O1958" s="36"/>
    </row>
    <row r="1959" spans="1:15" ht="13.7" customHeight="1" x14ac:dyDescent="0.25">
      <c r="A1959" s="85">
        <f>'EMFAC2017EI-2011Class'!B5540</f>
        <v>2023</v>
      </c>
      <c r="B1959" s="86" t="str">
        <f>'EMFAC2017EI-2011Class'!C5540</f>
        <v>T6 Instate Construction Small</v>
      </c>
      <c r="C1959" s="85">
        <f>'EMFAC2017EI-2011Class'!D5540</f>
        <v>1987</v>
      </c>
      <c r="D1959" s="85">
        <f>'EMFAC2017EI-2011Class'!F5540</f>
        <v>36</v>
      </c>
      <c r="E1959" s="87" t="str">
        <f t="shared" si="62"/>
        <v>T6 Instate Construction Small-36</v>
      </c>
      <c r="F1959" s="88">
        <f>VLOOKUP(E1959,HD_Odo!$C$2:$D$1381,2,FALSE)</f>
        <v>400000</v>
      </c>
      <c r="G1959" s="92" t="str">
        <f>'EMFAC2017EI-2011Class'!H5540</f>
        <v>2023-T6 Instate Construction Small-36</v>
      </c>
      <c r="H1959" s="77">
        <f t="shared" si="61"/>
        <v>1</v>
      </c>
      <c r="J1959" s="13"/>
      <c r="N1959" s="37"/>
      <c r="O1959" s="36"/>
    </row>
    <row r="1960" spans="1:15" ht="13.7" customHeight="1" x14ac:dyDescent="0.25">
      <c r="A1960" s="85">
        <f>'EMFAC2017EI-2011Class'!B5541</f>
        <v>2023</v>
      </c>
      <c r="B1960" s="86" t="str">
        <f>'EMFAC2017EI-2011Class'!C5541</f>
        <v>T6 Instate Construction Small</v>
      </c>
      <c r="C1960" s="85">
        <f>'EMFAC2017EI-2011Class'!D5541</f>
        <v>1986</v>
      </c>
      <c r="D1960" s="85">
        <f>'EMFAC2017EI-2011Class'!F5541</f>
        <v>37</v>
      </c>
      <c r="E1960" s="87" t="str">
        <f t="shared" si="62"/>
        <v>T6 Instate Construction Small-37</v>
      </c>
      <c r="F1960" s="88">
        <f>VLOOKUP(E1960,HD_Odo!$C$2:$D$1381,2,FALSE)</f>
        <v>400000</v>
      </c>
      <c r="G1960" s="92" t="str">
        <f>'EMFAC2017EI-2011Class'!H5541</f>
        <v>2023-T6 Instate Construction Small-37</v>
      </c>
      <c r="H1960" s="77">
        <f t="shared" si="61"/>
        <v>1</v>
      </c>
      <c r="J1960" s="13"/>
      <c r="N1960" s="37"/>
      <c r="O1960" s="36"/>
    </row>
    <row r="1961" spans="1:15" ht="13.7" customHeight="1" x14ac:dyDescent="0.25">
      <c r="A1961" s="85">
        <f>'EMFAC2017EI-2011Class'!B5542</f>
        <v>2023</v>
      </c>
      <c r="B1961" s="86" t="str">
        <f>'EMFAC2017EI-2011Class'!C5542</f>
        <v>T6 Instate Construction Small</v>
      </c>
      <c r="C1961" s="85">
        <f>'EMFAC2017EI-2011Class'!D5542</f>
        <v>1985</v>
      </c>
      <c r="D1961" s="85">
        <f>'EMFAC2017EI-2011Class'!F5542</f>
        <v>38</v>
      </c>
      <c r="E1961" s="87" t="str">
        <f t="shared" si="62"/>
        <v>T6 Instate Construction Small-38</v>
      </c>
      <c r="F1961" s="88">
        <f>VLOOKUP(E1961,HD_Odo!$C$2:$D$1381,2,FALSE)</f>
        <v>400000</v>
      </c>
      <c r="G1961" s="92" t="str">
        <f>'EMFAC2017EI-2011Class'!H5542</f>
        <v>2023-T6 Instate Construction Small-38</v>
      </c>
      <c r="H1961" s="77">
        <f t="shared" ref="H1961:H2024" si="63">IF(C1961&lt;1994,1,IF(C1961&lt;2004,($Y$3+$Z$3*(F1961/10000))/($E$3+$F$3*(F1961/10000)),IF(C1961&lt;2008,($Y$4+$Z$4*(F1961/10000))/($E$4+$F$4*(F1961/10000)),IF(C1961&lt;2011,($Y$5+$Z$5*(F1961/10000))/($E$5+$F$5*(F1961/10000)),IF(C1961&lt;2014,($Y$6+$Z$6*(F1961/10000))/($E$6+$F$6*(F1961/10000)),($Y$7+$Z$7*(F1961/10000))/($E$7+$F$7*(F1961/10000)))))))</f>
        <v>1</v>
      </c>
      <c r="J1961" s="13"/>
      <c r="N1961" s="37"/>
      <c r="O1961" s="36"/>
    </row>
    <row r="1962" spans="1:15" ht="13.7" customHeight="1" x14ac:dyDescent="0.25">
      <c r="A1962" s="85">
        <f>'EMFAC2017EI-2011Class'!B5543</f>
        <v>2023</v>
      </c>
      <c r="B1962" s="86" t="str">
        <f>'EMFAC2017EI-2011Class'!C5543</f>
        <v>T6 Instate Construction Small</v>
      </c>
      <c r="C1962" s="85">
        <f>'EMFAC2017EI-2011Class'!D5543</f>
        <v>1984</v>
      </c>
      <c r="D1962" s="85">
        <f>'EMFAC2017EI-2011Class'!F5543</f>
        <v>39</v>
      </c>
      <c r="E1962" s="87" t="str">
        <f t="shared" si="62"/>
        <v>T6 Instate Construction Small-39</v>
      </c>
      <c r="F1962" s="88">
        <f>VLOOKUP(E1962,HD_Odo!$C$2:$D$1381,2,FALSE)</f>
        <v>400000</v>
      </c>
      <c r="G1962" s="92" t="str">
        <f>'EMFAC2017EI-2011Class'!H5543</f>
        <v>2023-T6 Instate Construction Small-39</v>
      </c>
      <c r="H1962" s="77">
        <f t="shared" si="63"/>
        <v>1</v>
      </c>
      <c r="J1962" s="13"/>
      <c r="N1962" s="37"/>
      <c r="O1962" s="36"/>
    </row>
    <row r="1963" spans="1:15" ht="13.7" customHeight="1" x14ac:dyDescent="0.25">
      <c r="A1963" s="85">
        <f>'EMFAC2017EI-2011Class'!B5544</f>
        <v>2023</v>
      </c>
      <c r="B1963" s="86" t="str">
        <f>'EMFAC2017EI-2011Class'!C5544</f>
        <v>T6 Instate Construction Small</v>
      </c>
      <c r="C1963" s="85">
        <f>'EMFAC2017EI-2011Class'!D5544</f>
        <v>1983</v>
      </c>
      <c r="D1963" s="85">
        <f>'EMFAC2017EI-2011Class'!F5544</f>
        <v>40</v>
      </c>
      <c r="E1963" s="87" t="str">
        <f t="shared" si="62"/>
        <v>T6 Instate Construction Small-40</v>
      </c>
      <c r="F1963" s="88">
        <f>VLOOKUP(E1963,HD_Odo!$C$2:$D$1381,2,FALSE)</f>
        <v>400000</v>
      </c>
      <c r="G1963" s="92" t="str">
        <f>'EMFAC2017EI-2011Class'!H5544</f>
        <v>2023-T6 Instate Construction Small-40</v>
      </c>
      <c r="H1963" s="77">
        <f t="shared" si="63"/>
        <v>1</v>
      </c>
      <c r="J1963" s="13"/>
      <c r="N1963" s="37"/>
      <c r="O1963" s="36"/>
    </row>
    <row r="1964" spans="1:15" ht="13.7" customHeight="1" x14ac:dyDescent="0.25">
      <c r="A1964" s="85">
        <f>'EMFAC2017EI-2011Class'!B5545</f>
        <v>2023</v>
      </c>
      <c r="B1964" s="86" t="str">
        <f>'EMFAC2017EI-2011Class'!C5545</f>
        <v>T6 Instate Construction Small</v>
      </c>
      <c r="C1964" s="85">
        <f>'EMFAC2017EI-2011Class'!D5545</f>
        <v>1982</v>
      </c>
      <c r="D1964" s="85">
        <f>'EMFAC2017EI-2011Class'!F5545</f>
        <v>41</v>
      </c>
      <c r="E1964" s="87" t="str">
        <f t="shared" si="62"/>
        <v>T6 Instate Construction Small-41</v>
      </c>
      <c r="F1964" s="88">
        <f>VLOOKUP(E1964,HD_Odo!$C$2:$D$1381,2,FALSE)</f>
        <v>400000</v>
      </c>
      <c r="G1964" s="92" t="str">
        <f>'EMFAC2017EI-2011Class'!H5545</f>
        <v>2023-T6 Instate Construction Small-41</v>
      </c>
      <c r="H1964" s="77">
        <f t="shared" si="63"/>
        <v>1</v>
      </c>
      <c r="J1964" s="13"/>
      <c r="N1964" s="37"/>
      <c r="O1964" s="36"/>
    </row>
    <row r="1965" spans="1:15" ht="13.7" customHeight="1" x14ac:dyDescent="0.25">
      <c r="A1965" s="85">
        <f>'EMFAC2017EI-2011Class'!B5546</f>
        <v>2023</v>
      </c>
      <c r="B1965" s="86" t="str">
        <f>'EMFAC2017EI-2011Class'!C5546</f>
        <v>T6 Instate Construction Small</v>
      </c>
      <c r="C1965" s="85">
        <f>'EMFAC2017EI-2011Class'!D5546</f>
        <v>1981</v>
      </c>
      <c r="D1965" s="85">
        <f>'EMFAC2017EI-2011Class'!F5546</f>
        <v>42</v>
      </c>
      <c r="E1965" s="87" t="str">
        <f t="shared" si="62"/>
        <v>T6 Instate Construction Small-42</v>
      </c>
      <c r="F1965" s="88">
        <f>VLOOKUP(E1965,HD_Odo!$C$2:$D$1381,2,FALSE)</f>
        <v>400000</v>
      </c>
      <c r="G1965" s="92" t="str">
        <f>'EMFAC2017EI-2011Class'!H5546</f>
        <v>2023-T6 Instate Construction Small-42</v>
      </c>
      <c r="H1965" s="77">
        <f t="shared" si="63"/>
        <v>1</v>
      </c>
      <c r="J1965" s="13"/>
      <c r="N1965" s="37"/>
      <c r="O1965" s="36"/>
    </row>
    <row r="1966" spans="1:15" ht="13.7" customHeight="1" x14ac:dyDescent="0.25">
      <c r="A1966" s="85">
        <f>'EMFAC2017EI-2011Class'!B5547</f>
        <v>2023</v>
      </c>
      <c r="B1966" s="86" t="str">
        <f>'EMFAC2017EI-2011Class'!C5547</f>
        <v>T6 Instate Construction Small</v>
      </c>
      <c r="C1966" s="85">
        <f>'EMFAC2017EI-2011Class'!D5547</f>
        <v>1979</v>
      </c>
      <c r="D1966" s="85">
        <f>'EMFAC2017EI-2011Class'!F5547</f>
        <v>44</v>
      </c>
      <c r="E1966" s="87" t="str">
        <f t="shared" si="62"/>
        <v>T6 Instate Construction Small-44</v>
      </c>
      <c r="F1966" s="88">
        <f>VLOOKUP(E1966,HD_Odo!$C$2:$D$1381,2,FALSE)</f>
        <v>400000</v>
      </c>
      <c r="G1966" s="92" t="str">
        <f>'EMFAC2017EI-2011Class'!H5547</f>
        <v>2023-T6 Instate Construction Small-44</v>
      </c>
      <c r="H1966" s="77">
        <f t="shared" si="63"/>
        <v>1</v>
      </c>
      <c r="J1966" s="13"/>
      <c r="N1966" s="37"/>
      <c r="O1966" s="36"/>
    </row>
    <row r="1967" spans="1:15" ht="13.7" customHeight="1" x14ac:dyDescent="0.25">
      <c r="A1967" s="85">
        <f>'EMFAC2017EI-2011Class'!B5548</f>
        <v>2023</v>
      </c>
      <c r="B1967" s="86" t="str">
        <f>'EMFAC2017EI-2011Class'!C5548</f>
        <v>T6 Instate Heavy</v>
      </c>
      <c r="C1967" s="85">
        <f>'EMFAC2017EI-2011Class'!D5548</f>
        <v>2024</v>
      </c>
      <c r="D1967" s="85">
        <f>'EMFAC2017EI-2011Class'!F5548</f>
        <v>-1</v>
      </c>
      <c r="E1967" s="87" t="str">
        <f t="shared" si="62"/>
        <v>T6 Instate Heavy--1</v>
      </c>
      <c r="F1967" s="88">
        <f>VLOOKUP(E1967,HD_Odo!$C$2:$D$1381,2,FALSE)</f>
        <v>0</v>
      </c>
      <c r="G1967" s="92" t="str">
        <f>'EMFAC2017EI-2011Class'!H5548</f>
        <v>2023-T6 Instate Heavy--1</v>
      </c>
      <c r="H1967" s="77">
        <f t="shared" si="63"/>
        <v>1</v>
      </c>
      <c r="J1967" s="13"/>
      <c r="N1967" s="37"/>
      <c r="O1967" s="36"/>
    </row>
    <row r="1968" spans="1:15" ht="13.7" customHeight="1" x14ac:dyDescent="0.25">
      <c r="A1968" s="85">
        <f>'EMFAC2017EI-2011Class'!B5549</f>
        <v>2023</v>
      </c>
      <c r="B1968" s="86" t="str">
        <f>'EMFAC2017EI-2011Class'!C5549</f>
        <v>T6 Instate Heavy</v>
      </c>
      <c r="C1968" s="85">
        <f>'EMFAC2017EI-2011Class'!D5549</f>
        <v>2023</v>
      </c>
      <c r="D1968" s="85">
        <f>'EMFAC2017EI-2011Class'!F5549</f>
        <v>0</v>
      </c>
      <c r="E1968" s="87" t="str">
        <f t="shared" si="62"/>
        <v>T6 Instate Heavy-0</v>
      </c>
      <c r="F1968" s="88">
        <f>VLOOKUP(E1968,HD_Odo!$C$2:$D$1381,2,FALSE)</f>
        <v>26110</v>
      </c>
      <c r="G1968" s="92" t="str">
        <f>'EMFAC2017EI-2011Class'!H5549</f>
        <v>2023-T6 Instate Heavy-0</v>
      </c>
      <c r="H1968" s="77">
        <f t="shared" si="63"/>
        <v>0.94080590543063491</v>
      </c>
      <c r="J1968" s="13"/>
      <c r="N1968" s="37"/>
      <c r="O1968" s="36"/>
    </row>
    <row r="1969" spans="1:15" ht="13.7" customHeight="1" x14ac:dyDescent="0.25">
      <c r="A1969" s="85">
        <f>'EMFAC2017EI-2011Class'!B5550</f>
        <v>2023</v>
      </c>
      <c r="B1969" s="86" t="str">
        <f>'EMFAC2017EI-2011Class'!C5550</f>
        <v>T6 Instate Heavy</v>
      </c>
      <c r="C1969" s="85">
        <f>'EMFAC2017EI-2011Class'!D5550</f>
        <v>2022</v>
      </c>
      <c r="D1969" s="85">
        <f>'EMFAC2017EI-2011Class'!F5550</f>
        <v>1</v>
      </c>
      <c r="E1969" s="87" t="str">
        <f t="shared" si="62"/>
        <v>T6 Instate Heavy-1</v>
      </c>
      <c r="F1969" s="88">
        <f>VLOOKUP(E1969,HD_Odo!$C$2:$D$1381,2,FALSE)</f>
        <v>52220.02</v>
      </c>
      <c r="G1969" s="92" t="str">
        <f>'EMFAC2017EI-2011Class'!H5550</f>
        <v>2023-T6 Instate Heavy-1</v>
      </c>
      <c r="H1969" s="77">
        <f t="shared" si="63"/>
        <v>0.89827068929786458</v>
      </c>
      <c r="J1969" s="13"/>
      <c r="N1969" s="37"/>
      <c r="O1969" s="36"/>
    </row>
    <row r="1970" spans="1:15" ht="13.7" customHeight="1" x14ac:dyDescent="0.25">
      <c r="A1970" s="85">
        <f>'EMFAC2017EI-2011Class'!B5551</f>
        <v>2023</v>
      </c>
      <c r="B1970" s="86" t="str">
        <f>'EMFAC2017EI-2011Class'!C5551</f>
        <v>T6 Instate Heavy</v>
      </c>
      <c r="C1970" s="85">
        <f>'EMFAC2017EI-2011Class'!D5551</f>
        <v>2021</v>
      </c>
      <c r="D1970" s="85">
        <f>'EMFAC2017EI-2011Class'!F5551</f>
        <v>2</v>
      </c>
      <c r="E1970" s="87" t="str">
        <f t="shared" si="62"/>
        <v>T6 Instate Heavy-2</v>
      </c>
      <c r="F1970" s="88">
        <f>VLOOKUP(E1970,HD_Odo!$C$2:$D$1381,2,FALSE)</f>
        <v>78443.02</v>
      </c>
      <c r="G1970" s="92" t="str">
        <f>'EMFAC2017EI-2011Class'!H5551</f>
        <v>2023-T6 Instate Heavy-2</v>
      </c>
      <c r="H1970" s="77">
        <f t="shared" si="63"/>
        <v>0.86610797345042434</v>
      </c>
      <c r="J1970" s="13"/>
      <c r="N1970" s="37"/>
      <c r="O1970" s="36"/>
    </row>
    <row r="1971" spans="1:15" ht="13.7" customHeight="1" x14ac:dyDescent="0.25">
      <c r="A1971" s="85">
        <f>'EMFAC2017EI-2011Class'!B5552</f>
        <v>2023</v>
      </c>
      <c r="B1971" s="86" t="str">
        <f>'EMFAC2017EI-2011Class'!C5552</f>
        <v>T6 Instate Heavy</v>
      </c>
      <c r="C1971" s="85">
        <f>'EMFAC2017EI-2011Class'!D5552</f>
        <v>2020</v>
      </c>
      <c r="D1971" s="85">
        <f>'EMFAC2017EI-2011Class'!F5552</f>
        <v>3</v>
      </c>
      <c r="E1971" s="87" t="str">
        <f t="shared" si="62"/>
        <v>T6 Instate Heavy-3</v>
      </c>
      <c r="F1971" s="88">
        <f>VLOOKUP(E1971,HD_Odo!$C$2:$D$1381,2,FALSE)</f>
        <v>104183.02</v>
      </c>
      <c r="G1971" s="92" t="str">
        <f>'EMFAC2017EI-2011Class'!H5552</f>
        <v>2023-T6 Instate Heavy-3</v>
      </c>
      <c r="H1971" s="77">
        <f t="shared" si="63"/>
        <v>0.84144450385510128</v>
      </c>
      <c r="J1971" s="13"/>
      <c r="N1971" s="37"/>
      <c r="O1971" s="36"/>
    </row>
    <row r="1972" spans="1:15" ht="13.7" customHeight="1" x14ac:dyDescent="0.25">
      <c r="A1972" s="85">
        <f>'EMFAC2017EI-2011Class'!B5553</f>
        <v>2023</v>
      </c>
      <c r="B1972" s="86" t="str">
        <f>'EMFAC2017EI-2011Class'!C5553</f>
        <v>T6 Instate Heavy</v>
      </c>
      <c r="C1972" s="85">
        <f>'EMFAC2017EI-2011Class'!D5553</f>
        <v>2019</v>
      </c>
      <c r="D1972" s="85">
        <f>'EMFAC2017EI-2011Class'!F5553</f>
        <v>4</v>
      </c>
      <c r="E1972" s="87" t="str">
        <f t="shared" si="62"/>
        <v>T6 Instate Heavy-4</v>
      </c>
      <c r="F1972" s="88">
        <f>VLOOKUP(E1972,HD_Odo!$C$2:$D$1381,2,FALSE)</f>
        <v>129033.02</v>
      </c>
      <c r="G1972" s="92" t="str">
        <f>'EMFAC2017EI-2011Class'!H5553</f>
        <v>2023-T6 Instate Heavy-4</v>
      </c>
      <c r="H1972" s="77">
        <f t="shared" si="63"/>
        <v>0.82222503642483113</v>
      </c>
      <c r="J1972" s="13"/>
      <c r="N1972" s="37"/>
      <c r="O1972" s="36"/>
    </row>
    <row r="1973" spans="1:15" ht="13.7" customHeight="1" x14ac:dyDescent="0.25">
      <c r="A1973" s="85">
        <f>'EMFAC2017EI-2011Class'!B5554</f>
        <v>2023</v>
      </c>
      <c r="B1973" s="86" t="str">
        <f>'EMFAC2017EI-2011Class'!C5554</f>
        <v>T6 Instate Heavy</v>
      </c>
      <c r="C1973" s="85">
        <f>'EMFAC2017EI-2011Class'!D5554</f>
        <v>2018</v>
      </c>
      <c r="D1973" s="85">
        <f>'EMFAC2017EI-2011Class'!F5554</f>
        <v>5</v>
      </c>
      <c r="E1973" s="87" t="str">
        <f t="shared" si="62"/>
        <v>T6 Instate Heavy-5</v>
      </c>
      <c r="F1973" s="88">
        <f>VLOOKUP(E1973,HD_Odo!$C$2:$D$1381,2,FALSE)</f>
        <v>152742.01999999999</v>
      </c>
      <c r="G1973" s="92" t="str">
        <f>'EMFAC2017EI-2011Class'!H5554</f>
        <v>2023-T6 Instate Heavy-5</v>
      </c>
      <c r="H1973" s="77">
        <f t="shared" si="63"/>
        <v>0.80700059854122008</v>
      </c>
      <c r="J1973" s="13"/>
      <c r="N1973" s="37"/>
      <c r="O1973" s="36"/>
    </row>
    <row r="1974" spans="1:15" ht="13.7" customHeight="1" x14ac:dyDescent="0.25">
      <c r="A1974" s="85">
        <f>'EMFAC2017EI-2011Class'!B5555</f>
        <v>2023</v>
      </c>
      <c r="B1974" s="86" t="str">
        <f>'EMFAC2017EI-2011Class'!C5555</f>
        <v>T6 Instate Heavy</v>
      </c>
      <c r="C1974" s="85">
        <f>'EMFAC2017EI-2011Class'!D5555</f>
        <v>2017</v>
      </c>
      <c r="D1974" s="85">
        <f>'EMFAC2017EI-2011Class'!F5555</f>
        <v>6</v>
      </c>
      <c r="E1974" s="87" t="str">
        <f t="shared" si="62"/>
        <v>T6 Instate Heavy-6</v>
      </c>
      <c r="F1974" s="88">
        <f>VLOOKUP(E1974,HD_Odo!$C$2:$D$1381,2,FALSE)</f>
        <v>175186.02</v>
      </c>
      <c r="G1974" s="92" t="str">
        <f>'EMFAC2017EI-2011Class'!H5555</f>
        <v>2023-T6 Instate Heavy-6</v>
      </c>
      <c r="H1974" s="77">
        <f t="shared" si="63"/>
        <v>0.79474444997940974</v>
      </c>
      <c r="J1974" s="13"/>
      <c r="N1974" s="37"/>
      <c r="O1974" s="36"/>
    </row>
    <row r="1975" spans="1:15" ht="13.7" customHeight="1" x14ac:dyDescent="0.25">
      <c r="A1975" s="85">
        <f>'EMFAC2017EI-2011Class'!B5556</f>
        <v>2023</v>
      </c>
      <c r="B1975" s="86" t="str">
        <f>'EMFAC2017EI-2011Class'!C5556</f>
        <v>T6 Instate Heavy</v>
      </c>
      <c r="C1975" s="85">
        <f>'EMFAC2017EI-2011Class'!D5556</f>
        <v>2016</v>
      </c>
      <c r="D1975" s="85">
        <f>'EMFAC2017EI-2011Class'!F5556</f>
        <v>7</v>
      </c>
      <c r="E1975" s="87" t="str">
        <f t="shared" si="62"/>
        <v>T6 Instate Heavy-7</v>
      </c>
      <c r="F1975" s="88">
        <f>VLOOKUP(E1975,HD_Odo!$C$2:$D$1381,2,FALSE)</f>
        <v>196337.04</v>
      </c>
      <c r="G1975" s="92" t="str">
        <f>'EMFAC2017EI-2011Class'!H5556</f>
        <v>2023-T6 Instate Heavy-7</v>
      </c>
      <c r="H1975" s="77">
        <f t="shared" si="63"/>
        <v>0.78472173003245815</v>
      </c>
      <c r="J1975" s="13"/>
      <c r="N1975" s="37"/>
      <c r="O1975" s="36"/>
    </row>
    <row r="1976" spans="1:15" ht="13.7" customHeight="1" x14ac:dyDescent="0.25">
      <c r="A1976" s="85">
        <f>'EMFAC2017EI-2011Class'!B5557</f>
        <v>2023</v>
      </c>
      <c r="B1976" s="86" t="str">
        <f>'EMFAC2017EI-2011Class'!C5557</f>
        <v>T6 Instate Heavy</v>
      </c>
      <c r="C1976" s="85">
        <f>'EMFAC2017EI-2011Class'!D5557</f>
        <v>2015</v>
      </c>
      <c r="D1976" s="85">
        <f>'EMFAC2017EI-2011Class'!F5557</f>
        <v>8</v>
      </c>
      <c r="E1976" s="87" t="str">
        <f t="shared" si="62"/>
        <v>T6 Instate Heavy-8</v>
      </c>
      <c r="F1976" s="88">
        <f>VLOOKUP(E1976,HD_Odo!$C$2:$D$1381,2,FALSE)</f>
        <v>216233.04</v>
      </c>
      <c r="G1976" s="92" t="str">
        <f>'EMFAC2017EI-2011Class'!H5557</f>
        <v>2023-T6 Instate Heavy-8</v>
      </c>
      <c r="H1976" s="77">
        <f t="shared" si="63"/>
        <v>0.77640078188949657</v>
      </c>
      <c r="J1976" s="13"/>
      <c r="N1976" s="37"/>
      <c r="O1976" s="36"/>
    </row>
    <row r="1977" spans="1:15" ht="13.7" customHeight="1" x14ac:dyDescent="0.25">
      <c r="A1977" s="85">
        <f>'EMFAC2017EI-2011Class'!B5558</f>
        <v>2023</v>
      </c>
      <c r="B1977" s="86" t="str">
        <f>'EMFAC2017EI-2011Class'!C5558</f>
        <v>T6 Instate Heavy</v>
      </c>
      <c r="C1977" s="85">
        <f>'EMFAC2017EI-2011Class'!D5558</f>
        <v>2014</v>
      </c>
      <c r="D1977" s="85">
        <f>'EMFAC2017EI-2011Class'!F5558</f>
        <v>9</v>
      </c>
      <c r="E1977" s="87" t="str">
        <f t="shared" si="62"/>
        <v>T6 Instate Heavy-9</v>
      </c>
      <c r="F1977" s="88">
        <f>VLOOKUP(E1977,HD_Odo!$C$2:$D$1381,2,FALSE)</f>
        <v>234945.04</v>
      </c>
      <c r="G1977" s="92" t="str">
        <f>'EMFAC2017EI-2011Class'!H5558</f>
        <v>2023-T6 Instate Heavy-9</v>
      </c>
      <c r="H1977" s="77">
        <f t="shared" si="63"/>
        <v>0.76939541386575383</v>
      </c>
      <c r="J1977" s="13"/>
      <c r="N1977" s="37"/>
      <c r="O1977" s="36"/>
    </row>
    <row r="1978" spans="1:15" ht="13.7" customHeight="1" x14ac:dyDescent="0.25">
      <c r="A1978" s="85">
        <f>'EMFAC2017EI-2011Class'!B5559</f>
        <v>2023</v>
      </c>
      <c r="B1978" s="86" t="str">
        <f>'EMFAC2017EI-2011Class'!C5559</f>
        <v>T6 Instate Heavy</v>
      </c>
      <c r="C1978" s="85">
        <f>'EMFAC2017EI-2011Class'!D5559</f>
        <v>2013</v>
      </c>
      <c r="D1978" s="85">
        <f>'EMFAC2017EI-2011Class'!F5559</f>
        <v>10</v>
      </c>
      <c r="E1978" s="87" t="str">
        <f t="shared" si="62"/>
        <v>T6 Instate Heavy-10</v>
      </c>
      <c r="F1978" s="88">
        <f>VLOOKUP(E1978,HD_Odo!$C$2:$D$1381,2,FALSE)</f>
        <v>252551.04000000001</v>
      </c>
      <c r="G1978" s="92" t="str">
        <f>'EMFAC2017EI-2011Class'!H5559</f>
        <v>2023-T6 Instate Heavy-10</v>
      </c>
      <c r="H1978" s="77">
        <f t="shared" si="63"/>
        <v>0.73382037551229906</v>
      </c>
      <c r="J1978" s="13"/>
      <c r="N1978" s="37"/>
      <c r="O1978" s="36"/>
    </row>
    <row r="1979" spans="1:15" ht="13.7" customHeight="1" x14ac:dyDescent="0.25">
      <c r="A1979" s="85">
        <f>'EMFAC2017EI-2011Class'!B5560</f>
        <v>2023</v>
      </c>
      <c r="B1979" s="86" t="str">
        <f>'EMFAC2017EI-2011Class'!C5560</f>
        <v>T6 Instate Heavy</v>
      </c>
      <c r="C1979" s="85">
        <f>'EMFAC2017EI-2011Class'!D5560</f>
        <v>2012</v>
      </c>
      <c r="D1979" s="85">
        <f>'EMFAC2017EI-2011Class'!F5560</f>
        <v>11</v>
      </c>
      <c r="E1979" s="87" t="str">
        <f t="shared" si="62"/>
        <v>T6 Instate Heavy-11</v>
      </c>
      <c r="F1979" s="88">
        <f>VLOOKUP(E1979,HD_Odo!$C$2:$D$1381,2,FALSE)</f>
        <v>269102.03999999998</v>
      </c>
      <c r="G1979" s="92" t="str">
        <f>'EMFAC2017EI-2011Class'!H5560</f>
        <v>2023-T6 Instate Heavy-11</v>
      </c>
      <c r="H1979" s="77">
        <f t="shared" si="63"/>
        <v>0.72958245071442673</v>
      </c>
      <c r="J1979" s="13"/>
      <c r="N1979" s="37"/>
      <c r="O1979" s="36"/>
    </row>
    <row r="1980" spans="1:15" ht="13.7" customHeight="1" x14ac:dyDescent="0.25">
      <c r="A1980" s="85">
        <f>'EMFAC2017EI-2011Class'!B5561</f>
        <v>2023</v>
      </c>
      <c r="B1980" s="86" t="str">
        <f>'EMFAC2017EI-2011Class'!C5561</f>
        <v>T6 Instate Heavy</v>
      </c>
      <c r="C1980" s="85">
        <f>'EMFAC2017EI-2011Class'!D5561</f>
        <v>2011</v>
      </c>
      <c r="D1980" s="85">
        <f>'EMFAC2017EI-2011Class'!F5561</f>
        <v>12</v>
      </c>
      <c r="E1980" s="87" t="str">
        <f t="shared" si="62"/>
        <v>T6 Instate Heavy-12</v>
      </c>
      <c r="F1980" s="88">
        <f>VLOOKUP(E1980,HD_Odo!$C$2:$D$1381,2,FALSE)</f>
        <v>284592.03999999998</v>
      </c>
      <c r="G1980" s="92" t="str">
        <f>'EMFAC2017EI-2011Class'!H5561</f>
        <v>2023-T6 Instate Heavy-12</v>
      </c>
      <c r="H1980" s="77">
        <f t="shared" si="63"/>
        <v>0.72595878680211723</v>
      </c>
      <c r="J1980" s="13"/>
      <c r="N1980" s="37"/>
      <c r="O1980" s="36"/>
    </row>
    <row r="1981" spans="1:15" ht="13.7" customHeight="1" x14ac:dyDescent="0.25">
      <c r="A1981" s="85">
        <f>'EMFAC2017EI-2011Class'!B5562</f>
        <v>2023</v>
      </c>
      <c r="B1981" s="86" t="str">
        <f>'EMFAC2017EI-2011Class'!C5562</f>
        <v>T6 Instate Heavy</v>
      </c>
      <c r="C1981" s="85">
        <f>'EMFAC2017EI-2011Class'!D5562</f>
        <v>2010</v>
      </c>
      <c r="D1981" s="85">
        <f>'EMFAC2017EI-2011Class'!F5562</f>
        <v>13</v>
      </c>
      <c r="E1981" s="87" t="str">
        <f t="shared" si="62"/>
        <v>T6 Instate Heavy-13</v>
      </c>
      <c r="F1981" s="88">
        <f>VLOOKUP(E1981,HD_Odo!$C$2:$D$1381,2,FALSE)</f>
        <v>298930.03999999998</v>
      </c>
      <c r="G1981" s="92" t="str">
        <f>'EMFAC2017EI-2011Class'!H5562</f>
        <v>2023-T6 Instate Heavy-13</v>
      </c>
      <c r="H1981" s="77">
        <f t="shared" si="63"/>
        <v>0.76568751047471462</v>
      </c>
      <c r="J1981" s="13"/>
      <c r="N1981" s="37"/>
      <c r="O1981" s="36"/>
    </row>
    <row r="1982" spans="1:15" ht="13.7" customHeight="1" x14ac:dyDescent="0.25">
      <c r="A1982" s="85">
        <f>'EMFAC2017EI-2011Class'!B5563</f>
        <v>2023</v>
      </c>
      <c r="B1982" s="86" t="str">
        <f>'EMFAC2017EI-2011Class'!C5563</f>
        <v>T6 Instate Heavy</v>
      </c>
      <c r="C1982" s="85">
        <f>'EMFAC2017EI-2011Class'!D5563</f>
        <v>2009</v>
      </c>
      <c r="D1982" s="85">
        <f>'EMFAC2017EI-2011Class'!F5563</f>
        <v>14</v>
      </c>
      <c r="E1982" s="87" t="str">
        <f t="shared" si="62"/>
        <v>T6 Instate Heavy-14</v>
      </c>
      <c r="F1982" s="88">
        <f>VLOOKUP(E1982,HD_Odo!$C$2:$D$1381,2,FALSE)</f>
        <v>311906.03999999998</v>
      </c>
      <c r="G1982" s="92" t="str">
        <f>'EMFAC2017EI-2011Class'!H5563</f>
        <v>2023-T6 Instate Heavy-14</v>
      </c>
      <c r="H1982" s="77">
        <f t="shared" si="63"/>
        <v>0.7618807100608701</v>
      </c>
      <c r="J1982" s="13"/>
      <c r="N1982" s="37"/>
      <c r="O1982" s="36"/>
    </row>
    <row r="1983" spans="1:15" ht="13.7" customHeight="1" x14ac:dyDescent="0.25">
      <c r="A1983" s="85">
        <f>'EMFAC2017EI-2011Class'!B5564</f>
        <v>2023</v>
      </c>
      <c r="B1983" s="86" t="str">
        <f>'EMFAC2017EI-2011Class'!C5564</f>
        <v>T6 Instate Heavy</v>
      </c>
      <c r="C1983" s="85">
        <f>'EMFAC2017EI-2011Class'!D5564</f>
        <v>2008</v>
      </c>
      <c r="D1983" s="85">
        <f>'EMFAC2017EI-2011Class'!F5564</f>
        <v>15</v>
      </c>
      <c r="E1983" s="87" t="str">
        <f t="shared" si="62"/>
        <v>T6 Instate Heavy-15</v>
      </c>
      <c r="F1983" s="88">
        <f>VLOOKUP(E1983,HD_Odo!$C$2:$D$1381,2,FALSE)</f>
        <v>323163.03999999998</v>
      </c>
      <c r="G1983" s="92" t="str">
        <f>'EMFAC2017EI-2011Class'!H5564</f>
        <v>2023-T6 Instate Heavy-15</v>
      </c>
      <c r="H1983" s="77">
        <f t="shared" si="63"/>
        <v>0.75873522011184957</v>
      </c>
      <c r="J1983" s="13"/>
      <c r="N1983" s="37"/>
      <c r="O1983" s="36"/>
    </row>
    <row r="1984" spans="1:15" ht="13.7" customHeight="1" x14ac:dyDescent="0.25">
      <c r="A1984" s="85">
        <f>'EMFAC2017EI-2011Class'!B5565</f>
        <v>2023</v>
      </c>
      <c r="B1984" s="86" t="str">
        <f>'EMFAC2017EI-2011Class'!C5565</f>
        <v>T6 Instate Heavy</v>
      </c>
      <c r="C1984" s="85">
        <f>'EMFAC2017EI-2011Class'!D5565</f>
        <v>2007</v>
      </c>
      <c r="D1984" s="85">
        <f>'EMFAC2017EI-2011Class'!F5565</f>
        <v>16</v>
      </c>
      <c r="E1984" s="87" t="str">
        <f t="shared" si="62"/>
        <v>T6 Instate Heavy-16</v>
      </c>
      <c r="F1984" s="88">
        <f>VLOOKUP(E1984,HD_Odo!$C$2:$D$1381,2,FALSE)</f>
        <v>334374.03999999998</v>
      </c>
      <c r="G1984" s="92" t="str">
        <f>'EMFAC2017EI-2011Class'!H5565</f>
        <v>2023-T6 Instate Heavy-16</v>
      </c>
      <c r="H1984" s="77">
        <f t="shared" si="63"/>
        <v>0.85532038482927886</v>
      </c>
      <c r="J1984" s="13"/>
      <c r="N1984" s="37"/>
      <c r="O1984" s="36"/>
    </row>
    <row r="1985" spans="1:15" ht="13.7" customHeight="1" x14ac:dyDescent="0.25">
      <c r="A1985" s="85">
        <f>'EMFAC2017EI-2011Class'!B5566</f>
        <v>2023</v>
      </c>
      <c r="B1985" s="86" t="str">
        <f>'EMFAC2017EI-2011Class'!C5566</f>
        <v>T6 Instate Heavy</v>
      </c>
      <c r="C1985" s="85">
        <f>'EMFAC2017EI-2011Class'!D5566</f>
        <v>2006</v>
      </c>
      <c r="D1985" s="85">
        <f>'EMFAC2017EI-2011Class'!F5566</f>
        <v>17</v>
      </c>
      <c r="E1985" s="87" t="str">
        <f t="shared" si="62"/>
        <v>T6 Instate Heavy-17</v>
      </c>
      <c r="F1985" s="88">
        <f>VLOOKUP(E1985,HD_Odo!$C$2:$D$1381,2,FALSE)</f>
        <v>345539.04</v>
      </c>
      <c r="G1985" s="92" t="str">
        <f>'EMFAC2017EI-2011Class'!H5566</f>
        <v>2023-T6 Instate Heavy-17</v>
      </c>
      <c r="H1985" s="77">
        <f t="shared" si="63"/>
        <v>0.85324422197962657</v>
      </c>
      <c r="J1985" s="13"/>
      <c r="N1985" s="37"/>
      <c r="O1985" s="36"/>
    </row>
    <row r="1986" spans="1:15" ht="13.7" customHeight="1" x14ac:dyDescent="0.25">
      <c r="A1986" s="85">
        <f>'EMFAC2017EI-2011Class'!B5567</f>
        <v>2023</v>
      </c>
      <c r="B1986" s="86" t="str">
        <f>'EMFAC2017EI-2011Class'!C5567</f>
        <v>T6 Instate Heavy</v>
      </c>
      <c r="C1986" s="85">
        <f>'EMFAC2017EI-2011Class'!D5567</f>
        <v>2005</v>
      </c>
      <c r="D1986" s="85">
        <f>'EMFAC2017EI-2011Class'!F5567</f>
        <v>18</v>
      </c>
      <c r="E1986" s="87" t="str">
        <f t="shared" si="62"/>
        <v>T6 Instate Heavy-18</v>
      </c>
      <c r="F1986" s="88">
        <f>VLOOKUP(E1986,HD_Odo!$C$2:$D$1381,2,FALSE)</f>
        <v>356652.04</v>
      </c>
      <c r="G1986" s="92" t="str">
        <f>'EMFAC2017EI-2011Class'!H5567</f>
        <v>2023-T6 Instate Heavy-18</v>
      </c>
      <c r="H1986" s="77">
        <f t="shared" si="63"/>
        <v>0.85125233517705556</v>
      </c>
      <c r="J1986" s="13"/>
      <c r="N1986" s="37"/>
      <c r="O1986" s="36"/>
    </row>
    <row r="1987" spans="1:15" ht="13.7" customHeight="1" x14ac:dyDescent="0.25">
      <c r="A1987" s="85">
        <f>'EMFAC2017EI-2011Class'!B5568</f>
        <v>2023</v>
      </c>
      <c r="B1987" s="86" t="str">
        <f>'EMFAC2017EI-2011Class'!C5568</f>
        <v>T6 Instate Heavy</v>
      </c>
      <c r="C1987" s="85">
        <f>'EMFAC2017EI-2011Class'!D5568</f>
        <v>2004</v>
      </c>
      <c r="D1987" s="85">
        <f>'EMFAC2017EI-2011Class'!F5568</f>
        <v>19</v>
      </c>
      <c r="E1987" s="87" t="str">
        <f t="shared" si="62"/>
        <v>T6 Instate Heavy-19</v>
      </c>
      <c r="F1987" s="88">
        <f>VLOOKUP(E1987,HD_Odo!$C$2:$D$1381,2,FALSE)</f>
        <v>367703.03999999998</v>
      </c>
      <c r="G1987" s="92" t="str">
        <f>'EMFAC2017EI-2011Class'!H5568</f>
        <v>2023-T6 Instate Heavy-19</v>
      </c>
      <c r="H1987" s="77">
        <f t="shared" si="63"/>
        <v>0.84934145533361638</v>
      </c>
      <c r="J1987" s="13"/>
      <c r="N1987" s="37"/>
      <c r="O1987" s="36"/>
    </row>
    <row r="1988" spans="1:15" ht="13.7" customHeight="1" x14ac:dyDescent="0.25">
      <c r="A1988" s="85">
        <f>'EMFAC2017EI-2011Class'!B5569</f>
        <v>2023</v>
      </c>
      <c r="B1988" s="86" t="str">
        <f>'EMFAC2017EI-2011Class'!C5569</f>
        <v>T6 Instate Heavy</v>
      </c>
      <c r="C1988" s="85">
        <f>'EMFAC2017EI-2011Class'!D5569</f>
        <v>2003</v>
      </c>
      <c r="D1988" s="85">
        <f>'EMFAC2017EI-2011Class'!F5569</f>
        <v>20</v>
      </c>
      <c r="E1988" s="87" t="str">
        <f t="shared" si="62"/>
        <v>T6 Instate Heavy-20</v>
      </c>
      <c r="F1988" s="88">
        <f>VLOOKUP(E1988,HD_Odo!$C$2:$D$1381,2,FALSE)</f>
        <v>378676.04</v>
      </c>
      <c r="G1988" s="92" t="str">
        <f>'EMFAC2017EI-2011Class'!H5569</f>
        <v>2023-T6 Instate Heavy-20</v>
      </c>
      <c r="H1988" s="77">
        <f t="shared" si="63"/>
        <v>0.90689595117428967</v>
      </c>
      <c r="J1988" s="13"/>
      <c r="N1988" s="37"/>
      <c r="O1988" s="36"/>
    </row>
    <row r="1989" spans="1:15" ht="13.7" customHeight="1" x14ac:dyDescent="0.25">
      <c r="A1989" s="85">
        <f>'EMFAC2017EI-2011Class'!B5570</f>
        <v>2023</v>
      </c>
      <c r="B1989" s="86" t="str">
        <f>'EMFAC2017EI-2011Class'!C5570</f>
        <v>T6 Instate Heavy</v>
      </c>
      <c r="C1989" s="85">
        <f>'EMFAC2017EI-2011Class'!D5570</f>
        <v>2002</v>
      </c>
      <c r="D1989" s="85">
        <f>'EMFAC2017EI-2011Class'!F5570</f>
        <v>21</v>
      </c>
      <c r="E1989" s="87" t="str">
        <f t="shared" si="62"/>
        <v>T6 Instate Heavy-21</v>
      </c>
      <c r="F1989" s="88">
        <f>VLOOKUP(E1989,HD_Odo!$C$2:$D$1381,2,FALSE)</f>
        <v>389550.04</v>
      </c>
      <c r="G1989" s="92" t="str">
        <f>'EMFAC2017EI-2011Class'!H5570</f>
        <v>2023-T6 Instate Heavy-21</v>
      </c>
      <c r="H1989" s="77">
        <f t="shared" si="63"/>
        <v>0.9059062779599687</v>
      </c>
      <c r="J1989" s="13"/>
      <c r="N1989" s="37"/>
      <c r="O1989" s="36"/>
    </row>
    <row r="1990" spans="1:15" ht="13.7" customHeight="1" x14ac:dyDescent="0.25">
      <c r="A1990" s="85">
        <f>'EMFAC2017EI-2011Class'!B5571</f>
        <v>2023</v>
      </c>
      <c r="B1990" s="86" t="str">
        <f>'EMFAC2017EI-2011Class'!C5571</f>
        <v>T6 Instate Heavy</v>
      </c>
      <c r="C1990" s="85">
        <f>'EMFAC2017EI-2011Class'!D5571</f>
        <v>2001</v>
      </c>
      <c r="D1990" s="85">
        <f>'EMFAC2017EI-2011Class'!F5571</f>
        <v>22</v>
      </c>
      <c r="E1990" s="87" t="str">
        <f t="shared" si="62"/>
        <v>T6 Instate Heavy-22</v>
      </c>
      <c r="F1990" s="88">
        <f>VLOOKUP(E1990,HD_Odo!$C$2:$D$1381,2,FALSE)</f>
        <v>400000</v>
      </c>
      <c r="G1990" s="92" t="str">
        <f>'EMFAC2017EI-2011Class'!H5571</f>
        <v>2023-T6 Instate Heavy-22</v>
      </c>
      <c r="H1990" s="77">
        <f t="shared" si="63"/>
        <v>0.90498744325929192</v>
      </c>
      <c r="J1990" s="13"/>
      <c r="N1990" s="37"/>
      <c r="O1990" s="36"/>
    </row>
    <row r="1991" spans="1:15" ht="13.7" customHeight="1" x14ac:dyDescent="0.25">
      <c r="A1991" s="85">
        <f>'EMFAC2017EI-2011Class'!B5572</f>
        <v>2023</v>
      </c>
      <c r="B1991" s="86" t="str">
        <f>'EMFAC2017EI-2011Class'!C5572</f>
        <v>T6 Instate Heavy</v>
      </c>
      <c r="C1991" s="85">
        <f>'EMFAC2017EI-2011Class'!D5572</f>
        <v>2000</v>
      </c>
      <c r="D1991" s="85">
        <f>'EMFAC2017EI-2011Class'!F5572</f>
        <v>23</v>
      </c>
      <c r="E1991" s="87" t="str">
        <f t="shared" si="62"/>
        <v>T6 Instate Heavy-23</v>
      </c>
      <c r="F1991" s="88">
        <f>VLOOKUP(E1991,HD_Odo!$C$2:$D$1381,2,FALSE)</f>
        <v>400000</v>
      </c>
      <c r="G1991" s="92" t="str">
        <f>'EMFAC2017EI-2011Class'!H5572</f>
        <v>2023-T6 Instate Heavy-23</v>
      </c>
      <c r="H1991" s="77">
        <f t="shared" si="63"/>
        <v>0.90498744325929192</v>
      </c>
      <c r="J1991" s="13"/>
      <c r="N1991" s="37"/>
      <c r="O1991" s="36"/>
    </row>
    <row r="1992" spans="1:15" ht="13.7" customHeight="1" x14ac:dyDescent="0.25">
      <c r="A1992" s="85">
        <f>'EMFAC2017EI-2011Class'!B5573</f>
        <v>2023</v>
      </c>
      <c r="B1992" s="86" t="str">
        <f>'EMFAC2017EI-2011Class'!C5573</f>
        <v>T6 Instate Heavy</v>
      </c>
      <c r="C1992" s="85">
        <f>'EMFAC2017EI-2011Class'!D5573</f>
        <v>1999</v>
      </c>
      <c r="D1992" s="85">
        <f>'EMFAC2017EI-2011Class'!F5573</f>
        <v>24</v>
      </c>
      <c r="E1992" s="87" t="str">
        <f t="shared" si="62"/>
        <v>T6 Instate Heavy-24</v>
      </c>
      <c r="F1992" s="88">
        <f>VLOOKUP(E1992,HD_Odo!$C$2:$D$1381,2,FALSE)</f>
        <v>400000</v>
      </c>
      <c r="G1992" s="92" t="str">
        <f>'EMFAC2017EI-2011Class'!H5573</f>
        <v>2023-T6 Instate Heavy-24</v>
      </c>
      <c r="H1992" s="77">
        <f t="shared" si="63"/>
        <v>0.90498744325929192</v>
      </c>
      <c r="J1992" s="13"/>
      <c r="N1992" s="37"/>
      <c r="O1992" s="36"/>
    </row>
    <row r="1993" spans="1:15" ht="13.7" customHeight="1" x14ac:dyDescent="0.25">
      <c r="A1993" s="85">
        <f>'EMFAC2017EI-2011Class'!B5574</f>
        <v>2023</v>
      </c>
      <c r="B1993" s="86" t="str">
        <f>'EMFAC2017EI-2011Class'!C5574</f>
        <v>T6 Instate Heavy</v>
      </c>
      <c r="C1993" s="85">
        <f>'EMFAC2017EI-2011Class'!D5574</f>
        <v>1998</v>
      </c>
      <c r="D1993" s="85">
        <f>'EMFAC2017EI-2011Class'!F5574</f>
        <v>25</v>
      </c>
      <c r="E1993" s="87" t="str">
        <f t="shared" si="62"/>
        <v>T6 Instate Heavy-25</v>
      </c>
      <c r="F1993" s="88">
        <f>VLOOKUP(E1993,HD_Odo!$C$2:$D$1381,2,FALSE)</f>
        <v>400000</v>
      </c>
      <c r="G1993" s="92" t="str">
        <f>'EMFAC2017EI-2011Class'!H5574</f>
        <v>2023-T6 Instate Heavy-25</v>
      </c>
      <c r="H1993" s="77">
        <f t="shared" si="63"/>
        <v>0.90498744325929192</v>
      </c>
      <c r="J1993" s="13"/>
      <c r="N1993" s="37"/>
      <c r="O1993" s="36"/>
    </row>
    <row r="1994" spans="1:15" ht="13.7" customHeight="1" x14ac:dyDescent="0.25">
      <c r="A1994" s="85">
        <f>'EMFAC2017EI-2011Class'!B5575</f>
        <v>2023</v>
      </c>
      <c r="B1994" s="86" t="str">
        <f>'EMFAC2017EI-2011Class'!C5575</f>
        <v>T6 Instate Heavy</v>
      </c>
      <c r="C1994" s="85">
        <f>'EMFAC2017EI-2011Class'!D5575</f>
        <v>1997</v>
      </c>
      <c r="D1994" s="85">
        <f>'EMFAC2017EI-2011Class'!F5575</f>
        <v>26</v>
      </c>
      <c r="E1994" s="87" t="str">
        <f t="shared" si="62"/>
        <v>T6 Instate Heavy-26</v>
      </c>
      <c r="F1994" s="88">
        <f>VLOOKUP(E1994,HD_Odo!$C$2:$D$1381,2,FALSE)</f>
        <v>400000</v>
      </c>
      <c r="G1994" s="92" t="str">
        <f>'EMFAC2017EI-2011Class'!H5575</f>
        <v>2023-T6 Instate Heavy-26</v>
      </c>
      <c r="H1994" s="77">
        <f t="shared" si="63"/>
        <v>0.90498744325929192</v>
      </c>
      <c r="J1994" s="13"/>
      <c r="N1994" s="37"/>
      <c r="O1994" s="36"/>
    </row>
    <row r="1995" spans="1:15" ht="13.7" customHeight="1" x14ac:dyDescent="0.25">
      <c r="A1995" s="85">
        <f>'EMFAC2017EI-2011Class'!B5576</f>
        <v>2023</v>
      </c>
      <c r="B1995" s="86" t="str">
        <f>'EMFAC2017EI-2011Class'!C5576</f>
        <v>T6 Instate Heavy</v>
      </c>
      <c r="C1995" s="85">
        <f>'EMFAC2017EI-2011Class'!D5576</f>
        <v>1996</v>
      </c>
      <c r="D1995" s="85">
        <f>'EMFAC2017EI-2011Class'!F5576</f>
        <v>27</v>
      </c>
      <c r="E1995" s="87" t="str">
        <f t="shared" ref="E1995:E2058" si="64">CONCATENATE(B1995,"-",D1995)</f>
        <v>T6 Instate Heavy-27</v>
      </c>
      <c r="F1995" s="88">
        <f>VLOOKUP(E1995,HD_Odo!$C$2:$D$1381,2,FALSE)</f>
        <v>400000</v>
      </c>
      <c r="G1995" s="92" t="str">
        <f>'EMFAC2017EI-2011Class'!H5576</f>
        <v>2023-T6 Instate Heavy-27</v>
      </c>
      <c r="H1995" s="77">
        <f t="shared" si="63"/>
        <v>0.90498744325929192</v>
      </c>
      <c r="J1995" s="13"/>
      <c r="N1995" s="37"/>
      <c r="O1995" s="36"/>
    </row>
    <row r="1996" spans="1:15" ht="13.7" customHeight="1" x14ac:dyDescent="0.25">
      <c r="A1996" s="85">
        <f>'EMFAC2017EI-2011Class'!B5577</f>
        <v>2023</v>
      </c>
      <c r="B1996" s="86" t="str">
        <f>'EMFAC2017EI-2011Class'!C5577</f>
        <v>T6 Instate Heavy</v>
      </c>
      <c r="C1996" s="85">
        <f>'EMFAC2017EI-2011Class'!D5577</f>
        <v>1995</v>
      </c>
      <c r="D1996" s="85">
        <f>'EMFAC2017EI-2011Class'!F5577</f>
        <v>28</v>
      </c>
      <c r="E1996" s="87" t="str">
        <f t="shared" si="64"/>
        <v>T6 Instate Heavy-28</v>
      </c>
      <c r="F1996" s="88">
        <f>VLOOKUP(E1996,HD_Odo!$C$2:$D$1381,2,FALSE)</f>
        <v>400000</v>
      </c>
      <c r="G1996" s="92" t="str">
        <f>'EMFAC2017EI-2011Class'!H5577</f>
        <v>2023-T6 Instate Heavy-28</v>
      </c>
      <c r="H1996" s="77">
        <f t="shared" si="63"/>
        <v>0.90498744325929192</v>
      </c>
      <c r="J1996" s="13"/>
      <c r="N1996" s="37"/>
      <c r="O1996" s="36"/>
    </row>
    <row r="1997" spans="1:15" ht="13.7" customHeight="1" x14ac:dyDescent="0.25">
      <c r="A1997" s="85">
        <f>'EMFAC2017EI-2011Class'!B5578</f>
        <v>2023</v>
      </c>
      <c r="B1997" s="86" t="str">
        <f>'EMFAC2017EI-2011Class'!C5578</f>
        <v>T6 Instate Heavy</v>
      </c>
      <c r="C1997" s="85">
        <f>'EMFAC2017EI-2011Class'!D5578</f>
        <v>1994</v>
      </c>
      <c r="D1997" s="85">
        <f>'EMFAC2017EI-2011Class'!F5578</f>
        <v>29</v>
      </c>
      <c r="E1997" s="87" t="str">
        <f t="shared" si="64"/>
        <v>T6 Instate Heavy-29</v>
      </c>
      <c r="F1997" s="88">
        <f>VLOOKUP(E1997,HD_Odo!$C$2:$D$1381,2,FALSE)</f>
        <v>400000</v>
      </c>
      <c r="G1997" s="92" t="str">
        <f>'EMFAC2017EI-2011Class'!H5578</f>
        <v>2023-T6 Instate Heavy-29</v>
      </c>
      <c r="H1997" s="77">
        <f t="shared" si="63"/>
        <v>0.90498744325929192</v>
      </c>
      <c r="J1997" s="13"/>
      <c r="N1997" s="37"/>
      <c r="O1997" s="36"/>
    </row>
    <row r="1998" spans="1:15" ht="13.7" customHeight="1" x14ac:dyDescent="0.25">
      <c r="A1998" s="85">
        <f>'EMFAC2017EI-2011Class'!B5579</f>
        <v>2023</v>
      </c>
      <c r="B1998" s="86" t="str">
        <f>'EMFAC2017EI-2011Class'!C5579</f>
        <v>T6 Instate Heavy</v>
      </c>
      <c r="C1998" s="85">
        <f>'EMFAC2017EI-2011Class'!D5579</f>
        <v>1993</v>
      </c>
      <c r="D1998" s="85">
        <f>'EMFAC2017EI-2011Class'!F5579</f>
        <v>30</v>
      </c>
      <c r="E1998" s="87" t="str">
        <f t="shared" si="64"/>
        <v>T6 Instate Heavy-30</v>
      </c>
      <c r="F1998" s="88">
        <f>VLOOKUP(E1998,HD_Odo!$C$2:$D$1381,2,FALSE)</f>
        <v>400000</v>
      </c>
      <c r="G1998" s="92" t="str">
        <f>'EMFAC2017EI-2011Class'!H5579</f>
        <v>2023-T6 Instate Heavy-30</v>
      </c>
      <c r="H1998" s="77">
        <f t="shared" si="63"/>
        <v>1</v>
      </c>
      <c r="J1998" s="13"/>
      <c r="N1998" s="37"/>
      <c r="O1998" s="36"/>
    </row>
    <row r="1999" spans="1:15" ht="13.7" customHeight="1" x14ac:dyDescent="0.25">
      <c r="A1999" s="85">
        <f>'EMFAC2017EI-2011Class'!B5580</f>
        <v>2023</v>
      </c>
      <c r="B1999" s="86" t="str">
        <f>'EMFAC2017EI-2011Class'!C5580</f>
        <v>T6 Instate Heavy</v>
      </c>
      <c r="C1999" s="85">
        <f>'EMFAC2017EI-2011Class'!D5580</f>
        <v>1992</v>
      </c>
      <c r="D1999" s="85">
        <f>'EMFAC2017EI-2011Class'!F5580</f>
        <v>31</v>
      </c>
      <c r="E1999" s="87" t="str">
        <f t="shared" si="64"/>
        <v>T6 Instate Heavy-31</v>
      </c>
      <c r="F1999" s="88">
        <f>VLOOKUP(E1999,HD_Odo!$C$2:$D$1381,2,FALSE)</f>
        <v>400000</v>
      </c>
      <c r="G1999" s="92" t="str">
        <f>'EMFAC2017EI-2011Class'!H5580</f>
        <v>2023-T6 Instate Heavy-31</v>
      </c>
      <c r="H1999" s="77">
        <f t="shared" si="63"/>
        <v>1</v>
      </c>
      <c r="J1999" s="13"/>
      <c r="N1999" s="37"/>
      <c r="O1999" s="36"/>
    </row>
    <row r="2000" spans="1:15" ht="13.7" customHeight="1" x14ac:dyDescent="0.25">
      <c r="A2000" s="85">
        <f>'EMFAC2017EI-2011Class'!B5581</f>
        <v>2023</v>
      </c>
      <c r="B2000" s="86" t="str">
        <f>'EMFAC2017EI-2011Class'!C5581</f>
        <v>T6 Instate Heavy</v>
      </c>
      <c r="C2000" s="85">
        <f>'EMFAC2017EI-2011Class'!D5581</f>
        <v>1991</v>
      </c>
      <c r="D2000" s="85">
        <f>'EMFAC2017EI-2011Class'!F5581</f>
        <v>32</v>
      </c>
      <c r="E2000" s="87" t="str">
        <f t="shared" si="64"/>
        <v>T6 Instate Heavy-32</v>
      </c>
      <c r="F2000" s="88">
        <f>VLOOKUP(E2000,HD_Odo!$C$2:$D$1381,2,FALSE)</f>
        <v>400000</v>
      </c>
      <c r="G2000" s="92" t="str">
        <f>'EMFAC2017EI-2011Class'!H5581</f>
        <v>2023-T6 Instate Heavy-32</v>
      </c>
      <c r="H2000" s="77">
        <f t="shared" si="63"/>
        <v>1</v>
      </c>
      <c r="J2000" s="13"/>
      <c r="N2000" s="37"/>
      <c r="O2000" s="36"/>
    </row>
    <row r="2001" spans="1:15" ht="13.7" customHeight="1" x14ac:dyDescent="0.25">
      <c r="A2001" s="85">
        <f>'EMFAC2017EI-2011Class'!B5582</f>
        <v>2023</v>
      </c>
      <c r="B2001" s="86" t="str">
        <f>'EMFAC2017EI-2011Class'!C5582</f>
        <v>T6 Instate Heavy</v>
      </c>
      <c r="C2001" s="85">
        <f>'EMFAC2017EI-2011Class'!D5582</f>
        <v>1990</v>
      </c>
      <c r="D2001" s="85">
        <f>'EMFAC2017EI-2011Class'!F5582</f>
        <v>33</v>
      </c>
      <c r="E2001" s="87" t="str">
        <f t="shared" si="64"/>
        <v>T6 Instate Heavy-33</v>
      </c>
      <c r="F2001" s="88">
        <f>VLOOKUP(E2001,HD_Odo!$C$2:$D$1381,2,FALSE)</f>
        <v>400000</v>
      </c>
      <c r="G2001" s="92" t="str">
        <f>'EMFAC2017EI-2011Class'!H5582</f>
        <v>2023-T6 Instate Heavy-33</v>
      </c>
      <c r="H2001" s="77">
        <f t="shared" si="63"/>
        <v>1</v>
      </c>
      <c r="J2001" s="13"/>
      <c r="N2001" s="37"/>
      <c r="O2001" s="36"/>
    </row>
    <row r="2002" spans="1:15" ht="13.7" customHeight="1" x14ac:dyDescent="0.25">
      <c r="A2002" s="85">
        <f>'EMFAC2017EI-2011Class'!B5583</f>
        <v>2023</v>
      </c>
      <c r="B2002" s="86" t="str">
        <f>'EMFAC2017EI-2011Class'!C5583</f>
        <v>T6 Instate Heavy</v>
      </c>
      <c r="C2002" s="85">
        <f>'EMFAC2017EI-2011Class'!D5583</f>
        <v>1989</v>
      </c>
      <c r="D2002" s="85">
        <f>'EMFAC2017EI-2011Class'!F5583</f>
        <v>34</v>
      </c>
      <c r="E2002" s="87" t="str">
        <f t="shared" si="64"/>
        <v>T6 Instate Heavy-34</v>
      </c>
      <c r="F2002" s="88">
        <f>VLOOKUP(E2002,HD_Odo!$C$2:$D$1381,2,FALSE)</f>
        <v>400000</v>
      </c>
      <c r="G2002" s="92" t="str">
        <f>'EMFAC2017EI-2011Class'!H5583</f>
        <v>2023-T6 Instate Heavy-34</v>
      </c>
      <c r="H2002" s="77">
        <f t="shared" si="63"/>
        <v>1</v>
      </c>
      <c r="J2002" s="13"/>
      <c r="N2002" s="37"/>
      <c r="O2002" s="36"/>
    </row>
    <row r="2003" spans="1:15" ht="13.7" customHeight="1" x14ac:dyDescent="0.25">
      <c r="A2003" s="85">
        <f>'EMFAC2017EI-2011Class'!B5584</f>
        <v>2023</v>
      </c>
      <c r="B2003" s="86" t="str">
        <f>'EMFAC2017EI-2011Class'!C5584</f>
        <v>T6 Instate Heavy</v>
      </c>
      <c r="C2003" s="85">
        <f>'EMFAC2017EI-2011Class'!D5584</f>
        <v>1988</v>
      </c>
      <c r="D2003" s="85">
        <f>'EMFAC2017EI-2011Class'!F5584</f>
        <v>35</v>
      </c>
      <c r="E2003" s="87" t="str">
        <f t="shared" si="64"/>
        <v>T6 Instate Heavy-35</v>
      </c>
      <c r="F2003" s="88">
        <f>VLOOKUP(E2003,HD_Odo!$C$2:$D$1381,2,FALSE)</f>
        <v>400000</v>
      </c>
      <c r="G2003" s="92" t="str">
        <f>'EMFAC2017EI-2011Class'!H5584</f>
        <v>2023-T6 Instate Heavy-35</v>
      </c>
      <c r="H2003" s="77">
        <f t="shared" si="63"/>
        <v>1</v>
      </c>
      <c r="J2003" s="13"/>
      <c r="N2003" s="37"/>
      <c r="O2003" s="36"/>
    </row>
    <row r="2004" spans="1:15" ht="13.7" customHeight="1" x14ac:dyDescent="0.25">
      <c r="A2004" s="85">
        <f>'EMFAC2017EI-2011Class'!B5585</f>
        <v>2023</v>
      </c>
      <c r="B2004" s="86" t="str">
        <f>'EMFAC2017EI-2011Class'!C5585</f>
        <v>T6 Instate Heavy</v>
      </c>
      <c r="C2004" s="85">
        <f>'EMFAC2017EI-2011Class'!D5585</f>
        <v>1987</v>
      </c>
      <c r="D2004" s="85">
        <f>'EMFAC2017EI-2011Class'!F5585</f>
        <v>36</v>
      </c>
      <c r="E2004" s="87" t="str">
        <f t="shared" si="64"/>
        <v>T6 Instate Heavy-36</v>
      </c>
      <c r="F2004" s="88">
        <f>VLOOKUP(E2004,HD_Odo!$C$2:$D$1381,2,FALSE)</f>
        <v>400000</v>
      </c>
      <c r="G2004" s="92" t="str">
        <f>'EMFAC2017EI-2011Class'!H5585</f>
        <v>2023-T6 Instate Heavy-36</v>
      </c>
      <c r="H2004" s="77">
        <f t="shared" si="63"/>
        <v>1</v>
      </c>
      <c r="J2004" s="13"/>
      <c r="N2004" s="37"/>
      <c r="O2004" s="36"/>
    </row>
    <row r="2005" spans="1:15" ht="13.7" customHeight="1" x14ac:dyDescent="0.25">
      <c r="A2005" s="85">
        <f>'EMFAC2017EI-2011Class'!B5586</f>
        <v>2023</v>
      </c>
      <c r="B2005" s="86" t="str">
        <f>'EMFAC2017EI-2011Class'!C5586</f>
        <v>T6 Instate Heavy</v>
      </c>
      <c r="C2005" s="85">
        <f>'EMFAC2017EI-2011Class'!D5586</f>
        <v>1986</v>
      </c>
      <c r="D2005" s="85">
        <f>'EMFAC2017EI-2011Class'!F5586</f>
        <v>37</v>
      </c>
      <c r="E2005" s="87" t="str">
        <f t="shared" si="64"/>
        <v>T6 Instate Heavy-37</v>
      </c>
      <c r="F2005" s="88">
        <f>VLOOKUP(E2005,HD_Odo!$C$2:$D$1381,2,FALSE)</f>
        <v>400000</v>
      </c>
      <c r="G2005" s="92" t="str">
        <f>'EMFAC2017EI-2011Class'!H5586</f>
        <v>2023-T6 Instate Heavy-37</v>
      </c>
      <c r="H2005" s="77">
        <f t="shared" si="63"/>
        <v>1</v>
      </c>
      <c r="J2005" s="13"/>
      <c r="N2005" s="37"/>
      <c r="O2005" s="36"/>
    </row>
    <row r="2006" spans="1:15" ht="13.7" customHeight="1" x14ac:dyDescent="0.25">
      <c r="A2006" s="85">
        <f>'EMFAC2017EI-2011Class'!B5587</f>
        <v>2023</v>
      </c>
      <c r="B2006" s="86" t="str">
        <f>'EMFAC2017EI-2011Class'!C5587</f>
        <v>T6 Instate Heavy</v>
      </c>
      <c r="C2006" s="85">
        <f>'EMFAC2017EI-2011Class'!D5587</f>
        <v>1985</v>
      </c>
      <c r="D2006" s="85">
        <f>'EMFAC2017EI-2011Class'!F5587</f>
        <v>38</v>
      </c>
      <c r="E2006" s="87" t="str">
        <f t="shared" si="64"/>
        <v>T6 Instate Heavy-38</v>
      </c>
      <c r="F2006" s="88">
        <f>VLOOKUP(E2006,HD_Odo!$C$2:$D$1381,2,FALSE)</f>
        <v>400000</v>
      </c>
      <c r="G2006" s="92" t="str">
        <f>'EMFAC2017EI-2011Class'!H5587</f>
        <v>2023-T6 Instate Heavy-38</v>
      </c>
      <c r="H2006" s="77">
        <f t="shared" si="63"/>
        <v>1</v>
      </c>
      <c r="J2006" s="13"/>
      <c r="N2006" s="37"/>
      <c r="O2006" s="36"/>
    </row>
    <row r="2007" spans="1:15" ht="13.7" customHeight="1" x14ac:dyDescent="0.25">
      <c r="A2007" s="85">
        <f>'EMFAC2017EI-2011Class'!B5588</f>
        <v>2023</v>
      </c>
      <c r="B2007" s="86" t="str">
        <f>'EMFAC2017EI-2011Class'!C5588</f>
        <v>T6 Instate Heavy</v>
      </c>
      <c r="C2007" s="85">
        <f>'EMFAC2017EI-2011Class'!D5588</f>
        <v>1984</v>
      </c>
      <c r="D2007" s="85">
        <f>'EMFAC2017EI-2011Class'!F5588</f>
        <v>39</v>
      </c>
      <c r="E2007" s="87" t="str">
        <f t="shared" si="64"/>
        <v>T6 Instate Heavy-39</v>
      </c>
      <c r="F2007" s="88">
        <f>VLOOKUP(E2007,HD_Odo!$C$2:$D$1381,2,FALSE)</f>
        <v>400000</v>
      </c>
      <c r="G2007" s="92" t="str">
        <f>'EMFAC2017EI-2011Class'!H5588</f>
        <v>2023-T6 Instate Heavy-39</v>
      </c>
      <c r="H2007" s="77">
        <f t="shared" si="63"/>
        <v>1</v>
      </c>
      <c r="J2007" s="13"/>
      <c r="N2007" s="37"/>
      <c r="O2007" s="36"/>
    </row>
    <row r="2008" spans="1:15" ht="13.7" customHeight="1" x14ac:dyDescent="0.25">
      <c r="A2008" s="85">
        <f>'EMFAC2017EI-2011Class'!B5589</f>
        <v>2023</v>
      </c>
      <c r="B2008" s="86" t="str">
        <f>'EMFAC2017EI-2011Class'!C5589</f>
        <v>T6 Instate Heavy</v>
      </c>
      <c r="C2008" s="85">
        <f>'EMFAC2017EI-2011Class'!D5589</f>
        <v>1983</v>
      </c>
      <c r="D2008" s="85">
        <f>'EMFAC2017EI-2011Class'!F5589</f>
        <v>40</v>
      </c>
      <c r="E2008" s="87" t="str">
        <f t="shared" si="64"/>
        <v>T6 Instate Heavy-40</v>
      </c>
      <c r="F2008" s="88">
        <f>VLOOKUP(E2008,HD_Odo!$C$2:$D$1381,2,FALSE)</f>
        <v>400000</v>
      </c>
      <c r="G2008" s="92" t="str">
        <f>'EMFAC2017EI-2011Class'!H5589</f>
        <v>2023-T6 Instate Heavy-40</v>
      </c>
      <c r="H2008" s="77">
        <f t="shared" si="63"/>
        <v>1</v>
      </c>
      <c r="J2008" s="13"/>
      <c r="N2008" s="37"/>
      <c r="O2008" s="36"/>
    </row>
    <row r="2009" spans="1:15" ht="13.7" customHeight="1" x14ac:dyDescent="0.25">
      <c r="A2009" s="85">
        <f>'EMFAC2017EI-2011Class'!B5590</f>
        <v>2023</v>
      </c>
      <c r="B2009" s="86" t="str">
        <f>'EMFAC2017EI-2011Class'!C5590</f>
        <v>T6 Instate Heavy</v>
      </c>
      <c r="C2009" s="85">
        <f>'EMFAC2017EI-2011Class'!D5590</f>
        <v>1982</v>
      </c>
      <c r="D2009" s="85">
        <f>'EMFAC2017EI-2011Class'!F5590</f>
        <v>41</v>
      </c>
      <c r="E2009" s="87" t="str">
        <f t="shared" si="64"/>
        <v>T6 Instate Heavy-41</v>
      </c>
      <c r="F2009" s="88">
        <f>VLOOKUP(E2009,HD_Odo!$C$2:$D$1381,2,FALSE)</f>
        <v>400000</v>
      </c>
      <c r="G2009" s="92" t="str">
        <f>'EMFAC2017EI-2011Class'!H5590</f>
        <v>2023-T6 Instate Heavy-41</v>
      </c>
      <c r="H2009" s="77">
        <f t="shared" si="63"/>
        <v>1</v>
      </c>
      <c r="J2009" s="13"/>
      <c r="N2009" s="37"/>
      <c r="O2009" s="36"/>
    </row>
    <row r="2010" spans="1:15" ht="13.7" customHeight="1" x14ac:dyDescent="0.25">
      <c r="A2010" s="85">
        <f>'EMFAC2017EI-2011Class'!B5591</f>
        <v>2023</v>
      </c>
      <c r="B2010" s="86" t="str">
        <f>'EMFAC2017EI-2011Class'!C5591</f>
        <v>T6 Instate Heavy</v>
      </c>
      <c r="C2010" s="85">
        <f>'EMFAC2017EI-2011Class'!D5591</f>
        <v>1981</v>
      </c>
      <c r="D2010" s="85">
        <f>'EMFAC2017EI-2011Class'!F5591</f>
        <v>42</v>
      </c>
      <c r="E2010" s="87" t="str">
        <f t="shared" si="64"/>
        <v>T6 Instate Heavy-42</v>
      </c>
      <c r="F2010" s="88">
        <f>VLOOKUP(E2010,HD_Odo!$C$2:$D$1381,2,FALSE)</f>
        <v>400000</v>
      </c>
      <c r="G2010" s="92" t="str">
        <f>'EMFAC2017EI-2011Class'!H5591</f>
        <v>2023-T6 Instate Heavy-42</v>
      </c>
      <c r="H2010" s="77">
        <f t="shared" si="63"/>
        <v>1</v>
      </c>
      <c r="J2010" s="13"/>
      <c r="N2010" s="37"/>
      <c r="O2010" s="36"/>
    </row>
    <row r="2011" spans="1:15" ht="13.7" customHeight="1" x14ac:dyDescent="0.25">
      <c r="A2011" s="85">
        <f>'EMFAC2017EI-2011Class'!B5592</f>
        <v>2023</v>
      </c>
      <c r="B2011" s="86" t="str">
        <f>'EMFAC2017EI-2011Class'!C5592</f>
        <v>T6 Instate Heavy</v>
      </c>
      <c r="C2011" s="85">
        <f>'EMFAC2017EI-2011Class'!D5592</f>
        <v>1980</v>
      </c>
      <c r="D2011" s="85">
        <f>'EMFAC2017EI-2011Class'!F5592</f>
        <v>43</v>
      </c>
      <c r="E2011" s="87" t="str">
        <f t="shared" si="64"/>
        <v>T6 Instate Heavy-43</v>
      </c>
      <c r="F2011" s="88">
        <f>VLOOKUP(E2011,HD_Odo!$C$2:$D$1381,2,FALSE)</f>
        <v>400000</v>
      </c>
      <c r="G2011" s="92" t="str">
        <f>'EMFAC2017EI-2011Class'!H5592</f>
        <v>2023-T6 Instate Heavy-43</v>
      </c>
      <c r="H2011" s="77">
        <f t="shared" si="63"/>
        <v>1</v>
      </c>
      <c r="J2011" s="13"/>
      <c r="N2011" s="37"/>
      <c r="O2011" s="36"/>
    </row>
    <row r="2012" spans="1:15" ht="13.7" customHeight="1" x14ac:dyDescent="0.25">
      <c r="A2012" s="85">
        <f>'EMFAC2017EI-2011Class'!B5593</f>
        <v>2023</v>
      </c>
      <c r="B2012" s="86" t="str">
        <f>'EMFAC2017EI-2011Class'!C5593</f>
        <v>T6 Instate Heavy</v>
      </c>
      <c r="C2012" s="85">
        <f>'EMFAC2017EI-2011Class'!D5593</f>
        <v>1979</v>
      </c>
      <c r="D2012" s="85">
        <f>'EMFAC2017EI-2011Class'!F5593</f>
        <v>44</v>
      </c>
      <c r="E2012" s="87" t="str">
        <f t="shared" si="64"/>
        <v>T6 Instate Heavy-44</v>
      </c>
      <c r="F2012" s="88">
        <f>VLOOKUP(E2012,HD_Odo!$C$2:$D$1381,2,FALSE)</f>
        <v>400000</v>
      </c>
      <c r="G2012" s="92" t="str">
        <f>'EMFAC2017EI-2011Class'!H5593</f>
        <v>2023-T6 Instate Heavy-44</v>
      </c>
      <c r="H2012" s="77">
        <f t="shared" si="63"/>
        <v>1</v>
      </c>
      <c r="J2012" s="13"/>
      <c r="N2012" s="37"/>
      <c r="O2012" s="36"/>
    </row>
    <row r="2013" spans="1:15" ht="13.7" customHeight="1" x14ac:dyDescent="0.25">
      <c r="A2013" s="85">
        <f>'EMFAC2017EI-2011Class'!B5594</f>
        <v>2023</v>
      </c>
      <c r="B2013" s="86" t="str">
        <f>'EMFAC2017EI-2011Class'!C5594</f>
        <v>T6 Instate Small</v>
      </c>
      <c r="C2013" s="85">
        <f>'EMFAC2017EI-2011Class'!D5594</f>
        <v>2024</v>
      </c>
      <c r="D2013" s="85">
        <f>'EMFAC2017EI-2011Class'!F5594</f>
        <v>-1</v>
      </c>
      <c r="E2013" s="87" t="str">
        <f t="shared" si="64"/>
        <v>T6 Instate Small--1</v>
      </c>
      <c r="F2013" s="88">
        <f>VLOOKUP(E2013,HD_Odo!$C$2:$D$1381,2,FALSE)</f>
        <v>0</v>
      </c>
      <c r="G2013" s="92" t="str">
        <f>'EMFAC2017EI-2011Class'!H5594</f>
        <v>2023-T6 Instate Small--1</v>
      </c>
      <c r="H2013" s="77">
        <f t="shared" si="63"/>
        <v>1</v>
      </c>
      <c r="J2013" s="13"/>
      <c r="N2013" s="37"/>
      <c r="O2013" s="36"/>
    </row>
    <row r="2014" spans="1:15" ht="13.7" customHeight="1" x14ac:dyDescent="0.25">
      <c r="A2014" s="85">
        <f>'EMFAC2017EI-2011Class'!B5595</f>
        <v>2023</v>
      </c>
      <c r="B2014" s="86" t="str">
        <f>'EMFAC2017EI-2011Class'!C5595</f>
        <v>T6 Instate Small</v>
      </c>
      <c r="C2014" s="85">
        <f>'EMFAC2017EI-2011Class'!D5595</f>
        <v>2023</v>
      </c>
      <c r="D2014" s="85">
        <f>'EMFAC2017EI-2011Class'!F5595</f>
        <v>0</v>
      </c>
      <c r="E2014" s="87" t="str">
        <f t="shared" si="64"/>
        <v>T6 Instate Small-0</v>
      </c>
      <c r="F2014" s="88">
        <f>VLOOKUP(E2014,HD_Odo!$C$2:$D$1381,2,FALSE)</f>
        <v>26110</v>
      </c>
      <c r="G2014" s="92" t="str">
        <f>'EMFAC2017EI-2011Class'!H5595</f>
        <v>2023-T6 Instate Small-0</v>
      </c>
      <c r="H2014" s="77">
        <f t="shared" si="63"/>
        <v>0.94080590543063491</v>
      </c>
      <c r="J2014" s="13"/>
      <c r="N2014" s="37"/>
      <c r="O2014" s="36"/>
    </row>
    <row r="2015" spans="1:15" ht="13.7" customHeight="1" x14ac:dyDescent="0.25">
      <c r="A2015" s="85">
        <f>'EMFAC2017EI-2011Class'!B5596</f>
        <v>2023</v>
      </c>
      <c r="B2015" s="86" t="str">
        <f>'EMFAC2017EI-2011Class'!C5596</f>
        <v>T6 Instate Small</v>
      </c>
      <c r="C2015" s="85">
        <f>'EMFAC2017EI-2011Class'!D5596</f>
        <v>2022</v>
      </c>
      <c r="D2015" s="85">
        <f>'EMFAC2017EI-2011Class'!F5596</f>
        <v>1</v>
      </c>
      <c r="E2015" s="87" t="str">
        <f t="shared" si="64"/>
        <v>T6 Instate Small-1</v>
      </c>
      <c r="F2015" s="88">
        <f>VLOOKUP(E2015,HD_Odo!$C$2:$D$1381,2,FALSE)</f>
        <v>52220.02</v>
      </c>
      <c r="G2015" s="92" t="str">
        <f>'EMFAC2017EI-2011Class'!H5596</f>
        <v>2023-T6 Instate Small-1</v>
      </c>
      <c r="H2015" s="77">
        <f t="shared" si="63"/>
        <v>0.89827068929786458</v>
      </c>
      <c r="J2015" s="13"/>
      <c r="N2015" s="37"/>
      <c r="O2015" s="36"/>
    </row>
    <row r="2016" spans="1:15" ht="13.7" customHeight="1" x14ac:dyDescent="0.25">
      <c r="A2016" s="85">
        <f>'EMFAC2017EI-2011Class'!B5597</f>
        <v>2023</v>
      </c>
      <c r="B2016" s="86" t="str">
        <f>'EMFAC2017EI-2011Class'!C5597</f>
        <v>T6 Instate Small</v>
      </c>
      <c r="C2016" s="85">
        <f>'EMFAC2017EI-2011Class'!D5597</f>
        <v>2021</v>
      </c>
      <c r="D2016" s="85">
        <f>'EMFAC2017EI-2011Class'!F5597</f>
        <v>2</v>
      </c>
      <c r="E2016" s="87" t="str">
        <f t="shared" si="64"/>
        <v>T6 Instate Small-2</v>
      </c>
      <c r="F2016" s="88">
        <f>VLOOKUP(E2016,HD_Odo!$C$2:$D$1381,2,FALSE)</f>
        <v>78443.02</v>
      </c>
      <c r="G2016" s="92" t="str">
        <f>'EMFAC2017EI-2011Class'!H5597</f>
        <v>2023-T6 Instate Small-2</v>
      </c>
      <c r="H2016" s="77">
        <f t="shared" si="63"/>
        <v>0.86610797345042434</v>
      </c>
      <c r="J2016" s="13"/>
      <c r="N2016" s="37"/>
      <c r="O2016" s="36"/>
    </row>
    <row r="2017" spans="1:15" ht="13.7" customHeight="1" x14ac:dyDescent="0.25">
      <c r="A2017" s="85">
        <f>'EMFAC2017EI-2011Class'!B5598</f>
        <v>2023</v>
      </c>
      <c r="B2017" s="86" t="str">
        <f>'EMFAC2017EI-2011Class'!C5598</f>
        <v>T6 Instate Small</v>
      </c>
      <c r="C2017" s="85">
        <f>'EMFAC2017EI-2011Class'!D5598</f>
        <v>2020</v>
      </c>
      <c r="D2017" s="85">
        <f>'EMFAC2017EI-2011Class'!F5598</f>
        <v>3</v>
      </c>
      <c r="E2017" s="87" t="str">
        <f t="shared" si="64"/>
        <v>T6 Instate Small-3</v>
      </c>
      <c r="F2017" s="88">
        <f>VLOOKUP(E2017,HD_Odo!$C$2:$D$1381,2,FALSE)</f>
        <v>104183.02</v>
      </c>
      <c r="G2017" s="92" t="str">
        <f>'EMFAC2017EI-2011Class'!H5598</f>
        <v>2023-T6 Instate Small-3</v>
      </c>
      <c r="H2017" s="77">
        <f t="shared" si="63"/>
        <v>0.84144450385510128</v>
      </c>
      <c r="J2017" s="13"/>
      <c r="N2017" s="37"/>
      <c r="O2017" s="36"/>
    </row>
    <row r="2018" spans="1:15" ht="13.7" customHeight="1" x14ac:dyDescent="0.25">
      <c r="A2018" s="85">
        <f>'EMFAC2017EI-2011Class'!B5599</f>
        <v>2023</v>
      </c>
      <c r="B2018" s="86" t="str">
        <f>'EMFAC2017EI-2011Class'!C5599</f>
        <v>T6 Instate Small</v>
      </c>
      <c r="C2018" s="85">
        <f>'EMFAC2017EI-2011Class'!D5599</f>
        <v>2019</v>
      </c>
      <c r="D2018" s="85">
        <f>'EMFAC2017EI-2011Class'!F5599</f>
        <v>4</v>
      </c>
      <c r="E2018" s="87" t="str">
        <f t="shared" si="64"/>
        <v>T6 Instate Small-4</v>
      </c>
      <c r="F2018" s="88">
        <f>VLOOKUP(E2018,HD_Odo!$C$2:$D$1381,2,FALSE)</f>
        <v>129033.02</v>
      </c>
      <c r="G2018" s="92" t="str">
        <f>'EMFAC2017EI-2011Class'!H5599</f>
        <v>2023-T6 Instate Small-4</v>
      </c>
      <c r="H2018" s="77">
        <f t="shared" si="63"/>
        <v>0.82222503642483113</v>
      </c>
      <c r="J2018" s="13"/>
      <c r="N2018" s="37"/>
      <c r="O2018" s="36"/>
    </row>
    <row r="2019" spans="1:15" ht="13.7" customHeight="1" x14ac:dyDescent="0.25">
      <c r="A2019" s="85">
        <f>'EMFAC2017EI-2011Class'!B5600</f>
        <v>2023</v>
      </c>
      <c r="B2019" s="86" t="str">
        <f>'EMFAC2017EI-2011Class'!C5600</f>
        <v>T6 Instate Small</v>
      </c>
      <c r="C2019" s="85">
        <f>'EMFAC2017EI-2011Class'!D5600</f>
        <v>2018</v>
      </c>
      <c r="D2019" s="85">
        <f>'EMFAC2017EI-2011Class'!F5600</f>
        <v>5</v>
      </c>
      <c r="E2019" s="87" t="str">
        <f t="shared" si="64"/>
        <v>T6 Instate Small-5</v>
      </c>
      <c r="F2019" s="88">
        <f>VLOOKUP(E2019,HD_Odo!$C$2:$D$1381,2,FALSE)</f>
        <v>152742.01999999999</v>
      </c>
      <c r="G2019" s="92" t="str">
        <f>'EMFAC2017EI-2011Class'!H5600</f>
        <v>2023-T6 Instate Small-5</v>
      </c>
      <c r="H2019" s="77">
        <f t="shared" si="63"/>
        <v>0.80700059854122008</v>
      </c>
      <c r="J2019" s="13"/>
      <c r="N2019" s="37"/>
      <c r="O2019" s="36"/>
    </row>
    <row r="2020" spans="1:15" ht="13.7" customHeight="1" x14ac:dyDescent="0.25">
      <c r="A2020" s="85">
        <f>'EMFAC2017EI-2011Class'!B5601</f>
        <v>2023</v>
      </c>
      <c r="B2020" s="86" t="str">
        <f>'EMFAC2017EI-2011Class'!C5601</f>
        <v>T6 Instate Small</v>
      </c>
      <c r="C2020" s="85">
        <f>'EMFAC2017EI-2011Class'!D5601</f>
        <v>2017</v>
      </c>
      <c r="D2020" s="85">
        <f>'EMFAC2017EI-2011Class'!F5601</f>
        <v>6</v>
      </c>
      <c r="E2020" s="87" t="str">
        <f t="shared" si="64"/>
        <v>T6 Instate Small-6</v>
      </c>
      <c r="F2020" s="88">
        <f>VLOOKUP(E2020,HD_Odo!$C$2:$D$1381,2,FALSE)</f>
        <v>175186.02</v>
      </c>
      <c r="G2020" s="92" t="str">
        <f>'EMFAC2017EI-2011Class'!H5601</f>
        <v>2023-T6 Instate Small-6</v>
      </c>
      <c r="H2020" s="77">
        <f t="shared" si="63"/>
        <v>0.79474444997940974</v>
      </c>
      <c r="J2020" s="13"/>
      <c r="N2020" s="37"/>
      <c r="O2020" s="36"/>
    </row>
    <row r="2021" spans="1:15" ht="13.7" customHeight="1" x14ac:dyDescent="0.25">
      <c r="A2021" s="85">
        <f>'EMFAC2017EI-2011Class'!B5602</f>
        <v>2023</v>
      </c>
      <c r="B2021" s="86" t="str">
        <f>'EMFAC2017EI-2011Class'!C5602</f>
        <v>T6 Instate Small</v>
      </c>
      <c r="C2021" s="85">
        <f>'EMFAC2017EI-2011Class'!D5602</f>
        <v>2016</v>
      </c>
      <c r="D2021" s="85">
        <f>'EMFAC2017EI-2011Class'!F5602</f>
        <v>7</v>
      </c>
      <c r="E2021" s="87" t="str">
        <f t="shared" si="64"/>
        <v>T6 Instate Small-7</v>
      </c>
      <c r="F2021" s="88">
        <f>VLOOKUP(E2021,HD_Odo!$C$2:$D$1381,2,FALSE)</f>
        <v>196337.04</v>
      </c>
      <c r="G2021" s="92" t="str">
        <f>'EMFAC2017EI-2011Class'!H5602</f>
        <v>2023-T6 Instate Small-7</v>
      </c>
      <c r="H2021" s="77">
        <f t="shared" si="63"/>
        <v>0.78472173003245815</v>
      </c>
      <c r="J2021" s="13"/>
      <c r="N2021" s="37"/>
      <c r="O2021" s="36"/>
    </row>
    <row r="2022" spans="1:15" ht="13.7" customHeight="1" x14ac:dyDescent="0.25">
      <c r="A2022" s="85">
        <f>'EMFAC2017EI-2011Class'!B5603</f>
        <v>2023</v>
      </c>
      <c r="B2022" s="86" t="str">
        <f>'EMFAC2017EI-2011Class'!C5603</f>
        <v>T6 Instate Small</v>
      </c>
      <c r="C2022" s="85">
        <f>'EMFAC2017EI-2011Class'!D5603</f>
        <v>2015</v>
      </c>
      <c r="D2022" s="85">
        <f>'EMFAC2017EI-2011Class'!F5603</f>
        <v>8</v>
      </c>
      <c r="E2022" s="87" t="str">
        <f t="shared" si="64"/>
        <v>T6 Instate Small-8</v>
      </c>
      <c r="F2022" s="88">
        <f>VLOOKUP(E2022,HD_Odo!$C$2:$D$1381,2,FALSE)</f>
        <v>216233.04</v>
      </c>
      <c r="G2022" s="92" t="str">
        <f>'EMFAC2017EI-2011Class'!H5603</f>
        <v>2023-T6 Instate Small-8</v>
      </c>
      <c r="H2022" s="77">
        <f t="shared" si="63"/>
        <v>0.77640078188949657</v>
      </c>
      <c r="J2022" s="13"/>
      <c r="N2022" s="37"/>
      <c r="O2022" s="36"/>
    </row>
    <row r="2023" spans="1:15" ht="13.7" customHeight="1" x14ac:dyDescent="0.25">
      <c r="A2023" s="85">
        <f>'EMFAC2017EI-2011Class'!B5604</f>
        <v>2023</v>
      </c>
      <c r="B2023" s="86" t="str">
        <f>'EMFAC2017EI-2011Class'!C5604</f>
        <v>T6 Instate Small</v>
      </c>
      <c r="C2023" s="85">
        <f>'EMFAC2017EI-2011Class'!D5604</f>
        <v>2014</v>
      </c>
      <c r="D2023" s="85">
        <f>'EMFAC2017EI-2011Class'!F5604</f>
        <v>9</v>
      </c>
      <c r="E2023" s="87" t="str">
        <f t="shared" si="64"/>
        <v>T6 Instate Small-9</v>
      </c>
      <c r="F2023" s="88">
        <f>VLOOKUP(E2023,HD_Odo!$C$2:$D$1381,2,FALSE)</f>
        <v>234945.04</v>
      </c>
      <c r="G2023" s="92" t="str">
        <f>'EMFAC2017EI-2011Class'!H5604</f>
        <v>2023-T6 Instate Small-9</v>
      </c>
      <c r="H2023" s="77">
        <f t="shared" si="63"/>
        <v>0.76939541386575383</v>
      </c>
      <c r="J2023" s="13"/>
      <c r="N2023" s="37"/>
      <c r="O2023" s="36"/>
    </row>
    <row r="2024" spans="1:15" ht="13.7" customHeight="1" x14ac:dyDescent="0.25">
      <c r="A2024" s="85">
        <f>'EMFAC2017EI-2011Class'!B5605</f>
        <v>2023</v>
      </c>
      <c r="B2024" s="86" t="str">
        <f>'EMFAC2017EI-2011Class'!C5605</f>
        <v>T6 Instate Small</v>
      </c>
      <c r="C2024" s="85">
        <f>'EMFAC2017EI-2011Class'!D5605</f>
        <v>2013</v>
      </c>
      <c r="D2024" s="85">
        <f>'EMFAC2017EI-2011Class'!F5605</f>
        <v>10</v>
      </c>
      <c r="E2024" s="87" t="str">
        <f t="shared" si="64"/>
        <v>T6 Instate Small-10</v>
      </c>
      <c r="F2024" s="88">
        <f>VLOOKUP(E2024,HD_Odo!$C$2:$D$1381,2,FALSE)</f>
        <v>252551.04000000001</v>
      </c>
      <c r="G2024" s="92" t="str">
        <f>'EMFAC2017EI-2011Class'!H5605</f>
        <v>2023-T6 Instate Small-10</v>
      </c>
      <c r="H2024" s="77">
        <f t="shared" si="63"/>
        <v>0.73382037551229906</v>
      </c>
      <c r="J2024" s="13"/>
      <c r="N2024" s="37"/>
      <c r="O2024" s="36"/>
    </row>
    <row r="2025" spans="1:15" ht="13.7" customHeight="1" x14ac:dyDescent="0.25">
      <c r="A2025" s="85">
        <f>'EMFAC2017EI-2011Class'!B5606</f>
        <v>2023</v>
      </c>
      <c r="B2025" s="86" t="str">
        <f>'EMFAC2017EI-2011Class'!C5606</f>
        <v>T6 Instate Small</v>
      </c>
      <c r="C2025" s="85">
        <f>'EMFAC2017EI-2011Class'!D5606</f>
        <v>2012</v>
      </c>
      <c r="D2025" s="85">
        <f>'EMFAC2017EI-2011Class'!F5606</f>
        <v>11</v>
      </c>
      <c r="E2025" s="87" t="str">
        <f t="shared" si="64"/>
        <v>T6 Instate Small-11</v>
      </c>
      <c r="F2025" s="88">
        <f>VLOOKUP(E2025,HD_Odo!$C$2:$D$1381,2,FALSE)</f>
        <v>269102.03999999998</v>
      </c>
      <c r="G2025" s="92" t="str">
        <f>'EMFAC2017EI-2011Class'!H5606</f>
        <v>2023-T6 Instate Small-11</v>
      </c>
      <c r="H2025" s="77">
        <f t="shared" ref="H2025:H2088" si="65">IF(C2025&lt;1994,1,IF(C2025&lt;2004,($Y$3+$Z$3*(F2025/10000))/($E$3+$F$3*(F2025/10000)),IF(C2025&lt;2008,($Y$4+$Z$4*(F2025/10000))/($E$4+$F$4*(F2025/10000)),IF(C2025&lt;2011,($Y$5+$Z$5*(F2025/10000))/($E$5+$F$5*(F2025/10000)),IF(C2025&lt;2014,($Y$6+$Z$6*(F2025/10000))/($E$6+$F$6*(F2025/10000)),($Y$7+$Z$7*(F2025/10000))/($E$7+$F$7*(F2025/10000)))))))</f>
        <v>0.72958245071442673</v>
      </c>
      <c r="J2025" s="13"/>
      <c r="N2025" s="37"/>
      <c r="O2025" s="36"/>
    </row>
    <row r="2026" spans="1:15" ht="13.7" customHeight="1" x14ac:dyDescent="0.25">
      <c r="A2026" s="85">
        <f>'EMFAC2017EI-2011Class'!B5607</f>
        <v>2023</v>
      </c>
      <c r="B2026" s="86" t="str">
        <f>'EMFAC2017EI-2011Class'!C5607</f>
        <v>T6 Instate Small</v>
      </c>
      <c r="C2026" s="85">
        <f>'EMFAC2017EI-2011Class'!D5607</f>
        <v>2011</v>
      </c>
      <c r="D2026" s="85">
        <f>'EMFAC2017EI-2011Class'!F5607</f>
        <v>12</v>
      </c>
      <c r="E2026" s="87" t="str">
        <f t="shared" si="64"/>
        <v>T6 Instate Small-12</v>
      </c>
      <c r="F2026" s="88">
        <f>VLOOKUP(E2026,HD_Odo!$C$2:$D$1381,2,FALSE)</f>
        <v>284592.03999999998</v>
      </c>
      <c r="G2026" s="92" t="str">
        <f>'EMFAC2017EI-2011Class'!H5607</f>
        <v>2023-T6 Instate Small-12</v>
      </c>
      <c r="H2026" s="77">
        <f t="shared" si="65"/>
        <v>0.72595878680211723</v>
      </c>
      <c r="J2026" s="13"/>
      <c r="N2026" s="37"/>
      <c r="O2026" s="36"/>
    </row>
    <row r="2027" spans="1:15" ht="13.7" customHeight="1" x14ac:dyDescent="0.25">
      <c r="A2027" s="85">
        <f>'EMFAC2017EI-2011Class'!B5608</f>
        <v>2023</v>
      </c>
      <c r="B2027" s="86" t="str">
        <f>'EMFAC2017EI-2011Class'!C5608</f>
        <v>T6 Instate Small</v>
      </c>
      <c r="C2027" s="85">
        <f>'EMFAC2017EI-2011Class'!D5608</f>
        <v>2010</v>
      </c>
      <c r="D2027" s="85">
        <f>'EMFAC2017EI-2011Class'!F5608</f>
        <v>13</v>
      </c>
      <c r="E2027" s="87" t="str">
        <f t="shared" si="64"/>
        <v>T6 Instate Small-13</v>
      </c>
      <c r="F2027" s="88">
        <f>VLOOKUP(E2027,HD_Odo!$C$2:$D$1381,2,FALSE)</f>
        <v>298930.03999999998</v>
      </c>
      <c r="G2027" s="92" t="str">
        <f>'EMFAC2017EI-2011Class'!H5608</f>
        <v>2023-T6 Instate Small-13</v>
      </c>
      <c r="H2027" s="77">
        <f t="shared" si="65"/>
        <v>0.76568751047471462</v>
      </c>
      <c r="J2027" s="13"/>
      <c r="N2027" s="37"/>
      <c r="O2027" s="36"/>
    </row>
    <row r="2028" spans="1:15" ht="13.7" customHeight="1" x14ac:dyDescent="0.25">
      <c r="A2028" s="85">
        <f>'EMFAC2017EI-2011Class'!B5609</f>
        <v>2023</v>
      </c>
      <c r="B2028" s="86" t="str">
        <f>'EMFAC2017EI-2011Class'!C5609</f>
        <v>T6 Instate Small</v>
      </c>
      <c r="C2028" s="85">
        <f>'EMFAC2017EI-2011Class'!D5609</f>
        <v>2009</v>
      </c>
      <c r="D2028" s="85">
        <f>'EMFAC2017EI-2011Class'!F5609</f>
        <v>14</v>
      </c>
      <c r="E2028" s="87" t="str">
        <f t="shared" si="64"/>
        <v>T6 Instate Small-14</v>
      </c>
      <c r="F2028" s="88">
        <f>VLOOKUP(E2028,HD_Odo!$C$2:$D$1381,2,FALSE)</f>
        <v>311906.03999999998</v>
      </c>
      <c r="G2028" s="92" t="str">
        <f>'EMFAC2017EI-2011Class'!H5609</f>
        <v>2023-T6 Instate Small-14</v>
      </c>
      <c r="H2028" s="77">
        <f t="shared" si="65"/>
        <v>0.7618807100608701</v>
      </c>
      <c r="J2028" s="13"/>
      <c r="N2028" s="37"/>
      <c r="O2028" s="36"/>
    </row>
    <row r="2029" spans="1:15" ht="13.7" customHeight="1" x14ac:dyDescent="0.25">
      <c r="A2029" s="85">
        <f>'EMFAC2017EI-2011Class'!B5610</f>
        <v>2023</v>
      </c>
      <c r="B2029" s="86" t="str">
        <f>'EMFAC2017EI-2011Class'!C5610</f>
        <v>T6 Instate Small</v>
      </c>
      <c r="C2029" s="85">
        <f>'EMFAC2017EI-2011Class'!D5610</f>
        <v>2008</v>
      </c>
      <c r="D2029" s="85">
        <f>'EMFAC2017EI-2011Class'!F5610</f>
        <v>15</v>
      </c>
      <c r="E2029" s="87" t="str">
        <f t="shared" si="64"/>
        <v>T6 Instate Small-15</v>
      </c>
      <c r="F2029" s="88">
        <f>VLOOKUP(E2029,HD_Odo!$C$2:$D$1381,2,FALSE)</f>
        <v>323163.03999999998</v>
      </c>
      <c r="G2029" s="92" t="str">
        <f>'EMFAC2017EI-2011Class'!H5610</f>
        <v>2023-T6 Instate Small-15</v>
      </c>
      <c r="H2029" s="77">
        <f t="shared" si="65"/>
        <v>0.75873522011184957</v>
      </c>
      <c r="J2029" s="13"/>
      <c r="N2029" s="37"/>
      <c r="O2029" s="36"/>
    </row>
    <row r="2030" spans="1:15" ht="13.7" customHeight="1" x14ac:dyDescent="0.25">
      <c r="A2030" s="85">
        <f>'EMFAC2017EI-2011Class'!B5611</f>
        <v>2023</v>
      </c>
      <c r="B2030" s="86" t="str">
        <f>'EMFAC2017EI-2011Class'!C5611</f>
        <v>T6 Instate Small</v>
      </c>
      <c r="C2030" s="85">
        <f>'EMFAC2017EI-2011Class'!D5611</f>
        <v>2007</v>
      </c>
      <c r="D2030" s="85">
        <f>'EMFAC2017EI-2011Class'!F5611</f>
        <v>16</v>
      </c>
      <c r="E2030" s="87" t="str">
        <f t="shared" si="64"/>
        <v>T6 Instate Small-16</v>
      </c>
      <c r="F2030" s="88">
        <f>VLOOKUP(E2030,HD_Odo!$C$2:$D$1381,2,FALSE)</f>
        <v>334374.03999999998</v>
      </c>
      <c r="G2030" s="92" t="str">
        <f>'EMFAC2017EI-2011Class'!H5611</f>
        <v>2023-T6 Instate Small-16</v>
      </c>
      <c r="H2030" s="77">
        <f t="shared" si="65"/>
        <v>0.85532038482927886</v>
      </c>
      <c r="J2030" s="13"/>
      <c r="N2030" s="37"/>
      <c r="O2030" s="36"/>
    </row>
    <row r="2031" spans="1:15" ht="13.7" customHeight="1" x14ac:dyDescent="0.25">
      <c r="A2031" s="85">
        <f>'EMFAC2017EI-2011Class'!B5612</f>
        <v>2023</v>
      </c>
      <c r="B2031" s="86" t="str">
        <f>'EMFAC2017EI-2011Class'!C5612</f>
        <v>T6 Instate Small</v>
      </c>
      <c r="C2031" s="85">
        <f>'EMFAC2017EI-2011Class'!D5612</f>
        <v>2006</v>
      </c>
      <c r="D2031" s="85">
        <f>'EMFAC2017EI-2011Class'!F5612</f>
        <v>17</v>
      </c>
      <c r="E2031" s="87" t="str">
        <f t="shared" si="64"/>
        <v>T6 Instate Small-17</v>
      </c>
      <c r="F2031" s="88">
        <f>VLOOKUP(E2031,HD_Odo!$C$2:$D$1381,2,FALSE)</f>
        <v>345539.04</v>
      </c>
      <c r="G2031" s="92" t="str">
        <f>'EMFAC2017EI-2011Class'!H5612</f>
        <v>2023-T6 Instate Small-17</v>
      </c>
      <c r="H2031" s="77">
        <f t="shared" si="65"/>
        <v>0.85324422197962657</v>
      </c>
      <c r="J2031" s="13"/>
      <c r="N2031" s="37"/>
      <c r="O2031" s="36"/>
    </row>
    <row r="2032" spans="1:15" ht="13.7" customHeight="1" x14ac:dyDescent="0.25">
      <c r="A2032" s="85">
        <f>'EMFAC2017EI-2011Class'!B5613</f>
        <v>2023</v>
      </c>
      <c r="B2032" s="86" t="str">
        <f>'EMFAC2017EI-2011Class'!C5613</f>
        <v>T6 Instate Small</v>
      </c>
      <c r="C2032" s="85">
        <f>'EMFAC2017EI-2011Class'!D5613</f>
        <v>2005</v>
      </c>
      <c r="D2032" s="85">
        <f>'EMFAC2017EI-2011Class'!F5613</f>
        <v>18</v>
      </c>
      <c r="E2032" s="87" t="str">
        <f t="shared" si="64"/>
        <v>T6 Instate Small-18</v>
      </c>
      <c r="F2032" s="88">
        <f>VLOOKUP(E2032,HD_Odo!$C$2:$D$1381,2,FALSE)</f>
        <v>356652.04</v>
      </c>
      <c r="G2032" s="92" t="str">
        <f>'EMFAC2017EI-2011Class'!H5613</f>
        <v>2023-T6 Instate Small-18</v>
      </c>
      <c r="H2032" s="77">
        <f t="shared" si="65"/>
        <v>0.85125233517705556</v>
      </c>
      <c r="J2032" s="13"/>
      <c r="N2032" s="37"/>
      <c r="O2032" s="36"/>
    </row>
    <row r="2033" spans="1:15" ht="13.7" customHeight="1" x14ac:dyDescent="0.25">
      <c r="A2033" s="85">
        <f>'EMFAC2017EI-2011Class'!B5614</f>
        <v>2023</v>
      </c>
      <c r="B2033" s="86" t="str">
        <f>'EMFAC2017EI-2011Class'!C5614</f>
        <v>T6 Instate Small</v>
      </c>
      <c r="C2033" s="85">
        <f>'EMFAC2017EI-2011Class'!D5614</f>
        <v>2004</v>
      </c>
      <c r="D2033" s="85">
        <f>'EMFAC2017EI-2011Class'!F5614</f>
        <v>19</v>
      </c>
      <c r="E2033" s="87" t="str">
        <f t="shared" si="64"/>
        <v>T6 Instate Small-19</v>
      </c>
      <c r="F2033" s="88">
        <f>VLOOKUP(E2033,HD_Odo!$C$2:$D$1381,2,FALSE)</f>
        <v>367703.03999999998</v>
      </c>
      <c r="G2033" s="92" t="str">
        <f>'EMFAC2017EI-2011Class'!H5614</f>
        <v>2023-T6 Instate Small-19</v>
      </c>
      <c r="H2033" s="77">
        <f t="shared" si="65"/>
        <v>0.84934145533361638</v>
      </c>
      <c r="J2033" s="13"/>
      <c r="N2033" s="37"/>
      <c r="O2033" s="36"/>
    </row>
    <row r="2034" spans="1:15" ht="13.7" customHeight="1" x14ac:dyDescent="0.25">
      <c r="A2034" s="85">
        <f>'EMFAC2017EI-2011Class'!B5615</f>
        <v>2023</v>
      </c>
      <c r="B2034" s="86" t="str">
        <f>'EMFAC2017EI-2011Class'!C5615</f>
        <v>T6 Instate Small</v>
      </c>
      <c r="C2034" s="85">
        <f>'EMFAC2017EI-2011Class'!D5615</f>
        <v>2003</v>
      </c>
      <c r="D2034" s="85">
        <f>'EMFAC2017EI-2011Class'!F5615</f>
        <v>20</v>
      </c>
      <c r="E2034" s="87" t="str">
        <f t="shared" si="64"/>
        <v>T6 Instate Small-20</v>
      </c>
      <c r="F2034" s="88">
        <f>VLOOKUP(E2034,HD_Odo!$C$2:$D$1381,2,FALSE)</f>
        <v>378676.04</v>
      </c>
      <c r="G2034" s="92" t="str">
        <f>'EMFAC2017EI-2011Class'!H5615</f>
        <v>2023-T6 Instate Small-20</v>
      </c>
      <c r="H2034" s="77">
        <f t="shared" si="65"/>
        <v>0.90689595117428967</v>
      </c>
      <c r="J2034" s="13"/>
      <c r="N2034" s="37"/>
      <c r="O2034" s="36"/>
    </row>
    <row r="2035" spans="1:15" ht="13.7" customHeight="1" x14ac:dyDescent="0.25">
      <c r="A2035" s="85">
        <f>'EMFAC2017EI-2011Class'!B5616</f>
        <v>2023</v>
      </c>
      <c r="B2035" s="86" t="str">
        <f>'EMFAC2017EI-2011Class'!C5616</f>
        <v>T6 Instate Small</v>
      </c>
      <c r="C2035" s="85">
        <f>'EMFAC2017EI-2011Class'!D5616</f>
        <v>2002</v>
      </c>
      <c r="D2035" s="85">
        <f>'EMFAC2017EI-2011Class'!F5616</f>
        <v>21</v>
      </c>
      <c r="E2035" s="87" t="str">
        <f t="shared" si="64"/>
        <v>T6 Instate Small-21</v>
      </c>
      <c r="F2035" s="88">
        <f>VLOOKUP(E2035,HD_Odo!$C$2:$D$1381,2,FALSE)</f>
        <v>389550.04</v>
      </c>
      <c r="G2035" s="92" t="str">
        <f>'EMFAC2017EI-2011Class'!H5616</f>
        <v>2023-T6 Instate Small-21</v>
      </c>
      <c r="H2035" s="77">
        <f t="shared" si="65"/>
        <v>0.9059062779599687</v>
      </c>
      <c r="J2035" s="13"/>
      <c r="N2035" s="37"/>
      <c r="O2035" s="36"/>
    </row>
    <row r="2036" spans="1:15" ht="13.7" customHeight="1" x14ac:dyDescent="0.25">
      <c r="A2036" s="85">
        <f>'EMFAC2017EI-2011Class'!B5617</f>
        <v>2023</v>
      </c>
      <c r="B2036" s="86" t="str">
        <f>'EMFAC2017EI-2011Class'!C5617</f>
        <v>T6 Instate Small</v>
      </c>
      <c r="C2036" s="85">
        <f>'EMFAC2017EI-2011Class'!D5617</f>
        <v>2001</v>
      </c>
      <c r="D2036" s="85">
        <f>'EMFAC2017EI-2011Class'!F5617</f>
        <v>22</v>
      </c>
      <c r="E2036" s="87" t="str">
        <f t="shared" si="64"/>
        <v>T6 Instate Small-22</v>
      </c>
      <c r="F2036" s="88">
        <f>VLOOKUP(E2036,HD_Odo!$C$2:$D$1381,2,FALSE)</f>
        <v>400000</v>
      </c>
      <c r="G2036" s="92" t="str">
        <f>'EMFAC2017EI-2011Class'!H5617</f>
        <v>2023-T6 Instate Small-22</v>
      </c>
      <c r="H2036" s="77">
        <f t="shared" si="65"/>
        <v>0.90498744325929192</v>
      </c>
      <c r="J2036" s="13"/>
      <c r="N2036" s="37"/>
      <c r="O2036" s="36"/>
    </row>
    <row r="2037" spans="1:15" ht="13.7" customHeight="1" x14ac:dyDescent="0.25">
      <c r="A2037" s="85">
        <f>'EMFAC2017EI-2011Class'!B5618</f>
        <v>2023</v>
      </c>
      <c r="B2037" s="86" t="str">
        <f>'EMFAC2017EI-2011Class'!C5618</f>
        <v>T6 Instate Small</v>
      </c>
      <c r="C2037" s="85">
        <f>'EMFAC2017EI-2011Class'!D5618</f>
        <v>2000</v>
      </c>
      <c r="D2037" s="85">
        <f>'EMFAC2017EI-2011Class'!F5618</f>
        <v>23</v>
      </c>
      <c r="E2037" s="87" t="str">
        <f t="shared" si="64"/>
        <v>T6 Instate Small-23</v>
      </c>
      <c r="F2037" s="88">
        <f>VLOOKUP(E2037,HD_Odo!$C$2:$D$1381,2,FALSE)</f>
        <v>400000</v>
      </c>
      <c r="G2037" s="92" t="str">
        <f>'EMFAC2017EI-2011Class'!H5618</f>
        <v>2023-T6 Instate Small-23</v>
      </c>
      <c r="H2037" s="77">
        <f t="shared" si="65"/>
        <v>0.90498744325929192</v>
      </c>
      <c r="J2037" s="13"/>
      <c r="N2037" s="37"/>
      <c r="O2037" s="36"/>
    </row>
    <row r="2038" spans="1:15" ht="13.7" customHeight="1" x14ac:dyDescent="0.25">
      <c r="A2038" s="85">
        <f>'EMFAC2017EI-2011Class'!B5619</f>
        <v>2023</v>
      </c>
      <c r="B2038" s="86" t="str">
        <f>'EMFAC2017EI-2011Class'!C5619</f>
        <v>T6 Instate Small</v>
      </c>
      <c r="C2038" s="85">
        <f>'EMFAC2017EI-2011Class'!D5619</f>
        <v>1999</v>
      </c>
      <c r="D2038" s="85">
        <f>'EMFAC2017EI-2011Class'!F5619</f>
        <v>24</v>
      </c>
      <c r="E2038" s="87" t="str">
        <f t="shared" si="64"/>
        <v>T6 Instate Small-24</v>
      </c>
      <c r="F2038" s="88">
        <f>VLOOKUP(E2038,HD_Odo!$C$2:$D$1381,2,FALSE)</f>
        <v>400000</v>
      </c>
      <c r="G2038" s="92" t="str">
        <f>'EMFAC2017EI-2011Class'!H5619</f>
        <v>2023-T6 Instate Small-24</v>
      </c>
      <c r="H2038" s="77">
        <f t="shared" si="65"/>
        <v>0.90498744325929192</v>
      </c>
      <c r="J2038" s="13"/>
      <c r="N2038" s="37"/>
      <c r="O2038" s="36"/>
    </row>
    <row r="2039" spans="1:15" ht="13.7" customHeight="1" x14ac:dyDescent="0.25">
      <c r="A2039" s="85">
        <f>'EMFAC2017EI-2011Class'!B5620</f>
        <v>2023</v>
      </c>
      <c r="B2039" s="86" t="str">
        <f>'EMFAC2017EI-2011Class'!C5620</f>
        <v>T6 Instate Small</v>
      </c>
      <c r="C2039" s="85">
        <f>'EMFAC2017EI-2011Class'!D5620</f>
        <v>1998</v>
      </c>
      <c r="D2039" s="85">
        <f>'EMFAC2017EI-2011Class'!F5620</f>
        <v>25</v>
      </c>
      <c r="E2039" s="87" t="str">
        <f t="shared" si="64"/>
        <v>T6 Instate Small-25</v>
      </c>
      <c r="F2039" s="88">
        <f>VLOOKUP(E2039,HD_Odo!$C$2:$D$1381,2,FALSE)</f>
        <v>400000</v>
      </c>
      <c r="G2039" s="92" t="str">
        <f>'EMFAC2017EI-2011Class'!H5620</f>
        <v>2023-T6 Instate Small-25</v>
      </c>
      <c r="H2039" s="77">
        <f t="shared" si="65"/>
        <v>0.90498744325929192</v>
      </c>
      <c r="J2039" s="13"/>
      <c r="N2039" s="37"/>
      <c r="O2039" s="36"/>
    </row>
    <row r="2040" spans="1:15" ht="13.7" customHeight="1" x14ac:dyDescent="0.25">
      <c r="A2040" s="85">
        <f>'EMFAC2017EI-2011Class'!B5621</f>
        <v>2023</v>
      </c>
      <c r="B2040" s="86" t="str">
        <f>'EMFAC2017EI-2011Class'!C5621</f>
        <v>T6 Instate Small</v>
      </c>
      <c r="C2040" s="85">
        <f>'EMFAC2017EI-2011Class'!D5621</f>
        <v>1997</v>
      </c>
      <c r="D2040" s="85">
        <f>'EMFAC2017EI-2011Class'!F5621</f>
        <v>26</v>
      </c>
      <c r="E2040" s="87" t="str">
        <f t="shared" si="64"/>
        <v>T6 Instate Small-26</v>
      </c>
      <c r="F2040" s="88">
        <f>VLOOKUP(E2040,HD_Odo!$C$2:$D$1381,2,FALSE)</f>
        <v>400000</v>
      </c>
      <c r="G2040" s="92" t="str">
        <f>'EMFAC2017EI-2011Class'!H5621</f>
        <v>2023-T6 Instate Small-26</v>
      </c>
      <c r="H2040" s="77">
        <f t="shared" si="65"/>
        <v>0.90498744325929192</v>
      </c>
      <c r="J2040" s="13"/>
      <c r="N2040" s="37"/>
      <c r="O2040" s="36"/>
    </row>
    <row r="2041" spans="1:15" ht="13.7" customHeight="1" x14ac:dyDescent="0.25">
      <c r="A2041" s="85">
        <f>'EMFAC2017EI-2011Class'!B5622</f>
        <v>2023</v>
      </c>
      <c r="B2041" s="86" t="str">
        <f>'EMFAC2017EI-2011Class'!C5622</f>
        <v>T6 Instate Small</v>
      </c>
      <c r="C2041" s="85">
        <f>'EMFAC2017EI-2011Class'!D5622</f>
        <v>1996</v>
      </c>
      <c r="D2041" s="85">
        <f>'EMFAC2017EI-2011Class'!F5622</f>
        <v>27</v>
      </c>
      <c r="E2041" s="87" t="str">
        <f t="shared" si="64"/>
        <v>T6 Instate Small-27</v>
      </c>
      <c r="F2041" s="88">
        <f>VLOOKUP(E2041,HD_Odo!$C$2:$D$1381,2,FALSE)</f>
        <v>400000</v>
      </c>
      <c r="G2041" s="92" t="str">
        <f>'EMFAC2017EI-2011Class'!H5622</f>
        <v>2023-T6 Instate Small-27</v>
      </c>
      <c r="H2041" s="77">
        <f t="shared" si="65"/>
        <v>0.90498744325929192</v>
      </c>
      <c r="J2041" s="13"/>
      <c r="N2041" s="37"/>
      <c r="O2041" s="36"/>
    </row>
    <row r="2042" spans="1:15" ht="13.7" customHeight="1" x14ac:dyDescent="0.25">
      <c r="A2042" s="85">
        <f>'EMFAC2017EI-2011Class'!B5623</f>
        <v>2023</v>
      </c>
      <c r="B2042" s="86" t="str">
        <f>'EMFAC2017EI-2011Class'!C5623</f>
        <v>T6 Instate Small</v>
      </c>
      <c r="C2042" s="85">
        <f>'EMFAC2017EI-2011Class'!D5623</f>
        <v>1995</v>
      </c>
      <c r="D2042" s="85">
        <f>'EMFAC2017EI-2011Class'!F5623</f>
        <v>28</v>
      </c>
      <c r="E2042" s="87" t="str">
        <f t="shared" si="64"/>
        <v>T6 Instate Small-28</v>
      </c>
      <c r="F2042" s="88">
        <f>VLOOKUP(E2042,HD_Odo!$C$2:$D$1381,2,FALSE)</f>
        <v>400000</v>
      </c>
      <c r="G2042" s="92" t="str">
        <f>'EMFAC2017EI-2011Class'!H5623</f>
        <v>2023-T6 Instate Small-28</v>
      </c>
      <c r="H2042" s="77">
        <f t="shared" si="65"/>
        <v>0.90498744325929192</v>
      </c>
      <c r="J2042" s="13"/>
      <c r="N2042" s="37"/>
      <c r="O2042" s="36"/>
    </row>
    <row r="2043" spans="1:15" ht="13.7" customHeight="1" x14ac:dyDescent="0.25">
      <c r="A2043" s="85">
        <f>'EMFAC2017EI-2011Class'!B5624</f>
        <v>2023</v>
      </c>
      <c r="B2043" s="86" t="str">
        <f>'EMFAC2017EI-2011Class'!C5624</f>
        <v>T6 Instate Small</v>
      </c>
      <c r="C2043" s="85">
        <f>'EMFAC2017EI-2011Class'!D5624</f>
        <v>1994</v>
      </c>
      <c r="D2043" s="85">
        <f>'EMFAC2017EI-2011Class'!F5624</f>
        <v>29</v>
      </c>
      <c r="E2043" s="87" t="str">
        <f t="shared" si="64"/>
        <v>T6 Instate Small-29</v>
      </c>
      <c r="F2043" s="88">
        <f>VLOOKUP(E2043,HD_Odo!$C$2:$D$1381,2,FALSE)</f>
        <v>400000</v>
      </c>
      <c r="G2043" s="92" t="str">
        <f>'EMFAC2017EI-2011Class'!H5624</f>
        <v>2023-T6 Instate Small-29</v>
      </c>
      <c r="H2043" s="77">
        <f t="shared" si="65"/>
        <v>0.90498744325929192</v>
      </c>
      <c r="J2043" s="13"/>
      <c r="N2043" s="37"/>
      <c r="O2043" s="36"/>
    </row>
    <row r="2044" spans="1:15" ht="13.7" customHeight="1" x14ac:dyDescent="0.25">
      <c r="A2044" s="85">
        <f>'EMFAC2017EI-2011Class'!B5625</f>
        <v>2023</v>
      </c>
      <c r="B2044" s="86" t="str">
        <f>'EMFAC2017EI-2011Class'!C5625</f>
        <v>T6 Instate Small</v>
      </c>
      <c r="C2044" s="85">
        <f>'EMFAC2017EI-2011Class'!D5625</f>
        <v>1993</v>
      </c>
      <c r="D2044" s="85">
        <f>'EMFAC2017EI-2011Class'!F5625</f>
        <v>30</v>
      </c>
      <c r="E2044" s="87" t="str">
        <f t="shared" si="64"/>
        <v>T6 Instate Small-30</v>
      </c>
      <c r="F2044" s="88">
        <f>VLOOKUP(E2044,HD_Odo!$C$2:$D$1381,2,FALSE)</f>
        <v>400000</v>
      </c>
      <c r="G2044" s="92" t="str">
        <f>'EMFAC2017EI-2011Class'!H5625</f>
        <v>2023-T6 Instate Small-30</v>
      </c>
      <c r="H2044" s="77">
        <f t="shared" si="65"/>
        <v>1</v>
      </c>
      <c r="J2044" s="13"/>
      <c r="N2044" s="37"/>
      <c r="O2044" s="36"/>
    </row>
    <row r="2045" spans="1:15" ht="13.7" customHeight="1" x14ac:dyDescent="0.25">
      <c r="A2045" s="85">
        <f>'EMFAC2017EI-2011Class'!B5626</f>
        <v>2023</v>
      </c>
      <c r="B2045" s="86" t="str">
        <f>'EMFAC2017EI-2011Class'!C5626</f>
        <v>T6 Instate Small</v>
      </c>
      <c r="C2045" s="85">
        <f>'EMFAC2017EI-2011Class'!D5626</f>
        <v>1992</v>
      </c>
      <c r="D2045" s="85">
        <f>'EMFAC2017EI-2011Class'!F5626</f>
        <v>31</v>
      </c>
      <c r="E2045" s="87" t="str">
        <f t="shared" si="64"/>
        <v>T6 Instate Small-31</v>
      </c>
      <c r="F2045" s="88">
        <f>VLOOKUP(E2045,HD_Odo!$C$2:$D$1381,2,FALSE)</f>
        <v>400000</v>
      </c>
      <c r="G2045" s="92" t="str">
        <f>'EMFAC2017EI-2011Class'!H5626</f>
        <v>2023-T6 Instate Small-31</v>
      </c>
      <c r="H2045" s="77">
        <f t="shared" si="65"/>
        <v>1</v>
      </c>
      <c r="J2045" s="13"/>
      <c r="N2045" s="37"/>
      <c r="O2045" s="36"/>
    </row>
    <row r="2046" spans="1:15" ht="13.7" customHeight="1" x14ac:dyDescent="0.25">
      <c r="A2046" s="85">
        <f>'EMFAC2017EI-2011Class'!B5627</f>
        <v>2023</v>
      </c>
      <c r="B2046" s="86" t="str">
        <f>'EMFAC2017EI-2011Class'!C5627</f>
        <v>T6 Instate Small</v>
      </c>
      <c r="C2046" s="85">
        <f>'EMFAC2017EI-2011Class'!D5627</f>
        <v>1991</v>
      </c>
      <c r="D2046" s="85">
        <f>'EMFAC2017EI-2011Class'!F5627</f>
        <v>32</v>
      </c>
      <c r="E2046" s="87" t="str">
        <f t="shared" si="64"/>
        <v>T6 Instate Small-32</v>
      </c>
      <c r="F2046" s="88">
        <f>VLOOKUP(E2046,HD_Odo!$C$2:$D$1381,2,FALSE)</f>
        <v>400000</v>
      </c>
      <c r="G2046" s="92" t="str">
        <f>'EMFAC2017EI-2011Class'!H5627</f>
        <v>2023-T6 Instate Small-32</v>
      </c>
      <c r="H2046" s="77">
        <f t="shared" si="65"/>
        <v>1</v>
      </c>
      <c r="J2046" s="13"/>
      <c r="N2046" s="37"/>
      <c r="O2046" s="36"/>
    </row>
    <row r="2047" spans="1:15" ht="13.7" customHeight="1" x14ac:dyDescent="0.25">
      <c r="A2047" s="85">
        <f>'EMFAC2017EI-2011Class'!B5628</f>
        <v>2023</v>
      </c>
      <c r="B2047" s="86" t="str">
        <f>'EMFAC2017EI-2011Class'!C5628</f>
        <v>T6 Instate Small</v>
      </c>
      <c r="C2047" s="85">
        <f>'EMFAC2017EI-2011Class'!D5628</f>
        <v>1990</v>
      </c>
      <c r="D2047" s="85">
        <f>'EMFAC2017EI-2011Class'!F5628</f>
        <v>33</v>
      </c>
      <c r="E2047" s="87" t="str">
        <f t="shared" si="64"/>
        <v>T6 Instate Small-33</v>
      </c>
      <c r="F2047" s="88">
        <f>VLOOKUP(E2047,HD_Odo!$C$2:$D$1381,2,FALSE)</f>
        <v>400000</v>
      </c>
      <c r="G2047" s="92" t="str">
        <f>'EMFAC2017EI-2011Class'!H5628</f>
        <v>2023-T6 Instate Small-33</v>
      </c>
      <c r="H2047" s="77">
        <f t="shared" si="65"/>
        <v>1</v>
      </c>
      <c r="J2047" s="13"/>
      <c r="N2047" s="37"/>
      <c r="O2047" s="36"/>
    </row>
    <row r="2048" spans="1:15" ht="13.7" customHeight="1" x14ac:dyDescent="0.25">
      <c r="A2048" s="85">
        <f>'EMFAC2017EI-2011Class'!B5629</f>
        <v>2023</v>
      </c>
      <c r="B2048" s="86" t="str">
        <f>'EMFAC2017EI-2011Class'!C5629</f>
        <v>T6 Instate Small</v>
      </c>
      <c r="C2048" s="85">
        <f>'EMFAC2017EI-2011Class'!D5629</f>
        <v>1989</v>
      </c>
      <c r="D2048" s="85">
        <f>'EMFAC2017EI-2011Class'!F5629</f>
        <v>34</v>
      </c>
      <c r="E2048" s="87" t="str">
        <f t="shared" si="64"/>
        <v>T6 Instate Small-34</v>
      </c>
      <c r="F2048" s="88">
        <f>VLOOKUP(E2048,HD_Odo!$C$2:$D$1381,2,FALSE)</f>
        <v>400000</v>
      </c>
      <c r="G2048" s="92" t="str">
        <f>'EMFAC2017EI-2011Class'!H5629</f>
        <v>2023-T6 Instate Small-34</v>
      </c>
      <c r="H2048" s="77">
        <f t="shared" si="65"/>
        <v>1</v>
      </c>
      <c r="J2048" s="13"/>
      <c r="N2048" s="37"/>
      <c r="O2048" s="36"/>
    </row>
    <row r="2049" spans="1:15" ht="13.7" customHeight="1" x14ac:dyDescent="0.25">
      <c r="A2049" s="85">
        <f>'EMFAC2017EI-2011Class'!B5630</f>
        <v>2023</v>
      </c>
      <c r="B2049" s="86" t="str">
        <f>'EMFAC2017EI-2011Class'!C5630</f>
        <v>T6 Instate Small</v>
      </c>
      <c r="C2049" s="85">
        <f>'EMFAC2017EI-2011Class'!D5630</f>
        <v>1988</v>
      </c>
      <c r="D2049" s="85">
        <f>'EMFAC2017EI-2011Class'!F5630</f>
        <v>35</v>
      </c>
      <c r="E2049" s="87" t="str">
        <f t="shared" si="64"/>
        <v>T6 Instate Small-35</v>
      </c>
      <c r="F2049" s="88">
        <f>VLOOKUP(E2049,HD_Odo!$C$2:$D$1381,2,FALSE)</f>
        <v>400000</v>
      </c>
      <c r="G2049" s="92" t="str">
        <f>'EMFAC2017EI-2011Class'!H5630</f>
        <v>2023-T6 Instate Small-35</v>
      </c>
      <c r="H2049" s="77">
        <f t="shared" si="65"/>
        <v>1</v>
      </c>
      <c r="J2049" s="13"/>
      <c r="N2049" s="37"/>
      <c r="O2049" s="36"/>
    </row>
    <row r="2050" spans="1:15" ht="13.7" customHeight="1" x14ac:dyDescent="0.25">
      <c r="A2050" s="85">
        <f>'EMFAC2017EI-2011Class'!B5631</f>
        <v>2023</v>
      </c>
      <c r="B2050" s="86" t="str">
        <f>'EMFAC2017EI-2011Class'!C5631</f>
        <v>T6 Instate Small</v>
      </c>
      <c r="C2050" s="85">
        <f>'EMFAC2017EI-2011Class'!D5631</f>
        <v>1987</v>
      </c>
      <c r="D2050" s="85">
        <f>'EMFAC2017EI-2011Class'!F5631</f>
        <v>36</v>
      </c>
      <c r="E2050" s="87" t="str">
        <f t="shared" si="64"/>
        <v>T6 Instate Small-36</v>
      </c>
      <c r="F2050" s="88">
        <f>VLOOKUP(E2050,HD_Odo!$C$2:$D$1381,2,FALSE)</f>
        <v>400000</v>
      </c>
      <c r="G2050" s="92" t="str">
        <f>'EMFAC2017EI-2011Class'!H5631</f>
        <v>2023-T6 Instate Small-36</v>
      </c>
      <c r="H2050" s="77">
        <f t="shared" si="65"/>
        <v>1</v>
      </c>
      <c r="J2050" s="13"/>
      <c r="N2050" s="37"/>
      <c r="O2050" s="36"/>
    </row>
    <row r="2051" spans="1:15" ht="13.7" customHeight="1" x14ac:dyDescent="0.25">
      <c r="A2051" s="85">
        <f>'EMFAC2017EI-2011Class'!B5632</f>
        <v>2023</v>
      </c>
      <c r="B2051" s="86" t="str">
        <f>'EMFAC2017EI-2011Class'!C5632</f>
        <v>T6 Instate Small</v>
      </c>
      <c r="C2051" s="85">
        <f>'EMFAC2017EI-2011Class'!D5632</f>
        <v>1986</v>
      </c>
      <c r="D2051" s="85">
        <f>'EMFAC2017EI-2011Class'!F5632</f>
        <v>37</v>
      </c>
      <c r="E2051" s="87" t="str">
        <f t="shared" si="64"/>
        <v>T6 Instate Small-37</v>
      </c>
      <c r="F2051" s="88">
        <f>VLOOKUP(E2051,HD_Odo!$C$2:$D$1381,2,FALSE)</f>
        <v>400000</v>
      </c>
      <c r="G2051" s="92" t="str">
        <f>'EMFAC2017EI-2011Class'!H5632</f>
        <v>2023-T6 Instate Small-37</v>
      </c>
      <c r="H2051" s="77">
        <f t="shared" si="65"/>
        <v>1</v>
      </c>
      <c r="J2051" s="13"/>
      <c r="N2051" s="37"/>
      <c r="O2051" s="36"/>
    </row>
    <row r="2052" spans="1:15" ht="13.7" customHeight="1" x14ac:dyDescent="0.25">
      <c r="A2052" s="85">
        <f>'EMFAC2017EI-2011Class'!B5633</f>
        <v>2023</v>
      </c>
      <c r="B2052" s="86" t="str">
        <f>'EMFAC2017EI-2011Class'!C5633</f>
        <v>T6 Instate Small</v>
      </c>
      <c r="C2052" s="85">
        <f>'EMFAC2017EI-2011Class'!D5633</f>
        <v>1985</v>
      </c>
      <c r="D2052" s="85">
        <f>'EMFAC2017EI-2011Class'!F5633</f>
        <v>38</v>
      </c>
      <c r="E2052" s="87" t="str">
        <f t="shared" si="64"/>
        <v>T6 Instate Small-38</v>
      </c>
      <c r="F2052" s="88">
        <f>VLOOKUP(E2052,HD_Odo!$C$2:$D$1381,2,FALSE)</f>
        <v>400000</v>
      </c>
      <c r="G2052" s="92" t="str">
        <f>'EMFAC2017EI-2011Class'!H5633</f>
        <v>2023-T6 Instate Small-38</v>
      </c>
      <c r="H2052" s="77">
        <f t="shared" si="65"/>
        <v>1</v>
      </c>
      <c r="J2052" s="13"/>
      <c r="N2052" s="37"/>
      <c r="O2052" s="36"/>
    </row>
    <row r="2053" spans="1:15" ht="13.7" customHeight="1" x14ac:dyDescent="0.25">
      <c r="A2053" s="85">
        <f>'EMFAC2017EI-2011Class'!B5634</f>
        <v>2023</v>
      </c>
      <c r="B2053" s="86" t="str">
        <f>'EMFAC2017EI-2011Class'!C5634</f>
        <v>T6 Instate Small</v>
      </c>
      <c r="C2053" s="85">
        <f>'EMFAC2017EI-2011Class'!D5634</f>
        <v>1984</v>
      </c>
      <c r="D2053" s="85">
        <f>'EMFAC2017EI-2011Class'!F5634</f>
        <v>39</v>
      </c>
      <c r="E2053" s="87" t="str">
        <f t="shared" si="64"/>
        <v>T6 Instate Small-39</v>
      </c>
      <c r="F2053" s="88">
        <f>VLOOKUP(E2053,HD_Odo!$C$2:$D$1381,2,FALSE)</f>
        <v>400000</v>
      </c>
      <c r="G2053" s="92" t="str">
        <f>'EMFAC2017EI-2011Class'!H5634</f>
        <v>2023-T6 Instate Small-39</v>
      </c>
      <c r="H2053" s="77">
        <f t="shared" si="65"/>
        <v>1</v>
      </c>
      <c r="J2053" s="13"/>
      <c r="N2053" s="37"/>
      <c r="O2053" s="36"/>
    </row>
    <row r="2054" spans="1:15" ht="13.7" customHeight="1" x14ac:dyDescent="0.25">
      <c r="A2054" s="85">
        <f>'EMFAC2017EI-2011Class'!B5635</f>
        <v>2023</v>
      </c>
      <c r="B2054" s="86" t="str">
        <f>'EMFAC2017EI-2011Class'!C5635</f>
        <v>T6 Instate Small</v>
      </c>
      <c r="C2054" s="85">
        <f>'EMFAC2017EI-2011Class'!D5635</f>
        <v>1983</v>
      </c>
      <c r="D2054" s="85">
        <f>'EMFAC2017EI-2011Class'!F5635</f>
        <v>40</v>
      </c>
      <c r="E2054" s="87" t="str">
        <f t="shared" si="64"/>
        <v>T6 Instate Small-40</v>
      </c>
      <c r="F2054" s="88">
        <f>VLOOKUP(E2054,HD_Odo!$C$2:$D$1381,2,FALSE)</f>
        <v>400000</v>
      </c>
      <c r="G2054" s="92" t="str">
        <f>'EMFAC2017EI-2011Class'!H5635</f>
        <v>2023-T6 Instate Small-40</v>
      </c>
      <c r="H2054" s="77">
        <f t="shared" si="65"/>
        <v>1</v>
      </c>
      <c r="J2054" s="13"/>
      <c r="N2054" s="37"/>
      <c r="O2054" s="36"/>
    </row>
    <row r="2055" spans="1:15" ht="13.7" customHeight="1" x14ac:dyDescent="0.25">
      <c r="A2055" s="85">
        <f>'EMFAC2017EI-2011Class'!B5636</f>
        <v>2023</v>
      </c>
      <c r="B2055" s="86" t="str">
        <f>'EMFAC2017EI-2011Class'!C5636</f>
        <v>T6 Instate Small</v>
      </c>
      <c r="C2055" s="85">
        <f>'EMFAC2017EI-2011Class'!D5636</f>
        <v>1982</v>
      </c>
      <c r="D2055" s="85">
        <f>'EMFAC2017EI-2011Class'!F5636</f>
        <v>41</v>
      </c>
      <c r="E2055" s="87" t="str">
        <f t="shared" si="64"/>
        <v>T6 Instate Small-41</v>
      </c>
      <c r="F2055" s="88">
        <f>VLOOKUP(E2055,HD_Odo!$C$2:$D$1381,2,FALSE)</f>
        <v>400000</v>
      </c>
      <c r="G2055" s="92" t="str">
        <f>'EMFAC2017EI-2011Class'!H5636</f>
        <v>2023-T6 Instate Small-41</v>
      </c>
      <c r="H2055" s="77">
        <f t="shared" si="65"/>
        <v>1</v>
      </c>
      <c r="J2055" s="13"/>
      <c r="N2055" s="37"/>
      <c r="O2055" s="36"/>
    </row>
    <row r="2056" spans="1:15" ht="13.7" customHeight="1" x14ac:dyDescent="0.25">
      <c r="A2056" s="85">
        <f>'EMFAC2017EI-2011Class'!B5637</f>
        <v>2023</v>
      </c>
      <c r="B2056" s="86" t="str">
        <f>'EMFAC2017EI-2011Class'!C5637</f>
        <v>T6 Instate Small</v>
      </c>
      <c r="C2056" s="85">
        <f>'EMFAC2017EI-2011Class'!D5637</f>
        <v>1981</v>
      </c>
      <c r="D2056" s="85">
        <f>'EMFAC2017EI-2011Class'!F5637</f>
        <v>42</v>
      </c>
      <c r="E2056" s="87" t="str">
        <f t="shared" si="64"/>
        <v>T6 Instate Small-42</v>
      </c>
      <c r="F2056" s="88">
        <f>VLOOKUP(E2056,HD_Odo!$C$2:$D$1381,2,FALSE)</f>
        <v>400000</v>
      </c>
      <c r="G2056" s="92" t="str">
        <f>'EMFAC2017EI-2011Class'!H5637</f>
        <v>2023-T6 Instate Small-42</v>
      </c>
      <c r="H2056" s="77">
        <f t="shared" si="65"/>
        <v>1</v>
      </c>
      <c r="J2056" s="13"/>
      <c r="N2056" s="37"/>
      <c r="O2056" s="36"/>
    </row>
    <row r="2057" spans="1:15" ht="13.7" customHeight="1" x14ac:dyDescent="0.25">
      <c r="A2057" s="85">
        <f>'EMFAC2017EI-2011Class'!B5638</f>
        <v>2023</v>
      </c>
      <c r="B2057" s="86" t="str">
        <f>'EMFAC2017EI-2011Class'!C5638</f>
        <v>T6 Instate Small</v>
      </c>
      <c r="C2057" s="85">
        <f>'EMFAC2017EI-2011Class'!D5638</f>
        <v>1979</v>
      </c>
      <c r="D2057" s="85">
        <f>'EMFAC2017EI-2011Class'!F5638</f>
        <v>44</v>
      </c>
      <c r="E2057" s="87" t="str">
        <f t="shared" si="64"/>
        <v>T6 Instate Small-44</v>
      </c>
      <c r="F2057" s="88">
        <f>VLOOKUP(E2057,HD_Odo!$C$2:$D$1381,2,FALSE)</f>
        <v>400000</v>
      </c>
      <c r="G2057" s="92" t="str">
        <f>'EMFAC2017EI-2011Class'!H5638</f>
        <v>2023-T6 Instate Small-44</v>
      </c>
      <c r="H2057" s="77">
        <f t="shared" si="65"/>
        <v>1</v>
      </c>
      <c r="J2057" s="13"/>
      <c r="N2057" s="37"/>
      <c r="O2057" s="36"/>
    </row>
    <row r="2058" spans="1:15" ht="13.7" customHeight="1" x14ac:dyDescent="0.25">
      <c r="A2058" s="85">
        <f>'EMFAC2017EI-2011Class'!B5639</f>
        <v>2023</v>
      </c>
      <c r="B2058" s="86" t="str">
        <f>'EMFAC2017EI-2011Class'!C5639</f>
        <v>T6 OOS Heavy</v>
      </c>
      <c r="C2058" s="85">
        <f>'EMFAC2017EI-2011Class'!D5639</f>
        <v>2024</v>
      </c>
      <c r="D2058" s="85">
        <f>'EMFAC2017EI-2011Class'!F5639</f>
        <v>-1</v>
      </c>
      <c r="E2058" s="87" t="str">
        <f t="shared" si="64"/>
        <v>T6 OOS Heavy--1</v>
      </c>
      <c r="F2058" s="88">
        <f>VLOOKUP(E2058,HD_Odo!$C$2:$D$1381,2,FALSE)</f>
        <v>0</v>
      </c>
      <c r="G2058" s="92" t="str">
        <f>'EMFAC2017EI-2011Class'!H5639</f>
        <v>2023-T6 OOS Heavy--1</v>
      </c>
      <c r="H2058" s="77">
        <f t="shared" si="65"/>
        <v>1</v>
      </c>
      <c r="J2058" s="13"/>
      <c r="N2058" s="37"/>
      <c r="O2058" s="36"/>
    </row>
    <row r="2059" spans="1:15" ht="13.7" customHeight="1" x14ac:dyDescent="0.25">
      <c r="A2059" s="85">
        <f>'EMFAC2017EI-2011Class'!B5640</f>
        <v>2023</v>
      </c>
      <c r="B2059" s="86" t="str">
        <f>'EMFAC2017EI-2011Class'!C5640</f>
        <v>T6 OOS Heavy</v>
      </c>
      <c r="C2059" s="85">
        <f>'EMFAC2017EI-2011Class'!D5640</f>
        <v>2023</v>
      </c>
      <c r="D2059" s="85">
        <f>'EMFAC2017EI-2011Class'!F5640</f>
        <v>0</v>
      </c>
      <c r="E2059" s="87" t="str">
        <f t="shared" ref="E2059:E2122" si="66">CONCATENATE(B2059,"-",D2059)</f>
        <v>T6 OOS Heavy-0</v>
      </c>
      <c r="F2059" s="88">
        <f>VLOOKUP(E2059,HD_Odo!$C$2:$D$1381,2,FALSE)</f>
        <v>26110</v>
      </c>
      <c r="G2059" s="92" t="str">
        <f>'EMFAC2017EI-2011Class'!H5640</f>
        <v>2023-T6 OOS Heavy-0</v>
      </c>
      <c r="H2059" s="77">
        <f t="shared" si="65"/>
        <v>0.94080590543063491</v>
      </c>
      <c r="J2059" s="13"/>
      <c r="N2059" s="37"/>
      <c r="O2059" s="36"/>
    </row>
    <row r="2060" spans="1:15" ht="13.7" customHeight="1" x14ac:dyDescent="0.25">
      <c r="A2060" s="85">
        <f>'EMFAC2017EI-2011Class'!B5641</f>
        <v>2023</v>
      </c>
      <c r="B2060" s="86" t="str">
        <f>'EMFAC2017EI-2011Class'!C5641</f>
        <v>T6 OOS Heavy</v>
      </c>
      <c r="C2060" s="85">
        <f>'EMFAC2017EI-2011Class'!D5641</f>
        <v>2022</v>
      </c>
      <c r="D2060" s="85">
        <f>'EMFAC2017EI-2011Class'!F5641</f>
        <v>1</v>
      </c>
      <c r="E2060" s="87" t="str">
        <f t="shared" si="66"/>
        <v>T6 OOS Heavy-1</v>
      </c>
      <c r="F2060" s="88">
        <f>VLOOKUP(E2060,HD_Odo!$C$2:$D$1381,2,FALSE)</f>
        <v>52220.02</v>
      </c>
      <c r="G2060" s="92" t="str">
        <f>'EMFAC2017EI-2011Class'!H5641</f>
        <v>2023-T6 OOS Heavy-1</v>
      </c>
      <c r="H2060" s="77">
        <f t="shared" si="65"/>
        <v>0.89827068929786458</v>
      </c>
      <c r="J2060" s="13"/>
      <c r="N2060" s="37"/>
      <c r="O2060" s="36"/>
    </row>
    <row r="2061" spans="1:15" ht="13.7" customHeight="1" x14ac:dyDescent="0.25">
      <c r="A2061" s="85">
        <f>'EMFAC2017EI-2011Class'!B5642</f>
        <v>2023</v>
      </c>
      <c r="B2061" s="86" t="str">
        <f>'EMFAC2017EI-2011Class'!C5642</f>
        <v>T6 OOS Heavy</v>
      </c>
      <c r="C2061" s="85">
        <f>'EMFAC2017EI-2011Class'!D5642</f>
        <v>2021</v>
      </c>
      <c r="D2061" s="85">
        <f>'EMFAC2017EI-2011Class'!F5642</f>
        <v>2</v>
      </c>
      <c r="E2061" s="87" t="str">
        <f t="shared" si="66"/>
        <v>T6 OOS Heavy-2</v>
      </c>
      <c r="F2061" s="88">
        <f>VLOOKUP(E2061,HD_Odo!$C$2:$D$1381,2,FALSE)</f>
        <v>78443.02</v>
      </c>
      <c r="G2061" s="92" t="str">
        <f>'EMFAC2017EI-2011Class'!H5642</f>
        <v>2023-T6 OOS Heavy-2</v>
      </c>
      <c r="H2061" s="77">
        <f t="shared" si="65"/>
        <v>0.86610797345042434</v>
      </c>
      <c r="J2061" s="13"/>
      <c r="N2061" s="37"/>
      <c r="O2061" s="36"/>
    </row>
    <row r="2062" spans="1:15" ht="13.7" customHeight="1" x14ac:dyDescent="0.25">
      <c r="A2062" s="85">
        <f>'EMFAC2017EI-2011Class'!B5643</f>
        <v>2023</v>
      </c>
      <c r="B2062" s="86" t="str">
        <f>'EMFAC2017EI-2011Class'!C5643</f>
        <v>T6 OOS Heavy</v>
      </c>
      <c r="C2062" s="85">
        <f>'EMFAC2017EI-2011Class'!D5643</f>
        <v>2020</v>
      </c>
      <c r="D2062" s="85">
        <f>'EMFAC2017EI-2011Class'!F5643</f>
        <v>3</v>
      </c>
      <c r="E2062" s="87" t="str">
        <f t="shared" si="66"/>
        <v>T6 OOS Heavy-3</v>
      </c>
      <c r="F2062" s="88">
        <f>VLOOKUP(E2062,HD_Odo!$C$2:$D$1381,2,FALSE)</f>
        <v>104183.02</v>
      </c>
      <c r="G2062" s="92" t="str">
        <f>'EMFAC2017EI-2011Class'!H5643</f>
        <v>2023-T6 OOS Heavy-3</v>
      </c>
      <c r="H2062" s="77">
        <f t="shared" si="65"/>
        <v>0.84144450385510128</v>
      </c>
      <c r="J2062" s="13"/>
      <c r="N2062" s="37"/>
      <c r="O2062" s="36"/>
    </row>
    <row r="2063" spans="1:15" ht="13.7" customHeight="1" x14ac:dyDescent="0.25">
      <c r="A2063" s="85">
        <f>'EMFAC2017EI-2011Class'!B5644</f>
        <v>2023</v>
      </c>
      <c r="B2063" s="86" t="str">
        <f>'EMFAC2017EI-2011Class'!C5644</f>
        <v>T6 OOS Heavy</v>
      </c>
      <c r="C2063" s="85">
        <f>'EMFAC2017EI-2011Class'!D5644</f>
        <v>2019</v>
      </c>
      <c r="D2063" s="85">
        <f>'EMFAC2017EI-2011Class'!F5644</f>
        <v>4</v>
      </c>
      <c r="E2063" s="87" t="str">
        <f t="shared" si="66"/>
        <v>T6 OOS Heavy-4</v>
      </c>
      <c r="F2063" s="88">
        <f>VLOOKUP(E2063,HD_Odo!$C$2:$D$1381,2,FALSE)</f>
        <v>129033.02</v>
      </c>
      <c r="G2063" s="92" t="str">
        <f>'EMFAC2017EI-2011Class'!H5644</f>
        <v>2023-T6 OOS Heavy-4</v>
      </c>
      <c r="H2063" s="77">
        <f t="shared" si="65"/>
        <v>0.82222503642483113</v>
      </c>
      <c r="J2063" s="13"/>
      <c r="N2063" s="37"/>
      <c r="O2063" s="36"/>
    </row>
    <row r="2064" spans="1:15" ht="13.7" customHeight="1" x14ac:dyDescent="0.25">
      <c r="A2064" s="85">
        <f>'EMFAC2017EI-2011Class'!B5645</f>
        <v>2023</v>
      </c>
      <c r="B2064" s="86" t="str">
        <f>'EMFAC2017EI-2011Class'!C5645</f>
        <v>T6 OOS Heavy</v>
      </c>
      <c r="C2064" s="85">
        <f>'EMFAC2017EI-2011Class'!D5645</f>
        <v>2018</v>
      </c>
      <c r="D2064" s="85">
        <f>'EMFAC2017EI-2011Class'!F5645</f>
        <v>5</v>
      </c>
      <c r="E2064" s="87" t="str">
        <f t="shared" si="66"/>
        <v>T6 OOS Heavy-5</v>
      </c>
      <c r="F2064" s="88">
        <f>VLOOKUP(E2064,HD_Odo!$C$2:$D$1381,2,FALSE)</f>
        <v>152742.01999999999</v>
      </c>
      <c r="G2064" s="92" t="str">
        <f>'EMFAC2017EI-2011Class'!H5645</f>
        <v>2023-T6 OOS Heavy-5</v>
      </c>
      <c r="H2064" s="77">
        <f t="shared" si="65"/>
        <v>0.80700059854122008</v>
      </c>
      <c r="J2064" s="13"/>
      <c r="N2064" s="37"/>
      <c r="O2064" s="36"/>
    </row>
    <row r="2065" spans="1:15" ht="13.7" customHeight="1" x14ac:dyDescent="0.25">
      <c r="A2065" s="85">
        <f>'EMFAC2017EI-2011Class'!B5646</f>
        <v>2023</v>
      </c>
      <c r="B2065" s="86" t="str">
        <f>'EMFAC2017EI-2011Class'!C5646</f>
        <v>T6 OOS Heavy</v>
      </c>
      <c r="C2065" s="85">
        <f>'EMFAC2017EI-2011Class'!D5646</f>
        <v>2017</v>
      </c>
      <c r="D2065" s="85">
        <f>'EMFAC2017EI-2011Class'!F5646</f>
        <v>6</v>
      </c>
      <c r="E2065" s="87" t="str">
        <f t="shared" si="66"/>
        <v>T6 OOS Heavy-6</v>
      </c>
      <c r="F2065" s="88">
        <f>VLOOKUP(E2065,HD_Odo!$C$2:$D$1381,2,FALSE)</f>
        <v>175186.02</v>
      </c>
      <c r="G2065" s="92" t="str">
        <f>'EMFAC2017EI-2011Class'!H5646</f>
        <v>2023-T6 OOS Heavy-6</v>
      </c>
      <c r="H2065" s="77">
        <f t="shared" si="65"/>
        <v>0.79474444997940974</v>
      </c>
      <c r="J2065" s="13"/>
      <c r="N2065" s="37"/>
      <c r="O2065" s="36"/>
    </row>
    <row r="2066" spans="1:15" ht="13.7" customHeight="1" x14ac:dyDescent="0.25">
      <c r="A2066" s="85">
        <f>'EMFAC2017EI-2011Class'!B5647</f>
        <v>2023</v>
      </c>
      <c r="B2066" s="86" t="str">
        <f>'EMFAC2017EI-2011Class'!C5647</f>
        <v>T6 OOS Heavy</v>
      </c>
      <c r="C2066" s="85">
        <f>'EMFAC2017EI-2011Class'!D5647</f>
        <v>2016</v>
      </c>
      <c r="D2066" s="85">
        <f>'EMFAC2017EI-2011Class'!F5647</f>
        <v>7</v>
      </c>
      <c r="E2066" s="87" t="str">
        <f t="shared" si="66"/>
        <v>T6 OOS Heavy-7</v>
      </c>
      <c r="F2066" s="88">
        <f>VLOOKUP(E2066,HD_Odo!$C$2:$D$1381,2,FALSE)</f>
        <v>196337.04</v>
      </c>
      <c r="G2066" s="92" t="str">
        <f>'EMFAC2017EI-2011Class'!H5647</f>
        <v>2023-T6 OOS Heavy-7</v>
      </c>
      <c r="H2066" s="77">
        <f t="shared" si="65"/>
        <v>0.78472173003245815</v>
      </c>
      <c r="J2066" s="13"/>
      <c r="N2066" s="37"/>
      <c r="O2066" s="36"/>
    </row>
    <row r="2067" spans="1:15" ht="13.7" customHeight="1" x14ac:dyDescent="0.25">
      <c r="A2067" s="85">
        <f>'EMFAC2017EI-2011Class'!B5648</f>
        <v>2023</v>
      </c>
      <c r="B2067" s="86" t="str">
        <f>'EMFAC2017EI-2011Class'!C5648</f>
        <v>T6 OOS Heavy</v>
      </c>
      <c r="C2067" s="85">
        <f>'EMFAC2017EI-2011Class'!D5648</f>
        <v>2015</v>
      </c>
      <c r="D2067" s="85">
        <f>'EMFAC2017EI-2011Class'!F5648</f>
        <v>8</v>
      </c>
      <c r="E2067" s="87" t="str">
        <f t="shared" si="66"/>
        <v>T6 OOS Heavy-8</v>
      </c>
      <c r="F2067" s="88">
        <f>VLOOKUP(E2067,HD_Odo!$C$2:$D$1381,2,FALSE)</f>
        <v>216233.04</v>
      </c>
      <c r="G2067" s="92" t="str">
        <f>'EMFAC2017EI-2011Class'!H5648</f>
        <v>2023-T6 OOS Heavy-8</v>
      </c>
      <c r="H2067" s="77">
        <f t="shared" si="65"/>
        <v>0.77640078188949657</v>
      </c>
      <c r="J2067" s="13"/>
      <c r="N2067" s="37"/>
      <c r="O2067" s="36"/>
    </row>
    <row r="2068" spans="1:15" ht="13.7" customHeight="1" x14ac:dyDescent="0.25">
      <c r="A2068" s="85">
        <f>'EMFAC2017EI-2011Class'!B5649</f>
        <v>2023</v>
      </c>
      <c r="B2068" s="86" t="str">
        <f>'EMFAC2017EI-2011Class'!C5649</f>
        <v>T6 OOS Heavy</v>
      </c>
      <c r="C2068" s="85">
        <f>'EMFAC2017EI-2011Class'!D5649</f>
        <v>2014</v>
      </c>
      <c r="D2068" s="85">
        <f>'EMFAC2017EI-2011Class'!F5649</f>
        <v>9</v>
      </c>
      <c r="E2068" s="87" t="str">
        <f t="shared" si="66"/>
        <v>T6 OOS Heavy-9</v>
      </c>
      <c r="F2068" s="88">
        <f>VLOOKUP(E2068,HD_Odo!$C$2:$D$1381,2,FALSE)</f>
        <v>234945.04</v>
      </c>
      <c r="G2068" s="92" t="str">
        <f>'EMFAC2017EI-2011Class'!H5649</f>
        <v>2023-T6 OOS Heavy-9</v>
      </c>
      <c r="H2068" s="77">
        <f t="shared" si="65"/>
        <v>0.76939541386575383</v>
      </c>
      <c r="J2068" s="13"/>
      <c r="N2068" s="37"/>
      <c r="O2068" s="36"/>
    </row>
    <row r="2069" spans="1:15" ht="13.7" customHeight="1" x14ac:dyDescent="0.25">
      <c r="A2069" s="85">
        <f>'EMFAC2017EI-2011Class'!B5650</f>
        <v>2023</v>
      </c>
      <c r="B2069" s="86" t="str">
        <f>'EMFAC2017EI-2011Class'!C5650</f>
        <v>T6 OOS Heavy</v>
      </c>
      <c r="C2069" s="85">
        <f>'EMFAC2017EI-2011Class'!D5650</f>
        <v>2013</v>
      </c>
      <c r="D2069" s="85">
        <f>'EMFAC2017EI-2011Class'!F5650</f>
        <v>10</v>
      </c>
      <c r="E2069" s="87" t="str">
        <f t="shared" si="66"/>
        <v>T6 OOS Heavy-10</v>
      </c>
      <c r="F2069" s="88">
        <f>VLOOKUP(E2069,HD_Odo!$C$2:$D$1381,2,FALSE)</f>
        <v>252551.04000000001</v>
      </c>
      <c r="G2069" s="92" t="str">
        <f>'EMFAC2017EI-2011Class'!H5650</f>
        <v>2023-T6 OOS Heavy-10</v>
      </c>
      <c r="H2069" s="77">
        <f t="shared" si="65"/>
        <v>0.73382037551229906</v>
      </c>
      <c r="J2069" s="13"/>
      <c r="N2069" s="37"/>
      <c r="O2069" s="36"/>
    </row>
    <row r="2070" spans="1:15" ht="13.7" customHeight="1" x14ac:dyDescent="0.25">
      <c r="A2070" s="85">
        <f>'EMFAC2017EI-2011Class'!B5651</f>
        <v>2023</v>
      </c>
      <c r="B2070" s="86" t="str">
        <f>'EMFAC2017EI-2011Class'!C5651</f>
        <v>T6 OOS Heavy</v>
      </c>
      <c r="C2070" s="85">
        <f>'EMFAC2017EI-2011Class'!D5651</f>
        <v>2012</v>
      </c>
      <c r="D2070" s="85">
        <f>'EMFAC2017EI-2011Class'!F5651</f>
        <v>11</v>
      </c>
      <c r="E2070" s="87" t="str">
        <f t="shared" si="66"/>
        <v>T6 OOS Heavy-11</v>
      </c>
      <c r="F2070" s="88">
        <f>VLOOKUP(E2070,HD_Odo!$C$2:$D$1381,2,FALSE)</f>
        <v>269102.03999999998</v>
      </c>
      <c r="G2070" s="92" t="str">
        <f>'EMFAC2017EI-2011Class'!H5651</f>
        <v>2023-T6 OOS Heavy-11</v>
      </c>
      <c r="H2070" s="77">
        <f t="shared" si="65"/>
        <v>0.72958245071442673</v>
      </c>
      <c r="J2070" s="13"/>
      <c r="N2070" s="37"/>
      <c r="O2070" s="36"/>
    </row>
    <row r="2071" spans="1:15" ht="13.7" customHeight="1" x14ac:dyDescent="0.25">
      <c r="A2071" s="85">
        <f>'EMFAC2017EI-2011Class'!B5652</f>
        <v>2023</v>
      </c>
      <c r="B2071" s="86" t="str">
        <f>'EMFAC2017EI-2011Class'!C5652</f>
        <v>T6 OOS Small</v>
      </c>
      <c r="C2071" s="85">
        <f>'EMFAC2017EI-2011Class'!D5652</f>
        <v>2024</v>
      </c>
      <c r="D2071" s="85">
        <f>'EMFAC2017EI-2011Class'!F5652</f>
        <v>-1</v>
      </c>
      <c r="E2071" s="87" t="str">
        <f t="shared" si="66"/>
        <v>T6 OOS Small--1</v>
      </c>
      <c r="F2071" s="88">
        <f>VLOOKUP(E2071,HD_Odo!$C$2:$D$1381,2,FALSE)</f>
        <v>0</v>
      </c>
      <c r="G2071" s="92" t="str">
        <f>'EMFAC2017EI-2011Class'!H5652</f>
        <v>2023-T6 OOS Small--1</v>
      </c>
      <c r="H2071" s="77">
        <f t="shared" si="65"/>
        <v>1</v>
      </c>
      <c r="J2071" s="13"/>
      <c r="N2071" s="37"/>
      <c r="O2071" s="36"/>
    </row>
    <row r="2072" spans="1:15" ht="13.7" customHeight="1" x14ac:dyDescent="0.25">
      <c r="A2072" s="85">
        <f>'EMFAC2017EI-2011Class'!B5653</f>
        <v>2023</v>
      </c>
      <c r="B2072" s="86" t="str">
        <f>'EMFAC2017EI-2011Class'!C5653</f>
        <v>T6 OOS Small</v>
      </c>
      <c r="C2072" s="85">
        <f>'EMFAC2017EI-2011Class'!D5653</f>
        <v>2023</v>
      </c>
      <c r="D2072" s="85">
        <f>'EMFAC2017EI-2011Class'!F5653</f>
        <v>0</v>
      </c>
      <c r="E2072" s="87" t="str">
        <f t="shared" si="66"/>
        <v>T6 OOS Small-0</v>
      </c>
      <c r="F2072" s="88">
        <f>VLOOKUP(E2072,HD_Odo!$C$2:$D$1381,2,FALSE)</f>
        <v>26110</v>
      </c>
      <c r="G2072" s="92" t="str">
        <f>'EMFAC2017EI-2011Class'!H5653</f>
        <v>2023-T6 OOS Small-0</v>
      </c>
      <c r="H2072" s="77">
        <f t="shared" si="65"/>
        <v>0.94080590543063491</v>
      </c>
      <c r="J2072" s="13"/>
      <c r="N2072" s="37"/>
      <c r="O2072" s="36"/>
    </row>
    <row r="2073" spans="1:15" ht="13.7" customHeight="1" x14ac:dyDescent="0.25">
      <c r="A2073" s="85">
        <f>'EMFAC2017EI-2011Class'!B5654</f>
        <v>2023</v>
      </c>
      <c r="B2073" s="86" t="str">
        <f>'EMFAC2017EI-2011Class'!C5654</f>
        <v>T6 OOS Small</v>
      </c>
      <c r="C2073" s="85">
        <f>'EMFAC2017EI-2011Class'!D5654</f>
        <v>2022</v>
      </c>
      <c r="D2073" s="85">
        <f>'EMFAC2017EI-2011Class'!F5654</f>
        <v>1</v>
      </c>
      <c r="E2073" s="87" t="str">
        <f t="shared" si="66"/>
        <v>T6 OOS Small-1</v>
      </c>
      <c r="F2073" s="88">
        <f>VLOOKUP(E2073,HD_Odo!$C$2:$D$1381,2,FALSE)</f>
        <v>52220.02</v>
      </c>
      <c r="G2073" s="92" t="str">
        <f>'EMFAC2017EI-2011Class'!H5654</f>
        <v>2023-T6 OOS Small-1</v>
      </c>
      <c r="H2073" s="77">
        <f t="shared" si="65"/>
        <v>0.89827068929786458</v>
      </c>
      <c r="J2073" s="13"/>
      <c r="N2073" s="37"/>
      <c r="O2073" s="36"/>
    </row>
    <row r="2074" spans="1:15" ht="13.7" customHeight="1" x14ac:dyDescent="0.25">
      <c r="A2074" s="85">
        <f>'EMFAC2017EI-2011Class'!B5655</f>
        <v>2023</v>
      </c>
      <c r="B2074" s="86" t="str">
        <f>'EMFAC2017EI-2011Class'!C5655</f>
        <v>T6 OOS Small</v>
      </c>
      <c r="C2074" s="85">
        <f>'EMFAC2017EI-2011Class'!D5655</f>
        <v>2021</v>
      </c>
      <c r="D2074" s="85">
        <f>'EMFAC2017EI-2011Class'!F5655</f>
        <v>2</v>
      </c>
      <c r="E2074" s="87" t="str">
        <f t="shared" si="66"/>
        <v>T6 OOS Small-2</v>
      </c>
      <c r="F2074" s="88">
        <f>VLOOKUP(E2074,HD_Odo!$C$2:$D$1381,2,FALSE)</f>
        <v>78443.02</v>
      </c>
      <c r="G2074" s="92" t="str">
        <f>'EMFAC2017EI-2011Class'!H5655</f>
        <v>2023-T6 OOS Small-2</v>
      </c>
      <c r="H2074" s="77">
        <f t="shared" si="65"/>
        <v>0.86610797345042434</v>
      </c>
      <c r="J2074" s="13"/>
      <c r="N2074" s="37"/>
      <c r="O2074" s="36"/>
    </row>
    <row r="2075" spans="1:15" ht="13.7" customHeight="1" x14ac:dyDescent="0.25">
      <c r="A2075" s="85">
        <f>'EMFAC2017EI-2011Class'!B5656</f>
        <v>2023</v>
      </c>
      <c r="B2075" s="86" t="str">
        <f>'EMFAC2017EI-2011Class'!C5656</f>
        <v>T6 OOS Small</v>
      </c>
      <c r="C2075" s="85">
        <f>'EMFAC2017EI-2011Class'!D5656</f>
        <v>2020</v>
      </c>
      <c r="D2075" s="85">
        <f>'EMFAC2017EI-2011Class'!F5656</f>
        <v>3</v>
      </c>
      <c r="E2075" s="87" t="str">
        <f t="shared" si="66"/>
        <v>T6 OOS Small-3</v>
      </c>
      <c r="F2075" s="88">
        <f>VLOOKUP(E2075,HD_Odo!$C$2:$D$1381,2,FALSE)</f>
        <v>104183.02</v>
      </c>
      <c r="G2075" s="92" t="str">
        <f>'EMFAC2017EI-2011Class'!H5656</f>
        <v>2023-T6 OOS Small-3</v>
      </c>
      <c r="H2075" s="77">
        <f t="shared" si="65"/>
        <v>0.84144450385510128</v>
      </c>
      <c r="J2075" s="13"/>
      <c r="N2075" s="37"/>
      <c r="O2075" s="36"/>
    </row>
    <row r="2076" spans="1:15" ht="13.7" customHeight="1" x14ac:dyDescent="0.25">
      <c r="A2076" s="85">
        <f>'EMFAC2017EI-2011Class'!B5657</f>
        <v>2023</v>
      </c>
      <c r="B2076" s="86" t="str">
        <f>'EMFAC2017EI-2011Class'!C5657</f>
        <v>T6 OOS Small</v>
      </c>
      <c r="C2076" s="85">
        <f>'EMFAC2017EI-2011Class'!D5657</f>
        <v>2019</v>
      </c>
      <c r="D2076" s="85">
        <f>'EMFAC2017EI-2011Class'!F5657</f>
        <v>4</v>
      </c>
      <c r="E2076" s="87" t="str">
        <f t="shared" si="66"/>
        <v>T6 OOS Small-4</v>
      </c>
      <c r="F2076" s="88">
        <f>VLOOKUP(E2076,HD_Odo!$C$2:$D$1381,2,FALSE)</f>
        <v>129033.02</v>
      </c>
      <c r="G2076" s="92" t="str">
        <f>'EMFAC2017EI-2011Class'!H5657</f>
        <v>2023-T6 OOS Small-4</v>
      </c>
      <c r="H2076" s="77">
        <f t="shared" si="65"/>
        <v>0.82222503642483113</v>
      </c>
      <c r="J2076" s="13"/>
      <c r="N2076" s="37"/>
      <c r="O2076" s="36"/>
    </row>
    <row r="2077" spans="1:15" ht="13.7" customHeight="1" x14ac:dyDescent="0.25">
      <c r="A2077" s="85">
        <f>'EMFAC2017EI-2011Class'!B5658</f>
        <v>2023</v>
      </c>
      <c r="B2077" s="86" t="str">
        <f>'EMFAC2017EI-2011Class'!C5658</f>
        <v>T6 OOS Small</v>
      </c>
      <c r="C2077" s="85">
        <f>'EMFAC2017EI-2011Class'!D5658</f>
        <v>2018</v>
      </c>
      <c r="D2077" s="85">
        <f>'EMFAC2017EI-2011Class'!F5658</f>
        <v>5</v>
      </c>
      <c r="E2077" s="87" t="str">
        <f t="shared" si="66"/>
        <v>T6 OOS Small-5</v>
      </c>
      <c r="F2077" s="88">
        <f>VLOOKUP(E2077,HD_Odo!$C$2:$D$1381,2,FALSE)</f>
        <v>152742.01999999999</v>
      </c>
      <c r="G2077" s="92" t="str">
        <f>'EMFAC2017EI-2011Class'!H5658</f>
        <v>2023-T6 OOS Small-5</v>
      </c>
      <c r="H2077" s="77">
        <f t="shared" si="65"/>
        <v>0.80700059854122008</v>
      </c>
      <c r="J2077" s="13"/>
      <c r="N2077" s="37"/>
      <c r="O2077" s="36"/>
    </row>
    <row r="2078" spans="1:15" ht="13.7" customHeight="1" x14ac:dyDescent="0.25">
      <c r="A2078" s="85">
        <f>'EMFAC2017EI-2011Class'!B5659</f>
        <v>2023</v>
      </c>
      <c r="B2078" s="86" t="str">
        <f>'EMFAC2017EI-2011Class'!C5659</f>
        <v>T6 OOS Small</v>
      </c>
      <c r="C2078" s="85">
        <f>'EMFAC2017EI-2011Class'!D5659</f>
        <v>2017</v>
      </c>
      <c r="D2078" s="85">
        <f>'EMFAC2017EI-2011Class'!F5659</f>
        <v>6</v>
      </c>
      <c r="E2078" s="87" t="str">
        <f t="shared" si="66"/>
        <v>T6 OOS Small-6</v>
      </c>
      <c r="F2078" s="88">
        <f>VLOOKUP(E2078,HD_Odo!$C$2:$D$1381,2,FALSE)</f>
        <v>175186.02</v>
      </c>
      <c r="G2078" s="92" t="str">
        <f>'EMFAC2017EI-2011Class'!H5659</f>
        <v>2023-T6 OOS Small-6</v>
      </c>
      <c r="H2078" s="77">
        <f t="shared" si="65"/>
        <v>0.79474444997940974</v>
      </c>
      <c r="J2078" s="13"/>
      <c r="N2078" s="37"/>
      <c r="O2078" s="36"/>
    </row>
    <row r="2079" spans="1:15" ht="13.7" customHeight="1" x14ac:dyDescent="0.25">
      <c r="A2079" s="85">
        <f>'EMFAC2017EI-2011Class'!B5660</f>
        <v>2023</v>
      </c>
      <c r="B2079" s="86" t="str">
        <f>'EMFAC2017EI-2011Class'!C5660</f>
        <v>T6 OOS Small</v>
      </c>
      <c r="C2079" s="85">
        <f>'EMFAC2017EI-2011Class'!D5660</f>
        <v>2016</v>
      </c>
      <c r="D2079" s="85">
        <f>'EMFAC2017EI-2011Class'!F5660</f>
        <v>7</v>
      </c>
      <c r="E2079" s="87" t="str">
        <f t="shared" si="66"/>
        <v>T6 OOS Small-7</v>
      </c>
      <c r="F2079" s="88">
        <f>VLOOKUP(E2079,HD_Odo!$C$2:$D$1381,2,FALSE)</f>
        <v>196337.04</v>
      </c>
      <c r="G2079" s="92" t="str">
        <f>'EMFAC2017EI-2011Class'!H5660</f>
        <v>2023-T6 OOS Small-7</v>
      </c>
      <c r="H2079" s="77">
        <f t="shared" si="65"/>
        <v>0.78472173003245815</v>
      </c>
      <c r="J2079" s="13"/>
      <c r="N2079" s="37"/>
      <c r="O2079" s="36"/>
    </row>
    <row r="2080" spans="1:15" ht="13.7" customHeight="1" x14ac:dyDescent="0.25">
      <c r="A2080" s="85">
        <f>'EMFAC2017EI-2011Class'!B5661</f>
        <v>2023</v>
      </c>
      <c r="B2080" s="86" t="str">
        <f>'EMFAC2017EI-2011Class'!C5661</f>
        <v>T6 OOS Small</v>
      </c>
      <c r="C2080" s="85">
        <f>'EMFAC2017EI-2011Class'!D5661</f>
        <v>2015</v>
      </c>
      <c r="D2080" s="85">
        <f>'EMFAC2017EI-2011Class'!F5661</f>
        <v>8</v>
      </c>
      <c r="E2080" s="87" t="str">
        <f t="shared" si="66"/>
        <v>T6 OOS Small-8</v>
      </c>
      <c r="F2080" s="88">
        <f>VLOOKUP(E2080,HD_Odo!$C$2:$D$1381,2,FALSE)</f>
        <v>216233.04</v>
      </c>
      <c r="G2080" s="92" t="str">
        <f>'EMFAC2017EI-2011Class'!H5661</f>
        <v>2023-T6 OOS Small-8</v>
      </c>
      <c r="H2080" s="77">
        <f t="shared" si="65"/>
        <v>0.77640078188949657</v>
      </c>
      <c r="J2080" s="13"/>
      <c r="N2080" s="37"/>
      <c r="O2080" s="36"/>
    </row>
    <row r="2081" spans="1:15" ht="13.7" customHeight="1" x14ac:dyDescent="0.25">
      <c r="A2081" s="85">
        <f>'EMFAC2017EI-2011Class'!B5662</f>
        <v>2023</v>
      </c>
      <c r="B2081" s="86" t="str">
        <f>'EMFAC2017EI-2011Class'!C5662</f>
        <v>T6 OOS Small</v>
      </c>
      <c r="C2081" s="85">
        <f>'EMFAC2017EI-2011Class'!D5662</f>
        <v>2014</v>
      </c>
      <c r="D2081" s="85">
        <f>'EMFAC2017EI-2011Class'!F5662</f>
        <v>9</v>
      </c>
      <c r="E2081" s="87" t="str">
        <f t="shared" si="66"/>
        <v>T6 OOS Small-9</v>
      </c>
      <c r="F2081" s="88">
        <f>VLOOKUP(E2081,HD_Odo!$C$2:$D$1381,2,FALSE)</f>
        <v>234945.04</v>
      </c>
      <c r="G2081" s="92" t="str">
        <f>'EMFAC2017EI-2011Class'!H5662</f>
        <v>2023-T6 OOS Small-9</v>
      </c>
      <c r="H2081" s="77">
        <f t="shared" si="65"/>
        <v>0.76939541386575383</v>
      </c>
      <c r="J2081" s="13"/>
      <c r="N2081" s="37"/>
      <c r="O2081" s="36"/>
    </row>
    <row r="2082" spans="1:15" ht="13.7" customHeight="1" x14ac:dyDescent="0.25">
      <c r="A2082" s="85">
        <f>'EMFAC2017EI-2011Class'!B5663</f>
        <v>2023</v>
      </c>
      <c r="B2082" s="86" t="str">
        <f>'EMFAC2017EI-2011Class'!C5663</f>
        <v>T6 OOS Small</v>
      </c>
      <c r="C2082" s="85">
        <f>'EMFAC2017EI-2011Class'!D5663</f>
        <v>2013</v>
      </c>
      <c r="D2082" s="85">
        <f>'EMFAC2017EI-2011Class'!F5663</f>
        <v>10</v>
      </c>
      <c r="E2082" s="87" t="str">
        <f t="shared" si="66"/>
        <v>T6 OOS Small-10</v>
      </c>
      <c r="F2082" s="88">
        <f>VLOOKUP(E2082,HD_Odo!$C$2:$D$1381,2,FALSE)</f>
        <v>252551.04000000001</v>
      </c>
      <c r="G2082" s="92" t="str">
        <f>'EMFAC2017EI-2011Class'!H5663</f>
        <v>2023-T6 OOS Small-10</v>
      </c>
      <c r="H2082" s="77">
        <f t="shared" si="65"/>
        <v>0.73382037551229906</v>
      </c>
      <c r="J2082" s="13"/>
      <c r="N2082" s="37"/>
      <c r="O2082" s="36"/>
    </row>
    <row r="2083" spans="1:15" ht="13.7" customHeight="1" x14ac:dyDescent="0.25">
      <c r="A2083" s="85">
        <f>'EMFAC2017EI-2011Class'!B5664</f>
        <v>2023</v>
      </c>
      <c r="B2083" s="86" t="str">
        <f>'EMFAC2017EI-2011Class'!C5664</f>
        <v>T6 OOS Small</v>
      </c>
      <c r="C2083" s="85">
        <f>'EMFAC2017EI-2011Class'!D5664</f>
        <v>2012</v>
      </c>
      <c r="D2083" s="85">
        <f>'EMFAC2017EI-2011Class'!F5664</f>
        <v>11</v>
      </c>
      <c r="E2083" s="87" t="str">
        <f t="shared" si="66"/>
        <v>T6 OOS Small-11</v>
      </c>
      <c r="F2083" s="88">
        <f>VLOOKUP(E2083,HD_Odo!$C$2:$D$1381,2,FALSE)</f>
        <v>269102.03999999998</v>
      </c>
      <c r="G2083" s="92" t="str">
        <f>'EMFAC2017EI-2011Class'!H5664</f>
        <v>2023-T6 OOS Small-11</v>
      </c>
      <c r="H2083" s="77">
        <f t="shared" si="65"/>
        <v>0.72958245071442673</v>
      </c>
      <c r="J2083" s="13"/>
      <c r="N2083" s="37"/>
      <c r="O2083" s="36"/>
    </row>
    <row r="2084" spans="1:15" ht="13.7" customHeight="1" x14ac:dyDescent="0.25">
      <c r="A2084" s="85">
        <f>'EMFAC2017EI-2011Class'!B5665</f>
        <v>2023</v>
      </c>
      <c r="B2084" s="86" t="str">
        <f>'EMFAC2017EI-2011Class'!C5665</f>
        <v>T6 Public</v>
      </c>
      <c r="C2084" s="85">
        <f>'EMFAC2017EI-2011Class'!D5665</f>
        <v>2024</v>
      </c>
      <c r="D2084" s="85">
        <f>'EMFAC2017EI-2011Class'!F5665</f>
        <v>-1</v>
      </c>
      <c r="E2084" s="87" t="str">
        <f t="shared" si="66"/>
        <v>T6 Public--1</v>
      </c>
      <c r="F2084" s="88">
        <f>VLOOKUP(E2084,HD_Odo!$C$2:$D$1381,2,FALSE)</f>
        <v>2967.5</v>
      </c>
      <c r="G2084" s="92" t="str">
        <f>'EMFAC2017EI-2011Class'!H5665</f>
        <v>2023-T6 Public--1</v>
      </c>
      <c r="H2084" s="77">
        <f t="shared" si="65"/>
        <v>0.99213008409110126</v>
      </c>
      <c r="J2084" s="13"/>
      <c r="N2084" s="37"/>
      <c r="O2084" s="36"/>
    </row>
    <row r="2085" spans="1:15" ht="13.7" customHeight="1" x14ac:dyDescent="0.25">
      <c r="A2085" s="85">
        <f>'EMFAC2017EI-2011Class'!B5666</f>
        <v>2023</v>
      </c>
      <c r="B2085" s="86" t="str">
        <f>'EMFAC2017EI-2011Class'!C5666</f>
        <v>T6 Public</v>
      </c>
      <c r="C2085" s="85">
        <f>'EMFAC2017EI-2011Class'!D5666</f>
        <v>2023</v>
      </c>
      <c r="D2085" s="85">
        <f>'EMFAC2017EI-2011Class'!F5666</f>
        <v>0</v>
      </c>
      <c r="E2085" s="87" t="str">
        <f t="shared" si="66"/>
        <v>T6 Public-0</v>
      </c>
      <c r="F2085" s="88">
        <f>VLOOKUP(E2085,HD_Odo!$C$2:$D$1381,2,FALSE)</f>
        <v>10089.5</v>
      </c>
      <c r="G2085" s="92" t="str">
        <f>'EMFAC2017EI-2011Class'!H5666</f>
        <v>2023-T6 Public-0</v>
      </c>
      <c r="H2085" s="77">
        <f t="shared" si="65"/>
        <v>0.97457100348784342</v>
      </c>
      <c r="J2085" s="13"/>
      <c r="N2085" s="37"/>
      <c r="O2085" s="36"/>
    </row>
    <row r="2086" spans="1:15" ht="13.7" customHeight="1" x14ac:dyDescent="0.25">
      <c r="A2086" s="85">
        <f>'EMFAC2017EI-2011Class'!B5667</f>
        <v>2023</v>
      </c>
      <c r="B2086" s="86" t="str">
        <f>'EMFAC2017EI-2011Class'!C5667</f>
        <v>T6 Public</v>
      </c>
      <c r="C2086" s="85">
        <f>'EMFAC2017EI-2011Class'!D5667</f>
        <v>2022</v>
      </c>
      <c r="D2086" s="85">
        <f>'EMFAC2017EI-2011Class'!F5667</f>
        <v>1</v>
      </c>
      <c r="E2086" s="87" t="str">
        <f t="shared" si="66"/>
        <v>T6 Public-1</v>
      </c>
      <c r="F2086" s="88">
        <f>VLOOKUP(E2086,HD_Odo!$C$2:$D$1381,2,FALSE)</f>
        <v>17089.5</v>
      </c>
      <c r="G2086" s="92" t="str">
        <f>'EMFAC2017EI-2011Class'!H5667</f>
        <v>2023-T6 Public-1</v>
      </c>
      <c r="H2086" s="77">
        <f t="shared" si="65"/>
        <v>0.95893295377193855</v>
      </c>
      <c r="J2086" s="13"/>
      <c r="N2086" s="37"/>
      <c r="O2086" s="36"/>
    </row>
    <row r="2087" spans="1:15" ht="13.7" customHeight="1" x14ac:dyDescent="0.25">
      <c r="A2087" s="85">
        <f>'EMFAC2017EI-2011Class'!B5668</f>
        <v>2023</v>
      </c>
      <c r="B2087" s="86" t="str">
        <f>'EMFAC2017EI-2011Class'!C5668</f>
        <v>T6 Public</v>
      </c>
      <c r="C2087" s="85">
        <f>'EMFAC2017EI-2011Class'!D5668</f>
        <v>2021</v>
      </c>
      <c r="D2087" s="85">
        <f>'EMFAC2017EI-2011Class'!F5668</f>
        <v>2</v>
      </c>
      <c r="E2087" s="87" t="str">
        <f t="shared" si="66"/>
        <v>T6 Public-2</v>
      </c>
      <c r="F2087" s="88">
        <f>VLOOKUP(E2087,HD_Odo!$C$2:$D$1381,2,FALSE)</f>
        <v>23968.5</v>
      </c>
      <c r="G2087" s="92" t="str">
        <f>'EMFAC2017EI-2011Class'!H5668</f>
        <v>2023-T6 Public-2</v>
      </c>
      <c r="H2087" s="77">
        <f t="shared" si="65"/>
        <v>0.94492113948895873</v>
      </c>
      <c r="J2087" s="13"/>
      <c r="N2087" s="37"/>
      <c r="O2087" s="36"/>
    </row>
    <row r="2088" spans="1:15" ht="13.7" customHeight="1" x14ac:dyDescent="0.25">
      <c r="A2088" s="85">
        <f>'EMFAC2017EI-2011Class'!B5669</f>
        <v>2023</v>
      </c>
      <c r="B2088" s="86" t="str">
        <f>'EMFAC2017EI-2011Class'!C5669</f>
        <v>T6 Public</v>
      </c>
      <c r="C2088" s="85">
        <f>'EMFAC2017EI-2011Class'!D5669</f>
        <v>2020</v>
      </c>
      <c r="D2088" s="85">
        <f>'EMFAC2017EI-2011Class'!F5669</f>
        <v>3</v>
      </c>
      <c r="E2088" s="87" t="str">
        <f t="shared" si="66"/>
        <v>T6 Public-3</v>
      </c>
      <c r="F2088" s="88">
        <f>VLOOKUP(E2088,HD_Odo!$C$2:$D$1381,2,FALSE)</f>
        <v>30725.5</v>
      </c>
      <c r="G2088" s="92" t="str">
        <f>'EMFAC2017EI-2011Class'!H5669</f>
        <v>2023-T6 Public-3</v>
      </c>
      <c r="H2088" s="77">
        <f t="shared" si="65"/>
        <v>0.932301785363293</v>
      </c>
      <c r="J2088" s="13"/>
      <c r="N2088" s="37"/>
      <c r="O2088" s="36"/>
    </row>
    <row r="2089" spans="1:15" ht="13.7" customHeight="1" x14ac:dyDescent="0.25">
      <c r="A2089" s="85">
        <f>'EMFAC2017EI-2011Class'!B5670</f>
        <v>2023</v>
      </c>
      <c r="B2089" s="86" t="str">
        <f>'EMFAC2017EI-2011Class'!C5670</f>
        <v>T6 Public</v>
      </c>
      <c r="C2089" s="85">
        <f>'EMFAC2017EI-2011Class'!D5670</f>
        <v>2019</v>
      </c>
      <c r="D2089" s="85">
        <f>'EMFAC2017EI-2011Class'!F5670</f>
        <v>4</v>
      </c>
      <c r="E2089" s="87" t="str">
        <f t="shared" si="66"/>
        <v>T6 Public-4</v>
      </c>
      <c r="F2089" s="88">
        <f>VLOOKUP(E2089,HD_Odo!$C$2:$D$1381,2,FALSE)</f>
        <v>37361.5</v>
      </c>
      <c r="G2089" s="92" t="str">
        <f>'EMFAC2017EI-2011Class'!H5670</f>
        <v>2023-T6 Public-4</v>
      </c>
      <c r="H2089" s="77">
        <f t="shared" ref="H2089:H2152" si="67">IF(C2089&lt;1994,1,IF(C2089&lt;2004,($Y$3+$Z$3*(F2089/10000))/($E$3+$F$3*(F2089/10000)),IF(C2089&lt;2008,($Y$4+$Z$4*(F2089/10000))/($E$4+$F$4*(F2089/10000)),IF(C2089&lt;2011,($Y$5+$Z$5*(F2089/10000))/($E$5+$F$5*(F2089/10000)),IF(C2089&lt;2014,($Y$6+$Z$6*(F2089/10000))/($E$6+$F$6*(F2089/10000)),($Y$7+$Z$7*(F2089/10000))/($E$7+$F$7*(F2089/10000)))))))</f>
        <v>0.92088081526282972</v>
      </c>
      <c r="J2089" s="13"/>
      <c r="N2089" s="37"/>
      <c r="O2089" s="36"/>
    </row>
    <row r="2090" spans="1:15" ht="13.7" customHeight="1" x14ac:dyDescent="0.25">
      <c r="A2090" s="85">
        <f>'EMFAC2017EI-2011Class'!B5671</f>
        <v>2023</v>
      </c>
      <c r="B2090" s="86" t="str">
        <f>'EMFAC2017EI-2011Class'!C5671</f>
        <v>T6 Public</v>
      </c>
      <c r="C2090" s="85">
        <f>'EMFAC2017EI-2011Class'!D5671</f>
        <v>2018</v>
      </c>
      <c r="D2090" s="85">
        <f>'EMFAC2017EI-2011Class'!F5671</f>
        <v>5</v>
      </c>
      <c r="E2090" s="87" t="str">
        <f t="shared" si="66"/>
        <v>T6 Public-5</v>
      </c>
      <c r="F2090" s="88">
        <f>VLOOKUP(E2090,HD_Odo!$C$2:$D$1381,2,FALSE)</f>
        <v>43875.5</v>
      </c>
      <c r="G2090" s="92" t="str">
        <f>'EMFAC2017EI-2011Class'!H5671</f>
        <v>2023-T6 Public-5</v>
      </c>
      <c r="H2090" s="77">
        <f t="shared" si="67"/>
        <v>0.91050174089127545</v>
      </c>
      <c r="J2090" s="13"/>
      <c r="N2090" s="37"/>
      <c r="O2090" s="36"/>
    </row>
    <row r="2091" spans="1:15" ht="13.7" customHeight="1" x14ac:dyDescent="0.25">
      <c r="A2091" s="85">
        <f>'EMFAC2017EI-2011Class'!B5672</f>
        <v>2023</v>
      </c>
      <c r="B2091" s="86" t="str">
        <f>'EMFAC2017EI-2011Class'!C5672</f>
        <v>T6 Public</v>
      </c>
      <c r="C2091" s="85">
        <f>'EMFAC2017EI-2011Class'!D5672</f>
        <v>2017</v>
      </c>
      <c r="D2091" s="85">
        <f>'EMFAC2017EI-2011Class'!F5672</f>
        <v>6</v>
      </c>
      <c r="E2091" s="87" t="str">
        <f t="shared" si="66"/>
        <v>T6 Public-6</v>
      </c>
      <c r="F2091" s="88">
        <f>VLOOKUP(E2091,HD_Odo!$C$2:$D$1381,2,FALSE)</f>
        <v>50267.5</v>
      </c>
      <c r="G2091" s="92" t="str">
        <f>'EMFAC2017EI-2011Class'!H5672</f>
        <v>2023-T6 Public-6</v>
      </c>
      <c r="H2091" s="77">
        <f t="shared" si="67"/>
        <v>0.90103297533197113</v>
      </c>
      <c r="J2091" s="13"/>
      <c r="N2091" s="37"/>
      <c r="O2091" s="36"/>
    </row>
    <row r="2092" spans="1:15" ht="13.7" customHeight="1" x14ac:dyDescent="0.25">
      <c r="A2092" s="85">
        <f>'EMFAC2017EI-2011Class'!B5673</f>
        <v>2023</v>
      </c>
      <c r="B2092" s="86" t="str">
        <f>'EMFAC2017EI-2011Class'!C5673</f>
        <v>T6 Public</v>
      </c>
      <c r="C2092" s="85">
        <f>'EMFAC2017EI-2011Class'!D5673</f>
        <v>2016</v>
      </c>
      <c r="D2092" s="85">
        <f>'EMFAC2017EI-2011Class'!F5673</f>
        <v>7</v>
      </c>
      <c r="E2092" s="87" t="str">
        <f t="shared" si="66"/>
        <v>T6 Public-7</v>
      </c>
      <c r="F2092" s="88">
        <f>VLOOKUP(E2092,HD_Odo!$C$2:$D$1381,2,FALSE)</f>
        <v>56538.5</v>
      </c>
      <c r="G2092" s="92" t="str">
        <f>'EMFAC2017EI-2011Class'!H5673</f>
        <v>2023-T6 Public-7</v>
      </c>
      <c r="H2092" s="77">
        <f t="shared" si="67"/>
        <v>0.89236299283199305</v>
      </c>
      <c r="J2092" s="13"/>
      <c r="N2092" s="37"/>
      <c r="O2092" s="36"/>
    </row>
    <row r="2093" spans="1:15" ht="13.7" customHeight="1" x14ac:dyDescent="0.25">
      <c r="A2093" s="85">
        <f>'EMFAC2017EI-2011Class'!B5674</f>
        <v>2023</v>
      </c>
      <c r="B2093" s="86" t="str">
        <f>'EMFAC2017EI-2011Class'!C5674</f>
        <v>T6 Public</v>
      </c>
      <c r="C2093" s="85">
        <f>'EMFAC2017EI-2011Class'!D5674</f>
        <v>2015</v>
      </c>
      <c r="D2093" s="85">
        <f>'EMFAC2017EI-2011Class'!F5674</f>
        <v>8</v>
      </c>
      <c r="E2093" s="87" t="str">
        <f t="shared" si="66"/>
        <v>T6 Public-8</v>
      </c>
      <c r="F2093" s="88">
        <f>VLOOKUP(E2093,HD_Odo!$C$2:$D$1381,2,FALSE)</f>
        <v>62687.5</v>
      </c>
      <c r="G2093" s="92" t="str">
        <f>'EMFAC2017EI-2011Class'!H5674</f>
        <v>2023-T6 Public-8</v>
      </c>
      <c r="H2093" s="77">
        <f t="shared" si="67"/>
        <v>0.88440032993529027</v>
      </c>
      <c r="J2093" s="13"/>
      <c r="N2093" s="37"/>
      <c r="O2093" s="36"/>
    </row>
    <row r="2094" spans="1:15" ht="13.7" customHeight="1" x14ac:dyDescent="0.25">
      <c r="A2094" s="85">
        <f>'EMFAC2017EI-2011Class'!B5675</f>
        <v>2023</v>
      </c>
      <c r="B2094" s="86" t="str">
        <f>'EMFAC2017EI-2011Class'!C5675</f>
        <v>T6 Public</v>
      </c>
      <c r="C2094" s="85">
        <f>'EMFAC2017EI-2011Class'!D5675</f>
        <v>2014</v>
      </c>
      <c r="D2094" s="85">
        <f>'EMFAC2017EI-2011Class'!F5675</f>
        <v>9</v>
      </c>
      <c r="E2094" s="87" t="str">
        <f t="shared" si="66"/>
        <v>T6 Public-9</v>
      </c>
      <c r="F2094" s="88">
        <f>VLOOKUP(E2094,HD_Odo!$C$2:$D$1381,2,FALSE)</f>
        <v>68715.5</v>
      </c>
      <c r="G2094" s="92" t="str">
        <f>'EMFAC2017EI-2011Class'!H5675</f>
        <v>2023-T6 Public-9</v>
      </c>
      <c r="H2094" s="77">
        <f t="shared" si="67"/>
        <v>0.87706480365473161</v>
      </c>
      <c r="J2094" s="13"/>
      <c r="N2094" s="37"/>
      <c r="O2094" s="36"/>
    </row>
    <row r="2095" spans="1:15" ht="13.7" customHeight="1" x14ac:dyDescent="0.25">
      <c r="A2095" s="85">
        <f>'EMFAC2017EI-2011Class'!B5676</f>
        <v>2023</v>
      </c>
      <c r="B2095" s="86" t="str">
        <f>'EMFAC2017EI-2011Class'!C5676</f>
        <v>T6 Public</v>
      </c>
      <c r="C2095" s="85">
        <f>'EMFAC2017EI-2011Class'!D5676</f>
        <v>2013</v>
      </c>
      <c r="D2095" s="85">
        <f>'EMFAC2017EI-2011Class'!F5676</f>
        <v>10</v>
      </c>
      <c r="E2095" s="87" t="str">
        <f t="shared" si="66"/>
        <v>T6 Public-10</v>
      </c>
      <c r="F2095" s="88">
        <f>VLOOKUP(E2095,HD_Odo!$C$2:$D$1381,2,FALSE)</f>
        <v>74621.5</v>
      </c>
      <c r="G2095" s="92" t="str">
        <f>'EMFAC2017EI-2011Class'!H5676</f>
        <v>2023-T6 Public-10</v>
      </c>
      <c r="H2095" s="77">
        <f t="shared" si="67"/>
        <v>0.83442096896678797</v>
      </c>
      <c r="J2095" s="13"/>
      <c r="N2095" s="37"/>
      <c r="O2095" s="36"/>
    </row>
    <row r="2096" spans="1:15" ht="13.7" customHeight="1" x14ac:dyDescent="0.25">
      <c r="A2096" s="85">
        <f>'EMFAC2017EI-2011Class'!B5677</f>
        <v>2023</v>
      </c>
      <c r="B2096" s="86" t="str">
        <f>'EMFAC2017EI-2011Class'!C5677</f>
        <v>T6 Public</v>
      </c>
      <c r="C2096" s="85">
        <f>'EMFAC2017EI-2011Class'!D5677</f>
        <v>2012</v>
      </c>
      <c r="D2096" s="85">
        <f>'EMFAC2017EI-2011Class'!F5677</f>
        <v>11</v>
      </c>
      <c r="E2096" s="87" t="str">
        <f t="shared" si="66"/>
        <v>T6 Public-11</v>
      </c>
      <c r="F2096" s="88">
        <f>VLOOKUP(E2096,HD_Odo!$C$2:$D$1381,2,FALSE)</f>
        <v>80405.5</v>
      </c>
      <c r="G2096" s="92" t="str">
        <f>'EMFAC2017EI-2011Class'!H5677</f>
        <v>2023-T6 Public-11</v>
      </c>
      <c r="H2096" s="77">
        <f t="shared" si="67"/>
        <v>0.82777488457289661</v>
      </c>
      <c r="J2096" s="13"/>
      <c r="N2096" s="37"/>
      <c r="O2096" s="36"/>
    </row>
    <row r="2097" spans="1:15" ht="13.7" customHeight="1" x14ac:dyDescent="0.25">
      <c r="A2097" s="85">
        <f>'EMFAC2017EI-2011Class'!B5678</f>
        <v>2023</v>
      </c>
      <c r="B2097" s="86" t="str">
        <f>'EMFAC2017EI-2011Class'!C5678</f>
        <v>T6 Public</v>
      </c>
      <c r="C2097" s="85">
        <f>'EMFAC2017EI-2011Class'!D5678</f>
        <v>2011</v>
      </c>
      <c r="D2097" s="85">
        <f>'EMFAC2017EI-2011Class'!F5678</f>
        <v>12</v>
      </c>
      <c r="E2097" s="87" t="str">
        <f t="shared" si="66"/>
        <v>T6 Public-12</v>
      </c>
      <c r="F2097" s="88">
        <f>VLOOKUP(E2097,HD_Odo!$C$2:$D$1381,2,FALSE)</f>
        <v>86068.5</v>
      </c>
      <c r="G2097" s="92" t="str">
        <f>'EMFAC2017EI-2011Class'!H5678</f>
        <v>2023-T6 Public-12</v>
      </c>
      <c r="H2097" s="77">
        <f t="shared" si="67"/>
        <v>0.82169982845670397</v>
      </c>
      <c r="J2097" s="13"/>
      <c r="N2097" s="37"/>
      <c r="O2097" s="36"/>
    </row>
    <row r="2098" spans="1:15" ht="13.7" customHeight="1" x14ac:dyDescent="0.25">
      <c r="A2098" s="85">
        <f>'EMFAC2017EI-2011Class'!B5679</f>
        <v>2023</v>
      </c>
      <c r="B2098" s="86" t="str">
        <f>'EMFAC2017EI-2011Class'!C5679</f>
        <v>T6 Public</v>
      </c>
      <c r="C2098" s="85">
        <f>'EMFAC2017EI-2011Class'!D5679</f>
        <v>2010</v>
      </c>
      <c r="D2098" s="85">
        <f>'EMFAC2017EI-2011Class'!F5679</f>
        <v>13</v>
      </c>
      <c r="E2098" s="87" t="str">
        <f t="shared" si="66"/>
        <v>T6 Public-13</v>
      </c>
      <c r="F2098" s="88">
        <f>VLOOKUP(E2098,HD_Odo!$C$2:$D$1381,2,FALSE)</f>
        <v>91609.5</v>
      </c>
      <c r="G2098" s="92" t="str">
        <f>'EMFAC2017EI-2011Class'!H5679</f>
        <v>2023-T6 Public-13</v>
      </c>
      <c r="H2098" s="77">
        <f t="shared" si="67"/>
        <v>0.87467652479343028</v>
      </c>
      <c r="J2098" s="13"/>
      <c r="N2098" s="37"/>
      <c r="O2098" s="36"/>
    </row>
    <row r="2099" spans="1:15" ht="13.7" customHeight="1" x14ac:dyDescent="0.25">
      <c r="A2099" s="85">
        <f>'EMFAC2017EI-2011Class'!B5680</f>
        <v>2023</v>
      </c>
      <c r="B2099" s="86" t="str">
        <f>'EMFAC2017EI-2011Class'!C5680</f>
        <v>T6 Public</v>
      </c>
      <c r="C2099" s="85">
        <f>'EMFAC2017EI-2011Class'!D5680</f>
        <v>2009</v>
      </c>
      <c r="D2099" s="85">
        <f>'EMFAC2017EI-2011Class'!F5680</f>
        <v>14</v>
      </c>
      <c r="E2099" s="87" t="str">
        <f t="shared" si="66"/>
        <v>T6 Public-14</v>
      </c>
      <c r="F2099" s="88">
        <f>VLOOKUP(E2099,HD_Odo!$C$2:$D$1381,2,FALSE)</f>
        <v>97029.5</v>
      </c>
      <c r="G2099" s="92" t="str">
        <f>'EMFAC2017EI-2011Class'!H5680</f>
        <v>2023-T6 Public-14</v>
      </c>
      <c r="H2099" s="77">
        <f t="shared" si="67"/>
        <v>0.86979871012633769</v>
      </c>
      <c r="J2099" s="13"/>
      <c r="N2099" s="37"/>
      <c r="O2099" s="36"/>
    </row>
    <row r="2100" spans="1:15" ht="13.7" customHeight="1" x14ac:dyDescent="0.25">
      <c r="A2100" s="85">
        <f>'EMFAC2017EI-2011Class'!B5681</f>
        <v>2023</v>
      </c>
      <c r="B2100" s="86" t="str">
        <f>'EMFAC2017EI-2011Class'!C5681</f>
        <v>T6 Public</v>
      </c>
      <c r="C2100" s="85">
        <f>'EMFAC2017EI-2011Class'!D5681</f>
        <v>2008</v>
      </c>
      <c r="D2100" s="85">
        <f>'EMFAC2017EI-2011Class'!F5681</f>
        <v>15</v>
      </c>
      <c r="E2100" s="87" t="str">
        <f t="shared" si="66"/>
        <v>T6 Public-15</v>
      </c>
      <c r="F2100" s="88">
        <f>VLOOKUP(E2100,HD_Odo!$C$2:$D$1381,2,FALSE)</f>
        <v>102327.5</v>
      </c>
      <c r="G2100" s="92" t="str">
        <f>'EMFAC2017EI-2011Class'!H5681</f>
        <v>2023-T6 Public-15</v>
      </c>
      <c r="H2100" s="77">
        <f t="shared" si="67"/>
        <v>0.86520758491782168</v>
      </c>
      <c r="J2100" s="13"/>
      <c r="N2100" s="37"/>
      <c r="O2100" s="36"/>
    </row>
    <row r="2101" spans="1:15" ht="13.7" customHeight="1" x14ac:dyDescent="0.25">
      <c r="A2101" s="85">
        <f>'EMFAC2017EI-2011Class'!B5682</f>
        <v>2023</v>
      </c>
      <c r="B2101" s="86" t="str">
        <f>'EMFAC2017EI-2011Class'!C5682</f>
        <v>T6 Public</v>
      </c>
      <c r="C2101" s="85">
        <f>'EMFAC2017EI-2011Class'!D5682</f>
        <v>2007</v>
      </c>
      <c r="D2101" s="85">
        <f>'EMFAC2017EI-2011Class'!F5682</f>
        <v>16</v>
      </c>
      <c r="E2101" s="87" t="str">
        <f t="shared" si="66"/>
        <v>T6 Public-16</v>
      </c>
      <c r="F2101" s="88">
        <f>VLOOKUP(E2101,HD_Odo!$C$2:$D$1381,2,FALSE)</f>
        <v>107504.5</v>
      </c>
      <c r="G2101" s="92" t="str">
        <f>'EMFAC2017EI-2011Class'!H5682</f>
        <v>2023-T6 Public-16</v>
      </c>
      <c r="H2101" s="77">
        <f t="shared" si="67"/>
        <v>0.92480121275891658</v>
      </c>
      <c r="J2101" s="13"/>
      <c r="N2101" s="37"/>
      <c r="O2101" s="36"/>
    </row>
    <row r="2102" spans="1:15" ht="13.7" customHeight="1" x14ac:dyDescent="0.25">
      <c r="A2102" s="85">
        <f>'EMFAC2017EI-2011Class'!B5683</f>
        <v>2023</v>
      </c>
      <c r="B2102" s="86" t="str">
        <f>'EMFAC2017EI-2011Class'!C5683</f>
        <v>T6 Public</v>
      </c>
      <c r="C2102" s="85">
        <f>'EMFAC2017EI-2011Class'!D5683</f>
        <v>2006</v>
      </c>
      <c r="D2102" s="85">
        <f>'EMFAC2017EI-2011Class'!F5683</f>
        <v>17</v>
      </c>
      <c r="E2102" s="87" t="str">
        <f t="shared" si="66"/>
        <v>T6 Public-17</v>
      </c>
      <c r="F2102" s="88">
        <f>VLOOKUP(E2102,HD_Odo!$C$2:$D$1381,2,FALSE)</f>
        <v>112559.5</v>
      </c>
      <c r="G2102" s="92" t="str">
        <f>'EMFAC2017EI-2011Class'!H5683</f>
        <v>2023-T6 Public-17</v>
      </c>
      <c r="H2102" s="77">
        <f t="shared" si="67"/>
        <v>0.92233237217763953</v>
      </c>
      <c r="J2102" s="13"/>
      <c r="N2102" s="37"/>
      <c r="O2102" s="36"/>
    </row>
    <row r="2103" spans="1:15" ht="13.7" customHeight="1" x14ac:dyDescent="0.25">
      <c r="A2103" s="85">
        <f>'EMFAC2017EI-2011Class'!B5684</f>
        <v>2023</v>
      </c>
      <c r="B2103" s="86" t="str">
        <f>'EMFAC2017EI-2011Class'!C5684</f>
        <v>T6 Public</v>
      </c>
      <c r="C2103" s="85">
        <f>'EMFAC2017EI-2011Class'!D5684</f>
        <v>2005</v>
      </c>
      <c r="D2103" s="85">
        <f>'EMFAC2017EI-2011Class'!F5684</f>
        <v>18</v>
      </c>
      <c r="E2103" s="87" t="str">
        <f t="shared" si="66"/>
        <v>T6 Public-18</v>
      </c>
      <c r="F2103" s="88">
        <f>VLOOKUP(E2103,HD_Odo!$C$2:$D$1381,2,FALSE)</f>
        <v>117492.5</v>
      </c>
      <c r="G2103" s="92" t="str">
        <f>'EMFAC2017EI-2011Class'!H5684</f>
        <v>2023-T6 Public-18</v>
      </c>
      <c r="H2103" s="77">
        <f t="shared" si="67"/>
        <v>0.91998679163548391</v>
      </c>
      <c r="J2103" s="13"/>
      <c r="N2103" s="37"/>
      <c r="O2103" s="36"/>
    </row>
    <row r="2104" spans="1:15" ht="13.7" customHeight="1" x14ac:dyDescent="0.25">
      <c r="A2104" s="85">
        <f>'EMFAC2017EI-2011Class'!B5685</f>
        <v>2023</v>
      </c>
      <c r="B2104" s="86" t="str">
        <f>'EMFAC2017EI-2011Class'!C5685</f>
        <v>T6 Public</v>
      </c>
      <c r="C2104" s="85">
        <f>'EMFAC2017EI-2011Class'!D5685</f>
        <v>2004</v>
      </c>
      <c r="D2104" s="85">
        <f>'EMFAC2017EI-2011Class'!F5685</f>
        <v>19</v>
      </c>
      <c r="E2104" s="87" t="str">
        <f t="shared" si="66"/>
        <v>T6 Public-19</v>
      </c>
      <c r="F2104" s="88">
        <f>VLOOKUP(E2104,HD_Odo!$C$2:$D$1381,2,FALSE)</f>
        <v>122304.5</v>
      </c>
      <c r="G2104" s="92" t="str">
        <f>'EMFAC2017EI-2011Class'!H5685</f>
        <v>2023-T6 Public-19</v>
      </c>
      <c r="H2104" s="77">
        <f t="shared" si="67"/>
        <v>0.91775700425764883</v>
      </c>
      <c r="J2104" s="13"/>
      <c r="N2104" s="37"/>
      <c r="O2104" s="36"/>
    </row>
    <row r="2105" spans="1:15" ht="13.7" customHeight="1" x14ac:dyDescent="0.25">
      <c r="A2105" s="85">
        <f>'EMFAC2017EI-2011Class'!B5686</f>
        <v>2023</v>
      </c>
      <c r="B2105" s="86" t="str">
        <f>'EMFAC2017EI-2011Class'!C5686</f>
        <v>T6 Public</v>
      </c>
      <c r="C2105" s="85">
        <f>'EMFAC2017EI-2011Class'!D5686</f>
        <v>2003</v>
      </c>
      <c r="D2105" s="85">
        <f>'EMFAC2017EI-2011Class'!F5686</f>
        <v>20</v>
      </c>
      <c r="E2105" s="87" t="str">
        <f t="shared" si="66"/>
        <v>T6 Public-20</v>
      </c>
      <c r="F2105" s="88">
        <f>VLOOKUP(E2105,HD_Odo!$C$2:$D$1381,2,FALSE)</f>
        <v>126913.5</v>
      </c>
      <c r="G2105" s="92" t="str">
        <f>'EMFAC2017EI-2011Class'!H5686</f>
        <v>2023-T6 Public-20</v>
      </c>
      <c r="H2105" s="77">
        <f t="shared" si="67"/>
        <v>0.94672037716126189</v>
      </c>
      <c r="J2105" s="13"/>
      <c r="N2105" s="37"/>
      <c r="O2105" s="36"/>
    </row>
    <row r="2106" spans="1:15" ht="13.7" customHeight="1" x14ac:dyDescent="0.25">
      <c r="A2106" s="85">
        <f>'EMFAC2017EI-2011Class'!B5687</f>
        <v>2023</v>
      </c>
      <c r="B2106" s="86" t="str">
        <f>'EMFAC2017EI-2011Class'!C5687</f>
        <v>T6 Public</v>
      </c>
      <c r="C2106" s="85">
        <f>'EMFAC2017EI-2011Class'!D5687</f>
        <v>2002</v>
      </c>
      <c r="D2106" s="85">
        <f>'EMFAC2017EI-2011Class'!F5687</f>
        <v>21</v>
      </c>
      <c r="E2106" s="87" t="str">
        <f t="shared" si="66"/>
        <v>T6 Public-21</v>
      </c>
      <c r="F2106" s="88">
        <f>VLOOKUP(E2106,HD_Odo!$C$2:$D$1381,2,FALSE)</f>
        <v>131482.5</v>
      </c>
      <c r="G2106" s="92" t="str">
        <f>'EMFAC2017EI-2011Class'!H5687</f>
        <v>2023-T6 Public-21</v>
      </c>
      <c r="H2106" s="77">
        <f t="shared" si="67"/>
        <v>0.94550197218615628</v>
      </c>
      <c r="J2106" s="13"/>
      <c r="N2106" s="37"/>
      <c r="O2106" s="36"/>
    </row>
    <row r="2107" spans="1:15" ht="13.7" customHeight="1" x14ac:dyDescent="0.25">
      <c r="A2107" s="85">
        <f>'EMFAC2017EI-2011Class'!B5688</f>
        <v>2023</v>
      </c>
      <c r="B2107" s="86" t="str">
        <f>'EMFAC2017EI-2011Class'!C5688</f>
        <v>T6 Public</v>
      </c>
      <c r="C2107" s="85">
        <f>'EMFAC2017EI-2011Class'!D5688</f>
        <v>2001</v>
      </c>
      <c r="D2107" s="85">
        <f>'EMFAC2017EI-2011Class'!F5688</f>
        <v>22</v>
      </c>
      <c r="E2107" s="87" t="str">
        <f t="shared" si="66"/>
        <v>T6 Public-22</v>
      </c>
      <c r="F2107" s="88">
        <f>VLOOKUP(E2107,HD_Odo!$C$2:$D$1381,2,FALSE)</f>
        <v>135929.5</v>
      </c>
      <c r="G2107" s="92" t="str">
        <f>'EMFAC2017EI-2011Class'!H5688</f>
        <v>2023-T6 Public-22</v>
      </c>
      <c r="H2107" s="77">
        <f t="shared" si="67"/>
        <v>0.94434540294590752</v>
      </c>
      <c r="J2107" s="13"/>
      <c r="N2107" s="37"/>
      <c r="O2107" s="36"/>
    </row>
    <row r="2108" spans="1:15" ht="13.7" customHeight="1" x14ac:dyDescent="0.25">
      <c r="A2108" s="85">
        <f>'EMFAC2017EI-2011Class'!B5689</f>
        <v>2023</v>
      </c>
      <c r="B2108" s="86" t="str">
        <f>'EMFAC2017EI-2011Class'!C5689</f>
        <v>T6 Public</v>
      </c>
      <c r="C2108" s="85">
        <f>'EMFAC2017EI-2011Class'!D5689</f>
        <v>2000</v>
      </c>
      <c r="D2108" s="85">
        <f>'EMFAC2017EI-2011Class'!F5689</f>
        <v>23</v>
      </c>
      <c r="E2108" s="87" t="str">
        <f t="shared" si="66"/>
        <v>T6 Public-23</v>
      </c>
      <c r="F2108" s="88">
        <f>VLOOKUP(E2108,HD_Odo!$C$2:$D$1381,2,FALSE)</f>
        <v>140255.5</v>
      </c>
      <c r="G2108" s="92" t="str">
        <f>'EMFAC2017EI-2011Class'!H5689</f>
        <v>2023-T6 Public-23</v>
      </c>
      <c r="H2108" s="77">
        <f t="shared" si="67"/>
        <v>0.94324703759169914</v>
      </c>
      <c r="J2108" s="13"/>
      <c r="N2108" s="37"/>
      <c r="O2108" s="36"/>
    </row>
    <row r="2109" spans="1:15" ht="13.7" customHeight="1" x14ac:dyDescent="0.25">
      <c r="A2109" s="85">
        <f>'EMFAC2017EI-2011Class'!B5690</f>
        <v>2023</v>
      </c>
      <c r="B2109" s="86" t="str">
        <f>'EMFAC2017EI-2011Class'!C5690</f>
        <v>T6 Public</v>
      </c>
      <c r="C2109" s="85">
        <f>'EMFAC2017EI-2011Class'!D5690</f>
        <v>1999</v>
      </c>
      <c r="D2109" s="85">
        <f>'EMFAC2017EI-2011Class'!F5690</f>
        <v>24</v>
      </c>
      <c r="E2109" s="87" t="str">
        <f t="shared" si="66"/>
        <v>T6 Public-24</v>
      </c>
      <c r="F2109" s="88">
        <f>VLOOKUP(E2109,HD_Odo!$C$2:$D$1381,2,FALSE)</f>
        <v>144459.5</v>
      </c>
      <c r="G2109" s="92" t="str">
        <f>'EMFAC2017EI-2011Class'!H5690</f>
        <v>2023-T6 Public-24</v>
      </c>
      <c r="H2109" s="77">
        <f t="shared" si="67"/>
        <v>0.94220403079616932</v>
      </c>
      <c r="J2109" s="13"/>
      <c r="N2109" s="37"/>
      <c r="O2109" s="36"/>
    </row>
    <row r="2110" spans="1:15" ht="13.7" customHeight="1" x14ac:dyDescent="0.25">
      <c r="A2110" s="85">
        <f>'EMFAC2017EI-2011Class'!B5691</f>
        <v>2023</v>
      </c>
      <c r="B2110" s="86" t="str">
        <f>'EMFAC2017EI-2011Class'!C5691</f>
        <v>T6 Public</v>
      </c>
      <c r="C2110" s="85">
        <f>'EMFAC2017EI-2011Class'!D5691</f>
        <v>1998</v>
      </c>
      <c r="D2110" s="85">
        <f>'EMFAC2017EI-2011Class'!F5691</f>
        <v>25</v>
      </c>
      <c r="E2110" s="87" t="str">
        <f t="shared" si="66"/>
        <v>T6 Public-25</v>
      </c>
      <c r="F2110" s="88">
        <f>VLOOKUP(E2110,HD_Odo!$C$2:$D$1381,2,FALSE)</f>
        <v>148541.5</v>
      </c>
      <c r="G2110" s="92" t="str">
        <f>'EMFAC2017EI-2011Class'!H5691</f>
        <v>2023-T6 Public-25</v>
      </c>
      <c r="H2110" s="77">
        <f t="shared" si="67"/>
        <v>0.94121352177797735</v>
      </c>
      <c r="J2110" s="13"/>
      <c r="N2110" s="37"/>
      <c r="O2110" s="36"/>
    </row>
    <row r="2111" spans="1:15" ht="13.7" customHeight="1" x14ac:dyDescent="0.25">
      <c r="A2111" s="85">
        <f>'EMFAC2017EI-2011Class'!B5692</f>
        <v>2023</v>
      </c>
      <c r="B2111" s="86" t="str">
        <f>'EMFAC2017EI-2011Class'!C5692</f>
        <v>T6 Public</v>
      </c>
      <c r="C2111" s="85">
        <f>'EMFAC2017EI-2011Class'!D5692</f>
        <v>1997</v>
      </c>
      <c r="D2111" s="85">
        <f>'EMFAC2017EI-2011Class'!F5692</f>
        <v>26</v>
      </c>
      <c r="E2111" s="87" t="str">
        <f t="shared" si="66"/>
        <v>T6 Public-26</v>
      </c>
      <c r="F2111" s="88">
        <f>VLOOKUP(E2111,HD_Odo!$C$2:$D$1381,2,FALSE)</f>
        <v>152502.5</v>
      </c>
      <c r="G2111" s="92" t="str">
        <f>'EMFAC2017EI-2011Class'!H5692</f>
        <v>2023-T6 Public-26</v>
      </c>
      <c r="H2111" s="77">
        <f t="shared" si="67"/>
        <v>0.94027263971276109</v>
      </c>
      <c r="J2111" s="13"/>
      <c r="N2111" s="37"/>
      <c r="O2111" s="36"/>
    </row>
    <row r="2112" spans="1:15" ht="13.7" customHeight="1" x14ac:dyDescent="0.25">
      <c r="A2112" s="85">
        <f>'EMFAC2017EI-2011Class'!B5693</f>
        <v>2023</v>
      </c>
      <c r="B2112" s="86" t="str">
        <f>'EMFAC2017EI-2011Class'!C5693</f>
        <v>T6 Public</v>
      </c>
      <c r="C2112" s="85">
        <f>'EMFAC2017EI-2011Class'!D5693</f>
        <v>1996</v>
      </c>
      <c r="D2112" s="85">
        <f>'EMFAC2017EI-2011Class'!F5693</f>
        <v>27</v>
      </c>
      <c r="E2112" s="87" t="str">
        <f t="shared" si="66"/>
        <v>T6 Public-27</v>
      </c>
      <c r="F2112" s="88">
        <f>VLOOKUP(E2112,HD_Odo!$C$2:$D$1381,2,FALSE)</f>
        <v>156341.5</v>
      </c>
      <c r="G2112" s="92" t="str">
        <f>'EMFAC2017EI-2011Class'!H5693</f>
        <v>2023-T6 Public-27</v>
      </c>
      <c r="H2112" s="77">
        <f t="shared" si="67"/>
        <v>0.93937919799938274</v>
      </c>
      <c r="J2112" s="13"/>
      <c r="N2112" s="37"/>
      <c r="O2112" s="36"/>
    </row>
    <row r="2113" spans="1:15" ht="13.7" customHeight="1" x14ac:dyDescent="0.25">
      <c r="A2113" s="85">
        <f>'EMFAC2017EI-2011Class'!B5694</f>
        <v>2023</v>
      </c>
      <c r="B2113" s="86" t="str">
        <f>'EMFAC2017EI-2011Class'!C5694</f>
        <v>T6 Public</v>
      </c>
      <c r="C2113" s="85">
        <f>'EMFAC2017EI-2011Class'!D5694</f>
        <v>1995</v>
      </c>
      <c r="D2113" s="85">
        <f>'EMFAC2017EI-2011Class'!F5694</f>
        <v>28</v>
      </c>
      <c r="E2113" s="87" t="str">
        <f t="shared" si="66"/>
        <v>T6 Public-28</v>
      </c>
      <c r="F2113" s="88">
        <f>VLOOKUP(E2113,HD_Odo!$C$2:$D$1381,2,FALSE)</f>
        <v>160059.5</v>
      </c>
      <c r="G2113" s="92" t="str">
        <f>'EMFAC2017EI-2011Class'!H5694</f>
        <v>2023-T6 Public-28</v>
      </c>
      <c r="H2113" s="77">
        <f t="shared" si="67"/>
        <v>0.93853072549713379</v>
      </c>
      <c r="J2113" s="13"/>
      <c r="N2113" s="37"/>
      <c r="O2113" s="36"/>
    </row>
    <row r="2114" spans="1:15" ht="13.7" customHeight="1" x14ac:dyDescent="0.25">
      <c r="A2114" s="85">
        <f>'EMFAC2017EI-2011Class'!B5695</f>
        <v>2023</v>
      </c>
      <c r="B2114" s="86" t="str">
        <f>'EMFAC2017EI-2011Class'!C5695</f>
        <v>T6 Public</v>
      </c>
      <c r="C2114" s="85">
        <f>'EMFAC2017EI-2011Class'!D5695</f>
        <v>1994</v>
      </c>
      <c r="D2114" s="85">
        <f>'EMFAC2017EI-2011Class'!F5695</f>
        <v>29</v>
      </c>
      <c r="E2114" s="87" t="str">
        <f t="shared" si="66"/>
        <v>T6 Public-29</v>
      </c>
      <c r="F2114" s="88">
        <f>VLOOKUP(E2114,HD_Odo!$C$2:$D$1381,2,FALSE)</f>
        <v>163655.5</v>
      </c>
      <c r="G2114" s="92" t="str">
        <f>'EMFAC2017EI-2011Class'!H5695</f>
        <v>2023-T6 Public-29</v>
      </c>
      <c r="H2114" s="77">
        <f t="shared" si="67"/>
        <v>0.93772538204314593</v>
      </c>
      <c r="J2114" s="13"/>
      <c r="N2114" s="37"/>
      <c r="O2114" s="36"/>
    </row>
    <row r="2115" spans="1:15" ht="13.7" customHeight="1" x14ac:dyDescent="0.25">
      <c r="A2115" s="85">
        <f>'EMFAC2017EI-2011Class'!B5696</f>
        <v>2023</v>
      </c>
      <c r="B2115" s="86" t="str">
        <f>'EMFAC2017EI-2011Class'!C5696</f>
        <v>T6 Public</v>
      </c>
      <c r="C2115" s="85">
        <f>'EMFAC2017EI-2011Class'!D5696</f>
        <v>1993</v>
      </c>
      <c r="D2115" s="85">
        <f>'EMFAC2017EI-2011Class'!F5696</f>
        <v>30</v>
      </c>
      <c r="E2115" s="87" t="str">
        <f t="shared" si="66"/>
        <v>T6 Public-30</v>
      </c>
      <c r="F2115" s="88">
        <f>VLOOKUP(E2115,HD_Odo!$C$2:$D$1381,2,FALSE)</f>
        <v>167129.5</v>
      </c>
      <c r="G2115" s="92" t="str">
        <f>'EMFAC2017EI-2011Class'!H5696</f>
        <v>2023-T6 Public-30</v>
      </c>
      <c r="H2115" s="77">
        <f t="shared" si="67"/>
        <v>1</v>
      </c>
      <c r="J2115" s="13"/>
      <c r="N2115" s="37"/>
      <c r="O2115" s="36"/>
    </row>
    <row r="2116" spans="1:15" ht="13.7" customHeight="1" x14ac:dyDescent="0.25">
      <c r="A2116" s="85">
        <f>'EMFAC2017EI-2011Class'!B5697</f>
        <v>2023</v>
      </c>
      <c r="B2116" s="86" t="str">
        <f>'EMFAC2017EI-2011Class'!C5697</f>
        <v>T6 Public</v>
      </c>
      <c r="C2116" s="85">
        <f>'EMFAC2017EI-2011Class'!D5697</f>
        <v>1992</v>
      </c>
      <c r="D2116" s="85">
        <f>'EMFAC2017EI-2011Class'!F5697</f>
        <v>31</v>
      </c>
      <c r="E2116" s="87" t="str">
        <f t="shared" si="66"/>
        <v>T6 Public-31</v>
      </c>
      <c r="F2116" s="88">
        <f>VLOOKUP(E2116,HD_Odo!$C$2:$D$1381,2,FALSE)</f>
        <v>170482.5</v>
      </c>
      <c r="G2116" s="92" t="str">
        <f>'EMFAC2017EI-2011Class'!H5697</f>
        <v>2023-T6 Public-31</v>
      </c>
      <c r="H2116" s="77">
        <f t="shared" si="67"/>
        <v>1</v>
      </c>
      <c r="J2116" s="13"/>
      <c r="N2116" s="37"/>
      <c r="O2116" s="36"/>
    </row>
    <row r="2117" spans="1:15" ht="13.7" customHeight="1" x14ac:dyDescent="0.25">
      <c r="A2117" s="85">
        <f>'EMFAC2017EI-2011Class'!B5698</f>
        <v>2023</v>
      </c>
      <c r="B2117" s="86" t="str">
        <f>'EMFAC2017EI-2011Class'!C5698</f>
        <v>T6 Public</v>
      </c>
      <c r="C2117" s="85">
        <f>'EMFAC2017EI-2011Class'!D5698</f>
        <v>1991</v>
      </c>
      <c r="D2117" s="85">
        <f>'EMFAC2017EI-2011Class'!F5698</f>
        <v>32</v>
      </c>
      <c r="E2117" s="87" t="str">
        <f t="shared" si="66"/>
        <v>T6 Public-32</v>
      </c>
      <c r="F2117" s="88">
        <f>VLOOKUP(E2117,HD_Odo!$C$2:$D$1381,2,FALSE)</f>
        <v>173713.5</v>
      </c>
      <c r="G2117" s="92" t="str">
        <f>'EMFAC2017EI-2011Class'!H5698</f>
        <v>2023-T6 Public-32</v>
      </c>
      <c r="H2117" s="77">
        <f t="shared" si="67"/>
        <v>1</v>
      </c>
      <c r="J2117" s="13"/>
      <c r="N2117" s="37"/>
      <c r="O2117" s="36"/>
    </row>
    <row r="2118" spans="1:15" ht="13.7" customHeight="1" x14ac:dyDescent="0.25">
      <c r="A2118" s="85">
        <f>'EMFAC2017EI-2011Class'!B5699</f>
        <v>2023</v>
      </c>
      <c r="B2118" s="86" t="str">
        <f>'EMFAC2017EI-2011Class'!C5699</f>
        <v>T6 Public</v>
      </c>
      <c r="C2118" s="85">
        <f>'EMFAC2017EI-2011Class'!D5699</f>
        <v>1990</v>
      </c>
      <c r="D2118" s="85">
        <f>'EMFAC2017EI-2011Class'!F5699</f>
        <v>33</v>
      </c>
      <c r="E2118" s="87" t="str">
        <f t="shared" si="66"/>
        <v>T6 Public-33</v>
      </c>
      <c r="F2118" s="88">
        <f>VLOOKUP(E2118,HD_Odo!$C$2:$D$1381,2,FALSE)</f>
        <v>176823.5</v>
      </c>
      <c r="G2118" s="92" t="str">
        <f>'EMFAC2017EI-2011Class'!H5699</f>
        <v>2023-T6 Public-33</v>
      </c>
      <c r="H2118" s="77">
        <f t="shared" si="67"/>
        <v>1</v>
      </c>
      <c r="J2118" s="13"/>
      <c r="N2118" s="37"/>
      <c r="O2118" s="36"/>
    </row>
    <row r="2119" spans="1:15" ht="13.7" customHeight="1" x14ac:dyDescent="0.25">
      <c r="A2119" s="85">
        <f>'EMFAC2017EI-2011Class'!B5700</f>
        <v>2023</v>
      </c>
      <c r="B2119" s="86" t="str">
        <f>'EMFAC2017EI-2011Class'!C5700</f>
        <v>T6 Public</v>
      </c>
      <c r="C2119" s="85">
        <f>'EMFAC2017EI-2011Class'!D5700</f>
        <v>1989</v>
      </c>
      <c r="D2119" s="85">
        <f>'EMFAC2017EI-2011Class'!F5700</f>
        <v>34</v>
      </c>
      <c r="E2119" s="87" t="str">
        <f t="shared" si="66"/>
        <v>T6 Public-34</v>
      </c>
      <c r="F2119" s="88">
        <f>VLOOKUP(E2119,HD_Odo!$C$2:$D$1381,2,FALSE)</f>
        <v>179811.5</v>
      </c>
      <c r="G2119" s="92" t="str">
        <f>'EMFAC2017EI-2011Class'!H5700</f>
        <v>2023-T6 Public-34</v>
      </c>
      <c r="H2119" s="77">
        <f t="shared" si="67"/>
        <v>1</v>
      </c>
      <c r="J2119" s="13"/>
      <c r="N2119" s="37"/>
      <c r="O2119" s="36"/>
    </row>
    <row r="2120" spans="1:15" ht="13.7" customHeight="1" x14ac:dyDescent="0.25">
      <c r="A2120" s="85">
        <f>'EMFAC2017EI-2011Class'!B5701</f>
        <v>2023</v>
      </c>
      <c r="B2120" s="86" t="str">
        <f>'EMFAC2017EI-2011Class'!C5701</f>
        <v>T6 Public</v>
      </c>
      <c r="C2120" s="85">
        <f>'EMFAC2017EI-2011Class'!D5701</f>
        <v>1988</v>
      </c>
      <c r="D2120" s="85">
        <f>'EMFAC2017EI-2011Class'!F5701</f>
        <v>35</v>
      </c>
      <c r="E2120" s="87" t="str">
        <f t="shared" si="66"/>
        <v>T6 Public-35</v>
      </c>
      <c r="F2120" s="88">
        <f>VLOOKUP(E2120,HD_Odo!$C$2:$D$1381,2,FALSE)</f>
        <v>182678.5</v>
      </c>
      <c r="G2120" s="92" t="str">
        <f>'EMFAC2017EI-2011Class'!H5701</f>
        <v>2023-T6 Public-35</v>
      </c>
      <c r="H2120" s="77">
        <f t="shared" si="67"/>
        <v>1</v>
      </c>
      <c r="J2120" s="13"/>
      <c r="N2120" s="37"/>
      <c r="O2120" s="36"/>
    </row>
    <row r="2121" spans="1:15" ht="13.7" customHeight="1" x14ac:dyDescent="0.25">
      <c r="A2121" s="85">
        <f>'EMFAC2017EI-2011Class'!B5702</f>
        <v>2023</v>
      </c>
      <c r="B2121" s="86" t="str">
        <f>'EMFAC2017EI-2011Class'!C5702</f>
        <v>T6 Public</v>
      </c>
      <c r="C2121" s="85">
        <f>'EMFAC2017EI-2011Class'!D5702</f>
        <v>1987</v>
      </c>
      <c r="D2121" s="85">
        <f>'EMFAC2017EI-2011Class'!F5702</f>
        <v>36</v>
      </c>
      <c r="E2121" s="87" t="str">
        <f t="shared" si="66"/>
        <v>T6 Public-36</v>
      </c>
      <c r="F2121" s="88">
        <f>VLOOKUP(E2121,HD_Odo!$C$2:$D$1381,2,FALSE)</f>
        <v>185423.5</v>
      </c>
      <c r="G2121" s="92" t="str">
        <f>'EMFAC2017EI-2011Class'!H5702</f>
        <v>2023-T6 Public-36</v>
      </c>
      <c r="H2121" s="77">
        <f t="shared" si="67"/>
        <v>1</v>
      </c>
      <c r="J2121" s="13"/>
      <c r="N2121" s="37"/>
      <c r="O2121" s="36"/>
    </row>
    <row r="2122" spans="1:15" ht="13.7" customHeight="1" x14ac:dyDescent="0.25">
      <c r="A2122" s="85">
        <f>'EMFAC2017EI-2011Class'!B5703</f>
        <v>2023</v>
      </c>
      <c r="B2122" s="86" t="str">
        <f>'EMFAC2017EI-2011Class'!C5703</f>
        <v>T6 Public</v>
      </c>
      <c r="C2122" s="85">
        <f>'EMFAC2017EI-2011Class'!D5703</f>
        <v>1986</v>
      </c>
      <c r="D2122" s="85">
        <f>'EMFAC2017EI-2011Class'!F5703</f>
        <v>37</v>
      </c>
      <c r="E2122" s="87" t="str">
        <f t="shared" si="66"/>
        <v>T6 Public-37</v>
      </c>
      <c r="F2122" s="88">
        <f>VLOOKUP(E2122,HD_Odo!$C$2:$D$1381,2,FALSE)</f>
        <v>188046.5</v>
      </c>
      <c r="G2122" s="92" t="str">
        <f>'EMFAC2017EI-2011Class'!H5703</f>
        <v>2023-T6 Public-37</v>
      </c>
      <c r="H2122" s="77">
        <f t="shared" si="67"/>
        <v>1</v>
      </c>
      <c r="J2122" s="13"/>
      <c r="N2122" s="37"/>
      <c r="O2122" s="36"/>
    </row>
    <row r="2123" spans="1:15" ht="13.7" customHeight="1" x14ac:dyDescent="0.25">
      <c r="A2123" s="85">
        <f>'EMFAC2017EI-2011Class'!B5704</f>
        <v>2023</v>
      </c>
      <c r="B2123" s="86" t="str">
        <f>'EMFAC2017EI-2011Class'!C5704</f>
        <v>T6 Public</v>
      </c>
      <c r="C2123" s="85">
        <f>'EMFAC2017EI-2011Class'!D5704</f>
        <v>1985</v>
      </c>
      <c r="D2123" s="85">
        <f>'EMFAC2017EI-2011Class'!F5704</f>
        <v>38</v>
      </c>
      <c r="E2123" s="87" t="str">
        <f t="shared" ref="E2123:E2186" si="68">CONCATENATE(B2123,"-",D2123)</f>
        <v>T6 Public-38</v>
      </c>
      <c r="F2123" s="88">
        <f>VLOOKUP(E2123,HD_Odo!$C$2:$D$1381,2,FALSE)</f>
        <v>190669.5</v>
      </c>
      <c r="G2123" s="92" t="str">
        <f>'EMFAC2017EI-2011Class'!H5704</f>
        <v>2023-T6 Public-38</v>
      </c>
      <c r="H2123" s="77">
        <f t="shared" si="67"/>
        <v>1</v>
      </c>
      <c r="J2123" s="13"/>
      <c r="N2123" s="37"/>
      <c r="O2123" s="36"/>
    </row>
    <row r="2124" spans="1:15" ht="13.7" customHeight="1" x14ac:dyDescent="0.25">
      <c r="A2124" s="85">
        <f>'EMFAC2017EI-2011Class'!B5705</f>
        <v>2023</v>
      </c>
      <c r="B2124" s="86" t="str">
        <f>'EMFAC2017EI-2011Class'!C5705</f>
        <v>T6 Public</v>
      </c>
      <c r="C2124" s="85">
        <f>'EMFAC2017EI-2011Class'!D5705</f>
        <v>1984</v>
      </c>
      <c r="D2124" s="85">
        <f>'EMFAC2017EI-2011Class'!F5705</f>
        <v>39</v>
      </c>
      <c r="E2124" s="87" t="str">
        <f t="shared" si="68"/>
        <v>T6 Public-39</v>
      </c>
      <c r="F2124" s="88">
        <f>VLOOKUP(E2124,HD_Odo!$C$2:$D$1381,2,FALSE)</f>
        <v>193292.5</v>
      </c>
      <c r="G2124" s="92" t="str">
        <f>'EMFAC2017EI-2011Class'!H5705</f>
        <v>2023-T6 Public-39</v>
      </c>
      <c r="H2124" s="77">
        <f t="shared" si="67"/>
        <v>1</v>
      </c>
      <c r="J2124" s="13"/>
      <c r="N2124" s="37"/>
      <c r="O2124" s="36"/>
    </row>
    <row r="2125" spans="1:15" ht="13.7" customHeight="1" x14ac:dyDescent="0.25">
      <c r="A2125" s="85">
        <f>'EMFAC2017EI-2011Class'!B5706</f>
        <v>2023</v>
      </c>
      <c r="B2125" s="86" t="str">
        <f>'EMFAC2017EI-2011Class'!C5706</f>
        <v>T6 Public</v>
      </c>
      <c r="C2125" s="85">
        <f>'EMFAC2017EI-2011Class'!D5706</f>
        <v>1983</v>
      </c>
      <c r="D2125" s="85">
        <f>'EMFAC2017EI-2011Class'!F5706</f>
        <v>40</v>
      </c>
      <c r="E2125" s="87" t="str">
        <f t="shared" si="68"/>
        <v>T6 Public-40</v>
      </c>
      <c r="F2125" s="88">
        <f>VLOOKUP(E2125,HD_Odo!$C$2:$D$1381,2,FALSE)</f>
        <v>195915.5</v>
      </c>
      <c r="G2125" s="92" t="str">
        <f>'EMFAC2017EI-2011Class'!H5706</f>
        <v>2023-T6 Public-40</v>
      </c>
      <c r="H2125" s="77">
        <f t="shared" si="67"/>
        <v>1</v>
      </c>
      <c r="J2125" s="13"/>
      <c r="N2125" s="37"/>
      <c r="O2125" s="36"/>
    </row>
    <row r="2126" spans="1:15" ht="13.7" customHeight="1" x14ac:dyDescent="0.25">
      <c r="A2126" s="85">
        <f>'EMFAC2017EI-2011Class'!B5707</f>
        <v>2023</v>
      </c>
      <c r="B2126" s="86" t="str">
        <f>'EMFAC2017EI-2011Class'!C5707</f>
        <v>T6 Public</v>
      </c>
      <c r="C2126" s="85">
        <f>'EMFAC2017EI-2011Class'!D5707</f>
        <v>1982</v>
      </c>
      <c r="D2126" s="85">
        <f>'EMFAC2017EI-2011Class'!F5707</f>
        <v>41</v>
      </c>
      <c r="E2126" s="87" t="str">
        <f t="shared" si="68"/>
        <v>T6 Public-41</v>
      </c>
      <c r="F2126" s="88">
        <f>VLOOKUP(E2126,HD_Odo!$C$2:$D$1381,2,FALSE)</f>
        <v>198538.5</v>
      </c>
      <c r="G2126" s="92" t="str">
        <f>'EMFAC2017EI-2011Class'!H5707</f>
        <v>2023-T6 Public-41</v>
      </c>
      <c r="H2126" s="77">
        <f t="shared" si="67"/>
        <v>1</v>
      </c>
      <c r="J2126" s="13"/>
      <c r="N2126" s="37"/>
      <c r="O2126" s="36"/>
    </row>
    <row r="2127" spans="1:15" ht="13.7" customHeight="1" x14ac:dyDescent="0.25">
      <c r="A2127" s="85">
        <f>'EMFAC2017EI-2011Class'!B5708</f>
        <v>2023</v>
      </c>
      <c r="B2127" s="86" t="str">
        <f>'EMFAC2017EI-2011Class'!C5708</f>
        <v>T6 Public</v>
      </c>
      <c r="C2127" s="85">
        <f>'EMFAC2017EI-2011Class'!D5708</f>
        <v>1981</v>
      </c>
      <c r="D2127" s="85">
        <f>'EMFAC2017EI-2011Class'!F5708</f>
        <v>42</v>
      </c>
      <c r="E2127" s="87" t="str">
        <f t="shared" si="68"/>
        <v>T6 Public-42</v>
      </c>
      <c r="F2127" s="88">
        <f>VLOOKUP(E2127,HD_Odo!$C$2:$D$1381,2,FALSE)</f>
        <v>201161.5</v>
      </c>
      <c r="G2127" s="92" t="str">
        <f>'EMFAC2017EI-2011Class'!H5708</f>
        <v>2023-T6 Public-42</v>
      </c>
      <c r="H2127" s="77">
        <f t="shared" si="67"/>
        <v>1</v>
      </c>
      <c r="J2127" s="13"/>
      <c r="N2127" s="37"/>
      <c r="O2127" s="36"/>
    </row>
    <row r="2128" spans="1:15" ht="13.7" customHeight="1" x14ac:dyDescent="0.25">
      <c r="A2128" s="85">
        <f>'EMFAC2017EI-2011Class'!B5709</f>
        <v>2023</v>
      </c>
      <c r="B2128" s="86" t="str">
        <f>'EMFAC2017EI-2011Class'!C5709</f>
        <v>T6 Public</v>
      </c>
      <c r="C2128" s="85">
        <f>'EMFAC2017EI-2011Class'!D5709</f>
        <v>1980</v>
      </c>
      <c r="D2128" s="85">
        <f>'EMFAC2017EI-2011Class'!F5709</f>
        <v>43</v>
      </c>
      <c r="E2128" s="87" t="str">
        <f t="shared" si="68"/>
        <v>T6 Public-43</v>
      </c>
      <c r="F2128" s="88">
        <f>VLOOKUP(E2128,HD_Odo!$C$2:$D$1381,2,FALSE)</f>
        <v>203784.5</v>
      </c>
      <c r="G2128" s="92" t="str">
        <f>'EMFAC2017EI-2011Class'!H5709</f>
        <v>2023-T6 Public-43</v>
      </c>
      <c r="H2128" s="77">
        <f t="shared" si="67"/>
        <v>1</v>
      </c>
      <c r="J2128" s="13"/>
      <c r="N2128" s="37"/>
      <c r="O2128" s="36"/>
    </row>
    <row r="2129" spans="1:15" ht="13.7" customHeight="1" x14ac:dyDescent="0.25">
      <c r="A2129" s="85">
        <f>'EMFAC2017EI-2011Class'!B5710</f>
        <v>2023</v>
      </c>
      <c r="B2129" s="86" t="str">
        <f>'EMFAC2017EI-2011Class'!C5710</f>
        <v>T6 Public</v>
      </c>
      <c r="C2129" s="85">
        <f>'EMFAC2017EI-2011Class'!D5710</f>
        <v>1979</v>
      </c>
      <c r="D2129" s="85">
        <f>'EMFAC2017EI-2011Class'!F5710</f>
        <v>44</v>
      </c>
      <c r="E2129" s="87" t="str">
        <f t="shared" si="68"/>
        <v>T6 Public-44</v>
      </c>
      <c r="F2129" s="88">
        <f>VLOOKUP(E2129,HD_Odo!$C$2:$D$1381,2,FALSE)</f>
        <v>206407.5</v>
      </c>
      <c r="G2129" s="92" t="str">
        <f>'EMFAC2017EI-2011Class'!H5710</f>
        <v>2023-T6 Public-44</v>
      </c>
      <c r="H2129" s="77">
        <f t="shared" si="67"/>
        <v>1</v>
      </c>
      <c r="J2129" s="13"/>
      <c r="N2129" s="37"/>
      <c r="O2129" s="36"/>
    </row>
    <row r="2130" spans="1:15" ht="13.7" customHeight="1" x14ac:dyDescent="0.25">
      <c r="A2130" s="85">
        <f>'EMFAC2017EI-2011Class'!B5711</f>
        <v>2023</v>
      </c>
      <c r="B2130" s="86" t="str">
        <f>'EMFAC2017EI-2011Class'!C5711</f>
        <v>T6 SBUS</v>
      </c>
      <c r="C2130" s="85">
        <f>'EMFAC2017EI-2011Class'!D5711</f>
        <v>2024</v>
      </c>
      <c r="D2130" s="85">
        <f>'EMFAC2017EI-2011Class'!F5711</f>
        <v>-1</v>
      </c>
      <c r="E2130" s="87" t="str">
        <f t="shared" si="68"/>
        <v>T6 SBUS--1</v>
      </c>
      <c r="F2130" s="88">
        <f>VLOOKUP(E2130,HD_Odo!$C$2:$D$1381,2,FALSE)</f>
        <v>5945.45</v>
      </c>
      <c r="G2130" s="92" t="str">
        <f>'EMFAC2017EI-2011Class'!H5711</f>
        <v>2023-T6 SBUS--1</v>
      </c>
      <c r="H2130" s="77">
        <f t="shared" si="67"/>
        <v>0.98456958373553838</v>
      </c>
      <c r="J2130" s="13"/>
      <c r="N2130" s="37"/>
      <c r="O2130" s="36"/>
    </row>
    <row r="2131" spans="1:15" ht="13.7" customHeight="1" x14ac:dyDescent="0.25">
      <c r="A2131" s="85">
        <f>'EMFAC2017EI-2011Class'!B5712</f>
        <v>2023</v>
      </c>
      <c r="B2131" s="86" t="str">
        <f>'EMFAC2017EI-2011Class'!C5712</f>
        <v>T6 SBUS</v>
      </c>
      <c r="C2131" s="85">
        <f>'EMFAC2017EI-2011Class'!D5712</f>
        <v>2023</v>
      </c>
      <c r="D2131" s="85">
        <f>'EMFAC2017EI-2011Class'!F5712</f>
        <v>0</v>
      </c>
      <c r="E2131" s="87" t="str">
        <f t="shared" si="68"/>
        <v>T6 SBUS-0</v>
      </c>
      <c r="F2131" s="88">
        <f>VLOOKUP(E2131,HD_Odo!$C$2:$D$1381,2,FALSE)</f>
        <v>20214.53</v>
      </c>
      <c r="G2131" s="92" t="str">
        <f>'EMFAC2017EI-2011Class'!H5712</f>
        <v>2023-T6 SBUS-0</v>
      </c>
      <c r="H2131" s="77">
        <f t="shared" si="67"/>
        <v>0.95241196787924665</v>
      </c>
      <c r="J2131" s="13"/>
      <c r="N2131" s="37"/>
      <c r="O2131" s="36"/>
    </row>
    <row r="2132" spans="1:15" ht="13.7" customHeight="1" x14ac:dyDescent="0.25">
      <c r="A2132" s="85">
        <f>'EMFAC2017EI-2011Class'!B5713</f>
        <v>2023</v>
      </c>
      <c r="B2132" s="86" t="str">
        <f>'EMFAC2017EI-2011Class'!C5713</f>
        <v>T6 SBUS</v>
      </c>
      <c r="C2132" s="85">
        <f>'EMFAC2017EI-2011Class'!D5713</f>
        <v>2022</v>
      </c>
      <c r="D2132" s="85">
        <f>'EMFAC2017EI-2011Class'!F5713</f>
        <v>1</v>
      </c>
      <c r="E2132" s="87" t="str">
        <f t="shared" si="68"/>
        <v>T6 SBUS-1</v>
      </c>
      <c r="F2132" s="88">
        <f>VLOOKUP(E2132,HD_Odo!$C$2:$D$1381,2,FALSE)</f>
        <v>34344.230000000003</v>
      </c>
      <c r="G2132" s="92" t="str">
        <f>'EMFAC2017EI-2011Class'!H5713</f>
        <v>2023-T6 SBUS-1</v>
      </c>
      <c r="H2132" s="77">
        <f t="shared" si="67"/>
        <v>0.9259616545339231</v>
      </c>
      <c r="J2132" s="13"/>
      <c r="N2132" s="37"/>
      <c r="O2132" s="36"/>
    </row>
    <row r="2133" spans="1:15" ht="13.7" customHeight="1" x14ac:dyDescent="0.25">
      <c r="A2133" s="85">
        <f>'EMFAC2017EI-2011Class'!B5714</f>
        <v>2023</v>
      </c>
      <c r="B2133" s="86" t="str">
        <f>'EMFAC2017EI-2011Class'!C5714</f>
        <v>T6 SBUS</v>
      </c>
      <c r="C2133" s="85">
        <f>'EMFAC2017EI-2011Class'!D5714</f>
        <v>2021</v>
      </c>
      <c r="D2133" s="85">
        <f>'EMFAC2017EI-2011Class'!F5714</f>
        <v>2</v>
      </c>
      <c r="E2133" s="87" t="str">
        <f t="shared" si="68"/>
        <v>T6 SBUS-2</v>
      </c>
      <c r="F2133" s="88">
        <f>VLOOKUP(E2133,HD_Odo!$C$2:$D$1381,2,FALSE)</f>
        <v>48334.54</v>
      </c>
      <c r="G2133" s="92" t="str">
        <f>'EMFAC2017EI-2011Class'!H5714</f>
        <v>2023-T6 SBUS-2</v>
      </c>
      <c r="H2133" s="77">
        <f t="shared" si="67"/>
        <v>0.90382607670731474</v>
      </c>
      <c r="J2133" s="13"/>
      <c r="N2133" s="37"/>
      <c r="O2133" s="36"/>
    </row>
    <row r="2134" spans="1:15" ht="13.7" customHeight="1" x14ac:dyDescent="0.25">
      <c r="A2134" s="85">
        <f>'EMFAC2017EI-2011Class'!B5715</f>
        <v>2023</v>
      </c>
      <c r="B2134" s="86" t="str">
        <f>'EMFAC2017EI-2011Class'!C5715</f>
        <v>T6 SBUS</v>
      </c>
      <c r="C2134" s="85">
        <f>'EMFAC2017EI-2011Class'!D5715</f>
        <v>2020</v>
      </c>
      <c r="D2134" s="85">
        <f>'EMFAC2017EI-2011Class'!F5715</f>
        <v>3</v>
      </c>
      <c r="E2134" s="87" t="str">
        <f t="shared" si="68"/>
        <v>T6 SBUS-3</v>
      </c>
      <c r="F2134" s="88">
        <f>VLOOKUP(E2134,HD_Odo!$C$2:$D$1381,2,FALSE)</f>
        <v>62185.47</v>
      </c>
      <c r="G2134" s="92" t="str">
        <f>'EMFAC2017EI-2011Class'!H5715</f>
        <v>2023-T6 SBUS-3</v>
      </c>
      <c r="H2134" s="77">
        <f t="shared" si="67"/>
        <v>0.88503165861766553</v>
      </c>
      <c r="J2134" s="13"/>
      <c r="N2134" s="37"/>
      <c r="O2134" s="36"/>
    </row>
    <row r="2135" spans="1:15" ht="13.7" customHeight="1" x14ac:dyDescent="0.25">
      <c r="A2135" s="85">
        <f>'EMFAC2017EI-2011Class'!B5716</f>
        <v>2023</v>
      </c>
      <c r="B2135" s="86" t="str">
        <f>'EMFAC2017EI-2011Class'!C5716</f>
        <v>T6 SBUS</v>
      </c>
      <c r="C2135" s="85">
        <f>'EMFAC2017EI-2011Class'!D5716</f>
        <v>2019</v>
      </c>
      <c r="D2135" s="85">
        <f>'EMFAC2017EI-2011Class'!F5716</f>
        <v>4</v>
      </c>
      <c r="E2135" s="87" t="str">
        <f t="shared" si="68"/>
        <v>T6 SBUS-4</v>
      </c>
      <c r="F2135" s="88">
        <f>VLOOKUP(E2135,HD_Odo!$C$2:$D$1381,2,FALSE)</f>
        <v>75897.009999999995</v>
      </c>
      <c r="G2135" s="92" t="str">
        <f>'EMFAC2017EI-2011Class'!H5716</f>
        <v>2023-T6 SBUS-4</v>
      </c>
      <c r="H2135" s="77">
        <f t="shared" si="67"/>
        <v>0.86887730264204655</v>
      </c>
      <c r="J2135" s="13"/>
      <c r="N2135" s="37"/>
      <c r="O2135" s="36"/>
    </row>
    <row r="2136" spans="1:15" ht="13.7" customHeight="1" x14ac:dyDescent="0.25">
      <c r="A2136" s="85">
        <f>'EMFAC2017EI-2011Class'!B5717</f>
        <v>2023</v>
      </c>
      <c r="B2136" s="86" t="str">
        <f>'EMFAC2017EI-2011Class'!C5717</f>
        <v>T6 SBUS</v>
      </c>
      <c r="C2136" s="85">
        <f>'EMFAC2017EI-2011Class'!D5717</f>
        <v>2018</v>
      </c>
      <c r="D2136" s="85">
        <f>'EMFAC2017EI-2011Class'!F5717</f>
        <v>5</v>
      </c>
      <c r="E2136" s="87" t="str">
        <f t="shared" si="68"/>
        <v>T6 SBUS-5</v>
      </c>
      <c r="F2136" s="88">
        <f>VLOOKUP(E2136,HD_Odo!$C$2:$D$1381,2,FALSE)</f>
        <v>89469.18</v>
      </c>
      <c r="G2136" s="92" t="str">
        <f>'EMFAC2017EI-2011Class'!H5717</f>
        <v>2023-T6 SBUS-5</v>
      </c>
      <c r="H2136" s="77">
        <f t="shared" si="67"/>
        <v>0.85484525180409676</v>
      </c>
      <c r="J2136" s="13"/>
      <c r="N2136" s="37"/>
      <c r="O2136" s="36"/>
    </row>
    <row r="2137" spans="1:15" ht="13.7" customHeight="1" x14ac:dyDescent="0.25">
      <c r="A2137" s="85">
        <f>'EMFAC2017EI-2011Class'!B5718</f>
        <v>2023</v>
      </c>
      <c r="B2137" s="86" t="str">
        <f>'EMFAC2017EI-2011Class'!C5718</f>
        <v>T6 SBUS</v>
      </c>
      <c r="C2137" s="85">
        <f>'EMFAC2017EI-2011Class'!D5718</f>
        <v>2017</v>
      </c>
      <c r="D2137" s="85">
        <f>'EMFAC2017EI-2011Class'!F5718</f>
        <v>6</v>
      </c>
      <c r="E2137" s="87" t="str">
        <f t="shared" si="68"/>
        <v>T6 SBUS-6</v>
      </c>
      <c r="F2137" s="88">
        <f>VLOOKUP(E2137,HD_Odo!$C$2:$D$1381,2,FALSE)</f>
        <v>102901.97</v>
      </c>
      <c r="G2137" s="92" t="str">
        <f>'EMFAC2017EI-2011Class'!H5718</f>
        <v>2023-T6 SBUS-6</v>
      </c>
      <c r="H2137" s="77">
        <f t="shared" si="67"/>
        <v>0.84254488813210382</v>
      </c>
      <c r="J2137" s="13"/>
      <c r="N2137" s="37"/>
      <c r="O2137" s="36"/>
    </row>
    <row r="2138" spans="1:15" ht="13.7" customHeight="1" x14ac:dyDescent="0.25">
      <c r="A2138" s="85">
        <f>'EMFAC2017EI-2011Class'!B5719</f>
        <v>2023</v>
      </c>
      <c r="B2138" s="86" t="str">
        <f>'EMFAC2017EI-2011Class'!C5719</f>
        <v>T6 SBUS</v>
      </c>
      <c r="C2138" s="85">
        <f>'EMFAC2017EI-2011Class'!D5719</f>
        <v>2016</v>
      </c>
      <c r="D2138" s="85">
        <f>'EMFAC2017EI-2011Class'!F5719</f>
        <v>7</v>
      </c>
      <c r="E2138" s="87" t="str">
        <f t="shared" si="68"/>
        <v>T6 SBUS-7</v>
      </c>
      <c r="F2138" s="88">
        <f>VLOOKUP(E2138,HD_Odo!$C$2:$D$1381,2,FALSE)</f>
        <v>116195.37</v>
      </c>
      <c r="G2138" s="92" t="str">
        <f>'EMFAC2017EI-2011Class'!H5719</f>
        <v>2023-T6 SBUS-7</v>
      </c>
      <c r="H2138" s="77">
        <f t="shared" si="67"/>
        <v>0.83167594352586915</v>
      </c>
      <c r="J2138" s="13"/>
      <c r="N2138" s="37"/>
      <c r="O2138" s="36"/>
    </row>
    <row r="2139" spans="1:15" ht="13.7" customHeight="1" x14ac:dyDescent="0.25">
      <c r="A2139" s="85">
        <f>'EMFAC2017EI-2011Class'!B5720</f>
        <v>2023</v>
      </c>
      <c r="B2139" s="86" t="str">
        <f>'EMFAC2017EI-2011Class'!C5720</f>
        <v>T6 SBUS</v>
      </c>
      <c r="C2139" s="85">
        <f>'EMFAC2017EI-2011Class'!D5720</f>
        <v>2015</v>
      </c>
      <c r="D2139" s="85">
        <f>'EMFAC2017EI-2011Class'!F5720</f>
        <v>8</v>
      </c>
      <c r="E2139" s="87" t="str">
        <f t="shared" si="68"/>
        <v>T6 SBUS-8</v>
      </c>
      <c r="F2139" s="88">
        <f>VLOOKUP(E2139,HD_Odo!$C$2:$D$1381,2,FALSE)</f>
        <v>129349.39</v>
      </c>
      <c r="G2139" s="92" t="str">
        <f>'EMFAC2017EI-2011Class'!H5720</f>
        <v>2023-T6 SBUS-8</v>
      </c>
      <c r="H2139" s="77">
        <f t="shared" si="67"/>
        <v>0.82200379203991303</v>
      </c>
      <c r="J2139" s="13"/>
      <c r="N2139" s="37"/>
      <c r="O2139" s="36"/>
    </row>
    <row r="2140" spans="1:15" ht="13.7" customHeight="1" x14ac:dyDescent="0.25">
      <c r="A2140" s="85">
        <f>'EMFAC2017EI-2011Class'!B5721</f>
        <v>2023</v>
      </c>
      <c r="B2140" s="86" t="str">
        <f>'EMFAC2017EI-2011Class'!C5721</f>
        <v>T6 SBUS</v>
      </c>
      <c r="C2140" s="85">
        <f>'EMFAC2017EI-2011Class'!D5721</f>
        <v>2014</v>
      </c>
      <c r="D2140" s="85">
        <f>'EMFAC2017EI-2011Class'!F5721</f>
        <v>9</v>
      </c>
      <c r="E2140" s="87" t="str">
        <f t="shared" si="68"/>
        <v>T6 SBUS-9</v>
      </c>
      <c r="F2140" s="88">
        <f>VLOOKUP(E2140,HD_Odo!$C$2:$D$1381,2,FALSE)</f>
        <v>142364.03</v>
      </c>
      <c r="G2140" s="92" t="str">
        <f>'EMFAC2017EI-2011Class'!H5721</f>
        <v>2023-T6 SBUS-9</v>
      </c>
      <c r="H2140" s="77">
        <f t="shared" si="67"/>
        <v>0.81334246078453387</v>
      </c>
      <c r="J2140" s="13"/>
      <c r="N2140" s="37"/>
      <c r="O2140" s="36"/>
    </row>
    <row r="2141" spans="1:15" ht="13.7" customHeight="1" x14ac:dyDescent="0.25">
      <c r="A2141" s="85">
        <f>'EMFAC2017EI-2011Class'!B5722</f>
        <v>2023</v>
      </c>
      <c r="B2141" s="86" t="str">
        <f>'EMFAC2017EI-2011Class'!C5722</f>
        <v>T6 SBUS</v>
      </c>
      <c r="C2141" s="85">
        <f>'EMFAC2017EI-2011Class'!D5722</f>
        <v>2013</v>
      </c>
      <c r="D2141" s="85">
        <f>'EMFAC2017EI-2011Class'!F5722</f>
        <v>10</v>
      </c>
      <c r="E2141" s="87" t="str">
        <f t="shared" si="68"/>
        <v>T6 SBUS-10</v>
      </c>
      <c r="F2141" s="88">
        <f>VLOOKUP(E2141,HD_Odo!$C$2:$D$1381,2,FALSE)</f>
        <v>155239.29</v>
      </c>
      <c r="G2141" s="92" t="str">
        <f>'EMFAC2017EI-2011Class'!H5722</f>
        <v>2023-T6 SBUS-10</v>
      </c>
      <c r="H2141" s="77">
        <f t="shared" si="67"/>
        <v>0.7704805300889479</v>
      </c>
      <c r="J2141" s="13"/>
      <c r="N2141" s="37"/>
      <c r="O2141" s="36"/>
    </row>
    <row r="2142" spans="1:15" ht="13.7" customHeight="1" x14ac:dyDescent="0.25">
      <c r="A2142" s="85">
        <f>'EMFAC2017EI-2011Class'!B5723</f>
        <v>2023</v>
      </c>
      <c r="B2142" s="86" t="str">
        <f>'EMFAC2017EI-2011Class'!C5723</f>
        <v>T6 SBUS</v>
      </c>
      <c r="C2142" s="85">
        <f>'EMFAC2017EI-2011Class'!D5723</f>
        <v>2012</v>
      </c>
      <c r="D2142" s="85">
        <f>'EMFAC2017EI-2011Class'!F5723</f>
        <v>11</v>
      </c>
      <c r="E2142" s="87" t="str">
        <f t="shared" si="68"/>
        <v>T6 SBUS-11</v>
      </c>
      <c r="F2142" s="88">
        <f>VLOOKUP(E2142,HD_Odo!$C$2:$D$1381,2,FALSE)</f>
        <v>167975.17</v>
      </c>
      <c r="G2142" s="92" t="str">
        <f>'EMFAC2017EI-2011Class'!H5723</f>
        <v>2023-T6 SBUS-11</v>
      </c>
      <c r="H2142" s="77">
        <f t="shared" si="67"/>
        <v>0.76408702434065545</v>
      </c>
      <c r="J2142" s="13"/>
      <c r="N2142" s="37"/>
      <c r="O2142" s="36"/>
    </row>
    <row r="2143" spans="1:15" ht="13.7" customHeight="1" x14ac:dyDescent="0.25">
      <c r="A2143" s="85">
        <f>'EMFAC2017EI-2011Class'!B5724</f>
        <v>2023</v>
      </c>
      <c r="B2143" s="86" t="str">
        <f>'EMFAC2017EI-2011Class'!C5724</f>
        <v>T6 SBUS</v>
      </c>
      <c r="C2143" s="85">
        <f>'EMFAC2017EI-2011Class'!D5724</f>
        <v>2011</v>
      </c>
      <c r="D2143" s="85">
        <f>'EMFAC2017EI-2011Class'!F5724</f>
        <v>12</v>
      </c>
      <c r="E2143" s="87" t="str">
        <f t="shared" si="68"/>
        <v>T6 SBUS-12</v>
      </c>
      <c r="F2143" s="88">
        <f>VLOOKUP(E2143,HD_Odo!$C$2:$D$1381,2,FALSE)</f>
        <v>180571.66</v>
      </c>
      <c r="G2143" s="92" t="str">
        <f>'EMFAC2017EI-2011Class'!H5724</f>
        <v>2023-T6 SBUS-12</v>
      </c>
      <c r="H2143" s="77">
        <f t="shared" si="67"/>
        <v>0.75836361912046402</v>
      </c>
      <c r="J2143" s="13"/>
      <c r="N2143" s="37"/>
      <c r="O2143" s="36"/>
    </row>
    <row r="2144" spans="1:15" ht="13.7" customHeight="1" x14ac:dyDescent="0.25">
      <c r="A2144" s="85">
        <f>'EMFAC2017EI-2011Class'!B5725</f>
        <v>2023</v>
      </c>
      <c r="B2144" s="86" t="str">
        <f>'EMFAC2017EI-2011Class'!C5725</f>
        <v>T6 SBUS</v>
      </c>
      <c r="C2144" s="85">
        <f>'EMFAC2017EI-2011Class'!D5725</f>
        <v>2010</v>
      </c>
      <c r="D2144" s="85">
        <f>'EMFAC2017EI-2011Class'!F5725</f>
        <v>13</v>
      </c>
      <c r="E2144" s="87" t="str">
        <f t="shared" si="68"/>
        <v>T6 SBUS-13</v>
      </c>
      <c r="F2144" s="88">
        <f>VLOOKUP(E2144,HD_Odo!$C$2:$D$1381,2,FALSE)</f>
        <v>193028.77</v>
      </c>
      <c r="G2144" s="92" t="str">
        <f>'EMFAC2017EI-2011Class'!H5725</f>
        <v>2023-T6 SBUS-13</v>
      </c>
      <c r="H2144" s="77">
        <f t="shared" si="67"/>
        <v>0.80648568248420593</v>
      </c>
      <c r="J2144" s="13"/>
      <c r="N2144" s="37"/>
      <c r="O2144" s="36"/>
    </row>
    <row r="2145" spans="1:15" ht="13.7" customHeight="1" x14ac:dyDescent="0.25">
      <c r="A2145" s="85">
        <f>'EMFAC2017EI-2011Class'!B5726</f>
        <v>2023</v>
      </c>
      <c r="B2145" s="86" t="str">
        <f>'EMFAC2017EI-2011Class'!C5726</f>
        <v>T6 SBUS</v>
      </c>
      <c r="C2145" s="85">
        <f>'EMFAC2017EI-2011Class'!D5726</f>
        <v>2009</v>
      </c>
      <c r="D2145" s="85">
        <f>'EMFAC2017EI-2011Class'!F5726</f>
        <v>14</v>
      </c>
      <c r="E2145" s="87" t="str">
        <f t="shared" si="68"/>
        <v>T6 SBUS-14</v>
      </c>
      <c r="F2145" s="88">
        <f>VLOOKUP(E2145,HD_Odo!$C$2:$D$1381,2,FALSE)</f>
        <v>205346.5</v>
      </c>
      <c r="G2145" s="92" t="str">
        <f>'EMFAC2017EI-2011Class'!H5726</f>
        <v>2023-T6 SBUS-14</v>
      </c>
      <c r="H2145" s="77">
        <f t="shared" si="67"/>
        <v>0.80060718218867677</v>
      </c>
      <c r="J2145" s="13"/>
      <c r="N2145" s="37"/>
      <c r="O2145" s="36"/>
    </row>
    <row r="2146" spans="1:15" ht="13.7" customHeight="1" x14ac:dyDescent="0.25">
      <c r="A2146" s="85">
        <f>'EMFAC2017EI-2011Class'!B5727</f>
        <v>2023</v>
      </c>
      <c r="B2146" s="86" t="str">
        <f>'EMFAC2017EI-2011Class'!C5727</f>
        <v>T6 SBUS</v>
      </c>
      <c r="C2146" s="85">
        <f>'EMFAC2017EI-2011Class'!D5727</f>
        <v>2008</v>
      </c>
      <c r="D2146" s="85">
        <f>'EMFAC2017EI-2011Class'!F5727</f>
        <v>15</v>
      </c>
      <c r="E2146" s="87" t="str">
        <f t="shared" si="68"/>
        <v>T6 SBUS-15</v>
      </c>
      <c r="F2146" s="88">
        <f>VLOOKUP(E2146,HD_Odo!$C$2:$D$1381,2,FALSE)</f>
        <v>217524.85</v>
      </c>
      <c r="G2146" s="92" t="str">
        <f>'EMFAC2017EI-2011Class'!H5727</f>
        <v>2023-T6 SBUS-15</v>
      </c>
      <c r="H2146" s="77">
        <f t="shared" si="67"/>
        <v>0.79514752216648998</v>
      </c>
      <c r="J2146" s="13"/>
      <c r="N2146" s="37"/>
      <c r="O2146" s="36"/>
    </row>
    <row r="2147" spans="1:15" ht="13.7" customHeight="1" x14ac:dyDescent="0.25">
      <c r="A2147" s="85">
        <f>'EMFAC2017EI-2011Class'!B5728</f>
        <v>2023</v>
      </c>
      <c r="B2147" s="86" t="str">
        <f>'EMFAC2017EI-2011Class'!C5728</f>
        <v>T6 SBUS</v>
      </c>
      <c r="C2147" s="85">
        <f>'EMFAC2017EI-2011Class'!D5728</f>
        <v>2007</v>
      </c>
      <c r="D2147" s="85">
        <f>'EMFAC2017EI-2011Class'!F5728</f>
        <v>16</v>
      </c>
      <c r="E2147" s="87" t="str">
        <f t="shared" si="68"/>
        <v>T6 SBUS-16</v>
      </c>
      <c r="F2147" s="88">
        <f>VLOOKUP(E2147,HD_Odo!$C$2:$D$1381,2,FALSE)</f>
        <v>229563.82</v>
      </c>
      <c r="G2147" s="92" t="str">
        <f>'EMFAC2017EI-2011Class'!H5728</f>
        <v>2023-T6 SBUS-16</v>
      </c>
      <c r="H2147" s="77">
        <f t="shared" si="67"/>
        <v>0.87942323582345561</v>
      </c>
      <c r="J2147" s="13"/>
      <c r="N2147" s="37"/>
      <c r="O2147" s="36"/>
    </row>
    <row r="2148" spans="1:15" ht="13.7" customHeight="1" x14ac:dyDescent="0.25">
      <c r="A2148" s="85">
        <f>'EMFAC2017EI-2011Class'!B5729</f>
        <v>2023</v>
      </c>
      <c r="B2148" s="86" t="str">
        <f>'EMFAC2017EI-2011Class'!C5729</f>
        <v>T6 SBUS</v>
      </c>
      <c r="C2148" s="85">
        <f>'EMFAC2017EI-2011Class'!D5729</f>
        <v>2006</v>
      </c>
      <c r="D2148" s="85">
        <f>'EMFAC2017EI-2011Class'!F5729</f>
        <v>17</v>
      </c>
      <c r="E2148" s="87" t="str">
        <f t="shared" si="68"/>
        <v>T6 SBUS-17</v>
      </c>
      <c r="F2148" s="88">
        <f>VLOOKUP(E2148,HD_Odo!$C$2:$D$1381,2,FALSE)</f>
        <v>241463.4</v>
      </c>
      <c r="G2148" s="92" t="str">
        <f>'EMFAC2017EI-2011Class'!H5729</f>
        <v>2023-T6 SBUS-17</v>
      </c>
      <c r="H2148" s="77">
        <f t="shared" si="67"/>
        <v>0.87618013355744417</v>
      </c>
      <c r="J2148" s="13"/>
      <c r="N2148" s="37"/>
      <c r="O2148" s="36"/>
    </row>
    <row r="2149" spans="1:15" ht="13.7" customHeight="1" x14ac:dyDescent="0.25">
      <c r="A2149" s="85">
        <f>'EMFAC2017EI-2011Class'!B5730</f>
        <v>2023</v>
      </c>
      <c r="B2149" s="86" t="str">
        <f>'EMFAC2017EI-2011Class'!C5730</f>
        <v>T6 SBUS</v>
      </c>
      <c r="C2149" s="85">
        <f>'EMFAC2017EI-2011Class'!D5730</f>
        <v>2005</v>
      </c>
      <c r="D2149" s="85">
        <f>'EMFAC2017EI-2011Class'!F5730</f>
        <v>18</v>
      </c>
      <c r="E2149" s="87" t="str">
        <f t="shared" si="68"/>
        <v>T6 SBUS-18</v>
      </c>
      <c r="F2149" s="88">
        <f>VLOOKUP(E2149,HD_Odo!$C$2:$D$1381,2,FALSE)</f>
        <v>253223.6</v>
      </c>
      <c r="G2149" s="92" t="str">
        <f>'EMFAC2017EI-2011Class'!H5730</f>
        <v>2023-T6 SBUS-18</v>
      </c>
      <c r="H2149" s="77">
        <f t="shared" si="67"/>
        <v>0.87312265485764284</v>
      </c>
      <c r="J2149" s="13"/>
      <c r="N2149" s="37"/>
      <c r="O2149" s="36"/>
    </row>
    <row r="2150" spans="1:15" ht="13.7" customHeight="1" x14ac:dyDescent="0.25">
      <c r="A2150" s="85">
        <f>'EMFAC2017EI-2011Class'!B5731</f>
        <v>2023</v>
      </c>
      <c r="B2150" s="86" t="str">
        <f>'EMFAC2017EI-2011Class'!C5731</f>
        <v>T6 SBUS</v>
      </c>
      <c r="C2150" s="85">
        <f>'EMFAC2017EI-2011Class'!D5731</f>
        <v>2004</v>
      </c>
      <c r="D2150" s="85">
        <f>'EMFAC2017EI-2011Class'!F5731</f>
        <v>19</v>
      </c>
      <c r="E2150" s="87" t="str">
        <f t="shared" si="68"/>
        <v>T6 SBUS-19</v>
      </c>
      <c r="F2150" s="88">
        <f>VLOOKUP(E2150,HD_Odo!$C$2:$D$1381,2,FALSE)</f>
        <v>264844.42</v>
      </c>
      <c r="G2150" s="92" t="str">
        <f>'EMFAC2017EI-2011Class'!H5731</f>
        <v>2023-T6 SBUS-19</v>
      </c>
      <c r="H2150" s="77">
        <f t="shared" si="67"/>
        <v>0.87023589786832289</v>
      </c>
      <c r="J2150" s="13"/>
      <c r="N2150" s="37"/>
      <c r="O2150" s="36"/>
    </row>
    <row r="2151" spans="1:15" ht="13.7" customHeight="1" x14ac:dyDescent="0.25">
      <c r="A2151" s="85">
        <f>'EMFAC2017EI-2011Class'!B5732</f>
        <v>2023</v>
      </c>
      <c r="B2151" s="86" t="str">
        <f>'EMFAC2017EI-2011Class'!C5732</f>
        <v>T6 SBUS</v>
      </c>
      <c r="C2151" s="85">
        <f>'EMFAC2017EI-2011Class'!D5732</f>
        <v>2003</v>
      </c>
      <c r="D2151" s="85">
        <f>'EMFAC2017EI-2011Class'!F5732</f>
        <v>20</v>
      </c>
      <c r="E2151" s="87" t="str">
        <f t="shared" si="68"/>
        <v>T6 SBUS-20</v>
      </c>
      <c r="F2151" s="88">
        <f>VLOOKUP(E2151,HD_Odo!$C$2:$D$1381,2,FALSE)</f>
        <v>276325.86</v>
      </c>
      <c r="G2151" s="92" t="str">
        <f>'EMFAC2017EI-2011Class'!H5732</f>
        <v>2023-T6 SBUS-20</v>
      </c>
      <c r="H2151" s="77">
        <f t="shared" si="67"/>
        <v>0.91829850604927832</v>
      </c>
      <c r="J2151" s="13"/>
      <c r="N2151" s="37"/>
      <c r="O2151" s="36"/>
    </row>
    <row r="2152" spans="1:15" ht="13.7" customHeight="1" x14ac:dyDescent="0.25">
      <c r="A2152" s="85">
        <f>'EMFAC2017EI-2011Class'!B5733</f>
        <v>2023</v>
      </c>
      <c r="B2152" s="86" t="str">
        <f>'EMFAC2017EI-2011Class'!C5733</f>
        <v>T6 SBUS</v>
      </c>
      <c r="C2152" s="85">
        <f>'EMFAC2017EI-2011Class'!D5733</f>
        <v>2002</v>
      </c>
      <c r="D2152" s="85">
        <f>'EMFAC2017EI-2011Class'!F5733</f>
        <v>21</v>
      </c>
      <c r="E2152" s="87" t="str">
        <f t="shared" si="68"/>
        <v>T6 SBUS-21</v>
      </c>
      <c r="F2152" s="88">
        <f>VLOOKUP(E2152,HD_Odo!$C$2:$D$1381,2,FALSE)</f>
        <v>287667.92</v>
      </c>
      <c r="G2152" s="92" t="str">
        <f>'EMFAC2017EI-2011Class'!H5733</f>
        <v>2023-T6 SBUS-21</v>
      </c>
      <c r="H2152" s="77">
        <f t="shared" si="67"/>
        <v>0.91681232293068127</v>
      </c>
      <c r="J2152" s="13"/>
      <c r="N2152" s="37"/>
      <c r="O2152" s="36"/>
    </row>
    <row r="2153" spans="1:15" ht="13.7" customHeight="1" x14ac:dyDescent="0.25">
      <c r="A2153" s="85">
        <f>'EMFAC2017EI-2011Class'!B5734</f>
        <v>2023</v>
      </c>
      <c r="B2153" s="86" t="str">
        <f>'EMFAC2017EI-2011Class'!C5734</f>
        <v>T6 SBUS</v>
      </c>
      <c r="C2153" s="85">
        <f>'EMFAC2017EI-2011Class'!D5734</f>
        <v>2001</v>
      </c>
      <c r="D2153" s="85">
        <f>'EMFAC2017EI-2011Class'!F5734</f>
        <v>22</v>
      </c>
      <c r="E2153" s="87" t="str">
        <f t="shared" si="68"/>
        <v>T6 SBUS-22</v>
      </c>
      <c r="F2153" s="88">
        <f>VLOOKUP(E2153,HD_Odo!$C$2:$D$1381,2,FALSE)</f>
        <v>298870.59000000003</v>
      </c>
      <c r="G2153" s="92" t="str">
        <f>'EMFAC2017EI-2011Class'!H5734</f>
        <v>2023-T6 SBUS-22</v>
      </c>
      <c r="H2153" s="77">
        <f t="shared" ref="H2153:H2186" si="69">IF(C2153&lt;1994,1,IF(C2153&lt;2004,($Y$3+$Z$3*(F2153/10000))/($E$3+$F$3*(F2153/10000)),IF(C2153&lt;2008,($Y$4+$Z$4*(F2153/10000))/($E$4+$F$4*(F2153/10000)),IF(C2153&lt;2011,($Y$5+$Z$5*(F2153/10000))/($E$5+$F$5*(F2153/10000)),IF(C2153&lt;2014,($Y$6+$Z$6*(F2153/10000))/($E$6+$F$6*(F2153/10000)),($Y$7+$Z$7*(F2153/10000))/($E$7+$F$7*(F2153/10000)))))))</f>
        <v>0.91540710341000286</v>
      </c>
      <c r="J2153" s="13"/>
      <c r="N2153" s="37"/>
      <c r="O2153" s="36"/>
    </row>
    <row r="2154" spans="1:15" ht="13.7" customHeight="1" x14ac:dyDescent="0.25">
      <c r="A2154" s="85">
        <f>'EMFAC2017EI-2011Class'!B5735</f>
        <v>2023</v>
      </c>
      <c r="B2154" s="86" t="str">
        <f>'EMFAC2017EI-2011Class'!C5735</f>
        <v>T6 SBUS</v>
      </c>
      <c r="C2154" s="85">
        <f>'EMFAC2017EI-2011Class'!D5735</f>
        <v>2000</v>
      </c>
      <c r="D2154" s="85">
        <f>'EMFAC2017EI-2011Class'!F5735</f>
        <v>23</v>
      </c>
      <c r="E2154" s="87" t="str">
        <f t="shared" si="68"/>
        <v>T6 SBUS-23</v>
      </c>
      <c r="F2154" s="88">
        <f>VLOOKUP(E2154,HD_Odo!$C$2:$D$1381,2,FALSE)</f>
        <v>309933.88</v>
      </c>
      <c r="G2154" s="92" t="str">
        <f>'EMFAC2017EI-2011Class'!H5735</f>
        <v>2023-T6 SBUS-23</v>
      </c>
      <c r="H2154" s="77">
        <f t="shared" si="69"/>
        <v>0.91407670650457296</v>
      </c>
      <c r="J2154" s="13"/>
      <c r="N2154" s="37"/>
      <c r="O2154" s="36"/>
    </row>
    <row r="2155" spans="1:15" ht="13.7" customHeight="1" x14ac:dyDescent="0.25">
      <c r="A2155" s="85">
        <f>'EMFAC2017EI-2011Class'!B5736</f>
        <v>2023</v>
      </c>
      <c r="B2155" s="86" t="str">
        <f>'EMFAC2017EI-2011Class'!C5736</f>
        <v>T6 SBUS</v>
      </c>
      <c r="C2155" s="85">
        <f>'EMFAC2017EI-2011Class'!D5736</f>
        <v>1999</v>
      </c>
      <c r="D2155" s="85">
        <f>'EMFAC2017EI-2011Class'!F5736</f>
        <v>24</v>
      </c>
      <c r="E2155" s="87" t="str">
        <f t="shared" si="68"/>
        <v>T6 SBUS-24</v>
      </c>
      <c r="F2155" s="88">
        <f>VLOOKUP(E2155,HD_Odo!$C$2:$D$1381,2,FALSE)</f>
        <v>320857.78999999998</v>
      </c>
      <c r="G2155" s="92" t="str">
        <f>'EMFAC2017EI-2011Class'!H5736</f>
        <v>2023-T6 SBUS-24</v>
      </c>
      <c r="H2155" s="77">
        <f t="shared" si="69"/>
        <v>0.91281560366196746</v>
      </c>
      <c r="J2155" s="13"/>
      <c r="N2155" s="37"/>
      <c r="O2155" s="36"/>
    </row>
    <row r="2156" spans="1:15" ht="13.7" customHeight="1" x14ac:dyDescent="0.25">
      <c r="A2156" s="85">
        <f>'EMFAC2017EI-2011Class'!B5737</f>
        <v>2023</v>
      </c>
      <c r="B2156" s="86" t="str">
        <f>'EMFAC2017EI-2011Class'!C5737</f>
        <v>T6 SBUS</v>
      </c>
      <c r="C2156" s="85">
        <f>'EMFAC2017EI-2011Class'!D5737</f>
        <v>1998</v>
      </c>
      <c r="D2156" s="85">
        <f>'EMFAC2017EI-2011Class'!F5737</f>
        <v>25</v>
      </c>
      <c r="E2156" s="87" t="str">
        <f t="shared" si="68"/>
        <v>T6 SBUS-25</v>
      </c>
      <c r="F2156" s="88">
        <f>VLOOKUP(E2156,HD_Odo!$C$2:$D$1381,2,FALSE)</f>
        <v>331642.32</v>
      </c>
      <c r="G2156" s="92" t="str">
        <f>'EMFAC2017EI-2011Class'!H5737</f>
        <v>2023-T6 SBUS-25</v>
      </c>
      <c r="H2156" s="77">
        <f t="shared" si="69"/>
        <v>0.91161880337536638</v>
      </c>
      <c r="J2156" s="13"/>
      <c r="N2156" s="37"/>
      <c r="O2156" s="36"/>
    </row>
    <row r="2157" spans="1:15" ht="13.7" customHeight="1" x14ac:dyDescent="0.25">
      <c r="A2157" s="85">
        <f>'EMFAC2017EI-2011Class'!B5738</f>
        <v>2023</v>
      </c>
      <c r="B2157" s="86" t="str">
        <f>'EMFAC2017EI-2011Class'!C5738</f>
        <v>T6 SBUS</v>
      </c>
      <c r="C2157" s="85">
        <f>'EMFAC2017EI-2011Class'!D5738</f>
        <v>1997</v>
      </c>
      <c r="D2157" s="85">
        <f>'EMFAC2017EI-2011Class'!F5738</f>
        <v>26</v>
      </c>
      <c r="E2157" s="87" t="str">
        <f t="shared" si="68"/>
        <v>T6 SBUS-26</v>
      </c>
      <c r="F2157" s="88">
        <f>VLOOKUP(E2157,HD_Odo!$C$2:$D$1381,2,FALSE)</f>
        <v>342287.47</v>
      </c>
      <c r="G2157" s="92" t="str">
        <f>'EMFAC2017EI-2011Class'!H5738</f>
        <v>2023-T6 SBUS-26</v>
      </c>
      <c r="H2157" s="77">
        <f t="shared" si="69"/>
        <v>0.91048178765427024</v>
      </c>
      <c r="J2157" s="13"/>
      <c r="N2157" s="37"/>
      <c r="O2157" s="36"/>
    </row>
    <row r="2158" spans="1:15" ht="13.7" customHeight="1" x14ac:dyDescent="0.25">
      <c r="A2158" s="85">
        <f>'EMFAC2017EI-2011Class'!B5739</f>
        <v>2023</v>
      </c>
      <c r="B2158" s="86" t="str">
        <f>'EMFAC2017EI-2011Class'!C5739</f>
        <v>T6 SBUS</v>
      </c>
      <c r="C2158" s="85">
        <f>'EMFAC2017EI-2011Class'!D5739</f>
        <v>1996</v>
      </c>
      <c r="D2158" s="85">
        <f>'EMFAC2017EI-2011Class'!F5739</f>
        <v>27</v>
      </c>
      <c r="E2158" s="87" t="str">
        <f t="shared" si="68"/>
        <v>T6 SBUS-27</v>
      </c>
      <c r="F2158" s="88">
        <f>VLOOKUP(E2158,HD_Odo!$C$2:$D$1381,2,FALSE)</f>
        <v>352793.23</v>
      </c>
      <c r="G2158" s="92" t="str">
        <f>'EMFAC2017EI-2011Class'!H5739</f>
        <v>2023-T6 SBUS-27</v>
      </c>
      <c r="H2158" s="77">
        <f t="shared" si="69"/>
        <v>0.90940045831965099</v>
      </c>
      <c r="J2158" s="13"/>
      <c r="N2158" s="37"/>
      <c r="O2158" s="36"/>
    </row>
    <row r="2159" spans="1:15" ht="13.7" customHeight="1" x14ac:dyDescent="0.25">
      <c r="A2159" s="85">
        <f>'EMFAC2017EI-2011Class'!B5740</f>
        <v>2023</v>
      </c>
      <c r="B2159" s="86" t="str">
        <f>'EMFAC2017EI-2011Class'!C5740</f>
        <v>T6 SBUS</v>
      </c>
      <c r="C2159" s="85">
        <f>'EMFAC2017EI-2011Class'!D5740</f>
        <v>1995</v>
      </c>
      <c r="D2159" s="85">
        <f>'EMFAC2017EI-2011Class'!F5740</f>
        <v>28</v>
      </c>
      <c r="E2159" s="87" t="str">
        <f t="shared" si="68"/>
        <v>T6 SBUS-28</v>
      </c>
      <c r="F2159" s="88">
        <f>VLOOKUP(E2159,HD_Odo!$C$2:$D$1381,2,FALSE)</f>
        <v>363159.61</v>
      </c>
      <c r="G2159" s="92" t="str">
        <f>'EMFAC2017EI-2011Class'!H5740</f>
        <v>2023-T6 SBUS-28</v>
      </c>
      <c r="H2159" s="77">
        <f t="shared" si="69"/>
        <v>0.90837108660576094</v>
      </c>
      <c r="J2159" s="13"/>
      <c r="N2159" s="37"/>
      <c r="O2159" s="36"/>
    </row>
    <row r="2160" spans="1:15" ht="13.7" customHeight="1" x14ac:dyDescent="0.25">
      <c r="A2160" s="85">
        <f>'EMFAC2017EI-2011Class'!B5741</f>
        <v>2023</v>
      </c>
      <c r="B2160" s="86" t="str">
        <f>'EMFAC2017EI-2011Class'!C5741</f>
        <v>T6 SBUS</v>
      </c>
      <c r="C2160" s="85">
        <f>'EMFAC2017EI-2011Class'!D5741</f>
        <v>1994</v>
      </c>
      <c r="D2160" s="85">
        <f>'EMFAC2017EI-2011Class'!F5741</f>
        <v>29</v>
      </c>
      <c r="E2160" s="87" t="str">
        <f t="shared" si="68"/>
        <v>T6 SBUS-29</v>
      </c>
      <c r="F2160" s="88">
        <f>VLOOKUP(E2160,HD_Odo!$C$2:$D$1381,2,FALSE)</f>
        <v>373386.61</v>
      </c>
      <c r="G2160" s="92" t="str">
        <f>'EMFAC2017EI-2011Class'!H5741</f>
        <v>2023-T6 SBUS-29</v>
      </c>
      <c r="H2160" s="77">
        <f t="shared" si="69"/>
        <v>0.90739027531506444</v>
      </c>
      <c r="J2160" s="13"/>
      <c r="N2160" s="37"/>
      <c r="O2160" s="36"/>
    </row>
    <row r="2161" spans="1:15" ht="13.7" customHeight="1" x14ac:dyDescent="0.25">
      <c r="A2161" s="85">
        <f>'EMFAC2017EI-2011Class'!B5742</f>
        <v>2023</v>
      </c>
      <c r="B2161" s="86" t="str">
        <f>'EMFAC2017EI-2011Class'!C5742</f>
        <v>T6 SBUS</v>
      </c>
      <c r="C2161" s="85">
        <f>'EMFAC2017EI-2011Class'!D5742</f>
        <v>1993</v>
      </c>
      <c r="D2161" s="85">
        <f>'EMFAC2017EI-2011Class'!F5742</f>
        <v>30</v>
      </c>
      <c r="E2161" s="87" t="str">
        <f t="shared" si="68"/>
        <v>T6 SBUS-30</v>
      </c>
      <c r="F2161" s="88">
        <f>VLOOKUP(E2161,HD_Odo!$C$2:$D$1381,2,FALSE)</f>
        <v>383474.23</v>
      </c>
      <c r="G2161" s="92" t="str">
        <f>'EMFAC2017EI-2011Class'!H5742</f>
        <v>2023-T6 SBUS-30</v>
      </c>
      <c r="H2161" s="77">
        <f t="shared" si="69"/>
        <v>1</v>
      </c>
      <c r="J2161" s="13"/>
      <c r="N2161" s="37"/>
      <c r="O2161" s="36"/>
    </row>
    <row r="2162" spans="1:15" ht="13.7" customHeight="1" x14ac:dyDescent="0.25">
      <c r="A2162" s="85">
        <f>'EMFAC2017EI-2011Class'!B5743</f>
        <v>2023</v>
      </c>
      <c r="B2162" s="86" t="str">
        <f>'EMFAC2017EI-2011Class'!C5743</f>
        <v>T6 SBUS</v>
      </c>
      <c r="C2162" s="85">
        <f>'EMFAC2017EI-2011Class'!D5743</f>
        <v>1992</v>
      </c>
      <c r="D2162" s="85">
        <f>'EMFAC2017EI-2011Class'!F5743</f>
        <v>31</v>
      </c>
      <c r="E2162" s="87" t="str">
        <f t="shared" si="68"/>
        <v>T6 SBUS-31</v>
      </c>
      <c r="F2162" s="88">
        <f>VLOOKUP(E2162,HD_Odo!$C$2:$D$1381,2,FALSE)</f>
        <v>393422.46799999999</v>
      </c>
      <c r="G2162" s="92" t="str">
        <f>'EMFAC2017EI-2011Class'!H5743</f>
        <v>2023-T6 SBUS-31</v>
      </c>
      <c r="H2162" s="77">
        <f t="shared" si="69"/>
        <v>1</v>
      </c>
      <c r="J2162" s="13"/>
      <c r="N2162" s="37"/>
      <c r="O2162" s="36"/>
    </row>
    <row r="2163" spans="1:15" ht="13.7" customHeight="1" x14ac:dyDescent="0.25">
      <c r="A2163" s="85">
        <f>'EMFAC2017EI-2011Class'!B5744</f>
        <v>2023</v>
      </c>
      <c r="B2163" s="86" t="str">
        <f>'EMFAC2017EI-2011Class'!C5744</f>
        <v>T6 SBUS</v>
      </c>
      <c r="C2163" s="85">
        <f>'EMFAC2017EI-2011Class'!D5744</f>
        <v>1991</v>
      </c>
      <c r="D2163" s="85">
        <f>'EMFAC2017EI-2011Class'!F5744</f>
        <v>32</v>
      </c>
      <c r="E2163" s="87" t="str">
        <f t="shared" si="68"/>
        <v>T6 SBUS-32</v>
      </c>
      <c r="F2163" s="88">
        <f>VLOOKUP(E2163,HD_Odo!$C$2:$D$1381,2,FALSE)</f>
        <v>400000</v>
      </c>
      <c r="G2163" s="92" t="str">
        <f>'EMFAC2017EI-2011Class'!H5744</f>
        <v>2023-T6 SBUS-32</v>
      </c>
      <c r="H2163" s="77">
        <f t="shared" si="69"/>
        <v>1</v>
      </c>
      <c r="J2163" s="13"/>
      <c r="N2163" s="37"/>
      <c r="O2163" s="36"/>
    </row>
    <row r="2164" spans="1:15" ht="13.7" customHeight="1" x14ac:dyDescent="0.25">
      <c r="A2164" s="85">
        <f>'EMFAC2017EI-2011Class'!B5745</f>
        <v>2023</v>
      </c>
      <c r="B2164" s="86" t="str">
        <f>'EMFAC2017EI-2011Class'!C5745</f>
        <v>T6 SBUS</v>
      </c>
      <c r="C2164" s="85">
        <f>'EMFAC2017EI-2011Class'!D5745</f>
        <v>1990</v>
      </c>
      <c r="D2164" s="85">
        <f>'EMFAC2017EI-2011Class'!F5745</f>
        <v>33</v>
      </c>
      <c r="E2164" s="87" t="str">
        <f t="shared" si="68"/>
        <v>T6 SBUS-33</v>
      </c>
      <c r="F2164" s="88">
        <f>VLOOKUP(E2164,HD_Odo!$C$2:$D$1381,2,FALSE)</f>
        <v>400000</v>
      </c>
      <c r="G2164" s="92" t="str">
        <f>'EMFAC2017EI-2011Class'!H5745</f>
        <v>2023-T6 SBUS-33</v>
      </c>
      <c r="H2164" s="77">
        <f t="shared" si="69"/>
        <v>1</v>
      </c>
      <c r="J2164" s="13"/>
      <c r="N2164" s="37"/>
      <c r="O2164" s="36"/>
    </row>
    <row r="2165" spans="1:15" ht="13.7" customHeight="1" x14ac:dyDescent="0.25">
      <c r="A2165" s="85">
        <f>'EMFAC2017EI-2011Class'!B5746</f>
        <v>2023</v>
      </c>
      <c r="B2165" s="86" t="str">
        <f>'EMFAC2017EI-2011Class'!C5746</f>
        <v>T6 SBUS</v>
      </c>
      <c r="C2165" s="85">
        <f>'EMFAC2017EI-2011Class'!D5746</f>
        <v>1989</v>
      </c>
      <c r="D2165" s="85">
        <f>'EMFAC2017EI-2011Class'!F5746</f>
        <v>34</v>
      </c>
      <c r="E2165" s="87" t="str">
        <f t="shared" si="68"/>
        <v>T6 SBUS-34</v>
      </c>
      <c r="F2165" s="88">
        <f>VLOOKUP(E2165,HD_Odo!$C$2:$D$1381,2,FALSE)</f>
        <v>400000</v>
      </c>
      <c r="G2165" s="92" t="str">
        <f>'EMFAC2017EI-2011Class'!H5746</f>
        <v>2023-T6 SBUS-34</v>
      </c>
      <c r="H2165" s="77">
        <f t="shared" si="69"/>
        <v>1</v>
      </c>
      <c r="J2165" s="13"/>
      <c r="N2165" s="37"/>
      <c r="O2165" s="36"/>
    </row>
    <row r="2166" spans="1:15" ht="13.7" customHeight="1" x14ac:dyDescent="0.25">
      <c r="A2166" s="85">
        <f>'EMFAC2017EI-2011Class'!B5747</f>
        <v>2023</v>
      </c>
      <c r="B2166" s="86" t="str">
        <f>'EMFAC2017EI-2011Class'!C5747</f>
        <v>T6 SBUS</v>
      </c>
      <c r="C2166" s="85">
        <f>'EMFAC2017EI-2011Class'!D5747</f>
        <v>1988</v>
      </c>
      <c r="D2166" s="85">
        <f>'EMFAC2017EI-2011Class'!F5747</f>
        <v>35</v>
      </c>
      <c r="E2166" s="87" t="str">
        <f t="shared" si="68"/>
        <v>T6 SBUS-35</v>
      </c>
      <c r="F2166" s="88">
        <f>VLOOKUP(E2166,HD_Odo!$C$2:$D$1381,2,FALSE)</f>
        <v>400000</v>
      </c>
      <c r="G2166" s="92" t="str">
        <f>'EMFAC2017EI-2011Class'!H5747</f>
        <v>2023-T6 SBUS-35</v>
      </c>
      <c r="H2166" s="77">
        <f t="shared" si="69"/>
        <v>1</v>
      </c>
      <c r="J2166" s="13"/>
      <c r="N2166" s="37"/>
      <c r="O2166" s="36"/>
    </row>
    <row r="2167" spans="1:15" ht="13.7" customHeight="1" x14ac:dyDescent="0.25">
      <c r="A2167" s="85">
        <f>'EMFAC2017EI-2011Class'!B5748</f>
        <v>2023</v>
      </c>
      <c r="B2167" s="86" t="str">
        <f>'EMFAC2017EI-2011Class'!C5748</f>
        <v>T6 SBUS</v>
      </c>
      <c r="C2167" s="85">
        <f>'EMFAC2017EI-2011Class'!D5748</f>
        <v>1987</v>
      </c>
      <c r="D2167" s="85">
        <f>'EMFAC2017EI-2011Class'!F5748</f>
        <v>36</v>
      </c>
      <c r="E2167" s="87" t="str">
        <f t="shared" si="68"/>
        <v>T6 SBUS-36</v>
      </c>
      <c r="F2167" s="88">
        <f>VLOOKUP(E2167,HD_Odo!$C$2:$D$1381,2,FALSE)</f>
        <v>400000</v>
      </c>
      <c r="G2167" s="92" t="str">
        <f>'EMFAC2017EI-2011Class'!H5748</f>
        <v>2023-T6 SBUS-36</v>
      </c>
      <c r="H2167" s="77">
        <f t="shared" si="69"/>
        <v>1</v>
      </c>
      <c r="J2167" s="13"/>
      <c r="N2167" s="37"/>
      <c r="O2167" s="36"/>
    </row>
    <row r="2168" spans="1:15" ht="13.7" customHeight="1" x14ac:dyDescent="0.25">
      <c r="A2168" s="85">
        <f>'EMFAC2017EI-2011Class'!B5749</f>
        <v>2023</v>
      </c>
      <c r="B2168" s="86" t="str">
        <f>'EMFAC2017EI-2011Class'!C5749</f>
        <v>T6 SBUS</v>
      </c>
      <c r="C2168" s="85">
        <f>'EMFAC2017EI-2011Class'!D5749</f>
        <v>1986</v>
      </c>
      <c r="D2168" s="85">
        <f>'EMFAC2017EI-2011Class'!F5749</f>
        <v>37</v>
      </c>
      <c r="E2168" s="87" t="str">
        <f t="shared" si="68"/>
        <v>T6 SBUS-37</v>
      </c>
      <c r="F2168" s="88">
        <f>VLOOKUP(E2168,HD_Odo!$C$2:$D$1381,2,FALSE)</f>
        <v>400000</v>
      </c>
      <c r="G2168" s="92" t="str">
        <f>'EMFAC2017EI-2011Class'!H5749</f>
        <v>2023-T6 SBUS-37</v>
      </c>
      <c r="H2168" s="77">
        <f t="shared" si="69"/>
        <v>1</v>
      </c>
      <c r="J2168" s="13"/>
      <c r="N2168" s="37"/>
      <c r="O2168" s="36"/>
    </row>
    <row r="2169" spans="1:15" ht="13.7" customHeight="1" x14ac:dyDescent="0.25">
      <c r="A2169" s="85">
        <f>'EMFAC2017EI-2011Class'!B5750</f>
        <v>2023</v>
      </c>
      <c r="B2169" s="86" t="str">
        <f>'EMFAC2017EI-2011Class'!C5750</f>
        <v>T6 SBUS</v>
      </c>
      <c r="C2169" s="85">
        <f>'EMFAC2017EI-2011Class'!D5750</f>
        <v>1985</v>
      </c>
      <c r="D2169" s="85">
        <f>'EMFAC2017EI-2011Class'!F5750</f>
        <v>38</v>
      </c>
      <c r="E2169" s="87" t="str">
        <f t="shared" si="68"/>
        <v>T6 SBUS-38</v>
      </c>
      <c r="F2169" s="88">
        <f>VLOOKUP(E2169,HD_Odo!$C$2:$D$1381,2,FALSE)</f>
        <v>400000</v>
      </c>
      <c r="G2169" s="92" t="str">
        <f>'EMFAC2017EI-2011Class'!H5750</f>
        <v>2023-T6 SBUS-38</v>
      </c>
      <c r="H2169" s="77">
        <f t="shared" si="69"/>
        <v>1</v>
      </c>
      <c r="J2169" s="13"/>
      <c r="N2169" s="37"/>
      <c r="O2169" s="36"/>
    </row>
    <row r="2170" spans="1:15" ht="13.7" customHeight="1" x14ac:dyDescent="0.25">
      <c r="A2170" s="85">
        <f>'EMFAC2017EI-2011Class'!B5751</f>
        <v>2023</v>
      </c>
      <c r="B2170" s="86" t="str">
        <f>'EMFAC2017EI-2011Class'!C5751</f>
        <v>T6 SBUS</v>
      </c>
      <c r="C2170" s="85">
        <f>'EMFAC2017EI-2011Class'!D5751</f>
        <v>1984</v>
      </c>
      <c r="D2170" s="85">
        <f>'EMFAC2017EI-2011Class'!F5751</f>
        <v>39</v>
      </c>
      <c r="E2170" s="87" t="str">
        <f t="shared" si="68"/>
        <v>T6 SBUS-39</v>
      </c>
      <c r="F2170" s="88">
        <f>VLOOKUP(E2170,HD_Odo!$C$2:$D$1381,2,FALSE)</f>
        <v>400000</v>
      </c>
      <c r="G2170" s="92" t="str">
        <f>'EMFAC2017EI-2011Class'!H5751</f>
        <v>2023-T6 SBUS-39</v>
      </c>
      <c r="H2170" s="77">
        <f t="shared" si="69"/>
        <v>1</v>
      </c>
      <c r="J2170" s="13"/>
      <c r="N2170" s="37"/>
      <c r="O2170" s="36"/>
    </row>
    <row r="2171" spans="1:15" ht="13.7" customHeight="1" x14ac:dyDescent="0.25">
      <c r="A2171" s="85">
        <f>'EMFAC2017EI-2011Class'!B5752</f>
        <v>2023</v>
      </c>
      <c r="B2171" s="86" t="str">
        <f>'EMFAC2017EI-2011Class'!C5752</f>
        <v>T6 SBUS</v>
      </c>
      <c r="C2171" s="85">
        <f>'EMFAC2017EI-2011Class'!D5752</f>
        <v>1983</v>
      </c>
      <c r="D2171" s="85">
        <f>'EMFAC2017EI-2011Class'!F5752</f>
        <v>40</v>
      </c>
      <c r="E2171" s="87" t="str">
        <f t="shared" si="68"/>
        <v>T6 SBUS-40</v>
      </c>
      <c r="F2171" s="88">
        <f>VLOOKUP(E2171,HD_Odo!$C$2:$D$1381,2,FALSE)</f>
        <v>400000</v>
      </c>
      <c r="G2171" s="92" t="str">
        <f>'EMFAC2017EI-2011Class'!H5752</f>
        <v>2023-T6 SBUS-40</v>
      </c>
      <c r="H2171" s="77">
        <f t="shared" si="69"/>
        <v>1</v>
      </c>
      <c r="J2171" s="13"/>
      <c r="N2171" s="37"/>
      <c r="O2171" s="36"/>
    </row>
    <row r="2172" spans="1:15" ht="13.7" customHeight="1" x14ac:dyDescent="0.25">
      <c r="A2172" s="85">
        <f>'EMFAC2017EI-2011Class'!B5753</f>
        <v>2023</v>
      </c>
      <c r="B2172" s="86" t="str">
        <f>'EMFAC2017EI-2011Class'!C5753</f>
        <v>T6 SBUS</v>
      </c>
      <c r="C2172" s="85">
        <f>'EMFAC2017EI-2011Class'!D5753</f>
        <v>1982</v>
      </c>
      <c r="D2172" s="85">
        <f>'EMFAC2017EI-2011Class'!F5753</f>
        <v>41</v>
      </c>
      <c r="E2172" s="87" t="str">
        <f t="shared" si="68"/>
        <v>T6 SBUS-41</v>
      </c>
      <c r="F2172" s="88">
        <f>VLOOKUP(E2172,HD_Odo!$C$2:$D$1381,2,FALSE)</f>
        <v>400000</v>
      </c>
      <c r="G2172" s="92" t="str">
        <f>'EMFAC2017EI-2011Class'!H5753</f>
        <v>2023-T6 SBUS-41</v>
      </c>
      <c r="H2172" s="77">
        <f t="shared" si="69"/>
        <v>1</v>
      </c>
      <c r="J2172" s="13"/>
      <c r="N2172" s="37"/>
      <c r="O2172" s="36"/>
    </row>
    <row r="2173" spans="1:15" ht="13.7" customHeight="1" x14ac:dyDescent="0.25">
      <c r="A2173" s="85">
        <f>'EMFAC2017EI-2011Class'!B5754</f>
        <v>2023</v>
      </c>
      <c r="B2173" s="86" t="str">
        <f>'EMFAC2017EI-2011Class'!C5754</f>
        <v>T6 SBUS</v>
      </c>
      <c r="C2173" s="85">
        <f>'EMFAC2017EI-2011Class'!D5754</f>
        <v>1981</v>
      </c>
      <c r="D2173" s="85">
        <f>'EMFAC2017EI-2011Class'!F5754</f>
        <v>42</v>
      </c>
      <c r="E2173" s="87" t="str">
        <f t="shared" si="68"/>
        <v>T6 SBUS-42</v>
      </c>
      <c r="F2173" s="88">
        <f>VLOOKUP(E2173,HD_Odo!$C$2:$D$1381,2,FALSE)</f>
        <v>400000</v>
      </c>
      <c r="G2173" s="92" t="str">
        <f>'EMFAC2017EI-2011Class'!H5754</f>
        <v>2023-T6 SBUS-42</v>
      </c>
      <c r="H2173" s="77">
        <f t="shared" si="69"/>
        <v>1</v>
      </c>
      <c r="J2173" s="13"/>
      <c r="N2173" s="37"/>
      <c r="O2173" s="36"/>
    </row>
    <row r="2174" spans="1:15" ht="13.7" customHeight="1" x14ac:dyDescent="0.25">
      <c r="A2174" s="85">
        <f>'EMFAC2017EI-2011Class'!B5755</f>
        <v>2023</v>
      </c>
      <c r="B2174" s="86" t="str">
        <f>'EMFAC2017EI-2011Class'!C5755</f>
        <v>T6 Utility</v>
      </c>
      <c r="C2174" s="85">
        <f>'EMFAC2017EI-2011Class'!D5755</f>
        <v>2024</v>
      </c>
      <c r="D2174" s="85">
        <f>'EMFAC2017EI-2011Class'!F5755</f>
        <v>-1</v>
      </c>
      <c r="E2174" s="87" t="str">
        <f t="shared" si="68"/>
        <v>T6 Utility--1</v>
      </c>
      <c r="F2174" s="88">
        <f>VLOOKUP(E2174,HD_Odo!$C$2:$D$1381,2,FALSE)</f>
        <v>0</v>
      </c>
      <c r="G2174" s="92" t="str">
        <f>'EMFAC2017EI-2011Class'!H5755</f>
        <v>2023-T6 Utility--1</v>
      </c>
      <c r="H2174" s="77">
        <f t="shared" si="69"/>
        <v>1</v>
      </c>
      <c r="J2174" s="13"/>
      <c r="N2174" s="37"/>
      <c r="O2174" s="36"/>
    </row>
    <row r="2175" spans="1:15" ht="13.7" customHeight="1" x14ac:dyDescent="0.25">
      <c r="A2175" s="85">
        <f>'EMFAC2017EI-2011Class'!B5756</f>
        <v>2023</v>
      </c>
      <c r="B2175" s="86" t="str">
        <f>'EMFAC2017EI-2011Class'!C5756</f>
        <v>T6 Utility</v>
      </c>
      <c r="C2175" s="85">
        <f>'EMFAC2017EI-2011Class'!D5756</f>
        <v>2023</v>
      </c>
      <c r="D2175" s="85">
        <f>'EMFAC2017EI-2011Class'!F5756</f>
        <v>0</v>
      </c>
      <c r="E2175" s="87" t="str">
        <f t="shared" si="68"/>
        <v>T6 Utility-0</v>
      </c>
      <c r="F2175" s="88">
        <f>VLOOKUP(E2175,HD_Odo!$C$2:$D$1381,2,FALSE)</f>
        <v>7122</v>
      </c>
      <c r="G2175" s="92" t="str">
        <f>'EMFAC2017EI-2011Class'!H5756</f>
        <v>2023-T6 Utility-0</v>
      </c>
      <c r="H2175" s="77">
        <f t="shared" si="69"/>
        <v>0.98167088019476567</v>
      </c>
      <c r="J2175" s="13"/>
      <c r="N2175" s="37"/>
      <c r="O2175" s="36"/>
    </row>
    <row r="2176" spans="1:15" ht="13.7" customHeight="1" x14ac:dyDescent="0.25">
      <c r="A2176" s="85">
        <f>'EMFAC2017EI-2011Class'!B5757</f>
        <v>2023</v>
      </c>
      <c r="B2176" s="86" t="str">
        <f>'EMFAC2017EI-2011Class'!C5757</f>
        <v>T6 Utility</v>
      </c>
      <c r="C2176" s="85">
        <f>'EMFAC2017EI-2011Class'!D5757</f>
        <v>2022</v>
      </c>
      <c r="D2176" s="85">
        <f>'EMFAC2017EI-2011Class'!F5757</f>
        <v>1</v>
      </c>
      <c r="E2176" s="87" t="str">
        <f t="shared" si="68"/>
        <v>T6 Utility-1</v>
      </c>
      <c r="F2176" s="88">
        <f>VLOOKUP(E2176,HD_Odo!$C$2:$D$1381,2,FALSE)</f>
        <v>14122</v>
      </c>
      <c r="G2176" s="92" t="str">
        <f>'EMFAC2017EI-2011Class'!H5757</f>
        <v>2023-T6 Utility-1</v>
      </c>
      <c r="H2176" s="77">
        <f t="shared" si="69"/>
        <v>0.96538107345313739</v>
      </c>
      <c r="J2176" s="13"/>
      <c r="N2176" s="37"/>
      <c r="O2176" s="36"/>
    </row>
    <row r="2177" spans="1:15" ht="13.7" customHeight="1" x14ac:dyDescent="0.25">
      <c r="A2177" s="85">
        <f>'EMFAC2017EI-2011Class'!B5758</f>
        <v>2023</v>
      </c>
      <c r="B2177" s="86" t="str">
        <f>'EMFAC2017EI-2011Class'!C5758</f>
        <v>T6 Utility</v>
      </c>
      <c r="C2177" s="85">
        <f>'EMFAC2017EI-2011Class'!D5758</f>
        <v>2021</v>
      </c>
      <c r="D2177" s="85">
        <f>'EMFAC2017EI-2011Class'!F5758</f>
        <v>2</v>
      </c>
      <c r="E2177" s="87" t="str">
        <f t="shared" si="68"/>
        <v>T6 Utility-2</v>
      </c>
      <c r="F2177" s="88">
        <f>VLOOKUP(E2177,HD_Odo!$C$2:$D$1381,2,FALSE)</f>
        <v>21001</v>
      </c>
      <c r="G2177" s="92" t="str">
        <f>'EMFAC2017EI-2011Class'!H5758</f>
        <v>2023-T6 Utility-2</v>
      </c>
      <c r="H2177" s="77">
        <f t="shared" si="69"/>
        <v>0.95081243767544765</v>
      </c>
      <c r="J2177" s="13"/>
      <c r="N2177" s="37"/>
      <c r="O2177" s="36"/>
    </row>
    <row r="2178" spans="1:15" ht="13.7" customHeight="1" x14ac:dyDescent="0.25">
      <c r="A2178" s="85">
        <f>'EMFAC2017EI-2011Class'!B5759</f>
        <v>2023</v>
      </c>
      <c r="B2178" s="86" t="str">
        <f>'EMFAC2017EI-2011Class'!C5759</f>
        <v>T6 Utility</v>
      </c>
      <c r="C2178" s="85">
        <f>'EMFAC2017EI-2011Class'!D5759</f>
        <v>2020</v>
      </c>
      <c r="D2178" s="85">
        <f>'EMFAC2017EI-2011Class'!F5759</f>
        <v>3</v>
      </c>
      <c r="E2178" s="87" t="str">
        <f t="shared" si="68"/>
        <v>T6 Utility-3</v>
      </c>
      <c r="F2178" s="88">
        <f>VLOOKUP(E2178,HD_Odo!$C$2:$D$1381,2,FALSE)</f>
        <v>27758</v>
      </c>
      <c r="G2178" s="92" t="str">
        <f>'EMFAC2017EI-2011Class'!H5759</f>
        <v>2023-T6 Utility-3</v>
      </c>
      <c r="H2178" s="77">
        <f t="shared" si="69"/>
        <v>0.93771350818333965</v>
      </c>
      <c r="J2178" s="13"/>
      <c r="N2178" s="37"/>
      <c r="O2178" s="36"/>
    </row>
    <row r="2179" spans="1:15" ht="13.7" customHeight="1" x14ac:dyDescent="0.25">
      <c r="A2179" s="85">
        <f>'EMFAC2017EI-2011Class'!B5760</f>
        <v>2023</v>
      </c>
      <c r="B2179" s="86" t="str">
        <f>'EMFAC2017EI-2011Class'!C5760</f>
        <v>T6 Utility</v>
      </c>
      <c r="C2179" s="85">
        <f>'EMFAC2017EI-2011Class'!D5760</f>
        <v>2019</v>
      </c>
      <c r="D2179" s="85">
        <f>'EMFAC2017EI-2011Class'!F5760</f>
        <v>4</v>
      </c>
      <c r="E2179" s="87" t="str">
        <f t="shared" si="68"/>
        <v>T6 Utility-4</v>
      </c>
      <c r="F2179" s="88">
        <f>VLOOKUP(E2179,HD_Odo!$C$2:$D$1381,2,FALSE)</f>
        <v>34394</v>
      </c>
      <c r="G2179" s="92" t="str">
        <f>'EMFAC2017EI-2011Class'!H5760</f>
        <v>2023-T6 Utility-4</v>
      </c>
      <c r="H2179" s="77">
        <f t="shared" si="69"/>
        <v>0.9258763630920761</v>
      </c>
      <c r="J2179" s="13"/>
      <c r="N2179" s="37"/>
      <c r="O2179" s="36"/>
    </row>
    <row r="2180" spans="1:15" ht="13.7" customHeight="1" x14ac:dyDescent="0.25">
      <c r="A2180" s="85">
        <f>'EMFAC2017EI-2011Class'!B5761</f>
        <v>2023</v>
      </c>
      <c r="B2180" s="86" t="str">
        <f>'EMFAC2017EI-2011Class'!C5761</f>
        <v>T6 Utility</v>
      </c>
      <c r="C2180" s="85">
        <f>'EMFAC2017EI-2011Class'!D5761</f>
        <v>2018</v>
      </c>
      <c r="D2180" s="85">
        <f>'EMFAC2017EI-2011Class'!F5761</f>
        <v>5</v>
      </c>
      <c r="E2180" s="87" t="str">
        <f t="shared" si="68"/>
        <v>T6 Utility-5</v>
      </c>
      <c r="F2180" s="88">
        <f>VLOOKUP(E2180,HD_Odo!$C$2:$D$1381,2,FALSE)</f>
        <v>40908</v>
      </c>
      <c r="G2180" s="92" t="str">
        <f>'EMFAC2017EI-2011Class'!H5761</f>
        <v>2023-T6 Utility-5</v>
      </c>
      <c r="H2180" s="77">
        <f t="shared" si="69"/>
        <v>0.91513376474750352</v>
      </c>
      <c r="J2180" s="13"/>
      <c r="N2180" s="37"/>
      <c r="O2180" s="36"/>
    </row>
    <row r="2181" spans="1:15" ht="13.7" customHeight="1" x14ac:dyDescent="0.25">
      <c r="A2181" s="85">
        <f>'EMFAC2017EI-2011Class'!B5762</f>
        <v>2023</v>
      </c>
      <c r="B2181" s="86" t="str">
        <f>'EMFAC2017EI-2011Class'!C5762</f>
        <v>T6 Utility</v>
      </c>
      <c r="C2181" s="85">
        <f>'EMFAC2017EI-2011Class'!D5762</f>
        <v>2017</v>
      </c>
      <c r="D2181" s="85">
        <f>'EMFAC2017EI-2011Class'!F5762</f>
        <v>6</v>
      </c>
      <c r="E2181" s="87" t="str">
        <f t="shared" si="68"/>
        <v>T6 Utility-6</v>
      </c>
      <c r="F2181" s="88">
        <f>VLOOKUP(E2181,HD_Odo!$C$2:$D$1381,2,FALSE)</f>
        <v>47300</v>
      </c>
      <c r="G2181" s="92" t="str">
        <f>'EMFAC2017EI-2011Class'!H5762</f>
        <v>2023-T6 Utility-6</v>
      </c>
      <c r="H2181" s="77">
        <f t="shared" si="69"/>
        <v>0.90534553180517896</v>
      </c>
      <c r="J2181" s="13"/>
      <c r="N2181" s="37"/>
      <c r="O2181" s="36"/>
    </row>
    <row r="2182" spans="1:15" ht="13.7" customHeight="1" x14ac:dyDescent="0.25">
      <c r="A2182" s="85">
        <f>'EMFAC2017EI-2011Class'!B5763</f>
        <v>2023</v>
      </c>
      <c r="B2182" s="86" t="str">
        <f>'EMFAC2017EI-2011Class'!C5763</f>
        <v>T6 Utility</v>
      </c>
      <c r="C2182" s="85">
        <f>'EMFAC2017EI-2011Class'!D5763</f>
        <v>2016</v>
      </c>
      <c r="D2182" s="85">
        <f>'EMFAC2017EI-2011Class'!F5763</f>
        <v>7</v>
      </c>
      <c r="E2182" s="87" t="str">
        <f t="shared" si="68"/>
        <v>T6 Utility-7</v>
      </c>
      <c r="F2182" s="88">
        <f>VLOOKUP(E2182,HD_Odo!$C$2:$D$1381,2,FALSE)</f>
        <v>53571</v>
      </c>
      <c r="G2182" s="92" t="str">
        <f>'EMFAC2017EI-2011Class'!H5763</f>
        <v>2023-T6 Utility-7</v>
      </c>
      <c r="H2182" s="77">
        <f t="shared" si="69"/>
        <v>0.89639320050262905</v>
      </c>
      <c r="J2182" s="13"/>
      <c r="N2182" s="37"/>
      <c r="O2182" s="36"/>
    </row>
    <row r="2183" spans="1:15" ht="13.7" customHeight="1" x14ac:dyDescent="0.25">
      <c r="A2183" s="85">
        <f>'EMFAC2017EI-2011Class'!B5764</f>
        <v>2023</v>
      </c>
      <c r="B2183" s="86" t="str">
        <f>'EMFAC2017EI-2011Class'!C5764</f>
        <v>T6 Utility</v>
      </c>
      <c r="C2183" s="85">
        <f>'EMFAC2017EI-2011Class'!D5764</f>
        <v>2015</v>
      </c>
      <c r="D2183" s="85">
        <f>'EMFAC2017EI-2011Class'!F5764</f>
        <v>8</v>
      </c>
      <c r="E2183" s="87" t="str">
        <f t="shared" si="68"/>
        <v>T6 Utility-8</v>
      </c>
      <c r="F2183" s="88">
        <f>VLOOKUP(E2183,HD_Odo!$C$2:$D$1381,2,FALSE)</f>
        <v>59720</v>
      </c>
      <c r="G2183" s="92" t="str">
        <f>'EMFAC2017EI-2011Class'!H5764</f>
        <v>2023-T6 Utility-8</v>
      </c>
      <c r="H2183" s="77">
        <f t="shared" si="69"/>
        <v>0.88817977296862705</v>
      </c>
      <c r="J2183" s="13"/>
      <c r="N2183" s="37"/>
      <c r="O2183" s="36"/>
    </row>
    <row r="2184" spans="1:15" ht="13.7" customHeight="1" x14ac:dyDescent="0.25">
      <c r="A2184" s="85">
        <f>'EMFAC2017EI-2011Class'!B5765</f>
        <v>2023</v>
      </c>
      <c r="B2184" s="86" t="str">
        <f>'EMFAC2017EI-2011Class'!C5765</f>
        <v>T6 Utility</v>
      </c>
      <c r="C2184" s="85">
        <f>'EMFAC2017EI-2011Class'!D5765</f>
        <v>2014</v>
      </c>
      <c r="D2184" s="85">
        <f>'EMFAC2017EI-2011Class'!F5765</f>
        <v>9</v>
      </c>
      <c r="E2184" s="87" t="str">
        <f t="shared" si="68"/>
        <v>T6 Utility-9</v>
      </c>
      <c r="F2184" s="88">
        <f>VLOOKUP(E2184,HD_Odo!$C$2:$D$1381,2,FALSE)</f>
        <v>65748</v>
      </c>
      <c r="G2184" s="92" t="str">
        <f>'EMFAC2017EI-2011Class'!H5765</f>
        <v>2023-T6 Utility-9</v>
      </c>
      <c r="H2184" s="77">
        <f t="shared" si="69"/>
        <v>0.88062046550227591</v>
      </c>
      <c r="J2184" s="13"/>
      <c r="N2184" s="37"/>
      <c r="O2184" s="36"/>
    </row>
    <row r="2185" spans="1:15" ht="13.7" customHeight="1" x14ac:dyDescent="0.25">
      <c r="A2185" s="85">
        <f>'EMFAC2017EI-2011Class'!B5766</f>
        <v>2023</v>
      </c>
      <c r="B2185" s="86" t="str">
        <f>'EMFAC2017EI-2011Class'!C5766</f>
        <v>T6 Utility</v>
      </c>
      <c r="C2185" s="85">
        <f>'EMFAC2017EI-2011Class'!D5766</f>
        <v>2013</v>
      </c>
      <c r="D2185" s="85">
        <f>'EMFAC2017EI-2011Class'!F5766</f>
        <v>10</v>
      </c>
      <c r="E2185" s="87" t="str">
        <f t="shared" si="68"/>
        <v>T6 Utility-10</v>
      </c>
      <c r="F2185" s="88">
        <f>VLOOKUP(E2185,HD_Odo!$C$2:$D$1381,2,FALSE)</f>
        <v>71654</v>
      </c>
      <c r="G2185" s="92" t="str">
        <f>'EMFAC2017EI-2011Class'!H5766</f>
        <v>2023-T6 Utility-10</v>
      </c>
      <c r="H2185" s="77">
        <f t="shared" si="69"/>
        <v>0.83801961843675865</v>
      </c>
      <c r="J2185" s="13"/>
      <c r="N2185" s="37"/>
      <c r="O2185" s="36"/>
    </row>
    <row r="2186" spans="1:15" ht="13.7" customHeight="1" x14ac:dyDescent="0.25">
      <c r="A2186" s="85">
        <f>'EMFAC2017EI-2011Class'!B5767</f>
        <v>2023</v>
      </c>
      <c r="B2186" s="86" t="str">
        <f>'EMFAC2017EI-2011Class'!C5767</f>
        <v>T6 Utility</v>
      </c>
      <c r="C2186" s="85">
        <f>'EMFAC2017EI-2011Class'!D5767</f>
        <v>2012</v>
      </c>
      <c r="D2186" s="85">
        <f>'EMFAC2017EI-2011Class'!F5767</f>
        <v>11</v>
      </c>
      <c r="E2186" s="87" t="str">
        <f t="shared" si="68"/>
        <v>T6 Utility-11</v>
      </c>
      <c r="F2186" s="88">
        <f>VLOOKUP(E2186,HD_Odo!$C$2:$D$1381,2,FALSE)</f>
        <v>77438</v>
      </c>
      <c r="G2186" s="92" t="str">
        <f>'EMFAC2017EI-2011Class'!H5767</f>
        <v>2023-T6 Utility-11</v>
      </c>
      <c r="H2186" s="77">
        <f t="shared" si="69"/>
        <v>0.83112604697389258</v>
      </c>
      <c r="J2186" s="13"/>
      <c r="N2186" s="37"/>
      <c r="O2186" s="36"/>
    </row>
    <row r="2187" spans="1:15" ht="13.7" customHeight="1" x14ac:dyDescent="0.25">
      <c r="A2187" s="85">
        <f>'EMFAC2017EI-2011Class'!B5768</f>
        <v>2024</v>
      </c>
      <c r="B2187" s="86" t="str">
        <f>'EMFAC2017EI-2011Class'!C5768</f>
        <v>T6 Ag</v>
      </c>
      <c r="C2187" s="85">
        <f>'EMFAC2017EI-2011Class'!D5768</f>
        <v>2019</v>
      </c>
      <c r="D2187" s="85">
        <f>'EMFAC2017EI-2011Class'!F5768</f>
        <v>5</v>
      </c>
      <c r="E2187" s="87" t="str">
        <f t="shared" ref="E2187:E2250" si="70">CONCATENATE(B2187,"-",D2187)</f>
        <v>T6 Ag-5</v>
      </c>
      <c r="F2187" s="88">
        <f>VLOOKUP(E2187,HD_Odo!$C$2:$D$1381,2,FALSE)</f>
        <v>149029</v>
      </c>
      <c r="G2187" s="92" t="str">
        <f>'EMFAC2017EI-2011Class'!H5768</f>
        <v>2024-T6 Ag-5</v>
      </c>
      <c r="H2187" s="70">
        <f>IF(C2187&lt;1994,1,IF(C2187&lt;2004,($AC$3+$AD$3*(F2187/10000))/($E$3+$F$3*(F2187/10000)),IF(C2187&lt;2008,($AC$4+$AD$4*(F2187/10000))/($E$4+$F$4*(F2187/10000)),IF(C2187&lt;2011,($AC$5+$AD$5*(F2187/10000))/($E$5+$F$5*(F2187/10000)),IF(C2187&lt;2014,($AC$6+$AD$6*(F2187/10000))/($E$6+$F$6*(F2187/10000)),($AC$7+$AD$7*(F2187/10000))/($E$7+$F$7*(F2187/10000)))))))</f>
        <v>0.8010017385728504</v>
      </c>
      <c r="J2187" s="13"/>
      <c r="N2187" s="37"/>
      <c r="O2187" s="36"/>
    </row>
    <row r="2188" spans="1:15" ht="13.7" customHeight="1" x14ac:dyDescent="0.25">
      <c r="A2188" s="85">
        <f>'EMFAC2017EI-2011Class'!B5769</f>
        <v>2024</v>
      </c>
      <c r="B2188" s="86" t="str">
        <f>'EMFAC2017EI-2011Class'!C5769</f>
        <v>T6 Ag</v>
      </c>
      <c r="C2188" s="85">
        <f>'EMFAC2017EI-2011Class'!D5769</f>
        <v>2018</v>
      </c>
      <c r="D2188" s="85">
        <f>'EMFAC2017EI-2011Class'!F5769</f>
        <v>6</v>
      </c>
      <c r="E2188" s="87" t="str">
        <f t="shared" si="70"/>
        <v>T6 Ag-6</v>
      </c>
      <c r="F2188" s="88">
        <f>VLOOKUP(E2188,HD_Odo!$C$2:$D$1381,2,FALSE)</f>
        <v>169441</v>
      </c>
      <c r="G2188" s="92" t="str">
        <f>'EMFAC2017EI-2011Class'!H5769</f>
        <v>2024-T6 Ag-6</v>
      </c>
      <c r="H2188" s="70">
        <f t="shared" ref="H2188:H2251" si="71">IF(C2188&lt;1994,1,IF(C2188&lt;2004,($AC$3+$AD$3*(F2188/10000))/($E$3+$F$3*(F2188/10000)),IF(C2188&lt;2008,($AC$4+$AD$4*(F2188/10000))/($E$4+$F$4*(F2188/10000)),IF(C2188&lt;2011,($AC$5+$AD$5*(F2188/10000))/($E$5+$F$5*(F2188/10000)),IF(C2188&lt;2014,($AC$6+$AD$6*(F2188/10000))/($E$6+$F$6*(F2188/10000)),($AC$7+$AD$7*(F2188/10000))/($E$7+$F$7*(F2188/10000)))))))</f>
        <v>0.78899890637591841</v>
      </c>
      <c r="J2188" s="13"/>
      <c r="N2188" s="37"/>
      <c r="O2188" s="36"/>
    </row>
    <row r="2189" spans="1:15" ht="13.7" customHeight="1" x14ac:dyDescent="0.25">
      <c r="A2189" s="85">
        <f>'EMFAC2017EI-2011Class'!B5770</f>
        <v>2024</v>
      </c>
      <c r="B2189" s="86" t="str">
        <f>'EMFAC2017EI-2011Class'!C5770</f>
        <v>T6 Ag</v>
      </c>
      <c r="C2189" s="85">
        <f>'EMFAC2017EI-2011Class'!D5770</f>
        <v>2017</v>
      </c>
      <c r="D2189" s="85">
        <f>'EMFAC2017EI-2011Class'!F5770</f>
        <v>7</v>
      </c>
      <c r="E2189" s="87" t="str">
        <f t="shared" si="70"/>
        <v>T6 Ag-7</v>
      </c>
      <c r="F2189" s="88">
        <f>VLOOKUP(E2189,HD_Odo!$C$2:$D$1381,2,FALSE)</f>
        <v>188587.99</v>
      </c>
      <c r="G2189" s="92" t="str">
        <f>'EMFAC2017EI-2011Class'!H5770</f>
        <v>2024-T6 Ag-7</v>
      </c>
      <c r="H2189" s="70">
        <f t="shared" si="71"/>
        <v>0.77912348346565363</v>
      </c>
      <c r="J2189" s="13"/>
      <c r="N2189" s="37"/>
      <c r="O2189" s="36"/>
    </row>
    <row r="2190" spans="1:15" ht="13.7" customHeight="1" x14ac:dyDescent="0.25">
      <c r="A2190" s="85">
        <f>'EMFAC2017EI-2011Class'!B5771</f>
        <v>2024</v>
      </c>
      <c r="B2190" s="86" t="str">
        <f>'EMFAC2017EI-2011Class'!C5771</f>
        <v>T6 Ag</v>
      </c>
      <c r="C2190" s="85">
        <f>'EMFAC2017EI-2011Class'!D5771</f>
        <v>2015</v>
      </c>
      <c r="D2190" s="85">
        <f>'EMFAC2017EI-2011Class'!F5771</f>
        <v>9</v>
      </c>
      <c r="E2190" s="87" t="str">
        <f t="shared" si="70"/>
        <v>T6 Ag-9</v>
      </c>
      <c r="F2190" s="88">
        <f>VLOOKUP(E2190,HD_Odo!$C$2:$D$1381,2,FALSE)</f>
        <v>223087.99</v>
      </c>
      <c r="G2190" s="92" t="str">
        <f>'EMFAC2017EI-2011Class'!H5771</f>
        <v>2024-T6 Ag-9</v>
      </c>
      <c r="H2190" s="70">
        <f t="shared" si="71"/>
        <v>0.76400773466694294</v>
      </c>
      <c r="J2190" s="13"/>
      <c r="N2190" s="37"/>
      <c r="O2190" s="36"/>
    </row>
    <row r="2191" spans="1:15" ht="13.7" customHeight="1" x14ac:dyDescent="0.25">
      <c r="A2191" s="85">
        <f>'EMFAC2017EI-2011Class'!B5772</f>
        <v>2024</v>
      </c>
      <c r="B2191" s="86" t="str">
        <f>'EMFAC2017EI-2011Class'!C5772</f>
        <v>T6 Ag</v>
      </c>
      <c r="C2191" s="85">
        <f>'EMFAC2017EI-2011Class'!D5772</f>
        <v>2014</v>
      </c>
      <c r="D2191" s="85">
        <f>'EMFAC2017EI-2011Class'!F5772</f>
        <v>10</v>
      </c>
      <c r="E2191" s="87" t="str">
        <f t="shared" si="70"/>
        <v>T6 Ag-10</v>
      </c>
      <c r="F2191" s="88">
        <f>VLOOKUP(E2191,HD_Odo!$C$2:$D$1381,2,FALSE)</f>
        <v>238440.99</v>
      </c>
      <c r="G2191" s="92" t="str">
        <f>'EMFAC2017EI-2011Class'!H5772</f>
        <v>2024-T6 Ag-10</v>
      </c>
      <c r="H2191" s="70">
        <f t="shared" si="71"/>
        <v>0.75818302646861357</v>
      </c>
      <c r="J2191" s="13"/>
      <c r="N2191" s="37"/>
      <c r="O2191" s="36"/>
    </row>
    <row r="2192" spans="1:15" ht="13.7" customHeight="1" x14ac:dyDescent="0.25">
      <c r="A2192" s="85">
        <f>'EMFAC2017EI-2011Class'!B5773</f>
        <v>2024</v>
      </c>
      <c r="B2192" s="86" t="str">
        <f>'EMFAC2017EI-2011Class'!C5773</f>
        <v>T6 Ag</v>
      </c>
      <c r="C2192" s="85">
        <f>'EMFAC2017EI-2011Class'!D5773</f>
        <v>2013</v>
      </c>
      <c r="D2192" s="85">
        <f>'EMFAC2017EI-2011Class'!F5773</f>
        <v>11</v>
      </c>
      <c r="E2192" s="87" t="str">
        <f t="shared" si="70"/>
        <v>T6 Ag-11</v>
      </c>
      <c r="F2192" s="88">
        <f>VLOOKUP(E2192,HD_Odo!$C$2:$D$1381,2,FALSE)</f>
        <v>252717.99</v>
      </c>
      <c r="G2192" s="92" t="str">
        <f>'EMFAC2017EI-2011Class'!H5773</f>
        <v>2024-T6 Ag-11</v>
      </c>
      <c r="H2192" s="70">
        <f t="shared" si="71"/>
        <v>0.72208647736389353</v>
      </c>
      <c r="J2192" s="13"/>
      <c r="N2192" s="37"/>
      <c r="O2192" s="36"/>
    </row>
    <row r="2193" spans="1:15" ht="13.7" customHeight="1" x14ac:dyDescent="0.25">
      <c r="A2193" s="85">
        <f>'EMFAC2017EI-2011Class'!B5774</f>
        <v>2024</v>
      </c>
      <c r="B2193" s="86" t="str">
        <f>'EMFAC2017EI-2011Class'!C5774</f>
        <v>T6 Ag</v>
      </c>
      <c r="C2193" s="85">
        <f>'EMFAC2017EI-2011Class'!D5774</f>
        <v>2012</v>
      </c>
      <c r="D2193" s="85">
        <f>'EMFAC2017EI-2011Class'!F5774</f>
        <v>12</v>
      </c>
      <c r="E2193" s="87" t="str">
        <f t="shared" si="70"/>
        <v>T6 Ag-12</v>
      </c>
      <c r="F2193" s="88">
        <f>VLOOKUP(E2193,HD_Odo!$C$2:$D$1381,2,FALSE)</f>
        <v>266539.99</v>
      </c>
      <c r="G2193" s="92" t="str">
        <f>'EMFAC2017EI-2011Class'!H5774</f>
        <v>2024-T6 Ag-12</v>
      </c>
      <c r="H2193" s="70">
        <f t="shared" si="71"/>
        <v>0.71836693602606205</v>
      </c>
      <c r="J2193" s="13"/>
      <c r="N2193" s="37"/>
      <c r="O2193" s="36"/>
    </row>
    <row r="2194" spans="1:15" ht="13.7" customHeight="1" x14ac:dyDescent="0.25">
      <c r="A2194" s="85">
        <f>'EMFAC2017EI-2011Class'!B5775</f>
        <v>2024</v>
      </c>
      <c r="B2194" s="86" t="str">
        <f>'EMFAC2017EI-2011Class'!C5775</f>
        <v>T6 All Other Buses</v>
      </c>
      <c r="C2194" s="85">
        <f>'EMFAC2017EI-2011Class'!D5775</f>
        <v>2025</v>
      </c>
      <c r="D2194" s="85">
        <f>'EMFAC2017EI-2011Class'!F5775</f>
        <v>-1</v>
      </c>
      <c r="E2194" s="87" t="str">
        <f t="shared" si="70"/>
        <v>T6 All Other Buses--1</v>
      </c>
      <c r="F2194" s="88">
        <f>VLOOKUP(E2194,HD_Odo!$C$2:$D$1381,2,FALSE)</f>
        <v>11207.2208333333</v>
      </c>
      <c r="G2194" s="92" t="str">
        <f>'EMFAC2017EI-2011Class'!H5775</f>
        <v>2024-T6 All Other Buses--1</v>
      </c>
      <c r="H2194" s="70">
        <f t="shared" si="71"/>
        <v>0.97076564805150056</v>
      </c>
      <c r="J2194" s="13"/>
      <c r="N2194" s="37"/>
      <c r="O2194" s="36"/>
    </row>
    <row r="2195" spans="1:15" ht="13.7" customHeight="1" x14ac:dyDescent="0.25">
      <c r="A2195" s="85">
        <f>'EMFAC2017EI-2011Class'!B5776</f>
        <v>2024</v>
      </c>
      <c r="B2195" s="86" t="str">
        <f>'EMFAC2017EI-2011Class'!C5776</f>
        <v>T6 All Other Buses</v>
      </c>
      <c r="C2195" s="85">
        <f>'EMFAC2017EI-2011Class'!D5776</f>
        <v>2024</v>
      </c>
      <c r="D2195" s="85">
        <f>'EMFAC2017EI-2011Class'!F5776</f>
        <v>0</v>
      </c>
      <c r="E2195" s="87" t="str">
        <f t="shared" si="70"/>
        <v>T6 All Other Buses-0</v>
      </c>
      <c r="F2195" s="88">
        <f>VLOOKUP(E2195,HD_Odo!$C$2:$D$1381,2,FALSE)</f>
        <v>38104.550833333298</v>
      </c>
      <c r="G2195" s="92" t="str">
        <f>'EMFAC2017EI-2011Class'!H5776</f>
        <v>2024-T6 All Other Buses-0</v>
      </c>
      <c r="H2195" s="70">
        <f t="shared" si="71"/>
        <v>0.91619782210688461</v>
      </c>
      <c r="J2195" s="13"/>
      <c r="N2195" s="37"/>
      <c r="O2195" s="36"/>
    </row>
    <row r="2196" spans="1:15" ht="13.7" customHeight="1" x14ac:dyDescent="0.25">
      <c r="A2196" s="85">
        <f>'EMFAC2017EI-2011Class'!B5777</f>
        <v>2024</v>
      </c>
      <c r="B2196" s="86" t="str">
        <f>'EMFAC2017EI-2011Class'!C5777</f>
        <v>T6 All Other Buses</v>
      </c>
      <c r="C2196" s="85">
        <f>'EMFAC2017EI-2011Class'!D5777</f>
        <v>2023</v>
      </c>
      <c r="D2196" s="85">
        <f>'EMFAC2017EI-2011Class'!F5777</f>
        <v>1</v>
      </c>
      <c r="E2196" s="87" t="str">
        <f t="shared" si="70"/>
        <v>T6 All Other Buses-1</v>
      </c>
      <c r="F2196" s="88">
        <f>VLOOKUP(E2196,HD_Odo!$C$2:$D$1381,2,FALSE)</f>
        <v>65007.670833333301</v>
      </c>
      <c r="G2196" s="92" t="str">
        <f>'EMFAC2017EI-2011Class'!H5777</f>
        <v>2024-T6 All Other Buses-1</v>
      </c>
      <c r="H2196" s="70">
        <f t="shared" si="71"/>
        <v>0.87642308328808283</v>
      </c>
      <c r="J2196" s="13"/>
      <c r="N2196" s="37"/>
      <c r="O2196" s="36"/>
    </row>
    <row r="2197" spans="1:15" ht="13.7" customHeight="1" x14ac:dyDescent="0.25">
      <c r="A2197" s="85">
        <f>'EMFAC2017EI-2011Class'!B5778</f>
        <v>2024</v>
      </c>
      <c r="B2197" s="86" t="str">
        <f>'EMFAC2017EI-2011Class'!C5778</f>
        <v>T6 All Other Buses</v>
      </c>
      <c r="C2197" s="85">
        <f>'EMFAC2017EI-2011Class'!D5778</f>
        <v>2022</v>
      </c>
      <c r="D2197" s="85">
        <f>'EMFAC2017EI-2011Class'!F5778</f>
        <v>2</v>
      </c>
      <c r="E2197" s="87" t="str">
        <f t="shared" si="70"/>
        <v>T6 All Other Buses-2</v>
      </c>
      <c r="F2197" s="88">
        <f>VLOOKUP(E2197,HD_Odo!$C$2:$D$1381,2,FALSE)</f>
        <v>91668.3808333333</v>
      </c>
      <c r="G2197" s="92" t="str">
        <f>'EMFAC2017EI-2011Class'!H5778</f>
        <v>2024-T6 All Other Buses-2</v>
      </c>
      <c r="H2197" s="70">
        <f t="shared" si="71"/>
        <v>0.84639017637434766</v>
      </c>
      <c r="J2197" s="13"/>
      <c r="N2197" s="37"/>
      <c r="O2197" s="36"/>
    </row>
    <row r="2198" spans="1:15" ht="13.7" customHeight="1" x14ac:dyDescent="0.25">
      <c r="A2198" s="85">
        <f>'EMFAC2017EI-2011Class'!B5779</f>
        <v>2024</v>
      </c>
      <c r="B2198" s="86" t="str">
        <f>'EMFAC2017EI-2011Class'!C5779</f>
        <v>T6 All Other Buses</v>
      </c>
      <c r="C2198" s="85">
        <f>'EMFAC2017EI-2011Class'!D5779</f>
        <v>2021</v>
      </c>
      <c r="D2198" s="85">
        <f>'EMFAC2017EI-2011Class'!F5779</f>
        <v>3</v>
      </c>
      <c r="E2198" s="87" t="str">
        <f t="shared" si="70"/>
        <v>T6 All Other Buses-3</v>
      </c>
      <c r="F2198" s="88">
        <f>VLOOKUP(E2198,HD_Odo!$C$2:$D$1381,2,FALSE)</f>
        <v>117875.860833333</v>
      </c>
      <c r="G2198" s="92" t="str">
        <f>'EMFAC2017EI-2011Class'!H5779</f>
        <v>2024-T6 All Other Buses-3</v>
      </c>
      <c r="H2198" s="70">
        <f t="shared" si="71"/>
        <v>0.82308094786591335</v>
      </c>
      <c r="J2198" s="13"/>
      <c r="N2198" s="37"/>
      <c r="O2198" s="36"/>
    </row>
    <row r="2199" spans="1:15" ht="13.7" customHeight="1" x14ac:dyDescent="0.25">
      <c r="A2199" s="85">
        <f>'EMFAC2017EI-2011Class'!B5780</f>
        <v>2024</v>
      </c>
      <c r="B2199" s="86" t="str">
        <f>'EMFAC2017EI-2011Class'!C5780</f>
        <v>T6 All Other Buses</v>
      </c>
      <c r="C2199" s="85">
        <f>'EMFAC2017EI-2011Class'!D5780</f>
        <v>2020</v>
      </c>
      <c r="D2199" s="85">
        <f>'EMFAC2017EI-2011Class'!F5780</f>
        <v>4</v>
      </c>
      <c r="E2199" s="87" t="str">
        <f t="shared" si="70"/>
        <v>T6 All Other Buses-4</v>
      </c>
      <c r="F2199" s="88">
        <f>VLOOKUP(E2199,HD_Odo!$C$2:$D$1381,2,FALSE)</f>
        <v>143452.60083333301</v>
      </c>
      <c r="G2199" s="92" t="str">
        <f>'EMFAC2017EI-2011Class'!H5780</f>
        <v>2024-T6 All Other Buses-4</v>
      </c>
      <c r="H2199" s="70">
        <f t="shared" si="71"/>
        <v>0.80458870299366814</v>
      </c>
      <c r="J2199" s="13"/>
      <c r="N2199" s="37"/>
      <c r="O2199" s="36"/>
    </row>
    <row r="2200" spans="1:15" ht="13.7" customHeight="1" x14ac:dyDescent="0.25">
      <c r="A2200" s="85">
        <f>'EMFAC2017EI-2011Class'!B5781</f>
        <v>2024</v>
      </c>
      <c r="B2200" s="86" t="str">
        <f>'EMFAC2017EI-2011Class'!C5781</f>
        <v>T6 All Other Buses</v>
      </c>
      <c r="C2200" s="85">
        <f>'EMFAC2017EI-2011Class'!D5781</f>
        <v>2019</v>
      </c>
      <c r="D2200" s="85">
        <f>'EMFAC2017EI-2011Class'!F5781</f>
        <v>5</v>
      </c>
      <c r="E2200" s="87" t="str">
        <f t="shared" si="70"/>
        <v>T6 All Other Buses-5</v>
      </c>
      <c r="F2200" s="88">
        <f>VLOOKUP(E2200,HD_Odo!$C$2:$D$1381,2,FALSE)</f>
        <v>168252.370833333</v>
      </c>
      <c r="G2200" s="92" t="str">
        <f>'EMFAC2017EI-2011Class'!H5781</f>
        <v>2024-T6 All Other Buses-5</v>
      </c>
      <c r="H2200" s="70">
        <f t="shared" si="71"/>
        <v>0.78965330227435415</v>
      </c>
      <c r="J2200" s="13"/>
      <c r="N2200" s="37"/>
      <c r="O2200" s="36"/>
    </row>
    <row r="2201" spans="1:15" ht="13.7" customHeight="1" x14ac:dyDescent="0.25">
      <c r="A2201" s="85">
        <f>'EMFAC2017EI-2011Class'!B5782</f>
        <v>2024</v>
      </c>
      <c r="B2201" s="86" t="str">
        <f>'EMFAC2017EI-2011Class'!C5782</f>
        <v>T6 All Other Buses</v>
      </c>
      <c r="C2201" s="85">
        <f>'EMFAC2017EI-2011Class'!D5782</f>
        <v>2017</v>
      </c>
      <c r="D2201" s="85">
        <f>'EMFAC2017EI-2011Class'!F5782</f>
        <v>7</v>
      </c>
      <c r="E2201" s="87" t="str">
        <f t="shared" si="70"/>
        <v>T6 All Other Buses-7</v>
      </c>
      <c r="F2201" s="88">
        <f>VLOOKUP(E2201,HD_Odo!$C$2:$D$1381,2,FALSE)</f>
        <v>215078.460833333</v>
      </c>
      <c r="G2201" s="92" t="str">
        <f>'EMFAC2017EI-2011Class'!H5782</f>
        <v>2024-T6 All Other Buses-7</v>
      </c>
      <c r="H2201" s="70">
        <f t="shared" si="71"/>
        <v>0.76725019337709388</v>
      </c>
      <c r="J2201" s="13"/>
      <c r="N2201" s="37"/>
      <c r="O2201" s="36"/>
    </row>
    <row r="2202" spans="1:15" ht="13.7" customHeight="1" x14ac:dyDescent="0.25">
      <c r="A2202" s="85">
        <f>'EMFAC2017EI-2011Class'!B5783</f>
        <v>2024</v>
      </c>
      <c r="B2202" s="86" t="str">
        <f>'EMFAC2017EI-2011Class'!C5783</f>
        <v>T6 All Other Buses</v>
      </c>
      <c r="C2202" s="85">
        <f>'EMFAC2017EI-2011Class'!D5783</f>
        <v>2016</v>
      </c>
      <c r="D2202" s="85">
        <f>'EMFAC2017EI-2011Class'!F5783</f>
        <v>8</v>
      </c>
      <c r="E2202" s="87" t="str">
        <f t="shared" si="70"/>
        <v>T6 All Other Buses-8</v>
      </c>
      <c r="F2202" s="88">
        <f>VLOOKUP(E2202,HD_Odo!$C$2:$D$1381,2,FALSE)</f>
        <v>236948.60083333301</v>
      </c>
      <c r="G2202" s="92" t="str">
        <f>'EMFAC2017EI-2011Class'!H5783</f>
        <v>2024-T6 All Other Buses-8</v>
      </c>
      <c r="H2202" s="70">
        <f t="shared" si="71"/>
        <v>0.75872802353670987</v>
      </c>
      <c r="J2202" s="13"/>
      <c r="N2202" s="37"/>
      <c r="O2202" s="36"/>
    </row>
    <row r="2203" spans="1:15" ht="13.7" customHeight="1" x14ac:dyDescent="0.25">
      <c r="A2203" s="85">
        <f>'EMFAC2017EI-2011Class'!B5784</f>
        <v>2024</v>
      </c>
      <c r="B2203" s="86" t="str">
        <f>'EMFAC2017EI-2011Class'!C5784</f>
        <v>T6 All Other Buses</v>
      </c>
      <c r="C2203" s="85">
        <f>'EMFAC2017EI-2011Class'!D5784</f>
        <v>2015</v>
      </c>
      <c r="D2203" s="85">
        <f>'EMFAC2017EI-2011Class'!F5784</f>
        <v>9</v>
      </c>
      <c r="E2203" s="87" t="str">
        <f t="shared" si="70"/>
        <v>T6 All Other Buses-9</v>
      </c>
      <c r="F2203" s="88">
        <f>VLOOKUP(E2203,HD_Odo!$C$2:$D$1381,2,FALSE)</f>
        <v>257724.70083333299</v>
      </c>
      <c r="G2203" s="92" t="str">
        <f>'EMFAC2017EI-2011Class'!H5784</f>
        <v>2024-T6 All Other Buses-9</v>
      </c>
      <c r="H2203" s="70">
        <f t="shared" si="71"/>
        <v>0.75151505090791459</v>
      </c>
      <c r="J2203" s="13"/>
      <c r="N2203" s="37"/>
      <c r="O2203" s="36"/>
    </row>
    <row r="2204" spans="1:15" ht="13.7" customHeight="1" x14ac:dyDescent="0.25">
      <c r="A2204" s="85">
        <f>'EMFAC2017EI-2011Class'!B5785</f>
        <v>2024</v>
      </c>
      <c r="B2204" s="86" t="str">
        <f>'EMFAC2017EI-2011Class'!C5785</f>
        <v>T6 All Other Buses</v>
      </c>
      <c r="C2204" s="85">
        <f>'EMFAC2017EI-2011Class'!D5785</f>
        <v>2014</v>
      </c>
      <c r="D2204" s="85">
        <f>'EMFAC2017EI-2011Class'!F5785</f>
        <v>10</v>
      </c>
      <c r="E2204" s="87" t="str">
        <f t="shared" si="70"/>
        <v>T6 All Other Buses-10</v>
      </c>
      <c r="F2204" s="88">
        <f>VLOOKUP(E2204,HD_Odo!$C$2:$D$1381,2,FALSE)</f>
        <v>277383.38083333301</v>
      </c>
      <c r="G2204" s="92" t="str">
        <f>'EMFAC2017EI-2011Class'!H5785</f>
        <v>2024-T6 All Other Buses-10</v>
      </c>
      <c r="H2204" s="70">
        <f t="shared" si="71"/>
        <v>0.74536193980025145</v>
      </c>
      <c r="J2204" s="13"/>
      <c r="N2204" s="37"/>
      <c r="O2204" s="36"/>
    </row>
    <row r="2205" spans="1:15" ht="13.7" customHeight="1" x14ac:dyDescent="0.25">
      <c r="A2205" s="85">
        <f>'EMFAC2017EI-2011Class'!B5786</f>
        <v>2024</v>
      </c>
      <c r="B2205" s="86" t="str">
        <f>'EMFAC2017EI-2011Class'!C5786</f>
        <v>T6 All Other Buses</v>
      </c>
      <c r="C2205" s="85">
        <f>'EMFAC2017EI-2011Class'!D5786</f>
        <v>2013</v>
      </c>
      <c r="D2205" s="85">
        <f>'EMFAC2017EI-2011Class'!F5786</f>
        <v>11</v>
      </c>
      <c r="E2205" s="87" t="str">
        <f t="shared" si="70"/>
        <v>T6 All Other Buses-11</v>
      </c>
      <c r="F2205" s="88">
        <f>VLOOKUP(E2205,HD_Odo!$C$2:$D$1381,2,FALSE)</f>
        <v>295920.03083333297</v>
      </c>
      <c r="G2205" s="92" t="str">
        <f>'EMFAC2017EI-2011Class'!H5786</f>
        <v>2024-T6 All Other Buses-11</v>
      </c>
      <c r="H2205" s="70">
        <f t="shared" si="71"/>
        <v>0.7113541873670346</v>
      </c>
      <c r="J2205" s="13"/>
      <c r="N2205" s="37"/>
      <c r="O2205" s="36"/>
    </row>
    <row r="2206" spans="1:15" ht="13.7" customHeight="1" x14ac:dyDescent="0.25">
      <c r="A2206" s="85">
        <f>'EMFAC2017EI-2011Class'!B5787</f>
        <v>2024</v>
      </c>
      <c r="B2206" s="86" t="str">
        <f>'EMFAC2017EI-2011Class'!C5787</f>
        <v>T6 All Other Buses</v>
      </c>
      <c r="C2206" s="85">
        <f>'EMFAC2017EI-2011Class'!D5787</f>
        <v>2012</v>
      </c>
      <c r="D2206" s="85">
        <f>'EMFAC2017EI-2011Class'!F5787</f>
        <v>12</v>
      </c>
      <c r="E2206" s="87" t="str">
        <f t="shared" si="70"/>
        <v>T6 All Other Buses-12</v>
      </c>
      <c r="F2206" s="88">
        <f>VLOOKUP(E2206,HD_Odo!$C$2:$D$1381,2,FALSE)</f>
        <v>313344.89083333302</v>
      </c>
      <c r="G2206" s="92" t="str">
        <f>'EMFAC2017EI-2011Class'!H5787</f>
        <v>2024-T6 All Other Buses-12</v>
      </c>
      <c r="H2206" s="70">
        <f t="shared" si="71"/>
        <v>0.70768206831683866</v>
      </c>
      <c r="J2206" s="13"/>
      <c r="N2206" s="37"/>
      <c r="O2206" s="36"/>
    </row>
    <row r="2207" spans="1:15" ht="13.7" customHeight="1" x14ac:dyDescent="0.25">
      <c r="A2207" s="85">
        <f>'EMFAC2017EI-2011Class'!B5788</f>
        <v>2024</v>
      </c>
      <c r="B2207" s="86" t="str">
        <f>'EMFAC2017EI-2011Class'!C5788</f>
        <v>T6 CAIRP Heavy</v>
      </c>
      <c r="C2207" s="85">
        <f>'EMFAC2017EI-2011Class'!D5788</f>
        <v>2025</v>
      </c>
      <c r="D2207" s="85">
        <f>'EMFAC2017EI-2011Class'!F5788</f>
        <v>-1</v>
      </c>
      <c r="E2207" s="87" t="str">
        <f t="shared" si="70"/>
        <v>T6 CAIRP Heavy--1</v>
      </c>
      <c r="F2207" s="88">
        <f>VLOOKUP(E2207,HD_Odo!$C$2:$D$1381,2,FALSE)</f>
        <v>0</v>
      </c>
      <c r="G2207" s="92" t="str">
        <f>'EMFAC2017EI-2011Class'!H5788</f>
        <v>2024-T6 CAIRP Heavy--1</v>
      </c>
      <c r="H2207" s="70">
        <f t="shared" si="71"/>
        <v>1</v>
      </c>
      <c r="J2207" s="13"/>
      <c r="N2207" s="37"/>
      <c r="O2207" s="36"/>
    </row>
    <row r="2208" spans="1:15" ht="13.7" customHeight="1" x14ac:dyDescent="0.25">
      <c r="A2208" s="85">
        <f>'EMFAC2017EI-2011Class'!B5789</f>
        <v>2024</v>
      </c>
      <c r="B2208" s="86" t="str">
        <f>'EMFAC2017EI-2011Class'!C5789</f>
        <v>T6 CAIRP Heavy</v>
      </c>
      <c r="C2208" s="85">
        <f>'EMFAC2017EI-2011Class'!D5789</f>
        <v>2024</v>
      </c>
      <c r="D2208" s="85">
        <f>'EMFAC2017EI-2011Class'!F5789</f>
        <v>0</v>
      </c>
      <c r="E2208" s="87" t="str">
        <f t="shared" si="70"/>
        <v>T6 CAIRP Heavy-0</v>
      </c>
      <c r="F2208" s="88">
        <f>VLOOKUP(E2208,HD_Odo!$C$2:$D$1381,2,FALSE)</f>
        <v>26110</v>
      </c>
      <c r="G2208" s="92" t="str">
        <f>'EMFAC2017EI-2011Class'!H5789</f>
        <v>2024-T6 CAIRP Heavy-0</v>
      </c>
      <c r="H2208" s="70">
        <f t="shared" si="71"/>
        <v>0.93825727918914692</v>
      </c>
      <c r="J2208" s="13"/>
      <c r="N2208" s="37"/>
      <c r="O2208" s="36"/>
    </row>
    <row r="2209" spans="1:15" ht="13.7" customHeight="1" x14ac:dyDescent="0.25">
      <c r="A2209" s="85">
        <f>'EMFAC2017EI-2011Class'!B5790</f>
        <v>2024</v>
      </c>
      <c r="B2209" s="86" t="str">
        <f>'EMFAC2017EI-2011Class'!C5790</f>
        <v>T6 CAIRP Heavy</v>
      </c>
      <c r="C2209" s="85">
        <f>'EMFAC2017EI-2011Class'!D5790</f>
        <v>2023</v>
      </c>
      <c r="D2209" s="85">
        <f>'EMFAC2017EI-2011Class'!F5790</f>
        <v>1</v>
      </c>
      <c r="E2209" s="87" t="str">
        <f t="shared" si="70"/>
        <v>T6 CAIRP Heavy-1</v>
      </c>
      <c r="F2209" s="88">
        <f>VLOOKUP(E2209,HD_Odo!$C$2:$D$1381,2,FALSE)</f>
        <v>52220.02</v>
      </c>
      <c r="G2209" s="92" t="str">
        <f>'EMFAC2017EI-2011Class'!H5790</f>
        <v>2024-T6 CAIRP Heavy-1</v>
      </c>
      <c r="H2209" s="70">
        <f t="shared" si="71"/>
        <v>0.89389069172090818</v>
      </c>
      <c r="J2209" s="13"/>
      <c r="N2209" s="37"/>
      <c r="O2209" s="36"/>
    </row>
    <row r="2210" spans="1:15" ht="13.7" customHeight="1" x14ac:dyDescent="0.25">
      <c r="A2210" s="85">
        <f>'EMFAC2017EI-2011Class'!B5791</f>
        <v>2024</v>
      </c>
      <c r="B2210" s="86" t="str">
        <f>'EMFAC2017EI-2011Class'!C5791</f>
        <v>T6 CAIRP Heavy</v>
      </c>
      <c r="C2210" s="85">
        <f>'EMFAC2017EI-2011Class'!D5791</f>
        <v>2022</v>
      </c>
      <c r="D2210" s="85">
        <f>'EMFAC2017EI-2011Class'!F5791</f>
        <v>2</v>
      </c>
      <c r="E2210" s="87" t="str">
        <f t="shared" si="70"/>
        <v>T6 CAIRP Heavy-2</v>
      </c>
      <c r="F2210" s="88">
        <f>VLOOKUP(E2210,HD_Odo!$C$2:$D$1381,2,FALSE)</f>
        <v>78443.02</v>
      </c>
      <c r="G2210" s="92" t="str">
        <f>'EMFAC2017EI-2011Class'!H5791</f>
        <v>2024-T6 CAIRP Heavy-2</v>
      </c>
      <c r="H2210" s="70">
        <f t="shared" si="71"/>
        <v>0.86034319683085159</v>
      </c>
      <c r="J2210" s="13"/>
      <c r="N2210" s="37"/>
      <c r="O2210" s="36"/>
    </row>
    <row r="2211" spans="1:15" ht="13.7" customHeight="1" x14ac:dyDescent="0.25">
      <c r="A2211" s="85">
        <f>'EMFAC2017EI-2011Class'!B5792</f>
        <v>2024</v>
      </c>
      <c r="B2211" s="86" t="str">
        <f>'EMFAC2017EI-2011Class'!C5792</f>
        <v>T6 CAIRP Heavy</v>
      </c>
      <c r="C2211" s="85">
        <f>'EMFAC2017EI-2011Class'!D5792</f>
        <v>2021</v>
      </c>
      <c r="D2211" s="85">
        <f>'EMFAC2017EI-2011Class'!F5792</f>
        <v>3</v>
      </c>
      <c r="E2211" s="87" t="str">
        <f t="shared" si="70"/>
        <v>T6 CAIRP Heavy-3</v>
      </c>
      <c r="F2211" s="88">
        <f>VLOOKUP(E2211,HD_Odo!$C$2:$D$1381,2,FALSE)</f>
        <v>104183.02</v>
      </c>
      <c r="G2211" s="92" t="str">
        <f>'EMFAC2017EI-2011Class'!H5792</f>
        <v>2024-T6 CAIRP Heavy-3</v>
      </c>
      <c r="H2211" s="70">
        <f t="shared" si="71"/>
        <v>0.83461783134415513</v>
      </c>
      <c r="J2211" s="13"/>
      <c r="N2211" s="37"/>
      <c r="O2211" s="36"/>
    </row>
    <row r="2212" spans="1:15" ht="13.7" customHeight="1" x14ac:dyDescent="0.25">
      <c r="A2212" s="85">
        <f>'EMFAC2017EI-2011Class'!B5793</f>
        <v>2024</v>
      </c>
      <c r="B2212" s="86" t="str">
        <f>'EMFAC2017EI-2011Class'!C5793</f>
        <v>T6 CAIRP Heavy</v>
      </c>
      <c r="C2212" s="85">
        <f>'EMFAC2017EI-2011Class'!D5793</f>
        <v>2020</v>
      </c>
      <c r="D2212" s="85">
        <f>'EMFAC2017EI-2011Class'!F5793</f>
        <v>4</v>
      </c>
      <c r="E2212" s="87" t="str">
        <f t="shared" si="70"/>
        <v>T6 CAIRP Heavy-4</v>
      </c>
      <c r="F2212" s="88">
        <f>VLOOKUP(E2212,HD_Odo!$C$2:$D$1381,2,FALSE)</f>
        <v>129033.02</v>
      </c>
      <c r="G2212" s="92" t="str">
        <f>'EMFAC2017EI-2011Class'!H5793</f>
        <v>2024-T6 CAIRP Heavy-4</v>
      </c>
      <c r="H2212" s="70">
        <f t="shared" si="71"/>
        <v>0.814570861788942</v>
      </c>
      <c r="J2212" s="13"/>
      <c r="N2212" s="37"/>
      <c r="O2212" s="36"/>
    </row>
    <row r="2213" spans="1:15" ht="13.7" customHeight="1" x14ac:dyDescent="0.25">
      <c r="A2213" s="85">
        <f>'EMFAC2017EI-2011Class'!B5794</f>
        <v>2024</v>
      </c>
      <c r="B2213" s="86" t="str">
        <f>'EMFAC2017EI-2011Class'!C5794</f>
        <v>T6 CAIRP Heavy</v>
      </c>
      <c r="C2213" s="85">
        <f>'EMFAC2017EI-2011Class'!D5794</f>
        <v>2019</v>
      </c>
      <c r="D2213" s="85">
        <f>'EMFAC2017EI-2011Class'!F5794</f>
        <v>5</v>
      </c>
      <c r="E2213" s="87" t="str">
        <f t="shared" si="70"/>
        <v>T6 CAIRP Heavy-5</v>
      </c>
      <c r="F2213" s="88">
        <f>VLOOKUP(E2213,HD_Odo!$C$2:$D$1381,2,FALSE)</f>
        <v>152742.01999999999</v>
      </c>
      <c r="G2213" s="92" t="str">
        <f>'EMFAC2017EI-2011Class'!H5794</f>
        <v>2024-T6 CAIRP Heavy-5</v>
      </c>
      <c r="H2213" s="70">
        <f t="shared" si="71"/>
        <v>0.79869092943101982</v>
      </c>
      <c r="J2213" s="13"/>
      <c r="N2213" s="37"/>
      <c r="O2213" s="36"/>
    </row>
    <row r="2214" spans="1:15" ht="13.7" customHeight="1" x14ac:dyDescent="0.25">
      <c r="A2214" s="85">
        <f>'EMFAC2017EI-2011Class'!B5795</f>
        <v>2024</v>
      </c>
      <c r="B2214" s="86" t="str">
        <f>'EMFAC2017EI-2011Class'!C5795</f>
        <v>T6 CAIRP Heavy</v>
      </c>
      <c r="C2214" s="85">
        <f>'EMFAC2017EI-2011Class'!D5795</f>
        <v>2018</v>
      </c>
      <c r="D2214" s="85">
        <f>'EMFAC2017EI-2011Class'!F5795</f>
        <v>6</v>
      </c>
      <c r="E2214" s="87" t="str">
        <f t="shared" si="70"/>
        <v>T6 CAIRP Heavy-6</v>
      </c>
      <c r="F2214" s="88">
        <f>VLOOKUP(E2214,HD_Odo!$C$2:$D$1381,2,FALSE)</f>
        <v>175186.02</v>
      </c>
      <c r="G2214" s="92" t="str">
        <f>'EMFAC2017EI-2011Class'!H5795</f>
        <v>2024-T6 CAIRP Heavy-6</v>
      </c>
      <c r="H2214" s="70">
        <f t="shared" si="71"/>
        <v>0.78590708732019166</v>
      </c>
      <c r="J2214" s="13"/>
      <c r="N2214" s="37"/>
      <c r="O2214" s="36"/>
    </row>
    <row r="2215" spans="1:15" ht="13.7" customHeight="1" x14ac:dyDescent="0.25">
      <c r="A2215" s="85">
        <f>'EMFAC2017EI-2011Class'!B5796</f>
        <v>2024</v>
      </c>
      <c r="B2215" s="86" t="str">
        <f>'EMFAC2017EI-2011Class'!C5796</f>
        <v>T6 CAIRP Heavy</v>
      </c>
      <c r="C2215" s="85">
        <f>'EMFAC2017EI-2011Class'!D5796</f>
        <v>2017</v>
      </c>
      <c r="D2215" s="85">
        <f>'EMFAC2017EI-2011Class'!F5796</f>
        <v>7</v>
      </c>
      <c r="E2215" s="87" t="str">
        <f t="shared" si="70"/>
        <v>T6 CAIRP Heavy-7</v>
      </c>
      <c r="F2215" s="88">
        <f>VLOOKUP(E2215,HD_Odo!$C$2:$D$1381,2,FALSE)</f>
        <v>196337.04</v>
      </c>
      <c r="G2215" s="92" t="str">
        <f>'EMFAC2017EI-2011Class'!H5796</f>
        <v>2024-T6 CAIRP Heavy-7</v>
      </c>
      <c r="H2215" s="70">
        <f t="shared" si="71"/>
        <v>0.7754528350176273</v>
      </c>
      <c r="J2215" s="13"/>
      <c r="N2215" s="37"/>
      <c r="O2215" s="36"/>
    </row>
    <row r="2216" spans="1:15" ht="13.7" customHeight="1" x14ac:dyDescent="0.25">
      <c r="A2216" s="85">
        <f>'EMFAC2017EI-2011Class'!B5797</f>
        <v>2024</v>
      </c>
      <c r="B2216" s="86" t="str">
        <f>'EMFAC2017EI-2011Class'!C5797</f>
        <v>T6 CAIRP Heavy</v>
      </c>
      <c r="C2216" s="85">
        <f>'EMFAC2017EI-2011Class'!D5797</f>
        <v>2016</v>
      </c>
      <c r="D2216" s="85">
        <f>'EMFAC2017EI-2011Class'!F5797</f>
        <v>8</v>
      </c>
      <c r="E2216" s="87" t="str">
        <f t="shared" si="70"/>
        <v>T6 CAIRP Heavy-8</v>
      </c>
      <c r="F2216" s="88">
        <f>VLOOKUP(E2216,HD_Odo!$C$2:$D$1381,2,FALSE)</f>
        <v>216233.04</v>
      </c>
      <c r="G2216" s="92" t="str">
        <f>'EMFAC2017EI-2011Class'!H5797</f>
        <v>2024-T6 CAIRP Heavy-8</v>
      </c>
      <c r="H2216" s="70">
        <f t="shared" si="71"/>
        <v>0.76677362500841895</v>
      </c>
      <c r="J2216" s="13"/>
      <c r="N2216" s="37"/>
      <c r="O2216" s="36"/>
    </row>
    <row r="2217" spans="1:15" ht="13.7" customHeight="1" x14ac:dyDescent="0.25">
      <c r="A2217" s="85">
        <f>'EMFAC2017EI-2011Class'!B5798</f>
        <v>2024</v>
      </c>
      <c r="B2217" s="86" t="str">
        <f>'EMFAC2017EI-2011Class'!C5798</f>
        <v>T6 CAIRP Heavy</v>
      </c>
      <c r="C2217" s="85">
        <f>'EMFAC2017EI-2011Class'!D5798</f>
        <v>2015</v>
      </c>
      <c r="D2217" s="85">
        <f>'EMFAC2017EI-2011Class'!F5798</f>
        <v>9</v>
      </c>
      <c r="E2217" s="87" t="str">
        <f t="shared" si="70"/>
        <v>T6 CAIRP Heavy-9</v>
      </c>
      <c r="F2217" s="88">
        <f>VLOOKUP(E2217,HD_Odo!$C$2:$D$1381,2,FALSE)</f>
        <v>234945.04</v>
      </c>
      <c r="G2217" s="92" t="str">
        <f>'EMFAC2017EI-2011Class'!H5798</f>
        <v>2024-T6 CAIRP Heavy-9</v>
      </c>
      <c r="H2217" s="70">
        <f t="shared" si="71"/>
        <v>0.75946663796496683</v>
      </c>
      <c r="J2217" s="13"/>
      <c r="N2217" s="37"/>
      <c r="O2217" s="36"/>
    </row>
    <row r="2218" spans="1:15" ht="13.7" customHeight="1" x14ac:dyDescent="0.25">
      <c r="A2218" s="85">
        <f>'EMFAC2017EI-2011Class'!B5799</f>
        <v>2024</v>
      </c>
      <c r="B2218" s="86" t="str">
        <f>'EMFAC2017EI-2011Class'!C5799</f>
        <v>T6 CAIRP Heavy</v>
      </c>
      <c r="C2218" s="85">
        <f>'EMFAC2017EI-2011Class'!D5799</f>
        <v>2014</v>
      </c>
      <c r="D2218" s="85">
        <f>'EMFAC2017EI-2011Class'!F5799</f>
        <v>10</v>
      </c>
      <c r="E2218" s="87" t="str">
        <f t="shared" si="70"/>
        <v>T6 CAIRP Heavy-10</v>
      </c>
      <c r="F2218" s="88">
        <f>VLOOKUP(E2218,HD_Odo!$C$2:$D$1381,2,FALSE)</f>
        <v>252551.04000000001</v>
      </c>
      <c r="G2218" s="92" t="str">
        <f>'EMFAC2017EI-2011Class'!H5799</f>
        <v>2024-T6 CAIRP Heavy-10</v>
      </c>
      <c r="H2218" s="70">
        <f t="shared" si="71"/>
        <v>0.75323859954543448</v>
      </c>
      <c r="J2218" s="13"/>
      <c r="N2218" s="37"/>
      <c r="O2218" s="36"/>
    </row>
    <row r="2219" spans="1:15" ht="13.7" customHeight="1" x14ac:dyDescent="0.25">
      <c r="A2219" s="85">
        <f>'EMFAC2017EI-2011Class'!B5800</f>
        <v>2024</v>
      </c>
      <c r="B2219" s="86" t="str">
        <f>'EMFAC2017EI-2011Class'!C5800</f>
        <v>T6 CAIRP Heavy</v>
      </c>
      <c r="C2219" s="85">
        <f>'EMFAC2017EI-2011Class'!D5800</f>
        <v>2013</v>
      </c>
      <c r="D2219" s="85">
        <f>'EMFAC2017EI-2011Class'!F5800</f>
        <v>11</v>
      </c>
      <c r="E2219" s="87" t="str">
        <f t="shared" si="70"/>
        <v>T6 CAIRP Heavy-11</v>
      </c>
      <c r="F2219" s="88">
        <f>VLOOKUP(E2219,HD_Odo!$C$2:$D$1381,2,FALSE)</f>
        <v>269102.03999999998</v>
      </c>
      <c r="G2219" s="92" t="str">
        <f>'EMFAC2017EI-2011Class'!H5800</f>
        <v>2024-T6 CAIRP Heavy-11</v>
      </c>
      <c r="H2219" s="70">
        <f t="shared" si="71"/>
        <v>0.71770925967692378</v>
      </c>
      <c r="J2219" s="13"/>
      <c r="N2219" s="37"/>
      <c r="O2219" s="36"/>
    </row>
    <row r="2220" spans="1:15" ht="13.7" customHeight="1" x14ac:dyDescent="0.25">
      <c r="A2220" s="85">
        <f>'EMFAC2017EI-2011Class'!B5801</f>
        <v>2024</v>
      </c>
      <c r="B2220" s="86" t="str">
        <f>'EMFAC2017EI-2011Class'!C5801</f>
        <v>T6 CAIRP Heavy</v>
      </c>
      <c r="C2220" s="85">
        <f>'EMFAC2017EI-2011Class'!D5801</f>
        <v>2012</v>
      </c>
      <c r="D2220" s="85">
        <f>'EMFAC2017EI-2011Class'!F5801</f>
        <v>12</v>
      </c>
      <c r="E2220" s="87" t="str">
        <f t="shared" si="70"/>
        <v>T6 CAIRP Heavy-12</v>
      </c>
      <c r="F2220" s="88">
        <f>VLOOKUP(E2220,HD_Odo!$C$2:$D$1381,2,FALSE)</f>
        <v>284592.03999999998</v>
      </c>
      <c r="G2220" s="92" t="str">
        <f>'EMFAC2017EI-2011Class'!H5801</f>
        <v>2024-T6 CAIRP Heavy-12</v>
      </c>
      <c r="H2220" s="70">
        <f t="shared" si="71"/>
        <v>0.71392649198603098</v>
      </c>
      <c r="J2220" s="13"/>
      <c r="N2220" s="37"/>
      <c r="O2220" s="36"/>
    </row>
    <row r="2221" spans="1:15" ht="13.7" customHeight="1" x14ac:dyDescent="0.25">
      <c r="A2221" s="85">
        <f>'EMFAC2017EI-2011Class'!B5802</f>
        <v>2024</v>
      </c>
      <c r="B2221" s="86" t="str">
        <f>'EMFAC2017EI-2011Class'!C5802</f>
        <v>T6 CAIRP Small</v>
      </c>
      <c r="C2221" s="85">
        <f>'EMFAC2017EI-2011Class'!D5802</f>
        <v>2025</v>
      </c>
      <c r="D2221" s="85">
        <f>'EMFAC2017EI-2011Class'!F5802</f>
        <v>-1</v>
      </c>
      <c r="E2221" s="87" t="str">
        <f t="shared" si="70"/>
        <v>T6 CAIRP Small--1</v>
      </c>
      <c r="F2221" s="88">
        <f>VLOOKUP(E2221,HD_Odo!$C$2:$D$1381,2,FALSE)</f>
        <v>0</v>
      </c>
      <c r="G2221" s="92" t="str">
        <f>'EMFAC2017EI-2011Class'!H5802</f>
        <v>2024-T6 CAIRP Small--1</v>
      </c>
      <c r="H2221" s="70">
        <f t="shared" si="71"/>
        <v>1</v>
      </c>
      <c r="J2221" s="13"/>
      <c r="N2221" s="37"/>
      <c r="O2221" s="36"/>
    </row>
    <row r="2222" spans="1:15" ht="13.7" customHeight="1" x14ac:dyDescent="0.25">
      <c r="A2222" s="85">
        <f>'EMFAC2017EI-2011Class'!B5803</f>
        <v>2024</v>
      </c>
      <c r="B2222" s="86" t="str">
        <f>'EMFAC2017EI-2011Class'!C5803</f>
        <v>T6 CAIRP Small</v>
      </c>
      <c r="C2222" s="85">
        <f>'EMFAC2017EI-2011Class'!D5803</f>
        <v>2024</v>
      </c>
      <c r="D2222" s="85">
        <f>'EMFAC2017EI-2011Class'!F5803</f>
        <v>0</v>
      </c>
      <c r="E2222" s="87" t="str">
        <f t="shared" si="70"/>
        <v>T6 CAIRP Small-0</v>
      </c>
      <c r="F2222" s="88">
        <f>VLOOKUP(E2222,HD_Odo!$C$2:$D$1381,2,FALSE)</f>
        <v>26110</v>
      </c>
      <c r="G2222" s="92" t="str">
        <f>'EMFAC2017EI-2011Class'!H5803</f>
        <v>2024-T6 CAIRP Small-0</v>
      </c>
      <c r="H2222" s="70">
        <f t="shared" si="71"/>
        <v>0.93825727918914692</v>
      </c>
      <c r="J2222" s="13"/>
      <c r="N2222" s="37"/>
      <c r="O2222" s="36"/>
    </row>
    <row r="2223" spans="1:15" ht="13.7" customHeight="1" x14ac:dyDescent="0.25">
      <c r="A2223" s="85">
        <f>'EMFAC2017EI-2011Class'!B5804</f>
        <v>2024</v>
      </c>
      <c r="B2223" s="86" t="str">
        <f>'EMFAC2017EI-2011Class'!C5804</f>
        <v>T6 CAIRP Small</v>
      </c>
      <c r="C2223" s="85">
        <f>'EMFAC2017EI-2011Class'!D5804</f>
        <v>2023</v>
      </c>
      <c r="D2223" s="85">
        <f>'EMFAC2017EI-2011Class'!F5804</f>
        <v>1</v>
      </c>
      <c r="E2223" s="87" t="str">
        <f t="shared" si="70"/>
        <v>T6 CAIRP Small-1</v>
      </c>
      <c r="F2223" s="88">
        <f>VLOOKUP(E2223,HD_Odo!$C$2:$D$1381,2,FALSE)</f>
        <v>52220.02</v>
      </c>
      <c r="G2223" s="92" t="str">
        <f>'EMFAC2017EI-2011Class'!H5804</f>
        <v>2024-T6 CAIRP Small-1</v>
      </c>
      <c r="H2223" s="70">
        <f t="shared" si="71"/>
        <v>0.89389069172090818</v>
      </c>
      <c r="J2223" s="13"/>
      <c r="N2223" s="37"/>
      <c r="O2223" s="36"/>
    </row>
    <row r="2224" spans="1:15" ht="13.7" customHeight="1" x14ac:dyDescent="0.25">
      <c r="A2224" s="85">
        <f>'EMFAC2017EI-2011Class'!B5805</f>
        <v>2024</v>
      </c>
      <c r="B2224" s="86" t="str">
        <f>'EMFAC2017EI-2011Class'!C5805</f>
        <v>T6 CAIRP Small</v>
      </c>
      <c r="C2224" s="85">
        <f>'EMFAC2017EI-2011Class'!D5805</f>
        <v>2022</v>
      </c>
      <c r="D2224" s="85">
        <f>'EMFAC2017EI-2011Class'!F5805</f>
        <v>2</v>
      </c>
      <c r="E2224" s="87" t="str">
        <f t="shared" si="70"/>
        <v>T6 CAIRP Small-2</v>
      </c>
      <c r="F2224" s="88">
        <f>VLOOKUP(E2224,HD_Odo!$C$2:$D$1381,2,FALSE)</f>
        <v>78443.02</v>
      </c>
      <c r="G2224" s="92" t="str">
        <f>'EMFAC2017EI-2011Class'!H5805</f>
        <v>2024-T6 CAIRP Small-2</v>
      </c>
      <c r="H2224" s="70">
        <f t="shared" si="71"/>
        <v>0.86034319683085159</v>
      </c>
      <c r="J2224" s="13"/>
      <c r="N2224" s="37"/>
      <c r="O2224" s="36"/>
    </row>
    <row r="2225" spans="1:15" ht="13.7" customHeight="1" x14ac:dyDescent="0.25">
      <c r="A2225" s="85">
        <f>'EMFAC2017EI-2011Class'!B5806</f>
        <v>2024</v>
      </c>
      <c r="B2225" s="86" t="str">
        <f>'EMFAC2017EI-2011Class'!C5806</f>
        <v>T6 CAIRP Small</v>
      </c>
      <c r="C2225" s="85">
        <f>'EMFAC2017EI-2011Class'!D5806</f>
        <v>2021</v>
      </c>
      <c r="D2225" s="85">
        <f>'EMFAC2017EI-2011Class'!F5806</f>
        <v>3</v>
      </c>
      <c r="E2225" s="87" t="str">
        <f t="shared" si="70"/>
        <v>T6 CAIRP Small-3</v>
      </c>
      <c r="F2225" s="88">
        <f>VLOOKUP(E2225,HD_Odo!$C$2:$D$1381,2,FALSE)</f>
        <v>104183.02</v>
      </c>
      <c r="G2225" s="92" t="str">
        <f>'EMFAC2017EI-2011Class'!H5806</f>
        <v>2024-T6 CAIRP Small-3</v>
      </c>
      <c r="H2225" s="70">
        <f t="shared" si="71"/>
        <v>0.83461783134415513</v>
      </c>
      <c r="J2225" s="13"/>
      <c r="N2225" s="37"/>
      <c r="O2225" s="36"/>
    </row>
    <row r="2226" spans="1:15" ht="13.7" customHeight="1" x14ac:dyDescent="0.25">
      <c r="A2226" s="85">
        <f>'EMFAC2017EI-2011Class'!B5807</f>
        <v>2024</v>
      </c>
      <c r="B2226" s="86" t="str">
        <f>'EMFAC2017EI-2011Class'!C5807</f>
        <v>T6 CAIRP Small</v>
      </c>
      <c r="C2226" s="85">
        <f>'EMFAC2017EI-2011Class'!D5807</f>
        <v>2020</v>
      </c>
      <c r="D2226" s="85">
        <f>'EMFAC2017EI-2011Class'!F5807</f>
        <v>4</v>
      </c>
      <c r="E2226" s="87" t="str">
        <f t="shared" si="70"/>
        <v>T6 CAIRP Small-4</v>
      </c>
      <c r="F2226" s="88">
        <f>VLOOKUP(E2226,HD_Odo!$C$2:$D$1381,2,FALSE)</f>
        <v>129033.02</v>
      </c>
      <c r="G2226" s="92" t="str">
        <f>'EMFAC2017EI-2011Class'!H5807</f>
        <v>2024-T6 CAIRP Small-4</v>
      </c>
      <c r="H2226" s="70">
        <f t="shared" si="71"/>
        <v>0.814570861788942</v>
      </c>
      <c r="J2226" s="13"/>
      <c r="N2226" s="37"/>
      <c r="O2226" s="36"/>
    </row>
    <row r="2227" spans="1:15" ht="13.7" customHeight="1" x14ac:dyDescent="0.25">
      <c r="A2227" s="85">
        <f>'EMFAC2017EI-2011Class'!B5808</f>
        <v>2024</v>
      </c>
      <c r="B2227" s="86" t="str">
        <f>'EMFAC2017EI-2011Class'!C5808</f>
        <v>T6 CAIRP Small</v>
      </c>
      <c r="C2227" s="85">
        <f>'EMFAC2017EI-2011Class'!D5808</f>
        <v>2019</v>
      </c>
      <c r="D2227" s="85">
        <f>'EMFAC2017EI-2011Class'!F5808</f>
        <v>5</v>
      </c>
      <c r="E2227" s="87" t="str">
        <f t="shared" si="70"/>
        <v>T6 CAIRP Small-5</v>
      </c>
      <c r="F2227" s="88">
        <f>VLOOKUP(E2227,HD_Odo!$C$2:$D$1381,2,FALSE)</f>
        <v>152742.01999999999</v>
      </c>
      <c r="G2227" s="92" t="str">
        <f>'EMFAC2017EI-2011Class'!H5808</f>
        <v>2024-T6 CAIRP Small-5</v>
      </c>
      <c r="H2227" s="70">
        <f t="shared" si="71"/>
        <v>0.79869092943101982</v>
      </c>
      <c r="J2227" s="13"/>
      <c r="N2227" s="37"/>
      <c r="O2227" s="36"/>
    </row>
    <row r="2228" spans="1:15" ht="13.7" customHeight="1" x14ac:dyDescent="0.25">
      <c r="A2228" s="85">
        <f>'EMFAC2017EI-2011Class'!B5809</f>
        <v>2024</v>
      </c>
      <c r="B2228" s="86" t="str">
        <f>'EMFAC2017EI-2011Class'!C5809</f>
        <v>T6 CAIRP Small</v>
      </c>
      <c r="C2228" s="85">
        <f>'EMFAC2017EI-2011Class'!D5809</f>
        <v>2018</v>
      </c>
      <c r="D2228" s="85">
        <f>'EMFAC2017EI-2011Class'!F5809</f>
        <v>6</v>
      </c>
      <c r="E2228" s="87" t="str">
        <f t="shared" si="70"/>
        <v>T6 CAIRP Small-6</v>
      </c>
      <c r="F2228" s="88">
        <f>VLOOKUP(E2228,HD_Odo!$C$2:$D$1381,2,FALSE)</f>
        <v>175186.02</v>
      </c>
      <c r="G2228" s="92" t="str">
        <f>'EMFAC2017EI-2011Class'!H5809</f>
        <v>2024-T6 CAIRP Small-6</v>
      </c>
      <c r="H2228" s="70">
        <f t="shared" si="71"/>
        <v>0.78590708732019166</v>
      </c>
      <c r="J2228" s="13"/>
      <c r="N2228" s="37"/>
      <c r="O2228" s="36"/>
    </row>
    <row r="2229" spans="1:15" ht="13.7" customHeight="1" x14ac:dyDescent="0.25">
      <c r="A2229" s="85">
        <f>'EMFAC2017EI-2011Class'!B5810</f>
        <v>2024</v>
      </c>
      <c r="B2229" s="86" t="str">
        <f>'EMFAC2017EI-2011Class'!C5810</f>
        <v>T6 CAIRP Small</v>
      </c>
      <c r="C2229" s="85">
        <f>'EMFAC2017EI-2011Class'!D5810</f>
        <v>2017</v>
      </c>
      <c r="D2229" s="85">
        <f>'EMFAC2017EI-2011Class'!F5810</f>
        <v>7</v>
      </c>
      <c r="E2229" s="87" t="str">
        <f t="shared" si="70"/>
        <v>T6 CAIRP Small-7</v>
      </c>
      <c r="F2229" s="88">
        <f>VLOOKUP(E2229,HD_Odo!$C$2:$D$1381,2,FALSE)</f>
        <v>196337.04</v>
      </c>
      <c r="G2229" s="92" t="str">
        <f>'EMFAC2017EI-2011Class'!H5810</f>
        <v>2024-T6 CAIRP Small-7</v>
      </c>
      <c r="H2229" s="70">
        <f t="shared" si="71"/>
        <v>0.7754528350176273</v>
      </c>
      <c r="J2229" s="13"/>
      <c r="N2229" s="37"/>
      <c r="O2229" s="36"/>
    </row>
    <row r="2230" spans="1:15" ht="13.7" customHeight="1" x14ac:dyDescent="0.25">
      <c r="A2230" s="85">
        <f>'EMFAC2017EI-2011Class'!B5811</f>
        <v>2024</v>
      </c>
      <c r="B2230" s="86" t="str">
        <f>'EMFAC2017EI-2011Class'!C5811</f>
        <v>T6 CAIRP Small</v>
      </c>
      <c r="C2230" s="85">
        <f>'EMFAC2017EI-2011Class'!D5811</f>
        <v>2016</v>
      </c>
      <c r="D2230" s="85">
        <f>'EMFAC2017EI-2011Class'!F5811</f>
        <v>8</v>
      </c>
      <c r="E2230" s="87" t="str">
        <f t="shared" si="70"/>
        <v>T6 CAIRP Small-8</v>
      </c>
      <c r="F2230" s="88">
        <f>VLOOKUP(E2230,HD_Odo!$C$2:$D$1381,2,FALSE)</f>
        <v>216233.04</v>
      </c>
      <c r="G2230" s="92" t="str">
        <f>'EMFAC2017EI-2011Class'!H5811</f>
        <v>2024-T6 CAIRP Small-8</v>
      </c>
      <c r="H2230" s="70">
        <f t="shared" si="71"/>
        <v>0.76677362500841895</v>
      </c>
      <c r="J2230" s="13"/>
      <c r="N2230" s="37"/>
      <c r="O2230" s="36"/>
    </row>
    <row r="2231" spans="1:15" ht="13.7" customHeight="1" x14ac:dyDescent="0.25">
      <c r="A2231" s="85">
        <f>'EMFAC2017EI-2011Class'!B5812</f>
        <v>2024</v>
      </c>
      <c r="B2231" s="86" t="str">
        <f>'EMFAC2017EI-2011Class'!C5812</f>
        <v>T6 CAIRP Small</v>
      </c>
      <c r="C2231" s="85">
        <f>'EMFAC2017EI-2011Class'!D5812</f>
        <v>2015</v>
      </c>
      <c r="D2231" s="85">
        <f>'EMFAC2017EI-2011Class'!F5812</f>
        <v>9</v>
      </c>
      <c r="E2231" s="87" t="str">
        <f t="shared" si="70"/>
        <v>T6 CAIRP Small-9</v>
      </c>
      <c r="F2231" s="88">
        <f>VLOOKUP(E2231,HD_Odo!$C$2:$D$1381,2,FALSE)</f>
        <v>234945.04</v>
      </c>
      <c r="G2231" s="92" t="str">
        <f>'EMFAC2017EI-2011Class'!H5812</f>
        <v>2024-T6 CAIRP Small-9</v>
      </c>
      <c r="H2231" s="70">
        <f t="shared" si="71"/>
        <v>0.75946663796496683</v>
      </c>
      <c r="J2231" s="13"/>
      <c r="N2231" s="37"/>
      <c r="O2231" s="36"/>
    </row>
    <row r="2232" spans="1:15" ht="13.7" customHeight="1" x14ac:dyDescent="0.25">
      <c r="A2232" s="85">
        <f>'EMFAC2017EI-2011Class'!B5813</f>
        <v>2024</v>
      </c>
      <c r="B2232" s="86" t="str">
        <f>'EMFAC2017EI-2011Class'!C5813</f>
        <v>T6 CAIRP Small</v>
      </c>
      <c r="C2232" s="85">
        <f>'EMFAC2017EI-2011Class'!D5813</f>
        <v>2014</v>
      </c>
      <c r="D2232" s="85">
        <f>'EMFAC2017EI-2011Class'!F5813</f>
        <v>10</v>
      </c>
      <c r="E2232" s="87" t="str">
        <f t="shared" si="70"/>
        <v>T6 CAIRP Small-10</v>
      </c>
      <c r="F2232" s="88">
        <f>VLOOKUP(E2232,HD_Odo!$C$2:$D$1381,2,FALSE)</f>
        <v>252551.04000000001</v>
      </c>
      <c r="G2232" s="92" t="str">
        <f>'EMFAC2017EI-2011Class'!H5813</f>
        <v>2024-T6 CAIRP Small-10</v>
      </c>
      <c r="H2232" s="70">
        <f t="shared" si="71"/>
        <v>0.75323859954543448</v>
      </c>
      <c r="J2232" s="13"/>
      <c r="N2232" s="37"/>
      <c r="O2232" s="36"/>
    </row>
    <row r="2233" spans="1:15" ht="13.7" customHeight="1" x14ac:dyDescent="0.25">
      <c r="A2233" s="85">
        <f>'EMFAC2017EI-2011Class'!B5814</f>
        <v>2024</v>
      </c>
      <c r="B2233" s="86" t="str">
        <f>'EMFAC2017EI-2011Class'!C5814</f>
        <v>T6 CAIRP Small</v>
      </c>
      <c r="C2233" s="85">
        <f>'EMFAC2017EI-2011Class'!D5814</f>
        <v>2013</v>
      </c>
      <c r="D2233" s="85">
        <f>'EMFAC2017EI-2011Class'!F5814</f>
        <v>11</v>
      </c>
      <c r="E2233" s="87" t="str">
        <f t="shared" si="70"/>
        <v>T6 CAIRP Small-11</v>
      </c>
      <c r="F2233" s="88">
        <f>VLOOKUP(E2233,HD_Odo!$C$2:$D$1381,2,FALSE)</f>
        <v>269102.03999999998</v>
      </c>
      <c r="G2233" s="92" t="str">
        <f>'EMFAC2017EI-2011Class'!H5814</f>
        <v>2024-T6 CAIRP Small-11</v>
      </c>
      <c r="H2233" s="70">
        <f t="shared" si="71"/>
        <v>0.71770925967692378</v>
      </c>
      <c r="J2233" s="13"/>
      <c r="N2233" s="37"/>
      <c r="O2233" s="36"/>
    </row>
    <row r="2234" spans="1:15" ht="13.7" customHeight="1" x14ac:dyDescent="0.25">
      <c r="A2234" s="85">
        <f>'EMFAC2017EI-2011Class'!B5815</f>
        <v>2024</v>
      </c>
      <c r="B2234" s="86" t="str">
        <f>'EMFAC2017EI-2011Class'!C5815</f>
        <v>T6 CAIRP Small</v>
      </c>
      <c r="C2234" s="85">
        <f>'EMFAC2017EI-2011Class'!D5815</f>
        <v>2012</v>
      </c>
      <c r="D2234" s="85">
        <f>'EMFAC2017EI-2011Class'!F5815</f>
        <v>12</v>
      </c>
      <c r="E2234" s="87" t="str">
        <f t="shared" si="70"/>
        <v>T6 CAIRP Small-12</v>
      </c>
      <c r="F2234" s="88">
        <f>VLOOKUP(E2234,HD_Odo!$C$2:$D$1381,2,FALSE)</f>
        <v>284592.03999999998</v>
      </c>
      <c r="G2234" s="92" t="str">
        <f>'EMFAC2017EI-2011Class'!H5815</f>
        <v>2024-T6 CAIRP Small-12</v>
      </c>
      <c r="H2234" s="70">
        <f t="shared" si="71"/>
        <v>0.71392649198603098</v>
      </c>
      <c r="J2234" s="13"/>
      <c r="N2234" s="37"/>
      <c r="O2234" s="36"/>
    </row>
    <row r="2235" spans="1:15" ht="13.7" customHeight="1" x14ac:dyDescent="0.25">
      <c r="A2235" s="85">
        <f>'EMFAC2017EI-2011Class'!B5816</f>
        <v>2024</v>
      </c>
      <c r="B2235" s="86" t="str">
        <f>'EMFAC2017EI-2011Class'!C5816</f>
        <v>T6 Instate Construction Heavy</v>
      </c>
      <c r="C2235" s="85">
        <f>'EMFAC2017EI-2011Class'!D5816</f>
        <v>2025</v>
      </c>
      <c r="D2235" s="85">
        <f>'EMFAC2017EI-2011Class'!F5816</f>
        <v>-1</v>
      </c>
      <c r="E2235" s="87" t="str">
        <f t="shared" si="70"/>
        <v>T6 Instate Construction Heavy--1</v>
      </c>
      <c r="F2235" s="88">
        <f>VLOOKUP(E2235,HD_Odo!$C$2:$D$1381,2,FALSE)</f>
        <v>0</v>
      </c>
      <c r="G2235" s="92" t="str">
        <f>'EMFAC2017EI-2011Class'!H5816</f>
        <v>2024-T6 Instate Construction Heavy--1</v>
      </c>
      <c r="H2235" s="70">
        <f t="shared" si="71"/>
        <v>1</v>
      </c>
      <c r="J2235" s="13"/>
      <c r="N2235" s="37"/>
      <c r="O2235" s="36"/>
    </row>
    <row r="2236" spans="1:15" ht="13.7" customHeight="1" x14ac:dyDescent="0.25">
      <c r="A2236" s="85">
        <f>'EMFAC2017EI-2011Class'!B5817</f>
        <v>2024</v>
      </c>
      <c r="B2236" s="86" t="str">
        <f>'EMFAC2017EI-2011Class'!C5817</f>
        <v>T6 Instate Construction Heavy</v>
      </c>
      <c r="C2236" s="85">
        <f>'EMFAC2017EI-2011Class'!D5817</f>
        <v>2024</v>
      </c>
      <c r="D2236" s="85">
        <f>'EMFAC2017EI-2011Class'!F5817</f>
        <v>0</v>
      </c>
      <c r="E2236" s="87" t="str">
        <f t="shared" si="70"/>
        <v>T6 Instate Construction Heavy-0</v>
      </c>
      <c r="F2236" s="88">
        <f>VLOOKUP(E2236,HD_Odo!$C$2:$D$1381,2,FALSE)</f>
        <v>26110</v>
      </c>
      <c r="G2236" s="92" t="str">
        <f>'EMFAC2017EI-2011Class'!H5817</f>
        <v>2024-T6 Instate Construction Heavy-0</v>
      </c>
      <c r="H2236" s="70">
        <f t="shared" si="71"/>
        <v>0.93825727918914692</v>
      </c>
      <c r="J2236" s="13"/>
      <c r="N2236" s="37"/>
      <c r="O2236" s="36"/>
    </row>
    <row r="2237" spans="1:15" ht="13.7" customHeight="1" x14ac:dyDescent="0.25">
      <c r="A2237" s="85">
        <f>'EMFAC2017EI-2011Class'!B5818</f>
        <v>2024</v>
      </c>
      <c r="B2237" s="86" t="str">
        <f>'EMFAC2017EI-2011Class'!C5818</f>
        <v>T6 Instate Construction Heavy</v>
      </c>
      <c r="C2237" s="85">
        <f>'EMFAC2017EI-2011Class'!D5818</f>
        <v>2023</v>
      </c>
      <c r="D2237" s="85">
        <f>'EMFAC2017EI-2011Class'!F5818</f>
        <v>1</v>
      </c>
      <c r="E2237" s="87" t="str">
        <f t="shared" si="70"/>
        <v>T6 Instate Construction Heavy-1</v>
      </c>
      <c r="F2237" s="88">
        <f>VLOOKUP(E2237,HD_Odo!$C$2:$D$1381,2,FALSE)</f>
        <v>52220.02</v>
      </c>
      <c r="G2237" s="92" t="str">
        <f>'EMFAC2017EI-2011Class'!H5818</f>
        <v>2024-T6 Instate Construction Heavy-1</v>
      </c>
      <c r="H2237" s="70">
        <f t="shared" si="71"/>
        <v>0.89389069172090818</v>
      </c>
      <c r="J2237" s="13"/>
      <c r="N2237" s="37"/>
      <c r="O2237" s="36"/>
    </row>
    <row r="2238" spans="1:15" ht="13.7" customHeight="1" x14ac:dyDescent="0.25">
      <c r="A2238" s="85">
        <f>'EMFAC2017EI-2011Class'!B5819</f>
        <v>2024</v>
      </c>
      <c r="B2238" s="86" t="str">
        <f>'EMFAC2017EI-2011Class'!C5819</f>
        <v>T6 Instate Construction Heavy</v>
      </c>
      <c r="C2238" s="85">
        <f>'EMFAC2017EI-2011Class'!D5819</f>
        <v>2022</v>
      </c>
      <c r="D2238" s="85">
        <f>'EMFAC2017EI-2011Class'!F5819</f>
        <v>2</v>
      </c>
      <c r="E2238" s="87" t="str">
        <f t="shared" si="70"/>
        <v>T6 Instate Construction Heavy-2</v>
      </c>
      <c r="F2238" s="88">
        <f>VLOOKUP(E2238,HD_Odo!$C$2:$D$1381,2,FALSE)</f>
        <v>78443.02</v>
      </c>
      <c r="G2238" s="92" t="str">
        <f>'EMFAC2017EI-2011Class'!H5819</f>
        <v>2024-T6 Instate Construction Heavy-2</v>
      </c>
      <c r="H2238" s="70">
        <f t="shared" si="71"/>
        <v>0.86034319683085159</v>
      </c>
      <c r="J2238" s="13"/>
      <c r="N2238" s="37"/>
      <c r="O2238" s="36"/>
    </row>
    <row r="2239" spans="1:15" ht="13.7" customHeight="1" x14ac:dyDescent="0.25">
      <c r="A2239" s="85">
        <f>'EMFAC2017EI-2011Class'!B5820</f>
        <v>2024</v>
      </c>
      <c r="B2239" s="86" t="str">
        <f>'EMFAC2017EI-2011Class'!C5820</f>
        <v>T6 Instate Construction Heavy</v>
      </c>
      <c r="C2239" s="85">
        <f>'EMFAC2017EI-2011Class'!D5820</f>
        <v>2021</v>
      </c>
      <c r="D2239" s="85">
        <f>'EMFAC2017EI-2011Class'!F5820</f>
        <v>3</v>
      </c>
      <c r="E2239" s="87" t="str">
        <f t="shared" si="70"/>
        <v>T6 Instate Construction Heavy-3</v>
      </c>
      <c r="F2239" s="88">
        <f>VLOOKUP(E2239,HD_Odo!$C$2:$D$1381,2,FALSE)</f>
        <v>104183.02</v>
      </c>
      <c r="G2239" s="92" t="str">
        <f>'EMFAC2017EI-2011Class'!H5820</f>
        <v>2024-T6 Instate Construction Heavy-3</v>
      </c>
      <c r="H2239" s="70">
        <f t="shared" si="71"/>
        <v>0.83461783134415513</v>
      </c>
      <c r="J2239" s="13"/>
      <c r="N2239" s="37"/>
      <c r="O2239" s="36"/>
    </row>
    <row r="2240" spans="1:15" ht="13.7" customHeight="1" x14ac:dyDescent="0.25">
      <c r="A2240" s="85">
        <f>'EMFAC2017EI-2011Class'!B5821</f>
        <v>2024</v>
      </c>
      <c r="B2240" s="86" t="str">
        <f>'EMFAC2017EI-2011Class'!C5821</f>
        <v>T6 Instate Construction Heavy</v>
      </c>
      <c r="C2240" s="85">
        <f>'EMFAC2017EI-2011Class'!D5821</f>
        <v>2020</v>
      </c>
      <c r="D2240" s="85">
        <f>'EMFAC2017EI-2011Class'!F5821</f>
        <v>4</v>
      </c>
      <c r="E2240" s="87" t="str">
        <f t="shared" si="70"/>
        <v>T6 Instate Construction Heavy-4</v>
      </c>
      <c r="F2240" s="88">
        <f>VLOOKUP(E2240,HD_Odo!$C$2:$D$1381,2,FALSE)</f>
        <v>129033.02</v>
      </c>
      <c r="G2240" s="92" t="str">
        <f>'EMFAC2017EI-2011Class'!H5821</f>
        <v>2024-T6 Instate Construction Heavy-4</v>
      </c>
      <c r="H2240" s="70">
        <f t="shared" si="71"/>
        <v>0.814570861788942</v>
      </c>
      <c r="J2240" s="13"/>
      <c r="N2240" s="37"/>
      <c r="O2240" s="36"/>
    </row>
    <row r="2241" spans="1:15" ht="13.7" customHeight="1" x14ac:dyDescent="0.25">
      <c r="A2241" s="85">
        <f>'EMFAC2017EI-2011Class'!B5822</f>
        <v>2024</v>
      </c>
      <c r="B2241" s="86" t="str">
        <f>'EMFAC2017EI-2011Class'!C5822</f>
        <v>T6 Instate Construction Heavy</v>
      </c>
      <c r="C2241" s="85">
        <f>'EMFAC2017EI-2011Class'!D5822</f>
        <v>2019</v>
      </c>
      <c r="D2241" s="85">
        <f>'EMFAC2017EI-2011Class'!F5822</f>
        <v>5</v>
      </c>
      <c r="E2241" s="87" t="str">
        <f t="shared" si="70"/>
        <v>T6 Instate Construction Heavy-5</v>
      </c>
      <c r="F2241" s="88">
        <f>VLOOKUP(E2241,HD_Odo!$C$2:$D$1381,2,FALSE)</f>
        <v>152742.01999999999</v>
      </c>
      <c r="G2241" s="92" t="str">
        <f>'EMFAC2017EI-2011Class'!H5822</f>
        <v>2024-T6 Instate Construction Heavy-5</v>
      </c>
      <c r="H2241" s="70">
        <f t="shared" si="71"/>
        <v>0.79869092943101982</v>
      </c>
      <c r="J2241" s="13"/>
      <c r="N2241" s="37"/>
      <c r="O2241" s="36"/>
    </row>
    <row r="2242" spans="1:15" ht="13.7" customHeight="1" x14ac:dyDescent="0.25">
      <c r="A2242" s="85">
        <f>'EMFAC2017EI-2011Class'!B5823</f>
        <v>2024</v>
      </c>
      <c r="B2242" s="86" t="str">
        <f>'EMFAC2017EI-2011Class'!C5823</f>
        <v>T6 Instate Construction Heavy</v>
      </c>
      <c r="C2242" s="85">
        <f>'EMFAC2017EI-2011Class'!D5823</f>
        <v>2018</v>
      </c>
      <c r="D2242" s="85">
        <f>'EMFAC2017EI-2011Class'!F5823</f>
        <v>6</v>
      </c>
      <c r="E2242" s="87" t="str">
        <f t="shared" si="70"/>
        <v>T6 Instate Construction Heavy-6</v>
      </c>
      <c r="F2242" s="88">
        <f>VLOOKUP(E2242,HD_Odo!$C$2:$D$1381,2,FALSE)</f>
        <v>175186.02</v>
      </c>
      <c r="G2242" s="92" t="str">
        <f>'EMFAC2017EI-2011Class'!H5823</f>
        <v>2024-T6 Instate Construction Heavy-6</v>
      </c>
      <c r="H2242" s="70">
        <f t="shared" si="71"/>
        <v>0.78590708732019166</v>
      </c>
      <c r="J2242" s="13"/>
      <c r="N2242" s="37"/>
      <c r="O2242" s="36"/>
    </row>
    <row r="2243" spans="1:15" ht="13.7" customHeight="1" x14ac:dyDescent="0.25">
      <c r="A2243" s="85">
        <f>'EMFAC2017EI-2011Class'!B5824</f>
        <v>2024</v>
      </c>
      <c r="B2243" s="86" t="str">
        <f>'EMFAC2017EI-2011Class'!C5824</f>
        <v>T6 Instate Construction Heavy</v>
      </c>
      <c r="C2243" s="85">
        <f>'EMFAC2017EI-2011Class'!D5824</f>
        <v>2017</v>
      </c>
      <c r="D2243" s="85">
        <f>'EMFAC2017EI-2011Class'!F5824</f>
        <v>7</v>
      </c>
      <c r="E2243" s="87" t="str">
        <f t="shared" si="70"/>
        <v>T6 Instate Construction Heavy-7</v>
      </c>
      <c r="F2243" s="88">
        <f>VLOOKUP(E2243,HD_Odo!$C$2:$D$1381,2,FALSE)</f>
        <v>196337.04</v>
      </c>
      <c r="G2243" s="92" t="str">
        <f>'EMFAC2017EI-2011Class'!H5824</f>
        <v>2024-T6 Instate Construction Heavy-7</v>
      </c>
      <c r="H2243" s="70">
        <f t="shared" si="71"/>
        <v>0.7754528350176273</v>
      </c>
      <c r="J2243" s="13"/>
      <c r="N2243" s="37"/>
      <c r="O2243" s="36"/>
    </row>
    <row r="2244" spans="1:15" ht="13.7" customHeight="1" x14ac:dyDescent="0.25">
      <c r="A2244" s="85">
        <f>'EMFAC2017EI-2011Class'!B5825</f>
        <v>2024</v>
      </c>
      <c r="B2244" s="86" t="str">
        <f>'EMFAC2017EI-2011Class'!C5825</f>
        <v>T6 Instate Construction Heavy</v>
      </c>
      <c r="C2244" s="85">
        <f>'EMFAC2017EI-2011Class'!D5825</f>
        <v>2016</v>
      </c>
      <c r="D2244" s="85">
        <f>'EMFAC2017EI-2011Class'!F5825</f>
        <v>8</v>
      </c>
      <c r="E2244" s="87" t="str">
        <f t="shared" si="70"/>
        <v>T6 Instate Construction Heavy-8</v>
      </c>
      <c r="F2244" s="88">
        <f>VLOOKUP(E2244,HD_Odo!$C$2:$D$1381,2,FALSE)</f>
        <v>216233.04</v>
      </c>
      <c r="G2244" s="92" t="str">
        <f>'EMFAC2017EI-2011Class'!H5825</f>
        <v>2024-T6 Instate Construction Heavy-8</v>
      </c>
      <c r="H2244" s="70">
        <f t="shared" si="71"/>
        <v>0.76677362500841895</v>
      </c>
      <c r="J2244" s="13"/>
      <c r="N2244" s="37"/>
      <c r="O2244" s="36"/>
    </row>
    <row r="2245" spans="1:15" ht="13.7" customHeight="1" x14ac:dyDescent="0.25">
      <c r="A2245" s="85">
        <f>'EMFAC2017EI-2011Class'!B5826</f>
        <v>2024</v>
      </c>
      <c r="B2245" s="86" t="str">
        <f>'EMFAC2017EI-2011Class'!C5826</f>
        <v>T6 Instate Construction Heavy</v>
      </c>
      <c r="C2245" s="85">
        <f>'EMFAC2017EI-2011Class'!D5826</f>
        <v>2015</v>
      </c>
      <c r="D2245" s="85">
        <f>'EMFAC2017EI-2011Class'!F5826</f>
        <v>9</v>
      </c>
      <c r="E2245" s="87" t="str">
        <f t="shared" si="70"/>
        <v>T6 Instate Construction Heavy-9</v>
      </c>
      <c r="F2245" s="88">
        <f>VLOOKUP(E2245,HD_Odo!$C$2:$D$1381,2,FALSE)</f>
        <v>234945.04</v>
      </c>
      <c r="G2245" s="92" t="str">
        <f>'EMFAC2017EI-2011Class'!H5826</f>
        <v>2024-T6 Instate Construction Heavy-9</v>
      </c>
      <c r="H2245" s="70">
        <f t="shared" si="71"/>
        <v>0.75946663796496683</v>
      </c>
      <c r="J2245" s="13"/>
      <c r="N2245" s="37"/>
      <c r="O2245" s="36"/>
    </row>
    <row r="2246" spans="1:15" ht="13.7" customHeight="1" x14ac:dyDescent="0.25">
      <c r="A2246" s="85">
        <f>'EMFAC2017EI-2011Class'!B5827</f>
        <v>2024</v>
      </c>
      <c r="B2246" s="86" t="str">
        <f>'EMFAC2017EI-2011Class'!C5827</f>
        <v>T6 Instate Construction Heavy</v>
      </c>
      <c r="C2246" s="85">
        <f>'EMFAC2017EI-2011Class'!D5827</f>
        <v>2014</v>
      </c>
      <c r="D2246" s="85">
        <f>'EMFAC2017EI-2011Class'!F5827</f>
        <v>10</v>
      </c>
      <c r="E2246" s="87" t="str">
        <f t="shared" si="70"/>
        <v>T6 Instate Construction Heavy-10</v>
      </c>
      <c r="F2246" s="88">
        <f>VLOOKUP(E2246,HD_Odo!$C$2:$D$1381,2,FALSE)</f>
        <v>252551.04000000001</v>
      </c>
      <c r="G2246" s="92" t="str">
        <f>'EMFAC2017EI-2011Class'!H5827</f>
        <v>2024-T6 Instate Construction Heavy-10</v>
      </c>
      <c r="H2246" s="70">
        <f t="shared" si="71"/>
        <v>0.75323859954543448</v>
      </c>
      <c r="J2246" s="13"/>
      <c r="N2246" s="37"/>
      <c r="O2246" s="36"/>
    </row>
    <row r="2247" spans="1:15" ht="13.7" customHeight="1" x14ac:dyDescent="0.25">
      <c r="A2247" s="85">
        <f>'EMFAC2017EI-2011Class'!B5828</f>
        <v>2024</v>
      </c>
      <c r="B2247" s="86" t="str">
        <f>'EMFAC2017EI-2011Class'!C5828</f>
        <v>T6 Instate Construction Heavy</v>
      </c>
      <c r="C2247" s="85">
        <f>'EMFAC2017EI-2011Class'!D5828</f>
        <v>2013</v>
      </c>
      <c r="D2247" s="85">
        <f>'EMFAC2017EI-2011Class'!F5828</f>
        <v>11</v>
      </c>
      <c r="E2247" s="87" t="str">
        <f t="shared" si="70"/>
        <v>T6 Instate Construction Heavy-11</v>
      </c>
      <c r="F2247" s="88">
        <f>VLOOKUP(E2247,HD_Odo!$C$2:$D$1381,2,FALSE)</f>
        <v>269102.03999999998</v>
      </c>
      <c r="G2247" s="92" t="str">
        <f>'EMFAC2017EI-2011Class'!H5828</f>
        <v>2024-T6 Instate Construction Heavy-11</v>
      </c>
      <c r="H2247" s="70">
        <f t="shared" si="71"/>
        <v>0.71770925967692378</v>
      </c>
      <c r="J2247" s="13"/>
      <c r="N2247" s="37"/>
      <c r="O2247" s="36"/>
    </row>
    <row r="2248" spans="1:15" ht="13.7" customHeight="1" x14ac:dyDescent="0.25">
      <c r="A2248" s="85">
        <f>'EMFAC2017EI-2011Class'!B5829</f>
        <v>2024</v>
      </c>
      <c r="B2248" s="86" t="str">
        <f>'EMFAC2017EI-2011Class'!C5829</f>
        <v>T6 Instate Construction Heavy</v>
      </c>
      <c r="C2248" s="85">
        <f>'EMFAC2017EI-2011Class'!D5829</f>
        <v>2012</v>
      </c>
      <c r="D2248" s="85">
        <f>'EMFAC2017EI-2011Class'!F5829</f>
        <v>12</v>
      </c>
      <c r="E2248" s="87" t="str">
        <f t="shared" si="70"/>
        <v>T6 Instate Construction Heavy-12</v>
      </c>
      <c r="F2248" s="88">
        <f>VLOOKUP(E2248,HD_Odo!$C$2:$D$1381,2,FALSE)</f>
        <v>284592.03999999998</v>
      </c>
      <c r="G2248" s="92" t="str">
        <f>'EMFAC2017EI-2011Class'!H5829</f>
        <v>2024-T6 Instate Construction Heavy-12</v>
      </c>
      <c r="H2248" s="70">
        <f t="shared" si="71"/>
        <v>0.71392649198603098</v>
      </c>
      <c r="J2248" s="13"/>
      <c r="N2248" s="37"/>
      <c r="O2248" s="36"/>
    </row>
    <row r="2249" spans="1:15" ht="13.7" customHeight="1" x14ac:dyDescent="0.25">
      <c r="A2249" s="85">
        <f>'EMFAC2017EI-2011Class'!B5830</f>
        <v>2024</v>
      </c>
      <c r="B2249" s="86" t="str">
        <f>'EMFAC2017EI-2011Class'!C5830</f>
        <v>T6 Instate Construction Heavy</v>
      </c>
      <c r="C2249" s="85">
        <f>'EMFAC2017EI-2011Class'!D5830</f>
        <v>2011</v>
      </c>
      <c r="D2249" s="85">
        <f>'EMFAC2017EI-2011Class'!F5830</f>
        <v>13</v>
      </c>
      <c r="E2249" s="87" t="str">
        <f t="shared" si="70"/>
        <v>T6 Instate Construction Heavy-13</v>
      </c>
      <c r="F2249" s="88">
        <f>VLOOKUP(E2249,HD_Odo!$C$2:$D$1381,2,FALSE)</f>
        <v>298930.03999999998</v>
      </c>
      <c r="G2249" s="92" t="str">
        <f>'EMFAC2017EI-2011Class'!H5830</f>
        <v>2024-T6 Instate Construction Heavy-13</v>
      </c>
      <c r="H2249" s="70">
        <f t="shared" si="71"/>
        <v>0.71069612489486889</v>
      </c>
      <c r="J2249" s="13"/>
      <c r="N2249" s="37"/>
      <c r="O2249" s="36"/>
    </row>
    <row r="2250" spans="1:15" ht="13.7" customHeight="1" x14ac:dyDescent="0.25">
      <c r="A2250" s="85">
        <f>'EMFAC2017EI-2011Class'!B5831</f>
        <v>2024</v>
      </c>
      <c r="B2250" s="86" t="str">
        <f>'EMFAC2017EI-2011Class'!C5831</f>
        <v>T6 Instate Construction Heavy</v>
      </c>
      <c r="C2250" s="85">
        <f>'EMFAC2017EI-2011Class'!D5831</f>
        <v>2010</v>
      </c>
      <c r="D2250" s="85">
        <f>'EMFAC2017EI-2011Class'!F5831</f>
        <v>14</v>
      </c>
      <c r="E2250" s="87" t="str">
        <f t="shared" si="70"/>
        <v>T6 Instate Construction Heavy-14</v>
      </c>
      <c r="F2250" s="88">
        <f>VLOOKUP(E2250,HD_Odo!$C$2:$D$1381,2,FALSE)</f>
        <v>311906.03999999998</v>
      </c>
      <c r="G2250" s="92" t="str">
        <f>'EMFAC2017EI-2011Class'!H5831</f>
        <v>2024-T6 Instate Construction Heavy-14</v>
      </c>
      <c r="H2250" s="70">
        <f t="shared" si="71"/>
        <v>0.75031208358071233</v>
      </c>
      <c r="J2250" s="13"/>
      <c r="N2250" s="37"/>
      <c r="O2250" s="36"/>
    </row>
    <row r="2251" spans="1:15" ht="13.7" customHeight="1" x14ac:dyDescent="0.25">
      <c r="A2251" s="85">
        <f>'EMFAC2017EI-2011Class'!B5832</f>
        <v>2024</v>
      </c>
      <c r="B2251" s="86" t="str">
        <f>'EMFAC2017EI-2011Class'!C5832</f>
        <v>T6 Instate Construction Heavy</v>
      </c>
      <c r="C2251" s="85">
        <f>'EMFAC2017EI-2011Class'!D5832</f>
        <v>2009</v>
      </c>
      <c r="D2251" s="85">
        <f>'EMFAC2017EI-2011Class'!F5832</f>
        <v>15</v>
      </c>
      <c r="E2251" s="87" t="str">
        <f t="shared" ref="E2251:E2314" si="72">CONCATENATE(B2251,"-",D2251)</f>
        <v>T6 Instate Construction Heavy-15</v>
      </c>
      <c r="F2251" s="88">
        <f>VLOOKUP(E2251,HD_Odo!$C$2:$D$1381,2,FALSE)</f>
        <v>323163.03999999998</v>
      </c>
      <c r="G2251" s="92" t="str">
        <f>'EMFAC2017EI-2011Class'!H5832</f>
        <v>2024-T6 Instate Construction Heavy-15</v>
      </c>
      <c r="H2251" s="70">
        <f t="shared" si="71"/>
        <v>0.74701377527612456</v>
      </c>
      <c r="J2251" s="13"/>
      <c r="N2251" s="37"/>
      <c r="O2251" s="36"/>
    </row>
    <row r="2252" spans="1:15" ht="13.7" customHeight="1" x14ac:dyDescent="0.25">
      <c r="A2252" s="85">
        <f>'EMFAC2017EI-2011Class'!B5833</f>
        <v>2024</v>
      </c>
      <c r="B2252" s="86" t="str">
        <f>'EMFAC2017EI-2011Class'!C5833</f>
        <v>T6 Instate Construction Heavy</v>
      </c>
      <c r="C2252" s="85">
        <f>'EMFAC2017EI-2011Class'!D5833</f>
        <v>2008</v>
      </c>
      <c r="D2252" s="85">
        <f>'EMFAC2017EI-2011Class'!F5833</f>
        <v>16</v>
      </c>
      <c r="E2252" s="87" t="str">
        <f t="shared" si="72"/>
        <v>T6 Instate Construction Heavy-16</v>
      </c>
      <c r="F2252" s="88">
        <f>VLOOKUP(E2252,HD_Odo!$C$2:$D$1381,2,FALSE)</f>
        <v>334374.03999999998</v>
      </c>
      <c r="G2252" s="92" t="str">
        <f>'EMFAC2017EI-2011Class'!H5833</f>
        <v>2024-T6 Instate Construction Heavy-16</v>
      </c>
      <c r="H2252" s="70">
        <f t="shared" ref="H2252:H2315" si="73">IF(C2252&lt;1994,1,IF(C2252&lt;2004,($AC$3+$AD$3*(F2252/10000))/($E$3+$F$3*(F2252/10000)),IF(C2252&lt;2008,($AC$4+$AD$4*(F2252/10000))/($E$4+$F$4*(F2252/10000)),IF(C2252&lt;2011,($AC$5+$AD$5*(F2252/10000))/($E$5+$F$5*(F2252/10000)),IF(C2252&lt;2014,($AC$6+$AD$6*(F2252/10000))/($E$6+$F$6*(F2252/10000)),($AC$7+$AD$7*(F2252/10000))/($E$7+$F$7*(F2252/10000)))))))</f>
        <v>0.7438706185069961</v>
      </c>
      <c r="J2252" s="13"/>
      <c r="N2252" s="37"/>
      <c r="O2252" s="36"/>
    </row>
    <row r="2253" spans="1:15" ht="13.7" customHeight="1" x14ac:dyDescent="0.25">
      <c r="A2253" s="85">
        <f>'EMFAC2017EI-2011Class'!B5834</f>
        <v>2024</v>
      </c>
      <c r="B2253" s="86" t="str">
        <f>'EMFAC2017EI-2011Class'!C5834</f>
        <v>T6 Instate Construction Heavy</v>
      </c>
      <c r="C2253" s="85">
        <f>'EMFAC2017EI-2011Class'!D5834</f>
        <v>2007</v>
      </c>
      <c r="D2253" s="85">
        <f>'EMFAC2017EI-2011Class'!F5834</f>
        <v>17</v>
      </c>
      <c r="E2253" s="87" t="str">
        <f t="shared" si="72"/>
        <v>T6 Instate Construction Heavy-17</v>
      </c>
      <c r="F2253" s="88">
        <f>VLOOKUP(E2253,HD_Odo!$C$2:$D$1381,2,FALSE)</f>
        <v>345539.04</v>
      </c>
      <c r="G2253" s="92" t="str">
        <f>'EMFAC2017EI-2011Class'!H5834</f>
        <v>2024-T6 Instate Construction Heavy-17</v>
      </c>
      <c r="H2253" s="70">
        <f t="shared" si="73"/>
        <v>0.84745831079722778</v>
      </c>
      <c r="J2253" s="13"/>
      <c r="N2253" s="37"/>
      <c r="O2253" s="36"/>
    </row>
    <row r="2254" spans="1:15" ht="13.7" customHeight="1" x14ac:dyDescent="0.25">
      <c r="A2254" s="85">
        <f>'EMFAC2017EI-2011Class'!B5835</f>
        <v>2024</v>
      </c>
      <c r="B2254" s="86" t="str">
        <f>'EMFAC2017EI-2011Class'!C5835</f>
        <v>T6 Instate Construction Heavy</v>
      </c>
      <c r="C2254" s="85">
        <f>'EMFAC2017EI-2011Class'!D5835</f>
        <v>2006</v>
      </c>
      <c r="D2254" s="85">
        <f>'EMFAC2017EI-2011Class'!F5835</f>
        <v>18</v>
      </c>
      <c r="E2254" s="87" t="str">
        <f t="shared" si="72"/>
        <v>T6 Instate Construction Heavy-18</v>
      </c>
      <c r="F2254" s="88">
        <f>VLOOKUP(E2254,HD_Odo!$C$2:$D$1381,2,FALSE)</f>
        <v>356652.04</v>
      </c>
      <c r="G2254" s="92" t="str">
        <f>'EMFAC2017EI-2011Class'!H5835</f>
        <v>2024-T6 Instate Construction Heavy-18</v>
      </c>
      <c r="H2254" s="70">
        <f t="shared" si="73"/>
        <v>0.84538789298020156</v>
      </c>
      <c r="J2254" s="13"/>
      <c r="N2254" s="37"/>
      <c r="O2254" s="36"/>
    </row>
    <row r="2255" spans="1:15" ht="13.7" customHeight="1" x14ac:dyDescent="0.25">
      <c r="A2255" s="85">
        <f>'EMFAC2017EI-2011Class'!B5836</f>
        <v>2024</v>
      </c>
      <c r="B2255" s="86" t="str">
        <f>'EMFAC2017EI-2011Class'!C5836</f>
        <v>T6 Instate Construction Heavy</v>
      </c>
      <c r="C2255" s="85">
        <f>'EMFAC2017EI-2011Class'!D5836</f>
        <v>2005</v>
      </c>
      <c r="D2255" s="85">
        <f>'EMFAC2017EI-2011Class'!F5836</f>
        <v>19</v>
      </c>
      <c r="E2255" s="87" t="str">
        <f t="shared" si="72"/>
        <v>T6 Instate Construction Heavy-19</v>
      </c>
      <c r="F2255" s="88">
        <f>VLOOKUP(E2255,HD_Odo!$C$2:$D$1381,2,FALSE)</f>
        <v>367703.03999999998</v>
      </c>
      <c r="G2255" s="92" t="str">
        <f>'EMFAC2017EI-2011Class'!H5836</f>
        <v>2024-T6 Instate Construction Heavy-19</v>
      </c>
      <c r="H2255" s="70">
        <f t="shared" si="73"/>
        <v>0.84340167585734838</v>
      </c>
      <c r="J2255" s="13"/>
      <c r="N2255" s="37"/>
      <c r="O2255" s="36"/>
    </row>
    <row r="2256" spans="1:15" ht="13.7" customHeight="1" x14ac:dyDescent="0.25">
      <c r="A2256" s="85">
        <f>'EMFAC2017EI-2011Class'!B5837</f>
        <v>2024</v>
      </c>
      <c r="B2256" s="86" t="str">
        <f>'EMFAC2017EI-2011Class'!C5837</f>
        <v>T6 Instate Construction Heavy</v>
      </c>
      <c r="C2256" s="85">
        <f>'EMFAC2017EI-2011Class'!D5837</f>
        <v>2004</v>
      </c>
      <c r="D2256" s="85">
        <f>'EMFAC2017EI-2011Class'!F5837</f>
        <v>20</v>
      </c>
      <c r="E2256" s="87" t="str">
        <f t="shared" si="72"/>
        <v>T6 Instate Construction Heavy-20</v>
      </c>
      <c r="F2256" s="88">
        <f>VLOOKUP(E2256,HD_Odo!$C$2:$D$1381,2,FALSE)</f>
        <v>378676.04</v>
      </c>
      <c r="G2256" s="92" t="str">
        <f>'EMFAC2017EI-2011Class'!H5837</f>
        <v>2024-T6 Instate Construction Heavy-20</v>
      </c>
      <c r="H2256" s="70">
        <f t="shared" si="73"/>
        <v>0.84149744243660629</v>
      </c>
      <c r="J2256" s="13"/>
      <c r="N2256" s="37"/>
      <c r="O2256" s="36"/>
    </row>
    <row r="2257" spans="1:15" ht="13.7" customHeight="1" x14ac:dyDescent="0.25">
      <c r="A2257" s="85">
        <f>'EMFAC2017EI-2011Class'!B5838</f>
        <v>2024</v>
      </c>
      <c r="B2257" s="86" t="str">
        <f>'EMFAC2017EI-2011Class'!C5838</f>
        <v>T6 Instate Construction Heavy</v>
      </c>
      <c r="C2257" s="85">
        <f>'EMFAC2017EI-2011Class'!D5838</f>
        <v>2003</v>
      </c>
      <c r="D2257" s="85">
        <f>'EMFAC2017EI-2011Class'!F5838</f>
        <v>21</v>
      </c>
      <c r="E2257" s="87" t="str">
        <f t="shared" si="72"/>
        <v>T6 Instate Construction Heavy-21</v>
      </c>
      <c r="F2257" s="88">
        <f>VLOOKUP(E2257,HD_Odo!$C$2:$D$1381,2,FALSE)</f>
        <v>389550.04</v>
      </c>
      <c r="G2257" s="92" t="str">
        <f>'EMFAC2017EI-2011Class'!H5838</f>
        <v>2024-T6 Instate Construction Heavy-21</v>
      </c>
      <c r="H2257" s="70">
        <f t="shared" si="73"/>
        <v>0.90135263917473973</v>
      </c>
      <c r="J2257" s="13"/>
      <c r="N2257" s="37"/>
      <c r="O2257" s="36"/>
    </row>
    <row r="2258" spans="1:15" ht="13.7" customHeight="1" x14ac:dyDescent="0.25">
      <c r="A2258" s="85">
        <f>'EMFAC2017EI-2011Class'!B5839</f>
        <v>2024</v>
      </c>
      <c r="B2258" s="86" t="str">
        <f>'EMFAC2017EI-2011Class'!C5839</f>
        <v>T6 Instate Construction Heavy</v>
      </c>
      <c r="C2258" s="85">
        <f>'EMFAC2017EI-2011Class'!D5839</f>
        <v>2002</v>
      </c>
      <c r="D2258" s="85">
        <f>'EMFAC2017EI-2011Class'!F5839</f>
        <v>22</v>
      </c>
      <c r="E2258" s="87" t="str">
        <f t="shared" si="72"/>
        <v>T6 Instate Construction Heavy-22</v>
      </c>
      <c r="F2258" s="88">
        <f>VLOOKUP(E2258,HD_Odo!$C$2:$D$1381,2,FALSE)</f>
        <v>400000</v>
      </c>
      <c r="G2258" s="92" t="str">
        <f>'EMFAC2017EI-2011Class'!H5839</f>
        <v>2024-T6 Instate Construction Heavy-22</v>
      </c>
      <c r="H2258" s="70">
        <f t="shared" si="73"/>
        <v>0.90038933773133534</v>
      </c>
      <c r="J2258" s="13"/>
      <c r="N2258" s="37"/>
      <c r="O2258" s="36"/>
    </row>
    <row r="2259" spans="1:15" ht="13.7" customHeight="1" x14ac:dyDescent="0.25">
      <c r="A2259" s="85">
        <f>'EMFAC2017EI-2011Class'!B5840</f>
        <v>2024</v>
      </c>
      <c r="B2259" s="86" t="str">
        <f>'EMFAC2017EI-2011Class'!C5840</f>
        <v>T6 Instate Construction Heavy</v>
      </c>
      <c r="C2259" s="85">
        <f>'EMFAC2017EI-2011Class'!D5840</f>
        <v>2001</v>
      </c>
      <c r="D2259" s="85">
        <f>'EMFAC2017EI-2011Class'!F5840</f>
        <v>23</v>
      </c>
      <c r="E2259" s="87" t="str">
        <f t="shared" si="72"/>
        <v>T6 Instate Construction Heavy-23</v>
      </c>
      <c r="F2259" s="88">
        <f>VLOOKUP(E2259,HD_Odo!$C$2:$D$1381,2,FALSE)</f>
        <v>400000</v>
      </c>
      <c r="G2259" s="92" t="str">
        <f>'EMFAC2017EI-2011Class'!H5840</f>
        <v>2024-T6 Instate Construction Heavy-23</v>
      </c>
      <c r="H2259" s="70">
        <f t="shared" si="73"/>
        <v>0.90038933773133534</v>
      </c>
      <c r="J2259" s="13"/>
      <c r="N2259" s="37"/>
      <c r="O2259" s="36"/>
    </row>
    <row r="2260" spans="1:15" ht="13.7" customHeight="1" x14ac:dyDescent="0.25">
      <c r="A2260" s="85">
        <f>'EMFAC2017EI-2011Class'!B5841</f>
        <v>2024</v>
      </c>
      <c r="B2260" s="86" t="str">
        <f>'EMFAC2017EI-2011Class'!C5841</f>
        <v>T6 Instate Construction Heavy</v>
      </c>
      <c r="C2260" s="85">
        <f>'EMFAC2017EI-2011Class'!D5841</f>
        <v>2000</v>
      </c>
      <c r="D2260" s="85">
        <f>'EMFAC2017EI-2011Class'!F5841</f>
        <v>24</v>
      </c>
      <c r="E2260" s="87" t="str">
        <f t="shared" si="72"/>
        <v>T6 Instate Construction Heavy-24</v>
      </c>
      <c r="F2260" s="88">
        <f>VLOOKUP(E2260,HD_Odo!$C$2:$D$1381,2,FALSE)</f>
        <v>400000</v>
      </c>
      <c r="G2260" s="92" t="str">
        <f>'EMFAC2017EI-2011Class'!H5841</f>
        <v>2024-T6 Instate Construction Heavy-24</v>
      </c>
      <c r="H2260" s="70">
        <f t="shared" si="73"/>
        <v>0.90038933773133534</v>
      </c>
      <c r="J2260" s="13"/>
      <c r="N2260" s="37"/>
      <c r="O2260" s="36"/>
    </row>
    <row r="2261" spans="1:15" ht="13.7" customHeight="1" x14ac:dyDescent="0.25">
      <c r="A2261" s="85">
        <f>'EMFAC2017EI-2011Class'!B5842</f>
        <v>2024</v>
      </c>
      <c r="B2261" s="86" t="str">
        <f>'EMFAC2017EI-2011Class'!C5842</f>
        <v>T6 Instate Construction Heavy</v>
      </c>
      <c r="C2261" s="85">
        <f>'EMFAC2017EI-2011Class'!D5842</f>
        <v>1999</v>
      </c>
      <c r="D2261" s="85">
        <f>'EMFAC2017EI-2011Class'!F5842</f>
        <v>25</v>
      </c>
      <c r="E2261" s="87" t="str">
        <f t="shared" si="72"/>
        <v>T6 Instate Construction Heavy-25</v>
      </c>
      <c r="F2261" s="88">
        <f>VLOOKUP(E2261,HD_Odo!$C$2:$D$1381,2,FALSE)</f>
        <v>400000</v>
      </c>
      <c r="G2261" s="92" t="str">
        <f>'EMFAC2017EI-2011Class'!H5842</f>
        <v>2024-T6 Instate Construction Heavy-25</v>
      </c>
      <c r="H2261" s="70">
        <f t="shared" si="73"/>
        <v>0.90038933773133534</v>
      </c>
      <c r="J2261" s="13"/>
      <c r="N2261" s="37"/>
      <c r="O2261" s="36"/>
    </row>
    <row r="2262" spans="1:15" ht="13.7" customHeight="1" x14ac:dyDescent="0.25">
      <c r="A2262" s="85">
        <f>'EMFAC2017EI-2011Class'!B5843</f>
        <v>2024</v>
      </c>
      <c r="B2262" s="86" t="str">
        <f>'EMFAC2017EI-2011Class'!C5843</f>
        <v>T6 Instate Construction Heavy</v>
      </c>
      <c r="C2262" s="85">
        <f>'EMFAC2017EI-2011Class'!D5843</f>
        <v>1998</v>
      </c>
      <c r="D2262" s="85">
        <f>'EMFAC2017EI-2011Class'!F5843</f>
        <v>26</v>
      </c>
      <c r="E2262" s="87" t="str">
        <f t="shared" si="72"/>
        <v>T6 Instate Construction Heavy-26</v>
      </c>
      <c r="F2262" s="88">
        <f>VLOOKUP(E2262,HD_Odo!$C$2:$D$1381,2,FALSE)</f>
        <v>400000</v>
      </c>
      <c r="G2262" s="92" t="str">
        <f>'EMFAC2017EI-2011Class'!H5843</f>
        <v>2024-T6 Instate Construction Heavy-26</v>
      </c>
      <c r="H2262" s="70">
        <f t="shared" si="73"/>
        <v>0.90038933773133534</v>
      </c>
      <c r="J2262" s="13"/>
      <c r="N2262" s="37"/>
      <c r="O2262" s="36"/>
    </row>
    <row r="2263" spans="1:15" ht="13.7" customHeight="1" x14ac:dyDescent="0.25">
      <c r="A2263" s="85">
        <f>'EMFAC2017EI-2011Class'!B5844</f>
        <v>2024</v>
      </c>
      <c r="B2263" s="86" t="str">
        <f>'EMFAC2017EI-2011Class'!C5844</f>
        <v>T6 Instate Construction Heavy</v>
      </c>
      <c r="C2263" s="85">
        <f>'EMFAC2017EI-2011Class'!D5844</f>
        <v>1997</v>
      </c>
      <c r="D2263" s="85">
        <f>'EMFAC2017EI-2011Class'!F5844</f>
        <v>27</v>
      </c>
      <c r="E2263" s="87" t="str">
        <f t="shared" si="72"/>
        <v>T6 Instate Construction Heavy-27</v>
      </c>
      <c r="F2263" s="88">
        <f>VLOOKUP(E2263,HD_Odo!$C$2:$D$1381,2,FALSE)</f>
        <v>400000</v>
      </c>
      <c r="G2263" s="92" t="str">
        <f>'EMFAC2017EI-2011Class'!H5844</f>
        <v>2024-T6 Instate Construction Heavy-27</v>
      </c>
      <c r="H2263" s="70">
        <f t="shared" si="73"/>
        <v>0.90038933773133534</v>
      </c>
      <c r="J2263" s="13"/>
      <c r="N2263" s="37"/>
      <c r="O2263" s="36"/>
    </row>
    <row r="2264" spans="1:15" ht="13.7" customHeight="1" x14ac:dyDescent="0.25">
      <c r="A2264" s="85">
        <f>'EMFAC2017EI-2011Class'!B5845</f>
        <v>2024</v>
      </c>
      <c r="B2264" s="86" t="str">
        <f>'EMFAC2017EI-2011Class'!C5845</f>
        <v>T6 Instate Construction Heavy</v>
      </c>
      <c r="C2264" s="85">
        <f>'EMFAC2017EI-2011Class'!D5845</f>
        <v>1996</v>
      </c>
      <c r="D2264" s="85">
        <f>'EMFAC2017EI-2011Class'!F5845</f>
        <v>28</v>
      </c>
      <c r="E2264" s="87" t="str">
        <f t="shared" si="72"/>
        <v>T6 Instate Construction Heavy-28</v>
      </c>
      <c r="F2264" s="88">
        <f>VLOOKUP(E2264,HD_Odo!$C$2:$D$1381,2,FALSE)</f>
        <v>400000</v>
      </c>
      <c r="G2264" s="92" t="str">
        <f>'EMFAC2017EI-2011Class'!H5845</f>
        <v>2024-T6 Instate Construction Heavy-28</v>
      </c>
      <c r="H2264" s="70">
        <f t="shared" si="73"/>
        <v>0.90038933773133534</v>
      </c>
      <c r="J2264" s="13"/>
      <c r="N2264" s="37"/>
      <c r="O2264" s="36"/>
    </row>
    <row r="2265" spans="1:15" ht="13.7" customHeight="1" x14ac:dyDescent="0.25">
      <c r="A2265" s="85">
        <f>'EMFAC2017EI-2011Class'!B5846</f>
        <v>2024</v>
      </c>
      <c r="B2265" s="86" t="str">
        <f>'EMFAC2017EI-2011Class'!C5846</f>
        <v>T6 Instate Construction Heavy</v>
      </c>
      <c r="C2265" s="85">
        <f>'EMFAC2017EI-2011Class'!D5846</f>
        <v>1995</v>
      </c>
      <c r="D2265" s="85">
        <f>'EMFAC2017EI-2011Class'!F5846</f>
        <v>29</v>
      </c>
      <c r="E2265" s="87" t="str">
        <f t="shared" si="72"/>
        <v>T6 Instate Construction Heavy-29</v>
      </c>
      <c r="F2265" s="88">
        <f>VLOOKUP(E2265,HD_Odo!$C$2:$D$1381,2,FALSE)</f>
        <v>400000</v>
      </c>
      <c r="G2265" s="92" t="str">
        <f>'EMFAC2017EI-2011Class'!H5846</f>
        <v>2024-T6 Instate Construction Heavy-29</v>
      </c>
      <c r="H2265" s="70">
        <f t="shared" si="73"/>
        <v>0.90038933773133534</v>
      </c>
      <c r="J2265" s="13"/>
      <c r="N2265" s="37"/>
      <c r="O2265" s="36"/>
    </row>
    <row r="2266" spans="1:15" ht="13.7" customHeight="1" x14ac:dyDescent="0.25">
      <c r="A2266" s="85">
        <f>'EMFAC2017EI-2011Class'!B5847</f>
        <v>2024</v>
      </c>
      <c r="B2266" s="86" t="str">
        <f>'EMFAC2017EI-2011Class'!C5847</f>
        <v>T6 Instate Construction Heavy</v>
      </c>
      <c r="C2266" s="85">
        <f>'EMFAC2017EI-2011Class'!D5847</f>
        <v>1994</v>
      </c>
      <c r="D2266" s="85">
        <f>'EMFAC2017EI-2011Class'!F5847</f>
        <v>30</v>
      </c>
      <c r="E2266" s="87" t="str">
        <f t="shared" si="72"/>
        <v>T6 Instate Construction Heavy-30</v>
      </c>
      <c r="F2266" s="88">
        <f>VLOOKUP(E2266,HD_Odo!$C$2:$D$1381,2,FALSE)</f>
        <v>400000</v>
      </c>
      <c r="G2266" s="92" t="str">
        <f>'EMFAC2017EI-2011Class'!H5847</f>
        <v>2024-T6 Instate Construction Heavy-30</v>
      </c>
      <c r="H2266" s="70">
        <f t="shared" si="73"/>
        <v>0.90038933773133534</v>
      </c>
      <c r="J2266" s="13"/>
      <c r="N2266" s="37"/>
      <c r="O2266" s="36"/>
    </row>
    <row r="2267" spans="1:15" ht="13.7" customHeight="1" x14ac:dyDescent="0.25">
      <c r="A2267" s="85">
        <f>'EMFAC2017EI-2011Class'!B5848</f>
        <v>2024</v>
      </c>
      <c r="B2267" s="86" t="str">
        <f>'EMFAC2017EI-2011Class'!C5848</f>
        <v>T6 Instate Construction Heavy</v>
      </c>
      <c r="C2267" s="85">
        <f>'EMFAC2017EI-2011Class'!D5848</f>
        <v>1993</v>
      </c>
      <c r="D2267" s="85">
        <f>'EMFAC2017EI-2011Class'!F5848</f>
        <v>31</v>
      </c>
      <c r="E2267" s="87" t="str">
        <f t="shared" si="72"/>
        <v>T6 Instate Construction Heavy-31</v>
      </c>
      <c r="F2267" s="88">
        <f>VLOOKUP(E2267,HD_Odo!$C$2:$D$1381,2,FALSE)</f>
        <v>400000</v>
      </c>
      <c r="G2267" s="92" t="str">
        <f>'EMFAC2017EI-2011Class'!H5848</f>
        <v>2024-T6 Instate Construction Heavy-31</v>
      </c>
      <c r="H2267" s="70">
        <f t="shared" si="73"/>
        <v>1</v>
      </c>
      <c r="J2267" s="13"/>
      <c r="N2267" s="37"/>
      <c r="O2267" s="36"/>
    </row>
    <row r="2268" spans="1:15" ht="13.7" customHeight="1" x14ac:dyDescent="0.25">
      <c r="A2268" s="85">
        <f>'EMFAC2017EI-2011Class'!B5849</f>
        <v>2024</v>
      </c>
      <c r="B2268" s="86" t="str">
        <f>'EMFAC2017EI-2011Class'!C5849</f>
        <v>T6 Instate Construction Heavy</v>
      </c>
      <c r="C2268" s="85">
        <f>'EMFAC2017EI-2011Class'!D5849</f>
        <v>1992</v>
      </c>
      <c r="D2268" s="85">
        <f>'EMFAC2017EI-2011Class'!F5849</f>
        <v>32</v>
      </c>
      <c r="E2268" s="87" t="str">
        <f t="shared" si="72"/>
        <v>T6 Instate Construction Heavy-32</v>
      </c>
      <c r="F2268" s="88">
        <f>VLOOKUP(E2268,HD_Odo!$C$2:$D$1381,2,FALSE)</f>
        <v>400000</v>
      </c>
      <c r="G2268" s="92" t="str">
        <f>'EMFAC2017EI-2011Class'!H5849</f>
        <v>2024-T6 Instate Construction Heavy-32</v>
      </c>
      <c r="H2268" s="70">
        <f t="shared" si="73"/>
        <v>1</v>
      </c>
      <c r="J2268" s="13"/>
      <c r="N2268" s="37"/>
      <c r="O2268" s="36"/>
    </row>
    <row r="2269" spans="1:15" ht="13.7" customHeight="1" x14ac:dyDescent="0.25">
      <c r="A2269" s="85">
        <f>'EMFAC2017EI-2011Class'!B5850</f>
        <v>2024</v>
      </c>
      <c r="B2269" s="86" t="str">
        <f>'EMFAC2017EI-2011Class'!C5850</f>
        <v>T6 Instate Construction Heavy</v>
      </c>
      <c r="C2269" s="85">
        <f>'EMFAC2017EI-2011Class'!D5850</f>
        <v>1991</v>
      </c>
      <c r="D2269" s="85">
        <f>'EMFAC2017EI-2011Class'!F5850</f>
        <v>33</v>
      </c>
      <c r="E2269" s="87" t="str">
        <f t="shared" si="72"/>
        <v>T6 Instate Construction Heavy-33</v>
      </c>
      <c r="F2269" s="88">
        <f>VLOOKUP(E2269,HD_Odo!$C$2:$D$1381,2,FALSE)</f>
        <v>400000</v>
      </c>
      <c r="G2269" s="92" t="str">
        <f>'EMFAC2017EI-2011Class'!H5850</f>
        <v>2024-T6 Instate Construction Heavy-33</v>
      </c>
      <c r="H2269" s="70">
        <f t="shared" si="73"/>
        <v>1</v>
      </c>
      <c r="J2269" s="13"/>
      <c r="N2269" s="37"/>
      <c r="O2269" s="36"/>
    </row>
    <row r="2270" spans="1:15" ht="13.7" customHeight="1" x14ac:dyDescent="0.25">
      <c r="A2270" s="85">
        <f>'EMFAC2017EI-2011Class'!B5851</f>
        <v>2024</v>
      </c>
      <c r="B2270" s="86" t="str">
        <f>'EMFAC2017EI-2011Class'!C5851</f>
        <v>T6 Instate Construction Heavy</v>
      </c>
      <c r="C2270" s="85">
        <f>'EMFAC2017EI-2011Class'!D5851</f>
        <v>1990</v>
      </c>
      <c r="D2270" s="85">
        <f>'EMFAC2017EI-2011Class'!F5851</f>
        <v>34</v>
      </c>
      <c r="E2270" s="87" t="str">
        <f t="shared" si="72"/>
        <v>T6 Instate Construction Heavy-34</v>
      </c>
      <c r="F2270" s="88">
        <f>VLOOKUP(E2270,HD_Odo!$C$2:$D$1381,2,FALSE)</f>
        <v>400000</v>
      </c>
      <c r="G2270" s="92" t="str">
        <f>'EMFAC2017EI-2011Class'!H5851</f>
        <v>2024-T6 Instate Construction Heavy-34</v>
      </c>
      <c r="H2270" s="70">
        <f t="shared" si="73"/>
        <v>1</v>
      </c>
      <c r="J2270" s="13"/>
      <c r="N2270" s="37"/>
      <c r="O2270" s="36"/>
    </row>
    <row r="2271" spans="1:15" ht="13.7" customHeight="1" x14ac:dyDescent="0.25">
      <c r="A2271" s="85">
        <f>'EMFAC2017EI-2011Class'!B5852</f>
        <v>2024</v>
      </c>
      <c r="B2271" s="86" t="str">
        <f>'EMFAC2017EI-2011Class'!C5852</f>
        <v>T6 Instate Construction Heavy</v>
      </c>
      <c r="C2271" s="85">
        <f>'EMFAC2017EI-2011Class'!D5852</f>
        <v>1989</v>
      </c>
      <c r="D2271" s="85">
        <f>'EMFAC2017EI-2011Class'!F5852</f>
        <v>35</v>
      </c>
      <c r="E2271" s="87" t="str">
        <f t="shared" si="72"/>
        <v>T6 Instate Construction Heavy-35</v>
      </c>
      <c r="F2271" s="88">
        <f>VLOOKUP(E2271,HD_Odo!$C$2:$D$1381,2,FALSE)</f>
        <v>400000</v>
      </c>
      <c r="G2271" s="92" t="str">
        <f>'EMFAC2017EI-2011Class'!H5852</f>
        <v>2024-T6 Instate Construction Heavy-35</v>
      </c>
      <c r="H2271" s="70">
        <f t="shared" si="73"/>
        <v>1</v>
      </c>
      <c r="J2271" s="13"/>
      <c r="N2271" s="37"/>
      <c r="O2271" s="36"/>
    </row>
    <row r="2272" spans="1:15" ht="13.7" customHeight="1" x14ac:dyDescent="0.25">
      <c r="A2272" s="85">
        <f>'EMFAC2017EI-2011Class'!B5853</f>
        <v>2024</v>
      </c>
      <c r="B2272" s="86" t="str">
        <f>'EMFAC2017EI-2011Class'!C5853</f>
        <v>T6 Instate Construction Heavy</v>
      </c>
      <c r="C2272" s="85">
        <f>'EMFAC2017EI-2011Class'!D5853</f>
        <v>1988</v>
      </c>
      <c r="D2272" s="85">
        <f>'EMFAC2017EI-2011Class'!F5853</f>
        <v>36</v>
      </c>
      <c r="E2272" s="87" t="str">
        <f t="shared" si="72"/>
        <v>T6 Instate Construction Heavy-36</v>
      </c>
      <c r="F2272" s="88">
        <f>VLOOKUP(E2272,HD_Odo!$C$2:$D$1381,2,FALSE)</f>
        <v>400000</v>
      </c>
      <c r="G2272" s="92" t="str">
        <f>'EMFAC2017EI-2011Class'!H5853</f>
        <v>2024-T6 Instate Construction Heavy-36</v>
      </c>
      <c r="H2272" s="70">
        <f t="shared" si="73"/>
        <v>1</v>
      </c>
      <c r="J2272" s="13"/>
      <c r="N2272" s="37"/>
      <c r="O2272" s="36"/>
    </row>
    <row r="2273" spans="1:15" ht="13.7" customHeight="1" x14ac:dyDescent="0.25">
      <c r="A2273" s="85">
        <f>'EMFAC2017EI-2011Class'!B5854</f>
        <v>2024</v>
      </c>
      <c r="B2273" s="86" t="str">
        <f>'EMFAC2017EI-2011Class'!C5854</f>
        <v>T6 Instate Construction Heavy</v>
      </c>
      <c r="C2273" s="85">
        <f>'EMFAC2017EI-2011Class'!D5854</f>
        <v>1987</v>
      </c>
      <c r="D2273" s="85">
        <f>'EMFAC2017EI-2011Class'!F5854</f>
        <v>37</v>
      </c>
      <c r="E2273" s="87" t="str">
        <f t="shared" si="72"/>
        <v>T6 Instate Construction Heavy-37</v>
      </c>
      <c r="F2273" s="88">
        <f>VLOOKUP(E2273,HD_Odo!$C$2:$D$1381,2,FALSE)</f>
        <v>400000</v>
      </c>
      <c r="G2273" s="92" t="str">
        <f>'EMFAC2017EI-2011Class'!H5854</f>
        <v>2024-T6 Instate Construction Heavy-37</v>
      </c>
      <c r="H2273" s="70">
        <f t="shared" si="73"/>
        <v>1</v>
      </c>
      <c r="J2273" s="13"/>
      <c r="N2273" s="37"/>
      <c r="O2273" s="36"/>
    </row>
    <row r="2274" spans="1:15" ht="13.7" customHeight="1" x14ac:dyDescent="0.25">
      <c r="A2274" s="85">
        <f>'EMFAC2017EI-2011Class'!B5855</f>
        <v>2024</v>
      </c>
      <c r="B2274" s="86" t="str">
        <f>'EMFAC2017EI-2011Class'!C5855</f>
        <v>T6 Instate Construction Heavy</v>
      </c>
      <c r="C2274" s="85">
        <f>'EMFAC2017EI-2011Class'!D5855</f>
        <v>1986</v>
      </c>
      <c r="D2274" s="85">
        <f>'EMFAC2017EI-2011Class'!F5855</f>
        <v>38</v>
      </c>
      <c r="E2274" s="87" t="str">
        <f t="shared" si="72"/>
        <v>T6 Instate Construction Heavy-38</v>
      </c>
      <c r="F2274" s="88">
        <f>VLOOKUP(E2274,HD_Odo!$C$2:$D$1381,2,FALSE)</f>
        <v>400000</v>
      </c>
      <c r="G2274" s="92" t="str">
        <f>'EMFAC2017EI-2011Class'!H5855</f>
        <v>2024-T6 Instate Construction Heavy-38</v>
      </c>
      <c r="H2274" s="70">
        <f t="shared" si="73"/>
        <v>1</v>
      </c>
      <c r="J2274" s="13"/>
      <c r="N2274" s="37"/>
      <c r="O2274" s="36"/>
    </row>
    <row r="2275" spans="1:15" ht="13.7" customHeight="1" x14ac:dyDescent="0.25">
      <c r="A2275" s="85">
        <f>'EMFAC2017EI-2011Class'!B5856</f>
        <v>2024</v>
      </c>
      <c r="B2275" s="86" t="str">
        <f>'EMFAC2017EI-2011Class'!C5856</f>
        <v>T6 Instate Construction Heavy</v>
      </c>
      <c r="C2275" s="85">
        <f>'EMFAC2017EI-2011Class'!D5856</f>
        <v>1985</v>
      </c>
      <c r="D2275" s="85">
        <f>'EMFAC2017EI-2011Class'!F5856</f>
        <v>39</v>
      </c>
      <c r="E2275" s="87" t="str">
        <f t="shared" si="72"/>
        <v>T6 Instate Construction Heavy-39</v>
      </c>
      <c r="F2275" s="88">
        <f>VLOOKUP(E2275,HD_Odo!$C$2:$D$1381,2,FALSE)</f>
        <v>400000</v>
      </c>
      <c r="G2275" s="92" t="str">
        <f>'EMFAC2017EI-2011Class'!H5856</f>
        <v>2024-T6 Instate Construction Heavy-39</v>
      </c>
      <c r="H2275" s="70">
        <f t="shared" si="73"/>
        <v>1</v>
      </c>
      <c r="J2275" s="13"/>
      <c r="N2275" s="37"/>
      <c r="O2275" s="36"/>
    </row>
    <row r="2276" spans="1:15" ht="13.7" customHeight="1" x14ac:dyDescent="0.25">
      <c r="A2276" s="85">
        <f>'EMFAC2017EI-2011Class'!B5857</f>
        <v>2024</v>
      </c>
      <c r="B2276" s="86" t="str">
        <f>'EMFAC2017EI-2011Class'!C5857</f>
        <v>T6 Instate Construction Heavy</v>
      </c>
      <c r="C2276" s="85">
        <f>'EMFAC2017EI-2011Class'!D5857</f>
        <v>1984</v>
      </c>
      <c r="D2276" s="85">
        <f>'EMFAC2017EI-2011Class'!F5857</f>
        <v>40</v>
      </c>
      <c r="E2276" s="87" t="str">
        <f t="shared" si="72"/>
        <v>T6 Instate Construction Heavy-40</v>
      </c>
      <c r="F2276" s="88">
        <f>VLOOKUP(E2276,HD_Odo!$C$2:$D$1381,2,FALSE)</f>
        <v>400000</v>
      </c>
      <c r="G2276" s="92" t="str">
        <f>'EMFAC2017EI-2011Class'!H5857</f>
        <v>2024-T6 Instate Construction Heavy-40</v>
      </c>
      <c r="H2276" s="70">
        <f t="shared" si="73"/>
        <v>1</v>
      </c>
      <c r="J2276" s="13"/>
      <c r="N2276" s="37"/>
      <c r="O2276" s="36"/>
    </row>
    <row r="2277" spans="1:15" ht="13.7" customHeight="1" x14ac:dyDescent="0.25">
      <c r="A2277" s="85">
        <f>'EMFAC2017EI-2011Class'!B5858</f>
        <v>2024</v>
      </c>
      <c r="B2277" s="86" t="str">
        <f>'EMFAC2017EI-2011Class'!C5858</f>
        <v>T6 Instate Construction Heavy</v>
      </c>
      <c r="C2277" s="85">
        <f>'EMFAC2017EI-2011Class'!D5858</f>
        <v>1983</v>
      </c>
      <c r="D2277" s="85">
        <f>'EMFAC2017EI-2011Class'!F5858</f>
        <v>41</v>
      </c>
      <c r="E2277" s="87" t="str">
        <f t="shared" si="72"/>
        <v>T6 Instate Construction Heavy-41</v>
      </c>
      <c r="F2277" s="88">
        <f>VLOOKUP(E2277,HD_Odo!$C$2:$D$1381,2,FALSE)</f>
        <v>400000</v>
      </c>
      <c r="G2277" s="92" t="str">
        <f>'EMFAC2017EI-2011Class'!H5858</f>
        <v>2024-T6 Instate Construction Heavy-41</v>
      </c>
      <c r="H2277" s="70">
        <f t="shared" si="73"/>
        <v>1</v>
      </c>
      <c r="J2277" s="13"/>
      <c r="N2277" s="37"/>
      <c r="O2277" s="36"/>
    </row>
    <row r="2278" spans="1:15" ht="13.7" customHeight="1" x14ac:dyDescent="0.25">
      <c r="A2278" s="85">
        <f>'EMFAC2017EI-2011Class'!B5859</f>
        <v>2024</v>
      </c>
      <c r="B2278" s="86" t="str">
        <f>'EMFAC2017EI-2011Class'!C5859</f>
        <v>T6 Instate Construction Heavy</v>
      </c>
      <c r="C2278" s="85">
        <f>'EMFAC2017EI-2011Class'!D5859</f>
        <v>1982</v>
      </c>
      <c r="D2278" s="85">
        <f>'EMFAC2017EI-2011Class'!F5859</f>
        <v>42</v>
      </c>
      <c r="E2278" s="87" t="str">
        <f t="shared" si="72"/>
        <v>T6 Instate Construction Heavy-42</v>
      </c>
      <c r="F2278" s="88">
        <f>VLOOKUP(E2278,HD_Odo!$C$2:$D$1381,2,FALSE)</f>
        <v>400000</v>
      </c>
      <c r="G2278" s="92" t="str">
        <f>'EMFAC2017EI-2011Class'!H5859</f>
        <v>2024-T6 Instate Construction Heavy-42</v>
      </c>
      <c r="H2278" s="70">
        <f t="shared" si="73"/>
        <v>1</v>
      </c>
      <c r="J2278" s="13"/>
      <c r="N2278" s="37"/>
      <c r="O2278" s="36"/>
    </row>
    <row r="2279" spans="1:15" ht="13.7" customHeight="1" x14ac:dyDescent="0.25">
      <c r="A2279" s="85">
        <f>'EMFAC2017EI-2011Class'!B5860</f>
        <v>2024</v>
      </c>
      <c r="B2279" s="86" t="str">
        <f>'EMFAC2017EI-2011Class'!C5860</f>
        <v>T6 Instate Construction Heavy</v>
      </c>
      <c r="C2279" s="85">
        <f>'EMFAC2017EI-2011Class'!D5860</f>
        <v>1981</v>
      </c>
      <c r="D2279" s="85">
        <f>'EMFAC2017EI-2011Class'!F5860</f>
        <v>43</v>
      </c>
      <c r="E2279" s="87" t="str">
        <f t="shared" si="72"/>
        <v>T6 Instate Construction Heavy-43</v>
      </c>
      <c r="F2279" s="88">
        <f>VLOOKUP(E2279,HD_Odo!$C$2:$D$1381,2,FALSE)</f>
        <v>400000</v>
      </c>
      <c r="G2279" s="92" t="str">
        <f>'EMFAC2017EI-2011Class'!H5860</f>
        <v>2024-T6 Instate Construction Heavy-43</v>
      </c>
      <c r="H2279" s="70">
        <f t="shared" si="73"/>
        <v>1</v>
      </c>
      <c r="J2279" s="13"/>
      <c r="N2279" s="37"/>
      <c r="O2279" s="36"/>
    </row>
    <row r="2280" spans="1:15" ht="13.7" customHeight="1" x14ac:dyDescent="0.25">
      <c r="A2280" s="85">
        <f>'EMFAC2017EI-2011Class'!B5861</f>
        <v>2024</v>
      </c>
      <c r="B2280" s="86" t="str">
        <f>'EMFAC2017EI-2011Class'!C5861</f>
        <v>T6 Instate Construction Heavy</v>
      </c>
      <c r="C2280" s="85">
        <f>'EMFAC2017EI-2011Class'!D5861</f>
        <v>1980</v>
      </c>
      <c r="D2280" s="85">
        <f>'EMFAC2017EI-2011Class'!F5861</f>
        <v>44</v>
      </c>
      <c r="E2280" s="87" t="str">
        <f t="shared" si="72"/>
        <v>T6 Instate Construction Heavy-44</v>
      </c>
      <c r="F2280" s="88">
        <f>VLOOKUP(E2280,HD_Odo!$C$2:$D$1381,2,FALSE)</f>
        <v>400000</v>
      </c>
      <c r="G2280" s="92" t="str">
        <f>'EMFAC2017EI-2011Class'!H5861</f>
        <v>2024-T6 Instate Construction Heavy-44</v>
      </c>
      <c r="H2280" s="70">
        <f t="shared" si="73"/>
        <v>1</v>
      </c>
      <c r="J2280" s="13"/>
      <c r="N2280" s="37"/>
      <c r="O2280" s="36"/>
    </row>
    <row r="2281" spans="1:15" ht="13.7" customHeight="1" x14ac:dyDescent="0.25">
      <c r="A2281" s="85">
        <f>'EMFAC2017EI-2011Class'!B5862</f>
        <v>2024</v>
      </c>
      <c r="B2281" s="86" t="str">
        <f>'EMFAC2017EI-2011Class'!C5862</f>
        <v>T6 Instate Construction Small</v>
      </c>
      <c r="C2281" s="85">
        <f>'EMFAC2017EI-2011Class'!D5862</f>
        <v>2025</v>
      </c>
      <c r="D2281" s="85">
        <f>'EMFAC2017EI-2011Class'!F5862</f>
        <v>-1</v>
      </c>
      <c r="E2281" s="87" t="str">
        <f t="shared" si="72"/>
        <v>T6 Instate Construction Small--1</v>
      </c>
      <c r="F2281" s="88">
        <f>VLOOKUP(E2281,HD_Odo!$C$2:$D$1381,2,FALSE)</f>
        <v>0</v>
      </c>
      <c r="G2281" s="92" t="str">
        <f>'EMFAC2017EI-2011Class'!H5862</f>
        <v>2024-T6 Instate Construction Small--1</v>
      </c>
      <c r="H2281" s="70">
        <f t="shared" si="73"/>
        <v>1</v>
      </c>
      <c r="J2281" s="13"/>
      <c r="N2281" s="37"/>
      <c r="O2281" s="36"/>
    </row>
    <row r="2282" spans="1:15" ht="13.7" customHeight="1" x14ac:dyDescent="0.25">
      <c r="A2282" s="85">
        <f>'EMFAC2017EI-2011Class'!B5863</f>
        <v>2024</v>
      </c>
      <c r="B2282" s="86" t="str">
        <f>'EMFAC2017EI-2011Class'!C5863</f>
        <v>T6 Instate Construction Small</v>
      </c>
      <c r="C2282" s="85">
        <f>'EMFAC2017EI-2011Class'!D5863</f>
        <v>2024</v>
      </c>
      <c r="D2282" s="85">
        <f>'EMFAC2017EI-2011Class'!F5863</f>
        <v>0</v>
      </c>
      <c r="E2282" s="87" t="str">
        <f t="shared" si="72"/>
        <v>T6 Instate Construction Small-0</v>
      </c>
      <c r="F2282" s="88">
        <f>VLOOKUP(E2282,HD_Odo!$C$2:$D$1381,2,FALSE)</f>
        <v>26110</v>
      </c>
      <c r="G2282" s="92" t="str">
        <f>'EMFAC2017EI-2011Class'!H5863</f>
        <v>2024-T6 Instate Construction Small-0</v>
      </c>
      <c r="H2282" s="70">
        <f t="shared" si="73"/>
        <v>0.93825727918914692</v>
      </c>
      <c r="J2282" s="13"/>
      <c r="N2282" s="37"/>
      <c r="O2282" s="36"/>
    </row>
    <row r="2283" spans="1:15" ht="13.7" customHeight="1" x14ac:dyDescent="0.25">
      <c r="A2283" s="85">
        <f>'EMFAC2017EI-2011Class'!B5864</f>
        <v>2024</v>
      </c>
      <c r="B2283" s="86" t="str">
        <f>'EMFAC2017EI-2011Class'!C5864</f>
        <v>T6 Instate Construction Small</v>
      </c>
      <c r="C2283" s="85">
        <f>'EMFAC2017EI-2011Class'!D5864</f>
        <v>2023</v>
      </c>
      <c r="D2283" s="85">
        <f>'EMFAC2017EI-2011Class'!F5864</f>
        <v>1</v>
      </c>
      <c r="E2283" s="87" t="str">
        <f t="shared" si="72"/>
        <v>T6 Instate Construction Small-1</v>
      </c>
      <c r="F2283" s="88">
        <f>VLOOKUP(E2283,HD_Odo!$C$2:$D$1381,2,FALSE)</f>
        <v>52220.02</v>
      </c>
      <c r="G2283" s="92" t="str">
        <f>'EMFAC2017EI-2011Class'!H5864</f>
        <v>2024-T6 Instate Construction Small-1</v>
      </c>
      <c r="H2283" s="70">
        <f t="shared" si="73"/>
        <v>0.89389069172090818</v>
      </c>
      <c r="J2283" s="13"/>
      <c r="N2283" s="37"/>
      <c r="O2283" s="36"/>
    </row>
    <row r="2284" spans="1:15" ht="13.7" customHeight="1" x14ac:dyDescent="0.25">
      <c r="A2284" s="85">
        <f>'EMFAC2017EI-2011Class'!B5865</f>
        <v>2024</v>
      </c>
      <c r="B2284" s="86" t="str">
        <f>'EMFAC2017EI-2011Class'!C5865</f>
        <v>T6 Instate Construction Small</v>
      </c>
      <c r="C2284" s="85">
        <f>'EMFAC2017EI-2011Class'!D5865</f>
        <v>2022</v>
      </c>
      <c r="D2284" s="85">
        <f>'EMFAC2017EI-2011Class'!F5865</f>
        <v>2</v>
      </c>
      <c r="E2284" s="87" t="str">
        <f t="shared" si="72"/>
        <v>T6 Instate Construction Small-2</v>
      </c>
      <c r="F2284" s="88">
        <f>VLOOKUP(E2284,HD_Odo!$C$2:$D$1381,2,FALSE)</f>
        <v>78443.02</v>
      </c>
      <c r="G2284" s="92" t="str">
        <f>'EMFAC2017EI-2011Class'!H5865</f>
        <v>2024-T6 Instate Construction Small-2</v>
      </c>
      <c r="H2284" s="70">
        <f t="shared" si="73"/>
        <v>0.86034319683085159</v>
      </c>
      <c r="J2284" s="13"/>
      <c r="N2284" s="37"/>
      <c r="O2284" s="36"/>
    </row>
    <row r="2285" spans="1:15" ht="13.7" customHeight="1" x14ac:dyDescent="0.25">
      <c r="A2285" s="85">
        <f>'EMFAC2017EI-2011Class'!B5866</f>
        <v>2024</v>
      </c>
      <c r="B2285" s="86" t="str">
        <f>'EMFAC2017EI-2011Class'!C5866</f>
        <v>T6 Instate Construction Small</v>
      </c>
      <c r="C2285" s="85">
        <f>'EMFAC2017EI-2011Class'!D5866</f>
        <v>2021</v>
      </c>
      <c r="D2285" s="85">
        <f>'EMFAC2017EI-2011Class'!F5866</f>
        <v>3</v>
      </c>
      <c r="E2285" s="87" t="str">
        <f t="shared" si="72"/>
        <v>T6 Instate Construction Small-3</v>
      </c>
      <c r="F2285" s="88">
        <f>VLOOKUP(E2285,HD_Odo!$C$2:$D$1381,2,FALSE)</f>
        <v>104183.02</v>
      </c>
      <c r="G2285" s="92" t="str">
        <f>'EMFAC2017EI-2011Class'!H5866</f>
        <v>2024-T6 Instate Construction Small-3</v>
      </c>
      <c r="H2285" s="70">
        <f t="shared" si="73"/>
        <v>0.83461783134415513</v>
      </c>
      <c r="J2285" s="13"/>
      <c r="N2285" s="37"/>
      <c r="O2285" s="36"/>
    </row>
    <row r="2286" spans="1:15" ht="13.7" customHeight="1" x14ac:dyDescent="0.25">
      <c r="A2286" s="85">
        <f>'EMFAC2017EI-2011Class'!B5867</f>
        <v>2024</v>
      </c>
      <c r="B2286" s="86" t="str">
        <f>'EMFAC2017EI-2011Class'!C5867</f>
        <v>T6 Instate Construction Small</v>
      </c>
      <c r="C2286" s="85">
        <f>'EMFAC2017EI-2011Class'!D5867</f>
        <v>2020</v>
      </c>
      <c r="D2286" s="85">
        <f>'EMFAC2017EI-2011Class'!F5867</f>
        <v>4</v>
      </c>
      <c r="E2286" s="87" t="str">
        <f t="shared" si="72"/>
        <v>T6 Instate Construction Small-4</v>
      </c>
      <c r="F2286" s="88">
        <f>VLOOKUP(E2286,HD_Odo!$C$2:$D$1381,2,FALSE)</f>
        <v>129033.02</v>
      </c>
      <c r="G2286" s="92" t="str">
        <f>'EMFAC2017EI-2011Class'!H5867</f>
        <v>2024-T6 Instate Construction Small-4</v>
      </c>
      <c r="H2286" s="70">
        <f t="shared" si="73"/>
        <v>0.814570861788942</v>
      </c>
      <c r="J2286" s="13"/>
      <c r="N2286" s="37"/>
      <c r="O2286" s="36"/>
    </row>
    <row r="2287" spans="1:15" ht="13.7" customHeight="1" x14ac:dyDescent="0.25">
      <c r="A2287" s="85">
        <f>'EMFAC2017EI-2011Class'!B5868</f>
        <v>2024</v>
      </c>
      <c r="B2287" s="86" t="str">
        <f>'EMFAC2017EI-2011Class'!C5868</f>
        <v>T6 Instate Construction Small</v>
      </c>
      <c r="C2287" s="85">
        <f>'EMFAC2017EI-2011Class'!D5868</f>
        <v>2019</v>
      </c>
      <c r="D2287" s="85">
        <f>'EMFAC2017EI-2011Class'!F5868</f>
        <v>5</v>
      </c>
      <c r="E2287" s="87" t="str">
        <f t="shared" si="72"/>
        <v>T6 Instate Construction Small-5</v>
      </c>
      <c r="F2287" s="88">
        <f>VLOOKUP(E2287,HD_Odo!$C$2:$D$1381,2,FALSE)</f>
        <v>152742.01999999999</v>
      </c>
      <c r="G2287" s="92" t="str">
        <f>'EMFAC2017EI-2011Class'!H5868</f>
        <v>2024-T6 Instate Construction Small-5</v>
      </c>
      <c r="H2287" s="70">
        <f t="shared" si="73"/>
        <v>0.79869092943101982</v>
      </c>
      <c r="J2287" s="13"/>
      <c r="N2287" s="37"/>
      <c r="O2287" s="36"/>
    </row>
    <row r="2288" spans="1:15" ht="13.7" customHeight="1" x14ac:dyDescent="0.25">
      <c r="A2288" s="85">
        <f>'EMFAC2017EI-2011Class'!B5869</f>
        <v>2024</v>
      </c>
      <c r="B2288" s="86" t="str">
        <f>'EMFAC2017EI-2011Class'!C5869</f>
        <v>T6 Instate Construction Small</v>
      </c>
      <c r="C2288" s="85">
        <f>'EMFAC2017EI-2011Class'!D5869</f>
        <v>2018</v>
      </c>
      <c r="D2288" s="85">
        <f>'EMFAC2017EI-2011Class'!F5869</f>
        <v>6</v>
      </c>
      <c r="E2288" s="87" t="str">
        <f t="shared" si="72"/>
        <v>T6 Instate Construction Small-6</v>
      </c>
      <c r="F2288" s="88">
        <f>VLOOKUP(E2288,HD_Odo!$C$2:$D$1381,2,FALSE)</f>
        <v>175186.02</v>
      </c>
      <c r="G2288" s="92" t="str">
        <f>'EMFAC2017EI-2011Class'!H5869</f>
        <v>2024-T6 Instate Construction Small-6</v>
      </c>
      <c r="H2288" s="70">
        <f t="shared" si="73"/>
        <v>0.78590708732019166</v>
      </c>
      <c r="J2288" s="13"/>
      <c r="N2288" s="37"/>
      <c r="O2288" s="36"/>
    </row>
    <row r="2289" spans="1:15" ht="13.7" customHeight="1" x14ac:dyDescent="0.25">
      <c r="A2289" s="85">
        <f>'EMFAC2017EI-2011Class'!B5870</f>
        <v>2024</v>
      </c>
      <c r="B2289" s="86" t="str">
        <f>'EMFAC2017EI-2011Class'!C5870</f>
        <v>T6 Instate Construction Small</v>
      </c>
      <c r="C2289" s="85">
        <f>'EMFAC2017EI-2011Class'!D5870</f>
        <v>2017</v>
      </c>
      <c r="D2289" s="85">
        <f>'EMFAC2017EI-2011Class'!F5870</f>
        <v>7</v>
      </c>
      <c r="E2289" s="87" t="str">
        <f t="shared" si="72"/>
        <v>T6 Instate Construction Small-7</v>
      </c>
      <c r="F2289" s="88">
        <f>VLOOKUP(E2289,HD_Odo!$C$2:$D$1381,2,FALSE)</f>
        <v>196337.04</v>
      </c>
      <c r="G2289" s="92" t="str">
        <f>'EMFAC2017EI-2011Class'!H5870</f>
        <v>2024-T6 Instate Construction Small-7</v>
      </c>
      <c r="H2289" s="70">
        <f t="shared" si="73"/>
        <v>0.7754528350176273</v>
      </c>
      <c r="J2289" s="13"/>
      <c r="N2289" s="37"/>
      <c r="O2289" s="36"/>
    </row>
    <row r="2290" spans="1:15" ht="13.7" customHeight="1" x14ac:dyDescent="0.25">
      <c r="A2290" s="85">
        <f>'EMFAC2017EI-2011Class'!B5871</f>
        <v>2024</v>
      </c>
      <c r="B2290" s="86" t="str">
        <f>'EMFAC2017EI-2011Class'!C5871</f>
        <v>T6 Instate Construction Small</v>
      </c>
      <c r="C2290" s="85">
        <f>'EMFAC2017EI-2011Class'!D5871</f>
        <v>2016</v>
      </c>
      <c r="D2290" s="85">
        <f>'EMFAC2017EI-2011Class'!F5871</f>
        <v>8</v>
      </c>
      <c r="E2290" s="87" t="str">
        <f t="shared" si="72"/>
        <v>T6 Instate Construction Small-8</v>
      </c>
      <c r="F2290" s="88">
        <f>VLOOKUP(E2290,HD_Odo!$C$2:$D$1381,2,FALSE)</f>
        <v>216233.04</v>
      </c>
      <c r="G2290" s="92" t="str">
        <f>'EMFAC2017EI-2011Class'!H5871</f>
        <v>2024-T6 Instate Construction Small-8</v>
      </c>
      <c r="H2290" s="70">
        <f t="shared" si="73"/>
        <v>0.76677362500841895</v>
      </c>
      <c r="J2290" s="13"/>
      <c r="N2290" s="37"/>
      <c r="O2290" s="36"/>
    </row>
    <row r="2291" spans="1:15" ht="13.7" customHeight="1" x14ac:dyDescent="0.25">
      <c r="A2291" s="85">
        <f>'EMFAC2017EI-2011Class'!B5872</f>
        <v>2024</v>
      </c>
      <c r="B2291" s="86" t="str">
        <f>'EMFAC2017EI-2011Class'!C5872</f>
        <v>T6 Instate Construction Small</v>
      </c>
      <c r="C2291" s="85">
        <f>'EMFAC2017EI-2011Class'!D5872</f>
        <v>2015</v>
      </c>
      <c r="D2291" s="85">
        <f>'EMFAC2017EI-2011Class'!F5872</f>
        <v>9</v>
      </c>
      <c r="E2291" s="87" t="str">
        <f t="shared" si="72"/>
        <v>T6 Instate Construction Small-9</v>
      </c>
      <c r="F2291" s="88">
        <f>VLOOKUP(E2291,HD_Odo!$C$2:$D$1381,2,FALSE)</f>
        <v>234945.04</v>
      </c>
      <c r="G2291" s="92" t="str">
        <f>'EMFAC2017EI-2011Class'!H5872</f>
        <v>2024-T6 Instate Construction Small-9</v>
      </c>
      <c r="H2291" s="70">
        <f t="shared" si="73"/>
        <v>0.75946663796496683</v>
      </c>
      <c r="J2291" s="13"/>
      <c r="N2291" s="37"/>
      <c r="O2291" s="36"/>
    </row>
    <row r="2292" spans="1:15" ht="13.7" customHeight="1" x14ac:dyDescent="0.25">
      <c r="A2292" s="85">
        <f>'EMFAC2017EI-2011Class'!B5873</f>
        <v>2024</v>
      </c>
      <c r="B2292" s="86" t="str">
        <f>'EMFAC2017EI-2011Class'!C5873</f>
        <v>T6 Instate Construction Small</v>
      </c>
      <c r="C2292" s="85">
        <f>'EMFAC2017EI-2011Class'!D5873</f>
        <v>2014</v>
      </c>
      <c r="D2292" s="85">
        <f>'EMFAC2017EI-2011Class'!F5873</f>
        <v>10</v>
      </c>
      <c r="E2292" s="87" t="str">
        <f t="shared" si="72"/>
        <v>T6 Instate Construction Small-10</v>
      </c>
      <c r="F2292" s="88">
        <f>VLOOKUP(E2292,HD_Odo!$C$2:$D$1381,2,FALSE)</f>
        <v>252551.04000000001</v>
      </c>
      <c r="G2292" s="92" t="str">
        <f>'EMFAC2017EI-2011Class'!H5873</f>
        <v>2024-T6 Instate Construction Small-10</v>
      </c>
      <c r="H2292" s="70">
        <f t="shared" si="73"/>
        <v>0.75323859954543448</v>
      </c>
      <c r="J2292" s="13"/>
      <c r="N2292" s="37"/>
      <c r="O2292" s="36"/>
    </row>
    <row r="2293" spans="1:15" ht="13.7" customHeight="1" x14ac:dyDescent="0.25">
      <c r="A2293" s="85">
        <f>'EMFAC2017EI-2011Class'!B5874</f>
        <v>2024</v>
      </c>
      <c r="B2293" s="86" t="str">
        <f>'EMFAC2017EI-2011Class'!C5874</f>
        <v>T6 Instate Construction Small</v>
      </c>
      <c r="C2293" s="85">
        <f>'EMFAC2017EI-2011Class'!D5874</f>
        <v>2013</v>
      </c>
      <c r="D2293" s="85">
        <f>'EMFAC2017EI-2011Class'!F5874</f>
        <v>11</v>
      </c>
      <c r="E2293" s="87" t="str">
        <f t="shared" si="72"/>
        <v>T6 Instate Construction Small-11</v>
      </c>
      <c r="F2293" s="88">
        <f>VLOOKUP(E2293,HD_Odo!$C$2:$D$1381,2,FALSE)</f>
        <v>269102.03999999998</v>
      </c>
      <c r="G2293" s="92" t="str">
        <f>'EMFAC2017EI-2011Class'!H5874</f>
        <v>2024-T6 Instate Construction Small-11</v>
      </c>
      <c r="H2293" s="70">
        <f t="shared" si="73"/>
        <v>0.71770925967692378</v>
      </c>
      <c r="J2293" s="13"/>
      <c r="N2293" s="37"/>
      <c r="O2293" s="36"/>
    </row>
    <row r="2294" spans="1:15" ht="13.7" customHeight="1" x14ac:dyDescent="0.25">
      <c r="A2294" s="85">
        <f>'EMFAC2017EI-2011Class'!B5875</f>
        <v>2024</v>
      </c>
      <c r="B2294" s="86" t="str">
        <f>'EMFAC2017EI-2011Class'!C5875</f>
        <v>T6 Instate Construction Small</v>
      </c>
      <c r="C2294" s="85">
        <f>'EMFAC2017EI-2011Class'!D5875</f>
        <v>2012</v>
      </c>
      <c r="D2294" s="85">
        <f>'EMFAC2017EI-2011Class'!F5875</f>
        <v>12</v>
      </c>
      <c r="E2294" s="87" t="str">
        <f t="shared" si="72"/>
        <v>T6 Instate Construction Small-12</v>
      </c>
      <c r="F2294" s="88">
        <f>VLOOKUP(E2294,HD_Odo!$C$2:$D$1381,2,FALSE)</f>
        <v>284592.03999999998</v>
      </c>
      <c r="G2294" s="92" t="str">
        <f>'EMFAC2017EI-2011Class'!H5875</f>
        <v>2024-T6 Instate Construction Small-12</v>
      </c>
      <c r="H2294" s="70">
        <f t="shared" si="73"/>
        <v>0.71392649198603098</v>
      </c>
      <c r="J2294" s="13"/>
      <c r="N2294" s="37"/>
      <c r="O2294" s="36"/>
    </row>
    <row r="2295" spans="1:15" ht="13.7" customHeight="1" x14ac:dyDescent="0.25">
      <c r="A2295" s="85">
        <f>'EMFAC2017EI-2011Class'!B5876</f>
        <v>2024</v>
      </c>
      <c r="B2295" s="86" t="str">
        <f>'EMFAC2017EI-2011Class'!C5876</f>
        <v>T6 Instate Construction Small</v>
      </c>
      <c r="C2295" s="85">
        <f>'EMFAC2017EI-2011Class'!D5876</f>
        <v>2011</v>
      </c>
      <c r="D2295" s="85">
        <f>'EMFAC2017EI-2011Class'!F5876</f>
        <v>13</v>
      </c>
      <c r="E2295" s="87" t="str">
        <f t="shared" si="72"/>
        <v>T6 Instate Construction Small-13</v>
      </c>
      <c r="F2295" s="88">
        <f>VLOOKUP(E2295,HD_Odo!$C$2:$D$1381,2,FALSE)</f>
        <v>298930.03999999998</v>
      </c>
      <c r="G2295" s="92" t="str">
        <f>'EMFAC2017EI-2011Class'!H5876</f>
        <v>2024-T6 Instate Construction Small-13</v>
      </c>
      <c r="H2295" s="70">
        <f t="shared" si="73"/>
        <v>0.71069612489486889</v>
      </c>
      <c r="J2295" s="13"/>
      <c r="N2295" s="37"/>
      <c r="O2295" s="36"/>
    </row>
    <row r="2296" spans="1:15" ht="13.7" customHeight="1" x14ac:dyDescent="0.25">
      <c r="A2296" s="85">
        <f>'EMFAC2017EI-2011Class'!B5877</f>
        <v>2024</v>
      </c>
      <c r="B2296" s="86" t="str">
        <f>'EMFAC2017EI-2011Class'!C5877</f>
        <v>T6 Instate Construction Small</v>
      </c>
      <c r="C2296" s="85">
        <f>'EMFAC2017EI-2011Class'!D5877</f>
        <v>2010</v>
      </c>
      <c r="D2296" s="85">
        <f>'EMFAC2017EI-2011Class'!F5877</f>
        <v>14</v>
      </c>
      <c r="E2296" s="87" t="str">
        <f t="shared" si="72"/>
        <v>T6 Instate Construction Small-14</v>
      </c>
      <c r="F2296" s="88">
        <f>VLOOKUP(E2296,HD_Odo!$C$2:$D$1381,2,FALSE)</f>
        <v>311906.03999999998</v>
      </c>
      <c r="G2296" s="92" t="str">
        <f>'EMFAC2017EI-2011Class'!H5877</f>
        <v>2024-T6 Instate Construction Small-14</v>
      </c>
      <c r="H2296" s="70">
        <f t="shared" si="73"/>
        <v>0.75031208358071233</v>
      </c>
      <c r="J2296" s="13"/>
      <c r="N2296" s="37"/>
      <c r="O2296" s="36"/>
    </row>
    <row r="2297" spans="1:15" ht="13.7" customHeight="1" x14ac:dyDescent="0.25">
      <c r="A2297" s="85">
        <f>'EMFAC2017EI-2011Class'!B5878</f>
        <v>2024</v>
      </c>
      <c r="B2297" s="86" t="str">
        <f>'EMFAC2017EI-2011Class'!C5878</f>
        <v>T6 Instate Construction Small</v>
      </c>
      <c r="C2297" s="85">
        <f>'EMFAC2017EI-2011Class'!D5878</f>
        <v>2009</v>
      </c>
      <c r="D2297" s="85">
        <f>'EMFAC2017EI-2011Class'!F5878</f>
        <v>15</v>
      </c>
      <c r="E2297" s="87" t="str">
        <f t="shared" si="72"/>
        <v>T6 Instate Construction Small-15</v>
      </c>
      <c r="F2297" s="88">
        <f>VLOOKUP(E2297,HD_Odo!$C$2:$D$1381,2,FALSE)</f>
        <v>323163.03999999998</v>
      </c>
      <c r="G2297" s="92" t="str">
        <f>'EMFAC2017EI-2011Class'!H5878</f>
        <v>2024-T6 Instate Construction Small-15</v>
      </c>
      <c r="H2297" s="70">
        <f t="shared" si="73"/>
        <v>0.74701377527612456</v>
      </c>
      <c r="J2297" s="13"/>
      <c r="N2297" s="37"/>
      <c r="O2297" s="36"/>
    </row>
    <row r="2298" spans="1:15" ht="13.7" customHeight="1" x14ac:dyDescent="0.25">
      <c r="A2298" s="85">
        <f>'EMFAC2017EI-2011Class'!B5879</f>
        <v>2024</v>
      </c>
      <c r="B2298" s="86" t="str">
        <f>'EMFAC2017EI-2011Class'!C5879</f>
        <v>T6 Instate Construction Small</v>
      </c>
      <c r="C2298" s="85">
        <f>'EMFAC2017EI-2011Class'!D5879</f>
        <v>2008</v>
      </c>
      <c r="D2298" s="85">
        <f>'EMFAC2017EI-2011Class'!F5879</f>
        <v>16</v>
      </c>
      <c r="E2298" s="87" t="str">
        <f t="shared" si="72"/>
        <v>T6 Instate Construction Small-16</v>
      </c>
      <c r="F2298" s="88">
        <f>VLOOKUP(E2298,HD_Odo!$C$2:$D$1381,2,FALSE)</f>
        <v>334374.03999999998</v>
      </c>
      <c r="G2298" s="92" t="str">
        <f>'EMFAC2017EI-2011Class'!H5879</f>
        <v>2024-T6 Instate Construction Small-16</v>
      </c>
      <c r="H2298" s="70">
        <f t="shared" si="73"/>
        <v>0.7438706185069961</v>
      </c>
      <c r="J2298" s="13"/>
      <c r="N2298" s="37"/>
      <c r="O2298" s="36"/>
    </row>
    <row r="2299" spans="1:15" ht="13.7" customHeight="1" x14ac:dyDescent="0.25">
      <c r="A2299" s="85">
        <f>'EMFAC2017EI-2011Class'!B5880</f>
        <v>2024</v>
      </c>
      <c r="B2299" s="86" t="str">
        <f>'EMFAC2017EI-2011Class'!C5880</f>
        <v>T6 Instate Construction Small</v>
      </c>
      <c r="C2299" s="85">
        <f>'EMFAC2017EI-2011Class'!D5880</f>
        <v>2007</v>
      </c>
      <c r="D2299" s="85">
        <f>'EMFAC2017EI-2011Class'!F5880</f>
        <v>17</v>
      </c>
      <c r="E2299" s="87" t="str">
        <f t="shared" si="72"/>
        <v>T6 Instate Construction Small-17</v>
      </c>
      <c r="F2299" s="88">
        <f>VLOOKUP(E2299,HD_Odo!$C$2:$D$1381,2,FALSE)</f>
        <v>345539.04</v>
      </c>
      <c r="G2299" s="92" t="str">
        <f>'EMFAC2017EI-2011Class'!H5880</f>
        <v>2024-T6 Instate Construction Small-17</v>
      </c>
      <c r="H2299" s="70">
        <f t="shared" si="73"/>
        <v>0.84745831079722778</v>
      </c>
      <c r="J2299" s="13"/>
      <c r="N2299" s="37"/>
      <c r="O2299" s="36"/>
    </row>
    <row r="2300" spans="1:15" ht="13.7" customHeight="1" x14ac:dyDescent="0.25">
      <c r="A2300" s="85">
        <f>'EMFAC2017EI-2011Class'!B5881</f>
        <v>2024</v>
      </c>
      <c r="B2300" s="86" t="str">
        <f>'EMFAC2017EI-2011Class'!C5881</f>
        <v>T6 Instate Construction Small</v>
      </c>
      <c r="C2300" s="85">
        <f>'EMFAC2017EI-2011Class'!D5881</f>
        <v>2006</v>
      </c>
      <c r="D2300" s="85">
        <f>'EMFAC2017EI-2011Class'!F5881</f>
        <v>18</v>
      </c>
      <c r="E2300" s="87" t="str">
        <f t="shared" si="72"/>
        <v>T6 Instate Construction Small-18</v>
      </c>
      <c r="F2300" s="88">
        <f>VLOOKUP(E2300,HD_Odo!$C$2:$D$1381,2,FALSE)</f>
        <v>356652.04</v>
      </c>
      <c r="G2300" s="92" t="str">
        <f>'EMFAC2017EI-2011Class'!H5881</f>
        <v>2024-T6 Instate Construction Small-18</v>
      </c>
      <c r="H2300" s="70">
        <f t="shared" si="73"/>
        <v>0.84538789298020156</v>
      </c>
      <c r="J2300" s="13"/>
      <c r="N2300" s="37"/>
      <c r="O2300" s="36"/>
    </row>
    <row r="2301" spans="1:15" ht="13.7" customHeight="1" x14ac:dyDescent="0.25">
      <c r="A2301" s="85">
        <f>'EMFAC2017EI-2011Class'!B5882</f>
        <v>2024</v>
      </c>
      <c r="B2301" s="86" t="str">
        <f>'EMFAC2017EI-2011Class'!C5882</f>
        <v>T6 Instate Construction Small</v>
      </c>
      <c r="C2301" s="85">
        <f>'EMFAC2017EI-2011Class'!D5882</f>
        <v>2005</v>
      </c>
      <c r="D2301" s="85">
        <f>'EMFAC2017EI-2011Class'!F5882</f>
        <v>19</v>
      </c>
      <c r="E2301" s="87" t="str">
        <f t="shared" si="72"/>
        <v>T6 Instate Construction Small-19</v>
      </c>
      <c r="F2301" s="88">
        <f>VLOOKUP(E2301,HD_Odo!$C$2:$D$1381,2,FALSE)</f>
        <v>367703.03999999998</v>
      </c>
      <c r="G2301" s="92" t="str">
        <f>'EMFAC2017EI-2011Class'!H5882</f>
        <v>2024-T6 Instate Construction Small-19</v>
      </c>
      <c r="H2301" s="70">
        <f t="shared" si="73"/>
        <v>0.84340167585734838</v>
      </c>
      <c r="J2301" s="13"/>
      <c r="N2301" s="37"/>
      <c r="O2301" s="36"/>
    </row>
    <row r="2302" spans="1:15" ht="13.7" customHeight="1" x14ac:dyDescent="0.25">
      <c r="A2302" s="85">
        <f>'EMFAC2017EI-2011Class'!B5883</f>
        <v>2024</v>
      </c>
      <c r="B2302" s="86" t="str">
        <f>'EMFAC2017EI-2011Class'!C5883</f>
        <v>T6 Instate Construction Small</v>
      </c>
      <c r="C2302" s="85">
        <f>'EMFAC2017EI-2011Class'!D5883</f>
        <v>2004</v>
      </c>
      <c r="D2302" s="85">
        <f>'EMFAC2017EI-2011Class'!F5883</f>
        <v>20</v>
      </c>
      <c r="E2302" s="87" t="str">
        <f t="shared" si="72"/>
        <v>T6 Instate Construction Small-20</v>
      </c>
      <c r="F2302" s="88">
        <f>VLOOKUP(E2302,HD_Odo!$C$2:$D$1381,2,FALSE)</f>
        <v>378676.04</v>
      </c>
      <c r="G2302" s="92" t="str">
        <f>'EMFAC2017EI-2011Class'!H5883</f>
        <v>2024-T6 Instate Construction Small-20</v>
      </c>
      <c r="H2302" s="70">
        <f t="shared" si="73"/>
        <v>0.84149744243660629</v>
      </c>
      <c r="J2302" s="13"/>
      <c r="N2302" s="37"/>
      <c r="O2302" s="36"/>
    </row>
    <row r="2303" spans="1:15" ht="13.7" customHeight="1" x14ac:dyDescent="0.25">
      <c r="A2303" s="85">
        <f>'EMFAC2017EI-2011Class'!B5884</f>
        <v>2024</v>
      </c>
      <c r="B2303" s="86" t="str">
        <f>'EMFAC2017EI-2011Class'!C5884</f>
        <v>T6 Instate Construction Small</v>
      </c>
      <c r="C2303" s="85">
        <f>'EMFAC2017EI-2011Class'!D5884</f>
        <v>2003</v>
      </c>
      <c r="D2303" s="85">
        <f>'EMFAC2017EI-2011Class'!F5884</f>
        <v>21</v>
      </c>
      <c r="E2303" s="87" t="str">
        <f t="shared" si="72"/>
        <v>T6 Instate Construction Small-21</v>
      </c>
      <c r="F2303" s="88">
        <f>VLOOKUP(E2303,HD_Odo!$C$2:$D$1381,2,FALSE)</f>
        <v>389550.04</v>
      </c>
      <c r="G2303" s="92" t="str">
        <f>'EMFAC2017EI-2011Class'!H5884</f>
        <v>2024-T6 Instate Construction Small-21</v>
      </c>
      <c r="H2303" s="70">
        <f t="shared" si="73"/>
        <v>0.90135263917473973</v>
      </c>
      <c r="J2303" s="13"/>
      <c r="N2303" s="37"/>
      <c r="O2303" s="36"/>
    </row>
    <row r="2304" spans="1:15" ht="13.7" customHeight="1" x14ac:dyDescent="0.25">
      <c r="A2304" s="85">
        <f>'EMFAC2017EI-2011Class'!B5885</f>
        <v>2024</v>
      </c>
      <c r="B2304" s="86" t="str">
        <f>'EMFAC2017EI-2011Class'!C5885</f>
        <v>T6 Instate Construction Small</v>
      </c>
      <c r="C2304" s="85">
        <f>'EMFAC2017EI-2011Class'!D5885</f>
        <v>2002</v>
      </c>
      <c r="D2304" s="85">
        <f>'EMFAC2017EI-2011Class'!F5885</f>
        <v>22</v>
      </c>
      <c r="E2304" s="87" t="str">
        <f t="shared" si="72"/>
        <v>T6 Instate Construction Small-22</v>
      </c>
      <c r="F2304" s="88">
        <f>VLOOKUP(E2304,HD_Odo!$C$2:$D$1381,2,FALSE)</f>
        <v>400000</v>
      </c>
      <c r="G2304" s="92" t="str">
        <f>'EMFAC2017EI-2011Class'!H5885</f>
        <v>2024-T6 Instate Construction Small-22</v>
      </c>
      <c r="H2304" s="70">
        <f t="shared" si="73"/>
        <v>0.90038933773133534</v>
      </c>
      <c r="J2304" s="13"/>
      <c r="N2304" s="37"/>
      <c r="O2304" s="36"/>
    </row>
    <row r="2305" spans="1:15" ht="13.7" customHeight="1" x14ac:dyDescent="0.25">
      <c r="A2305" s="85">
        <f>'EMFAC2017EI-2011Class'!B5886</f>
        <v>2024</v>
      </c>
      <c r="B2305" s="86" t="str">
        <f>'EMFAC2017EI-2011Class'!C5886</f>
        <v>T6 Instate Construction Small</v>
      </c>
      <c r="C2305" s="85">
        <f>'EMFAC2017EI-2011Class'!D5886</f>
        <v>2001</v>
      </c>
      <c r="D2305" s="85">
        <f>'EMFAC2017EI-2011Class'!F5886</f>
        <v>23</v>
      </c>
      <c r="E2305" s="87" t="str">
        <f t="shared" si="72"/>
        <v>T6 Instate Construction Small-23</v>
      </c>
      <c r="F2305" s="88">
        <f>VLOOKUP(E2305,HD_Odo!$C$2:$D$1381,2,FALSE)</f>
        <v>400000</v>
      </c>
      <c r="G2305" s="92" t="str">
        <f>'EMFAC2017EI-2011Class'!H5886</f>
        <v>2024-T6 Instate Construction Small-23</v>
      </c>
      <c r="H2305" s="70">
        <f t="shared" si="73"/>
        <v>0.90038933773133534</v>
      </c>
      <c r="J2305" s="13"/>
      <c r="N2305" s="37"/>
      <c r="O2305" s="36"/>
    </row>
    <row r="2306" spans="1:15" ht="13.7" customHeight="1" x14ac:dyDescent="0.25">
      <c r="A2306" s="85">
        <f>'EMFAC2017EI-2011Class'!B5887</f>
        <v>2024</v>
      </c>
      <c r="B2306" s="86" t="str">
        <f>'EMFAC2017EI-2011Class'!C5887</f>
        <v>T6 Instate Construction Small</v>
      </c>
      <c r="C2306" s="85">
        <f>'EMFAC2017EI-2011Class'!D5887</f>
        <v>2000</v>
      </c>
      <c r="D2306" s="85">
        <f>'EMFAC2017EI-2011Class'!F5887</f>
        <v>24</v>
      </c>
      <c r="E2306" s="87" t="str">
        <f t="shared" si="72"/>
        <v>T6 Instate Construction Small-24</v>
      </c>
      <c r="F2306" s="88">
        <f>VLOOKUP(E2306,HD_Odo!$C$2:$D$1381,2,FALSE)</f>
        <v>400000</v>
      </c>
      <c r="G2306" s="92" t="str">
        <f>'EMFAC2017EI-2011Class'!H5887</f>
        <v>2024-T6 Instate Construction Small-24</v>
      </c>
      <c r="H2306" s="70">
        <f t="shared" si="73"/>
        <v>0.90038933773133534</v>
      </c>
      <c r="J2306" s="13"/>
      <c r="N2306" s="37"/>
      <c r="O2306" s="36"/>
    </row>
    <row r="2307" spans="1:15" ht="13.7" customHeight="1" x14ac:dyDescent="0.25">
      <c r="A2307" s="85">
        <f>'EMFAC2017EI-2011Class'!B5888</f>
        <v>2024</v>
      </c>
      <c r="B2307" s="86" t="str">
        <f>'EMFAC2017EI-2011Class'!C5888</f>
        <v>T6 Instate Construction Small</v>
      </c>
      <c r="C2307" s="85">
        <f>'EMFAC2017EI-2011Class'!D5888</f>
        <v>1999</v>
      </c>
      <c r="D2307" s="85">
        <f>'EMFAC2017EI-2011Class'!F5888</f>
        <v>25</v>
      </c>
      <c r="E2307" s="87" t="str">
        <f t="shared" si="72"/>
        <v>T6 Instate Construction Small-25</v>
      </c>
      <c r="F2307" s="88">
        <f>VLOOKUP(E2307,HD_Odo!$C$2:$D$1381,2,FALSE)</f>
        <v>400000</v>
      </c>
      <c r="G2307" s="92" t="str">
        <f>'EMFAC2017EI-2011Class'!H5888</f>
        <v>2024-T6 Instate Construction Small-25</v>
      </c>
      <c r="H2307" s="70">
        <f t="shared" si="73"/>
        <v>0.90038933773133534</v>
      </c>
      <c r="J2307" s="13"/>
      <c r="N2307" s="37"/>
      <c r="O2307" s="36"/>
    </row>
    <row r="2308" spans="1:15" ht="13.7" customHeight="1" x14ac:dyDescent="0.25">
      <c r="A2308" s="85">
        <f>'EMFAC2017EI-2011Class'!B5889</f>
        <v>2024</v>
      </c>
      <c r="B2308" s="86" t="str">
        <f>'EMFAC2017EI-2011Class'!C5889</f>
        <v>T6 Instate Construction Small</v>
      </c>
      <c r="C2308" s="85">
        <f>'EMFAC2017EI-2011Class'!D5889</f>
        <v>1998</v>
      </c>
      <c r="D2308" s="85">
        <f>'EMFAC2017EI-2011Class'!F5889</f>
        <v>26</v>
      </c>
      <c r="E2308" s="87" t="str">
        <f t="shared" si="72"/>
        <v>T6 Instate Construction Small-26</v>
      </c>
      <c r="F2308" s="88">
        <f>VLOOKUP(E2308,HD_Odo!$C$2:$D$1381,2,FALSE)</f>
        <v>400000</v>
      </c>
      <c r="G2308" s="92" t="str">
        <f>'EMFAC2017EI-2011Class'!H5889</f>
        <v>2024-T6 Instate Construction Small-26</v>
      </c>
      <c r="H2308" s="70">
        <f t="shared" si="73"/>
        <v>0.90038933773133534</v>
      </c>
      <c r="J2308" s="13"/>
      <c r="N2308" s="37"/>
      <c r="O2308" s="36"/>
    </row>
    <row r="2309" spans="1:15" ht="13.7" customHeight="1" x14ac:dyDescent="0.25">
      <c r="A2309" s="85">
        <f>'EMFAC2017EI-2011Class'!B5890</f>
        <v>2024</v>
      </c>
      <c r="B2309" s="86" t="str">
        <f>'EMFAC2017EI-2011Class'!C5890</f>
        <v>T6 Instate Construction Small</v>
      </c>
      <c r="C2309" s="85">
        <f>'EMFAC2017EI-2011Class'!D5890</f>
        <v>1997</v>
      </c>
      <c r="D2309" s="85">
        <f>'EMFAC2017EI-2011Class'!F5890</f>
        <v>27</v>
      </c>
      <c r="E2309" s="87" t="str">
        <f t="shared" si="72"/>
        <v>T6 Instate Construction Small-27</v>
      </c>
      <c r="F2309" s="88">
        <f>VLOOKUP(E2309,HD_Odo!$C$2:$D$1381,2,FALSE)</f>
        <v>400000</v>
      </c>
      <c r="G2309" s="92" t="str">
        <f>'EMFAC2017EI-2011Class'!H5890</f>
        <v>2024-T6 Instate Construction Small-27</v>
      </c>
      <c r="H2309" s="70">
        <f t="shared" si="73"/>
        <v>0.90038933773133534</v>
      </c>
      <c r="J2309" s="13"/>
      <c r="N2309" s="37"/>
      <c r="O2309" s="36"/>
    </row>
    <row r="2310" spans="1:15" ht="13.7" customHeight="1" x14ac:dyDescent="0.25">
      <c r="A2310" s="85">
        <f>'EMFAC2017EI-2011Class'!B5891</f>
        <v>2024</v>
      </c>
      <c r="B2310" s="86" t="str">
        <f>'EMFAC2017EI-2011Class'!C5891</f>
        <v>T6 Instate Construction Small</v>
      </c>
      <c r="C2310" s="85">
        <f>'EMFAC2017EI-2011Class'!D5891</f>
        <v>1996</v>
      </c>
      <c r="D2310" s="85">
        <f>'EMFAC2017EI-2011Class'!F5891</f>
        <v>28</v>
      </c>
      <c r="E2310" s="87" t="str">
        <f t="shared" si="72"/>
        <v>T6 Instate Construction Small-28</v>
      </c>
      <c r="F2310" s="88">
        <f>VLOOKUP(E2310,HD_Odo!$C$2:$D$1381,2,FALSE)</f>
        <v>400000</v>
      </c>
      <c r="G2310" s="92" t="str">
        <f>'EMFAC2017EI-2011Class'!H5891</f>
        <v>2024-T6 Instate Construction Small-28</v>
      </c>
      <c r="H2310" s="70">
        <f t="shared" si="73"/>
        <v>0.90038933773133534</v>
      </c>
      <c r="J2310" s="13"/>
      <c r="N2310" s="37"/>
      <c r="O2310" s="36"/>
    </row>
    <row r="2311" spans="1:15" ht="13.7" customHeight="1" x14ac:dyDescent="0.25">
      <c r="A2311" s="85">
        <f>'EMFAC2017EI-2011Class'!B5892</f>
        <v>2024</v>
      </c>
      <c r="B2311" s="86" t="str">
        <f>'EMFAC2017EI-2011Class'!C5892</f>
        <v>T6 Instate Construction Small</v>
      </c>
      <c r="C2311" s="85">
        <f>'EMFAC2017EI-2011Class'!D5892</f>
        <v>1995</v>
      </c>
      <c r="D2311" s="85">
        <f>'EMFAC2017EI-2011Class'!F5892</f>
        <v>29</v>
      </c>
      <c r="E2311" s="87" t="str">
        <f t="shared" si="72"/>
        <v>T6 Instate Construction Small-29</v>
      </c>
      <c r="F2311" s="88">
        <f>VLOOKUP(E2311,HD_Odo!$C$2:$D$1381,2,FALSE)</f>
        <v>400000</v>
      </c>
      <c r="G2311" s="92" t="str">
        <f>'EMFAC2017EI-2011Class'!H5892</f>
        <v>2024-T6 Instate Construction Small-29</v>
      </c>
      <c r="H2311" s="70">
        <f t="shared" si="73"/>
        <v>0.90038933773133534</v>
      </c>
      <c r="J2311" s="13"/>
      <c r="N2311" s="37"/>
      <c r="O2311" s="36"/>
    </row>
    <row r="2312" spans="1:15" ht="13.7" customHeight="1" x14ac:dyDescent="0.25">
      <c r="A2312" s="85">
        <f>'EMFAC2017EI-2011Class'!B5893</f>
        <v>2024</v>
      </c>
      <c r="B2312" s="86" t="str">
        <f>'EMFAC2017EI-2011Class'!C5893</f>
        <v>T6 Instate Construction Small</v>
      </c>
      <c r="C2312" s="85">
        <f>'EMFAC2017EI-2011Class'!D5893</f>
        <v>1994</v>
      </c>
      <c r="D2312" s="85">
        <f>'EMFAC2017EI-2011Class'!F5893</f>
        <v>30</v>
      </c>
      <c r="E2312" s="87" t="str">
        <f t="shared" si="72"/>
        <v>T6 Instate Construction Small-30</v>
      </c>
      <c r="F2312" s="88">
        <f>VLOOKUP(E2312,HD_Odo!$C$2:$D$1381,2,FALSE)</f>
        <v>400000</v>
      </c>
      <c r="G2312" s="92" t="str">
        <f>'EMFAC2017EI-2011Class'!H5893</f>
        <v>2024-T6 Instate Construction Small-30</v>
      </c>
      <c r="H2312" s="70">
        <f t="shared" si="73"/>
        <v>0.90038933773133534</v>
      </c>
      <c r="J2312" s="13"/>
      <c r="N2312" s="37"/>
      <c r="O2312" s="36"/>
    </row>
    <row r="2313" spans="1:15" ht="13.7" customHeight="1" x14ac:dyDescent="0.25">
      <c r="A2313" s="85">
        <f>'EMFAC2017EI-2011Class'!B5894</f>
        <v>2024</v>
      </c>
      <c r="B2313" s="86" t="str">
        <f>'EMFAC2017EI-2011Class'!C5894</f>
        <v>T6 Instate Construction Small</v>
      </c>
      <c r="C2313" s="85">
        <f>'EMFAC2017EI-2011Class'!D5894</f>
        <v>1993</v>
      </c>
      <c r="D2313" s="85">
        <f>'EMFAC2017EI-2011Class'!F5894</f>
        <v>31</v>
      </c>
      <c r="E2313" s="87" t="str">
        <f t="shared" si="72"/>
        <v>T6 Instate Construction Small-31</v>
      </c>
      <c r="F2313" s="88">
        <f>VLOOKUP(E2313,HD_Odo!$C$2:$D$1381,2,FALSE)</f>
        <v>400000</v>
      </c>
      <c r="G2313" s="92" t="str">
        <f>'EMFAC2017EI-2011Class'!H5894</f>
        <v>2024-T6 Instate Construction Small-31</v>
      </c>
      <c r="H2313" s="70">
        <f t="shared" si="73"/>
        <v>1</v>
      </c>
      <c r="J2313" s="13"/>
      <c r="N2313" s="37"/>
      <c r="O2313" s="36"/>
    </row>
    <row r="2314" spans="1:15" ht="13.7" customHeight="1" x14ac:dyDescent="0.25">
      <c r="A2314" s="85">
        <f>'EMFAC2017EI-2011Class'!B5895</f>
        <v>2024</v>
      </c>
      <c r="B2314" s="86" t="str">
        <f>'EMFAC2017EI-2011Class'!C5895</f>
        <v>T6 Instate Construction Small</v>
      </c>
      <c r="C2314" s="85">
        <f>'EMFAC2017EI-2011Class'!D5895</f>
        <v>1992</v>
      </c>
      <c r="D2314" s="85">
        <f>'EMFAC2017EI-2011Class'!F5895</f>
        <v>32</v>
      </c>
      <c r="E2314" s="87" t="str">
        <f t="shared" si="72"/>
        <v>T6 Instate Construction Small-32</v>
      </c>
      <c r="F2314" s="88">
        <f>VLOOKUP(E2314,HD_Odo!$C$2:$D$1381,2,FALSE)</f>
        <v>400000</v>
      </c>
      <c r="G2314" s="92" t="str">
        <f>'EMFAC2017EI-2011Class'!H5895</f>
        <v>2024-T6 Instate Construction Small-32</v>
      </c>
      <c r="H2314" s="70">
        <f t="shared" si="73"/>
        <v>1</v>
      </c>
      <c r="J2314" s="13"/>
      <c r="N2314" s="37"/>
      <c r="O2314" s="36"/>
    </row>
    <row r="2315" spans="1:15" ht="13.7" customHeight="1" x14ac:dyDescent="0.25">
      <c r="A2315" s="85">
        <f>'EMFAC2017EI-2011Class'!B5896</f>
        <v>2024</v>
      </c>
      <c r="B2315" s="86" t="str">
        <f>'EMFAC2017EI-2011Class'!C5896</f>
        <v>T6 Instate Construction Small</v>
      </c>
      <c r="C2315" s="85">
        <f>'EMFAC2017EI-2011Class'!D5896</f>
        <v>1991</v>
      </c>
      <c r="D2315" s="85">
        <f>'EMFAC2017EI-2011Class'!F5896</f>
        <v>33</v>
      </c>
      <c r="E2315" s="87" t="str">
        <f t="shared" ref="E2315:E2378" si="74">CONCATENATE(B2315,"-",D2315)</f>
        <v>T6 Instate Construction Small-33</v>
      </c>
      <c r="F2315" s="88">
        <f>VLOOKUP(E2315,HD_Odo!$C$2:$D$1381,2,FALSE)</f>
        <v>400000</v>
      </c>
      <c r="G2315" s="92" t="str">
        <f>'EMFAC2017EI-2011Class'!H5896</f>
        <v>2024-T6 Instate Construction Small-33</v>
      </c>
      <c r="H2315" s="70">
        <f t="shared" si="73"/>
        <v>1</v>
      </c>
      <c r="J2315" s="13"/>
      <c r="N2315" s="37"/>
      <c r="O2315" s="36"/>
    </row>
    <row r="2316" spans="1:15" ht="13.7" customHeight="1" x14ac:dyDescent="0.25">
      <c r="A2316" s="85">
        <f>'EMFAC2017EI-2011Class'!B5897</f>
        <v>2024</v>
      </c>
      <c r="B2316" s="86" t="str">
        <f>'EMFAC2017EI-2011Class'!C5897</f>
        <v>T6 Instate Construction Small</v>
      </c>
      <c r="C2316" s="85">
        <f>'EMFAC2017EI-2011Class'!D5897</f>
        <v>1990</v>
      </c>
      <c r="D2316" s="85">
        <f>'EMFAC2017EI-2011Class'!F5897</f>
        <v>34</v>
      </c>
      <c r="E2316" s="87" t="str">
        <f t="shared" si="74"/>
        <v>T6 Instate Construction Small-34</v>
      </c>
      <c r="F2316" s="88">
        <f>VLOOKUP(E2316,HD_Odo!$C$2:$D$1381,2,FALSE)</f>
        <v>400000</v>
      </c>
      <c r="G2316" s="92" t="str">
        <f>'EMFAC2017EI-2011Class'!H5897</f>
        <v>2024-T6 Instate Construction Small-34</v>
      </c>
      <c r="H2316" s="70">
        <f t="shared" ref="H2316:H2379" si="75">IF(C2316&lt;1994,1,IF(C2316&lt;2004,($AC$3+$AD$3*(F2316/10000))/($E$3+$F$3*(F2316/10000)),IF(C2316&lt;2008,($AC$4+$AD$4*(F2316/10000))/($E$4+$F$4*(F2316/10000)),IF(C2316&lt;2011,($AC$5+$AD$5*(F2316/10000))/($E$5+$F$5*(F2316/10000)),IF(C2316&lt;2014,($AC$6+$AD$6*(F2316/10000))/($E$6+$F$6*(F2316/10000)),($AC$7+$AD$7*(F2316/10000))/($E$7+$F$7*(F2316/10000)))))))</f>
        <v>1</v>
      </c>
      <c r="J2316" s="13"/>
      <c r="N2316" s="37"/>
      <c r="O2316" s="36"/>
    </row>
    <row r="2317" spans="1:15" ht="13.7" customHeight="1" x14ac:dyDescent="0.25">
      <c r="A2317" s="85">
        <f>'EMFAC2017EI-2011Class'!B5898</f>
        <v>2024</v>
      </c>
      <c r="B2317" s="86" t="str">
        <f>'EMFAC2017EI-2011Class'!C5898</f>
        <v>T6 Instate Construction Small</v>
      </c>
      <c r="C2317" s="85">
        <f>'EMFAC2017EI-2011Class'!D5898</f>
        <v>1989</v>
      </c>
      <c r="D2317" s="85">
        <f>'EMFAC2017EI-2011Class'!F5898</f>
        <v>35</v>
      </c>
      <c r="E2317" s="87" t="str">
        <f t="shared" si="74"/>
        <v>T6 Instate Construction Small-35</v>
      </c>
      <c r="F2317" s="88">
        <f>VLOOKUP(E2317,HD_Odo!$C$2:$D$1381,2,FALSE)</f>
        <v>400000</v>
      </c>
      <c r="G2317" s="92" t="str">
        <f>'EMFAC2017EI-2011Class'!H5898</f>
        <v>2024-T6 Instate Construction Small-35</v>
      </c>
      <c r="H2317" s="70">
        <f t="shared" si="75"/>
        <v>1</v>
      </c>
      <c r="J2317" s="13"/>
      <c r="N2317" s="37"/>
      <c r="O2317" s="36"/>
    </row>
    <row r="2318" spans="1:15" ht="13.7" customHeight="1" x14ac:dyDescent="0.25">
      <c r="A2318" s="85">
        <f>'EMFAC2017EI-2011Class'!B5899</f>
        <v>2024</v>
      </c>
      <c r="B2318" s="86" t="str">
        <f>'EMFAC2017EI-2011Class'!C5899</f>
        <v>T6 Instate Construction Small</v>
      </c>
      <c r="C2318" s="85">
        <f>'EMFAC2017EI-2011Class'!D5899</f>
        <v>1988</v>
      </c>
      <c r="D2318" s="85">
        <f>'EMFAC2017EI-2011Class'!F5899</f>
        <v>36</v>
      </c>
      <c r="E2318" s="87" t="str">
        <f t="shared" si="74"/>
        <v>T6 Instate Construction Small-36</v>
      </c>
      <c r="F2318" s="88">
        <f>VLOOKUP(E2318,HD_Odo!$C$2:$D$1381,2,FALSE)</f>
        <v>400000</v>
      </c>
      <c r="G2318" s="92" t="str">
        <f>'EMFAC2017EI-2011Class'!H5899</f>
        <v>2024-T6 Instate Construction Small-36</v>
      </c>
      <c r="H2318" s="70">
        <f t="shared" si="75"/>
        <v>1</v>
      </c>
      <c r="J2318" s="13"/>
      <c r="N2318" s="37"/>
      <c r="O2318" s="36"/>
    </row>
    <row r="2319" spans="1:15" ht="13.7" customHeight="1" x14ac:dyDescent="0.25">
      <c r="A2319" s="85">
        <f>'EMFAC2017EI-2011Class'!B5900</f>
        <v>2024</v>
      </c>
      <c r="B2319" s="86" t="str">
        <f>'EMFAC2017EI-2011Class'!C5900</f>
        <v>T6 Instate Construction Small</v>
      </c>
      <c r="C2319" s="85">
        <f>'EMFAC2017EI-2011Class'!D5900</f>
        <v>1987</v>
      </c>
      <c r="D2319" s="85">
        <f>'EMFAC2017EI-2011Class'!F5900</f>
        <v>37</v>
      </c>
      <c r="E2319" s="87" t="str">
        <f t="shared" si="74"/>
        <v>T6 Instate Construction Small-37</v>
      </c>
      <c r="F2319" s="88">
        <f>VLOOKUP(E2319,HD_Odo!$C$2:$D$1381,2,FALSE)</f>
        <v>400000</v>
      </c>
      <c r="G2319" s="92" t="str">
        <f>'EMFAC2017EI-2011Class'!H5900</f>
        <v>2024-T6 Instate Construction Small-37</v>
      </c>
      <c r="H2319" s="70">
        <f t="shared" si="75"/>
        <v>1</v>
      </c>
      <c r="J2319" s="13"/>
      <c r="N2319" s="37"/>
      <c r="O2319" s="36"/>
    </row>
    <row r="2320" spans="1:15" ht="13.7" customHeight="1" x14ac:dyDescent="0.25">
      <c r="A2320" s="85">
        <f>'EMFAC2017EI-2011Class'!B5901</f>
        <v>2024</v>
      </c>
      <c r="B2320" s="86" t="str">
        <f>'EMFAC2017EI-2011Class'!C5901</f>
        <v>T6 Instate Construction Small</v>
      </c>
      <c r="C2320" s="85">
        <f>'EMFAC2017EI-2011Class'!D5901</f>
        <v>1986</v>
      </c>
      <c r="D2320" s="85">
        <f>'EMFAC2017EI-2011Class'!F5901</f>
        <v>38</v>
      </c>
      <c r="E2320" s="87" t="str">
        <f t="shared" si="74"/>
        <v>T6 Instate Construction Small-38</v>
      </c>
      <c r="F2320" s="88">
        <f>VLOOKUP(E2320,HD_Odo!$C$2:$D$1381,2,FALSE)</f>
        <v>400000</v>
      </c>
      <c r="G2320" s="92" t="str">
        <f>'EMFAC2017EI-2011Class'!H5901</f>
        <v>2024-T6 Instate Construction Small-38</v>
      </c>
      <c r="H2320" s="70">
        <f t="shared" si="75"/>
        <v>1</v>
      </c>
      <c r="J2320" s="13"/>
      <c r="N2320" s="37"/>
      <c r="O2320" s="36"/>
    </row>
    <row r="2321" spans="1:15" ht="13.7" customHeight="1" x14ac:dyDescent="0.25">
      <c r="A2321" s="85">
        <f>'EMFAC2017EI-2011Class'!B5902</f>
        <v>2024</v>
      </c>
      <c r="B2321" s="86" t="str">
        <f>'EMFAC2017EI-2011Class'!C5902</f>
        <v>T6 Instate Construction Small</v>
      </c>
      <c r="C2321" s="85">
        <f>'EMFAC2017EI-2011Class'!D5902</f>
        <v>1985</v>
      </c>
      <c r="D2321" s="85">
        <f>'EMFAC2017EI-2011Class'!F5902</f>
        <v>39</v>
      </c>
      <c r="E2321" s="87" t="str">
        <f t="shared" si="74"/>
        <v>T6 Instate Construction Small-39</v>
      </c>
      <c r="F2321" s="88">
        <f>VLOOKUP(E2321,HD_Odo!$C$2:$D$1381,2,FALSE)</f>
        <v>400000</v>
      </c>
      <c r="G2321" s="92" t="str">
        <f>'EMFAC2017EI-2011Class'!H5902</f>
        <v>2024-T6 Instate Construction Small-39</v>
      </c>
      <c r="H2321" s="70">
        <f t="shared" si="75"/>
        <v>1</v>
      </c>
      <c r="J2321" s="13"/>
      <c r="N2321" s="37"/>
      <c r="O2321" s="36"/>
    </row>
    <row r="2322" spans="1:15" ht="13.7" customHeight="1" x14ac:dyDescent="0.25">
      <c r="A2322" s="85">
        <f>'EMFAC2017EI-2011Class'!B5903</f>
        <v>2024</v>
      </c>
      <c r="B2322" s="86" t="str">
        <f>'EMFAC2017EI-2011Class'!C5903</f>
        <v>T6 Instate Construction Small</v>
      </c>
      <c r="C2322" s="85">
        <f>'EMFAC2017EI-2011Class'!D5903</f>
        <v>1984</v>
      </c>
      <c r="D2322" s="85">
        <f>'EMFAC2017EI-2011Class'!F5903</f>
        <v>40</v>
      </c>
      <c r="E2322" s="87" t="str">
        <f t="shared" si="74"/>
        <v>T6 Instate Construction Small-40</v>
      </c>
      <c r="F2322" s="88">
        <f>VLOOKUP(E2322,HD_Odo!$C$2:$D$1381,2,FALSE)</f>
        <v>400000</v>
      </c>
      <c r="G2322" s="92" t="str">
        <f>'EMFAC2017EI-2011Class'!H5903</f>
        <v>2024-T6 Instate Construction Small-40</v>
      </c>
      <c r="H2322" s="70">
        <f t="shared" si="75"/>
        <v>1</v>
      </c>
      <c r="J2322" s="13"/>
      <c r="N2322" s="37"/>
      <c r="O2322" s="36"/>
    </row>
    <row r="2323" spans="1:15" ht="13.7" customHeight="1" x14ac:dyDescent="0.25">
      <c r="A2323" s="85">
        <f>'EMFAC2017EI-2011Class'!B5904</f>
        <v>2024</v>
      </c>
      <c r="B2323" s="86" t="str">
        <f>'EMFAC2017EI-2011Class'!C5904</f>
        <v>T6 Instate Construction Small</v>
      </c>
      <c r="C2323" s="85">
        <f>'EMFAC2017EI-2011Class'!D5904</f>
        <v>1983</v>
      </c>
      <c r="D2323" s="85">
        <f>'EMFAC2017EI-2011Class'!F5904</f>
        <v>41</v>
      </c>
      <c r="E2323" s="87" t="str">
        <f t="shared" si="74"/>
        <v>T6 Instate Construction Small-41</v>
      </c>
      <c r="F2323" s="88">
        <f>VLOOKUP(E2323,HD_Odo!$C$2:$D$1381,2,FALSE)</f>
        <v>400000</v>
      </c>
      <c r="G2323" s="92" t="str">
        <f>'EMFAC2017EI-2011Class'!H5904</f>
        <v>2024-T6 Instate Construction Small-41</v>
      </c>
      <c r="H2323" s="70">
        <f t="shared" si="75"/>
        <v>1</v>
      </c>
      <c r="J2323" s="13"/>
      <c r="N2323" s="37"/>
      <c r="O2323" s="36"/>
    </row>
    <row r="2324" spans="1:15" ht="13.7" customHeight="1" x14ac:dyDescent="0.25">
      <c r="A2324" s="85">
        <f>'EMFAC2017EI-2011Class'!B5905</f>
        <v>2024</v>
      </c>
      <c r="B2324" s="86" t="str">
        <f>'EMFAC2017EI-2011Class'!C5905</f>
        <v>T6 Instate Construction Small</v>
      </c>
      <c r="C2324" s="85">
        <f>'EMFAC2017EI-2011Class'!D5905</f>
        <v>1982</v>
      </c>
      <c r="D2324" s="85">
        <f>'EMFAC2017EI-2011Class'!F5905</f>
        <v>42</v>
      </c>
      <c r="E2324" s="87" t="str">
        <f t="shared" si="74"/>
        <v>T6 Instate Construction Small-42</v>
      </c>
      <c r="F2324" s="88">
        <f>VLOOKUP(E2324,HD_Odo!$C$2:$D$1381,2,FALSE)</f>
        <v>400000</v>
      </c>
      <c r="G2324" s="92" t="str">
        <f>'EMFAC2017EI-2011Class'!H5905</f>
        <v>2024-T6 Instate Construction Small-42</v>
      </c>
      <c r="H2324" s="70">
        <f t="shared" si="75"/>
        <v>1</v>
      </c>
      <c r="J2324" s="13"/>
      <c r="N2324" s="37"/>
      <c r="O2324" s="36"/>
    </row>
    <row r="2325" spans="1:15" ht="13.7" customHeight="1" x14ac:dyDescent="0.25">
      <c r="A2325" s="85">
        <f>'EMFAC2017EI-2011Class'!B5906</f>
        <v>2024</v>
      </c>
      <c r="B2325" s="86" t="str">
        <f>'EMFAC2017EI-2011Class'!C5906</f>
        <v>T6 Instate Construction Small</v>
      </c>
      <c r="C2325" s="85">
        <f>'EMFAC2017EI-2011Class'!D5906</f>
        <v>1981</v>
      </c>
      <c r="D2325" s="85">
        <f>'EMFAC2017EI-2011Class'!F5906</f>
        <v>43</v>
      </c>
      <c r="E2325" s="87" t="str">
        <f t="shared" si="74"/>
        <v>T6 Instate Construction Small-43</v>
      </c>
      <c r="F2325" s="88">
        <f>VLOOKUP(E2325,HD_Odo!$C$2:$D$1381,2,FALSE)</f>
        <v>400000</v>
      </c>
      <c r="G2325" s="92" t="str">
        <f>'EMFAC2017EI-2011Class'!H5906</f>
        <v>2024-T6 Instate Construction Small-43</v>
      </c>
      <c r="H2325" s="70">
        <f t="shared" si="75"/>
        <v>1</v>
      </c>
      <c r="J2325" s="13"/>
      <c r="N2325" s="37"/>
      <c r="O2325" s="36"/>
    </row>
    <row r="2326" spans="1:15" ht="13.7" customHeight="1" x14ac:dyDescent="0.25">
      <c r="A2326" s="85">
        <f>'EMFAC2017EI-2011Class'!B5907</f>
        <v>2024</v>
      </c>
      <c r="B2326" s="86" t="str">
        <f>'EMFAC2017EI-2011Class'!C5907</f>
        <v>T6 Instate Heavy</v>
      </c>
      <c r="C2326" s="85">
        <f>'EMFAC2017EI-2011Class'!D5907</f>
        <v>2025</v>
      </c>
      <c r="D2326" s="85">
        <f>'EMFAC2017EI-2011Class'!F5907</f>
        <v>-1</v>
      </c>
      <c r="E2326" s="87" t="str">
        <f t="shared" si="74"/>
        <v>T6 Instate Heavy--1</v>
      </c>
      <c r="F2326" s="88">
        <f>VLOOKUP(E2326,HD_Odo!$C$2:$D$1381,2,FALSE)</f>
        <v>0</v>
      </c>
      <c r="G2326" s="92" t="str">
        <f>'EMFAC2017EI-2011Class'!H5907</f>
        <v>2024-T6 Instate Heavy--1</v>
      </c>
      <c r="H2326" s="70">
        <f t="shared" si="75"/>
        <v>1</v>
      </c>
      <c r="J2326" s="13"/>
      <c r="N2326" s="37"/>
      <c r="O2326" s="36"/>
    </row>
    <row r="2327" spans="1:15" ht="13.7" customHeight="1" x14ac:dyDescent="0.25">
      <c r="A2327" s="85">
        <f>'EMFAC2017EI-2011Class'!B5908</f>
        <v>2024</v>
      </c>
      <c r="B2327" s="86" t="str">
        <f>'EMFAC2017EI-2011Class'!C5908</f>
        <v>T6 Instate Heavy</v>
      </c>
      <c r="C2327" s="85">
        <f>'EMFAC2017EI-2011Class'!D5908</f>
        <v>2024</v>
      </c>
      <c r="D2327" s="85">
        <f>'EMFAC2017EI-2011Class'!F5908</f>
        <v>0</v>
      </c>
      <c r="E2327" s="87" t="str">
        <f t="shared" si="74"/>
        <v>T6 Instate Heavy-0</v>
      </c>
      <c r="F2327" s="88">
        <f>VLOOKUP(E2327,HD_Odo!$C$2:$D$1381,2,FALSE)</f>
        <v>26110</v>
      </c>
      <c r="G2327" s="92" t="str">
        <f>'EMFAC2017EI-2011Class'!H5908</f>
        <v>2024-T6 Instate Heavy-0</v>
      </c>
      <c r="H2327" s="70">
        <f t="shared" si="75"/>
        <v>0.93825727918914692</v>
      </c>
      <c r="J2327" s="13"/>
      <c r="N2327" s="37"/>
      <c r="O2327" s="36"/>
    </row>
    <row r="2328" spans="1:15" ht="13.7" customHeight="1" x14ac:dyDescent="0.25">
      <c r="A2328" s="85">
        <f>'EMFAC2017EI-2011Class'!B5909</f>
        <v>2024</v>
      </c>
      <c r="B2328" s="86" t="str">
        <f>'EMFAC2017EI-2011Class'!C5909</f>
        <v>T6 Instate Heavy</v>
      </c>
      <c r="C2328" s="85">
        <f>'EMFAC2017EI-2011Class'!D5909</f>
        <v>2023</v>
      </c>
      <c r="D2328" s="85">
        <f>'EMFAC2017EI-2011Class'!F5909</f>
        <v>1</v>
      </c>
      <c r="E2328" s="87" t="str">
        <f t="shared" si="74"/>
        <v>T6 Instate Heavy-1</v>
      </c>
      <c r="F2328" s="88">
        <f>VLOOKUP(E2328,HD_Odo!$C$2:$D$1381,2,FALSE)</f>
        <v>52220.02</v>
      </c>
      <c r="G2328" s="92" t="str">
        <f>'EMFAC2017EI-2011Class'!H5909</f>
        <v>2024-T6 Instate Heavy-1</v>
      </c>
      <c r="H2328" s="70">
        <f t="shared" si="75"/>
        <v>0.89389069172090818</v>
      </c>
      <c r="J2328" s="13"/>
      <c r="N2328" s="37"/>
      <c r="O2328" s="36"/>
    </row>
    <row r="2329" spans="1:15" ht="13.7" customHeight="1" x14ac:dyDescent="0.25">
      <c r="A2329" s="85">
        <f>'EMFAC2017EI-2011Class'!B5910</f>
        <v>2024</v>
      </c>
      <c r="B2329" s="86" t="str">
        <f>'EMFAC2017EI-2011Class'!C5910</f>
        <v>T6 Instate Heavy</v>
      </c>
      <c r="C2329" s="85">
        <f>'EMFAC2017EI-2011Class'!D5910</f>
        <v>2022</v>
      </c>
      <c r="D2329" s="85">
        <f>'EMFAC2017EI-2011Class'!F5910</f>
        <v>2</v>
      </c>
      <c r="E2329" s="87" t="str">
        <f t="shared" si="74"/>
        <v>T6 Instate Heavy-2</v>
      </c>
      <c r="F2329" s="88">
        <f>VLOOKUP(E2329,HD_Odo!$C$2:$D$1381,2,FALSE)</f>
        <v>78443.02</v>
      </c>
      <c r="G2329" s="92" t="str">
        <f>'EMFAC2017EI-2011Class'!H5910</f>
        <v>2024-T6 Instate Heavy-2</v>
      </c>
      <c r="H2329" s="70">
        <f t="shared" si="75"/>
        <v>0.86034319683085159</v>
      </c>
      <c r="J2329" s="13"/>
      <c r="N2329" s="37"/>
      <c r="O2329" s="36"/>
    </row>
    <row r="2330" spans="1:15" ht="13.7" customHeight="1" x14ac:dyDescent="0.25">
      <c r="A2330" s="85">
        <f>'EMFAC2017EI-2011Class'!B5911</f>
        <v>2024</v>
      </c>
      <c r="B2330" s="86" t="str">
        <f>'EMFAC2017EI-2011Class'!C5911</f>
        <v>T6 Instate Heavy</v>
      </c>
      <c r="C2330" s="85">
        <f>'EMFAC2017EI-2011Class'!D5911</f>
        <v>2021</v>
      </c>
      <c r="D2330" s="85">
        <f>'EMFAC2017EI-2011Class'!F5911</f>
        <v>3</v>
      </c>
      <c r="E2330" s="87" t="str">
        <f t="shared" si="74"/>
        <v>T6 Instate Heavy-3</v>
      </c>
      <c r="F2330" s="88">
        <f>VLOOKUP(E2330,HD_Odo!$C$2:$D$1381,2,FALSE)</f>
        <v>104183.02</v>
      </c>
      <c r="G2330" s="92" t="str">
        <f>'EMFAC2017EI-2011Class'!H5911</f>
        <v>2024-T6 Instate Heavy-3</v>
      </c>
      <c r="H2330" s="70">
        <f t="shared" si="75"/>
        <v>0.83461783134415513</v>
      </c>
      <c r="J2330" s="13"/>
      <c r="N2330" s="37"/>
      <c r="O2330" s="36"/>
    </row>
    <row r="2331" spans="1:15" ht="13.7" customHeight="1" x14ac:dyDescent="0.25">
      <c r="A2331" s="85">
        <f>'EMFAC2017EI-2011Class'!B5912</f>
        <v>2024</v>
      </c>
      <c r="B2331" s="86" t="str">
        <f>'EMFAC2017EI-2011Class'!C5912</f>
        <v>T6 Instate Heavy</v>
      </c>
      <c r="C2331" s="85">
        <f>'EMFAC2017EI-2011Class'!D5912</f>
        <v>2020</v>
      </c>
      <c r="D2331" s="85">
        <f>'EMFAC2017EI-2011Class'!F5912</f>
        <v>4</v>
      </c>
      <c r="E2331" s="87" t="str">
        <f t="shared" si="74"/>
        <v>T6 Instate Heavy-4</v>
      </c>
      <c r="F2331" s="88">
        <f>VLOOKUP(E2331,HD_Odo!$C$2:$D$1381,2,FALSE)</f>
        <v>129033.02</v>
      </c>
      <c r="G2331" s="92" t="str">
        <f>'EMFAC2017EI-2011Class'!H5912</f>
        <v>2024-T6 Instate Heavy-4</v>
      </c>
      <c r="H2331" s="70">
        <f t="shared" si="75"/>
        <v>0.814570861788942</v>
      </c>
      <c r="J2331" s="13"/>
      <c r="N2331" s="37"/>
      <c r="O2331" s="36"/>
    </row>
    <row r="2332" spans="1:15" ht="13.7" customHeight="1" x14ac:dyDescent="0.25">
      <c r="A2332" s="85">
        <f>'EMFAC2017EI-2011Class'!B5913</f>
        <v>2024</v>
      </c>
      <c r="B2332" s="86" t="str">
        <f>'EMFAC2017EI-2011Class'!C5913</f>
        <v>T6 Instate Heavy</v>
      </c>
      <c r="C2332" s="85">
        <f>'EMFAC2017EI-2011Class'!D5913</f>
        <v>2019</v>
      </c>
      <c r="D2332" s="85">
        <f>'EMFAC2017EI-2011Class'!F5913</f>
        <v>5</v>
      </c>
      <c r="E2332" s="87" t="str">
        <f t="shared" si="74"/>
        <v>T6 Instate Heavy-5</v>
      </c>
      <c r="F2332" s="88">
        <f>VLOOKUP(E2332,HD_Odo!$C$2:$D$1381,2,FALSE)</f>
        <v>152742.01999999999</v>
      </c>
      <c r="G2332" s="92" t="str">
        <f>'EMFAC2017EI-2011Class'!H5913</f>
        <v>2024-T6 Instate Heavy-5</v>
      </c>
      <c r="H2332" s="70">
        <f t="shared" si="75"/>
        <v>0.79869092943101982</v>
      </c>
      <c r="J2332" s="13"/>
      <c r="N2332" s="37"/>
      <c r="O2332" s="36"/>
    </row>
    <row r="2333" spans="1:15" ht="13.7" customHeight="1" x14ac:dyDescent="0.25">
      <c r="A2333" s="85">
        <f>'EMFAC2017EI-2011Class'!B5914</f>
        <v>2024</v>
      </c>
      <c r="B2333" s="86" t="str">
        <f>'EMFAC2017EI-2011Class'!C5914</f>
        <v>T6 Instate Heavy</v>
      </c>
      <c r="C2333" s="85">
        <f>'EMFAC2017EI-2011Class'!D5914</f>
        <v>2018</v>
      </c>
      <c r="D2333" s="85">
        <f>'EMFAC2017EI-2011Class'!F5914</f>
        <v>6</v>
      </c>
      <c r="E2333" s="87" t="str">
        <f t="shared" si="74"/>
        <v>T6 Instate Heavy-6</v>
      </c>
      <c r="F2333" s="88">
        <f>VLOOKUP(E2333,HD_Odo!$C$2:$D$1381,2,FALSE)</f>
        <v>175186.02</v>
      </c>
      <c r="G2333" s="92" t="str">
        <f>'EMFAC2017EI-2011Class'!H5914</f>
        <v>2024-T6 Instate Heavy-6</v>
      </c>
      <c r="H2333" s="70">
        <f t="shared" si="75"/>
        <v>0.78590708732019166</v>
      </c>
      <c r="J2333" s="13"/>
      <c r="N2333" s="37"/>
      <c r="O2333" s="36"/>
    </row>
    <row r="2334" spans="1:15" ht="13.7" customHeight="1" x14ac:dyDescent="0.25">
      <c r="A2334" s="85">
        <f>'EMFAC2017EI-2011Class'!B5915</f>
        <v>2024</v>
      </c>
      <c r="B2334" s="86" t="str">
        <f>'EMFAC2017EI-2011Class'!C5915</f>
        <v>T6 Instate Heavy</v>
      </c>
      <c r="C2334" s="85">
        <f>'EMFAC2017EI-2011Class'!D5915</f>
        <v>2017</v>
      </c>
      <c r="D2334" s="85">
        <f>'EMFAC2017EI-2011Class'!F5915</f>
        <v>7</v>
      </c>
      <c r="E2334" s="87" t="str">
        <f t="shared" si="74"/>
        <v>T6 Instate Heavy-7</v>
      </c>
      <c r="F2334" s="88">
        <f>VLOOKUP(E2334,HD_Odo!$C$2:$D$1381,2,FALSE)</f>
        <v>196337.04</v>
      </c>
      <c r="G2334" s="92" t="str">
        <f>'EMFAC2017EI-2011Class'!H5915</f>
        <v>2024-T6 Instate Heavy-7</v>
      </c>
      <c r="H2334" s="70">
        <f t="shared" si="75"/>
        <v>0.7754528350176273</v>
      </c>
      <c r="J2334" s="13"/>
      <c r="N2334" s="37"/>
      <c r="O2334" s="36"/>
    </row>
    <row r="2335" spans="1:15" ht="13.7" customHeight="1" x14ac:dyDescent="0.25">
      <c r="A2335" s="85">
        <f>'EMFAC2017EI-2011Class'!B5916</f>
        <v>2024</v>
      </c>
      <c r="B2335" s="86" t="str">
        <f>'EMFAC2017EI-2011Class'!C5916</f>
        <v>T6 Instate Heavy</v>
      </c>
      <c r="C2335" s="85">
        <f>'EMFAC2017EI-2011Class'!D5916</f>
        <v>2016</v>
      </c>
      <c r="D2335" s="85">
        <f>'EMFAC2017EI-2011Class'!F5916</f>
        <v>8</v>
      </c>
      <c r="E2335" s="87" t="str">
        <f t="shared" si="74"/>
        <v>T6 Instate Heavy-8</v>
      </c>
      <c r="F2335" s="88">
        <f>VLOOKUP(E2335,HD_Odo!$C$2:$D$1381,2,FALSE)</f>
        <v>216233.04</v>
      </c>
      <c r="G2335" s="92" t="str">
        <f>'EMFAC2017EI-2011Class'!H5916</f>
        <v>2024-T6 Instate Heavy-8</v>
      </c>
      <c r="H2335" s="70">
        <f t="shared" si="75"/>
        <v>0.76677362500841895</v>
      </c>
      <c r="J2335" s="13"/>
      <c r="N2335" s="37"/>
      <c r="O2335" s="36"/>
    </row>
    <row r="2336" spans="1:15" ht="13.7" customHeight="1" x14ac:dyDescent="0.25">
      <c r="A2336" s="85">
        <f>'EMFAC2017EI-2011Class'!B5917</f>
        <v>2024</v>
      </c>
      <c r="B2336" s="86" t="str">
        <f>'EMFAC2017EI-2011Class'!C5917</f>
        <v>T6 Instate Heavy</v>
      </c>
      <c r="C2336" s="85">
        <f>'EMFAC2017EI-2011Class'!D5917</f>
        <v>2015</v>
      </c>
      <c r="D2336" s="85">
        <f>'EMFAC2017EI-2011Class'!F5917</f>
        <v>9</v>
      </c>
      <c r="E2336" s="87" t="str">
        <f t="shared" si="74"/>
        <v>T6 Instate Heavy-9</v>
      </c>
      <c r="F2336" s="88">
        <f>VLOOKUP(E2336,HD_Odo!$C$2:$D$1381,2,FALSE)</f>
        <v>234945.04</v>
      </c>
      <c r="G2336" s="92" t="str">
        <f>'EMFAC2017EI-2011Class'!H5917</f>
        <v>2024-T6 Instate Heavy-9</v>
      </c>
      <c r="H2336" s="70">
        <f t="shared" si="75"/>
        <v>0.75946663796496683</v>
      </c>
      <c r="J2336" s="13"/>
      <c r="N2336" s="37"/>
      <c r="O2336" s="36"/>
    </row>
    <row r="2337" spans="1:15" ht="13.7" customHeight="1" x14ac:dyDescent="0.25">
      <c r="A2337" s="85">
        <f>'EMFAC2017EI-2011Class'!B5918</f>
        <v>2024</v>
      </c>
      <c r="B2337" s="86" t="str">
        <f>'EMFAC2017EI-2011Class'!C5918</f>
        <v>T6 Instate Heavy</v>
      </c>
      <c r="C2337" s="85">
        <f>'EMFAC2017EI-2011Class'!D5918</f>
        <v>2014</v>
      </c>
      <c r="D2337" s="85">
        <f>'EMFAC2017EI-2011Class'!F5918</f>
        <v>10</v>
      </c>
      <c r="E2337" s="87" t="str">
        <f t="shared" si="74"/>
        <v>T6 Instate Heavy-10</v>
      </c>
      <c r="F2337" s="88">
        <f>VLOOKUP(E2337,HD_Odo!$C$2:$D$1381,2,FALSE)</f>
        <v>252551.04000000001</v>
      </c>
      <c r="G2337" s="92" t="str">
        <f>'EMFAC2017EI-2011Class'!H5918</f>
        <v>2024-T6 Instate Heavy-10</v>
      </c>
      <c r="H2337" s="70">
        <f t="shared" si="75"/>
        <v>0.75323859954543448</v>
      </c>
      <c r="J2337" s="13"/>
      <c r="N2337" s="37"/>
      <c r="O2337" s="36"/>
    </row>
    <row r="2338" spans="1:15" ht="13.7" customHeight="1" x14ac:dyDescent="0.25">
      <c r="A2338" s="85">
        <f>'EMFAC2017EI-2011Class'!B5919</f>
        <v>2024</v>
      </c>
      <c r="B2338" s="86" t="str">
        <f>'EMFAC2017EI-2011Class'!C5919</f>
        <v>T6 Instate Heavy</v>
      </c>
      <c r="C2338" s="85">
        <f>'EMFAC2017EI-2011Class'!D5919</f>
        <v>2013</v>
      </c>
      <c r="D2338" s="85">
        <f>'EMFAC2017EI-2011Class'!F5919</f>
        <v>11</v>
      </c>
      <c r="E2338" s="87" t="str">
        <f t="shared" si="74"/>
        <v>T6 Instate Heavy-11</v>
      </c>
      <c r="F2338" s="88">
        <f>VLOOKUP(E2338,HD_Odo!$C$2:$D$1381,2,FALSE)</f>
        <v>269102.03999999998</v>
      </c>
      <c r="G2338" s="92" t="str">
        <f>'EMFAC2017EI-2011Class'!H5919</f>
        <v>2024-T6 Instate Heavy-11</v>
      </c>
      <c r="H2338" s="70">
        <f t="shared" si="75"/>
        <v>0.71770925967692378</v>
      </c>
      <c r="J2338" s="13"/>
      <c r="N2338" s="37"/>
      <c r="O2338" s="36"/>
    </row>
    <row r="2339" spans="1:15" ht="13.7" customHeight="1" x14ac:dyDescent="0.25">
      <c r="A2339" s="85">
        <f>'EMFAC2017EI-2011Class'!B5920</f>
        <v>2024</v>
      </c>
      <c r="B2339" s="86" t="str">
        <f>'EMFAC2017EI-2011Class'!C5920</f>
        <v>T6 Instate Heavy</v>
      </c>
      <c r="C2339" s="85">
        <f>'EMFAC2017EI-2011Class'!D5920</f>
        <v>2012</v>
      </c>
      <c r="D2339" s="85">
        <f>'EMFAC2017EI-2011Class'!F5920</f>
        <v>12</v>
      </c>
      <c r="E2339" s="87" t="str">
        <f t="shared" si="74"/>
        <v>T6 Instate Heavy-12</v>
      </c>
      <c r="F2339" s="88">
        <f>VLOOKUP(E2339,HD_Odo!$C$2:$D$1381,2,FALSE)</f>
        <v>284592.03999999998</v>
      </c>
      <c r="G2339" s="92" t="str">
        <f>'EMFAC2017EI-2011Class'!H5920</f>
        <v>2024-T6 Instate Heavy-12</v>
      </c>
      <c r="H2339" s="70">
        <f t="shared" si="75"/>
        <v>0.71392649198603098</v>
      </c>
      <c r="J2339" s="13"/>
      <c r="N2339" s="37"/>
      <c r="O2339" s="36"/>
    </row>
    <row r="2340" spans="1:15" ht="13.7" customHeight="1" x14ac:dyDescent="0.25">
      <c r="A2340" s="85">
        <f>'EMFAC2017EI-2011Class'!B5921</f>
        <v>2024</v>
      </c>
      <c r="B2340" s="86" t="str">
        <f>'EMFAC2017EI-2011Class'!C5921</f>
        <v>T6 Instate Heavy</v>
      </c>
      <c r="C2340" s="85">
        <f>'EMFAC2017EI-2011Class'!D5921</f>
        <v>2011</v>
      </c>
      <c r="D2340" s="85">
        <f>'EMFAC2017EI-2011Class'!F5921</f>
        <v>13</v>
      </c>
      <c r="E2340" s="87" t="str">
        <f t="shared" si="74"/>
        <v>T6 Instate Heavy-13</v>
      </c>
      <c r="F2340" s="88">
        <f>VLOOKUP(E2340,HD_Odo!$C$2:$D$1381,2,FALSE)</f>
        <v>298930.03999999998</v>
      </c>
      <c r="G2340" s="92" t="str">
        <f>'EMFAC2017EI-2011Class'!H5921</f>
        <v>2024-T6 Instate Heavy-13</v>
      </c>
      <c r="H2340" s="70">
        <f t="shared" si="75"/>
        <v>0.71069612489486889</v>
      </c>
      <c r="J2340" s="13"/>
      <c r="N2340" s="37"/>
      <c r="O2340" s="36"/>
    </row>
    <row r="2341" spans="1:15" ht="13.7" customHeight="1" x14ac:dyDescent="0.25">
      <c r="A2341" s="85">
        <f>'EMFAC2017EI-2011Class'!B5922</f>
        <v>2024</v>
      </c>
      <c r="B2341" s="86" t="str">
        <f>'EMFAC2017EI-2011Class'!C5922</f>
        <v>T6 Instate Heavy</v>
      </c>
      <c r="C2341" s="85">
        <f>'EMFAC2017EI-2011Class'!D5922</f>
        <v>2010</v>
      </c>
      <c r="D2341" s="85">
        <f>'EMFAC2017EI-2011Class'!F5922</f>
        <v>14</v>
      </c>
      <c r="E2341" s="87" t="str">
        <f t="shared" si="74"/>
        <v>T6 Instate Heavy-14</v>
      </c>
      <c r="F2341" s="88">
        <f>VLOOKUP(E2341,HD_Odo!$C$2:$D$1381,2,FALSE)</f>
        <v>311906.03999999998</v>
      </c>
      <c r="G2341" s="92" t="str">
        <f>'EMFAC2017EI-2011Class'!H5922</f>
        <v>2024-T6 Instate Heavy-14</v>
      </c>
      <c r="H2341" s="70">
        <f t="shared" si="75"/>
        <v>0.75031208358071233</v>
      </c>
      <c r="J2341" s="13"/>
      <c r="N2341" s="37"/>
      <c r="O2341" s="36"/>
    </row>
    <row r="2342" spans="1:15" ht="13.7" customHeight="1" x14ac:dyDescent="0.25">
      <c r="A2342" s="85">
        <f>'EMFAC2017EI-2011Class'!B5923</f>
        <v>2024</v>
      </c>
      <c r="B2342" s="86" t="str">
        <f>'EMFAC2017EI-2011Class'!C5923</f>
        <v>T6 Instate Heavy</v>
      </c>
      <c r="C2342" s="85">
        <f>'EMFAC2017EI-2011Class'!D5923</f>
        <v>2009</v>
      </c>
      <c r="D2342" s="85">
        <f>'EMFAC2017EI-2011Class'!F5923</f>
        <v>15</v>
      </c>
      <c r="E2342" s="87" t="str">
        <f t="shared" si="74"/>
        <v>T6 Instate Heavy-15</v>
      </c>
      <c r="F2342" s="88">
        <f>VLOOKUP(E2342,HD_Odo!$C$2:$D$1381,2,FALSE)</f>
        <v>323163.03999999998</v>
      </c>
      <c r="G2342" s="92" t="str">
        <f>'EMFAC2017EI-2011Class'!H5923</f>
        <v>2024-T6 Instate Heavy-15</v>
      </c>
      <c r="H2342" s="70">
        <f t="shared" si="75"/>
        <v>0.74701377527612456</v>
      </c>
      <c r="J2342" s="13"/>
      <c r="N2342" s="37"/>
      <c r="O2342" s="36"/>
    </row>
    <row r="2343" spans="1:15" ht="13.7" customHeight="1" x14ac:dyDescent="0.25">
      <c r="A2343" s="85">
        <f>'EMFAC2017EI-2011Class'!B5924</f>
        <v>2024</v>
      </c>
      <c r="B2343" s="86" t="str">
        <f>'EMFAC2017EI-2011Class'!C5924</f>
        <v>T6 Instate Heavy</v>
      </c>
      <c r="C2343" s="85">
        <f>'EMFAC2017EI-2011Class'!D5924</f>
        <v>2008</v>
      </c>
      <c r="D2343" s="85">
        <f>'EMFAC2017EI-2011Class'!F5924</f>
        <v>16</v>
      </c>
      <c r="E2343" s="87" t="str">
        <f t="shared" si="74"/>
        <v>T6 Instate Heavy-16</v>
      </c>
      <c r="F2343" s="88">
        <f>VLOOKUP(E2343,HD_Odo!$C$2:$D$1381,2,FALSE)</f>
        <v>334374.03999999998</v>
      </c>
      <c r="G2343" s="92" t="str">
        <f>'EMFAC2017EI-2011Class'!H5924</f>
        <v>2024-T6 Instate Heavy-16</v>
      </c>
      <c r="H2343" s="70">
        <f t="shared" si="75"/>
        <v>0.7438706185069961</v>
      </c>
      <c r="J2343" s="13"/>
      <c r="N2343" s="37"/>
      <c r="O2343" s="36"/>
    </row>
    <row r="2344" spans="1:15" ht="13.7" customHeight="1" x14ac:dyDescent="0.25">
      <c r="A2344" s="85">
        <f>'EMFAC2017EI-2011Class'!B5925</f>
        <v>2024</v>
      </c>
      <c r="B2344" s="86" t="str">
        <f>'EMFAC2017EI-2011Class'!C5925</f>
        <v>T6 Instate Heavy</v>
      </c>
      <c r="C2344" s="85">
        <f>'EMFAC2017EI-2011Class'!D5925</f>
        <v>2007</v>
      </c>
      <c r="D2344" s="85">
        <f>'EMFAC2017EI-2011Class'!F5925</f>
        <v>17</v>
      </c>
      <c r="E2344" s="87" t="str">
        <f t="shared" si="74"/>
        <v>T6 Instate Heavy-17</v>
      </c>
      <c r="F2344" s="88">
        <f>VLOOKUP(E2344,HD_Odo!$C$2:$D$1381,2,FALSE)</f>
        <v>345539.04</v>
      </c>
      <c r="G2344" s="92" t="str">
        <f>'EMFAC2017EI-2011Class'!H5925</f>
        <v>2024-T6 Instate Heavy-17</v>
      </c>
      <c r="H2344" s="70">
        <f t="shared" si="75"/>
        <v>0.84745831079722778</v>
      </c>
      <c r="J2344" s="13"/>
      <c r="N2344" s="37"/>
      <c r="O2344" s="36"/>
    </row>
    <row r="2345" spans="1:15" ht="13.7" customHeight="1" x14ac:dyDescent="0.25">
      <c r="A2345" s="85">
        <f>'EMFAC2017EI-2011Class'!B5926</f>
        <v>2024</v>
      </c>
      <c r="B2345" s="86" t="str">
        <f>'EMFAC2017EI-2011Class'!C5926</f>
        <v>T6 Instate Heavy</v>
      </c>
      <c r="C2345" s="85">
        <f>'EMFAC2017EI-2011Class'!D5926</f>
        <v>2006</v>
      </c>
      <c r="D2345" s="85">
        <f>'EMFAC2017EI-2011Class'!F5926</f>
        <v>18</v>
      </c>
      <c r="E2345" s="87" t="str">
        <f t="shared" si="74"/>
        <v>T6 Instate Heavy-18</v>
      </c>
      <c r="F2345" s="88">
        <f>VLOOKUP(E2345,HD_Odo!$C$2:$D$1381,2,FALSE)</f>
        <v>356652.04</v>
      </c>
      <c r="G2345" s="92" t="str">
        <f>'EMFAC2017EI-2011Class'!H5926</f>
        <v>2024-T6 Instate Heavy-18</v>
      </c>
      <c r="H2345" s="70">
        <f t="shared" si="75"/>
        <v>0.84538789298020156</v>
      </c>
      <c r="J2345" s="13"/>
      <c r="N2345" s="37"/>
      <c r="O2345" s="36"/>
    </row>
    <row r="2346" spans="1:15" ht="13.7" customHeight="1" x14ac:dyDescent="0.25">
      <c r="A2346" s="85">
        <f>'EMFAC2017EI-2011Class'!B5927</f>
        <v>2024</v>
      </c>
      <c r="B2346" s="86" t="str">
        <f>'EMFAC2017EI-2011Class'!C5927</f>
        <v>T6 Instate Heavy</v>
      </c>
      <c r="C2346" s="85">
        <f>'EMFAC2017EI-2011Class'!D5927</f>
        <v>2005</v>
      </c>
      <c r="D2346" s="85">
        <f>'EMFAC2017EI-2011Class'!F5927</f>
        <v>19</v>
      </c>
      <c r="E2346" s="87" t="str">
        <f t="shared" si="74"/>
        <v>T6 Instate Heavy-19</v>
      </c>
      <c r="F2346" s="88">
        <f>VLOOKUP(E2346,HD_Odo!$C$2:$D$1381,2,FALSE)</f>
        <v>367703.03999999998</v>
      </c>
      <c r="G2346" s="92" t="str">
        <f>'EMFAC2017EI-2011Class'!H5927</f>
        <v>2024-T6 Instate Heavy-19</v>
      </c>
      <c r="H2346" s="70">
        <f t="shared" si="75"/>
        <v>0.84340167585734838</v>
      </c>
      <c r="J2346" s="13"/>
      <c r="N2346" s="37"/>
      <c r="O2346" s="36"/>
    </row>
    <row r="2347" spans="1:15" ht="13.7" customHeight="1" x14ac:dyDescent="0.25">
      <c r="A2347" s="85">
        <f>'EMFAC2017EI-2011Class'!B5928</f>
        <v>2024</v>
      </c>
      <c r="B2347" s="86" t="str">
        <f>'EMFAC2017EI-2011Class'!C5928</f>
        <v>T6 Instate Heavy</v>
      </c>
      <c r="C2347" s="85">
        <f>'EMFAC2017EI-2011Class'!D5928</f>
        <v>2004</v>
      </c>
      <c r="D2347" s="85">
        <f>'EMFAC2017EI-2011Class'!F5928</f>
        <v>20</v>
      </c>
      <c r="E2347" s="87" t="str">
        <f t="shared" si="74"/>
        <v>T6 Instate Heavy-20</v>
      </c>
      <c r="F2347" s="88">
        <f>VLOOKUP(E2347,HD_Odo!$C$2:$D$1381,2,FALSE)</f>
        <v>378676.04</v>
      </c>
      <c r="G2347" s="92" t="str">
        <f>'EMFAC2017EI-2011Class'!H5928</f>
        <v>2024-T6 Instate Heavy-20</v>
      </c>
      <c r="H2347" s="70">
        <f t="shared" si="75"/>
        <v>0.84149744243660629</v>
      </c>
      <c r="J2347" s="13"/>
      <c r="N2347" s="37"/>
      <c r="O2347" s="36"/>
    </row>
    <row r="2348" spans="1:15" ht="13.7" customHeight="1" x14ac:dyDescent="0.25">
      <c r="A2348" s="85">
        <f>'EMFAC2017EI-2011Class'!B5929</f>
        <v>2024</v>
      </c>
      <c r="B2348" s="86" t="str">
        <f>'EMFAC2017EI-2011Class'!C5929</f>
        <v>T6 Instate Heavy</v>
      </c>
      <c r="C2348" s="85">
        <f>'EMFAC2017EI-2011Class'!D5929</f>
        <v>2003</v>
      </c>
      <c r="D2348" s="85">
        <f>'EMFAC2017EI-2011Class'!F5929</f>
        <v>21</v>
      </c>
      <c r="E2348" s="87" t="str">
        <f t="shared" si="74"/>
        <v>T6 Instate Heavy-21</v>
      </c>
      <c r="F2348" s="88">
        <f>VLOOKUP(E2348,HD_Odo!$C$2:$D$1381,2,FALSE)</f>
        <v>389550.04</v>
      </c>
      <c r="G2348" s="92" t="str">
        <f>'EMFAC2017EI-2011Class'!H5929</f>
        <v>2024-T6 Instate Heavy-21</v>
      </c>
      <c r="H2348" s="70">
        <f t="shared" si="75"/>
        <v>0.90135263917473973</v>
      </c>
      <c r="J2348" s="13"/>
      <c r="N2348" s="37"/>
      <c r="O2348" s="36"/>
    </row>
    <row r="2349" spans="1:15" ht="13.7" customHeight="1" x14ac:dyDescent="0.25">
      <c r="A2349" s="85">
        <f>'EMFAC2017EI-2011Class'!B5930</f>
        <v>2024</v>
      </c>
      <c r="B2349" s="86" t="str">
        <f>'EMFAC2017EI-2011Class'!C5930</f>
        <v>T6 Instate Heavy</v>
      </c>
      <c r="C2349" s="85">
        <f>'EMFAC2017EI-2011Class'!D5930</f>
        <v>2002</v>
      </c>
      <c r="D2349" s="85">
        <f>'EMFAC2017EI-2011Class'!F5930</f>
        <v>22</v>
      </c>
      <c r="E2349" s="87" t="str">
        <f t="shared" si="74"/>
        <v>T6 Instate Heavy-22</v>
      </c>
      <c r="F2349" s="88">
        <f>VLOOKUP(E2349,HD_Odo!$C$2:$D$1381,2,FALSE)</f>
        <v>400000</v>
      </c>
      <c r="G2349" s="92" t="str">
        <f>'EMFAC2017EI-2011Class'!H5930</f>
        <v>2024-T6 Instate Heavy-22</v>
      </c>
      <c r="H2349" s="70">
        <f t="shared" si="75"/>
        <v>0.90038933773133534</v>
      </c>
      <c r="J2349" s="13"/>
      <c r="N2349" s="37"/>
      <c r="O2349" s="36"/>
    </row>
    <row r="2350" spans="1:15" ht="13.7" customHeight="1" x14ac:dyDescent="0.25">
      <c r="A2350" s="85">
        <f>'EMFAC2017EI-2011Class'!B5931</f>
        <v>2024</v>
      </c>
      <c r="B2350" s="86" t="str">
        <f>'EMFAC2017EI-2011Class'!C5931</f>
        <v>T6 Instate Heavy</v>
      </c>
      <c r="C2350" s="85">
        <f>'EMFAC2017EI-2011Class'!D5931</f>
        <v>2001</v>
      </c>
      <c r="D2350" s="85">
        <f>'EMFAC2017EI-2011Class'!F5931</f>
        <v>23</v>
      </c>
      <c r="E2350" s="87" t="str">
        <f t="shared" si="74"/>
        <v>T6 Instate Heavy-23</v>
      </c>
      <c r="F2350" s="88">
        <f>VLOOKUP(E2350,HD_Odo!$C$2:$D$1381,2,FALSE)</f>
        <v>400000</v>
      </c>
      <c r="G2350" s="92" t="str">
        <f>'EMFAC2017EI-2011Class'!H5931</f>
        <v>2024-T6 Instate Heavy-23</v>
      </c>
      <c r="H2350" s="70">
        <f t="shared" si="75"/>
        <v>0.90038933773133534</v>
      </c>
      <c r="J2350" s="13"/>
      <c r="N2350" s="37"/>
      <c r="O2350" s="36"/>
    </row>
    <row r="2351" spans="1:15" ht="13.7" customHeight="1" x14ac:dyDescent="0.25">
      <c r="A2351" s="85">
        <f>'EMFAC2017EI-2011Class'!B5932</f>
        <v>2024</v>
      </c>
      <c r="B2351" s="86" t="str">
        <f>'EMFAC2017EI-2011Class'!C5932</f>
        <v>T6 Instate Heavy</v>
      </c>
      <c r="C2351" s="85">
        <f>'EMFAC2017EI-2011Class'!D5932</f>
        <v>2000</v>
      </c>
      <c r="D2351" s="85">
        <f>'EMFAC2017EI-2011Class'!F5932</f>
        <v>24</v>
      </c>
      <c r="E2351" s="87" t="str">
        <f t="shared" si="74"/>
        <v>T6 Instate Heavy-24</v>
      </c>
      <c r="F2351" s="88">
        <f>VLOOKUP(E2351,HD_Odo!$C$2:$D$1381,2,FALSE)</f>
        <v>400000</v>
      </c>
      <c r="G2351" s="92" t="str">
        <f>'EMFAC2017EI-2011Class'!H5932</f>
        <v>2024-T6 Instate Heavy-24</v>
      </c>
      <c r="H2351" s="70">
        <f t="shared" si="75"/>
        <v>0.90038933773133534</v>
      </c>
      <c r="J2351" s="13"/>
      <c r="N2351" s="37"/>
      <c r="O2351" s="36"/>
    </row>
    <row r="2352" spans="1:15" ht="13.7" customHeight="1" x14ac:dyDescent="0.25">
      <c r="A2352" s="85">
        <f>'EMFAC2017EI-2011Class'!B5933</f>
        <v>2024</v>
      </c>
      <c r="B2352" s="86" t="str">
        <f>'EMFAC2017EI-2011Class'!C5933</f>
        <v>T6 Instate Heavy</v>
      </c>
      <c r="C2352" s="85">
        <f>'EMFAC2017EI-2011Class'!D5933</f>
        <v>1999</v>
      </c>
      <c r="D2352" s="85">
        <f>'EMFAC2017EI-2011Class'!F5933</f>
        <v>25</v>
      </c>
      <c r="E2352" s="87" t="str">
        <f t="shared" si="74"/>
        <v>T6 Instate Heavy-25</v>
      </c>
      <c r="F2352" s="88">
        <f>VLOOKUP(E2352,HD_Odo!$C$2:$D$1381,2,FALSE)</f>
        <v>400000</v>
      </c>
      <c r="G2352" s="92" t="str">
        <f>'EMFAC2017EI-2011Class'!H5933</f>
        <v>2024-T6 Instate Heavy-25</v>
      </c>
      <c r="H2352" s="70">
        <f t="shared" si="75"/>
        <v>0.90038933773133534</v>
      </c>
      <c r="J2352" s="13"/>
      <c r="N2352" s="37"/>
      <c r="O2352" s="36"/>
    </row>
    <row r="2353" spans="1:15" ht="13.7" customHeight="1" x14ac:dyDescent="0.25">
      <c r="A2353" s="85">
        <f>'EMFAC2017EI-2011Class'!B5934</f>
        <v>2024</v>
      </c>
      <c r="B2353" s="86" t="str">
        <f>'EMFAC2017EI-2011Class'!C5934</f>
        <v>T6 Instate Heavy</v>
      </c>
      <c r="C2353" s="85">
        <f>'EMFAC2017EI-2011Class'!D5934</f>
        <v>1998</v>
      </c>
      <c r="D2353" s="85">
        <f>'EMFAC2017EI-2011Class'!F5934</f>
        <v>26</v>
      </c>
      <c r="E2353" s="87" t="str">
        <f t="shared" si="74"/>
        <v>T6 Instate Heavy-26</v>
      </c>
      <c r="F2353" s="88">
        <f>VLOOKUP(E2353,HD_Odo!$C$2:$D$1381,2,FALSE)</f>
        <v>400000</v>
      </c>
      <c r="G2353" s="92" t="str">
        <f>'EMFAC2017EI-2011Class'!H5934</f>
        <v>2024-T6 Instate Heavy-26</v>
      </c>
      <c r="H2353" s="70">
        <f t="shared" si="75"/>
        <v>0.90038933773133534</v>
      </c>
      <c r="J2353" s="13"/>
      <c r="N2353" s="37"/>
      <c r="O2353" s="36"/>
    </row>
    <row r="2354" spans="1:15" ht="13.7" customHeight="1" x14ac:dyDescent="0.25">
      <c r="A2354" s="85">
        <f>'EMFAC2017EI-2011Class'!B5935</f>
        <v>2024</v>
      </c>
      <c r="B2354" s="86" t="str">
        <f>'EMFAC2017EI-2011Class'!C5935</f>
        <v>T6 Instate Heavy</v>
      </c>
      <c r="C2354" s="85">
        <f>'EMFAC2017EI-2011Class'!D5935</f>
        <v>1997</v>
      </c>
      <c r="D2354" s="85">
        <f>'EMFAC2017EI-2011Class'!F5935</f>
        <v>27</v>
      </c>
      <c r="E2354" s="87" t="str">
        <f t="shared" si="74"/>
        <v>T6 Instate Heavy-27</v>
      </c>
      <c r="F2354" s="88">
        <f>VLOOKUP(E2354,HD_Odo!$C$2:$D$1381,2,FALSE)</f>
        <v>400000</v>
      </c>
      <c r="G2354" s="92" t="str">
        <f>'EMFAC2017EI-2011Class'!H5935</f>
        <v>2024-T6 Instate Heavy-27</v>
      </c>
      <c r="H2354" s="70">
        <f t="shared" si="75"/>
        <v>0.90038933773133534</v>
      </c>
      <c r="J2354" s="13"/>
      <c r="N2354" s="37"/>
      <c r="O2354" s="36"/>
    </row>
    <row r="2355" spans="1:15" ht="13.7" customHeight="1" x14ac:dyDescent="0.25">
      <c r="A2355" s="85">
        <f>'EMFAC2017EI-2011Class'!B5936</f>
        <v>2024</v>
      </c>
      <c r="B2355" s="86" t="str">
        <f>'EMFAC2017EI-2011Class'!C5936</f>
        <v>T6 Instate Heavy</v>
      </c>
      <c r="C2355" s="85">
        <f>'EMFAC2017EI-2011Class'!D5936</f>
        <v>1996</v>
      </c>
      <c r="D2355" s="85">
        <f>'EMFAC2017EI-2011Class'!F5936</f>
        <v>28</v>
      </c>
      <c r="E2355" s="87" t="str">
        <f t="shared" si="74"/>
        <v>T6 Instate Heavy-28</v>
      </c>
      <c r="F2355" s="88">
        <f>VLOOKUP(E2355,HD_Odo!$C$2:$D$1381,2,FALSE)</f>
        <v>400000</v>
      </c>
      <c r="G2355" s="92" t="str">
        <f>'EMFAC2017EI-2011Class'!H5936</f>
        <v>2024-T6 Instate Heavy-28</v>
      </c>
      <c r="H2355" s="70">
        <f t="shared" si="75"/>
        <v>0.90038933773133534</v>
      </c>
      <c r="J2355" s="13"/>
      <c r="N2355" s="37"/>
      <c r="O2355" s="36"/>
    </row>
    <row r="2356" spans="1:15" ht="13.7" customHeight="1" x14ac:dyDescent="0.25">
      <c r="A2356" s="85">
        <f>'EMFAC2017EI-2011Class'!B5937</f>
        <v>2024</v>
      </c>
      <c r="B2356" s="86" t="str">
        <f>'EMFAC2017EI-2011Class'!C5937</f>
        <v>T6 Instate Heavy</v>
      </c>
      <c r="C2356" s="85">
        <f>'EMFAC2017EI-2011Class'!D5937</f>
        <v>1995</v>
      </c>
      <c r="D2356" s="85">
        <f>'EMFAC2017EI-2011Class'!F5937</f>
        <v>29</v>
      </c>
      <c r="E2356" s="87" t="str">
        <f t="shared" si="74"/>
        <v>T6 Instate Heavy-29</v>
      </c>
      <c r="F2356" s="88">
        <f>VLOOKUP(E2356,HD_Odo!$C$2:$D$1381,2,FALSE)</f>
        <v>400000</v>
      </c>
      <c r="G2356" s="92" t="str">
        <f>'EMFAC2017EI-2011Class'!H5937</f>
        <v>2024-T6 Instate Heavy-29</v>
      </c>
      <c r="H2356" s="70">
        <f t="shared" si="75"/>
        <v>0.90038933773133534</v>
      </c>
      <c r="J2356" s="13"/>
      <c r="N2356" s="37"/>
      <c r="O2356" s="36"/>
    </row>
    <row r="2357" spans="1:15" ht="13.7" customHeight="1" x14ac:dyDescent="0.25">
      <c r="A2357" s="85">
        <f>'EMFAC2017EI-2011Class'!B5938</f>
        <v>2024</v>
      </c>
      <c r="B2357" s="86" t="str">
        <f>'EMFAC2017EI-2011Class'!C5938</f>
        <v>T6 Instate Heavy</v>
      </c>
      <c r="C2357" s="85">
        <f>'EMFAC2017EI-2011Class'!D5938</f>
        <v>1994</v>
      </c>
      <c r="D2357" s="85">
        <f>'EMFAC2017EI-2011Class'!F5938</f>
        <v>30</v>
      </c>
      <c r="E2357" s="87" t="str">
        <f t="shared" si="74"/>
        <v>T6 Instate Heavy-30</v>
      </c>
      <c r="F2357" s="88">
        <f>VLOOKUP(E2357,HD_Odo!$C$2:$D$1381,2,FALSE)</f>
        <v>400000</v>
      </c>
      <c r="G2357" s="92" t="str">
        <f>'EMFAC2017EI-2011Class'!H5938</f>
        <v>2024-T6 Instate Heavy-30</v>
      </c>
      <c r="H2357" s="70">
        <f t="shared" si="75"/>
        <v>0.90038933773133534</v>
      </c>
      <c r="J2357" s="13"/>
      <c r="N2357" s="37"/>
      <c r="O2357" s="36"/>
    </row>
    <row r="2358" spans="1:15" ht="13.7" customHeight="1" x14ac:dyDescent="0.25">
      <c r="A2358" s="85">
        <f>'EMFAC2017EI-2011Class'!B5939</f>
        <v>2024</v>
      </c>
      <c r="B2358" s="86" t="str">
        <f>'EMFAC2017EI-2011Class'!C5939</f>
        <v>T6 Instate Heavy</v>
      </c>
      <c r="C2358" s="85">
        <f>'EMFAC2017EI-2011Class'!D5939</f>
        <v>1993</v>
      </c>
      <c r="D2358" s="85">
        <f>'EMFAC2017EI-2011Class'!F5939</f>
        <v>31</v>
      </c>
      <c r="E2358" s="87" t="str">
        <f t="shared" si="74"/>
        <v>T6 Instate Heavy-31</v>
      </c>
      <c r="F2358" s="88">
        <f>VLOOKUP(E2358,HD_Odo!$C$2:$D$1381,2,FALSE)</f>
        <v>400000</v>
      </c>
      <c r="G2358" s="92" t="str">
        <f>'EMFAC2017EI-2011Class'!H5939</f>
        <v>2024-T6 Instate Heavy-31</v>
      </c>
      <c r="H2358" s="70">
        <f t="shared" si="75"/>
        <v>1</v>
      </c>
      <c r="J2358" s="13"/>
      <c r="N2358" s="37"/>
      <c r="O2358" s="36"/>
    </row>
    <row r="2359" spans="1:15" ht="13.7" customHeight="1" x14ac:dyDescent="0.25">
      <c r="A2359" s="85">
        <f>'EMFAC2017EI-2011Class'!B5940</f>
        <v>2024</v>
      </c>
      <c r="B2359" s="86" t="str">
        <f>'EMFAC2017EI-2011Class'!C5940</f>
        <v>T6 Instate Heavy</v>
      </c>
      <c r="C2359" s="85">
        <f>'EMFAC2017EI-2011Class'!D5940</f>
        <v>1992</v>
      </c>
      <c r="D2359" s="85">
        <f>'EMFAC2017EI-2011Class'!F5940</f>
        <v>32</v>
      </c>
      <c r="E2359" s="87" t="str">
        <f t="shared" si="74"/>
        <v>T6 Instate Heavy-32</v>
      </c>
      <c r="F2359" s="88">
        <f>VLOOKUP(E2359,HD_Odo!$C$2:$D$1381,2,FALSE)</f>
        <v>400000</v>
      </c>
      <c r="G2359" s="92" t="str">
        <f>'EMFAC2017EI-2011Class'!H5940</f>
        <v>2024-T6 Instate Heavy-32</v>
      </c>
      <c r="H2359" s="70">
        <f t="shared" si="75"/>
        <v>1</v>
      </c>
      <c r="J2359" s="13"/>
      <c r="N2359" s="37"/>
      <c r="O2359" s="36"/>
    </row>
    <row r="2360" spans="1:15" ht="13.7" customHeight="1" x14ac:dyDescent="0.25">
      <c r="A2360" s="85">
        <f>'EMFAC2017EI-2011Class'!B5941</f>
        <v>2024</v>
      </c>
      <c r="B2360" s="86" t="str">
        <f>'EMFAC2017EI-2011Class'!C5941</f>
        <v>T6 Instate Heavy</v>
      </c>
      <c r="C2360" s="85">
        <f>'EMFAC2017EI-2011Class'!D5941</f>
        <v>1991</v>
      </c>
      <c r="D2360" s="85">
        <f>'EMFAC2017EI-2011Class'!F5941</f>
        <v>33</v>
      </c>
      <c r="E2360" s="87" t="str">
        <f t="shared" si="74"/>
        <v>T6 Instate Heavy-33</v>
      </c>
      <c r="F2360" s="88">
        <f>VLOOKUP(E2360,HD_Odo!$C$2:$D$1381,2,FALSE)</f>
        <v>400000</v>
      </c>
      <c r="G2360" s="92" t="str">
        <f>'EMFAC2017EI-2011Class'!H5941</f>
        <v>2024-T6 Instate Heavy-33</v>
      </c>
      <c r="H2360" s="70">
        <f t="shared" si="75"/>
        <v>1</v>
      </c>
      <c r="J2360" s="13"/>
      <c r="N2360" s="37"/>
      <c r="O2360" s="36"/>
    </row>
    <row r="2361" spans="1:15" ht="13.7" customHeight="1" x14ac:dyDescent="0.25">
      <c r="A2361" s="85">
        <f>'EMFAC2017EI-2011Class'!B5942</f>
        <v>2024</v>
      </c>
      <c r="B2361" s="86" t="str">
        <f>'EMFAC2017EI-2011Class'!C5942</f>
        <v>T6 Instate Heavy</v>
      </c>
      <c r="C2361" s="85">
        <f>'EMFAC2017EI-2011Class'!D5942</f>
        <v>1990</v>
      </c>
      <c r="D2361" s="85">
        <f>'EMFAC2017EI-2011Class'!F5942</f>
        <v>34</v>
      </c>
      <c r="E2361" s="87" t="str">
        <f t="shared" si="74"/>
        <v>T6 Instate Heavy-34</v>
      </c>
      <c r="F2361" s="88">
        <f>VLOOKUP(E2361,HD_Odo!$C$2:$D$1381,2,FALSE)</f>
        <v>400000</v>
      </c>
      <c r="G2361" s="92" t="str">
        <f>'EMFAC2017EI-2011Class'!H5942</f>
        <v>2024-T6 Instate Heavy-34</v>
      </c>
      <c r="H2361" s="70">
        <f t="shared" si="75"/>
        <v>1</v>
      </c>
      <c r="J2361" s="13"/>
      <c r="N2361" s="37"/>
      <c r="O2361" s="36"/>
    </row>
    <row r="2362" spans="1:15" ht="13.7" customHeight="1" x14ac:dyDescent="0.25">
      <c r="A2362" s="85">
        <f>'EMFAC2017EI-2011Class'!B5943</f>
        <v>2024</v>
      </c>
      <c r="B2362" s="86" t="str">
        <f>'EMFAC2017EI-2011Class'!C5943</f>
        <v>T6 Instate Heavy</v>
      </c>
      <c r="C2362" s="85">
        <f>'EMFAC2017EI-2011Class'!D5943</f>
        <v>1989</v>
      </c>
      <c r="D2362" s="85">
        <f>'EMFAC2017EI-2011Class'!F5943</f>
        <v>35</v>
      </c>
      <c r="E2362" s="87" t="str">
        <f t="shared" si="74"/>
        <v>T6 Instate Heavy-35</v>
      </c>
      <c r="F2362" s="88">
        <f>VLOOKUP(E2362,HD_Odo!$C$2:$D$1381,2,FALSE)</f>
        <v>400000</v>
      </c>
      <c r="G2362" s="92" t="str">
        <f>'EMFAC2017EI-2011Class'!H5943</f>
        <v>2024-T6 Instate Heavy-35</v>
      </c>
      <c r="H2362" s="70">
        <f t="shared" si="75"/>
        <v>1</v>
      </c>
      <c r="J2362" s="13"/>
      <c r="N2362" s="37"/>
      <c r="O2362" s="36"/>
    </row>
    <row r="2363" spans="1:15" ht="13.7" customHeight="1" x14ac:dyDescent="0.25">
      <c r="A2363" s="85">
        <f>'EMFAC2017EI-2011Class'!B5944</f>
        <v>2024</v>
      </c>
      <c r="B2363" s="86" t="str">
        <f>'EMFAC2017EI-2011Class'!C5944</f>
        <v>T6 Instate Heavy</v>
      </c>
      <c r="C2363" s="85">
        <f>'EMFAC2017EI-2011Class'!D5944</f>
        <v>1988</v>
      </c>
      <c r="D2363" s="85">
        <f>'EMFAC2017EI-2011Class'!F5944</f>
        <v>36</v>
      </c>
      <c r="E2363" s="87" t="str">
        <f t="shared" si="74"/>
        <v>T6 Instate Heavy-36</v>
      </c>
      <c r="F2363" s="88">
        <f>VLOOKUP(E2363,HD_Odo!$C$2:$D$1381,2,FALSE)</f>
        <v>400000</v>
      </c>
      <c r="G2363" s="92" t="str">
        <f>'EMFAC2017EI-2011Class'!H5944</f>
        <v>2024-T6 Instate Heavy-36</v>
      </c>
      <c r="H2363" s="70">
        <f t="shared" si="75"/>
        <v>1</v>
      </c>
      <c r="J2363" s="13"/>
      <c r="N2363" s="37"/>
      <c r="O2363" s="36"/>
    </row>
    <row r="2364" spans="1:15" ht="13.7" customHeight="1" x14ac:dyDescent="0.25">
      <c r="A2364" s="85">
        <f>'EMFAC2017EI-2011Class'!B5945</f>
        <v>2024</v>
      </c>
      <c r="B2364" s="86" t="str">
        <f>'EMFAC2017EI-2011Class'!C5945</f>
        <v>T6 Instate Heavy</v>
      </c>
      <c r="C2364" s="85">
        <f>'EMFAC2017EI-2011Class'!D5945</f>
        <v>1987</v>
      </c>
      <c r="D2364" s="85">
        <f>'EMFAC2017EI-2011Class'!F5945</f>
        <v>37</v>
      </c>
      <c r="E2364" s="87" t="str">
        <f t="shared" si="74"/>
        <v>T6 Instate Heavy-37</v>
      </c>
      <c r="F2364" s="88">
        <f>VLOOKUP(E2364,HD_Odo!$C$2:$D$1381,2,FALSE)</f>
        <v>400000</v>
      </c>
      <c r="G2364" s="92" t="str">
        <f>'EMFAC2017EI-2011Class'!H5945</f>
        <v>2024-T6 Instate Heavy-37</v>
      </c>
      <c r="H2364" s="70">
        <f t="shared" si="75"/>
        <v>1</v>
      </c>
      <c r="J2364" s="13"/>
      <c r="N2364" s="37"/>
      <c r="O2364" s="36"/>
    </row>
    <row r="2365" spans="1:15" ht="13.7" customHeight="1" x14ac:dyDescent="0.25">
      <c r="A2365" s="85">
        <f>'EMFAC2017EI-2011Class'!B5946</f>
        <v>2024</v>
      </c>
      <c r="B2365" s="86" t="str">
        <f>'EMFAC2017EI-2011Class'!C5946</f>
        <v>T6 Instate Heavy</v>
      </c>
      <c r="C2365" s="85">
        <f>'EMFAC2017EI-2011Class'!D5946</f>
        <v>1986</v>
      </c>
      <c r="D2365" s="85">
        <f>'EMFAC2017EI-2011Class'!F5946</f>
        <v>38</v>
      </c>
      <c r="E2365" s="87" t="str">
        <f t="shared" si="74"/>
        <v>T6 Instate Heavy-38</v>
      </c>
      <c r="F2365" s="88">
        <f>VLOOKUP(E2365,HD_Odo!$C$2:$D$1381,2,FALSE)</f>
        <v>400000</v>
      </c>
      <c r="G2365" s="92" t="str">
        <f>'EMFAC2017EI-2011Class'!H5946</f>
        <v>2024-T6 Instate Heavy-38</v>
      </c>
      <c r="H2365" s="70">
        <f t="shared" si="75"/>
        <v>1</v>
      </c>
      <c r="J2365" s="13"/>
      <c r="N2365" s="37"/>
      <c r="O2365" s="36"/>
    </row>
    <row r="2366" spans="1:15" ht="13.7" customHeight="1" x14ac:dyDescent="0.25">
      <c r="A2366" s="85">
        <f>'EMFAC2017EI-2011Class'!B5947</f>
        <v>2024</v>
      </c>
      <c r="B2366" s="86" t="str">
        <f>'EMFAC2017EI-2011Class'!C5947</f>
        <v>T6 Instate Heavy</v>
      </c>
      <c r="C2366" s="85">
        <f>'EMFAC2017EI-2011Class'!D5947</f>
        <v>1985</v>
      </c>
      <c r="D2366" s="85">
        <f>'EMFAC2017EI-2011Class'!F5947</f>
        <v>39</v>
      </c>
      <c r="E2366" s="87" t="str">
        <f t="shared" si="74"/>
        <v>T6 Instate Heavy-39</v>
      </c>
      <c r="F2366" s="88">
        <f>VLOOKUP(E2366,HD_Odo!$C$2:$D$1381,2,FALSE)</f>
        <v>400000</v>
      </c>
      <c r="G2366" s="92" t="str">
        <f>'EMFAC2017EI-2011Class'!H5947</f>
        <v>2024-T6 Instate Heavy-39</v>
      </c>
      <c r="H2366" s="70">
        <f t="shared" si="75"/>
        <v>1</v>
      </c>
      <c r="J2366" s="13"/>
      <c r="N2366" s="37"/>
      <c r="O2366" s="36"/>
    </row>
    <row r="2367" spans="1:15" ht="13.7" customHeight="1" x14ac:dyDescent="0.25">
      <c r="A2367" s="85">
        <f>'EMFAC2017EI-2011Class'!B5948</f>
        <v>2024</v>
      </c>
      <c r="B2367" s="86" t="str">
        <f>'EMFAC2017EI-2011Class'!C5948</f>
        <v>T6 Instate Heavy</v>
      </c>
      <c r="C2367" s="85">
        <f>'EMFAC2017EI-2011Class'!D5948</f>
        <v>1984</v>
      </c>
      <c r="D2367" s="85">
        <f>'EMFAC2017EI-2011Class'!F5948</f>
        <v>40</v>
      </c>
      <c r="E2367" s="87" t="str">
        <f t="shared" si="74"/>
        <v>T6 Instate Heavy-40</v>
      </c>
      <c r="F2367" s="88">
        <f>VLOOKUP(E2367,HD_Odo!$C$2:$D$1381,2,FALSE)</f>
        <v>400000</v>
      </c>
      <c r="G2367" s="92" t="str">
        <f>'EMFAC2017EI-2011Class'!H5948</f>
        <v>2024-T6 Instate Heavy-40</v>
      </c>
      <c r="H2367" s="70">
        <f t="shared" si="75"/>
        <v>1</v>
      </c>
      <c r="J2367" s="13"/>
      <c r="N2367" s="37"/>
      <c r="O2367" s="36"/>
    </row>
    <row r="2368" spans="1:15" ht="13.7" customHeight="1" x14ac:dyDescent="0.25">
      <c r="A2368" s="85">
        <f>'EMFAC2017EI-2011Class'!B5949</f>
        <v>2024</v>
      </c>
      <c r="B2368" s="86" t="str">
        <f>'EMFAC2017EI-2011Class'!C5949</f>
        <v>T6 Instate Heavy</v>
      </c>
      <c r="C2368" s="85">
        <f>'EMFAC2017EI-2011Class'!D5949</f>
        <v>1983</v>
      </c>
      <c r="D2368" s="85">
        <f>'EMFAC2017EI-2011Class'!F5949</f>
        <v>41</v>
      </c>
      <c r="E2368" s="87" t="str">
        <f t="shared" si="74"/>
        <v>T6 Instate Heavy-41</v>
      </c>
      <c r="F2368" s="88">
        <f>VLOOKUP(E2368,HD_Odo!$C$2:$D$1381,2,FALSE)</f>
        <v>400000</v>
      </c>
      <c r="G2368" s="92" t="str">
        <f>'EMFAC2017EI-2011Class'!H5949</f>
        <v>2024-T6 Instate Heavy-41</v>
      </c>
      <c r="H2368" s="70">
        <f t="shared" si="75"/>
        <v>1</v>
      </c>
      <c r="J2368" s="13"/>
      <c r="N2368" s="37"/>
      <c r="O2368" s="36"/>
    </row>
    <row r="2369" spans="1:15" ht="13.7" customHeight="1" x14ac:dyDescent="0.25">
      <c r="A2369" s="85">
        <f>'EMFAC2017EI-2011Class'!B5950</f>
        <v>2024</v>
      </c>
      <c r="B2369" s="86" t="str">
        <f>'EMFAC2017EI-2011Class'!C5950</f>
        <v>T6 Instate Heavy</v>
      </c>
      <c r="C2369" s="85">
        <f>'EMFAC2017EI-2011Class'!D5950</f>
        <v>1982</v>
      </c>
      <c r="D2369" s="85">
        <f>'EMFAC2017EI-2011Class'!F5950</f>
        <v>42</v>
      </c>
      <c r="E2369" s="87" t="str">
        <f t="shared" si="74"/>
        <v>T6 Instate Heavy-42</v>
      </c>
      <c r="F2369" s="88">
        <f>VLOOKUP(E2369,HD_Odo!$C$2:$D$1381,2,FALSE)</f>
        <v>400000</v>
      </c>
      <c r="G2369" s="92" t="str">
        <f>'EMFAC2017EI-2011Class'!H5950</f>
        <v>2024-T6 Instate Heavy-42</v>
      </c>
      <c r="H2369" s="70">
        <f t="shared" si="75"/>
        <v>1</v>
      </c>
      <c r="J2369" s="13"/>
      <c r="N2369" s="37"/>
      <c r="O2369" s="36"/>
    </row>
    <row r="2370" spans="1:15" ht="13.7" customHeight="1" x14ac:dyDescent="0.25">
      <c r="A2370" s="85">
        <f>'EMFAC2017EI-2011Class'!B5951</f>
        <v>2024</v>
      </c>
      <c r="B2370" s="86" t="str">
        <f>'EMFAC2017EI-2011Class'!C5951</f>
        <v>T6 Instate Heavy</v>
      </c>
      <c r="C2370" s="85">
        <f>'EMFAC2017EI-2011Class'!D5951</f>
        <v>1981</v>
      </c>
      <c r="D2370" s="85">
        <f>'EMFAC2017EI-2011Class'!F5951</f>
        <v>43</v>
      </c>
      <c r="E2370" s="87" t="str">
        <f t="shared" si="74"/>
        <v>T6 Instate Heavy-43</v>
      </c>
      <c r="F2370" s="88">
        <f>VLOOKUP(E2370,HD_Odo!$C$2:$D$1381,2,FALSE)</f>
        <v>400000</v>
      </c>
      <c r="G2370" s="92" t="str">
        <f>'EMFAC2017EI-2011Class'!H5951</f>
        <v>2024-T6 Instate Heavy-43</v>
      </c>
      <c r="H2370" s="70">
        <f t="shared" si="75"/>
        <v>1</v>
      </c>
      <c r="J2370" s="13"/>
      <c r="N2370" s="37"/>
      <c r="O2370" s="36"/>
    </row>
    <row r="2371" spans="1:15" ht="13.7" customHeight="1" x14ac:dyDescent="0.25">
      <c r="A2371" s="85">
        <f>'EMFAC2017EI-2011Class'!B5952</f>
        <v>2024</v>
      </c>
      <c r="B2371" s="86" t="str">
        <f>'EMFAC2017EI-2011Class'!C5952</f>
        <v>T6 Instate Heavy</v>
      </c>
      <c r="C2371" s="85">
        <f>'EMFAC2017EI-2011Class'!D5952</f>
        <v>1980</v>
      </c>
      <c r="D2371" s="85">
        <f>'EMFAC2017EI-2011Class'!F5952</f>
        <v>44</v>
      </c>
      <c r="E2371" s="87" t="str">
        <f t="shared" si="74"/>
        <v>T6 Instate Heavy-44</v>
      </c>
      <c r="F2371" s="88">
        <f>VLOOKUP(E2371,HD_Odo!$C$2:$D$1381,2,FALSE)</f>
        <v>400000</v>
      </c>
      <c r="G2371" s="92" t="str">
        <f>'EMFAC2017EI-2011Class'!H5952</f>
        <v>2024-T6 Instate Heavy-44</v>
      </c>
      <c r="H2371" s="70">
        <f t="shared" si="75"/>
        <v>1</v>
      </c>
      <c r="J2371" s="13"/>
      <c r="N2371" s="37"/>
      <c r="O2371" s="36"/>
    </row>
    <row r="2372" spans="1:15" ht="13.7" customHeight="1" x14ac:dyDescent="0.25">
      <c r="A2372" s="85">
        <f>'EMFAC2017EI-2011Class'!B5953</f>
        <v>2024</v>
      </c>
      <c r="B2372" s="86" t="str">
        <f>'EMFAC2017EI-2011Class'!C5953</f>
        <v>T6 Instate Small</v>
      </c>
      <c r="C2372" s="85">
        <f>'EMFAC2017EI-2011Class'!D5953</f>
        <v>2025</v>
      </c>
      <c r="D2372" s="85">
        <f>'EMFAC2017EI-2011Class'!F5953</f>
        <v>-1</v>
      </c>
      <c r="E2372" s="87" t="str">
        <f t="shared" si="74"/>
        <v>T6 Instate Small--1</v>
      </c>
      <c r="F2372" s="88">
        <f>VLOOKUP(E2372,HD_Odo!$C$2:$D$1381,2,FALSE)</f>
        <v>0</v>
      </c>
      <c r="G2372" s="92" t="str">
        <f>'EMFAC2017EI-2011Class'!H5953</f>
        <v>2024-T6 Instate Small--1</v>
      </c>
      <c r="H2372" s="70">
        <f t="shared" si="75"/>
        <v>1</v>
      </c>
      <c r="J2372" s="13"/>
      <c r="N2372" s="37"/>
      <c r="O2372" s="36"/>
    </row>
    <row r="2373" spans="1:15" ht="13.7" customHeight="1" x14ac:dyDescent="0.25">
      <c r="A2373" s="85">
        <f>'EMFAC2017EI-2011Class'!B5954</f>
        <v>2024</v>
      </c>
      <c r="B2373" s="86" t="str">
        <f>'EMFAC2017EI-2011Class'!C5954</f>
        <v>T6 Instate Small</v>
      </c>
      <c r="C2373" s="85">
        <f>'EMFAC2017EI-2011Class'!D5954</f>
        <v>2024</v>
      </c>
      <c r="D2373" s="85">
        <f>'EMFAC2017EI-2011Class'!F5954</f>
        <v>0</v>
      </c>
      <c r="E2373" s="87" t="str">
        <f t="shared" si="74"/>
        <v>T6 Instate Small-0</v>
      </c>
      <c r="F2373" s="88">
        <f>VLOOKUP(E2373,HD_Odo!$C$2:$D$1381,2,FALSE)</f>
        <v>26110</v>
      </c>
      <c r="G2373" s="92" t="str">
        <f>'EMFAC2017EI-2011Class'!H5954</f>
        <v>2024-T6 Instate Small-0</v>
      </c>
      <c r="H2373" s="70">
        <f t="shared" si="75"/>
        <v>0.93825727918914692</v>
      </c>
      <c r="J2373" s="13"/>
      <c r="N2373" s="37"/>
      <c r="O2373" s="36"/>
    </row>
    <row r="2374" spans="1:15" ht="13.7" customHeight="1" x14ac:dyDescent="0.25">
      <c r="A2374" s="85">
        <f>'EMFAC2017EI-2011Class'!B5955</f>
        <v>2024</v>
      </c>
      <c r="B2374" s="86" t="str">
        <f>'EMFAC2017EI-2011Class'!C5955</f>
        <v>T6 Instate Small</v>
      </c>
      <c r="C2374" s="85">
        <f>'EMFAC2017EI-2011Class'!D5955</f>
        <v>2023</v>
      </c>
      <c r="D2374" s="85">
        <f>'EMFAC2017EI-2011Class'!F5955</f>
        <v>1</v>
      </c>
      <c r="E2374" s="87" t="str">
        <f t="shared" si="74"/>
        <v>T6 Instate Small-1</v>
      </c>
      <c r="F2374" s="88">
        <f>VLOOKUP(E2374,HD_Odo!$C$2:$D$1381,2,FALSE)</f>
        <v>52220.02</v>
      </c>
      <c r="G2374" s="92" t="str">
        <f>'EMFAC2017EI-2011Class'!H5955</f>
        <v>2024-T6 Instate Small-1</v>
      </c>
      <c r="H2374" s="70">
        <f t="shared" si="75"/>
        <v>0.89389069172090818</v>
      </c>
      <c r="J2374" s="13"/>
      <c r="N2374" s="37"/>
      <c r="O2374" s="36"/>
    </row>
    <row r="2375" spans="1:15" ht="13.7" customHeight="1" x14ac:dyDescent="0.25">
      <c r="A2375" s="85">
        <f>'EMFAC2017EI-2011Class'!B5956</f>
        <v>2024</v>
      </c>
      <c r="B2375" s="86" t="str">
        <f>'EMFAC2017EI-2011Class'!C5956</f>
        <v>T6 Instate Small</v>
      </c>
      <c r="C2375" s="85">
        <f>'EMFAC2017EI-2011Class'!D5956</f>
        <v>2022</v>
      </c>
      <c r="D2375" s="85">
        <f>'EMFAC2017EI-2011Class'!F5956</f>
        <v>2</v>
      </c>
      <c r="E2375" s="87" t="str">
        <f t="shared" si="74"/>
        <v>T6 Instate Small-2</v>
      </c>
      <c r="F2375" s="88">
        <f>VLOOKUP(E2375,HD_Odo!$C$2:$D$1381,2,FALSE)</f>
        <v>78443.02</v>
      </c>
      <c r="G2375" s="92" t="str">
        <f>'EMFAC2017EI-2011Class'!H5956</f>
        <v>2024-T6 Instate Small-2</v>
      </c>
      <c r="H2375" s="70">
        <f t="shared" si="75"/>
        <v>0.86034319683085159</v>
      </c>
      <c r="J2375" s="13"/>
      <c r="N2375" s="37"/>
      <c r="O2375" s="36"/>
    </row>
    <row r="2376" spans="1:15" ht="13.7" customHeight="1" x14ac:dyDescent="0.25">
      <c r="A2376" s="85">
        <f>'EMFAC2017EI-2011Class'!B5957</f>
        <v>2024</v>
      </c>
      <c r="B2376" s="86" t="str">
        <f>'EMFAC2017EI-2011Class'!C5957</f>
        <v>T6 Instate Small</v>
      </c>
      <c r="C2376" s="85">
        <f>'EMFAC2017EI-2011Class'!D5957</f>
        <v>2021</v>
      </c>
      <c r="D2376" s="85">
        <f>'EMFAC2017EI-2011Class'!F5957</f>
        <v>3</v>
      </c>
      <c r="E2376" s="87" t="str">
        <f t="shared" si="74"/>
        <v>T6 Instate Small-3</v>
      </c>
      <c r="F2376" s="88">
        <f>VLOOKUP(E2376,HD_Odo!$C$2:$D$1381,2,FALSE)</f>
        <v>104183.02</v>
      </c>
      <c r="G2376" s="92" t="str">
        <f>'EMFAC2017EI-2011Class'!H5957</f>
        <v>2024-T6 Instate Small-3</v>
      </c>
      <c r="H2376" s="70">
        <f t="shared" si="75"/>
        <v>0.83461783134415513</v>
      </c>
      <c r="J2376" s="13"/>
      <c r="N2376" s="37"/>
      <c r="O2376" s="36"/>
    </row>
    <row r="2377" spans="1:15" ht="13.7" customHeight="1" x14ac:dyDescent="0.25">
      <c r="A2377" s="85">
        <f>'EMFAC2017EI-2011Class'!B5958</f>
        <v>2024</v>
      </c>
      <c r="B2377" s="86" t="str">
        <f>'EMFAC2017EI-2011Class'!C5958</f>
        <v>T6 Instate Small</v>
      </c>
      <c r="C2377" s="85">
        <f>'EMFAC2017EI-2011Class'!D5958</f>
        <v>2020</v>
      </c>
      <c r="D2377" s="85">
        <f>'EMFAC2017EI-2011Class'!F5958</f>
        <v>4</v>
      </c>
      <c r="E2377" s="87" t="str">
        <f t="shared" si="74"/>
        <v>T6 Instate Small-4</v>
      </c>
      <c r="F2377" s="88">
        <f>VLOOKUP(E2377,HD_Odo!$C$2:$D$1381,2,FALSE)</f>
        <v>129033.02</v>
      </c>
      <c r="G2377" s="92" t="str">
        <f>'EMFAC2017EI-2011Class'!H5958</f>
        <v>2024-T6 Instate Small-4</v>
      </c>
      <c r="H2377" s="70">
        <f t="shared" si="75"/>
        <v>0.814570861788942</v>
      </c>
      <c r="J2377" s="13"/>
      <c r="N2377" s="37"/>
      <c r="O2377" s="36"/>
    </row>
    <row r="2378" spans="1:15" ht="13.7" customHeight="1" x14ac:dyDescent="0.25">
      <c r="A2378" s="85">
        <f>'EMFAC2017EI-2011Class'!B5959</f>
        <v>2024</v>
      </c>
      <c r="B2378" s="86" t="str">
        <f>'EMFAC2017EI-2011Class'!C5959</f>
        <v>T6 Instate Small</v>
      </c>
      <c r="C2378" s="85">
        <f>'EMFAC2017EI-2011Class'!D5959</f>
        <v>2019</v>
      </c>
      <c r="D2378" s="85">
        <f>'EMFAC2017EI-2011Class'!F5959</f>
        <v>5</v>
      </c>
      <c r="E2378" s="87" t="str">
        <f t="shared" si="74"/>
        <v>T6 Instate Small-5</v>
      </c>
      <c r="F2378" s="88">
        <f>VLOOKUP(E2378,HD_Odo!$C$2:$D$1381,2,FALSE)</f>
        <v>152742.01999999999</v>
      </c>
      <c r="G2378" s="92" t="str">
        <f>'EMFAC2017EI-2011Class'!H5959</f>
        <v>2024-T6 Instate Small-5</v>
      </c>
      <c r="H2378" s="70">
        <f t="shared" si="75"/>
        <v>0.79869092943101982</v>
      </c>
      <c r="J2378" s="13"/>
      <c r="N2378" s="37"/>
      <c r="O2378" s="36"/>
    </row>
    <row r="2379" spans="1:15" ht="13.7" customHeight="1" x14ac:dyDescent="0.25">
      <c r="A2379" s="85">
        <f>'EMFAC2017EI-2011Class'!B5960</f>
        <v>2024</v>
      </c>
      <c r="B2379" s="86" t="str">
        <f>'EMFAC2017EI-2011Class'!C5960</f>
        <v>T6 Instate Small</v>
      </c>
      <c r="C2379" s="85">
        <f>'EMFAC2017EI-2011Class'!D5960</f>
        <v>2018</v>
      </c>
      <c r="D2379" s="85">
        <f>'EMFAC2017EI-2011Class'!F5960</f>
        <v>6</v>
      </c>
      <c r="E2379" s="87" t="str">
        <f t="shared" ref="E2379:E2442" si="76">CONCATENATE(B2379,"-",D2379)</f>
        <v>T6 Instate Small-6</v>
      </c>
      <c r="F2379" s="88">
        <f>VLOOKUP(E2379,HD_Odo!$C$2:$D$1381,2,FALSE)</f>
        <v>175186.02</v>
      </c>
      <c r="G2379" s="92" t="str">
        <f>'EMFAC2017EI-2011Class'!H5960</f>
        <v>2024-T6 Instate Small-6</v>
      </c>
      <c r="H2379" s="70">
        <f t="shared" si="75"/>
        <v>0.78590708732019166</v>
      </c>
      <c r="J2379" s="13"/>
      <c r="N2379" s="37"/>
      <c r="O2379" s="36"/>
    </row>
    <row r="2380" spans="1:15" ht="13.7" customHeight="1" x14ac:dyDescent="0.25">
      <c r="A2380" s="85">
        <f>'EMFAC2017EI-2011Class'!B5961</f>
        <v>2024</v>
      </c>
      <c r="B2380" s="86" t="str">
        <f>'EMFAC2017EI-2011Class'!C5961</f>
        <v>T6 Instate Small</v>
      </c>
      <c r="C2380" s="85">
        <f>'EMFAC2017EI-2011Class'!D5961</f>
        <v>2017</v>
      </c>
      <c r="D2380" s="85">
        <f>'EMFAC2017EI-2011Class'!F5961</f>
        <v>7</v>
      </c>
      <c r="E2380" s="87" t="str">
        <f t="shared" si="76"/>
        <v>T6 Instate Small-7</v>
      </c>
      <c r="F2380" s="88">
        <f>VLOOKUP(E2380,HD_Odo!$C$2:$D$1381,2,FALSE)</f>
        <v>196337.04</v>
      </c>
      <c r="G2380" s="92" t="str">
        <f>'EMFAC2017EI-2011Class'!H5961</f>
        <v>2024-T6 Instate Small-7</v>
      </c>
      <c r="H2380" s="70">
        <f t="shared" ref="H2380:H2443" si="77">IF(C2380&lt;1994,1,IF(C2380&lt;2004,($AC$3+$AD$3*(F2380/10000))/($E$3+$F$3*(F2380/10000)),IF(C2380&lt;2008,($AC$4+$AD$4*(F2380/10000))/($E$4+$F$4*(F2380/10000)),IF(C2380&lt;2011,($AC$5+$AD$5*(F2380/10000))/($E$5+$F$5*(F2380/10000)),IF(C2380&lt;2014,($AC$6+$AD$6*(F2380/10000))/($E$6+$F$6*(F2380/10000)),($AC$7+$AD$7*(F2380/10000))/($E$7+$F$7*(F2380/10000)))))))</f>
        <v>0.7754528350176273</v>
      </c>
      <c r="J2380" s="13"/>
      <c r="N2380" s="37"/>
      <c r="O2380" s="36"/>
    </row>
    <row r="2381" spans="1:15" ht="13.7" customHeight="1" x14ac:dyDescent="0.25">
      <c r="A2381" s="85">
        <f>'EMFAC2017EI-2011Class'!B5962</f>
        <v>2024</v>
      </c>
      <c r="B2381" s="86" t="str">
        <f>'EMFAC2017EI-2011Class'!C5962</f>
        <v>T6 Instate Small</v>
      </c>
      <c r="C2381" s="85">
        <f>'EMFAC2017EI-2011Class'!D5962</f>
        <v>2016</v>
      </c>
      <c r="D2381" s="85">
        <f>'EMFAC2017EI-2011Class'!F5962</f>
        <v>8</v>
      </c>
      <c r="E2381" s="87" t="str">
        <f t="shared" si="76"/>
        <v>T6 Instate Small-8</v>
      </c>
      <c r="F2381" s="88">
        <f>VLOOKUP(E2381,HD_Odo!$C$2:$D$1381,2,FALSE)</f>
        <v>216233.04</v>
      </c>
      <c r="G2381" s="92" t="str">
        <f>'EMFAC2017EI-2011Class'!H5962</f>
        <v>2024-T6 Instate Small-8</v>
      </c>
      <c r="H2381" s="70">
        <f t="shared" si="77"/>
        <v>0.76677362500841895</v>
      </c>
      <c r="J2381" s="13"/>
      <c r="N2381" s="37"/>
      <c r="O2381" s="36"/>
    </row>
    <row r="2382" spans="1:15" ht="13.7" customHeight="1" x14ac:dyDescent="0.25">
      <c r="A2382" s="85">
        <f>'EMFAC2017EI-2011Class'!B5963</f>
        <v>2024</v>
      </c>
      <c r="B2382" s="86" t="str">
        <f>'EMFAC2017EI-2011Class'!C5963</f>
        <v>T6 Instate Small</v>
      </c>
      <c r="C2382" s="85">
        <f>'EMFAC2017EI-2011Class'!D5963</f>
        <v>2015</v>
      </c>
      <c r="D2382" s="85">
        <f>'EMFAC2017EI-2011Class'!F5963</f>
        <v>9</v>
      </c>
      <c r="E2382" s="87" t="str">
        <f t="shared" si="76"/>
        <v>T6 Instate Small-9</v>
      </c>
      <c r="F2382" s="88">
        <f>VLOOKUP(E2382,HD_Odo!$C$2:$D$1381,2,FALSE)</f>
        <v>234945.04</v>
      </c>
      <c r="G2382" s="92" t="str">
        <f>'EMFAC2017EI-2011Class'!H5963</f>
        <v>2024-T6 Instate Small-9</v>
      </c>
      <c r="H2382" s="70">
        <f t="shared" si="77"/>
        <v>0.75946663796496683</v>
      </c>
      <c r="J2382" s="13"/>
      <c r="N2382" s="37"/>
      <c r="O2382" s="36"/>
    </row>
    <row r="2383" spans="1:15" ht="13.7" customHeight="1" x14ac:dyDescent="0.25">
      <c r="A2383" s="85">
        <f>'EMFAC2017EI-2011Class'!B5964</f>
        <v>2024</v>
      </c>
      <c r="B2383" s="86" t="str">
        <f>'EMFAC2017EI-2011Class'!C5964</f>
        <v>T6 Instate Small</v>
      </c>
      <c r="C2383" s="85">
        <f>'EMFAC2017EI-2011Class'!D5964</f>
        <v>2014</v>
      </c>
      <c r="D2383" s="85">
        <f>'EMFAC2017EI-2011Class'!F5964</f>
        <v>10</v>
      </c>
      <c r="E2383" s="87" t="str">
        <f t="shared" si="76"/>
        <v>T6 Instate Small-10</v>
      </c>
      <c r="F2383" s="88">
        <f>VLOOKUP(E2383,HD_Odo!$C$2:$D$1381,2,FALSE)</f>
        <v>252551.04000000001</v>
      </c>
      <c r="G2383" s="92" t="str">
        <f>'EMFAC2017EI-2011Class'!H5964</f>
        <v>2024-T6 Instate Small-10</v>
      </c>
      <c r="H2383" s="70">
        <f t="shared" si="77"/>
        <v>0.75323859954543448</v>
      </c>
      <c r="J2383" s="13"/>
      <c r="N2383" s="37"/>
      <c r="O2383" s="36"/>
    </row>
    <row r="2384" spans="1:15" ht="13.7" customHeight="1" x14ac:dyDescent="0.25">
      <c r="A2384" s="85">
        <f>'EMFAC2017EI-2011Class'!B5965</f>
        <v>2024</v>
      </c>
      <c r="B2384" s="86" t="str">
        <f>'EMFAC2017EI-2011Class'!C5965</f>
        <v>T6 Instate Small</v>
      </c>
      <c r="C2384" s="85">
        <f>'EMFAC2017EI-2011Class'!D5965</f>
        <v>2013</v>
      </c>
      <c r="D2384" s="85">
        <f>'EMFAC2017EI-2011Class'!F5965</f>
        <v>11</v>
      </c>
      <c r="E2384" s="87" t="str">
        <f t="shared" si="76"/>
        <v>T6 Instate Small-11</v>
      </c>
      <c r="F2384" s="88">
        <f>VLOOKUP(E2384,HD_Odo!$C$2:$D$1381,2,FALSE)</f>
        <v>269102.03999999998</v>
      </c>
      <c r="G2384" s="92" t="str">
        <f>'EMFAC2017EI-2011Class'!H5965</f>
        <v>2024-T6 Instate Small-11</v>
      </c>
      <c r="H2384" s="70">
        <f t="shared" si="77"/>
        <v>0.71770925967692378</v>
      </c>
      <c r="J2384" s="13"/>
      <c r="N2384" s="37"/>
      <c r="O2384" s="36"/>
    </row>
    <row r="2385" spans="1:15" ht="13.7" customHeight="1" x14ac:dyDescent="0.25">
      <c r="A2385" s="85">
        <f>'EMFAC2017EI-2011Class'!B5966</f>
        <v>2024</v>
      </c>
      <c r="B2385" s="86" t="str">
        <f>'EMFAC2017EI-2011Class'!C5966</f>
        <v>T6 Instate Small</v>
      </c>
      <c r="C2385" s="85">
        <f>'EMFAC2017EI-2011Class'!D5966</f>
        <v>2012</v>
      </c>
      <c r="D2385" s="85">
        <f>'EMFAC2017EI-2011Class'!F5966</f>
        <v>12</v>
      </c>
      <c r="E2385" s="87" t="str">
        <f t="shared" si="76"/>
        <v>T6 Instate Small-12</v>
      </c>
      <c r="F2385" s="88">
        <f>VLOOKUP(E2385,HD_Odo!$C$2:$D$1381,2,FALSE)</f>
        <v>284592.03999999998</v>
      </c>
      <c r="G2385" s="92" t="str">
        <f>'EMFAC2017EI-2011Class'!H5966</f>
        <v>2024-T6 Instate Small-12</v>
      </c>
      <c r="H2385" s="70">
        <f t="shared" si="77"/>
        <v>0.71392649198603098</v>
      </c>
      <c r="J2385" s="13"/>
      <c r="N2385" s="37"/>
      <c r="O2385" s="36"/>
    </row>
    <row r="2386" spans="1:15" ht="13.7" customHeight="1" x14ac:dyDescent="0.25">
      <c r="A2386" s="85">
        <f>'EMFAC2017EI-2011Class'!B5967</f>
        <v>2024</v>
      </c>
      <c r="B2386" s="86" t="str">
        <f>'EMFAC2017EI-2011Class'!C5967</f>
        <v>T6 Instate Small</v>
      </c>
      <c r="C2386" s="85">
        <f>'EMFAC2017EI-2011Class'!D5967</f>
        <v>2011</v>
      </c>
      <c r="D2386" s="85">
        <f>'EMFAC2017EI-2011Class'!F5967</f>
        <v>13</v>
      </c>
      <c r="E2386" s="87" t="str">
        <f t="shared" si="76"/>
        <v>T6 Instate Small-13</v>
      </c>
      <c r="F2386" s="88">
        <f>VLOOKUP(E2386,HD_Odo!$C$2:$D$1381,2,FALSE)</f>
        <v>298930.03999999998</v>
      </c>
      <c r="G2386" s="92" t="str">
        <f>'EMFAC2017EI-2011Class'!H5967</f>
        <v>2024-T6 Instate Small-13</v>
      </c>
      <c r="H2386" s="70">
        <f t="shared" si="77"/>
        <v>0.71069612489486889</v>
      </c>
      <c r="J2386" s="13"/>
      <c r="N2386" s="37"/>
      <c r="O2386" s="36"/>
    </row>
    <row r="2387" spans="1:15" ht="13.7" customHeight="1" x14ac:dyDescent="0.25">
      <c r="A2387" s="85">
        <f>'EMFAC2017EI-2011Class'!B5968</f>
        <v>2024</v>
      </c>
      <c r="B2387" s="86" t="str">
        <f>'EMFAC2017EI-2011Class'!C5968</f>
        <v>T6 Instate Small</v>
      </c>
      <c r="C2387" s="85">
        <f>'EMFAC2017EI-2011Class'!D5968</f>
        <v>2010</v>
      </c>
      <c r="D2387" s="85">
        <f>'EMFAC2017EI-2011Class'!F5968</f>
        <v>14</v>
      </c>
      <c r="E2387" s="87" t="str">
        <f t="shared" si="76"/>
        <v>T6 Instate Small-14</v>
      </c>
      <c r="F2387" s="88">
        <f>VLOOKUP(E2387,HD_Odo!$C$2:$D$1381,2,FALSE)</f>
        <v>311906.03999999998</v>
      </c>
      <c r="G2387" s="92" t="str">
        <f>'EMFAC2017EI-2011Class'!H5968</f>
        <v>2024-T6 Instate Small-14</v>
      </c>
      <c r="H2387" s="70">
        <f t="shared" si="77"/>
        <v>0.75031208358071233</v>
      </c>
      <c r="J2387" s="13"/>
      <c r="N2387" s="37"/>
      <c r="O2387" s="36"/>
    </row>
    <row r="2388" spans="1:15" ht="13.7" customHeight="1" x14ac:dyDescent="0.25">
      <c r="A2388" s="85">
        <f>'EMFAC2017EI-2011Class'!B5969</f>
        <v>2024</v>
      </c>
      <c r="B2388" s="86" t="str">
        <f>'EMFAC2017EI-2011Class'!C5969</f>
        <v>T6 Instate Small</v>
      </c>
      <c r="C2388" s="85">
        <f>'EMFAC2017EI-2011Class'!D5969</f>
        <v>2009</v>
      </c>
      <c r="D2388" s="85">
        <f>'EMFAC2017EI-2011Class'!F5969</f>
        <v>15</v>
      </c>
      <c r="E2388" s="87" t="str">
        <f t="shared" si="76"/>
        <v>T6 Instate Small-15</v>
      </c>
      <c r="F2388" s="88">
        <f>VLOOKUP(E2388,HD_Odo!$C$2:$D$1381,2,FALSE)</f>
        <v>323163.03999999998</v>
      </c>
      <c r="G2388" s="92" t="str">
        <f>'EMFAC2017EI-2011Class'!H5969</f>
        <v>2024-T6 Instate Small-15</v>
      </c>
      <c r="H2388" s="70">
        <f t="shared" si="77"/>
        <v>0.74701377527612456</v>
      </c>
      <c r="J2388" s="13"/>
      <c r="N2388" s="37"/>
      <c r="O2388" s="36"/>
    </row>
    <row r="2389" spans="1:15" ht="13.7" customHeight="1" x14ac:dyDescent="0.25">
      <c r="A2389" s="85">
        <f>'EMFAC2017EI-2011Class'!B5970</f>
        <v>2024</v>
      </c>
      <c r="B2389" s="86" t="str">
        <f>'EMFAC2017EI-2011Class'!C5970</f>
        <v>T6 Instate Small</v>
      </c>
      <c r="C2389" s="85">
        <f>'EMFAC2017EI-2011Class'!D5970</f>
        <v>2008</v>
      </c>
      <c r="D2389" s="85">
        <f>'EMFAC2017EI-2011Class'!F5970</f>
        <v>16</v>
      </c>
      <c r="E2389" s="87" t="str">
        <f t="shared" si="76"/>
        <v>T6 Instate Small-16</v>
      </c>
      <c r="F2389" s="88">
        <f>VLOOKUP(E2389,HD_Odo!$C$2:$D$1381,2,FALSE)</f>
        <v>334374.03999999998</v>
      </c>
      <c r="G2389" s="92" t="str">
        <f>'EMFAC2017EI-2011Class'!H5970</f>
        <v>2024-T6 Instate Small-16</v>
      </c>
      <c r="H2389" s="70">
        <f t="shared" si="77"/>
        <v>0.7438706185069961</v>
      </c>
      <c r="J2389" s="13"/>
      <c r="N2389" s="37"/>
      <c r="O2389" s="36"/>
    </row>
    <row r="2390" spans="1:15" ht="13.7" customHeight="1" x14ac:dyDescent="0.25">
      <c r="A2390" s="85">
        <f>'EMFAC2017EI-2011Class'!B5971</f>
        <v>2024</v>
      </c>
      <c r="B2390" s="86" t="str">
        <f>'EMFAC2017EI-2011Class'!C5971</f>
        <v>T6 Instate Small</v>
      </c>
      <c r="C2390" s="85">
        <f>'EMFAC2017EI-2011Class'!D5971</f>
        <v>2007</v>
      </c>
      <c r="D2390" s="85">
        <f>'EMFAC2017EI-2011Class'!F5971</f>
        <v>17</v>
      </c>
      <c r="E2390" s="87" t="str">
        <f t="shared" si="76"/>
        <v>T6 Instate Small-17</v>
      </c>
      <c r="F2390" s="88">
        <f>VLOOKUP(E2390,HD_Odo!$C$2:$D$1381,2,FALSE)</f>
        <v>345539.04</v>
      </c>
      <c r="G2390" s="92" t="str">
        <f>'EMFAC2017EI-2011Class'!H5971</f>
        <v>2024-T6 Instate Small-17</v>
      </c>
      <c r="H2390" s="70">
        <f t="shared" si="77"/>
        <v>0.84745831079722778</v>
      </c>
      <c r="J2390" s="13"/>
      <c r="N2390" s="37"/>
      <c r="O2390" s="36"/>
    </row>
    <row r="2391" spans="1:15" ht="13.7" customHeight="1" x14ac:dyDescent="0.25">
      <c r="A2391" s="85">
        <f>'EMFAC2017EI-2011Class'!B5972</f>
        <v>2024</v>
      </c>
      <c r="B2391" s="86" t="str">
        <f>'EMFAC2017EI-2011Class'!C5972</f>
        <v>T6 Instate Small</v>
      </c>
      <c r="C2391" s="85">
        <f>'EMFAC2017EI-2011Class'!D5972</f>
        <v>2006</v>
      </c>
      <c r="D2391" s="85">
        <f>'EMFAC2017EI-2011Class'!F5972</f>
        <v>18</v>
      </c>
      <c r="E2391" s="87" t="str">
        <f t="shared" si="76"/>
        <v>T6 Instate Small-18</v>
      </c>
      <c r="F2391" s="88">
        <f>VLOOKUP(E2391,HD_Odo!$C$2:$D$1381,2,FALSE)</f>
        <v>356652.04</v>
      </c>
      <c r="G2391" s="92" t="str">
        <f>'EMFAC2017EI-2011Class'!H5972</f>
        <v>2024-T6 Instate Small-18</v>
      </c>
      <c r="H2391" s="70">
        <f t="shared" si="77"/>
        <v>0.84538789298020156</v>
      </c>
      <c r="J2391" s="13"/>
      <c r="N2391" s="37"/>
      <c r="O2391" s="36"/>
    </row>
    <row r="2392" spans="1:15" ht="13.7" customHeight="1" x14ac:dyDescent="0.25">
      <c r="A2392" s="85">
        <f>'EMFAC2017EI-2011Class'!B5973</f>
        <v>2024</v>
      </c>
      <c r="B2392" s="86" t="str">
        <f>'EMFAC2017EI-2011Class'!C5973</f>
        <v>T6 Instate Small</v>
      </c>
      <c r="C2392" s="85">
        <f>'EMFAC2017EI-2011Class'!D5973</f>
        <v>2005</v>
      </c>
      <c r="D2392" s="85">
        <f>'EMFAC2017EI-2011Class'!F5973</f>
        <v>19</v>
      </c>
      <c r="E2392" s="87" t="str">
        <f t="shared" si="76"/>
        <v>T6 Instate Small-19</v>
      </c>
      <c r="F2392" s="88">
        <f>VLOOKUP(E2392,HD_Odo!$C$2:$D$1381,2,FALSE)</f>
        <v>367703.03999999998</v>
      </c>
      <c r="G2392" s="92" t="str">
        <f>'EMFAC2017EI-2011Class'!H5973</f>
        <v>2024-T6 Instate Small-19</v>
      </c>
      <c r="H2392" s="70">
        <f t="shared" si="77"/>
        <v>0.84340167585734838</v>
      </c>
      <c r="J2392" s="13"/>
      <c r="N2392" s="37"/>
      <c r="O2392" s="36"/>
    </row>
    <row r="2393" spans="1:15" ht="13.7" customHeight="1" x14ac:dyDescent="0.25">
      <c r="A2393" s="85">
        <f>'EMFAC2017EI-2011Class'!B5974</f>
        <v>2024</v>
      </c>
      <c r="B2393" s="86" t="str">
        <f>'EMFAC2017EI-2011Class'!C5974</f>
        <v>T6 Instate Small</v>
      </c>
      <c r="C2393" s="85">
        <f>'EMFAC2017EI-2011Class'!D5974</f>
        <v>2004</v>
      </c>
      <c r="D2393" s="85">
        <f>'EMFAC2017EI-2011Class'!F5974</f>
        <v>20</v>
      </c>
      <c r="E2393" s="87" t="str">
        <f t="shared" si="76"/>
        <v>T6 Instate Small-20</v>
      </c>
      <c r="F2393" s="88">
        <f>VLOOKUP(E2393,HD_Odo!$C$2:$D$1381,2,FALSE)</f>
        <v>378676.04</v>
      </c>
      <c r="G2393" s="92" t="str">
        <f>'EMFAC2017EI-2011Class'!H5974</f>
        <v>2024-T6 Instate Small-20</v>
      </c>
      <c r="H2393" s="70">
        <f t="shared" si="77"/>
        <v>0.84149744243660629</v>
      </c>
      <c r="J2393" s="13"/>
      <c r="N2393" s="37"/>
      <c r="O2393" s="36"/>
    </row>
    <row r="2394" spans="1:15" ht="13.7" customHeight="1" x14ac:dyDescent="0.25">
      <c r="A2394" s="85">
        <f>'EMFAC2017EI-2011Class'!B5975</f>
        <v>2024</v>
      </c>
      <c r="B2394" s="86" t="str">
        <f>'EMFAC2017EI-2011Class'!C5975</f>
        <v>T6 Instate Small</v>
      </c>
      <c r="C2394" s="85">
        <f>'EMFAC2017EI-2011Class'!D5975</f>
        <v>2003</v>
      </c>
      <c r="D2394" s="85">
        <f>'EMFAC2017EI-2011Class'!F5975</f>
        <v>21</v>
      </c>
      <c r="E2394" s="87" t="str">
        <f t="shared" si="76"/>
        <v>T6 Instate Small-21</v>
      </c>
      <c r="F2394" s="88">
        <f>VLOOKUP(E2394,HD_Odo!$C$2:$D$1381,2,FALSE)</f>
        <v>389550.04</v>
      </c>
      <c r="G2394" s="92" t="str">
        <f>'EMFAC2017EI-2011Class'!H5975</f>
        <v>2024-T6 Instate Small-21</v>
      </c>
      <c r="H2394" s="70">
        <f t="shared" si="77"/>
        <v>0.90135263917473973</v>
      </c>
      <c r="J2394" s="13"/>
      <c r="N2394" s="37"/>
      <c r="O2394" s="36"/>
    </row>
    <row r="2395" spans="1:15" ht="13.7" customHeight="1" x14ac:dyDescent="0.25">
      <c r="A2395" s="85">
        <f>'EMFAC2017EI-2011Class'!B5976</f>
        <v>2024</v>
      </c>
      <c r="B2395" s="86" t="str">
        <f>'EMFAC2017EI-2011Class'!C5976</f>
        <v>T6 Instate Small</v>
      </c>
      <c r="C2395" s="85">
        <f>'EMFAC2017EI-2011Class'!D5976</f>
        <v>2002</v>
      </c>
      <c r="D2395" s="85">
        <f>'EMFAC2017EI-2011Class'!F5976</f>
        <v>22</v>
      </c>
      <c r="E2395" s="87" t="str">
        <f t="shared" si="76"/>
        <v>T6 Instate Small-22</v>
      </c>
      <c r="F2395" s="88">
        <f>VLOOKUP(E2395,HD_Odo!$C$2:$D$1381,2,FALSE)</f>
        <v>400000</v>
      </c>
      <c r="G2395" s="92" t="str">
        <f>'EMFAC2017EI-2011Class'!H5976</f>
        <v>2024-T6 Instate Small-22</v>
      </c>
      <c r="H2395" s="70">
        <f t="shared" si="77"/>
        <v>0.90038933773133534</v>
      </c>
      <c r="J2395" s="13"/>
      <c r="N2395" s="37"/>
      <c r="O2395" s="36"/>
    </row>
    <row r="2396" spans="1:15" ht="13.7" customHeight="1" x14ac:dyDescent="0.25">
      <c r="A2396" s="85">
        <f>'EMFAC2017EI-2011Class'!B5977</f>
        <v>2024</v>
      </c>
      <c r="B2396" s="86" t="str">
        <f>'EMFAC2017EI-2011Class'!C5977</f>
        <v>T6 Instate Small</v>
      </c>
      <c r="C2396" s="85">
        <f>'EMFAC2017EI-2011Class'!D5977</f>
        <v>2001</v>
      </c>
      <c r="D2396" s="85">
        <f>'EMFAC2017EI-2011Class'!F5977</f>
        <v>23</v>
      </c>
      <c r="E2396" s="87" t="str">
        <f t="shared" si="76"/>
        <v>T6 Instate Small-23</v>
      </c>
      <c r="F2396" s="88">
        <f>VLOOKUP(E2396,HD_Odo!$C$2:$D$1381,2,FALSE)</f>
        <v>400000</v>
      </c>
      <c r="G2396" s="92" t="str">
        <f>'EMFAC2017EI-2011Class'!H5977</f>
        <v>2024-T6 Instate Small-23</v>
      </c>
      <c r="H2396" s="70">
        <f t="shared" si="77"/>
        <v>0.90038933773133534</v>
      </c>
      <c r="J2396" s="13"/>
      <c r="N2396" s="37"/>
      <c r="O2396" s="36"/>
    </row>
    <row r="2397" spans="1:15" ht="13.7" customHeight="1" x14ac:dyDescent="0.25">
      <c r="A2397" s="85">
        <f>'EMFAC2017EI-2011Class'!B5978</f>
        <v>2024</v>
      </c>
      <c r="B2397" s="86" t="str">
        <f>'EMFAC2017EI-2011Class'!C5978</f>
        <v>T6 Instate Small</v>
      </c>
      <c r="C2397" s="85">
        <f>'EMFAC2017EI-2011Class'!D5978</f>
        <v>2000</v>
      </c>
      <c r="D2397" s="85">
        <f>'EMFAC2017EI-2011Class'!F5978</f>
        <v>24</v>
      </c>
      <c r="E2397" s="87" t="str">
        <f t="shared" si="76"/>
        <v>T6 Instate Small-24</v>
      </c>
      <c r="F2397" s="88">
        <f>VLOOKUP(E2397,HD_Odo!$C$2:$D$1381,2,FALSE)</f>
        <v>400000</v>
      </c>
      <c r="G2397" s="92" t="str">
        <f>'EMFAC2017EI-2011Class'!H5978</f>
        <v>2024-T6 Instate Small-24</v>
      </c>
      <c r="H2397" s="70">
        <f t="shared" si="77"/>
        <v>0.90038933773133534</v>
      </c>
      <c r="J2397" s="13"/>
      <c r="N2397" s="37"/>
      <c r="O2397" s="36"/>
    </row>
    <row r="2398" spans="1:15" ht="13.7" customHeight="1" x14ac:dyDescent="0.25">
      <c r="A2398" s="85">
        <f>'EMFAC2017EI-2011Class'!B5979</f>
        <v>2024</v>
      </c>
      <c r="B2398" s="86" t="str">
        <f>'EMFAC2017EI-2011Class'!C5979</f>
        <v>T6 Instate Small</v>
      </c>
      <c r="C2398" s="85">
        <f>'EMFAC2017EI-2011Class'!D5979</f>
        <v>1999</v>
      </c>
      <c r="D2398" s="85">
        <f>'EMFAC2017EI-2011Class'!F5979</f>
        <v>25</v>
      </c>
      <c r="E2398" s="87" t="str">
        <f t="shared" si="76"/>
        <v>T6 Instate Small-25</v>
      </c>
      <c r="F2398" s="88">
        <f>VLOOKUP(E2398,HD_Odo!$C$2:$D$1381,2,FALSE)</f>
        <v>400000</v>
      </c>
      <c r="G2398" s="92" t="str">
        <f>'EMFAC2017EI-2011Class'!H5979</f>
        <v>2024-T6 Instate Small-25</v>
      </c>
      <c r="H2398" s="70">
        <f t="shared" si="77"/>
        <v>0.90038933773133534</v>
      </c>
      <c r="J2398" s="13"/>
      <c r="N2398" s="37"/>
      <c r="O2398" s="36"/>
    </row>
    <row r="2399" spans="1:15" ht="13.7" customHeight="1" x14ac:dyDescent="0.25">
      <c r="A2399" s="85">
        <f>'EMFAC2017EI-2011Class'!B5980</f>
        <v>2024</v>
      </c>
      <c r="B2399" s="86" t="str">
        <f>'EMFAC2017EI-2011Class'!C5980</f>
        <v>T6 Instate Small</v>
      </c>
      <c r="C2399" s="85">
        <f>'EMFAC2017EI-2011Class'!D5980</f>
        <v>1998</v>
      </c>
      <c r="D2399" s="85">
        <f>'EMFAC2017EI-2011Class'!F5980</f>
        <v>26</v>
      </c>
      <c r="E2399" s="87" t="str">
        <f t="shared" si="76"/>
        <v>T6 Instate Small-26</v>
      </c>
      <c r="F2399" s="88">
        <f>VLOOKUP(E2399,HD_Odo!$C$2:$D$1381,2,FALSE)</f>
        <v>400000</v>
      </c>
      <c r="G2399" s="92" t="str">
        <f>'EMFAC2017EI-2011Class'!H5980</f>
        <v>2024-T6 Instate Small-26</v>
      </c>
      <c r="H2399" s="70">
        <f t="shared" si="77"/>
        <v>0.90038933773133534</v>
      </c>
      <c r="J2399" s="13"/>
      <c r="N2399" s="37"/>
      <c r="O2399" s="36"/>
    </row>
    <row r="2400" spans="1:15" ht="13.7" customHeight="1" x14ac:dyDescent="0.25">
      <c r="A2400" s="85">
        <f>'EMFAC2017EI-2011Class'!B5981</f>
        <v>2024</v>
      </c>
      <c r="B2400" s="86" t="str">
        <f>'EMFAC2017EI-2011Class'!C5981</f>
        <v>T6 Instate Small</v>
      </c>
      <c r="C2400" s="85">
        <f>'EMFAC2017EI-2011Class'!D5981</f>
        <v>1997</v>
      </c>
      <c r="D2400" s="85">
        <f>'EMFAC2017EI-2011Class'!F5981</f>
        <v>27</v>
      </c>
      <c r="E2400" s="87" t="str">
        <f t="shared" si="76"/>
        <v>T6 Instate Small-27</v>
      </c>
      <c r="F2400" s="88">
        <f>VLOOKUP(E2400,HD_Odo!$C$2:$D$1381,2,FALSE)</f>
        <v>400000</v>
      </c>
      <c r="G2400" s="92" t="str">
        <f>'EMFAC2017EI-2011Class'!H5981</f>
        <v>2024-T6 Instate Small-27</v>
      </c>
      <c r="H2400" s="70">
        <f t="shared" si="77"/>
        <v>0.90038933773133534</v>
      </c>
      <c r="J2400" s="13"/>
      <c r="N2400" s="37"/>
      <c r="O2400" s="36"/>
    </row>
    <row r="2401" spans="1:15" ht="13.7" customHeight="1" x14ac:dyDescent="0.25">
      <c r="A2401" s="85">
        <f>'EMFAC2017EI-2011Class'!B5982</f>
        <v>2024</v>
      </c>
      <c r="B2401" s="86" t="str">
        <f>'EMFAC2017EI-2011Class'!C5982</f>
        <v>T6 Instate Small</v>
      </c>
      <c r="C2401" s="85">
        <f>'EMFAC2017EI-2011Class'!D5982</f>
        <v>1996</v>
      </c>
      <c r="D2401" s="85">
        <f>'EMFAC2017EI-2011Class'!F5982</f>
        <v>28</v>
      </c>
      <c r="E2401" s="87" t="str">
        <f t="shared" si="76"/>
        <v>T6 Instate Small-28</v>
      </c>
      <c r="F2401" s="88">
        <f>VLOOKUP(E2401,HD_Odo!$C$2:$D$1381,2,FALSE)</f>
        <v>400000</v>
      </c>
      <c r="G2401" s="92" t="str">
        <f>'EMFAC2017EI-2011Class'!H5982</f>
        <v>2024-T6 Instate Small-28</v>
      </c>
      <c r="H2401" s="70">
        <f t="shared" si="77"/>
        <v>0.90038933773133534</v>
      </c>
      <c r="J2401" s="13"/>
      <c r="N2401" s="37"/>
      <c r="O2401" s="36"/>
    </row>
    <row r="2402" spans="1:15" ht="13.7" customHeight="1" x14ac:dyDescent="0.25">
      <c r="A2402" s="85">
        <f>'EMFAC2017EI-2011Class'!B5983</f>
        <v>2024</v>
      </c>
      <c r="B2402" s="86" t="str">
        <f>'EMFAC2017EI-2011Class'!C5983</f>
        <v>T6 Instate Small</v>
      </c>
      <c r="C2402" s="85">
        <f>'EMFAC2017EI-2011Class'!D5983</f>
        <v>1995</v>
      </c>
      <c r="D2402" s="85">
        <f>'EMFAC2017EI-2011Class'!F5983</f>
        <v>29</v>
      </c>
      <c r="E2402" s="87" t="str">
        <f t="shared" si="76"/>
        <v>T6 Instate Small-29</v>
      </c>
      <c r="F2402" s="88">
        <f>VLOOKUP(E2402,HD_Odo!$C$2:$D$1381,2,FALSE)</f>
        <v>400000</v>
      </c>
      <c r="G2402" s="92" t="str">
        <f>'EMFAC2017EI-2011Class'!H5983</f>
        <v>2024-T6 Instate Small-29</v>
      </c>
      <c r="H2402" s="70">
        <f t="shared" si="77"/>
        <v>0.90038933773133534</v>
      </c>
      <c r="J2402" s="13"/>
      <c r="N2402" s="37"/>
      <c r="O2402" s="36"/>
    </row>
    <row r="2403" spans="1:15" ht="13.7" customHeight="1" x14ac:dyDescent="0.25">
      <c r="A2403" s="85">
        <f>'EMFAC2017EI-2011Class'!B5984</f>
        <v>2024</v>
      </c>
      <c r="B2403" s="86" t="str">
        <f>'EMFAC2017EI-2011Class'!C5984</f>
        <v>T6 Instate Small</v>
      </c>
      <c r="C2403" s="85">
        <f>'EMFAC2017EI-2011Class'!D5984</f>
        <v>1994</v>
      </c>
      <c r="D2403" s="85">
        <f>'EMFAC2017EI-2011Class'!F5984</f>
        <v>30</v>
      </c>
      <c r="E2403" s="87" t="str">
        <f t="shared" si="76"/>
        <v>T6 Instate Small-30</v>
      </c>
      <c r="F2403" s="88">
        <f>VLOOKUP(E2403,HD_Odo!$C$2:$D$1381,2,FALSE)</f>
        <v>400000</v>
      </c>
      <c r="G2403" s="92" t="str">
        <f>'EMFAC2017EI-2011Class'!H5984</f>
        <v>2024-T6 Instate Small-30</v>
      </c>
      <c r="H2403" s="70">
        <f t="shared" si="77"/>
        <v>0.90038933773133534</v>
      </c>
      <c r="J2403" s="13"/>
      <c r="N2403" s="37"/>
      <c r="O2403" s="36"/>
    </row>
    <row r="2404" spans="1:15" ht="13.7" customHeight="1" x14ac:dyDescent="0.25">
      <c r="A2404" s="85">
        <f>'EMFAC2017EI-2011Class'!B5985</f>
        <v>2024</v>
      </c>
      <c r="B2404" s="86" t="str">
        <f>'EMFAC2017EI-2011Class'!C5985</f>
        <v>T6 Instate Small</v>
      </c>
      <c r="C2404" s="85">
        <f>'EMFAC2017EI-2011Class'!D5985</f>
        <v>1993</v>
      </c>
      <c r="D2404" s="85">
        <f>'EMFAC2017EI-2011Class'!F5985</f>
        <v>31</v>
      </c>
      <c r="E2404" s="87" t="str">
        <f t="shared" si="76"/>
        <v>T6 Instate Small-31</v>
      </c>
      <c r="F2404" s="88">
        <f>VLOOKUP(E2404,HD_Odo!$C$2:$D$1381,2,FALSE)</f>
        <v>400000</v>
      </c>
      <c r="G2404" s="92" t="str">
        <f>'EMFAC2017EI-2011Class'!H5985</f>
        <v>2024-T6 Instate Small-31</v>
      </c>
      <c r="H2404" s="70">
        <f t="shared" si="77"/>
        <v>1</v>
      </c>
      <c r="J2404" s="13"/>
      <c r="N2404" s="37"/>
      <c r="O2404" s="36"/>
    </row>
    <row r="2405" spans="1:15" ht="13.7" customHeight="1" x14ac:dyDescent="0.25">
      <c r="A2405" s="85">
        <f>'EMFAC2017EI-2011Class'!B5986</f>
        <v>2024</v>
      </c>
      <c r="B2405" s="86" t="str">
        <f>'EMFAC2017EI-2011Class'!C5986</f>
        <v>T6 Instate Small</v>
      </c>
      <c r="C2405" s="85">
        <f>'EMFAC2017EI-2011Class'!D5986</f>
        <v>1992</v>
      </c>
      <c r="D2405" s="85">
        <f>'EMFAC2017EI-2011Class'!F5986</f>
        <v>32</v>
      </c>
      <c r="E2405" s="87" t="str">
        <f t="shared" si="76"/>
        <v>T6 Instate Small-32</v>
      </c>
      <c r="F2405" s="88">
        <f>VLOOKUP(E2405,HD_Odo!$C$2:$D$1381,2,FALSE)</f>
        <v>400000</v>
      </c>
      <c r="G2405" s="92" t="str">
        <f>'EMFAC2017EI-2011Class'!H5986</f>
        <v>2024-T6 Instate Small-32</v>
      </c>
      <c r="H2405" s="70">
        <f t="shared" si="77"/>
        <v>1</v>
      </c>
      <c r="J2405" s="13"/>
      <c r="N2405" s="37"/>
      <c r="O2405" s="36"/>
    </row>
    <row r="2406" spans="1:15" ht="13.7" customHeight="1" x14ac:dyDescent="0.25">
      <c r="A2406" s="85">
        <f>'EMFAC2017EI-2011Class'!B5987</f>
        <v>2024</v>
      </c>
      <c r="B2406" s="86" t="str">
        <f>'EMFAC2017EI-2011Class'!C5987</f>
        <v>T6 Instate Small</v>
      </c>
      <c r="C2406" s="85">
        <f>'EMFAC2017EI-2011Class'!D5987</f>
        <v>1991</v>
      </c>
      <c r="D2406" s="85">
        <f>'EMFAC2017EI-2011Class'!F5987</f>
        <v>33</v>
      </c>
      <c r="E2406" s="87" t="str">
        <f t="shared" si="76"/>
        <v>T6 Instate Small-33</v>
      </c>
      <c r="F2406" s="88">
        <f>VLOOKUP(E2406,HD_Odo!$C$2:$D$1381,2,FALSE)</f>
        <v>400000</v>
      </c>
      <c r="G2406" s="92" t="str">
        <f>'EMFAC2017EI-2011Class'!H5987</f>
        <v>2024-T6 Instate Small-33</v>
      </c>
      <c r="H2406" s="70">
        <f t="shared" si="77"/>
        <v>1</v>
      </c>
      <c r="J2406" s="13"/>
      <c r="N2406" s="37"/>
      <c r="O2406" s="36"/>
    </row>
    <row r="2407" spans="1:15" ht="13.7" customHeight="1" x14ac:dyDescent="0.25">
      <c r="A2407" s="85">
        <f>'EMFAC2017EI-2011Class'!B5988</f>
        <v>2024</v>
      </c>
      <c r="B2407" s="86" t="str">
        <f>'EMFAC2017EI-2011Class'!C5988</f>
        <v>T6 Instate Small</v>
      </c>
      <c r="C2407" s="85">
        <f>'EMFAC2017EI-2011Class'!D5988</f>
        <v>1990</v>
      </c>
      <c r="D2407" s="85">
        <f>'EMFAC2017EI-2011Class'!F5988</f>
        <v>34</v>
      </c>
      <c r="E2407" s="87" t="str">
        <f t="shared" si="76"/>
        <v>T6 Instate Small-34</v>
      </c>
      <c r="F2407" s="88">
        <f>VLOOKUP(E2407,HD_Odo!$C$2:$D$1381,2,FALSE)</f>
        <v>400000</v>
      </c>
      <c r="G2407" s="92" t="str">
        <f>'EMFAC2017EI-2011Class'!H5988</f>
        <v>2024-T6 Instate Small-34</v>
      </c>
      <c r="H2407" s="70">
        <f t="shared" si="77"/>
        <v>1</v>
      </c>
      <c r="J2407" s="13"/>
      <c r="N2407" s="37"/>
      <c r="O2407" s="36"/>
    </row>
    <row r="2408" spans="1:15" ht="13.7" customHeight="1" x14ac:dyDescent="0.25">
      <c r="A2408" s="85">
        <f>'EMFAC2017EI-2011Class'!B5989</f>
        <v>2024</v>
      </c>
      <c r="B2408" s="86" t="str">
        <f>'EMFAC2017EI-2011Class'!C5989</f>
        <v>T6 Instate Small</v>
      </c>
      <c r="C2408" s="85">
        <f>'EMFAC2017EI-2011Class'!D5989</f>
        <v>1989</v>
      </c>
      <c r="D2408" s="85">
        <f>'EMFAC2017EI-2011Class'!F5989</f>
        <v>35</v>
      </c>
      <c r="E2408" s="87" t="str">
        <f t="shared" si="76"/>
        <v>T6 Instate Small-35</v>
      </c>
      <c r="F2408" s="88">
        <f>VLOOKUP(E2408,HD_Odo!$C$2:$D$1381,2,FALSE)</f>
        <v>400000</v>
      </c>
      <c r="G2408" s="92" t="str">
        <f>'EMFAC2017EI-2011Class'!H5989</f>
        <v>2024-T6 Instate Small-35</v>
      </c>
      <c r="H2408" s="70">
        <f t="shared" si="77"/>
        <v>1</v>
      </c>
      <c r="J2408" s="13"/>
      <c r="N2408" s="37"/>
      <c r="O2408" s="36"/>
    </row>
    <row r="2409" spans="1:15" ht="13.7" customHeight="1" x14ac:dyDescent="0.25">
      <c r="A2409" s="85">
        <f>'EMFAC2017EI-2011Class'!B5990</f>
        <v>2024</v>
      </c>
      <c r="B2409" s="86" t="str">
        <f>'EMFAC2017EI-2011Class'!C5990</f>
        <v>T6 Instate Small</v>
      </c>
      <c r="C2409" s="85">
        <f>'EMFAC2017EI-2011Class'!D5990</f>
        <v>1988</v>
      </c>
      <c r="D2409" s="85">
        <f>'EMFAC2017EI-2011Class'!F5990</f>
        <v>36</v>
      </c>
      <c r="E2409" s="87" t="str">
        <f t="shared" si="76"/>
        <v>T6 Instate Small-36</v>
      </c>
      <c r="F2409" s="88">
        <f>VLOOKUP(E2409,HD_Odo!$C$2:$D$1381,2,FALSE)</f>
        <v>400000</v>
      </c>
      <c r="G2409" s="92" t="str">
        <f>'EMFAC2017EI-2011Class'!H5990</f>
        <v>2024-T6 Instate Small-36</v>
      </c>
      <c r="H2409" s="70">
        <f t="shared" si="77"/>
        <v>1</v>
      </c>
      <c r="J2409" s="13"/>
      <c r="N2409" s="37"/>
      <c r="O2409" s="36"/>
    </row>
    <row r="2410" spans="1:15" ht="13.7" customHeight="1" x14ac:dyDescent="0.25">
      <c r="A2410" s="85">
        <f>'EMFAC2017EI-2011Class'!B5991</f>
        <v>2024</v>
      </c>
      <c r="B2410" s="86" t="str">
        <f>'EMFAC2017EI-2011Class'!C5991</f>
        <v>T6 Instate Small</v>
      </c>
      <c r="C2410" s="85">
        <f>'EMFAC2017EI-2011Class'!D5991</f>
        <v>1987</v>
      </c>
      <c r="D2410" s="85">
        <f>'EMFAC2017EI-2011Class'!F5991</f>
        <v>37</v>
      </c>
      <c r="E2410" s="87" t="str">
        <f t="shared" si="76"/>
        <v>T6 Instate Small-37</v>
      </c>
      <c r="F2410" s="88">
        <f>VLOOKUP(E2410,HD_Odo!$C$2:$D$1381,2,FALSE)</f>
        <v>400000</v>
      </c>
      <c r="G2410" s="92" t="str">
        <f>'EMFAC2017EI-2011Class'!H5991</f>
        <v>2024-T6 Instate Small-37</v>
      </c>
      <c r="H2410" s="70">
        <f t="shared" si="77"/>
        <v>1</v>
      </c>
      <c r="J2410" s="13"/>
      <c r="N2410" s="37"/>
      <c r="O2410" s="36"/>
    </row>
    <row r="2411" spans="1:15" ht="13.7" customHeight="1" x14ac:dyDescent="0.25">
      <c r="A2411" s="85">
        <f>'EMFAC2017EI-2011Class'!B5992</f>
        <v>2024</v>
      </c>
      <c r="B2411" s="86" t="str">
        <f>'EMFAC2017EI-2011Class'!C5992</f>
        <v>T6 Instate Small</v>
      </c>
      <c r="C2411" s="85">
        <f>'EMFAC2017EI-2011Class'!D5992</f>
        <v>1986</v>
      </c>
      <c r="D2411" s="85">
        <f>'EMFAC2017EI-2011Class'!F5992</f>
        <v>38</v>
      </c>
      <c r="E2411" s="87" t="str">
        <f t="shared" si="76"/>
        <v>T6 Instate Small-38</v>
      </c>
      <c r="F2411" s="88">
        <f>VLOOKUP(E2411,HD_Odo!$C$2:$D$1381,2,FALSE)</f>
        <v>400000</v>
      </c>
      <c r="G2411" s="92" t="str">
        <f>'EMFAC2017EI-2011Class'!H5992</f>
        <v>2024-T6 Instate Small-38</v>
      </c>
      <c r="H2411" s="70">
        <f t="shared" si="77"/>
        <v>1</v>
      </c>
      <c r="J2411" s="13"/>
      <c r="N2411" s="37"/>
      <c r="O2411" s="36"/>
    </row>
    <row r="2412" spans="1:15" ht="13.7" customHeight="1" x14ac:dyDescent="0.25">
      <c r="A2412" s="85">
        <f>'EMFAC2017EI-2011Class'!B5993</f>
        <v>2024</v>
      </c>
      <c r="B2412" s="86" t="str">
        <f>'EMFAC2017EI-2011Class'!C5993</f>
        <v>T6 Instate Small</v>
      </c>
      <c r="C2412" s="85">
        <f>'EMFAC2017EI-2011Class'!D5993</f>
        <v>1985</v>
      </c>
      <c r="D2412" s="85">
        <f>'EMFAC2017EI-2011Class'!F5993</f>
        <v>39</v>
      </c>
      <c r="E2412" s="87" t="str">
        <f t="shared" si="76"/>
        <v>T6 Instate Small-39</v>
      </c>
      <c r="F2412" s="88">
        <f>VLOOKUP(E2412,HD_Odo!$C$2:$D$1381,2,FALSE)</f>
        <v>400000</v>
      </c>
      <c r="G2412" s="92" t="str">
        <f>'EMFAC2017EI-2011Class'!H5993</f>
        <v>2024-T6 Instate Small-39</v>
      </c>
      <c r="H2412" s="70">
        <f t="shared" si="77"/>
        <v>1</v>
      </c>
      <c r="J2412" s="13"/>
      <c r="N2412" s="37"/>
      <c r="O2412" s="36"/>
    </row>
    <row r="2413" spans="1:15" ht="13.7" customHeight="1" x14ac:dyDescent="0.25">
      <c r="A2413" s="85">
        <f>'EMFAC2017EI-2011Class'!B5994</f>
        <v>2024</v>
      </c>
      <c r="B2413" s="86" t="str">
        <f>'EMFAC2017EI-2011Class'!C5994</f>
        <v>T6 Instate Small</v>
      </c>
      <c r="C2413" s="85">
        <f>'EMFAC2017EI-2011Class'!D5994</f>
        <v>1984</v>
      </c>
      <c r="D2413" s="85">
        <f>'EMFAC2017EI-2011Class'!F5994</f>
        <v>40</v>
      </c>
      <c r="E2413" s="87" t="str">
        <f t="shared" si="76"/>
        <v>T6 Instate Small-40</v>
      </c>
      <c r="F2413" s="88">
        <f>VLOOKUP(E2413,HD_Odo!$C$2:$D$1381,2,FALSE)</f>
        <v>400000</v>
      </c>
      <c r="G2413" s="92" t="str">
        <f>'EMFAC2017EI-2011Class'!H5994</f>
        <v>2024-T6 Instate Small-40</v>
      </c>
      <c r="H2413" s="70">
        <f t="shared" si="77"/>
        <v>1</v>
      </c>
      <c r="J2413" s="13"/>
      <c r="N2413" s="37"/>
      <c r="O2413" s="36"/>
    </row>
    <row r="2414" spans="1:15" ht="13.7" customHeight="1" x14ac:dyDescent="0.25">
      <c r="A2414" s="85">
        <f>'EMFAC2017EI-2011Class'!B5995</f>
        <v>2024</v>
      </c>
      <c r="B2414" s="86" t="str">
        <f>'EMFAC2017EI-2011Class'!C5995</f>
        <v>T6 Instate Small</v>
      </c>
      <c r="C2414" s="85">
        <f>'EMFAC2017EI-2011Class'!D5995</f>
        <v>1983</v>
      </c>
      <c r="D2414" s="85">
        <f>'EMFAC2017EI-2011Class'!F5995</f>
        <v>41</v>
      </c>
      <c r="E2414" s="87" t="str">
        <f t="shared" si="76"/>
        <v>T6 Instate Small-41</v>
      </c>
      <c r="F2414" s="88">
        <f>VLOOKUP(E2414,HD_Odo!$C$2:$D$1381,2,FALSE)</f>
        <v>400000</v>
      </c>
      <c r="G2414" s="92" t="str">
        <f>'EMFAC2017EI-2011Class'!H5995</f>
        <v>2024-T6 Instate Small-41</v>
      </c>
      <c r="H2414" s="70">
        <f t="shared" si="77"/>
        <v>1</v>
      </c>
      <c r="J2414" s="13"/>
      <c r="N2414" s="37"/>
      <c r="O2414" s="36"/>
    </row>
    <row r="2415" spans="1:15" ht="13.7" customHeight="1" x14ac:dyDescent="0.25">
      <c r="A2415" s="85">
        <f>'EMFAC2017EI-2011Class'!B5996</f>
        <v>2024</v>
      </c>
      <c r="B2415" s="86" t="str">
        <f>'EMFAC2017EI-2011Class'!C5996</f>
        <v>T6 Instate Small</v>
      </c>
      <c r="C2415" s="85">
        <f>'EMFAC2017EI-2011Class'!D5996</f>
        <v>1982</v>
      </c>
      <c r="D2415" s="85">
        <f>'EMFAC2017EI-2011Class'!F5996</f>
        <v>42</v>
      </c>
      <c r="E2415" s="87" t="str">
        <f t="shared" si="76"/>
        <v>T6 Instate Small-42</v>
      </c>
      <c r="F2415" s="88">
        <f>VLOOKUP(E2415,HD_Odo!$C$2:$D$1381,2,FALSE)</f>
        <v>400000</v>
      </c>
      <c r="G2415" s="92" t="str">
        <f>'EMFAC2017EI-2011Class'!H5996</f>
        <v>2024-T6 Instate Small-42</v>
      </c>
      <c r="H2415" s="70">
        <f t="shared" si="77"/>
        <v>1</v>
      </c>
      <c r="J2415" s="13"/>
      <c r="N2415" s="37"/>
      <c r="O2415" s="36"/>
    </row>
    <row r="2416" spans="1:15" ht="13.7" customHeight="1" x14ac:dyDescent="0.25">
      <c r="A2416" s="85">
        <f>'EMFAC2017EI-2011Class'!B5997</f>
        <v>2024</v>
      </c>
      <c r="B2416" s="86" t="str">
        <f>'EMFAC2017EI-2011Class'!C5997</f>
        <v>T6 Instate Small</v>
      </c>
      <c r="C2416" s="85">
        <f>'EMFAC2017EI-2011Class'!D5997</f>
        <v>1981</v>
      </c>
      <c r="D2416" s="85">
        <f>'EMFAC2017EI-2011Class'!F5997</f>
        <v>43</v>
      </c>
      <c r="E2416" s="87" t="str">
        <f t="shared" si="76"/>
        <v>T6 Instate Small-43</v>
      </c>
      <c r="F2416" s="88">
        <f>VLOOKUP(E2416,HD_Odo!$C$2:$D$1381,2,FALSE)</f>
        <v>400000</v>
      </c>
      <c r="G2416" s="92" t="str">
        <f>'EMFAC2017EI-2011Class'!H5997</f>
        <v>2024-T6 Instate Small-43</v>
      </c>
      <c r="H2416" s="70">
        <f t="shared" si="77"/>
        <v>1</v>
      </c>
      <c r="J2416" s="13"/>
      <c r="N2416" s="37"/>
      <c r="O2416" s="36"/>
    </row>
    <row r="2417" spans="1:15" ht="13.7" customHeight="1" x14ac:dyDescent="0.25">
      <c r="A2417" s="85">
        <f>'EMFAC2017EI-2011Class'!B5998</f>
        <v>2024</v>
      </c>
      <c r="B2417" s="86" t="str">
        <f>'EMFAC2017EI-2011Class'!C5998</f>
        <v>T6 OOS Heavy</v>
      </c>
      <c r="C2417" s="85">
        <f>'EMFAC2017EI-2011Class'!D5998</f>
        <v>2025</v>
      </c>
      <c r="D2417" s="85">
        <f>'EMFAC2017EI-2011Class'!F5998</f>
        <v>-1</v>
      </c>
      <c r="E2417" s="87" t="str">
        <f t="shared" si="76"/>
        <v>T6 OOS Heavy--1</v>
      </c>
      <c r="F2417" s="88">
        <f>VLOOKUP(E2417,HD_Odo!$C$2:$D$1381,2,FALSE)</f>
        <v>0</v>
      </c>
      <c r="G2417" s="92" t="str">
        <f>'EMFAC2017EI-2011Class'!H5998</f>
        <v>2024-T6 OOS Heavy--1</v>
      </c>
      <c r="H2417" s="70">
        <f t="shared" si="77"/>
        <v>1</v>
      </c>
      <c r="J2417" s="13"/>
      <c r="N2417" s="37"/>
      <c r="O2417" s="36"/>
    </row>
    <row r="2418" spans="1:15" ht="13.7" customHeight="1" x14ac:dyDescent="0.25">
      <c r="A2418" s="85">
        <f>'EMFAC2017EI-2011Class'!B5999</f>
        <v>2024</v>
      </c>
      <c r="B2418" s="86" t="str">
        <f>'EMFAC2017EI-2011Class'!C5999</f>
        <v>T6 OOS Heavy</v>
      </c>
      <c r="C2418" s="85">
        <f>'EMFAC2017EI-2011Class'!D5999</f>
        <v>2024</v>
      </c>
      <c r="D2418" s="85">
        <f>'EMFAC2017EI-2011Class'!F5999</f>
        <v>0</v>
      </c>
      <c r="E2418" s="87" t="str">
        <f t="shared" si="76"/>
        <v>T6 OOS Heavy-0</v>
      </c>
      <c r="F2418" s="88">
        <f>VLOOKUP(E2418,HD_Odo!$C$2:$D$1381,2,FALSE)</f>
        <v>26110</v>
      </c>
      <c r="G2418" s="92" t="str">
        <f>'EMFAC2017EI-2011Class'!H5999</f>
        <v>2024-T6 OOS Heavy-0</v>
      </c>
      <c r="H2418" s="70">
        <f t="shared" si="77"/>
        <v>0.93825727918914692</v>
      </c>
      <c r="J2418" s="13"/>
      <c r="N2418" s="37"/>
      <c r="O2418" s="36"/>
    </row>
    <row r="2419" spans="1:15" ht="13.7" customHeight="1" x14ac:dyDescent="0.25">
      <c r="A2419" s="85">
        <f>'EMFAC2017EI-2011Class'!B6000</f>
        <v>2024</v>
      </c>
      <c r="B2419" s="86" t="str">
        <f>'EMFAC2017EI-2011Class'!C6000</f>
        <v>T6 OOS Heavy</v>
      </c>
      <c r="C2419" s="85">
        <f>'EMFAC2017EI-2011Class'!D6000</f>
        <v>2023</v>
      </c>
      <c r="D2419" s="85">
        <f>'EMFAC2017EI-2011Class'!F6000</f>
        <v>1</v>
      </c>
      <c r="E2419" s="87" t="str">
        <f t="shared" si="76"/>
        <v>T6 OOS Heavy-1</v>
      </c>
      <c r="F2419" s="88">
        <f>VLOOKUP(E2419,HD_Odo!$C$2:$D$1381,2,FALSE)</f>
        <v>52220.02</v>
      </c>
      <c r="G2419" s="92" t="str">
        <f>'EMFAC2017EI-2011Class'!H6000</f>
        <v>2024-T6 OOS Heavy-1</v>
      </c>
      <c r="H2419" s="70">
        <f t="shared" si="77"/>
        <v>0.89389069172090818</v>
      </c>
      <c r="J2419" s="13"/>
      <c r="N2419" s="37"/>
      <c r="O2419" s="36"/>
    </row>
    <row r="2420" spans="1:15" ht="13.7" customHeight="1" x14ac:dyDescent="0.25">
      <c r="A2420" s="85">
        <f>'EMFAC2017EI-2011Class'!B6001</f>
        <v>2024</v>
      </c>
      <c r="B2420" s="86" t="str">
        <f>'EMFAC2017EI-2011Class'!C6001</f>
        <v>T6 OOS Heavy</v>
      </c>
      <c r="C2420" s="85">
        <f>'EMFAC2017EI-2011Class'!D6001</f>
        <v>2022</v>
      </c>
      <c r="D2420" s="85">
        <f>'EMFAC2017EI-2011Class'!F6001</f>
        <v>2</v>
      </c>
      <c r="E2420" s="87" t="str">
        <f t="shared" si="76"/>
        <v>T6 OOS Heavy-2</v>
      </c>
      <c r="F2420" s="88">
        <f>VLOOKUP(E2420,HD_Odo!$C$2:$D$1381,2,FALSE)</f>
        <v>78443.02</v>
      </c>
      <c r="G2420" s="92" t="str">
        <f>'EMFAC2017EI-2011Class'!H6001</f>
        <v>2024-T6 OOS Heavy-2</v>
      </c>
      <c r="H2420" s="70">
        <f t="shared" si="77"/>
        <v>0.86034319683085159</v>
      </c>
      <c r="J2420" s="13"/>
      <c r="N2420" s="37"/>
      <c r="O2420" s="36"/>
    </row>
    <row r="2421" spans="1:15" ht="13.7" customHeight="1" x14ac:dyDescent="0.25">
      <c r="A2421" s="85">
        <f>'EMFAC2017EI-2011Class'!B6002</f>
        <v>2024</v>
      </c>
      <c r="B2421" s="86" t="str">
        <f>'EMFAC2017EI-2011Class'!C6002</f>
        <v>T6 OOS Heavy</v>
      </c>
      <c r="C2421" s="85">
        <f>'EMFAC2017EI-2011Class'!D6002</f>
        <v>2021</v>
      </c>
      <c r="D2421" s="85">
        <f>'EMFAC2017EI-2011Class'!F6002</f>
        <v>3</v>
      </c>
      <c r="E2421" s="87" t="str">
        <f t="shared" si="76"/>
        <v>T6 OOS Heavy-3</v>
      </c>
      <c r="F2421" s="88">
        <f>VLOOKUP(E2421,HD_Odo!$C$2:$D$1381,2,FALSE)</f>
        <v>104183.02</v>
      </c>
      <c r="G2421" s="92" t="str">
        <f>'EMFAC2017EI-2011Class'!H6002</f>
        <v>2024-T6 OOS Heavy-3</v>
      </c>
      <c r="H2421" s="70">
        <f t="shared" si="77"/>
        <v>0.83461783134415513</v>
      </c>
      <c r="J2421" s="13"/>
      <c r="N2421" s="37"/>
      <c r="O2421" s="36"/>
    </row>
    <row r="2422" spans="1:15" ht="13.7" customHeight="1" x14ac:dyDescent="0.25">
      <c r="A2422" s="85">
        <f>'EMFAC2017EI-2011Class'!B6003</f>
        <v>2024</v>
      </c>
      <c r="B2422" s="86" t="str">
        <f>'EMFAC2017EI-2011Class'!C6003</f>
        <v>T6 OOS Heavy</v>
      </c>
      <c r="C2422" s="85">
        <f>'EMFAC2017EI-2011Class'!D6003</f>
        <v>2020</v>
      </c>
      <c r="D2422" s="85">
        <f>'EMFAC2017EI-2011Class'!F6003</f>
        <v>4</v>
      </c>
      <c r="E2422" s="87" t="str">
        <f t="shared" si="76"/>
        <v>T6 OOS Heavy-4</v>
      </c>
      <c r="F2422" s="88">
        <f>VLOOKUP(E2422,HD_Odo!$C$2:$D$1381,2,FALSE)</f>
        <v>129033.02</v>
      </c>
      <c r="G2422" s="92" t="str">
        <f>'EMFAC2017EI-2011Class'!H6003</f>
        <v>2024-T6 OOS Heavy-4</v>
      </c>
      <c r="H2422" s="70">
        <f t="shared" si="77"/>
        <v>0.814570861788942</v>
      </c>
      <c r="J2422" s="13"/>
      <c r="N2422" s="37"/>
      <c r="O2422" s="36"/>
    </row>
    <row r="2423" spans="1:15" ht="13.7" customHeight="1" x14ac:dyDescent="0.25">
      <c r="A2423" s="85">
        <f>'EMFAC2017EI-2011Class'!B6004</f>
        <v>2024</v>
      </c>
      <c r="B2423" s="86" t="str">
        <f>'EMFAC2017EI-2011Class'!C6004</f>
        <v>T6 OOS Heavy</v>
      </c>
      <c r="C2423" s="85">
        <f>'EMFAC2017EI-2011Class'!D6004</f>
        <v>2019</v>
      </c>
      <c r="D2423" s="85">
        <f>'EMFAC2017EI-2011Class'!F6004</f>
        <v>5</v>
      </c>
      <c r="E2423" s="87" t="str">
        <f t="shared" si="76"/>
        <v>T6 OOS Heavy-5</v>
      </c>
      <c r="F2423" s="88">
        <f>VLOOKUP(E2423,HD_Odo!$C$2:$D$1381,2,FALSE)</f>
        <v>152742.01999999999</v>
      </c>
      <c r="G2423" s="92" t="str">
        <f>'EMFAC2017EI-2011Class'!H6004</f>
        <v>2024-T6 OOS Heavy-5</v>
      </c>
      <c r="H2423" s="70">
        <f t="shared" si="77"/>
        <v>0.79869092943101982</v>
      </c>
      <c r="J2423" s="13"/>
      <c r="N2423" s="37"/>
      <c r="O2423" s="36"/>
    </row>
    <row r="2424" spans="1:15" ht="13.7" customHeight="1" x14ac:dyDescent="0.25">
      <c r="A2424" s="85">
        <f>'EMFAC2017EI-2011Class'!B6005</f>
        <v>2024</v>
      </c>
      <c r="B2424" s="86" t="str">
        <f>'EMFAC2017EI-2011Class'!C6005</f>
        <v>T6 OOS Heavy</v>
      </c>
      <c r="C2424" s="85">
        <f>'EMFAC2017EI-2011Class'!D6005</f>
        <v>2018</v>
      </c>
      <c r="D2424" s="85">
        <f>'EMFAC2017EI-2011Class'!F6005</f>
        <v>6</v>
      </c>
      <c r="E2424" s="87" t="str">
        <f t="shared" si="76"/>
        <v>T6 OOS Heavy-6</v>
      </c>
      <c r="F2424" s="88">
        <f>VLOOKUP(E2424,HD_Odo!$C$2:$D$1381,2,FALSE)</f>
        <v>175186.02</v>
      </c>
      <c r="G2424" s="92" t="str">
        <f>'EMFAC2017EI-2011Class'!H6005</f>
        <v>2024-T6 OOS Heavy-6</v>
      </c>
      <c r="H2424" s="70">
        <f t="shared" si="77"/>
        <v>0.78590708732019166</v>
      </c>
      <c r="J2424" s="13"/>
      <c r="N2424" s="37"/>
      <c r="O2424" s="36"/>
    </row>
    <row r="2425" spans="1:15" ht="13.7" customHeight="1" x14ac:dyDescent="0.25">
      <c r="A2425" s="85">
        <f>'EMFAC2017EI-2011Class'!B6006</f>
        <v>2024</v>
      </c>
      <c r="B2425" s="86" t="str">
        <f>'EMFAC2017EI-2011Class'!C6006</f>
        <v>T6 OOS Heavy</v>
      </c>
      <c r="C2425" s="85">
        <f>'EMFAC2017EI-2011Class'!D6006</f>
        <v>2017</v>
      </c>
      <c r="D2425" s="85">
        <f>'EMFAC2017EI-2011Class'!F6006</f>
        <v>7</v>
      </c>
      <c r="E2425" s="87" t="str">
        <f t="shared" si="76"/>
        <v>T6 OOS Heavy-7</v>
      </c>
      <c r="F2425" s="88">
        <f>VLOOKUP(E2425,HD_Odo!$C$2:$D$1381,2,FALSE)</f>
        <v>196337.04</v>
      </c>
      <c r="G2425" s="92" t="str">
        <f>'EMFAC2017EI-2011Class'!H6006</f>
        <v>2024-T6 OOS Heavy-7</v>
      </c>
      <c r="H2425" s="70">
        <f t="shared" si="77"/>
        <v>0.7754528350176273</v>
      </c>
      <c r="J2425" s="13"/>
      <c r="N2425" s="37"/>
      <c r="O2425" s="36"/>
    </row>
    <row r="2426" spans="1:15" ht="13.7" customHeight="1" x14ac:dyDescent="0.25">
      <c r="A2426" s="85">
        <f>'EMFAC2017EI-2011Class'!B6007</f>
        <v>2024</v>
      </c>
      <c r="B2426" s="86" t="str">
        <f>'EMFAC2017EI-2011Class'!C6007</f>
        <v>T6 OOS Heavy</v>
      </c>
      <c r="C2426" s="85">
        <f>'EMFAC2017EI-2011Class'!D6007</f>
        <v>2016</v>
      </c>
      <c r="D2426" s="85">
        <f>'EMFAC2017EI-2011Class'!F6007</f>
        <v>8</v>
      </c>
      <c r="E2426" s="87" t="str">
        <f t="shared" si="76"/>
        <v>T6 OOS Heavy-8</v>
      </c>
      <c r="F2426" s="88">
        <f>VLOOKUP(E2426,HD_Odo!$C$2:$D$1381,2,FALSE)</f>
        <v>216233.04</v>
      </c>
      <c r="G2426" s="92" t="str">
        <f>'EMFAC2017EI-2011Class'!H6007</f>
        <v>2024-T6 OOS Heavy-8</v>
      </c>
      <c r="H2426" s="70">
        <f t="shared" si="77"/>
        <v>0.76677362500841895</v>
      </c>
      <c r="J2426" s="13"/>
      <c r="N2426" s="37"/>
      <c r="O2426" s="36"/>
    </row>
    <row r="2427" spans="1:15" ht="13.7" customHeight="1" x14ac:dyDescent="0.25">
      <c r="A2427" s="85">
        <f>'EMFAC2017EI-2011Class'!B6008</f>
        <v>2024</v>
      </c>
      <c r="B2427" s="86" t="str">
        <f>'EMFAC2017EI-2011Class'!C6008</f>
        <v>T6 OOS Heavy</v>
      </c>
      <c r="C2427" s="85">
        <f>'EMFAC2017EI-2011Class'!D6008</f>
        <v>2015</v>
      </c>
      <c r="D2427" s="85">
        <f>'EMFAC2017EI-2011Class'!F6008</f>
        <v>9</v>
      </c>
      <c r="E2427" s="87" t="str">
        <f t="shared" si="76"/>
        <v>T6 OOS Heavy-9</v>
      </c>
      <c r="F2427" s="88">
        <f>VLOOKUP(E2427,HD_Odo!$C$2:$D$1381,2,FALSE)</f>
        <v>234945.04</v>
      </c>
      <c r="G2427" s="92" t="str">
        <f>'EMFAC2017EI-2011Class'!H6008</f>
        <v>2024-T6 OOS Heavy-9</v>
      </c>
      <c r="H2427" s="70">
        <f t="shared" si="77"/>
        <v>0.75946663796496683</v>
      </c>
      <c r="J2427" s="13"/>
      <c r="N2427" s="37"/>
      <c r="O2427" s="36"/>
    </row>
    <row r="2428" spans="1:15" ht="13.7" customHeight="1" x14ac:dyDescent="0.25">
      <c r="A2428" s="85">
        <f>'EMFAC2017EI-2011Class'!B6009</f>
        <v>2024</v>
      </c>
      <c r="B2428" s="86" t="str">
        <f>'EMFAC2017EI-2011Class'!C6009</f>
        <v>T6 OOS Heavy</v>
      </c>
      <c r="C2428" s="85">
        <f>'EMFAC2017EI-2011Class'!D6009</f>
        <v>2014</v>
      </c>
      <c r="D2428" s="85">
        <f>'EMFAC2017EI-2011Class'!F6009</f>
        <v>10</v>
      </c>
      <c r="E2428" s="87" t="str">
        <f t="shared" si="76"/>
        <v>T6 OOS Heavy-10</v>
      </c>
      <c r="F2428" s="88">
        <f>VLOOKUP(E2428,HD_Odo!$C$2:$D$1381,2,FALSE)</f>
        <v>252551.04000000001</v>
      </c>
      <c r="G2428" s="92" t="str">
        <f>'EMFAC2017EI-2011Class'!H6009</f>
        <v>2024-T6 OOS Heavy-10</v>
      </c>
      <c r="H2428" s="70">
        <f t="shared" si="77"/>
        <v>0.75323859954543448</v>
      </c>
      <c r="J2428" s="13"/>
      <c r="N2428" s="37"/>
      <c r="O2428" s="36"/>
    </row>
    <row r="2429" spans="1:15" ht="13.7" customHeight="1" x14ac:dyDescent="0.25">
      <c r="A2429" s="85">
        <f>'EMFAC2017EI-2011Class'!B6010</f>
        <v>2024</v>
      </c>
      <c r="B2429" s="86" t="str">
        <f>'EMFAC2017EI-2011Class'!C6010</f>
        <v>T6 OOS Heavy</v>
      </c>
      <c r="C2429" s="85">
        <f>'EMFAC2017EI-2011Class'!D6010</f>
        <v>2013</v>
      </c>
      <c r="D2429" s="85">
        <f>'EMFAC2017EI-2011Class'!F6010</f>
        <v>11</v>
      </c>
      <c r="E2429" s="87" t="str">
        <f t="shared" si="76"/>
        <v>T6 OOS Heavy-11</v>
      </c>
      <c r="F2429" s="88">
        <f>VLOOKUP(E2429,HD_Odo!$C$2:$D$1381,2,FALSE)</f>
        <v>269102.03999999998</v>
      </c>
      <c r="G2429" s="92" t="str">
        <f>'EMFAC2017EI-2011Class'!H6010</f>
        <v>2024-T6 OOS Heavy-11</v>
      </c>
      <c r="H2429" s="70">
        <f t="shared" si="77"/>
        <v>0.71770925967692378</v>
      </c>
      <c r="J2429" s="13"/>
      <c r="N2429" s="37"/>
      <c r="O2429" s="36"/>
    </row>
    <row r="2430" spans="1:15" ht="13.7" customHeight="1" x14ac:dyDescent="0.25">
      <c r="A2430" s="85">
        <f>'EMFAC2017EI-2011Class'!B6011</f>
        <v>2024</v>
      </c>
      <c r="B2430" s="86" t="str">
        <f>'EMFAC2017EI-2011Class'!C6011</f>
        <v>T6 OOS Heavy</v>
      </c>
      <c r="C2430" s="85">
        <f>'EMFAC2017EI-2011Class'!D6011</f>
        <v>2012</v>
      </c>
      <c r="D2430" s="85">
        <f>'EMFAC2017EI-2011Class'!F6011</f>
        <v>12</v>
      </c>
      <c r="E2430" s="87" t="str">
        <f t="shared" si="76"/>
        <v>T6 OOS Heavy-12</v>
      </c>
      <c r="F2430" s="88">
        <f>VLOOKUP(E2430,HD_Odo!$C$2:$D$1381,2,FALSE)</f>
        <v>284592.03999999998</v>
      </c>
      <c r="G2430" s="92" t="str">
        <f>'EMFAC2017EI-2011Class'!H6011</f>
        <v>2024-T6 OOS Heavy-12</v>
      </c>
      <c r="H2430" s="70">
        <f t="shared" si="77"/>
        <v>0.71392649198603098</v>
      </c>
      <c r="J2430" s="13"/>
      <c r="N2430" s="37"/>
      <c r="O2430" s="36"/>
    </row>
    <row r="2431" spans="1:15" ht="13.7" customHeight="1" x14ac:dyDescent="0.25">
      <c r="A2431" s="85">
        <f>'EMFAC2017EI-2011Class'!B6012</f>
        <v>2024</v>
      </c>
      <c r="B2431" s="86" t="str">
        <f>'EMFAC2017EI-2011Class'!C6012</f>
        <v>T6 OOS Small</v>
      </c>
      <c r="C2431" s="85">
        <f>'EMFAC2017EI-2011Class'!D6012</f>
        <v>2025</v>
      </c>
      <c r="D2431" s="85">
        <f>'EMFAC2017EI-2011Class'!F6012</f>
        <v>-1</v>
      </c>
      <c r="E2431" s="87" t="str">
        <f t="shared" si="76"/>
        <v>T6 OOS Small--1</v>
      </c>
      <c r="F2431" s="88">
        <f>VLOOKUP(E2431,HD_Odo!$C$2:$D$1381,2,FALSE)</f>
        <v>0</v>
      </c>
      <c r="G2431" s="92" t="str">
        <f>'EMFAC2017EI-2011Class'!H6012</f>
        <v>2024-T6 OOS Small--1</v>
      </c>
      <c r="H2431" s="70">
        <f t="shared" si="77"/>
        <v>1</v>
      </c>
      <c r="J2431" s="13"/>
      <c r="N2431" s="37"/>
      <c r="O2431" s="36"/>
    </row>
    <row r="2432" spans="1:15" ht="13.7" customHeight="1" x14ac:dyDescent="0.25">
      <c r="A2432" s="85">
        <f>'EMFAC2017EI-2011Class'!B6013</f>
        <v>2024</v>
      </c>
      <c r="B2432" s="86" t="str">
        <f>'EMFAC2017EI-2011Class'!C6013</f>
        <v>T6 OOS Small</v>
      </c>
      <c r="C2432" s="85">
        <f>'EMFAC2017EI-2011Class'!D6013</f>
        <v>2024</v>
      </c>
      <c r="D2432" s="85">
        <f>'EMFAC2017EI-2011Class'!F6013</f>
        <v>0</v>
      </c>
      <c r="E2432" s="87" t="str">
        <f t="shared" si="76"/>
        <v>T6 OOS Small-0</v>
      </c>
      <c r="F2432" s="88">
        <f>VLOOKUP(E2432,HD_Odo!$C$2:$D$1381,2,FALSE)</f>
        <v>26110</v>
      </c>
      <c r="G2432" s="92" t="str">
        <f>'EMFAC2017EI-2011Class'!H6013</f>
        <v>2024-T6 OOS Small-0</v>
      </c>
      <c r="H2432" s="70">
        <f t="shared" si="77"/>
        <v>0.93825727918914692</v>
      </c>
      <c r="J2432" s="13"/>
      <c r="N2432" s="37"/>
      <c r="O2432" s="36"/>
    </row>
    <row r="2433" spans="1:15" ht="13.7" customHeight="1" x14ac:dyDescent="0.25">
      <c r="A2433" s="85">
        <f>'EMFAC2017EI-2011Class'!B6014</f>
        <v>2024</v>
      </c>
      <c r="B2433" s="86" t="str">
        <f>'EMFAC2017EI-2011Class'!C6014</f>
        <v>T6 OOS Small</v>
      </c>
      <c r="C2433" s="85">
        <f>'EMFAC2017EI-2011Class'!D6014</f>
        <v>2023</v>
      </c>
      <c r="D2433" s="85">
        <f>'EMFAC2017EI-2011Class'!F6014</f>
        <v>1</v>
      </c>
      <c r="E2433" s="87" t="str">
        <f t="shared" si="76"/>
        <v>T6 OOS Small-1</v>
      </c>
      <c r="F2433" s="88">
        <f>VLOOKUP(E2433,HD_Odo!$C$2:$D$1381,2,FALSE)</f>
        <v>52220.02</v>
      </c>
      <c r="G2433" s="92" t="str">
        <f>'EMFAC2017EI-2011Class'!H6014</f>
        <v>2024-T6 OOS Small-1</v>
      </c>
      <c r="H2433" s="70">
        <f t="shared" si="77"/>
        <v>0.89389069172090818</v>
      </c>
      <c r="J2433" s="13"/>
      <c r="N2433" s="37"/>
      <c r="O2433" s="36"/>
    </row>
    <row r="2434" spans="1:15" ht="13.7" customHeight="1" x14ac:dyDescent="0.25">
      <c r="A2434" s="85">
        <f>'EMFAC2017EI-2011Class'!B6015</f>
        <v>2024</v>
      </c>
      <c r="B2434" s="86" t="str">
        <f>'EMFAC2017EI-2011Class'!C6015</f>
        <v>T6 OOS Small</v>
      </c>
      <c r="C2434" s="85">
        <f>'EMFAC2017EI-2011Class'!D6015</f>
        <v>2022</v>
      </c>
      <c r="D2434" s="85">
        <f>'EMFAC2017EI-2011Class'!F6015</f>
        <v>2</v>
      </c>
      <c r="E2434" s="87" t="str">
        <f t="shared" si="76"/>
        <v>T6 OOS Small-2</v>
      </c>
      <c r="F2434" s="88">
        <f>VLOOKUP(E2434,HD_Odo!$C$2:$D$1381,2,FALSE)</f>
        <v>78443.02</v>
      </c>
      <c r="G2434" s="92" t="str">
        <f>'EMFAC2017EI-2011Class'!H6015</f>
        <v>2024-T6 OOS Small-2</v>
      </c>
      <c r="H2434" s="70">
        <f t="shared" si="77"/>
        <v>0.86034319683085159</v>
      </c>
      <c r="J2434" s="13"/>
      <c r="N2434" s="37"/>
      <c r="O2434" s="36"/>
    </row>
    <row r="2435" spans="1:15" ht="13.7" customHeight="1" x14ac:dyDescent="0.25">
      <c r="A2435" s="85">
        <f>'EMFAC2017EI-2011Class'!B6016</f>
        <v>2024</v>
      </c>
      <c r="B2435" s="86" t="str">
        <f>'EMFAC2017EI-2011Class'!C6016</f>
        <v>T6 OOS Small</v>
      </c>
      <c r="C2435" s="85">
        <f>'EMFAC2017EI-2011Class'!D6016</f>
        <v>2021</v>
      </c>
      <c r="D2435" s="85">
        <f>'EMFAC2017EI-2011Class'!F6016</f>
        <v>3</v>
      </c>
      <c r="E2435" s="87" t="str">
        <f t="shared" si="76"/>
        <v>T6 OOS Small-3</v>
      </c>
      <c r="F2435" s="88">
        <f>VLOOKUP(E2435,HD_Odo!$C$2:$D$1381,2,FALSE)</f>
        <v>104183.02</v>
      </c>
      <c r="G2435" s="92" t="str">
        <f>'EMFAC2017EI-2011Class'!H6016</f>
        <v>2024-T6 OOS Small-3</v>
      </c>
      <c r="H2435" s="70">
        <f t="shared" si="77"/>
        <v>0.83461783134415513</v>
      </c>
      <c r="J2435" s="13"/>
      <c r="N2435" s="37"/>
      <c r="O2435" s="36"/>
    </row>
    <row r="2436" spans="1:15" ht="13.7" customHeight="1" x14ac:dyDescent="0.25">
      <c r="A2436" s="85">
        <f>'EMFAC2017EI-2011Class'!B6017</f>
        <v>2024</v>
      </c>
      <c r="B2436" s="86" t="str">
        <f>'EMFAC2017EI-2011Class'!C6017</f>
        <v>T6 OOS Small</v>
      </c>
      <c r="C2436" s="85">
        <f>'EMFAC2017EI-2011Class'!D6017</f>
        <v>2020</v>
      </c>
      <c r="D2436" s="85">
        <f>'EMFAC2017EI-2011Class'!F6017</f>
        <v>4</v>
      </c>
      <c r="E2436" s="87" t="str">
        <f t="shared" si="76"/>
        <v>T6 OOS Small-4</v>
      </c>
      <c r="F2436" s="88">
        <f>VLOOKUP(E2436,HD_Odo!$C$2:$D$1381,2,FALSE)</f>
        <v>129033.02</v>
      </c>
      <c r="G2436" s="92" t="str">
        <f>'EMFAC2017EI-2011Class'!H6017</f>
        <v>2024-T6 OOS Small-4</v>
      </c>
      <c r="H2436" s="70">
        <f t="shared" si="77"/>
        <v>0.814570861788942</v>
      </c>
      <c r="J2436" s="13"/>
      <c r="N2436" s="37"/>
      <c r="O2436" s="36"/>
    </row>
    <row r="2437" spans="1:15" ht="13.7" customHeight="1" x14ac:dyDescent="0.25">
      <c r="A2437" s="85">
        <f>'EMFAC2017EI-2011Class'!B6018</f>
        <v>2024</v>
      </c>
      <c r="B2437" s="86" t="str">
        <f>'EMFAC2017EI-2011Class'!C6018</f>
        <v>T6 OOS Small</v>
      </c>
      <c r="C2437" s="85">
        <f>'EMFAC2017EI-2011Class'!D6018</f>
        <v>2019</v>
      </c>
      <c r="D2437" s="85">
        <f>'EMFAC2017EI-2011Class'!F6018</f>
        <v>5</v>
      </c>
      <c r="E2437" s="87" t="str">
        <f t="shared" si="76"/>
        <v>T6 OOS Small-5</v>
      </c>
      <c r="F2437" s="88">
        <f>VLOOKUP(E2437,HD_Odo!$C$2:$D$1381,2,FALSE)</f>
        <v>152742.01999999999</v>
      </c>
      <c r="G2437" s="92" t="str">
        <f>'EMFAC2017EI-2011Class'!H6018</f>
        <v>2024-T6 OOS Small-5</v>
      </c>
      <c r="H2437" s="70">
        <f t="shared" si="77"/>
        <v>0.79869092943101982</v>
      </c>
      <c r="J2437" s="13"/>
      <c r="N2437" s="37"/>
      <c r="O2437" s="36"/>
    </row>
    <row r="2438" spans="1:15" ht="13.7" customHeight="1" x14ac:dyDescent="0.25">
      <c r="A2438" s="85">
        <f>'EMFAC2017EI-2011Class'!B6019</f>
        <v>2024</v>
      </c>
      <c r="B2438" s="86" t="str">
        <f>'EMFAC2017EI-2011Class'!C6019</f>
        <v>T6 OOS Small</v>
      </c>
      <c r="C2438" s="85">
        <f>'EMFAC2017EI-2011Class'!D6019</f>
        <v>2018</v>
      </c>
      <c r="D2438" s="85">
        <f>'EMFAC2017EI-2011Class'!F6019</f>
        <v>6</v>
      </c>
      <c r="E2438" s="87" t="str">
        <f t="shared" si="76"/>
        <v>T6 OOS Small-6</v>
      </c>
      <c r="F2438" s="88">
        <f>VLOOKUP(E2438,HD_Odo!$C$2:$D$1381,2,FALSE)</f>
        <v>175186.02</v>
      </c>
      <c r="G2438" s="92" t="str">
        <f>'EMFAC2017EI-2011Class'!H6019</f>
        <v>2024-T6 OOS Small-6</v>
      </c>
      <c r="H2438" s="70">
        <f t="shared" si="77"/>
        <v>0.78590708732019166</v>
      </c>
      <c r="J2438" s="13"/>
      <c r="N2438" s="37"/>
      <c r="O2438" s="36"/>
    </row>
    <row r="2439" spans="1:15" ht="13.7" customHeight="1" x14ac:dyDescent="0.25">
      <c r="A2439" s="85">
        <f>'EMFAC2017EI-2011Class'!B6020</f>
        <v>2024</v>
      </c>
      <c r="B2439" s="86" t="str">
        <f>'EMFAC2017EI-2011Class'!C6020</f>
        <v>T6 OOS Small</v>
      </c>
      <c r="C2439" s="85">
        <f>'EMFAC2017EI-2011Class'!D6020</f>
        <v>2017</v>
      </c>
      <c r="D2439" s="85">
        <f>'EMFAC2017EI-2011Class'!F6020</f>
        <v>7</v>
      </c>
      <c r="E2439" s="87" t="str">
        <f t="shared" si="76"/>
        <v>T6 OOS Small-7</v>
      </c>
      <c r="F2439" s="88">
        <f>VLOOKUP(E2439,HD_Odo!$C$2:$D$1381,2,FALSE)</f>
        <v>196337.04</v>
      </c>
      <c r="G2439" s="92" t="str">
        <f>'EMFAC2017EI-2011Class'!H6020</f>
        <v>2024-T6 OOS Small-7</v>
      </c>
      <c r="H2439" s="70">
        <f t="shared" si="77"/>
        <v>0.7754528350176273</v>
      </c>
      <c r="J2439" s="13"/>
      <c r="N2439" s="37"/>
      <c r="O2439" s="36"/>
    </row>
    <row r="2440" spans="1:15" ht="13.7" customHeight="1" x14ac:dyDescent="0.25">
      <c r="A2440" s="85">
        <f>'EMFAC2017EI-2011Class'!B6021</f>
        <v>2024</v>
      </c>
      <c r="B2440" s="86" t="str">
        <f>'EMFAC2017EI-2011Class'!C6021</f>
        <v>T6 OOS Small</v>
      </c>
      <c r="C2440" s="85">
        <f>'EMFAC2017EI-2011Class'!D6021</f>
        <v>2016</v>
      </c>
      <c r="D2440" s="85">
        <f>'EMFAC2017EI-2011Class'!F6021</f>
        <v>8</v>
      </c>
      <c r="E2440" s="87" t="str">
        <f t="shared" si="76"/>
        <v>T6 OOS Small-8</v>
      </c>
      <c r="F2440" s="88">
        <f>VLOOKUP(E2440,HD_Odo!$C$2:$D$1381,2,FALSE)</f>
        <v>216233.04</v>
      </c>
      <c r="G2440" s="92" t="str">
        <f>'EMFAC2017EI-2011Class'!H6021</f>
        <v>2024-T6 OOS Small-8</v>
      </c>
      <c r="H2440" s="70">
        <f t="shared" si="77"/>
        <v>0.76677362500841895</v>
      </c>
      <c r="J2440" s="13"/>
      <c r="N2440" s="37"/>
      <c r="O2440" s="36"/>
    </row>
    <row r="2441" spans="1:15" ht="13.7" customHeight="1" x14ac:dyDescent="0.25">
      <c r="A2441" s="85">
        <f>'EMFAC2017EI-2011Class'!B6022</f>
        <v>2024</v>
      </c>
      <c r="B2441" s="86" t="str">
        <f>'EMFAC2017EI-2011Class'!C6022</f>
        <v>T6 OOS Small</v>
      </c>
      <c r="C2441" s="85">
        <f>'EMFAC2017EI-2011Class'!D6022</f>
        <v>2015</v>
      </c>
      <c r="D2441" s="85">
        <f>'EMFAC2017EI-2011Class'!F6022</f>
        <v>9</v>
      </c>
      <c r="E2441" s="87" t="str">
        <f t="shared" si="76"/>
        <v>T6 OOS Small-9</v>
      </c>
      <c r="F2441" s="88">
        <f>VLOOKUP(E2441,HD_Odo!$C$2:$D$1381,2,FALSE)</f>
        <v>234945.04</v>
      </c>
      <c r="G2441" s="92" t="str">
        <f>'EMFAC2017EI-2011Class'!H6022</f>
        <v>2024-T6 OOS Small-9</v>
      </c>
      <c r="H2441" s="70">
        <f t="shared" si="77"/>
        <v>0.75946663796496683</v>
      </c>
      <c r="J2441" s="13"/>
      <c r="N2441" s="37"/>
      <c r="O2441" s="36"/>
    </row>
    <row r="2442" spans="1:15" ht="13.7" customHeight="1" x14ac:dyDescent="0.25">
      <c r="A2442" s="85">
        <f>'EMFAC2017EI-2011Class'!B6023</f>
        <v>2024</v>
      </c>
      <c r="B2442" s="86" t="str">
        <f>'EMFAC2017EI-2011Class'!C6023</f>
        <v>T6 OOS Small</v>
      </c>
      <c r="C2442" s="85">
        <f>'EMFAC2017EI-2011Class'!D6023</f>
        <v>2014</v>
      </c>
      <c r="D2442" s="85">
        <f>'EMFAC2017EI-2011Class'!F6023</f>
        <v>10</v>
      </c>
      <c r="E2442" s="87" t="str">
        <f t="shared" si="76"/>
        <v>T6 OOS Small-10</v>
      </c>
      <c r="F2442" s="88">
        <f>VLOOKUP(E2442,HD_Odo!$C$2:$D$1381,2,FALSE)</f>
        <v>252551.04000000001</v>
      </c>
      <c r="G2442" s="92" t="str">
        <f>'EMFAC2017EI-2011Class'!H6023</f>
        <v>2024-T6 OOS Small-10</v>
      </c>
      <c r="H2442" s="70">
        <f t="shared" si="77"/>
        <v>0.75323859954543448</v>
      </c>
      <c r="J2442" s="13"/>
      <c r="N2442" s="37"/>
      <c r="O2442" s="36"/>
    </row>
    <row r="2443" spans="1:15" ht="13.7" customHeight="1" x14ac:dyDescent="0.25">
      <c r="A2443" s="85">
        <f>'EMFAC2017EI-2011Class'!B6024</f>
        <v>2024</v>
      </c>
      <c r="B2443" s="86" t="str">
        <f>'EMFAC2017EI-2011Class'!C6024</f>
        <v>T6 OOS Small</v>
      </c>
      <c r="C2443" s="85">
        <f>'EMFAC2017EI-2011Class'!D6024</f>
        <v>2013</v>
      </c>
      <c r="D2443" s="85">
        <f>'EMFAC2017EI-2011Class'!F6024</f>
        <v>11</v>
      </c>
      <c r="E2443" s="87" t="str">
        <f t="shared" ref="E2443:E2506" si="78">CONCATENATE(B2443,"-",D2443)</f>
        <v>T6 OOS Small-11</v>
      </c>
      <c r="F2443" s="88">
        <f>VLOOKUP(E2443,HD_Odo!$C$2:$D$1381,2,FALSE)</f>
        <v>269102.03999999998</v>
      </c>
      <c r="G2443" s="92" t="str">
        <f>'EMFAC2017EI-2011Class'!H6024</f>
        <v>2024-T6 OOS Small-11</v>
      </c>
      <c r="H2443" s="70">
        <f t="shared" si="77"/>
        <v>0.71770925967692378</v>
      </c>
      <c r="J2443" s="13"/>
      <c r="N2443" s="37"/>
      <c r="O2443" s="36"/>
    </row>
    <row r="2444" spans="1:15" ht="13.7" customHeight="1" x14ac:dyDescent="0.25">
      <c r="A2444" s="85">
        <f>'EMFAC2017EI-2011Class'!B6025</f>
        <v>2024</v>
      </c>
      <c r="B2444" s="86" t="str">
        <f>'EMFAC2017EI-2011Class'!C6025</f>
        <v>T6 OOS Small</v>
      </c>
      <c r="C2444" s="85">
        <f>'EMFAC2017EI-2011Class'!D6025</f>
        <v>2012</v>
      </c>
      <c r="D2444" s="85">
        <f>'EMFAC2017EI-2011Class'!F6025</f>
        <v>12</v>
      </c>
      <c r="E2444" s="87" t="str">
        <f t="shared" si="78"/>
        <v>T6 OOS Small-12</v>
      </c>
      <c r="F2444" s="88">
        <f>VLOOKUP(E2444,HD_Odo!$C$2:$D$1381,2,FALSE)</f>
        <v>284592.03999999998</v>
      </c>
      <c r="G2444" s="92" t="str">
        <f>'EMFAC2017EI-2011Class'!H6025</f>
        <v>2024-T6 OOS Small-12</v>
      </c>
      <c r="H2444" s="70">
        <f t="shared" ref="H2444:H2507" si="79">IF(C2444&lt;1994,1,IF(C2444&lt;2004,($AC$3+$AD$3*(F2444/10000))/($E$3+$F$3*(F2444/10000)),IF(C2444&lt;2008,($AC$4+$AD$4*(F2444/10000))/($E$4+$F$4*(F2444/10000)),IF(C2444&lt;2011,($AC$5+$AD$5*(F2444/10000))/($E$5+$F$5*(F2444/10000)),IF(C2444&lt;2014,($AC$6+$AD$6*(F2444/10000))/($E$6+$F$6*(F2444/10000)),($AC$7+$AD$7*(F2444/10000))/($E$7+$F$7*(F2444/10000)))))))</f>
        <v>0.71392649198603098</v>
      </c>
      <c r="J2444" s="13"/>
      <c r="N2444" s="37"/>
      <c r="O2444" s="36"/>
    </row>
    <row r="2445" spans="1:15" ht="13.7" customHeight="1" x14ac:dyDescent="0.25">
      <c r="A2445" s="85">
        <f>'EMFAC2017EI-2011Class'!B6026</f>
        <v>2024</v>
      </c>
      <c r="B2445" s="86" t="str">
        <f>'EMFAC2017EI-2011Class'!C6026</f>
        <v>T6 Public</v>
      </c>
      <c r="C2445" s="85">
        <f>'EMFAC2017EI-2011Class'!D6026</f>
        <v>2025</v>
      </c>
      <c r="D2445" s="85">
        <f>'EMFAC2017EI-2011Class'!F6026</f>
        <v>-1</v>
      </c>
      <c r="E2445" s="87" t="str">
        <f t="shared" si="78"/>
        <v>T6 Public--1</v>
      </c>
      <c r="F2445" s="88">
        <f>VLOOKUP(E2445,HD_Odo!$C$2:$D$1381,2,FALSE)</f>
        <v>2967.5</v>
      </c>
      <c r="G2445" s="92" t="str">
        <f>'EMFAC2017EI-2011Class'!H6026</f>
        <v>2024-T6 Public--1</v>
      </c>
      <c r="H2445" s="70">
        <f t="shared" si="79"/>
        <v>0.99179124160436949</v>
      </c>
      <c r="J2445" s="13"/>
      <c r="N2445" s="37"/>
      <c r="O2445" s="36"/>
    </row>
    <row r="2446" spans="1:15" ht="13.7" customHeight="1" x14ac:dyDescent="0.25">
      <c r="A2446" s="85">
        <f>'EMFAC2017EI-2011Class'!B6027</f>
        <v>2024</v>
      </c>
      <c r="B2446" s="86" t="str">
        <f>'EMFAC2017EI-2011Class'!C6027</f>
        <v>T6 Public</v>
      </c>
      <c r="C2446" s="85">
        <f>'EMFAC2017EI-2011Class'!D6027</f>
        <v>2024</v>
      </c>
      <c r="D2446" s="85">
        <f>'EMFAC2017EI-2011Class'!F6027</f>
        <v>0</v>
      </c>
      <c r="E2446" s="87" t="str">
        <f t="shared" si="78"/>
        <v>T6 Public-0</v>
      </c>
      <c r="F2446" s="88">
        <f>VLOOKUP(E2446,HD_Odo!$C$2:$D$1381,2,FALSE)</f>
        <v>10089.5</v>
      </c>
      <c r="G2446" s="92" t="str">
        <f>'EMFAC2017EI-2011Class'!H6027</f>
        <v>2024-T6 Public-0</v>
      </c>
      <c r="H2446" s="70">
        <f t="shared" si="79"/>
        <v>0.9734761475182222</v>
      </c>
      <c r="J2446" s="13"/>
      <c r="N2446" s="37"/>
      <c r="O2446" s="36"/>
    </row>
    <row r="2447" spans="1:15" ht="13.7" customHeight="1" x14ac:dyDescent="0.25">
      <c r="A2447" s="85">
        <f>'EMFAC2017EI-2011Class'!B6028</f>
        <v>2024</v>
      </c>
      <c r="B2447" s="86" t="str">
        <f>'EMFAC2017EI-2011Class'!C6028</f>
        <v>T6 Public</v>
      </c>
      <c r="C2447" s="85">
        <f>'EMFAC2017EI-2011Class'!D6028</f>
        <v>2023</v>
      </c>
      <c r="D2447" s="85">
        <f>'EMFAC2017EI-2011Class'!F6028</f>
        <v>1</v>
      </c>
      <c r="E2447" s="87" t="str">
        <f t="shared" si="78"/>
        <v>T6 Public-1</v>
      </c>
      <c r="F2447" s="88">
        <f>VLOOKUP(E2447,HD_Odo!$C$2:$D$1381,2,FALSE)</f>
        <v>17089.5</v>
      </c>
      <c r="G2447" s="92" t="str">
        <f>'EMFAC2017EI-2011Class'!H6028</f>
        <v>2024-T6 Public-1</v>
      </c>
      <c r="H2447" s="70">
        <f t="shared" si="79"/>
        <v>0.95716479509937724</v>
      </c>
      <c r="J2447" s="13"/>
      <c r="N2447" s="37"/>
      <c r="O2447" s="36"/>
    </row>
    <row r="2448" spans="1:15" ht="13.7" customHeight="1" x14ac:dyDescent="0.25">
      <c r="A2448" s="85">
        <f>'EMFAC2017EI-2011Class'!B6029</f>
        <v>2024</v>
      </c>
      <c r="B2448" s="86" t="str">
        <f>'EMFAC2017EI-2011Class'!C6029</f>
        <v>T6 Public</v>
      </c>
      <c r="C2448" s="85">
        <f>'EMFAC2017EI-2011Class'!D6029</f>
        <v>2022</v>
      </c>
      <c r="D2448" s="85">
        <f>'EMFAC2017EI-2011Class'!F6029</f>
        <v>2</v>
      </c>
      <c r="E2448" s="87" t="str">
        <f t="shared" si="78"/>
        <v>T6 Public-2</v>
      </c>
      <c r="F2448" s="88">
        <f>VLOOKUP(E2448,HD_Odo!$C$2:$D$1381,2,FALSE)</f>
        <v>23968.5</v>
      </c>
      <c r="G2448" s="92" t="str">
        <f>'EMFAC2017EI-2011Class'!H6029</f>
        <v>2024-T6 Public-2</v>
      </c>
      <c r="H2448" s="70">
        <f t="shared" si="79"/>
        <v>0.94254969635310326</v>
      </c>
      <c r="J2448" s="13"/>
      <c r="N2448" s="37"/>
      <c r="O2448" s="36"/>
    </row>
    <row r="2449" spans="1:15" ht="13.7" customHeight="1" x14ac:dyDescent="0.25">
      <c r="A2449" s="85">
        <f>'EMFAC2017EI-2011Class'!B6030</f>
        <v>2024</v>
      </c>
      <c r="B2449" s="86" t="str">
        <f>'EMFAC2017EI-2011Class'!C6030</f>
        <v>T6 Public</v>
      </c>
      <c r="C2449" s="85">
        <f>'EMFAC2017EI-2011Class'!D6030</f>
        <v>2021</v>
      </c>
      <c r="D2449" s="85">
        <f>'EMFAC2017EI-2011Class'!F6030</f>
        <v>3</v>
      </c>
      <c r="E2449" s="87" t="str">
        <f t="shared" si="78"/>
        <v>T6 Public-3</v>
      </c>
      <c r="F2449" s="88">
        <f>VLOOKUP(E2449,HD_Odo!$C$2:$D$1381,2,FALSE)</f>
        <v>30725.5</v>
      </c>
      <c r="G2449" s="92" t="str">
        <f>'EMFAC2017EI-2011Class'!H6030</f>
        <v>2024-T6 Public-3</v>
      </c>
      <c r="H2449" s="70">
        <f t="shared" si="79"/>
        <v>0.92938701071254104</v>
      </c>
      <c r="J2449" s="13"/>
      <c r="N2449" s="37"/>
      <c r="O2449" s="36"/>
    </row>
    <row r="2450" spans="1:15" ht="13.7" customHeight="1" x14ac:dyDescent="0.25">
      <c r="A2450" s="85">
        <f>'EMFAC2017EI-2011Class'!B6031</f>
        <v>2024</v>
      </c>
      <c r="B2450" s="86" t="str">
        <f>'EMFAC2017EI-2011Class'!C6031</f>
        <v>T6 Public</v>
      </c>
      <c r="C2450" s="85">
        <f>'EMFAC2017EI-2011Class'!D6031</f>
        <v>2020</v>
      </c>
      <c r="D2450" s="85">
        <f>'EMFAC2017EI-2011Class'!F6031</f>
        <v>4</v>
      </c>
      <c r="E2450" s="87" t="str">
        <f t="shared" si="78"/>
        <v>T6 Public-4</v>
      </c>
      <c r="F2450" s="88">
        <f>VLOOKUP(E2450,HD_Odo!$C$2:$D$1381,2,FALSE)</f>
        <v>37361.5</v>
      </c>
      <c r="G2450" s="92" t="str">
        <f>'EMFAC2017EI-2011Class'!H6031</f>
        <v>2024-T6 Public-4</v>
      </c>
      <c r="H2450" s="70">
        <f t="shared" si="79"/>
        <v>0.91747430601738467</v>
      </c>
      <c r="J2450" s="13"/>
      <c r="N2450" s="37"/>
      <c r="O2450" s="36"/>
    </row>
    <row r="2451" spans="1:15" ht="13.7" customHeight="1" x14ac:dyDescent="0.25">
      <c r="A2451" s="85">
        <f>'EMFAC2017EI-2011Class'!B6032</f>
        <v>2024</v>
      </c>
      <c r="B2451" s="86" t="str">
        <f>'EMFAC2017EI-2011Class'!C6032</f>
        <v>T6 Public</v>
      </c>
      <c r="C2451" s="85">
        <f>'EMFAC2017EI-2011Class'!D6032</f>
        <v>2019</v>
      </c>
      <c r="D2451" s="85">
        <f>'EMFAC2017EI-2011Class'!F6032</f>
        <v>5</v>
      </c>
      <c r="E2451" s="87" t="str">
        <f t="shared" si="78"/>
        <v>T6 Public-5</v>
      </c>
      <c r="F2451" s="88">
        <f>VLOOKUP(E2451,HD_Odo!$C$2:$D$1381,2,FALSE)</f>
        <v>43875.5</v>
      </c>
      <c r="G2451" s="92" t="str">
        <f>'EMFAC2017EI-2011Class'!H6032</f>
        <v>2024-T6 Public-5</v>
      </c>
      <c r="H2451" s="70">
        <f t="shared" si="79"/>
        <v>0.90664835630297502</v>
      </c>
      <c r="J2451" s="13"/>
      <c r="N2451" s="37"/>
      <c r="O2451" s="36"/>
    </row>
    <row r="2452" spans="1:15" ht="13.7" customHeight="1" x14ac:dyDescent="0.25">
      <c r="A2452" s="85">
        <f>'EMFAC2017EI-2011Class'!B6033</f>
        <v>2024</v>
      </c>
      <c r="B2452" s="86" t="str">
        <f>'EMFAC2017EI-2011Class'!C6033</f>
        <v>T6 Public</v>
      </c>
      <c r="C2452" s="85">
        <f>'EMFAC2017EI-2011Class'!D6033</f>
        <v>2018</v>
      </c>
      <c r="D2452" s="85">
        <f>'EMFAC2017EI-2011Class'!F6033</f>
        <v>6</v>
      </c>
      <c r="E2452" s="87" t="str">
        <f t="shared" si="78"/>
        <v>T6 Public-6</v>
      </c>
      <c r="F2452" s="88">
        <f>VLOOKUP(E2452,HD_Odo!$C$2:$D$1381,2,FALSE)</f>
        <v>50267.5</v>
      </c>
      <c r="G2452" s="92" t="str">
        <f>'EMFAC2017EI-2011Class'!H6033</f>
        <v>2024-T6 Public-6</v>
      </c>
      <c r="H2452" s="70">
        <f t="shared" si="79"/>
        <v>0.89677190912349392</v>
      </c>
      <c r="J2452" s="13"/>
      <c r="N2452" s="37"/>
      <c r="O2452" s="36"/>
    </row>
    <row r="2453" spans="1:15" ht="13.7" customHeight="1" x14ac:dyDescent="0.25">
      <c r="A2453" s="85">
        <f>'EMFAC2017EI-2011Class'!B6034</f>
        <v>2024</v>
      </c>
      <c r="B2453" s="86" t="str">
        <f>'EMFAC2017EI-2011Class'!C6034</f>
        <v>T6 Public</v>
      </c>
      <c r="C2453" s="85">
        <f>'EMFAC2017EI-2011Class'!D6034</f>
        <v>2017</v>
      </c>
      <c r="D2453" s="85">
        <f>'EMFAC2017EI-2011Class'!F6034</f>
        <v>7</v>
      </c>
      <c r="E2453" s="87" t="str">
        <f t="shared" si="78"/>
        <v>T6 Public-7</v>
      </c>
      <c r="F2453" s="88">
        <f>VLOOKUP(E2453,HD_Odo!$C$2:$D$1381,2,FALSE)</f>
        <v>56538.5</v>
      </c>
      <c r="G2453" s="92" t="str">
        <f>'EMFAC2017EI-2011Class'!H6034</f>
        <v>2024-T6 Public-7</v>
      </c>
      <c r="H2453" s="70">
        <f t="shared" si="79"/>
        <v>0.88772863693856607</v>
      </c>
      <c r="J2453" s="13"/>
      <c r="N2453" s="37"/>
      <c r="O2453" s="36"/>
    </row>
    <row r="2454" spans="1:15" ht="13.7" customHeight="1" x14ac:dyDescent="0.25">
      <c r="A2454" s="85">
        <f>'EMFAC2017EI-2011Class'!B6035</f>
        <v>2024</v>
      </c>
      <c r="B2454" s="86" t="str">
        <f>'EMFAC2017EI-2011Class'!C6035</f>
        <v>T6 Public</v>
      </c>
      <c r="C2454" s="85">
        <f>'EMFAC2017EI-2011Class'!D6035</f>
        <v>2016</v>
      </c>
      <c r="D2454" s="85">
        <f>'EMFAC2017EI-2011Class'!F6035</f>
        <v>8</v>
      </c>
      <c r="E2454" s="87" t="str">
        <f t="shared" si="78"/>
        <v>T6 Public-8</v>
      </c>
      <c r="F2454" s="88">
        <f>VLOOKUP(E2454,HD_Odo!$C$2:$D$1381,2,FALSE)</f>
        <v>62687.5</v>
      </c>
      <c r="G2454" s="92" t="str">
        <f>'EMFAC2017EI-2011Class'!H6035</f>
        <v>2024-T6 Public-8</v>
      </c>
      <c r="H2454" s="70">
        <f t="shared" si="79"/>
        <v>0.87942313829518448</v>
      </c>
      <c r="J2454" s="13"/>
      <c r="N2454" s="37"/>
      <c r="O2454" s="36"/>
    </row>
    <row r="2455" spans="1:15" ht="13.7" customHeight="1" x14ac:dyDescent="0.25">
      <c r="A2455" s="85">
        <f>'EMFAC2017EI-2011Class'!B6036</f>
        <v>2024</v>
      </c>
      <c r="B2455" s="86" t="str">
        <f>'EMFAC2017EI-2011Class'!C6036</f>
        <v>T6 Public</v>
      </c>
      <c r="C2455" s="85">
        <f>'EMFAC2017EI-2011Class'!D6036</f>
        <v>2015</v>
      </c>
      <c r="D2455" s="85">
        <f>'EMFAC2017EI-2011Class'!F6036</f>
        <v>9</v>
      </c>
      <c r="E2455" s="87" t="str">
        <f t="shared" si="78"/>
        <v>T6 Public-9</v>
      </c>
      <c r="F2455" s="88">
        <f>VLOOKUP(E2455,HD_Odo!$C$2:$D$1381,2,FALSE)</f>
        <v>68715.5</v>
      </c>
      <c r="G2455" s="92" t="str">
        <f>'EMFAC2017EI-2011Class'!H6036</f>
        <v>2024-T6 Public-9</v>
      </c>
      <c r="H2455" s="70">
        <f t="shared" si="79"/>
        <v>0.87177177789452032</v>
      </c>
      <c r="J2455" s="13"/>
      <c r="N2455" s="37"/>
      <c r="O2455" s="36"/>
    </row>
    <row r="2456" spans="1:15" ht="13.7" customHeight="1" x14ac:dyDescent="0.25">
      <c r="A2456" s="85">
        <f>'EMFAC2017EI-2011Class'!B6037</f>
        <v>2024</v>
      </c>
      <c r="B2456" s="86" t="str">
        <f>'EMFAC2017EI-2011Class'!C6037</f>
        <v>T6 Public</v>
      </c>
      <c r="C2456" s="85">
        <f>'EMFAC2017EI-2011Class'!D6037</f>
        <v>2014</v>
      </c>
      <c r="D2456" s="85">
        <f>'EMFAC2017EI-2011Class'!F6037</f>
        <v>10</v>
      </c>
      <c r="E2456" s="87" t="str">
        <f t="shared" si="78"/>
        <v>T6 Public-10</v>
      </c>
      <c r="F2456" s="88">
        <f>VLOOKUP(E2456,HD_Odo!$C$2:$D$1381,2,FALSE)</f>
        <v>74621.5</v>
      </c>
      <c r="G2456" s="92" t="str">
        <f>'EMFAC2017EI-2011Class'!H6037</f>
        <v>2024-T6 Public-10</v>
      </c>
      <c r="H2456" s="70">
        <f t="shared" si="79"/>
        <v>0.86470547791373842</v>
      </c>
      <c r="J2456" s="13"/>
      <c r="N2456" s="37"/>
      <c r="O2456" s="36"/>
    </row>
    <row r="2457" spans="1:15" ht="13.7" customHeight="1" x14ac:dyDescent="0.25">
      <c r="A2457" s="85">
        <f>'EMFAC2017EI-2011Class'!B6038</f>
        <v>2024</v>
      </c>
      <c r="B2457" s="86" t="str">
        <f>'EMFAC2017EI-2011Class'!C6038</f>
        <v>T6 Public</v>
      </c>
      <c r="C2457" s="85">
        <f>'EMFAC2017EI-2011Class'!D6038</f>
        <v>2013</v>
      </c>
      <c r="D2457" s="85">
        <f>'EMFAC2017EI-2011Class'!F6038</f>
        <v>11</v>
      </c>
      <c r="E2457" s="87" t="str">
        <f t="shared" si="78"/>
        <v>T6 Public-11</v>
      </c>
      <c r="F2457" s="88">
        <f>VLOOKUP(E2457,HD_Odo!$C$2:$D$1381,2,FALSE)</f>
        <v>80405.5</v>
      </c>
      <c r="G2457" s="92" t="str">
        <f>'EMFAC2017EI-2011Class'!H6038</f>
        <v>2024-T6 Public-11</v>
      </c>
      <c r="H2457" s="70">
        <f t="shared" si="79"/>
        <v>0.82021301700060201</v>
      </c>
      <c r="J2457" s="13"/>
      <c r="N2457" s="37"/>
      <c r="O2457" s="36"/>
    </row>
    <row r="2458" spans="1:15" ht="13.7" customHeight="1" x14ac:dyDescent="0.25">
      <c r="A2458" s="85">
        <f>'EMFAC2017EI-2011Class'!B6039</f>
        <v>2024</v>
      </c>
      <c r="B2458" s="86" t="str">
        <f>'EMFAC2017EI-2011Class'!C6039</f>
        <v>T6 Public</v>
      </c>
      <c r="C2458" s="85">
        <f>'EMFAC2017EI-2011Class'!D6039</f>
        <v>2012</v>
      </c>
      <c r="D2458" s="85">
        <f>'EMFAC2017EI-2011Class'!F6039</f>
        <v>12</v>
      </c>
      <c r="E2458" s="87" t="str">
        <f t="shared" si="78"/>
        <v>T6 Public-12</v>
      </c>
      <c r="F2458" s="88">
        <f>VLOOKUP(E2458,HD_Odo!$C$2:$D$1381,2,FALSE)</f>
        <v>86068.5</v>
      </c>
      <c r="G2458" s="92" t="str">
        <f>'EMFAC2017EI-2011Class'!H6039</f>
        <v>2024-T6 Public-12</v>
      </c>
      <c r="H2458" s="70">
        <f t="shared" si="79"/>
        <v>0.81387122412112722</v>
      </c>
      <c r="J2458" s="13"/>
      <c r="N2458" s="37"/>
      <c r="O2458" s="36"/>
    </row>
    <row r="2459" spans="1:15" ht="13.7" customHeight="1" x14ac:dyDescent="0.25">
      <c r="A2459" s="85">
        <f>'EMFAC2017EI-2011Class'!B6040</f>
        <v>2024</v>
      </c>
      <c r="B2459" s="86" t="str">
        <f>'EMFAC2017EI-2011Class'!C6040</f>
        <v>T6 Public</v>
      </c>
      <c r="C2459" s="85">
        <f>'EMFAC2017EI-2011Class'!D6040</f>
        <v>2011</v>
      </c>
      <c r="D2459" s="85">
        <f>'EMFAC2017EI-2011Class'!F6040</f>
        <v>13</v>
      </c>
      <c r="E2459" s="87" t="str">
        <f t="shared" si="78"/>
        <v>T6 Public-13</v>
      </c>
      <c r="F2459" s="88">
        <f>VLOOKUP(E2459,HD_Odo!$C$2:$D$1381,2,FALSE)</f>
        <v>91609.5</v>
      </c>
      <c r="G2459" s="92" t="str">
        <f>'EMFAC2017EI-2011Class'!H6040</f>
        <v>2024-T6 Public-13</v>
      </c>
      <c r="H2459" s="70">
        <f t="shared" si="79"/>
        <v>0.80805670796936879</v>
      </c>
      <c r="J2459" s="13"/>
      <c r="N2459" s="37"/>
      <c r="O2459" s="36"/>
    </row>
    <row r="2460" spans="1:15" ht="13.7" customHeight="1" x14ac:dyDescent="0.25">
      <c r="A2460" s="85">
        <f>'EMFAC2017EI-2011Class'!B6041</f>
        <v>2024</v>
      </c>
      <c r="B2460" s="86" t="str">
        <f>'EMFAC2017EI-2011Class'!C6041</f>
        <v>T6 Public</v>
      </c>
      <c r="C2460" s="85">
        <f>'EMFAC2017EI-2011Class'!D6041</f>
        <v>2010</v>
      </c>
      <c r="D2460" s="85">
        <f>'EMFAC2017EI-2011Class'!F6041</f>
        <v>14</v>
      </c>
      <c r="E2460" s="87" t="str">
        <f t="shared" si="78"/>
        <v>T6 Public-14</v>
      </c>
      <c r="F2460" s="88">
        <f>VLOOKUP(E2460,HD_Odo!$C$2:$D$1381,2,FALSE)</f>
        <v>97029.5</v>
      </c>
      <c r="G2460" s="92" t="str">
        <f>'EMFAC2017EI-2011Class'!H6041</f>
        <v>2024-T6 Public-14</v>
      </c>
      <c r="H2460" s="70">
        <f t="shared" si="79"/>
        <v>0.86347309874824152</v>
      </c>
      <c r="J2460" s="13"/>
      <c r="N2460" s="37"/>
      <c r="O2460" s="36"/>
    </row>
    <row r="2461" spans="1:15" ht="13.7" customHeight="1" x14ac:dyDescent="0.25">
      <c r="A2461" s="85">
        <f>'EMFAC2017EI-2011Class'!B6042</f>
        <v>2024</v>
      </c>
      <c r="B2461" s="86" t="str">
        <f>'EMFAC2017EI-2011Class'!C6042</f>
        <v>T6 Public</v>
      </c>
      <c r="C2461" s="85">
        <f>'EMFAC2017EI-2011Class'!D6042</f>
        <v>2009</v>
      </c>
      <c r="D2461" s="85">
        <f>'EMFAC2017EI-2011Class'!F6042</f>
        <v>15</v>
      </c>
      <c r="E2461" s="87" t="str">
        <f t="shared" si="78"/>
        <v>T6 Public-15</v>
      </c>
      <c r="F2461" s="88">
        <f>VLOOKUP(E2461,HD_Odo!$C$2:$D$1381,2,FALSE)</f>
        <v>102327.5</v>
      </c>
      <c r="G2461" s="92" t="str">
        <f>'EMFAC2017EI-2011Class'!H6042</f>
        <v>2024-T6 Public-15</v>
      </c>
      <c r="H2461" s="70">
        <f t="shared" si="79"/>
        <v>0.85865892141877154</v>
      </c>
      <c r="J2461" s="13"/>
      <c r="N2461" s="37"/>
      <c r="O2461" s="36"/>
    </row>
    <row r="2462" spans="1:15" ht="13.7" customHeight="1" x14ac:dyDescent="0.25">
      <c r="A2462" s="85">
        <f>'EMFAC2017EI-2011Class'!B6043</f>
        <v>2024</v>
      </c>
      <c r="B2462" s="86" t="str">
        <f>'EMFAC2017EI-2011Class'!C6043</f>
        <v>T6 Public</v>
      </c>
      <c r="C2462" s="85">
        <f>'EMFAC2017EI-2011Class'!D6043</f>
        <v>2008</v>
      </c>
      <c r="D2462" s="85">
        <f>'EMFAC2017EI-2011Class'!F6043</f>
        <v>16</v>
      </c>
      <c r="E2462" s="87" t="str">
        <f t="shared" si="78"/>
        <v>T6 Public-16</v>
      </c>
      <c r="F2462" s="88">
        <f>VLOOKUP(E2462,HD_Odo!$C$2:$D$1381,2,FALSE)</f>
        <v>107504.5</v>
      </c>
      <c r="G2462" s="92" t="str">
        <f>'EMFAC2017EI-2011Class'!H6043</f>
        <v>2024-T6 Public-16</v>
      </c>
      <c r="H2462" s="70">
        <f t="shared" si="79"/>
        <v>0.85412226140836456</v>
      </c>
      <c r="J2462" s="13"/>
      <c r="N2462" s="37"/>
      <c r="O2462" s="36"/>
    </row>
    <row r="2463" spans="1:15" ht="13.7" customHeight="1" x14ac:dyDescent="0.25">
      <c r="A2463" s="85">
        <f>'EMFAC2017EI-2011Class'!B6044</f>
        <v>2024</v>
      </c>
      <c r="B2463" s="86" t="str">
        <f>'EMFAC2017EI-2011Class'!C6044</f>
        <v>T6 Public</v>
      </c>
      <c r="C2463" s="85">
        <f>'EMFAC2017EI-2011Class'!D6044</f>
        <v>2007</v>
      </c>
      <c r="D2463" s="85">
        <f>'EMFAC2017EI-2011Class'!F6044</f>
        <v>17</v>
      </c>
      <c r="E2463" s="87" t="str">
        <f t="shared" si="78"/>
        <v>T6 Public-17</v>
      </c>
      <c r="F2463" s="88">
        <f>VLOOKUP(E2463,HD_Odo!$C$2:$D$1381,2,FALSE)</f>
        <v>112559.5</v>
      </c>
      <c r="G2463" s="92" t="str">
        <f>'EMFAC2017EI-2011Class'!H6044</f>
        <v>2024-T6 Public-17</v>
      </c>
      <c r="H2463" s="70">
        <f t="shared" si="79"/>
        <v>0.91927029174449026</v>
      </c>
      <c r="J2463" s="13"/>
      <c r="N2463" s="37"/>
      <c r="O2463" s="36"/>
    </row>
    <row r="2464" spans="1:15" ht="13.7" customHeight="1" x14ac:dyDescent="0.25">
      <c r="A2464" s="85">
        <f>'EMFAC2017EI-2011Class'!B6045</f>
        <v>2024</v>
      </c>
      <c r="B2464" s="86" t="str">
        <f>'EMFAC2017EI-2011Class'!C6045</f>
        <v>T6 Public</v>
      </c>
      <c r="C2464" s="85">
        <f>'EMFAC2017EI-2011Class'!D6045</f>
        <v>2006</v>
      </c>
      <c r="D2464" s="85">
        <f>'EMFAC2017EI-2011Class'!F6045</f>
        <v>18</v>
      </c>
      <c r="E2464" s="87" t="str">
        <f t="shared" si="78"/>
        <v>T6 Public-18</v>
      </c>
      <c r="F2464" s="88">
        <f>VLOOKUP(E2464,HD_Odo!$C$2:$D$1381,2,FALSE)</f>
        <v>117492.5</v>
      </c>
      <c r="G2464" s="92" t="str">
        <f>'EMFAC2017EI-2011Class'!H6045</f>
        <v>2024-T6 Public-18</v>
      </c>
      <c r="H2464" s="70">
        <f t="shared" si="79"/>
        <v>0.91683223565642324</v>
      </c>
      <c r="J2464" s="13"/>
      <c r="N2464" s="37"/>
      <c r="O2464" s="36"/>
    </row>
    <row r="2465" spans="1:15" ht="13.7" customHeight="1" x14ac:dyDescent="0.25">
      <c r="A2465" s="85">
        <f>'EMFAC2017EI-2011Class'!B6046</f>
        <v>2024</v>
      </c>
      <c r="B2465" s="86" t="str">
        <f>'EMFAC2017EI-2011Class'!C6046</f>
        <v>T6 Public</v>
      </c>
      <c r="C2465" s="85">
        <f>'EMFAC2017EI-2011Class'!D6046</f>
        <v>2005</v>
      </c>
      <c r="D2465" s="85">
        <f>'EMFAC2017EI-2011Class'!F6046</f>
        <v>19</v>
      </c>
      <c r="E2465" s="87" t="str">
        <f t="shared" si="78"/>
        <v>T6 Public-19</v>
      </c>
      <c r="F2465" s="88">
        <f>VLOOKUP(E2465,HD_Odo!$C$2:$D$1381,2,FALSE)</f>
        <v>122304.5</v>
      </c>
      <c r="G2465" s="92" t="str">
        <f>'EMFAC2017EI-2011Class'!H6046</f>
        <v>2024-T6 Public-19</v>
      </c>
      <c r="H2465" s="70">
        <f t="shared" si="79"/>
        <v>0.9145145379291777</v>
      </c>
      <c r="J2465" s="13"/>
      <c r="N2465" s="37"/>
      <c r="O2465" s="36"/>
    </row>
    <row r="2466" spans="1:15" ht="13.7" customHeight="1" x14ac:dyDescent="0.25">
      <c r="A2466" s="85">
        <f>'EMFAC2017EI-2011Class'!B6047</f>
        <v>2024</v>
      </c>
      <c r="B2466" s="86" t="str">
        <f>'EMFAC2017EI-2011Class'!C6047</f>
        <v>T6 Public</v>
      </c>
      <c r="C2466" s="85">
        <f>'EMFAC2017EI-2011Class'!D6047</f>
        <v>2004</v>
      </c>
      <c r="D2466" s="85">
        <f>'EMFAC2017EI-2011Class'!F6047</f>
        <v>20</v>
      </c>
      <c r="E2466" s="87" t="str">
        <f t="shared" si="78"/>
        <v>T6 Public-20</v>
      </c>
      <c r="F2466" s="88">
        <f>VLOOKUP(E2466,HD_Odo!$C$2:$D$1381,2,FALSE)</f>
        <v>126913.5</v>
      </c>
      <c r="G2466" s="92" t="str">
        <f>'EMFAC2017EI-2011Class'!H6047</f>
        <v>2024-T6 Public-20</v>
      </c>
      <c r="H2466" s="70">
        <f t="shared" si="79"/>
        <v>0.91234861006696621</v>
      </c>
      <c r="J2466" s="13"/>
      <c r="N2466" s="37"/>
      <c r="O2466" s="36"/>
    </row>
    <row r="2467" spans="1:15" ht="13.7" customHeight="1" x14ac:dyDescent="0.25">
      <c r="A2467" s="85">
        <f>'EMFAC2017EI-2011Class'!B6048</f>
        <v>2024</v>
      </c>
      <c r="B2467" s="86" t="str">
        <f>'EMFAC2017EI-2011Class'!C6048</f>
        <v>T6 Public</v>
      </c>
      <c r="C2467" s="85">
        <f>'EMFAC2017EI-2011Class'!D6048</f>
        <v>2003</v>
      </c>
      <c r="D2467" s="85">
        <f>'EMFAC2017EI-2011Class'!F6048</f>
        <v>21</v>
      </c>
      <c r="E2467" s="87" t="str">
        <f t="shared" si="78"/>
        <v>T6 Public-21</v>
      </c>
      <c r="F2467" s="88">
        <f>VLOOKUP(E2467,HD_Odo!$C$2:$D$1381,2,FALSE)</f>
        <v>131482.5</v>
      </c>
      <c r="G2467" s="92" t="str">
        <f>'EMFAC2017EI-2011Class'!H6048</f>
        <v>2024-T6 Public-21</v>
      </c>
      <c r="H2467" s="70">
        <f t="shared" si="79"/>
        <v>0.94286455570617034</v>
      </c>
      <c r="J2467" s="13"/>
      <c r="N2467" s="37"/>
      <c r="O2467" s="36"/>
    </row>
    <row r="2468" spans="1:15" ht="13.7" customHeight="1" x14ac:dyDescent="0.25">
      <c r="A2468" s="85">
        <f>'EMFAC2017EI-2011Class'!B6049</f>
        <v>2024</v>
      </c>
      <c r="B2468" s="86" t="str">
        <f>'EMFAC2017EI-2011Class'!C6049</f>
        <v>T6 Public</v>
      </c>
      <c r="C2468" s="85">
        <f>'EMFAC2017EI-2011Class'!D6049</f>
        <v>2002</v>
      </c>
      <c r="D2468" s="85">
        <f>'EMFAC2017EI-2011Class'!F6049</f>
        <v>22</v>
      </c>
      <c r="E2468" s="87" t="str">
        <f t="shared" si="78"/>
        <v>T6 Public-22</v>
      </c>
      <c r="F2468" s="88">
        <f>VLOOKUP(E2468,HD_Odo!$C$2:$D$1381,2,FALSE)</f>
        <v>135929.5</v>
      </c>
      <c r="G2468" s="92" t="str">
        <f>'EMFAC2017EI-2011Class'!H6049</f>
        <v>2024-T6 Public-22</v>
      </c>
      <c r="H2468" s="70">
        <f t="shared" si="79"/>
        <v>0.94165201462809844</v>
      </c>
      <c r="J2468" s="13"/>
      <c r="N2468" s="37"/>
      <c r="O2468" s="36"/>
    </row>
    <row r="2469" spans="1:15" ht="13.7" customHeight="1" x14ac:dyDescent="0.25">
      <c r="A2469" s="85">
        <f>'EMFAC2017EI-2011Class'!B6050</f>
        <v>2024</v>
      </c>
      <c r="B2469" s="86" t="str">
        <f>'EMFAC2017EI-2011Class'!C6050</f>
        <v>T6 Public</v>
      </c>
      <c r="C2469" s="85">
        <f>'EMFAC2017EI-2011Class'!D6050</f>
        <v>2001</v>
      </c>
      <c r="D2469" s="85">
        <f>'EMFAC2017EI-2011Class'!F6050</f>
        <v>23</v>
      </c>
      <c r="E2469" s="87" t="str">
        <f t="shared" si="78"/>
        <v>T6 Public-23</v>
      </c>
      <c r="F2469" s="88">
        <f>VLOOKUP(E2469,HD_Odo!$C$2:$D$1381,2,FALSE)</f>
        <v>140255.5</v>
      </c>
      <c r="G2469" s="92" t="str">
        <f>'EMFAC2017EI-2011Class'!H6050</f>
        <v>2024-T6 Public-23</v>
      </c>
      <c r="H2469" s="70">
        <f t="shared" si="79"/>
        <v>0.94050049419649662</v>
      </c>
      <c r="J2469" s="13"/>
      <c r="N2469" s="37"/>
      <c r="O2469" s="36"/>
    </row>
    <row r="2470" spans="1:15" ht="13.7" customHeight="1" x14ac:dyDescent="0.25">
      <c r="A2470" s="85">
        <f>'EMFAC2017EI-2011Class'!B6051</f>
        <v>2024</v>
      </c>
      <c r="B2470" s="86" t="str">
        <f>'EMFAC2017EI-2011Class'!C6051</f>
        <v>T6 Public</v>
      </c>
      <c r="C2470" s="85">
        <f>'EMFAC2017EI-2011Class'!D6051</f>
        <v>2000</v>
      </c>
      <c r="D2470" s="85">
        <f>'EMFAC2017EI-2011Class'!F6051</f>
        <v>24</v>
      </c>
      <c r="E2470" s="87" t="str">
        <f t="shared" si="78"/>
        <v>T6 Public-24</v>
      </c>
      <c r="F2470" s="88">
        <f>VLOOKUP(E2470,HD_Odo!$C$2:$D$1381,2,FALSE)</f>
        <v>144459.5</v>
      </c>
      <c r="G2470" s="92" t="str">
        <f>'EMFAC2017EI-2011Class'!H6051</f>
        <v>2024-T6 Public-24</v>
      </c>
      <c r="H2470" s="70">
        <f t="shared" si="79"/>
        <v>0.93940701138519855</v>
      </c>
      <c r="J2470" s="13"/>
      <c r="N2470" s="37"/>
      <c r="O2470" s="36"/>
    </row>
    <row r="2471" spans="1:15" ht="13.7" customHeight="1" x14ac:dyDescent="0.25">
      <c r="A2471" s="85">
        <f>'EMFAC2017EI-2011Class'!B6052</f>
        <v>2024</v>
      </c>
      <c r="B2471" s="86" t="str">
        <f>'EMFAC2017EI-2011Class'!C6052</f>
        <v>T6 Public</v>
      </c>
      <c r="C2471" s="85">
        <f>'EMFAC2017EI-2011Class'!D6052</f>
        <v>1999</v>
      </c>
      <c r="D2471" s="85">
        <f>'EMFAC2017EI-2011Class'!F6052</f>
        <v>25</v>
      </c>
      <c r="E2471" s="87" t="str">
        <f t="shared" si="78"/>
        <v>T6 Public-25</v>
      </c>
      <c r="F2471" s="88">
        <f>VLOOKUP(E2471,HD_Odo!$C$2:$D$1381,2,FALSE)</f>
        <v>148541.5</v>
      </c>
      <c r="G2471" s="92" t="str">
        <f>'EMFAC2017EI-2011Class'!H6052</f>
        <v>2024-T6 Public-25</v>
      </c>
      <c r="H2471" s="70">
        <f t="shared" si="79"/>
        <v>0.93836856696616822</v>
      </c>
      <c r="J2471" s="13"/>
      <c r="N2471" s="37"/>
      <c r="O2471" s="36"/>
    </row>
    <row r="2472" spans="1:15" ht="13.7" customHeight="1" x14ac:dyDescent="0.25">
      <c r="A2472" s="85">
        <f>'EMFAC2017EI-2011Class'!B6053</f>
        <v>2024</v>
      </c>
      <c r="B2472" s="86" t="str">
        <f>'EMFAC2017EI-2011Class'!C6053</f>
        <v>T6 Public</v>
      </c>
      <c r="C2472" s="85">
        <f>'EMFAC2017EI-2011Class'!D6053</f>
        <v>1998</v>
      </c>
      <c r="D2472" s="85">
        <f>'EMFAC2017EI-2011Class'!F6053</f>
        <v>26</v>
      </c>
      <c r="E2472" s="87" t="str">
        <f t="shared" si="78"/>
        <v>T6 Public-26</v>
      </c>
      <c r="F2472" s="88">
        <f>VLOOKUP(E2472,HD_Odo!$C$2:$D$1381,2,FALSE)</f>
        <v>152502.5</v>
      </c>
      <c r="G2472" s="92" t="str">
        <f>'EMFAC2017EI-2011Class'!H6053</f>
        <v>2024-T6 Public-26</v>
      </c>
      <c r="H2472" s="70">
        <f t="shared" si="79"/>
        <v>0.93738215118231905</v>
      </c>
      <c r="J2472" s="13"/>
      <c r="N2472" s="37"/>
      <c r="O2472" s="36"/>
    </row>
    <row r="2473" spans="1:15" ht="13.7" customHeight="1" x14ac:dyDescent="0.25">
      <c r="A2473" s="85">
        <f>'EMFAC2017EI-2011Class'!B6054</f>
        <v>2024</v>
      </c>
      <c r="B2473" s="86" t="str">
        <f>'EMFAC2017EI-2011Class'!C6054</f>
        <v>T6 Public</v>
      </c>
      <c r="C2473" s="85">
        <f>'EMFAC2017EI-2011Class'!D6054</f>
        <v>1997</v>
      </c>
      <c r="D2473" s="85">
        <f>'EMFAC2017EI-2011Class'!F6054</f>
        <v>27</v>
      </c>
      <c r="E2473" s="87" t="str">
        <f t="shared" si="78"/>
        <v>T6 Public-27</v>
      </c>
      <c r="F2473" s="88">
        <f>VLOOKUP(E2473,HD_Odo!$C$2:$D$1381,2,FALSE)</f>
        <v>156341.5</v>
      </c>
      <c r="G2473" s="92" t="str">
        <f>'EMFAC2017EI-2011Class'!H6054</f>
        <v>2024-T6 Public-27</v>
      </c>
      <c r="H2473" s="70">
        <f t="shared" si="79"/>
        <v>0.93644547161257585</v>
      </c>
      <c r="J2473" s="13"/>
      <c r="N2473" s="37"/>
      <c r="O2473" s="36"/>
    </row>
    <row r="2474" spans="1:15" ht="13.7" customHeight="1" x14ac:dyDescent="0.25">
      <c r="A2474" s="85">
        <f>'EMFAC2017EI-2011Class'!B6055</f>
        <v>2024</v>
      </c>
      <c r="B2474" s="86" t="str">
        <f>'EMFAC2017EI-2011Class'!C6055</f>
        <v>T6 Public</v>
      </c>
      <c r="C2474" s="85">
        <f>'EMFAC2017EI-2011Class'!D6055</f>
        <v>1996</v>
      </c>
      <c r="D2474" s="85">
        <f>'EMFAC2017EI-2011Class'!F6055</f>
        <v>28</v>
      </c>
      <c r="E2474" s="87" t="str">
        <f t="shared" si="78"/>
        <v>T6 Public-28</v>
      </c>
      <c r="F2474" s="88">
        <f>VLOOKUP(E2474,HD_Odo!$C$2:$D$1381,2,FALSE)</f>
        <v>160059.5</v>
      </c>
      <c r="G2474" s="92" t="str">
        <f>'EMFAC2017EI-2011Class'!H6055</f>
        <v>2024-T6 Public-28</v>
      </c>
      <c r="H2474" s="70">
        <f t="shared" si="79"/>
        <v>0.93555593752608235</v>
      </c>
      <c r="J2474" s="13"/>
      <c r="N2474" s="37"/>
      <c r="O2474" s="36"/>
    </row>
    <row r="2475" spans="1:15" ht="13.7" customHeight="1" x14ac:dyDescent="0.25">
      <c r="A2475" s="85">
        <f>'EMFAC2017EI-2011Class'!B6056</f>
        <v>2024</v>
      </c>
      <c r="B2475" s="86" t="str">
        <f>'EMFAC2017EI-2011Class'!C6056</f>
        <v>T6 Public</v>
      </c>
      <c r="C2475" s="85">
        <f>'EMFAC2017EI-2011Class'!D6056</f>
        <v>1995</v>
      </c>
      <c r="D2475" s="85">
        <f>'EMFAC2017EI-2011Class'!F6056</f>
        <v>29</v>
      </c>
      <c r="E2475" s="87" t="str">
        <f t="shared" si="78"/>
        <v>T6 Public-29</v>
      </c>
      <c r="F2475" s="88">
        <f>VLOOKUP(E2475,HD_Odo!$C$2:$D$1381,2,FALSE)</f>
        <v>163655.5</v>
      </c>
      <c r="G2475" s="92" t="str">
        <f>'EMFAC2017EI-2011Class'!H6056</f>
        <v>2024-T6 Public-29</v>
      </c>
      <c r="H2475" s="70">
        <f t="shared" si="79"/>
        <v>0.93471161970581385</v>
      </c>
      <c r="J2475" s="13"/>
      <c r="N2475" s="37"/>
      <c r="O2475" s="36"/>
    </row>
    <row r="2476" spans="1:15" ht="13.7" customHeight="1" x14ac:dyDescent="0.25">
      <c r="A2476" s="85">
        <f>'EMFAC2017EI-2011Class'!B6057</f>
        <v>2024</v>
      </c>
      <c r="B2476" s="86" t="str">
        <f>'EMFAC2017EI-2011Class'!C6057</f>
        <v>T6 Public</v>
      </c>
      <c r="C2476" s="85">
        <f>'EMFAC2017EI-2011Class'!D6057</f>
        <v>1994</v>
      </c>
      <c r="D2476" s="85">
        <f>'EMFAC2017EI-2011Class'!F6057</f>
        <v>30</v>
      </c>
      <c r="E2476" s="87" t="str">
        <f t="shared" si="78"/>
        <v>T6 Public-30</v>
      </c>
      <c r="F2476" s="88">
        <f>VLOOKUP(E2476,HD_Odo!$C$2:$D$1381,2,FALSE)</f>
        <v>167129.5</v>
      </c>
      <c r="G2476" s="92" t="str">
        <f>'EMFAC2017EI-2011Class'!H6057</f>
        <v>2024-T6 Public-30</v>
      </c>
      <c r="H2476" s="70">
        <f t="shared" si="79"/>
        <v>0.93391050640412099</v>
      </c>
      <c r="J2476" s="13"/>
      <c r="N2476" s="37"/>
      <c r="O2476" s="36"/>
    </row>
    <row r="2477" spans="1:15" ht="13.7" customHeight="1" x14ac:dyDescent="0.25">
      <c r="A2477" s="85">
        <f>'EMFAC2017EI-2011Class'!B6058</f>
        <v>2024</v>
      </c>
      <c r="B2477" s="86" t="str">
        <f>'EMFAC2017EI-2011Class'!C6058</f>
        <v>T6 Public</v>
      </c>
      <c r="C2477" s="85">
        <f>'EMFAC2017EI-2011Class'!D6058</f>
        <v>1993</v>
      </c>
      <c r="D2477" s="85">
        <f>'EMFAC2017EI-2011Class'!F6058</f>
        <v>31</v>
      </c>
      <c r="E2477" s="87" t="str">
        <f t="shared" si="78"/>
        <v>T6 Public-31</v>
      </c>
      <c r="F2477" s="88">
        <f>VLOOKUP(E2477,HD_Odo!$C$2:$D$1381,2,FALSE)</f>
        <v>170482.5</v>
      </c>
      <c r="G2477" s="92" t="str">
        <f>'EMFAC2017EI-2011Class'!H6058</f>
        <v>2024-T6 Public-31</v>
      </c>
      <c r="H2477" s="70">
        <f t="shared" si="79"/>
        <v>1</v>
      </c>
      <c r="J2477" s="13"/>
      <c r="N2477" s="37"/>
      <c r="O2477" s="36"/>
    </row>
    <row r="2478" spans="1:15" ht="13.7" customHeight="1" x14ac:dyDescent="0.25">
      <c r="A2478" s="85">
        <f>'EMFAC2017EI-2011Class'!B6059</f>
        <v>2024</v>
      </c>
      <c r="B2478" s="86" t="str">
        <f>'EMFAC2017EI-2011Class'!C6059</f>
        <v>T6 Public</v>
      </c>
      <c r="C2478" s="85">
        <f>'EMFAC2017EI-2011Class'!D6059</f>
        <v>1992</v>
      </c>
      <c r="D2478" s="85">
        <f>'EMFAC2017EI-2011Class'!F6059</f>
        <v>32</v>
      </c>
      <c r="E2478" s="87" t="str">
        <f t="shared" si="78"/>
        <v>T6 Public-32</v>
      </c>
      <c r="F2478" s="88">
        <f>VLOOKUP(E2478,HD_Odo!$C$2:$D$1381,2,FALSE)</f>
        <v>173713.5</v>
      </c>
      <c r="G2478" s="92" t="str">
        <f>'EMFAC2017EI-2011Class'!H6059</f>
        <v>2024-T6 Public-32</v>
      </c>
      <c r="H2478" s="70">
        <f t="shared" si="79"/>
        <v>1</v>
      </c>
      <c r="J2478" s="13"/>
      <c r="N2478" s="37"/>
      <c r="O2478" s="36"/>
    </row>
    <row r="2479" spans="1:15" ht="13.7" customHeight="1" x14ac:dyDescent="0.25">
      <c r="A2479" s="85">
        <f>'EMFAC2017EI-2011Class'!B6060</f>
        <v>2024</v>
      </c>
      <c r="B2479" s="86" t="str">
        <f>'EMFAC2017EI-2011Class'!C6060</f>
        <v>T6 Public</v>
      </c>
      <c r="C2479" s="85">
        <f>'EMFAC2017EI-2011Class'!D6060</f>
        <v>1991</v>
      </c>
      <c r="D2479" s="85">
        <f>'EMFAC2017EI-2011Class'!F6060</f>
        <v>33</v>
      </c>
      <c r="E2479" s="87" t="str">
        <f t="shared" si="78"/>
        <v>T6 Public-33</v>
      </c>
      <c r="F2479" s="88">
        <f>VLOOKUP(E2479,HD_Odo!$C$2:$D$1381,2,FALSE)</f>
        <v>176823.5</v>
      </c>
      <c r="G2479" s="92" t="str">
        <f>'EMFAC2017EI-2011Class'!H6060</f>
        <v>2024-T6 Public-33</v>
      </c>
      <c r="H2479" s="70">
        <f t="shared" si="79"/>
        <v>1</v>
      </c>
      <c r="J2479" s="13"/>
      <c r="N2479" s="37"/>
      <c r="O2479" s="36"/>
    </row>
    <row r="2480" spans="1:15" ht="13.7" customHeight="1" x14ac:dyDescent="0.25">
      <c r="A2480" s="85">
        <f>'EMFAC2017EI-2011Class'!B6061</f>
        <v>2024</v>
      </c>
      <c r="B2480" s="86" t="str">
        <f>'EMFAC2017EI-2011Class'!C6061</f>
        <v>T6 Public</v>
      </c>
      <c r="C2480" s="85">
        <f>'EMFAC2017EI-2011Class'!D6061</f>
        <v>1990</v>
      </c>
      <c r="D2480" s="85">
        <f>'EMFAC2017EI-2011Class'!F6061</f>
        <v>34</v>
      </c>
      <c r="E2480" s="87" t="str">
        <f t="shared" si="78"/>
        <v>T6 Public-34</v>
      </c>
      <c r="F2480" s="88">
        <f>VLOOKUP(E2480,HD_Odo!$C$2:$D$1381,2,FALSE)</f>
        <v>179811.5</v>
      </c>
      <c r="G2480" s="92" t="str">
        <f>'EMFAC2017EI-2011Class'!H6061</f>
        <v>2024-T6 Public-34</v>
      </c>
      <c r="H2480" s="70">
        <f t="shared" si="79"/>
        <v>1</v>
      </c>
      <c r="J2480" s="13"/>
      <c r="N2480" s="37"/>
      <c r="O2480" s="36"/>
    </row>
    <row r="2481" spans="1:15" ht="13.7" customHeight="1" x14ac:dyDescent="0.25">
      <c r="A2481" s="85">
        <f>'EMFAC2017EI-2011Class'!B6062</f>
        <v>2024</v>
      </c>
      <c r="B2481" s="86" t="str">
        <f>'EMFAC2017EI-2011Class'!C6062</f>
        <v>T6 Public</v>
      </c>
      <c r="C2481" s="85">
        <f>'EMFAC2017EI-2011Class'!D6062</f>
        <v>1989</v>
      </c>
      <c r="D2481" s="85">
        <f>'EMFAC2017EI-2011Class'!F6062</f>
        <v>35</v>
      </c>
      <c r="E2481" s="87" t="str">
        <f t="shared" si="78"/>
        <v>T6 Public-35</v>
      </c>
      <c r="F2481" s="88">
        <f>VLOOKUP(E2481,HD_Odo!$C$2:$D$1381,2,FALSE)</f>
        <v>182678.5</v>
      </c>
      <c r="G2481" s="92" t="str">
        <f>'EMFAC2017EI-2011Class'!H6062</f>
        <v>2024-T6 Public-35</v>
      </c>
      <c r="H2481" s="70">
        <f t="shared" si="79"/>
        <v>1</v>
      </c>
      <c r="J2481" s="13"/>
      <c r="N2481" s="37"/>
      <c r="O2481" s="36"/>
    </row>
    <row r="2482" spans="1:15" ht="13.7" customHeight="1" x14ac:dyDescent="0.25">
      <c r="A2482" s="85">
        <f>'EMFAC2017EI-2011Class'!B6063</f>
        <v>2024</v>
      </c>
      <c r="B2482" s="86" t="str">
        <f>'EMFAC2017EI-2011Class'!C6063</f>
        <v>T6 Public</v>
      </c>
      <c r="C2482" s="85">
        <f>'EMFAC2017EI-2011Class'!D6063</f>
        <v>1988</v>
      </c>
      <c r="D2482" s="85">
        <f>'EMFAC2017EI-2011Class'!F6063</f>
        <v>36</v>
      </c>
      <c r="E2482" s="87" t="str">
        <f t="shared" si="78"/>
        <v>T6 Public-36</v>
      </c>
      <c r="F2482" s="88">
        <f>VLOOKUP(E2482,HD_Odo!$C$2:$D$1381,2,FALSE)</f>
        <v>185423.5</v>
      </c>
      <c r="G2482" s="92" t="str">
        <f>'EMFAC2017EI-2011Class'!H6063</f>
        <v>2024-T6 Public-36</v>
      </c>
      <c r="H2482" s="70">
        <f t="shared" si="79"/>
        <v>1</v>
      </c>
      <c r="J2482" s="13"/>
      <c r="N2482" s="37"/>
      <c r="O2482" s="36"/>
    </row>
    <row r="2483" spans="1:15" ht="13.7" customHeight="1" x14ac:dyDescent="0.25">
      <c r="A2483" s="85">
        <f>'EMFAC2017EI-2011Class'!B6064</f>
        <v>2024</v>
      </c>
      <c r="B2483" s="86" t="str">
        <f>'EMFAC2017EI-2011Class'!C6064</f>
        <v>T6 Public</v>
      </c>
      <c r="C2483" s="85">
        <f>'EMFAC2017EI-2011Class'!D6064</f>
        <v>1987</v>
      </c>
      <c r="D2483" s="85">
        <f>'EMFAC2017EI-2011Class'!F6064</f>
        <v>37</v>
      </c>
      <c r="E2483" s="87" t="str">
        <f t="shared" si="78"/>
        <v>T6 Public-37</v>
      </c>
      <c r="F2483" s="88">
        <f>VLOOKUP(E2483,HD_Odo!$C$2:$D$1381,2,FALSE)</f>
        <v>188046.5</v>
      </c>
      <c r="G2483" s="92" t="str">
        <f>'EMFAC2017EI-2011Class'!H6064</f>
        <v>2024-T6 Public-37</v>
      </c>
      <c r="H2483" s="70">
        <f t="shared" si="79"/>
        <v>1</v>
      </c>
      <c r="J2483" s="13"/>
      <c r="N2483" s="37"/>
      <c r="O2483" s="36"/>
    </row>
    <row r="2484" spans="1:15" ht="13.7" customHeight="1" x14ac:dyDescent="0.25">
      <c r="A2484" s="85">
        <f>'EMFAC2017EI-2011Class'!B6065</f>
        <v>2024</v>
      </c>
      <c r="B2484" s="86" t="str">
        <f>'EMFAC2017EI-2011Class'!C6065</f>
        <v>T6 Public</v>
      </c>
      <c r="C2484" s="85">
        <f>'EMFAC2017EI-2011Class'!D6065</f>
        <v>1986</v>
      </c>
      <c r="D2484" s="85">
        <f>'EMFAC2017EI-2011Class'!F6065</f>
        <v>38</v>
      </c>
      <c r="E2484" s="87" t="str">
        <f t="shared" si="78"/>
        <v>T6 Public-38</v>
      </c>
      <c r="F2484" s="88">
        <f>VLOOKUP(E2484,HD_Odo!$C$2:$D$1381,2,FALSE)</f>
        <v>190669.5</v>
      </c>
      <c r="G2484" s="92" t="str">
        <f>'EMFAC2017EI-2011Class'!H6065</f>
        <v>2024-T6 Public-38</v>
      </c>
      <c r="H2484" s="70">
        <f t="shared" si="79"/>
        <v>1</v>
      </c>
      <c r="J2484" s="13"/>
      <c r="N2484" s="37"/>
      <c r="O2484" s="36"/>
    </row>
    <row r="2485" spans="1:15" ht="13.7" customHeight="1" x14ac:dyDescent="0.25">
      <c r="A2485" s="85">
        <f>'EMFAC2017EI-2011Class'!B6066</f>
        <v>2024</v>
      </c>
      <c r="B2485" s="86" t="str">
        <f>'EMFAC2017EI-2011Class'!C6066</f>
        <v>T6 Public</v>
      </c>
      <c r="C2485" s="85">
        <f>'EMFAC2017EI-2011Class'!D6066</f>
        <v>1985</v>
      </c>
      <c r="D2485" s="85">
        <f>'EMFAC2017EI-2011Class'!F6066</f>
        <v>39</v>
      </c>
      <c r="E2485" s="87" t="str">
        <f t="shared" si="78"/>
        <v>T6 Public-39</v>
      </c>
      <c r="F2485" s="88">
        <f>VLOOKUP(E2485,HD_Odo!$C$2:$D$1381,2,FALSE)</f>
        <v>193292.5</v>
      </c>
      <c r="G2485" s="92" t="str">
        <f>'EMFAC2017EI-2011Class'!H6066</f>
        <v>2024-T6 Public-39</v>
      </c>
      <c r="H2485" s="70">
        <f t="shared" si="79"/>
        <v>1</v>
      </c>
      <c r="J2485" s="13"/>
      <c r="N2485" s="37"/>
      <c r="O2485" s="36"/>
    </row>
    <row r="2486" spans="1:15" ht="13.7" customHeight="1" x14ac:dyDescent="0.25">
      <c r="A2486" s="85">
        <f>'EMFAC2017EI-2011Class'!B6067</f>
        <v>2024</v>
      </c>
      <c r="B2486" s="86" t="str">
        <f>'EMFAC2017EI-2011Class'!C6067</f>
        <v>T6 Public</v>
      </c>
      <c r="C2486" s="85">
        <f>'EMFAC2017EI-2011Class'!D6067</f>
        <v>1984</v>
      </c>
      <c r="D2486" s="85">
        <f>'EMFAC2017EI-2011Class'!F6067</f>
        <v>40</v>
      </c>
      <c r="E2486" s="87" t="str">
        <f t="shared" si="78"/>
        <v>T6 Public-40</v>
      </c>
      <c r="F2486" s="88">
        <f>VLOOKUP(E2486,HD_Odo!$C$2:$D$1381,2,FALSE)</f>
        <v>195915.5</v>
      </c>
      <c r="G2486" s="92" t="str">
        <f>'EMFAC2017EI-2011Class'!H6067</f>
        <v>2024-T6 Public-40</v>
      </c>
      <c r="H2486" s="70">
        <f t="shared" si="79"/>
        <v>1</v>
      </c>
      <c r="J2486" s="13"/>
      <c r="N2486" s="37"/>
      <c r="O2486" s="36"/>
    </row>
    <row r="2487" spans="1:15" ht="13.7" customHeight="1" x14ac:dyDescent="0.25">
      <c r="A2487" s="85">
        <f>'EMFAC2017EI-2011Class'!B6068</f>
        <v>2024</v>
      </c>
      <c r="B2487" s="86" t="str">
        <f>'EMFAC2017EI-2011Class'!C6068</f>
        <v>T6 Public</v>
      </c>
      <c r="C2487" s="85">
        <f>'EMFAC2017EI-2011Class'!D6068</f>
        <v>1983</v>
      </c>
      <c r="D2487" s="85">
        <f>'EMFAC2017EI-2011Class'!F6068</f>
        <v>41</v>
      </c>
      <c r="E2487" s="87" t="str">
        <f t="shared" si="78"/>
        <v>T6 Public-41</v>
      </c>
      <c r="F2487" s="88">
        <f>VLOOKUP(E2487,HD_Odo!$C$2:$D$1381,2,FALSE)</f>
        <v>198538.5</v>
      </c>
      <c r="G2487" s="92" t="str">
        <f>'EMFAC2017EI-2011Class'!H6068</f>
        <v>2024-T6 Public-41</v>
      </c>
      <c r="H2487" s="70">
        <f t="shared" si="79"/>
        <v>1</v>
      </c>
      <c r="J2487" s="13"/>
      <c r="N2487" s="37"/>
      <c r="O2487" s="36"/>
    </row>
    <row r="2488" spans="1:15" ht="13.7" customHeight="1" x14ac:dyDescent="0.25">
      <c r="A2488" s="85">
        <f>'EMFAC2017EI-2011Class'!B6069</f>
        <v>2024</v>
      </c>
      <c r="B2488" s="86" t="str">
        <f>'EMFAC2017EI-2011Class'!C6069</f>
        <v>T6 Public</v>
      </c>
      <c r="C2488" s="85">
        <f>'EMFAC2017EI-2011Class'!D6069</f>
        <v>1982</v>
      </c>
      <c r="D2488" s="85">
        <f>'EMFAC2017EI-2011Class'!F6069</f>
        <v>42</v>
      </c>
      <c r="E2488" s="87" t="str">
        <f t="shared" si="78"/>
        <v>T6 Public-42</v>
      </c>
      <c r="F2488" s="88">
        <f>VLOOKUP(E2488,HD_Odo!$C$2:$D$1381,2,FALSE)</f>
        <v>201161.5</v>
      </c>
      <c r="G2488" s="92" t="str">
        <f>'EMFAC2017EI-2011Class'!H6069</f>
        <v>2024-T6 Public-42</v>
      </c>
      <c r="H2488" s="70">
        <f t="shared" si="79"/>
        <v>1</v>
      </c>
      <c r="J2488" s="13"/>
      <c r="N2488" s="37"/>
      <c r="O2488" s="36"/>
    </row>
    <row r="2489" spans="1:15" ht="13.7" customHeight="1" x14ac:dyDescent="0.25">
      <c r="A2489" s="85">
        <f>'EMFAC2017EI-2011Class'!B6070</f>
        <v>2024</v>
      </c>
      <c r="B2489" s="86" t="str">
        <f>'EMFAC2017EI-2011Class'!C6070</f>
        <v>T6 Public</v>
      </c>
      <c r="C2489" s="85">
        <f>'EMFAC2017EI-2011Class'!D6070</f>
        <v>1981</v>
      </c>
      <c r="D2489" s="85">
        <f>'EMFAC2017EI-2011Class'!F6070</f>
        <v>43</v>
      </c>
      <c r="E2489" s="87" t="str">
        <f t="shared" si="78"/>
        <v>T6 Public-43</v>
      </c>
      <c r="F2489" s="88">
        <f>VLOOKUP(E2489,HD_Odo!$C$2:$D$1381,2,FALSE)</f>
        <v>203784.5</v>
      </c>
      <c r="G2489" s="92" t="str">
        <f>'EMFAC2017EI-2011Class'!H6070</f>
        <v>2024-T6 Public-43</v>
      </c>
      <c r="H2489" s="70">
        <f t="shared" si="79"/>
        <v>1</v>
      </c>
      <c r="J2489" s="13"/>
      <c r="N2489" s="37"/>
      <c r="O2489" s="36"/>
    </row>
    <row r="2490" spans="1:15" ht="13.7" customHeight="1" x14ac:dyDescent="0.25">
      <c r="A2490" s="85">
        <f>'EMFAC2017EI-2011Class'!B6071</f>
        <v>2024</v>
      </c>
      <c r="B2490" s="86" t="str">
        <f>'EMFAC2017EI-2011Class'!C6071</f>
        <v>T6 Public</v>
      </c>
      <c r="C2490" s="85">
        <f>'EMFAC2017EI-2011Class'!D6071</f>
        <v>1980</v>
      </c>
      <c r="D2490" s="85">
        <f>'EMFAC2017EI-2011Class'!F6071</f>
        <v>44</v>
      </c>
      <c r="E2490" s="87" t="str">
        <f t="shared" si="78"/>
        <v>T6 Public-44</v>
      </c>
      <c r="F2490" s="88">
        <f>VLOOKUP(E2490,HD_Odo!$C$2:$D$1381,2,FALSE)</f>
        <v>206407.5</v>
      </c>
      <c r="G2490" s="92" t="str">
        <f>'EMFAC2017EI-2011Class'!H6071</f>
        <v>2024-T6 Public-44</v>
      </c>
      <c r="H2490" s="70">
        <f t="shared" si="79"/>
        <v>1</v>
      </c>
      <c r="J2490" s="13"/>
      <c r="N2490" s="37"/>
      <c r="O2490" s="36"/>
    </row>
    <row r="2491" spans="1:15" ht="13.7" customHeight="1" x14ac:dyDescent="0.25">
      <c r="A2491" s="85">
        <f>'EMFAC2017EI-2011Class'!B6072</f>
        <v>2024</v>
      </c>
      <c r="B2491" s="86" t="str">
        <f>'EMFAC2017EI-2011Class'!C6072</f>
        <v>T6 SBUS</v>
      </c>
      <c r="C2491" s="85">
        <f>'EMFAC2017EI-2011Class'!D6072</f>
        <v>2025</v>
      </c>
      <c r="D2491" s="85">
        <f>'EMFAC2017EI-2011Class'!F6072</f>
        <v>-1</v>
      </c>
      <c r="E2491" s="87" t="str">
        <f t="shared" si="78"/>
        <v>T6 SBUS--1</v>
      </c>
      <c r="F2491" s="88">
        <f>VLOOKUP(E2491,HD_Odo!$C$2:$D$1381,2,FALSE)</f>
        <v>5945.45</v>
      </c>
      <c r="G2491" s="92" t="str">
        <f>'EMFAC2017EI-2011Class'!H6072</f>
        <v>2024-T6 SBUS--1</v>
      </c>
      <c r="H2491" s="70">
        <f t="shared" si="79"/>
        <v>0.98390522077678744</v>
      </c>
      <c r="J2491" s="13"/>
      <c r="N2491" s="37"/>
      <c r="O2491" s="36"/>
    </row>
    <row r="2492" spans="1:15" ht="13.7" customHeight="1" x14ac:dyDescent="0.25">
      <c r="A2492" s="85">
        <f>'EMFAC2017EI-2011Class'!B6073</f>
        <v>2024</v>
      </c>
      <c r="B2492" s="86" t="str">
        <f>'EMFAC2017EI-2011Class'!C6073</f>
        <v>T6 SBUS</v>
      </c>
      <c r="C2492" s="85">
        <f>'EMFAC2017EI-2011Class'!D6073</f>
        <v>2024</v>
      </c>
      <c r="D2492" s="85">
        <f>'EMFAC2017EI-2011Class'!F6073</f>
        <v>0</v>
      </c>
      <c r="E2492" s="87" t="str">
        <f t="shared" si="78"/>
        <v>T6 SBUS-0</v>
      </c>
      <c r="F2492" s="88">
        <f>VLOOKUP(E2492,HD_Odo!$C$2:$D$1381,2,FALSE)</f>
        <v>20214.53</v>
      </c>
      <c r="G2492" s="92" t="str">
        <f>'EMFAC2017EI-2011Class'!H6073</f>
        <v>2024-T6 SBUS-0</v>
      </c>
      <c r="H2492" s="70">
        <f t="shared" si="79"/>
        <v>0.95036304546010908</v>
      </c>
      <c r="J2492" s="13"/>
      <c r="N2492" s="37"/>
      <c r="O2492" s="36"/>
    </row>
    <row r="2493" spans="1:15" ht="13.7" customHeight="1" x14ac:dyDescent="0.25">
      <c r="A2493" s="85">
        <f>'EMFAC2017EI-2011Class'!B6074</f>
        <v>2024</v>
      </c>
      <c r="B2493" s="86" t="str">
        <f>'EMFAC2017EI-2011Class'!C6074</f>
        <v>T6 SBUS</v>
      </c>
      <c r="C2493" s="85">
        <f>'EMFAC2017EI-2011Class'!D6074</f>
        <v>2023</v>
      </c>
      <c r="D2493" s="85">
        <f>'EMFAC2017EI-2011Class'!F6074</f>
        <v>1</v>
      </c>
      <c r="E2493" s="87" t="str">
        <f t="shared" si="78"/>
        <v>T6 SBUS-1</v>
      </c>
      <c r="F2493" s="88">
        <f>VLOOKUP(E2493,HD_Odo!$C$2:$D$1381,2,FALSE)</f>
        <v>34344.230000000003</v>
      </c>
      <c r="G2493" s="92" t="str">
        <f>'EMFAC2017EI-2011Class'!H6074</f>
        <v>2024-T6 SBUS-1</v>
      </c>
      <c r="H2493" s="70">
        <f t="shared" si="79"/>
        <v>0.9227739029262001</v>
      </c>
      <c r="J2493" s="13"/>
      <c r="N2493" s="37"/>
      <c r="O2493" s="36"/>
    </row>
    <row r="2494" spans="1:15" ht="13.7" customHeight="1" x14ac:dyDescent="0.25">
      <c r="A2494" s="85">
        <f>'EMFAC2017EI-2011Class'!B6075</f>
        <v>2024</v>
      </c>
      <c r="B2494" s="86" t="str">
        <f>'EMFAC2017EI-2011Class'!C6075</f>
        <v>T6 SBUS</v>
      </c>
      <c r="C2494" s="85">
        <f>'EMFAC2017EI-2011Class'!D6075</f>
        <v>2022</v>
      </c>
      <c r="D2494" s="85">
        <f>'EMFAC2017EI-2011Class'!F6075</f>
        <v>2</v>
      </c>
      <c r="E2494" s="87" t="str">
        <f t="shared" si="78"/>
        <v>T6 SBUS-2</v>
      </c>
      <c r="F2494" s="88">
        <f>VLOOKUP(E2494,HD_Odo!$C$2:$D$1381,2,FALSE)</f>
        <v>48334.54</v>
      </c>
      <c r="G2494" s="92" t="str">
        <f>'EMFAC2017EI-2011Class'!H6075</f>
        <v>2024-T6 SBUS-2</v>
      </c>
      <c r="H2494" s="70">
        <f t="shared" si="79"/>
        <v>0.89968526863458775</v>
      </c>
      <c r="J2494" s="13"/>
      <c r="N2494" s="37"/>
      <c r="O2494" s="36"/>
    </row>
    <row r="2495" spans="1:15" ht="13.7" customHeight="1" x14ac:dyDescent="0.25">
      <c r="A2495" s="85">
        <f>'EMFAC2017EI-2011Class'!B6076</f>
        <v>2024</v>
      </c>
      <c r="B2495" s="86" t="str">
        <f>'EMFAC2017EI-2011Class'!C6076</f>
        <v>T6 SBUS</v>
      </c>
      <c r="C2495" s="85">
        <f>'EMFAC2017EI-2011Class'!D6076</f>
        <v>2021</v>
      </c>
      <c r="D2495" s="85">
        <f>'EMFAC2017EI-2011Class'!F6076</f>
        <v>3</v>
      </c>
      <c r="E2495" s="87" t="str">
        <f t="shared" si="78"/>
        <v>T6 SBUS-3</v>
      </c>
      <c r="F2495" s="88">
        <f>VLOOKUP(E2495,HD_Odo!$C$2:$D$1381,2,FALSE)</f>
        <v>62185.47</v>
      </c>
      <c r="G2495" s="92" t="str">
        <f>'EMFAC2017EI-2011Class'!H6076</f>
        <v>2024-T6 SBUS-3</v>
      </c>
      <c r="H2495" s="70">
        <f t="shared" si="79"/>
        <v>0.88008164909527975</v>
      </c>
      <c r="J2495" s="13"/>
      <c r="N2495" s="37"/>
      <c r="O2495" s="36"/>
    </row>
    <row r="2496" spans="1:15" ht="13.7" customHeight="1" x14ac:dyDescent="0.25">
      <c r="A2496" s="85">
        <f>'EMFAC2017EI-2011Class'!B6077</f>
        <v>2024</v>
      </c>
      <c r="B2496" s="86" t="str">
        <f>'EMFAC2017EI-2011Class'!C6077</f>
        <v>T6 SBUS</v>
      </c>
      <c r="C2496" s="85">
        <f>'EMFAC2017EI-2011Class'!D6077</f>
        <v>2020</v>
      </c>
      <c r="D2496" s="85">
        <f>'EMFAC2017EI-2011Class'!F6077</f>
        <v>4</v>
      </c>
      <c r="E2496" s="87" t="str">
        <f t="shared" si="78"/>
        <v>T6 SBUS-4</v>
      </c>
      <c r="F2496" s="88">
        <f>VLOOKUP(E2496,HD_Odo!$C$2:$D$1381,2,FALSE)</f>
        <v>75897.009999999995</v>
      </c>
      <c r="G2496" s="92" t="str">
        <f>'EMFAC2017EI-2011Class'!H6077</f>
        <v>2024-T6 SBUS-4</v>
      </c>
      <c r="H2496" s="70">
        <f t="shared" si="79"/>
        <v>0.86323176063701468</v>
      </c>
      <c r="J2496" s="13"/>
      <c r="N2496" s="37"/>
      <c r="O2496" s="36"/>
    </row>
    <row r="2497" spans="1:15" ht="13.7" customHeight="1" x14ac:dyDescent="0.25">
      <c r="A2497" s="85">
        <f>'EMFAC2017EI-2011Class'!B6078</f>
        <v>2024</v>
      </c>
      <c r="B2497" s="86" t="str">
        <f>'EMFAC2017EI-2011Class'!C6078</f>
        <v>T6 SBUS</v>
      </c>
      <c r="C2497" s="85">
        <f>'EMFAC2017EI-2011Class'!D6078</f>
        <v>2019</v>
      </c>
      <c r="D2497" s="85">
        <f>'EMFAC2017EI-2011Class'!F6078</f>
        <v>5</v>
      </c>
      <c r="E2497" s="87" t="str">
        <f t="shared" si="78"/>
        <v>T6 SBUS-5</v>
      </c>
      <c r="F2497" s="88">
        <f>VLOOKUP(E2497,HD_Odo!$C$2:$D$1381,2,FALSE)</f>
        <v>89469.18</v>
      </c>
      <c r="G2497" s="92" t="str">
        <f>'EMFAC2017EI-2011Class'!H6078</f>
        <v>2024-T6 SBUS-5</v>
      </c>
      <c r="H2497" s="70">
        <f t="shared" si="79"/>
        <v>0.84859555404252096</v>
      </c>
      <c r="J2497" s="13"/>
      <c r="N2497" s="37"/>
      <c r="O2497" s="36"/>
    </row>
    <row r="2498" spans="1:15" ht="13.7" customHeight="1" x14ac:dyDescent="0.25">
      <c r="A2498" s="85">
        <f>'EMFAC2017EI-2011Class'!B6079</f>
        <v>2024</v>
      </c>
      <c r="B2498" s="86" t="str">
        <f>'EMFAC2017EI-2011Class'!C6079</f>
        <v>T6 SBUS</v>
      </c>
      <c r="C2498" s="85">
        <f>'EMFAC2017EI-2011Class'!D6079</f>
        <v>2018</v>
      </c>
      <c r="D2498" s="85">
        <f>'EMFAC2017EI-2011Class'!F6079</f>
        <v>6</v>
      </c>
      <c r="E2498" s="87" t="str">
        <f t="shared" si="78"/>
        <v>T6 SBUS-6</v>
      </c>
      <c r="F2498" s="88">
        <f>VLOOKUP(E2498,HD_Odo!$C$2:$D$1381,2,FALSE)</f>
        <v>102901.97</v>
      </c>
      <c r="G2498" s="92" t="str">
        <f>'EMFAC2017EI-2011Class'!H6079</f>
        <v>2024-T6 SBUS-6</v>
      </c>
      <c r="H2498" s="70">
        <f t="shared" si="79"/>
        <v>0.83576559312164123</v>
      </c>
      <c r="J2498" s="13"/>
      <c r="N2498" s="37"/>
      <c r="O2498" s="36"/>
    </row>
    <row r="2499" spans="1:15" ht="13.7" customHeight="1" x14ac:dyDescent="0.25">
      <c r="A2499" s="85">
        <f>'EMFAC2017EI-2011Class'!B6080</f>
        <v>2024</v>
      </c>
      <c r="B2499" s="86" t="str">
        <f>'EMFAC2017EI-2011Class'!C6080</f>
        <v>T6 SBUS</v>
      </c>
      <c r="C2499" s="85">
        <f>'EMFAC2017EI-2011Class'!D6080</f>
        <v>2017</v>
      </c>
      <c r="D2499" s="85">
        <f>'EMFAC2017EI-2011Class'!F6080</f>
        <v>7</v>
      </c>
      <c r="E2499" s="87" t="str">
        <f t="shared" si="78"/>
        <v>T6 SBUS-7</v>
      </c>
      <c r="F2499" s="88">
        <f>VLOOKUP(E2499,HD_Odo!$C$2:$D$1381,2,FALSE)</f>
        <v>116195.37</v>
      </c>
      <c r="G2499" s="92" t="str">
        <f>'EMFAC2017EI-2011Class'!H6080</f>
        <v>2024-T6 SBUS-7</v>
      </c>
      <c r="H2499" s="70">
        <f t="shared" si="79"/>
        <v>0.82442868160684479</v>
      </c>
      <c r="J2499" s="13"/>
      <c r="N2499" s="37"/>
      <c r="O2499" s="36"/>
    </row>
    <row r="2500" spans="1:15" ht="13.7" customHeight="1" x14ac:dyDescent="0.25">
      <c r="A2500" s="85">
        <f>'EMFAC2017EI-2011Class'!B6081</f>
        <v>2024</v>
      </c>
      <c r="B2500" s="86" t="str">
        <f>'EMFAC2017EI-2011Class'!C6081</f>
        <v>T6 SBUS</v>
      </c>
      <c r="C2500" s="85">
        <f>'EMFAC2017EI-2011Class'!D6081</f>
        <v>2016</v>
      </c>
      <c r="D2500" s="85">
        <f>'EMFAC2017EI-2011Class'!F6081</f>
        <v>8</v>
      </c>
      <c r="E2500" s="87" t="str">
        <f t="shared" si="78"/>
        <v>T6 SBUS-8</v>
      </c>
      <c r="F2500" s="88">
        <f>VLOOKUP(E2500,HD_Odo!$C$2:$D$1381,2,FALSE)</f>
        <v>129349.39</v>
      </c>
      <c r="G2500" s="92" t="str">
        <f>'EMFAC2017EI-2011Class'!H6081</f>
        <v>2024-T6 SBUS-8</v>
      </c>
      <c r="H2500" s="70">
        <f t="shared" si="79"/>
        <v>0.81434009163546062</v>
      </c>
      <c r="J2500" s="13"/>
      <c r="N2500" s="37"/>
      <c r="O2500" s="36"/>
    </row>
    <row r="2501" spans="1:15" ht="13.7" customHeight="1" x14ac:dyDescent="0.25">
      <c r="A2501" s="85">
        <f>'EMFAC2017EI-2011Class'!B6082</f>
        <v>2024</v>
      </c>
      <c r="B2501" s="86" t="str">
        <f>'EMFAC2017EI-2011Class'!C6082</f>
        <v>T6 SBUS</v>
      </c>
      <c r="C2501" s="85">
        <f>'EMFAC2017EI-2011Class'!D6082</f>
        <v>2015</v>
      </c>
      <c r="D2501" s="85">
        <f>'EMFAC2017EI-2011Class'!F6082</f>
        <v>9</v>
      </c>
      <c r="E2501" s="87" t="str">
        <f t="shared" si="78"/>
        <v>T6 SBUS-9</v>
      </c>
      <c r="F2501" s="88">
        <f>VLOOKUP(E2501,HD_Odo!$C$2:$D$1381,2,FALSE)</f>
        <v>142364.03</v>
      </c>
      <c r="G2501" s="92" t="str">
        <f>'EMFAC2017EI-2011Class'!H6082</f>
        <v>2024-T6 SBUS-9</v>
      </c>
      <c r="H2501" s="70">
        <f t="shared" si="79"/>
        <v>0.80530584317804843</v>
      </c>
      <c r="J2501" s="13"/>
      <c r="N2501" s="37"/>
      <c r="O2501" s="36"/>
    </row>
    <row r="2502" spans="1:15" ht="13.7" customHeight="1" x14ac:dyDescent="0.25">
      <c r="A2502" s="85">
        <f>'EMFAC2017EI-2011Class'!B6083</f>
        <v>2024</v>
      </c>
      <c r="B2502" s="86" t="str">
        <f>'EMFAC2017EI-2011Class'!C6083</f>
        <v>T6 SBUS</v>
      </c>
      <c r="C2502" s="85">
        <f>'EMFAC2017EI-2011Class'!D6083</f>
        <v>2014</v>
      </c>
      <c r="D2502" s="85">
        <f>'EMFAC2017EI-2011Class'!F6083</f>
        <v>10</v>
      </c>
      <c r="E2502" s="87" t="str">
        <f t="shared" si="78"/>
        <v>T6 SBUS-10</v>
      </c>
      <c r="F2502" s="88">
        <f>VLOOKUP(E2502,HD_Odo!$C$2:$D$1381,2,FALSE)</f>
        <v>155239.29</v>
      </c>
      <c r="G2502" s="92" t="str">
        <f>'EMFAC2017EI-2011Class'!H6083</f>
        <v>2024-T6 SBUS-10</v>
      </c>
      <c r="H2502" s="70">
        <f t="shared" si="79"/>
        <v>0.79717019309496095</v>
      </c>
      <c r="J2502" s="13"/>
      <c r="N2502" s="37"/>
      <c r="O2502" s="36"/>
    </row>
    <row r="2503" spans="1:15" ht="13.7" customHeight="1" x14ac:dyDescent="0.25">
      <c r="A2503" s="85">
        <f>'EMFAC2017EI-2011Class'!B6084</f>
        <v>2024</v>
      </c>
      <c r="B2503" s="86" t="str">
        <f>'EMFAC2017EI-2011Class'!C6084</f>
        <v>T6 SBUS</v>
      </c>
      <c r="C2503" s="85">
        <f>'EMFAC2017EI-2011Class'!D6084</f>
        <v>2013</v>
      </c>
      <c r="D2503" s="85">
        <f>'EMFAC2017EI-2011Class'!F6084</f>
        <v>11</v>
      </c>
      <c r="E2503" s="87" t="str">
        <f t="shared" si="78"/>
        <v>T6 SBUS-11</v>
      </c>
      <c r="F2503" s="88">
        <f>VLOOKUP(E2503,HD_Odo!$C$2:$D$1381,2,FALSE)</f>
        <v>167975.17</v>
      </c>
      <c r="G2503" s="92" t="str">
        <f>'EMFAC2017EI-2011Class'!H6084</f>
        <v>2024-T6 SBUS-11</v>
      </c>
      <c r="H2503" s="70">
        <f t="shared" si="79"/>
        <v>0.75372882149609399</v>
      </c>
      <c r="J2503" s="13"/>
      <c r="N2503" s="37"/>
      <c r="O2503" s="36"/>
    </row>
    <row r="2504" spans="1:15" ht="13.7" customHeight="1" x14ac:dyDescent="0.25">
      <c r="A2504" s="85">
        <f>'EMFAC2017EI-2011Class'!B6085</f>
        <v>2024</v>
      </c>
      <c r="B2504" s="86" t="str">
        <f>'EMFAC2017EI-2011Class'!C6085</f>
        <v>T6 SBUS</v>
      </c>
      <c r="C2504" s="85">
        <f>'EMFAC2017EI-2011Class'!D6085</f>
        <v>2012</v>
      </c>
      <c r="D2504" s="85">
        <f>'EMFAC2017EI-2011Class'!F6085</f>
        <v>12</v>
      </c>
      <c r="E2504" s="87" t="str">
        <f t="shared" si="78"/>
        <v>T6 SBUS-12</v>
      </c>
      <c r="F2504" s="88">
        <f>VLOOKUP(E2504,HD_Odo!$C$2:$D$1381,2,FALSE)</f>
        <v>180571.66</v>
      </c>
      <c r="G2504" s="92" t="str">
        <f>'EMFAC2017EI-2011Class'!H6085</f>
        <v>2024-T6 SBUS-12</v>
      </c>
      <c r="H2504" s="70">
        <f t="shared" si="79"/>
        <v>0.74775411940650949</v>
      </c>
      <c r="J2504" s="13"/>
      <c r="N2504" s="37"/>
      <c r="O2504" s="36"/>
    </row>
    <row r="2505" spans="1:15" ht="13.7" customHeight="1" x14ac:dyDescent="0.25">
      <c r="A2505" s="85">
        <f>'EMFAC2017EI-2011Class'!B6086</f>
        <v>2024</v>
      </c>
      <c r="B2505" s="86" t="str">
        <f>'EMFAC2017EI-2011Class'!C6086</f>
        <v>T6 SBUS</v>
      </c>
      <c r="C2505" s="85">
        <f>'EMFAC2017EI-2011Class'!D6086</f>
        <v>2011</v>
      </c>
      <c r="D2505" s="85">
        <f>'EMFAC2017EI-2011Class'!F6086</f>
        <v>13</v>
      </c>
      <c r="E2505" s="87" t="str">
        <f t="shared" si="78"/>
        <v>T6 SBUS-13</v>
      </c>
      <c r="F2505" s="88">
        <f>VLOOKUP(E2505,HD_Odo!$C$2:$D$1381,2,FALSE)</f>
        <v>193028.77</v>
      </c>
      <c r="G2505" s="92" t="str">
        <f>'EMFAC2017EI-2011Class'!H6086</f>
        <v>2024-T6 SBUS-13</v>
      </c>
      <c r="H2505" s="70">
        <f t="shared" si="79"/>
        <v>0.74237537587209368</v>
      </c>
      <c r="J2505" s="13"/>
      <c r="N2505" s="37"/>
      <c r="O2505" s="36"/>
    </row>
    <row r="2506" spans="1:15" ht="13.7" customHeight="1" x14ac:dyDescent="0.25">
      <c r="A2506" s="85">
        <f>'EMFAC2017EI-2011Class'!B6087</f>
        <v>2024</v>
      </c>
      <c r="B2506" s="86" t="str">
        <f>'EMFAC2017EI-2011Class'!C6087</f>
        <v>T6 SBUS</v>
      </c>
      <c r="C2506" s="85">
        <f>'EMFAC2017EI-2011Class'!D6087</f>
        <v>2010</v>
      </c>
      <c r="D2506" s="85">
        <f>'EMFAC2017EI-2011Class'!F6087</f>
        <v>14</v>
      </c>
      <c r="E2506" s="87" t="str">
        <f t="shared" si="78"/>
        <v>T6 SBUS-14</v>
      </c>
      <c r="F2506" s="88">
        <f>VLOOKUP(E2506,HD_Odo!$C$2:$D$1381,2,FALSE)</f>
        <v>205346.5</v>
      </c>
      <c r="G2506" s="92" t="str">
        <f>'EMFAC2017EI-2011Class'!H6087</f>
        <v>2024-T6 SBUS-14</v>
      </c>
      <c r="H2506" s="70">
        <f t="shared" si="79"/>
        <v>0.79092001642955223</v>
      </c>
      <c r="J2506" s="13"/>
      <c r="N2506" s="37"/>
      <c r="O2506" s="36"/>
    </row>
    <row r="2507" spans="1:15" ht="13.7" customHeight="1" x14ac:dyDescent="0.25">
      <c r="A2507" s="85">
        <f>'EMFAC2017EI-2011Class'!B6088</f>
        <v>2024</v>
      </c>
      <c r="B2507" s="86" t="str">
        <f>'EMFAC2017EI-2011Class'!C6088</f>
        <v>T6 SBUS</v>
      </c>
      <c r="C2507" s="85">
        <f>'EMFAC2017EI-2011Class'!D6088</f>
        <v>2009</v>
      </c>
      <c r="D2507" s="85">
        <f>'EMFAC2017EI-2011Class'!F6088</f>
        <v>15</v>
      </c>
      <c r="E2507" s="87" t="str">
        <f t="shared" ref="E2507:E2570" si="80">CONCATENATE(B2507,"-",D2507)</f>
        <v>T6 SBUS-15</v>
      </c>
      <c r="F2507" s="88">
        <f>VLOOKUP(E2507,HD_Odo!$C$2:$D$1381,2,FALSE)</f>
        <v>217524.85</v>
      </c>
      <c r="G2507" s="92" t="str">
        <f>'EMFAC2017EI-2011Class'!H6088</f>
        <v>2024-T6 SBUS-15</v>
      </c>
      <c r="H2507" s="70">
        <f t="shared" si="79"/>
        <v>0.78519510797864123</v>
      </c>
      <c r="J2507" s="13"/>
      <c r="N2507" s="37"/>
      <c r="O2507" s="36"/>
    </row>
    <row r="2508" spans="1:15" ht="13.7" customHeight="1" x14ac:dyDescent="0.25">
      <c r="A2508" s="85">
        <f>'EMFAC2017EI-2011Class'!B6089</f>
        <v>2024</v>
      </c>
      <c r="B2508" s="86" t="str">
        <f>'EMFAC2017EI-2011Class'!C6089</f>
        <v>T6 SBUS</v>
      </c>
      <c r="C2508" s="85">
        <f>'EMFAC2017EI-2011Class'!D6089</f>
        <v>2008</v>
      </c>
      <c r="D2508" s="85">
        <f>'EMFAC2017EI-2011Class'!F6089</f>
        <v>16</v>
      </c>
      <c r="E2508" s="87" t="str">
        <f t="shared" si="80"/>
        <v>T6 SBUS-16</v>
      </c>
      <c r="F2508" s="88">
        <f>VLOOKUP(E2508,HD_Odo!$C$2:$D$1381,2,FALSE)</f>
        <v>229563.82</v>
      </c>
      <c r="G2508" s="92" t="str">
        <f>'EMFAC2017EI-2011Class'!H6089</f>
        <v>2024-T6 SBUS-16</v>
      </c>
      <c r="H2508" s="70">
        <f t="shared" ref="H2508:H2549" si="81">IF(C2508&lt;1994,1,IF(C2508&lt;2004,($AC$3+$AD$3*(F2508/10000))/($E$3+$F$3*(F2508/10000)),IF(C2508&lt;2008,($AC$4+$AD$4*(F2508/10000))/($E$4+$F$4*(F2508/10000)),IF(C2508&lt;2011,($AC$5+$AD$5*(F2508/10000))/($E$5+$F$5*(F2508/10000)),IF(C2508&lt;2014,($AC$6+$AD$6*(F2508/10000))/($E$6+$F$6*(F2508/10000)),($AC$7+$AD$7*(F2508/10000))/($E$7+$F$7*(F2508/10000)))))))</f>
        <v>0.7798650764381313</v>
      </c>
      <c r="J2508" s="13"/>
      <c r="N2508" s="37"/>
      <c r="O2508" s="36"/>
    </row>
    <row r="2509" spans="1:15" ht="13.7" customHeight="1" x14ac:dyDescent="0.25">
      <c r="A2509" s="85">
        <f>'EMFAC2017EI-2011Class'!B6090</f>
        <v>2024</v>
      </c>
      <c r="B2509" s="86" t="str">
        <f>'EMFAC2017EI-2011Class'!C6090</f>
        <v>T6 SBUS</v>
      </c>
      <c r="C2509" s="85">
        <f>'EMFAC2017EI-2011Class'!D6090</f>
        <v>2007</v>
      </c>
      <c r="D2509" s="85">
        <f>'EMFAC2017EI-2011Class'!F6090</f>
        <v>17</v>
      </c>
      <c r="E2509" s="87" t="str">
        <f t="shared" si="80"/>
        <v>T6 SBUS-17</v>
      </c>
      <c r="F2509" s="88">
        <f>VLOOKUP(E2509,HD_Odo!$C$2:$D$1381,2,FALSE)</f>
        <v>241463.4</v>
      </c>
      <c r="G2509" s="92" t="str">
        <f>'EMFAC2017EI-2011Class'!H6090</f>
        <v>2024-T6 SBUS-17</v>
      </c>
      <c r="H2509" s="70">
        <f t="shared" si="81"/>
        <v>0.87129848079039829</v>
      </c>
      <c r="J2509" s="13"/>
      <c r="N2509" s="37"/>
      <c r="O2509" s="36"/>
    </row>
    <row r="2510" spans="1:15" ht="13.7" customHeight="1" x14ac:dyDescent="0.25">
      <c r="A2510" s="85">
        <f>'EMFAC2017EI-2011Class'!B6091</f>
        <v>2024</v>
      </c>
      <c r="B2510" s="86" t="str">
        <f>'EMFAC2017EI-2011Class'!C6091</f>
        <v>T6 SBUS</v>
      </c>
      <c r="C2510" s="85">
        <f>'EMFAC2017EI-2011Class'!D6091</f>
        <v>2006</v>
      </c>
      <c r="D2510" s="85">
        <f>'EMFAC2017EI-2011Class'!F6091</f>
        <v>18</v>
      </c>
      <c r="E2510" s="87" t="str">
        <f t="shared" si="80"/>
        <v>T6 SBUS-18</v>
      </c>
      <c r="F2510" s="88">
        <f>VLOOKUP(E2510,HD_Odo!$C$2:$D$1381,2,FALSE)</f>
        <v>253223.6</v>
      </c>
      <c r="G2510" s="92" t="str">
        <f>'EMFAC2017EI-2011Class'!H6091</f>
        <v>2024-T6 SBUS-18</v>
      </c>
      <c r="H2510" s="70">
        <f t="shared" si="81"/>
        <v>0.86812045964628737</v>
      </c>
      <c r="J2510" s="13"/>
      <c r="N2510" s="37"/>
      <c r="O2510" s="36"/>
    </row>
    <row r="2511" spans="1:15" ht="13.7" customHeight="1" x14ac:dyDescent="0.25">
      <c r="A2511" s="85">
        <f>'EMFAC2017EI-2011Class'!B6092</f>
        <v>2024</v>
      </c>
      <c r="B2511" s="86" t="str">
        <f>'EMFAC2017EI-2011Class'!C6092</f>
        <v>T6 SBUS</v>
      </c>
      <c r="C2511" s="85">
        <f>'EMFAC2017EI-2011Class'!D6092</f>
        <v>2005</v>
      </c>
      <c r="D2511" s="85">
        <f>'EMFAC2017EI-2011Class'!F6092</f>
        <v>19</v>
      </c>
      <c r="E2511" s="87" t="str">
        <f t="shared" si="80"/>
        <v>T6 SBUS-19</v>
      </c>
      <c r="F2511" s="88">
        <f>VLOOKUP(E2511,HD_Odo!$C$2:$D$1381,2,FALSE)</f>
        <v>264844.42</v>
      </c>
      <c r="G2511" s="92" t="str">
        <f>'EMFAC2017EI-2011Class'!H6092</f>
        <v>2024-T6 SBUS-19</v>
      </c>
      <c r="H2511" s="70">
        <f t="shared" si="81"/>
        <v>0.86511989099128261</v>
      </c>
      <c r="J2511" s="13"/>
      <c r="N2511" s="37"/>
      <c r="O2511" s="36"/>
    </row>
    <row r="2512" spans="1:15" ht="13.7" customHeight="1" x14ac:dyDescent="0.25">
      <c r="A2512" s="85">
        <f>'EMFAC2017EI-2011Class'!B6093</f>
        <v>2024</v>
      </c>
      <c r="B2512" s="86" t="str">
        <f>'EMFAC2017EI-2011Class'!C6093</f>
        <v>T6 SBUS</v>
      </c>
      <c r="C2512" s="85">
        <f>'EMFAC2017EI-2011Class'!D6093</f>
        <v>2004</v>
      </c>
      <c r="D2512" s="85">
        <f>'EMFAC2017EI-2011Class'!F6093</f>
        <v>20</v>
      </c>
      <c r="E2512" s="87" t="str">
        <f t="shared" si="80"/>
        <v>T6 SBUS-20</v>
      </c>
      <c r="F2512" s="88">
        <f>VLOOKUP(E2512,HD_Odo!$C$2:$D$1381,2,FALSE)</f>
        <v>276325.86</v>
      </c>
      <c r="G2512" s="92" t="str">
        <f>'EMFAC2017EI-2011Class'!H6093</f>
        <v>2024-T6 SBUS-20</v>
      </c>
      <c r="H2512" s="70">
        <f t="shared" si="81"/>
        <v>0.86228291140351732</v>
      </c>
      <c r="J2512" s="13"/>
      <c r="N2512" s="37"/>
      <c r="O2512" s="36"/>
    </row>
    <row r="2513" spans="1:15" ht="13.7" customHeight="1" x14ac:dyDescent="0.25">
      <c r="A2513" s="85">
        <f>'EMFAC2017EI-2011Class'!B6094</f>
        <v>2024</v>
      </c>
      <c r="B2513" s="86" t="str">
        <f>'EMFAC2017EI-2011Class'!C6094</f>
        <v>T6 SBUS</v>
      </c>
      <c r="C2513" s="85">
        <f>'EMFAC2017EI-2011Class'!D6094</f>
        <v>2003</v>
      </c>
      <c r="D2513" s="85">
        <f>'EMFAC2017EI-2011Class'!F6094</f>
        <v>21</v>
      </c>
      <c r="E2513" s="87" t="str">
        <f t="shared" si="80"/>
        <v>T6 SBUS-21</v>
      </c>
      <c r="F2513" s="88">
        <f>VLOOKUP(E2513,HD_Odo!$C$2:$D$1381,2,FALSE)</f>
        <v>287667.92</v>
      </c>
      <c r="G2513" s="92" t="str">
        <f>'EMFAC2017EI-2011Class'!H6094</f>
        <v>2024-T6 SBUS-21</v>
      </c>
      <c r="H2513" s="70">
        <f t="shared" si="81"/>
        <v>0.91278647907475663</v>
      </c>
      <c r="J2513" s="13"/>
      <c r="N2513" s="37"/>
      <c r="O2513" s="36"/>
    </row>
    <row r="2514" spans="1:15" ht="13.7" customHeight="1" x14ac:dyDescent="0.25">
      <c r="A2514" s="85">
        <f>'EMFAC2017EI-2011Class'!B6095</f>
        <v>2024</v>
      </c>
      <c r="B2514" s="86" t="str">
        <f>'EMFAC2017EI-2011Class'!C6095</f>
        <v>T6 SBUS</v>
      </c>
      <c r="C2514" s="85">
        <f>'EMFAC2017EI-2011Class'!D6095</f>
        <v>2002</v>
      </c>
      <c r="D2514" s="85">
        <f>'EMFAC2017EI-2011Class'!F6095</f>
        <v>22</v>
      </c>
      <c r="E2514" s="87" t="str">
        <f t="shared" si="80"/>
        <v>T6 SBUS-22</v>
      </c>
      <c r="F2514" s="88">
        <f>VLOOKUP(E2514,HD_Odo!$C$2:$D$1381,2,FALSE)</f>
        <v>298870.59000000003</v>
      </c>
      <c r="G2514" s="92" t="str">
        <f>'EMFAC2017EI-2011Class'!H6095</f>
        <v>2024-T6 SBUS-22</v>
      </c>
      <c r="H2514" s="70">
        <f t="shared" si="81"/>
        <v>0.91131325435700039</v>
      </c>
      <c r="J2514" s="13"/>
      <c r="N2514" s="37"/>
      <c r="O2514" s="36"/>
    </row>
    <row r="2515" spans="1:15" ht="13.7" customHeight="1" x14ac:dyDescent="0.25">
      <c r="A2515" s="85">
        <f>'EMFAC2017EI-2011Class'!B6096</f>
        <v>2024</v>
      </c>
      <c r="B2515" s="86" t="str">
        <f>'EMFAC2017EI-2011Class'!C6096</f>
        <v>T6 SBUS</v>
      </c>
      <c r="C2515" s="85">
        <f>'EMFAC2017EI-2011Class'!D6096</f>
        <v>2001</v>
      </c>
      <c r="D2515" s="85">
        <f>'EMFAC2017EI-2011Class'!F6096</f>
        <v>23</v>
      </c>
      <c r="E2515" s="87" t="str">
        <f t="shared" si="80"/>
        <v>T6 SBUS-23</v>
      </c>
      <c r="F2515" s="88">
        <f>VLOOKUP(E2515,HD_Odo!$C$2:$D$1381,2,FALSE)</f>
        <v>309933.88</v>
      </c>
      <c r="G2515" s="92" t="str">
        <f>'EMFAC2017EI-2011Class'!H6096</f>
        <v>2024-T6 SBUS-23</v>
      </c>
      <c r="H2515" s="70">
        <f t="shared" si="81"/>
        <v>0.90991847327357234</v>
      </c>
      <c r="J2515" s="13"/>
      <c r="N2515" s="37"/>
      <c r="O2515" s="36"/>
    </row>
    <row r="2516" spans="1:15" ht="13.7" customHeight="1" x14ac:dyDescent="0.25">
      <c r="A2516" s="85">
        <f>'EMFAC2017EI-2011Class'!B6097</f>
        <v>2024</v>
      </c>
      <c r="B2516" s="86" t="str">
        <f>'EMFAC2017EI-2011Class'!C6097</f>
        <v>T6 SBUS</v>
      </c>
      <c r="C2516" s="85">
        <f>'EMFAC2017EI-2011Class'!D6097</f>
        <v>2000</v>
      </c>
      <c r="D2516" s="85">
        <f>'EMFAC2017EI-2011Class'!F6097</f>
        <v>24</v>
      </c>
      <c r="E2516" s="87" t="str">
        <f t="shared" si="80"/>
        <v>T6 SBUS-24</v>
      </c>
      <c r="F2516" s="88">
        <f>VLOOKUP(E2516,HD_Odo!$C$2:$D$1381,2,FALSE)</f>
        <v>320857.78999999998</v>
      </c>
      <c r="G2516" s="92" t="str">
        <f>'EMFAC2017EI-2011Class'!H6097</f>
        <v>2024-T6 SBUS-24</v>
      </c>
      <c r="H2516" s="70">
        <f t="shared" si="81"/>
        <v>0.9085963397193344</v>
      </c>
      <c r="J2516" s="13"/>
      <c r="N2516" s="37"/>
      <c r="O2516" s="36"/>
    </row>
    <row r="2517" spans="1:15" ht="13.7" customHeight="1" x14ac:dyDescent="0.25">
      <c r="A2517" s="85">
        <f>'EMFAC2017EI-2011Class'!B6098</f>
        <v>2024</v>
      </c>
      <c r="B2517" s="86" t="str">
        <f>'EMFAC2017EI-2011Class'!C6098</f>
        <v>T6 SBUS</v>
      </c>
      <c r="C2517" s="85">
        <f>'EMFAC2017EI-2011Class'!D6098</f>
        <v>1999</v>
      </c>
      <c r="D2517" s="85">
        <f>'EMFAC2017EI-2011Class'!F6098</f>
        <v>25</v>
      </c>
      <c r="E2517" s="87" t="str">
        <f t="shared" si="80"/>
        <v>T6 SBUS-25</v>
      </c>
      <c r="F2517" s="88">
        <f>VLOOKUP(E2517,HD_Odo!$C$2:$D$1381,2,FALSE)</f>
        <v>331642.32</v>
      </c>
      <c r="G2517" s="92" t="str">
        <f>'EMFAC2017EI-2011Class'!H6098</f>
        <v>2024-T6 SBUS-25</v>
      </c>
      <c r="H2517" s="70">
        <f t="shared" si="81"/>
        <v>0.90734162062492052</v>
      </c>
      <c r="J2517" s="13"/>
      <c r="N2517" s="37"/>
      <c r="O2517" s="36"/>
    </row>
    <row r="2518" spans="1:15" ht="13.7" customHeight="1" x14ac:dyDescent="0.25">
      <c r="A2518" s="85">
        <f>'EMFAC2017EI-2011Class'!B6099</f>
        <v>2024</v>
      </c>
      <c r="B2518" s="86" t="str">
        <f>'EMFAC2017EI-2011Class'!C6099</f>
        <v>T6 SBUS</v>
      </c>
      <c r="C2518" s="85">
        <f>'EMFAC2017EI-2011Class'!D6099</f>
        <v>1998</v>
      </c>
      <c r="D2518" s="85">
        <f>'EMFAC2017EI-2011Class'!F6099</f>
        <v>26</v>
      </c>
      <c r="E2518" s="87" t="str">
        <f t="shared" si="80"/>
        <v>T6 SBUS-26</v>
      </c>
      <c r="F2518" s="88">
        <f>VLOOKUP(E2518,HD_Odo!$C$2:$D$1381,2,FALSE)</f>
        <v>342287.47</v>
      </c>
      <c r="G2518" s="92" t="str">
        <f>'EMFAC2017EI-2011Class'!H6099</f>
        <v>2024-T6 SBUS-26</v>
      </c>
      <c r="H2518" s="70">
        <f t="shared" si="81"/>
        <v>0.90614957935297202</v>
      </c>
      <c r="J2518" s="13"/>
      <c r="N2518" s="37"/>
      <c r="O2518" s="36"/>
    </row>
    <row r="2519" spans="1:15" ht="13.7" customHeight="1" x14ac:dyDescent="0.25">
      <c r="A2519" s="85">
        <f>'EMFAC2017EI-2011Class'!B6100</f>
        <v>2024</v>
      </c>
      <c r="B2519" s="86" t="str">
        <f>'EMFAC2017EI-2011Class'!C6100</f>
        <v>T6 SBUS</v>
      </c>
      <c r="C2519" s="85">
        <f>'EMFAC2017EI-2011Class'!D6100</f>
        <v>1997</v>
      </c>
      <c r="D2519" s="85">
        <f>'EMFAC2017EI-2011Class'!F6100</f>
        <v>27</v>
      </c>
      <c r="E2519" s="87" t="str">
        <f t="shared" si="80"/>
        <v>T6 SBUS-27</v>
      </c>
      <c r="F2519" s="88">
        <f>VLOOKUP(E2519,HD_Odo!$C$2:$D$1381,2,FALSE)</f>
        <v>352793.23</v>
      </c>
      <c r="G2519" s="92" t="str">
        <f>'EMFAC2017EI-2011Class'!H6100</f>
        <v>2024-T6 SBUS-27</v>
      </c>
      <c r="H2519" s="70">
        <f t="shared" si="81"/>
        <v>0.90501591939425852</v>
      </c>
      <c r="J2519" s="13"/>
      <c r="N2519" s="37"/>
      <c r="O2519" s="36"/>
    </row>
    <row r="2520" spans="1:15" ht="13.7" customHeight="1" x14ac:dyDescent="0.25">
      <c r="A2520" s="85">
        <f>'EMFAC2017EI-2011Class'!B6101</f>
        <v>2024</v>
      </c>
      <c r="B2520" s="86" t="str">
        <f>'EMFAC2017EI-2011Class'!C6101</f>
        <v>T6 SBUS</v>
      </c>
      <c r="C2520" s="85">
        <f>'EMFAC2017EI-2011Class'!D6101</f>
        <v>1996</v>
      </c>
      <c r="D2520" s="85">
        <f>'EMFAC2017EI-2011Class'!F6101</f>
        <v>28</v>
      </c>
      <c r="E2520" s="87" t="str">
        <f t="shared" si="80"/>
        <v>T6 SBUS-28</v>
      </c>
      <c r="F2520" s="88">
        <f>VLOOKUP(E2520,HD_Odo!$C$2:$D$1381,2,FALSE)</f>
        <v>363159.61</v>
      </c>
      <c r="G2520" s="92" t="str">
        <f>'EMFAC2017EI-2011Class'!H6101</f>
        <v>2024-T6 SBUS-28</v>
      </c>
      <c r="H2520" s="70">
        <f t="shared" si="81"/>
        <v>0.90393673153047882</v>
      </c>
      <c r="J2520" s="13"/>
      <c r="N2520" s="37"/>
      <c r="O2520" s="36"/>
    </row>
    <row r="2521" spans="1:15" ht="13.7" customHeight="1" x14ac:dyDescent="0.25">
      <c r="A2521" s="85">
        <f>'EMFAC2017EI-2011Class'!B6102</f>
        <v>2024</v>
      </c>
      <c r="B2521" s="86" t="str">
        <f>'EMFAC2017EI-2011Class'!C6102</f>
        <v>T6 SBUS</v>
      </c>
      <c r="C2521" s="85">
        <f>'EMFAC2017EI-2011Class'!D6102</f>
        <v>1995</v>
      </c>
      <c r="D2521" s="85">
        <f>'EMFAC2017EI-2011Class'!F6102</f>
        <v>29</v>
      </c>
      <c r="E2521" s="87" t="str">
        <f t="shared" si="80"/>
        <v>T6 SBUS-29</v>
      </c>
      <c r="F2521" s="88">
        <f>VLOOKUP(E2521,HD_Odo!$C$2:$D$1381,2,FALSE)</f>
        <v>373386.61</v>
      </c>
      <c r="G2521" s="92" t="str">
        <f>'EMFAC2017EI-2011Class'!H6102</f>
        <v>2024-T6 SBUS-29</v>
      </c>
      <c r="H2521" s="70">
        <f t="shared" si="81"/>
        <v>0.90290845415769461</v>
      </c>
      <c r="J2521" s="13"/>
      <c r="N2521" s="37"/>
      <c r="O2521" s="36"/>
    </row>
    <row r="2522" spans="1:15" ht="13.7" customHeight="1" x14ac:dyDescent="0.25">
      <c r="A2522" s="85">
        <f>'EMFAC2017EI-2011Class'!B6103</f>
        <v>2024</v>
      </c>
      <c r="B2522" s="86" t="str">
        <f>'EMFAC2017EI-2011Class'!C6103</f>
        <v>T6 SBUS</v>
      </c>
      <c r="C2522" s="85">
        <f>'EMFAC2017EI-2011Class'!D6103</f>
        <v>1994</v>
      </c>
      <c r="D2522" s="85">
        <f>'EMFAC2017EI-2011Class'!F6103</f>
        <v>30</v>
      </c>
      <c r="E2522" s="87" t="str">
        <f t="shared" si="80"/>
        <v>T6 SBUS-30</v>
      </c>
      <c r="F2522" s="88">
        <f>VLOOKUP(E2522,HD_Odo!$C$2:$D$1381,2,FALSE)</f>
        <v>383474.23</v>
      </c>
      <c r="G2522" s="92" t="str">
        <f>'EMFAC2017EI-2011Class'!H6103</f>
        <v>2024-T6 SBUS-30</v>
      </c>
      <c r="H2522" s="70">
        <f t="shared" si="81"/>
        <v>0.90192783471613558</v>
      </c>
      <c r="J2522" s="13"/>
      <c r="N2522" s="37"/>
      <c r="O2522" s="36"/>
    </row>
    <row r="2523" spans="1:15" ht="13.7" customHeight="1" x14ac:dyDescent="0.25">
      <c r="A2523" s="85">
        <f>'EMFAC2017EI-2011Class'!B6104</f>
        <v>2024</v>
      </c>
      <c r="B2523" s="86" t="str">
        <f>'EMFAC2017EI-2011Class'!C6104</f>
        <v>T6 SBUS</v>
      </c>
      <c r="C2523" s="85">
        <f>'EMFAC2017EI-2011Class'!D6104</f>
        <v>1993</v>
      </c>
      <c r="D2523" s="85">
        <f>'EMFAC2017EI-2011Class'!F6104</f>
        <v>31</v>
      </c>
      <c r="E2523" s="87" t="str">
        <f t="shared" si="80"/>
        <v>T6 SBUS-31</v>
      </c>
      <c r="F2523" s="88">
        <f>VLOOKUP(E2523,HD_Odo!$C$2:$D$1381,2,FALSE)</f>
        <v>393422.46799999999</v>
      </c>
      <c r="G2523" s="92" t="str">
        <f>'EMFAC2017EI-2011Class'!H6104</f>
        <v>2024-T6 SBUS-31</v>
      </c>
      <c r="H2523" s="70">
        <f t="shared" si="81"/>
        <v>1</v>
      </c>
      <c r="J2523" s="13"/>
      <c r="N2523" s="37"/>
      <c r="O2523" s="36"/>
    </row>
    <row r="2524" spans="1:15" ht="13.7" customHeight="1" x14ac:dyDescent="0.25">
      <c r="A2524" s="85">
        <f>'EMFAC2017EI-2011Class'!B6105</f>
        <v>2024</v>
      </c>
      <c r="B2524" s="86" t="str">
        <f>'EMFAC2017EI-2011Class'!C6105</f>
        <v>T6 SBUS</v>
      </c>
      <c r="C2524" s="85">
        <f>'EMFAC2017EI-2011Class'!D6105</f>
        <v>1992</v>
      </c>
      <c r="D2524" s="85">
        <f>'EMFAC2017EI-2011Class'!F6105</f>
        <v>32</v>
      </c>
      <c r="E2524" s="87" t="str">
        <f t="shared" si="80"/>
        <v>T6 SBUS-32</v>
      </c>
      <c r="F2524" s="88">
        <f>VLOOKUP(E2524,HD_Odo!$C$2:$D$1381,2,FALSE)</f>
        <v>400000</v>
      </c>
      <c r="G2524" s="92" t="str">
        <f>'EMFAC2017EI-2011Class'!H6105</f>
        <v>2024-T6 SBUS-32</v>
      </c>
      <c r="H2524" s="70">
        <f t="shared" si="81"/>
        <v>1</v>
      </c>
      <c r="J2524" s="13"/>
      <c r="N2524" s="37"/>
      <c r="O2524" s="36"/>
    </row>
    <row r="2525" spans="1:15" ht="13.7" customHeight="1" x14ac:dyDescent="0.25">
      <c r="A2525" s="85">
        <f>'EMFAC2017EI-2011Class'!B6106</f>
        <v>2024</v>
      </c>
      <c r="B2525" s="86" t="str">
        <f>'EMFAC2017EI-2011Class'!C6106</f>
        <v>T6 SBUS</v>
      </c>
      <c r="C2525" s="85">
        <f>'EMFAC2017EI-2011Class'!D6106</f>
        <v>1991</v>
      </c>
      <c r="D2525" s="85">
        <f>'EMFAC2017EI-2011Class'!F6106</f>
        <v>33</v>
      </c>
      <c r="E2525" s="87" t="str">
        <f t="shared" si="80"/>
        <v>T6 SBUS-33</v>
      </c>
      <c r="F2525" s="88">
        <f>VLOOKUP(E2525,HD_Odo!$C$2:$D$1381,2,FALSE)</f>
        <v>400000</v>
      </c>
      <c r="G2525" s="92" t="str">
        <f>'EMFAC2017EI-2011Class'!H6106</f>
        <v>2024-T6 SBUS-33</v>
      </c>
      <c r="H2525" s="70">
        <f t="shared" si="81"/>
        <v>1</v>
      </c>
      <c r="J2525" s="13"/>
      <c r="N2525" s="37"/>
      <c r="O2525" s="36"/>
    </row>
    <row r="2526" spans="1:15" ht="13.7" customHeight="1" x14ac:dyDescent="0.25">
      <c r="A2526" s="85">
        <f>'EMFAC2017EI-2011Class'!B6107</f>
        <v>2024</v>
      </c>
      <c r="B2526" s="86" t="str">
        <f>'EMFAC2017EI-2011Class'!C6107</f>
        <v>T6 SBUS</v>
      </c>
      <c r="C2526" s="85">
        <f>'EMFAC2017EI-2011Class'!D6107</f>
        <v>1990</v>
      </c>
      <c r="D2526" s="85">
        <f>'EMFAC2017EI-2011Class'!F6107</f>
        <v>34</v>
      </c>
      <c r="E2526" s="87" t="str">
        <f t="shared" si="80"/>
        <v>T6 SBUS-34</v>
      </c>
      <c r="F2526" s="88">
        <f>VLOOKUP(E2526,HD_Odo!$C$2:$D$1381,2,FALSE)</f>
        <v>400000</v>
      </c>
      <c r="G2526" s="92" t="str">
        <f>'EMFAC2017EI-2011Class'!H6107</f>
        <v>2024-T6 SBUS-34</v>
      </c>
      <c r="H2526" s="70">
        <f t="shared" si="81"/>
        <v>1</v>
      </c>
      <c r="J2526" s="13"/>
      <c r="N2526" s="37"/>
      <c r="O2526" s="36"/>
    </row>
    <row r="2527" spans="1:15" ht="13.7" customHeight="1" x14ac:dyDescent="0.25">
      <c r="A2527" s="85">
        <f>'EMFAC2017EI-2011Class'!B6108</f>
        <v>2024</v>
      </c>
      <c r="B2527" s="86" t="str">
        <f>'EMFAC2017EI-2011Class'!C6108</f>
        <v>T6 SBUS</v>
      </c>
      <c r="C2527" s="85">
        <f>'EMFAC2017EI-2011Class'!D6108</f>
        <v>1989</v>
      </c>
      <c r="D2527" s="85">
        <f>'EMFAC2017EI-2011Class'!F6108</f>
        <v>35</v>
      </c>
      <c r="E2527" s="87" t="str">
        <f t="shared" si="80"/>
        <v>T6 SBUS-35</v>
      </c>
      <c r="F2527" s="88">
        <f>VLOOKUP(E2527,HD_Odo!$C$2:$D$1381,2,FALSE)</f>
        <v>400000</v>
      </c>
      <c r="G2527" s="92" t="str">
        <f>'EMFAC2017EI-2011Class'!H6108</f>
        <v>2024-T6 SBUS-35</v>
      </c>
      <c r="H2527" s="70">
        <f t="shared" si="81"/>
        <v>1</v>
      </c>
      <c r="J2527" s="13"/>
      <c r="N2527" s="37"/>
      <c r="O2527" s="36"/>
    </row>
    <row r="2528" spans="1:15" ht="13.7" customHeight="1" x14ac:dyDescent="0.25">
      <c r="A2528" s="85">
        <f>'EMFAC2017EI-2011Class'!B6109</f>
        <v>2024</v>
      </c>
      <c r="B2528" s="86" t="str">
        <f>'EMFAC2017EI-2011Class'!C6109</f>
        <v>T6 SBUS</v>
      </c>
      <c r="C2528" s="85">
        <f>'EMFAC2017EI-2011Class'!D6109</f>
        <v>1988</v>
      </c>
      <c r="D2528" s="85">
        <f>'EMFAC2017EI-2011Class'!F6109</f>
        <v>36</v>
      </c>
      <c r="E2528" s="87" t="str">
        <f t="shared" si="80"/>
        <v>T6 SBUS-36</v>
      </c>
      <c r="F2528" s="88">
        <f>VLOOKUP(E2528,HD_Odo!$C$2:$D$1381,2,FALSE)</f>
        <v>400000</v>
      </c>
      <c r="G2528" s="92" t="str">
        <f>'EMFAC2017EI-2011Class'!H6109</f>
        <v>2024-T6 SBUS-36</v>
      </c>
      <c r="H2528" s="70">
        <f t="shared" si="81"/>
        <v>1</v>
      </c>
      <c r="J2528" s="13"/>
      <c r="N2528" s="37"/>
      <c r="O2528" s="36"/>
    </row>
    <row r="2529" spans="1:15" ht="13.7" customHeight="1" x14ac:dyDescent="0.25">
      <c r="A2529" s="85">
        <f>'EMFAC2017EI-2011Class'!B6110</f>
        <v>2024</v>
      </c>
      <c r="B2529" s="86" t="str">
        <f>'EMFAC2017EI-2011Class'!C6110</f>
        <v>T6 SBUS</v>
      </c>
      <c r="C2529" s="85">
        <f>'EMFAC2017EI-2011Class'!D6110</f>
        <v>1987</v>
      </c>
      <c r="D2529" s="85">
        <f>'EMFAC2017EI-2011Class'!F6110</f>
        <v>37</v>
      </c>
      <c r="E2529" s="87" t="str">
        <f t="shared" si="80"/>
        <v>T6 SBUS-37</v>
      </c>
      <c r="F2529" s="88">
        <f>VLOOKUP(E2529,HD_Odo!$C$2:$D$1381,2,FALSE)</f>
        <v>400000</v>
      </c>
      <c r="G2529" s="92" t="str">
        <f>'EMFAC2017EI-2011Class'!H6110</f>
        <v>2024-T6 SBUS-37</v>
      </c>
      <c r="H2529" s="70">
        <f t="shared" si="81"/>
        <v>1</v>
      </c>
      <c r="J2529" s="13"/>
      <c r="N2529" s="37"/>
      <c r="O2529" s="36"/>
    </row>
    <row r="2530" spans="1:15" ht="13.7" customHeight="1" x14ac:dyDescent="0.25">
      <c r="A2530" s="85">
        <f>'EMFAC2017EI-2011Class'!B6111</f>
        <v>2024</v>
      </c>
      <c r="B2530" s="86" t="str">
        <f>'EMFAC2017EI-2011Class'!C6111</f>
        <v>T6 SBUS</v>
      </c>
      <c r="C2530" s="85">
        <f>'EMFAC2017EI-2011Class'!D6111</f>
        <v>1986</v>
      </c>
      <c r="D2530" s="85">
        <f>'EMFAC2017EI-2011Class'!F6111</f>
        <v>38</v>
      </c>
      <c r="E2530" s="87" t="str">
        <f t="shared" si="80"/>
        <v>T6 SBUS-38</v>
      </c>
      <c r="F2530" s="88">
        <f>VLOOKUP(E2530,HD_Odo!$C$2:$D$1381,2,FALSE)</f>
        <v>400000</v>
      </c>
      <c r="G2530" s="92" t="str">
        <f>'EMFAC2017EI-2011Class'!H6111</f>
        <v>2024-T6 SBUS-38</v>
      </c>
      <c r="H2530" s="70">
        <f t="shared" si="81"/>
        <v>1</v>
      </c>
      <c r="J2530" s="13"/>
      <c r="N2530" s="37"/>
      <c r="O2530" s="36"/>
    </row>
    <row r="2531" spans="1:15" ht="13.7" customHeight="1" x14ac:dyDescent="0.25">
      <c r="A2531" s="85">
        <f>'EMFAC2017EI-2011Class'!B6112</f>
        <v>2024</v>
      </c>
      <c r="B2531" s="86" t="str">
        <f>'EMFAC2017EI-2011Class'!C6112</f>
        <v>T6 SBUS</v>
      </c>
      <c r="C2531" s="85">
        <f>'EMFAC2017EI-2011Class'!D6112</f>
        <v>1985</v>
      </c>
      <c r="D2531" s="85">
        <f>'EMFAC2017EI-2011Class'!F6112</f>
        <v>39</v>
      </c>
      <c r="E2531" s="87" t="str">
        <f t="shared" si="80"/>
        <v>T6 SBUS-39</v>
      </c>
      <c r="F2531" s="88">
        <f>VLOOKUP(E2531,HD_Odo!$C$2:$D$1381,2,FALSE)</f>
        <v>400000</v>
      </c>
      <c r="G2531" s="92" t="str">
        <f>'EMFAC2017EI-2011Class'!H6112</f>
        <v>2024-T6 SBUS-39</v>
      </c>
      <c r="H2531" s="70">
        <f t="shared" si="81"/>
        <v>1</v>
      </c>
      <c r="J2531" s="13"/>
      <c r="N2531" s="37"/>
      <c r="O2531" s="36"/>
    </row>
    <row r="2532" spans="1:15" ht="13.7" customHeight="1" x14ac:dyDescent="0.25">
      <c r="A2532" s="85">
        <f>'EMFAC2017EI-2011Class'!B6113</f>
        <v>2024</v>
      </c>
      <c r="B2532" s="86" t="str">
        <f>'EMFAC2017EI-2011Class'!C6113</f>
        <v>T6 SBUS</v>
      </c>
      <c r="C2532" s="85">
        <f>'EMFAC2017EI-2011Class'!D6113</f>
        <v>1984</v>
      </c>
      <c r="D2532" s="85">
        <f>'EMFAC2017EI-2011Class'!F6113</f>
        <v>40</v>
      </c>
      <c r="E2532" s="87" t="str">
        <f t="shared" si="80"/>
        <v>T6 SBUS-40</v>
      </c>
      <c r="F2532" s="88">
        <f>VLOOKUP(E2532,HD_Odo!$C$2:$D$1381,2,FALSE)</f>
        <v>400000</v>
      </c>
      <c r="G2532" s="92" t="str">
        <f>'EMFAC2017EI-2011Class'!H6113</f>
        <v>2024-T6 SBUS-40</v>
      </c>
      <c r="H2532" s="70">
        <f t="shared" si="81"/>
        <v>1</v>
      </c>
      <c r="J2532" s="13"/>
      <c r="N2532" s="37"/>
      <c r="O2532" s="36"/>
    </row>
    <row r="2533" spans="1:15" ht="13.7" customHeight="1" x14ac:dyDescent="0.25">
      <c r="A2533" s="85">
        <f>'EMFAC2017EI-2011Class'!B6114</f>
        <v>2024</v>
      </c>
      <c r="B2533" s="86" t="str">
        <f>'EMFAC2017EI-2011Class'!C6114</f>
        <v>T6 SBUS</v>
      </c>
      <c r="C2533" s="85">
        <f>'EMFAC2017EI-2011Class'!D6114</f>
        <v>1983</v>
      </c>
      <c r="D2533" s="85">
        <f>'EMFAC2017EI-2011Class'!F6114</f>
        <v>41</v>
      </c>
      <c r="E2533" s="87" t="str">
        <f t="shared" si="80"/>
        <v>T6 SBUS-41</v>
      </c>
      <c r="F2533" s="88">
        <f>VLOOKUP(E2533,HD_Odo!$C$2:$D$1381,2,FALSE)</f>
        <v>400000</v>
      </c>
      <c r="G2533" s="92" t="str">
        <f>'EMFAC2017EI-2011Class'!H6114</f>
        <v>2024-T6 SBUS-41</v>
      </c>
      <c r="H2533" s="70">
        <f t="shared" si="81"/>
        <v>1</v>
      </c>
      <c r="J2533" s="13"/>
      <c r="N2533" s="37"/>
      <c r="O2533" s="36"/>
    </row>
    <row r="2534" spans="1:15" ht="13.7" customHeight="1" x14ac:dyDescent="0.25">
      <c r="A2534" s="85">
        <f>'EMFAC2017EI-2011Class'!B6115</f>
        <v>2024</v>
      </c>
      <c r="B2534" s="86" t="str">
        <f>'EMFAC2017EI-2011Class'!C6115</f>
        <v>T6 SBUS</v>
      </c>
      <c r="C2534" s="85">
        <f>'EMFAC2017EI-2011Class'!D6115</f>
        <v>1982</v>
      </c>
      <c r="D2534" s="85">
        <f>'EMFAC2017EI-2011Class'!F6115</f>
        <v>42</v>
      </c>
      <c r="E2534" s="87" t="str">
        <f t="shared" si="80"/>
        <v>T6 SBUS-42</v>
      </c>
      <c r="F2534" s="88">
        <f>VLOOKUP(E2534,HD_Odo!$C$2:$D$1381,2,FALSE)</f>
        <v>400000</v>
      </c>
      <c r="G2534" s="92" t="str">
        <f>'EMFAC2017EI-2011Class'!H6115</f>
        <v>2024-T6 SBUS-42</v>
      </c>
      <c r="H2534" s="70">
        <f t="shared" si="81"/>
        <v>1</v>
      </c>
      <c r="J2534" s="13"/>
      <c r="N2534" s="37"/>
      <c r="O2534" s="36"/>
    </row>
    <row r="2535" spans="1:15" ht="13.7" customHeight="1" x14ac:dyDescent="0.25">
      <c r="A2535" s="85">
        <f>'EMFAC2017EI-2011Class'!B6116</f>
        <v>2024</v>
      </c>
      <c r="B2535" s="86" t="str">
        <f>'EMFAC2017EI-2011Class'!C6116</f>
        <v>T6 SBUS</v>
      </c>
      <c r="C2535" s="85">
        <f>'EMFAC2017EI-2011Class'!D6116</f>
        <v>1981</v>
      </c>
      <c r="D2535" s="85">
        <f>'EMFAC2017EI-2011Class'!F6116</f>
        <v>43</v>
      </c>
      <c r="E2535" s="87" t="str">
        <f t="shared" si="80"/>
        <v>T6 SBUS-43</v>
      </c>
      <c r="F2535" s="88">
        <f>VLOOKUP(E2535,HD_Odo!$C$2:$D$1381,2,FALSE)</f>
        <v>400000</v>
      </c>
      <c r="G2535" s="92" t="str">
        <f>'EMFAC2017EI-2011Class'!H6116</f>
        <v>2024-T6 SBUS-43</v>
      </c>
      <c r="H2535" s="70">
        <f t="shared" si="81"/>
        <v>1</v>
      </c>
      <c r="J2535" s="13"/>
      <c r="N2535" s="37"/>
      <c r="O2535" s="36"/>
    </row>
    <row r="2536" spans="1:15" ht="13.7" customHeight="1" x14ac:dyDescent="0.25">
      <c r="A2536" s="85">
        <f>'EMFAC2017EI-2011Class'!B6117</f>
        <v>2024</v>
      </c>
      <c r="B2536" s="86" t="str">
        <f>'EMFAC2017EI-2011Class'!C6117</f>
        <v>T6 Utility</v>
      </c>
      <c r="C2536" s="85">
        <f>'EMFAC2017EI-2011Class'!D6117</f>
        <v>2025</v>
      </c>
      <c r="D2536" s="85">
        <f>'EMFAC2017EI-2011Class'!F6117</f>
        <v>-1</v>
      </c>
      <c r="E2536" s="87" t="str">
        <f t="shared" si="80"/>
        <v>T6 Utility--1</v>
      </c>
      <c r="F2536" s="88">
        <f>VLOOKUP(E2536,HD_Odo!$C$2:$D$1381,2,FALSE)</f>
        <v>0</v>
      </c>
      <c r="G2536" s="92" t="str">
        <f>'EMFAC2017EI-2011Class'!H6117</f>
        <v>2024-T6 Utility--1</v>
      </c>
      <c r="H2536" s="70">
        <f t="shared" si="81"/>
        <v>1</v>
      </c>
      <c r="J2536" s="13"/>
      <c r="N2536" s="37"/>
      <c r="O2536" s="36"/>
    </row>
    <row r="2537" spans="1:15" ht="13.7" customHeight="1" x14ac:dyDescent="0.25">
      <c r="A2537" s="85">
        <f>'EMFAC2017EI-2011Class'!B6118</f>
        <v>2024</v>
      </c>
      <c r="B2537" s="86" t="str">
        <f>'EMFAC2017EI-2011Class'!C6118</f>
        <v>T6 Utility</v>
      </c>
      <c r="C2537" s="85">
        <f>'EMFAC2017EI-2011Class'!D6118</f>
        <v>2024</v>
      </c>
      <c r="D2537" s="85">
        <f>'EMFAC2017EI-2011Class'!F6118</f>
        <v>0</v>
      </c>
      <c r="E2537" s="87" t="str">
        <f t="shared" si="80"/>
        <v>T6 Utility-0</v>
      </c>
      <c r="F2537" s="88">
        <f>VLOOKUP(E2537,HD_Odo!$C$2:$D$1381,2,FALSE)</f>
        <v>7122</v>
      </c>
      <c r="G2537" s="92" t="str">
        <f>'EMFAC2017EI-2011Class'!H6118</f>
        <v>2024-T6 Utility-0</v>
      </c>
      <c r="H2537" s="70">
        <f t="shared" si="81"/>
        <v>0.98088171235532418</v>
      </c>
      <c r="J2537" s="13"/>
      <c r="N2537" s="37"/>
      <c r="O2537" s="36"/>
    </row>
    <row r="2538" spans="1:15" ht="13.7" customHeight="1" x14ac:dyDescent="0.25">
      <c r="A2538" s="85">
        <f>'EMFAC2017EI-2011Class'!B6119</f>
        <v>2024</v>
      </c>
      <c r="B2538" s="86" t="str">
        <f>'EMFAC2017EI-2011Class'!C6119</f>
        <v>T6 Utility</v>
      </c>
      <c r="C2538" s="85">
        <f>'EMFAC2017EI-2011Class'!D6119</f>
        <v>2023</v>
      </c>
      <c r="D2538" s="85">
        <f>'EMFAC2017EI-2011Class'!F6119</f>
        <v>1</v>
      </c>
      <c r="E2538" s="87" t="str">
        <f t="shared" si="80"/>
        <v>T6 Utility-1</v>
      </c>
      <c r="F2538" s="88">
        <f>VLOOKUP(E2538,HD_Odo!$C$2:$D$1381,2,FALSE)</f>
        <v>14122</v>
      </c>
      <c r="G2538" s="92" t="str">
        <f>'EMFAC2017EI-2011Class'!H6119</f>
        <v>2024-T6 Utility-1</v>
      </c>
      <c r="H2538" s="70">
        <f t="shared" si="81"/>
        <v>0.96389054124225804</v>
      </c>
      <c r="J2538" s="13"/>
      <c r="N2538" s="37"/>
      <c r="O2538" s="36"/>
    </row>
    <row r="2539" spans="1:15" ht="13.7" customHeight="1" x14ac:dyDescent="0.25">
      <c r="A2539" s="85">
        <f>'EMFAC2017EI-2011Class'!B6120</f>
        <v>2024</v>
      </c>
      <c r="B2539" s="86" t="str">
        <f>'EMFAC2017EI-2011Class'!C6120</f>
        <v>T6 Utility</v>
      </c>
      <c r="C2539" s="85">
        <f>'EMFAC2017EI-2011Class'!D6120</f>
        <v>2022</v>
      </c>
      <c r="D2539" s="85">
        <f>'EMFAC2017EI-2011Class'!F6120</f>
        <v>2</v>
      </c>
      <c r="E2539" s="87" t="str">
        <f t="shared" si="80"/>
        <v>T6 Utility-2</v>
      </c>
      <c r="F2539" s="88">
        <f>VLOOKUP(E2539,HD_Odo!$C$2:$D$1381,2,FALSE)</f>
        <v>21001</v>
      </c>
      <c r="G2539" s="92" t="str">
        <f>'EMFAC2017EI-2011Class'!H6120</f>
        <v>2024-T6 Utility-2</v>
      </c>
      <c r="H2539" s="70">
        <f t="shared" si="81"/>
        <v>0.94869464682135685</v>
      </c>
      <c r="J2539" s="13"/>
      <c r="N2539" s="37"/>
      <c r="O2539" s="36"/>
    </row>
    <row r="2540" spans="1:15" ht="13.7" customHeight="1" x14ac:dyDescent="0.25">
      <c r="A2540" s="85">
        <f>'EMFAC2017EI-2011Class'!B6121</f>
        <v>2024</v>
      </c>
      <c r="B2540" s="86" t="str">
        <f>'EMFAC2017EI-2011Class'!C6121</f>
        <v>T6 Utility</v>
      </c>
      <c r="C2540" s="85">
        <f>'EMFAC2017EI-2011Class'!D6121</f>
        <v>2021</v>
      </c>
      <c r="D2540" s="85">
        <f>'EMFAC2017EI-2011Class'!F6121</f>
        <v>3</v>
      </c>
      <c r="E2540" s="87" t="str">
        <f t="shared" si="80"/>
        <v>T6 Utility-3</v>
      </c>
      <c r="F2540" s="88">
        <f>VLOOKUP(E2540,HD_Odo!$C$2:$D$1381,2,FALSE)</f>
        <v>27758</v>
      </c>
      <c r="G2540" s="92" t="str">
        <f>'EMFAC2017EI-2011Class'!H6121</f>
        <v>2024-T6 Utility-3</v>
      </c>
      <c r="H2540" s="70">
        <f t="shared" si="81"/>
        <v>0.93503173749845903</v>
      </c>
      <c r="J2540" s="13"/>
      <c r="N2540" s="37"/>
      <c r="O2540" s="36"/>
    </row>
    <row r="2541" spans="1:15" ht="13.7" customHeight="1" x14ac:dyDescent="0.25">
      <c r="A2541" s="85">
        <f>'EMFAC2017EI-2011Class'!B6122</f>
        <v>2024</v>
      </c>
      <c r="B2541" s="86" t="str">
        <f>'EMFAC2017EI-2011Class'!C6122</f>
        <v>T6 Utility</v>
      </c>
      <c r="C2541" s="85">
        <f>'EMFAC2017EI-2011Class'!D6122</f>
        <v>2020</v>
      </c>
      <c r="D2541" s="85">
        <f>'EMFAC2017EI-2011Class'!F6122</f>
        <v>4</v>
      </c>
      <c r="E2541" s="87" t="str">
        <f t="shared" si="80"/>
        <v>T6 Utility-4</v>
      </c>
      <c r="F2541" s="88">
        <f>VLOOKUP(E2541,HD_Odo!$C$2:$D$1381,2,FALSE)</f>
        <v>34394</v>
      </c>
      <c r="G2541" s="92" t="str">
        <f>'EMFAC2017EI-2011Class'!H6122</f>
        <v>2024-T6 Utility-4</v>
      </c>
      <c r="H2541" s="70">
        <f t="shared" si="81"/>
        <v>0.92268493922602324</v>
      </c>
      <c r="J2541" s="13"/>
      <c r="N2541" s="37"/>
      <c r="O2541" s="36"/>
    </row>
    <row r="2542" spans="1:15" ht="13.7" customHeight="1" x14ac:dyDescent="0.25">
      <c r="A2542" s="85">
        <f>'EMFAC2017EI-2011Class'!B6123</f>
        <v>2024</v>
      </c>
      <c r="B2542" s="86" t="str">
        <f>'EMFAC2017EI-2011Class'!C6123</f>
        <v>T6 Utility</v>
      </c>
      <c r="C2542" s="85">
        <f>'EMFAC2017EI-2011Class'!D6123</f>
        <v>2019</v>
      </c>
      <c r="D2542" s="85">
        <f>'EMFAC2017EI-2011Class'!F6123</f>
        <v>5</v>
      </c>
      <c r="E2542" s="87" t="str">
        <f t="shared" si="80"/>
        <v>T6 Utility-5</v>
      </c>
      <c r="F2542" s="88">
        <f>VLOOKUP(E2542,HD_Odo!$C$2:$D$1381,2,FALSE)</f>
        <v>40908</v>
      </c>
      <c r="G2542" s="92" t="str">
        <f>'EMFAC2017EI-2011Class'!H6123</f>
        <v>2024-T6 Utility-5</v>
      </c>
      <c r="H2542" s="70">
        <f t="shared" si="81"/>
        <v>0.91147981386347832</v>
      </c>
      <c r="J2542" s="13"/>
      <c r="N2542" s="37"/>
      <c r="O2542" s="36"/>
    </row>
    <row r="2543" spans="1:15" ht="13.7" customHeight="1" x14ac:dyDescent="0.25">
      <c r="A2543" s="85">
        <f>'EMFAC2017EI-2011Class'!B6124</f>
        <v>2024</v>
      </c>
      <c r="B2543" s="86" t="str">
        <f>'EMFAC2017EI-2011Class'!C6124</f>
        <v>T6 Utility</v>
      </c>
      <c r="C2543" s="85">
        <f>'EMFAC2017EI-2011Class'!D6124</f>
        <v>2018</v>
      </c>
      <c r="D2543" s="85">
        <f>'EMFAC2017EI-2011Class'!F6124</f>
        <v>6</v>
      </c>
      <c r="E2543" s="87" t="str">
        <f t="shared" si="80"/>
        <v>T6 Utility-6</v>
      </c>
      <c r="F2543" s="88">
        <f>VLOOKUP(E2543,HD_Odo!$C$2:$D$1381,2,FALSE)</f>
        <v>47300</v>
      </c>
      <c r="G2543" s="92" t="str">
        <f>'EMFAC2017EI-2011Class'!H6124</f>
        <v>2024-T6 Utility-6</v>
      </c>
      <c r="H2543" s="70">
        <f t="shared" si="81"/>
        <v>0.90127014450057674</v>
      </c>
      <c r="J2543" s="13"/>
      <c r="N2543" s="37"/>
      <c r="O2543" s="36"/>
    </row>
    <row r="2544" spans="1:15" ht="13.7" customHeight="1" x14ac:dyDescent="0.25">
      <c r="A2544" s="85">
        <f>'EMFAC2017EI-2011Class'!B6125</f>
        <v>2024</v>
      </c>
      <c r="B2544" s="86" t="str">
        <f>'EMFAC2017EI-2011Class'!C6125</f>
        <v>T6 Utility</v>
      </c>
      <c r="C2544" s="85">
        <f>'EMFAC2017EI-2011Class'!D6125</f>
        <v>2017</v>
      </c>
      <c r="D2544" s="85">
        <f>'EMFAC2017EI-2011Class'!F6125</f>
        <v>7</v>
      </c>
      <c r="E2544" s="87" t="str">
        <f t="shared" si="80"/>
        <v>T6 Utility-7</v>
      </c>
      <c r="F2544" s="88">
        <f>VLOOKUP(E2544,HD_Odo!$C$2:$D$1381,2,FALSE)</f>
        <v>53571</v>
      </c>
      <c r="G2544" s="92" t="str">
        <f>'EMFAC2017EI-2011Class'!H6125</f>
        <v>2024-T6 Utility-7</v>
      </c>
      <c r="H2544" s="70">
        <f t="shared" si="81"/>
        <v>0.89193236686852118</v>
      </c>
      <c r="J2544" s="13"/>
      <c r="N2544" s="37"/>
      <c r="O2544" s="36"/>
    </row>
    <row r="2545" spans="1:15" ht="13.7" customHeight="1" x14ac:dyDescent="0.25">
      <c r="A2545" s="85">
        <f>'EMFAC2017EI-2011Class'!B6126</f>
        <v>2024</v>
      </c>
      <c r="B2545" s="86" t="str">
        <f>'EMFAC2017EI-2011Class'!C6126</f>
        <v>T6 Utility</v>
      </c>
      <c r="C2545" s="85">
        <f>'EMFAC2017EI-2011Class'!D6126</f>
        <v>2016</v>
      </c>
      <c r="D2545" s="85">
        <f>'EMFAC2017EI-2011Class'!F6126</f>
        <v>8</v>
      </c>
      <c r="E2545" s="87" t="str">
        <f t="shared" si="80"/>
        <v>T6 Utility-8</v>
      </c>
      <c r="F2545" s="88">
        <f>VLOOKUP(E2545,HD_Odo!$C$2:$D$1381,2,FALSE)</f>
        <v>59720</v>
      </c>
      <c r="G2545" s="92" t="str">
        <f>'EMFAC2017EI-2011Class'!H6126</f>
        <v>2024-T6 Utility-8</v>
      </c>
      <c r="H2545" s="70">
        <f t="shared" si="81"/>
        <v>0.88336530681259273</v>
      </c>
      <c r="J2545" s="13"/>
      <c r="N2545" s="37"/>
      <c r="O2545" s="36"/>
    </row>
    <row r="2546" spans="1:15" ht="13.7" customHeight="1" x14ac:dyDescent="0.25">
      <c r="A2546" s="85">
        <f>'EMFAC2017EI-2011Class'!B6127</f>
        <v>2024</v>
      </c>
      <c r="B2546" s="86" t="str">
        <f>'EMFAC2017EI-2011Class'!C6127</f>
        <v>T6 Utility</v>
      </c>
      <c r="C2546" s="85">
        <f>'EMFAC2017EI-2011Class'!D6127</f>
        <v>2015</v>
      </c>
      <c r="D2546" s="85">
        <f>'EMFAC2017EI-2011Class'!F6127</f>
        <v>9</v>
      </c>
      <c r="E2546" s="87" t="str">
        <f t="shared" si="80"/>
        <v>T6 Utility-9</v>
      </c>
      <c r="F2546" s="88">
        <f>VLOOKUP(E2546,HD_Odo!$C$2:$D$1381,2,FALSE)</f>
        <v>65748</v>
      </c>
      <c r="G2546" s="92" t="str">
        <f>'EMFAC2017EI-2011Class'!H6127</f>
        <v>2024-T6 Utility-9</v>
      </c>
      <c r="H2546" s="70">
        <f t="shared" si="81"/>
        <v>0.87548053023456107</v>
      </c>
      <c r="J2546" s="13"/>
      <c r="N2546" s="37"/>
      <c r="O2546" s="36"/>
    </row>
    <row r="2547" spans="1:15" ht="13.7" customHeight="1" x14ac:dyDescent="0.25">
      <c r="A2547" s="85">
        <f>'EMFAC2017EI-2011Class'!B6128</f>
        <v>2024</v>
      </c>
      <c r="B2547" s="86" t="str">
        <f>'EMFAC2017EI-2011Class'!C6128</f>
        <v>T6 Utility</v>
      </c>
      <c r="C2547" s="85">
        <f>'EMFAC2017EI-2011Class'!D6128</f>
        <v>2014</v>
      </c>
      <c r="D2547" s="85">
        <f>'EMFAC2017EI-2011Class'!F6128</f>
        <v>10</v>
      </c>
      <c r="E2547" s="87" t="str">
        <f t="shared" si="80"/>
        <v>T6 Utility-10</v>
      </c>
      <c r="F2547" s="88">
        <f>VLOOKUP(E2547,HD_Odo!$C$2:$D$1381,2,FALSE)</f>
        <v>71654</v>
      </c>
      <c r="G2547" s="92" t="str">
        <f>'EMFAC2017EI-2011Class'!H6128</f>
        <v>2024-T6 Utility-10</v>
      </c>
      <c r="H2547" s="70">
        <f t="shared" si="81"/>
        <v>0.86820508007939479</v>
      </c>
      <c r="J2547" s="13"/>
      <c r="N2547" s="37"/>
      <c r="O2547" s="36"/>
    </row>
    <row r="2548" spans="1:15" ht="13.7" customHeight="1" x14ac:dyDescent="0.25">
      <c r="A2548" s="85">
        <f>'EMFAC2017EI-2011Class'!B6129</f>
        <v>2024</v>
      </c>
      <c r="B2548" s="86" t="str">
        <f>'EMFAC2017EI-2011Class'!C6129</f>
        <v>T6 Utility</v>
      </c>
      <c r="C2548" s="85">
        <f>'EMFAC2017EI-2011Class'!D6129</f>
        <v>2013</v>
      </c>
      <c r="D2548" s="85">
        <f>'EMFAC2017EI-2011Class'!F6129</f>
        <v>11</v>
      </c>
      <c r="E2548" s="87" t="str">
        <f t="shared" si="80"/>
        <v>T6 Utility-11</v>
      </c>
      <c r="F2548" s="88">
        <f>VLOOKUP(E2548,HD_Odo!$C$2:$D$1381,2,FALSE)</f>
        <v>77438</v>
      </c>
      <c r="G2548" s="92" t="str">
        <f>'EMFAC2017EI-2011Class'!H6129</f>
        <v>2024-T6 Utility-11</v>
      </c>
      <c r="H2548" s="70">
        <f t="shared" si="81"/>
        <v>0.8237113184888718</v>
      </c>
      <c r="J2548" s="13"/>
      <c r="N2548" s="37"/>
      <c r="O2548" s="36"/>
    </row>
    <row r="2549" spans="1:15" ht="13.7" customHeight="1" x14ac:dyDescent="0.25">
      <c r="A2549" s="85">
        <f>'EMFAC2017EI-2011Class'!B6130</f>
        <v>2024</v>
      </c>
      <c r="B2549" s="86" t="str">
        <f>'EMFAC2017EI-2011Class'!C6130</f>
        <v>T6 Utility</v>
      </c>
      <c r="C2549" s="85">
        <f>'EMFAC2017EI-2011Class'!D6130</f>
        <v>2012</v>
      </c>
      <c r="D2549" s="85">
        <f>'EMFAC2017EI-2011Class'!F6130</f>
        <v>12</v>
      </c>
      <c r="E2549" s="87" t="str">
        <f t="shared" si="80"/>
        <v>T6 Utility-12</v>
      </c>
      <c r="F2549" s="88">
        <f>VLOOKUP(E2549,HD_Odo!$C$2:$D$1381,2,FALSE)</f>
        <v>83101</v>
      </c>
      <c r="G2549" s="92" t="str">
        <f>'EMFAC2017EI-2011Class'!H6130</f>
        <v>2024-T6 Utility-12</v>
      </c>
      <c r="H2549" s="70">
        <f t="shared" si="81"/>
        <v>0.81714156098993995</v>
      </c>
      <c r="J2549" s="13"/>
      <c r="N2549" s="37"/>
      <c r="O2549" s="36"/>
    </row>
    <row r="2550" spans="1:15" ht="13.7" customHeight="1" x14ac:dyDescent="0.25">
      <c r="A2550" s="85">
        <f>'EMFAC2017EI-2011Class'!B6131</f>
        <v>2025</v>
      </c>
      <c r="B2550" s="86" t="str">
        <f>'EMFAC2017EI-2011Class'!C6131</f>
        <v>T6 Ag</v>
      </c>
      <c r="C2550" s="85">
        <f>'EMFAC2017EI-2011Class'!D6131</f>
        <v>2020</v>
      </c>
      <c r="D2550" s="85">
        <f>'EMFAC2017EI-2011Class'!F6131</f>
        <v>5</v>
      </c>
      <c r="E2550" s="87" t="str">
        <f t="shared" si="80"/>
        <v>T6 Ag-5</v>
      </c>
      <c r="F2550" s="88">
        <f>VLOOKUP(E2550,HD_Odo!$C$2:$D$1381,2,FALSE)</f>
        <v>149029</v>
      </c>
      <c r="G2550" s="92" t="str">
        <f>'EMFAC2017EI-2011Class'!H6131</f>
        <v>2025-T6 Ag-5</v>
      </c>
      <c r="H2550" s="77">
        <f t="shared" ref="H2550:H2613" si="82">IF(C2550&lt;1994,1,IF(C2550&lt;2004,($AG$3+$AH$3*(F2550/10000))/($E$3+$F$3*(F2550/10000)),IF(C2550&lt;2008,($AG$4+$AH$4*(F2550/10000))/($E$4+$F$4*(F2550/10000)),IF(C2550&lt;2011,($AG$5+$AH$5*(F2550/10000))/($E$5+$F$5*(F2550/10000)),IF(C2550&lt;2014,($AG$6+$AH$6*(F2550/10000))/($E$6+$F$6*(F2550/10000)),($AG$7+$AH$7*(F2550/10000))/($E$7+$F$7*(F2550/10000)))))))</f>
        <v>0.79277963539847218</v>
      </c>
      <c r="J2550" s="13"/>
      <c r="N2550" s="37"/>
      <c r="O2550" s="36"/>
    </row>
    <row r="2551" spans="1:15" ht="13.7" customHeight="1" x14ac:dyDescent="0.25">
      <c r="A2551" s="85">
        <f>'EMFAC2017EI-2011Class'!B6132</f>
        <v>2025</v>
      </c>
      <c r="B2551" s="86" t="str">
        <f>'EMFAC2017EI-2011Class'!C6132</f>
        <v>T6 Ag</v>
      </c>
      <c r="C2551" s="85">
        <f>'EMFAC2017EI-2011Class'!D6132</f>
        <v>2019</v>
      </c>
      <c r="D2551" s="85">
        <f>'EMFAC2017EI-2011Class'!F6132</f>
        <v>6</v>
      </c>
      <c r="E2551" s="87" t="str">
        <f t="shared" si="80"/>
        <v>T6 Ag-6</v>
      </c>
      <c r="F2551" s="88">
        <f>VLOOKUP(E2551,HD_Odo!$C$2:$D$1381,2,FALSE)</f>
        <v>169441</v>
      </c>
      <c r="G2551" s="92" t="str">
        <f>'EMFAC2017EI-2011Class'!H6132</f>
        <v>2025-T6 Ag-6</v>
      </c>
      <c r="H2551" s="77">
        <f t="shared" si="82"/>
        <v>0.78028087663414125</v>
      </c>
      <c r="J2551" s="13"/>
      <c r="N2551" s="37"/>
      <c r="O2551" s="36"/>
    </row>
    <row r="2552" spans="1:15" ht="13.7" customHeight="1" x14ac:dyDescent="0.25">
      <c r="A2552" s="85">
        <f>'EMFAC2017EI-2011Class'!B6133</f>
        <v>2025</v>
      </c>
      <c r="B2552" s="86" t="str">
        <f>'EMFAC2017EI-2011Class'!C6133</f>
        <v>T6 Ag</v>
      </c>
      <c r="C2552" s="85">
        <f>'EMFAC2017EI-2011Class'!D6133</f>
        <v>2018</v>
      </c>
      <c r="D2552" s="85">
        <f>'EMFAC2017EI-2011Class'!F6133</f>
        <v>7</v>
      </c>
      <c r="E2552" s="87" t="str">
        <f t="shared" si="80"/>
        <v>T6 Ag-7</v>
      </c>
      <c r="F2552" s="88">
        <f>VLOOKUP(E2552,HD_Odo!$C$2:$D$1381,2,FALSE)</f>
        <v>188587.99</v>
      </c>
      <c r="G2552" s="92" t="str">
        <f>'EMFAC2017EI-2011Class'!H6133</f>
        <v>2025-T6 Ag-7</v>
      </c>
      <c r="H2552" s="77">
        <f t="shared" si="82"/>
        <v>0.76999742630958412</v>
      </c>
      <c r="J2552" s="13"/>
      <c r="N2552" s="37"/>
      <c r="O2552" s="36"/>
    </row>
    <row r="2553" spans="1:15" ht="13.7" customHeight="1" x14ac:dyDescent="0.25">
      <c r="A2553" s="85">
        <f>'EMFAC2017EI-2011Class'!B6134</f>
        <v>2025</v>
      </c>
      <c r="B2553" s="86" t="str">
        <f>'EMFAC2017EI-2011Class'!C6134</f>
        <v>T6 Ag</v>
      </c>
      <c r="C2553" s="85">
        <f>'EMFAC2017EI-2011Class'!D6134</f>
        <v>2017</v>
      </c>
      <c r="D2553" s="85">
        <f>'EMFAC2017EI-2011Class'!F6134</f>
        <v>8</v>
      </c>
      <c r="E2553" s="87" t="str">
        <f t="shared" si="80"/>
        <v>T6 Ag-8</v>
      </c>
      <c r="F2553" s="88">
        <f>VLOOKUP(E2553,HD_Odo!$C$2:$D$1381,2,FALSE)</f>
        <v>206469.99</v>
      </c>
      <c r="G2553" s="92" t="str">
        <f>'EMFAC2017EI-2011Class'!H6134</f>
        <v>2025-T6 Ag-8</v>
      </c>
      <c r="H2553" s="77">
        <f t="shared" si="82"/>
        <v>0.76143994677678417</v>
      </c>
      <c r="J2553" s="13"/>
      <c r="N2553" s="37"/>
      <c r="O2553" s="36"/>
    </row>
    <row r="2554" spans="1:15" ht="13.7" customHeight="1" x14ac:dyDescent="0.25">
      <c r="A2554" s="85">
        <f>'EMFAC2017EI-2011Class'!B6135</f>
        <v>2025</v>
      </c>
      <c r="B2554" s="86" t="str">
        <f>'EMFAC2017EI-2011Class'!C6135</f>
        <v>T6 Ag</v>
      </c>
      <c r="C2554" s="85">
        <f>'EMFAC2017EI-2011Class'!D6135</f>
        <v>2015</v>
      </c>
      <c r="D2554" s="85">
        <f>'EMFAC2017EI-2011Class'!F6135</f>
        <v>10</v>
      </c>
      <c r="E2554" s="87" t="str">
        <f t="shared" si="80"/>
        <v>T6 Ag-10</v>
      </c>
      <c r="F2554" s="88">
        <f>VLOOKUP(E2554,HD_Odo!$C$2:$D$1381,2,FALSE)</f>
        <v>238440.99</v>
      </c>
      <c r="G2554" s="92" t="str">
        <f>'EMFAC2017EI-2011Class'!H6135</f>
        <v>2025-T6 Ag-10</v>
      </c>
      <c r="H2554" s="77">
        <f t="shared" si="82"/>
        <v>0.7481917627689616</v>
      </c>
      <c r="J2554" s="13"/>
      <c r="N2554" s="37"/>
      <c r="O2554" s="36"/>
    </row>
    <row r="2555" spans="1:15" ht="13.7" customHeight="1" x14ac:dyDescent="0.25">
      <c r="A2555" s="85">
        <f>'EMFAC2017EI-2011Class'!B6136</f>
        <v>2025</v>
      </c>
      <c r="B2555" s="86" t="str">
        <f>'EMFAC2017EI-2011Class'!C6136</f>
        <v>T6 Ag</v>
      </c>
      <c r="C2555" s="85">
        <f>'EMFAC2017EI-2011Class'!D6136</f>
        <v>2014</v>
      </c>
      <c r="D2555" s="85">
        <f>'EMFAC2017EI-2011Class'!F6136</f>
        <v>11</v>
      </c>
      <c r="E2555" s="87" t="str">
        <f t="shared" si="80"/>
        <v>T6 Ag-11</v>
      </c>
      <c r="F2555" s="88">
        <f>VLOOKUP(E2555,HD_Odo!$C$2:$D$1381,2,FALSE)</f>
        <v>252717.99</v>
      </c>
      <c r="G2555" s="92" t="str">
        <f>'EMFAC2017EI-2011Class'!H6136</f>
        <v>2025-T6 Ag-11</v>
      </c>
      <c r="H2555" s="77">
        <f t="shared" si="82"/>
        <v>0.74298437801697148</v>
      </c>
      <c r="J2555" s="13"/>
      <c r="N2555" s="37"/>
      <c r="O2555" s="36"/>
    </row>
    <row r="2556" spans="1:15" ht="13.7" customHeight="1" x14ac:dyDescent="0.25">
      <c r="A2556" s="85">
        <f>'EMFAC2017EI-2011Class'!B6137</f>
        <v>2025</v>
      </c>
      <c r="B2556" s="86" t="str">
        <f>'EMFAC2017EI-2011Class'!C6137</f>
        <v>T6 Ag</v>
      </c>
      <c r="C2556" s="85">
        <f>'EMFAC2017EI-2011Class'!D6137</f>
        <v>2013</v>
      </c>
      <c r="D2556" s="85">
        <f>'EMFAC2017EI-2011Class'!F6137</f>
        <v>12</v>
      </c>
      <c r="E2556" s="87" t="str">
        <f t="shared" si="80"/>
        <v>T6 Ag-12</v>
      </c>
      <c r="F2556" s="88">
        <f>VLOOKUP(E2556,HD_Odo!$C$2:$D$1381,2,FALSE)</f>
        <v>266539.99</v>
      </c>
      <c r="G2556" s="92" t="str">
        <f>'EMFAC2017EI-2011Class'!H6137</f>
        <v>2025-T6 Ag-12</v>
      </c>
      <c r="H2556" s="77">
        <f t="shared" si="82"/>
        <v>0.70651012996994267</v>
      </c>
      <c r="J2556" s="13"/>
      <c r="N2556" s="37"/>
      <c r="O2556" s="36"/>
    </row>
    <row r="2557" spans="1:15" ht="13.7" customHeight="1" x14ac:dyDescent="0.25">
      <c r="A2557" s="85">
        <f>'EMFAC2017EI-2011Class'!B6138</f>
        <v>2025</v>
      </c>
      <c r="B2557" s="86" t="str">
        <f>'EMFAC2017EI-2011Class'!C6138</f>
        <v>T6 Ag</v>
      </c>
      <c r="C2557" s="85">
        <f>'EMFAC2017EI-2011Class'!D6138</f>
        <v>2012</v>
      </c>
      <c r="D2557" s="85">
        <f>'EMFAC2017EI-2011Class'!F6138</f>
        <v>13</v>
      </c>
      <c r="E2557" s="87" t="str">
        <f t="shared" si="80"/>
        <v>T6 Ag-13</v>
      </c>
      <c r="F2557" s="88">
        <f>VLOOKUP(E2557,HD_Odo!$C$2:$D$1381,2,FALSE)</f>
        <v>279555.99</v>
      </c>
      <c r="G2557" s="92" t="str">
        <f>'EMFAC2017EI-2011Class'!H6138</f>
        <v>2025-T6 Ag-13</v>
      </c>
      <c r="H2557" s="77">
        <f t="shared" si="82"/>
        <v>0.70312774268435796</v>
      </c>
      <c r="J2557" s="13"/>
      <c r="N2557" s="37"/>
      <c r="O2557" s="36"/>
    </row>
    <row r="2558" spans="1:15" ht="13.7" customHeight="1" x14ac:dyDescent="0.25">
      <c r="A2558" s="85">
        <f>'EMFAC2017EI-2011Class'!B6139</f>
        <v>2025</v>
      </c>
      <c r="B2558" s="86" t="str">
        <f>'EMFAC2017EI-2011Class'!C6139</f>
        <v>T6 All Other Buses</v>
      </c>
      <c r="C2558" s="85">
        <f>'EMFAC2017EI-2011Class'!D6139</f>
        <v>2026</v>
      </c>
      <c r="D2558" s="85">
        <f>'EMFAC2017EI-2011Class'!F6139</f>
        <v>-1</v>
      </c>
      <c r="E2558" s="87" t="str">
        <f t="shared" si="80"/>
        <v>T6 All Other Buses--1</v>
      </c>
      <c r="F2558" s="88">
        <f>VLOOKUP(E2558,HD_Odo!$C$2:$D$1381,2,FALSE)</f>
        <v>11207.2208333333</v>
      </c>
      <c r="G2558" s="92" t="str">
        <f>'EMFAC2017EI-2011Class'!H6139</f>
        <v>2025-T6 All Other Buses--1</v>
      </c>
      <c r="H2558" s="77">
        <f t="shared" si="82"/>
        <v>0.9695577588155202</v>
      </c>
      <c r="J2558" s="13"/>
      <c r="N2558" s="37"/>
      <c r="O2558" s="36"/>
    </row>
    <row r="2559" spans="1:15" ht="13.7" customHeight="1" x14ac:dyDescent="0.25">
      <c r="A2559" s="85">
        <f>'EMFAC2017EI-2011Class'!B6140</f>
        <v>2025</v>
      </c>
      <c r="B2559" s="86" t="str">
        <f>'EMFAC2017EI-2011Class'!C6140</f>
        <v>T6 All Other Buses</v>
      </c>
      <c r="C2559" s="85">
        <f>'EMFAC2017EI-2011Class'!D6140</f>
        <v>2025</v>
      </c>
      <c r="D2559" s="85">
        <f>'EMFAC2017EI-2011Class'!F6140</f>
        <v>0</v>
      </c>
      <c r="E2559" s="87" t="str">
        <f t="shared" si="80"/>
        <v>T6 All Other Buses-0</v>
      </c>
      <c r="F2559" s="88">
        <f>VLOOKUP(E2559,HD_Odo!$C$2:$D$1381,2,FALSE)</f>
        <v>38104.550833333298</v>
      </c>
      <c r="G2559" s="92" t="str">
        <f>'EMFAC2017EI-2011Class'!H6140</f>
        <v>2025-T6 All Other Buses-0</v>
      </c>
      <c r="H2559" s="77">
        <f t="shared" si="82"/>
        <v>0.91273532877687624</v>
      </c>
      <c r="J2559" s="13"/>
      <c r="N2559" s="37"/>
      <c r="O2559" s="36"/>
    </row>
    <row r="2560" spans="1:15" ht="13.7" customHeight="1" x14ac:dyDescent="0.25">
      <c r="A2560" s="85">
        <f>'EMFAC2017EI-2011Class'!B6141</f>
        <v>2025</v>
      </c>
      <c r="B2560" s="86" t="str">
        <f>'EMFAC2017EI-2011Class'!C6141</f>
        <v>T6 All Other Buses</v>
      </c>
      <c r="C2560" s="85">
        <f>'EMFAC2017EI-2011Class'!D6141</f>
        <v>2024</v>
      </c>
      <c r="D2560" s="85">
        <f>'EMFAC2017EI-2011Class'!F6141</f>
        <v>1</v>
      </c>
      <c r="E2560" s="87" t="str">
        <f t="shared" si="80"/>
        <v>T6 All Other Buses-1</v>
      </c>
      <c r="F2560" s="88">
        <f>VLOOKUP(E2560,HD_Odo!$C$2:$D$1381,2,FALSE)</f>
        <v>65007.670833333301</v>
      </c>
      <c r="G2560" s="92" t="str">
        <f>'EMFAC2017EI-2011Class'!H6141</f>
        <v>2025-T6 All Other Buses-1</v>
      </c>
      <c r="H2560" s="77">
        <f t="shared" si="82"/>
        <v>0.87131719868441826</v>
      </c>
      <c r="J2560" s="13"/>
      <c r="N2560" s="37"/>
      <c r="O2560" s="36"/>
    </row>
    <row r="2561" spans="1:15" ht="13.7" customHeight="1" x14ac:dyDescent="0.25">
      <c r="A2561" s="85">
        <f>'EMFAC2017EI-2011Class'!B6142</f>
        <v>2025</v>
      </c>
      <c r="B2561" s="86" t="str">
        <f>'EMFAC2017EI-2011Class'!C6142</f>
        <v>T6 All Other Buses</v>
      </c>
      <c r="C2561" s="85">
        <f>'EMFAC2017EI-2011Class'!D6142</f>
        <v>2023</v>
      </c>
      <c r="D2561" s="85">
        <f>'EMFAC2017EI-2011Class'!F6142</f>
        <v>2</v>
      </c>
      <c r="E2561" s="87" t="str">
        <f t="shared" si="80"/>
        <v>T6 All Other Buses-2</v>
      </c>
      <c r="F2561" s="88">
        <f>VLOOKUP(E2561,HD_Odo!$C$2:$D$1381,2,FALSE)</f>
        <v>91668.3808333333</v>
      </c>
      <c r="G2561" s="92" t="str">
        <f>'EMFAC2017EI-2011Class'!H6142</f>
        <v>2025-T6 All Other Buses-2</v>
      </c>
      <c r="H2561" s="77">
        <f t="shared" si="82"/>
        <v>0.84004340826999147</v>
      </c>
      <c r="J2561" s="13"/>
      <c r="N2561" s="37"/>
      <c r="O2561" s="36"/>
    </row>
    <row r="2562" spans="1:15" ht="13.7" customHeight="1" x14ac:dyDescent="0.25">
      <c r="A2562" s="85">
        <f>'EMFAC2017EI-2011Class'!B6143</f>
        <v>2025</v>
      </c>
      <c r="B2562" s="86" t="str">
        <f>'EMFAC2017EI-2011Class'!C6143</f>
        <v>T6 All Other Buses</v>
      </c>
      <c r="C2562" s="85">
        <f>'EMFAC2017EI-2011Class'!D6143</f>
        <v>2022</v>
      </c>
      <c r="D2562" s="85">
        <f>'EMFAC2017EI-2011Class'!F6143</f>
        <v>3</v>
      </c>
      <c r="E2562" s="87" t="str">
        <f t="shared" si="80"/>
        <v>T6 All Other Buses-3</v>
      </c>
      <c r="F2562" s="88">
        <f>VLOOKUP(E2562,HD_Odo!$C$2:$D$1381,2,FALSE)</f>
        <v>117875.860833333</v>
      </c>
      <c r="G2562" s="92" t="str">
        <f>'EMFAC2017EI-2011Class'!H6143</f>
        <v>2025-T6 All Other Buses-3</v>
      </c>
      <c r="H2562" s="77">
        <f t="shared" si="82"/>
        <v>0.81577110159023536</v>
      </c>
      <c r="J2562" s="13"/>
      <c r="N2562" s="37"/>
      <c r="O2562" s="36"/>
    </row>
    <row r="2563" spans="1:15" ht="13.7" customHeight="1" x14ac:dyDescent="0.25">
      <c r="A2563" s="85">
        <f>'EMFAC2017EI-2011Class'!B6144</f>
        <v>2025</v>
      </c>
      <c r="B2563" s="86" t="str">
        <f>'EMFAC2017EI-2011Class'!C6144</f>
        <v>T6 All Other Buses</v>
      </c>
      <c r="C2563" s="85">
        <f>'EMFAC2017EI-2011Class'!D6144</f>
        <v>2021</v>
      </c>
      <c r="D2563" s="85">
        <f>'EMFAC2017EI-2011Class'!F6144</f>
        <v>4</v>
      </c>
      <c r="E2563" s="87" t="str">
        <f t="shared" si="80"/>
        <v>T6 All Other Buses-4</v>
      </c>
      <c r="F2563" s="88">
        <f>VLOOKUP(E2563,HD_Odo!$C$2:$D$1381,2,FALSE)</f>
        <v>143452.60083333301</v>
      </c>
      <c r="G2563" s="92" t="str">
        <f>'EMFAC2017EI-2011Class'!H6144</f>
        <v>2025-T6 All Other Buses-4</v>
      </c>
      <c r="H2563" s="77">
        <f t="shared" si="82"/>
        <v>0.79651480408670072</v>
      </c>
      <c r="J2563" s="13"/>
      <c r="N2563" s="37"/>
      <c r="O2563" s="36"/>
    </row>
    <row r="2564" spans="1:15" ht="13.7" customHeight="1" x14ac:dyDescent="0.25">
      <c r="A2564" s="85">
        <f>'EMFAC2017EI-2011Class'!B6145</f>
        <v>2025</v>
      </c>
      <c r="B2564" s="86" t="str">
        <f>'EMFAC2017EI-2011Class'!C6145</f>
        <v>T6 All Other Buses</v>
      </c>
      <c r="C2564" s="85">
        <f>'EMFAC2017EI-2011Class'!D6145</f>
        <v>2020</v>
      </c>
      <c r="D2564" s="85">
        <f>'EMFAC2017EI-2011Class'!F6145</f>
        <v>5</v>
      </c>
      <c r="E2564" s="87" t="str">
        <f t="shared" si="80"/>
        <v>T6 All Other Buses-5</v>
      </c>
      <c r="F2564" s="88">
        <f>VLOOKUP(E2564,HD_Odo!$C$2:$D$1381,2,FALSE)</f>
        <v>168252.370833333</v>
      </c>
      <c r="G2564" s="92" t="str">
        <f>'EMFAC2017EI-2011Class'!H6145</f>
        <v>2025-T6 All Other Buses-5</v>
      </c>
      <c r="H2564" s="77">
        <f t="shared" si="82"/>
        <v>0.78096231051047327</v>
      </c>
      <c r="J2564" s="13"/>
      <c r="N2564" s="37"/>
      <c r="O2564" s="36"/>
    </row>
    <row r="2565" spans="1:15" ht="13.7" customHeight="1" x14ac:dyDescent="0.25">
      <c r="A2565" s="85">
        <f>'EMFAC2017EI-2011Class'!B6146</f>
        <v>2025</v>
      </c>
      <c r="B2565" s="86" t="str">
        <f>'EMFAC2017EI-2011Class'!C6146</f>
        <v>T6 All Other Buses</v>
      </c>
      <c r="C2565" s="85">
        <f>'EMFAC2017EI-2011Class'!D6146</f>
        <v>2019</v>
      </c>
      <c r="D2565" s="85">
        <f>'EMFAC2017EI-2011Class'!F6146</f>
        <v>6</v>
      </c>
      <c r="E2565" s="87" t="str">
        <f t="shared" si="80"/>
        <v>T6 All Other Buses-6</v>
      </c>
      <c r="F2565" s="88">
        <f>VLOOKUP(E2565,HD_Odo!$C$2:$D$1381,2,FALSE)</f>
        <v>192157.76083333301</v>
      </c>
      <c r="G2565" s="92" t="str">
        <f>'EMFAC2017EI-2011Class'!H6146</f>
        <v>2025-T6 All Other Buses-6</v>
      </c>
      <c r="H2565" s="77">
        <f t="shared" si="82"/>
        <v>0.76821398579973155</v>
      </c>
      <c r="J2565" s="13"/>
      <c r="N2565" s="37"/>
      <c r="O2565" s="36"/>
    </row>
    <row r="2566" spans="1:15" ht="13.7" customHeight="1" x14ac:dyDescent="0.25">
      <c r="A2566" s="85">
        <f>'EMFAC2017EI-2011Class'!B6147</f>
        <v>2025</v>
      </c>
      <c r="B2566" s="86" t="str">
        <f>'EMFAC2017EI-2011Class'!C6147</f>
        <v>T6 All Other Buses</v>
      </c>
      <c r="C2566" s="85">
        <f>'EMFAC2017EI-2011Class'!D6147</f>
        <v>2017</v>
      </c>
      <c r="D2566" s="85">
        <f>'EMFAC2017EI-2011Class'!F6147</f>
        <v>8</v>
      </c>
      <c r="E2566" s="87" t="str">
        <f t="shared" si="80"/>
        <v>T6 All Other Buses-8</v>
      </c>
      <c r="F2566" s="88">
        <f>VLOOKUP(E2566,HD_Odo!$C$2:$D$1381,2,FALSE)</f>
        <v>236948.60083333301</v>
      </c>
      <c r="G2566" s="92" t="str">
        <f>'EMFAC2017EI-2011Class'!H6147</f>
        <v>2025-T6 All Other Buses-8</v>
      </c>
      <c r="H2566" s="77">
        <f t="shared" si="82"/>
        <v>0.7487592777329003</v>
      </c>
      <c r="J2566" s="13"/>
      <c r="N2566" s="37"/>
      <c r="O2566" s="36"/>
    </row>
    <row r="2567" spans="1:15" ht="13.7" customHeight="1" x14ac:dyDescent="0.25">
      <c r="A2567" s="85">
        <f>'EMFAC2017EI-2011Class'!B6148</f>
        <v>2025</v>
      </c>
      <c r="B2567" s="86" t="str">
        <f>'EMFAC2017EI-2011Class'!C6148</f>
        <v>T6 All Other Buses</v>
      </c>
      <c r="C2567" s="85">
        <f>'EMFAC2017EI-2011Class'!D6148</f>
        <v>2016</v>
      </c>
      <c r="D2567" s="85">
        <f>'EMFAC2017EI-2011Class'!F6148</f>
        <v>9</v>
      </c>
      <c r="E2567" s="87" t="str">
        <f t="shared" si="80"/>
        <v>T6 All Other Buses-9</v>
      </c>
      <c r="F2567" s="88">
        <f>VLOOKUP(E2567,HD_Odo!$C$2:$D$1381,2,FALSE)</f>
        <v>257724.70083333299</v>
      </c>
      <c r="G2567" s="92" t="str">
        <f>'EMFAC2017EI-2011Class'!H6148</f>
        <v>2025-T6 All Other Buses-9</v>
      </c>
      <c r="H2567" s="77">
        <f t="shared" si="82"/>
        <v>0.74124828337907778</v>
      </c>
      <c r="J2567" s="13"/>
      <c r="N2567" s="37"/>
      <c r="O2567" s="36"/>
    </row>
    <row r="2568" spans="1:15" ht="13.7" customHeight="1" x14ac:dyDescent="0.25">
      <c r="A2568" s="85">
        <f>'EMFAC2017EI-2011Class'!B6149</f>
        <v>2025</v>
      </c>
      <c r="B2568" s="86" t="str">
        <f>'EMFAC2017EI-2011Class'!C6149</f>
        <v>T6 All Other Buses</v>
      </c>
      <c r="C2568" s="85">
        <f>'EMFAC2017EI-2011Class'!D6149</f>
        <v>2015</v>
      </c>
      <c r="D2568" s="85">
        <f>'EMFAC2017EI-2011Class'!F6149</f>
        <v>10</v>
      </c>
      <c r="E2568" s="87" t="str">
        <f t="shared" si="80"/>
        <v>T6 All Other Buses-10</v>
      </c>
      <c r="F2568" s="88">
        <f>VLOOKUP(E2568,HD_Odo!$C$2:$D$1381,2,FALSE)</f>
        <v>277383.38083333301</v>
      </c>
      <c r="G2568" s="92" t="str">
        <f>'EMFAC2017EI-2011Class'!H6149</f>
        <v>2025-T6 All Other Buses-10</v>
      </c>
      <c r="H2568" s="77">
        <f t="shared" si="82"/>
        <v>0.73484094133488398</v>
      </c>
      <c r="J2568" s="13"/>
      <c r="N2568" s="37"/>
      <c r="O2568" s="36"/>
    </row>
    <row r="2569" spans="1:15" ht="13.7" customHeight="1" x14ac:dyDescent="0.25">
      <c r="A2569" s="85">
        <f>'EMFAC2017EI-2011Class'!B6150</f>
        <v>2025</v>
      </c>
      <c r="B2569" s="86" t="str">
        <f>'EMFAC2017EI-2011Class'!C6150</f>
        <v>T6 All Other Buses</v>
      </c>
      <c r="C2569" s="85">
        <f>'EMFAC2017EI-2011Class'!D6150</f>
        <v>2014</v>
      </c>
      <c r="D2569" s="85">
        <f>'EMFAC2017EI-2011Class'!F6150</f>
        <v>11</v>
      </c>
      <c r="E2569" s="87" t="str">
        <f t="shared" si="80"/>
        <v>T6 All Other Buses-11</v>
      </c>
      <c r="F2569" s="88">
        <f>VLOOKUP(E2569,HD_Odo!$C$2:$D$1381,2,FALSE)</f>
        <v>295920.03083333297</v>
      </c>
      <c r="G2569" s="92" t="str">
        <f>'EMFAC2017EI-2011Class'!H6150</f>
        <v>2025-T6 All Other Buses-11</v>
      </c>
      <c r="H2569" s="77">
        <f t="shared" si="82"/>
        <v>0.72933689209667041</v>
      </c>
      <c r="J2569" s="13"/>
      <c r="N2569" s="37"/>
      <c r="O2569" s="36"/>
    </row>
    <row r="2570" spans="1:15" ht="13.7" customHeight="1" x14ac:dyDescent="0.25">
      <c r="A2570" s="85">
        <f>'EMFAC2017EI-2011Class'!B6151</f>
        <v>2025</v>
      </c>
      <c r="B2570" s="86" t="str">
        <f>'EMFAC2017EI-2011Class'!C6151</f>
        <v>T6 All Other Buses</v>
      </c>
      <c r="C2570" s="85">
        <f>'EMFAC2017EI-2011Class'!D6151</f>
        <v>2013</v>
      </c>
      <c r="D2570" s="85">
        <f>'EMFAC2017EI-2011Class'!F6151</f>
        <v>12</v>
      </c>
      <c r="E2570" s="87" t="str">
        <f t="shared" si="80"/>
        <v>T6 All Other Buses-12</v>
      </c>
      <c r="F2570" s="88">
        <f>VLOOKUP(E2570,HD_Odo!$C$2:$D$1381,2,FALSE)</f>
        <v>313344.89083333302</v>
      </c>
      <c r="G2570" s="92" t="str">
        <f>'EMFAC2017EI-2011Class'!H6151</f>
        <v>2025-T6 All Other Buses-12</v>
      </c>
      <c r="H2570" s="77">
        <f t="shared" si="82"/>
        <v>0.69537542727907364</v>
      </c>
      <c r="J2570" s="13"/>
      <c r="N2570" s="37"/>
      <c r="O2570" s="36"/>
    </row>
    <row r="2571" spans="1:15" ht="13.7" customHeight="1" x14ac:dyDescent="0.25">
      <c r="A2571" s="85">
        <f>'EMFAC2017EI-2011Class'!B6152</f>
        <v>2025</v>
      </c>
      <c r="B2571" s="86" t="str">
        <f>'EMFAC2017EI-2011Class'!C6152</f>
        <v>T6 All Other Buses</v>
      </c>
      <c r="C2571" s="85">
        <f>'EMFAC2017EI-2011Class'!D6152</f>
        <v>2012</v>
      </c>
      <c r="D2571" s="85">
        <f>'EMFAC2017EI-2011Class'!F6152</f>
        <v>13</v>
      </c>
      <c r="E2571" s="87" t="str">
        <f t="shared" ref="E2571:E2634" si="83">CONCATENATE(B2571,"-",D2571)</f>
        <v>T6 All Other Buses-13</v>
      </c>
      <c r="F2571" s="88">
        <f>VLOOKUP(E2571,HD_Odo!$C$2:$D$1381,2,FALSE)</f>
        <v>329683.44083333301</v>
      </c>
      <c r="G2571" s="92" t="str">
        <f>'EMFAC2017EI-2011Class'!H6152</f>
        <v>2025-T6 All Other Buses-13</v>
      </c>
      <c r="H2571" s="77">
        <f t="shared" si="82"/>
        <v>0.69207847252677535</v>
      </c>
      <c r="J2571" s="13"/>
      <c r="N2571" s="37"/>
      <c r="O2571" s="36"/>
    </row>
    <row r="2572" spans="1:15" ht="13.7" customHeight="1" x14ac:dyDescent="0.25">
      <c r="A2572" s="85">
        <f>'EMFAC2017EI-2011Class'!B6153</f>
        <v>2025</v>
      </c>
      <c r="B2572" s="86" t="str">
        <f>'EMFAC2017EI-2011Class'!C6153</f>
        <v>T6 CAIRP Heavy</v>
      </c>
      <c r="C2572" s="85">
        <f>'EMFAC2017EI-2011Class'!D6153</f>
        <v>2026</v>
      </c>
      <c r="D2572" s="85">
        <f>'EMFAC2017EI-2011Class'!F6153</f>
        <v>-1</v>
      </c>
      <c r="E2572" s="87" t="str">
        <f t="shared" si="83"/>
        <v>T6 CAIRP Heavy--1</v>
      </c>
      <c r="F2572" s="88">
        <f>VLOOKUP(E2572,HD_Odo!$C$2:$D$1381,2,FALSE)</f>
        <v>0</v>
      </c>
      <c r="G2572" s="92" t="str">
        <f>'EMFAC2017EI-2011Class'!H6153</f>
        <v>2025-T6 CAIRP Heavy--1</v>
      </c>
      <c r="H2572" s="77">
        <f t="shared" si="82"/>
        <v>1</v>
      </c>
      <c r="J2572" s="13"/>
      <c r="N2572" s="37"/>
      <c r="O2572" s="36"/>
    </row>
    <row r="2573" spans="1:15" ht="13.7" customHeight="1" x14ac:dyDescent="0.25">
      <c r="A2573" s="85">
        <f>'EMFAC2017EI-2011Class'!B6154</f>
        <v>2025</v>
      </c>
      <c r="B2573" s="86" t="str">
        <f>'EMFAC2017EI-2011Class'!C6154</f>
        <v>T6 CAIRP Heavy</v>
      </c>
      <c r="C2573" s="85">
        <f>'EMFAC2017EI-2011Class'!D6154</f>
        <v>2025</v>
      </c>
      <c r="D2573" s="85">
        <f>'EMFAC2017EI-2011Class'!F6154</f>
        <v>0</v>
      </c>
      <c r="E2573" s="87" t="str">
        <f t="shared" si="83"/>
        <v>T6 CAIRP Heavy-0</v>
      </c>
      <c r="F2573" s="88">
        <f>VLOOKUP(E2573,HD_Odo!$C$2:$D$1381,2,FALSE)</f>
        <v>26110</v>
      </c>
      <c r="G2573" s="92" t="str">
        <f>'EMFAC2017EI-2011Class'!H6154</f>
        <v>2025-T6 CAIRP Heavy-0</v>
      </c>
      <c r="H2573" s="77">
        <f t="shared" si="82"/>
        <v>0.93570622664661263</v>
      </c>
      <c r="J2573" s="13"/>
      <c r="N2573" s="37"/>
      <c r="O2573" s="36"/>
    </row>
    <row r="2574" spans="1:15" ht="13.7" customHeight="1" x14ac:dyDescent="0.25">
      <c r="A2574" s="85">
        <f>'EMFAC2017EI-2011Class'!B6155</f>
        <v>2025</v>
      </c>
      <c r="B2574" s="86" t="str">
        <f>'EMFAC2017EI-2011Class'!C6155</f>
        <v>T6 CAIRP Heavy</v>
      </c>
      <c r="C2574" s="85">
        <f>'EMFAC2017EI-2011Class'!D6155</f>
        <v>2024</v>
      </c>
      <c r="D2574" s="85">
        <f>'EMFAC2017EI-2011Class'!F6155</f>
        <v>1</v>
      </c>
      <c r="E2574" s="87" t="str">
        <f t="shared" si="83"/>
        <v>T6 CAIRP Heavy-1</v>
      </c>
      <c r="F2574" s="88">
        <f>VLOOKUP(E2574,HD_Odo!$C$2:$D$1381,2,FALSE)</f>
        <v>52220.02</v>
      </c>
      <c r="G2574" s="92" t="str">
        <f>'EMFAC2017EI-2011Class'!H6155</f>
        <v>2025-T6 CAIRP Heavy-1</v>
      </c>
      <c r="H2574" s="77">
        <f t="shared" si="82"/>
        <v>0.88950652437102418</v>
      </c>
      <c r="J2574" s="13"/>
      <c r="N2574" s="37"/>
      <c r="O2574" s="36"/>
    </row>
    <row r="2575" spans="1:15" ht="13.7" customHeight="1" x14ac:dyDescent="0.25">
      <c r="A2575" s="85">
        <f>'EMFAC2017EI-2011Class'!B6156</f>
        <v>2025</v>
      </c>
      <c r="B2575" s="86" t="str">
        <f>'EMFAC2017EI-2011Class'!C6156</f>
        <v>T6 CAIRP Heavy</v>
      </c>
      <c r="C2575" s="85">
        <f>'EMFAC2017EI-2011Class'!D6156</f>
        <v>2023</v>
      </c>
      <c r="D2575" s="85">
        <f>'EMFAC2017EI-2011Class'!F6156</f>
        <v>2</v>
      </c>
      <c r="E2575" s="87" t="str">
        <f t="shared" si="83"/>
        <v>T6 CAIRP Heavy-2</v>
      </c>
      <c r="F2575" s="88">
        <f>VLOOKUP(E2575,HD_Odo!$C$2:$D$1381,2,FALSE)</f>
        <v>78443.02</v>
      </c>
      <c r="G2575" s="92" t="str">
        <f>'EMFAC2017EI-2011Class'!H6156</f>
        <v>2025-T6 CAIRP Heavy-2</v>
      </c>
      <c r="H2575" s="77">
        <f t="shared" si="82"/>
        <v>0.85457293212388608</v>
      </c>
      <c r="J2575" s="13"/>
      <c r="N2575" s="37"/>
      <c r="O2575" s="36"/>
    </row>
    <row r="2576" spans="1:15" ht="13.7" customHeight="1" x14ac:dyDescent="0.25">
      <c r="A2576" s="85">
        <f>'EMFAC2017EI-2011Class'!B6157</f>
        <v>2025</v>
      </c>
      <c r="B2576" s="86" t="str">
        <f>'EMFAC2017EI-2011Class'!C6157</f>
        <v>T6 CAIRP Heavy</v>
      </c>
      <c r="C2576" s="85">
        <f>'EMFAC2017EI-2011Class'!D6157</f>
        <v>2022</v>
      </c>
      <c r="D2576" s="85">
        <f>'EMFAC2017EI-2011Class'!F6157</f>
        <v>3</v>
      </c>
      <c r="E2576" s="87" t="str">
        <f t="shared" si="83"/>
        <v>T6 CAIRP Heavy-3</v>
      </c>
      <c r="F2576" s="88">
        <f>VLOOKUP(E2576,HD_Odo!$C$2:$D$1381,2,FALSE)</f>
        <v>104183.02</v>
      </c>
      <c r="G2576" s="92" t="str">
        <f>'EMFAC2017EI-2011Class'!H6157</f>
        <v>2025-T6 CAIRP Heavy-3</v>
      </c>
      <c r="H2576" s="77">
        <f t="shared" si="82"/>
        <v>0.82778465981723415</v>
      </c>
      <c r="J2576" s="13"/>
      <c r="N2576" s="37"/>
      <c r="O2576" s="36"/>
    </row>
    <row r="2577" spans="1:15" ht="13.7" customHeight="1" x14ac:dyDescent="0.25">
      <c r="A2577" s="85">
        <f>'EMFAC2017EI-2011Class'!B6158</f>
        <v>2025</v>
      </c>
      <c r="B2577" s="86" t="str">
        <f>'EMFAC2017EI-2011Class'!C6158</f>
        <v>T6 CAIRP Heavy</v>
      </c>
      <c r="C2577" s="85">
        <f>'EMFAC2017EI-2011Class'!D6158</f>
        <v>2021</v>
      </c>
      <c r="D2577" s="85">
        <f>'EMFAC2017EI-2011Class'!F6158</f>
        <v>4</v>
      </c>
      <c r="E2577" s="87" t="str">
        <f t="shared" si="83"/>
        <v>T6 CAIRP Heavy-4</v>
      </c>
      <c r="F2577" s="88">
        <f>VLOOKUP(E2577,HD_Odo!$C$2:$D$1381,2,FALSE)</f>
        <v>129033.02</v>
      </c>
      <c r="G2577" s="92" t="str">
        <f>'EMFAC2017EI-2011Class'!H6158</f>
        <v>2025-T6 CAIRP Heavy-4</v>
      </c>
      <c r="H2577" s="77">
        <f t="shared" si="82"/>
        <v>0.8069094003521774</v>
      </c>
      <c r="J2577" s="13"/>
      <c r="N2577" s="37"/>
      <c r="O2577" s="36"/>
    </row>
    <row r="2578" spans="1:15" ht="13.7" customHeight="1" x14ac:dyDescent="0.25">
      <c r="A2578" s="85">
        <f>'EMFAC2017EI-2011Class'!B6159</f>
        <v>2025</v>
      </c>
      <c r="B2578" s="86" t="str">
        <f>'EMFAC2017EI-2011Class'!C6159</f>
        <v>T6 CAIRP Heavy</v>
      </c>
      <c r="C2578" s="85">
        <f>'EMFAC2017EI-2011Class'!D6159</f>
        <v>2020</v>
      </c>
      <c r="D2578" s="85">
        <f>'EMFAC2017EI-2011Class'!F6159</f>
        <v>5</v>
      </c>
      <c r="E2578" s="87" t="str">
        <f t="shared" si="83"/>
        <v>T6 CAIRP Heavy-5</v>
      </c>
      <c r="F2578" s="88">
        <f>VLOOKUP(E2578,HD_Odo!$C$2:$D$1381,2,FALSE)</f>
        <v>152742.01999999999</v>
      </c>
      <c r="G2578" s="92" t="str">
        <f>'EMFAC2017EI-2011Class'!H6159</f>
        <v>2025-T6 CAIRP Heavy-5</v>
      </c>
      <c r="H2578" s="77">
        <f t="shared" si="82"/>
        <v>0.79037334948692428</v>
      </c>
      <c r="J2578" s="13"/>
      <c r="N2578" s="37"/>
      <c r="O2578" s="36"/>
    </row>
    <row r="2579" spans="1:15" ht="13.7" customHeight="1" x14ac:dyDescent="0.25">
      <c r="A2579" s="85">
        <f>'EMFAC2017EI-2011Class'!B6160</f>
        <v>2025</v>
      </c>
      <c r="B2579" s="86" t="str">
        <f>'EMFAC2017EI-2011Class'!C6160</f>
        <v>T6 CAIRP Heavy</v>
      </c>
      <c r="C2579" s="85">
        <f>'EMFAC2017EI-2011Class'!D6160</f>
        <v>2019</v>
      </c>
      <c r="D2579" s="85">
        <f>'EMFAC2017EI-2011Class'!F6160</f>
        <v>6</v>
      </c>
      <c r="E2579" s="87" t="str">
        <f t="shared" si="83"/>
        <v>T6 CAIRP Heavy-6</v>
      </c>
      <c r="F2579" s="88">
        <f>VLOOKUP(E2579,HD_Odo!$C$2:$D$1381,2,FALSE)</f>
        <v>175186.02</v>
      </c>
      <c r="G2579" s="92" t="str">
        <f>'EMFAC2017EI-2011Class'!H6160</f>
        <v>2025-T6 CAIRP Heavy-6</v>
      </c>
      <c r="H2579" s="77">
        <f t="shared" si="82"/>
        <v>0.77706131146098434</v>
      </c>
      <c r="J2579" s="13"/>
      <c r="N2579" s="37"/>
      <c r="O2579" s="36"/>
    </row>
    <row r="2580" spans="1:15" ht="13.7" customHeight="1" x14ac:dyDescent="0.25">
      <c r="A2580" s="85">
        <f>'EMFAC2017EI-2011Class'!B6161</f>
        <v>2025</v>
      </c>
      <c r="B2580" s="86" t="str">
        <f>'EMFAC2017EI-2011Class'!C6161</f>
        <v>T6 CAIRP Heavy</v>
      </c>
      <c r="C2580" s="85">
        <f>'EMFAC2017EI-2011Class'!D6161</f>
        <v>2018</v>
      </c>
      <c r="D2580" s="85">
        <f>'EMFAC2017EI-2011Class'!F6161</f>
        <v>7</v>
      </c>
      <c r="E2580" s="87" t="str">
        <f t="shared" si="83"/>
        <v>T6 CAIRP Heavy-7</v>
      </c>
      <c r="F2580" s="88">
        <f>VLOOKUP(E2580,HD_Odo!$C$2:$D$1381,2,FALSE)</f>
        <v>196337.04</v>
      </c>
      <c r="G2580" s="92" t="str">
        <f>'EMFAC2017EI-2011Class'!H6161</f>
        <v>2025-T6 CAIRP Heavy-7</v>
      </c>
      <c r="H2580" s="77">
        <f t="shared" si="82"/>
        <v>0.76617511598250365</v>
      </c>
      <c r="J2580" s="13"/>
      <c r="N2580" s="37"/>
      <c r="O2580" s="36"/>
    </row>
    <row r="2581" spans="1:15" ht="13.7" customHeight="1" x14ac:dyDescent="0.25">
      <c r="A2581" s="85">
        <f>'EMFAC2017EI-2011Class'!B6162</f>
        <v>2025</v>
      </c>
      <c r="B2581" s="86" t="str">
        <f>'EMFAC2017EI-2011Class'!C6162</f>
        <v>T6 CAIRP Heavy</v>
      </c>
      <c r="C2581" s="85">
        <f>'EMFAC2017EI-2011Class'!D6162</f>
        <v>2017</v>
      </c>
      <c r="D2581" s="85">
        <f>'EMFAC2017EI-2011Class'!F6162</f>
        <v>8</v>
      </c>
      <c r="E2581" s="87" t="str">
        <f t="shared" si="83"/>
        <v>T6 CAIRP Heavy-8</v>
      </c>
      <c r="F2581" s="88">
        <f>VLOOKUP(E2581,HD_Odo!$C$2:$D$1381,2,FALSE)</f>
        <v>216233.04</v>
      </c>
      <c r="G2581" s="92" t="str">
        <f>'EMFAC2017EI-2011Class'!H6162</f>
        <v>2025-T6 CAIRP Heavy-8</v>
      </c>
      <c r="H2581" s="77">
        <f t="shared" si="82"/>
        <v>0.75713730304050564</v>
      </c>
      <c r="J2581" s="13"/>
      <c r="N2581" s="37"/>
      <c r="O2581" s="36"/>
    </row>
    <row r="2582" spans="1:15" ht="13.7" customHeight="1" x14ac:dyDescent="0.25">
      <c r="A2582" s="85">
        <f>'EMFAC2017EI-2011Class'!B6163</f>
        <v>2025</v>
      </c>
      <c r="B2582" s="86" t="str">
        <f>'EMFAC2017EI-2011Class'!C6163</f>
        <v>T6 CAIRP Heavy</v>
      </c>
      <c r="C2582" s="85">
        <f>'EMFAC2017EI-2011Class'!D6163</f>
        <v>2016</v>
      </c>
      <c r="D2582" s="85">
        <f>'EMFAC2017EI-2011Class'!F6163</f>
        <v>9</v>
      </c>
      <c r="E2582" s="87" t="str">
        <f t="shared" si="83"/>
        <v>T6 CAIRP Heavy-9</v>
      </c>
      <c r="F2582" s="88">
        <f>VLOOKUP(E2582,HD_Odo!$C$2:$D$1381,2,FALSE)</f>
        <v>234945.04</v>
      </c>
      <c r="G2582" s="92" t="str">
        <f>'EMFAC2017EI-2011Class'!H6163</f>
        <v>2025-T6 CAIRP Heavy-9</v>
      </c>
      <c r="H2582" s="77">
        <f t="shared" si="82"/>
        <v>0.74952840983498847</v>
      </c>
      <c r="J2582" s="13"/>
      <c r="N2582" s="37"/>
      <c r="O2582" s="36"/>
    </row>
    <row r="2583" spans="1:15" ht="13.7" customHeight="1" x14ac:dyDescent="0.25">
      <c r="A2583" s="85">
        <f>'EMFAC2017EI-2011Class'!B6164</f>
        <v>2025</v>
      </c>
      <c r="B2583" s="86" t="str">
        <f>'EMFAC2017EI-2011Class'!C6164</f>
        <v>T6 CAIRP Heavy</v>
      </c>
      <c r="C2583" s="85">
        <f>'EMFAC2017EI-2011Class'!D6164</f>
        <v>2015</v>
      </c>
      <c r="D2583" s="85">
        <f>'EMFAC2017EI-2011Class'!F6164</f>
        <v>10</v>
      </c>
      <c r="E2583" s="87" t="str">
        <f t="shared" si="83"/>
        <v>T6 CAIRP Heavy-10</v>
      </c>
      <c r="F2583" s="88">
        <f>VLOOKUP(E2583,HD_Odo!$C$2:$D$1381,2,FALSE)</f>
        <v>252551.04000000001</v>
      </c>
      <c r="G2583" s="92" t="str">
        <f>'EMFAC2017EI-2011Class'!H6164</f>
        <v>2025-T6 CAIRP Heavy-10</v>
      </c>
      <c r="H2583" s="77">
        <f t="shared" si="82"/>
        <v>0.74304304467253823</v>
      </c>
      <c r="J2583" s="13"/>
      <c r="N2583" s="37"/>
      <c r="O2583" s="36"/>
    </row>
    <row r="2584" spans="1:15" ht="13.7" customHeight="1" x14ac:dyDescent="0.25">
      <c r="A2584" s="85">
        <f>'EMFAC2017EI-2011Class'!B6165</f>
        <v>2025</v>
      </c>
      <c r="B2584" s="86" t="str">
        <f>'EMFAC2017EI-2011Class'!C6165</f>
        <v>T6 CAIRP Heavy</v>
      </c>
      <c r="C2584" s="85">
        <f>'EMFAC2017EI-2011Class'!D6165</f>
        <v>2014</v>
      </c>
      <c r="D2584" s="85">
        <f>'EMFAC2017EI-2011Class'!F6165</f>
        <v>11</v>
      </c>
      <c r="E2584" s="87" t="str">
        <f t="shared" si="83"/>
        <v>T6 CAIRP Heavy-11</v>
      </c>
      <c r="F2584" s="88">
        <f>VLOOKUP(E2584,HD_Odo!$C$2:$D$1381,2,FALSE)</f>
        <v>269102.03999999998</v>
      </c>
      <c r="G2584" s="92" t="str">
        <f>'EMFAC2017EI-2011Class'!H6165</f>
        <v>2025-T6 CAIRP Heavy-11</v>
      </c>
      <c r="H2584" s="77">
        <f t="shared" si="82"/>
        <v>0.7374637661246255</v>
      </c>
      <c r="J2584" s="13"/>
      <c r="N2584" s="37"/>
      <c r="O2584" s="36"/>
    </row>
    <row r="2585" spans="1:15" ht="13.7" customHeight="1" x14ac:dyDescent="0.25">
      <c r="A2585" s="85">
        <f>'EMFAC2017EI-2011Class'!B6166</f>
        <v>2025</v>
      </c>
      <c r="B2585" s="86" t="str">
        <f>'EMFAC2017EI-2011Class'!C6166</f>
        <v>T6 CAIRP Heavy</v>
      </c>
      <c r="C2585" s="85">
        <f>'EMFAC2017EI-2011Class'!D6166</f>
        <v>2013</v>
      </c>
      <c r="D2585" s="85">
        <f>'EMFAC2017EI-2011Class'!F6166</f>
        <v>12</v>
      </c>
      <c r="E2585" s="87" t="str">
        <f t="shared" si="83"/>
        <v>T6 CAIRP Heavy-12</v>
      </c>
      <c r="F2585" s="88">
        <f>VLOOKUP(E2585,HD_Odo!$C$2:$D$1381,2,FALSE)</f>
        <v>284592.03999999998</v>
      </c>
      <c r="G2585" s="92" t="str">
        <f>'EMFAC2017EI-2011Class'!H6166</f>
        <v>2025-T6 CAIRP Heavy-12</v>
      </c>
      <c r="H2585" s="77">
        <f t="shared" si="82"/>
        <v>0.70188274238343029</v>
      </c>
      <c r="J2585" s="13"/>
      <c r="N2585" s="37"/>
      <c r="O2585" s="36"/>
    </row>
    <row r="2586" spans="1:15" ht="13.7" customHeight="1" x14ac:dyDescent="0.25">
      <c r="A2586" s="85">
        <f>'EMFAC2017EI-2011Class'!B6167</f>
        <v>2025</v>
      </c>
      <c r="B2586" s="86" t="str">
        <f>'EMFAC2017EI-2011Class'!C6167</f>
        <v>T6 CAIRP Heavy</v>
      </c>
      <c r="C2586" s="85">
        <f>'EMFAC2017EI-2011Class'!D6167</f>
        <v>2012</v>
      </c>
      <c r="D2586" s="85">
        <f>'EMFAC2017EI-2011Class'!F6167</f>
        <v>13</v>
      </c>
      <c r="E2586" s="87" t="str">
        <f t="shared" si="83"/>
        <v>T6 CAIRP Heavy-13</v>
      </c>
      <c r="F2586" s="88">
        <f>VLOOKUP(E2586,HD_Odo!$C$2:$D$1381,2,FALSE)</f>
        <v>298930.03999999998</v>
      </c>
      <c r="G2586" s="92" t="str">
        <f>'EMFAC2017EI-2011Class'!H6167</f>
        <v>2025-T6 CAIRP Heavy-13</v>
      </c>
      <c r="H2586" s="77">
        <f t="shared" si="82"/>
        <v>0.69851637621762275</v>
      </c>
      <c r="J2586" s="13"/>
      <c r="N2586" s="37"/>
      <c r="O2586" s="36"/>
    </row>
    <row r="2587" spans="1:15" ht="13.7" customHeight="1" x14ac:dyDescent="0.25">
      <c r="A2587" s="85">
        <f>'EMFAC2017EI-2011Class'!B6168</f>
        <v>2025</v>
      </c>
      <c r="B2587" s="86" t="str">
        <f>'EMFAC2017EI-2011Class'!C6168</f>
        <v>T6 CAIRP Small</v>
      </c>
      <c r="C2587" s="85">
        <f>'EMFAC2017EI-2011Class'!D6168</f>
        <v>2026</v>
      </c>
      <c r="D2587" s="85">
        <f>'EMFAC2017EI-2011Class'!F6168</f>
        <v>-1</v>
      </c>
      <c r="E2587" s="87" t="str">
        <f t="shared" si="83"/>
        <v>T6 CAIRP Small--1</v>
      </c>
      <c r="F2587" s="88">
        <f>VLOOKUP(E2587,HD_Odo!$C$2:$D$1381,2,FALSE)</f>
        <v>0</v>
      </c>
      <c r="G2587" s="92" t="str">
        <f>'EMFAC2017EI-2011Class'!H6168</f>
        <v>2025-T6 CAIRP Small--1</v>
      </c>
      <c r="H2587" s="77">
        <f t="shared" si="82"/>
        <v>1</v>
      </c>
      <c r="J2587" s="13"/>
      <c r="N2587" s="37"/>
      <c r="O2587" s="36"/>
    </row>
    <row r="2588" spans="1:15" ht="13.7" customHeight="1" x14ac:dyDescent="0.25">
      <c r="A2588" s="85">
        <f>'EMFAC2017EI-2011Class'!B6169</f>
        <v>2025</v>
      </c>
      <c r="B2588" s="86" t="str">
        <f>'EMFAC2017EI-2011Class'!C6169</f>
        <v>T6 CAIRP Small</v>
      </c>
      <c r="C2588" s="85">
        <f>'EMFAC2017EI-2011Class'!D6169</f>
        <v>2025</v>
      </c>
      <c r="D2588" s="85">
        <f>'EMFAC2017EI-2011Class'!F6169</f>
        <v>0</v>
      </c>
      <c r="E2588" s="87" t="str">
        <f t="shared" si="83"/>
        <v>T6 CAIRP Small-0</v>
      </c>
      <c r="F2588" s="88">
        <f>VLOOKUP(E2588,HD_Odo!$C$2:$D$1381,2,FALSE)</f>
        <v>26110</v>
      </c>
      <c r="G2588" s="92" t="str">
        <f>'EMFAC2017EI-2011Class'!H6169</f>
        <v>2025-T6 CAIRP Small-0</v>
      </c>
      <c r="H2588" s="77">
        <f t="shared" si="82"/>
        <v>0.93570622664661263</v>
      </c>
      <c r="J2588" s="13"/>
      <c r="N2588" s="37"/>
      <c r="O2588" s="36"/>
    </row>
    <row r="2589" spans="1:15" ht="13.7" customHeight="1" x14ac:dyDescent="0.25">
      <c r="A2589" s="85">
        <f>'EMFAC2017EI-2011Class'!B6170</f>
        <v>2025</v>
      </c>
      <c r="B2589" s="86" t="str">
        <f>'EMFAC2017EI-2011Class'!C6170</f>
        <v>T6 CAIRP Small</v>
      </c>
      <c r="C2589" s="85">
        <f>'EMFAC2017EI-2011Class'!D6170</f>
        <v>2024</v>
      </c>
      <c r="D2589" s="85">
        <f>'EMFAC2017EI-2011Class'!F6170</f>
        <v>1</v>
      </c>
      <c r="E2589" s="87" t="str">
        <f t="shared" si="83"/>
        <v>T6 CAIRP Small-1</v>
      </c>
      <c r="F2589" s="88">
        <f>VLOOKUP(E2589,HD_Odo!$C$2:$D$1381,2,FALSE)</f>
        <v>52220.02</v>
      </c>
      <c r="G2589" s="92" t="str">
        <f>'EMFAC2017EI-2011Class'!H6170</f>
        <v>2025-T6 CAIRP Small-1</v>
      </c>
      <c r="H2589" s="77">
        <f t="shared" si="82"/>
        <v>0.88950652437102418</v>
      </c>
      <c r="J2589" s="13"/>
      <c r="N2589" s="37"/>
      <c r="O2589" s="36"/>
    </row>
    <row r="2590" spans="1:15" ht="13.7" customHeight="1" x14ac:dyDescent="0.25">
      <c r="A2590" s="85">
        <f>'EMFAC2017EI-2011Class'!B6171</f>
        <v>2025</v>
      </c>
      <c r="B2590" s="86" t="str">
        <f>'EMFAC2017EI-2011Class'!C6171</f>
        <v>T6 CAIRP Small</v>
      </c>
      <c r="C2590" s="85">
        <f>'EMFAC2017EI-2011Class'!D6171</f>
        <v>2023</v>
      </c>
      <c r="D2590" s="85">
        <f>'EMFAC2017EI-2011Class'!F6171</f>
        <v>2</v>
      </c>
      <c r="E2590" s="87" t="str">
        <f t="shared" si="83"/>
        <v>T6 CAIRP Small-2</v>
      </c>
      <c r="F2590" s="88">
        <f>VLOOKUP(E2590,HD_Odo!$C$2:$D$1381,2,FALSE)</f>
        <v>78443.02</v>
      </c>
      <c r="G2590" s="92" t="str">
        <f>'EMFAC2017EI-2011Class'!H6171</f>
        <v>2025-T6 CAIRP Small-2</v>
      </c>
      <c r="H2590" s="77">
        <f t="shared" si="82"/>
        <v>0.85457293212388608</v>
      </c>
      <c r="J2590" s="13"/>
      <c r="N2590" s="37"/>
      <c r="O2590" s="36"/>
    </row>
    <row r="2591" spans="1:15" ht="13.7" customHeight="1" x14ac:dyDescent="0.25">
      <c r="A2591" s="85">
        <f>'EMFAC2017EI-2011Class'!B6172</f>
        <v>2025</v>
      </c>
      <c r="B2591" s="86" t="str">
        <f>'EMFAC2017EI-2011Class'!C6172</f>
        <v>T6 CAIRP Small</v>
      </c>
      <c r="C2591" s="85">
        <f>'EMFAC2017EI-2011Class'!D6172</f>
        <v>2022</v>
      </c>
      <c r="D2591" s="85">
        <f>'EMFAC2017EI-2011Class'!F6172</f>
        <v>3</v>
      </c>
      <c r="E2591" s="87" t="str">
        <f t="shared" si="83"/>
        <v>T6 CAIRP Small-3</v>
      </c>
      <c r="F2591" s="88">
        <f>VLOOKUP(E2591,HD_Odo!$C$2:$D$1381,2,FALSE)</f>
        <v>104183.02</v>
      </c>
      <c r="G2591" s="92" t="str">
        <f>'EMFAC2017EI-2011Class'!H6172</f>
        <v>2025-T6 CAIRP Small-3</v>
      </c>
      <c r="H2591" s="77">
        <f t="shared" si="82"/>
        <v>0.82778465981723415</v>
      </c>
      <c r="J2591" s="13"/>
      <c r="N2591" s="37"/>
      <c r="O2591" s="36"/>
    </row>
    <row r="2592" spans="1:15" ht="13.7" customHeight="1" x14ac:dyDescent="0.25">
      <c r="A2592" s="85">
        <f>'EMFAC2017EI-2011Class'!B6173</f>
        <v>2025</v>
      </c>
      <c r="B2592" s="86" t="str">
        <f>'EMFAC2017EI-2011Class'!C6173</f>
        <v>T6 CAIRP Small</v>
      </c>
      <c r="C2592" s="85">
        <f>'EMFAC2017EI-2011Class'!D6173</f>
        <v>2021</v>
      </c>
      <c r="D2592" s="85">
        <f>'EMFAC2017EI-2011Class'!F6173</f>
        <v>4</v>
      </c>
      <c r="E2592" s="87" t="str">
        <f t="shared" si="83"/>
        <v>T6 CAIRP Small-4</v>
      </c>
      <c r="F2592" s="88">
        <f>VLOOKUP(E2592,HD_Odo!$C$2:$D$1381,2,FALSE)</f>
        <v>129033.02</v>
      </c>
      <c r="G2592" s="92" t="str">
        <f>'EMFAC2017EI-2011Class'!H6173</f>
        <v>2025-T6 CAIRP Small-4</v>
      </c>
      <c r="H2592" s="77">
        <f t="shared" si="82"/>
        <v>0.8069094003521774</v>
      </c>
      <c r="J2592" s="13"/>
      <c r="N2592" s="37"/>
      <c r="O2592" s="36"/>
    </row>
    <row r="2593" spans="1:15" ht="13.7" customHeight="1" x14ac:dyDescent="0.25">
      <c r="A2593" s="85">
        <f>'EMFAC2017EI-2011Class'!B6174</f>
        <v>2025</v>
      </c>
      <c r="B2593" s="86" t="str">
        <f>'EMFAC2017EI-2011Class'!C6174</f>
        <v>T6 CAIRP Small</v>
      </c>
      <c r="C2593" s="85">
        <f>'EMFAC2017EI-2011Class'!D6174</f>
        <v>2020</v>
      </c>
      <c r="D2593" s="85">
        <f>'EMFAC2017EI-2011Class'!F6174</f>
        <v>5</v>
      </c>
      <c r="E2593" s="87" t="str">
        <f t="shared" si="83"/>
        <v>T6 CAIRP Small-5</v>
      </c>
      <c r="F2593" s="88">
        <f>VLOOKUP(E2593,HD_Odo!$C$2:$D$1381,2,FALSE)</f>
        <v>152742.01999999999</v>
      </c>
      <c r="G2593" s="92" t="str">
        <f>'EMFAC2017EI-2011Class'!H6174</f>
        <v>2025-T6 CAIRP Small-5</v>
      </c>
      <c r="H2593" s="77">
        <f t="shared" si="82"/>
        <v>0.79037334948692428</v>
      </c>
      <c r="J2593" s="13"/>
      <c r="N2593" s="37"/>
      <c r="O2593" s="36"/>
    </row>
    <row r="2594" spans="1:15" ht="13.7" customHeight="1" x14ac:dyDescent="0.25">
      <c r="A2594" s="85">
        <f>'EMFAC2017EI-2011Class'!B6175</f>
        <v>2025</v>
      </c>
      <c r="B2594" s="86" t="str">
        <f>'EMFAC2017EI-2011Class'!C6175</f>
        <v>T6 CAIRP Small</v>
      </c>
      <c r="C2594" s="85">
        <f>'EMFAC2017EI-2011Class'!D6175</f>
        <v>2019</v>
      </c>
      <c r="D2594" s="85">
        <f>'EMFAC2017EI-2011Class'!F6175</f>
        <v>6</v>
      </c>
      <c r="E2594" s="87" t="str">
        <f t="shared" si="83"/>
        <v>T6 CAIRP Small-6</v>
      </c>
      <c r="F2594" s="88">
        <f>VLOOKUP(E2594,HD_Odo!$C$2:$D$1381,2,FALSE)</f>
        <v>175186.02</v>
      </c>
      <c r="G2594" s="92" t="str">
        <f>'EMFAC2017EI-2011Class'!H6175</f>
        <v>2025-T6 CAIRP Small-6</v>
      </c>
      <c r="H2594" s="77">
        <f t="shared" si="82"/>
        <v>0.77706131146098434</v>
      </c>
      <c r="J2594" s="13"/>
      <c r="N2594" s="37"/>
      <c r="O2594" s="36"/>
    </row>
    <row r="2595" spans="1:15" ht="13.7" customHeight="1" x14ac:dyDescent="0.25">
      <c r="A2595" s="85">
        <f>'EMFAC2017EI-2011Class'!B6176</f>
        <v>2025</v>
      </c>
      <c r="B2595" s="86" t="str">
        <f>'EMFAC2017EI-2011Class'!C6176</f>
        <v>T6 CAIRP Small</v>
      </c>
      <c r="C2595" s="85">
        <f>'EMFAC2017EI-2011Class'!D6176</f>
        <v>2018</v>
      </c>
      <c r="D2595" s="85">
        <f>'EMFAC2017EI-2011Class'!F6176</f>
        <v>7</v>
      </c>
      <c r="E2595" s="87" t="str">
        <f t="shared" si="83"/>
        <v>T6 CAIRP Small-7</v>
      </c>
      <c r="F2595" s="88">
        <f>VLOOKUP(E2595,HD_Odo!$C$2:$D$1381,2,FALSE)</f>
        <v>196337.04</v>
      </c>
      <c r="G2595" s="92" t="str">
        <f>'EMFAC2017EI-2011Class'!H6176</f>
        <v>2025-T6 CAIRP Small-7</v>
      </c>
      <c r="H2595" s="77">
        <f t="shared" si="82"/>
        <v>0.76617511598250365</v>
      </c>
      <c r="J2595" s="13"/>
      <c r="N2595" s="37"/>
      <c r="O2595" s="36"/>
    </row>
    <row r="2596" spans="1:15" ht="13.7" customHeight="1" x14ac:dyDescent="0.25">
      <c r="A2596" s="85">
        <f>'EMFAC2017EI-2011Class'!B6177</f>
        <v>2025</v>
      </c>
      <c r="B2596" s="86" t="str">
        <f>'EMFAC2017EI-2011Class'!C6177</f>
        <v>T6 CAIRP Small</v>
      </c>
      <c r="C2596" s="85">
        <f>'EMFAC2017EI-2011Class'!D6177</f>
        <v>2017</v>
      </c>
      <c r="D2596" s="85">
        <f>'EMFAC2017EI-2011Class'!F6177</f>
        <v>8</v>
      </c>
      <c r="E2596" s="87" t="str">
        <f t="shared" si="83"/>
        <v>T6 CAIRP Small-8</v>
      </c>
      <c r="F2596" s="88">
        <f>VLOOKUP(E2596,HD_Odo!$C$2:$D$1381,2,FALSE)</f>
        <v>216233.04</v>
      </c>
      <c r="G2596" s="92" t="str">
        <f>'EMFAC2017EI-2011Class'!H6177</f>
        <v>2025-T6 CAIRP Small-8</v>
      </c>
      <c r="H2596" s="77">
        <f t="shared" si="82"/>
        <v>0.75713730304050564</v>
      </c>
      <c r="J2596" s="13"/>
      <c r="N2596" s="37"/>
      <c r="O2596" s="36"/>
    </row>
    <row r="2597" spans="1:15" ht="13.7" customHeight="1" x14ac:dyDescent="0.25">
      <c r="A2597" s="85">
        <f>'EMFAC2017EI-2011Class'!B6178</f>
        <v>2025</v>
      </c>
      <c r="B2597" s="86" t="str">
        <f>'EMFAC2017EI-2011Class'!C6178</f>
        <v>T6 CAIRP Small</v>
      </c>
      <c r="C2597" s="85">
        <f>'EMFAC2017EI-2011Class'!D6178</f>
        <v>2016</v>
      </c>
      <c r="D2597" s="85">
        <f>'EMFAC2017EI-2011Class'!F6178</f>
        <v>9</v>
      </c>
      <c r="E2597" s="87" t="str">
        <f t="shared" si="83"/>
        <v>T6 CAIRP Small-9</v>
      </c>
      <c r="F2597" s="88">
        <f>VLOOKUP(E2597,HD_Odo!$C$2:$D$1381,2,FALSE)</f>
        <v>234945.04</v>
      </c>
      <c r="G2597" s="92" t="str">
        <f>'EMFAC2017EI-2011Class'!H6178</f>
        <v>2025-T6 CAIRP Small-9</v>
      </c>
      <c r="H2597" s="77">
        <f t="shared" si="82"/>
        <v>0.74952840983498847</v>
      </c>
      <c r="J2597" s="13"/>
      <c r="N2597" s="37"/>
      <c r="O2597" s="36"/>
    </row>
    <row r="2598" spans="1:15" ht="13.7" customHeight="1" x14ac:dyDescent="0.25">
      <c r="A2598" s="85">
        <f>'EMFAC2017EI-2011Class'!B6179</f>
        <v>2025</v>
      </c>
      <c r="B2598" s="86" t="str">
        <f>'EMFAC2017EI-2011Class'!C6179</f>
        <v>T6 CAIRP Small</v>
      </c>
      <c r="C2598" s="85">
        <f>'EMFAC2017EI-2011Class'!D6179</f>
        <v>2015</v>
      </c>
      <c r="D2598" s="85">
        <f>'EMFAC2017EI-2011Class'!F6179</f>
        <v>10</v>
      </c>
      <c r="E2598" s="87" t="str">
        <f t="shared" si="83"/>
        <v>T6 CAIRP Small-10</v>
      </c>
      <c r="F2598" s="88">
        <f>VLOOKUP(E2598,HD_Odo!$C$2:$D$1381,2,FALSE)</f>
        <v>252551.04000000001</v>
      </c>
      <c r="G2598" s="92" t="str">
        <f>'EMFAC2017EI-2011Class'!H6179</f>
        <v>2025-T6 CAIRP Small-10</v>
      </c>
      <c r="H2598" s="77">
        <f t="shared" si="82"/>
        <v>0.74304304467253823</v>
      </c>
      <c r="J2598" s="13"/>
      <c r="N2598" s="37"/>
      <c r="O2598" s="36"/>
    </row>
    <row r="2599" spans="1:15" ht="13.7" customHeight="1" x14ac:dyDescent="0.25">
      <c r="A2599" s="85">
        <f>'EMFAC2017EI-2011Class'!B6180</f>
        <v>2025</v>
      </c>
      <c r="B2599" s="86" t="str">
        <f>'EMFAC2017EI-2011Class'!C6180</f>
        <v>T6 CAIRP Small</v>
      </c>
      <c r="C2599" s="85">
        <f>'EMFAC2017EI-2011Class'!D6180</f>
        <v>2014</v>
      </c>
      <c r="D2599" s="85">
        <f>'EMFAC2017EI-2011Class'!F6180</f>
        <v>11</v>
      </c>
      <c r="E2599" s="87" t="str">
        <f t="shared" si="83"/>
        <v>T6 CAIRP Small-11</v>
      </c>
      <c r="F2599" s="88">
        <f>VLOOKUP(E2599,HD_Odo!$C$2:$D$1381,2,FALSE)</f>
        <v>269102.03999999998</v>
      </c>
      <c r="G2599" s="92" t="str">
        <f>'EMFAC2017EI-2011Class'!H6180</f>
        <v>2025-T6 CAIRP Small-11</v>
      </c>
      <c r="H2599" s="77">
        <f t="shared" si="82"/>
        <v>0.7374637661246255</v>
      </c>
      <c r="J2599" s="13"/>
      <c r="N2599" s="37"/>
      <c r="O2599" s="36"/>
    </row>
    <row r="2600" spans="1:15" ht="13.7" customHeight="1" x14ac:dyDescent="0.25">
      <c r="A2600" s="85">
        <f>'EMFAC2017EI-2011Class'!B6181</f>
        <v>2025</v>
      </c>
      <c r="B2600" s="86" t="str">
        <f>'EMFAC2017EI-2011Class'!C6181</f>
        <v>T6 CAIRP Small</v>
      </c>
      <c r="C2600" s="85">
        <f>'EMFAC2017EI-2011Class'!D6181</f>
        <v>2013</v>
      </c>
      <c r="D2600" s="85">
        <f>'EMFAC2017EI-2011Class'!F6181</f>
        <v>12</v>
      </c>
      <c r="E2600" s="87" t="str">
        <f t="shared" si="83"/>
        <v>T6 CAIRP Small-12</v>
      </c>
      <c r="F2600" s="88">
        <f>VLOOKUP(E2600,HD_Odo!$C$2:$D$1381,2,FALSE)</f>
        <v>284592.03999999998</v>
      </c>
      <c r="G2600" s="92" t="str">
        <f>'EMFAC2017EI-2011Class'!H6181</f>
        <v>2025-T6 CAIRP Small-12</v>
      </c>
      <c r="H2600" s="77">
        <f t="shared" si="82"/>
        <v>0.70188274238343029</v>
      </c>
      <c r="J2600" s="13"/>
      <c r="N2600" s="37"/>
      <c r="O2600" s="36"/>
    </row>
    <row r="2601" spans="1:15" ht="13.7" customHeight="1" x14ac:dyDescent="0.25">
      <c r="A2601" s="85">
        <f>'EMFAC2017EI-2011Class'!B6182</f>
        <v>2025</v>
      </c>
      <c r="B2601" s="86" t="str">
        <f>'EMFAC2017EI-2011Class'!C6182</f>
        <v>T6 CAIRP Small</v>
      </c>
      <c r="C2601" s="85">
        <f>'EMFAC2017EI-2011Class'!D6182</f>
        <v>2012</v>
      </c>
      <c r="D2601" s="85">
        <f>'EMFAC2017EI-2011Class'!F6182</f>
        <v>13</v>
      </c>
      <c r="E2601" s="87" t="str">
        <f t="shared" si="83"/>
        <v>T6 CAIRP Small-13</v>
      </c>
      <c r="F2601" s="88">
        <f>VLOOKUP(E2601,HD_Odo!$C$2:$D$1381,2,FALSE)</f>
        <v>298930.03999999998</v>
      </c>
      <c r="G2601" s="92" t="str">
        <f>'EMFAC2017EI-2011Class'!H6182</f>
        <v>2025-T6 CAIRP Small-13</v>
      </c>
      <c r="H2601" s="77">
        <f t="shared" si="82"/>
        <v>0.69851637621762275</v>
      </c>
      <c r="J2601" s="13"/>
      <c r="N2601" s="37"/>
      <c r="O2601" s="36"/>
    </row>
    <row r="2602" spans="1:15" ht="13.7" customHeight="1" x14ac:dyDescent="0.25">
      <c r="A2602" s="85">
        <f>'EMFAC2017EI-2011Class'!B6183</f>
        <v>2025</v>
      </c>
      <c r="B2602" s="86" t="str">
        <f>'EMFAC2017EI-2011Class'!C6183</f>
        <v>T6 Instate Construction Heavy</v>
      </c>
      <c r="C2602" s="85">
        <f>'EMFAC2017EI-2011Class'!D6183</f>
        <v>2026</v>
      </c>
      <c r="D2602" s="85">
        <f>'EMFAC2017EI-2011Class'!F6183</f>
        <v>-1</v>
      </c>
      <c r="E2602" s="87" t="str">
        <f t="shared" si="83"/>
        <v>T6 Instate Construction Heavy--1</v>
      </c>
      <c r="F2602" s="88">
        <f>VLOOKUP(E2602,HD_Odo!$C$2:$D$1381,2,FALSE)</f>
        <v>0</v>
      </c>
      <c r="G2602" s="92" t="str">
        <f>'EMFAC2017EI-2011Class'!H6183</f>
        <v>2025-T6 Instate Construction Heavy--1</v>
      </c>
      <c r="H2602" s="77">
        <f t="shared" si="82"/>
        <v>1</v>
      </c>
      <c r="J2602" s="13"/>
      <c r="N2602" s="37"/>
      <c r="O2602" s="36"/>
    </row>
    <row r="2603" spans="1:15" ht="13.7" customHeight="1" x14ac:dyDescent="0.25">
      <c r="A2603" s="85">
        <f>'EMFAC2017EI-2011Class'!B6184</f>
        <v>2025</v>
      </c>
      <c r="B2603" s="86" t="str">
        <f>'EMFAC2017EI-2011Class'!C6184</f>
        <v>T6 Instate Construction Heavy</v>
      </c>
      <c r="C2603" s="85">
        <f>'EMFAC2017EI-2011Class'!D6184</f>
        <v>2025</v>
      </c>
      <c r="D2603" s="85">
        <f>'EMFAC2017EI-2011Class'!F6184</f>
        <v>0</v>
      </c>
      <c r="E2603" s="87" t="str">
        <f t="shared" si="83"/>
        <v>T6 Instate Construction Heavy-0</v>
      </c>
      <c r="F2603" s="88">
        <f>VLOOKUP(E2603,HD_Odo!$C$2:$D$1381,2,FALSE)</f>
        <v>26110</v>
      </c>
      <c r="G2603" s="92" t="str">
        <f>'EMFAC2017EI-2011Class'!H6184</f>
        <v>2025-T6 Instate Construction Heavy-0</v>
      </c>
      <c r="H2603" s="77">
        <f t="shared" si="82"/>
        <v>0.93570622664661263</v>
      </c>
      <c r="J2603" s="13"/>
      <c r="N2603" s="37"/>
      <c r="O2603" s="36"/>
    </row>
    <row r="2604" spans="1:15" ht="13.7" customHeight="1" x14ac:dyDescent="0.25">
      <c r="A2604" s="85">
        <f>'EMFAC2017EI-2011Class'!B6185</f>
        <v>2025</v>
      </c>
      <c r="B2604" s="86" t="str">
        <f>'EMFAC2017EI-2011Class'!C6185</f>
        <v>T6 Instate Construction Heavy</v>
      </c>
      <c r="C2604" s="85">
        <f>'EMFAC2017EI-2011Class'!D6185</f>
        <v>2024</v>
      </c>
      <c r="D2604" s="85">
        <f>'EMFAC2017EI-2011Class'!F6185</f>
        <v>1</v>
      </c>
      <c r="E2604" s="87" t="str">
        <f t="shared" si="83"/>
        <v>T6 Instate Construction Heavy-1</v>
      </c>
      <c r="F2604" s="88">
        <f>VLOOKUP(E2604,HD_Odo!$C$2:$D$1381,2,FALSE)</f>
        <v>52220.02</v>
      </c>
      <c r="G2604" s="92" t="str">
        <f>'EMFAC2017EI-2011Class'!H6185</f>
        <v>2025-T6 Instate Construction Heavy-1</v>
      </c>
      <c r="H2604" s="77">
        <f t="shared" si="82"/>
        <v>0.88950652437102418</v>
      </c>
      <c r="J2604" s="13"/>
      <c r="N2604" s="37"/>
      <c r="O2604" s="36"/>
    </row>
    <row r="2605" spans="1:15" ht="13.7" customHeight="1" x14ac:dyDescent="0.25">
      <c r="A2605" s="85">
        <f>'EMFAC2017EI-2011Class'!B6186</f>
        <v>2025</v>
      </c>
      <c r="B2605" s="86" t="str">
        <f>'EMFAC2017EI-2011Class'!C6186</f>
        <v>T6 Instate Construction Heavy</v>
      </c>
      <c r="C2605" s="85">
        <f>'EMFAC2017EI-2011Class'!D6186</f>
        <v>2023</v>
      </c>
      <c r="D2605" s="85">
        <f>'EMFAC2017EI-2011Class'!F6186</f>
        <v>2</v>
      </c>
      <c r="E2605" s="87" t="str">
        <f t="shared" si="83"/>
        <v>T6 Instate Construction Heavy-2</v>
      </c>
      <c r="F2605" s="88">
        <f>VLOOKUP(E2605,HD_Odo!$C$2:$D$1381,2,FALSE)</f>
        <v>78443.02</v>
      </c>
      <c r="G2605" s="92" t="str">
        <f>'EMFAC2017EI-2011Class'!H6186</f>
        <v>2025-T6 Instate Construction Heavy-2</v>
      </c>
      <c r="H2605" s="77">
        <f t="shared" si="82"/>
        <v>0.85457293212388608</v>
      </c>
      <c r="J2605" s="13"/>
      <c r="N2605" s="37"/>
      <c r="O2605" s="36"/>
    </row>
    <row r="2606" spans="1:15" ht="13.7" customHeight="1" x14ac:dyDescent="0.25">
      <c r="A2606" s="85">
        <f>'EMFAC2017EI-2011Class'!B6187</f>
        <v>2025</v>
      </c>
      <c r="B2606" s="86" t="str">
        <f>'EMFAC2017EI-2011Class'!C6187</f>
        <v>T6 Instate Construction Heavy</v>
      </c>
      <c r="C2606" s="85">
        <f>'EMFAC2017EI-2011Class'!D6187</f>
        <v>2022</v>
      </c>
      <c r="D2606" s="85">
        <f>'EMFAC2017EI-2011Class'!F6187</f>
        <v>3</v>
      </c>
      <c r="E2606" s="87" t="str">
        <f t="shared" si="83"/>
        <v>T6 Instate Construction Heavy-3</v>
      </c>
      <c r="F2606" s="88">
        <f>VLOOKUP(E2606,HD_Odo!$C$2:$D$1381,2,FALSE)</f>
        <v>104183.02</v>
      </c>
      <c r="G2606" s="92" t="str">
        <f>'EMFAC2017EI-2011Class'!H6187</f>
        <v>2025-T6 Instate Construction Heavy-3</v>
      </c>
      <c r="H2606" s="77">
        <f t="shared" si="82"/>
        <v>0.82778465981723415</v>
      </c>
      <c r="J2606" s="13"/>
      <c r="N2606" s="37"/>
      <c r="O2606" s="36"/>
    </row>
    <row r="2607" spans="1:15" ht="13.7" customHeight="1" x14ac:dyDescent="0.25">
      <c r="A2607" s="85">
        <f>'EMFAC2017EI-2011Class'!B6188</f>
        <v>2025</v>
      </c>
      <c r="B2607" s="86" t="str">
        <f>'EMFAC2017EI-2011Class'!C6188</f>
        <v>T6 Instate Construction Heavy</v>
      </c>
      <c r="C2607" s="85">
        <f>'EMFAC2017EI-2011Class'!D6188</f>
        <v>2021</v>
      </c>
      <c r="D2607" s="85">
        <f>'EMFAC2017EI-2011Class'!F6188</f>
        <v>4</v>
      </c>
      <c r="E2607" s="87" t="str">
        <f t="shared" si="83"/>
        <v>T6 Instate Construction Heavy-4</v>
      </c>
      <c r="F2607" s="88">
        <f>VLOOKUP(E2607,HD_Odo!$C$2:$D$1381,2,FALSE)</f>
        <v>129033.02</v>
      </c>
      <c r="G2607" s="92" t="str">
        <f>'EMFAC2017EI-2011Class'!H6188</f>
        <v>2025-T6 Instate Construction Heavy-4</v>
      </c>
      <c r="H2607" s="77">
        <f t="shared" si="82"/>
        <v>0.8069094003521774</v>
      </c>
      <c r="J2607" s="13"/>
      <c r="N2607" s="37"/>
      <c r="O2607" s="36"/>
    </row>
    <row r="2608" spans="1:15" ht="13.7" customHeight="1" x14ac:dyDescent="0.25">
      <c r="A2608" s="85">
        <f>'EMFAC2017EI-2011Class'!B6189</f>
        <v>2025</v>
      </c>
      <c r="B2608" s="86" t="str">
        <f>'EMFAC2017EI-2011Class'!C6189</f>
        <v>T6 Instate Construction Heavy</v>
      </c>
      <c r="C2608" s="85">
        <f>'EMFAC2017EI-2011Class'!D6189</f>
        <v>2020</v>
      </c>
      <c r="D2608" s="85">
        <f>'EMFAC2017EI-2011Class'!F6189</f>
        <v>5</v>
      </c>
      <c r="E2608" s="87" t="str">
        <f t="shared" si="83"/>
        <v>T6 Instate Construction Heavy-5</v>
      </c>
      <c r="F2608" s="88">
        <f>VLOOKUP(E2608,HD_Odo!$C$2:$D$1381,2,FALSE)</f>
        <v>152742.01999999999</v>
      </c>
      <c r="G2608" s="92" t="str">
        <f>'EMFAC2017EI-2011Class'!H6189</f>
        <v>2025-T6 Instate Construction Heavy-5</v>
      </c>
      <c r="H2608" s="77">
        <f t="shared" si="82"/>
        <v>0.79037334948692428</v>
      </c>
      <c r="J2608" s="13"/>
      <c r="N2608" s="37"/>
      <c r="O2608" s="36"/>
    </row>
    <row r="2609" spans="1:15" ht="13.7" customHeight="1" x14ac:dyDescent="0.25">
      <c r="A2609" s="85">
        <f>'EMFAC2017EI-2011Class'!B6190</f>
        <v>2025</v>
      </c>
      <c r="B2609" s="86" t="str">
        <f>'EMFAC2017EI-2011Class'!C6190</f>
        <v>T6 Instate Construction Heavy</v>
      </c>
      <c r="C2609" s="85">
        <f>'EMFAC2017EI-2011Class'!D6190</f>
        <v>2019</v>
      </c>
      <c r="D2609" s="85">
        <f>'EMFAC2017EI-2011Class'!F6190</f>
        <v>6</v>
      </c>
      <c r="E2609" s="87" t="str">
        <f t="shared" si="83"/>
        <v>T6 Instate Construction Heavy-6</v>
      </c>
      <c r="F2609" s="88">
        <f>VLOOKUP(E2609,HD_Odo!$C$2:$D$1381,2,FALSE)</f>
        <v>175186.02</v>
      </c>
      <c r="G2609" s="92" t="str">
        <f>'EMFAC2017EI-2011Class'!H6190</f>
        <v>2025-T6 Instate Construction Heavy-6</v>
      </c>
      <c r="H2609" s="77">
        <f t="shared" si="82"/>
        <v>0.77706131146098434</v>
      </c>
      <c r="J2609" s="13"/>
      <c r="N2609" s="37"/>
      <c r="O2609" s="36"/>
    </row>
    <row r="2610" spans="1:15" ht="13.7" customHeight="1" x14ac:dyDescent="0.25">
      <c r="A2610" s="85">
        <f>'EMFAC2017EI-2011Class'!B6191</f>
        <v>2025</v>
      </c>
      <c r="B2610" s="86" t="str">
        <f>'EMFAC2017EI-2011Class'!C6191</f>
        <v>T6 Instate Construction Heavy</v>
      </c>
      <c r="C2610" s="85">
        <f>'EMFAC2017EI-2011Class'!D6191</f>
        <v>2018</v>
      </c>
      <c r="D2610" s="85">
        <f>'EMFAC2017EI-2011Class'!F6191</f>
        <v>7</v>
      </c>
      <c r="E2610" s="87" t="str">
        <f t="shared" si="83"/>
        <v>T6 Instate Construction Heavy-7</v>
      </c>
      <c r="F2610" s="88">
        <f>VLOOKUP(E2610,HD_Odo!$C$2:$D$1381,2,FALSE)</f>
        <v>196337.04</v>
      </c>
      <c r="G2610" s="92" t="str">
        <f>'EMFAC2017EI-2011Class'!H6191</f>
        <v>2025-T6 Instate Construction Heavy-7</v>
      </c>
      <c r="H2610" s="77">
        <f t="shared" si="82"/>
        <v>0.76617511598250365</v>
      </c>
      <c r="J2610" s="13"/>
      <c r="N2610" s="37"/>
      <c r="O2610" s="36"/>
    </row>
    <row r="2611" spans="1:15" ht="13.7" customHeight="1" x14ac:dyDescent="0.25">
      <c r="A2611" s="85">
        <f>'EMFAC2017EI-2011Class'!B6192</f>
        <v>2025</v>
      </c>
      <c r="B2611" s="86" t="str">
        <f>'EMFAC2017EI-2011Class'!C6192</f>
        <v>T6 Instate Construction Heavy</v>
      </c>
      <c r="C2611" s="85">
        <f>'EMFAC2017EI-2011Class'!D6192</f>
        <v>2017</v>
      </c>
      <c r="D2611" s="85">
        <f>'EMFAC2017EI-2011Class'!F6192</f>
        <v>8</v>
      </c>
      <c r="E2611" s="87" t="str">
        <f t="shared" si="83"/>
        <v>T6 Instate Construction Heavy-8</v>
      </c>
      <c r="F2611" s="88">
        <f>VLOOKUP(E2611,HD_Odo!$C$2:$D$1381,2,FALSE)</f>
        <v>216233.04</v>
      </c>
      <c r="G2611" s="92" t="str">
        <f>'EMFAC2017EI-2011Class'!H6192</f>
        <v>2025-T6 Instate Construction Heavy-8</v>
      </c>
      <c r="H2611" s="77">
        <f t="shared" si="82"/>
        <v>0.75713730304050564</v>
      </c>
      <c r="J2611" s="13"/>
      <c r="N2611" s="37"/>
      <c r="O2611" s="36"/>
    </row>
    <row r="2612" spans="1:15" ht="13.7" customHeight="1" x14ac:dyDescent="0.25">
      <c r="A2612" s="85">
        <f>'EMFAC2017EI-2011Class'!B6193</f>
        <v>2025</v>
      </c>
      <c r="B2612" s="86" t="str">
        <f>'EMFAC2017EI-2011Class'!C6193</f>
        <v>T6 Instate Construction Heavy</v>
      </c>
      <c r="C2612" s="85">
        <f>'EMFAC2017EI-2011Class'!D6193</f>
        <v>2016</v>
      </c>
      <c r="D2612" s="85">
        <f>'EMFAC2017EI-2011Class'!F6193</f>
        <v>9</v>
      </c>
      <c r="E2612" s="87" t="str">
        <f t="shared" si="83"/>
        <v>T6 Instate Construction Heavy-9</v>
      </c>
      <c r="F2612" s="88">
        <f>VLOOKUP(E2612,HD_Odo!$C$2:$D$1381,2,FALSE)</f>
        <v>234945.04</v>
      </c>
      <c r="G2612" s="92" t="str">
        <f>'EMFAC2017EI-2011Class'!H6193</f>
        <v>2025-T6 Instate Construction Heavy-9</v>
      </c>
      <c r="H2612" s="77">
        <f t="shared" si="82"/>
        <v>0.74952840983498847</v>
      </c>
      <c r="J2612" s="13"/>
      <c r="N2612" s="37"/>
      <c r="O2612" s="36"/>
    </row>
    <row r="2613" spans="1:15" ht="13.7" customHeight="1" x14ac:dyDescent="0.25">
      <c r="A2613" s="85">
        <f>'EMFAC2017EI-2011Class'!B6194</f>
        <v>2025</v>
      </c>
      <c r="B2613" s="86" t="str">
        <f>'EMFAC2017EI-2011Class'!C6194</f>
        <v>T6 Instate Construction Heavy</v>
      </c>
      <c r="C2613" s="85">
        <f>'EMFAC2017EI-2011Class'!D6194</f>
        <v>2015</v>
      </c>
      <c r="D2613" s="85">
        <f>'EMFAC2017EI-2011Class'!F6194</f>
        <v>10</v>
      </c>
      <c r="E2613" s="87" t="str">
        <f t="shared" si="83"/>
        <v>T6 Instate Construction Heavy-10</v>
      </c>
      <c r="F2613" s="88">
        <f>VLOOKUP(E2613,HD_Odo!$C$2:$D$1381,2,FALSE)</f>
        <v>252551.04000000001</v>
      </c>
      <c r="G2613" s="92" t="str">
        <f>'EMFAC2017EI-2011Class'!H6194</f>
        <v>2025-T6 Instate Construction Heavy-10</v>
      </c>
      <c r="H2613" s="77">
        <f t="shared" si="82"/>
        <v>0.74304304467253823</v>
      </c>
      <c r="J2613" s="13"/>
      <c r="N2613" s="37"/>
      <c r="O2613" s="36"/>
    </row>
    <row r="2614" spans="1:15" ht="13.7" customHeight="1" x14ac:dyDescent="0.25">
      <c r="A2614" s="85">
        <f>'EMFAC2017EI-2011Class'!B6195</f>
        <v>2025</v>
      </c>
      <c r="B2614" s="86" t="str">
        <f>'EMFAC2017EI-2011Class'!C6195</f>
        <v>T6 Instate Construction Heavy</v>
      </c>
      <c r="C2614" s="85">
        <f>'EMFAC2017EI-2011Class'!D6195</f>
        <v>2014</v>
      </c>
      <c r="D2614" s="85">
        <f>'EMFAC2017EI-2011Class'!F6195</f>
        <v>11</v>
      </c>
      <c r="E2614" s="87" t="str">
        <f t="shared" si="83"/>
        <v>T6 Instate Construction Heavy-11</v>
      </c>
      <c r="F2614" s="88">
        <f>VLOOKUP(E2614,HD_Odo!$C$2:$D$1381,2,FALSE)</f>
        <v>269102.03999999998</v>
      </c>
      <c r="G2614" s="92" t="str">
        <f>'EMFAC2017EI-2011Class'!H6195</f>
        <v>2025-T6 Instate Construction Heavy-11</v>
      </c>
      <c r="H2614" s="77">
        <f t="shared" ref="H2614:H2677" si="84">IF(C2614&lt;1994,1,IF(C2614&lt;2004,($AG$3+$AH$3*(F2614/10000))/($E$3+$F$3*(F2614/10000)),IF(C2614&lt;2008,($AG$4+$AH$4*(F2614/10000))/($E$4+$F$4*(F2614/10000)),IF(C2614&lt;2011,($AG$5+$AH$5*(F2614/10000))/($E$5+$F$5*(F2614/10000)),IF(C2614&lt;2014,($AG$6+$AH$6*(F2614/10000))/($E$6+$F$6*(F2614/10000)),($AG$7+$AH$7*(F2614/10000))/($E$7+$F$7*(F2614/10000)))))))</f>
        <v>0.7374637661246255</v>
      </c>
      <c r="J2614" s="13"/>
      <c r="N2614" s="37"/>
      <c r="O2614" s="36"/>
    </row>
    <row r="2615" spans="1:15" ht="13.7" customHeight="1" x14ac:dyDescent="0.25">
      <c r="A2615" s="85">
        <f>'EMFAC2017EI-2011Class'!B6196</f>
        <v>2025</v>
      </c>
      <c r="B2615" s="86" t="str">
        <f>'EMFAC2017EI-2011Class'!C6196</f>
        <v>T6 Instate Construction Heavy</v>
      </c>
      <c r="C2615" s="85">
        <f>'EMFAC2017EI-2011Class'!D6196</f>
        <v>2013</v>
      </c>
      <c r="D2615" s="85">
        <f>'EMFAC2017EI-2011Class'!F6196</f>
        <v>12</v>
      </c>
      <c r="E2615" s="87" t="str">
        <f t="shared" si="83"/>
        <v>T6 Instate Construction Heavy-12</v>
      </c>
      <c r="F2615" s="88">
        <f>VLOOKUP(E2615,HD_Odo!$C$2:$D$1381,2,FALSE)</f>
        <v>284592.03999999998</v>
      </c>
      <c r="G2615" s="92" t="str">
        <f>'EMFAC2017EI-2011Class'!H6196</f>
        <v>2025-T6 Instate Construction Heavy-12</v>
      </c>
      <c r="H2615" s="77">
        <f t="shared" si="84"/>
        <v>0.70188274238343029</v>
      </c>
      <c r="J2615" s="13"/>
      <c r="N2615" s="37"/>
      <c r="O2615" s="36"/>
    </row>
    <row r="2616" spans="1:15" ht="13.7" customHeight="1" x14ac:dyDescent="0.25">
      <c r="A2616" s="85">
        <f>'EMFAC2017EI-2011Class'!B6197</f>
        <v>2025</v>
      </c>
      <c r="B2616" s="86" t="str">
        <f>'EMFAC2017EI-2011Class'!C6197</f>
        <v>T6 Instate Construction Heavy</v>
      </c>
      <c r="C2616" s="85">
        <f>'EMFAC2017EI-2011Class'!D6197</f>
        <v>2012</v>
      </c>
      <c r="D2616" s="85">
        <f>'EMFAC2017EI-2011Class'!F6197</f>
        <v>13</v>
      </c>
      <c r="E2616" s="87" t="str">
        <f t="shared" si="83"/>
        <v>T6 Instate Construction Heavy-13</v>
      </c>
      <c r="F2616" s="88">
        <f>VLOOKUP(E2616,HD_Odo!$C$2:$D$1381,2,FALSE)</f>
        <v>298930.03999999998</v>
      </c>
      <c r="G2616" s="92" t="str">
        <f>'EMFAC2017EI-2011Class'!H6197</f>
        <v>2025-T6 Instate Construction Heavy-13</v>
      </c>
      <c r="H2616" s="77">
        <f t="shared" si="84"/>
        <v>0.69851637621762275</v>
      </c>
      <c r="J2616" s="13"/>
      <c r="N2616" s="37"/>
      <c r="O2616" s="36"/>
    </row>
    <row r="2617" spans="1:15" ht="13.7" customHeight="1" x14ac:dyDescent="0.25">
      <c r="A2617" s="85">
        <f>'EMFAC2017EI-2011Class'!B6198</f>
        <v>2025</v>
      </c>
      <c r="B2617" s="86" t="str">
        <f>'EMFAC2017EI-2011Class'!C6198</f>
        <v>T6 Instate Construction Heavy</v>
      </c>
      <c r="C2617" s="85">
        <f>'EMFAC2017EI-2011Class'!D6198</f>
        <v>2011</v>
      </c>
      <c r="D2617" s="85">
        <f>'EMFAC2017EI-2011Class'!F6198</f>
        <v>14</v>
      </c>
      <c r="E2617" s="87" t="str">
        <f t="shared" si="83"/>
        <v>T6 Instate Construction Heavy-14</v>
      </c>
      <c r="F2617" s="88">
        <f>VLOOKUP(E2617,HD_Odo!$C$2:$D$1381,2,FALSE)</f>
        <v>311906.03999999998</v>
      </c>
      <c r="G2617" s="92" t="str">
        <f>'EMFAC2017EI-2011Class'!H6198</f>
        <v>2025-T6 Instate Construction Heavy-14</v>
      </c>
      <c r="H2617" s="77">
        <f t="shared" si="84"/>
        <v>0.69567873317182571</v>
      </c>
      <c r="J2617" s="13"/>
      <c r="N2617" s="37"/>
      <c r="O2617" s="36"/>
    </row>
    <row r="2618" spans="1:15" ht="13.7" customHeight="1" x14ac:dyDescent="0.25">
      <c r="A2618" s="85">
        <f>'EMFAC2017EI-2011Class'!B6199</f>
        <v>2025</v>
      </c>
      <c r="B2618" s="86" t="str">
        <f>'EMFAC2017EI-2011Class'!C6199</f>
        <v>T6 Instate Construction Heavy</v>
      </c>
      <c r="C2618" s="85">
        <f>'EMFAC2017EI-2011Class'!D6199</f>
        <v>2010</v>
      </c>
      <c r="D2618" s="85">
        <f>'EMFAC2017EI-2011Class'!F6199</f>
        <v>15</v>
      </c>
      <c r="E2618" s="87" t="str">
        <f t="shared" si="83"/>
        <v>T6 Instate Construction Heavy-15</v>
      </c>
      <c r="F2618" s="88">
        <f>VLOOKUP(E2618,HD_Odo!$C$2:$D$1381,2,FALSE)</f>
        <v>323163.03999999998</v>
      </c>
      <c r="G2618" s="92" t="str">
        <f>'EMFAC2017EI-2011Class'!H6199</f>
        <v>2025-T6 Instate Construction Heavy-15</v>
      </c>
      <c r="H2618" s="77">
        <f t="shared" si="84"/>
        <v>0.73528844547812788</v>
      </c>
      <c r="J2618" s="13"/>
      <c r="N2618" s="37"/>
      <c r="O2618" s="36"/>
    </row>
    <row r="2619" spans="1:15" ht="13.7" customHeight="1" x14ac:dyDescent="0.25">
      <c r="A2619" s="85">
        <f>'EMFAC2017EI-2011Class'!B6200</f>
        <v>2025</v>
      </c>
      <c r="B2619" s="86" t="str">
        <f>'EMFAC2017EI-2011Class'!C6200</f>
        <v>T6 Instate Construction Heavy</v>
      </c>
      <c r="C2619" s="85">
        <f>'EMFAC2017EI-2011Class'!D6200</f>
        <v>2009</v>
      </c>
      <c r="D2619" s="85">
        <f>'EMFAC2017EI-2011Class'!F6200</f>
        <v>16</v>
      </c>
      <c r="E2619" s="87" t="str">
        <f t="shared" si="83"/>
        <v>T6 Instate Construction Heavy-16</v>
      </c>
      <c r="F2619" s="88">
        <f>VLOOKUP(E2619,HD_Odo!$C$2:$D$1381,2,FALSE)</f>
        <v>334374.03999999998</v>
      </c>
      <c r="G2619" s="92" t="str">
        <f>'EMFAC2017EI-2011Class'!H6200</f>
        <v>2025-T6 Instate Construction Heavy-16</v>
      </c>
      <c r="H2619" s="77">
        <f t="shared" si="84"/>
        <v>0.73199961062014263</v>
      </c>
      <c r="J2619" s="13"/>
      <c r="N2619" s="37"/>
      <c r="O2619" s="36"/>
    </row>
    <row r="2620" spans="1:15" ht="13.7" customHeight="1" x14ac:dyDescent="0.25">
      <c r="A2620" s="85">
        <f>'EMFAC2017EI-2011Class'!B6201</f>
        <v>2025</v>
      </c>
      <c r="B2620" s="86" t="str">
        <f>'EMFAC2017EI-2011Class'!C6201</f>
        <v>T6 Instate Construction Heavy</v>
      </c>
      <c r="C2620" s="85">
        <f>'EMFAC2017EI-2011Class'!D6201</f>
        <v>2008</v>
      </c>
      <c r="D2620" s="85">
        <f>'EMFAC2017EI-2011Class'!F6201</f>
        <v>17</v>
      </c>
      <c r="E2620" s="87" t="str">
        <f t="shared" si="83"/>
        <v>T6 Instate Construction Heavy-17</v>
      </c>
      <c r="F2620" s="88">
        <f>VLOOKUP(E2620,HD_Odo!$C$2:$D$1381,2,FALSE)</f>
        <v>345539.04</v>
      </c>
      <c r="G2620" s="92" t="str">
        <f>'EMFAC2017EI-2011Class'!H6201</f>
        <v>2025-T6 Instate Construction Heavy-17</v>
      </c>
      <c r="H2620" s="77">
        <f t="shared" si="84"/>
        <v>0.72886200403682411</v>
      </c>
      <c r="J2620" s="13"/>
      <c r="N2620" s="37"/>
      <c r="O2620" s="36"/>
    </row>
    <row r="2621" spans="1:15" ht="13.7" customHeight="1" x14ac:dyDescent="0.25">
      <c r="A2621" s="85">
        <f>'EMFAC2017EI-2011Class'!B6202</f>
        <v>2025</v>
      </c>
      <c r="B2621" s="86" t="str">
        <f>'EMFAC2017EI-2011Class'!C6202</f>
        <v>T6 Instate Construction Heavy</v>
      </c>
      <c r="C2621" s="85">
        <f>'EMFAC2017EI-2011Class'!D6202</f>
        <v>2007</v>
      </c>
      <c r="D2621" s="85">
        <f>'EMFAC2017EI-2011Class'!F6202</f>
        <v>18</v>
      </c>
      <c r="E2621" s="87" t="str">
        <f t="shared" si="83"/>
        <v>T6 Instate Construction Heavy-18</v>
      </c>
      <c r="F2621" s="88">
        <f>VLOOKUP(E2621,HD_Odo!$C$2:$D$1381,2,FALSE)</f>
        <v>356652.04</v>
      </c>
      <c r="G2621" s="92" t="str">
        <f>'EMFAC2017EI-2011Class'!H6202</f>
        <v>2025-T6 Instate Construction Heavy-18</v>
      </c>
      <c r="H2621" s="77">
        <f t="shared" si="84"/>
        <v>0.83952488103283063</v>
      </c>
      <c r="J2621" s="13"/>
      <c r="N2621" s="37"/>
      <c r="O2621" s="36"/>
    </row>
    <row r="2622" spans="1:15" ht="13.7" customHeight="1" x14ac:dyDescent="0.25">
      <c r="A2622" s="85">
        <f>'EMFAC2017EI-2011Class'!B6203</f>
        <v>2025</v>
      </c>
      <c r="B2622" s="86" t="str">
        <f>'EMFAC2017EI-2011Class'!C6203</f>
        <v>T6 Instate Construction Heavy</v>
      </c>
      <c r="C2622" s="85">
        <f>'EMFAC2017EI-2011Class'!D6203</f>
        <v>2006</v>
      </c>
      <c r="D2622" s="85">
        <f>'EMFAC2017EI-2011Class'!F6203</f>
        <v>19</v>
      </c>
      <c r="E2622" s="87" t="str">
        <f t="shared" si="83"/>
        <v>T6 Instate Construction Heavy-19</v>
      </c>
      <c r="F2622" s="88">
        <f>VLOOKUP(E2622,HD_Odo!$C$2:$D$1381,2,FALSE)</f>
        <v>367703.03999999998</v>
      </c>
      <c r="G2622" s="92" t="str">
        <f>'EMFAC2017EI-2011Class'!H6203</f>
        <v>2025-T6 Instate Construction Heavy-19</v>
      </c>
      <c r="H2622" s="77">
        <f t="shared" si="84"/>
        <v>0.8374633450041955</v>
      </c>
      <c r="J2622" s="13"/>
      <c r="N2622" s="37"/>
      <c r="O2622" s="36"/>
    </row>
    <row r="2623" spans="1:15" ht="13.7" customHeight="1" x14ac:dyDescent="0.25">
      <c r="A2623" s="85">
        <f>'EMFAC2017EI-2011Class'!B6204</f>
        <v>2025</v>
      </c>
      <c r="B2623" s="86" t="str">
        <f>'EMFAC2017EI-2011Class'!C6204</f>
        <v>T6 Instate Construction Heavy</v>
      </c>
      <c r="C2623" s="85">
        <f>'EMFAC2017EI-2011Class'!D6204</f>
        <v>2005</v>
      </c>
      <c r="D2623" s="85">
        <f>'EMFAC2017EI-2011Class'!F6204</f>
        <v>20</v>
      </c>
      <c r="E2623" s="87" t="str">
        <f t="shared" si="83"/>
        <v>T6 Instate Construction Heavy-20</v>
      </c>
      <c r="F2623" s="88">
        <f>VLOOKUP(E2623,HD_Odo!$C$2:$D$1381,2,FALSE)</f>
        <v>378676.04</v>
      </c>
      <c r="G2623" s="92" t="str">
        <f>'EMFAC2017EI-2011Class'!H6204</f>
        <v>2025-T6 Instate Construction Heavy-20</v>
      </c>
      <c r="H2623" s="77">
        <f t="shared" si="84"/>
        <v>0.83548690156373628</v>
      </c>
      <c r="J2623" s="13"/>
      <c r="N2623" s="37"/>
      <c r="O2623" s="36"/>
    </row>
    <row r="2624" spans="1:15" ht="13.7" customHeight="1" x14ac:dyDescent="0.25">
      <c r="A2624" s="85">
        <f>'EMFAC2017EI-2011Class'!B6205</f>
        <v>2025</v>
      </c>
      <c r="B2624" s="86" t="str">
        <f>'EMFAC2017EI-2011Class'!C6205</f>
        <v>T6 Instate Construction Heavy</v>
      </c>
      <c r="C2624" s="85">
        <f>'EMFAC2017EI-2011Class'!D6205</f>
        <v>2004</v>
      </c>
      <c r="D2624" s="85">
        <f>'EMFAC2017EI-2011Class'!F6205</f>
        <v>21</v>
      </c>
      <c r="E2624" s="87" t="str">
        <f t="shared" si="83"/>
        <v>T6 Instate Construction Heavy-21</v>
      </c>
      <c r="F2624" s="88">
        <f>VLOOKUP(E2624,HD_Odo!$C$2:$D$1381,2,FALSE)</f>
        <v>389550.04</v>
      </c>
      <c r="G2624" s="92" t="str">
        <f>'EMFAC2017EI-2011Class'!H6205</f>
        <v>2025-T6 Instate Construction Heavy-21</v>
      </c>
      <c r="H2624" s="77">
        <f t="shared" si="84"/>
        <v>0.83359412370035835</v>
      </c>
      <c r="J2624" s="13"/>
      <c r="N2624" s="37"/>
      <c r="O2624" s="36"/>
    </row>
    <row r="2625" spans="1:15" ht="13.7" customHeight="1" x14ac:dyDescent="0.25">
      <c r="A2625" s="85">
        <f>'EMFAC2017EI-2011Class'!B6206</f>
        <v>2025</v>
      </c>
      <c r="B2625" s="86" t="str">
        <f>'EMFAC2017EI-2011Class'!C6206</f>
        <v>T6 Instate Construction Heavy</v>
      </c>
      <c r="C2625" s="85">
        <f>'EMFAC2017EI-2011Class'!D6206</f>
        <v>2003</v>
      </c>
      <c r="D2625" s="85">
        <f>'EMFAC2017EI-2011Class'!F6206</f>
        <v>22</v>
      </c>
      <c r="E2625" s="87" t="str">
        <f t="shared" si="83"/>
        <v>T6 Instate Construction Heavy-22</v>
      </c>
      <c r="F2625" s="88">
        <f>VLOOKUP(E2625,HD_Odo!$C$2:$D$1381,2,FALSE)</f>
        <v>400000</v>
      </c>
      <c r="G2625" s="92" t="str">
        <f>'EMFAC2017EI-2011Class'!H6206</f>
        <v>2025-T6 Instate Construction Heavy-22</v>
      </c>
      <c r="H2625" s="77">
        <f t="shared" si="84"/>
        <v>0.89579267860980072</v>
      </c>
      <c r="J2625" s="13"/>
      <c r="N2625" s="37"/>
      <c r="O2625" s="36"/>
    </row>
    <row r="2626" spans="1:15" ht="13.7" customHeight="1" x14ac:dyDescent="0.25">
      <c r="A2626" s="85">
        <f>'EMFAC2017EI-2011Class'!B6207</f>
        <v>2025</v>
      </c>
      <c r="B2626" s="86" t="str">
        <f>'EMFAC2017EI-2011Class'!C6207</f>
        <v>T6 Instate Construction Heavy</v>
      </c>
      <c r="C2626" s="85">
        <f>'EMFAC2017EI-2011Class'!D6207</f>
        <v>2002</v>
      </c>
      <c r="D2626" s="85">
        <f>'EMFAC2017EI-2011Class'!F6207</f>
        <v>23</v>
      </c>
      <c r="E2626" s="87" t="str">
        <f t="shared" si="83"/>
        <v>T6 Instate Construction Heavy-23</v>
      </c>
      <c r="F2626" s="88">
        <f>VLOOKUP(E2626,HD_Odo!$C$2:$D$1381,2,FALSE)</f>
        <v>400000</v>
      </c>
      <c r="G2626" s="92" t="str">
        <f>'EMFAC2017EI-2011Class'!H6207</f>
        <v>2025-T6 Instate Construction Heavy-23</v>
      </c>
      <c r="H2626" s="77">
        <f t="shared" si="84"/>
        <v>0.89579267860980072</v>
      </c>
      <c r="J2626" s="13"/>
      <c r="N2626" s="37"/>
      <c r="O2626" s="36"/>
    </row>
    <row r="2627" spans="1:15" ht="13.7" customHeight="1" x14ac:dyDescent="0.25">
      <c r="A2627" s="85">
        <f>'EMFAC2017EI-2011Class'!B6208</f>
        <v>2025</v>
      </c>
      <c r="B2627" s="86" t="str">
        <f>'EMFAC2017EI-2011Class'!C6208</f>
        <v>T6 Instate Construction Heavy</v>
      </c>
      <c r="C2627" s="85">
        <f>'EMFAC2017EI-2011Class'!D6208</f>
        <v>2001</v>
      </c>
      <c r="D2627" s="85">
        <f>'EMFAC2017EI-2011Class'!F6208</f>
        <v>24</v>
      </c>
      <c r="E2627" s="87" t="str">
        <f t="shared" si="83"/>
        <v>T6 Instate Construction Heavy-24</v>
      </c>
      <c r="F2627" s="88">
        <f>VLOOKUP(E2627,HD_Odo!$C$2:$D$1381,2,FALSE)</f>
        <v>400000</v>
      </c>
      <c r="G2627" s="92" t="str">
        <f>'EMFAC2017EI-2011Class'!H6208</f>
        <v>2025-T6 Instate Construction Heavy-24</v>
      </c>
      <c r="H2627" s="77">
        <f t="shared" si="84"/>
        <v>0.89579267860980072</v>
      </c>
      <c r="J2627" s="13"/>
      <c r="N2627" s="37"/>
      <c r="O2627" s="36"/>
    </row>
    <row r="2628" spans="1:15" ht="13.7" customHeight="1" x14ac:dyDescent="0.25">
      <c r="A2628" s="85">
        <f>'EMFAC2017EI-2011Class'!B6209</f>
        <v>2025</v>
      </c>
      <c r="B2628" s="86" t="str">
        <f>'EMFAC2017EI-2011Class'!C6209</f>
        <v>T6 Instate Construction Heavy</v>
      </c>
      <c r="C2628" s="85">
        <f>'EMFAC2017EI-2011Class'!D6209</f>
        <v>2000</v>
      </c>
      <c r="D2628" s="85">
        <f>'EMFAC2017EI-2011Class'!F6209</f>
        <v>25</v>
      </c>
      <c r="E2628" s="87" t="str">
        <f t="shared" si="83"/>
        <v>T6 Instate Construction Heavy-25</v>
      </c>
      <c r="F2628" s="88">
        <f>VLOOKUP(E2628,HD_Odo!$C$2:$D$1381,2,FALSE)</f>
        <v>400000</v>
      </c>
      <c r="G2628" s="92" t="str">
        <f>'EMFAC2017EI-2011Class'!H6209</f>
        <v>2025-T6 Instate Construction Heavy-25</v>
      </c>
      <c r="H2628" s="77">
        <f t="shared" si="84"/>
        <v>0.89579267860980072</v>
      </c>
      <c r="J2628" s="13"/>
      <c r="N2628" s="37"/>
      <c r="O2628" s="36"/>
    </row>
    <row r="2629" spans="1:15" ht="13.7" customHeight="1" x14ac:dyDescent="0.25">
      <c r="A2629" s="85">
        <f>'EMFAC2017EI-2011Class'!B6210</f>
        <v>2025</v>
      </c>
      <c r="B2629" s="86" t="str">
        <f>'EMFAC2017EI-2011Class'!C6210</f>
        <v>T6 Instate Construction Heavy</v>
      </c>
      <c r="C2629" s="85">
        <f>'EMFAC2017EI-2011Class'!D6210</f>
        <v>1999</v>
      </c>
      <c r="D2629" s="85">
        <f>'EMFAC2017EI-2011Class'!F6210</f>
        <v>26</v>
      </c>
      <c r="E2629" s="87" t="str">
        <f t="shared" si="83"/>
        <v>T6 Instate Construction Heavy-26</v>
      </c>
      <c r="F2629" s="88">
        <f>VLOOKUP(E2629,HD_Odo!$C$2:$D$1381,2,FALSE)</f>
        <v>400000</v>
      </c>
      <c r="G2629" s="92" t="str">
        <f>'EMFAC2017EI-2011Class'!H6210</f>
        <v>2025-T6 Instate Construction Heavy-26</v>
      </c>
      <c r="H2629" s="77">
        <f t="shared" si="84"/>
        <v>0.89579267860980072</v>
      </c>
      <c r="J2629" s="13"/>
      <c r="N2629" s="37"/>
      <c r="O2629" s="36"/>
    </row>
    <row r="2630" spans="1:15" ht="13.7" customHeight="1" x14ac:dyDescent="0.25">
      <c r="A2630" s="85">
        <f>'EMFAC2017EI-2011Class'!B6211</f>
        <v>2025</v>
      </c>
      <c r="B2630" s="86" t="str">
        <f>'EMFAC2017EI-2011Class'!C6211</f>
        <v>T6 Instate Construction Heavy</v>
      </c>
      <c r="C2630" s="85">
        <f>'EMFAC2017EI-2011Class'!D6211</f>
        <v>1998</v>
      </c>
      <c r="D2630" s="85">
        <f>'EMFAC2017EI-2011Class'!F6211</f>
        <v>27</v>
      </c>
      <c r="E2630" s="87" t="str">
        <f t="shared" si="83"/>
        <v>T6 Instate Construction Heavy-27</v>
      </c>
      <c r="F2630" s="88">
        <f>VLOOKUP(E2630,HD_Odo!$C$2:$D$1381,2,FALSE)</f>
        <v>400000</v>
      </c>
      <c r="G2630" s="92" t="str">
        <f>'EMFAC2017EI-2011Class'!H6211</f>
        <v>2025-T6 Instate Construction Heavy-27</v>
      </c>
      <c r="H2630" s="77">
        <f t="shared" si="84"/>
        <v>0.89579267860980072</v>
      </c>
      <c r="J2630" s="13"/>
      <c r="N2630" s="37"/>
      <c r="O2630" s="36"/>
    </row>
    <row r="2631" spans="1:15" ht="13.7" customHeight="1" x14ac:dyDescent="0.25">
      <c r="A2631" s="85">
        <f>'EMFAC2017EI-2011Class'!B6212</f>
        <v>2025</v>
      </c>
      <c r="B2631" s="86" t="str">
        <f>'EMFAC2017EI-2011Class'!C6212</f>
        <v>T6 Instate Construction Heavy</v>
      </c>
      <c r="C2631" s="85">
        <f>'EMFAC2017EI-2011Class'!D6212</f>
        <v>1997</v>
      </c>
      <c r="D2631" s="85">
        <f>'EMFAC2017EI-2011Class'!F6212</f>
        <v>28</v>
      </c>
      <c r="E2631" s="87" t="str">
        <f t="shared" si="83"/>
        <v>T6 Instate Construction Heavy-28</v>
      </c>
      <c r="F2631" s="88">
        <f>VLOOKUP(E2631,HD_Odo!$C$2:$D$1381,2,FALSE)</f>
        <v>400000</v>
      </c>
      <c r="G2631" s="92" t="str">
        <f>'EMFAC2017EI-2011Class'!H6212</f>
        <v>2025-T6 Instate Construction Heavy-28</v>
      </c>
      <c r="H2631" s="77">
        <f t="shared" si="84"/>
        <v>0.89579267860980072</v>
      </c>
      <c r="J2631" s="13"/>
      <c r="N2631" s="37"/>
      <c r="O2631" s="36"/>
    </row>
    <row r="2632" spans="1:15" ht="13.7" customHeight="1" x14ac:dyDescent="0.25">
      <c r="A2632" s="85">
        <f>'EMFAC2017EI-2011Class'!B6213</f>
        <v>2025</v>
      </c>
      <c r="B2632" s="86" t="str">
        <f>'EMFAC2017EI-2011Class'!C6213</f>
        <v>T6 Instate Construction Heavy</v>
      </c>
      <c r="C2632" s="85">
        <f>'EMFAC2017EI-2011Class'!D6213</f>
        <v>1996</v>
      </c>
      <c r="D2632" s="85">
        <f>'EMFAC2017EI-2011Class'!F6213</f>
        <v>29</v>
      </c>
      <c r="E2632" s="87" t="str">
        <f t="shared" si="83"/>
        <v>T6 Instate Construction Heavy-29</v>
      </c>
      <c r="F2632" s="88">
        <f>VLOOKUP(E2632,HD_Odo!$C$2:$D$1381,2,FALSE)</f>
        <v>400000</v>
      </c>
      <c r="G2632" s="92" t="str">
        <f>'EMFAC2017EI-2011Class'!H6213</f>
        <v>2025-T6 Instate Construction Heavy-29</v>
      </c>
      <c r="H2632" s="77">
        <f t="shared" si="84"/>
        <v>0.89579267860980072</v>
      </c>
      <c r="J2632" s="13"/>
      <c r="N2632" s="37"/>
      <c r="O2632" s="36"/>
    </row>
    <row r="2633" spans="1:15" ht="13.7" customHeight="1" x14ac:dyDescent="0.25">
      <c r="A2633" s="85">
        <f>'EMFAC2017EI-2011Class'!B6214</f>
        <v>2025</v>
      </c>
      <c r="B2633" s="86" t="str">
        <f>'EMFAC2017EI-2011Class'!C6214</f>
        <v>T6 Instate Construction Heavy</v>
      </c>
      <c r="C2633" s="85">
        <f>'EMFAC2017EI-2011Class'!D6214</f>
        <v>1995</v>
      </c>
      <c r="D2633" s="85">
        <f>'EMFAC2017EI-2011Class'!F6214</f>
        <v>30</v>
      </c>
      <c r="E2633" s="87" t="str">
        <f t="shared" si="83"/>
        <v>T6 Instate Construction Heavy-30</v>
      </c>
      <c r="F2633" s="88">
        <f>VLOOKUP(E2633,HD_Odo!$C$2:$D$1381,2,FALSE)</f>
        <v>400000</v>
      </c>
      <c r="G2633" s="92" t="str">
        <f>'EMFAC2017EI-2011Class'!H6214</f>
        <v>2025-T6 Instate Construction Heavy-30</v>
      </c>
      <c r="H2633" s="77">
        <f t="shared" si="84"/>
        <v>0.89579267860980072</v>
      </c>
      <c r="J2633" s="13"/>
      <c r="N2633" s="37"/>
      <c r="O2633" s="36"/>
    </row>
    <row r="2634" spans="1:15" ht="13.7" customHeight="1" x14ac:dyDescent="0.25">
      <c r="A2634" s="85">
        <f>'EMFAC2017EI-2011Class'!B6215</f>
        <v>2025</v>
      </c>
      <c r="B2634" s="86" t="str">
        <f>'EMFAC2017EI-2011Class'!C6215</f>
        <v>T6 Instate Construction Heavy</v>
      </c>
      <c r="C2634" s="85">
        <f>'EMFAC2017EI-2011Class'!D6215</f>
        <v>1994</v>
      </c>
      <c r="D2634" s="85">
        <f>'EMFAC2017EI-2011Class'!F6215</f>
        <v>31</v>
      </c>
      <c r="E2634" s="87" t="str">
        <f t="shared" si="83"/>
        <v>T6 Instate Construction Heavy-31</v>
      </c>
      <c r="F2634" s="88">
        <f>VLOOKUP(E2634,HD_Odo!$C$2:$D$1381,2,FALSE)</f>
        <v>400000</v>
      </c>
      <c r="G2634" s="92" t="str">
        <f>'EMFAC2017EI-2011Class'!H6215</f>
        <v>2025-T6 Instate Construction Heavy-31</v>
      </c>
      <c r="H2634" s="77">
        <f t="shared" si="84"/>
        <v>0.89579267860980072</v>
      </c>
      <c r="J2634" s="13"/>
      <c r="N2634" s="37"/>
      <c r="O2634" s="36"/>
    </row>
    <row r="2635" spans="1:15" ht="13.7" customHeight="1" x14ac:dyDescent="0.25">
      <c r="A2635" s="85">
        <f>'EMFAC2017EI-2011Class'!B6216</f>
        <v>2025</v>
      </c>
      <c r="B2635" s="86" t="str">
        <f>'EMFAC2017EI-2011Class'!C6216</f>
        <v>T6 Instate Construction Heavy</v>
      </c>
      <c r="C2635" s="85">
        <f>'EMFAC2017EI-2011Class'!D6216</f>
        <v>1993</v>
      </c>
      <c r="D2635" s="85">
        <f>'EMFAC2017EI-2011Class'!F6216</f>
        <v>32</v>
      </c>
      <c r="E2635" s="87" t="str">
        <f t="shared" ref="E2635:E2698" si="85">CONCATENATE(B2635,"-",D2635)</f>
        <v>T6 Instate Construction Heavy-32</v>
      </c>
      <c r="F2635" s="88">
        <f>VLOOKUP(E2635,HD_Odo!$C$2:$D$1381,2,FALSE)</f>
        <v>400000</v>
      </c>
      <c r="G2635" s="92" t="str">
        <f>'EMFAC2017EI-2011Class'!H6216</f>
        <v>2025-T6 Instate Construction Heavy-32</v>
      </c>
      <c r="H2635" s="77">
        <f t="shared" si="84"/>
        <v>1</v>
      </c>
      <c r="J2635" s="13"/>
      <c r="N2635" s="37"/>
      <c r="O2635" s="36"/>
    </row>
    <row r="2636" spans="1:15" ht="13.7" customHeight="1" x14ac:dyDescent="0.25">
      <c r="A2636" s="85">
        <f>'EMFAC2017EI-2011Class'!B6217</f>
        <v>2025</v>
      </c>
      <c r="B2636" s="86" t="str">
        <f>'EMFAC2017EI-2011Class'!C6217</f>
        <v>T6 Instate Construction Heavy</v>
      </c>
      <c r="C2636" s="85">
        <f>'EMFAC2017EI-2011Class'!D6217</f>
        <v>1992</v>
      </c>
      <c r="D2636" s="85">
        <f>'EMFAC2017EI-2011Class'!F6217</f>
        <v>33</v>
      </c>
      <c r="E2636" s="87" t="str">
        <f t="shared" si="85"/>
        <v>T6 Instate Construction Heavy-33</v>
      </c>
      <c r="F2636" s="88">
        <f>VLOOKUP(E2636,HD_Odo!$C$2:$D$1381,2,FALSE)</f>
        <v>400000</v>
      </c>
      <c r="G2636" s="92" t="str">
        <f>'EMFAC2017EI-2011Class'!H6217</f>
        <v>2025-T6 Instate Construction Heavy-33</v>
      </c>
      <c r="H2636" s="77">
        <f t="shared" si="84"/>
        <v>1</v>
      </c>
      <c r="J2636" s="13"/>
      <c r="N2636" s="37"/>
      <c r="O2636" s="36"/>
    </row>
    <row r="2637" spans="1:15" ht="13.7" customHeight="1" x14ac:dyDescent="0.25">
      <c r="A2637" s="85">
        <f>'EMFAC2017EI-2011Class'!B6218</f>
        <v>2025</v>
      </c>
      <c r="B2637" s="86" t="str">
        <f>'EMFAC2017EI-2011Class'!C6218</f>
        <v>T6 Instate Construction Heavy</v>
      </c>
      <c r="C2637" s="85">
        <f>'EMFAC2017EI-2011Class'!D6218</f>
        <v>1991</v>
      </c>
      <c r="D2637" s="85">
        <f>'EMFAC2017EI-2011Class'!F6218</f>
        <v>34</v>
      </c>
      <c r="E2637" s="87" t="str">
        <f t="shared" si="85"/>
        <v>T6 Instate Construction Heavy-34</v>
      </c>
      <c r="F2637" s="88">
        <f>VLOOKUP(E2637,HD_Odo!$C$2:$D$1381,2,FALSE)</f>
        <v>400000</v>
      </c>
      <c r="G2637" s="92" t="str">
        <f>'EMFAC2017EI-2011Class'!H6218</f>
        <v>2025-T6 Instate Construction Heavy-34</v>
      </c>
      <c r="H2637" s="77">
        <f t="shared" si="84"/>
        <v>1</v>
      </c>
      <c r="J2637" s="13"/>
      <c r="N2637" s="37"/>
      <c r="O2637" s="36"/>
    </row>
    <row r="2638" spans="1:15" ht="13.7" customHeight="1" x14ac:dyDescent="0.25">
      <c r="A2638" s="85">
        <f>'EMFAC2017EI-2011Class'!B6219</f>
        <v>2025</v>
      </c>
      <c r="B2638" s="86" t="str">
        <f>'EMFAC2017EI-2011Class'!C6219</f>
        <v>T6 Instate Construction Heavy</v>
      </c>
      <c r="C2638" s="85">
        <f>'EMFAC2017EI-2011Class'!D6219</f>
        <v>1990</v>
      </c>
      <c r="D2638" s="85">
        <f>'EMFAC2017EI-2011Class'!F6219</f>
        <v>35</v>
      </c>
      <c r="E2638" s="87" t="str">
        <f t="shared" si="85"/>
        <v>T6 Instate Construction Heavy-35</v>
      </c>
      <c r="F2638" s="88">
        <f>VLOOKUP(E2638,HD_Odo!$C$2:$D$1381,2,FALSE)</f>
        <v>400000</v>
      </c>
      <c r="G2638" s="92" t="str">
        <f>'EMFAC2017EI-2011Class'!H6219</f>
        <v>2025-T6 Instate Construction Heavy-35</v>
      </c>
      <c r="H2638" s="77">
        <f t="shared" si="84"/>
        <v>1</v>
      </c>
      <c r="J2638" s="13"/>
      <c r="N2638" s="37"/>
      <c r="O2638" s="36"/>
    </row>
    <row r="2639" spans="1:15" ht="13.7" customHeight="1" x14ac:dyDescent="0.25">
      <c r="A2639" s="85">
        <f>'EMFAC2017EI-2011Class'!B6220</f>
        <v>2025</v>
      </c>
      <c r="B2639" s="86" t="str">
        <f>'EMFAC2017EI-2011Class'!C6220</f>
        <v>T6 Instate Construction Heavy</v>
      </c>
      <c r="C2639" s="85">
        <f>'EMFAC2017EI-2011Class'!D6220</f>
        <v>1989</v>
      </c>
      <c r="D2639" s="85">
        <f>'EMFAC2017EI-2011Class'!F6220</f>
        <v>36</v>
      </c>
      <c r="E2639" s="87" t="str">
        <f t="shared" si="85"/>
        <v>T6 Instate Construction Heavy-36</v>
      </c>
      <c r="F2639" s="88">
        <f>VLOOKUP(E2639,HD_Odo!$C$2:$D$1381,2,FALSE)</f>
        <v>400000</v>
      </c>
      <c r="G2639" s="92" t="str">
        <f>'EMFAC2017EI-2011Class'!H6220</f>
        <v>2025-T6 Instate Construction Heavy-36</v>
      </c>
      <c r="H2639" s="77">
        <f t="shared" si="84"/>
        <v>1</v>
      </c>
      <c r="J2639" s="13"/>
      <c r="N2639" s="37"/>
      <c r="O2639" s="36"/>
    </row>
    <row r="2640" spans="1:15" ht="13.7" customHeight="1" x14ac:dyDescent="0.25">
      <c r="A2640" s="85">
        <f>'EMFAC2017EI-2011Class'!B6221</f>
        <v>2025</v>
      </c>
      <c r="B2640" s="86" t="str">
        <f>'EMFAC2017EI-2011Class'!C6221</f>
        <v>T6 Instate Construction Heavy</v>
      </c>
      <c r="C2640" s="85">
        <f>'EMFAC2017EI-2011Class'!D6221</f>
        <v>1988</v>
      </c>
      <c r="D2640" s="85">
        <f>'EMFAC2017EI-2011Class'!F6221</f>
        <v>37</v>
      </c>
      <c r="E2640" s="87" t="str">
        <f t="shared" si="85"/>
        <v>T6 Instate Construction Heavy-37</v>
      </c>
      <c r="F2640" s="88">
        <f>VLOOKUP(E2640,HD_Odo!$C$2:$D$1381,2,FALSE)</f>
        <v>400000</v>
      </c>
      <c r="G2640" s="92" t="str">
        <f>'EMFAC2017EI-2011Class'!H6221</f>
        <v>2025-T6 Instate Construction Heavy-37</v>
      </c>
      <c r="H2640" s="77">
        <f t="shared" si="84"/>
        <v>1</v>
      </c>
      <c r="J2640" s="13"/>
      <c r="N2640" s="37"/>
      <c r="O2640" s="36"/>
    </row>
    <row r="2641" spans="1:15" ht="13.7" customHeight="1" x14ac:dyDescent="0.25">
      <c r="A2641" s="85">
        <f>'EMFAC2017EI-2011Class'!B6222</f>
        <v>2025</v>
      </c>
      <c r="B2641" s="86" t="str">
        <f>'EMFAC2017EI-2011Class'!C6222</f>
        <v>T6 Instate Construction Heavy</v>
      </c>
      <c r="C2641" s="85">
        <f>'EMFAC2017EI-2011Class'!D6222</f>
        <v>1987</v>
      </c>
      <c r="D2641" s="85">
        <f>'EMFAC2017EI-2011Class'!F6222</f>
        <v>38</v>
      </c>
      <c r="E2641" s="87" t="str">
        <f t="shared" si="85"/>
        <v>T6 Instate Construction Heavy-38</v>
      </c>
      <c r="F2641" s="88">
        <f>VLOOKUP(E2641,HD_Odo!$C$2:$D$1381,2,FALSE)</f>
        <v>400000</v>
      </c>
      <c r="G2641" s="92" t="str">
        <f>'EMFAC2017EI-2011Class'!H6222</f>
        <v>2025-T6 Instate Construction Heavy-38</v>
      </c>
      <c r="H2641" s="77">
        <f t="shared" si="84"/>
        <v>1</v>
      </c>
      <c r="J2641" s="13"/>
      <c r="N2641" s="37"/>
      <c r="O2641" s="36"/>
    </row>
    <row r="2642" spans="1:15" ht="13.7" customHeight="1" x14ac:dyDescent="0.25">
      <c r="A2642" s="85">
        <f>'EMFAC2017EI-2011Class'!B6223</f>
        <v>2025</v>
      </c>
      <c r="B2642" s="86" t="str">
        <f>'EMFAC2017EI-2011Class'!C6223</f>
        <v>T6 Instate Construction Heavy</v>
      </c>
      <c r="C2642" s="85">
        <f>'EMFAC2017EI-2011Class'!D6223</f>
        <v>1986</v>
      </c>
      <c r="D2642" s="85">
        <f>'EMFAC2017EI-2011Class'!F6223</f>
        <v>39</v>
      </c>
      <c r="E2642" s="87" t="str">
        <f t="shared" si="85"/>
        <v>T6 Instate Construction Heavy-39</v>
      </c>
      <c r="F2642" s="88">
        <f>VLOOKUP(E2642,HD_Odo!$C$2:$D$1381,2,FALSE)</f>
        <v>400000</v>
      </c>
      <c r="G2642" s="92" t="str">
        <f>'EMFAC2017EI-2011Class'!H6223</f>
        <v>2025-T6 Instate Construction Heavy-39</v>
      </c>
      <c r="H2642" s="77">
        <f t="shared" si="84"/>
        <v>1</v>
      </c>
      <c r="J2642" s="13"/>
      <c r="N2642" s="37"/>
      <c r="O2642" s="36"/>
    </row>
    <row r="2643" spans="1:15" ht="13.7" customHeight="1" x14ac:dyDescent="0.25">
      <c r="A2643" s="85">
        <f>'EMFAC2017EI-2011Class'!B6224</f>
        <v>2025</v>
      </c>
      <c r="B2643" s="86" t="str">
        <f>'EMFAC2017EI-2011Class'!C6224</f>
        <v>T6 Instate Construction Heavy</v>
      </c>
      <c r="C2643" s="85">
        <f>'EMFAC2017EI-2011Class'!D6224</f>
        <v>1985</v>
      </c>
      <c r="D2643" s="85">
        <f>'EMFAC2017EI-2011Class'!F6224</f>
        <v>40</v>
      </c>
      <c r="E2643" s="87" t="str">
        <f t="shared" si="85"/>
        <v>T6 Instate Construction Heavy-40</v>
      </c>
      <c r="F2643" s="88">
        <f>VLOOKUP(E2643,HD_Odo!$C$2:$D$1381,2,FALSE)</f>
        <v>400000</v>
      </c>
      <c r="G2643" s="92" t="str">
        <f>'EMFAC2017EI-2011Class'!H6224</f>
        <v>2025-T6 Instate Construction Heavy-40</v>
      </c>
      <c r="H2643" s="77">
        <f t="shared" si="84"/>
        <v>1</v>
      </c>
      <c r="J2643" s="13"/>
      <c r="N2643" s="37"/>
      <c r="O2643" s="36"/>
    </row>
    <row r="2644" spans="1:15" ht="13.7" customHeight="1" x14ac:dyDescent="0.25">
      <c r="A2644" s="85">
        <f>'EMFAC2017EI-2011Class'!B6225</f>
        <v>2025</v>
      </c>
      <c r="B2644" s="86" t="str">
        <f>'EMFAC2017EI-2011Class'!C6225</f>
        <v>T6 Instate Construction Heavy</v>
      </c>
      <c r="C2644" s="85">
        <f>'EMFAC2017EI-2011Class'!D6225</f>
        <v>1984</v>
      </c>
      <c r="D2644" s="85">
        <f>'EMFAC2017EI-2011Class'!F6225</f>
        <v>41</v>
      </c>
      <c r="E2644" s="87" t="str">
        <f t="shared" si="85"/>
        <v>T6 Instate Construction Heavy-41</v>
      </c>
      <c r="F2644" s="88">
        <f>VLOOKUP(E2644,HD_Odo!$C$2:$D$1381,2,FALSE)</f>
        <v>400000</v>
      </c>
      <c r="G2644" s="92" t="str">
        <f>'EMFAC2017EI-2011Class'!H6225</f>
        <v>2025-T6 Instate Construction Heavy-41</v>
      </c>
      <c r="H2644" s="77">
        <f t="shared" si="84"/>
        <v>1</v>
      </c>
      <c r="J2644" s="13"/>
      <c r="N2644" s="37"/>
      <c r="O2644" s="36"/>
    </row>
    <row r="2645" spans="1:15" ht="13.7" customHeight="1" x14ac:dyDescent="0.25">
      <c r="A2645" s="85">
        <f>'EMFAC2017EI-2011Class'!B6226</f>
        <v>2025</v>
      </c>
      <c r="B2645" s="86" t="str">
        <f>'EMFAC2017EI-2011Class'!C6226</f>
        <v>T6 Instate Construction Heavy</v>
      </c>
      <c r="C2645" s="85">
        <f>'EMFAC2017EI-2011Class'!D6226</f>
        <v>1983</v>
      </c>
      <c r="D2645" s="85">
        <f>'EMFAC2017EI-2011Class'!F6226</f>
        <v>42</v>
      </c>
      <c r="E2645" s="87" t="str">
        <f t="shared" si="85"/>
        <v>T6 Instate Construction Heavy-42</v>
      </c>
      <c r="F2645" s="88">
        <f>VLOOKUP(E2645,HD_Odo!$C$2:$D$1381,2,FALSE)</f>
        <v>400000</v>
      </c>
      <c r="G2645" s="92" t="str">
        <f>'EMFAC2017EI-2011Class'!H6226</f>
        <v>2025-T6 Instate Construction Heavy-42</v>
      </c>
      <c r="H2645" s="77">
        <f t="shared" si="84"/>
        <v>1</v>
      </c>
      <c r="J2645" s="13"/>
      <c r="N2645" s="37"/>
      <c r="O2645" s="36"/>
    </row>
    <row r="2646" spans="1:15" ht="13.7" customHeight="1" x14ac:dyDescent="0.25">
      <c r="A2646" s="85">
        <f>'EMFAC2017EI-2011Class'!B6227</f>
        <v>2025</v>
      </c>
      <c r="B2646" s="86" t="str">
        <f>'EMFAC2017EI-2011Class'!C6227</f>
        <v>T6 Instate Construction Heavy</v>
      </c>
      <c r="C2646" s="85">
        <f>'EMFAC2017EI-2011Class'!D6227</f>
        <v>1982</v>
      </c>
      <c r="D2646" s="85">
        <f>'EMFAC2017EI-2011Class'!F6227</f>
        <v>43</v>
      </c>
      <c r="E2646" s="87" t="str">
        <f t="shared" si="85"/>
        <v>T6 Instate Construction Heavy-43</v>
      </c>
      <c r="F2646" s="88">
        <f>VLOOKUP(E2646,HD_Odo!$C$2:$D$1381,2,FALSE)</f>
        <v>400000</v>
      </c>
      <c r="G2646" s="92" t="str">
        <f>'EMFAC2017EI-2011Class'!H6227</f>
        <v>2025-T6 Instate Construction Heavy-43</v>
      </c>
      <c r="H2646" s="77">
        <f t="shared" si="84"/>
        <v>1</v>
      </c>
      <c r="J2646" s="13"/>
      <c r="N2646" s="37"/>
      <c r="O2646" s="36"/>
    </row>
    <row r="2647" spans="1:15" ht="13.7" customHeight="1" x14ac:dyDescent="0.25">
      <c r="A2647" s="85">
        <f>'EMFAC2017EI-2011Class'!B6228</f>
        <v>2025</v>
      </c>
      <c r="B2647" s="86" t="str">
        <f>'EMFAC2017EI-2011Class'!C6228</f>
        <v>T6 Instate Construction Heavy</v>
      </c>
      <c r="C2647" s="85">
        <f>'EMFAC2017EI-2011Class'!D6228</f>
        <v>1981</v>
      </c>
      <c r="D2647" s="85">
        <f>'EMFAC2017EI-2011Class'!F6228</f>
        <v>44</v>
      </c>
      <c r="E2647" s="87" t="str">
        <f t="shared" si="85"/>
        <v>T6 Instate Construction Heavy-44</v>
      </c>
      <c r="F2647" s="88">
        <f>VLOOKUP(E2647,HD_Odo!$C$2:$D$1381,2,FALSE)</f>
        <v>400000</v>
      </c>
      <c r="G2647" s="92" t="str">
        <f>'EMFAC2017EI-2011Class'!H6228</f>
        <v>2025-T6 Instate Construction Heavy-44</v>
      </c>
      <c r="H2647" s="77">
        <f t="shared" si="84"/>
        <v>1</v>
      </c>
      <c r="J2647" s="13"/>
      <c r="N2647" s="37"/>
      <c r="O2647" s="36"/>
    </row>
    <row r="2648" spans="1:15" ht="13.7" customHeight="1" x14ac:dyDescent="0.25">
      <c r="A2648" s="85">
        <f>'EMFAC2017EI-2011Class'!B6229</f>
        <v>2025</v>
      </c>
      <c r="B2648" s="86" t="str">
        <f>'EMFAC2017EI-2011Class'!C6229</f>
        <v>T6 Instate Construction Small</v>
      </c>
      <c r="C2648" s="85">
        <f>'EMFAC2017EI-2011Class'!D6229</f>
        <v>2026</v>
      </c>
      <c r="D2648" s="85">
        <f>'EMFAC2017EI-2011Class'!F6229</f>
        <v>-1</v>
      </c>
      <c r="E2648" s="87" t="str">
        <f t="shared" si="85"/>
        <v>T6 Instate Construction Small--1</v>
      </c>
      <c r="F2648" s="88">
        <f>VLOOKUP(E2648,HD_Odo!$C$2:$D$1381,2,FALSE)</f>
        <v>0</v>
      </c>
      <c r="G2648" s="92" t="str">
        <f>'EMFAC2017EI-2011Class'!H6229</f>
        <v>2025-T6 Instate Construction Small--1</v>
      </c>
      <c r="H2648" s="77">
        <f t="shared" si="84"/>
        <v>1</v>
      </c>
      <c r="J2648" s="13"/>
      <c r="N2648" s="37"/>
      <c r="O2648" s="36"/>
    </row>
    <row r="2649" spans="1:15" ht="13.7" customHeight="1" x14ac:dyDescent="0.25">
      <c r="A2649" s="85">
        <f>'EMFAC2017EI-2011Class'!B6230</f>
        <v>2025</v>
      </c>
      <c r="B2649" s="86" t="str">
        <f>'EMFAC2017EI-2011Class'!C6230</f>
        <v>T6 Instate Construction Small</v>
      </c>
      <c r="C2649" s="85">
        <f>'EMFAC2017EI-2011Class'!D6230</f>
        <v>2025</v>
      </c>
      <c r="D2649" s="85">
        <f>'EMFAC2017EI-2011Class'!F6230</f>
        <v>0</v>
      </c>
      <c r="E2649" s="87" t="str">
        <f t="shared" si="85"/>
        <v>T6 Instate Construction Small-0</v>
      </c>
      <c r="F2649" s="88">
        <f>VLOOKUP(E2649,HD_Odo!$C$2:$D$1381,2,FALSE)</f>
        <v>26110</v>
      </c>
      <c r="G2649" s="92" t="str">
        <f>'EMFAC2017EI-2011Class'!H6230</f>
        <v>2025-T6 Instate Construction Small-0</v>
      </c>
      <c r="H2649" s="77">
        <f t="shared" si="84"/>
        <v>0.93570622664661263</v>
      </c>
      <c r="J2649" s="13"/>
      <c r="N2649" s="37"/>
      <c r="O2649" s="36"/>
    </row>
    <row r="2650" spans="1:15" ht="13.7" customHeight="1" x14ac:dyDescent="0.25">
      <c r="A2650" s="85">
        <f>'EMFAC2017EI-2011Class'!B6231</f>
        <v>2025</v>
      </c>
      <c r="B2650" s="86" t="str">
        <f>'EMFAC2017EI-2011Class'!C6231</f>
        <v>T6 Instate Construction Small</v>
      </c>
      <c r="C2650" s="85">
        <f>'EMFAC2017EI-2011Class'!D6231</f>
        <v>2024</v>
      </c>
      <c r="D2650" s="85">
        <f>'EMFAC2017EI-2011Class'!F6231</f>
        <v>1</v>
      </c>
      <c r="E2650" s="87" t="str">
        <f t="shared" si="85"/>
        <v>T6 Instate Construction Small-1</v>
      </c>
      <c r="F2650" s="88">
        <f>VLOOKUP(E2650,HD_Odo!$C$2:$D$1381,2,FALSE)</f>
        <v>52220.02</v>
      </c>
      <c r="G2650" s="92" t="str">
        <f>'EMFAC2017EI-2011Class'!H6231</f>
        <v>2025-T6 Instate Construction Small-1</v>
      </c>
      <c r="H2650" s="77">
        <f t="shared" si="84"/>
        <v>0.88950652437102418</v>
      </c>
      <c r="J2650" s="13"/>
      <c r="N2650" s="37"/>
      <c r="O2650" s="36"/>
    </row>
    <row r="2651" spans="1:15" ht="13.7" customHeight="1" x14ac:dyDescent="0.25">
      <c r="A2651" s="85">
        <f>'EMFAC2017EI-2011Class'!B6232</f>
        <v>2025</v>
      </c>
      <c r="B2651" s="86" t="str">
        <f>'EMFAC2017EI-2011Class'!C6232</f>
        <v>T6 Instate Construction Small</v>
      </c>
      <c r="C2651" s="85">
        <f>'EMFAC2017EI-2011Class'!D6232</f>
        <v>2023</v>
      </c>
      <c r="D2651" s="85">
        <f>'EMFAC2017EI-2011Class'!F6232</f>
        <v>2</v>
      </c>
      <c r="E2651" s="87" t="str">
        <f t="shared" si="85"/>
        <v>T6 Instate Construction Small-2</v>
      </c>
      <c r="F2651" s="88">
        <f>VLOOKUP(E2651,HD_Odo!$C$2:$D$1381,2,FALSE)</f>
        <v>78443.02</v>
      </c>
      <c r="G2651" s="92" t="str">
        <f>'EMFAC2017EI-2011Class'!H6232</f>
        <v>2025-T6 Instate Construction Small-2</v>
      </c>
      <c r="H2651" s="77">
        <f t="shared" si="84"/>
        <v>0.85457293212388608</v>
      </c>
      <c r="J2651" s="13"/>
      <c r="N2651" s="37"/>
      <c r="O2651" s="36"/>
    </row>
    <row r="2652" spans="1:15" ht="13.7" customHeight="1" x14ac:dyDescent="0.25">
      <c r="A2652" s="85">
        <f>'EMFAC2017EI-2011Class'!B6233</f>
        <v>2025</v>
      </c>
      <c r="B2652" s="86" t="str">
        <f>'EMFAC2017EI-2011Class'!C6233</f>
        <v>T6 Instate Construction Small</v>
      </c>
      <c r="C2652" s="85">
        <f>'EMFAC2017EI-2011Class'!D6233</f>
        <v>2022</v>
      </c>
      <c r="D2652" s="85">
        <f>'EMFAC2017EI-2011Class'!F6233</f>
        <v>3</v>
      </c>
      <c r="E2652" s="87" t="str">
        <f t="shared" si="85"/>
        <v>T6 Instate Construction Small-3</v>
      </c>
      <c r="F2652" s="88">
        <f>VLOOKUP(E2652,HD_Odo!$C$2:$D$1381,2,FALSE)</f>
        <v>104183.02</v>
      </c>
      <c r="G2652" s="92" t="str">
        <f>'EMFAC2017EI-2011Class'!H6233</f>
        <v>2025-T6 Instate Construction Small-3</v>
      </c>
      <c r="H2652" s="77">
        <f t="shared" si="84"/>
        <v>0.82778465981723415</v>
      </c>
      <c r="J2652" s="13"/>
      <c r="N2652" s="37"/>
      <c r="O2652" s="36"/>
    </row>
    <row r="2653" spans="1:15" ht="13.7" customHeight="1" x14ac:dyDescent="0.25">
      <c r="A2653" s="85">
        <f>'EMFAC2017EI-2011Class'!B6234</f>
        <v>2025</v>
      </c>
      <c r="B2653" s="86" t="str">
        <f>'EMFAC2017EI-2011Class'!C6234</f>
        <v>T6 Instate Construction Small</v>
      </c>
      <c r="C2653" s="85">
        <f>'EMFAC2017EI-2011Class'!D6234</f>
        <v>2021</v>
      </c>
      <c r="D2653" s="85">
        <f>'EMFAC2017EI-2011Class'!F6234</f>
        <v>4</v>
      </c>
      <c r="E2653" s="87" t="str">
        <f t="shared" si="85"/>
        <v>T6 Instate Construction Small-4</v>
      </c>
      <c r="F2653" s="88">
        <f>VLOOKUP(E2653,HD_Odo!$C$2:$D$1381,2,FALSE)</f>
        <v>129033.02</v>
      </c>
      <c r="G2653" s="92" t="str">
        <f>'EMFAC2017EI-2011Class'!H6234</f>
        <v>2025-T6 Instate Construction Small-4</v>
      </c>
      <c r="H2653" s="77">
        <f t="shared" si="84"/>
        <v>0.8069094003521774</v>
      </c>
      <c r="J2653" s="13"/>
      <c r="N2653" s="37"/>
      <c r="O2653" s="36"/>
    </row>
    <row r="2654" spans="1:15" ht="13.7" customHeight="1" x14ac:dyDescent="0.25">
      <c r="A2654" s="85">
        <f>'EMFAC2017EI-2011Class'!B6235</f>
        <v>2025</v>
      </c>
      <c r="B2654" s="86" t="str">
        <f>'EMFAC2017EI-2011Class'!C6235</f>
        <v>T6 Instate Construction Small</v>
      </c>
      <c r="C2654" s="85">
        <f>'EMFAC2017EI-2011Class'!D6235</f>
        <v>2020</v>
      </c>
      <c r="D2654" s="85">
        <f>'EMFAC2017EI-2011Class'!F6235</f>
        <v>5</v>
      </c>
      <c r="E2654" s="87" t="str">
        <f t="shared" si="85"/>
        <v>T6 Instate Construction Small-5</v>
      </c>
      <c r="F2654" s="88">
        <f>VLOOKUP(E2654,HD_Odo!$C$2:$D$1381,2,FALSE)</f>
        <v>152742.01999999999</v>
      </c>
      <c r="G2654" s="92" t="str">
        <f>'EMFAC2017EI-2011Class'!H6235</f>
        <v>2025-T6 Instate Construction Small-5</v>
      </c>
      <c r="H2654" s="77">
        <f t="shared" si="84"/>
        <v>0.79037334948692428</v>
      </c>
      <c r="J2654" s="13"/>
      <c r="N2654" s="37"/>
      <c r="O2654" s="36"/>
    </row>
    <row r="2655" spans="1:15" ht="13.7" customHeight="1" x14ac:dyDescent="0.25">
      <c r="A2655" s="85">
        <f>'EMFAC2017EI-2011Class'!B6236</f>
        <v>2025</v>
      </c>
      <c r="B2655" s="86" t="str">
        <f>'EMFAC2017EI-2011Class'!C6236</f>
        <v>T6 Instate Construction Small</v>
      </c>
      <c r="C2655" s="85">
        <f>'EMFAC2017EI-2011Class'!D6236</f>
        <v>2019</v>
      </c>
      <c r="D2655" s="85">
        <f>'EMFAC2017EI-2011Class'!F6236</f>
        <v>6</v>
      </c>
      <c r="E2655" s="87" t="str">
        <f t="shared" si="85"/>
        <v>T6 Instate Construction Small-6</v>
      </c>
      <c r="F2655" s="88">
        <f>VLOOKUP(E2655,HD_Odo!$C$2:$D$1381,2,FALSE)</f>
        <v>175186.02</v>
      </c>
      <c r="G2655" s="92" t="str">
        <f>'EMFAC2017EI-2011Class'!H6236</f>
        <v>2025-T6 Instate Construction Small-6</v>
      </c>
      <c r="H2655" s="77">
        <f t="shared" si="84"/>
        <v>0.77706131146098434</v>
      </c>
      <c r="J2655" s="13"/>
      <c r="N2655" s="37"/>
      <c r="O2655" s="36"/>
    </row>
    <row r="2656" spans="1:15" ht="13.7" customHeight="1" x14ac:dyDescent="0.25">
      <c r="A2656" s="85">
        <f>'EMFAC2017EI-2011Class'!B6237</f>
        <v>2025</v>
      </c>
      <c r="B2656" s="86" t="str">
        <f>'EMFAC2017EI-2011Class'!C6237</f>
        <v>T6 Instate Construction Small</v>
      </c>
      <c r="C2656" s="85">
        <f>'EMFAC2017EI-2011Class'!D6237</f>
        <v>2018</v>
      </c>
      <c r="D2656" s="85">
        <f>'EMFAC2017EI-2011Class'!F6237</f>
        <v>7</v>
      </c>
      <c r="E2656" s="87" t="str">
        <f t="shared" si="85"/>
        <v>T6 Instate Construction Small-7</v>
      </c>
      <c r="F2656" s="88">
        <f>VLOOKUP(E2656,HD_Odo!$C$2:$D$1381,2,FALSE)</f>
        <v>196337.04</v>
      </c>
      <c r="G2656" s="92" t="str">
        <f>'EMFAC2017EI-2011Class'!H6237</f>
        <v>2025-T6 Instate Construction Small-7</v>
      </c>
      <c r="H2656" s="77">
        <f t="shared" si="84"/>
        <v>0.76617511598250365</v>
      </c>
      <c r="J2656" s="13"/>
      <c r="N2656" s="37"/>
      <c r="O2656" s="36"/>
    </row>
    <row r="2657" spans="1:15" ht="13.7" customHeight="1" x14ac:dyDescent="0.25">
      <c r="A2657" s="85">
        <f>'EMFAC2017EI-2011Class'!B6238</f>
        <v>2025</v>
      </c>
      <c r="B2657" s="86" t="str">
        <f>'EMFAC2017EI-2011Class'!C6238</f>
        <v>T6 Instate Construction Small</v>
      </c>
      <c r="C2657" s="85">
        <f>'EMFAC2017EI-2011Class'!D6238</f>
        <v>2017</v>
      </c>
      <c r="D2657" s="85">
        <f>'EMFAC2017EI-2011Class'!F6238</f>
        <v>8</v>
      </c>
      <c r="E2657" s="87" t="str">
        <f t="shared" si="85"/>
        <v>T6 Instate Construction Small-8</v>
      </c>
      <c r="F2657" s="88">
        <f>VLOOKUP(E2657,HD_Odo!$C$2:$D$1381,2,FALSE)</f>
        <v>216233.04</v>
      </c>
      <c r="G2657" s="92" t="str">
        <f>'EMFAC2017EI-2011Class'!H6238</f>
        <v>2025-T6 Instate Construction Small-8</v>
      </c>
      <c r="H2657" s="77">
        <f t="shared" si="84"/>
        <v>0.75713730304050564</v>
      </c>
      <c r="J2657" s="13"/>
      <c r="N2657" s="37"/>
      <c r="O2657" s="36"/>
    </row>
    <row r="2658" spans="1:15" ht="13.7" customHeight="1" x14ac:dyDescent="0.25">
      <c r="A2658" s="85">
        <f>'EMFAC2017EI-2011Class'!B6239</f>
        <v>2025</v>
      </c>
      <c r="B2658" s="86" t="str">
        <f>'EMFAC2017EI-2011Class'!C6239</f>
        <v>T6 Instate Construction Small</v>
      </c>
      <c r="C2658" s="85">
        <f>'EMFAC2017EI-2011Class'!D6239</f>
        <v>2016</v>
      </c>
      <c r="D2658" s="85">
        <f>'EMFAC2017EI-2011Class'!F6239</f>
        <v>9</v>
      </c>
      <c r="E2658" s="87" t="str">
        <f t="shared" si="85"/>
        <v>T6 Instate Construction Small-9</v>
      </c>
      <c r="F2658" s="88">
        <f>VLOOKUP(E2658,HD_Odo!$C$2:$D$1381,2,FALSE)</f>
        <v>234945.04</v>
      </c>
      <c r="G2658" s="92" t="str">
        <f>'EMFAC2017EI-2011Class'!H6239</f>
        <v>2025-T6 Instate Construction Small-9</v>
      </c>
      <c r="H2658" s="77">
        <f t="shared" si="84"/>
        <v>0.74952840983498847</v>
      </c>
      <c r="J2658" s="13"/>
      <c r="N2658" s="37"/>
      <c r="O2658" s="36"/>
    </row>
    <row r="2659" spans="1:15" ht="13.7" customHeight="1" x14ac:dyDescent="0.25">
      <c r="A2659" s="85">
        <f>'EMFAC2017EI-2011Class'!B6240</f>
        <v>2025</v>
      </c>
      <c r="B2659" s="86" t="str">
        <f>'EMFAC2017EI-2011Class'!C6240</f>
        <v>T6 Instate Construction Small</v>
      </c>
      <c r="C2659" s="85">
        <f>'EMFAC2017EI-2011Class'!D6240</f>
        <v>2015</v>
      </c>
      <c r="D2659" s="85">
        <f>'EMFAC2017EI-2011Class'!F6240</f>
        <v>10</v>
      </c>
      <c r="E2659" s="87" t="str">
        <f t="shared" si="85"/>
        <v>T6 Instate Construction Small-10</v>
      </c>
      <c r="F2659" s="88">
        <f>VLOOKUP(E2659,HD_Odo!$C$2:$D$1381,2,FALSE)</f>
        <v>252551.04000000001</v>
      </c>
      <c r="G2659" s="92" t="str">
        <f>'EMFAC2017EI-2011Class'!H6240</f>
        <v>2025-T6 Instate Construction Small-10</v>
      </c>
      <c r="H2659" s="77">
        <f t="shared" si="84"/>
        <v>0.74304304467253823</v>
      </c>
      <c r="J2659" s="13"/>
      <c r="N2659" s="37"/>
      <c r="O2659" s="36"/>
    </row>
    <row r="2660" spans="1:15" ht="13.7" customHeight="1" x14ac:dyDescent="0.25">
      <c r="A2660" s="85">
        <f>'EMFAC2017EI-2011Class'!B6241</f>
        <v>2025</v>
      </c>
      <c r="B2660" s="86" t="str">
        <f>'EMFAC2017EI-2011Class'!C6241</f>
        <v>T6 Instate Construction Small</v>
      </c>
      <c r="C2660" s="85">
        <f>'EMFAC2017EI-2011Class'!D6241</f>
        <v>2014</v>
      </c>
      <c r="D2660" s="85">
        <f>'EMFAC2017EI-2011Class'!F6241</f>
        <v>11</v>
      </c>
      <c r="E2660" s="87" t="str">
        <f t="shared" si="85"/>
        <v>T6 Instate Construction Small-11</v>
      </c>
      <c r="F2660" s="88">
        <f>VLOOKUP(E2660,HD_Odo!$C$2:$D$1381,2,FALSE)</f>
        <v>269102.03999999998</v>
      </c>
      <c r="G2660" s="92" t="str">
        <f>'EMFAC2017EI-2011Class'!H6241</f>
        <v>2025-T6 Instate Construction Small-11</v>
      </c>
      <c r="H2660" s="77">
        <f t="shared" si="84"/>
        <v>0.7374637661246255</v>
      </c>
      <c r="J2660" s="13"/>
      <c r="N2660" s="37"/>
      <c r="O2660" s="36"/>
    </row>
    <row r="2661" spans="1:15" ht="13.7" customHeight="1" x14ac:dyDescent="0.25">
      <c r="A2661" s="85">
        <f>'EMFAC2017EI-2011Class'!B6242</f>
        <v>2025</v>
      </c>
      <c r="B2661" s="86" t="str">
        <f>'EMFAC2017EI-2011Class'!C6242</f>
        <v>T6 Instate Construction Small</v>
      </c>
      <c r="C2661" s="85">
        <f>'EMFAC2017EI-2011Class'!D6242</f>
        <v>2013</v>
      </c>
      <c r="D2661" s="85">
        <f>'EMFAC2017EI-2011Class'!F6242</f>
        <v>12</v>
      </c>
      <c r="E2661" s="87" t="str">
        <f t="shared" si="85"/>
        <v>T6 Instate Construction Small-12</v>
      </c>
      <c r="F2661" s="88">
        <f>VLOOKUP(E2661,HD_Odo!$C$2:$D$1381,2,FALSE)</f>
        <v>284592.03999999998</v>
      </c>
      <c r="G2661" s="92" t="str">
        <f>'EMFAC2017EI-2011Class'!H6242</f>
        <v>2025-T6 Instate Construction Small-12</v>
      </c>
      <c r="H2661" s="77">
        <f t="shared" si="84"/>
        <v>0.70188274238343029</v>
      </c>
      <c r="J2661" s="13"/>
      <c r="N2661" s="37"/>
      <c r="O2661" s="36"/>
    </row>
    <row r="2662" spans="1:15" ht="13.7" customHeight="1" x14ac:dyDescent="0.25">
      <c r="A2662" s="85">
        <f>'EMFAC2017EI-2011Class'!B6243</f>
        <v>2025</v>
      </c>
      <c r="B2662" s="86" t="str">
        <f>'EMFAC2017EI-2011Class'!C6243</f>
        <v>T6 Instate Construction Small</v>
      </c>
      <c r="C2662" s="85">
        <f>'EMFAC2017EI-2011Class'!D6243</f>
        <v>2012</v>
      </c>
      <c r="D2662" s="85">
        <f>'EMFAC2017EI-2011Class'!F6243</f>
        <v>13</v>
      </c>
      <c r="E2662" s="87" t="str">
        <f t="shared" si="85"/>
        <v>T6 Instate Construction Small-13</v>
      </c>
      <c r="F2662" s="88">
        <f>VLOOKUP(E2662,HD_Odo!$C$2:$D$1381,2,FALSE)</f>
        <v>298930.03999999998</v>
      </c>
      <c r="G2662" s="92" t="str">
        <f>'EMFAC2017EI-2011Class'!H6243</f>
        <v>2025-T6 Instate Construction Small-13</v>
      </c>
      <c r="H2662" s="77">
        <f t="shared" si="84"/>
        <v>0.69851637621762275</v>
      </c>
      <c r="J2662" s="13"/>
      <c r="N2662" s="37"/>
      <c r="O2662" s="36"/>
    </row>
    <row r="2663" spans="1:15" ht="13.7" customHeight="1" x14ac:dyDescent="0.25">
      <c r="A2663" s="85">
        <f>'EMFAC2017EI-2011Class'!B6244</f>
        <v>2025</v>
      </c>
      <c r="B2663" s="86" t="str">
        <f>'EMFAC2017EI-2011Class'!C6244</f>
        <v>T6 Instate Construction Small</v>
      </c>
      <c r="C2663" s="85">
        <f>'EMFAC2017EI-2011Class'!D6244</f>
        <v>2011</v>
      </c>
      <c r="D2663" s="85">
        <f>'EMFAC2017EI-2011Class'!F6244</f>
        <v>14</v>
      </c>
      <c r="E2663" s="87" t="str">
        <f t="shared" si="85"/>
        <v>T6 Instate Construction Small-14</v>
      </c>
      <c r="F2663" s="88">
        <f>VLOOKUP(E2663,HD_Odo!$C$2:$D$1381,2,FALSE)</f>
        <v>311906.03999999998</v>
      </c>
      <c r="G2663" s="92" t="str">
        <f>'EMFAC2017EI-2011Class'!H6244</f>
        <v>2025-T6 Instate Construction Small-14</v>
      </c>
      <c r="H2663" s="77">
        <f t="shared" si="84"/>
        <v>0.69567873317182571</v>
      </c>
      <c r="J2663" s="13"/>
      <c r="N2663" s="37"/>
      <c r="O2663" s="36"/>
    </row>
    <row r="2664" spans="1:15" ht="13.7" customHeight="1" x14ac:dyDescent="0.25">
      <c r="A2664" s="85">
        <f>'EMFAC2017EI-2011Class'!B6245</f>
        <v>2025</v>
      </c>
      <c r="B2664" s="86" t="str">
        <f>'EMFAC2017EI-2011Class'!C6245</f>
        <v>T6 Instate Construction Small</v>
      </c>
      <c r="C2664" s="85">
        <f>'EMFAC2017EI-2011Class'!D6245</f>
        <v>2010</v>
      </c>
      <c r="D2664" s="85">
        <f>'EMFAC2017EI-2011Class'!F6245</f>
        <v>15</v>
      </c>
      <c r="E2664" s="87" t="str">
        <f t="shared" si="85"/>
        <v>T6 Instate Construction Small-15</v>
      </c>
      <c r="F2664" s="88">
        <f>VLOOKUP(E2664,HD_Odo!$C$2:$D$1381,2,FALSE)</f>
        <v>323163.03999999998</v>
      </c>
      <c r="G2664" s="92" t="str">
        <f>'EMFAC2017EI-2011Class'!H6245</f>
        <v>2025-T6 Instate Construction Small-15</v>
      </c>
      <c r="H2664" s="77">
        <f t="shared" si="84"/>
        <v>0.73528844547812788</v>
      </c>
      <c r="J2664" s="13"/>
      <c r="N2664" s="37"/>
      <c r="O2664" s="36"/>
    </row>
    <row r="2665" spans="1:15" ht="13.7" customHeight="1" x14ac:dyDescent="0.25">
      <c r="A2665" s="85">
        <f>'EMFAC2017EI-2011Class'!B6246</f>
        <v>2025</v>
      </c>
      <c r="B2665" s="86" t="str">
        <f>'EMFAC2017EI-2011Class'!C6246</f>
        <v>T6 Instate Construction Small</v>
      </c>
      <c r="C2665" s="85">
        <f>'EMFAC2017EI-2011Class'!D6246</f>
        <v>2009</v>
      </c>
      <c r="D2665" s="85">
        <f>'EMFAC2017EI-2011Class'!F6246</f>
        <v>16</v>
      </c>
      <c r="E2665" s="87" t="str">
        <f t="shared" si="85"/>
        <v>T6 Instate Construction Small-16</v>
      </c>
      <c r="F2665" s="88">
        <f>VLOOKUP(E2665,HD_Odo!$C$2:$D$1381,2,FALSE)</f>
        <v>334374.03999999998</v>
      </c>
      <c r="G2665" s="92" t="str">
        <f>'EMFAC2017EI-2011Class'!H6246</f>
        <v>2025-T6 Instate Construction Small-16</v>
      </c>
      <c r="H2665" s="77">
        <f t="shared" si="84"/>
        <v>0.73199961062014263</v>
      </c>
      <c r="J2665" s="13"/>
      <c r="N2665" s="37"/>
      <c r="O2665" s="36"/>
    </row>
    <row r="2666" spans="1:15" ht="13.7" customHeight="1" x14ac:dyDescent="0.25">
      <c r="A2666" s="85">
        <f>'EMFAC2017EI-2011Class'!B6247</f>
        <v>2025</v>
      </c>
      <c r="B2666" s="86" t="str">
        <f>'EMFAC2017EI-2011Class'!C6247</f>
        <v>T6 Instate Construction Small</v>
      </c>
      <c r="C2666" s="85">
        <f>'EMFAC2017EI-2011Class'!D6247</f>
        <v>2008</v>
      </c>
      <c r="D2666" s="85">
        <f>'EMFAC2017EI-2011Class'!F6247</f>
        <v>17</v>
      </c>
      <c r="E2666" s="87" t="str">
        <f t="shared" si="85"/>
        <v>T6 Instate Construction Small-17</v>
      </c>
      <c r="F2666" s="88">
        <f>VLOOKUP(E2666,HD_Odo!$C$2:$D$1381,2,FALSE)</f>
        <v>345539.04</v>
      </c>
      <c r="G2666" s="92" t="str">
        <f>'EMFAC2017EI-2011Class'!H6247</f>
        <v>2025-T6 Instate Construction Small-17</v>
      </c>
      <c r="H2666" s="77">
        <f t="shared" si="84"/>
        <v>0.72886200403682411</v>
      </c>
      <c r="J2666" s="13"/>
      <c r="N2666" s="37"/>
      <c r="O2666" s="36"/>
    </row>
    <row r="2667" spans="1:15" ht="13.7" customHeight="1" x14ac:dyDescent="0.25">
      <c r="A2667" s="85">
        <f>'EMFAC2017EI-2011Class'!B6248</f>
        <v>2025</v>
      </c>
      <c r="B2667" s="86" t="str">
        <f>'EMFAC2017EI-2011Class'!C6248</f>
        <v>T6 Instate Construction Small</v>
      </c>
      <c r="C2667" s="85">
        <f>'EMFAC2017EI-2011Class'!D6248</f>
        <v>2007</v>
      </c>
      <c r="D2667" s="85">
        <f>'EMFAC2017EI-2011Class'!F6248</f>
        <v>18</v>
      </c>
      <c r="E2667" s="87" t="str">
        <f t="shared" si="85"/>
        <v>T6 Instate Construction Small-18</v>
      </c>
      <c r="F2667" s="88">
        <f>VLOOKUP(E2667,HD_Odo!$C$2:$D$1381,2,FALSE)</f>
        <v>356652.04</v>
      </c>
      <c r="G2667" s="92" t="str">
        <f>'EMFAC2017EI-2011Class'!H6248</f>
        <v>2025-T6 Instate Construction Small-18</v>
      </c>
      <c r="H2667" s="77">
        <f t="shared" si="84"/>
        <v>0.83952488103283063</v>
      </c>
      <c r="J2667" s="13"/>
      <c r="N2667" s="37"/>
      <c r="O2667" s="36"/>
    </row>
    <row r="2668" spans="1:15" ht="13.7" customHeight="1" x14ac:dyDescent="0.25">
      <c r="A2668" s="85">
        <f>'EMFAC2017EI-2011Class'!B6249</f>
        <v>2025</v>
      </c>
      <c r="B2668" s="86" t="str">
        <f>'EMFAC2017EI-2011Class'!C6249</f>
        <v>T6 Instate Construction Small</v>
      </c>
      <c r="C2668" s="85">
        <f>'EMFAC2017EI-2011Class'!D6249</f>
        <v>2006</v>
      </c>
      <c r="D2668" s="85">
        <f>'EMFAC2017EI-2011Class'!F6249</f>
        <v>19</v>
      </c>
      <c r="E2668" s="87" t="str">
        <f t="shared" si="85"/>
        <v>T6 Instate Construction Small-19</v>
      </c>
      <c r="F2668" s="88">
        <f>VLOOKUP(E2668,HD_Odo!$C$2:$D$1381,2,FALSE)</f>
        <v>367703.03999999998</v>
      </c>
      <c r="G2668" s="92" t="str">
        <f>'EMFAC2017EI-2011Class'!H6249</f>
        <v>2025-T6 Instate Construction Small-19</v>
      </c>
      <c r="H2668" s="77">
        <f t="shared" si="84"/>
        <v>0.8374633450041955</v>
      </c>
      <c r="J2668" s="13"/>
      <c r="N2668" s="37"/>
      <c r="O2668" s="36"/>
    </row>
    <row r="2669" spans="1:15" ht="13.7" customHeight="1" x14ac:dyDescent="0.25">
      <c r="A2669" s="85">
        <f>'EMFAC2017EI-2011Class'!B6250</f>
        <v>2025</v>
      </c>
      <c r="B2669" s="86" t="str">
        <f>'EMFAC2017EI-2011Class'!C6250</f>
        <v>T6 Instate Construction Small</v>
      </c>
      <c r="C2669" s="85">
        <f>'EMFAC2017EI-2011Class'!D6250</f>
        <v>2005</v>
      </c>
      <c r="D2669" s="85">
        <f>'EMFAC2017EI-2011Class'!F6250</f>
        <v>20</v>
      </c>
      <c r="E2669" s="87" t="str">
        <f t="shared" si="85"/>
        <v>T6 Instate Construction Small-20</v>
      </c>
      <c r="F2669" s="88">
        <f>VLOOKUP(E2669,HD_Odo!$C$2:$D$1381,2,FALSE)</f>
        <v>378676.04</v>
      </c>
      <c r="G2669" s="92" t="str">
        <f>'EMFAC2017EI-2011Class'!H6250</f>
        <v>2025-T6 Instate Construction Small-20</v>
      </c>
      <c r="H2669" s="77">
        <f t="shared" si="84"/>
        <v>0.83548690156373628</v>
      </c>
      <c r="J2669" s="13"/>
      <c r="N2669" s="37"/>
      <c r="O2669" s="36"/>
    </row>
    <row r="2670" spans="1:15" ht="13.7" customHeight="1" x14ac:dyDescent="0.25">
      <c r="A2670" s="85">
        <f>'EMFAC2017EI-2011Class'!B6251</f>
        <v>2025</v>
      </c>
      <c r="B2670" s="86" t="str">
        <f>'EMFAC2017EI-2011Class'!C6251</f>
        <v>T6 Instate Construction Small</v>
      </c>
      <c r="C2670" s="85">
        <f>'EMFAC2017EI-2011Class'!D6251</f>
        <v>2004</v>
      </c>
      <c r="D2670" s="85">
        <f>'EMFAC2017EI-2011Class'!F6251</f>
        <v>21</v>
      </c>
      <c r="E2670" s="87" t="str">
        <f t="shared" si="85"/>
        <v>T6 Instate Construction Small-21</v>
      </c>
      <c r="F2670" s="88">
        <f>VLOOKUP(E2670,HD_Odo!$C$2:$D$1381,2,FALSE)</f>
        <v>389550.04</v>
      </c>
      <c r="G2670" s="92" t="str">
        <f>'EMFAC2017EI-2011Class'!H6251</f>
        <v>2025-T6 Instate Construction Small-21</v>
      </c>
      <c r="H2670" s="77">
        <f t="shared" si="84"/>
        <v>0.83359412370035835</v>
      </c>
      <c r="J2670" s="13"/>
      <c r="N2670" s="37"/>
      <c r="O2670" s="36"/>
    </row>
    <row r="2671" spans="1:15" ht="13.7" customHeight="1" x14ac:dyDescent="0.25">
      <c r="A2671" s="85">
        <f>'EMFAC2017EI-2011Class'!B6252</f>
        <v>2025</v>
      </c>
      <c r="B2671" s="86" t="str">
        <f>'EMFAC2017EI-2011Class'!C6252</f>
        <v>T6 Instate Construction Small</v>
      </c>
      <c r="C2671" s="85">
        <f>'EMFAC2017EI-2011Class'!D6252</f>
        <v>2003</v>
      </c>
      <c r="D2671" s="85">
        <f>'EMFAC2017EI-2011Class'!F6252</f>
        <v>22</v>
      </c>
      <c r="E2671" s="87" t="str">
        <f t="shared" si="85"/>
        <v>T6 Instate Construction Small-22</v>
      </c>
      <c r="F2671" s="88">
        <f>VLOOKUP(E2671,HD_Odo!$C$2:$D$1381,2,FALSE)</f>
        <v>400000</v>
      </c>
      <c r="G2671" s="92" t="str">
        <f>'EMFAC2017EI-2011Class'!H6252</f>
        <v>2025-T6 Instate Construction Small-22</v>
      </c>
      <c r="H2671" s="77">
        <f t="shared" si="84"/>
        <v>0.89579267860980072</v>
      </c>
      <c r="J2671" s="13"/>
      <c r="N2671" s="37"/>
      <c r="O2671" s="36"/>
    </row>
    <row r="2672" spans="1:15" ht="13.7" customHeight="1" x14ac:dyDescent="0.25">
      <c r="A2672" s="85">
        <f>'EMFAC2017EI-2011Class'!B6253</f>
        <v>2025</v>
      </c>
      <c r="B2672" s="86" t="str">
        <f>'EMFAC2017EI-2011Class'!C6253</f>
        <v>T6 Instate Construction Small</v>
      </c>
      <c r="C2672" s="85">
        <f>'EMFAC2017EI-2011Class'!D6253</f>
        <v>2002</v>
      </c>
      <c r="D2672" s="85">
        <f>'EMFAC2017EI-2011Class'!F6253</f>
        <v>23</v>
      </c>
      <c r="E2672" s="87" t="str">
        <f t="shared" si="85"/>
        <v>T6 Instate Construction Small-23</v>
      </c>
      <c r="F2672" s="88">
        <f>VLOOKUP(E2672,HD_Odo!$C$2:$D$1381,2,FALSE)</f>
        <v>400000</v>
      </c>
      <c r="G2672" s="92" t="str">
        <f>'EMFAC2017EI-2011Class'!H6253</f>
        <v>2025-T6 Instate Construction Small-23</v>
      </c>
      <c r="H2672" s="77">
        <f t="shared" si="84"/>
        <v>0.89579267860980072</v>
      </c>
      <c r="J2672" s="13"/>
      <c r="N2672" s="37"/>
      <c r="O2672" s="36"/>
    </row>
    <row r="2673" spans="1:15" ht="13.7" customHeight="1" x14ac:dyDescent="0.25">
      <c r="A2673" s="85">
        <f>'EMFAC2017EI-2011Class'!B6254</f>
        <v>2025</v>
      </c>
      <c r="B2673" s="86" t="str">
        <f>'EMFAC2017EI-2011Class'!C6254</f>
        <v>T6 Instate Construction Small</v>
      </c>
      <c r="C2673" s="85">
        <f>'EMFAC2017EI-2011Class'!D6254</f>
        <v>2001</v>
      </c>
      <c r="D2673" s="85">
        <f>'EMFAC2017EI-2011Class'!F6254</f>
        <v>24</v>
      </c>
      <c r="E2673" s="87" t="str">
        <f t="shared" si="85"/>
        <v>T6 Instate Construction Small-24</v>
      </c>
      <c r="F2673" s="88">
        <f>VLOOKUP(E2673,HD_Odo!$C$2:$D$1381,2,FALSE)</f>
        <v>400000</v>
      </c>
      <c r="G2673" s="92" t="str">
        <f>'EMFAC2017EI-2011Class'!H6254</f>
        <v>2025-T6 Instate Construction Small-24</v>
      </c>
      <c r="H2673" s="77">
        <f t="shared" si="84"/>
        <v>0.89579267860980072</v>
      </c>
      <c r="J2673" s="13"/>
      <c r="N2673" s="37"/>
      <c r="O2673" s="36"/>
    </row>
    <row r="2674" spans="1:15" ht="13.7" customHeight="1" x14ac:dyDescent="0.25">
      <c r="A2674" s="85">
        <f>'EMFAC2017EI-2011Class'!B6255</f>
        <v>2025</v>
      </c>
      <c r="B2674" s="86" t="str">
        <f>'EMFAC2017EI-2011Class'!C6255</f>
        <v>T6 Instate Construction Small</v>
      </c>
      <c r="C2674" s="85">
        <f>'EMFAC2017EI-2011Class'!D6255</f>
        <v>2000</v>
      </c>
      <c r="D2674" s="85">
        <f>'EMFAC2017EI-2011Class'!F6255</f>
        <v>25</v>
      </c>
      <c r="E2674" s="87" t="str">
        <f t="shared" si="85"/>
        <v>T6 Instate Construction Small-25</v>
      </c>
      <c r="F2674" s="88">
        <f>VLOOKUP(E2674,HD_Odo!$C$2:$D$1381,2,FALSE)</f>
        <v>400000</v>
      </c>
      <c r="G2674" s="92" t="str">
        <f>'EMFAC2017EI-2011Class'!H6255</f>
        <v>2025-T6 Instate Construction Small-25</v>
      </c>
      <c r="H2674" s="77">
        <f t="shared" si="84"/>
        <v>0.89579267860980072</v>
      </c>
      <c r="J2674" s="13"/>
      <c r="N2674" s="37"/>
      <c r="O2674" s="36"/>
    </row>
    <row r="2675" spans="1:15" ht="13.7" customHeight="1" x14ac:dyDescent="0.25">
      <c r="A2675" s="85">
        <f>'EMFAC2017EI-2011Class'!B6256</f>
        <v>2025</v>
      </c>
      <c r="B2675" s="86" t="str">
        <f>'EMFAC2017EI-2011Class'!C6256</f>
        <v>T6 Instate Construction Small</v>
      </c>
      <c r="C2675" s="85">
        <f>'EMFAC2017EI-2011Class'!D6256</f>
        <v>1999</v>
      </c>
      <c r="D2675" s="85">
        <f>'EMFAC2017EI-2011Class'!F6256</f>
        <v>26</v>
      </c>
      <c r="E2675" s="87" t="str">
        <f t="shared" si="85"/>
        <v>T6 Instate Construction Small-26</v>
      </c>
      <c r="F2675" s="88">
        <f>VLOOKUP(E2675,HD_Odo!$C$2:$D$1381,2,FALSE)</f>
        <v>400000</v>
      </c>
      <c r="G2675" s="92" t="str">
        <f>'EMFAC2017EI-2011Class'!H6256</f>
        <v>2025-T6 Instate Construction Small-26</v>
      </c>
      <c r="H2675" s="77">
        <f t="shared" si="84"/>
        <v>0.89579267860980072</v>
      </c>
      <c r="J2675" s="13"/>
      <c r="N2675" s="37"/>
      <c r="O2675" s="36"/>
    </row>
    <row r="2676" spans="1:15" ht="13.7" customHeight="1" x14ac:dyDescent="0.25">
      <c r="A2676" s="85">
        <f>'EMFAC2017EI-2011Class'!B6257</f>
        <v>2025</v>
      </c>
      <c r="B2676" s="86" t="str">
        <f>'EMFAC2017EI-2011Class'!C6257</f>
        <v>T6 Instate Construction Small</v>
      </c>
      <c r="C2676" s="85">
        <f>'EMFAC2017EI-2011Class'!D6257</f>
        <v>1998</v>
      </c>
      <c r="D2676" s="85">
        <f>'EMFAC2017EI-2011Class'!F6257</f>
        <v>27</v>
      </c>
      <c r="E2676" s="87" t="str">
        <f t="shared" si="85"/>
        <v>T6 Instate Construction Small-27</v>
      </c>
      <c r="F2676" s="88">
        <f>VLOOKUP(E2676,HD_Odo!$C$2:$D$1381,2,FALSE)</f>
        <v>400000</v>
      </c>
      <c r="G2676" s="92" t="str">
        <f>'EMFAC2017EI-2011Class'!H6257</f>
        <v>2025-T6 Instate Construction Small-27</v>
      </c>
      <c r="H2676" s="77">
        <f t="shared" si="84"/>
        <v>0.89579267860980072</v>
      </c>
      <c r="J2676" s="13"/>
      <c r="N2676" s="37"/>
      <c r="O2676" s="36"/>
    </row>
    <row r="2677" spans="1:15" ht="13.7" customHeight="1" x14ac:dyDescent="0.25">
      <c r="A2677" s="85">
        <f>'EMFAC2017EI-2011Class'!B6258</f>
        <v>2025</v>
      </c>
      <c r="B2677" s="86" t="str">
        <f>'EMFAC2017EI-2011Class'!C6258</f>
        <v>T6 Instate Construction Small</v>
      </c>
      <c r="C2677" s="85">
        <f>'EMFAC2017EI-2011Class'!D6258</f>
        <v>1997</v>
      </c>
      <c r="D2677" s="85">
        <f>'EMFAC2017EI-2011Class'!F6258</f>
        <v>28</v>
      </c>
      <c r="E2677" s="87" t="str">
        <f t="shared" si="85"/>
        <v>T6 Instate Construction Small-28</v>
      </c>
      <c r="F2677" s="88">
        <f>VLOOKUP(E2677,HD_Odo!$C$2:$D$1381,2,FALSE)</f>
        <v>400000</v>
      </c>
      <c r="G2677" s="92" t="str">
        <f>'EMFAC2017EI-2011Class'!H6258</f>
        <v>2025-T6 Instate Construction Small-28</v>
      </c>
      <c r="H2677" s="77">
        <f t="shared" si="84"/>
        <v>0.89579267860980072</v>
      </c>
      <c r="J2677" s="13"/>
      <c r="N2677" s="37"/>
      <c r="O2677" s="36"/>
    </row>
    <row r="2678" spans="1:15" ht="13.7" customHeight="1" x14ac:dyDescent="0.25">
      <c r="A2678" s="85">
        <f>'EMFAC2017EI-2011Class'!B6259</f>
        <v>2025</v>
      </c>
      <c r="B2678" s="86" t="str">
        <f>'EMFAC2017EI-2011Class'!C6259</f>
        <v>T6 Instate Construction Small</v>
      </c>
      <c r="C2678" s="85">
        <f>'EMFAC2017EI-2011Class'!D6259</f>
        <v>1996</v>
      </c>
      <c r="D2678" s="85">
        <f>'EMFAC2017EI-2011Class'!F6259</f>
        <v>29</v>
      </c>
      <c r="E2678" s="87" t="str">
        <f t="shared" si="85"/>
        <v>T6 Instate Construction Small-29</v>
      </c>
      <c r="F2678" s="88">
        <f>VLOOKUP(E2678,HD_Odo!$C$2:$D$1381,2,FALSE)</f>
        <v>400000</v>
      </c>
      <c r="G2678" s="92" t="str">
        <f>'EMFAC2017EI-2011Class'!H6259</f>
        <v>2025-T6 Instate Construction Small-29</v>
      </c>
      <c r="H2678" s="77">
        <f t="shared" ref="H2678:H2741" si="86">IF(C2678&lt;1994,1,IF(C2678&lt;2004,($AG$3+$AH$3*(F2678/10000))/($E$3+$F$3*(F2678/10000)),IF(C2678&lt;2008,($AG$4+$AH$4*(F2678/10000))/($E$4+$F$4*(F2678/10000)),IF(C2678&lt;2011,($AG$5+$AH$5*(F2678/10000))/($E$5+$F$5*(F2678/10000)),IF(C2678&lt;2014,($AG$6+$AH$6*(F2678/10000))/($E$6+$F$6*(F2678/10000)),($AG$7+$AH$7*(F2678/10000))/($E$7+$F$7*(F2678/10000)))))))</f>
        <v>0.89579267860980072</v>
      </c>
      <c r="J2678" s="13"/>
      <c r="N2678" s="37"/>
      <c r="O2678" s="36"/>
    </row>
    <row r="2679" spans="1:15" ht="13.7" customHeight="1" x14ac:dyDescent="0.25">
      <c r="A2679" s="85">
        <f>'EMFAC2017EI-2011Class'!B6260</f>
        <v>2025</v>
      </c>
      <c r="B2679" s="86" t="str">
        <f>'EMFAC2017EI-2011Class'!C6260</f>
        <v>T6 Instate Construction Small</v>
      </c>
      <c r="C2679" s="85">
        <f>'EMFAC2017EI-2011Class'!D6260</f>
        <v>1995</v>
      </c>
      <c r="D2679" s="85">
        <f>'EMFAC2017EI-2011Class'!F6260</f>
        <v>30</v>
      </c>
      <c r="E2679" s="87" t="str">
        <f t="shared" si="85"/>
        <v>T6 Instate Construction Small-30</v>
      </c>
      <c r="F2679" s="88">
        <f>VLOOKUP(E2679,HD_Odo!$C$2:$D$1381,2,FALSE)</f>
        <v>400000</v>
      </c>
      <c r="G2679" s="92" t="str">
        <f>'EMFAC2017EI-2011Class'!H6260</f>
        <v>2025-T6 Instate Construction Small-30</v>
      </c>
      <c r="H2679" s="77">
        <f t="shared" si="86"/>
        <v>0.89579267860980072</v>
      </c>
      <c r="J2679" s="13"/>
      <c r="N2679" s="37"/>
      <c r="O2679" s="36"/>
    </row>
    <row r="2680" spans="1:15" ht="13.7" customHeight="1" x14ac:dyDescent="0.25">
      <c r="A2680" s="85">
        <f>'EMFAC2017EI-2011Class'!B6261</f>
        <v>2025</v>
      </c>
      <c r="B2680" s="86" t="str">
        <f>'EMFAC2017EI-2011Class'!C6261</f>
        <v>T6 Instate Construction Small</v>
      </c>
      <c r="C2680" s="85">
        <f>'EMFAC2017EI-2011Class'!D6261</f>
        <v>1994</v>
      </c>
      <c r="D2680" s="85">
        <f>'EMFAC2017EI-2011Class'!F6261</f>
        <v>31</v>
      </c>
      <c r="E2680" s="87" t="str">
        <f t="shared" si="85"/>
        <v>T6 Instate Construction Small-31</v>
      </c>
      <c r="F2680" s="88">
        <f>VLOOKUP(E2680,HD_Odo!$C$2:$D$1381,2,FALSE)</f>
        <v>400000</v>
      </c>
      <c r="G2680" s="92" t="str">
        <f>'EMFAC2017EI-2011Class'!H6261</f>
        <v>2025-T6 Instate Construction Small-31</v>
      </c>
      <c r="H2680" s="77">
        <f t="shared" si="86"/>
        <v>0.89579267860980072</v>
      </c>
      <c r="J2680" s="13"/>
      <c r="N2680" s="37"/>
      <c r="O2680" s="36"/>
    </row>
    <row r="2681" spans="1:15" ht="13.7" customHeight="1" x14ac:dyDescent="0.25">
      <c r="A2681" s="85">
        <f>'EMFAC2017EI-2011Class'!B6262</f>
        <v>2025</v>
      </c>
      <c r="B2681" s="86" t="str">
        <f>'EMFAC2017EI-2011Class'!C6262</f>
        <v>T6 Instate Construction Small</v>
      </c>
      <c r="C2681" s="85">
        <f>'EMFAC2017EI-2011Class'!D6262</f>
        <v>1993</v>
      </c>
      <c r="D2681" s="85">
        <f>'EMFAC2017EI-2011Class'!F6262</f>
        <v>32</v>
      </c>
      <c r="E2681" s="87" t="str">
        <f t="shared" si="85"/>
        <v>T6 Instate Construction Small-32</v>
      </c>
      <c r="F2681" s="88">
        <f>VLOOKUP(E2681,HD_Odo!$C$2:$D$1381,2,FALSE)</f>
        <v>400000</v>
      </c>
      <c r="G2681" s="92" t="str">
        <f>'EMFAC2017EI-2011Class'!H6262</f>
        <v>2025-T6 Instate Construction Small-32</v>
      </c>
      <c r="H2681" s="77">
        <f t="shared" si="86"/>
        <v>1</v>
      </c>
      <c r="J2681" s="13"/>
      <c r="N2681" s="37"/>
      <c r="O2681" s="36"/>
    </row>
    <row r="2682" spans="1:15" ht="13.7" customHeight="1" x14ac:dyDescent="0.25">
      <c r="A2682" s="85">
        <f>'EMFAC2017EI-2011Class'!B6263</f>
        <v>2025</v>
      </c>
      <c r="B2682" s="86" t="str">
        <f>'EMFAC2017EI-2011Class'!C6263</f>
        <v>T6 Instate Construction Small</v>
      </c>
      <c r="C2682" s="85">
        <f>'EMFAC2017EI-2011Class'!D6263</f>
        <v>1992</v>
      </c>
      <c r="D2682" s="85">
        <f>'EMFAC2017EI-2011Class'!F6263</f>
        <v>33</v>
      </c>
      <c r="E2682" s="87" t="str">
        <f t="shared" si="85"/>
        <v>T6 Instate Construction Small-33</v>
      </c>
      <c r="F2682" s="88">
        <f>VLOOKUP(E2682,HD_Odo!$C$2:$D$1381,2,FALSE)</f>
        <v>400000</v>
      </c>
      <c r="G2682" s="92" t="str">
        <f>'EMFAC2017EI-2011Class'!H6263</f>
        <v>2025-T6 Instate Construction Small-33</v>
      </c>
      <c r="H2682" s="77">
        <f t="shared" si="86"/>
        <v>1</v>
      </c>
      <c r="J2682" s="13"/>
      <c r="N2682" s="37"/>
      <c r="O2682" s="36"/>
    </row>
    <row r="2683" spans="1:15" ht="13.7" customHeight="1" x14ac:dyDescent="0.25">
      <c r="A2683" s="85">
        <f>'EMFAC2017EI-2011Class'!B6264</f>
        <v>2025</v>
      </c>
      <c r="B2683" s="86" t="str">
        <f>'EMFAC2017EI-2011Class'!C6264</f>
        <v>T6 Instate Construction Small</v>
      </c>
      <c r="C2683" s="85">
        <f>'EMFAC2017EI-2011Class'!D6264</f>
        <v>1991</v>
      </c>
      <c r="D2683" s="85">
        <f>'EMFAC2017EI-2011Class'!F6264</f>
        <v>34</v>
      </c>
      <c r="E2683" s="87" t="str">
        <f t="shared" si="85"/>
        <v>T6 Instate Construction Small-34</v>
      </c>
      <c r="F2683" s="88">
        <f>VLOOKUP(E2683,HD_Odo!$C$2:$D$1381,2,FALSE)</f>
        <v>400000</v>
      </c>
      <c r="G2683" s="92" t="str">
        <f>'EMFAC2017EI-2011Class'!H6264</f>
        <v>2025-T6 Instate Construction Small-34</v>
      </c>
      <c r="H2683" s="77">
        <f t="shared" si="86"/>
        <v>1</v>
      </c>
      <c r="J2683" s="13"/>
      <c r="N2683" s="37"/>
      <c r="O2683" s="36"/>
    </row>
    <row r="2684" spans="1:15" ht="13.7" customHeight="1" x14ac:dyDescent="0.25">
      <c r="A2684" s="85">
        <f>'EMFAC2017EI-2011Class'!B6265</f>
        <v>2025</v>
      </c>
      <c r="B2684" s="86" t="str">
        <f>'EMFAC2017EI-2011Class'!C6265</f>
        <v>T6 Instate Construction Small</v>
      </c>
      <c r="C2684" s="85">
        <f>'EMFAC2017EI-2011Class'!D6265</f>
        <v>1990</v>
      </c>
      <c r="D2684" s="85">
        <f>'EMFAC2017EI-2011Class'!F6265</f>
        <v>35</v>
      </c>
      <c r="E2684" s="87" t="str">
        <f t="shared" si="85"/>
        <v>T6 Instate Construction Small-35</v>
      </c>
      <c r="F2684" s="88">
        <f>VLOOKUP(E2684,HD_Odo!$C$2:$D$1381,2,FALSE)</f>
        <v>400000</v>
      </c>
      <c r="G2684" s="92" t="str">
        <f>'EMFAC2017EI-2011Class'!H6265</f>
        <v>2025-T6 Instate Construction Small-35</v>
      </c>
      <c r="H2684" s="77">
        <f t="shared" si="86"/>
        <v>1</v>
      </c>
      <c r="J2684" s="13"/>
      <c r="N2684" s="37"/>
      <c r="O2684" s="36"/>
    </row>
    <row r="2685" spans="1:15" ht="13.7" customHeight="1" x14ac:dyDescent="0.25">
      <c r="A2685" s="85">
        <f>'EMFAC2017EI-2011Class'!B6266</f>
        <v>2025</v>
      </c>
      <c r="B2685" s="86" t="str">
        <f>'EMFAC2017EI-2011Class'!C6266</f>
        <v>T6 Instate Construction Small</v>
      </c>
      <c r="C2685" s="85">
        <f>'EMFAC2017EI-2011Class'!D6266</f>
        <v>1989</v>
      </c>
      <c r="D2685" s="85">
        <f>'EMFAC2017EI-2011Class'!F6266</f>
        <v>36</v>
      </c>
      <c r="E2685" s="87" t="str">
        <f t="shared" si="85"/>
        <v>T6 Instate Construction Small-36</v>
      </c>
      <c r="F2685" s="88">
        <f>VLOOKUP(E2685,HD_Odo!$C$2:$D$1381,2,FALSE)</f>
        <v>400000</v>
      </c>
      <c r="G2685" s="92" t="str">
        <f>'EMFAC2017EI-2011Class'!H6266</f>
        <v>2025-T6 Instate Construction Small-36</v>
      </c>
      <c r="H2685" s="77">
        <f t="shared" si="86"/>
        <v>1</v>
      </c>
      <c r="J2685" s="13"/>
      <c r="N2685" s="37"/>
      <c r="O2685" s="36"/>
    </row>
    <row r="2686" spans="1:15" ht="13.7" customHeight="1" x14ac:dyDescent="0.25">
      <c r="A2686" s="85">
        <f>'EMFAC2017EI-2011Class'!B6267</f>
        <v>2025</v>
      </c>
      <c r="B2686" s="86" t="str">
        <f>'EMFAC2017EI-2011Class'!C6267</f>
        <v>T6 Instate Construction Small</v>
      </c>
      <c r="C2686" s="85">
        <f>'EMFAC2017EI-2011Class'!D6267</f>
        <v>1988</v>
      </c>
      <c r="D2686" s="85">
        <f>'EMFAC2017EI-2011Class'!F6267</f>
        <v>37</v>
      </c>
      <c r="E2686" s="87" t="str">
        <f t="shared" si="85"/>
        <v>T6 Instate Construction Small-37</v>
      </c>
      <c r="F2686" s="88">
        <f>VLOOKUP(E2686,HD_Odo!$C$2:$D$1381,2,FALSE)</f>
        <v>400000</v>
      </c>
      <c r="G2686" s="92" t="str">
        <f>'EMFAC2017EI-2011Class'!H6267</f>
        <v>2025-T6 Instate Construction Small-37</v>
      </c>
      <c r="H2686" s="77">
        <f t="shared" si="86"/>
        <v>1</v>
      </c>
      <c r="J2686" s="13"/>
      <c r="N2686" s="37"/>
      <c r="O2686" s="36"/>
    </row>
    <row r="2687" spans="1:15" ht="13.7" customHeight="1" x14ac:dyDescent="0.25">
      <c r="A2687" s="85">
        <f>'EMFAC2017EI-2011Class'!B6268</f>
        <v>2025</v>
      </c>
      <c r="B2687" s="86" t="str">
        <f>'EMFAC2017EI-2011Class'!C6268</f>
        <v>T6 Instate Construction Small</v>
      </c>
      <c r="C2687" s="85">
        <f>'EMFAC2017EI-2011Class'!D6268</f>
        <v>1987</v>
      </c>
      <c r="D2687" s="85">
        <f>'EMFAC2017EI-2011Class'!F6268</f>
        <v>38</v>
      </c>
      <c r="E2687" s="87" t="str">
        <f t="shared" si="85"/>
        <v>T6 Instate Construction Small-38</v>
      </c>
      <c r="F2687" s="88">
        <f>VLOOKUP(E2687,HD_Odo!$C$2:$D$1381,2,FALSE)</f>
        <v>400000</v>
      </c>
      <c r="G2687" s="92" t="str">
        <f>'EMFAC2017EI-2011Class'!H6268</f>
        <v>2025-T6 Instate Construction Small-38</v>
      </c>
      <c r="H2687" s="77">
        <f t="shared" si="86"/>
        <v>1</v>
      </c>
      <c r="J2687" s="13"/>
      <c r="N2687" s="37"/>
      <c r="O2687" s="36"/>
    </row>
    <row r="2688" spans="1:15" ht="13.7" customHeight="1" x14ac:dyDescent="0.25">
      <c r="A2688" s="85">
        <f>'EMFAC2017EI-2011Class'!B6269</f>
        <v>2025</v>
      </c>
      <c r="B2688" s="86" t="str">
        <f>'EMFAC2017EI-2011Class'!C6269</f>
        <v>T6 Instate Construction Small</v>
      </c>
      <c r="C2688" s="85">
        <f>'EMFAC2017EI-2011Class'!D6269</f>
        <v>1986</v>
      </c>
      <c r="D2688" s="85">
        <f>'EMFAC2017EI-2011Class'!F6269</f>
        <v>39</v>
      </c>
      <c r="E2688" s="87" t="str">
        <f t="shared" si="85"/>
        <v>T6 Instate Construction Small-39</v>
      </c>
      <c r="F2688" s="88">
        <f>VLOOKUP(E2688,HD_Odo!$C$2:$D$1381,2,FALSE)</f>
        <v>400000</v>
      </c>
      <c r="G2688" s="92" t="str">
        <f>'EMFAC2017EI-2011Class'!H6269</f>
        <v>2025-T6 Instate Construction Small-39</v>
      </c>
      <c r="H2688" s="77">
        <f t="shared" si="86"/>
        <v>1</v>
      </c>
      <c r="J2688" s="13"/>
      <c r="N2688" s="37"/>
      <c r="O2688" s="36"/>
    </row>
    <row r="2689" spans="1:15" ht="13.7" customHeight="1" x14ac:dyDescent="0.25">
      <c r="A2689" s="85">
        <f>'EMFAC2017EI-2011Class'!B6270</f>
        <v>2025</v>
      </c>
      <c r="B2689" s="86" t="str">
        <f>'EMFAC2017EI-2011Class'!C6270</f>
        <v>T6 Instate Construction Small</v>
      </c>
      <c r="C2689" s="85">
        <f>'EMFAC2017EI-2011Class'!D6270</f>
        <v>1985</v>
      </c>
      <c r="D2689" s="85">
        <f>'EMFAC2017EI-2011Class'!F6270</f>
        <v>40</v>
      </c>
      <c r="E2689" s="87" t="str">
        <f t="shared" si="85"/>
        <v>T6 Instate Construction Small-40</v>
      </c>
      <c r="F2689" s="88">
        <f>VLOOKUP(E2689,HD_Odo!$C$2:$D$1381,2,FALSE)</f>
        <v>400000</v>
      </c>
      <c r="G2689" s="92" t="str">
        <f>'EMFAC2017EI-2011Class'!H6270</f>
        <v>2025-T6 Instate Construction Small-40</v>
      </c>
      <c r="H2689" s="77">
        <f t="shared" si="86"/>
        <v>1</v>
      </c>
      <c r="J2689" s="13"/>
      <c r="N2689" s="37"/>
      <c r="O2689" s="36"/>
    </row>
    <row r="2690" spans="1:15" ht="13.7" customHeight="1" x14ac:dyDescent="0.25">
      <c r="A2690" s="85">
        <f>'EMFAC2017EI-2011Class'!B6271</f>
        <v>2025</v>
      </c>
      <c r="B2690" s="86" t="str">
        <f>'EMFAC2017EI-2011Class'!C6271</f>
        <v>T6 Instate Construction Small</v>
      </c>
      <c r="C2690" s="85">
        <f>'EMFAC2017EI-2011Class'!D6271</f>
        <v>1984</v>
      </c>
      <c r="D2690" s="85">
        <f>'EMFAC2017EI-2011Class'!F6271</f>
        <v>41</v>
      </c>
      <c r="E2690" s="87" t="str">
        <f t="shared" si="85"/>
        <v>T6 Instate Construction Small-41</v>
      </c>
      <c r="F2690" s="88">
        <f>VLOOKUP(E2690,HD_Odo!$C$2:$D$1381,2,FALSE)</f>
        <v>400000</v>
      </c>
      <c r="G2690" s="92" t="str">
        <f>'EMFAC2017EI-2011Class'!H6271</f>
        <v>2025-T6 Instate Construction Small-41</v>
      </c>
      <c r="H2690" s="77">
        <f t="shared" si="86"/>
        <v>1</v>
      </c>
      <c r="J2690" s="13"/>
      <c r="N2690" s="37"/>
      <c r="O2690" s="36"/>
    </row>
    <row r="2691" spans="1:15" ht="13.7" customHeight="1" x14ac:dyDescent="0.25">
      <c r="A2691" s="85">
        <f>'EMFAC2017EI-2011Class'!B6272</f>
        <v>2025</v>
      </c>
      <c r="B2691" s="86" t="str">
        <f>'EMFAC2017EI-2011Class'!C6272</f>
        <v>T6 Instate Construction Small</v>
      </c>
      <c r="C2691" s="85">
        <f>'EMFAC2017EI-2011Class'!D6272</f>
        <v>1983</v>
      </c>
      <c r="D2691" s="85">
        <f>'EMFAC2017EI-2011Class'!F6272</f>
        <v>42</v>
      </c>
      <c r="E2691" s="87" t="str">
        <f t="shared" si="85"/>
        <v>T6 Instate Construction Small-42</v>
      </c>
      <c r="F2691" s="88">
        <f>VLOOKUP(E2691,HD_Odo!$C$2:$D$1381,2,FALSE)</f>
        <v>400000</v>
      </c>
      <c r="G2691" s="92" t="str">
        <f>'EMFAC2017EI-2011Class'!H6272</f>
        <v>2025-T6 Instate Construction Small-42</v>
      </c>
      <c r="H2691" s="77">
        <f t="shared" si="86"/>
        <v>1</v>
      </c>
      <c r="J2691" s="13"/>
      <c r="N2691" s="37"/>
      <c r="O2691" s="36"/>
    </row>
    <row r="2692" spans="1:15" ht="13.7" customHeight="1" x14ac:dyDescent="0.25">
      <c r="A2692" s="85">
        <f>'EMFAC2017EI-2011Class'!B6273</f>
        <v>2025</v>
      </c>
      <c r="B2692" s="86" t="str">
        <f>'EMFAC2017EI-2011Class'!C6273</f>
        <v>T6 Instate Construction Small</v>
      </c>
      <c r="C2692" s="85">
        <f>'EMFAC2017EI-2011Class'!D6273</f>
        <v>1982</v>
      </c>
      <c r="D2692" s="85">
        <f>'EMFAC2017EI-2011Class'!F6273</f>
        <v>43</v>
      </c>
      <c r="E2692" s="87" t="str">
        <f t="shared" si="85"/>
        <v>T6 Instate Construction Small-43</v>
      </c>
      <c r="F2692" s="88">
        <f>VLOOKUP(E2692,HD_Odo!$C$2:$D$1381,2,FALSE)</f>
        <v>400000</v>
      </c>
      <c r="G2692" s="92" t="str">
        <f>'EMFAC2017EI-2011Class'!H6273</f>
        <v>2025-T6 Instate Construction Small-43</v>
      </c>
      <c r="H2692" s="77">
        <f t="shared" si="86"/>
        <v>1</v>
      </c>
      <c r="J2692" s="13"/>
      <c r="N2692" s="37"/>
      <c r="O2692" s="36"/>
    </row>
    <row r="2693" spans="1:15" ht="13.7" customHeight="1" x14ac:dyDescent="0.25">
      <c r="A2693" s="85">
        <f>'EMFAC2017EI-2011Class'!B6274</f>
        <v>2025</v>
      </c>
      <c r="B2693" s="86" t="str">
        <f>'EMFAC2017EI-2011Class'!C6274</f>
        <v>T6 Instate Construction Small</v>
      </c>
      <c r="C2693" s="85">
        <f>'EMFAC2017EI-2011Class'!D6274</f>
        <v>1981</v>
      </c>
      <c r="D2693" s="85">
        <f>'EMFAC2017EI-2011Class'!F6274</f>
        <v>44</v>
      </c>
      <c r="E2693" s="87" t="str">
        <f t="shared" si="85"/>
        <v>T6 Instate Construction Small-44</v>
      </c>
      <c r="F2693" s="88">
        <f>VLOOKUP(E2693,HD_Odo!$C$2:$D$1381,2,FALSE)</f>
        <v>400000</v>
      </c>
      <c r="G2693" s="92" t="str">
        <f>'EMFAC2017EI-2011Class'!H6274</f>
        <v>2025-T6 Instate Construction Small-44</v>
      </c>
      <c r="H2693" s="77">
        <f t="shared" si="86"/>
        <v>1</v>
      </c>
      <c r="J2693" s="13"/>
      <c r="N2693" s="37"/>
      <c r="O2693" s="36"/>
    </row>
    <row r="2694" spans="1:15" ht="13.7" customHeight="1" x14ac:dyDescent="0.25">
      <c r="A2694" s="85">
        <f>'EMFAC2017EI-2011Class'!B6275</f>
        <v>2025</v>
      </c>
      <c r="B2694" s="86" t="str">
        <f>'EMFAC2017EI-2011Class'!C6275</f>
        <v>T6 Instate Heavy</v>
      </c>
      <c r="C2694" s="85">
        <f>'EMFAC2017EI-2011Class'!D6275</f>
        <v>2026</v>
      </c>
      <c r="D2694" s="85">
        <f>'EMFAC2017EI-2011Class'!F6275</f>
        <v>-1</v>
      </c>
      <c r="E2694" s="87" t="str">
        <f t="shared" si="85"/>
        <v>T6 Instate Heavy--1</v>
      </c>
      <c r="F2694" s="88">
        <f>VLOOKUP(E2694,HD_Odo!$C$2:$D$1381,2,FALSE)</f>
        <v>0</v>
      </c>
      <c r="G2694" s="92" t="str">
        <f>'EMFAC2017EI-2011Class'!H6275</f>
        <v>2025-T6 Instate Heavy--1</v>
      </c>
      <c r="H2694" s="77">
        <f t="shared" si="86"/>
        <v>1</v>
      </c>
      <c r="J2694" s="13"/>
      <c r="N2694" s="37"/>
      <c r="O2694" s="36"/>
    </row>
    <row r="2695" spans="1:15" ht="13.7" customHeight="1" x14ac:dyDescent="0.25">
      <c r="A2695" s="85">
        <f>'EMFAC2017EI-2011Class'!B6276</f>
        <v>2025</v>
      </c>
      <c r="B2695" s="86" t="str">
        <f>'EMFAC2017EI-2011Class'!C6276</f>
        <v>T6 Instate Heavy</v>
      </c>
      <c r="C2695" s="85">
        <f>'EMFAC2017EI-2011Class'!D6276</f>
        <v>2025</v>
      </c>
      <c r="D2695" s="85">
        <f>'EMFAC2017EI-2011Class'!F6276</f>
        <v>0</v>
      </c>
      <c r="E2695" s="87" t="str">
        <f t="shared" si="85"/>
        <v>T6 Instate Heavy-0</v>
      </c>
      <c r="F2695" s="88">
        <f>VLOOKUP(E2695,HD_Odo!$C$2:$D$1381,2,FALSE)</f>
        <v>26110</v>
      </c>
      <c r="G2695" s="92" t="str">
        <f>'EMFAC2017EI-2011Class'!H6276</f>
        <v>2025-T6 Instate Heavy-0</v>
      </c>
      <c r="H2695" s="77">
        <f t="shared" si="86"/>
        <v>0.93570622664661263</v>
      </c>
      <c r="J2695" s="13"/>
      <c r="N2695" s="37"/>
      <c r="O2695" s="36"/>
    </row>
    <row r="2696" spans="1:15" ht="13.7" customHeight="1" x14ac:dyDescent="0.25">
      <c r="A2696" s="85">
        <f>'EMFAC2017EI-2011Class'!B6277</f>
        <v>2025</v>
      </c>
      <c r="B2696" s="86" t="str">
        <f>'EMFAC2017EI-2011Class'!C6277</f>
        <v>T6 Instate Heavy</v>
      </c>
      <c r="C2696" s="85">
        <f>'EMFAC2017EI-2011Class'!D6277</f>
        <v>2024</v>
      </c>
      <c r="D2696" s="85">
        <f>'EMFAC2017EI-2011Class'!F6277</f>
        <v>1</v>
      </c>
      <c r="E2696" s="87" t="str">
        <f t="shared" si="85"/>
        <v>T6 Instate Heavy-1</v>
      </c>
      <c r="F2696" s="88">
        <f>VLOOKUP(E2696,HD_Odo!$C$2:$D$1381,2,FALSE)</f>
        <v>52220.02</v>
      </c>
      <c r="G2696" s="92" t="str">
        <f>'EMFAC2017EI-2011Class'!H6277</f>
        <v>2025-T6 Instate Heavy-1</v>
      </c>
      <c r="H2696" s="77">
        <f t="shared" si="86"/>
        <v>0.88950652437102418</v>
      </c>
      <c r="J2696" s="13"/>
      <c r="N2696" s="37"/>
      <c r="O2696" s="36"/>
    </row>
    <row r="2697" spans="1:15" ht="13.7" customHeight="1" x14ac:dyDescent="0.25">
      <c r="A2697" s="85">
        <f>'EMFAC2017EI-2011Class'!B6278</f>
        <v>2025</v>
      </c>
      <c r="B2697" s="86" t="str">
        <f>'EMFAC2017EI-2011Class'!C6278</f>
        <v>T6 Instate Heavy</v>
      </c>
      <c r="C2697" s="85">
        <f>'EMFAC2017EI-2011Class'!D6278</f>
        <v>2023</v>
      </c>
      <c r="D2697" s="85">
        <f>'EMFAC2017EI-2011Class'!F6278</f>
        <v>2</v>
      </c>
      <c r="E2697" s="87" t="str">
        <f t="shared" si="85"/>
        <v>T6 Instate Heavy-2</v>
      </c>
      <c r="F2697" s="88">
        <f>VLOOKUP(E2697,HD_Odo!$C$2:$D$1381,2,FALSE)</f>
        <v>78443.02</v>
      </c>
      <c r="G2697" s="92" t="str">
        <f>'EMFAC2017EI-2011Class'!H6278</f>
        <v>2025-T6 Instate Heavy-2</v>
      </c>
      <c r="H2697" s="77">
        <f t="shared" si="86"/>
        <v>0.85457293212388608</v>
      </c>
      <c r="J2697" s="13"/>
      <c r="N2697" s="37"/>
      <c r="O2697" s="36"/>
    </row>
    <row r="2698" spans="1:15" ht="13.7" customHeight="1" x14ac:dyDescent="0.25">
      <c r="A2698" s="85">
        <f>'EMFAC2017EI-2011Class'!B6279</f>
        <v>2025</v>
      </c>
      <c r="B2698" s="86" t="str">
        <f>'EMFAC2017EI-2011Class'!C6279</f>
        <v>T6 Instate Heavy</v>
      </c>
      <c r="C2698" s="85">
        <f>'EMFAC2017EI-2011Class'!D6279</f>
        <v>2022</v>
      </c>
      <c r="D2698" s="85">
        <f>'EMFAC2017EI-2011Class'!F6279</f>
        <v>3</v>
      </c>
      <c r="E2698" s="87" t="str">
        <f t="shared" si="85"/>
        <v>T6 Instate Heavy-3</v>
      </c>
      <c r="F2698" s="88">
        <f>VLOOKUP(E2698,HD_Odo!$C$2:$D$1381,2,FALSE)</f>
        <v>104183.02</v>
      </c>
      <c r="G2698" s="92" t="str">
        <f>'EMFAC2017EI-2011Class'!H6279</f>
        <v>2025-T6 Instate Heavy-3</v>
      </c>
      <c r="H2698" s="77">
        <f t="shared" si="86"/>
        <v>0.82778465981723415</v>
      </c>
      <c r="J2698" s="13"/>
      <c r="N2698" s="37"/>
      <c r="O2698" s="36"/>
    </row>
    <row r="2699" spans="1:15" ht="13.7" customHeight="1" x14ac:dyDescent="0.25">
      <c r="A2699" s="85">
        <f>'EMFAC2017EI-2011Class'!B6280</f>
        <v>2025</v>
      </c>
      <c r="B2699" s="86" t="str">
        <f>'EMFAC2017EI-2011Class'!C6280</f>
        <v>T6 Instate Heavy</v>
      </c>
      <c r="C2699" s="85">
        <f>'EMFAC2017EI-2011Class'!D6280</f>
        <v>2021</v>
      </c>
      <c r="D2699" s="85">
        <f>'EMFAC2017EI-2011Class'!F6280</f>
        <v>4</v>
      </c>
      <c r="E2699" s="87" t="str">
        <f t="shared" ref="E2699:E2762" si="87">CONCATENATE(B2699,"-",D2699)</f>
        <v>T6 Instate Heavy-4</v>
      </c>
      <c r="F2699" s="88">
        <f>VLOOKUP(E2699,HD_Odo!$C$2:$D$1381,2,FALSE)</f>
        <v>129033.02</v>
      </c>
      <c r="G2699" s="92" t="str">
        <f>'EMFAC2017EI-2011Class'!H6280</f>
        <v>2025-T6 Instate Heavy-4</v>
      </c>
      <c r="H2699" s="77">
        <f t="shared" si="86"/>
        <v>0.8069094003521774</v>
      </c>
      <c r="J2699" s="13"/>
      <c r="N2699" s="37"/>
      <c r="O2699" s="36"/>
    </row>
    <row r="2700" spans="1:15" ht="13.7" customHeight="1" x14ac:dyDescent="0.25">
      <c r="A2700" s="85">
        <f>'EMFAC2017EI-2011Class'!B6281</f>
        <v>2025</v>
      </c>
      <c r="B2700" s="86" t="str">
        <f>'EMFAC2017EI-2011Class'!C6281</f>
        <v>T6 Instate Heavy</v>
      </c>
      <c r="C2700" s="85">
        <f>'EMFAC2017EI-2011Class'!D6281</f>
        <v>2020</v>
      </c>
      <c r="D2700" s="85">
        <f>'EMFAC2017EI-2011Class'!F6281</f>
        <v>5</v>
      </c>
      <c r="E2700" s="87" t="str">
        <f t="shared" si="87"/>
        <v>T6 Instate Heavy-5</v>
      </c>
      <c r="F2700" s="88">
        <f>VLOOKUP(E2700,HD_Odo!$C$2:$D$1381,2,FALSE)</f>
        <v>152742.01999999999</v>
      </c>
      <c r="G2700" s="92" t="str">
        <f>'EMFAC2017EI-2011Class'!H6281</f>
        <v>2025-T6 Instate Heavy-5</v>
      </c>
      <c r="H2700" s="77">
        <f t="shared" si="86"/>
        <v>0.79037334948692428</v>
      </c>
      <c r="J2700" s="13"/>
      <c r="N2700" s="37"/>
      <c r="O2700" s="36"/>
    </row>
    <row r="2701" spans="1:15" ht="13.7" customHeight="1" x14ac:dyDescent="0.25">
      <c r="A2701" s="85">
        <f>'EMFAC2017EI-2011Class'!B6282</f>
        <v>2025</v>
      </c>
      <c r="B2701" s="86" t="str">
        <f>'EMFAC2017EI-2011Class'!C6282</f>
        <v>T6 Instate Heavy</v>
      </c>
      <c r="C2701" s="85">
        <f>'EMFAC2017EI-2011Class'!D6282</f>
        <v>2019</v>
      </c>
      <c r="D2701" s="85">
        <f>'EMFAC2017EI-2011Class'!F6282</f>
        <v>6</v>
      </c>
      <c r="E2701" s="87" t="str">
        <f t="shared" si="87"/>
        <v>T6 Instate Heavy-6</v>
      </c>
      <c r="F2701" s="88">
        <f>VLOOKUP(E2701,HD_Odo!$C$2:$D$1381,2,FALSE)</f>
        <v>175186.02</v>
      </c>
      <c r="G2701" s="92" t="str">
        <f>'EMFAC2017EI-2011Class'!H6282</f>
        <v>2025-T6 Instate Heavy-6</v>
      </c>
      <c r="H2701" s="77">
        <f t="shared" si="86"/>
        <v>0.77706131146098434</v>
      </c>
      <c r="J2701" s="13"/>
      <c r="N2701" s="37"/>
      <c r="O2701" s="36"/>
    </row>
    <row r="2702" spans="1:15" ht="13.7" customHeight="1" x14ac:dyDescent="0.25">
      <c r="A2702" s="85">
        <f>'EMFAC2017EI-2011Class'!B6283</f>
        <v>2025</v>
      </c>
      <c r="B2702" s="86" t="str">
        <f>'EMFAC2017EI-2011Class'!C6283</f>
        <v>T6 Instate Heavy</v>
      </c>
      <c r="C2702" s="85">
        <f>'EMFAC2017EI-2011Class'!D6283</f>
        <v>2018</v>
      </c>
      <c r="D2702" s="85">
        <f>'EMFAC2017EI-2011Class'!F6283</f>
        <v>7</v>
      </c>
      <c r="E2702" s="87" t="str">
        <f t="shared" si="87"/>
        <v>T6 Instate Heavy-7</v>
      </c>
      <c r="F2702" s="88">
        <f>VLOOKUP(E2702,HD_Odo!$C$2:$D$1381,2,FALSE)</f>
        <v>196337.04</v>
      </c>
      <c r="G2702" s="92" t="str">
        <f>'EMFAC2017EI-2011Class'!H6283</f>
        <v>2025-T6 Instate Heavy-7</v>
      </c>
      <c r="H2702" s="77">
        <f t="shared" si="86"/>
        <v>0.76617511598250365</v>
      </c>
      <c r="J2702" s="13"/>
      <c r="N2702" s="37"/>
      <c r="O2702" s="36"/>
    </row>
    <row r="2703" spans="1:15" ht="13.7" customHeight="1" x14ac:dyDescent="0.25">
      <c r="A2703" s="85">
        <f>'EMFAC2017EI-2011Class'!B6284</f>
        <v>2025</v>
      </c>
      <c r="B2703" s="86" t="str">
        <f>'EMFAC2017EI-2011Class'!C6284</f>
        <v>T6 Instate Heavy</v>
      </c>
      <c r="C2703" s="85">
        <f>'EMFAC2017EI-2011Class'!D6284</f>
        <v>2017</v>
      </c>
      <c r="D2703" s="85">
        <f>'EMFAC2017EI-2011Class'!F6284</f>
        <v>8</v>
      </c>
      <c r="E2703" s="87" t="str">
        <f t="shared" si="87"/>
        <v>T6 Instate Heavy-8</v>
      </c>
      <c r="F2703" s="88">
        <f>VLOOKUP(E2703,HD_Odo!$C$2:$D$1381,2,FALSE)</f>
        <v>216233.04</v>
      </c>
      <c r="G2703" s="92" t="str">
        <f>'EMFAC2017EI-2011Class'!H6284</f>
        <v>2025-T6 Instate Heavy-8</v>
      </c>
      <c r="H2703" s="77">
        <f t="shared" si="86"/>
        <v>0.75713730304050564</v>
      </c>
      <c r="J2703" s="13"/>
      <c r="N2703" s="37"/>
      <c r="O2703" s="36"/>
    </row>
    <row r="2704" spans="1:15" ht="13.7" customHeight="1" x14ac:dyDescent="0.25">
      <c r="A2704" s="85">
        <f>'EMFAC2017EI-2011Class'!B6285</f>
        <v>2025</v>
      </c>
      <c r="B2704" s="86" t="str">
        <f>'EMFAC2017EI-2011Class'!C6285</f>
        <v>T6 Instate Heavy</v>
      </c>
      <c r="C2704" s="85">
        <f>'EMFAC2017EI-2011Class'!D6285</f>
        <v>2016</v>
      </c>
      <c r="D2704" s="85">
        <f>'EMFAC2017EI-2011Class'!F6285</f>
        <v>9</v>
      </c>
      <c r="E2704" s="87" t="str">
        <f t="shared" si="87"/>
        <v>T6 Instate Heavy-9</v>
      </c>
      <c r="F2704" s="88">
        <f>VLOOKUP(E2704,HD_Odo!$C$2:$D$1381,2,FALSE)</f>
        <v>234945.04</v>
      </c>
      <c r="G2704" s="92" t="str">
        <f>'EMFAC2017EI-2011Class'!H6285</f>
        <v>2025-T6 Instate Heavy-9</v>
      </c>
      <c r="H2704" s="77">
        <f t="shared" si="86"/>
        <v>0.74952840983498847</v>
      </c>
      <c r="J2704" s="13"/>
      <c r="N2704" s="37"/>
      <c r="O2704" s="36"/>
    </row>
    <row r="2705" spans="1:15" ht="13.7" customHeight="1" x14ac:dyDescent="0.25">
      <c r="A2705" s="85">
        <f>'EMFAC2017EI-2011Class'!B6286</f>
        <v>2025</v>
      </c>
      <c r="B2705" s="86" t="str">
        <f>'EMFAC2017EI-2011Class'!C6286</f>
        <v>T6 Instate Heavy</v>
      </c>
      <c r="C2705" s="85">
        <f>'EMFAC2017EI-2011Class'!D6286</f>
        <v>2015</v>
      </c>
      <c r="D2705" s="85">
        <f>'EMFAC2017EI-2011Class'!F6286</f>
        <v>10</v>
      </c>
      <c r="E2705" s="87" t="str">
        <f t="shared" si="87"/>
        <v>T6 Instate Heavy-10</v>
      </c>
      <c r="F2705" s="88">
        <f>VLOOKUP(E2705,HD_Odo!$C$2:$D$1381,2,FALSE)</f>
        <v>252551.04000000001</v>
      </c>
      <c r="G2705" s="92" t="str">
        <f>'EMFAC2017EI-2011Class'!H6286</f>
        <v>2025-T6 Instate Heavy-10</v>
      </c>
      <c r="H2705" s="77">
        <f t="shared" si="86"/>
        <v>0.74304304467253823</v>
      </c>
      <c r="J2705" s="13"/>
      <c r="N2705" s="37"/>
      <c r="O2705" s="36"/>
    </row>
    <row r="2706" spans="1:15" ht="13.7" customHeight="1" x14ac:dyDescent="0.25">
      <c r="A2706" s="85">
        <f>'EMFAC2017EI-2011Class'!B6287</f>
        <v>2025</v>
      </c>
      <c r="B2706" s="86" t="str">
        <f>'EMFAC2017EI-2011Class'!C6287</f>
        <v>T6 Instate Heavy</v>
      </c>
      <c r="C2706" s="85">
        <f>'EMFAC2017EI-2011Class'!D6287</f>
        <v>2014</v>
      </c>
      <c r="D2706" s="85">
        <f>'EMFAC2017EI-2011Class'!F6287</f>
        <v>11</v>
      </c>
      <c r="E2706" s="87" t="str">
        <f t="shared" si="87"/>
        <v>T6 Instate Heavy-11</v>
      </c>
      <c r="F2706" s="88">
        <f>VLOOKUP(E2706,HD_Odo!$C$2:$D$1381,2,FALSE)</f>
        <v>269102.03999999998</v>
      </c>
      <c r="G2706" s="92" t="str">
        <f>'EMFAC2017EI-2011Class'!H6287</f>
        <v>2025-T6 Instate Heavy-11</v>
      </c>
      <c r="H2706" s="77">
        <f t="shared" si="86"/>
        <v>0.7374637661246255</v>
      </c>
      <c r="J2706" s="13"/>
      <c r="N2706" s="37"/>
      <c r="O2706" s="36"/>
    </row>
    <row r="2707" spans="1:15" ht="13.7" customHeight="1" x14ac:dyDescent="0.25">
      <c r="A2707" s="85">
        <f>'EMFAC2017EI-2011Class'!B6288</f>
        <v>2025</v>
      </c>
      <c r="B2707" s="86" t="str">
        <f>'EMFAC2017EI-2011Class'!C6288</f>
        <v>T6 Instate Heavy</v>
      </c>
      <c r="C2707" s="85">
        <f>'EMFAC2017EI-2011Class'!D6288</f>
        <v>2013</v>
      </c>
      <c r="D2707" s="85">
        <f>'EMFAC2017EI-2011Class'!F6288</f>
        <v>12</v>
      </c>
      <c r="E2707" s="87" t="str">
        <f t="shared" si="87"/>
        <v>T6 Instate Heavy-12</v>
      </c>
      <c r="F2707" s="88">
        <f>VLOOKUP(E2707,HD_Odo!$C$2:$D$1381,2,FALSE)</f>
        <v>284592.03999999998</v>
      </c>
      <c r="G2707" s="92" t="str">
        <f>'EMFAC2017EI-2011Class'!H6288</f>
        <v>2025-T6 Instate Heavy-12</v>
      </c>
      <c r="H2707" s="77">
        <f t="shared" si="86"/>
        <v>0.70188274238343029</v>
      </c>
      <c r="J2707" s="13"/>
      <c r="N2707" s="37"/>
      <c r="O2707" s="36"/>
    </row>
    <row r="2708" spans="1:15" ht="13.7" customHeight="1" x14ac:dyDescent="0.25">
      <c r="A2708" s="85">
        <f>'EMFAC2017EI-2011Class'!B6289</f>
        <v>2025</v>
      </c>
      <c r="B2708" s="86" t="str">
        <f>'EMFAC2017EI-2011Class'!C6289</f>
        <v>T6 Instate Heavy</v>
      </c>
      <c r="C2708" s="85">
        <f>'EMFAC2017EI-2011Class'!D6289</f>
        <v>2012</v>
      </c>
      <c r="D2708" s="85">
        <f>'EMFAC2017EI-2011Class'!F6289</f>
        <v>13</v>
      </c>
      <c r="E2708" s="87" t="str">
        <f t="shared" si="87"/>
        <v>T6 Instate Heavy-13</v>
      </c>
      <c r="F2708" s="88">
        <f>VLOOKUP(E2708,HD_Odo!$C$2:$D$1381,2,FALSE)</f>
        <v>298930.03999999998</v>
      </c>
      <c r="G2708" s="92" t="str">
        <f>'EMFAC2017EI-2011Class'!H6289</f>
        <v>2025-T6 Instate Heavy-13</v>
      </c>
      <c r="H2708" s="77">
        <f t="shared" si="86"/>
        <v>0.69851637621762275</v>
      </c>
      <c r="J2708" s="13"/>
      <c r="N2708" s="37"/>
      <c r="O2708" s="36"/>
    </row>
    <row r="2709" spans="1:15" ht="13.7" customHeight="1" x14ac:dyDescent="0.25">
      <c r="A2709" s="85">
        <f>'EMFAC2017EI-2011Class'!B6290</f>
        <v>2025</v>
      </c>
      <c r="B2709" s="86" t="str">
        <f>'EMFAC2017EI-2011Class'!C6290</f>
        <v>T6 Instate Heavy</v>
      </c>
      <c r="C2709" s="85">
        <f>'EMFAC2017EI-2011Class'!D6290</f>
        <v>2011</v>
      </c>
      <c r="D2709" s="85">
        <f>'EMFAC2017EI-2011Class'!F6290</f>
        <v>14</v>
      </c>
      <c r="E2709" s="87" t="str">
        <f t="shared" si="87"/>
        <v>T6 Instate Heavy-14</v>
      </c>
      <c r="F2709" s="88">
        <f>VLOOKUP(E2709,HD_Odo!$C$2:$D$1381,2,FALSE)</f>
        <v>311906.03999999998</v>
      </c>
      <c r="G2709" s="92" t="str">
        <f>'EMFAC2017EI-2011Class'!H6290</f>
        <v>2025-T6 Instate Heavy-14</v>
      </c>
      <c r="H2709" s="77">
        <f t="shared" si="86"/>
        <v>0.69567873317182571</v>
      </c>
      <c r="J2709" s="13"/>
      <c r="N2709" s="37"/>
      <c r="O2709" s="36"/>
    </row>
    <row r="2710" spans="1:15" ht="13.7" customHeight="1" x14ac:dyDescent="0.25">
      <c r="A2710" s="85">
        <f>'EMFAC2017EI-2011Class'!B6291</f>
        <v>2025</v>
      </c>
      <c r="B2710" s="86" t="str">
        <f>'EMFAC2017EI-2011Class'!C6291</f>
        <v>T6 Instate Heavy</v>
      </c>
      <c r="C2710" s="85">
        <f>'EMFAC2017EI-2011Class'!D6291</f>
        <v>2010</v>
      </c>
      <c r="D2710" s="85">
        <f>'EMFAC2017EI-2011Class'!F6291</f>
        <v>15</v>
      </c>
      <c r="E2710" s="87" t="str">
        <f t="shared" si="87"/>
        <v>T6 Instate Heavy-15</v>
      </c>
      <c r="F2710" s="88">
        <f>VLOOKUP(E2710,HD_Odo!$C$2:$D$1381,2,FALSE)</f>
        <v>323163.03999999998</v>
      </c>
      <c r="G2710" s="92" t="str">
        <f>'EMFAC2017EI-2011Class'!H6291</f>
        <v>2025-T6 Instate Heavy-15</v>
      </c>
      <c r="H2710" s="77">
        <f t="shared" si="86"/>
        <v>0.73528844547812788</v>
      </c>
      <c r="J2710" s="13"/>
      <c r="N2710" s="37"/>
      <c r="O2710" s="36"/>
    </row>
    <row r="2711" spans="1:15" ht="13.7" customHeight="1" x14ac:dyDescent="0.25">
      <c r="A2711" s="85">
        <f>'EMFAC2017EI-2011Class'!B6292</f>
        <v>2025</v>
      </c>
      <c r="B2711" s="86" t="str">
        <f>'EMFAC2017EI-2011Class'!C6292</f>
        <v>T6 Instate Heavy</v>
      </c>
      <c r="C2711" s="85">
        <f>'EMFAC2017EI-2011Class'!D6292</f>
        <v>2009</v>
      </c>
      <c r="D2711" s="85">
        <f>'EMFAC2017EI-2011Class'!F6292</f>
        <v>16</v>
      </c>
      <c r="E2711" s="87" t="str">
        <f t="shared" si="87"/>
        <v>T6 Instate Heavy-16</v>
      </c>
      <c r="F2711" s="88">
        <f>VLOOKUP(E2711,HD_Odo!$C$2:$D$1381,2,FALSE)</f>
        <v>334374.03999999998</v>
      </c>
      <c r="G2711" s="92" t="str">
        <f>'EMFAC2017EI-2011Class'!H6292</f>
        <v>2025-T6 Instate Heavy-16</v>
      </c>
      <c r="H2711" s="77">
        <f t="shared" si="86"/>
        <v>0.73199961062014263</v>
      </c>
      <c r="J2711" s="13"/>
      <c r="N2711" s="37"/>
      <c r="O2711" s="36"/>
    </row>
    <row r="2712" spans="1:15" ht="13.7" customHeight="1" x14ac:dyDescent="0.25">
      <c r="A2712" s="85">
        <f>'EMFAC2017EI-2011Class'!B6293</f>
        <v>2025</v>
      </c>
      <c r="B2712" s="86" t="str">
        <f>'EMFAC2017EI-2011Class'!C6293</f>
        <v>T6 Instate Heavy</v>
      </c>
      <c r="C2712" s="85">
        <f>'EMFAC2017EI-2011Class'!D6293</f>
        <v>2008</v>
      </c>
      <c r="D2712" s="85">
        <f>'EMFAC2017EI-2011Class'!F6293</f>
        <v>17</v>
      </c>
      <c r="E2712" s="87" t="str">
        <f t="shared" si="87"/>
        <v>T6 Instate Heavy-17</v>
      </c>
      <c r="F2712" s="88">
        <f>VLOOKUP(E2712,HD_Odo!$C$2:$D$1381,2,FALSE)</f>
        <v>345539.04</v>
      </c>
      <c r="G2712" s="92" t="str">
        <f>'EMFAC2017EI-2011Class'!H6293</f>
        <v>2025-T6 Instate Heavy-17</v>
      </c>
      <c r="H2712" s="77">
        <f t="shared" si="86"/>
        <v>0.72886200403682411</v>
      </c>
      <c r="J2712" s="13"/>
      <c r="N2712" s="37"/>
      <c r="O2712" s="36"/>
    </row>
    <row r="2713" spans="1:15" ht="13.7" customHeight="1" x14ac:dyDescent="0.25">
      <c r="A2713" s="85">
        <f>'EMFAC2017EI-2011Class'!B6294</f>
        <v>2025</v>
      </c>
      <c r="B2713" s="86" t="str">
        <f>'EMFAC2017EI-2011Class'!C6294</f>
        <v>T6 Instate Heavy</v>
      </c>
      <c r="C2713" s="85">
        <f>'EMFAC2017EI-2011Class'!D6294</f>
        <v>2007</v>
      </c>
      <c r="D2713" s="85">
        <f>'EMFAC2017EI-2011Class'!F6294</f>
        <v>18</v>
      </c>
      <c r="E2713" s="87" t="str">
        <f t="shared" si="87"/>
        <v>T6 Instate Heavy-18</v>
      </c>
      <c r="F2713" s="88">
        <f>VLOOKUP(E2713,HD_Odo!$C$2:$D$1381,2,FALSE)</f>
        <v>356652.04</v>
      </c>
      <c r="G2713" s="92" t="str">
        <f>'EMFAC2017EI-2011Class'!H6294</f>
        <v>2025-T6 Instate Heavy-18</v>
      </c>
      <c r="H2713" s="77">
        <f t="shared" si="86"/>
        <v>0.83952488103283063</v>
      </c>
      <c r="J2713" s="13"/>
      <c r="N2713" s="37"/>
      <c r="O2713" s="36"/>
    </row>
    <row r="2714" spans="1:15" ht="13.7" customHeight="1" x14ac:dyDescent="0.25">
      <c r="A2714" s="85">
        <f>'EMFAC2017EI-2011Class'!B6295</f>
        <v>2025</v>
      </c>
      <c r="B2714" s="86" t="str">
        <f>'EMFAC2017EI-2011Class'!C6295</f>
        <v>T6 Instate Heavy</v>
      </c>
      <c r="C2714" s="85">
        <f>'EMFAC2017EI-2011Class'!D6295</f>
        <v>2006</v>
      </c>
      <c r="D2714" s="85">
        <f>'EMFAC2017EI-2011Class'!F6295</f>
        <v>19</v>
      </c>
      <c r="E2714" s="87" t="str">
        <f t="shared" si="87"/>
        <v>T6 Instate Heavy-19</v>
      </c>
      <c r="F2714" s="88">
        <f>VLOOKUP(E2714,HD_Odo!$C$2:$D$1381,2,FALSE)</f>
        <v>367703.03999999998</v>
      </c>
      <c r="G2714" s="92" t="str">
        <f>'EMFAC2017EI-2011Class'!H6295</f>
        <v>2025-T6 Instate Heavy-19</v>
      </c>
      <c r="H2714" s="77">
        <f t="shared" si="86"/>
        <v>0.8374633450041955</v>
      </c>
      <c r="J2714" s="13"/>
      <c r="N2714" s="37"/>
      <c r="O2714" s="36"/>
    </row>
    <row r="2715" spans="1:15" ht="13.7" customHeight="1" x14ac:dyDescent="0.25">
      <c r="A2715" s="85">
        <f>'EMFAC2017EI-2011Class'!B6296</f>
        <v>2025</v>
      </c>
      <c r="B2715" s="86" t="str">
        <f>'EMFAC2017EI-2011Class'!C6296</f>
        <v>T6 Instate Heavy</v>
      </c>
      <c r="C2715" s="85">
        <f>'EMFAC2017EI-2011Class'!D6296</f>
        <v>2005</v>
      </c>
      <c r="D2715" s="85">
        <f>'EMFAC2017EI-2011Class'!F6296</f>
        <v>20</v>
      </c>
      <c r="E2715" s="87" t="str">
        <f t="shared" si="87"/>
        <v>T6 Instate Heavy-20</v>
      </c>
      <c r="F2715" s="88">
        <f>VLOOKUP(E2715,HD_Odo!$C$2:$D$1381,2,FALSE)</f>
        <v>378676.04</v>
      </c>
      <c r="G2715" s="92" t="str">
        <f>'EMFAC2017EI-2011Class'!H6296</f>
        <v>2025-T6 Instate Heavy-20</v>
      </c>
      <c r="H2715" s="77">
        <f t="shared" si="86"/>
        <v>0.83548690156373628</v>
      </c>
      <c r="J2715" s="13"/>
      <c r="N2715" s="37"/>
      <c r="O2715" s="36"/>
    </row>
    <row r="2716" spans="1:15" ht="13.7" customHeight="1" x14ac:dyDescent="0.25">
      <c r="A2716" s="85">
        <f>'EMFAC2017EI-2011Class'!B6297</f>
        <v>2025</v>
      </c>
      <c r="B2716" s="86" t="str">
        <f>'EMFAC2017EI-2011Class'!C6297</f>
        <v>T6 Instate Heavy</v>
      </c>
      <c r="C2716" s="85">
        <f>'EMFAC2017EI-2011Class'!D6297</f>
        <v>2004</v>
      </c>
      <c r="D2716" s="85">
        <f>'EMFAC2017EI-2011Class'!F6297</f>
        <v>21</v>
      </c>
      <c r="E2716" s="87" t="str">
        <f t="shared" si="87"/>
        <v>T6 Instate Heavy-21</v>
      </c>
      <c r="F2716" s="88">
        <f>VLOOKUP(E2716,HD_Odo!$C$2:$D$1381,2,FALSE)</f>
        <v>389550.04</v>
      </c>
      <c r="G2716" s="92" t="str">
        <f>'EMFAC2017EI-2011Class'!H6297</f>
        <v>2025-T6 Instate Heavy-21</v>
      </c>
      <c r="H2716" s="77">
        <f t="shared" si="86"/>
        <v>0.83359412370035835</v>
      </c>
      <c r="J2716" s="13"/>
      <c r="N2716" s="37"/>
      <c r="O2716" s="36"/>
    </row>
    <row r="2717" spans="1:15" ht="13.7" customHeight="1" x14ac:dyDescent="0.25">
      <c r="A2717" s="85">
        <f>'EMFAC2017EI-2011Class'!B6298</f>
        <v>2025</v>
      </c>
      <c r="B2717" s="86" t="str">
        <f>'EMFAC2017EI-2011Class'!C6298</f>
        <v>T6 Instate Heavy</v>
      </c>
      <c r="C2717" s="85">
        <f>'EMFAC2017EI-2011Class'!D6298</f>
        <v>2003</v>
      </c>
      <c r="D2717" s="85">
        <f>'EMFAC2017EI-2011Class'!F6298</f>
        <v>22</v>
      </c>
      <c r="E2717" s="87" t="str">
        <f t="shared" si="87"/>
        <v>T6 Instate Heavy-22</v>
      </c>
      <c r="F2717" s="88">
        <f>VLOOKUP(E2717,HD_Odo!$C$2:$D$1381,2,FALSE)</f>
        <v>400000</v>
      </c>
      <c r="G2717" s="92" t="str">
        <f>'EMFAC2017EI-2011Class'!H6298</f>
        <v>2025-T6 Instate Heavy-22</v>
      </c>
      <c r="H2717" s="77">
        <f t="shared" si="86"/>
        <v>0.89579267860980072</v>
      </c>
      <c r="J2717" s="13"/>
      <c r="N2717" s="37"/>
      <c r="O2717" s="36"/>
    </row>
    <row r="2718" spans="1:15" ht="13.7" customHeight="1" x14ac:dyDescent="0.25">
      <c r="A2718" s="85">
        <f>'EMFAC2017EI-2011Class'!B6299</f>
        <v>2025</v>
      </c>
      <c r="B2718" s="86" t="str">
        <f>'EMFAC2017EI-2011Class'!C6299</f>
        <v>T6 Instate Heavy</v>
      </c>
      <c r="C2718" s="85">
        <f>'EMFAC2017EI-2011Class'!D6299</f>
        <v>2002</v>
      </c>
      <c r="D2718" s="85">
        <f>'EMFAC2017EI-2011Class'!F6299</f>
        <v>23</v>
      </c>
      <c r="E2718" s="87" t="str">
        <f t="shared" si="87"/>
        <v>T6 Instate Heavy-23</v>
      </c>
      <c r="F2718" s="88">
        <f>VLOOKUP(E2718,HD_Odo!$C$2:$D$1381,2,FALSE)</f>
        <v>400000</v>
      </c>
      <c r="G2718" s="92" t="str">
        <f>'EMFAC2017EI-2011Class'!H6299</f>
        <v>2025-T6 Instate Heavy-23</v>
      </c>
      <c r="H2718" s="77">
        <f t="shared" si="86"/>
        <v>0.89579267860980072</v>
      </c>
      <c r="J2718" s="13"/>
      <c r="N2718" s="37"/>
      <c r="O2718" s="36"/>
    </row>
    <row r="2719" spans="1:15" ht="13.7" customHeight="1" x14ac:dyDescent="0.25">
      <c r="A2719" s="85">
        <f>'EMFAC2017EI-2011Class'!B6300</f>
        <v>2025</v>
      </c>
      <c r="B2719" s="86" t="str">
        <f>'EMFAC2017EI-2011Class'!C6300</f>
        <v>T6 Instate Heavy</v>
      </c>
      <c r="C2719" s="85">
        <f>'EMFAC2017EI-2011Class'!D6300</f>
        <v>2001</v>
      </c>
      <c r="D2719" s="85">
        <f>'EMFAC2017EI-2011Class'!F6300</f>
        <v>24</v>
      </c>
      <c r="E2719" s="87" t="str">
        <f t="shared" si="87"/>
        <v>T6 Instate Heavy-24</v>
      </c>
      <c r="F2719" s="88">
        <f>VLOOKUP(E2719,HD_Odo!$C$2:$D$1381,2,FALSE)</f>
        <v>400000</v>
      </c>
      <c r="G2719" s="92" t="str">
        <f>'EMFAC2017EI-2011Class'!H6300</f>
        <v>2025-T6 Instate Heavy-24</v>
      </c>
      <c r="H2719" s="77">
        <f t="shared" si="86"/>
        <v>0.89579267860980072</v>
      </c>
      <c r="J2719" s="13"/>
      <c r="N2719" s="37"/>
      <c r="O2719" s="36"/>
    </row>
    <row r="2720" spans="1:15" ht="13.7" customHeight="1" x14ac:dyDescent="0.25">
      <c r="A2720" s="85">
        <f>'EMFAC2017EI-2011Class'!B6301</f>
        <v>2025</v>
      </c>
      <c r="B2720" s="86" t="str">
        <f>'EMFAC2017EI-2011Class'!C6301</f>
        <v>T6 Instate Heavy</v>
      </c>
      <c r="C2720" s="85">
        <f>'EMFAC2017EI-2011Class'!D6301</f>
        <v>2000</v>
      </c>
      <c r="D2720" s="85">
        <f>'EMFAC2017EI-2011Class'!F6301</f>
        <v>25</v>
      </c>
      <c r="E2720" s="87" t="str">
        <f t="shared" si="87"/>
        <v>T6 Instate Heavy-25</v>
      </c>
      <c r="F2720" s="88">
        <f>VLOOKUP(E2720,HD_Odo!$C$2:$D$1381,2,FALSE)</f>
        <v>400000</v>
      </c>
      <c r="G2720" s="92" t="str">
        <f>'EMFAC2017EI-2011Class'!H6301</f>
        <v>2025-T6 Instate Heavy-25</v>
      </c>
      <c r="H2720" s="77">
        <f t="shared" si="86"/>
        <v>0.89579267860980072</v>
      </c>
      <c r="J2720" s="13"/>
      <c r="N2720" s="37"/>
      <c r="O2720" s="36"/>
    </row>
    <row r="2721" spans="1:15" ht="13.7" customHeight="1" x14ac:dyDescent="0.25">
      <c r="A2721" s="85">
        <f>'EMFAC2017EI-2011Class'!B6302</f>
        <v>2025</v>
      </c>
      <c r="B2721" s="86" t="str">
        <f>'EMFAC2017EI-2011Class'!C6302</f>
        <v>T6 Instate Heavy</v>
      </c>
      <c r="C2721" s="85">
        <f>'EMFAC2017EI-2011Class'!D6302</f>
        <v>1999</v>
      </c>
      <c r="D2721" s="85">
        <f>'EMFAC2017EI-2011Class'!F6302</f>
        <v>26</v>
      </c>
      <c r="E2721" s="87" t="str">
        <f t="shared" si="87"/>
        <v>T6 Instate Heavy-26</v>
      </c>
      <c r="F2721" s="88">
        <f>VLOOKUP(E2721,HD_Odo!$C$2:$D$1381,2,FALSE)</f>
        <v>400000</v>
      </c>
      <c r="G2721" s="92" t="str">
        <f>'EMFAC2017EI-2011Class'!H6302</f>
        <v>2025-T6 Instate Heavy-26</v>
      </c>
      <c r="H2721" s="77">
        <f t="shared" si="86"/>
        <v>0.89579267860980072</v>
      </c>
      <c r="J2721" s="13"/>
      <c r="N2721" s="37"/>
      <c r="O2721" s="36"/>
    </row>
    <row r="2722" spans="1:15" ht="13.7" customHeight="1" x14ac:dyDescent="0.25">
      <c r="A2722" s="85">
        <f>'EMFAC2017EI-2011Class'!B6303</f>
        <v>2025</v>
      </c>
      <c r="B2722" s="86" t="str">
        <f>'EMFAC2017EI-2011Class'!C6303</f>
        <v>T6 Instate Heavy</v>
      </c>
      <c r="C2722" s="85">
        <f>'EMFAC2017EI-2011Class'!D6303</f>
        <v>1998</v>
      </c>
      <c r="D2722" s="85">
        <f>'EMFAC2017EI-2011Class'!F6303</f>
        <v>27</v>
      </c>
      <c r="E2722" s="87" t="str">
        <f t="shared" si="87"/>
        <v>T6 Instate Heavy-27</v>
      </c>
      <c r="F2722" s="88">
        <f>VLOOKUP(E2722,HD_Odo!$C$2:$D$1381,2,FALSE)</f>
        <v>400000</v>
      </c>
      <c r="G2722" s="92" t="str">
        <f>'EMFAC2017EI-2011Class'!H6303</f>
        <v>2025-T6 Instate Heavy-27</v>
      </c>
      <c r="H2722" s="77">
        <f t="shared" si="86"/>
        <v>0.89579267860980072</v>
      </c>
      <c r="J2722" s="13"/>
      <c r="N2722" s="37"/>
      <c r="O2722" s="36"/>
    </row>
    <row r="2723" spans="1:15" ht="13.7" customHeight="1" x14ac:dyDescent="0.25">
      <c r="A2723" s="85">
        <f>'EMFAC2017EI-2011Class'!B6304</f>
        <v>2025</v>
      </c>
      <c r="B2723" s="86" t="str">
        <f>'EMFAC2017EI-2011Class'!C6304</f>
        <v>T6 Instate Heavy</v>
      </c>
      <c r="C2723" s="85">
        <f>'EMFAC2017EI-2011Class'!D6304</f>
        <v>1997</v>
      </c>
      <c r="D2723" s="85">
        <f>'EMFAC2017EI-2011Class'!F6304</f>
        <v>28</v>
      </c>
      <c r="E2723" s="87" t="str">
        <f t="shared" si="87"/>
        <v>T6 Instate Heavy-28</v>
      </c>
      <c r="F2723" s="88">
        <f>VLOOKUP(E2723,HD_Odo!$C$2:$D$1381,2,FALSE)</f>
        <v>400000</v>
      </c>
      <c r="G2723" s="92" t="str">
        <f>'EMFAC2017EI-2011Class'!H6304</f>
        <v>2025-T6 Instate Heavy-28</v>
      </c>
      <c r="H2723" s="77">
        <f t="shared" si="86"/>
        <v>0.89579267860980072</v>
      </c>
      <c r="J2723" s="13"/>
      <c r="N2723" s="37"/>
      <c r="O2723" s="36"/>
    </row>
    <row r="2724" spans="1:15" ht="13.7" customHeight="1" x14ac:dyDescent="0.25">
      <c r="A2724" s="85">
        <f>'EMFAC2017EI-2011Class'!B6305</f>
        <v>2025</v>
      </c>
      <c r="B2724" s="86" t="str">
        <f>'EMFAC2017EI-2011Class'!C6305</f>
        <v>T6 Instate Heavy</v>
      </c>
      <c r="C2724" s="85">
        <f>'EMFAC2017EI-2011Class'!D6305</f>
        <v>1996</v>
      </c>
      <c r="D2724" s="85">
        <f>'EMFAC2017EI-2011Class'!F6305</f>
        <v>29</v>
      </c>
      <c r="E2724" s="87" t="str">
        <f t="shared" si="87"/>
        <v>T6 Instate Heavy-29</v>
      </c>
      <c r="F2724" s="88">
        <f>VLOOKUP(E2724,HD_Odo!$C$2:$D$1381,2,FALSE)</f>
        <v>400000</v>
      </c>
      <c r="G2724" s="92" t="str">
        <f>'EMFAC2017EI-2011Class'!H6305</f>
        <v>2025-T6 Instate Heavy-29</v>
      </c>
      <c r="H2724" s="77">
        <f t="shared" si="86"/>
        <v>0.89579267860980072</v>
      </c>
      <c r="J2724" s="13"/>
      <c r="N2724" s="37"/>
      <c r="O2724" s="36"/>
    </row>
    <row r="2725" spans="1:15" ht="13.7" customHeight="1" x14ac:dyDescent="0.25">
      <c r="A2725" s="85">
        <f>'EMFAC2017EI-2011Class'!B6306</f>
        <v>2025</v>
      </c>
      <c r="B2725" s="86" t="str">
        <f>'EMFAC2017EI-2011Class'!C6306</f>
        <v>T6 Instate Heavy</v>
      </c>
      <c r="C2725" s="85">
        <f>'EMFAC2017EI-2011Class'!D6306</f>
        <v>1995</v>
      </c>
      <c r="D2725" s="85">
        <f>'EMFAC2017EI-2011Class'!F6306</f>
        <v>30</v>
      </c>
      <c r="E2725" s="87" t="str">
        <f t="shared" si="87"/>
        <v>T6 Instate Heavy-30</v>
      </c>
      <c r="F2725" s="88">
        <f>VLOOKUP(E2725,HD_Odo!$C$2:$D$1381,2,FALSE)</f>
        <v>400000</v>
      </c>
      <c r="G2725" s="92" t="str">
        <f>'EMFAC2017EI-2011Class'!H6306</f>
        <v>2025-T6 Instate Heavy-30</v>
      </c>
      <c r="H2725" s="77">
        <f t="shared" si="86"/>
        <v>0.89579267860980072</v>
      </c>
      <c r="J2725" s="13"/>
      <c r="N2725" s="37"/>
      <c r="O2725" s="36"/>
    </row>
    <row r="2726" spans="1:15" ht="13.7" customHeight="1" x14ac:dyDescent="0.25">
      <c r="A2726" s="85">
        <f>'EMFAC2017EI-2011Class'!B6307</f>
        <v>2025</v>
      </c>
      <c r="B2726" s="86" t="str">
        <f>'EMFAC2017EI-2011Class'!C6307</f>
        <v>T6 Instate Heavy</v>
      </c>
      <c r="C2726" s="85">
        <f>'EMFAC2017EI-2011Class'!D6307</f>
        <v>1994</v>
      </c>
      <c r="D2726" s="85">
        <f>'EMFAC2017EI-2011Class'!F6307</f>
        <v>31</v>
      </c>
      <c r="E2726" s="87" t="str">
        <f t="shared" si="87"/>
        <v>T6 Instate Heavy-31</v>
      </c>
      <c r="F2726" s="88">
        <f>VLOOKUP(E2726,HD_Odo!$C$2:$D$1381,2,FALSE)</f>
        <v>400000</v>
      </c>
      <c r="G2726" s="92" t="str">
        <f>'EMFAC2017EI-2011Class'!H6307</f>
        <v>2025-T6 Instate Heavy-31</v>
      </c>
      <c r="H2726" s="77">
        <f t="shared" si="86"/>
        <v>0.89579267860980072</v>
      </c>
      <c r="J2726" s="13"/>
      <c r="N2726" s="37"/>
      <c r="O2726" s="36"/>
    </row>
    <row r="2727" spans="1:15" ht="13.7" customHeight="1" x14ac:dyDescent="0.25">
      <c r="A2727" s="85">
        <f>'EMFAC2017EI-2011Class'!B6308</f>
        <v>2025</v>
      </c>
      <c r="B2727" s="86" t="str">
        <f>'EMFAC2017EI-2011Class'!C6308</f>
        <v>T6 Instate Heavy</v>
      </c>
      <c r="C2727" s="85">
        <f>'EMFAC2017EI-2011Class'!D6308</f>
        <v>1993</v>
      </c>
      <c r="D2727" s="85">
        <f>'EMFAC2017EI-2011Class'!F6308</f>
        <v>32</v>
      </c>
      <c r="E2727" s="87" t="str">
        <f t="shared" si="87"/>
        <v>T6 Instate Heavy-32</v>
      </c>
      <c r="F2727" s="88">
        <f>VLOOKUP(E2727,HD_Odo!$C$2:$D$1381,2,FALSE)</f>
        <v>400000</v>
      </c>
      <c r="G2727" s="92" t="str">
        <f>'EMFAC2017EI-2011Class'!H6308</f>
        <v>2025-T6 Instate Heavy-32</v>
      </c>
      <c r="H2727" s="77">
        <f t="shared" si="86"/>
        <v>1</v>
      </c>
      <c r="J2727" s="13"/>
      <c r="N2727" s="37"/>
      <c r="O2727" s="36"/>
    </row>
    <row r="2728" spans="1:15" ht="13.7" customHeight="1" x14ac:dyDescent="0.25">
      <c r="A2728" s="85">
        <f>'EMFAC2017EI-2011Class'!B6309</f>
        <v>2025</v>
      </c>
      <c r="B2728" s="86" t="str">
        <f>'EMFAC2017EI-2011Class'!C6309</f>
        <v>T6 Instate Heavy</v>
      </c>
      <c r="C2728" s="85">
        <f>'EMFAC2017EI-2011Class'!D6309</f>
        <v>1992</v>
      </c>
      <c r="D2728" s="85">
        <f>'EMFAC2017EI-2011Class'!F6309</f>
        <v>33</v>
      </c>
      <c r="E2728" s="87" t="str">
        <f t="shared" si="87"/>
        <v>T6 Instate Heavy-33</v>
      </c>
      <c r="F2728" s="88">
        <f>VLOOKUP(E2728,HD_Odo!$C$2:$D$1381,2,FALSE)</f>
        <v>400000</v>
      </c>
      <c r="G2728" s="92" t="str">
        <f>'EMFAC2017EI-2011Class'!H6309</f>
        <v>2025-T6 Instate Heavy-33</v>
      </c>
      <c r="H2728" s="77">
        <f t="shared" si="86"/>
        <v>1</v>
      </c>
      <c r="J2728" s="13"/>
      <c r="N2728" s="37"/>
      <c r="O2728" s="36"/>
    </row>
    <row r="2729" spans="1:15" ht="13.7" customHeight="1" x14ac:dyDescent="0.25">
      <c r="A2729" s="85">
        <f>'EMFAC2017EI-2011Class'!B6310</f>
        <v>2025</v>
      </c>
      <c r="B2729" s="86" t="str">
        <f>'EMFAC2017EI-2011Class'!C6310</f>
        <v>T6 Instate Heavy</v>
      </c>
      <c r="C2729" s="85">
        <f>'EMFAC2017EI-2011Class'!D6310</f>
        <v>1991</v>
      </c>
      <c r="D2729" s="85">
        <f>'EMFAC2017EI-2011Class'!F6310</f>
        <v>34</v>
      </c>
      <c r="E2729" s="87" t="str">
        <f t="shared" si="87"/>
        <v>T6 Instate Heavy-34</v>
      </c>
      <c r="F2729" s="88">
        <f>VLOOKUP(E2729,HD_Odo!$C$2:$D$1381,2,FALSE)</f>
        <v>400000</v>
      </c>
      <c r="G2729" s="92" t="str">
        <f>'EMFAC2017EI-2011Class'!H6310</f>
        <v>2025-T6 Instate Heavy-34</v>
      </c>
      <c r="H2729" s="77">
        <f t="shared" si="86"/>
        <v>1</v>
      </c>
      <c r="J2729" s="13"/>
      <c r="N2729" s="37"/>
      <c r="O2729" s="36"/>
    </row>
    <row r="2730" spans="1:15" ht="13.7" customHeight="1" x14ac:dyDescent="0.25">
      <c r="A2730" s="85">
        <f>'EMFAC2017EI-2011Class'!B6311</f>
        <v>2025</v>
      </c>
      <c r="B2730" s="86" t="str">
        <f>'EMFAC2017EI-2011Class'!C6311</f>
        <v>T6 Instate Heavy</v>
      </c>
      <c r="C2730" s="85">
        <f>'EMFAC2017EI-2011Class'!D6311</f>
        <v>1990</v>
      </c>
      <c r="D2730" s="85">
        <f>'EMFAC2017EI-2011Class'!F6311</f>
        <v>35</v>
      </c>
      <c r="E2730" s="87" t="str">
        <f t="shared" si="87"/>
        <v>T6 Instate Heavy-35</v>
      </c>
      <c r="F2730" s="88">
        <f>VLOOKUP(E2730,HD_Odo!$C$2:$D$1381,2,FALSE)</f>
        <v>400000</v>
      </c>
      <c r="G2730" s="92" t="str">
        <f>'EMFAC2017EI-2011Class'!H6311</f>
        <v>2025-T6 Instate Heavy-35</v>
      </c>
      <c r="H2730" s="77">
        <f t="shared" si="86"/>
        <v>1</v>
      </c>
      <c r="J2730" s="13"/>
      <c r="N2730" s="37"/>
      <c r="O2730" s="36"/>
    </row>
    <row r="2731" spans="1:15" ht="13.7" customHeight="1" x14ac:dyDescent="0.25">
      <c r="A2731" s="85">
        <f>'EMFAC2017EI-2011Class'!B6312</f>
        <v>2025</v>
      </c>
      <c r="B2731" s="86" t="str">
        <f>'EMFAC2017EI-2011Class'!C6312</f>
        <v>T6 Instate Heavy</v>
      </c>
      <c r="C2731" s="85">
        <f>'EMFAC2017EI-2011Class'!D6312</f>
        <v>1989</v>
      </c>
      <c r="D2731" s="85">
        <f>'EMFAC2017EI-2011Class'!F6312</f>
        <v>36</v>
      </c>
      <c r="E2731" s="87" t="str">
        <f t="shared" si="87"/>
        <v>T6 Instate Heavy-36</v>
      </c>
      <c r="F2731" s="88">
        <f>VLOOKUP(E2731,HD_Odo!$C$2:$D$1381,2,FALSE)</f>
        <v>400000</v>
      </c>
      <c r="G2731" s="92" t="str">
        <f>'EMFAC2017EI-2011Class'!H6312</f>
        <v>2025-T6 Instate Heavy-36</v>
      </c>
      <c r="H2731" s="77">
        <f t="shared" si="86"/>
        <v>1</v>
      </c>
      <c r="J2731" s="13"/>
      <c r="N2731" s="37"/>
      <c r="O2731" s="36"/>
    </row>
    <row r="2732" spans="1:15" ht="13.7" customHeight="1" x14ac:dyDescent="0.25">
      <c r="A2732" s="85">
        <f>'EMFAC2017EI-2011Class'!B6313</f>
        <v>2025</v>
      </c>
      <c r="B2732" s="86" t="str">
        <f>'EMFAC2017EI-2011Class'!C6313</f>
        <v>T6 Instate Heavy</v>
      </c>
      <c r="C2732" s="85">
        <f>'EMFAC2017EI-2011Class'!D6313</f>
        <v>1988</v>
      </c>
      <c r="D2732" s="85">
        <f>'EMFAC2017EI-2011Class'!F6313</f>
        <v>37</v>
      </c>
      <c r="E2732" s="87" t="str">
        <f t="shared" si="87"/>
        <v>T6 Instate Heavy-37</v>
      </c>
      <c r="F2732" s="88">
        <f>VLOOKUP(E2732,HD_Odo!$C$2:$D$1381,2,FALSE)</f>
        <v>400000</v>
      </c>
      <c r="G2732" s="92" t="str">
        <f>'EMFAC2017EI-2011Class'!H6313</f>
        <v>2025-T6 Instate Heavy-37</v>
      </c>
      <c r="H2732" s="77">
        <f t="shared" si="86"/>
        <v>1</v>
      </c>
      <c r="J2732" s="13"/>
      <c r="N2732" s="37"/>
      <c r="O2732" s="36"/>
    </row>
    <row r="2733" spans="1:15" ht="13.7" customHeight="1" x14ac:dyDescent="0.25">
      <c r="A2733" s="85">
        <f>'EMFAC2017EI-2011Class'!B6314</f>
        <v>2025</v>
      </c>
      <c r="B2733" s="86" t="str">
        <f>'EMFAC2017EI-2011Class'!C6314</f>
        <v>T6 Instate Heavy</v>
      </c>
      <c r="C2733" s="85">
        <f>'EMFAC2017EI-2011Class'!D6314</f>
        <v>1987</v>
      </c>
      <c r="D2733" s="85">
        <f>'EMFAC2017EI-2011Class'!F6314</f>
        <v>38</v>
      </c>
      <c r="E2733" s="87" t="str">
        <f t="shared" si="87"/>
        <v>T6 Instate Heavy-38</v>
      </c>
      <c r="F2733" s="88">
        <f>VLOOKUP(E2733,HD_Odo!$C$2:$D$1381,2,FALSE)</f>
        <v>400000</v>
      </c>
      <c r="G2733" s="92" t="str">
        <f>'EMFAC2017EI-2011Class'!H6314</f>
        <v>2025-T6 Instate Heavy-38</v>
      </c>
      <c r="H2733" s="77">
        <f t="shared" si="86"/>
        <v>1</v>
      </c>
      <c r="J2733" s="13"/>
      <c r="N2733" s="37"/>
      <c r="O2733" s="36"/>
    </row>
    <row r="2734" spans="1:15" ht="13.7" customHeight="1" x14ac:dyDescent="0.25">
      <c r="A2734" s="85">
        <f>'EMFAC2017EI-2011Class'!B6315</f>
        <v>2025</v>
      </c>
      <c r="B2734" s="86" t="str">
        <f>'EMFAC2017EI-2011Class'!C6315</f>
        <v>T6 Instate Heavy</v>
      </c>
      <c r="C2734" s="85">
        <f>'EMFAC2017EI-2011Class'!D6315</f>
        <v>1986</v>
      </c>
      <c r="D2734" s="85">
        <f>'EMFAC2017EI-2011Class'!F6315</f>
        <v>39</v>
      </c>
      <c r="E2734" s="87" t="str">
        <f t="shared" si="87"/>
        <v>T6 Instate Heavy-39</v>
      </c>
      <c r="F2734" s="88">
        <f>VLOOKUP(E2734,HD_Odo!$C$2:$D$1381,2,FALSE)</f>
        <v>400000</v>
      </c>
      <c r="G2734" s="92" t="str">
        <f>'EMFAC2017EI-2011Class'!H6315</f>
        <v>2025-T6 Instate Heavy-39</v>
      </c>
      <c r="H2734" s="77">
        <f t="shared" si="86"/>
        <v>1</v>
      </c>
      <c r="J2734" s="13"/>
      <c r="N2734" s="37"/>
      <c r="O2734" s="36"/>
    </row>
    <row r="2735" spans="1:15" ht="13.7" customHeight="1" x14ac:dyDescent="0.25">
      <c r="A2735" s="85">
        <f>'EMFAC2017EI-2011Class'!B6316</f>
        <v>2025</v>
      </c>
      <c r="B2735" s="86" t="str">
        <f>'EMFAC2017EI-2011Class'!C6316</f>
        <v>T6 Instate Heavy</v>
      </c>
      <c r="C2735" s="85">
        <f>'EMFAC2017EI-2011Class'!D6316</f>
        <v>1985</v>
      </c>
      <c r="D2735" s="85">
        <f>'EMFAC2017EI-2011Class'!F6316</f>
        <v>40</v>
      </c>
      <c r="E2735" s="87" t="str">
        <f t="shared" si="87"/>
        <v>T6 Instate Heavy-40</v>
      </c>
      <c r="F2735" s="88">
        <f>VLOOKUP(E2735,HD_Odo!$C$2:$D$1381,2,FALSE)</f>
        <v>400000</v>
      </c>
      <c r="G2735" s="92" t="str">
        <f>'EMFAC2017EI-2011Class'!H6316</f>
        <v>2025-T6 Instate Heavy-40</v>
      </c>
      <c r="H2735" s="77">
        <f t="shared" si="86"/>
        <v>1</v>
      </c>
      <c r="J2735" s="13"/>
      <c r="N2735" s="37"/>
      <c r="O2735" s="36"/>
    </row>
    <row r="2736" spans="1:15" ht="13.7" customHeight="1" x14ac:dyDescent="0.25">
      <c r="A2736" s="85">
        <f>'EMFAC2017EI-2011Class'!B6317</f>
        <v>2025</v>
      </c>
      <c r="B2736" s="86" t="str">
        <f>'EMFAC2017EI-2011Class'!C6317</f>
        <v>T6 Instate Heavy</v>
      </c>
      <c r="C2736" s="85">
        <f>'EMFAC2017EI-2011Class'!D6317</f>
        <v>1984</v>
      </c>
      <c r="D2736" s="85">
        <f>'EMFAC2017EI-2011Class'!F6317</f>
        <v>41</v>
      </c>
      <c r="E2736" s="87" t="str">
        <f t="shared" si="87"/>
        <v>T6 Instate Heavy-41</v>
      </c>
      <c r="F2736" s="88">
        <f>VLOOKUP(E2736,HD_Odo!$C$2:$D$1381,2,FALSE)</f>
        <v>400000</v>
      </c>
      <c r="G2736" s="92" t="str">
        <f>'EMFAC2017EI-2011Class'!H6317</f>
        <v>2025-T6 Instate Heavy-41</v>
      </c>
      <c r="H2736" s="77">
        <f t="shared" si="86"/>
        <v>1</v>
      </c>
      <c r="J2736" s="13"/>
      <c r="N2736" s="37"/>
      <c r="O2736" s="36"/>
    </row>
    <row r="2737" spans="1:15" ht="13.7" customHeight="1" x14ac:dyDescent="0.25">
      <c r="A2737" s="85">
        <f>'EMFAC2017EI-2011Class'!B6318</f>
        <v>2025</v>
      </c>
      <c r="B2737" s="86" t="str">
        <f>'EMFAC2017EI-2011Class'!C6318</f>
        <v>T6 Instate Heavy</v>
      </c>
      <c r="C2737" s="85">
        <f>'EMFAC2017EI-2011Class'!D6318</f>
        <v>1983</v>
      </c>
      <c r="D2737" s="85">
        <f>'EMFAC2017EI-2011Class'!F6318</f>
        <v>42</v>
      </c>
      <c r="E2737" s="87" t="str">
        <f t="shared" si="87"/>
        <v>T6 Instate Heavy-42</v>
      </c>
      <c r="F2737" s="88">
        <f>VLOOKUP(E2737,HD_Odo!$C$2:$D$1381,2,FALSE)</f>
        <v>400000</v>
      </c>
      <c r="G2737" s="92" t="str">
        <f>'EMFAC2017EI-2011Class'!H6318</f>
        <v>2025-T6 Instate Heavy-42</v>
      </c>
      <c r="H2737" s="77">
        <f t="shared" si="86"/>
        <v>1</v>
      </c>
      <c r="J2737" s="13"/>
      <c r="N2737" s="37"/>
      <c r="O2737" s="36"/>
    </row>
    <row r="2738" spans="1:15" ht="13.7" customHeight="1" x14ac:dyDescent="0.25">
      <c r="A2738" s="85">
        <f>'EMFAC2017EI-2011Class'!B6319</f>
        <v>2025</v>
      </c>
      <c r="B2738" s="86" t="str">
        <f>'EMFAC2017EI-2011Class'!C6319</f>
        <v>T6 Instate Heavy</v>
      </c>
      <c r="C2738" s="85">
        <f>'EMFAC2017EI-2011Class'!D6319</f>
        <v>1982</v>
      </c>
      <c r="D2738" s="85">
        <f>'EMFAC2017EI-2011Class'!F6319</f>
        <v>43</v>
      </c>
      <c r="E2738" s="87" t="str">
        <f t="shared" si="87"/>
        <v>T6 Instate Heavy-43</v>
      </c>
      <c r="F2738" s="88">
        <f>VLOOKUP(E2738,HD_Odo!$C$2:$D$1381,2,FALSE)</f>
        <v>400000</v>
      </c>
      <c r="G2738" s="92" t="str">
        <f>'EMFAC2017EI-2011Class'!H6319</f>
        <v>2025-T6 Instate Heavy-43</v>
      </c>
      <c r="H2738" s="77">
        <f t="shared" si="86"/>
        <v>1</v>
      </c>
      <c r="J2738" s="13"/>
      <c r="N2738" s="37"/>
      <c r="O2738" s="36"/>
    </row>
    <row r="2739" spans="1:15" ht="13.7" customHeight="1" x14ac:dyDescent="0.25">
      <c r="A2739" s="85">
        <f>'EMFAC2017EI-2011Class'!B6320</f>
        <v>2025</v>
      </c>
      <c r="B2739" s="86" t="str">
        <f>'EMFAC2017EI-2011Class'!C6320</f>
        <v>T6 Instate Heavy</v>
      </c>
      <c r="C2739" s="85">
        <f>'EMFAC2017EI-2011Class'!D6320</f>
        <v>1981</v>
      </c>
      <c r="D2739" s="85">
        <f>'EMFAC2017EI-2011Class'!F6320</f>
        <v>44</v>
      </c>
      <c r="E2739" s="87" t="str">
        <f t="shared" si="87"/>
        <v>T6 Instate Heavy-44</v>
      </c>
      <c r="F2739" s="88">
        <f>VLOOKUP(E2739,HD_Odo!$C$2:$D$1381,2,FALSE)</f>
        <v>400000</v>
      </c>
      <c r="G2739" s="92" t="str">
        <f>'EMFAC2017EI-2011Class'!H6320</f>
        <v>2025-T6 Instate Heavy-44</v>
      </c>
      <c r="H2739" s="77">
        <f t="shared" si="86"/>
        <v>1</v>
      </c>
      <c r="J2739" s="13"/>
      <c r="N2739" s="37"/>
      <c r="O2739" s="36"/>
    </row>
    <row r="2740" spans="1:15" ht="13.7" customHeight="1" x14ac:dyDescent="0.25">
      <c r="A2740" s="85">
        <f>'EMFAC2017EI-2011Class'!B6321</f>
        <v>2025</v>
      </c>
      <c r="B2740" s="86" t="str">
        <f>'EMFAC2017EI-2011Class'!C6321</f>
        <v>T6 Instate Small</v>
      </c>
      <c r="C2740" s="85">
        <f>'EMFAC2017EI-2011Class'!D6321</f>
        <v>2026</v>
      </c>
      <c r="D2740" s="85">
        <f>'EMFAC2017EI-2011Class'!F6321</f>
        <v>-1</v>
      </c>
      <c r="E2740" s="87" t="str">
        <f t="shared" si="87"/>
        <v>T6 Instate Small--1</v>
      </c>
      <c r="F2740" s="88">
        <f>VLOOKUP(E2740,HD_Odo!$C$2:$D$1381,2,FALSE)</f>
        <v>0</v>
      </c>
      <c r="G2740" s="92" t="str">
        <f>'EMFAC2017EI-2011Class'!H6321</f>
        <v>2025-T6 Instate Small--1</v>
      </c>
      <c r="H2740" s="77">
        <f t="shared" si="86"/>
        <v>1</v>
      </c>
      <c r="J2740" s="13"/>
      <c r="N2740" s="37"/>
      <c r="O2740" s="36"/>
    </row>
    <row r="2741" spans="1:15" ht="13.7" customHeight="1" x14ac:dyDescent="0.25">
      <c r="A2741" s="85">
        <f>'EMFAC2017EI-2011Class'!B6322</f>
        <v>2025</v>
      </c>
      <c r="B2741" s="86" t="str">
        <f>'EMFAC2017EI-2011Class'!C6322</f>
        <v>T6 Instate Small</v>
      </c>
      <c r="C2741" s="85">
        <f>'EMFAC2017EI-2011Class'!D6322</f>
        <v>2025</v>
      </c>
      <c r="D2741" s="85">
        <f>'EMFAC2017EI-2011Class'!F6322</f>
        <v>0</v>
      </c>
      <c r="E2741" s="87" t="str">
        <f t="shared" si="87"/>
        <v>T6 Instate Small-0</v>
      </c>
      <c r="F2741" s="88">
        <f>VLOOKUP(E2741,HD_Odo!$C$2:$D$1381,2,FALSE)</f>
        <v>26110</v>
      </c>
      <c r="G2741" s="92" t="str">
        <f>'EMFAC2017EI-2011Class'!H6322</f>
        <v>2025-T6 Instate Small-0</v>
      </c>
      <c r="H2741" s="77">
        <f t="shared" si="86"/>
        <v>0.93570622664661263</v>
      </c>
      <c r="J2741" s="13"/>
      <c r="N2741" s="37"/>
      <c r="O2741" s="36"/>
    </row>
    <row r="2742" spans="1:15" ht="13.7" customHeight="1" x14ac:dyDescent="0.25">
      <c r="A2742" s="85">
        <f>'EMFAC2017EI-2011Class'!B6323</f>
        <v>2025</v>
      </c>
      <c r="B2742" s="86" t="str">
        <f>'EMFAC2017EI-2011Class'!C6323</f>
        <v>T6 Instate Small</v>
      </c>
      <c r="C2742" s="85">
        <f>'EMFAC2017EI-2011Class'!D6323</f>
        <v>2024</v>
      </c>
      <c r="D2742" s="85">
        <f>'EMFAC2017EI-2011Class'!F6323</f>
        <v>1</v>
      </c>
      <c r="E2742" s="87" t="str">
        <f t="shared" si="87"/>
        <v>T6 Instate Small-1</v>
      </c>
      <c r="F2742" s="88">
        <f>VLOOKUP(E2742,HD_Odo!$C$2:$D$1381,2,FALSE)</f>
        <v>52220.02</v>
      </c>
      <c r="G2742" s="92" t="str">
        <f>'EMFAC2017EI-2011Class'!H6323</f>
        <v>2025-T6 Instate Small-1</v>
      </c>
      <c r="H2742" s="77">
        <f t="shared" ref="H2742:H2805" si="88">IF(C2742&lt;1994,1,IF(C2742&lt;2004,($AG$3+$AH$3*(F2742/10000))/($E$3+$F$3*(F2742/10000)),IF(C2742&lt;2008,($AG$4+$AH$4*(F2742/10000))/($E$4+$F$4*(F2742/10000)),IF(C2742&lt;2011,($AG$5+$AH$5*(F2742/10000))/($E$5+$F$5*(F2742/10000)),IF(C2742&lt;2014,($AG$6+$AH$6*(F2742/10000))/($E$6+$F$6*(F2742/10000)),($AG$7+$AH$7*(F2742/10000))/($E$7+$F$7*(F2742/10000)))))))</f>
        <v>0.88950652437102418</v>
      </c>
      <c r="J2742" s="13"/>
      <c r="N2742" s="37"/>
      <c r="O2742" s="36"/>
    </row>
    <row r="2743" spans="1:15" ht="13.7" customHeight="1" x14ac:dyDescent="0.25">
      <c r="A2743" s="85">
        <f>'EMFAC2017EI-2011Class'!B6324</f>
        <v>2025</v>
      </c>
      <c r="B2743" s="86" t="str">
        <f>'EMFAC2017EI-2011Class'!C6324</f>
        <v>T6 Instate Small</v>
      </c>
      <c r="C2743" s="85">
        <f>'EMFAC2017EI-2011Class'!D6324</f>
        <v>2023</v>
      </c>
      <c r="D2743" s="85">
        <f>'EMFAC2017EI-2011Class'!F6324</f>
        <v>2</v>
      </c>
      <c r="E2743" s="87" t="str">
        <f t="shared" si="87"/>
        <v>T6 Instate Small-2</v>
      </c>
      <c r="F2743" s="88">
        <f>VLOOKUP(E2743,HD_Odo!$C$2:$D$1381,2,FALSE)</f>
        <v>78443.02</v>
      </c>
      <c r="G2743" s="92" t="str">
        <f>'EMFAC2017EI-2011Class'!H6324</f>
        <v>2025-T6 Instate Small-2</v>
      </c>
      <c r="H2743" s="77">
        <f t="shared" si="88"/>
        <v>0.85457293212388608</v>
      </c>
      <c r="J2743" s="13"/>
      <c r="N2743" s="37"/>
      <c r="O2743" s="36"/>
    </row>
    <row r="2744" spans="1:15" ht="13.7" customHeight="1" x14ac:dyDescent="0.25">
      <c r="A2744" s="85">
        <f>'EMFAC2017EI-2011Class'!B6325</f>
        <v>2025</v>
      </c>
      <c r="B2744" s="86" t="str">
        <f>'EMFAC2017EI-2011Class'!C6325</f>
        <v>T6 Instate Small</v>
      </c>
      <c r="C2744" s="85">
        <f>'EMFAC2017EI-2011Class'!D6325</f>
        <v>2022</v>
      </c>
      <c r="D2744" s="85">
        <f>'EMFAC2017EI-2011Class'!F6325</f>
        <v>3</v>
      </c>
      <c r="E2744" s="87" t="str">
        <f t="shared" si="87"/>
        <v>T6 Instate Small-3</v>
      </c>
      <c r="F2744" s="88">
        <f>VLOOKUP(E2744,HD_Odo!$C$2:$D$1381,2,FALSE)</f>
        <v>104183.02</v>
      </c>
      <c r="G2744" s="92" t="str">
        <f>'EMFAC2017EI-2011Class'!H6325</f>
        <v>2025-T6 Instate Small-3</v>
      </c>
      <c r="H2744" s="77">
        <f t="shared" si="88"/>
        <v>0.82778465981723415</v>
      </c>
      <c r="J2744" s="13"/>
      <c r="N2744" s="37"/>
      <c r="O2744" s="36"/>
    </row>
    <row r="2745" spans="1:15" ht="13.7" customHeight="1" x14ac:dyDescent="0.25">
      <c r="A2745" s="85">
        <f>'EMFAC2017EI-2011Class'!B6326</f>
        <v>2025</v>
      </c>
      <c r="B2745" s="86" t="str">
        <f>'EMFAC2017EI-2011Class'!C6326</f>
        <v>T6 Instate Small</v>
      </c>
      <c r="C2745" s="85">
        <f>'EMFAC2017EI-2011Class'!D6326</f>
        <v>2021</v>
      </c>
      <c r="D2745" s="85">
        <f>'EMFAC2017EI-2011Class'!F6326</f>
        <v>4</v>
      </c>
      <c r="E2745" s="87" t="str">
        <f t="shared" si="87"/>
        <v>T6 Instate Small-4</v>
      </c>
      <c r="F2745" s="88">
        <f>VLOOKUP(E2745,HD_Odo!$C$2:$D$1381,2,FALSE)</f>
        <v>129033.02</v>
      </c>
      <c r="G2745" s="92" t="str">
        <f>'EMFAC2017EI-2011Class'!H6326</f>
        <v>2025-T6 Instate Small-4</v>
      </c>
      <c r="H2745" s="77">
        <f t="shared" si="88"/>
        <v>0.8069094003521774</v>
      </c>
      <c r="J2745" s="13"/>
      <c r="N2745" s="37"/>
      <c r="O2745" s="36"/>
    </row>
    <row r="2746" spans="1:15" ht="13.7" customHeight="1" x14ac:dyDescent="0.25">
      <c r="A2746" s="85">
        <f>'EMFAC2017EI-2011Class'!B6327</f>
        <v>2025</v>
      </c>
      <c r="B2746" s="86" t="str">
        <f>'EMFAC2017EI-2011Class'!C6327</f>
        <v>T6 Instate Small</v>
      </c>
      <c r="C2746" s="85">
        <f>'EMFAC2017EI-2011Class'!D6327</f>
        <v>2020</v>
      </c>
      <c r="D2746" s="85">
        <f>'EMFAC2017EI-2011Class'!F6327</f>
        <v>5</v>
      </c>
      <c r="E2746" s="87" t="str">
        <f t="shared" si="87"/>
        <v>T6 Instate Small-5</v>
      </c>
      <c r="F2746" s="88">
        <f>VLOOKUP(E2746,HD_Odo!$C$2:$D$1381,2,FALSE)</f>
        <v>152742.01999999999</v>
      </c>
      <c r="G2746" s="92" t="str">
        <f>'EMFAC2017EI-2011Class'!H6327</f>
        <v>2025-T6 Instate Small-5</v>
      </c>
      <c r="H2746" s="77">
        <f t="shared" si="88"/>
        <v>0.79037334948692428</v>
      </c>
      <c r="J2746" s="13"/>
      <c r="N2746" s="37"/>
      <c r="O2746" s="36"/>
    </row>
    <row r="2747" spans="1:15" ht="13.7" customHeight="1" x14ac:dyDescent="0.25">
      <c r="A2747" s="85">
        <f>'EMFAC2017EI-2011Class'!B6328</f>
        <v>2025</v>
      </c>
      <c r="B2747" s="86" t="str">
        <f>'EMFAC2017EI-2011Class'!C6328</f>
        <v>T6 Instate Small</v>
      </c>
      <c r="C2747" s="85">
        <f>'EMFAC2017EI-2011Class'!D6328</f>
        <v>2019</v>
      </c>
      <c r="D2747" s="85">
        <f>'EMFAC2017EI-2011Class'!F6328</f>
        <v>6</v>
      </c>
      <c r="E2747" s="87" t="str">
        <f t="shared" si="87"/>
        <v>T6 Instate Small-6</v>
      </c>
      <c r="F2747" s="88">
        <f>VLOOKUP(E2747,HD_Odo!$C$2:$D$1381,2,FALSE)</f>
        <v>175186.02</v>
      </c>
      <c r="G2747" s="92" t="str">
        <f>'EMFAC2017EI-2011Class'!H6328</f>
        <v>2025-T6 Instate Small-6</v>
      </c>
      <c r="H2747" s="77">
        <f t="shared" si="88"/>
        <v>0.77706131146098434</v>
      </c>
      <c r="J2747" s="13"/>
      <c r="N2747" s="37"/>
      <c r="O2747" s="36"/>
    </row>
    <row r="2748" spans="1:15" ht="13.7" customHeight="1" x14ac:dyDescent="0.25">
      <c r="A2748" s="85">
        <f>'EMFAC2017EI-2011Class'!B6329</f>
        <v>2025</v>
      </c>
      <c r="B2748" s="86" t="str">
        <f>'EMFAC2017EI-2011Class'!C6329</f>
        <v>T6 Instate Small</v>
      </c>
      <c r="C2748" s="85">
        <f>'EMFAC2017EI-2011Class'!D6329</f>
        <v>2018</v>
      </c>
      <c r="D2748" s="85">
        <f>'EMFAC2017EI-2011Class'!F6329</f>
        <v>7</v>
      </c>
      <c r="E2748" s="87" t="str">
        <f t="shared" si="87"/>
        <v>T6 Instate Small-7</v>
      </c>
      <c r="F2748" s="88">
        <f>VLOOKUP(E2748,HD_Odo!$C$2:$D$1381,2,FALSE)</f>
        <v>196337.04</v>
      </c>
      <c r="G2748" s="92" t="str">
        <f>'EMFAC2017EI-2011Class'!H6329</f>
        <v>2025-T6 Instate Small-7</v>
      </c>
      <c r="H2748" s="77">
        <f t="shared" si="88"/>
        <v>0.76617511598250365</v>
      </c>
      <c r="J2748" s="13"/>
      <c r="N2748" s="37"/>
      <c r="O2748" s="36"/>
    </row>
    <row r="2749" spans="1:15" ht="13.7" customHeight="1" x14ac:dyDescent="0.25">
      <c r="A2749" s="85">
        <f>'EMFAC2017EI-2011Class'!B6330</f>
        <v>2025</v>
      </c>
      <c r="B2749" s="86" t="str">
        <f>'EMFAC2017EI-2011Class'!C6330</f>
        <v>T6 Instate Small</v>
      </c>
      <c r="C2749" s="85">
        <f>'EMFAC2017EI-2011Class'!D6330</f>
        <v>2017</v>
      </c>
      <c r="D2749" s="85">
        <f>'EMFAC2017EI-2011Class'!F6330</f>
        <v>8</v>
      </c>
      <c r="E2749" s="87" t="str">
        <f t="shared" si="87"/>
        <v>T6 Instate Small-8</v>
      </c>
      <c r="F2749" s="88">
        <f>VLOOKUP(E2749,HD_Odo!$C$2:$D$1381,2,FALSE)</f>
        <v>216233.04</v>
      </c>
      <c r="G2749" s="92" t="str">
        <f>'EMFAC2017EI-2011Class'!H6330</f>
        <v>2025-T6 Instate Small-8</v>
      </c>
      <c r="H2749" s="77">
        <f t="shared" si="88"/>
        <v>0.75713730304050564</v>
      </c>
      <c r="J2749" s="13"/>
      <c r="N2749" s="37"/>
      <c r="O2749" s="36"/>
    </row>
    <row r="2750" spans="1:15" ht="13.7" customHeight="1" x14ac:dyDescent="0.25">
      <c r="A2750" s="85">
        <f>'EMFAC2017EI-2011Class'!B6331</f>
        <v>2025</v>
      </c>
      <c r="B2750" s="86" t="str">
        <f>'EMFAC2017EI-2011Class'!C6331</f>
        <v>T6 Instate Small</v>
      </c>
      <c r="C2750" s="85">
        <f>'EMFAC2017EI-2011Class'!D6331</f>
        <v>2016</v>
      </c>
      <c r="D2750" s="85">
        <f>'EMFAC2017EI-2011Class'!F6331</f>
        <v>9</v>
      </c>
      <c r="E2750" s="87" t="str">
        <f t="shared" si="87"/>
        <v>T6 Instate Small-9</v>
      </c>
      <c r="F2750" s="88">
        <f>VLOOKUP(E2750,HD_Odo!$C$2:$D$1381,2,FALSE)</f>
        <v>234945.04</v>
      </c>
      <c r="G2750" s="92" t="str">
        <f>'EMFAC2017EI-2011Class'!H6331</f>
        <v>2025-T6 Instate Small-9</v>
      </c>
      <c r="H2750" s="77">
        <f t="shared" si="88"/>
        <v>0.74952840983498847</v>
      </c>
      <c r="J2750" s="13"/>
      <c r="N2750" s="37"/>
      <c r="O2750" s="36"/>
    </row>
    <row r="2751" spans="1:15" ht="13.7" customHeight="1" x14ac:dyDescent="0.25">
      <c r="A2751" s="85">
        <f>'EMFAC2017EI-2011Class'!B6332</f>
        <v>2025</v>
      </c>
      <c r="B2751" s="86" t="str">
        <f>'EMFAC2017EI-2011Class'!C6332</f>
        <v>T6 Instate Small</v>
      </c>
      <c r="C2751" s="85">
        <f>'EMFAC2017EI-2011Class'!D6332</f>
        <v>2015</v>
      </c>
      <c r="D2751" s="85">
        <f>'EMFAC2017EI-2011Class'!F6332</f>
        <v>10</v>
      </c>
      <c r="E2751" s="87" t="str">
        <f t="shared" si="87"/>
        <v>T6 Instate Small-10</v>
      </c>
      <c r="F2751" s="88">
        <f>VLOOKUP(E2751,HD_Odo!$C$2:$D$1381,2,FALSE)</f>
        <v>252551.04000000001</v>
      </c>
      <c r="G2751" s="92" t="str">
        <f>'EMFAC2017EI-2011Class'!H6332</f>
        <v>2025-T6 Instate Small-10</v>
      </c>
      <c r="H2751" s="77">
        <f t="shared" si="88"/>
        <v>0.74304304467253823</v>
      </c>
      <c r="J2751" s="13"/>
      <c r="N2751" s="37"/>
      <c r="O2751" s="36"/>
    </row>
    <row r="2752" spans="1:15" ht="13.7" customHeight="1" x14ac:dyDescent="0.25">
      <c r="A2752" s="85">
        <f>'EMFAC2017EI-2011Class'!B6333</f>
        <v>2025</v>
      </c>
      <c r="B2752" s="86" t="str">
        <f>'EMFAC2017EI-2011Class'!C6333</f>
        <v>T6 Instate Small</v>
      </c>
      <c r="C2752" s="85">
        <f>'EMFAC2017EI-2011Class'!D6333</f>
        <v>2014</v>
      </c>
      <c r="D2752" s="85">
        <f>'EMFAC2017EI-2011Class'!F6333</f>
        <v>11</v>
      </c>
      <c r="E2752" s="87" t="str">
        <f t="shared" si="87"/>
        <v>T6 Instate Small-11</v>
      </c>
      <c r="F2752" s="88">
        <f>VLOOKUP(E2752,HD_Odo!$C$2:$D$1381,2,FALSE)</f>
        <v>269102.03999999998</v>
      </c>
      <c r="G2752" s="92" t="str">
        <f>'EMFAC2017EI-2011Class'!H6333</f>
        <v>2025-T6 Instate Small-11</v>
      </c>
      <c r="H2752" s="77">
        <f t="shared" si="88"/>
        <v>0.7374637661246255</v>
      </c>
      <c r="J2752" s="13"/>
      <c r="N2752" s="37"/>
      <c r="O2752" s="36"/>
    </row>
    <row r="2753" spans="1:15" ht="13.7" customHeight="1" x14ac:dyDescent="0.25">
      <c r="A2753" s="85">
        <f>'EMFAC2017EI-2011Class'!B6334</f>
        <v>2025</v>
      </c>
      <c r="B2753" s="86" t="str">
        <f>'EMFAC2017EI-2011Class'!C6334</f>
        <v>T6 Instate Small</v>
      </c>
      <c r="C2753" s="85">
        <f>'EMFAC2017EI-2011Class'!D6334</f>
        <v>2013</v>
      </c>
      <c r="D2753" s="85">
        <f>'EMFAC2017EI-2011Class'!F6334</f>
        <v>12</v>
      </c>
      <c r="E2753" s="87" t="str">
        <f t="shared" si="87"/>
        <v>T6 Instate Small-12</v>
      </c>
      <c r="F2753" s="88">
        <f>VLOOKUP(E2753,HD_Odo!$C$2:$D$1381,2,FALSE)</f>
        <v>284592.03999999998</v>
      </c>
      <c r="G2753" s="92" t="str">
        <f>'EMFAC2017EI-2011Class'!H6334</f>
        <v>2025-T6 Instate Small-12</v>
      </c>
      <c r="H2753" s="77">
        <f t="shared" si="88"/>
        <v>0.70188274238343029</v>
      </c>
      <c r="J2753" s="13"/>
      <c r="N2753" s="37"/>
      <c r="O2753" s="36"/>
    </row>
    <row r="2754" spans="1:15" ht="13.7" customHeight="1" x14ac:dyDescent="0.25">
      <c r="A2754" s="85">
        <f>'EMFAC2017EI-2011Class'!B6335</f>
        <v>2025</v>
      </c>
      <c r="B2754" s="86" t="str">
        <f>'EMFAC2017EI-2011Class'!C6335</f>
        <v>T6 Instate Small</v>
      </c>
      <c r="C2754" s="85">
        <f>'EMFAC2017EI-2011Class'!D6335</f>
        <v>2012</v>
      </c>
      <c r="D2754" s="85">
        <f>'EMFAC2017EI-2011Class'!F6335</f>
        <v>13</v>
      </c>
      <c r="E2754" s="87" t="str">
        <f t="shared" si="87"/>
        <v>T6 Instate Small-13</v>
      </c>
      <c r="F2754" s="88">
        <f>VLOOKUP(E2754,HD_Odo!$C$2:$D$1381,2,FALSE)</f>
        <v>298930.03999999998</v>
      </c>
      <c r="G2754" s="92" t="str">
        <f>'EMFAC2017EI-2011Class'!H6335</f>
        <v>2025-T6 Instate Small-13</v>
      </c>
      <c r="H2754" s="77">
        <f t="shared" si="88"/>
        <v>0.69851637621762275</v>
      </c>
      <c r="J2754" s="13"/>
      <c r="N2754" s="37"/>
      <c r="O2754" s="36"/>
    </row>
    <row r="2755" spans="1:15" ht="13.7" customHeight="1" x14ac:dyDescent="0.25">
      <c r="A2755" s="85">
        <f>'EMFAC2017EI-2011Class'!B6336</f>
        <v>2025</v>
      </c>
      <c r="B2755" s="86" t="str">
        <f>'EMFAC2017EI-2011Class'!C6336</f>
        <v>T6 Instate Small</v>
      </c>
      <c r="C2755" s="85">
        <f>'EMFAC2017EI-2011Class'!D6336</f>
        <v>2011</v>
      </c>
      <c r="D2755" s="85">
        <f>'EMFAC2017EI-2011Class'!F6336</f>
        <v>14</v>
      </c>
      <c r="E2755" s="87" t="str">
        <f t="shared" si="87"/>
        <v>T6 Instate Small-14</v>
      </c>
      <c r="F2755" s="88">
        <f>VLOOKUP(E2755,HD_Odo!$C$2:$D$1381,2,FALSE)</f>
        <v>311906.03999999998</v>
      </c>
      <c r="G2755" s="92" t="str">
        <f>'EMFAC2017EI-2011Class'!H6336</f>
        <v>2025-T6 Instate Small-14</v>
      </c>
      <c r="H2755" s="77">
        <f t="shared" si="88"/>
        <v>0.69567873317182571</v>
      </c>
      <c r="J2755" s="13"/>
      <c r="N2755" s="37"/>
      <c r="O2755" s="36"/>
    </row>
    <row r="2756" spans="1:15" ht="13.7" customHeight="1" x14ac:dyDescent="0.25">
      <c r="A2756" s="85">
        <f>'EMFAC2017EI-2011Class'!B6337</f>
        <v>2025</v>
      </c>
      <c r="B2756" s="86" t="str">
        <f>'EMFAC2017EI-2011Class'!C6337</f>
        <v>T6 Instate Small</v>
      </c>
      <c r="C2756" s="85">
        <f>'EMFAC2017EI-2011Class'!D6337</f>
        <v>2010</v>
      </c>
      <c r="D2756" s="85">
        <f>'EMFAC2017EI-2011Class'!F6337</f>
        <v>15</v>
      </c>
      <c r="E2756" s="87" t="str">
        <f t="shared" si="87"/>
        <v>T6 Instate Small-15</v>
      </c>
      <c r="F2756" s="88">
        <f>VLOOKUP(E2756,HD_Odo!$C$2:$D$1381,2,FALSE)</f>
        <v>323163.03999999998</v>
      </c>
      <c r="G2756" s="92" t="str">
        <f>'EMFAC2017EI-2011Class'!H6337</f>
        <v>2025-T6 Instate Small-15</v>
      </c>
      <c r="H2756" s="77">
        <f t="shared" si="88"/>
        <v>0.73528844547812788</v>
      </c>
      <c r="J2756" s="13"/>
      <c r="N2756" s="37"/>
      <c r="O2756" s="36"/>
    </row>
    <row r="2757" spans="1:15" ht="13.7" customHeight="1" x14ac:dyDescent="0.25">
      <c r="A2757" s="85">
        <f>'EMFAC2017EI-2011Class'!B6338</f>
        <v>2025</v>
      </c>
      <c r="B2757" s="86" t="str">
        <f>'EMFAC2017EI-2011Class'!C6338</f>
        <v>T6 Instate Small</v>
      </c>
      <c r="C2757" s="85">
        <f>'EMFAC2017EI-2011Class'!D6338</f>
        <v>2009</v>
      </c>
      <c r="D2757" s="85">
        <f>'EMFAC2017EI-2011Class'!F6338</f>
        <v>16</v>
      </c>
      <c r="E2757" s="87" t="str">
        <f t="shared" si="87"/>
        <v>T6 Instate Small-16</v>
      </c>
      <c r="F2757" s="88">
        <f>VLOOKUP(E2757,HD_Odo!$C$2:$D$1381,2,FALSE)</f>
        <v>334374.03999999998</v>
      </c>
      <c r="G2757" s="92" t="str">
        <f>'EMFAC2017EI-2011Class'!H6338</f>
        <v>2025-T6 Instate Small-16</v>
      </c>
      <c r="H2757" s="77">
        <f t="shared" si="88"/>
        <v>0.73199961062014263</v>
      </c>
      <c r="J2757" s="13"/>
      <c r="N2757" s="37"/>
      <c r="O2757" s="36"/>
    </row>
    <row r="2758" spans="1:15" ht="13.7" customHeight="1" x14ac:dyDescent="0.25">
      <c r="A2758" s="85">
        <f>'EMFAC2017EI-2011Class'!B6339</f>
        <v>2025</v>
      </c>
      <c r="B2758" s="86" t="str">
        <f>'EMFAC2017EI-2011Class'!C6339</f>
        <v>T6 Instate Small</v>
      </c>
      <c r="C2758" s="85">
        <f>'EMFAC2017EI-2011Class'!D6339</f>
        <v>2008</v>
      </c>
      <c r="D2758" s="85">
        <f>'EMFAC2017EI-2011Class'!F6339</f>
        <v>17</v>
      </c>
      <c r="E2758" s="87" t="str">
        <f t="shared" si="87"/>
        <v>T6 Instate Small-17</v>
      </c>
      <c r="F2758" s="88">
        <f>VLOOKUP(E2758,HD_Odo!$C$2:$D$1381,2,FALSE)</f>
        <v>345539.04</v>
      </c>
      <c r="G2758" s="92" t="str">
        <f>'EMFAC2017EI-2011Class'!H6339</f>
        <v>2025-T6 Instate Small-17</v>
      </c>
      <c r="H2758" s="77">
        <f t="shared" si="88"/>
        <v>0.72886200403682411</v>
      </c>
      <c r="J2758" s="13"/>
      <c r="N2758" s="37"/>
      <c r="O2758" s="36"/>
    </row>
    <row r="2759" spans="1:15" ht="13.7" customHeight="1" x14ac:dyDescent="0.25">
      <c r="A2759" s="85">
        <f>'EMFAC2017EI-2011Class'!B6340</f>
        <v>2025</v>
      </c>
      <c r="B2759" s="86" t="str">
        <f>'EMFAC2017EI-2011Class'!C6340</f>
        <v>T6 Instate Small</v>
      </c>
      <c r="C2759" s="85">
        <f>'EMFAC2017EI-2011Class'!D6340</f>
        <v>2007</v>
      </c>
      <c r="D2759" s="85">
        <f>'EMFAC2017EI-2011Class'!F6340</f>
        <v>18</v>
      </c>
      <c r="E2759" s="87" t="str">
        <f t="shared" si="87"/>
        <v>T6 Instate Small-18</v>
      </c>
      <c r="F2759" s="88">
        <f>VLOOKUP(E2759,HD_Odo!$C$2:$D$1381,2,FALSE)</f>
        <v>356652.04</v>
      </c>
      <c r="G2759" s="92" t="str">
        <f>'EMFAC2017EI-2011Class'!H6340</f>
        <v>2025-T6 Instate Small-18</v>
      </c>
      <c r="H2759" s="77">
        <f t="shared" si="88"/>
        <v>0.83952488103283063</v>
      </c>
      <c r="J2759" s="13"/>
      <c r="N2759" s="37"/>
      <c r="O2759" s="36"/>
    </row>
    <row r="2760" spans="1:15" ht="13.7" customHeight="1" x14ac:dyDescent="0.25">
      <c r="A2760" s="85">
        <f>'EMFAC2017EI-2011Class'!B6341</f>
        <v>2025</v>
      </c>
      <c r="B2760" s="86" t="str">
        <f>'EMFAC2017EI-2011Class'!C6341</f>
        <v>T6 Instate Small</v>
      </c>
      <c r="C2760" s="85">
        <f>'EMFAC2017EI-2011Class'!D6341</f>
        <v>2006</v>
      </c>
      <c r="D2760" s="85">
        <f>'EMFAC2017EI-2011Class'!F6341</f>
        <v>19</v>
      </c>
      <c r="E2760" s="87" t="str">
        <f t="shared" si="87"/>
        <v>T6 Instate Small-19</v>
      </c>
      <c r="F2760" s="88">
        <f>VLOOKUP(E2760,HD_Odo!$C$2:$D$1381,2,FALSE)</f>
        <v>367703.03999999998</v>
      </c>
      <c r="G2760" s="92" t="str">
        <f>'EMFAC2017EI-2011Class'!H6341</f>
        <v>2025-T6 Instate Small-19</v>
      </c>
      <c r="H2760" s="77">
        <f t="shared" si="88"/>
        <v>0.8374633450041955</v>
      </c>
      <c r="J2760" s="13"/>
      <c r="N2760" s="37"/>
      <c r="O2760" s="36"/>
    </row>
    <row r="2761" spans="1:15" ht="13.7" customHeight="1" x14ac:dyDescent="0.25">
      <c r="A2761" s="85">
        <f>'EMFAC2017EI-2011Class'!B6342</f>
        <v>2025</v>
      </c>
      <c r="B2761" s="86" t="str">
        <f>'EMFAC2017EI-2011Class'!C6342</f>
        <v>T6 Instate Small</v>
      </c>
      <c r="C2761" s="85">
        <f>'EMFAC2017EI-2011Class'!D6342</f>
        <v>2005</v>
      </c>
      <c r="D2761" s="85">
        <f>'EMFAC2017EI-2011Class'!F6342</f>
        <v>20</v>
      </c>
      <c r="E2761" s="87" t="str">
        <f t="shared" si="87"/>
        <v>T6 Instate Small-20</v>
      </c>
      <c r="F2761" s="88">
        <f>VLOOKUP(E2761,HD_Odo!$C$2:$D$1381,2,FALSE)</f>
        <v>378676.04</v>
      </c>
      <c r="G2761" s="92" t="str">
        <f>'EMFAC2017EI-2011Class'!H6342</f>
        <v>2025-T6 Instate Small-20</v>
      </c>
      <c r="H2761" s="77">
        <f t="shared" si="88"/>
        <v>0.83548690156373628</v>
      </c>
      <c r="J2761" s="13"/>
      <c r="N2761" s="37"/>
      <c r="O2761" s="36"/>
    </row>
    <row r="2762" spans="1:15" ht="13.7" customHeight="1" x14ac:dyDescent="0.25">
      <c r="A2762" s="85">
        <f>'EMFAC2017EI-2011Class'!B6343</f>
        <v>2025</v>
      </c>
      <c r="B2762" s="86" t="str">
        <f>'EMFAC2017EI-2011Class'!C6343</f>
        <v>T6 Instate Small</v>
      </c>
      <c r="C2762" s="85">
        <f>'EMFAC2017EI-2011Class'!D6343</f>
        <v>2004</v>
      </c>
      <c r="D2762" s="85">
        <f>'EMFAC2017EI-2011Class'!F6343</f>
        <v>21</v>
      </c>
      <c r="E2762" s="87" t="str">
        <f t="shared" si="87"/>
        <v>T6 Instate Small-21</v>
      </c>
      <c r="F2762" s="88">
        <f>VLOOKUP(E2762,HD_Odo!$C$2:$D$1381,2,FALSE)</f>
        <v>389550.04</v>
      </c>
      <c r="G2762" s="92" t="str">
        <f>'EMFAC2017EI-2011Class'!H6343</f>
        <v>2025-T6 Instate Small-21</v>
      </c>
      <c r="H2762" s="77">
        <f t="shared" si="88"/>
        <v>0.83359412370035835</v>
      </c>
      <c r="J2762" s="13"/>
      <c r="N2762" s="37"/>
      <c r="O2762" s="36"/>
    </row>
    <row r="2763" spans="1:15" ht="13.7" customHeight="1" x14ac:dyDescent="0.25">
      <c r="A2763" s="85">
        <f>'EMFAC2017EI-2011Class'!B6344</f>
        <v>2025</v>
      </c>
      <c r="B2763" s="86" t="str">
        <f>'EMFAC2017EI-2011Class'!C6344</f>
        <v>T6 Instate Small</v>
      </c>
      <c r="C2763" s="85">
        <f>'EMFAC2017EI-2011Class'!D6344</f>
        <v>2003</v>
      </c>
      <c r="D2763" s="85">
        <f>'EMFAC2017EI-2011Class'!F6344</f>
        <v>22</v>
      </c>
      <c r="E2763" s="87" t="str">
        <f t="shared" ref="E2763:E2826" si="89">CONCATENATE(B2763,"-",D2763)</f>
        <v>T6 Instate Small-22</v>
      </c>
      <c r="F2763" s="88">
        <f>VLOOKUP(E2763,HD_Odo!$C$2:$D$1381,2,FALSE)</f>
        <v>400000</v>
      </c>
      <c r="G2763" s="92" t="str">
        <f>'EMFAC2017EI-2011Class'!H6344</f>
        <v>2025-T6 Instate Small-22</v>
      </c>
      <c r="H2763" s="77">
        <f t="shared" si="88"/>
        <v>0.89579267860980072</v>
      </c>
      <c r="J2763" s="13"/>
      <c r="N2763" s="37"/>
      <c r="O2763" s="36"/>
    </row>
    <row r="2764" spans="1:15" ht="13.7" customHeight="1" x14ac:dyDescent="0.25">
      <c r="A2764" s="85">
        <f>'EMFAC2017EI-2011Class'!B6345</f>
        <v>2025</v>
      </c>
      <c r="B2764" s="86" t="str">
        <f>'EMFAC2017EI-2011Class'!C6345</f>
        <v>T6 Instate Small</v>
      </c>
      <c r="C2764" s="85">
        <f>'EMFAC2017EI-2011Class'!D6345</f>
        <v>2002</v>
      </c>
      <c r="D2764" s="85">
        <f>'EMFAC2017EI-2011Class'!F6345</f>
        <v>23</v>
      </c>
      <c r="E2764" s="87" t="str">
        <f t="shared" si="89"/>
        <v>T6 Instate Small-23</v>
      </c>
      <c r="F2764" s="88">
        <f>VLOOKUP(E2764,HD_Odo!$C$2:$D$1381,2,FALSE)</f>
        <v>400000</v>
      </c>
      <c r="G2764" s="92" t="str">
        <f>'EMFAC2017EI-2011Class'!H6345</f>
        <v>2025-T6 Instate Small-23</v>
      </c>
      <c r="H2764" s="77">
        <f t="shared" si="88"/>
        <v>0.89579267860980072</v>
      </c>
      <c r="J2764" s="13"/>
      <c r="N2764" s="37"/>
      <c r="O2764" s="36"/>
    </row>
    <row r="2765" spans="1:15" ht="13.7" customHeight="1" x14ac:dyDescent="0.25">
      <c r="A2765" s="85">
        <f>'EMFAC2017EI-2011Class'!B6346</f>
        <v>2025</v>
      </c>
      <c r="B2765" s="86" t="str">
        <f>'EMFAC2017EI-2011Class'!C6346</f>
        <v>T6 Instate Small</v>
      </c>
      <c r="C2765" s="85">
        <f>'EMFAC2017EI-2011Class'!D6346</f>
        <v>2001</v>
      </c>
      <c r="D2765" s="85">
        <f>'EMFAC2017EI-2011Class'!F6346</f>
        <v>24</v>
      </c>
      <c r="E2765" s="87" t="str">
        <f t="shared" si="89"/>
        <v>T6 Instate Small-24</v>
      </c>
      <c r="F2765" s="88">
        <f>VLOOKUP(E2765,HD_Odo!$C$2:$D$1381,2,FALSE)</f>
        <v>400000</v>
      </c>
      <c r="G2765" s="92" t="str">
        <f>'EMFAC2017EI-2011Class'!H6346</f>
        <v>2025-T6 Instate Small-24</v>
      </c>
      <c r="H2765" s="77">
        <f t="shared" si="88"/>
        <v>0.89579267860980072</v>
      </c>
      <c r="J2765" s="13"/>
      <c r="N2765" s="37"/>
      <c r="O2765" s="36"/>
    </row>
    <row r="2766" spans="1:15" ht="13.7" customHeight="1" x14ac:dyDescent="0.25">
      <c r="A2766" s="85">
        <f>'EMFAC2017EI-2011Class'!B6347</f>
        <v>2025</v>
      </c>
      <c r="B2766" s="86" t="str">
        <f>'EMFAC2017EI-2011Class'!C6347</f>
        <v>T6 Instate Small</v>
      </c>
      <c r="C2766" s="85">
        <f>'EMFAC2017EI-2011Class'!D6347</f>
        <v>2000</v>
      </c>
      <c r="D2766" s="85">
        <f>'EMFAC2017EI-2011Class'!F6347</f>
        <v>25</v>
      </c>
      <c r="E2766" s="87" t="str">
        <f t="shared" si="89"/>
        <v>T6 Instate Small-25</v>
      </c>
      <c r="F2766" s="88">
        <f>VLOOKUP(E2766,HD_Odo!$C$2:$D$1381,2,FALSE)</f>
        <v>400000</v>
      </c>
      <c r="G2766" s="92" t="str">
        <f>'EMFAC2017EI-2011Class'!H6347</f>
        <v>2025-T6 Instate Small-25</v>
      </c>
      <c r="H2766" s="77">
        <f t="shared" si="88"/>
        <v>0.89579267860980072</v>
      </c>
      <c r="J2766" s="13"/>
      <c r="N2766" s="37"/>
      <c r="O2766" s="36"/>
    </row>
    <row r="2767" spans="1:15" ht="13.7" customHeight="1" x14ac:dyDescent="0.25">
      <c r="A2767" s="85">
        <f>'EMFAC2017EI-2011Class'!B6348</f>
        <v>2025</v>
      </c>
      <c r="B2767" s="86" t="str">
        <f>'EMFAC2017EI-2011Class'!C6348</f>
        <v>T6 Instate Small</v>
      </c>
      <c r="C2767" s="85">
        <f>'EMFAC2017EI-2011Class'!D6348</f>
        <v>1999</v>
      </c>
      <c r="D2767" s="85">
        <f>'EMFAC2017EI-2011Class'!F6348</f>
        <v>26</v>
      </c>
      <c r="E2767" s="87" t="str">
        <f t="shared" si="89"/>
        <v>T6 Instate Small-26</v>
      </c>
      <c r="F2767" s="88">
        <f>VLOOKUP(E2767,HD_Odo!$C$2:$D$1381,2,FALSE)</f>
        <v>400000</v>
      </c>
      <c r="G2767" s="92" t="str">
        <f>'EMFAC2017EI-2011Class'!H6348</f>
        <v>2025-T6 Instate Small-26</v>
      </c>
      <c r="H2767" s="77">
        <f t="shared" si="88"/>
        <v>0.89579267860980072</v>
      </c>
      <c r="J2767" s="13"/>
      <c r="N2767" s="37"/>
      <c r="O2767" s="36"/>
    </row>
    <row r="2768" spans="1:15" ht="13.7" customHeight="1" x14ac:dyDescent="0.25">
      <c r="A2768" s="85">
        <f>'EMFAC2017EI-2011Class'!B6349</f>
        <v>2025</v>
      </c>
      <c r="B2768" s="86" t="str">
        <f>'EMFAC2017EI-2011Class'!C6349</f>
        <v>T6 Instate Small</v>
      </c>
      <c r="C2768" s="85">
        <f>'EMFAC2017EI-2011Class'!D6349</f>
        <v>1998</v>
      </c>
      <c r="D2768" s="85">
        <f>'EMFAC2017EI-2011Class'!F6349</f>
        <v>27</v>
      </c>
      <c r="E2768" s="87" t="str">
        <f t="shared" si="89"/>
        <v>T6 Instate Small-27</v>
      </c>
      <c r="F2768" s="88">
        <f>VLOOKUP(E2768,HD_Odo!$C$2:$D$1381,2,FALSE)</f>
        <v>400000</v>
      </c>
      <c r="G2768" s="92" t="str">
        <f>'EMFAC2017EI-2011Class'!H6349</f>
        <v>2025-T6 Instate Small-27</v>
      </c>
      <c r="H2768" s="77">
        <f t="shared" si="88"/>
        <v>0.89579267860980072</v>
      </c>
      <c r="J2768" s="13"/>
      <c r="N2768" s="37"/>
      <c r="O2768" s="36"/>
    </row>
    <row r="2769" spans="1:15" ht="13.7" customHeight="1" x14ac:dyDescent="0.25">
      <c r="A2769" s="85">
        <f>'EMFAC2017EI-2011Class'!B6350</f>
        <v>2025</v>
      </c>
      <c r="B2769" s="86" t="str">
        <f>'EMFAC2017EI-2011Class'!C6350</f>
        <v>T6 Instate Small</v>
      </c>
      <c r="C2769" s="85">
        <f>'EMFAC2017EI-2011Class'!D6350</f>
        <v>1997</v>
      </c>
      <c r="D2769" s="85">
        <f>'EMFAC2017EI-2011Class'!F6350</f>
        <v>28</v>
      </c>
      <c r="E2769" s="87" t="str">
        <f t="shared" si="89"/>
        <v>T6 Instate Small-28</v>
      </c>
      <c r="F2769" s="88">
        <f>VLOOKUP(E2769,HD_Odo!$C$2:$D$1381,2,FALSE)</f>
        <v>400000</v>
      </c>
      <c r="G2769" s="92" t="str">
        <f>'EMFAC2017EI-2011Class'!H6350</f>
        <v>2025-T6 Instate Small-28</v>
      </c>
      <c r="H2769" s="77">
        <f t="shared" si="88"/>
        <v>0.89579267860980072</v>
      </c>
      <c r="J2769" s="13"/>
      <c r="N2769" s="37"/>
      <c r="O2769" s="36"/>
    </row>
    <row r="2770" spans="1:15" ht="13.7" customHeight="1" x14ac:dyDescent="0.25">
      <c r="A2770" s="85">
        <f>'EMFAC2017EI-2011Class'!B6351</f>
        <v>2025</v>
      </c>
      <c r="B2770" s="86" t="str">
        <f>'EMFAC2017EI-2011Class'!C6351</f>
        <v>T6 Instate Small</v>
      </c>
      <c r="C2770" s="85">
        <f>'EMFAC2017EI-2011Class'!D6351</f>
        <v>1996</v>
      </c>
      <c r="D2770" s="85">
        <f>'EMFAC2017EI-2011Class'!F6351</f>
        <v>29</v>
      </c>
      <c r="E2770" s="87" t="str">
        <f t="shared" si="89"/>
        <v>T6 Instate Small-29</v>
      </c>
      <c r="F2770" s="88">
        <f>VLOOKUP(E2770,HD_Odo!$C$2:$D$1381,2,FALSE)</f>
        <v>400000</v>
      </c>
      <c r="G2770" s="92" t="str">
        <f>'EMFAC2017EI-2011Class'!H6351</f>
        <v>2025-T6 Instate Small-29</v>
      </c>
      <c r="H2770" s="77">
        <f t="shared" si="88"/>
        <v>0.89579267860980072</v>
      </c>
      <c r="J2770" s="13"/>
      <c r="N2770" s="37"/>
      <c r="O2770" s="36"/>
    </row>
    <row r="2771" spans="1:15" ht="13.7" customHeight="1" x14ac:dyDescent="0.25">
      <c r="A2771" s="85">
        <f>'EMFAC2017EI-2011Class'!B6352</f>
        <v>2025</v>
      </c>
      <c r="B2771" s="86" t="str">
        <f>'EMFAC2017EI-2011Class'!C6352</f>
        <v>T6 Instate Small</v>
      </c>
      <c r="C2771" s="85">
        <f>'EMFAC2017EI-2011Class'!D6352</f>
        <v>1995</v>
      </c>
      <c r="D2771" s="85">
        <f>'EMFAC2017EI-2011Class'!F6352</f>
        <v>30</v>
      </c>
      <c r="E2771" s="87" t="str">
        <f t="shared" si="89"/>
        <v>T6 Instate Small-30</v>
      </c>
      <c r="F2771" s="88">
        <f>VLOOKUP(E2771,HD_Odo!$C$2:$D$1381,2,FALSE)</f>
        <v>400000</v>
      </c>
      <c r="G2771" s="92" t="str">
        <f>'EMFAC2017EI-2011Class'!H6352</f>
        <v>2025-T6 Instate Small-30</v>
      </c>
      <c r="H2771" s="77">
        <f t="shared" si="88"/>
        <v>0.89579267860980072</v>
      </c>
      <c r="J2771" s="13"/>
      <c r="N2771" s="37"/>
      <c r="O2771" s="36"/>
    </row>
    <row r="2772" spans="1:15" ht="13.7" customHeight="1" x14ac:dyDescent="0.25">
      <c r="A2772" s="85">
        <f>'EMFAC2017EI-2011Class'!B6353</f>
        <v>2025</v>
      </c>
      <c r="B2772" s="86" t="str">
        <f>'EMFAC2017EI-2011Class'!C6353</f>
        <v>T6 Instate Small</v>
      </c>
      <c r="C2772" s="85">
        <f>'EMFAC2017EI-2011Class'!D6353</f>
        <v>1994</v>
      </c>
      <c r="D2772" s="85">
        <f>'EMFAC2017EI-2011Class'!F6353</f>
        <v>31</v>
      </c>
      <c r="E2772" s="87" t="str">
        <f t="shared" si="89"/>
        <v>T6 Instate Small-31</v>
      </c>
      <c r="F2772" s="88">
        <f>VLOOKUP(E2772,HD_Odo!$C$2:$D$1381,2,FALSE)</f>
        <v>400000</v>
      </c>
      <c r="G2772" s="92" t="str">
        <f>'EMFAC2017EI-2011Class'!H6353</f>
        <v>2025-T6 Instate Small-31</v>
      </c>
      <c r="H2772" s="77">
        <f t="shared" si="88"/>
        <v>0.89579267860980072</v>
      </c>
      <c r="J2772" s="13"/>
      <c r="N2772" s="37"/>
      <c r="O2772" s="36"/>
    </row>
    <row r="2773" spans="1:15" ht="13.7" customHeight="1" x14ac:dyDescent="0.25">
      <c r="A2773" s="85">
        <f>'EMFAC2017EI-2011Class'!B6354</f>
        <v>2025</v>
      </c>
      <c r="B2773" s="86" t="str">
        <f>'EMFAC2017EI-2011Class'!C6354</f>
        <v>T6 Instate Small</v>
      </c>
      <c r="C2773" s="85">
        <f>'EMFAC2017EI-2011Class'!D6354</f>
        <v>1993</v>
      </c>
      <c r="D2773" s="85">
        <f>'EMFAC2017EI-2011Class'!F6354</f>
        <v>32</v>
      </c>
      <c r="E2773" s="87" t="str">
        <f t="shared" si="89"/>
        <v>T6 Instate Small-32</v>
      </c>
      <c r="F2773" s="88">
        <f>VLOOKUP(E2773,HD_Odo!$C$2:$D$1381,2,FALSE)</f>
        <v>400000</v>
      </c>
      <c r="G2773" s="92" t="str">
        <f>'EMFAC2017EI-2011Class'!H6354</f>
        <v>2025-T6 Instate Small-32</v>
      </c>
      <c r="H2773" s="77">
        <f t="shared" si="88"/>
        <v>1</v>
      </c>
      <c r="J2773" s="13"/>
      <c r="N2773" s="37"/>
      <c r="O2773" s="36"/>
    </row>
    <row r="2774" spans="1:15" ht="13.7" customHeight="1" x14ac:dyDescent="0.25">
      <c r="A2774" s="85">
        <f>'EMFAC2017EI-2011Class'!B6355</f>
        <v>2025</v>
      </c>
      <c r="B2774" s="86" t="str">
        <f>'EMFAC2017EI-2011Class'!C6355</f>
        <v>T6 Instate Small</v>
      </c>
      <c r="C2774" s="85">
        <f>'EMFAC2017EI-2011Class'!D6355</f>
        <v>1992</v>
      </c>
      <c r="D2774" s="85">
        <f>'EMFAC2017EI-2011Class'!F6355</f>
        <v>33</v>
      </c>
      <c r="E2774" s="87" t="str">
        <f t="shared" si="89"/>
        <v>T6 Instate Small-33</v>
      </c>
      <c r="F2774" s="88">
        <f>VLOOKUP(E2774,HD_Odo!$C$2:$D$1381,2,FALSE)</f>
        <v>400000</v>
      </c>
      <c r="G2774" s="92" t="str">
        <f>'EMFAC2017EI-2011Class'!H6355</f>
        <v>2025-T6 Instate Small-33</v>
      </c>
      <c r="H2774" s="77">
        <f t="shared" si="88"/>
        <v>1</v>
      </c>
      <c r="J2774" s="13"/>
      <c r="N2774" s="37"/>
      <c r="O2774" s="36"/>
    </row>
    <row r="2775" spans="1:15" ht="13.7" customHeight="1" x14ac:dyDescent="0.25">
      <c r="A2775" s="85">
        <f>'EMFAC2017EI-2011Class'!B6356</f>
        <v>2025</v>
      </c>
      <c r="B2775" s="86" t="str">
        <f>'EMFAC2017EI-2011Class'!C6356</f>
        <v>T6 Instate Small</v>
      </c>
      <c r="C2775" s="85">
        <f>'EMFAC2017EI-2011Class'!D6356</f>
        <v>1991</v>
      </c>
      <c r="D2775" s="85">
        <f>'EMFAC2017EI-2011Class'!F6356</f>
        <v>34</v>
      </c>
      <c r="E2775" s="87" t="str">
        <f t="shared" si="89"/>
        <v>T6 Instate Small-34</v>
      </c>
      <c r="F2775" s="88">
        <f>VLOOKUP(E2775,HD_Odo!$C$2:$D$1381,2,FALSE)</f>
        <v>400000</v>
      </c>
      <c r="G2775" s="92" t="str">
        <f>'EMFAC2017EI-2011Class'!H6356</f>
        <v>2025-T6 Instate Small-34</v>
      </c>
      <c r="H2775" s="77">
        <f t="shared" si="88"/>
        <v>1</v>
      </c>
      <c r="J2775" s="13"/>
      <c r="N2775" s="37"/>
      <c r="O2775" s="36"/>
    </row>
    <row r="2776" spans="1:15" ht="13.7" customHeight="1" x14ac:dyDescent="0.25">
      <c r="A2776" s="85">
        <f>'EMFAC2017EI-2011Class'!B6357</f>
        <v>2025</v>
      </c>
      <c r="B2776" s="86" t="str">
        <f>'EMFAC2017EI-2011Class'!C6357</f>
        <v>T6 Instate Small</v>
      </c>
      <c r="C2776" s="85">
        <f>'EMFAC2017EI-2011Class'!D6357</f>
        <v>1990</v>
      </c>
      <c r="D2776" s="85">
        <f>'EMFAC2017EI-2011Class'!F6357</f>
        <v>35</v>
      </c>
      <c r="E2776" s="87" t="str">
        <f t="shared" si="89"/>
        <v>T6 Instate Small-35</v>
      </c>
      <c r="F2776" s="88">
        <f>VLOOKUP(E2776,HD_Odo!$C$2:$D$1381,2,FALSE)</f>
        <v>400000</v>
      </c>
      <c r="G2776" s="92" t="str">
        <f>'EMFAC2017EI-2011Class'!H6357</f>
        <v>2025-T6 Instate Small-35</v>
      </c>
      <c r="H2776" s="77">
        <f t="shared" si="88"/>
        <v>1</v>
      </c>
      <c r="J2776" s="13"/>
      <c r="N2776" s="37"/>
      <c r="O2776" s="36"/>
    </row>
    <row r="2777" spans="1:15" ht="13.7" customHeight="1" x14ac:dyDescent="0.25">
      <c r="A2777" s="85">
        <f>'EMFAC2017EI-2011Class'!B6358</f>
        <v>2025</v>
      </c>
      <c r="B2777" s="86" t="str">
        <f>'EMFAC2017EI-2011Class'!C6358</f>
        <v>T6 Instate Small</v>
      </c>
      <c r="C2777" s="85">
        <f>'EMFAC2017EI-2011Class'!D6358</f>
        <v>1989</v>
      </c>
      <c r="D2777" s="85">
        <f>'EMFAC2017EI-2011Class'!F6358</f>
        <v>36</v>
      </c>
      <c r="E2777" s="87" t="str">
        <f t="shared" si="89"/>
        <v>T6 Instate Small-36</v>
      </c>
      <c r="F2777" s="88">
        <f>VLOOKUP(E2777,HD_Odo!$C$2:$D$1381,2,FALSE)</f>
        <v>400000</v>
      </c>
      <c r="G2777" s="92" t="str">
        <f>'EMFAC2017EI-2011Class'!H6358</f>
        <v>2025-T6 Instate Small-36</v>
      </c>
      <c r="H2777" s="77">
        <f t="shared" si="88"/>
        <v>1</v>
      </c>
      <c r="J2777" s="13"/>
      <c r="N2777" s="37"/>
      <c r="O2777" s="36"/>
    </row>
    <row r="2778" spans="1:15" ht="13.7" customHeight="1" x14ac:dyDescent="0.25">
      <c r="A2778" s="85">
        <f>'EMFAC2017EI-2011Class'!B6359</f>
        <v>2025</v>
      </c>
      <c r="B2778" s="86" t="str">
        <f>'EMFAC2017EI-2011Class'!C6359</f>
        <v>T6 Instate Small</v>
      </c>
      <c r="C2778" s="85">
        <f>'EMFAC2017EI-2011Class'!D6359</f>
        <v>1988</v>
      </c>
      <c r="D2778" s="85">
        <f>'EMFAC2017EI-2011Class'!F6359</f>
        <v>37</v>
      </c>
      <c r="E2778" s="87" t="str">
        <f t="shared" si="89"/>
        <v>T6 Instate Small-37</v>
      </c>
      <c r="F2778" s="88">
        <f>VLOOKUP(E2778,HD_Odo!$C$2:$D$1381,2,FALSE)</f>
        <v>400000</v>
      </c>
      <c r="G2778" s="92" t="str">
        <f>'EMFAC2017EI-2011Class'!H6359</f>
        <v>2025-T6 Instate Small-37</v>
      </c>
      <c r="H2778" s="77">
        <f t="shared" si="88"/>
        <v>1</v>
      </c>
      <c r="J2778" s="13"/>
      <c r="N2778" s="37"/>
      <c r="O2778" s="36"/>
    </row>
    <row r="2779" spans="1:15" ht="13.7" customHeight="1" x14ac:dyDescent="0.25">
      <c r="A2779" s="85">
        <f>'EMFAC2017EI-2011Class'!B6360</f>
        <v>2025</v>
      </c>
      <c r="B2779" s="86" t="str">
        <f>'EMFAC2017EI-2011Class'!C6360</f>
        <v>T6 Instate Small</v>
      </c>
      <c r="C2779" s="85">
        <f>'EMFAC2017EI-2011Class'!D6360</f>
        <v>1987</v>
      </c>
      <c r="D2779" s="85">
        <f>'EMFAC2017EI-2011Class'!F6360</f>
        <v>38</v>
      </c>
      <c r="E2779" s="87" t="str">
        <f t="shared" si="89"/>
        <v>T6 Instate Small-38</v>
      </c>
      <c r="F2779" s="88">
        <f>VLOOKUP(E2779,HD_Odo!$C$2:$D$1381,2,FALSE)</f>
        <v>400000</v>
      </c>
      <c r="G2779" s="92" t="str">
        <f>'EMFAC2017EI-2011Class'!H6360</f>
        <v>2025-T6 Instate Small-38</v>
      </c>
      <c r="H2779" s="77">
        <f t="shared" si="88"/>
        <v>1</v>
      </c>
      <c r="J2779" s="13"/>
      <c r="N2779" s="37"/>
      <c r="O2779" s="36"/>
    </row>
    <row r="2780" spans="1:15" ht="13.7" customHeight="1" x14ac:dyDescent="0.25">
      <c r="A2780" s="85">
        <f>'EMFAC2017EI-2011Class'!B6361</f>
        <v>2025</v>
      </c>
      <c r="B2780" s="86" t="str">
        <f>'EMFAC2017EI-2011Class'!C6361</f>
        <v>T6 Instate Small</v>
      </c>
      <c r="C2780" s="85">
        <f>'EMFAC2017EI-2011Class'!D6361</f>
        <v>1986</v>
      </c>
      <c r="D2780" s="85">
        <f>'EMFAC2017EI-2011Class'!F6361</f>
        <v>39</v>
      </c>
      <c r="E2780" s="87" t="str">
        <f t="shared" si="89"/>
        <v>T6 Instate Small-39</v>
      </c>
      <c r="F2780" s="88">
        <f>VLOOKUP(E2780,HD_Odo!$C$2:$D$1381,2,FALSE)</f>
        <v>400000</v>
      </c>
      <c r="G2780" s="92" t="str">
        <f>'EMFAC2017EI-2011Class'!H6361</f>
        <v>2025-T6 Instate Small-39</v>
      </c>
      <c r="H2780" s="77">
        <f t="shared" si="88"/>
        <v>1</v>
      </c>
      <c r="J2780" s="13"/>
      <c r="N2780" s="37"/>
      <c r="O2780" s="36"/>
    </row>
    <row r="2781" spans="1:15" ht="13.7" customHeight="1" x14ac:dyDescent="0.25">
      <c r="A2781" s="85">
        <f>'EMFAC2017EI-2011Class'!B6362</f>
        <v>2025</v>
      </c>
      <c r="B2781" s="86" t="str">
        <f>'EMFAC2017EI-2011Class'!C6362</f>
        <v>T6 Instate Small</v>
      </c>
      <c r="C2781" s="85">
        <f>'EMFAC2017EI-2011Class'!D6362</f>
        <v>1985</v>
      </c>
      <c r="D2781" s="85">
        <f>'EMFAC2017EI-2011Class'!F6362</f>
        <v>40</v>
      </c>
      <c r="E2781" s="87" t="str">
        <f t="shared" si="89"/>
        <v>T6 Instate Small-40</v>
      </c>
      <c r="F2781" s="88">
        <f>VLOOKUP(E2781,HD_Odo!$C$2:$D$1381,2,FALSE)</f>
        <v>400000</v>
      </c>
      <c r="G2781" s="92" t="str">
        <f>'EMFAC2017EI-2011Class'!H6362</f>
        <v>2025-T6 Instate Small-40</v>
      </c>
      <c r="H2781" s="77">
        <f t="shared" si="88"/>
        <v>1</v>
      </c>
      <c r="J2781" s="13"/>
      <c r="N2781" s="37"/>
      <c r="O2781" s="36"/>
    </row>
    <row r="2782" spans="1:15" ht="13.7" customHeight="1" x14ac:dyDescent="0.25">
      <c r="A2782" s="85">
        <f>'EMFAC2017EI-2011Class'!B6363</f>
        <v>2025</v>
      </c>
      <c r="B2782" s="86" t="str">
        <f>'EMFAC2017EI-2011Class'!C6363</f>
        <v>T6 Instate Small</v>
      </c>
      <c r="C2782" s="85">
        <f>'EMFAC2017EI-2011Class'!D6363</f>
        <v>1984</v>
      </c>
      <c r="D2782" s="85">
        <f>'EMFAC2017EI-2011Class'!F6363</f>
        <v>41</v>
      </c>
      <c r="E2782" s="87" t="str">
        <f t="shared" si="89"/>
        <v>T6 Instate Small-41</v>
      </c>
      <c r="F2782" s="88">
        <f>VLOOKUP(E2782,HD_Odo!$C$2:$D$1381,2,FALSE)</f>
        <v>400000</v>
      </c>
      <c r="G2782" s="92" t="str">
        <f>'EMFAC2017EI-2011Class'!H6363</f>
        <v>2025-T6 Instate Small-41</v>
      </c>
      <c r="H2782" s="77">
        <f t="shared" si="88"/>
        <v>1</v>
      </c>
      <c r="J2782" s="13"/>
      <c r="N2782" s="37"/>
      <c r="O2782" s="36"/>
    </row>
    <row r="2783" spans="1:15" ht="13.7" customHeight="1" x14ac:dyDescent="0.25">
      <c r="A2783" s="85">
        <f>'EMFAC2017EI-2011Class'!B6364</f>
        <v>2025</v>
      </c>
      <c r="B2783" s="86" t="str">
        <f>'EMFAC2017EI-2011Class'!C6364</f>
        <v>T6 Instate Small</v>
      </c>
      <c r="C2783" s="85">
        <f>'EMFAC2017EI-2011Class'!D6364</f>
        <v>1983</v>
      </c>
      <c r="D2783" s="85">
        <f>'EMFAC2017EI-2011Class'!F6364</f>
        <v>42</v>
      </c>
      <c r="E2783" s="87" t="str">
        <f t="shared" si="89"/>
        <v>T6 Instate Small-42</v>
      </c>
      <c r="F2783" s="88">
        <f>VLOOKUP(E2783,HD_Odo!$C$2:$D$1381,2,FALSE)</f>
        <v>400000</v>
      </c>
      <c r="G2783" s="92" t="str">
        <f>'EMFAC2017EI-2011Class'!H6364</f>
        <v>2025-T6 Instate Small-42</v>
      </c>
      <c r="H2783" s="77">
        <f t="shared" si="88"/>
        <v>1</v>
      </c>
      <c r="J2783" s="13"/>
      <c r="N2783" s="37"/>
      <c r="O2783" s="36"/>
    </row>
    <row r="2784" spans="1:15" ht="13.7" customHeight="1" x14ac:dyDescent="0.25">
      <c r="A2784" s="85">
        <f>'EMFAC2017EI-2011Class'!B6365</f>
        <v>2025</v>
      </c>
      <c r="B2784" s="86" t="str">
        <f>'EMFAC2017EI-2011Class'!C6365</f>
        <v>T6 Instate Small</v>
      </c>
      <c r="C2784" s="85">
        <f>'EMFAC2017EI-2011Class'!D6365</f>
        <v>1982</v>
      </c>
      <c r="D2784" s="85">
        <f>'EMFAC2017EI-2011Class'!F6365</f>
        <v>43</v>
      </c>
      <c r="E2784" s="87" t="str">
        <f t="shared" si="89"/>
        <v>T6 Instate Small-43</v>
      </c>
      <c r="F2784" s="88">
        <f>VLOOKUP(E2784,HD_Odo!$C$2:$D$1381,2,FALSE)</f>
        <v>400000</v>
      </c>
      <c r="G2784" s="92" t="str">
        <f>'EMFAC2017EI-2011Class'!H6365</f>
        <v>2025-T6 Instate Small-43</v>
      </c>
      <c r="H2784" s="77">
        <f t="shared" si="88"/>
        <v>1</v>
      </c>
      <c r="J2784" s="13"/>
      <c r="N2784" s="37"/>
      <c r="O2784" s="36"/>
    </row>
    <row r="2785" spans="1:15" ht="13.7" customHeight="1" x14ac:dyDescent="0.25">
      <c r="A2785" s="85">
        <f>'EMFAC2017EI-2011Class'!B6366</f>
        <v>2025</v>
      </c>
      <c r="B2785" s="86" t="str">
        <f>'EMFAC2017EI-2011Class'!C6366</f>
        <v>T6 Instate Small</v>
      </c>
      <c r="C2785" s="85">
        <f>'EMFAC2017EI-2011Class'!D6366</f>
        <v>1981</v>
      </c>
      <c r="D2785" s="85">
        <f>'EMFAC2017EI-2011Class'!F6366</f>
        <v>44</v>
      </c>
      <c r="E2785" s="87" t="str">
        <f t="shared" si="89"/>
        <v>T6 Instate Small-44</v>
      </c>
      <c r="F2785" s="88">
        <f>VLOOKUP(E2785,HD_Odo!$C$2:$D$1381,2,FALSE)</f>
        <v>400000</v>
      </c>
      <c r="G2785" s="92" t="str">
        <f>'EMFAC2017EI-2011Class'!H6366</f>
        <v>2025-T6 Instate Small-44</v>
      </c>
      <c r="H2785" s="77">
        <f t="shared" si="88"/>
        <v>1</v>
      </c>
      <c r="J2785" s="13"/>
      <c r="N2785" s="37"/>
      <c r="O2785" s="36"/>
    </row>
    <row r="2786" spans="1:15" ht="13.7" customHeight="1" x14ac:dyDescent="0.25">
      <c r="A2786" s="85">
        <f>'EMFAC2017EI-2011Class'!B6367</f>
        <v>2025</v>
      </c>
      <c r="B2786" s="86" t="str">
        <f>'EMFAC2017EI-2011Class'!C6367</f>
        <v>T6 OOS Heavy</v>
      </c>
      <c r="C2786" s="85">
        <f>'EMFAC2017EI-2011Class'!D6367</f>
        <v>2026</v>
      </c>
      <c r="D2786" s="85">
        <f>'EMFAC2017EI-2011Class'!F6367</f>
        <v>-1</v>
      </c>
      <c r="E2786" s="87" t="str">
        <f t="shared" si="89"/>
        <v>T6 OOS Heavy--1</v>
      </c>
      <c r="F2786" s="88">
        <f>VLOOKUP(E2786,HD_Odo!$C$2:$D$1381,2,FALSE)</f>
        <v>0</v>
      </c>
      <c r="G2786" s="92" t="str">
        <f>'EMFAC2017EI-2011Class'!H6367</f>
        <v>2025-T6 OOS Heavy--1</v>
      </c>
      <c r="H2786" s="77">
        <f t="shared" si="88"/>
        <v>1</v>
      </c>
      <c r="J2786" s="13"/>
      <c r="N2786" s="37"/>
      <c r="O2786" s="36"/>
    </row>
    <row r="2787" spans="1:15" ht="13.7" customHeight="1" x14ac:dyDescent="0.25">
      <c r="A2787" s="85">
        <f>'EMFAC2017EI-2011Class'!B6368</f>
        <v>2025</v>
      </c>
      <c r="B2787" s="86" t="str">
        <f>'EMFAC2017EI-2011Class'!C6368</f>
        <v>T6 OOS Heavy</v>
      </c>
      <c r="C2787" s="85">
        <f>'EMFAC2017EI-2011Class'!D6368</f>
        <v>2025</v>
      </c>
      <c r="D2787" s="85">
        <f>'EMFAC2017EI-2011Class'!F6368</f>
        <v>0</v>
      </c>
      <c r="E2787" s="87" t="str">
        <f t="shared" si="89"/>
        <v>T6 OOS Heavy-0</v>
      </c>
      <c r="F2787" s="88">
        <f>VLOOKUP(E2787,HD_Odo!$C$2:$D$1381,2,FALSE)</f>
        <v>26110</v>
      </c>
      <c r="G2787" s="92" t="str">
        <f>'EMFAC2017EI-2011Class'!H6368</f>
        <v>2025-T6 OOS Heavy-0</v>
      </c>
      <c r="H2787" s="77">
        <f t="shared" si="88"/>
        <v>0.93570622664661263</v>
      </c>
      <c r="J2787" s="13"/>
      <c r="N2787" s="37"/>
      <c r="O2787" s="36"/>
    </row>
    <row r="2788" spans="1:15" ht="13.7" customHeight="1" x14ac:dyDescent="0.25">
      <c r="A2788" s="85">
        <f>'EMFAC2017EI-2011Class'!B6369</f>
        <v>2025</v>
      </c>
      <c r="B2788" s="86" t="str">
        <f>'EMFAC2017EI-2011Class'!C6369</f>
        <v>T6 OOS Heavy</v>
      </c>
      <c r="C2788" s="85">
        <f>'EMFAC2017EI-2011Class'!D6369</f>
        <v>2024</v>
      </c>
      <c r="D2788" s="85">
        <f>'EMFAC2017EI-2011Class'!F6369</f>
        <v>1</v>
      </c>
      <c r="E2788" s="87" t="str">
        <f t="shared" si="89"/>
        <v>T6 OOS Heavy-1</v>
      </c>
      <c r="F2788" s="88">
        <f>VLOOKUP(E2788,HD_Odo!$C$2:$D$1381,2,FALSE)</f>
        <v>52220.02</v>
      </c>
      <c r="G2788" s="92" t="str">
        <f>'EMFAC2017EI-2011Class'!H6369</f>
        <v>2025-T6 OOS Heavy-1</v>
      </c>
      <c r="H2788" s="77">
        <f t="shared" si="88"/>
        <v>0.88950652437102418</v>
      </c>
      <c r="J2788" s="13"/>
      <c r="N2788" s="37"/>
      <c r="O2788" s="36"/>
    </row>
    <row r="2789" spans="1:15" ht="13.7" customHeight="1" x14ac:dyDescent="0.25">
      <c r="A2789" s="85">
        <f>'EMFAC2017EI-2011Class'!B6370</f>
        <v>2025</v>
      </c>
      <c r="B2789" s="86" t="str">
        <f>'EMFAC2017EI-2011Class'!C6370</f>
        <v>T6 OOS Heavy</v>
      </c>
      <c r="C2789" s="85">
        <f>'EMFAC2017EI-2011Class'!D6370</f>
        <v>2023</v>
      </c>
      <c r="D2789" s="85">
        <f>'EMFAC2017EI-2011Class'!F6370</f>
        <v>2</v>
      </c>
      <c r="E2789" s="87" t="str">
        <f t="shared" si="89"/>
        <v>T6 OOS Heavy-2</v>
      </c>
      <c r="F2789" s="88">
        <f>VLOOKUP(E2789,HD_Odo!$C$2:$D$1381,2,FALSE)</f>
        <v>78443.02</v>
      </c>
      <c r="G2789" s="92" t="str">
        <f>'EMFAC2017EI-2011Class'!H6370</f>
        <v>2025-T6 OOS Heavy-2</v>
      </c>
      <c r="H2789" s="77">
        <f t="shared" si="88"/>
        <v>0.85457293212388608</v>
      </c>
      <c r="J2789" s="13"/>
      <c r="N2789" s="37"/>
      <c r="O2789" s="36"/>
    </row>
    <row r="2790" spans="1:15" ht="13.7" customHeight="1" x14ac:dyDescent="0.25">
      <c r="A2790" s="85">
        <f>'EMFAC2017EI-2011Class'!B6371</f>
        <v>2025</v>
      </c>
      <c r="B2790" s="86" t="str">
        <f>'EMFAC2017EI-2011Class'!C6371</f>
        <v>T6 OOS Heavy</v>
      </c>
      <c r="C2790" s="85">
        <f>'EMFAC2017EI-2011Class'!D6371</f>
        <v>2022</v>
      </c>
      <c r="D2790" s="85">
        <f>'EMFAC2017EI-2011Class'!F6371</f>
        <v>3</v>
      </c>
      <c r="E2790" s="87" t="str">
        <f t="shared" si="89"/>
        <v>T6 OOS Heavy-3</v>
      </c>
      <c r="F2790" s="88">
        <f>VLOOKUP(E2790,HD_Odo!$C$2:$D$1381,2,FALSE)</f>
        <v>104183.02</v>
      </c>
      <c r="G2790" s="92" t="str">
        <f>'EMFAC2017EI-2011Class'!H6371</f>
        <v>2025-T6 OOS Heavy-3</v>
      </c>
      <c r="H2790" s="77">
        <f t="shared" si="88"/>
        <v>0.82778465981723415</v>
      </c>
      <c r="J2790" s="13"/>
      <c r="N2790" s="37"/>
      <c r="O2790" s="36"/>
    </row>
    <row r="2791" spans="1:15" ht="13.7" customHeight="1" x14ac:dyDescent="0.25">
      <c r="A2791" s="85">
        <f>'EMFAC2017EI-2011Class'!B6372</f>
        <v>2025</v>
      </c>
      <c r="B2791" s="86" t="str">
        <f>'EMFAC2017EI-2011Class'!C6372</f>
        <v>T6 OOS Heavy</v>
      </c>
      <c r="C2791" s="85">
        <f>'EMFAC2017EI-2011Class'!D6372</f>
        <v>2021</v>
      </c>
      <c r="D2791" s="85">
        <f>'EMFAC2017EI-2011Class'!F6372</f>
        <v>4</v>
      </c>
      <c r="E2791" s="87" t="str">
        <f t="shared" si="89"/>
        <v>T6 OOS Heavy-4</v>
      </c>
      <c r="F2791" s="88">
        <f>VLOOKUP(E2791,HD_Odo!$C$2:$D$1381,2,FALSE)</f>
        <v>129033.02</v>
      </c>
      <c r="G2791" s="92" t="str">
        <f>'EMFAC2017EI-2011Class'!H6372</f>
        <v>2025-T6 OOS Heavy-4</v>
      </c>
      <c r="H2791" s="77">
        <f t="shared" si="88"/>
        <v>0.8069094003521774</v>
      </c>
      <c r="J2791" s="13"/>
      <c r="N2791" s="37"/>
      <c r="O2791" s="36"/>
    </row>
    <row r="2792" spans="1:15" ht="13.7" customHeight="1" x14ac:dyDescent="0.25">
      <c r="A2792" s="85">
        <f>'EMFAC2017EI-2011Class'!B6373</f>
        <v>2025</v>
      </c>
      <c r="B2792" s="86" t="str">
        <f>'EMFAC2017EI-2011Class'!C6373</f>
        <v>T6 OOS Heavy</v>
      </c>
      <c r="C2792" s="85">
        <f>'EMFAC2017EI-2011Class'!D6373</f>
        <v>2020</v>
      </c>
      <c r="D2792" s="85">
        <f>'EMFAC2017EI-2011Class'!F6373</f>
        <v>5</v>
      </c>
      <c r="E2792" s="87" t="str">
        <f t="shared" si="89"/>
        <v>T6 OOS Heavy-5</v>
      </c>
      <c r="F2792" s="88">
        <f>VLOOKUP(E2792,HD_Odo!$C$2:$D$1381,2,FALSE)</f>
        <v>152742.01999999999</v>
      </c>
      <c r="G2792" s="92" t="str">
        <f>'EMFAC2017EI-2011Class'!H6373</f>
        <v>2025-T6 OOS Heavy-5</v>
      </c>
      <c r="H2792" s="77">
        <f t="shared" si="88"/>
        <v>0.79037334948692428</v>
      </c>
      <c r="J2792" s="13"/>
      <c r="N2792" s="37"/>
      <c r="O2792" s="36"/>
    </row>
    <row r="2793" spans="1:15" ht="13.7" customHeight="1" x14ac:dyDescent="0.25">
      <c r="A2793" s="85">
        <f>'EMFAC2017EI-2011Class'!B6374</f>
        <v>2025</v>
      </c>
      <c r="B2793" s="86" t="str">
        <f>'EMFAC2017EI-2011Class'!C6374</f>
        <v>T6 OOS Heavy</v>
      </c>
      <c r="C2793" s="85">
        <f>'EMFAC2017EI-2011Class'!D6374</f>
        <v>2019</v>
      </c>
      <c r="D2793" s="85">
        <f>'EMFAC2017EI-2011Class'!F6374</f>
        <v>6</v>
      </c>
      <c r="E2793" s="87" t="str">
        <f t="shared" si="89"/>
        <v>T6 OOS Heavy-6</v>
      </c>
      <c r="F2793" s="88">
        <f>VLOOKUP(E2793,HD_Odo!$C$2:$D$1381,2,FALSE)</f>
        <v>175186.02</v>
      </c>
      <c r="G2793" s="92" t="str">
        <f>'EMFAC2017EI-2011Class'!H6374</f>
        <v>2025-T6 OOS Heavy-6</v>
      </c>
      <c r="H2793" s="77">
        <f t="shared" si="88"/>
        <v>0.77706131146098434</v>
      </c>
      <c r="J2793" s="13"/>
      <c r="N2793" s="37"/>
      <c r="O2793" s="36"/>
    </row>
    <row r="2794" spans="1:15" ht="13.7" customHeight="1" x14ac:dyDescent="0.25">
      <c r="A2794" s="85">
        <f>'EMFAC2017EI-2011Class'!B6375</f>
        <v>2025</v>
      </c>
      <c r="B2794" s="86" t="str">
        <f>'EMFAC2017EI-2011Class'!C6375</f>
        <v>T6 OOS Heavy</v>
      </c>
      <c r="C2794" s="85">
        <f>'EMFAC2017EI-2011Class'!D6375</f>
        <v>2018</v>
      </c>
      <c r="D2794" s="85">
        <f>'EMFAC2017EI-2011Class'!F6375</f>
        <v>7</v>
      </c>
      <c r="E2794" s="87" t="str">
        <f t="shared" si="89"/>
        <v>T6 OOS Heavy-7</v>
      </c>
      <c r="F2794" s="88">
        <f>VLOOKUP(E2794,HD_Odo!$C$2:$D$1381,2,FALSE)</f>
        <v>196337.04</v>
      </c>
      <c r="G2794" s="92" t="str">
        <f>'EMFAC2017EI-2011Class'!H6375</f>
        <v>2025-T6 OOS Heavy-7</v>
      </c>
      <c r="H2794" s="77">
        <f t="shared" si="88"/>
        <v>0.76617511598250365</v>
      </c>
      <c r="J2794" s="13"/>
      <c r="N2794" s="37"/>
      <c r="O2794" s="36"/>
    </row>
    <row r="2795" spans="1:15" ht="13.7" customHeight="1" x14ac:dyDescent="0.25">
      <c r="A2795" s="85">
        <f>'EMFAC2017EI-2011Class'!B6376</f>
        <v>2025</v>
      </c>
      <c r="B2795" s="86" t="str">
        <f>'EMFAC2017EI-2011Class'!C6376</f>
        <v>T6 OOS Heavy</v>
      </c>
      <c r="C2795" s="85">
        <f>'EMFAC2017EI-2011Class'!D6376</f>
        <v>2017</v>
      </c>
      <c r="D2795" s="85">
        <f>'EMFAC2017EI-2011Class'!F6376</f>
        <v>8</v>
      </c>
      <c r="E2795" s="87" t="str">
        <f t="shared" si="89"/>
        <v>T6 OOS Heavy-8</v>
      </c>
      <c r="F2795" s="88">
        <f>VLOOKUP(E2795,HD_Odo!$C$2:$D$1381,2,FALSE)</f>
        <v>216233.04</v>
      </c>
      <c r="G2795" s="92" t="str">
        <f>'EMFAC2017EI-2011Class'!H6376</f>
        <v>2025-T6 OOS Heavy-8</v>
      </c>
      <c r="H2795" s="77">
        <f t="shared" si="88"/>
        <v>0.75713730304050564</v>
      </c>
      <c r="J2795" s="13"/>
      <c r="N2795" s="37"/>
      <c r="O2795" s="36"/>
    </row>
    <row r="2796" spans="1:15" ht="13.7" customHeight="1" x14ac:dyDescent="0.25">
      <c r="A2796" s="85">
        <f>'EMFAC2017EI-2011Class'!B6377</f>
        <v>2025</v>
      </c>
      <c r="B2796" s="86" t="str">
        <f>'EMFAC2017EI-2011Class'!C6377</f>
        <v>T6 OOS Heavy</v>
      </c>
      <c r="C2796" s="85">
        <f>'EMFAC2017EI-2011Class'!D6377</f>
        <v>2016</v>
      </c>
      <c r="D2796" s="85">
        <f>'EMFAC2017EI-2011Class'!F6377</f>
        <v>9</v>
      </c>
      <c r="E2796" s="87" t="str">
        <f t="shared" si="89"/>
        <v>T6 OOS Heavy-9</v>
      </c>
      <c r="F2796" s="88">
        <f>VLOOKUP(E2796,HD_Odo!$C$2:$D$1381,2,FALSE)</f>
        <v>234945.04</v>
      </c>
      <c r="G2796" s="92" t="str">
        <f>'EMFAC2017EI-2011Class'!H6377</f>
        <v>2025-T6 OOS Heavy-9</v>
      </c>
      <c r="H2796" s="77">
        <f t="shared" si="88"/>
        <v>0.74952840983498847</v>
      </c>
      <c r="J2796" s="13"/>
      <c r="N2796" s="37"/>
      <c r="O2796" s="36"/>
    </row>
    <row r="2797" spans="1:15" ht="13.7" customHeight="1" x14ac:dyDescent="0.25">
      <c r="A2797" s="85">
        <f>'EMFAC2017EI-2011Class'!B6378</f>
        <v>2025</v>
      </c>
      <c r="B2797" s="86" t="str">
        <f>'EMFAC2017EI-2011Class'!C6378</f>
        <v>T6 OOS Heavy</v>
      </c>
      <c r="C2797" s="85">
        <f>'EMFAC2017EI-2011Class'!D6378</f>
        <v>2015</v>
      </c>
      <c r="D2797" s="85">
        <f>'EMFAC2017EI-2011Class'!F6378</f>
        <v>10</v>
      </c>
      <c r="E2797" s="87" t="str">
        <f t="shared" si="89"/>
        <v>T6 OOS Heavy-10</v>
      </c>
      <c r="F2797" s="88">
        <f>VLOOKUP(E2797,HD_Odo!$C$2:$D$1381,2,FALSE)</f>
        <v>252551.04000000001</v>
      </c>
      <c r="G2797" s="92" t="str">
        <f>'EMFAC2017EI-2011Class'!H6378</f>
        <v>2025-T6 OOS Heavy-10</v>
      </c>
      <c r="H2797" s="77">
        <f t="shared" si="88"/>
        <v>0.74304304467253823</v>
      </c>
      <c r="J2797" s="13"/>
      <c r="N2797" s="37"/>
      <c r="O2797" s="36"/>
    </row>
    <row r="2798" spans="1:15" ht="13.7" customHeight="1" x14ac:dyDescent="0.25">
      <c r="A2798" s="85">
        <f>'EMFAC2017EI-2011Class'!B6379</f>
        <v>2025</v>
      </c>
      <c r="B2798" s="86" t="str">
        <f>'EMFAC2017EI-2011Class'!C6379</f>
        <v>T6 OOS Heavy</v>
      </c>
      <c r="C2798" s="85">
        <f>'EMFAC2017EI-2011Class'!D6379</f>
        <v>2014</v>
      </c>
      <c r="D2798" s="85">
        <f>'EMFAC2017EI-2011Class'!F6379</f>
        <v>11</v>
      </c>
      <c r="E2798" s="87" t="str">
        <f t="shared" si="89"/>
        <v>T6 OOS Heavy-11</v>
      </c>
      <c r="F2798" s="88">
        <f>VLOOKUP(E2798,HD_Odo!$C$2:$D$1381,2,FALSE)</f>
        <v>269102.03999999998</v>
      </c>
      <c r="G2798" s="92" t="str">
        <f>'EMFAC2017EI-2011Class'!H6379</f>
        <v>2025-T6 OOS Heavy-11</v>
      </c>
      <c r="H2798" s="77">
        <f t="shared" si="88"/>
        <v>0.7374637661246255</v>
      </c>
      <c r="J2798" s="13"/>
      <c r="N2798" s="37"/>
      <c r="O2798" s="36"/>
    </row>
    <row r="2799" spans="1:15" ht="13.7" customHeight="1" x14ac:dyDescent="0.25">
      <c r="A2799" s="85">
        <f>'EMFAC2017EI-2011Class'!B6380</f>
        <v>2025</v>
      </c>
      <c r="B2799" s="86" t="str">
        <f>'EMFAC2017EI-2011Class'!C6380</f>
        <v>T6 OOS Heavy</v>
      </c>
      <c r="C2799" s="85">
        <f>'EMFAC2017EI-2011Class'!D6380</f>
        <v>2013</v>
      </c>
      <c r="D2799" s="85">
        <f>'EMFAC2017EI-2011Class'!F6380</f>
        <v>12</v>
      </c>
      <c r="E2799" s="87" t="str">
        <f t="shared" si="89"/>
        <v>T6 OOS Heavy-12</v>
      </c>
      <c r="F2799" s="88">
        <f>VLOOKUP(E2799,HD_Odo!$C$2:$D$1381,2,FALSE)</f>
        <v>284592.03999999998</v>
      </c>
      <c r="G2799" s="92" t="str">
        <f>'EMFAC2017EI-2011Class'!H6380</f>
        <v>2025-T6 OOS Heavy-12</v>
      </c>
      <c r="H2799" s="77">
        <f t="shared" si="88"/>
        <v>0.70188274238343029</v>
      </c>
      <c r="J2799" s="13"/>
      <c r="N2799" s="37"/>
      <c r="O2799" s="36"/>
    </row>
    <row r="2800" spans="1:15" ht="13.7" customHeight="1" x14ac:dyDescent="0.25">
      <c r="A2800" s="85">
        <f>'EMFAC2017EI-2011Class'!B6381</f>
        <v>2025</v>
      </c>
      <c r="B2800" s="86" t="str">
        <f>'EMFAC2017EI-2011Class'!C6381</f>
        <v>T6 OOS Heavy</v>
      </c>
      <c r="C2800" s="85">
        <f>'EMFAC2017EI-2011Class'!D6381</f>
        <v>2012</v>
      </c>
      <c r="D2800" s="85">
        <f>'EMFAC2017EI-2011Class'!F6381</f>
        <v>13</v>
      </c>
      <c r="E2800" s="87" t="str">
        <f t="shared" si="89"/>
        <v>T6 OOS Heavy-13</v>
      </c>
      <c r="F2800" s="88">
        <f>VLOOKUP(E2800,HD_Odo!$C$2:$D$1381,2,FALSE)</f>
        <v>298930.03999999998</v>
      </c>
      <c r="G2800" s="92" t="str">
        <f>'EMFAC2017EI-2011Class'!H6381</f>
        <v>2025-T6 OOS Heavy-13</v>
      </c>
      <c r="H2800" s="77">
        <f t="shared" si="88"/>
        <v>0.69851637621762275</v>
      </c>
      <c r="J2800" s="13"/>
      <c r="N2800" s="37"/>
      <c r="O2800" s="36"/>
    </row>
    <row r="2801" spans="1:15" ht="13.7" customHeight="1" x14ac:dyDescent="0.25">
      <c r="A2801" s="85">
        <f>'EMFAC2017EI-2011Class'!B6382</f>
        <v>2025</v>
      </c>
      <c r="B2801" s="86" t="str">
        <f>'EMFAC2017EI-2011Class'!C6382</f>
        <v>T6 OOS Small</v>
      </c>
      <c r="C2801" s="85">
        <f>'EMFAC2017EI-2011Class'!D6382</f>
        <v>2026</v>
      </c>
      <c r="D2801" s="85">
        <f>'EMFAC2017EI-2011Class'!F6382</f>
        <v>-1</v>
      </c>
      <c r="E2801" s="87" t="str">
        <f t="shared" si="89"/>
        <v>T6 OOS Small--1</v>
      </c>
      <c r="F2801" s="88">
        <f>VLOOKUP(E2801,HD_Odo!$C$2:$D$1381,2,FALSE)</f>
        <v>0</v>
      </c>
      <c r="G2801" s="92" t="str">
        <f>'EMFAC2017EI-2011Class'!H6382</f>
        <v>2025-T6 OOS Small--1</v>
      </c>
      <c r="H2801" s="77">
        <f t="shared" si="88"/>
        <v>1</v>
      </c>
      <c r="J2801" s="13"/>
      <c r="N2801" s="37"/>
      <c r="O2801" s="36"/>
    </row>
    <row r="2802" spans="1:15" ht="13.7" customHeight="1" x14ac:dyDescent="0.25">
      <c r="A2802" s="85">
        <f>'EMFAC2017EI-2011Class'!B6383</f>
        <v>2025</v>
      </c>
      <c r="B2802" s="86" t="str">
        <f>'EMFAC2017EI-2011Class'!C6383</f>
        <v>T6 OOS Small</v>
      </c>
      <c r="C2802" s="85">
        <f>'EMFAC2017EI-2011Class'!D6383</f>
        <v>2025</v>
      </c>
      <c r="D2802" s="85">
        <f>'EMFAC2017EI-2011Class'!F6383</f>
        <v>0</v>
      </c>
      <c r="E2802" s="87" t="str">
        <f t="shared" si="89"/>
        <v>T6 OOS Small-0</v>
      </c>
      <c r="F2802" s="88">
        <f>VLOOKUP(E2802,HD_Odo!$C$2:$D$1381,2,FALSE)</f>
        <v>26110</v>
      </c>
      <c r="G2802" s="92" t="str">
        <f>'EMFAC2017EI-2011Class'!H6383</f>
        <v>2025-T6 OOS Small-0</v>
      </c>
      <c r="H2802" s="77">
        <f t="shared" si="88"/>
        <v>0.93570622664661263</v>
      </c>
      <c r="J2802" s="13"/>
      <c r="N2802" s="37"/>
      <c r="O2802" s="36"/>
    </row>
    <row r="2803" spans="1:15" ht="13.7" customHeight="1" x14ac:dyDescent="0.25">
      <c r="A2803" s="85">
        <f>'EMFAC2017EI-2011Class'!B6384</f>
        <v>2025</v>
      </c>
      <c r="B2803" s="86" t="str">
        <f>'EMFAC2017EI-2011Class'!C6384</f>
        <v>T6 OOS Small</v>
      </c>
      <c r="C2803" s="85">
        <f>'EMFAC2017EI-2011Class'!D6384</f>
        <v>2024</v>
      </c>
      <c r="D2803" s="85">
        <f>'EMFAC2017EI-2011Class'!F6384</f>
        <v>1</v>
      </c>
      <c r="E2803" s="87" t="str">
        <f t="shared" si="89"/>
        <v>T6 OOS Small-1</v>
      </c>
      <c r="F2803" s="88">
        <f>VLOOKUP(E2803,HD_Odo!$C$2:$D$1381,2,FALSE)</f>
        <v>52220.02</v>
      </c>
      <c r="G2803" s="92" t="str">
        <f>'EMFAC2017EI-2011Class'!H6384</f>
        <v>2025-T6 OOS Small-1</v>
      </c>
      <c r="H2803" s="77">
        <f t="shared" si="88"/>
        <v>0.88950652437102418</v>
      </c>
      <c r="J2803" s="13"/>
      <c r="N2803" s="37"/>
      <c r="O2803" s="36"/>
    </row>
    <row r="2804" spans="1:15" ht="13.7" customHeight="1" x14ac:dyDescent="0.25">
      <c r="A2804" s="85">
        <f>'EMFAC2017EI-2011Class'!B6385</f>
        <v>2025</v>
      </c>
      <c r="B2804" s="86" t="str">
        <f>'EMFAC2017EI-2011Class'!C6385</f>
        <v>T6 OOS Small</v>
      </c>
      <c r="C2804" s="85">
        <f>'EMFAC2017EI-2011Class'!D6385</f>
        <v>2023</v>
      </c>
      <c r="D2804" s="85">
        <f>'EMFAC2017EI-2011Class'!F6385</f>
        <v>2</v>
      </c>
      <c r="E2804" s="87" t="str">
        <f t="shared" si="89"/>
        <v>T6 OOS Small-2</v>
      </c>
      <c r="F2804" s="88">
        <f>VLOOKUP(E2804,HD_Odo!$C$2:$D$1381,2,FALSE)</f>
        <v>78443.02</v>
      </c>
      <c r="G2804" s="92" t="str">
        <f>'EMFAC2017EI-2011Class'!H6385</f>
        <v>2025-T6 OOS Small-2</v>
      </c>
      <c r="H2804" s="77">
        <f t="shared" si="88"/>
        <v>0.85457293212388608</v>
      </c>
      <c r="J2804" s="13"/>
      <c r="N2804" s="37"/>
      <c r="O2804" s="36"/>
    </row>
    <row r="2805" spans="1:15" ht="13.7" customHeight="1" x14ac:dyDescent="0.25">
      <c r="A2805" s="85">
        <f>'EMFAC2017EI-2011Class'!B6386</f>
        <v>2025</v>
      </c>
      <c r="B2805" s="86" t="str">
        <f>'EMFAC2017EI-2011Class'!C6386</f>
        <v>T6 OOS Small</v>
      </c>
      <c r="C2805" s="85">
        <f>'EMFAC2017EI-2011Class'!D6386</f>
        <v>2022</v>
      </c>
      <c r="D2805" s="85">
        <f>'EMFAC2017EI-2011Class'!F6386</f>
        <v>3</v>
      </c>
      <c r="E2805" s="87" t="str">
        <f t="shared" si="89"/>
        <v>T6 OOS Small-3</v>
      </c>
      <c r="F2805" s="88">
        <f>VLOOKUP(E2805,HD_Odo!$C$2:$D$1381,2,FALSE)</f>
        <v>104183.02</v>
      </c>
      <c r="G2805" s="92" t="str">
        <f>'EMFAC2017EI-2011Class'!H6386</f>
        <v>2025-T6 OOS Small-3</v>
      </c>
      <c r="H2805" s="77">
        <f t="shared" si="88"/>
        <v>0.82778465981723415</v>
      </c>
      <c r="J2805" s="13"/>
      <c r="N2805" s="37"/>
      <c r="O2805" s="36"/>
    </row>
    <row r="2806" spans="1:15" ht="13.7" customHeight="1" x14ac:dyDescent="0.25">
      <c r="A2806" s="85">
        <f>'EMFAC2017EI-2011Class'!B6387</f>
        <v>2025</v>
      </c>
      <c r="B2806" s="86" t="str">
        <f>'EMFAC2017EI-2011Class'!C6387</f>
        <v>T6 OOS Small</v>
      </c>
      <c r="C2806" s="85">
        <f>'EMFAC2017EI-2011Class'!D6387</f>
        <v>2021</v>
      </c>
      <c r="D2806" s="85">
        <f>'EMFAC2017EI-2011Class'!F6387</f>
        <v>4</v>
      </c>
      <c r="E2806" s="87" t="str">
        <f t="shared" si="89"/>
        <v>T6 OOS Small-4</v>
      </c>
      <c r="F2806" s="88">
        <f>VLOOKUP(E2806,HD_Odo!$C$2:$D$1381,2,FALSE)</f>
        <v>129033.02</v>
      </c>
      <c r="G2806" s="92" t="str">
        <f>'EMFAC2017EI-2011Class'!H6387</f>
        <v>2025-T6 OOS Small-4</v>
      </c>
      <c r="H2806" s="77">
        <f t="shared" ref="H2806:H2869" si="90">IF(C2806&lt;1994,1,IF(C2806&lt;2004,($AG$3+$AH$3*(F2806/10000))/($E$3+$F$3*(F2806/10000)),IF(C2806&lt;2008,($AG$4+$AH$4*(F2806/10000))/($E$4+$F$4*(F2806/10000)),IF(C2806&lt;2011,($AG$5+$AH$5*(F2806/10000))/($E$5+$F$5*(F2806/10000)),IF(C2806&lt;2014,($AG$6+$AH$6*(F2806/10000))/($E$6+$F$6*(F2806/10000)),($AG$7+$AH$7*(F2806/10000))/($E$7+$F$7*(F2806/10000)))))))</f>
        <v>0.8069094003521774</v>
      </c>
      <c r="J2806" s="13"/>
      <c r="N2806" s="37"/>
      <c r="O2806" s="36"/>
    </row>
    <row r="2807" spans="1:15" ht="13.7" customHeight="1" x14ac:dyDescent="0.25">
      <c r="A2807" s="85">
        <f>'EMFAC2017EI-2011Class'!B6388</f>
        <v>2025</v>
      </c>
      <c r="B2807" s="86" t="str">
        <f>'EMFAC2017EI-2011Class'!C6388</f>
        <v>T6 OOS Small</v>
      </c>
      <c r="C2807" s="85">
        <f>'EMFAC2017EI-2011Class'!D6388</f>
        <v>2020</v>
      </c>
      <c r="D2807" s="85">
        <f>'EMFAC2017EI-2011Class'!F6388</f>
        <v>5</v>
      </c>
      <c r="E2807" s="87" t="str">
        <f t="shared" si="89"/>
        <v>T6 OOS Small-5</v>
      </c>
      <c r="F2807" s="88">
        <f>VLOOKUP(E2807,HD_Odo!$C$2:$D$1381,2,FALSE)</f>
        <v>152742.01999999999</v>
      </c>
      <c r="G2807" s="92" t="str">
        <f>'EMFAC2017EI-2011Class'!H6388</f>
        <v>2025-T6 OOS Small-5</v>
      </c>
      <c r="H2807" s="77">
        <f t="shared" si="90"/>
        <v>0.79037334948692428</v>
      </c>
      <c r="J2807" s="13"/>
      <c r="N2807" s="37"/>
      <c r="O2807" s="36"/>
    </row>
    <row r="2808" spans="1:15" ht="13.7" customHeight="1" x14ac:dyDescent="0.25">
      <c r="A2808" s="85">
        <f>'EMFAC2017EI-2011Class'!B6389</f>
        <v>2025</v>
      </c>
      <c r="B2808" s="86" t="str">
        <f>'EMFAC2017EI-2011Class'!C6389</f>
        <v>T6 OOS Small</v>
      </c>
      <c r="C2808" s="85">
        <f>'EMFAC2017EI-2011Class'!D6389</f>
        <v>2019</v>
      </c>
      <c r="D2808" s="85">
        <f>'EMFAC2017EI-2011Class'!F6389</f>
        <v>6</v>
      </c>
      <c r="E2808" s="87" t="str">
        <f t="shared" si="89"/>
        <v>T6 OOS Small-6</v>
      </c>
      <c r="F2808" s="88">
        <f>VLOOKUP(E2808,HD_Odo!$C$2:$D$1381,2,FALSE)</f>
        <v>175186.02</v>
      </c>
      <c r="G2808" s="92" t="str">
        <f>'EMFAC2017EI-2011Class'!H6389</f>
        <v>2025-T6 OOS Small-6</v>
      </c>
      <c r="H2808" s="77">
        <f t="shared" si="90"/>
        <v>0.77706131146098434</v>
      </c>
      <c r="J2808" s="13"/>
      <c r="N2808" s="37"/>
      <c r="O2808" s="36"/>
    </row>
    <row r="2809" spans="1:15" ht="13.7" customHeight="1" x14ac:dyDescent="0.25">
      <c r="A2809" s="85">
        <f>'EMFAC2017EI-2011Class'!B6390</f>
        <v>2025</v>
      </c>
      <c r="B2809" s="86" t="str">
        <f>'EMFAC2017EI-2011Class'!C6390</f>
        <v>T6 OOS Small</v>
      </c>
      <c r="C2809" s="85">
        <f>'EMFAC2017EI-2011Class'!D6390</f>
        <v>2018</v>
      </c>
      <c r="D2809" s="85">
        <f>'EMFAC2017EI-2011Class'!F6390</f>
        <v>7</v>
      </c>
      <c r="E2809" s="87" t="str">
        <f t="shared" si="89"/>
        <v>T6 OOS Small-7</v>
      </c>
      <c r="F2809" s="88">
        <f>VLOOKUP(E2809,HD_Odo!$C$2:$D$1381,2,FALSE)</f>
        <v>196337.04</v>
      </c>
      <c r="G2809" s="92" t="str">
        <f>'EMFAC2017EI-2011Class'!H6390</f>
        <v>2025-T6 OOS Small-7</v>
      </c>
      <c r="H2809" s="77">
        <f t="shared" si="90"/>
        <v>0.76617511598250365</v>
      </c>
      <c r="J2809" s="13"/>
      <c r="N2809" s="37"/>
      <c r="O2809" s="36"/>
    </row>
    <row r="2810" spans="1:15" ht="13.7" customHeight="1" x14ac:dyDescent="0.25">
      <c r="A2810" s="85">
        <f>'EMFAC2017EI-2011Class'!B6391</f>
        <v>2025</v>
      </c>
      <c r="B2810" s="86" t="str">
        <f>'EMFAC2017EI-2011Class'!C6391</f>
        <v>T6 OOS Small</v>
      </c>
      <c r="C2810" s="85">
        <f>'EMFAC2017EI-2011Class'!D6391</f>
        <v>2017</v>
      </c>
      <c r="D2810" s="85">
        <f>'EMFAC2017EI-2011Class'!F6391</f>
        <v>8</v>
      </c>
      <c r="E2810" s="87" t="str">
        <f t="shared" si="89"/>
        <v>T6 OOS Small-8</v>
      </c>
      <c r="F2810" s="88">
        <f>VLOOKUP(E2810,HD_Odo!$C$2:$D$1381,2,FALSE)</f>
        <v>216233.04</v>
      </c>
      <c r="G2810" s="92" t="str">
        <f>'EMFAC2017EI-2011Class'!H6391</f>
        <v>2025-T6 OOS Small-8</v>
      </c>
      <c r="H2810" s="77">
        <f t="shared" si="90"/>
        <v>0.75713730304050564</v>
      </c>
      <c r="J2810" s="13"/>
      <c r="N2810" s="37"/>
      <c r="O2810" s="36"/>
    </row>
    <row r="2811" spans="1:15" ht="13.7" customHeight="1" x14ac:dyDescent="0.25">
      <c r="A2811" s="85">
        <f>'EMFAC2017EI-2011Class'!B6392</f>
        <v>2025</v>
      </c>
      <c r="B2811" s="86" t="str">
        <f>'EMFAC2017EI-2011Class'!C6392</f>
        <v>T6 OOS Small</v>
      </c>
      <c r="C2811" s="85">
        <f>'EMFAC2017EI-2011Class'!D6392</f>
        <v>2016</v>
      </c>
      <c r="D2811" s="85">
        <f>'EMFAC2017EI-2011Class'!F6392</f>
        <v>9</v>
      </c>
      <c r="E2811" s="87" t="str">
        <f t="shared" si="89"/>
        <v>T6 OOS Small-9</v>
      </c>
      <c r="F2811" s="88">
        <f>VLOOKUP(E2811,HD_Odo!$C$2:$D$1381,2,FALSE)</f>
        <v>234945.04</v>
      </c>
      <c r="G2811" s="92" t="str">
        <f>'EMFAC2017EI-2011Class'!H6392</f>
        <v>2025-T6 OOS Small-9</v>
      </c>
      <c r="H2811" s="77">
        <f t="shared" si="90"/>
        <v>0.74952840983498847</v>
      </c>
      <c r="J2811" s="13"/>
      <c r="N2811" s="37"/>
      <c r="O2811" s="36"/>
    </row>
    <row r="2812" spans="1:15" ht="13.7" customHeight="1" x14ac:dyDescent="0.25">
      <c r="A2812" s="85">
        <f>'EMFAC2017EI-2011Class'!B6393</f>
        <v>2025</v>
      </c>
      <c r="B2812" s="86" t="str">
        <f>'EMFAC2017EI-2011Class'!C6393</f>
        <v>T6 OOS Small</v>
      </c>
      <c r="C2812" s="85">
        <f>'EMFAC2017EI-2011Class'!D6393</f>
        <v>2015</v>
      </c>
      <c r="D2812" s="85">
        <f>'EMFAC2017EI-2011Class'!F6393</f>
        <v>10</v>
      </c>
      <c r="E2812" s="87" t="str">
        <f t="shared" si="89"/>
        <v>T6 OOS Small-10</v>
      </c>
      <c r="F2812" s="88">
        <f>VLOOKUP(E2812,HD_Odo!$C$2:$D$1381,2,FALSE)</f>
        <v>252551.04000000001</v>
      </c>
      <c r="G2812" s="92" t="str">
        <f>'EMFAC2017EI-2011Class'!H6393</f>
        <v>2025-T6 OOS Small-10</v>
      </c>
      <c r="H2812" s="77">
        <f t="shared" si="90"/>
        <v>0.74304304467253823</v>
      </c>
      <c r="J2812" s="13"/>
      <c r="N2812" s="37"/>
      <c r="O2812" s="36"/>
    </row>
    <row r="2813" spans="1:15" ht="13.7" customHeight="1" x14ac:dyDescent="0.25">
      <c r="A2813" s="85">
        <f>'EMFAC2017EI-2011Class'!B6394</f>
        <v>2025</v>
      </c>
      <c r="B2813" s="86" t="str">
        <f>'EMFAC2017EI-2011Class'!C6394</f>
        <v>T6 OOS Small</v>
      </c>
      <c r="C2813" s="85">
        <f>'EMFAC2017EI-2011Class'!D6394</f>
        <v>2014</v>
      </c>
      <c r="D2813" s="85">
        <f>'EMFAC2017EI-2011Class'!F6394</f>
        <v>11</v>
      </c>
      <c r="E2813" s="87" t="str">
        <f t="shared" si="89"/>
        <v>T6 OOS Small-11</v>
      </c>
      <c r="F2813" s="88">
        <f>VLOOKUP(E2813,HD_Odo!$C$2:$D$1381,2,FALSE)</f>
        <v>269102.03999999998</v>
      </c>
      <c r="G2813" s="92" t="str">
        <f>'EMFAC2017EI-2011Class'!H6394</f>
        <v>2025-T6 OOS Small-11</v>
      </c>
      <c r="H2813" s="77">
        <f t="shared" si="90"/>
        <v>0.7374637661246255</v>
      </c>
      <c r="J2813" s="13"/>
      <c r="N2813" s="37"/>
      <c r="O2813" s="36"/>
    </row>
    <row r="2814" spans="1:15" ht="13.7" customHeight="1" x14ac:dyDescent="0.25">
      <c r="A2814" s="85">
        <f>'EMFAC2017EI-2011Class'!B6395</f>
        <v>2025</v>
      </c>
      <c r="B2814" s="86" t="str">
        <f>'EMFAC2017EI-2011Class'!C6395</f>
        <v>T6 OOS Small</v>
      </c>
      <c r="C2814" s="85">
        <f>'EMFAC2017EI-2011Class'!D6395</f>
        <v>2013</v>
      </c>
      <c r="D2814" s="85">
        <f>'EMFAC2017EI-2011Class'!F6395</f>
        <v>12</v>
      </c>
      <c r="E2814" s="87" t="str">
        <f t="shared" si="89"/>
        <v>T6 OOS Small-12</v>
      </c>
      <c r="F2814" s="88">
        <f>VLOOKUP(E2814,HD_Odo!$C$2:$D$1381,2,FALSE)</f>
        <v>284592.03999999998</v>
      </c>
      <c r="G2814" s="92" t="str">
        <f>'EMFAC2017EI-2011Class'!H6395</f>
        <v>2025-T6 OOS Small-12</v>
      </c>
      <c r="H2814" s="77">
        <f t="shared" si="90"/>
        <v>0.70188274238343029</v>
      </c>
      <c r="J2814" s="13"/>
      <c r="N2814" s="37"/>
      <c r="O2814" s="36"/>
    </row>
    <row r="2815" spans="1:15" ht="13.7" customHeight="1" x14ac:dyDescent="0.25">
      <c r="A2815" s="85">
        <f>'EMFAC2017EI-2011Class'!B6396</f>
        <v>2025</v>
      </c>
      <c r="B2815" s="86" t="str">
        <f>'EMFAC2017EI-2011Class'!C6396</f>
        <v>T6 OOS Small</v>
      </c>
      <c r="C2815" s="85">
        <f>'EMFAC2017EI-2011Class'!D6396</f>
        <v>2012</v>
      </c>
      <c r="D2815" s="85">
        <f>'EMFAC2017EI-2011Class'!F6396</f>
        <v>13</v>
      </c>
      <c r="E2815" s="87" t="str">
        <f t="shared" si="89"/>
        <v>T6 OOS Small-13</v>
      </c>
      <c r="F2815" s="88">
        <f>VLOOKUP(E2815,HD_Odo!$C$2:$D$1381,2,FALSE)</f>
        <v>298930.03999999998</v>
      </c>
      <c r="G2815" s="92" t="str">
        <f>'EMFAC2017EI-2011Class'!H6396</f>
        <v>2025-T6 OOS Small-13</v>
      </c>
      <c r="H2815" s="77">
        <f t="shared" si="90"/>
        <v>0.69851637621762275</v>
      </c>
      <c r="J2815" s="13"/>
      <c r="N2815" s="37"/>
      <c r="O2815" s="36"/>
    </row>
    <row r="2816" spans="1:15" ht="13.7" customHeight="1" x14ac:dyDescent="0.25">
      <c r="A2816" s="85">
        <f>'EMFAC2017EI-2011Class'!B6397</f>
        <v>2025</v>
      </c>
      <c r="B2816" s="86" t="str">
        <f>'EMFAC2017EI-2011Class'!C6397</f>
        <v>T6 Public</v>
      </c>
      <c r="C2816" s="85">
        <f>'EMFAC2017EI-2011Class'!D6397</f>
        <v>2026</v>
      </c>
      <c r="D2816" s="85">
        <f>'EMFAC2017EI-2011Class'!F6397</f>
        <v>-1</v>
      </c>
      <c r="E2816" s="87" t="str">
        <f t="shared" si="89"/>
        <v>T6 Public--1</v>
      </c>
      <c r="F2816" s="88">
        <f>VLOOKUP(E2816,HD_Odo!$C$2:$D$1381,2,FALSE)</f>
        <v>2967.5</v>
      </c>
      <c r="G2816" s="92" t="str">
        <f>'EMFAC2017EI-2011Class'!H6397</f>
        <v>2025-T6 Public--1</v>
      </c>
      <c r="H2816" s="77">
        <f t="shared" si="90"/>
        <v>0.99145207653841161</v>
      </c>
      <c r="J2816" s="13"/>
      <c r="N2816" s="37"/>
      <c r="O2816" s="36"/>
    </row>
    <row r="2817" spans="1:15" ht="13.7" customHeight="1" x14ac:dyDescent="0.25">
      <c r="A2817" s="85">
        <f>'EMFAC2017EI-2011Class'!B6398</f>
        <v>2025</v>
      </c>
      <c r="B2817" s="86" t="str">
        <f>'EMFAC2017EI-2011Class'!C6398</f>
        <v>T6 Public</v>
      </c>
      <c r="C2817" s="85">
        <f>'EMFAC2017EI-2011Class'!D6398</f>
        <v>2025</v>
      </c>
      <c r="D2817" s="85">
        <f>'EMFAC2017EI-2011Class'!F6398</f>
        <v>0</v>
      </c>
      <c r="E2817" s="87" t="str">
        <f t="shared" si="89"/>
        <v>T6 Public-0</v>
      </c>
      <c r="F2817" s="88">
        <f>VLOOKUP(E2817,HD_Odo!$C$2:$D$1381,2,FALSE)</f>
        <v>10089.5</v>
      </c>
      <c r="G2817" s="92" t="str">
        <f>'EMFAC2017EI-2011Class'!H6398</f>
        <v>2025-T6 Public-0</v>
      </c>
      <c r="H2817" s="77">
        <f t="shared" si="90"/>
        <v>0.9723802492419098</v>
      </c>
      <c r="J2817" s="13"/>
      <c r="N2817" s="37"/>
      <c r="O2817" s="36"/>
    </row>
    <row r="2818" spans="1:15" ht="13.7" customHeight="1" x14ac:dyDescent="0.25">
      <c r="A2818" s="85">
        <f>'EMFAC2017EI-2011Class'!B6399</f>
        <v>2025</v>
      </c>
      <c r="B2818" s="86" t="str">
        <f>'EMFAC2017EI-2011Class'!C6399</f>
        <v>T6 Public</v>
      </c>
      <c r="C2818" s="85">
        <f>'EMFAC2017EI-2011Class'!D6399</f>
        <v>2024</v>
      </c>
      <c r="D2818" s="85">
        <f>'EMFAC2017EI-2011Class'!F6399</f>
        <v>1</v>
      </c>
      <c r="E2818" s="87" t="str">
        <f t="shared" si="89"/>
        <v>T6 Public-1</v>
      </c>
      <c r="F2818" s="88">
        <f>VLOOKUP(E2818,HD_Odo!$C$2:$D$1381,2,FALSE)</f>
        <v>17089.5</v>
      </c>
      <c r="G2818" s="92" t="str">
        <f>'EMFAC2017EI-2011Class'!H6399</f>
        <v>2025-T6 Public-1</v>
      </c>
      <c r="H2818" s="77">
        <f t="shared" si="90"/>
        <v>0.95539495313360967</v>
      </c>
      <c r="J2818" s="13"/>
      <c r="N2818" s="37"/>
      <c r="O2818" s="36"/>
    </row>
    <row r="2819" spans="1:15" ht="13.7" customHeight="1" x14ac:dyDescent="0.25">
      <c r="A2819" s="85">
        <f>'EMFAC2017EI-2011Class'!B6400</f>
        <v>2025</v>
      </c>
      <c r="B2819" s="86" t="str">
        <f>'EMFAC2017EI-2011Class'!C6400</f>
        <v>T6 Public</v>
      </c>
      <c r="C2819" s="85">
        <f>'EMFAC2017EI-2011Class'!D6400</f>
        <v>2023</v>
      </c>
      <c r="D2819" s="85">
        <f>'EMFAC2017EI-2011Class'!F6400</f>
        <v>2</v>
      </c>
      <c r="E2819" s="87" t="str">
        <f t="shared" si="89"/>
        <v>T6 Public-2</v>
      </c>
      <c r="F2819" s="88">
        <f>VLOOKUP(E2819,HD_Odo!$C$2:$D$1381,2,FALSE)</f>
        <v>23968.5</v>
      </c>
      <c r="G2819" s="92" t="str">
        <f>'EMFAC2017EI-2011Class'!H6400</f>
        <v>2025-T6 Public-2</v>
      </c>
      <c r="H2819" s="77">
        <f t="shared" si="90"/>
        <v>0.94017599559513421</v>
      </c>
      <c r="J2819" s="13"/>
      <c r="N2819" s="37"/>
      <c r="O2819" s="36"/>
    </row>
    <row r="2820" spans="1:15" ht="13.7" customHeight="1" x14ac:dyDescent="0.25">
      <c r="A2820" s="85">
        <f>'EMFAC2017EI-2011Class'!B6401</f>
        <v>2025</v>
      </c>
      <c r="B2820" s="86" t="str">
        <f>'EMFAC2017EI-2011Class'!C6401</f>
        <v>T6 Public</v>
      </c>
      <c r="C2820" s="85">
        <f>'EMFAC2017EI-2011Class'!D6401</f>
        <v>2022</v>
      </c>
      <c r="D2820" s="85">
        <f>'EMFAC2017EI-2011Class'!F6401</f>
        <v>3</v>
      </c>
      <c r="E2820" s="87" t="str">
        <f t="shared" si="89"/>
        <v>T6 Public-3</v>
      </c>
      <c r="F2820" s="88">
        <f>VLOOKUP(E2820,HD_Odo!$C$2:$D$1381,2,FALSE)</f>
        <v>30725.5</v>
      </c>
      <c r="G2820" s="92" t="str">
        <f>'EMFAC2017EI-2011Class'!H6401</f>
        <v>2025-T6 Public-3</v>
      </c>
      <c r="H2820" s="77">
        <f t="shared" si="90"/>
        <v>0.92646946118618367</v>
      </c>
      <c r="J2820" s="13"/>
      <c r="N2820" s="37"/>
      <c r="O2820" s="36"/>
    </row>
    <row r="2821" spans="1:15" ht="13.7" customHeight="1" x14ac:dyDescent="0.25">
      <c r="A2821" s="85">
        <f>'EMFAC2017EI-2011Class'!B6402</f>
        <v>2025</v>
      </c>
      <c r="B2821" s="86" t="str">
        <f>'EMFAC2017EI-2011Class'!C6402</f>
        <v>T6 Public</v>
      </c>
      <c r="C2821" s="85">
        <f>'EMFAC2017EI-2011Class'!D6402</f>
        <v>2021</v>
      </c>
      <c r="D2821" s="85">
        <f>'EMFAC2017EI-2011Class'!F6402</f>
        <v>4</v>
      </c>
      <c r="E2821" s="87" t="str">
        <f t="shared" si="89"/>
        <v>T6 Public-4</v>
      </c>
      <c r="F2821" s="88">
        <f>VLOOKUP(E2821,HD_Odo!$C$2:$D$1381,2,FALSE)</f>
        <v>37361.5</v>
      </c>
      <c r="G2821" s="92" t="str">
        <f>'EMFAC2017EI-2011Class'!H6402</f>
        <v>2025-T6 Public-4</v>
      </c>
      <c r="H2821" s="77">
        <f t="shared" si="90"/>
        <v>0.91406455376328954</v>
      </c>
      <c r="J2821" s="13"/>
      <c r="N2821" s="37"/>
      <c r="O2821" s="36"/>
    </row>
    <row r="2822" spans="1:15" ht="13.7" customHeight="1" x14ac:dyDescent="0.25">
      <c r="A2822" s="85">
        <f>'EMFAC2017EI-2011Class'!B6403</f>
        <v>2025</v>
      </c>
      <c r="B2822" s="86" t="str">
        <f>'EMFAC2017EI-2011Class'!C6403</f>
        <v>T6 Public</v>
      </c>
      <c r="C2822" s="85">
        <f>'EMFAC2017EI-2011Class'!D6403</f>
        <v>2020</v>
      </c>
      <c r="D2822" s="85">
        <f>'EMFAC2017EI-2011Class'!F6403</f>
        <v>5</v>
      </c>
      <c r="E2822" s="87" t="str">
        <f t="shared" si="89"/>
        <v>T6 Public-5</v>
      </c>
      <c r="F2822" s="88">
        <f>VLOOKUP(E2822,HD_Odo!$C$2:$D$1381,2,FALSE)</f>
        <v>43875.5</v>
      </c>
      <c r="G2822" s="92" t="str">
        <f>'EMFAC2017EI-2011Class'!H6403</f>
        <v>2025-T6 Public-5</v>
      </c>
      <c r="H2822" s="77">
        <f t="shared" si="90"/>
        <v>0.90279130327914381</v>
      </c>
      <c r="J2822" s="13"/>
      <c r="N2822" s="37"/>
      <c r="O2822" s="36"/>
    </row>
    <row r="2823" spans="1:15" ht="13.7" customHeight="1" x14ac:dyDescent="0.25">
      <c r="A2823" s="85">
        <f>'EMFAC2017EI-2011Class'!B6404</f>
        <v>2025</v>
      </c>
      <c r="B2823" s="86" t="str">
        <f>'EMFAC2017EI-2011Class'!C6404</f>
        <v>T6 Public</v>
      </c>
      <c r="C2823" s="85">
        <f>'EMFAC2017EI-2011Class'!D6404</f>
        <v>2019</v>
      </c>
      <c r="D2823" s="85">
        <f>'EMFAC2017EI-2011Class'!F6404</f>
        <v>6</v>
      </c>
      <c r="E2823" s="87" t="str">
        <f t="shared" si="89"/>
        <v>T6 Public-6</v>
      </c>
      <c r="F2823" s="88">
        <f>VLOOKUP(E2823,HD_Odo!$C$2:$D$1381,2,FALSE)</f>
        <v>50267.5</v>
      </c>
      <c r="G2823" s="92" t="str">
        <f>'EMFAC2017EI-2011Class'!H6404</f>
        <v>2025-T6 Public-6</v>
      </c>
      <c r="H2823" s="77">
        <f t="shared" si="90"/>
        <v>0.89250678636516545</v>
      </c>
      <c r="J2823" s="13"/>
      <c r="N2823" s="37"/>
      <c r="O2823" s="36"/>
    </row>
    <row r="2824" spans="1:15" ht="13.7" customHeight="1" x14ac:dyDescent="0.25">
      <c r="A2824" s="85">
        <f>'EMFAC2017EI-2011Class'!B6405</f>
        <v>2025</v>
      </c>
      <c r="B2824" s="86" t="str">
        <f>'EMFAC2017EI-2011Class'!C6405</f>
        <v>T6 Public</v>
      </c>
      <c r="C2824" s="85">
        <f>'EMFAC2017EI-2011Class'!D6405</f>
        <v>2018</v>
      </c>
      <c r="D2824" s="85">
        <f>'EMFAC2017EI-2011Class'!F6405</f>
        <v>7</v>
      </c>
      <c r="E2824" s="87" t="str">
        <f t="shared" si="89"/>
        <v>T6 Public-7</v>
      </c>
      <c r="F2824" s="88">
        <f>VLOOKUP(E2824,HD_Odo!$C$2:$D$1381,2,FALSE)</f>
        <v>56538.5</v>
      </c>
      <c r="G2824" s="92" t="str">
        <f>'EMFAC2017EI-2011Class'!H6405</f>
        <v>2025-T6 Public-7</v>
      </c>
      <c r="H2824" s="77">
        <f t="shared" si="90"/>
        <v>0.88308986912220944</v>
      </c>
      <c r="J2824" s="13"/>
      <c r="N2824" s="37"/>
      <c r="O2824" s="36"/>
    </row>
    <row r="2825" spans="1:15" ht="13.7" customHeight="1" x14ac:dyDescent="0.25">
      <c r="A2825" s="85">
        <f>'EMFAC2017EI-2011Class'!B6406</f>
        <v>2025</v>
      </c>
      <c r="B2825" s="86" t="str">
        <f>'EMFAC2017EI-2011Class'!C6406</f>
        <v>T6 Public</v>
      </c>
      <c r="C2825" s="85">
        <f>'EMFAC2017EI-2011Class'!D6406</f>
        <v>2017</v>
      </c>
      <c r="D2825" s="85">
        <f>'EMFAC2017EI-2011Class'!F6406</f>
        <v>8</v>
      </c>
      <c r="E2825" s="87" t="str">
        <f t="shared" si="89"/>
        <v>T6 Public-8</v>
      </c>
      <c r="F2825" s="88">
        <f>VLOOKUP(E2825,HD_Odo!$C$2:$D$1381,2,FALSE)</f>
        <v>62687.5</v>
      </c>
      <c r="G2825" s="92" t="str">
        <f>'EMFAC2017EI-2011Class'!H6406</f>
        <v>2025-T6 Public-8</v>
      </c>
      <c r="H2825" s="77">
        <f t="shared" si="90"/>
        <v>0.87444120835132588</v>
      </c>
      <c r="J2825" s="13"/>
      <c r="N2825" s="37"/>
      <c r="O2825" s="36"/>
    </row>
    <row r="2826" spans="1:15" ht="13.7" customHeight="1" x14ac:dyDescent="0.25">
      <c r="A2826" s="85">
        <f>'EMFAC2017EI-2011Class'!B6407</f>
        <v>2025</v>
      </c>
      <c r="B2826" s="86" t="str">
        <f>'EMFAC2017EI-2011Class'!C6407</f>
        <v>T6 Public</v>
      </c>
      <c r="C2826" s="85">
        <f>'EMFAC2017EI-2011Class'!D6407</f>
        <v>2016</v>
      </c>
      <c r="D2826" s="85">
        <f>'EMFAC2017EI-2011Class'!F6407</f>
        <v>9</v>
      </c>
      <c r="E2826" s="87" t="str">
        <f t="shared" si="89"/>
        <v>T6 Public-9</v>
      </c>
      <c r="F2826" s="88">
        <f>VLOOKUP(E2826,HD_Odo!$C$2:$D$1381,2,FALSE)</f>
        <v>68715.5</v>
      </c>
      <c r="G2826" s="92" t="str">
        <f>'EMFAC2017EI-2011Class'!H6407</f>
        <v>2025-T6 Public-9</v>
      </c>
      <c r="H2826" s="77">
        <f t="shared" si="90"/>
        <v>0.86647371315537536</v>
      </c>
      <c r="J2826" s="13"/>
      <c r="N2826" s="37"/>
      <c r="O2826" s="36"/>
    </row>
    <row r="2827" spans="1:15" ht="13.7" customHeight="1" x14ac:dyDescent="0.25">
      <c r="A2827" s="85">
        <f>'EMFAC2017EI-2011Class'!B6408</f>
        <v>2025</v>
      </c>
      <c r="B2827" s="86" t="str">
        <f>'EMFAC2017EI-2011Class'!C6408</f>
        <v>T6 Public</v>
      </c>
      <c r="C2827" s="85">
        <f>'EMFAC2017EI-2011Class'!D6408</f>
        <v>2015</v>
      </c>
      <c r="D2827" s="85">
        <f>'EMFAC2017EI-2011Class'!F6408</f>
        <v>10</v>
      </c>
      <c r="E2827" s="87" t="str">
        <f t="shared" ref="E2827:E2890" si="91">CONCATENATE(B2827,"-",D2827)</f>
        <v>T6 Public-10</v>
      </c>
      <c r="F2827" s="88">
        <f>VLOOKUP(E2827,HD_Odo!$C$2:$D$1381,2,FALSE)</f>
        <v>74621.5</v>
      </c>
      <c r="G2827" s="92" t="str">
        <f>'EMFAC2017EI-2011Class'!H6408</f>
        <v>2025-T6 Public-10</v>
      </c>
      <c r="H2827" s="77">
        <f t="shared" si="90"/>
        <v>0.85911545159117852</v>
      </c>
      <c r="J2827" s="13"/>
      <c r="N2827" s="37"/>
      <c r="O2827" s="36"/>
    </row>
    <row r="2828" spans="1:15" ht="13.7" customHeight="1" x14ac:dyDescent="0.25">
      <c r="A2828" s="85">
        <f>'EMFAC2017EI-2011Class'!B6409</f>
        <v>2025</v>
      </c>
      <c r="B2828" s="86" t="str">
        <f>'EMFAC2017EI-2011Class'!C6409</f>
        <v>T6 Public</v>
      </c>
      <c r="C2828" s="85">
        <f>'EMFAC2017EI-2011Class'!D6409</f>
        <v>2014</v>
      </c>
      <c r="D2828" s="85">
        <f>'EMFAC2017EI-2011Class'!F6409</f>
        <v>11</v>
      </c>
      <c r="E2828" s="87" t="str">
        <f t="shared" si="91"/>
        <v>T6 Public-11</v>
      </c>
      <c r="F2828" s="88">
        <f>VLOOKUP(E2828,HD_Odo!$C$2:$D$1381,2,FALSE)</f>
        <v>80405.5</v>
      </c>
      <c r="G2828" s="92" t="str">
        <f>'EMFAC2017EI-2011Class'!H6409</f>
        <v>2025-T6 Public-11</v>
      </c>
      <c r="H2828" s="77">
        <f t="shared" si="90"/>
        <v>0.85230332082894245</v>
      </c>
      <c r="J2828" s="13"/>
      <c r="N2828" s="37"/>
      <c r="O2828" s="36"/>
    </row>
    <row r="2829" spans="1:15" ht="13.7" customHeight="1" x14ac:dyDescent="0.25">
      <c r="A2829" s="85">
        <f>'EMFAC2017EI-2011Class'!B6410</f>
        <v>2025</v>
      </c>
      <c r="B2829" s="86" t="str">
        <f>'EMFAC2017EI-2011Class'!C6410</f>
        <v>T6 Public</v>
      </c>
      <c r="C2829" s="85">
        <f>'EMFAC2017EI-2011Class'!D6410</f>
        <v>2013</v>
      </c>
      <c r="D2829" s="85">
        <f>'EMFAC2017EI-2011Class'!F6410</f>
        <v>12</v>
      </c>
      <c r="E2829" s="87" t="str">
        <f t="shared" si="91"/>
        <v>T6 Public-12</v>
      </c>
      <c r="F2829" s="88">
        <f>VLOOKUP(E2829,HD_Odo!$C$2:$D$1381,2,FALSE)</f>
        <v>86068.5</v>
      </c>
      <c r="G2829" s="92" t="str">
        <f>'EMFAC2017EI-2011Class'!H6410</f>
        <v>2025-T6 Public-12</v>
      </c>
      <c r="H2829" s="77">
        <f t="shared" si="90"/>
        <v>0.80603516692699417</v>
      </c>
      <c r="J2829" s="13"/>
      <c r="N2829" s="37"/>
      <c r="O2829" s="36"/>
    </row>
    <row r="2830" spans="1:15" ht="13.7" customHeight="1" x14ac:dyDescent="0.25">
      <c r="A2830" s="85">
        <f>'EMFAC2017EI-2011Class'!B6411</f>
        <v>2025</v>
      </c>
      <c r="B2830" s="86" t="str">
        <f>'EMFAC2017EI-2011Class'!C6411</f>
        <v>T6 Public</v>
      </c>
      <c r="C2830" s="85">
        <f>'EMFAC2017EI-2011Class'!D6411</f>
        <v>2012</v>
      </c>
      <c r="D2830" s="85">
        <f>'EMFAC2017EI-2011Class'!F6411</f>
        <v>13</v>
      </c>
      <c r="E2830" s="87" t="str">
        <f t="shared" si="91"/>
        <v>T6 Public-13</v>
      </c>
      <c r="F2830" s="88">
        <f>VLOOKUP(E2830,HD_Odo!$C$2:$D$1381,2,FALSE)</f>
        <v>91609.5</v>
      </c>
      <c r="G2830" s="92" t="str">
        <f>'EMFAC2017EI-2011Class'!H6411</f>
        <v>2025-T6 Public-13</v>
      </c>
      <c r="H2830" s="77">
        <f t="shared" si="90"/>
        <v>0.79997585852908126</v>
      </c>
      <c r="J2830" s="13"/>
      <c r="N2830" s="37"/>
      <c r="O2830" s="36"/>
    </row>
    <row r="2831" spans="1:15" ht="13.7" customHeight="1" x14ac:dyDescent="0.25">
      <c r="A2831" s="85">
        <f>'EMFAC2017EI-2011Class'!B6412</f>
        <v>2025</v>
      </c>
      <c r="B2831" s="86" t="str">
        <f>'EMFAC2017EI-2011Class'!C6412</f>
        <v>T6 Public</v>
      </c>
      <c r="C2831" s="85">
        <f>'EMFAC2017EI-2011Class'!D6412</f>
        <v>2011</v>
      </c>
      <c r="D2831" s="85">
        <f>'EMFAC2017EI-2011Class'!F6412</f>
        <v>14</v>
      </c>
      <c r="E2831" s="87" t="str">
        <f t="shared" si="91"/>
        <v>T6 Public-14</v>
      </c>
      <c r="F2831" s="88">
        <f>VLOOKUP(E2831,HD_Odo!$C$2:$D$1381,2,FALSE)</f>
        <v>97029.5</v>
      </c>
      <c r="G2831" s="92" t="str">
        <f>'EMFAC2017EI-2011Class'!H6412</f>
        <v>2025-T6 Public-14</v>
      </c>
      <c r="H2831" s="77">
        <f t="shared" si="90"/>
        <v>0.79440312672037827</v>
      </c>
      <c r="J2831" s="13"/>
      <c r="N2831" s="37"/>
      <c r="O2831" s="36"/>
    </row>
    <row r="2832" spans="1:15" ht="13.7" customHeight="1" x14ac:dyDescent="0.25">
      <c r="A2832" s="85">
        <f>'EMFAC2017EI-2011Class'!B6413</f>
        <v>2025</v>
      </c>
      <c r="B2832" s="86" t="str">
        <f>'EMFAC2017EI-2011Class'!C6413</f>
        <v>T6 Public</v>
      </c>
      <c r="C2832" s="85">
        <f>'EMFAC2017EI-2011Class'!D6413</f>
        <v>2010</v>
      </c>
      <c r="D2832" s="85">
        <f>'EMFAC2017EI-2011Class'!F6413</f>
        <v>15</v>
      </c>
      <c r="E2832" s="87" t="str">
        <f t="shared" si="91"/>
        <v>T6 Public-15</v>
      </c>
      <c r="F2832" s="88">
        <f>VLOOKUP(E2832,HD_Odo!$C$2:$D$1381,2,FALSE)</f>
        <v>102327.5</v>
      </c>
      <c r="G2832" s="92" t="str">
        <f>'EMFAC2017EI-2011Class'!H6413</f>
        <v>2025-T6 Public-15</v>
      </c>
      <c r="H2832" s="77">
        <f t="shared" si="90"/>
        <v>0.85210808742700639</v>
      </c>
      <c r="J2832" s="13"/>
      <c r="N2832" s="37"/>
      <c r="O2832" s="36"/>
    </row>
    <row r="2833" spans="1:15" ht="13.7" customHeight="1" x14ac:dyDescent="0.25">
      <c r="A2833" s="85">
        <f>'EMFAC2017EI-2011Class'!B6414</f>
        <v>2025</v>
      </c>
      <c r="B2833" s="86" t="str">
        <f>'EMFAC2017EI-2011Class'!C6414</f>
        <v>T6 Public</v>
      </c>
      <c r="C2833" s="85">
        <f>'EMFAC2017EI-2011Class'!D6414</f>
        <v>2009</v>
      </c>
      <c r="D2833" s="85">
        <f>'EMFAC2017EI-2011Class'!F6414</f>
        <v>16</v>
      </c>
      <c r="E2833" s="87" t="str">
        <f t="shared" si="91"/>
        <v>T6 Public-16</v>
      </c>
      <c r="F2833" s="88">
        <f>VLOOKUP(E2833,HD_Odo!$C$2:$D$1381,2,FALSE)</f>
        <v>107504.5</v>
      </c>
      <c r="G2833" s="92" t="str">
        <f>'EMFAC2017EI-2011Class'!H6414</f>
        <v>2025-T6 Public-16</v>
      </c>
      <c r="H2833" s="77">
        <f t="shared" si="90"/>
        <v>0.84736116365673875</v>
      </c>
      <c r="J2833" s="13"/>
      <c r="N2833" s="37"/>
      <c r="O2833" s="36"/>
    </row>
    <row r="2834" spans="1:15" ht="13.7" customHeight="1" x14ac:dyDescent="0.25">
      <c r="A2834" s="85">
        <f>'EMFAC2017EI-2011Class'!B6415</f>
        <v>2025</v>
      </c>
      <c r="B2834" s="86" t="str">
        <f>'EMFAC2017EI-2011Class'!C6415</f>
        <v>T6 Public</v>
      </c>
      <c r="C2834" s="85">
        <f>'EMFAC2017EI-2011Class'!D6415</f>
        <v>2008</v>
      </c>
      <c r="D2834" s="85">
        <f>'EMFAC2017EI-2011Class'!F6415</f>
        <v>17</v>
      </c>
      <c r="E2834" s="87" t="str">
        <f t="shared" si="91"/>
        <v>T6 Public-17</v>
      </c>
      <c r="F2834" s="88">
        <f>VLOOKUP(E2834,HD_Odo!$C$2:$D$1381,2,FALSE)</f>
        <v>112559.5</v>
      </c>
      <c r="G2834" s="92" t="str">
        <f>'EMFAC2017EI-2011Class'!H6415</f>
        <v>2025-T6 Public-17</v>
      </c>
      <c r="H2834" s="77">
        <f t="shared" si="90"/>
        <v>0.84288465276740177</v>
      </c>
      <c r="J2834" s="13"/>
      <c r="N2834" s="37"/>
      <c r="O2834" s="36"/>
    </row>
    <row r="2835" spans="1:15" ht="13.7" customHeight="1" x14ac:dyDescent="0.25">
      <c r="A2835" s="85">
        <f>'EMFAC2017EI-2011Class'!B6416</f>
        <v>2025</v>
      </c>
      <c r="B2835" s="86" t="str">
        <f>'EMFAC2017EI-2011Class'!C6416</f>
        <v>T6 Public</v>
      </c>
      <c r="C2835" s="85">
        <f>'EMFAC2017EI-2011Class'!D6416</f>
        <v>2007</v>
      </c>
      <c r="D2835" s="85">
        <f>'EMFAC2017EI-2011Class'!F6416</f>
        <v>18</v>
      </c>
      <c r="E2835" s="87" t="str">
        <f t="shared" si="91"/>
        <v>T6 Public-18</v>
      </c>
      <c r="F2835" s="88">
        <f>VLOOKUP(E2835,HD_Odo!$C$2:$D$1381,2,FALSE)</f>
        <v>117492.5</v>
      </c>
      <c r="G2835" s="92" t="str">
        <f>'EMFAC2017EI-2011Class'!H6416</f>
        <v>2025-T6 Public-18</v>
      </c>
      <c r="H2835" s="77">
        <f t="shared" si="90"/>
        <v>0.9136784490262464</v>
      </c>
      <c r="J2835" s="13"/>
      <c r="N2835" s="37"/>
      <c r="O2835" s="36"/>
    </row>
    <row r="2836" spans="1:15" ht="13.7" customHeight="1" x14ac:dyDescent="0.25">
      <c r="A2836" s="85">
        <f>'EMFAC2017EI-2011Class'!B6417</f>
        <v>2025</v>
      </c>
      <c r="B2836" s="86" t="str">
        <f>'EMFAC2017EI-2011Class'!C6417</f>
        <v>T6 Public</v>
      </c>
      <c r="C2836" s="85">
        <f>'EMFAC2017EI-2011Class'!D6417</f>
        <v>2006</v>
      </c>
      <c r="D2836" s="85">
        <f>'EMFAC2017EI-2011Class'!F6417</f>
        <v>19</v>
      </c>
      <c r="E2836" s="87" t="str">
        <f t="shared" si="91"/>
        <v>T6 Public-19</v>
      </c>
      <c r="F2836" s="88">
        <f>VLOOKUP(E2836,HD_Odo!$C$2:$D$1381,2,FALSE)</f>
        <v>122304.5</v>
      </c>
      <c r="G2836" s="92" t="str">
        <f>'EMFAC2017EI-2011Class'!H6417</f>
        <v>2025-T6 Public-19</v>
      </c>
      <c r="H2836" s="77">
        <f t="shared" si="90"/>
        <v>0.9112728623896057</v>
      </c>
      <c r="J2836" s="13"/>
      <c r="N2836" s="37"/>
      <c r="O2836" s="36"/>
    </row>
    <row r="2837" spans="1:15" ht="13.7" customHeight="1" x14ac:dyDescent="0.25">
      <c r="A2837" s="85">
        <f>'EMFAC2017EI-2011Class'!B6418</f>
        <v>2025</v>
      </c>
      <c r="B2837" s="86" t="str">
        <f>'EMFAC2017EI-2011Class'!C6418</f>
        <v>T6 Public</v>
      </c>
      <c r="C2837" s="85">
        <f>'EMFAC2017EI-2011Class'!D6418</f>
        <v>2005</v>
      </c>
      <c r="D2837" s="85">
        <f>'EMFAC2017EI-2011Class'!F6418</f>
        <v>20</v>
      </c>
      <c r="E2837" s="87" t="str">
        <f t="shared" si="91"/>
        <v>T6 Public-20</v>
      </c>
      <c r="F2837" s="88">
        <f>VLOOKUP(E2837,HD_Odo!$C$2:$D$1381,2,FALSE)</f>
        <v>126913.5</v>
      </c>
      <c r="G2837" s="92" t="str">
        <f>'EMFAC2017EI-2011Class'!H6418</f>
        <v>2025-T6 Public-20</v>
      </c>
      <c r="H2837" s="77">
        <f t="shared" si="90"/>
        <v>0.909024800849909</v>
      </c>
      <c r="J2837" s="13"/>
      <c r="N2837" s="37"/>
      <c r="O2837" s="36"/>
    </row>
    <row r="2838" spans="1:15" ht="13.7" customHeight="1" x14ac:dyDescent="0.25">
      <c r="A2838" s="85">
        <f>'EMFAC2017EI-2011Class'!B6419</f>
        <v>2025</v>
      </c>
      <c r="B2838" s="86" t="str">
        <f>'EMFAC2017EI-2011Class'!C6419</f>
        <v>T6 Public</v>
      </c>
      <c r="C2838" s="85">
        <f>'EMFAC2017EI-2011Class'!D6419</f>
        <v>2004</v>
      </c>
      <c r="D2838" s="85">
        <f>'EMFAC2017EI-2011Class'!F6419</f>
        <v>21</v>
      </c>
      <c r="E2838" s="87" t="str">
        <f t="shared" si="91"/>
        <v>T6 Public-21</v>
      </c>
      <c r="F2838" s="88">
        <f>VLOOKUP(E2838,HD_Odo!$C$2:$D$1381,2,FALSE)</f>
        <v>131482.5</v>
      </c>
      <c r="G2838" s="92" t="str">
        <f>'EMFAC2017EI-2011Class'!H6419</f>
        <v>2025-T6 Public-21</v>
      </c>
      <c r="H2838" s="77">
        <f t="shared" si="90"/>
        <v>0.90684844058834135</v>
      </c>
      <c r="J2838" s="13"/>
      <c r="N2838" s="37"/>
      <c r="O2838" s="36"/>
    </row>
    <row r="2839" spans="1:15" ht="13.7" customHeight="1" x14ac:dyDescent="0.25">
      <c r="A2839" s="85">
        <f>'EMFAC2017EI-2011Class'!B6420</f>
        <v>2025</v>
      </c>
      <c r="B2839" s="86" t="str">
        <f>'EMFAC2017EI-2011Class'!C6420</f>
        <v>T6 Public</v>
      </c>
      <c r="C2839" s="85">
        <f>'EMFAC2017EI-2011Class'!D6420</f>
        <v>2003</v>
      </c>
      <c r="D2839" s="85">
        <f>'EMFAC2017EI-2011Class'!F6420</f>
        <v>22</v>
      </c>
      <c r="E2839" s="87" t="str">
        <f t="shared" si="91"/>
        <v>T6 Public-22</v>
      </c>
      <c r="F2839" s="88">
        <f>VLOOKUP(E2839,HD_Odo!$C$2:$D$1381,2,FALSE)</f>
        <v>135929.5</v>
      </c>
      <c r="G2839" s="92" t="str">
        <f>'EMFAC2017EI-2011Class'!H6420</f>
        <v>2025-T6 Public-22</v>
      </c>
      <c r="H2839" s="77">
        <f t="shared" si="90"/>
        <v>0.9389594735579514</v>
      </c>
      <c r="J2839" s="13"/>
      <c r="N2839" s="37"/>
      <c r="O2839" s="36"/>
    </row>
    <row r="2840" spans="1:15" ht="13.7" customHeight="1" x14ac:dyDescent="0.25">
      <c r="A2840" s="85">
        <f>'EMFAC2017EI-2011Class'!B6421</f>
        <v>2025</v>
      </c>
      <c r="B2840" s="86" t="str">
        <f>'EMFAC2017EI-2011Class'!C6421</f>
        <v>T6 Public</v>
      </c>
      <c r="C2840" s="85">
        <f>'EMFAC2017EI-2011Class'!D6421</f>
        <v>2002</v>
      </c>
      <c r="D2840" s="85">
        <f>'EMFAC2017EI-2011Class'!F6421</f>
        <v>23</v>
      </c>
      <c r="E2840" s="87" t="str">
        <f t="shared" si="91"/>
        <v>T6 Public-23</v>
      </c>
      <c r="F2840" s="88">
        <f>VLOOKUP(E2840,HD_Odo!$C$2:$D$1381,2,FALSE)</f>
        <v>140255.5</v>
      </c>
      <c r="G2840" s="92" t="str">
        <f>'EMFAC2017EI-2011Class'!H6421</f>
        <v>2025-T6 Public-23</v>
      </c>
      <c r="H2840" s="77">
        <f t="shared" si="90"/>
        <v>0.93775481476972178</v>
      </c>
      <c r="J2840" s="13"/>
      <c r="N2840" s="37"/>
      <c r="O2840" s="36"/>
    </row>
    <row r="2841" spans="1:15" ht="13.7" customHeight="1" x14ac:dyDescent="0.25">
      <c r="A2841" s="85">
        <f>'EMFAC2017EI-2011Class'!B6422</f>
        <v>2025</v>
      </c>
      <c r="B2841" s="86" t="str">
        <f>'EMFAC2017EI-2011Class'!C6422</f>
        <v>T6 Public</v>
      </c>
      <c r="C2841" s="85">
        <f>'EMFAC2017EI-2011Class'!D6422</f>
        <v>2001</v>
      </c>
      <c r="D2841" s="85">
        <f>'EMFAC2017EI-2011Class'!F6422</f>
        <v>24</v>
      </c>
      <c r="E2841" s="87" t="str">
        <f t="shared" si="91"/>
        <v>T6 Public-24</v>
      </c>
      <c r="F2841" s="88">
        <f>VLOOKUP(E2841,HD_Odo!$C$2:$D$1381,2,FALSE)</f>
        <v>144459.5</v>
      </c>
      <c r="G2841" s="92" t="str">
        <f>'EMFAC2017EI-2011Class'!H6422</f>
        <v>2025-T6 Public-24</v>
      </c>
      <c r="H2841" s="77">
        <f t="shared" si="90"/>
        <v>0.93661087182068026</v>
      </c>
      <c r="J2841" s="13"/>
      <c r="N2841" s="37"/>
      <c r="O2841" s="36"/>
    </row>
    <row r="2842" spans="1:15" ht="13.7" customHeight="1" x14ac:dyDescent="0.25">
      <c r="A2842" s="85">
        <f>'EMFAC2017EI-2011Class'!B6423</f>
        <v>2025</v>
      </c>
      <c r="B2842" s="86" t="str">
        <f>'EMFAC2017EI-2011Class'!C6423</f>
        <v>T6 Public</v>
      </c>
      <c r="C2842" s="85">
        <f>'EMFAC2017EI-2011Class'!D6423</f>
        <v>2000</v>
      </c>
      <c r="D2842" s="85">
        <f>'EMFAC2017EI-2011Class'!F6423</f>
        <v>25</v>
      </c>
      <c r="E2842" s="87" t="str">
        <f t="shared" si="91"/>
        <v>T6 Public-25</v>
      </c>
      <c r="F2842" s="88">
        <f>VLOOKUP(E2842,HD_Odo!$C$2:$D$1381,2,FALSE)</f>
        <v>148541.5</v>
      </c>
      <c r="G2842" s="92" t="str">
        <f>'EMFAC2017EI-2011Class'!H6423</f>
        <v>2025-T6 Public-25</v>
      </c>
      <c r="H2842" s="77">
        <f t="shared" si="90"/>
        <v>0.93552450707964596</v>
      </c>
      <c r="J2842" s="13"/>
      <c r="N2842" s="37"/>
      <c r="O2842" s="36"/>
    </row>
    <row r="2843" spans="1:15" ht="13.7" customHeight="1" x14ac:dyDescent="0.25">
      <c r="A2843" s="85">
        <f>'EMFAC2017EI-2011Class'!B6424</f>
        <v>2025</v>
      </c>
      <c r="B2843" s="86" t="str">
        <f>'EMFAC2017EI-2011Class'!C6424</f>
        <v>T6 Public</v>
      </c>
      <c r="C2843" s="85">
        <f>'EMFAC2017EI-2011Class'!D6424</f>
        <v>1999</v>
      </c>
      <c r="D2843" s="85">
        <f>'EMFAC2017EI-2011Class'!F6424</f>
        <v>26</v>
      </c>
      <c r="E2843" s="87" t="str">
        <f t="shared" si="91"/>
        <v>T6 Public-26</v>
      </c>
      <c r="F2843" s="88">
        <f>VLOOKUP(E2843,HD_Odo!$C$2:$D$1381,2,FALSE)</f>
        <v>152502.5</v>
      </c>
      <c r="G2843" s="92" t="str">
        <f>'EMFAC2017EI-2011Class'!H6424</f>
        <v>2025-T6 Public-26</v>
      </c>
      <c r="H2843" s="77">
        <f t="shared" si="90"/>
        <v>0.93449257190051138</v>
      </c>
      <c r="J2843" s="13"/>
      <c r="N2843" s="37"/>
      <c r="O2843" s="36"/>
    </row>
    <row r="2844" spans="1:15" ht="13.7" customHeight="1" x14ac:dyDescent="0.25">
      <c r="A2844" s="85">
        <f>'EMFAC2017EI-2011Class'!B6425</f>
        <v>2025</v>
      </c>
      <c r="B2844" s="86" t="str">
        <f>'EMFAC2017EI-2011Class'!C6425</f>
        <v>T6 Public</v>
      </c>
      <c r="C2844" s="85">
        <f>'EMFAC2017EI-2011Class'!D6425</f>
        <v>1998</v>
      </c>
      <c r="D2844" s="85">
        <f>'EMFAC2017EI-2011Class'!F6425</f>
        <v>27</v>
      </c>
      <c r="E2844" s="87" t="str">
        <f t="shared" si="91"/>
        <v>T6 Public-27</v>
      </c>
      <c r="F2844" s="88">
        <f>VLOOKUP(E2844,HD_Odo!$C$2:$D$1381,2,FALSE)</f>
        <v>156341.5</v>
      </c>
      <c r="G2844" s="92" t="str">
        <f>'EMFAC2017EI-2011Class'!H6425</f>
        <v>2025-T6 Public-27</v>
      </c>
      <c r="H2844" s="77">
        <f t="shared" si="90"/>
        <v>0.93351266807555155</v>
      </c>
      <c r="J2844" s="13"/>
      <c r="N2844" s="37"/>
      <c r="O2844" s="36"/>
    </row>
    <row r="2845" spans="1:15" ht="13.7" customHeight="1" x14ac:dyDescent="0.25">
      <c r="A2845" s="85">
        <f>'EMFAC2017EI-2011Class'!B6426</f>
        <v>2025</v>
      </c>
      <c r="B2845" s="86" t="str">
        <f>'EMFAC2017EI-2011Class'!C6426</f>
        <v>T6 Public</v>
      </c>
      <c r="C2845" s="85">
        <f>'EMFAC2017EI-2011Class'!D6426</f>
        <v>1997</v>
      </c>
      <c r="D2845" s="85">
        <f>'EMFAC2017EI-2011Class'!F6426</f>
        <v>28</v>
      </c>
      <c r="E2845" s="87" t="str">
        <f t="shared" si="91"/>
        <v>T6 Public-28</v>
      </c>
      <c r="F2845" s="88">
        <f>VLOOKUP(E2845,HD_Odo!$C$2:$D$1381,2,FALSE)</f>
        <v>160059.5</v>
      </c>
      <c r="G2845" s="92" t="str">
        <f>'EMFAC2017EI-2011Class'!H6426</f>
        <v>2025-T6 Public-28</v>
      </c>
      <c r="H2845" s="77">
        <f t="shared" si="90"/>
        <v>0.93258208532138054</v>
      </c>
      <c r="J2845" s="13"/>
      <c r="N2845" s="37"/>
      <c r="O2845" s="36"/>
    </row>
    <row r="2846" spans="1:15" ht="13.7" customHeight="1" x14ac:dyDescent="0.25">
      <c r="A2846" s="85">
        <f>'EMFAC2017EI-2011Class'!B6427</f>
        <v>2025</v>
      </c>
      <c r="B2846" s="86" t="str">
        <f>'EMFAC2017EI-2011Class'!C6427</f>
        <v>T6 Public</v>
      </c>
      <c r="C2846" s="85">
        <f>'EMFAC2017EI-2011Class'!D6427</f>
        <v>1996</v>
      </c>
      <c r="D2846" s="85">
        <f>'EMFAC2017EI-2011Class'!F6427</f>
        <v>29</v>
      </c>
      <c r="E2846" s="87" t="str">
        <f t="shared" si="91"/>
        <v>T6 Public-29</v>
      </c>
      <c r="F2846" s="88">
        <f>VLOOKUP(E2846,HD_Odo!$C$2:$D$1381,2,FALSE)</f>
        <v>163655.5</v>
      </c>
      <c r="G2846" s="92" t="str">
        <f>'EMFAC2017EI-2011Class'!H6427</f>
        <v>2025-T6 Public-29</v>
      </c>
      <c r="H2846" s="77">
        <f t="shared" si="90"/>
        <v>0.93169880539483108</v>
      </c>
      <c r="J2846" s="13"/>
      <c r="N2846" s="37"/>
      <c r="O2846" s="36"/>
    </row>
    <row r="2847" spans="1:15" ht="13.7" customHeight="1" x14ac:dyDescent="0.25">
      <c r="A2847" s="85">
        <f>'EMFAC2017EI-2011Class'!B6428</f>
        <v>2025</v>
      </c>
      <c r="B2847" s="86" t="str">
        <f>'EMFAC2017EI-2011Class'!C6428</f>
        <v>T6 Public</v>
      </c>
      <c r="C2847" s="85">
        <f>'EMFAC2017EI-2011Class'!D6428</f>
        <v>1995</v>
      </c>
      <c r="D2847" s="85">
        <f>'EMFAC2017EI-2011Class'!F6428</f>
        <v>30</v>
      </c>
      <c r="E2847" s="87" t="str">
        <f t="shared" si="91"/>
        <v>T6 Public-30</v>
      </c>
      <c r="F2847" s="88">
        <f>VLOOKUP(E2847,HD_Odo!$C$2:$D$1381,2,FALSE)</f>
        <v>167129.5</v>
      </c>
      <c r="G2847" s="92" t="str">
        <f>'EMFAC2017EI-2011Class'!H6428</f>
        <v>2025-T6 Public-30</v>
      </c>
      <c r="H2847" s="77">
        <f t="shared" si="90"/>
        <v>0.93086072371363193</v>
      </c>
      <c r="J2847" s="13"/>
      <c r="N2847" s="37"/>
      <c r="O2847" s="36"/>
    </row>
    <row r="2848" spans="1:15" ht="13.7" customHeight="1" x14ac:dyDescent="0.25">
      <c r="A2848" s="85">
        <f>'EMFAC2017EI-2011Class'!B6429</f>
        <v>2025</v>
      </c>
      <c r="B2848" s="86" t="str">
        <f>'EMFAC2017EI-2011Class'!C6429</f>
        <v>T6 Public</v>
      </c>
      <c r="C2848" s="85">
        <f>'EMFAC2017EI-2011Class'!D6429</f>
        <v>1994</v>
      </c>
      <c r="D2848" s="85">
        <f>'EMFAC2017EI-2011Class'!F6429</f>
        <v>31</v>
      </c>
      <c r="E2848" s="87" t="str">
        <f t="shared" si="91"/>
        <v>T6 Public-31</v>
      </c>
      <c r="F2848" s="88">
        <f>VLOOKUP(E2848,HD_Odo!$C$2:$D$1381,2,FALSE)</f>
        <v>170482.5</v>
      </c>
      <c r="G2848" s="92" t="str">
        <f>'EMFAC2017EI-2011Class'!H6429</f>
        <v>2025-T6 Public-31</v>
      </c>
      <c r="H2848" s="77">
        <f t="shared" si="90"/>
        <v>0.93006565789778406</v>
      </c>
      <c r="J2848" s="13"/>
      <c r="N2848" s="37"/>
      <c r="O2848" s="36"/>
    </row>
    <row r="2849" spans="1:15" ht="13.7" customHeight="1" x14ac:dyDescent="0.25">
      <c r="A2849" s="85">
        <f>'EMFAC2017EI-2011Class'!B6430</f>
        <v>2025</v>
      </c>
      <c r="B2849" s="86" t="str">
        <f>'EMFAC2017EI-2011Class'!C6430</f>
        <v>T6 Public</v>
      </c>
      <c r="C2849" s="85">
        <f>'EMFAC2017EI-2011Class'!D6430</f>
        <v>1993</v>
      </c>
      <c r="D2849" s="85">
        <f>'EMFAC2017EI-2011Class'!F6430</f>
        <v>32</v>
      </c>
      <c r="E2849" s="87" t="str">
        <f t="shared" si="91"/>
        <v>T6 Public-32</v>
      </c>
      <c r="F2849" s="88">
        <f>VLOOKUP(E2849,HD_Odo!$C$2:$D$1381,2,FALSE)</f>
        <v>173713.5</v>
      </c>
      <c r="G2849" s="92" t="str">
        <f>'EMFAC2017EI-2011Class'!H6430</f>
        <v>2025-T6 Public-32</v>
      </c>
      <c r="H2849" s="77">
        <f t="shared" si="90"/>
        <v>1</v>
      </c>
      <c r="J2849" s="13"/>
      <c r="N2849" s="37"/>
      <c r="O2849" s="36"/>
    </row>
    <row r="2850" spans="1:15" ht="13.7" customHeight="1" x14ac:dyDescent="0.25">
      <c r="A2850" s="85">
        <f>'EMFAC2017EI-2011Class'!B6431</f>
        <v>2025</v>
      </c>
      <c r="B2850" s="86" t="str">
        <f>'EMFAC2017EI-2011Class'!C6431</f>
        <v>T6 Public</v>
      </c>
      <c r="C2850" s="85">
        <f>'EMFAC2017EI-2011Class'!D6431</f>
        <v>1992</v>
      </c>
      <c r="D2850" s="85">
        <f>'EMFAC2017EI-2011Class'!F6431</f>
        <v>33</v>
      </c>
      <c r="E2850" s="87" t="str">
        <f t="shared" si="91"/>
        <v>T6 Public-33</v>
      </c>
      <c r="F2850" s="88">
        <f>VLOOKUP(E2850,HD_Odo!$C$2:$D$1381,2,FALSE)</f>
        <v>176823.5</v>
      </c>
      <c r="G2850" s="92" t="str">
        <f>'EMFAC2017EI-2011Class'!H6431</f>
        <v>2025-T6 Public-33</v>
      </c>
      <c r="H2850" s="77">
        <f t="shared" si="90"/>
        <v>1</v>
      </c>
      <c r="J2850" s="13"/>
      <c r="N2850" s="37"/>
      <c r="O2850" s="36"/>
    </row>
    <row r="2851" spans="1:15" ht="13.7" customHeight="1" x14ac:dyDescent="0.25">
      <c r="A2851" s="85">
        <f>'EMFAC2017EI-2011Class'!B6432</f>
        <v>2025</v>
      </c>
      <c r="B2851" s="86" t="str">
        <f>'EMFAC2017EI-2011Class'!C6432</f>
        <v>T6 Public</v>
      </c>
      <c r="C2851" s="85">
        <f>'EMFAC2017EI-2011Class'!D6432</f>
        <v>1991</v>
      </c>
      <c r="D2851" s="85">
        <f>'EMFAC2017EI-2011Class'!F6432</f>
        <v>34</v>
      </c>
      <c r="E2851" s="87" t="str">
        <f t="shared" si="91"/>
        <v>T6 Public-34</v>
      </c>
      <c r="F2851" s="88">
        <f>VLOOKUP(E2851,HD_Odo!$C$2:$D$1381,2,FALSE)</f>
        <v>179811.5</v>
      </c>
      <c r="G2851" s="92" t="str">
        <f>'EMFAC2017EI-2011Class'!H6432</f>
        <v>2025-T6 Public-34</v>
      </c>
      <c r="H2851" s="77">
        <f t="shared" si="90"/>
        <v>1</v>
      </c>
      <c r="J2851" s="13"/>
      <c r="N2851" s="37"/>
      <c r="O2851" s="36"/>
    </row>
    <row r="2852" spans="1:15" ht="13.7" customHeight="1" x14ac:dyDescent="0.25">
      <c r="A2852" s="85">
        <f>'EMFAC2017EI-2011Class'!B6433</f>
        <v>2025</v>
      </c>
      <c r="B2852" s="86" t="str">
        <f>'EMFAC2017EI-2011Class'!C6433</f>
        <v>T6 Public</v>
      </c>
      <c r="C2852" s="85">
        <f>'EMFAC2017EI-2011Class'!D6433</f>
        <v>1990</v>
      </c>
      <c r="D2852" s="85">
        <f>'EMFAC2017EI-2011Class'!F6433</f>
        <v>35</v>
      </c>
      <c r="E2852" s="87" t="str">
        <f t="shared" si="91"/>
        <v>T6 Public-35</v>
      </c>
      <c r="F2852" s="88">
        <f>VLOOKUP(E2852,HD_Odo!$C$2:$D$1381,2,FALSE)</f>
        <v>182678.5</v>
      </c>
      <c r="G2852" s="92" t="str">
        <f>'EMFAC2017EI-2011Class'!H6433</f>
        <v>2025-T6 Public-35</v>
      </c>
      <c r="H2852" s="77">
        <f t="shared" si="90"/>
        <v>1</v>
      </c>
      <c r="J2852" s="13"/>
      <c r="N2852" s="37"/>
      <c r="O2852" s="36"/>
    </row>
    <row r="2853" spans="1:15" ht="13.7" customHeight="1" x14ac:dyDescent="0.25">
      <c r="A2853" s="85">
        <f>'EMFAC2017EI-2011Class'!B6434</f>
        <v>2025</v>
      </c>
      <c r="B2853" s="86" t="str">
        <f>'EMFAC2017EI-2011Class'!C6434</f>
        <v>T6 Public</v>
      </c>
      <c r="C2853" s="85">
        <f>'EMFAC2017EI-2011Class'!D6434</f>
        <v>1989</v>
      </c>
      <c r="D2853" s="85">
        <f>'EMFAC2017EI-2011Class'!F6434</f>
        <v>36</v>
      </c>
      <c r="E2853" s="87" t="str">
        <f t="shared" si="91"/>
        <v>T6 Public-36</v>
      </c>
      <c r="F2853" s="88">
        <f>VLOOKUP(E2853,HD_Odo!$C$2:$D$1381,2,FALSE)</f>
        <v>185423.5</v>
      </c>
      <c r="G2853" s="92" t="str">
        <f>'EMFAC2017EI-2011Class'!H6434</f>
        <v>2025-T6 Public-36</v>
      </c>
      <c r="H2853" s="77">
        <f t="shared" si="90"/>
        <v>1</v>
      </c>
      <c r="J2853" s="13"/>
      <c r="N2853" s="37"/>
      <c r="O2853" s="36"/>
    </row>
    <row r="2854" spans="1:15" ht="13.7" customHeight="1" x14ac:dyDescent="0.25">
      <c r="A2854" s="85">
        <f>'EMFAC2017EI-2011Class'!B6435</f>
        <v>2025</v>
      </c>
      <c r="B2854" s="86" t="str">
        <f>'EMFAC2017EI-2011Class'!C6435</f>
        <v>T6 Public</v>
      </c>
      <c r="C2854" s="85">
        <f>'EMFAC2017EI-2011Class'!D6435</f>
        <v>1988</v>
      </c>
      <c r="D2854" s="85">
        <f>'EMFAC2017EI-2011Class'!F6435</f>
        <v>37</v>
      </c>
      <c r="E2854" s="87" t="str">
        <f t="shared" si="91"/>
        <v>T6 Public-37</v>
      </c>
      <c r="F2854" s="88">
        <f>VLOOKUP(E2854,HD_Odo!$C$2:$D$1381,2,FALSE)</f>
        <v>188046.5</v>
      </c>
      <c r="G2854" s="92" t="str">
        <f>'EMFAC2017EI-2011Class'!H6435</f>
        <v>2025-T6 Public-37</v>
      </c>
      <c r="H2854" s="77">
        <f t="shared" si="90"/>
        <v>1</v>
      </c>
      <c r="J2854" s="13"/>
      <c r="N2854" s="37"/>
      <c r="O2854" s="36"/>
    </row>
    <row r="2855" spans="1:15" ht="13.7" customHeight="1" x14ac:dyDescent="0.25">
      <c r="A2855" s="85">
        <f>'EMFAC2017EI-2011Class'!B6436</f>
        <v>2025</v>
      </c>
      <c r="B2855" s="86" t="str">
        <f>'EMFAC2017EI-2011Class'!C6436</f>
        <v>T6 Public</v>
      </c>
      <c r="C2855" s="85">
        <f>'EMFAC2017EI-2011Class'!D6436</f>
        <v>1987</v>
      </c>
      <c r="D2855" s="85">
        <f>'EMFAC2017EI-2011Class'!F6436</f>
        <v>38</v>
      </c>
      <c r="E2855" s="87" t="str">
        <f t="shared" si="91"/>
        <v>T6 Public-38</v>
      </c>
      <c r="F2855" s="88">
        <f>VLOOKUP(E2855,HD_Odo!$C$2:$D$1381,2,FALSE)</f>
        <v>190669.5</v>
      </c>
      <c r="G2855" s="92" t="str">
        <f>'EMFAC2017EI-2011Class'!H6436</f>
        <v>2025-T6 Public-38</v>
      </c>
      <c r="H2855" s="77">
        <f t="shared" si="90"/>
        <v>1</v>
      </c>
      <c r="J2855" s="13"/>
      <c r="N2855" s="37"/>
      <c r="O2855" s="36"/>
    </row>
    <row r="2856" spans="1:15" ht="13.7" customHeight="1" x14ac:dyDescent="0.25">
      <c r="A2856" s="85">
        <f>'EMFAC2017EI-2011Class'!B6437</f>
        <v>2025</v>
      </c>
      <c r="B2856" s="86" t="str">
        <f>'EMFAC2017EI-2011Class'!C6437</f>
        <v>T6 Public</v>
      </c>
      <c r="C2856" s="85">
        <f>'EMFAC2017EI-2011Class'!D6437</f>
        <v>1986</v>
      </c>
      <c r="D2856" s="85">
        <f>'EMFAC2017EI-2011Class'!F6437</f>
        <v>39</v>
      </c>
      <c r="E2856" s="87" t="str">
        <f t="shared" si="91"/>
        <v>T6 Public-39</v>
      </c>
      <c r="F2856" s="88">
        <f>VLOOKUP(E2856,HD_Odo!$C$2:$D$1381,2,FALSE)</f>
        <v>193292.5</v>
      </c>
      <c r="G2856" s="92" t="str">
        <f>'EMFAC2017EI-2011Class'!H6437</f>
        <v>2025-T6 Public-39</v>
      </c>
      <c r="H2856" s="77">
        <f t="shared" si="90"/>
        <v>1</v>
      </c>
      <c r="J2856" s="13"/>
      <c r="N2856" s="37"/>
      <c r="O2856" s="36"/>
    </row>
    <row r="2857" spans="1:15" ht="13.7" customHeight="1" x14ac:dyDescent="0.25">
      <c r="A2857" s="85">
        <f>'EMFAC2017EI-2011Class'!B6438</f>
        <v>2025</v>
      </c>
      <c r="B2857" s="86" t="str">
        <f>'EMFAC2017EI-2011Class'!C6438</f>
        <v>T6 Public</v>
      </c>
      <c r="C2857" s="85">
        <f>'EMFAC2017EI-2011Class'!D6438</f>
        <v>1985</v>
      </c>
      <c r="D2857" s="85">
        <f>'EMFAC2017EI-2011Class'!F6438</f>
        <v>40</v>
      </c>
      <c r="E2857" s="87" t="str">
        <f t="shared" si="91"/>
        <v>T6 Public-40</v>
      </c>
      <c r="F2857" s="88">
        <f>VLOOKUP(E2857,HD_Odo!$C$2:$D$1381,2,FALSE)</f>
        <v>195915.5</v>
      </c>
      <c r="G2857" s="92" t="str">
        <f>'EMFAC2017EI-2011Class'!H6438</f>
        <v>2025-T6 Public-40</v>
      </c>
      <c r="H2857" s="77">
        <f t="shared" si="90"/>
        <v>1</v>
      </c>
      <c r="J2857" s="13"/>
      <c r="N2857" s="37"/>
      <c r="O2857" s="36"/>
    </row>
    <row r="2858" spans="1:15" ht="13.7" customHeight="1" x14ac:dyDescent="0.25">
      <c r="A2858" s="85">
        <f>'EMFAC2017EI-2011Class'!B6439</f>
        <v>2025</v>
      </c>
      <c r="B2858" s="86" t="str">
        <f>'EMFAC2017EI-2011Class'!C6439</f>
        <v>T6 Public</v>
      </c>
      <c r="C2858" s="85">
        <f>'EMFAC2017EI-2011Class'!D6439</f>
        <v>1984</v>
      </c>
      <c r="D2858" s="85">
        <f>'EMFAC2017EI-2011Class'!F6439</f>
        <v>41</v>
      </c>
      <c r="E2858" s="87" t="str">
        <f t="shared" si="91"/>
        <v>T6 Public-41</v>
      </c>
      <c r="F2858" s="88">
        <f>VLOOKUP(E2858,HD_Odo!$C$2:$D$1381,2,FALSE)</f>
        <v>198538.5</v>
      </c>
      <c r="G2858" s="92" t="str">
        <f>'EMFAC2017EI-2011Class'!H6439</f>
        <v>2025-T6 Public-41</v>
      </c>
      <c r="H2858" s="77">
        <f t="shared" si="90"/>
        <v>1</v>
      </c>
      <c r="J2858" s="13"/>
      <c r="N2858" s="37"/>
      <c r="O2858" s="36"/>
    </row>
    <row r="2859" spans="1:15" ht="13.7" customHeight="1" x14ac:dyDescent="0.25">
      <c r="A2859" s="85">
        <f>'EMFAC2017EI-2011Class'!B6440</f>
        <v>2025</v>
      </c>
      <c r="B2859" s="86" t="str">
        <f>'EMFAC2017EI-2011Class'!C6440</f>
        <v>T6 Public</v>
      </c>
      <c r="C2859" s="85">
        <f>'EMFAC2017EI-2011Class'!D6440</f>
        <v>1983</v>
      </c>
      <c r="D2859" s="85">
        <f>'EMFAC2017EI-2011Class'!F6440</f>
        <v>42</v>
      </c>
      <c r="E2859" s="87" t="str">
        <f t="shared" si="91"/>
        <v>T6 Public-42</v>
      </c>
      <c r="F2859" s="88">
        <f>VLOOKUP(E2859,HD_Odo!$C$2:$D$1381,2,FALSE)</f>
        <v>201161.5</v>
      </c>
      <c r="G2859" s="92" t="str">
        <f>'EMFAC2017EI-2011Class'!H6440</f>
        <v>2025-T6 Public-42</v>
      </c>
      <c r="H2859" s="77">
        <f t="shared" si="90"/>
        <v>1</v>
      </c>
      <c r="J2859" s="13"/>
      <c r="N2859" s="37"/>
      <c r="O2859" s="36"/>
    </row>
    <row r="2860" spans="1:15" ht="13.7" customHeight="1" x14ac:dyDescent="0.25">
      <c r="A2860" s="85">
        <f>'EMFAC2017EI-2011Class'!B6441</f>
        <v>2025</v>
      </c>
      <c r="B2860" s="86" t="str">
        <f>'EMFAC2017EI-2011Class'!C6441</f>
        <v>T6 Public</v>
      </c>
      <c r="C2860" s="85">
        <f>'EMFAC2017EI-2011Class'!D6441</f>
        <v>1982</v>
      </c>
      <c r="D2860" s="85">
        <f>'EMFAC2017EI-2011Class'!F6441</f>
        <v>43</v>
      </c>
      <c r="E2860" s="87" t="str">
        <f t="shared" si="91"/>
        <v>T6 Public-43</v>
      </c>
      <c r="F2860" s="88">
        <f>VLOOKUP(E2860,HD_Odo!$C$2:$D$1381,2,FALSE)</f>
        <v>203784.5</v>
      </c>
      <c r="G2860" s="92" t="str">
        <f>'EMFAC2017EI-2011Class'!H6441</f>
        <v>2025-T6 Public-43</v>
      </c>
      <c r="H2860" s="77">
        <f t="shared" si="90"/>
        <v>1</v>
      </c>
      <c r="J2860" s="13"/>
      <c r="N2860" s="37"/>
      <c r="O2860" s="36"/>
    </row>
    <row r="2861" spans="1:15" ht="13.7" customHeight="1" x14ac:dyDescent="0.25">
      <c r="A2861" s="85">
        <f>'EMFAC2017EI-2011Class'!B6442</f>
        <v>2025</v>
      </c>
      <c r="B2861" s="86" t="str">
        <f>'EMFAC2017EI-2011Class'!C6442</f>
        <v>T6 Public</v>
      </c>
      <c r="C2861" s="85">
        <f>'EMFAC2017EI-2011Class'!D6442</f>
        <v>1981</v>
      </c>
      <c r="D2861" s="85">
        <f>'EMFAC2017EI-2011Class'!F6442</f>
        <v>44</v>
      </c>
      <c r="E2861" s="87" t="str">
        <f t="shared" si="91"/>
        <v>T6 Public-44</v>
      </c>
      <c r="F2861" s="88">
        <f>VLOOKUP(E2861,HD_Odo!$C$2:$D$1381,2,FALSE)</f>
        <v>206407.5</v>
      </c>
      <c r="G2861" s="92" t="str">
        <f>'EMFAC2017EI-2011Class'!H6442</f>
        <v>2025-T6 Public-44</v>
      </c>
      <c r="H2861" s="77">
        <f t="shared" si="90"/>
        <v>1</v>
      </c>
      <c r="J2861" s="13"/>
      <c r="N2861" s="37"/>
      <c r="O2861" s="36"/>
    </row>
    <row r="2862" spans="1:15" ht="13.7" customHeight="1" x14ac:dyDescent="0.25">
      <c r="A2862" s="85">
        <f>'EMFAC2017EI-2011Class'!B6443</f>
        <v>2025</v>
      </c>
      <c r="B2862" s="86" t="str">
        <f>'EMFAC2017EI-2011Class'!C6443</f>
        <v>T6 SBUS</v>
      </c>
      <c r="C2862" s="85">
        <f>'EMFAC2017EI-2011Class'!D6443</f>
        <v>2026</v>
      </c>
      <c r="D2862" s="85">
        <f>'EMFAC2017EI-2011Class'!F6443</f>
        <v>-1</v>
      </c>
      <c r="E2862" s="87" t="str">
        <f t="shared" si="91"/>
        <v>T6 SBUS--1</v>
      </c>
      <c r="F2862" s="88">
        <f>VLOOKUP(E2862,HD_Odo!$C$2:$D$1381,2,FALSE)</f>
        <v>5945.45</v>
      </c>
      <c r="G2862" s="92" t="str">
        <f>'EMFAC2017EI-2011Class'!H6443</f>
        <v>2025-T6 SBUS--1</v>
      </c>
      <c r="H2862" s="77">
        <f t="shared" si="90"/>
        <v>0.98324022534218902</v>
      </c>
      <c r="J2862" s="13"/>
      <c r="N2862" s="37"/>
      <c r="O2862" s="36"/>
    </row>
    <row r="2863" spans="1:15" ht="13.7" customHeight="1" x14ac:dyDescent="0.25">
      <c r="A2863" s="85">
        <f>'EMFAC2017EI-2011Class'!B6444</f>
        <v>2025</v>
      </c>
      <c r="B2863" s="86" t="str">
        <f>'EMFAC2017EI-2011Class'!C6444</f>
        <v>T6 SBUS</v>
      </c>
      <c r="C2863" s="85">
        <f>'EMFAC2017EI-2011Class'!D6444</f>
        <v>2025</v>
      </c>
      <c r="D2863" s="85">
        <f>'EMFAC2017EI-2011Class'!F6444</f>
        <v>0</v>
      </c>
      <c r="E2863" s="87" t="str">
        <f t="shared" si="91"/>
        <v>T6 SBUS-0</v>
      </c>
      <c r="F2863" s="88">
        <f>VLOOKUP(E2863,HD_Odo!$C$2:$D$1381,2,FALSE)</f>
        <v>20214.53</v>
      </c>
      <c r="G2863" s="92" t="str">
        <f>'EMFAC2017EI-2011Class'!H6444</f>
        <v>2025-T6 SBUS-0</v>
      </c>
      <c r="H2863" s="77">
        <f t="shared" si="90"/>
        <v>0.9483121724597019</v>
      </c>
      <c r="J2863" s="13"/>
      <c r="N2863" s="37"/>
      <c r="O2863" s="36"/>
    </row>
    <row r="2864" spans="1:15" ht="13.7" customHeight="1" x14ac:dyDescent="0.25">
      <c r="A2864" s="85">
        <f>'EMFAC2017EI-2011Class'!B6445</f>
        <v>2025</v>
      </c>
      <c r="B2864" s="86" t="str">
        <f>'EMFAC2017EI-2011Class'!C6445</f>
        <v>T6 SBUS</v>
      </c>
      <c r="C2864" s="85">
        <f>'EMFAC2017EI-2011Class'!D6445</f>
        <v>2024</v>
      </c>
      <c r="D2864" s="85">
        <f>'EMFAC2017EI-2011Class'!F6445</f>
        <v>1</v>
      </c>
      <c r="E2864" s="87" t="str">
        <f t="shared" si="91"/>
        <v>T6 SBUS-1</v>
      </c>
      <c r="F2864" s="88">
        <f>VLOOKUP(E2864,HD_Odo!$C$2:$D$1381,2,FALSE)</f>
        <v>34344.230000000003</v>
      </c>
      <c r="G2864" s="92" t="str">
        <f>'EMFAC2017EI-2011Class'!H6445</f>
        <v>2025-T6 SBUS-1</v>
      </c>
      <c r="H2864" s="77">
        <f t="shared" si="90"/>
        <v>0.91958311656785918</v>
      </c>
      <c r="J2864" s="13"/>
      <c r="N2864" s="37"/>
      <c r="O2864" s="36"/>
    </row>
    <row r="2865" spans="1:15" ht="13.7" customHeight="1" x14ac:dyDescent="0.25">
      <c r="A2865" s="85">
        <f>'EMFAC2017EI-2011Class'!B6446</f>
        <v>2025</v>
      </c>
      <c r="B2865" s="86" t="str">
        <f>'EMFAC2017EI-2011Class'!C6446</f>
        <v>T6 SBUS</v>
      </c>
      <c r="C2865" s="85">
        <f>'EMFAC2017EI-2011Class'!D6446</f>
        <v>2023</v>
      </c>
      <c r="D2865" s="85">
        <f>'EMFAC2017EI-2011Class'!F6446</f>
        <v>2</v>
      </c>
      <c r="E2865" s="87" t="str">
        <f t="shared" si="91"/>
        <v>T6 SBUS-2</v>
      </c>
      <c r="F2865" s="88">
        <f>VLOOKUP(E2865,HD_Odo!$C$2:$D$1381,2,FALSE)</f>
        <v>48334.54</v>
      </c>
      <c r="G2865" s="92" t="str">
        <f>'EMFAC2017EI-2011Class'!H6446</f>
        <v>2025-T6 SBUS-2</v>
      </c>
      <c r="H2865" s="77">
        <f t="shared" si="90"/>
        <v>0.89554051849817329</v>
      </c>
      <c r="J2865" s="13"/>
      <c r="N2865" s="37"/>
      <c r="O2865" s="36"/>
    </row>
    <row r="2866" spans="1:15" ht="13.7" customHeight="1" x14ac:dyDescent="0.25">
      <c r="A2866" s="85">
        <f>'EMFAC2017EI-2011Class'!B6447</f>
        <v>2025</v>
      </c>
      <c r="B2866" s="86" t="str">
        <f>'EMFAC2017EI-2011Class'!C6447</f>
        <v>T6 SBUS</v>
      </c>
      <c r="C2866" s="85">
        <f>'EMFAC2017EI-2011Class'!D6447</f>
        <v>2022</v>
      </c>
      <c r="D2866" s="85">
        <f>'EMFAC2017EI-2011Class'!F6447</f>
        <v>3</v>
      </c>
      <c r="E2866" s="87" t="str">
        <f t="shared" si="91"/>
        <v>T6 SBUS-3</v>
      </c>
      <c r="F2866" s="88">
        <f>VLOOKUP(E2866,HD_Odo!$C$2:$D$1381,2,FALSE)</f>
        <v>62185.47</v>
      </c>
      <c r="G2866" s="92" t="str">
        <f>'EMFAC2017EI-2011Class'!H6447</f>
        <v>2025-T6 SBUS-3</v>
      </c>
      <c r="H2866" s="77">
        <f t="shared" si="90"/>
        <v>0.87512692714661156</v>
      </c>
      <c r="J2866" s="13"/>
      <c r="N2866" s="37"/>
      <c r="O2866" s="36"/>
    </row>
    <row r="2867" spans="1:15" ht="13.7" customHeight="1" x14ac:dyDescent="0.25">
      <c r="A2867" s="85">
        <f>'EMFAC2017EI-2011Class'!B6448</f>
        <v>2025</v>
      </c>
      <c r="B2867" s="86" t="str">
        <f>'EMFAC2017EI-2011Class'!C6448</f>
        <v>T6 SBUS</v>
      </c>
      <c r="C2867" s="85">
        <f>'EMFAC2017EI-2011Class'!D6448</f>
        <v>2021</v>
      </c>
      <c r="D2867" s="85">
        <f>'EMFAC2017EI-2011Class'!F6448</f>
        <v>4</v>
      </c>
      <c r="E2867" s="87" t="str">
        <f t="shared" si="91"/>
        <v>T6 SBUS-4</v>
      </c>
      <c r="F2867" s="88">
        <f>VLOOKUP(E2867,HD_Odo!$C$2:$D$1381,2,FALSE)</f>
        <v>75897.009999999995</v>
      </c>
      <c r="G2867" s="92" t="str">
        <f>'EMFAC2017EI-2011Class'!H6448</f>
        <v>2025-T6 SBUS-4</v>
      </c>
      <c r="H2867" s="77">
        <f t="shared" si="90"/>
        <v>0.85758084405635815</v>
      </c>
      <c r="J2867" s="13"/>
      <c r="N2867" s="37"/>
      <c r="O2867" s="36"/>
    </row>
    <row r="2868" spans="1:15" ht="13.7" customHeight="1" x14ac:dyDescent="0.25">
      <c r="A2868" s="85">
        <f>'EMFAC2017EI-2011Class'!B6449</f>
        <v>2025</v>
      </c>
      <c r="B2868" s="86" t="str">
        <f>'EMFAC2017EI-2011Class'!C6449</f>
        <v>T6 SBUS</v>
      </c>
      <c r="C2868" s="85">
        <f>'EMFAC2017EI-2011Class'!D6449</f>
        <v>2020</v>
      </c>
      <c r="D2868" s="85">
        <f>'EMFAC2017EI-2011Class'!F6449</f>
        <v>5</v>
      </c>
      <c r="E2868" s="87" t="str">
        <f t="shared" si="91"/>
        <v>T6 SBUS-5</v>
      </c>
      <c r="F2868" s="88">
        <f>VLOOKUP(E2868,HD_Odo!$C$2:$D$1381,2,FALSE)</f>
        <v>89469.18</v>
      </c>
      <c r="G2868" s="92" t="str">
        <f>'EMFAC2017EI-2011Class'!H6449</f>
        <v>2025-T6 SBUS-5</v>
      </c>
      <c r="H2868" s="77">
        <f t="shared" si="90"/>
        <v>0.8423399065469388</v>
      </c>
      <c r="J2868" s="13"/>
      <c r="N2868" s="37"/>
      <c r="O2868" s="36"/>
    </row>
    <row r="2869" spans="1:15" ht="13.7" customHeight="1" x14ac:dyDescent="0.25">
      <c r="A2869" s="85">
        <f>'EMFAC2017EI-2011Class'!B6450</f>
        <v>2025</v>
      </c>
      <c r="B2869" s="86" t="str">
        <f>'EMFAC2017EI-2011Class'!C6450</f>
        <v>T6 SBUS</v>
      </c>
      <c r="C2869" s="85">
        <f>'EMFAC2017EI-2011Class'!D6450</f>
        <v>2019</v>
      </c>
      <c r="D2869" s="85">
        <f>'EMFAC2017EI-2011Class'!F6450</f>
        <v>6</v>
      </c>
      <c r="E2869" s="87" t="str">
        <f t="shared" si="91"/>
        <v>T6 SBUS-6</v>
      </c>
      <c r="F2869" s="88">
        <f>VLOOKUP(E2869,HD_Odo!$C$2:$D$1381,2,FALSE)</f>
        <v>102901.97</v>
      </c>
      <c r="G2869" s="92" t="str">
        <f>'EMFAC2017EI-2011Class'!H6450</f>
        <v>2025-T6 SBUS-6</v>
      </c>
      <c r="H2869" s="77">
        <f t="shared" si="90"/>
        <v>0.82897984419874926</v>
      </c>
      <c r="J2869" s="13"/>
      <c r="N2869" s="37"/>
      <c r="O2869" s="36"/>
    </row>
    <row r="2870" spans="1:15" ht="13.7" customHeight="1" x14ac:dyDescent="0.25">
      <c r="A2870" s="85">
        <f>'EMFAC2017EI-2011Class'!B6451</f>
        <v>2025</v>
      </c>
      <c r="B2870" s="86" t="str">
        <f>'EMFAC2017EI-2011Class'!C6451</f>
        <v>T6 SBUS</v>
      </c>
      <c r="C2870" s="85">
        <f>'EMFAC2017EI-2011Class'!D6451</f>
        <v>2018</v>
      </c>
      <c r="D2870" s="85">
        <f>'EMFAC2017EI-2011Class'!F6451</f>
        <v>7</v>
      </c>
      <c r="E2870" s="87" t="str">
        <f t="shared" si="91"/>
        <v>T6 SBUS-7</v>
      </c>
      <c r="F2870" s="88">
        <f>VLOOKUP(E2870,HD_Odo!$C$2:$D$1381,2,FALSE)</f>
        <v>116195.37</v>
      </c>
      <c r="G2870" s="92" t="str">
        <f>'EMFAC2017EI-2011Class'!H6451</f>
        <v>2025-T6 SBUS-7</v>
      </c>
      <c r="H2870" s="77">
        <f t="shared" ref="H2870:H2922" si="92">IF(C2870&lt;1994,1,IF(C2870&lt;2004,($AG$3+$AH$3*(F2870/10000))/($E$3+$F$3*(F2870/10000)),IF(C2870&lt;2008,($AG$4+$AH$4*(F2870/10000))/($E$4+$F$4*(F2870/10000)),IF(C2870&lt;2011,($AG$5+$AH$5*(F2870/10000))/($E$5+$F$5*(F2870/10000)),IF(C2870&lt;2014,($AG$6+$AH$6*(F2870/10000))/($E$6+$F$6*(F2870/10000)),($AG$7+$AH$7*(F2870/10000))/($E$7+$F$7*(F2870/10000)))))))</f>
        <v>0.81717452026926662</v>
      </c>
      <c r="J2870" s="13"/>
      <c r="N2870" s="37"/>
      <c r="O2870" s="36"/>
    </row>
    <row r="2871" spans="1:15" ht="13.7" customHeight="1" x14ac:dyDescent="0.25">
      <c r="A2871" s="85">
        <f>'EMFAC2017EI-2011Class'!B6452</f>
        <v>2025</v>
      </c>
      <c r="B2871" s="86" t="str">
        <f>'EMFAC2017EI-2011Class'!C6452</f>
        <v>T6 SBUS</v>
      </c>
      <c r="C2871" s="85">
        <f>'EMFAC2017EI-2011Class'!D6452</f>
        <v>2017</v>
      </c>
      <c r="D2871" s="85">
        <f>'EMFAC2017EI-2011Class'!F6452</f>
        <v>8</v>
      </c>
      <c r="E2871" s="87" t="str">
        <f t="shared" si="91"/>
        <v>T6 SBUS-8</v>
      </c>
      <c r="F2871" s="88">
        <f>VLOOKUP(E2871,HD_Odo!$C$2:$D$1381,2,FALSE)</f>
        <v>129349.39</v>
      </c>
      <c r="G2871" s="92" t="str">
        <f>'EMFAC2017EI-2011Class'!H6452</f>
        <v>2025-T6 SBUS-8</v>
      </c>
      <c r="H2871" s="77">
        <f t="shared" si="92"/>
        <v>0.80666909536156772</v>
      </c>
      <c r="J2871" s="13"/>
      <c r="N2871" s="37"/>
      <c r="O2871" s="36"/>
    </row>
    <row r="2872" spans="1:15" ht="13.7" customHeight="1" x14ac:dyDescent="0.25">
      <c r="A2872" s="85">
        <f>'EMFAC2017EI-2011Class'!B6453</f>
        <v>2025</v>
      </c>
      <c r="B2872" s="86" t="str">
        <f>'EMFAC2017EI-2011Class'!C6453</f>
        <v>T6 SBUS</v>
      </c>
      <c r="C2872" s="85">
        <f>'EMFAC2017EI-2011Class'!D6453</f>
        <v>2016</v>
      </c>
      <c r="D2872" s="85">
        <f>'EMFAC2017EI-2011Class'!F6453</f>
        <v>9</v>
      </c>
      <c r="E2872" s="87" t="str">
        <f t="shared" si="91"/>
        <v>T6 SBUS-9</v>
      </c>
      <c r="F2872" s="88">
        <f>VLOOKUP(E2872,HD_Odo!$C$2:$D$1381,2,FALSE)</f>
        <v>142364.03</v>
      </c>
      <c r="G2872" s="92" t="str">
        <f>'EMFAC2017EI-2011Class'!H6453</f>
        <v>2025-T6 SBUS-9</v>
      </c>
      <c r="H2872" s="77">
        <f t="shared" si="92"/>
        <v>0.79726157468364922</v>
      </c>
      <c r="J2872" s="13"/>
      <c r="N2872" s="37"/>
      <c r="O2872" s="36"/>
    </row>
    <row r="2873" spans="1:15" ht="13.7" customHeight="1" x14ac:dyDescent="0.25">
      <c r="A2873" s="85">
        <f>'EMFAC2017EI-2011Class'!B6454</f>
        <v>2025</v>
      </c>
      <c r="B2873" s="86" t="str">
        <f>'EMFAC2017EI-2011Class'!C6454</f>
        <v>T6 SBUS</v>
      </c>
      <c r="C2873" s="85">
        <f>'EMFAC2017EI-2011Class'!D6454</f>
        <v>2015</v>
      </c>
      <c r="D2873" s="85">
        <f>'EMFAC2017EI-2011Class'!F6454</f>
        <v>10</v>
      </c>
      <c r="E2873" s="87" t="str">
        <f t="shared" si="91"/>
        <v>T6 SBUS-10</v>
      </c>
      <c r="F2873" s="88">
        <f>VLOOKUP(E2873,HD_Odo!$C$2:$D$1381,2,FALSE)</f>
        <v>155239.29</v>
      </c>
      <c r="G2873" s="92" t="str">
        <f>'EMFAC2017EI-2011Class'!H6454</f>
        <v>2025-T6 SBUS-10</v>
      </c>
      <c r="H2873" s="77">
        <f t="shared" si="92"/>
        <v>0.78878978018455481</v>
      </c>
      <c r="J2873" s="13"/>
      <c r="N2873" s="37"/>
      <c r="O2873" s="36"/>
    </row>
    <row r="2874" spans="1:15" ht="13.7" customHeight="1" x14ac:dyDescent="0.25">
      <c r="A2874" s="85">
        <f>'EMFAC2017EI-2011Class'!B6455</f>
        <v>2025</v>
      </c>
      <c r="B2874" s="86" t="str">
        <f>'EMFAC2017EI-2011Class'!C6455</f>
        <v>T6 SBUS</v>
      </c>
      <c r="C2874" s="85">
        <f>'EMFAC2017EI-2011Class'!D6455</f>
        <v>2014</v>
      </c>
      <c r="D2874" s="85">
        <f>'EMFAC2017EI-2011Class'!F6455</f>
        <v>11</v>
      </c>
      <c r="E2874" s="87" t="str">
        <f t="shared" si="91"/>
        <v>T6 SBUS-11</v>
      </c>
      <c r="F2874" s="88">
        <f>VLOOKUP(E2874,HD_Odo!$C$2:$D$1381,2,FALSE)</f>
        <v>167975.17</v>
      </c>
      <c r="G2874" s="92" t="str">
        <f>'EMFAC2017EI-2011Class'!H6455</f>
        <v>2025-T6 SBUS-11</v>
      </c>
      <c r="H2874" s="77">
        <f t="shared" si="92"/>
        <v>0.78112200117827235</v>
      </c>
      <c r="J2874" s="13"/>
      <c r="N2874" s="37"/>
      <c r="O2874" s="36"/>
    </row>
    <row r="2875" spans="1:15" ht="13.7" customHeight="1" x14ac:dyDescent="0.25">
      <c r="A2875" s="85">
        <f>'EMFAC2017EI-2011Class'!B6456</f>
        <v>2025</v>
      </c>
      <c r="B2875" s="86" t="str">
        <f>'EMFAC2017EI-2011Class'!C6456</f>
        <v>T6 SBUS</v>
      </c>
      <c r="C2875" s="85">
        <f>'EMFAC2017EI-2011Class'!D6456</f>
        <v>2013</v>
      </c>
      <c r="D2875" s="85">
        <f>'EMFAC2017EI-2011Class'!F6456</f>
        <v>12</v>
      </c>
      <c r="E2875" s="87" t="str">
        <f t="shared" si="91"/>
        <v>T6 SBUS-12</v>
      </c>
      <c r="F2875" s="88">
        <f>VLOOKUP(E2875,HD_Odo!$C$2:$D$1381,2,FALSE)</f>
        <v>180571.66</v>
      </c>
      <c r="G2875" s="92" t="str">
        <f>'EMFAC2017EI-2011Class'!H6456</f>
        <v>2025-T6 SBUS-12</v>
      </c>
      <c r="H2875" s="77">
        <f t="shared" si="92"/>
        <v>0.73713451941192643</v>
      </c>
      <c r="J2875" s="13"/>
      <c r="N2875" s="37"/>
      <c r="O2875" s="36"/>
    </row>
    <row r="2876" spans="1:15" ht="13.7" customHeight="1" x14ac:dyDescent="0.25">
      <c r="A2876" s="85">
        <f>'EMFAC2017EI-2011Class'!B6457</f>
        <v>2025</v>
      </c>
      <c r="B2876" s="86" t="str">
        <f>'EMFAC2017EI-2011Class'!C6457</f>
        <v>T6 SBUS</v>
      </c>
      <c r="C2876" s="85">
        <f>'EMFAC2017EI-2011Class'!D6457</f>
        <v>2012</v>
      </c>
      <c r="D2876" s="85">
        <f>'EMFAC2017EI-2011Class'!F6457</f>
        <v>13</v>
      </c>
      <c r="E2876" s="87" t="str">
        <f t="shared" si="91"/>
        <v>T6 SBUS-13</v>
      </c>
      <c r="F2876" s="88">
        <f>VLOOKUP(E2876,HD_Odo!$C$2:$D$1381,2,FALSE)</f>
        <v>193028.77</v>
      </c>
      <c r="G2876" s="92" t="str">
        <f>'EMFAC2017EI-2011Class'!H6457</f>
        <v>2025-T6 SBUS-13</v>
      </c>
      <c r="H2876" s="77">
        <f t="shared" si="92"/>
        <v>0.73152932974219775</v>
      </c>
      <c r="J2876" s="13"/>
      <c r="N2876" s="37"/>
      <c r="O2876" s="36"/>
    </row>
    <row r="2877" spans="1:15" ht="13.7" customHeight="1" x14ac:dyDescent="0.25">
      <c r="A2877" s="85">
        <f>'EMFAC2017EI-2011Class'!B6458</f>
        <v>2025</v>
      </c>
      <c r="B2877" s="86" t="str">
        <f>'EMFAC2017EI-2011Class'!C6458</f>
        <v>T6 SBUS</v>
      </c>
      <c r="C2877" s="85">
        <f>'EMFAC2017EI-2011Class'!D6458</f>
        <v>2011</v>
      </c>
      <c r="D2877" s="85">
        <f>'EMFAC2017EI-2011Class'!F6458</f>
        <v>14</v>
      </c>
      <c r="E2877" s="87" t="str">
        <f t="shared" si="91"/>
        <v>T6 SBUS-14</v>
      </c>
      <c r="F2877" s="88">
        <f>VLOOKUP(E2877,HD_Odo!$C$2:$D$1381,2,FALSE)</f>
        <v>205346.5</v>
      </c>
      <c r="G2877" s="92" t="str">
        <f>'EMFAC2017EI-2011Class'!H6458</f>
        <v>2025-T6 SBUS-14</v>
      </c>
      <c r="H2877" s="77">
        <f t="shared" si="92"/>
        <v>0.72645758844934405</v>
      </c>
      <c r="J2877" s="13"/>
      <c r="N2877" s="37"/>
      <c r="O2877" s="36"/>
    </row>
    <row r="2878" spans="1:15" ht="13.7" customHeight="1" x14ac:dyDescent="0.25">
      <c r="A2878" s="85">
        <f>'EMFAC2017EI-2011Class'!B6459</f>
        <v>2025</v>
      </c>
      <c r="B2878" s="86" t="str">
        <f>'EMFAC2017EI-2011Class'!C6459</f>
        <v>T6 SBUS</v>
      </c>
      <c r="C2878" s="85">
        <f>'EMFAC2017EI-2011Class'!D6459</f>
        <v>2010</v>
      </c>
      <c r="D2878" s="85">
        <f>'EMFAC2017EI-2011Class'!F6459</f>
        <v>15</v>
      </c>
      <c r="E2878" s="87" t="str">
        <f t="shared" si="91"/>
        <v>T6 SBUS-15</v>
      </c>
      <c r="F2878" s="88">
        <f>VLOOKUP(E2878,HD_Odo!$C$2:$D$1381,2,FALSE)</f>
        <v>217524.85</v>
      </c>
      <c r="G2878" s="92" t="str">
        <f>'EMFAC2017EI-2011Class'!H6459</f>
        <v>2025-T6 SBUS-15</v>
      </c>
      <c r="H2878" s="77">
        <f t="shared" si="92"/>
        <v>0.77523939515703377</v>
      </c>
      <c r="J2878" s="13"/>
      <c r="N2878" s="37"/>
      <c r="O2878" s="36"/>
    </row>
    <row r="2879" spans="1:15" ht="13.7" customHeight="1" x14ac:dyDescent="0.25">
      <c r="A2879" s="85">
        <f>'EMFAC2017EI-2011Class'!B6460</f>
        <v>2025</v>
      </c>
      <c r="B2879" s="86" t="str">
        <f>'EMFAC2017EI-2011Class'!C6460</f>
        <v>T6 SBUS</v>
      </c>
      <c r="C2879" s="85">
        <f>'EMFAC2017EI-2011Class'!D6460</f>
        <v>2009</v>
      </c>
      <c r="D2879" s="85">
        <f>'EMFAC2017EI-2011Class'!F6460</f>
        <v>16</v>
      </c>
      <c r="E2879" s="87" t="str">
        <f t="shared" si="91"/>
        <v>T6 SBUS-16</v>
      </c>
      <c r="F2879" s="88">
        <f>VLOOKUP(E2879,HD_Odo!$C$2:$D$1381,2,FALSE)</f>
        <v>229563.82</v>
      </c>
      <c r="G2879" s="92" t="str">
        <f>'EMFAC2017EI-2011Class'!H6460</f>
        <v>2025-T6 SBUS-16</v>
      </c>
      <c r="H2879" s="77">
        <f t="shared" si="92"/>
        <v>0.76966232891052611</v>
      </c>
      <c r="J2879" s="13"/>
      <c r="N2879" s="37"/>
      <c r="O2879" s="36"/>
    </row>
    <row r="2880" spans="1:15" ht="13.7" customHeight="1" x14ac:dyDescent="0.25">
      <c r="A2880" s="85">
        <f>'EMFAC2017EI-2011Class'!B6461</f>
        <v>2025</v>
      </c>
      <c r="B2880" s="86" t="str">
        <f>'EMFAC2017EI-2011Class'!C6461</f>
        <v>T6 SBUS</v>
      </c>
      <c r="C2880" s="85">
        <f>'EMFAC2017EI-2011Class'!D6461</f>
        <v>2008</v>
      </c>
      <c r="D2880" s="85">
        <f>'EMFAC2017EI-2011Class'!F6461</f>
        <v>17</v>
      </c>
      <c r="E2880" s="87" t="str">
        <f t="shared" si="91"/>
        <v>T6 SBUS-17</v>
      </c>
      <c r="F2880" s="88">
        <f>VLOOKUP(E2880,HD_Odo!$C$2:$D$1381,2,FALSE)</f>
        <v>241463.4</v>
      </c>
      <c r="G2880" s="92" t="str">
        <f>'EMFAC2017EI-2011Class'!H6461</f>
        <v>2025-T6 SBUS-17</v>
      </c>
      <c r="H2880" s="77">
        <f t="shared" si="92"/>
        <v>0.764458133560319</v>
      </c>
      <c r="J2880" s="13"/>
      <c r="N2880" s="37"/>
      <c r="O2880" s="36"/>
    </row>
    <row r="2881" spans="1:15" ht="13.7" customHeight="1" x14ac:dyDescent="0.25">
      <c r="A2881" s="85">
        <f>'EMFAC2017EI-2011Class'!B6462</f>
        <v>2025</v>
      </c>
      <c r="B2881" s="86" t="str">
        <f>'EMFAC2017EI-2011Class'!C6462</f>
        <v>T6 SBUS</v>
      </c>
      <c r="C2881" s="85">
        <f>'EMFAC2017EI-2011Class'!D6462</f>
        <v>2007</v>
      </c>
      <c r="D2881" s="85">
        <f>'EMFAC2017EI-2011Class'!F6462</f>
        <v>18</v>
      </c>
      <c r="E2881" s="87" t="str">
        <f t="shared" si="91"/>
        <v>T6 SBUS-18</v>
      </c>
      <c r="F2881" s="88">
        <f>VLOOKUP(E2881,HD_Odo!$C$2:$D$1381,2,FALSE)</f>
        <v>253223.6</v>
      </c>
      <c r="G2881" s="92" t="str">
        <f>'EMFAC2017EI-2011Class'!H6462</f>
        <v>2025-T6 SBUS-18</v>
      </c>
      <c r="H2881" s="77">
        <f t="shared" si="92"/>
        <v>0.86311948439530917</v>
      </c>
      <c r="J2881" s="13"/>
      <c r="N2881" s="37"/>
      <c r="O2881" s="36"/>
    </row>
    <row r="2882" spans="1:15" ht="13.7" customHeight="1" x14ac:dyDescent="0.25">
      <c r="A2882" s="85">
        <f>'EMFAC2017EI-2011Class'!B6463</f>
        <v>2025</v>
      </c>
      <c r="B2882" s="86" t="str">
        <f>'EMFAC2017EI-2011Class'!C6463</f>
        <v>T6 SBUS</v>
      </c>
      <c r="C2882" s="85">
        <f>'EMFAC2017EI-2011Class'!D6463</f>
        <v>2006</v>
      </c>
      <c r="D2882" s="85">
        <f>'EMFAC2017EI-2011Class'!F6463</f>
        <v>19</v>
      </c>
      <c r="E2882" s="87" t="str">
        <f t="shared" si="91"/>
        <v>T6 SBUS-19</v>
      </c>
      <c r="F2882" s="88">
        <f>VLOOKUP(E2882,HD_Odo!$C$2:$D$1381,2,FALSE)</f>
        <v>264844.42</v>
      </c>
      <c r="G2882" s="92" t="str">
        <f>'EMFAC2017EI-2011Class'!H6463</f>
        <v>2025-T6 SBUS-19</v>
      </c>
      <c r="H2882" s="77">
        <f t="shared" si="92"/>
        <v>0.86000513183157756</v>
      </c>
      <c r="J2882" s="13"/>
      <c r="N2882" s="37"/>
      <c r="O2882" s="36"/>
    </row>
    <row r="2883" spans="1:15" ht="13.7" customHeight="1" x14ac:dyDescent="0.25">
      <c r="A2883" s="85">
        <f>'EMFAC2017EI-2011Class'!B6464</f>
        <v>2025</v>
      </c>
      <c r="B2883" s="86" t="str">
        <f>'EMFAC2017EI-2011Class'!C6464</f>
        <v>T6 SBUS</v>
      </c>
      <c r="C2883" s="85">
        <f>'EMFAC2017EI-2011Class'!D6464</f>
        <v>2005</v>
      </c>
      <c r="D2883" s="85">
        <f>'EMFAC2017EI-2011Class'!F6464</f>
        <v>20</v>
      </c>
      <c r="E2883" s="87" t="str">
        <f t="shared" si="91"/>
        <v>T6 SBUS-20</v>
      </c>
      <c r="F2883" s="88">
        <f>VLOOKUP(E2883,HD_Odo!$C$2:$D$1381,2,FALSE)</f>
        <v>276325.86</v>
      </c>
      <c r="G2883" s="92" t="str">
        <f>'EMFAC2017EI-2011Class'!H6464</f>
        <v>2025-T6 SBUS-20</v>
      </c>
      <c r="H2883" s="77">
        <f t="shared" si="92"/>
        <v>0.85706057176038108</v>
      </c>
      <c r="J2883" s="13"/>
      <c r="N2883" s="37"/>
      <c r="O2883" s="36"/>
    </row>
    <row r="2884" spans="1:15" ht="13.7" customHeight="1" x14ac:dyDescent="0.25">
      <c r="A2884" s="85">
        <f>'EMFAC2017EI-2011Class'!B6465</f>
        <v>2025</v>
      </c>
      <c r="B2884" s="86" t="str">
        <f>'EMFAC2017EI-2011Class'!C6465</f>
        <v>T6 SBUS</v>
      </c>
      <c r="C2884" s="85">
        <f>'EMFAC2017EI-2011Class'!D6465</f>
        <v>2004</v>
      </c>
      <c r="D2884" s="85">
        <f>'EMFAC2017EI-2011Class'!F6465</f>
        <v>21</v>
      </c>
      <c r="E2884" s="87" t="str">
        <f t="shared" si="91"/>
        <v>T6 SBUS-21</v>
      </c>
      <c r="F2884" s="88">
        <f>VLOOKUP(E2884,HD_Odo!$C$2:$D$1381,2,FALSE)</f>
        <v>287667.92</v>
      </c>
      <c r="G2884" s="92" t="str">
        <f>'EMFAC2017EI-2011Class'!H6465</f>
        <v>2025-T6 SBUS-21</v>
      </c>
      <c r="H2884" s="77">
        <f t="shared" si="92"/>
        <v>0.8542728871512707</v>
      </c>
      <c r="J2884" s="13"/>
      <c r="N2884" s="37"/>
      <c r="O2884" s="36"/>
    </row>
    <row r="2885" spans="1:15" ht="13.7" customHeight="1" x14ac:dyDescent="0.25">
      <c r="A2885" s="85">
        <f>'EMFAC2017EI-2011Class'!B6466</f>
        <v>2025</v>
      </c>
      <c r="B2885" s="86" t="str">
        <f>'EMFAC2017EI-2011Class'!C6466</f>
        <v>T6 SBUS</v>
      </c>
      <c r="C2885" s="85">
        <f>'EMFAC2017EI-2011Class'!D6466</f>
        <v>2003</v>
      </c>
      <c r="D2885" s="85">
        <f>'EMFAC2017EI-2011Class'!F6466</f>
        <v>22</v>
      </c>
      <c r="E2885" s="87" t="str">
        <f t="shared" si="91"/>
        <v>T6 SBUS-22</v>
      </c>
      <c r="F2885" s="88">
        <f>VLOOKUP(E2885,HD_Odo!$C$2:$D$1381,2,FALSE)</f>
        <v>298870.59000000003</v>
      </c>
      <c r="G2885" s="92" t="str">
        <f>'EMFAC2017EI-2011Class'!H6466</f>
        <v>2025-T6 SBUS-22</v>
      </c>
      <c r="H2885" s="77">
        <f t="shared" si="92"/>
        <v>0.90722069308861331</v>
      </c>
      <c r="J2885" s="13"/>
      <c r="N2885" s="37"/>
      <c r="O2885" s="36"/>
    </row>
    <row r="2886" spans="1:15" ht="13.7" customHeight="1" x14ac:dyDescent="0.25">
      <c r="A2886" s="85">
        <f>'EMFAC2017EI-2011Class'!B6467</f>
        <v>2025</v>
      </c>
      <c r="B2886" s="86" t="str">
        <f>'EMFAC2017EI-2011Class'!C6467</f>
        <v>T6 SBUS</v>
      </c>
      <c r="C2886" s="85">
        <f>'EMFAC2017EI-2011Class'!D6467</f>
        <v>2002</v>
      </c>
      <c r="D2886" s="85">
        <f>'EMFAC2017EI-2011Class'!F6467</f>
        <v>23</v>
      </c>
      <c r="E2886" s="87" t="str">
        <f t="shared" si="91"/>
        <v>T6 SBUS-23</v>
      </c>
      <c r="F2886" s="88">
        <f>VLOOKUP(E2886,HD_Odo!$C$2:$D$1381,2,FALSE)</f>
        <v>309933.88</v>
      </c>
      <c r="G2886" s="92" t="str">
        <f>'EMFAC2017EI-2011Class'!H6467</f>
        <v>2025-T6 SBUS-23</v>
      </c>
      <c r="H2886" s="77">
        <f t="shared" si="92"/>
        <v>0.90576154808024334</v>
      </c>
      <c r="J2886" s="13"/>
      <c r="N2886" s="37"/>
      <c r="O2886" s="36"/>
    </row>
    <row r="2887" spans="1:15" ht="13.7" customHeight="1" x14ac:dyDescent="0.25">
      <c r="A2887" s="85">
        <f>'EMFAC2017EI-2011Class'!B6468</f>
        <v>2025</v>
      </c>
      <c r="B2887" s="86" t="str">
        <f>'EMFAC2017EI-2011Class'!C6468</f>
        <v>T6 SBUS</v>
      </c>
      <c r="C2887" s="85">
        <f>'EMFAC2017EI-2011Class'!D6468</f>
        <v>2001</v>
      </c>
      <c r="D2887" s="85">
        <f>'EMFAC2017EI-2011Class'!F6468</f>
        <v>24</v>
      </c>
      <c r="E2887" s="87" t="str">
        <f t="shared" si="91"/>
        <v>T6 SBUS-24</v>
      </c>
      <c r="F2887" s="88">
        <f>VLOOKUP(E2887,HD_Odo!$C$2:$D$1381,2,FALSE)</f>
        <v>320857.78999999998</v>
      </c>
      <c r="G2887" s="92" t="str">
        <f>'EMFAC2017EI-2011Class'!H6468</f>
        <v>2025-T6 SBUS-24</v>
      </c>
      <c r="H2887" s="77">
        <f t="shared" si="92"/>
        <v>0.90437840301254324</v>
      </c>
      <c r="J2887" s="13"/>
      <c r="N2887" s="37"/>
      <c r="O2887" s="36"/>
    </row>
    <row r="2888" spans="1:15" ht="13.7" customHeight="1" x14ac:dyDescent="0.25">
      <c r="A2888" s="85">
        <f>'EMFAC2017EI-2011Class'!B6469</f>
        <v>2025</v>
      </c>
      <c r="B2888" s="86" t="str">
        <f>'EMFAC2017EI-2011Class'!C6469</f>
        <v>T6 SBUS</v>
      </c>
      <c r="C2888" s="85">
        <f>'EMFAC2017EI-2011Class'!D6469</f>
        <v>2000</v>
      </c>
      <c r="D2888" s="85">
        <f>'EMFAC2017EI-2011Class'!F6469</f>
        <v>25</v>
      </c>
      <c r="E2888" s="87" t="str">
        <f t="shared" si="91"/>
        <v>T6 SBUS-25</v>
      </c>
      <c r="F2888" s="88">
        <f>VLOOKUP(E2888,HD_Odo!$C$2:$D$1381,2,FALSE)</f>
        <v>331642.32</v>
      </c>
      <c r="G2888" s="92" t="str">
        <f>'EMFAC2017EI-2011Class'!H6469</f>
        <v>2025-T6 SBUS-25</v>
      </c>
      <c r="H2888" s="77">
        <f t="shared" si="92"/>
        <v>0.90306578332958842</v>
      </c>
      <c r="J2888" s="13"/>
      <c r="N2888" s="37"/>
      <c r="O2888" s="36"/>
    </row>
    <row r="2889" spans="1:15" ht="13.7" customHeight="1" x14ac:dyDescent="0.25">
      <c r="A2889" s="85">
        <f>'EMFAC2017EI-2011Class'!B6470</f>
        <v>2025</v>
      </c>
      <c r="B2889" s="86" t="str">
        <f>'EMFAC2017EI-2011Class'!C6470</f>
        <v>T6 SBUS</v>
      </c>
      <c r="C2889" s="85">
        <f>'EMFAC2017EI-2011Class'!D6470</f>
        <v>1999</v>
      </c>
      <c r="D2889" s="85">
        <f>'EMFAC2017EI-2011Class'!F6470</f>
        <v>26</v>
      </c>
      <c r="E2889" s="87" t="str">
        <f t="shared" si="91"/>
        <v>T6 SBUS-26</v>
      </c>
      <c r="F2889" s="88">
        <f>VLOOKUP(E2889,HD_Odo!$C$2:$D$1381,2,FALSE)</f>
        <v>342287.47</v>
      </c>
      <c r="G2889" s="92" t="str">
        <f>'EMFAC2017EI-2011Class'!H6470</f>
        <v>2025-T6 SBUS-26</v>
      </c>
      <c r="H2889" s="77">
        <f t="shared" si="92"/>
        <v>0.90181873381594035</v>
      </c>
      <c r="J2889" s="13"/>
      <c r="N2889" s="37"/>
      <c r="O2889" s="36"/>
    </row>
    <row r="2890" spans="1:15" ht="13.7" customHeight="1" x14ac:dyDescent="0.25">
      <c r="A2890" s="85">
        <f>'EMFAC2017EI-2011Class'!B6471</f>
        <v>2025</v>
      </c>
      <c r="B2890" s="86" t="str">
        <f>'EMFAC2017EI-2011Class'!C6471</f>
        <v>T6 SBUS</v>
      </c>
      <c r="C2890" s="85">
        <f>'EMFAC2017EI-2011Class'!D6471</f>
        <v>1998</v>
      </c>
      <c r="D2890" s="85">
        <f>'EMFAC2017EI-2011Class'!F6471</f>
        <v>27</v>
      </c>
      <c r="E2890" s="87" t="str">
        <f t="shared" si="91"/>
        <v>T6 SBUS-27</v>
      </c>
      <c r="F2890" s="88">
        <f>VLOOKUP(E2890,HD_Odo!$C$2:$D$1381,2,FALSE)</f>
        <v>352793.23</v>
      </c>
      <c r="G2890" s="92" t="str">
        <f>'EMFAC2017EI-2011Class'!H6471</f>
        <v>2025-T6 SBUS-27</v>
      </c>
      <c r="H2890" s="77">
        <f t="shared" si="92"/>
        <v>0.90063275969455325</v>
      </c>
      <c r="J2890" s="13"/>
      <c r="N2890" s="37"/>
      <c r="O2890" s="36"/>
    </row>
    <row r="2891" spans="1:15" ht="13.7" customHeight="1" x14ac:dyDescent="0.25">
      <c r="A2891" s="85">
        <f>'EMFAC2017EI-2011Class'!B6472</f>
        <v>2025</v>
      </c>
      <c r="B2891" s="86" t="str">
        <f>'EMFAC2017EI-2011Class'!C6472</f>
        <v>T6 SBUS</v>
      </c>
      <c r="C2891" s="85">
        <f>'EMFAC2017EI-2011Class'!D6472</f>
        <v>1997</v>
      </c>
      <c r="D2891" s="85">
        <f>'EMFAC2017EI-2011Class'!F6472</f>
        <v>28</v>
      </c>
      <c r="E2891" s="87" t="str">
        <f t="shared" ref="E2891:E2922" si="93">CONCATENATE(B2891,"-",D2891)</f>
        <v>T6 SBUS-28</v>
      </c>
      <c r="F2891" s="88">
        <f>VLOOKUP(E2891,HD_Odo!$C$2:$D$1381,2,FALSE)</f>
        <v>363159.61</v>
      </c>
      <c r="G2891" s="92" t="str">
        <f>'EMFAC2017EI-2011Class'!H6472</f>
        <v>2025-T6 SBUS-28</v>
      </c>
      <c r="H2891" s="77">
        <f t="shared" si="92"/>
        <v>0.89950377135133786</v>
      </c>
      <c r="J2891" s="13"/>
      <c r="N2891" s="37"/>
      <c r="O2891" s="36"/>
    </row>
    <row r="2892" spans="1:15" ht="13.7" customHeight="1" x14ac:dyDescent="0.25">
      <c r="A2892" s="85">
        <f>'EMFAC2017EI-2011Class'!B6473</f>
        <v>2025</v>
      </c>
      <c r="B2892" s="86" t="str">
        <f>'EMFAC2017EI-2011Class'!C6473</f>
        <v>T6 SBUS</v>
      </c>
      <c r="C2892" s="85">
        <f>'EMFAC2017EI-2011Class'!D6473</f>
        <v>1996</v>
      </c>
      <c r="D2892" s="85">
        <f>'EMFAC2017EI-2011Class'!F6473</f>
        <v>29</v>
      </c>
      <c r="E2892" s="87" t="str">
        <f t="shared" si="93"/>
        <v>T6 SBUS-29</v>
      </c>
      <c r="F2892" s="88">
        <f>VLOOKUP(E2892,HD_Odo!$C$2:$D$1381,2,FALSE)</f>
        <v>373386.61</v>
      </c>
      <c r="G2892" s="92" t="str">
        <f>'EMFAC2017EI-2011Class'!H6473</f>
        <v>2025-T6 SBUS-29</v>
      </c>
      <c r="H2892" s="77">
        <f t="shared" si="92"/>
        <v>0.89842804282766853</v>
      </c>
      <c r="J2892" s="13"/>
      <c r="N2892" s="37"/>
      <c r="O2892" s="36"/>
    </row>
    <row r="2893" spans="1:15" ht="13.7" customHeight="1" x14ac:dyDescent="0.25">
      <c r="A2893" s="85">
        <f>'EMFAC2017EI-2011Class'!B6474</f>
        <v>2025</v>
      </c>
      <c r="B2893" s="86" t="str">
        <f>'EMFAC2017EI-2011Class'!C6474</f>
        <v>T6 SBUS</v>
      </c>
      <c r="C2893" s="85">
        <f>'EMFAC2017EI-2011Class'!D6474</f>
        <v>1995</v>
      </c>
      <c r="D2893" s="85">
        <f>'EMFAC2017EI-2011Class'!F6474</f>
        <v>30</v>
      </c>
      <c r="E2893" s="87" t="str">
        <f t="shared" si="93"/>
        <v>T6 SBUS-30</v>
      </c>
      <c r="F2893" s="88">
        <f>VLOOKUP(E2893,HD_Odo!$C$2:$D$1381,2,FALSE)</f>
        <v>383474.23</v>
      </c>
      <c r="G2893" s="92" t="str">
        <f>'EMFAC2017EI-2011Class'!H6474</f>
        <v>2025-T6 SBUS-30</v>
      </c>
      <c r="H2893" s="77">
        <f t="shared" si="92"/>
        <v>0.89740217147031909</v>
      </c>
      <c r="J2893" s="13"/>
      <c r="N2893" s="37"/>
      <c r="O2893" s="36"/>
    </row>
    <row r="2894" spans="1:15" ht="13.7" customHeight="1" x14ac:dyDescent="0.25">
      <c r="A2894" s="85">
        <f>'EMFAC2017EI-2011Class'!B6475</f>
        <v>2025</v>
      </c>
      <c r="B2894" s="86" t="str">
        <f>'EMFAC2017EI-2011Class'!C6475</f>
        <v>T6 SBUS</v>
      </c>
      <c r="C2894" s="85">
        <f>'EMFAC2017EI-2011Class'!D6475</f>
        <v>1994</v>
      </c>
      <c r="D2894" s="85">
        <f>'EMFAC2017EI-2011Class'!F6475</f>
        <v>31</v>
      </c>
      <c r="E2894" s="87" t="str">
        <f t="shared" si="93"/>
        <v>T6 SBUS-31</v>
      </c>
      <c r="F2894" s="88">
        <f>VLOOKUP(E2894,HD_Odo!$C$2:$D$1381,2,FALSE)</f>
        <v>393422.46799999999</v>
      </c>
      <c r="G2894" s="92" t="str">
        <f>'EMFAC2017EI-2011Class'!H6475</f>
        <v>2025-T6 SBUS-31</v>
      </c>
      <c r="H2894" s="77">
        <f t="shared" si="92"/>
        <v>0.89642304394174765</v>
      </c>
      <c r="J2894" s="13"/>
      <c r="N2894" s="37"/>
      <c r="O2894" s="36"/>
    </row>
    <row r="2895" spans="1:15" ht="13.7" customHeight="1" x14ac:dyDescent="0.25">
      <c r="A2895" s="85">
        <f>'EMFAC2017EI-2011Class'!B6476</f>
        <v>2025</v>
      </c>
      <c r="B2895" s="86" t="str">
        <f>'EMFAC2017EI-2011Class'!C6476</f>
        <v>T6 SBUS</v>
      </c>
      <c r="C2895" s="85">
        <f>'EMFAC2017EI-2011Class'!D6476</f>
        <v>1993</v>
      </c>
      <c r="D2895" s="85">
        <f>'EMFAC2017EI-2011Class'!F6476</f>
        <v>32</v>
      </c>
      <c r="E2895" s="87" t="str">
        <f t="shared" si="93"/>
        <v>T6 SBUS-32</v>
      </c>
      <c r="F2895" s="88">
        <f>VLOOKUP(E2895,HD_Odo!$C$2:$D$1381,2,FALSE)</f>
        <v>400000</v>
      </c>
      <c r="G2895" s="92" t="str">
        <f>'EMFAC2017EI-2011Class'!H6476</f>
        <v>2025-T6 SBUS-32</v>
      </c>
      <c r="H2895" s="77">
        <f t="shared" si="92"/>
        <v>1</v>
      </c>
      <c r="J2895" s="13"/>
      <c r="N2895" s="37"/>
      <c r="O2895" s="36"/>
    </row>
    <row r="2896" spans="1:15" ht="13.7" customHeight="1" x14ac:dyDescent="0.25">
      <c r="A2896" s="85">
        <f>'EMFAC2017EI-2011Class'!B6477</f>
        <v>2025</v>
      </c>
      <c r="B2896" s="86" t="str">
        <f>'EMFAC2017EI-2011Class'!C6477</f>
        <v>T6 SBUS</v>
      </c>
      <c r="C2896" s="85">
        <f>'EMFAC2017EI-2011Class'!D6477</f>
        <v>1992</v>
      </c>
      <c r="D2896" s="85">
        <f>'EMFAC2017EI-2011Class'!F6477</f>
        <v>33</v>
      </c>
      <c r="E2896" s="87" t="str">
        <f t="shared" si="93"/>
        <v>T6 SBUS-33</v>
      </c>
      <c r="F2896" s="88">
        <f>VLOOKUP(E2896,HD_Odo!$C$2:$D$1381,2,FALSE)</f>
        <v>400000</v>
      </c>
      <c r="G2896" s="92" t="str">
        <f>'EMFAC2017EI-2011Class'!H6477</f>
        <v>2025-T6 SBUS-33</v>
      </c>
      <c r="H2896" s="77">
        <f t="shared" si="92"/>
        <v>1</v>
      </c>
      <c r="J2896" s="13"/>
      <c r="N2896" s="37"/>
      <c r="O2896" s="36"/>
    </row>
    <row r="2897" spans="1:15" ht="13.7" customHeight="1" x14ac:dyDescent="0.25">
      <c r="A2897" s="85">
        <f>'EMFAC2017EI-2011Class'!B6478</f>
        <v>2025</v>
      </c>
      <c r="B2897" s="86" t="str">
        <f>'EMFAC2017EI-2011Class'!C6478</f>
        <v>T6 SBUS</v>
      </c>
      <c r="C2897" s="85">
        <f>'EMFAC2017EI-2011Class'!D6478</f>
        <v>1991</v>
      </c>
      <c r="D2897" s="85">
        <f>'EMFAC2017EI-2011Class'!F6478</f>
        <v>34</v>
      </c>
      <c r="E2897" s="87" t="str">
        <f t="shared" si="93"/>
        <v>T6 SBUS-34</v>
      </c>
      <c r="F2897" s="88">
        <f>VLOOKUP(E2897,HD_Odo!$C$2:$D$1381,2,FALSE)</f>
        <v>400000</v>
      </c>
      <c r="G2897" s="92" t="str">
        <f>'EMFAC2017EI-2011Class'!H6478</f>
        <v>2025-T6 SBUS-34</v>
      </c>
      <c r="H2897" s="77">
        <f t="shared" si="92"/>
        <v>1</v>
      </c>
      <c r="J2897" s="13"/>
      <c r="N2897" s="37"/>
      <c r="O2897" s="36"/>
    </row>
    <row r="2898" spans="1:15" ht="13.7" customHeight="1" x14ac:dyDescent="0.25">
      <c r="A2898" s="85">
        <f>'EMFAC2017EI-2011Class'!B6479</f>
        <v>2025</v>
      </c>
      <c r="B2898" s="86" t="str">
        <f>'EMFAC2017EI-2011Class'!C6479</f>
        <v>T6 SBUS</v>
      </c>
      <c r="C2898" s="85">
        <f>'EMFAC2017EI-2011Class'!D6479</f>
        <v>1990</v>
      </c>
      <c r="D2898" s="85">
        <f>'EMFAC2017EI-2011Class'!F6479</f>
        <v>35</v>
      </c>
      <c r="E2898" s="87" t="str">
        <f t="shared" si="93"/>
        <v>T6 SBUS-35</v>
      </c>
      <c r="F2898" s="88">
        <f>VLOOKUP(E2898,HD_Odo!$C$2:$D$1381,2,FALSE)</f>
        <v>400000</v>
      </c>
      <c r="G2898" s="92" t="str">
        <f>'EMFAC2017EI-2011Class'!H6479</f>
        <v>2025-T6 SBUS-35</v>
      </c>
      <c r="H2898" s="77">
        <f t="shared" si="92"/>
        <v>1</v>
      </c>
      <c r="J2898" s="13"/>
      <c r="N2898" s="37"/>
      <c r="O2898" s="36"/>
    </row>
    <row r="2899" spans="1:15" ht="13.7" customHeight="1" x14ac:dyDescent="0.25">
      <c r="A2899" s="85">
        <f>'EMFAC2017EI-2011Class'!B6480</f>
        <v>2025</v>
      </c>
      <c r="B2899" s="86" t="str">
        <f>'EMFAC2017EI-2011Class'!C6480</f>
        <v>T6 SBUS</v>
      </c>
      <c r="C2899" s="85">
        <f>'EMFAC2017EI-2011Class'!D6480</f>
        <v>1989</v>
      </c>
      <c r="D2899" s="85">
        <f>'EMFAC2017EI-2011Class'!F6480</f>
        <v>36</v>
      </c>
      <c r="E2899" s="87" t="str">
        <f t="shared" si="93"/>
        <v>T6 SBUS-36</v>
      </c>
      <c r="F2899" s="88">
        <f>VLOOKUP(E2899,HD_Odo!$C$2:$D$1381,2,FALSE)</f>
        <v>400000</v>
      </c>
      <c r="G2899" s="92" t="str">
        <f>'EMFAC2017EI-2011Class'!H6480</f>
        <v>2025-T6 SBUS-36</v>
      </c>
      <c r="H2899" s="77">
        <f t="shared" si="92"/>
        <v>1</v>
      </c>
      <c r="J2899" s="13"/>
      <c r="N2899" s="37"/>
      <c r="O2899" s="36"/>
    </row>
    <row r="2900" spans="1:15" ht="13.7" customHeight="1" x14ac:dyDescent="0.25">
      <c r="A2900" s="85">
        <f>'EMFAC2017EI-2011Class'!B6481</f>
        <v>2025</v>
      </c>
      <c r="B2900" s="86" t="str">
        <f>'EMFAC2017EI-2011Class'!C6481</f>
        <v>T6 SBUS</v>
      </c>
      <c r="C2900" s="85">
        <f>'EMFAC2017EI-2011Class'!D6481</f>
        <v>1988</v>
      </c>
      <c r="D2900" s="85">
        <f>'EMFAC2017EI-2011Class'!F6481</f>
        <v>37</v>
      </c>
      <c r="E2900" s="87" t="str">
        <f t="shared" si="93"/>
        <v>T6 SBUS-37</v>
      </c>
      <c r="F2900" s="88">
        <f>VLOOKUP(E2900,HD_Odo!$C$2:$D$1381,2,FALSE)</f>
        <v>400000</v>
      </c>
      <c r="G2900" s="92" t="str">
        <f>'EMFAC2017EI-2011Class'!H6481</f>
        <v>2025-T6 SBUS-37</v>
      </c>
      <c r="H2900" s="77">
        <f t="shared" si="92"/>
        <v>1</v>
      </c>
      <c r="J2900" s="13"/>
      <c r="N2900" s="37"/>
      <c r="O2900" s="36"/>
    </row>
    <row r="2901" spans="1:15" ht="13.7" customHeight="1" x14ac:dyDescent="0.25">
      <c r="A2901" s="85">
        <f>'EMFAC2017EI-2011Class'!B6482</f>
        <v>2025</v>
      </c>
      <c r="B2901" s="86" t="str">
        <f>'EMFAC2017EI-2011Class'!C6482</f>
        <v>T6 SBUS</v>
      </c>
      <c r="C2901" s="85">
        <f>'EMFAC2017EI-2011Class'!D6482</f>
        <v>1987</v>
      </c>
      <c r="D2901" s="85">
        <f>'EMFAC2017EI-2011Class'!F6482</f>
        <v>38</v>
      </c>
      <c r="E2901" s="87" t="str">
        <f t="shared" si="93"/>
        <v>T6 SBUS-38</v>
      </c>
      <c r="F2901" s="88">
        <f>VLOOKUP(E2901,HD_Odo!$C$2:$D$1381,2,FALSE)</f>
        <v>400000</v>
      </c>
      <c r="G2901" s="92" t="str">
        <f>'EMFAC2017EI-2011Class'!H6482</f>
        <v>2025-T6 SBUS-38</v>
      </c>
      <c r="H2901" s="77">
        <f t="shared" si="92"/>
        <v>1</v>
      </c>
      <c r="J2901" s="13"/>
      <c r="N2901" s="37"/>
      <c r="O2901" s="36"/>
    </row>
    <row r="2902" spans="1:15" ht="13.7" customHeight="1" x14ac:dyDescent="0.25">
      <c r="A2902" s="85">
        <f>'EMFAC2017EI-2011Class'!B6483</f>
        <v>2025</v>
      </c>
      <c r="B2902" s="86" t="str">
        <f>'EMFAC2017EI-2011Class'!C6483</f>
        <v>T6 SBUS</v>
      </c>
      <c r="C2902" s="85">
        <f>'EMFAC2017EI-2011Class'!D6483</f>
        <v>1986</v>
      </c>
      <c r="D2902" s="85">
        <f>'EMFAC2017EI-2011Class'!F6483</f>
        <v>39</v>
      </c>
      <c r="E2902" s="87" t="str">
        <f t="shared" si="93"/>
        <v>T6 SBUS-39</v>
      </c>
      <c r="F2902" s="88">
        <f>VLOOKUP(E2902,HD_Odo!$C$2:$D$1381,2,FALSE)</f>
        <v>400000</v>
      </c>
      <c r="G2902" s="92" t="str">
        <f>'EMFAC2017EI-2011Class'!H6483</f>
        <v>2025-T6 SBUS-39</v>
      </c>
      <c r="H2902" s="77">
        <f t="shared" si="92"/>
        <v>1</v>
      </c>
      <c r="J2902" s="13"/>
      <c r="N2902" s="37"/>
      <c r="O2902" s="36"/>
    </row>
    <row r="2903" spans="1:15" ht="13.7" customHeight="1" x14ac:dyDescent="0.25">
      <c r="A2903" s="85">
        <f>'EMFAC2017EI-2011Class'!B6484</f>
        <v>2025</v>
      </c>
      <c r="B2903" s="86" t="str">
        <f>'EMFAC2017EI-2011Class'!C6484</f>
        <v>T6 SBUS</v>
      </c>
      <c r="C2903" s="85">
        <f>'EMFAC2017EI-2011Class'!D6484</f>
        <v>1985</v>
      </c>
      <c r="D2903" s="85">
        <f>'EMFAC2017EI-2011Class'!F6484</f>
        <v>40</v>
      </c>
      <c r="E2903" s="87" t="str">
        <f t="shared" si="93"/>
        <v>T6 SBUS-40</v>
      </c>
      <c r="F2903" s="88">
        <f>VLOOKUP(E2903,HD_Odo!$C$2:$D$1381,2,FALSE)</f>
        <v>400000</v>
      </c>
      <c r="G2903" s="92" t="str">
        <f>'EMFAC2017EI-2011Class'!H6484</f>
        <v>2025-T6 SBUS-40</v>
      </c>
      <c r="H2903" s="77">
        <f t="shared" si="92"/>
        <v>1</v>
      </c>
      <c r="J2903" s="13"/>
      <c r="N2903" s="37"/>
      <c r="O2903" s="36"/>
    </row>
    <row r="2904" spans="1:15" ht="13.7" customHeight="1" x14ac:dyDescent="0.25">
      <c r="A2904" s="85">
        <f>'EMFAC2017EI-2011Class'!B6485</f>
        <v>2025</v>
      </c>
      <c r="B2904" s="86" t="str">
        <f>'EMFAC2017EI-2011Class'!C6485</f>
        <v>T6 SBUS</v>
      </c>
      <c r="C2904" s="85">
        <f>'EMFAC2017EI-2011Class'!D6485</f>
        <v>1984</v>
      </c>
      <c r="D2904" s="85">
        <f>'EMFAC2017EI-2011Class'!F6485</f>
        <v>41</v>
      </c>
      <c r="E2904" s="87" t="str">
        <f t="shared" si="93"/>
        <v>T6 SBUS-41</v>
      </c>
      <c r="F2904" s="88">
        <f>VLOOKUP(E2904,HD_Odo!$C$2:$D$1381,2,FALSE)</f>
        <v>400000</v>
      </c>
      <c r="G2904" s="92" t="str">
        <f>'EMFAC2017EI-2011Class'!H6485</f>
        <v>2025-T6 SBUS-41</v>
      </c>
      <c r="H2904" s="77">
        <f t="shared" si="92"/>
        <v>1</v>
      </c>
      <c r="J2904" s="13"/>
      <c r="N2904" s="37"/>
      <c r="O2904" s="36"/>
    </row>
    <row r="2905" spans="1:15" ht="13.7" customHeight="1" x14ac:dyDescent="0.25">
      <c r="A2905" s="85">
        <f>'EMFAC2017EI-2011Class'!B6486</f>
        <v>2025</v>
      </c>
      <c r="B2905" s="86" t="str">
        <f>'EMFAC2017EI-2011Class'!C6486</f>
        <v>T6 SBUS</v>
      </c>
      <c r="C2905" s="85">
        <f>'EMFAC2017EI-2011Class'!D6486</f>
        <v>1983</v>
      </c>
      <c r="D2905" s="85">
        <f>'EMFAC2017EI-2011Class'!F6486</f>
        <v>42</v>
      </c>
      <c r="E2905" s="87" t="str">
        <f t="shared" si="93"/>
        <v>T6 SBUS-42</v>
      </c>
      <c r="F2905" s="88">
        <f>VLOOKUP(E2905,HD_Odo!$C$2:$D$1381,2,FALSE)</f>
        <v>400000</v>
      </c>
      <c r="G2905" s="92" t="str">
        <f>'EMFAC2017EI-2011Class'!H6486</f>
        <v>2025-T6 SBUS-42</v>
      </c>
      <c r="H2905" s="77">
        <f t="shared" si="92"/>
        <v>1</v>
      </c>
      <c r="J2905" s="13"/>
      <c r="N2905" s="37"/>
      <c r="O2905" s="36"/>
    </row>
    <row r="2906" spans="1:15" ht="13.7" customHeight="1" x14ac:dyDescent="0.25">
      <c r="A2906" s="85">
        <f>'EMFAC2017EI-2011Class'!B6487</f>
        <v>2025</v>
      </c>
      <c r="B2906" s="86" t="str">
        <f>'EMFAC2017EI-2011Class'!C6487</f>
        <v>T6 SBUS</v>
      </c>
      <c r="C2906" s="85">
        <f>'EMFAC2017EI-2011Class'!D6487</f>
        <v>1982</v>
      </c>
      <c r="D2906" s="85">
        <f>'EMFAC2017EI-2011Class'!F6487</f>
        <v>43</v>
      </c>
      <c r="E2906" s="87" t="str">
        <f t="shared" si="93"/>
        <v>T6 SBUS-43</v>
      </c>
      <c r="F2906" s="88">
        <f>VLOOKUP(E2906,HD_Odo!$C$2:$D$1381,2,FALSE)</f>
        <v>400000</v>
      </c>
      <c r="G2906" s="92" t="str">
        <f>'EMFAC2017EI-2011Class'!H6487</f>
        <v>2025-T6 SBUS-43</v>
      </c>
      <c r="H2906" s="77">
        <f t="shared" si="92"/>
        <v>1</v>
      </c>
      <c r="J2906" s="13"/>
      <c r="N2906" s="37"/>
      <c r="O2906" s="36"/>
    </row>
    <row r="2907" spans="1:15" ht="13.7" customHeight="1" x14ac:dyDescent="0.25">
      <c r="A2907" s="85">
        <f>'EMFAC2017EI-2011Class'!B6488</f>
        <v>2025</v>
      </c>
      <c r="B2907" s="86" t="str">
        <f>'EMFAC2017EI-2011Class'!C6488</f>
        <v>T6 SBUS</v>
      </c>
      <c r="C2907" s="85">
        <f>'EMFAC2017EI-2011Class'!D6488</f>
        <v>1981</v>
      </c>
      <c r="D2907" s="85">
        <f>'EMFAC2017EI-2011Class'!F6488</f>
        <v>44</v>
      </c>
      <c r="E2907" s="87" t="str">
        <f t="shared" si="93"/>
        <v>T6 SBUS-44</v>
      </c>
      <c r="F2907" s="88">
        <f>VLOOKUP(E2907,HD_Odo!$C$2:$D$1381,2,FALSE)</f>
        <v>400000</v>
      </c>
      <c r="G2907" s="92" t="str">
        <f>'EMFAC2017EI-2011Class'!H6488</f>
        <v>2025-T6 SBUS-44</v>
      </c>
      <c r="H2907" s="77">
        <f t="shared" si="92"/>
        <v>1</v>
      </c>
      <c r="J2907" s="13"/>
      <c r="N2907" s="37"/>
      <c r="O2907" s="36"/>
    </row>
    <row r="2908" spans="1:15" ht="13.7" customHeight="1" x14ac:dyDescent="0.25">
      <c r="A2908" s="85">
        <f>'EMFAC2017EI-2011Class'!B6489</f>
        <v>2025</v>
      </c>
      <c r="B2908" s="86" t="str">
        <f>'EMFAC2017EI-2011Class'!C6489</f>
        <v>T6 Utility</v>
      </c>
      <c r="C2908" s="85">
        <f>'EMFAC2017EI-2011Class'!D6489</f>
        <v>2026</v>
      </c>
      <c r="D2908" s="85">
        <f>'EMFAC2017EI-2011Class'!F6489</f>
        <v>-1</v>
      </c>
      <c r="E2908" s="87" t="str">
        <f t="shared" si="93"/>
        <v>T6 Utility--1</v>
      </c>
      <c r="F2908" s="88">
        <f>VLOOKUP(E2908,HD_Odo!$C$2:$D$1381,2,FALSE)</f>
        <v>0</v>
      </c>
      <c r="G2908" s="92" t="str">
        <f>'EMFAC2017EI-2011Class'!H6489</f>
        <v>2025-T6 Utility--1</v>
      </c>
      <c r="H2908" s="77">
        <f t="shared" si="92"/>
        <v>1</v>
      </c>
      <c r="J2908" s="13"/>
      <c r="N2908" s="37"/>
      <c r="O2908" s="36"/>
    </row>
    <row r="2909" spans="1:15" ht="13.7" customHeight="1" x14ac:dyDescent="0.25">
      <c r="A2909" s="85">
        <f>'EMFAC2017EI-2011Class'!B6490</f>
        <v>2025</v>
      </c>
      <c r="B2909" s="86" t="str">
        <f>'EMFAC2017EI-2011Class'!C6490</f>
        <v>T6 Utility</v>
      </c>
      <c r="C2909" s="85">
        <f>'EMFAC2017EI-2011Class'!D6490</f>
        <v>2025</v>
      </c>
      <c r="D2909" s="85">
        <f>'EMFAC2017EI-2011Class'!F6490</f>
        <v>0</v>
      </c>
      <c r="E2909" s="87" t="str">
        <f t="shared" si="93"/>
        <v>T6 Utility-0</v>
      </c>
      <c r="F2909" s="88">
        <f>VLOOKUP(E2909,HD_Odo!$C$2:$D$1381,2,FALSE)</f>
        <v>7122</v>
      </c>
      <c r="G2909" s="92" t="str">
        <f>'EMFAC2017EI-2011Class'!H6490</f>
        <v>2025-T6 Utility-0</v>
      </c>
      <c r="H2909" s="77">
        <f t="shared" si="92"/>
        <v>0.98009179322535478</v>
      </c>
      <c r="J2909" s="13"/>
      <c r="N2909" s="37"/>
      <c r="O2909" s="36"/>
    </row>
    <row r="2910" spans="1:15" ht="13.7" customHeight="1" x14ac:dyDescent="0.25">
      <c r="A2910" s="85">
        <f>'EMFAC2017EI-2011Class'!B6491</f>
        <v>2025</v>
      </c>
      <c r="B2910" s="86" t="str">
        <f>'EMFAC2017EI-2011Class'!C6491</f>
        <v>T6 Utility</v>
      </c>
      <c r="C2910" s="85">
        <f>'EMFAC2017EI-2011Class'!D6491</f>
        <v>2024</v>
      </c>
      <c r="D2910" s="85">
        <f>'EMFAC2017EI-2011Class'!F6491</f>
        <v>1</v>
      </c>
      <c r="E2910" s="87" t="str">
        <f t="shared" si="93"/>
        <v>T6 Utility-1</v>
      </c>
      <c r="F2910" s="88">
        <f>VLOOKUP(E2910,HD_Odo!$C$2:$D$1381,2,FALSE)</f>
        <v>14122</v>
      </c>
      <c r="G2910" s="92" t="str">
        <f>'EMFAC2017EI-2011Class'!H6491</f>
        <v>2025-T6 Utility-1</v>
      </c>
      <c r="H2910" s="77">
        <f t="shared" si="92"/>
        <v>0.96239859003952966</v>
      </c>
      <c r="J2910" s="13"/>
      <c r="N2910" s="37"/>
      <c r="O2910" s="36"/>
    </row>
    <row r="2911" spans="1:15" ht="13.7" customHeight="1" x14ac:dyDescent="0.25">
      <c r="A2911" s="85">
        <f>'EMFAC2017EI-2011Class'!B6492</f>
        <v>2025</v>
      </c>
      <c r="B2911" s="86" t="str">
        <f>'EMFAC2017EI-2011Class'!C6492</f>
        <v>T6 Utility</v>
      </c>
      <c r="C2911" s="85">
        <f>'EMFAC2017EI-2011Class'!D6492</f>
        <v>2023</v>
      </c>
      <c r="D2911" s="85">
        <f>'EMFAC2017EI-2011Class'!F6492</f>
        <v>2</v>
      </c>
      <c r="E2911" s="87" t="str">
        <f t="shared" si="93"/>
        <v>T6 Utility-2</v>
      </c>
      <c r="F2911" s="88">
        <f>VLOOKUP(E2911,HD_Odo!$C$2:$D$1381,2,FALSE)</f>
        <v>21001</v>
      </c>
      <c r="G2911" s="92" t="str">
        <f>'EMFAC2017EI-2011Class'!H6492</f>
        <v>2025-T6 Utility-2</v>
      </c>
      <c r="H2911" s="77">
        <f t="shared" si="92"/>
        <v>0.94657483982300705</v>
      </c>
      <c r="J2911" s="13"/>
      <c r="N2911" s="37"/>
      <c r="O2911" s="36"/>
    </row>
    <row r="2912" spans="1:15" ht="13.7" customHeight="1" x14ac:dyDescent="0.25">
      <c r="A2912" s="85">
        <f>'EMFAC2017EI-2011Class'!B6493</f>
        <v>2025</v>
      </c>
      <c r="B2912" s="86" t="str">
        <f>'EMFAC2017EI-2011Class'!C6493</f>
        <v>T6 Utility</v>
      </c>
      <c r="C2912" s="85">
        <f>'EMFAC2017EI-2011Class'!D6493</f>
        <v>2022</v>
      </c>
      <c r="D2912" s="85">
        <f>'EMFAC2017EI-2011Class'!F6493</f>
        <v>3</v>
      </c>
      <c r="E2912" s="87" t="str">
        <f t="shared" si="93"/>
        <v>T6 Utility-3</v>
      </c>
      <c r="F2912" s="88">
        <f>VLOOKUP(E2912,HD_Odo!$C$2:$D$1381,2,FALSE)</f>
        <v>27758</v>
      </c>
      <c r="G2912" s="92" t="str">
        <f>'EMFAC2017EI-2011Class'!H6493</f>
        <v>2025-T6 Utility-3</v>
      </c>
      <c r="H2912" s="77">
        <f t="shared" si="92"/>
        <v>0.9323474137585589</v>
      </c>
      <c r="J2912" s="13"/>
      <c r="N2912" s="37"/>
      <c r="O2912" s="36"/>
    </row>
    <row r="2913" spans="1:15" ht="13.7" customHeight="1" x14ac:dyDescent="0.25">
      <c r="A2913" s="85">
        <f>'EMFAC2017EI-2011Class'!B6494</f>
        <v>2025</v>
      </c>
      <c r="B2913" s="86" t="str">
        <f>'EMFAC2017EI-2011Class'!C6494</f>
        <v>T6 Utility</v>
      </c>
      <c r="C2913" s="85">
        <f>'EMFAC2017EI-2011Class'!D6494</f>
        <v>2021</v>
      </c>
      <c r="D2913" s="85">
        <f>'EMFAC2017EI-2011Class'!F6494</f>
        <v>4</v>
      </c>
      <c r="E2913" s="87" t="str">
        <f t="shared" si="93"/>
        <v>T6 Utility-4</v>
      </c>
      <c r="F2913" s="88">
        <f>VLOOKUP(E2913,HD_Odo!$C$2:$D$1381,2,FALSE)</f>
        <v>34394</v>
      </c>
      <c r="G2913" s="92" t="str">
        <f>'EMFAC2017EI-2011Class'!H6494</f>
        <v>2025-T6 Utility-4</v>
      </c>
      <c r="H2913" s="77">
        <f t="shared" si="92"/>
        <v>0.91949047711334952</v>
      </c>
      <c r="J2913" s="13"/>
      <c r="N2913" s="37"/>
      <c r="O2913" s="36"/>
    </row>
    <row r="2914" spans="1:15" ht="13.7" customHeight="1" x14ac:dyDescent="0.25">
      <c r="A2914" s="85">
        <f>'EMFAC2017EI-2011Class'!B6495</f>
        <v>2025</v>
      </c>
      <c r="B2914" s="86" t="str">
        <f>'EMFAC2017EI-2011Class'!C6495</f>
        <v>T6 Utility</v>
      </c>
      <c r="C2914" s="85">
        <f>'EMFAC2017EI-2011Class'!D6495</f>
        <v>2020</v>
      </c>
      <c r="D2914" s="85">
        <f>'EMFAC2017EI-2011Class'!F6495</f>
        <v>5</v>
      </c>
      <c r="E2914" s="87" t="str">
        <f t="shared" si="93"/>
        <v>T6 Utility-5</v>
      </c>
      <c r="F2914" s="88">
        <f>VLOOKUP(E2914,HD_Odo!$C$2:$D$1381,2,FALSE)</f>
        <v>40908</v>
      </c>
      <c r="G2914" s="92" t="str">
        <f>'EMFAC2017EI-2011Class'!H6495</f>
        <v>2025-T6 Utility-5</v>
      </c>
      <c r="H2914" s="77">
        <f t="shared" si="92"/>
        <v>0.90782238440550245</v>
      </c>
      <c r="J2914" s="13"/>
      <c r="N2914" s="37"/>
      <c r="O2914" s="36"/>
    </row>
    <row r="2915" spans="1:15" ht="13.7" customHeight="1" x14ac:dyDescent="0.25">
      <c r="A2915" s="85">
        <f>'EMFAC2017EI-2011Class'!B6496</f>
        <v>2025</v>
      </c>
      <c r="B2915" s="86" t="str">
        <f>'EMFAC2017EI-2011Class'!C6496</f>
        <v>T6 Utility</v>
      </c>
      <c r="C2915" s="85">
        <f>'EMFAC2017EI-2011Class'!D6496</f>
        <v>2019</v>
      </c>
      <c r="D2915" s="85">
        <f>'EMFAC2017EI-2011Class'!F6496</f>
        <v>6</v>
      </c>
      <c r="E2915" s="87" t="str">
        <f t="shared" si="93"/>
        <v>T6 Utility-6</v>
      </c>
      <c r="F2915" s="88">
        <f>VLOOKUP(E2915,HD_Odo!$C$2:$D$1381,2,FALSE)</f>
        <v>47300</v>
      </c>
      <c r="G2915" s="92" t="str">
        <f>'EMFAC2017EI-2011Class'!H6496</f>
        <v>2025-T6 Utility-6</v>
      </c>
      <c r="H2915" s="77">
        <f t="shared" si="92"/>
        <v>0.89719087741308579</v>
      </c>
      <c r="J2915" s="13"/>
      <c r="N2915" s="37"/>
      <c r="O2915" s="36"/>
    </row>
    <row r="2916" spans="1:15" ht="13.7" customHeight="1" x14ac:dyDescent="0.25">
      <c r="A2916" s="85">
        <f>'EMFAC2017EI-2011Class'!B6497</f>
        <v>2025</v>
      </c>
      <c r="B2916" s="86" t="str">
        <f>'EMFAC2017EI-2011Class'!C6497</f>
        <v>T6 Utility</v>
      </c>
      <c r="C2916" s="85">
        <f>'EMFAC2017EI-2011Class'!D6497</f>
        <v>2018</v>
      </c>
      <c r="D2916" s="85">
        <f>'EMFAC2017EI-2011Class'!F6497</f>
        <v>7</v>
      </c>
      <c r="E2916" s="87" t="str">
        <f t="shared" si="93"/>
        <v>T6 Utility-7</v>
      </c>
      <c r="F2916" s="88">
        <f>VLOOKUP(E2916,HD_Odo!$C$2:$D$1381,2,FALSE)</f>
        <v>53571</v>
      </c>
      <c r="G2916" s="92" t="str">
        <f>'EMFAC2017EI-2011Class'!H6497</f>
        <v>2025-T6 Utility-7</v>
      </c>
      <c r="H2916" s="77">
        <f t="shared" si="92"/>
        <v>0.88746728650527817</v>
      </c>
      <c r="J2916" s="13"/>
      <c r="N2916" s="37"/>
      <c r="O2916" s="36"/>
    </row>
    <row r="2917" spans="1:15" ht="13.7" customHeight="1" x14ac:dyDescent="0.25">
      <c r="A2917" s="85">
        <f>'EMFAC2017EI-2011Class'!B6498</f>
        <v>2025</v>
      </c>
      <c r="B2917" s="86" t="str">
        <f>'EMFAC2017EI-2011Class'!C6498</f>
        <v>T6 Utility</v>
      </c>
      <c r="C2917" s="85">
        <f>'EMFAC2017EI-2011Class'!D6498</f>
        <v>2017</v>
      </c>
      <c r="D2917" s="85">
        <f>'EMFAC2017EI-2011Class'!F6498</f>
        <v>8</v>
      </c>
      <c r="E2917" s="87" t="str">
        <f t="shared" si="93"/>
        <v>T6 Utility-8</v>
      </c>
      <c r="F2917" s="88">
        <f>VLOOKUP(E2917,HD_Odo!$C$2:$D$1381,2,FALSE)</f>
        <v>59720</v>
      </c>
      <c r="G2917" s="92" t="str">
        <f>'EMFAC2017EI-2011Class'!H6498</f>
        <v>2025-T6 Utility-8</v>
      </c>
      <c r="H2917" s="77">
        <f t="shared" si="92"/>
        <v>0.87854625726803237</v>
      </c>
      <c r="J2917" s="13"/>
      <c r="N2917" s="37"/>
      <c r="O2917" s="36"/>
    </row>
    <row r="2918" spans="1:15" ht="13.7" customHeight="1" x14ac:dyDescent="0.25">
      <c r="A2918" s="85">
        <f>'EMFAC2017EI-2011Class'!B6499</f>
        <v>2025</v>
      </c>
      <c r="B2918" s="86" t="str">
        <f>'EMFAC2017EI-2011Class'!C6499</f>
        <v>T6 Utility</v>
      </c>
      <c r="C2918" s="85">
        <f>'EMFAC2017EI-2011Class'!D6499</f>
        <v>2016</v>
      </c>
      <c r="D2918" s="85">
        <f>'EMFAC2017EI-2011Class'!F6499</f>
        <v>9</v>
      </c>
      <c r="E2918" s="87" t="str">
        <f t="shared" si="93"/>
        <v>T6 Utility-9</v>
      </c>
      <c r="F2918" s="88">
        <f>VLOOKUP(E2918,HD_Odo!$C$2:$D$1381,2,FALSE)</f>
        <v>65748</v>
      </c>
      <c r="G2918" s="92" t="str">
        <f>'EMFAC2017EI-2011Class'!H6499</f>
        <v>2025-T6 Utility-9</v>
      </c>
      <c r="H2918" s="77">
        <f t="shared" si="92"/>
        <v>0.87033570173059405</v>
      </c>
      <c r="J2918" s="13"/>
      <c r="N2918" s="37"/>
      <c r="O2918" s="36"/>
    </row>
    <row r="2919" spans="1:15" ht="13.7" customHeight="1" x14ac:dyDescent="0.25">
      <c r="A2919" s="85">
        <f>'EMFAC2017EI-2011Class'!B6500</f>
        <v>2025</v>
      </c>
      <c r="B2919" s="86" t="str">
        <f>'EMFAC2017EI-2011Class'!C6500</f>
        <v>T6 Utility</v>
      </c>
      <c r="C2919" s="85">
        <f>'EMFAC2017EI-2011Class'!D6500</f>
        <v>2015</v>
      </c>
      <c r="D2919" s="85">
        <f>'EMFAC2017EI-2011Class'!F6500</f>
        <v>10</v>
      </c>
      <c r="E2919" s="87" t="str">
        <f t="shared" si="93"/>
        <v>T6 Utility-10</v>
      </c>
      <c r="F2919" s="88">
        <f>VLOOKUP(E2919,HD_Odo!$C$2:$D$1381,2,FALSE)</f>
        <v>71654</v>
      </c>
      <c r="G2919" s="92" t="str">
        <f>'EMFAC2017EI-2011Class'!H6500</f>
        <v>2025-T6 Utility-10</v>
      </c>
      <c r="H2919" s="77">
        <f t="shared" si="92"/>
        <v>0.86275964843755693</v>
      </c>
      <c r="J2919" s="13"/>
      <c r="N2919" s="37"/>
      <c r="O2919" s="36"/>
    </row>
    <row r="2920" spans="1:15" ht="13.7" customHeight="1" x14ac:dyDescent="0.25">
      <c r="A2920" s="85">
        <f>'EMFAC2017EI-2011Class'!B6501</f>
        <v>2025</v>
      </c>
      <c r="B2920" s="86" t="str">
        <f>'EMFAC2017EI-2011Class'!C6501</f>
        <v>T6 Utility</v>
      </c>
      <c r="C2920" s="85">
        <f>'EMFAC2017EI-2011Class'!D6501</f>
        <v>2014</v>
      </c>
      <c r="D2920" s="85">
        <f>'EMFAC2017EI-2011Class'!F6501</f>
        <v>11</v>
      </c>
      <c r="E2920" s="87" t="str">
        <f t="shared" si="93"/>
        <v>T6 Utility-11</v>
      </c>
      <c r="F2920" s="88">
        <f>VLOOKUP(E2920,HD_Odo!$C$2:$D$1381,2,FALSE)</f>
        <v>77438</v>
      </c>
      <c r="G2920" s="92" t="str">
        <f>'EMFAC2017EI-2011Class'!H6501</f>
        <v>2025-T6 Utility-11</v>
      </c>
      <c r="H2920" s="77">
        <f t="shared" si="92"/>
        <v>0.85575160378160819</v>
      </c>
      <c r="J2920" s="13"/>
      <c r="N2920" s="37"/>
      <c r="O2920" s="36"/>
    </row>
    <row r="2921" spans="1:15" ht="13.7" customHeight="1" x14ac:dyDescent="0.25">
      <c r="A2921" s="85">
        <f>'EMFAC2017EI-2011Class'!B6502</f>
        <v>2025</v>
      </c>
      <c r="B2921" s="86" t="str">
        <f>'EMFAC2017EI-2011Class'!C6502</f>
        <v>T6 Utility</v>
      </c>
      <c r="C2921" s="85">
        <f>'EMFAC2017EI-2011Class'!D6502</f>
        <v>2013</v>
      </c>
      <c r="D2921" s="85">
        <f>'EMFAC2017EI-2011Class'!F6502</f>
        <v>12</v>
      </c>
      <c r="E2921" s="87" t="str">
        <f t="shared" si="93"/>
        <v>T6 Utility-12</v>
      </c>
      <c r="F2921" s="88">
        <f>VLOOKUP(E2921,HD_Odo!$C$2:$D$1381,2,FALSE)</f>
        <v>83101</v>
      </c>
      <c r="G2921" s="92" t="str">
        <f>'EMFAC2017EI-2011Class'!H6502</f>
        <v>2025-T6 Utility-12</v>
      </c>
      <c r="H2921" s="77">
        <f t="shared" si="92"/>
        <v>0.809443185605764</v>
      </c>
      <c r="J2921" s="13"/>
      <c r="N2921" s="37"/>
      <c r="O2921" s="36"/>
    </row>
    <row r="2922" spans="1:15" ht="13.7" customHeight="1" x14ac:dyDescent="0.25">
      <c r="A2922" s="85">
        <f>'EMFAC2017EI-2011Class'!B6503</f>
        <v>2025</v>
      </c>
      <c r="B2922" s="86" t="str">
        <f>'EMFAC2017EI-2011Class'!C6503</f>
        <v>T6 Utility</v>
      </c>
      <c r="C2922" s="85">
        <f>'EMFAC2017EI-2011Class'!D6503</f>
        <v>2012</v>
      </c>
      <c r="D2922" s="85">
        <f>'EMFAC2017EI-2011Class'!F6503</f>
        <v>13</v>
      </c>
      <c r="E2922" s="87" t="str">
        <f t="shared" si="93"/>
        <v>T6 Utility-13</v>
      </c>
      <c r="F2922" s="88">
        <f>VLOOKUP(E2922,HD_Odo!$C$2:$D$1381,2,FALSE)</f>
        <v>88642</v>
      </c>
      <c r="G2922" s="92" t="str">
        <f>'EMFAC2017EI-2011Class'!H6503</f>
        <v>2025-T6 Utility-13</v>
      </c>
      <c r="H2922" s="77">
        <f t="shared" si="92"/>
        <v>0.80317321837583555</v>
      </c>
      <c r="J2922" s="13"/>
      <c r="N2922" s="37"/>
      <c r="O2922" s="36"/>
    </row>
  </sheetData>
  <mergeCells count="8">
    <mergeCell ref="A1:F1"/>
    <mergeCell ref="AE1:AH1"/>
    <mergeCell ref="G1:J1"/>
    <mergeCell ref="K1:N1"/>
    <mergeCell ref="O1:R1"/>
    <mergeCell ref="S1:V1"/>
    <mergeCell ref="W1:Z1"/>
    <mergeCell ref="AA1:AD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81"/>
  <sheetViews>
    <sheetView zoomScale="80" zoomScaleNormal="80" workbookViewId="0">
      <selection activeCell="J49" sqref="J49"/>
    </sheetView>
  </sheetViews>
  <sheetFormatPr defaultRowHeight="15" x14ac:dyDescent="0.25"/>
  <cols>
    <col min="1" max="1" width="8.85546875" style="68"/>
    <col min="2" max="2" width="22.140625" customWidth="1"/>
    <col min="3" max="3" width="20.5703125" customWidth="1"/>
    <col min="4" max="4" width="12.28515625" style="69" customWidth="1"/>
    <col min="5" max="5" width="14.42578125" customWidth="1"/>
    <col min="6" max="6" width="14.85546875" bestFit="1" customWidth="1"/>
    <col min="7" max="7" width="13.140625" bestFit="1" customWidth="1"/>
    <col min="8" max="8" width="12.42578125" bestFit="1" customWidth="1"/>
    <col min="9" max="9" width="9" customWidth="1"/>
    <col min="10" max="10" width="8.7109375" customWidth="1"/>
    <col min="11" max="12" width="12" bestFit="1" customWidth="1"/>
    <col min="13" max="13" width="20.42578125" bestFit="1" customWidth="1"/>
    <col min="14" max="15" width="12" bestFit="1" customWidth="1"/>
    <col min="16" max="16" width="12.42578125" bestFit="1" customWidth="1"/>
    <col min="17" max="18" width="12" bestFit="1" customWidth="1"/>
    <col min="19" max="19" width="8.85546875" customWidth="1"/>
    <col min="20" max="20" width="9" customWidth="1"/>
    <col min="21" max="21" width="20.42578125" bestFit="1" customWidth="1"/>
    <col min="22" max="23" width="12" bestFit="1" customWidth="1"/>
    <col min="24" max="24" width="21" bestFit="1" customWidth="1"/>
    <col min="25" max="25" width="8.7109375" customWidth="1"/>
    <col min="26" max="26" width="12" bestFit="1" customWidth="1"/>
  </cols>
  <sheetData>
    <row r="1" spans="1:4" x14ac:dyDescent="0.25">
      <c r="A1" s="68" t="s">
        <v>6</v>
      </c>
      <c r="B1" t="s">
        <v>39</v>
      </c>
      <c r="C1" t="s">
        <v>8</v>
      </c>
      <c r="D1" s="69" t="s">
        <v>40</v>
      </c>
    </row>
    <row r="2" spans="1:4" x14ac:dyDescent="0.25">
      <c r="A2" s="68">
        <v>-1</v>
      </c>
      <c r="B2" t="s">
        <v>58</v>
      </c>
      <c r="C2" t="str">
        <f>CONCATENATE(B2,"-",A2)</f>
        <v>T6 All Other Buses--1</v>
      </c>
      <c r="D2" s="69">
        <v>11207.2208333333</v>
      </c>
    </row>
    <row r="3" spans="1:4" x14ac:dyDescent="0.25">
      <c r="A3" s="68">
        <v>0</v>
      </c>
      <c r="B3" t="s">
        <v>58</v>
      </c>
      <c r="C3" t="str">
        <f t="shared" ref="C3:C66" si="0">CONCATENATE(B3,"-",A3)</f>
        <v>T6 All Other Buses-0</v>
      </c>
      <c r="D3" s="69">
        <v>38104.550833333298</v>
      </c>
    </row>
    <row r="4" spans="1:4" x14ac:dyDescent="0.25">
      <c r="A4" s="68">
        <v>1</v>
      </c>
      <c r="B4" t="s">
        <v>58</v>
      </c>
      <c r="C4" t="str">
        <f t="shared" si="0"/>
        <v>T6 All Other Buses-1</v>
      </c>
      <c r="D4" s="69">
        <v>65007.670833333301</v>
      </c>
    </row>
    <row r="5" spans="1:4" x14ac:dyDescent="0.25">
      <c r="A5" s="68">
        <v>2</v>
      </c>
      <c r="B5" t="s">
        <v>58</v>
      </c>
      <c r="C5" t="str">
        <f t="shared" si="0"/>
        <v>T6 All Other Buses-2</v>
      </c>
      <c r="D5" s="69">
        <v>91668.3808333333</v>
      </c>
    </row>
    <row r="6" spans="1:4" x14ac:dyDescent="0.25">
      <c r="A6" s="68">
        <v>3</v>
      </c>
      <c r="B6" t="s">
        <v>58</v>
      </c>
      <c r="C6" t="str">
        <f t="shared" si="0"/>
        <v>T6 All Other Buses-3</v>
      </c>
      <c r="D6" s="69">
        <v>117875.860833333</v>
      </c>
    </row>
    <row r="7" spans="1:4" x14ac:dyDescent="0.25">
      <c r="A7" s="68">
        <v>4</v>
      </c>
      <c r="B7" t="s">
        <v>58</v>
      </c>
      <c r="C7" t="str">
        <f t="shared" si="0"/>
        <v>T6 All Other Buses-4</v>
      </c>
      <c r="D7" s="69">
        <v>143452.60083333301</v>
      </c>
    </row>
    <row r="8" spans="1:4" x14ac:dyDescent="0.25">
      <c r="A8" s="68">
        <v>5</v>
      </c>
      <c r="B8" t="s">
        <v>58</v>
      </c>
      <c r="C8" t="str">
        <f t="shared" si="0"/>
        <v>T6 All Other Buses-5</v>
      </c>
      <c r="D8" s="69">
        <v>168252.370833333</v>
      </c>
    </row>
    <row r="9" spans="1:4" x14ac:dyDescent="0.25">
      <c r="A9" s="68">
        <v>6</v>
      </c>
      <c r="B9" t="s">
        <v>58</v>
      </c>
      <c r="C9" t="str">
        <f t="shared" si="0"/>
        <v>T6 All Other Buses-6</v>
      </c>
      <c r="D9" s="69">
        <v>192157.76083333301</v>
      </c>
    </row>
    <row r="10" spans="1:4" x14ac:dyDescent="0.25">
      <c r="A10" s="68">
        <v>7</v>
      </c>
      <c r="B10" t="s">
        <v>58</v>
      </c>
      <c r="C10" t="str">
        <f t="shared" si="0"/>
        <v>T6 All Other Buses-7</v>
      </c>
      <c r="D10" s="69">
        <v>215078.460833333</v>
      </c>
    </row>
    <row r="11" spans="1:4" x14ac:dyDescent="0.25">
      <c r="A11" s="68">
        <v>8</v>
      </c>
      <c r="B11" t="s">
        <v>58</v>
      </c>
      <c r="C11" t="str">
        <f t="shared" si="0"/>
        <v>T6 All Other Buses-8</v>
      </c>
      <c r="D11" s="69">
        <v>236948.60083333301</v>
      </c>
    </row>
    <row r="12" spans="1:4" x14ac:dyDescent="0.25">
      <c r="A12" s="68">
        <v>9</v>
      </c>
      <c r="B12" t="s">
        <v>58</v>
      </c>
      <c r="C12" t="str">
        <f t="shared" si="0"/>
        <v>T6 All Other Buses-9</v>
      </c>
      <c r="D12" s="69">
        <v>257724.70083333299</v>
      </c>
    </row>
    <row r="13" spans="1:4" x14ac:dyDescent="0.25">
      <c r="A13" s="68">
        <v>10</v>
      </c>
      <c r="B13" t="s">
        <v>58</v>
      </c>
      <c r="C13" t="str">
        <f t="shared" si="0"/>
        <v>T6 All Other Buses-10</v>
      </c>
      <c r="D13" s="69">
        <v>277383.38083333301</v>
      </c>
    </row>
    <row r="14" spans="1:4" x14ac:dyDescent="0.25">
      <c r="A14" s="68">
        <v>11</v>
      </c>
      <c r="B14" t="s">
        <v>58</v>
      </c>
      <c r="C14" t="str">
        <f t="shared" si="0"/>
        <v>T6 All Other Buses-11</v>
      </c>
      <c r="D14" s="69">
        <v>295920.03083333297</v>
      </c>
    </row>
    <row r="15" spans="1:4" x14ac:dyDescent="0.25">
      <c r="A15" s="68">
        <v>12</v>
      </c>
      <c r="B15" t="s">
        <v>58</v>
      </c>
      <c r="C15" t="str">
        <f t="shared" si="0"/>
        <v>T6 All Other Buses-12</v>
      </c>
      <c r="D15" s="69">
        <v>313344.89083333302</v>
      </c>
    </row>
    <row r="16" spans="1:4" x14ac:dyDescent="0.25">
      <c r="A16" s="68">
        <v>13</v>
      </c>
      <c r="B16" t="s">
        <v>58</v>
      </c>
      <c r="C16" t="str">
        <f t="shared" si="0"/>
        <v>T6 All Other Buses-13</v>
      </c>
      <c r="D16" s="69">
        <v>329683.44083333301</v>
      </c>
    </row>
    <row r="17" spans="1:4" x14ac:dyDescent="0.25">
      <c r="A17" s="68">
        <v>14</v>
      </c>
      <c r="B17" t="s">
        <v>58</v>
      </c>
      <c r="C17" t="str">
        <f t="shared" si="0"/>
        <v>T6 All Other Buses-14</v>
      </c>
      <c r="D17" s="69">
        <v>344970.32083333301</v>
      </c>
    </row>
    <row r="18" spans="1:4" x14ac:dyDescent="0.25">
      <c r="A18" s="68">
        <v>15</v>
      </c>
      <c r="B18" t="s">
        <v>58</v>
      </c>
      <c r="C18" t="str">
        <f t="shared" si="0"/>
        <v>T6 All Other Buses-15</v>
      </c>
      <c r="D18" s="69">
        <v>359251.180833333</v>
      </c>
    </row>
    <row r="19" spans="1:4" x14ac:dyDescent="0.25">
      <c r="A19" s="68">
        <v>16</v>
      </c>
      <c r="B19" t="s">
        <v>58</v>
      </c>
      <c r="C19" t="str">
        <f t="shared" si="0"/>
        <v>T6 All Other Buses-16</v>
      </c>
      <c r="D19" s="69">
        <v>372578.88083333301</v>
      </c>
    </row>
    <row r="20" spans="1:4" x14ac:dyDescent="0.25">
      <c r="A20" s="68">
        <v>17</v>
      </c>
      <c r="B20" t="s">
        <v>58</v>
      </c>
      <c r="C20" t="str">
        <f t="shared" si="0"/>
        <v>T6 All Other Buses-17</v>
      </c>
      <c r="D20" s="69">
        <v>385011.01083333301</v>
      </c>
    </row>
    <row r="21" spans="1:4" x14ac:dyDescent="0.25">
      <c r="A21" s="68">
        <v>18</v>
      </c>
      <c r="B21" t="s">
        <v>58</v>
      </c>
      <c r="C21" t="str">
        <f t="shared" si="0"/>
        <v>T6 All Other Buses-18</v>
      </c>
      <c r="D21" s="69">
        <v>396606.08083333302</v>
      </c>
    </row>
    <row r="22" spans="1:4" x14ac:dyDescent="0.25">
      <c r="A22" s="68">
        <v>19</v>
      </c>
      <c r="B22" t="s">
        <v>58</v>
      </c>
      <c r="C22" t="str">
        <f t="shared" si="0"/>
        <v>T6 All Other Buses-19</v>
      </c>
      <c r="D22" s="69">
        <v>400000</v>
      </c>
    </row>
    <row r="23" spans="1:4" x14ac:dyDescent="0.25">
      <c r="A23" s="68">
        <v>20</v>
      </c>
      <c r="B23" t="s">
        <v>58</v>
      </c>
      <c r="C23" t="str">
        <f t="shared" si="0"/>
        <v>T6 All Other Buses-20</v>
      </c>
      <c r="D23" s="69">
        <v>400000</v>
      </c>
    </row>
    <row r="24" spans="1:4" x14ac:dyDescent="0.25">
      <c r="A24" s="68">
        <v>21</v>
      </c>
      <c r="B24" t="s">
        <v>58</v>
      </c>
      <c r="C24" t="str">
        <f t="shared" si="0"/>
        <v>T6 All Other Buses-21</v>
      </c>
      <c r="D24" s="69">
        <v>400000</v>
      </c>
    </row>
    <row r="25" spans="1:4" x14ac:dyDescent="0.25">
      <c r="A25" s="68">
        <v>22</v>
      </c>
      <c r="B25" t="s">
        <v>58</v>
      </c>
      <c r="C25" t="str">
        <f t="shared" si="0"/>
        <v>T6 All Other Buses-22</v>
      </c>
      <c r="D25" s="69">
        <v>400000</v>
      </c>
    </row>
    <row r="26" spans="1:4" x14ac:dyDescent="0.25">
      <c r="A26" s="68">
        <v>23</v>
      </c>
      <c r="B26" t="s">
        <v>58</v>
      </c>
      <c r="C26" t="str">
        <f t="shared" si="0"/>
        <v>T6 All Other Buses-23</v>
      </c>
      <c r="D26" s="69">
        <v>400000</v>
      </c>
    </row>
    <row r="27" spans="1:4" x14ac:dyDescent="0.25">
      <c r="A27" s="68">
        <v>24</v>
      </c>
      <c r="B27" t="s">
        <v>58</v>
      </c>
      <c r="C27" t="str">
        <f t="shared" si="0"/>
        <v>T6 All Other Buses-24</v>
      </c>
      <c r="D27" s="69">
        <v>400000</v>
      </c>
    </row>
    <row r="28" spans="1:4" x14ac:dyDescent="0.25">
      <c r="A28" s="68">
        <v>25</v>
      </c>
      <c r="B28" t="s">
        <v>58</v>
      </c>
      <c r="C28" t="str">
        <f t="shared" si="0"/>
        <v>T6 All Other Buses-25</v>
      </c>
      <c r="D28" s="69">
        <v>400000</v>
      </c>
    </row>
    <row r="29" spans="1:4" x14ac:dyDescent="0.25">
      <c r="A29" s="68">
        <v>26</v>
      </c>
      <c r="B29" t="s">
        <v>58</v>
      </c>
      <c r="C29" t="str">
        <f t="shared" si="0"/>
        <v>T6 All Other Buses-26</v>
      </c>
      <c r="D29" s="69">
        <v>400000</v>
      </c>
    </row>
    <row r="30" spans="1:4" x14ac:dyDescent="0.25">
      <c r="A30" s="68">
        <v>27</v>
      </c>
      <c r="B30" t="s">
        <v>58</v>
      </c>
      <c r="C30" t="str">
        <f t="shared" si="0"/>
        <v>T6 All Other Buses-27</v>
      </c>
      <c r="D30" s="69">
        <v>400000</v>
      </c>
    </row>
    <row r="31" spans="1:4" x14ac:dyDescent="0.25">
      <c r="A31" s="68">
        <v>28</v>
      </c>
      <c r="B31" t="s">
        <v>58</v>
      </c>
      <c r="C31" t="str">
        <f t="shared" si="0"/>
        <v>T6 All Other Buses-28</v>
      </c>
      <c r="D31" s="69">
        <v>400000</v>
      </c>
    </row>
    <row r="32" spans="1:4" x14ac:dyDescent="0.25">
      <c r="A32" s="68">
        <v>29</v>
      </c>
      <c r="B32" t="s">
        <v>58</v>
      </c>
      <c r="C32" t="str">
        <f t="shared" si="0"/>
        <v>T6 All Other Buses-29</v>
      </c>
      <c r="D32" s="69">
        <v>400000</v>
      </c>
    </row>
    <row r="33" spans="1:4" x14ac:dyDescent="0.25">
      <c r="A33" s="68">
        <v>30</v>
      </c>
      <c r="B33" t="s">
        <v>58</v>
      </c>
      <c r="C33" t="str">
        <f t="shared" si="0"/>
        <v>T6 All Other Buses-30</v>
      </c>
      <c r="D33" s="69">
        <v>400000</v>
      </c>
    </row>
    <row r="34" spans="1:4" x14ac:dyDescent="0.25">
      <c r="A34" s="68">
        <v>31</v>
      </c>
      <c r="B34" t="s">
        <v>58</v>
      </c>
      <c r="C34" t="str">
        <f t="shared" si="0"/>
        <v>T6 All Other Buses-31</v>
      </c>
      <c r="D34" s="69">
        <v>400000</v>
      </c>
    </row>
    <row r="35" spans="1:4" x14ac:dyDescent="0.25">
      <c r="A35" s="68">
        <v>32</v>
      </c>
      <c r="B35" t="s">
        <v>58</v>
      </c>
      <c r="C35" t="str">
        <f t="shared" si="0"/>
        <v>T6 All Other Buses-32</v>
      </c>
      <c r="D35" s="69">
        <v>400000</v>
      </c>
    </row>
    <row r="36" spans="1:4" x14ac:dyDescent="0.25">
      <c r="A36" s="68">
        <v>33</v>
      </c>
      <c r="B36" t="s">
        <v>58</v>
      </c>
      <c r="C36" t="str">
        <f t="shared" si="0"/>
        <v>T6 All Other Buses-33</v>
      </c>
      <c r="D36" s="69">
        <v>400000</v>
      </c>
    </row>
    <row r="37" spans="1:4" x14ac:dyDescent="0.25">
      <c r="A37" s="68">
        <v>34</v>
      </c>
      <c r="B37" t="s">
        <v>58</v>
      </c>
      <c r="C37" t="str">
        <f t="shared" si="0"/>
        <v>T6 All Other Buses-34</v>
      </c>
      <c r="D37" s="69">
        <v>400000</v>
      </c>
    </row>
    <row r="38" spans="1:4" x14ac:dyDescent="0.25">
      <c r="A38" s="68">
        <v>35</v>
      </c>
      <c r="B38" t="s">
        <v>58</v>
      </c>
      <c r="C38" t="str">
        <f t="shared" si="0"/>
        <v>T6 All Other Buses-35</v>
      </c>
      <c r="D38" s="69">
        <v>400000</v>
      </c>
    </row>
    <row r="39" spans="1:4" x14ac:dyDescent="0.25">
      <c r="A39" s="68">
        <v>36</v>
      </c>
      <c r="B39" t="s">
        <v>58</v>
      </c>
      <c r="C39" t="str">
        <f t="shared" si="0"/>
        <v>T6 All Other Buses-36</v>
      </c>
      <c r="D39" s="69">
        <v>400000</v>
      </c>
    </row>
    <row r="40" spans="1:4" x14ac:dyDescent="0.25">
      <c r="A40" s="68">
        <v>37</v>
      </c>
      <c r="B40" t="s">
        <v>58</v>
      </c>
      <c r="C40" t="str">
        <f t="shared" si="0"/>
        <v>T6 All Other Buses-37</v>
      </c>
      <c r="D40" s="69">
        <v>400000</v>
      </c>
    </row>
    <row r="41" spans="1:4" x14ac:dyDescent="0.25">
      <c r="A41" s="68">
        <v>38</v>
      </c>
      <c r="B41" t="s">
        <v>58</v>
      </c>
      <c r="C41" t="str">
        <f t="shared" si="0"/>
        <v>T6 All Other Buses-38</v>
      </c>
      <c r="D41" s="69">
        <v>400000</v>
      </c>
    </row>
    <row r="42" spans="1:4" x14ac:dyDescent="0.25">
      <c r="A42" s="68">
        <v>39</v>
      </c>
      <c r="B42" t="s">
        <v>58</v>
      </c>
      <c r="C42" t="str">
        <f t="shared" si="0"/>
        <v>T6 All Other Buses-39</v>
      </c>
      <c r="D42" s="69">
        <v>400000</v>
      </c>
    </row>
    <row r="43" spans="1:4" x14ac:dyDescent="0.25">
      <c r="A43" s="68">
        <v>40</v>
      </c>
      <c r="B43" t="s">
        <v>58</v>
      </c>
      <c r="C43" t="str">
        <f t="shared" si="0"/>
        <v>T6 All Other Buses-40</v>
      </c>
      <c r="D43" s="69">
        <v>400000</v>
      </c>
    </row>
    <row r="44" spans="1:4" x14ac:dyDescent="0.25">
      <c r="A44" s="68">
        <v>41</v>
      </c>
      <c r="B44" t="s">
        <v>58</v>
      </c>
      <c r="C44" t="str">
        <f t="shared" si="0"/>
        <v>T6 All Other Buses-41</v>
      </c>
      <c r="D44" s="69">
        <v>400000</v>
      </c>
    </row>
    <row r="45" spans="1:4" x14ac:dyDescent="0.25">
      <c r="A45" s="68">
        <v>42</v>
      </c>
      <c r="B45" t="s">
        <v>58</v>
      </c>
      <c r="C45" t="str">
        <f t="shared" si="0"/>
        <v>T6 All Other Buses-42</v>
      </c>
      <c r="D45" s="69">
        <v>400000</v>
      </c>
    </row>
    <row r="46" spans="1:4" x14ac:dyDescent="0.25">
      <c r="A46" s="68">
        <v>43</v>
      </c>
      <c r="B46" t="s">
        <v>58</v>
      </c>
      <c r="C46" t="str">
        <f t="shared" si="0"/>
        <v>T6 All Other Buses-43</v>
      </c>
      <c r="D46" s="69">
        <v>400000</v>
      </c>
    </row>
    <row r="47" spans="1:4" x14ac:dyDescent="0.25">
      <c r="A47" s="68">
        <v>44</v>
      </c>
      <c r="B47" t="s">
        <v>58</v>
      </c>
      <c r="C47" t="str">
        <f t="shared" si="0"/>
        <v>T6 All Other Buses-44</v>
      </c>
      <c r="D47" s="69">
        <v>400000</v>
      </c>
    </row>
    <row r="48" spans="1:4" x14ac:dyDescent="0.25">
      <c r="A48" s="68">
        <v>-1</v>
      </c>
      <c r="B48" t="s">
        <v>25</v>
      </c>
      <c r="C48" t="str">
        <f t="shared" si="0"/>
        <v>T7 Motor Coach--1</v>
      </c>
      <c r="D48" s="69">
        <v>22916.666666666701</v>
      </c>
    </row>
    <row r="49" spans="1:4" x14ac:dyDescent="0.25">
      <c r="A49" s="68">
        <v>0</v>
      </c>
      <c r="B49" t="s">
        <v>25</v>
      </c>
      <c r="C49" t="str">
        <f t="shared" si="0"/>
        <v>T7 Motor Coach-0</v>
      </c>
      <c r="D49" s="69">
        <v>77916.666666666701</v>
      </c>
    </row>
    <row r="50" spans="1:4" x14ac:dyDescent="0.25">
      <c r="A50" s="68">
        <v>1</v>
      </c>
      <c r="B50" t="s">
        <v>25</v>
      </c>
      <c r="C50" t="str">
        <f t="shared" si="0"/>
        <v>T7 Motor Coach-1</v>
      </c>
      <c r="D50" s="69">
        <v>132916.66666666701</v>
      </c>
    </row>
    <row r="51" spans="1:4" x14ac:dyDescent="0.25">
      <c r="A51" s="68">
        <v>2</v>
      </c>
      <c r="B51" t="s">
        <v>25</v>
      </c>
      <c r="C51" t="str">
        <f t="shared" si="0"/>
        <v>T7 Motor Coach-2</v>
      </c>
      <c r="D51" s="69">
        <v>187916.66666666701</v>
      </c>
    </row>
    <row r="52" spans="1:4" x14ac:dyDescent="0.25">
      <c r="A52" s="68">
        <v>3</v>
      </c>
      <c r="B52" t="s">
        <v>25</v>
      </c>
      <c r="C52" t="str">
        <f t="shared" si="0"/>
        <v>T7 Motor Coach-3</v>
      </c>
      <c r="D52" s="69">
        <v>242916.66666666701</v>
      </c>
    </row>
    <row r="53" spans="1:4" x14ac:dyDescent="0.25">
      <c r="A53" s="68">
        <v>4</v>
      </c>
      <c r="B53" t="s">
        <v>25</v>
      </c>
      <c r="C53" t="str">
        <f t="shared" si="0"/>
        <v>T7 Motor Coach-4</v>
      </c>
      <c r="D53" s="69">
        <v>297916.66666666698</v>
      </c>
    </row>
    <row r="54" spans="1:4" x14ac:dyDescent="0.25">
      <c r="A54" s="68">
        <v>5</v>
      </c>
      <c r="B54" t="s">
        <v>25</v>
      </c>
      <c r="C54" t="str">
        <f t="shared" si="0"/>
        <v>T7 Motor Coach-5</v>
      </c>
      <c r="D54" s="69">
        <v>352916.66666666698</v>
      </c>
    </row>
    <row r="55" spans="1:4" x14ac:dyDescent="0.25">
      <c r="A55" s="68">
        <v>6</v>
      </c>
      <c r="B55" t="s">
        <v>25</v>
      </c>
      <c r="C55" t="str">
        <f t="shared" si="0"/>
        <v>T7 Motor Coach-6</v>
      </c>
      <c r="D55" s="69">
        <v>407916.66666666698</v>
      </c>
    </row>
    <row r="56" spans="1:4" x14ac:dyDescent="0.25">
      <c r="A56" s="68">
        <v>7</v>
      </c>
      <c r="B56" t="s">
        <v>25</v>
      </c>
      <c r="C56" t="str">
        <f t="shared" si="0"/>
        <v>T7 Motor Coach-7</v>
      </c>
      <c r="D56" s="69">
        <v>462916.66666666698</v>
      </c>
    </row>
    <row r="57" spans="1:4" x14ac:dyDescent="0.25">
      <c r="A57" s="68">
        <v>8</v>
      </c>
      <c r="B57" t="s">
        <v>25</v>
      </c>
      <c r="C57" t="str">
        <f t="shared" si="0"/>
        <v>T7 Motor Coach-8</v>
      </c>
      <c r="D57" s="69">
        <v>517916.66666666698</v>
      </c>
    </row>
    <row r="58" spans="1:4" x14ac:dyDescent="0.25">
      <c r="A58" s="68">
        <v>9</v>
      </c>
      <c r="B58" t="s">
        <v>25</v>
      </c>
      <c r="C58" t="str">
        <f t="shared" si="0"/>
        <v>T7 Motor Coach-9</v>
      </c>
      <c r="D58" s="69">
        <v>567416.66666666698</v>
      </c>
    </row>
    <row r="59" spans="1:4" x14ac:dyDescent="0.25">
      <c r="A59" s="68">
        <v>10</v>
      </c>
      <c r="B59" t="s">
        <v>25</v>
      </c>
      <c r="C59" t="str">
        <f t="shared" si="0"/>
        <v>T7 Motor Coach-10</v>
      </c>
      <c r="D59" s="69">
        <v>611966.66666666698</v>
      </c>
    </row>
    <row r="60" spans="1:4" x14ac:dyDescent="0.25">
      <c r="A60" s="68">
        <v>11</v>
      </c>
      <c r="B60" t="s">
        <v>25</v>
      </c>
      <c r="C60" t="str">
        <f t="shared" si="0"/>
        <v>T7 Motor Coach-11</v>
      </c>
      <c r="D60" s="69">
        <v>652061.66666666698</v>
      </c>
    </row>
    <row r="61" spans="1:4" x14ac:dyDescent="0.25">
      <c r="A61" s="68">
        <v>12</v>
      </c>
      <c r="B61" t="s">
        <v>25</v>
      </c>
      <c r="C61" t="str">
        <f t="shared" si="0"/>
        <v>T7 Motor Coach-12</v>
      </c>
      <c r="D61" s="69">
        <v>688147.16666666698</v>
      </c>
    </row>
    <row r="62" spans="1:4" x14ac:dyDescent="0.25">
      <c r="A62" s="68">
        <v>13</v>
      </c>
      <c r="B62" t="s">
        <v>25</v>
      </c>
      <c r="C62" t="str">
        <f t="shared" si="0"/>
        <v>T7 Motor Coach-13</v>
      </c>
      <c r="D62" s="69">
        <v>720624.11666666705</v>
      </c>
    </row>
    <row r="63" spans="1:4" x14ac:dyDescent="0.25">
      <c r="A63" s="68">
        <v>14</v>
      </c>
      <c r="B63" t="s">
        <v>25</v>
      </c>
      <c r="C63" t="str">
        <f t="shared" si="0"/>
        <v>T7 Motor Coach-14</v>
      </c>
      <c r="D63" s="69">
        <v>749853.37166666705</v>
      </c>
    </row>
    <row r="64" spans="1:4" x14ac:dyDescent="0.25">
      <c r="A64" s="68">
        <v>15</v>
      </c>
      <c r="B64" t="s">
        <v>25</v>
      </c>
      <c r="C64" t="str">
        <f t="shared" si="0"/>
        <v>T7 Motor Coach-15</v>
      </c>
      <c r="D64" s="69">
        <v>776159.70116666704</v>
      </c>
    </row>
    <row r="65" spans="1:4" x14ac:dyDescent="0.25">
      <c r="A65" s="68">
        <v>16</v>
      </c>
      <c r="B65" t="s">
        <v>25</v>
      </c>
      <c r="C65" t="str">
        <f t="shared" si="0"/>
        <v>T7 Motor Coach-16</v>
      </c>
      <c r="D65" s="69">
        <v>799835.39771666704</v>
      </c>
    </row>
    <row r="66" spans="1:4" x14ac:dyDescent="0.25">
      <c r="A66" s="68">
        <v>17</v>
      </c>
      <c r="B66" t="s">
        <v>25</v>
      </c>
      <c r="C66" t="str">
        <f t="shared" si="0"/>
        <v>T7 Motor Coach-17</v>
      </c>
      <c r="D66" s="69">
        <v>800000</v>
      </c>
    </row>
    <row r="67" spans="1:4" x14ac:dyDescent="0.25">
      <c r="A67" s="68">
        <v>18</v>
      </c>
      <c r="B67" t="s">
        <v>25</v>
      </c>
      <c r="C67" t="str">
        <f t="shared" ref="C67:C130" si="1">CONCATENATE(B67,"-",A67)</f>
        <v>T7 Motor Coach-18</v>
      </c>
      <c r="D67" s="69">
        <v>800000</v>
      </c>
    </row>
    <row r="68" spans="1:4" x14ac:dyDescent="0.25">
      <c r="A68" s="68">
        <v>19</v>
      </c>
      <c r="B68" t="s">
        <v>25</v>
      </c>
      <c r="C68" t="str">
        <f t="shared" si="1"/>
        <v>T7 Motor Coach-19</v>
      </c>
      <c r="D68" s="69">
        <v>800000</v>
      </c>
    </row>
    <row r="69" spans="1:4" x14ac:dyDescent="0.25">
      <c r="A69" s="68">
        <v>20</v>
      </c>
      <c r="B69" t="s">
        <v>25</v>
      </c>
      <c r="C69" t="str">
        <f t="shared" si="1"/>
        <v>T7 Motor Coach-20</v>
      </c>
      <c r="D69" s="69">
        <v>800000</v>
      </c>
    </row>
    <row r="70" spans="1:4" x14ac:dyDescent="0.25">
      <c r="A70" s="68">
        <v>21</v>
      </c>
      <c r="B70" t="s">
        <v>25</v>
      </c>
      <c r="C70" t="str">
        <f t="shared" si="1"/>
        <v>T7 Motor Coach-21</v>
      </c>
      <c r="D70" s="69">
        <v>800000</v>
      </c>
    </row>
    <row r="71" spans="1:4" x14ac:dyDescent="0.25">
      <c r="A71" s="68">
        <v>22</v>
      </c>
      <c r="B71" t="s">
        <v>25</v>
      </c>
      <c r="C71" t="str">
        <f t="shared" si="1"/>
        <v>T7 Motor Coach-22</v>
      </c>
      <c r="D71" s="69">
        <v>800000</v>
      </c>
    </row>
    <row r="72" spans="1:4" x14ac:dyDescent="0.25">
      <c r="A72" s="68">
        <v>23</v>
      </c>
      <c r="B72" t="s">
        <v>25</v>
      </c>
      <c r="C72" t="str">
        <f t="shared" si="1"/>
        <v>T7 Motor Coach-23</v>
      </c>
      <c r="D72" s="69">
        <v>800000</v>
      </c>
    </row>
    <row r="73" spans="1:4" x14ac:dyDescent="0.25">
      <c r="A73" s="68">
        <v>24</v>
      </c>
      <c r="B73" t="s">
        <v>25</v>
      </c>
      <c r="C73" t="str">
        <f t="shared" si="1"/>
        <v>T7 Motor Coach-24</v>
      </c>
      <c r="D73" s="69">
        <v>800000</v>
      </c>
    </row>
    <row r="74" spans="1:4" x14ac:dyDescent="0.25">
      <c r="A74" s="68">
        <v>25</v>
      </c>
      <c r="B74" t="s">
        <v>25</v>
      </c>
      <c r="C74" t="str">
        <f t="shared" si="1"/>
        <v>T7 Motor Coach-25</v>
      </c>
      <c r="D74" s="69">
        <v>800000</v>
      </c>
    </row>
    <row r="75" spans="1:4" x14ac:dyDescent="0.25">
      <c r="A75" s="68">
        <v>26</v>
      </c>
      <c r="B75" t="s">
        <v>25</v>
      </c>
      <c r="C75" t="str">
        <f t="shared" si="1"/>
        <v>T7 Motor Coach-26</v>
      </c>
      <c r="D75" s="69">
        <v>800000</v>
      </c>
    </row>
    <row r="76" spans="1:4" x14ac:dyDescent="0.25">
      <c r="A76" s="68">
        <v>27</v>
      </c>
      <c r="B76" t="s">
        <v>25</v>
      </c>
      <c r="C76" t="str">
        <f t="shared" si="1"/>
        <v>T7 Motor Coach-27</v>
      </c>
      <c r="D76" s="69">
        <v>800000</v>
      </c>
    </row>
    <row r="77" spans="1:4" x14ac:dyDescent="0.25">
      <c r="A77" s="68">
        <v>28</v>
      </c>
      <c r="B77" t="s">
        <v>25</v>
      </c>
      <c r="C77" t="str">
        <f t="shared" si="1"/>
        <v>T7 Motor Coach-28</v>
      </c>
      <c r="D77" s="69">
        <v>800000</v>
      </c>
    </row>
    <row r="78" spans="1:4" x14ac:dyDescent="0.25">
      <c r="A78" s="68">
        <v>29</v>
      </c>
      <c r="B78" t="s">
        <v>25</v>
      </c>
      <c r="C78" t="str">
        <f t="shared" si="1"/>
        <v>T7 Motor Coach-29</v>
      </c>
      <c r="D78" s="69">
        <v>800000</v>
      </c>
    </row>
    <row r="79" spans="1:4" x14ac:dyDescent="0.25">
      <c r="A79" s="68">
        <v>30</v>
      </c>
      <c r="B79" t="s">
        <v>25</v>
      </c>
      <c r="C79" t="str">
        <f t="shared" si="1"/>
        <v>T7 Motor Coach-30</v>
      </c>
      <c r="D79" s="69">
        <v>800000</v>
      </c>
    </row>
    <row r="80" spans="1:4" x14ac:dyDescent="0.25">
      <c r="A80" s="68">
        <v>31</v>
      </c>
      <c r="B80" t="s">
        <v>25</v>
      </c>
      <c r="C80" t="str">
        <f t="shared" si="1"/>
        <v>T7 Motor Coach-31</v>
      </c>
      <c r="D80" s="69">
        <v>800000</v>
      </c>
    </row>
    <row r="81" spans="1:4" x14ac:dyDescent="0.25">
      <c r="A81" s="68">
        <v>32</v>
      </c>
      <c r="B81" t="s">
        <v>25</v>
      </c>
      <c r="C81" t="str">
        <f t="shared" si="1"/>
        <v>T7 Motor Coach-32</v>
      </c>
      <c r="D81" s="69">
        <v>800000</v>
      </c>
    </row>
    <row r="82" spans="1:4" x14ac:dyDescent="0.25">
      <c r="A82" s="68">
        <v>33</v>
      </c>
      <c r="B82" t="s">
        <v>25</v>
      </c>
      <c r="C82" t="str">
        <f t="shared" si="1"/>
        <v>T7 Motor Coach-33</v>
      </c>
      <c r="D82" s="69">
        <v>800000</v>
      </c>
    </row>
    <row r="83" spans="1:4" x14ac:dyDescent="0.25">
      <c r="A83" s="68">
        <v>34</v>
      </c>
      <c r="B83" t="s">
        <v>25</v>
      </c>
      <c r="C83" t="str">
        <f t="shared" si="1"/>
        <v>T7 Motor Coach-34</v>
      </c>
      <c r="D83" s="69">
        <v>800000</v>
      </c>
    </row>
    <row r="84" spans="1:4" x14ac:dyDescent="0.25">
      <c r="A84" s="68">
        <v>35</v>
      </c>
      <c r="B84" t="s">
        <v>25</v>
      </c>
      <c r="C84" t="str">
        <f t="shared" si="1"/>
        <v>T7 Motor Coach-35</v>
      </c>
      <c r="D84" s="69">
        <v>800000</v>
      </c>
    </row>
    <row r="85" spans="1:4" x14ac:dyDescent="0.25">
      <c r="A85" s="68">
        <v>36</v>
      </c>
      <c r="B85" t="s">
        <v>25</v>
      </c>
      <c r="C85" t="str">
        <f t="shared" si="1"/>
        <v>T7 Motor Coach-36</v>
      </c>
      <c r="D85" s="69">
        <v>800000</v>
      </c>
    </row>
    <row r="86" spans="1:4" x14ac:dyDescent="0.25">
      <c r="A86" s="68">
        <v>37</v>
      </c>
      <c r="B86" t="s">
        <v>25</v>
      </c>
      <c r="C86" t="str">
        <f t="shared" si="1"/>
        <v>T7 Motor Coach-37</v>
      </c>
      <c r="D86" s="69">
        <v>800000</v>
      </c>
    </row>
    <row r="87" spans="1:4" x14ac:dyDescent="0.25">
      <c r="A87" s="68">
        <v>38</v>
      </c>
      <c r="B87" t="s">
        <v>25</v>
      </c>
      <c r="C87" t="str">
        <f t="shared" si="1"/>
        <v>T7 Motor Coach-38</v>
      </c>
      <c r="D87" s="69">
        <v>800000</v>
      </c>
    </row>
    <row r="88" spans="1:4" x14ac:dyDescent="0.25">
      <c r="A88" s="68">
        <v>39</v>
      </c>
      <c r="B88" t="s">
        <v>25</v>
      </c>
      <c r="C88" t="str">
        <f t="shared" si="1"/>
        <v>T7 Motor Coach-39</v>
      </c>
      <c r="D88" s="69">
        <v>800000</v>
      </c>
    </row>
    <row r="89" spans="1:4" x14ac:dyDescent="0.25">
      <c r="A89" s="68">
        <v>40</v>
      </c>
      <c r="B89" t="s">
        <v>25</v>
      </c>
      <c r="C89" t="str">
        <f t="shared" si="1"/>
        <v>T7 Motor Coach-40</v>
      </c>
      <c r="D89" s="69">
        <v>800000</v>
      </c>
    </row>
    <row r="90" spans="1:4" x14ac:dyDescent="0.25">
      <c r="A90" s="68">
        <v>41</v>
      </c>
      <c r="B90" t="s">
        <v>25</v>
      </c>
      <c r="C90" t="str">
        <f t="shared" si="1"/>
        <v>T7 Motor Coach-41</v>
      </c>
      <c r="D90" s="69">
        <v>800000</v>
      </c>
    </row>
    <row r="91" spans="1:4" x14ac:dyDescent="0.25">
      <c r="A91" s="68">
        <v>42</v>
      </c>
      <c r="B91" t="s">
        <v>25</v>
      </c>
      <c r="C91" t="str">
        <f t="shared" si="1"/>
        <v>T7 Motor Coach-42</v>
      </c>
      <c r="D91" s="69">
        <v>800000</v>
      </c>
    </row>
    <row r="92" spans="1:4" x14ac:dyDescent="0.25">
      <c r="A92" s="68">
        <v>43</v>
      </c>
      <c r="B92" t="s">
        <v>25</v>
      </c>
      <c r="C92" t="str">
        <f t="shared" si="1"/>
        <v>T7 Motor Coach-43</v>
      </c>
      <c r="D92" s="69">
        <v>800000</v>
      </c>
    </row>
    <row r="93" spans="1:4" x14ac:dyDescent="0.25">
      <c r="A93" s="68">
        <v>44</v>
      </c>
      <c r="B93" t="s">
        <v>25</v>
      </c>
      <c r="C93" t="str">
        <f t="shared" si="1"/>
        <v>T7 Motor Coach-44</v>
      </c>
      <c r="D93" s="69">
        <v>800000</v>
      </c>
    </row>
    <row r="94" spans="1:4" x14ac:dyDescent="0.25">
      <c r="A94" s="68">
        <v>-1</v>
      </c>
      <c r="B94" t="s">
        <v>31</v>
      </c>
      <c r="C94" t="str">
        <f t="shared" si="1"/>
        <v>T7 PTO--1</v>
      </c>
      <c r="D94" s="69">
        <v>0</v>
      </c>
    </row>
    <row r="95" spans="1:4" x14ac:dyDescent="0.25">
      <c r="A95" s="68">
        <v>0</v>
      </c>
      <c r="B95" t="s">
        <v>31</v>
      </c>
      <c r="C95" t="str">
        <f t="shared" si="1"/>
        <v>T7 PTO-0</v>
      </c>
      <c r="D95" s="69">
        <v>40564</v>
      </c>
    </row>
    <row r="96" spans="1:4" x14ac:dyDescent="0.25">
      <c r="A96" s="68">
        <v>1</v>
      </c>
      <c r="B96" t="s">
        <v>31</v>
      </c>
      <c r="C96" t="str">
        <f t="shared" si="1"/>
        <v>T7 PTO-1</v>
      </c>
      <c r="D96" s="69">
        <v>79371</v>
      </c>
    </row>
    <row r="97" spans="1:4" x14ac:dyDescent="0.25">
      <c r="A97" s="68">
        <v>2</v>
      </c>
      <c r="B97" t="s">
        <v>31</v>
      </c>
      <c r="C97" t="str">
        <f t="shared" si="1"/>
        <v>T7 PTO-2</v>
      </c>
      <c r="D97" s="69">
        <v>116000</v>
      </c>
    </row>
    <row r="98" spans="1:4" x14ac:dyDescent="0.25">
      <c r="A98" s="68">
        <v>3</v>
      </c>
      <c r="B98" t="s">
        <v>31</v>
      </c>
      <c r="C98" t="str">
        <f t="shared" si="1"/>
        <v>T7 PTO-3</v>
      </c>
      <c r="D98" s="69">
        <v>150258</v>
      </c>
    </row>
    <row r="99" spans="1:4" x14ac:dyDescent="0.25">
      <c r="A99" s="68">
        <v>4</v>
      </c>
      <c r="B99" t="s">
        <v>31</v>
      </c>
      <c r="C99" t="str">
        <f t="shared" si="1"/>
        <v>T7 PTO-4</v>
      </c>
      <c r="D99" s="69">
        <v>182135</v>
      </c>
    </row>
    <row r="100" spans="1:4" x14ac:dyDescent="0.25">
      <c r="A100" s="68">
        <v>5</v>
      </c>
      <c r="B100" t="s">
        <v>31</v>
      </c>
      <c r="C100" t="str">
        <f t="shared" si="1"/>
        <v>T7 PTO-5</v>
      </c>
      <c r="D100" s="69">
        <v>211768</v>
      </c>
    </row>
    <row r="101" spans="1:4" x14ac:dyDescent="0.25">
      <c r="A101" s="68">
        <v>6</v>
      </c>
      <c r="B101" t="s">
        <v>31</v>
      </c>
      <c r="C101" t="str">
        <f t="shared" si="1"/>
        <v>T7 PTO-6</v>
      </c>
      <c r="D101" s="69">
        <v>239398</v>
      </c>
    </row>
    <row r="102" spans="1:4" x14ac:dyDescent="0.25">
      <c r="A102" s="68">
        <v>7</v>
      </c>
      <c r="B102" t="s">
        <v>31</v>
      </c>
      <c r="C102" t="str">
        <f t="shared" si="1"/>
        <v>T7 PTO-7</v>
      </c>
      <c r="D102" s="69">
        <v>265329</v>
      </c>
    </row>
    <row r="103" spans="1:4" x14ac:dyDescent="0.25">
      <c r="A103" s="68">
        <v>8</v>
      </c>
      <c r="B103" t="s">
        <v>31</v>
      </c>
      <c r="C103" t="str">
        <f t="shared" si="1"/>
        <v>T7 PTO-8</v>
      </c>
      <c r="D103" s="69">
        <v>289889</v>
      </c>
    </row>
    <row r="104" spans="1:4" x14ac:dyDescent="0.25">
      <c r="A104" s="68">
        <v>9</v>
      </c>
      <c r="B104" t="s">
        <v>31</v>
      </c>
      <c r="C104" t="str">
        <f t="shared" si="1"/>
        <v>T7 PTO-9</v>
      </c>
      <c r="D104" s="69">
        <v>313388</v>
      </c>
    </row>
    <row r="105" spans="1:4" x14ac:dyDescent="0.25">
      <c r="A105" s="68">
        <v>10</v>
      </c>
      <c r="B105" t="s">
        <v>31</v>
      </c>
      <c r="C105" t="str">
        <f t="shared" si="1"/>
        <v>T7 PTO-10</v>
      </c>
      <c r="D105" s="69">
        <v>336079</v>
      </c>
    </row>
    <row r="106" spans="1:4" x14ac:dyDescent="0.25">
      <c r="A106" s="68">
        <v>11</v>
      </c>
      <c r="B106" t="s">
        <v>31</v>
      </c>
      <c r="C106" t="str">
        <f t="shared" si="1"/>
        <v>T7 PTO-11</v>
      </c>
      <c r="D106" s="69">
        <v>358115</v>
      </c>
    </row>
    <row r="107" spans="1:4" x14ac:dyDescent="0.25">
      <c r="A107" s="68">
        <v>12</v>
      </c>
      <c r="B107" t="s">
        <v>31</v>
      </c>
      <c r="C107" t="str">
        <f t="shared" si="1"/>
        <v>T7 PTO-12</v>
      </c>
      <c r="D107" s="69">
        <v>379510</v>
      </c>
    </row>
    <row r="108" spans="1:4" x14ac:dyDescent="0.25">
      <c r="A108" s="68">
        <v>13</v>
      </c>
      <c r="B108" t="s">
        <v>31</v>
      </c>
      <c r="C108" t="str">
        <f t="shared" si="1"/>
        <v>T7 PTO-13</v>
      </c>
      <c r="D108" s="69">
        <v>400100</v>
      </c>
    </row>
    <row r="109" spans="1:4" x14ac:dyDescent="0.25">
      <c r="A109" s="68">
        <v>14</v>
      </c>
      <c r="B109" t="s">
        <v>31</v>
      </c>
      <c r="C109" t="str">
        <f t="shared" si="1"/>
        <v>T7 PTO-14</v>
      </c>
      <c r="D109" s="69">
        <v>419498</v>
      </c>
    </row>
    <row r="110" spans="1:4" x14ac:dyDescent="0.25">
      <c r="A110" s="68">
        <v>15</v>
      </c>
      <c r="B110" t="s">
        <v>31</v>
      </c>
      <c r="C110" t="str">
        <f t="shared" si="1"/>
        <v>T7 PTO-15</v>
      </c>
      <c r="D110" s="69">
        <v>437058</v>
      </c>
    </row>
    <row r="111" spans="1:4" x14ac:dyDescent="0.25">
      <c r="A111" s="68">
        <v>16</v>
      </c>
      <c r="B111" t="s">
        <v>31</v>
      </c>
      <c r="C111" t="str">
        <f t="shared" si="1"/>
        <v>T7 PTO-16</v>
      </c>
      <c r="D111" s="69">
        <v>454484</v>
      </c>
    </row>
    <row r="112" spans="1:4" x14ac:dyDescent="0.25">
      <c r="A112" s="68">
        <v>17</v>
      </c>
      <c r="B112" t="s">
        <v>31</v>
      </c>
      <c r="C112" t="str">
        <f t="shared" si="1"/>
        <v>T7 PTO-17</v>
      </c>
      <c r="D112" s="69">
        <v>471741</v>
      </c>
    </row>
    <row r="113" spans="1:4" x14ac:dyDescent="0.25">
      <c r="A113" s="68">
        <v>18</v>
      </c>
      <c r="B113" t="s">
        <v>31</v>
      </c>
      <c r="C113" t="str">
        <f t="shared" si="1"/>
        <v>T7 PTO-18</v>
      </c>
      <c r="D113" s="69">
        <v>488797</v>
      </c>
    </row>
    <row r="114" spans="1:4" x14ac:dyDescent="0.25">
      <c r="A114" s="68">
        <v>19</v>
      </c>
      <c r="B114" t="s">
        <v>31</v>
      </c>
      <c r="C114" t="str">
        <f t="shared" si="1"/>
        <v>T7 PTO-19</v>
      </c>
      <c r="D114" s="69">
        <v>505620</v>
      </c>
    </row>
    <row r="115" spans="1:4" x14ac:dyDescent="0.25">
      <c r="A115" s="68">
        <v>20</v>
      </c>
      <c r="B115" t="s">
        <v>31</v>
      </c>
      <c r="C115" t="str">
        <f t="shared" si="1"/>
        <v>T7 PTO-20</v>
      </c>
      <c r="D115" s="69">
        <v>522182</v>
      </c>
    </row>
    <row r="116" spans="1:4" x14ac:dyDescent="0.25">
      <c r="A116" s="68">
        <v>21</v>
      </c>
      <c r="B116" t="s">
        <v>31</v>
      </c>
      <c r="C116" t="str">
        <f t="shared" si="1"/>
        <v>T7 PTO-21</v>
      </c>
      <c r="D116" s="69">
        <v>538456</v>
      </c>
    </row>
    <row r="117" spans="1:4" x14ac:dyDescent="0.25">
      <c r="A117" s="68">
        <v>22</v>
      </c>
      <c r="B117" t="s">
        <v>31</v>
      </c>
      <c r="C117" t="str">
        <f t="shared" si="1"/>
        <v>T7 PTO-22</v>
      </c>
      <c r="D117" s="69">
        <v>554417</v>
      </c>
    </row>
    <row r="118" spans="1:4" x14ac:dyDescent="0.25">
      <c r="A118" s="68">
        <v>23</v>
      </c>
      <c r="B118" t="s">
        <v>31</v>
      </c>
      <c r="C118" t="str">
        <f t="shared" si="1"/>
        <v>T7 PTO-23</v>
      </c>
      <c r="D118" s="69">
        <v>570042</v>
      </c>
    </row>
    <row r="119" spans="1:4" x14ac:dyDescent="0.25">
      <c r="A119" s="68">
        <v>24</v>
      </c>
      <c r="B119" t="s">
        <v>31</v>
      </c>
      <c r="C119" t="str">
        <f t="shared" si="1"/>
        <v>T7 PTO-24</v>
      </c>
      <c r="D119" s="69">
        <v>585309</v>
      </c>
    </row>
    <row r="120" spans="1:4" x14ac:dyDescent="0.25">
      <c r="A120" s="68">
        <v>25</v>
      </c>
      <c r="B120" t="s">
        <v>31</v>
      </c>
      <c r="C120" t="str">
        <f t="shared" si="1"/>
        <v>T7 PTO-25</v>
      </c>
      <c r="D120" s="69">
        <v>600200</v>
      </c>
    </row>
    <row r="121" spans="1:4" x14ac:dyDescent="0.25">
      <c r="A121" s="68">
        <v>26</v>
      </c>
      <c r="B121" t="s">
        <v>31</v>
      </c>
      <c r="C121" t="str">
        <f t="shared" si="1"/>
        <v>T7 PTO-26</v>
      </c>
      <c r="D121" s="69">
        <v>614697</v>
      </c>
    </row>
    <row r="122" spans="1:4" x14ac:dyDescent="0.25">
      <c r="A122" s="68">
        <v>27</v>
      </c>
      <c r="B122" t="s">
        <v>31</v>
      </c>
      <c r="C122" t="str">
        <f t="shared" si="1"/>
        <v>T7 PTO-27</v>
      </c>
      <c r="D122" s="69">
        <v>628784</v>
      </c>
    </row>
    <row r="123" spans="1:4" x14ac:dyDescent="0.25">
      <c r="A123" s="68">
        <v>28</v>
      </c>
      <c r="B123" t="s">
        <v>31</v>
      </c>
      <c r="C123" t="str">
        <f t="shared" si="1"/>
        <v>T7 PTO-28</v>
      </c>
      <c r="D123" s="69">
        <v>642448</v>
      </c>
    </row>
    <row r="124" spans="1:4" x14ac:dyDescent="0.25">
      <c r="A124" s="68">
        <v>29</v>
      </c>
      <c r="B124" t="s">
        <v>31</v>
      </c>
      <c r="C124" t="str">
        <f t="shared" si="1"/>
        <v>T7 PTO-29</v>
      </c>
      <c r="D124" s="69">
        <v>655678</v>
      </c>
    </row>
    <row r="125" spans="1:4" x14ac:dyDescent="0.25">
      <c r="A125" s="68">
        <v>30</v>
      </c>
      <c r="B125" t="s">
        <v>31</v>
      </c>
      <c r="C125" t="str">
        <f t="shared" si="1"/>
        <v>T7 PTO-30</v>
      </c>
      <c r="D125" s="69">
        <v>668463</v>
      </c>
    </row>
    <row r="126" spans="1:4" x14ac:dyDescent="0.25">
      <c r="A126" s="68">
        <v>31</v>
      </c>
      <c r="B126" t="s">
        <v>31</v>
      </c>
      <c r="C126" t="str">
        <f t="shared" si="1"/>
        <v>T7 PTO-31</v>
      </c>
      <c r="D126" s="69">
        <v>680796</v>
      </c>
    </row>
    <row r="127" spans="1:4" x14ac:dyDescent="0.25">
      <c r="A127" s="68">
        <v>32</v>
      </c>
      <c r="B127" t="s">
        <v>31</v>
      </c>
      <c r="C127" t="str">
        <f t="shared" si="1"/>
        <v>T7 PTO-32</v>
      </c>
      <c r="D127" s="69">
        <v>692671</v>
      </c>
    </row>
    <row r="128" spans="1:4" x14ac:dyDescent="0.25">
      <c r="A128" s="68">
        <v>33</v>
      </c>
      <c r="B128" t="s">
        <v>31</v>
      </c>
      <c r="C128" t="str">
        <f t="shared" si="1"/>
        <v>T7 PTO-33</v>
      </c>
      <c r="D128" s="69">
        <v>704085</v>
      </c>
    </row>
    <row r="129" spans="1:4" x14ac:dyDescent="0.25">
      <c r="A129" s="68">
        <v>34</v>
      </c>
      <c r="B129" t="s">
        <v>31</v>
      </c>
      <c r="C129" t="str">
        <f t="shared" si="1"/>
        <v>T7 PTO-34</v>
      </c>
      <c r="D129" s="69">
        <v>715035</v>
      </c>
    </row>
    <row r="130" spans="1:4" x14ac:dyDescent="0.25">
      <c r="A130" s="68">
        <v>35</v>
      </c>
      <c r="B130" t="s">
        <v>31</v>
      </c>
      <c r="C130" t="str">
        <f t="shared" si="1"/>
        <v>T7 PTO-35</v>
      </c>
      <c r="D130" s="69">
        <v>725521</v>
      </c>
    </row>
    <row r="131" spans="1:4" x14ac:dyDescent="0.25">
      <c r="A131" s="68">
        <v>36</v>
      </c>
      <c r="B131" t="s">
        <v>31</v>
      </c>
      <c r="C131" t="str">
        <f t="shared" ref="C131:C194" si="2">CONCATENATE(B131,"-",A131)</f>
        <v>T7 PTO-36</v>
      </c>
      <c r="D131" s="69">
        <v>735545</v>
      </c>
    </row>
    <row r="132" spans="1:4" x14ac:dyDescent="0.25">
      <c r="A132" s="68">
        <v>37</v>
      </c>
      <c r="B132" t="s">
        <v>31</v>
      </c>
      <c r="C132" t="str">
        <f t="shared" si="2"/>
        <v>T7 PTO-37</v>
      </c>
      <c r="D132" s="69">
        <v>745111</v>
      </c>
    </row>
    <row r="133" spans="1:4" x14ac:dyDescent="0.25">
      <c r="A133" s="68">
        <v>38</v>
      </c>
      <c r="B133" t="s">
        <v>31</v>
      </c>
      <c r="C133" t="str">
        <f t="shared" si="2"/>
        <v>T7 PTO-38</v>
      </c>
      <c r="D133" s="69">
        <v>754239</v>
      </c>
    </row>
    <row r="134" spans="1:4" x14ac:dyDescent="0.25">
      <c r="A134" s="68">
        <v>39</v>
      </c>
      <c r="B134" t="s">
        <v>31</v>
      </c>
      <c r="C134" t="str">
        <f t="shared" si="2"/>
        <v>T7 PTO-39</v>
      </c>
      <c r="D134" s="69">
        <v>762950</v>
      </c>
    </row>
    <row r="135" spans="1:4" x14ac:dyDescent="0.25">
      <c r="A135" s="68">
        <v>40</v>
      </c>
      <c r="B135" t="s">
        <v>31</v>
      </c>
      <c r="C135" t="str">
        <f t="shared" si="2"/>
        <v>T7 PTO-40</v>
      </c>
      <c r="D135" s="69">
        <v>771263</v>
      </c>
    </row>
    <row r="136" spans="1:4" x14ac:dyDescent="0.25">
      <c r="A136" s="68">
        <v>41</v>
      </c>
      <c r="B136" t="s">
        <v>31</v>
      </c>
      <c r="C136" t="str">
        <f t="shared" si="2"/>
        <v>T7 PTO-41</v>
      </c>
      <c r="D136" s="69">
        <v>779196</v>
      </c>
    </row>
    <row r="137" spans="1:4" x14ac:dyDescent="0.25">
      <c r="A137" s="68">
        <v>42</v>
      </c>
      <c r="B137" t="s">
        <v>31</v>
      </c>
      <c r="C137" t="str">
        <f t="shared" si="2"/>
        <v>T7 PTO-42</v>
      </c>
      <c r="D137" s="69">
        <v>786766</v>
      </c>
    </row>
    <row r="138" spans="1:4" x14ac:dyDescent="0.25">
      <c r="A138" s="68">
        <v>43</v>
      </c>
      <c r="B138" t="s">
        <v>31</v>
      </c>
      <c r="C138" t="str">
        <f t="shared" si="2"/>
        <v>T7 PTO-43</v>
      </c>
      <c r="D138" s="69">
        <v>793990</v>
      </c>
    </row>
    <row r="139" spans="1:4" x14ac:dyDescent="0.25">
      <c r="A139" s="68">
        <v>44</v>
      </c>
      <c r="B139" t="s">
        <v>31</v>
      </c>
      <c r="C139" t="str">
        <f t="shared" si="2"/>
        <v>T7 PTO-44</v>
      </c>
      <c r="D139" s="69">
        <v>800000</v>
      </c>
    </row>
    <row r="140" spans="1:4" x14ac:dyDescent="0.25">
      <c r="A140" s="68">
        <v>-1</v>
      </c>
      <c r="B140" t="s">
        <v>59</v>
      </c>
      <c r="C140" t="str">
        <f t="shared" si="2"/>
        <v>T6 SBUS--1</v>
      </c>
      <c r="D140" s="69">
        <v>5945.45</v>
      </c>
    </row>
    <row r="141" spans="1:4" x14ac:dyDescent="0.25">
      <c r="A141" s="68">
        <v>0</v>
      </c>
      <c r="B141" t="s">
        <v>59</v>
      </c>
      <c r="C141" t="str">
        <f t="shared" si="2"/>
        <v>T6 SBUS-0</v>
      </c>
      <c r="D141" s="69">
        <v>20214.53</v>
      </c>
    </row>
    <row r="142" spans="1:4" x14ac:dyDescent="0.25">
      <c r="A142" s="68">
        <v>1</v>
      </c>
      <c r="B142" t="s">
        <v>59</v>
      </c>
      <c r="C142" t="str">
        <f t="shared" si="2"/>
        <v>T6 SBUS-1</v>
      </c>
      <c r="D142" s="69">
        <v>34344.230000000003</v>
      </c>
    </row>
    <row r="143" spans="1:4" x14ac:dyDescent="0.25">
      <c r="A143" s="68">
        <v>2</v>
      </c>
      <c r="B143" t="s">
        <v>59</v>
      </c>
      <c r="C143" t="str">
        <f t="shared" si="2"/>
        <v>T6 SBUS-2</v>
      </c>
      <c r="D143" s="69">
        <v>48334.54</v>
      </c>
    </row>
    <row r="144" spans="1:4" x14ac:dyDescent="0.25">
      <c r="A144" s="68">
        <v>3</v>
      </c>
      <c r="B144" t="s">
        <v>59</v>
      </c>
      <c r="C144" t="str">
        <f t="shared" si="2"/>
        <v>T6 SBUS-3</v>
      </c>
      <c r="D144" s="69">
        <v>62185.47</v>
      </c>
    </row>
    <row r="145" spans="1:4" x14ac:dyDescent="0.25">
      <c r="A145" s="68">
        <v>4</v>
      </c>
      <c r="B145" t="s">
        <v>59</v>
      </c>
      <c r="C145" t="str">
        <f t="shared" si="2"/>
        <v>T6 SBUS-4</v>
      </c>
      <c r="D145" s="69">
        <v>75897.009999999995</v>
      </c>
    </row>
    <row r="146" spans="1:4" x14ac:dyDescent="0.25">
      <c r="A146" s="68">
        <v>5</v>
      </c>
      <c r="B146" t="s">
        <v>59</v>
      </c>
      <c r="C146" t="str">
        <f t="shared" si="2"/>
        <v>T6 SBUS-5</v>
      </c>
      <c r="D146" s="69">
        <v>89469.18</v>
      </c>
    </row>
    <row r="147" spans="1:4" x14ac:dyDescent="0.25">
      <c r="A147" s="68">
        <v>6</v>
      </c>
      <c r="B147" t="s">
        <v>59</v>
      </c>
      <c r="C147" t="str">
        <f t="shared" si="2"/>
        <v>T6 SBUS-6</v>
      </c>
      <c r="D147" s="69">
        <v>102901.97</v>
      </c>
    </row>
    <row r="148" spans="1:4" x14ac:dyDescent="0.25">
      <c r="A148" s="68">
        <v>7</v>
      </c>
      <c r="B148" t="s">
        <v>59</v>
      </c>
      <c r="C148" t="str">
        <f t="shared" si="2"/>
        <v>T6 SBUS-7</v>
      </c>
      <c r="D148" s="69">
        <v>116195.37</v>
      </c>
    </row>
    <row r="149" spans="1:4" x14ac:dyDescent="0.25">
      <c r="A149" s="68">
        <v>8</v>
      </c>
      <c r="B149" t="s">
        <v>59</v>
      </c>
      <c r="C149" t="str">
        <f t="shared" si="2"/>
        <v>T6 SBUS-8</v>
      </c>
      <c r="D149" s="69">
        <v>129349.39</v>
      </c>
    </row>
    <row r="150" spans="1:4" x14ac:dyDescent="0.25">
      <c r="A150" s="68">
        <v>9</v>
      </c>
      <c r="B150" t="s">
        <v>59</v>
      </c>
      <c r="C150" t="str">
        <f t="shared" si="2"/>
        <v>T6 SBUS-9</v>
      </c>
      <c r="D150" s="69">
        <v>142364.03</v>
      </c>
    </row>
    <row r="151" spans="1:4" x14ac:dyDescent="0.25">
      <c r="A151" s="68">
        <v>10</v>
      </c>
      <c r="B151" t="s">
        <v>59</v>
      </c>
      <c r="C151" t="str">
        <f t="shared" si="2"/>
        <v>T6 SBUS-10</v>
      </c>
      <c r="D151" s="69">
        <v>155239.29</v>
      </c>
    </row>
    <row r="152" spans="1:4" x14ac:dyDescent="0.25">
      <c r="A152" s="68">
        <v>11</v>
      </c>
      <c r="B152" t="s">
        <v>59</v>
      </c>
      <c r="C152" t="str">
        <f t="shared" si="2"/>
        <v>T6 SBUS-11</v>
      </c>
      <c r="D152" s="69">
        <v>167975.17</v>
      </c>
    </row>
    <row r="153" spans="1:4" x14ac:dyDescent="0.25">
      <c r="A153" s="68">
        <v>12</v>
      </c>
      <c r="B153" t="s">
        <v>59</v>
      </c>
      <c r="C153" t="str">
        <f t="shared" si="2"/>
        <v>T6 SBUS-12</v>
      </c>
      <c r="D153" s="69">
        <v>180571.66</v>
      </c>
    </row>
    <row r="154" spans="1:4" x14ac:dyDescent="0.25">
      <c r="A154" s="68">
        <v>13</v>
      </c>
      <c r="B154" t="s">
        <v>59</v>
      </c>
      <c r="C154" t="str">
        <f t="shared" si="2"/>
        <v>T6 SBUS-13</v>
      </c>
      <c r="D154" s="69">
        <v>193028.77</v>
      </c>
    </row>
    <row r="155" spans="1:4" x14ac:dyDescent="0.25">
      <c r="A155" s="68">
        <v>14</v>
      </c>
      <c r="B155" t="s">
        <v>59</v>
      </c>
      <c r="C155" t="str">
        <f t="shared" si="2"/>
        <v>T6 SBUS-14</v>
      </c>
      <c r="D155" s="69">
        <v>205346.5</v>
      </c>
    </row>
    <row r="156" spans="1:4" x14ac:dyDescent="0.25">
      <c r="A156" s="68">
        <v>15</v>
      </c>
      <c r="B156" t="s">
        <v>59</v>
      </c>
      <c r="C156" t="str">
        <f t="shared" si="2"/>
        <v>T6 SBUS-15</v>
      </c>
      <c r="D156" s="69">
        <v>217524.85</v>
      </c>
    </row>
    <row r="157" spans="1:4" x14ac:dyDescent="0.25">
      <c r="A157" s="68">
        <v>16</v>
      </c>
      <c r="B157" t="s">
        <v>59</v>
      </c>
      <c r="C157" t="str">
        <f t="shared" si="2"/>
        <v>T6 SBUS-16</v>
      </c>
      <c r="D157" s="69">
        <v>229563.82</v>
      </c>
    </row>
    <row r="158" spans="1:4" x14ac:dyDescent="0.25">
      <c r="A158" s="68">
        <v>17</v>
      </c>
      <c r="B158" t="s">
        <v>59</v>
      </c>
      <c r="C158" t="str">
        <f t="shared" si="2"/>
        <v>T6 SBUS-17</v>
      </c>
      <c r="D158" s="69">
        <v>241463.4</v>
      </c>
    </row>
    <row r="159" spans="1:4" x14ac:dyDescent="0.25">
      <c r="A159" s="68">
        <v>18</v>
      </c>
      <c r="B159" t="s">
        <v>59</v>
      </c>
      <c r="C159" t="str">
        <f t="shared" si="2"/>
        <v>T6 SBUS-18</v>
      </c>
      <c r="D159" s="69">
        <v>253223.6</v>
      </c>
    </row>
    <row r="160" spans="1:4" x14ac:dyDescent="0.25">
      <c r="A160" s="68">
        <v>19</v>
      </c>
      <c r="B160" t="s">
        <v>59</v>
      </c>
      <c r="C160" t="str">
        <f t="shared" si="2"/>
        <v>T6 SBUS-19</v>
      </c>
      <c r="D160" s="69">
        <v>264844.42</v>
      </c>
    </row>
    <row r="161" spans="1:4" x14ac:dyDescent="0.25">
      <c r="A161" s="68">
        <v>20</v>
      </c>
      <c r="B161" t="s">
        <v>59</v>
      </c>
      <c r="C161" t="str">
        <f t="shared" si="2"/>
        <v>T6 SBUS-20</v>
      </c>
      <c r="D161" s="69">
        <v>276325.86</v>
      </c>
    </row>
    <row r="162" spans="1:4" x14ac:dyDescent="0.25">
      <c r="A162" s="68">
        <v>21</v>
      </c>
      <c r="B162" t="s">
        <v>59</v>
      </c>
      <c r="C162" t="str">
        <f t="shared" si="2"/>
        <v>T6 SBUS-21</v>
      </c>
      <c r="D162" s="69">
        <v>287667.92</v>
      </c>
    </row>
    <row r="163" spans="1:4" x14ac:dyDescent="0.25">
      <c r="A163" s="68">
        <v>22</v>
      </c>
      <c r="B163" t="s">
        <v>59</v>
      </c>
      <c r="C163" t="str">
        <f t="shared" si="2"/>
        <v>T6 SBUS-22</v>
      </c>
      <c r="D163" s="69">
        <v>298870.59000000003</v>
      </c>
    </row>
    <row r="164" spans="1:4" x14ac:dyDescent="0.25">
      <c r="A164" s="68">
        <v>23</v>
      </c>
      <c r="B164" t="s">
        <v>59</v>
      </c>
      <c r="C164" t="str">
        <f t="shared" si="2"/>
        <v>T6 SBUS-23</v>
      </c>
      <c r="D164" s="69">
        <v>309933.88</v>
      </c>
    </row>
    <row r="165" spans="1:4" x14ac:dyDescent="0.25">
      <c r="A165" s="68">
        <v>24</v>
      </c>
      <c r="B165" t="s">
        <v>59</v>
      </c>
      <c r="C165" t="str">
        <f t="shared" si="2"/>
        <v>T6 SBUS-24</v>
      </c>
      <c r="D165" s="69">
        <v>320857.78999999998</v>
      </c>
    </row>
    <row r="166" spans="1:4" x14ac:dyDescent="0.25">
      <c r="A166" s="68">
        <v>25</v>
      </c>
      <c r="B166" t="s">
        <v>59</v>
      </c>
      <c r="C166" t="str">
        <f t="shared" si="2"/>
        <v>T6 SBUS-25</v>
      </c>
      <c r="D166" s="69">
        <v>331642.32</v>
      </c>
    </row>
    <row r="167" spans="1:4" x14ac:dyDescent="0.25">
      <c r="A167" s="68">
        <v>26</v>
      </c>
      <c r="B167" t="s">
        <v>59</v>
      </c>
      <c r="C167" t="str">
        <f t="shared" si="2"/>
        <v>T6 SBUS-26</v>
      </c>
      <c r="D167" s="69">
        <v>342287.47</v>
      </c>
    </row>
    <row r="168" spans="1:4" x14ac:dyDescent="0.25">
      <c r="A168" s="68">
        <v>27</v>
      </c>
      <c r="B168" t="s">
        <v>59</v>
      </c>
      <c r="C168" t="str">
        <f t="shared" si="2"/>
        <v>T6 SBUS-27</v>
      </c>
      <c r="D168" s="69">
        <v>352793.23</v>
      </c>
    </row>
    <row r="169" spans="1:4" x14ac:dyDescent="0.25">
      <c r="A169" s="68">
        <v>28</v>
      </c>
      <c r="B169" t="s">
        <v>59</v>
      </c>
      <c r="C169" t="str">
        <f t="shared" si="2"/>
        <v>T6 SBUS-28</v>
      </c>
      <c r="D169" s="69">
        <v>363159.61</v>
      </c>
    </row>
    <row r="170" spans="1:4" x14ac:dyDescent="0.25">
      <c r="A170" s="68">
        <v>29</v>
      </c>
      <c r="B170" t="s">
        <v>59</v>
      </c>
      <c r="C170" t="str">
        <f t="shared" si="2"/>
        <v>T6 SBUS-29</v>
      </c>
      <c r="D170" s="69">
        <v>373386.61</v>
      </c>
    </row>
    <row r="171" spans="1:4" x14ac:dyDescent="0.25">
      <c r="A171" s="68">
        <v>30</v>
      </c>
      <c r="B171" t="s">
        <v>59</v>
      </c>
      <c r="C171" t="str">
        <f t="shared" si="2"/>
        <v>T6 SBUS-30</v>
      </c>
      <c r="D171" s="69">
        <v>383474.23</v>
      </c>
    </row>
    <row r="172" spans="1:4" x14ac:dyDescent="0.25">
      <c r="A172" s="68">
        <v>31</v>
      </c>
      <c r="B172" t="s">
        <v>59</v>
      </c>
      <c r="C172" t="str">
        <f t="shared" si="2"/>
        <v>T6 SBUS-31</v>
      </c>
      <c r="D172" s="69">
        <v>393422.46799999999</v>
      </c>
    </row>
    <row r="173" spans="1:4" x14ac:dyDescent="0.25">
      <c r="A173" s="68">
        <v>32</v>
      </c>
      <c r="B173" t="s">
        <v>59</v>
      </c>
      <c r="C173" t="str">
        <f t="shared" si="2"/>
        <v>T6 SBUS-32</v>
      </c>
      <c r="D173" s="69">
        <v>400000</v>
      </c>
    </row>
    <row r="174" spans="1:4" x14ac:dyDescent="0.25">
      <c r="A174" s="68">
        <v>33</v>
      </c>
      <c r="B174" t="s">
        <v>59</v>
      </c>
      <c r="C174" t="str">
        <f t="shared" si="2"/>
        <v>T6 SBUS-33</v>
      </c>
      <c r="D174" s="69">
        <v>400000</v>
      </c>
    </row>
    <row r="175" spans="1:4" x14ac:dyDescent="0.25">
      <c r="A175" s="68">
        <v>34</v>
      </c>
      <c r="B175" t="s">
        <v>59</v>
      </c>
      <c r="C175" t="str">
        <f t="shared" si="2"/>
        <v>T6 SBUS-34</v>
      </c>
      <c r="D175" s="69">
        <v>400000</v>
      </c>
    </row>
    <row r="176" spans="1:4" x14ac:dyDescent="0.25">
      <c r="A176" s="68">
        <v>35</v>
      </c>
      <c r="B176" t="s">
        <v>59</v>
      </c>
      <c r="C176" t="str">
        <f t="shared" si="2"/>
        <v>T6 SBUS-35</v>
      </c>
      <c r="D176" s="69">
        <v>400000</v>
      </c>
    </row>
    <row r="177" spans="1:4" x14ac:dyDescent="0.25">
      <c r="A177" s="68">
        <v>36</v>
      </c>
      <c r="B177" t="s">
        <v>59</v>
      </c>
      <c r="C177" t="str">
        <f t="shared" si="2"/>
        <v>T6 SBUS-36</v>
      </c>
      <c r="D177" s="69">
        <v>400000</v>
      </c>
    </row>
    <row r="178" spans="1:4" x14ac:dyDescent="0.25">
      <c r="A178" s="68">
        <v>37</v>
      </c>
      <c r="B178" t="s">
        <v>59</v>
      </c>
      <c r="C178" t="str">
        <f t="shared" si="2"/>
        <v>T6 SBUS-37</v>
      </c>
      <c r="D178" s="69">
        <v>400000</v>
      </c>
    </row>
    <row r="179" spans="1:4" x14ac:dyDescent="0.25">
      <c r="A179" s="68">
        <v>38</v>
      </c>
      <c r="B179" t="s">
        <v>59</v>
      </c>
      <c r="C179" t="str">
        <f t="shared" si="2"/>
        <v>T6 SBUS-38</v>
      </c>
      <c r="D179" s="69">
        <v>400000</v>
      </c>
    </row>
    <row r="180" spans="1:4" x14ac:dyDescent="0.25">
      <c r="A180" s="68">
        <v>39</v>
      </c>
      <c r="B180" t="s">
        <v>59</v>
      </c>
      <c r="C180" t="str">
        <f t="shared" si="2"/>
        <v>T6 SBUS-39</v>
      </c>
      <c r="D180" s="69">
        <v>400000</v>
      </c>
    </row>
    <row r="181" spans="1:4" x14ac:dyDescent="0.25">
      <c r="A181" s="68">
        <v>40</v>
      </c>
      <c r="B181" t="s">
        <v>59</v>
      </c>
      <c r="C181" t="str">
        <f t="shared" si="2"/>
        <v>T6 SBUS-40</v>
      </c>
      <c r="D181" s="69">
        <v>400000</v>
      </c>
    </row>
    <row r="182" spans="1:4" x14ac:dyDescent="0.25">
      <c r="A182" s="68">
        <v>41</v>
      </c>
      <c r="B182" t="s">
        <v>59</v>
      </c>
      <c r="C182" t="str">
        <f t="shared" si="2"/>
        <v>T6 SBUS-41</v>
      </c>
      <c r="D182" s="69">
        <v>400000</v>
      </c>
    </row>
    <row r="183" spans="1:4" x14ac:dyDescent="0.25">
      <c r="A183" s="68">
        <v>42</v>
      </c>
      <c r="B183" t="s">
        <v>59</v>
      </c>
      <c r="C183" t="str">
        <f t="shared" si="2"/>
        <v>T6 SBUS-42</v>
      </c>
      <c r="D183" s="69">
        <v>400000</v>
      </c>
    </row>
    <row r="184" spans="1:4" x14ac:dyDescent="0.25">
      <c r="A184" s="68">
        <v>43</v>
      </c>
      <c r="B184" t="s">
        <v>59</v>
      </c>
      <c r="C184" t="str">
        <f t="shared" si="2"/>
        <v>T6 SBUS-43</v>
      </c>
      <c r="D184" s="69">
        <v>400000</v>
      </c>
    </row>
    <row r="185" spans="1:4" x14ac:dyDescent="0.25">
      <c r="A185" s="68">
        <v>44</v>
      </c>
      <c r="B185" t="s">
        <v>59</v>
      </c>
      <c r="C185" t="str">
        <f t="shared" si="2"/>
        <v>T6 SBUS-44</v>
      </c>
      <c r="D185" s="69">
        <v>400000</v>
      </c>
    </row>
    <row r="186" spans="1:4" x14ac:dyDescent="0.25">
      <c r="A186" s="68">
        <v>-1</v>
      </c>
      <c r="B186" t="s">
        <v>42</v>
      </c>
      <c r="C186" t="str">
        <f t="shared" si="2"/>
        <v>T6 Ag--1</v>
      </c>
      <c r="D186" s="69">
        <v>0</v>
      </c>
    </row>
    <row r="187" spans="1:4" x14ac:dyDescent="0.25">
      <c r="A187" s="68">
        <v>0</v>
      </c>
      <c r="B187" t="s">
        <v>42</v>
      </c>
      <c r="C187" t="str">
        <f t="shared" si="2"/>
        <v>T6 Ag-0</v>
      </c>
      <c r="D187" s="69">
        <v>28000</v>
      </c>
    </row>
    <row r="188" spans="1:4" x14ac:dyDescent="0.25">
      <c r="A188" s="68">
        <v>1</v>
      </c>
      <c r="B188" t="s">
        <v>42</v>
      </c>
      <c r="C188" t="str">
        <f t="shared" si="2"/>
        <v>T6 Ag-1</v>
      </c>
      <c r="D188" s="69">
        <v>54735</v>
      </c>
    </row>
    <row r="189" spans="1:4" x14ac:dyDescent="0.25">
      <c r="A189" s="68">
        <v>2</v>
      </c>
      <c r="B189" t="s">
        <v>42</v>
      </c>
      <c r="C189" t="str">
        <f t="shared" si="2"/>
        <v>T6 Ag-2</v>
      </c>
      <c r="D189" s="69">
        <v>80206</v>
      </c>
    </row>
    <row r="190" spans="1:4" x14ac:dyDescent="0.25">
      <c r="A190" s="68">
        <v>3</v>
      </c>
      <c r="B190" t="s">
        <v>42</v>
      </c>
      <c r="C190" t="str">
        <f t="shared" si="2"/>
        <v>T6 Ag-3</v>
      </c>
      <c r="D190" s="69">
        <v>104412</v>
      </c>
    </row>
    <row r="191" spans="1:4" x14ac:dyDescent="0.25">
      <c r="A191" s="68">
        <v>4</v>
      </c>
      <c r="B191" t="s">
        <v>42</v>
      </c>
      <c r="C191" t="str">
        <f t="shared" si="2"/>
        <v>T6 Ag-4</v>
      </c>
      <c r="D191" s="69">
        <v>127353</v>
      </c>
    </row>
    <row r="192" spans="1:4" x14ac:dyDescent="0.25">
      <c r="A192" s="68">
        <v>5</v>
      </c>
      <c r="B192" t="s">
        <v>42</v>
      </c>
      <c r="C192" t="str">
        <f t="shared" si="2"/>
        <v>T6 Ag-5</v>
      </c>
      <c r="D192" s="69">
        <v>149029</v>
      </c>
    </row>
    <row r="193" spans="1:4" x14ac:dyDescent="0.25">
      <c r="A193" s="68">
        <v>6</v>
      </c>
      <c r="B193" t="s">
        <v>42</v>
      </c>
      <c r="C193" t="str">
        <f t="shared" si="2"/>
        <v>T6 Ag-6</v>
      </c>
      <c r="D193" s="69">
        <v>169441</v>
      </c>
    </row>
    <row r="194" spans="1:4" x14ac:dyDescent="0.25">
      <c r="A194" s="68">
        <v>7</v>
      </c>
      <c r="B194" t="s">
        <v>42</v>
      </c>
      <c r="C194" t="str">
        <f t="shared" si="2"/>
        <v>T6 Ag-7</v>
      </c>
      <c r="D194" s="69">
        <v>188587.99</v>
      </c>
    </row>
    <row r="195" spans="1:4" x14ac:dyDescent="0.25">
      <c r="A195" s="68">
        <v>8</v>
      </c>
      <c r="B195" t="s">
        <v>42</v>
      </c>
      <c r="C195" t="str">
        <f t="shared" ref="C195:C258" si="3">CONCATENATE(B195,"-",A195)</f>
        <v>T6 Ag-8</v>
      </c>
      <c r="D195" s="69">
        <v>206469.99</v>
      </c>
    </row>
    <row r="196" spans="1:4" x14ac:dyDescent="0.25">
      <c r="A196" s="68">
        <v>9</v>
      </c>
      <c r="B196" t="s">
        <v>42</v>
      </c>
      <c r="C196" t="str">
        <f t="shared" si="3"/>
        <v>T6 Ag-9</v>
      </c>
      <c r="D196" s="69">
        <v>223087.99</v>
      </c>
    </row>
    <row r="197" spans="1:4" x14ac:dyDescent="0.25">
      <c r="A197" s="68">
        <v>10</v>
      </c>
      <c r="B197" t="s">
        <v>42</v>
      </c>
      <c r="C197" t="str">
        <f t="shared" si="3"/>
        <v>T6 Ag-10</v>
      </c>
      <c r="D197" s="69">
        <v>238440.99</v>
      </c>
    </row>
    <row r="198" spans="1:4" x14ac:dyDescent="0.25">
      <c r="A198" s="68">
        <v>11</v>
      </c>
      <c r="B198" t="s">
        <v>42</v>
      </c>
      <c r="C198" t="str">
        <f t="shared" si="3"/>
        <v>T6 Ag-11</v>
      </c>
      <c r="D198" s="69">
        <v>252717.99</v>
      </c>
    </row>
    <row r="199" spans="1:4" x14ac:dyDescent="0.25">
      <c r="A199" s="68">
        <v>12</v>
      </c>
      <c r="B199" t="s">
        <v>42</v>
      </c>
      <c r="C199" t="str">
        <f t="shared" si="3"/>
        <v>T6 Ag-12</v>
      </c>
      <c r="D199" s="69">
        <v>266539.99</v>
      </c>
    </row>
    <row r="200" spans="1:4" x14ac:dyDescent="0.25">
      <c r="A200" s="68">
        <v>13</v>
      </c>
      <c r="B200" t="s">
        <v>42</v>
      </c>
      <c r="C200" t="str">
        <f t="shared" si="3"/>
        <v>T6 Ag-13</v>
      </c>
      <c r="D200" s="69">
        <v>279555.99</v>
      </c>
    </row>
    <row r="201" spans="1:4" x14ac:dyDescent="0.25">
      <c r="A201" s="68">
        <v>14</v>
      </c>
      <c r="B201" t="s">
        <v>42</v>
      </c>
      <c r="C201" t="str">
        <f t="shared" si="3"/>
        <v>T6 Ag-14</v>
      </c>
      <c r="D201" s="69">
        <v>291892.99</v>
      </c>
    </row>
    <row r="202" spans="1:4" x14ac:dyDescent="0.25">
      <c r="A202" s="68">
        <v>15</v>
      </c>
      <c r="B202" t="s">
        <v>42</v>
      </c>
      <c r="C202" t="str">
        <f t="shared" si="3"/>
        <v>T6 Ag-15</v>
      </c>
      <c r="D202" s="69">
        <v>302847.99</v>
      </c>
    </row>
    <row r="203" spans="1:4" x14ac:dyDescent="0.25">
      <c r="A203" s="68">
        <v>16</v>
      </c>
      <c r="B203" t="s">
        <v>42</v>
      </c>
      <c r="C203" t="str">
        <f t="shared" si="3"/>
        <v>T6 Ag-16</v>
      </c>
      <c r="D203" s="69">
        <v>310612.99</v>
      </c>
    </row>
    <row r="204" spans="1:4" x14ac:dyDescent="0.25">
      <c r="A204" s="68">
        <v>17</v>
      </c>
      <c r="B204" t="s">
        <v>42</v>
      </c>
      <c r="C204" t="str">
        <f t="shared" si="3"/>
        <v>T6 Ag-17</v>
      </c>
      <c r="D204" s="69">
        <v>317112.99</v>
      </c>
    </row>
    <row r="205" spans="1:4" x14ac:dyDescent="0.25">
      <c r="A205" s="68">
        <v>18</v>
      </c>
      <c r="B205" t="s">
        <v>42</v>
      </c>
      <c r="C205" t="str">
        <f t="shared" si="3"/>
        <v>T6 Ag-18</v>
      </c>
      <c r="D205" s="69">
        <v>323441.99</v>
      </c>
    </row>
    <row r="206" spans="1:4" x14ac:dyDescent="0.25">
      <c r="A206" s="68">
        <v>19</v>
      </c>
      <c r="B206" t="s">
        <v>42</v>
      </c>
      <c r="C206" t="str">
        <f t="shared" si="3"/>
        <v>T6 Ag-19</v>
      </c>
      <c r="D206" s="69">
        <v>329599.99</v>
      </c>
    </row>
    <row r="207" spans="1:4" x14ac:dyDescent="0.25">
      <c r="A207" s="68">
        <v>20</v>
      </c>
      <c r="B207" t="s">
        <v>42</v>
      </c>
      <c r="C207" t="str">
        <f t="shared" si="3"/>
        <v>T6 Ag-20</v>
      </c>
      <c r="D207" s="69">
        <v>335586.99</v>
      </c>
    </row>
    <row r="208" spans="1:4" x14ac:dyDescent="0.25">
      <c r="A208" s="68">
        <v>21</v>
      </c>
      <c r="B208" t="s">
        <v>42</v>
      </c>
      <c r="C208" t="str">
        <f t="shared" si="3"/>
        <v>T6 Ag-21</v>
      </c>
      <c r="D208" s="69">
        <v>341402.99</v>
      </c>
    </row>
    <row r="209" spans="1:4" x14ac:dyDescent="0.25">
      <c r="A209" s="68">
        <v>22</v>
      </c>
      <c r="B209" t="s">
        <v>42</v>
      </c>
      <c r="C209" t="str">
        <f t="shared" si="3"/>
        <v>T6 Ag-22</v>
      </c>
      <c r="D209" s="69">
        <v>347047.99</v>
      </c>
    </row>
    <row r="210" spans="1:4" x14ac:dyDescent="0.25">
      <c r="A210" s="68">
        <v>23</v>
      </c>
      <c r="B210" t="s">
        <v>42</v>
      </c>
      <c r="C210" t="str">
        <f t="shared" si="3"/>
        <v>T6 Ag-23</v>
      </c>
      <c r="D210" s="69">
        <v>352521.98800000001</v>
      </c>
    </row>
    <row r="211" spans="1:4" x14ac:dyDescent="0.25">
      <c r="A211" s="68">
        <v>24</v>
      </c>
      <c r="B211" t="s">
        <v>42</v>
      </c>
      <c r="C211" t="str">
        <f t="shared" si="3"/>
        <v>T6 Ag-24</v>
      </c>
      <c r="D211" s="69">
        <v>357824.98499999999</v>
      </c>
    </row>
    <row r="212" spans="1:4" x14ac:dyDescent="0.25">
      <c r="A212" s="68">
        <v>25</v>
      </c>
      <c r="B212" t="s">
        <v>42</v>
      </c>
      <c r="C212" t="str">
        <f t="shared" si="3"/>
        <v>T6 Ag-25</v>
      </c>
      <c r="D212" s="69">
        <v>362956.98700000002</v>
      </c>
    </row>
    <row r="213" spans="1:4" x14ac:dyDescent="0.25">
      <c r="A213" s="68">
        <v>26</v>
      </c>
      <c r="B213" t="s">
        <v>42</v>
      </c>
      <c r="C213" t="str">
        <f t="shared" si="3"/>
        <v>T6 Ag-26</v>
      </c>
      <c r="D213" s="69">
        <v>367917.98700000002</v>
      </c>
    </row>
    <row r="214" spans="1:4" x14ac:dyDescent="0.25">
      <c r="A214" s="68">
        <v>27</v>
      </c>
      <c r="B214" t="s">
        <v>42</v>
      </c>
      <c r="C214" t="str">
        <f t="shared" si="3"/>
        <v>T6 Ag-27</v>
      </c>
      <c r="D214" s="69">
        <v>372706.98700000002</v>
      </c>
    </row>
    <row r="215" spans="1:4" x14ac:dyDescent="0.25">
      <c r="A215" s="68">
        <v>28</v>
      </c>
      <c r="B215" t="s">
        <v>42</v>
      </c>
      <c r="C215" t="str">
        <f t="shared" si="3"/>
        <v>T6 Ag-28</v>
      </c>
      <c r="D215" s="69">
        <v>377324.98700000002</v>
      </c>
    </row>
    <row r="216" spans="1:4" x14ac:dyDescent="0.25">
      <c r="A216" s="68">
        <v>29</v>
      </c>
      <c r="B216" t="s">
        <v>42</v>
      </c>
      <c r="C216" t="str">
        <f t="shared" si="3"/>
        <v>T6 Ag-29</v>
      </c>
      <c r="D216" s="69">
        <v>381771.98700000002</v>
      </c>
    </row>
    <row r="217" spans="1:4" x14ac:dyDescent="0.25">
      <c r="A217" s="68">
        <v>30</v>
      </c>
      <c r="B217" t="s">
        <v>42</v>
      </c>
      <c r="C217" t="str">
        <f t="shared" si="3"/>
        <v>T6 Ag-30</v>
      </c>
      <c r="D217" s="69">
        <v>386047.98700000002</v>
      </c>
    </row>
    <row r="218" spans="1:4" x14ac:dyDescent="0.25">
      <c r="A218" s="68">
        <v>31</v>
      </c>
      <c r="B218" t="s">
        <v>42</v>
      </c>
      <c r="C218" t="str">
        <f t="shared" si="3"/>
        <v>T6 Ag-31</v>
      </c>
      <c r="D218" s="69">
        <v>390152.98700000002</v>
      </c>
    </row>
    <row r="219" spans="1:4" x14ac:dyDescent="0.25">
      <c r="A219" s="68">
        <v>32</v>
      </c>
      <c r="B219" t="s">
        <v>42</v>
      </c>
      <c r="C219" t="str">
        <f t="shared" si="3"/>
        <v>T6 Ag-32</v>
      </c>
      <c r="D219" s="69">
        <v>394086.98700000002</v>
      </c>
    </row>
    <row r="220" spans="1:4" x14ac:dyDescent="0.25">
      <c r="A220" s="68">
        <v>33</v>
      </c>
      <c r="B220" t="s">
        <v>42</v>
      </c>
      <c r="C220" t="str">
        <f t="shared" si="3"/>
        <v>T6 Ag-33</v>
      </c>
      <c r="D220" s="69">
        <v>397849.98700000002</v>
      </c>
    </row>
    <row r="221" spans="1:4" x14ac:dyDescent="0.25">
      <c r="A221" s="68">
        <v>34</v>
      </c>
      <c r="B221" t="s">
        <v>42</v>
      </c>
      <c r="C221" t="str">
        <f t="shared" si="3"/>
        <v>T6 Ag-34</v>
      </c>
      <c r="D221" s="69">
        <v>399999.995</v>
      </c>
    </row>
    <row r="222" spans="1:4" x14ac:dyDescent="0.25">
      <c r="A222" s="68">
        <v>35</v>
      </c>
      <c r="B222" t="s">
        <v>42</v>
      </c>
      <c r="C222" t="str">
        <f t="shared" si="3"/>
        <v>T6 Ag-35</v>
      </c>
      <c r="D222" s="69">
        <v>400000</v>
      </c>
    </row>
    <row r="223" spans="1:4" x14ac:dyDescent="0.25">
      <c r="A223" s="68">
        <v>36</v>
      </c>
      <c r="B223" t="s">
        <v>42</v>
      </c>
      <c r="C223" t="str">
        <f t="shared" si="3"/>
        <v>T6 Ag-36</v>
      </c>
      <c r="D223" s="69">
        <v>400000</v>
      </c>
    </row>
    <row r="224" spans="1:4" x14ac:dyDescent="0.25">
      <c r="A224" s="68">
        <v>37</v>
      </c>
      <c r="B224" t="s">
        <v>42</v>
      </c>
      <c r="C224" t="str">
        <f t="shared" si="3"/>
        <v>T6 Ag-37</v>
      </c>
      <c r="D224" s="69">
        <v>400000</v>
      </c>
    </row>
    <row r="225" spans="1:4" x14ac:dyDescent="0.25">
      <c r="A225" s="68">
        <v>38</v>
      </c>
      <c r="B225" t="s">
        <v>42</v>
      </c>
      <c r="C225" t="str">
        <f t="shared" si="3"/>
        <v>T6 Ag-38</v>
      </c>
      <c r="D225" s="69">
        <v>400000</v>
      </c>
    </row>
    <row r="226" spans="1:4" x14ac:dyDescent="0.25">
      <c r="A226" s="68">
        <v>39</v>
      </c>
      <c r="B226" t="s">
        <v>42</v>
      </c>
      <c r="C226" t="str">
        <f t="shared" si="3"/>
        <v>T6 Ag-39</v>
      </c>
      <c r="D226" s="69">
        <v>400000</v>
      </c>
    </row>
    <row r="227" spans="1:4" x14ac:dyDescent="0.25">
      <c r="A227" s="68">
        <v>40</v>
      </c>
      <c r="B227" t="s">
        <v>42</v>
      </c>
      <c r="C227" t="str">
        <f t="shared" si="3"/>
        <v>T6 Ag-40</v>
      </c>
      <c r="D227" s="69">
        <v>400000</v>
      </c>
    </row>
    <row r="228" spans="1:4" x14ac:dyDescent="0.25">
      <c r="A228" s="68">
        <v>41</v>
      </c>
      <c r="B228" t="s">
        <v>42</v>
      </c>
      <c r="C228" t="str">
        <f t="shared" si="3"/>
        <v>T6 Ag-41</v>
      </c>
      <c r="D228" s="69">
        <v>400000</v>
      </c>
    </row>
    <row r="229" spans="1:4" x14ac:dyDescent="0.25">
      <c r="A229" s="68">
        <v>42</v>
      </c>
      <c r="B229" t="s">
        <v>42</v>
      </c>
      <c r="C229" t="str">
        <f t="shared" si="3"/>
        <v>T6 Ag-42</v>
      </c>
      <c r="D229" s="69">
        <v>400000</v>
      </c>
    </row>
    <row r="230" spans="1:4" x14ac:dyDescent="0.25">
      <c r="A230" s="68">
        <v>43</v>
      </c>
      <c r="B230" t="s">
        <v>42</v>
      </c>
      <c r="C230" t="str">
        <f t="shared" si="3"/>
        <v>T6 Ag-43</v>
      </c>
      <c r="D230" s="69">
        <v>400000</v>
      </c>
    </row>
    <row r="231" spans="1:4" x14ac:dyDescent="0.25">
      <c r="A231" s="68">
        <v>44</v>
      </c>
      <c r="B231" t="s">
        <v>42</v>
      </c>
      <c r="C231" t="str">
        <f t="shared" si="3"/>
        <v>T6 Ag-44</v>
      </c>
      <c r="D231" s="69">
        <v>400000</v>
      </c>
    </row>
    <row r="232" spans="1:4" x14ac:dyDescent="0.25">
      <c r="A232" s="68">
        <v>-1</v>
      </c>
      <c r="B232" t="s">
        <v>43</v>
      </c>
      <c r="C232" t="str">
        <f t="shared" si="3"/>
        <v>T6 CAIRP heavy--1</v>
      </c>
      <c r="D232" s="69">
        <v>0</v>
      </c>
    </row>
    <row r="233" spans="1:4" x14ac:dyDescent="0.25">
      <c r="A233" s="68">
        <v>0</v>
      </c>
      <c r="B233" t="s">
        <v>43</v>
      </c>
      <c r="C233" t="str">
        <f t="shared" si="3"/>
        <v>T6 CAIRP heavy-0</v>
      </c>
      <c r="D233" s="69">
        <v>26110</v>
      </c>
    </row>
    <row r="234" spans="1:4" x14ac:dyDescent="0.25">
      <c r="A234" s="68">
        <v>1</v>
      </c>
      <c r="B234" t="s">
        <v>43</v>
      </c>
      <c r="C234" t="str">
        <f t="shared" si="3"/>
        <v>T6 CAIRP heavy-1</v>
      </c>
      <c r="D234" s="69">
        <v>52220.02</v>
      </c>
    </row>
    <row r="235" spans="1:4" x14ac:dyDescent="0.25">
      <c r="A235" s="68">
        <v>2</v>
      </c>
      <c r="B235" t="s">
        <v>43</v>
      </c>
      <c r="C235" t="str">
        <f t="shared" si="3"/>
        <v>T6 CAIRP heavy-2</v>
      </c>
      <c r="D235" s="69">
        <v>78443.02</v>
      </c>
    </row>
    <row r="236" spans="1:4" x14ac:dyDescent="0.25">
      <c r="A236" s="68">
        <v>3</v>
      </c>
      <c r="B236" t="s">
        <v>43</v>
      </c>
      <c r="C236" t="str">
        <f t="shared" si="3"/>
        <v>T6 CAIRP heavy-3</v>
      </c>
      <c r="D236" s="69">
        <v>104183.02</v>
      </c>
    </row>
    <row r="237" spans="1:4" x14ac:dyDescent="0.25">
      <c r="A237" s="68">
        <v>4</v>
      </c>
      <c r="B237" t="s">
        <v>43</v>
      </c>
      <c r="C237" t="str">
        <f t="shared" si="3"/>
        <v>T6 CAIRP heavy-4</v>
      </c>
      <c r="D237" s="69">
        <v>129033.02</v>
      </c>
    </row>
    <row r="238" spans="1:4" x14ac:dyDescent="0.25">
      <c r="A238" s="68">
        <v>5</v>
      </c>
      <c r="B238" t="s">
        <v>43</v>
      </c>
      <c r="C238" t="str">
        <f t="shared" si="3"/>
        <v>T6 CAIRP heavy-5</v>
      </c>
      <c r="D238" s="69">
        <v>152742.01999999999</v>
      </c>
    </row>
    <row r="239" spans="1:4" x14ac:dyDescent="0.25">
      <c r="A239" s="68">
        <v>6</v>
      </c>
      <c r="B239" t="s">
        <v>43</v>
      </c>
      <c r="C239" t="str">
        <f t="shared" si="3"/>
        <v>T6 CAIRP heavy-6</v>
      </c>
      <c r="D239" s="69">
        <v>175186.02</v>
      </c>
    </row>
    <row r="240" spans="1:4" x14ac:dyDescent="0.25">
      <c r="A240" s="68">
        <v>7</v>
      </c>
      <c r="B240" t="s">
        <v>43</v>
      </c>
      <c r="C240" t="str">
        <f t="shared" si="3"/>
        <v>T6 CAIRP heavy-7</v>
      </c>
      <c r="D240" s="69">
        <v>196337.04</v>
      </c>
    </row>
    <row r="241" spans="1:4" x14ac:dyDescent="0.25">
      <c r="A241" s="68">
        <v>8</v>
      </c>
      <c r="B241" t="s">
        <v>43</v>
      </c>
      <c r="C241" t="str">
        <f t="shared" si="3"/>
        <v>T6 CAIRP heavy-8</v>
      </c>
      <c r="D241" s="69">
        <v>216233.04</v>
      </c>
    </row>
    <row r="242" spans="1:4" x14ac:dyDescent="0.25">
      <c r="A242" s="68">
        <v>9</v>
      </c>
      <c r="B242" t="s">
        <v>43</v>
      </c>
      <c r="C242" t="str">
        <f t="shared" si="3"/>
        <v>T6 CAIRP heavy-9</v>
      </c>
      <c r="D242" s="69">
        <v>234945.04</v>
      </c>
    </row>
    <row r="243" spans="1:4" x14ac:dyDescent="0.25">
      <c r="A243" s="68">
        <v>10</v>
      </c>
      <c r="B243" t="s">
        <v>43</v>
      </c>
      <c r="C243" t="str">
        <f t="shared" si="3"/>
        <v>T6 CAIRP heavy-10</v>
      </c>
      <c r="D243" s="69">
        <v>252551.04000000001</v>
      </c>
    </row>
    <row r="244" spans="1:4" x14ac:dyDescent="0.25">
      <c r="A244" s="68">
        <v>11</v>
      </c>
      <c r="B244" t="s">
        <v>43</v>
      </c>
      <c r="C244" t="str">
        <f t="shared" si="3"/>
        <v>T6 CAIRP heavy-11</v>
      </c>
      <c r="D244" s="69">
        <v>269102.03999999998</v>
      </c>
    </row>
    <row r="245" spans="1:4" x14ac:dyDescent="0.25">
      <c r="A245" s="68">
        <v>12</v>
      </c>
      <c r="B245" t="s">
        <v>43</v>
      </c>
      <c r="C245" t="str">
        <f t="shared" si="3"/>
        <v>T6 CAIRP heavy-12</v>
      </c>
      <c r="D245" s="69">
        <v>284592.03999999998</v>
      </c>
    </row>
    <row r="246" spans="1:4" x14ac:dyDescent="0.25">
      <c r="A246" s="68">
        <v>13</v>
      </c>
      <c r="B246" t="s">
        <v>43</v>
      </c>
      <c r="C246" t="str">
        <f t="shared" si="3"/>
        <v>T6 CAIRP heavy-13</v>
      </c>
      <c r="D246" s="69">
        <v>298930.03999999998</v>
      </c>
    </row>
    <row r="247" spans="1:4" x14ac:dyDescent="0.25">
      <c r="A247" s="68">
        <v>14</v>
      </c>
      <c r="B247" t="s">
        <v>43</v>
      </c>
      <c r="C247" t="str">
        <f t="shared" si="3"/>
        <v>T6 CAIRP heavy-14</v>
      </c>
      <c r="D247" s="69">
        <v>311906.03999999998</v>
      </c>
    </row>
    <row r="248" spans="1:4" x14ac:dyDescent="0.25">
      <c r="A248" s="68">
        <v>15</v>
      </c>
      <c r="B248" t="s">
        <v>43</v>
      </c>
      <c r="C248" t="str">
        <f t="shared" si="3"/>
        <v>T6 CAIRP heavy-15</v>
      </c>
      <c r="D248" s="69">
        <v>323163.03999999998</v>
      </c>
    </row>
    <row r="249" spans="1:4" x14ac:dyDescent="0.25">
      <c r="A249" s="68">
        <v>16</v>
      </c>
      <c r="B249" t="s">
        <v>43</v>
      </c>
      <c r="C249" t="str">
        <f t="shared" si="3"/>
        <v>T6 CAIRP heavy-16</v>
      </c>
      <c r="D249" s="69">
        <v>334374.03999999998</v>
      </c>
    </row>
    <row r="250" spans="1:4" x14ac:dyDescent="0.25">
      <c r="A250" s="68">
        <v>17</v>
      </c>
      <c r="B250" t="s">
        <v>43</v>
      </c>
      <c r="C250" t="str">
        <f t="shared" si="3"/>
        <v>T6 CAIRP heavy-17</v>
      </c>
      <c r="D250" s="69">
        <v>345539.04</v>
      </c>
    </row>
    <row r="251" spans="1:4" x14ac:dyDescent="0.25">
      <c r="A251" s="68">
        <v>18</v>
      </c>
      <c r="B251" t="s">
        <v>43</v>
      </c>
      <c r="C251" t="str">
        <f t="shared" si="3"/>
        <v>T6 CAIRP heavy-18</v>
      </c>
      <c r="D251" s="69">
        <v>356652.04</v>
      </c>
    </row>
    <row r="252" spans="1:4" x14ac:dyDescent="0.25">
      <c r="A252" s="68">
        <v>19</v>
      </c>
      <c r="B252" t="s">
        <v>43</v>
      </c>
      <c r="C252" t="str">
        <f t="shared" si="3"/>
        <v>T6 CAIRP heavy-19</v>
      </c>
      <c r="D252" s="69">
        <v>367703.03999999998</v>
      </c>
    </row>
    <row r="253" spans="1:4" x14ac:dyDescent="0.25">
      <c r="A253" s="68">
        <v>20</v>
      </c>
      <c r="B253" t="s">
        <v>43</v>
      </c>
      <c r="C253" t="str">
        <f t="shared" si="3"/>
        <v>T6 CAIRP heavy-20</v>
      </c>
      <c r="D253" s="69">
        <v>378676.04</v>
      </c>
    </row>
    <row r="254" spans="1:4" x14ac:dyDescent="0.25">
      <c r="A254" s="68">
        <v>21</v>
      </c>
      <c r="B254" t="s">
        <v>43</v>
      </c>
      <c r="C254" t="str">
        <f t="shared" si="3"/>
        <v>T6 CAIRP heavy-21</v>
      </c>
      <c r="D254" s="69">
        <v>389550.04</v>
      </c>
    </row>
    <row r="255" spans="1:4" x14ac:dyDescent="0.25">
      <c r="A255" s="68">
        <v>22</v>
      </c>
      <c r="B255" t="s">
        <v>43</v>
      </c>
      <c r="C255" t="str">
        <f t="shared" si="3"/>
        <v>T6 CAIRP heavy-22</v>
      </c>
      <c r="D255" s="69">
        <v>400000</v>
      </c>
    </row>
    <row r="256" spans="1:4" x14ac:dyDescent="0.25">
      <c r="A256" s="68">
        <v>23</v>
      </c>
      <c r="B256" t="s">
        <v>43</v>
      </c>
      <c r="C256" t="str">
        <f t="shared" si="3"/>
        <v>T6 CAIRP heavy-23</v>
      </c>
      <c r="D256" s="69">
        <v>400000</v>
      </c>
    </row>
    <row r="257" spans="1:4" x14ac:dyDescent="0.25">
      <c r="A257" s="68">
        <v>24</v>
      </c>
      <c r="B257" t="s">
        <v>43</v>
      </c>
      <c r="C257" t="str">
        <f t="shared" si="3"/>
        <v>T6 CAIRP heavy-24</v>
      </c>
      <c r="D257" s="69">
        <v>400000</v>
      </c>
    </row>
    <row r="258" spans="1:4" x14ac:dyDescent="0.25">
      <c r="A258" s="68">
        <v>25</v>
      </c>
      <c r="B258" t="s">
        <v>43</v>
      </c>
      <c r="C258" t="str">
        <f t="shared" si="3"/>
        <v>T6 CAIRP heavy-25</v>
      </c>
      <c r="D258" s="69">
        <v>400000</v>
      </c>
    </row>
    <row r="259" spans="1:4" x14ac:dyDescent="0.25">
      <c r="A259" s="68">
        <v>26</v>
      </c>
      <c r="B259" t="s">
        <v>43</v>
      </c>
      <c r="C259" t="str">
        <f t="shared" ref="C259:C322" si="4">CONCATENATE(B259,"-",A259)</f>
        <v>T6 CAIRP heavy-26</v>
      </c>
      <c r="D259" s="69">
        <v>400000</v>
      </c>
    </row>
    <row r="260" spans="1:4" x14ac:dyDescent="0.25">
      <c r="A260" s="68">
        <v>27</v>
      </c>
      <c r="B260" t="s">
        <v>43</v>
      </c>
      <c r="C260" t="str">
        <f t="shared" si="4"/>
        <v>T6 CAIRP heavy-27</v>
      </c>
      <c r="D260" s="69">
        <v>400000</v>
      </c>
    </row>
    <row r="261" spans="1:4" x14ac:dyDescent="0.25">
      <c r="A261" s="68">
        <v>28</v>
      </c>
      <c r="B261" t="s">
        <v>43</v>
      </c>
      <c r="C261" t="str">
        <f t="shared" si="4"/>
        <v>T6 CAIRP heavy-28</v>
      </c>
      <c r="D261" s="69">
        <v>400000</v>
      </c>
    </row>
    <row r="262" spans="1:4" x14ac:dyDescent="0.25">
      <c r="A262" s="68">
        <v>29</v>
      </c>
      <c r="B262" t="s">
        <v>43</v>
      </c>
      <c r="C262" t="str">
        <f t="shared" si="4"/>
        <v>T6 CAIRP heavy-29</v>
      </c>
      <c r="D262" s="69">
        <v>400000</v>
      </c>
    </row>
    <row r="263" spans="1:4" x14ac:dyDescent="0.25">
      <c r="A263" s="68">
        <v>30</v>
      </c>
      <c r="B263" t="s">
        <v>43</v>
      </c>
      <c r="C263" t="str">
        <f t="shared" si="4"/>
        <v>T6 CAIRP heavy-30</v>
      </c>
      <c r="D263" s="69">
        <v>400000</v>
      </c>
    </row>
    <row r="264" spans="1:4" x14ac:dyDescent="0.25">
      <c r="A264" s="68">
        <v>31</v>
      </c>
      <c r="B264" t="s">
        <v>43</v>
      </c>
      <c r="C264" t="str">
        <f t="shared" si="4"/>
        <v>T6 CAIRP heavy-31</v>
      </c>
      <c r="D264" s="69">
        <v>400000</v>
      </c>
    </row>
    <row r="265" spans="1:4" x14ac:dyDescent="0.25">
      <c r="A265" s="68">
        <v>32</v>
      </c>
      <c r="B265" t="s">
        <v>43</v>
      </c>
      <c r="C265" t="str">
        <f t="shared" si="4"/>
        <v>T6 CAIRP heavy-32</v>
      </c>
      <c r="D265" s="69">
        <v>400000</v>
      </c>
    </row>
    <row r="266" spans="1:4" x14ac:dyDescent="0.25">
      <c r="A266" s="68">
        <v>33</v>
      </c>
      <c r="B266" t="s">
        <v>43</v>
      </c>
      <c r="C266" t="str">
        <f t="shared" si="4"/>
        <v>T6 CAIRP heavy-33</v>
      </c>
      <c r="D266" s="69">
        <v>400000</v>
      </c>
    </row>
    <row r="267" spans="1:4" x14ac:dyDescent="0.25">
      <c r="A267" s="68">
        <v>34</v>
      </c>
      <c r="B267" t="s">
        <v>43</v>
      </c>
      <c r="C267" t="str">
        <f t="shared" si="4"/>
        <v>T6 CAIRP heavy-34</v>
      </c>
      <c r="D267" s="69">
        <v>400000</v>
      </c>
    </row>
    <row r="268" spans="1:4" x14ac:dyDescent="0.25">
      <c r="A268" s="68">
        <v>35</v>
      </c>
      <c r="B268" t="s">
        <v>43</v>
      </c>
      <c r="C268" t="str">
        <f t="shared" si="4"/>
        <v>T6 CAIRP heavy-35</v>
      </c>
      <c r="D268" s="69">
        <v>400000</v>
      </c>
    </row>
    <row r="269" spans="1:4" x14ac:dyDescent="0.25">
      <c r="A269" s="68">
        <v>36</v>
      </c>
      <c r="B269" t="s">
        <v>43</v>
      </c>
      <c r="C269" t="str">
        <f t="shared" si="4"/>
        <v>T6 CAIRP heavy-36</v>
      </c>
      <c r="D269" s="69">
        <v>400000</v>
      </c>
    </row>
    <row r="270" spans="1:4" x14ac:dyDescent="0.25">
      <c r="A270" s="68">
        <v>37</v>
      </c>
      <c r="B270" t="s">
        <v>43</v>
      </c>
      <c r="C270" t="str">
        <f t="shared" si="4"/>
        <v>T6 CAIRP heavy-37</v>
      </c>
      <c r="D270" s="69">
        <v>400000</v>
      </c>
    </row>
    <row r="271" spans="1:4" x14ac:dyDescent="0.25">
      <c r="A271" s="68">
        <v>38</v>
      </c>
      <c r="B271" t="s">
        <v>43</v>
      </c>
      <c r="C271" t="str">
        <f t="shared" si="4"/>
        <v>T6 CAIRP heavy-38</v>
      </c>
      <c r="D271" s="69">
        <v>400000</v>
      </c>
    </row>
    <row r="272" spans="1:4" x14ac:dyDescent="0.25">
      <c r="A272" s="68">
        <v>39</v>
      </c>
      <c r="B272" t="s">
        <v>43</v>
      </c>
      <c r="C272" t="str">
        <f t="shared" si="4"/>
        <v>T6 CAIRP heavy-39</v>
      </c>
      <c r="D272" s="69">
        <v>400000</v>
      </c>
    </row>
    <row r="273" spans="1:4" x14ac:dyDescent="0.25">
      <c r="A273" s="68">
        <v>40</v>
      </c>
      <c r="B273" t="s">
        <v>43</v>
      </c>
      <c r="C273" t="str">
        <f t="shared" si="4"/>
        <v>T6 CAIRP heavy-40</v>
      </c>
      <c r="D273" s="69">
        <v>400000</v>
      </c>
    </row>
    <row r="274" spans="1:4" x14ac:dyDescent="0.25">
      <c r="A274" s="68">
        <v>41</v>
      </c>
      <c r="B274" t="s">
        <v>43</v>
      </c>
      <c r="C274" t="str">
        <f t="shared" si="4"/>
        <v>T6 CAIRP heavy-41</v>
      </c>
      <c r="D274" s="69">
        <v>400000</v>
      </c>
    </row>
    <row r="275" spans="1:4" x14ac:dyDescent="0.25">
      <c r="A275" s="68">
        <v>42</v>
      </c>
      <c r="B275" t="s">
        <v>43</v>
      </c>
      <c r="C275" t="str">
        <f t="shared" si="4"/>
        <v>T6 CAIRP heavy-42</v>
      </c>
      <c r="D275" s="69">
        <v>400000</v>
      </c>
    </row>
    <row r="276" spans="1:4" x14ac:dyDescent="0.25">
      <c r="A276" s="68">
        <v>43</v>
      </c>
      <c r="B276" t="s">
        <v>43</v>
      </c>
      <c r="C276" t="str">
        <f t="shared" si="4"/>
        <v>T6 CAIRP heavy-43</v>
      </c>
      <c r="D276" s="69">
        <v>400000</v>
      </c>
    </row>
    <row r="277" spans="1:4" x14ac:dyDescent="0.25">
      <c r="A277" s="68">
        <v>44</v>
      </c>
      <c r="B277" t="s">
        <v>43</v>
      </c>
      <c r="C277" t="str">
        <f t="shared" si="4"/>
        <v>T6 CAIRP heavy-44</v>
      </c>
      <c r="D277" s="69">
        <v>400000</v>
      </c>
    </row>
    <row r="278" spans="1:4" x14ac:dyDescent="0.25">
      <c r="A278" s="68">
        <v>-1</v>
      </c>
      <c r="B278" t="s">
        <v>44</v>
      </c>
      <c r="C278" t="str">
        <f t="shared" si="4"/>
        <v>T6 CAIRP small--1</v>
      </c>
      <c r="D278" s="69">
        <v>0</v>
      </c>
    </row>
    <row r="279" spans="1:4" x14ac:dyDescent="0.25">
      <c r="A279" s="68">
        <v>0</v>
      </c>
      <c r="B279" t="s">
        <v>44</v>
      </c>
      <c r="C279" t="str">
        <f t="shared" si="4"/>
        <v>T6 CAIRP small-0</v>
      </c>
      <c r="D279" s="69">
        <v>26110</v>
      </c>
    </row>
    <row r="280" spans="1:4" x14ac:dyDescent="0.25">
      <c r="A280" s="68">
        <v>1</v>
      </c>
      <c r="B280" t="s">
        <v>44</v>
      </c>
      <c r="C280" t="str">
        <f t="shared" si="4"/>
        <v>T6 CAIRP small-1</v>
      </c>
      <c r="D280" s="69">
        <v>52220.02</v>
      </c>
    </row>
    <row r="281" spans="1:4" x14ac:dyDescent="0.25">
      <c r="A281" s="68">
        <v>2</v>
      </c>
      <c r="B281" t="s">
        <v>44</v>
      </c>
      <c r="C281" t="str">
        <f t="shared" si="4"/>
        <v>T6 CAIRP small-2</v>
      </c>
      <c r="D281" s="69">
        <v>78443.02</v>
      </c>
    </row>
    <row r="282" spans="1:4" x14ac:dyDescent="0.25">
      <c r="A282" s="68">
        <v>3</v>
      </c>
      <c r="B282" t="s">
        <v>44</v>
      </c>
      <c r="C282" t="str">
        <f t="shared" si="4"/>
        <v>T6 CAIRP small-3</v>
      </c>
      <c r="D282" s="69">
        <v>104183.02</v>
      </c>
    </row>
    <row r="283" spans="1:4" x14ac:dyDescent="0.25">
      <c r="A283" s="68">
        <v>4</v>
      </c>
      <c r="B283" t="s">
        <v>44</v>
      </c>
      <c r="C283" t="str">
        <f t="shared" si="4"/>
        <v>T6 CAIRP small-4</v>
      </c>
      <c r="D283" s="69">
        <v>129033.02</v>
      </c>
    </row>
    <row r="284" spans="1:4" x14ac:dyDescent="0.25">
      <c r="A284" s="68">
        <v>5</v>
      </c>
      <c r="B284" t="s">
        <v>44</v>
      </c>
      <c r="C284" t="str">
        <f t="shared" si="4"/>
        <v>T6 CAIRP small-5</v>
      </c>
      <c r="D284" s="69">
        <v>152742.01999999999</v>
      </c>
    </row>
    <row r="285" spans="1:4" x14ac:dyDescent="0.25">
      <c r="A285" s="68">
        <v>6</v>
      </c>
      <c r="B285" t="s">
        <v>44</v>
      </c>
      <c r="C285" t="str">
        <f t="shared" si="4"/>
        <v>T6 CAIRP small-6</v>
      </c>
      <c r="D285" s="69">
        <v>175186.02</v>
      </c>
    </row>
    <row r="286" spans="1:4" x14ac:dyDescent="0.25">
      <c r="A286" s="68">
        <v>7</v>
      </c>
      <c r="B286" t="s">
        <v>44</v>
      </c>
      <c r="C286" t="str">
        <f t="shared" si="4"/>
        <v>T6 CAIRP small-7</v>
      </c>
      <c r="D286" s="69">
        <v>196337.04</v>
      </c>
    </row>
    <row r="287" spans="1:4" x14ac:dyDescent="0.25">
      <c r="A287" s="68">
        <v>8</v>
      </c>
      <c r="B287" t="s">
        <v>44</v>
      </c>
      <c r="C287" t="str">
        <f t="shared" si="4"/>
        <v>T6 CAIRP small-8</v>
      </c>
      <c r="D287" s="69">
        <v>216233.04</v>
      </c>
    </row>
    <row r="288" spans="1:4" x14ac:dyDescent="0.25">
      <c r="A288" s="68">
        <v>9</v>
      </c>
      <c r="B288" t="s">
        <v>44</v>
      </c>
      <c r="C288" t="str">
        <f t="shared" si="4"/>
        <v>T6 CAIRP small-9</v>
      </c>
      <c r="D288" s="69">
        <v>234945.04</v>
      </c>
    </row>
    <row r="289" spans="1:4" x14ac:dyDescent="0.25">
      <c r="A289" s="68">
        <v>10</v>
      </c>
      <c r="B289" t="s">
        <v>44</v>
      </c>
      <c r="C289" t="str">
        <f t="shared" si="4"/>
        <v>T6 CAIRP small-10</v>
      </c>
      <c r="D289" s="69">
        <v>252551.04000000001</v>
      </c>
    </row>
    <row r="290" spans="1:4" x14ac:dyDescent="0.25">
      <c r="A290" s="68">
        <v>11</v>
      </c>
      <c r="B290" t="s">
        <v>44</v>
      </c>
      <c r="C290" t="str">
        <f t="shared" si="4"/>
        <v>T6 CAIRP small-11</v>
      </c>
      <c r="D290" s="69">
        <v>269102.03999999998</v>
      </c>
    </row>
    <row r="291" spans="1:4" x14ac:dyDescent="0.25">
      <c r="A291" s="68">
        <v>12</v>
      </c>
      <c r="B291" t="s">
        <v>44</v>
      </c>
      <c r="C291" t="str">
        <f t="shared" si="4"/>
        <v>T6 CAIRP small-12</v>
      </c>
      <c r="D291" s="69">
        <v>284592.03999999998</v>
      </c>
    </row>
    <row r="292" spans="1:4" x14ac:dyDescent="0.25">
      <c r="A292" s="68">
        <v>13</v>
      </c>
      <c r="B292" t="s">
        <v>44</v>
      </c>
      <c r="C292" t="str">
        <f t="shared" si="4"/>
        <v>T6 CAIRP small-13</v>
      </c>
      <c r="D292" s="69">
        <v>298930.03999999998</v>
      </c>
    </row>
    <row r="293" spans="1:4" x14ac:dyDescent="0.25">
      <c r="A293" s="68">
        <v>14</v>
      </c>
      <c r="B293" t="s">
        <v>44</v>
      </c>
      <c r="C293" t="str">
        <f t="shared" si="4"/>
        <v>T6 CAIRP small-14</v>
      </c>
      <c r="D293" s="69">
        <v>311906.03999999998</v>
      </c>
    </row>
    <row r="294" spans="1:4" x14ac:dyDescent="0.25">
      <c r="A294" s="68">
        <v>15</v>
      </c>
      <c r="B294" t="s">
        <v>44</v>
      </c>
      <c r="C294" t="str">
        <f t="shared" si="4"/>
        <v>T6 CAIRP small-15</v>
      </c>
      <c r="D294" s="69">
        <v>323163.03999999998</v>
      </c>
    </row>
    <row r="295" spans="1:4" x14ac:dyDescent="0.25">
      <c r="A295" s="68">
        <v>16</v>
      </c>
      <c r="B295" t="s">
        <v>44</v>
      </c>
      <c r="C295" t="str">
        <f t="shared" si="4"/>
        <v>T6 CAIRP small-16</v>
      </c>
      <c r="D295" s="69">
        <v>334374.03999999998</v>
      </c>
    </row>
    <row r="296" spans="1:4" x14ac:dyDescent="0.25">
      <c r="A296" s="68">
        <v>17</v>
      </c>
      <c r="B296" t="s">
        <v>44</v>
      </c>
      <c r="C296" t="str">
        <f t="shared" si="4"/>
        <v>T6 CAIRP small-17</v>
      </c>
      <c r="D296" s="69">
        <v>345539.04</v>
      </c>
    </row>
    <row r="297" spans="1:4" x14ac:dyDescent="0.25">
      <c r="A297" s="68">
        <v>18</v>
      </c>
      <c r="B297" t="s">
        <v>44</v>
      </c>
      <c r="C297" t="str">
        <f t="shared" si="4"/>
        <v>T6 CAIRP small-18</v>
      </c>
      <c r="D297" s="69">
        <v>356652.04</v>
      </c>
    </row>
    <row r="298" spans="1:4" x14ac:dyDescent="0.25">
      <c r="A298" s="68">
        <v>19</v>
      </c>
      <c r="B298" t="s">
        <v>44</v>
      </c>
      <c r="C298" t="str">
        <f t="shared" si="4"/>
        <v>T6 CAIRP small-19</v>
      </c>
      <c r="D298" s="69">
        <v>367703.03999999998</v>
      </c>
    </row>
    <row r="299" spans="1:4" x14ac:dyDescent="0.25">
      <c r="A299" s="68">
        <v>20</v>
      </c>
      <c r="B299" t="s">
        <v>44</v>
      </c>
      <c r="C299" t="str">
        <f t="shared" si="4"/>
        <v>T6 CAIRP small-20</v>
      </c>
      <c r="D299" s="69">
        <v>378676.04</v>
      </c>
    </row>
    <row r="300" spans="1:4" x14ac:dyDescent="0.25">
      <c r="A300" s="68">
        <v>21</v>
      </c>
      <c r="B300" t="s">
        <v>44</v>
      </c>
      <c r="C300" t="str">
        <f t="shared" si="4"/>
        <v>T6 CAIRP small-21</v>
      </c>
      <c r="D300" s="69">
        <v>389550.04</v>
      </c>
    </row>
    <row r="301" spans="1:4" x14ac:dyDescent="0.25">
      <c r="A301" s="68">
        <v>22</v>
      </c>
      <c r="B301" t="s">
        <v>44</v>
      </c>
      <c r="C301" t="str">
        <f t="shared" si="4"/>
        <v>T6 CAIRP small-22</v>
      </c>
      <c r="D301" s="69">
        <v>400000</v>
      </c>
    </row>
    <row r="302" spans="1:4" x14ac:dyDescent="0.25">
      <c r="A302" s="68">
        <v>23</v>
      </c>
      <c r="B302" t="s">
        <v>44</v>
      </c>
      <c r="C302" t="str">
        <f t="shared" si="4"/>
        <v>T6 CAIRP small-23</v>
      </c>
      <c r="D302" s="69">
        <v>400000</v>
      </c>
    </row>
    <row r="303" spans="1:4" x14ac:dyDescent="0.25">
      <c r="A303" s="68">
        <v>24</v>
      </c>
      <c r="B303" t="s">
        <v>44</v>
      </c>
      <c r="C303" t="str">
        <f t="shared" si="4"/>
        <v>T6 CAIRP small-24</v>
      </c>
      <c r="D303" s="69">
        <v>400000</v>
      </c>
    </row>
    <row r="304" spans="1:4" x14ac:dyDescent="0.25">
      <c r="A304" s="68">
        <v>25</v>
      </c>
      <c r="B304" t="s">
        <v>44</v>
      </c>
      <c r="C304" t="str">
        <f t="shared" si="4"/>
        <v>T6 CAIRP small-25</v>
      </c>
      <c r="D304" s="69">
        <v>400000</v>
      </c>
    </row>
    <row r="305" spans="1:4" x14ac:dyDescent="0.25">
      <c r="A305" s="68">
        <v>26</v>
      </c>
      <c r="B305" t="s">
        <v>44</v>
      </c>
      <c r="C305" t="str">
        <f t="shared" si="4"/>
        <v>T6 CAIRP small-26</v>
      </c>
      <c r="D305" s="69">
        <v>400000</v>
      </c>
    </row>
    <row r="306" spans="1:4" x14ac:dyDescent="0.25">
      <c r="A306" s="68">
        <v>27</v>
      </c>
      <c r="B306" t="s">
        <v>44</v>
      </c>
      <c r="C306" t="str">
        <f t="shared" si="4"/>
        <v>T6 CAIRP small-27</v>
      </c>
      <c r="D306" s="69">
        <v>400000</v>
      </c>
    </row>
    <row r="307" spans="1:4" x14ac:dyDescent="0.25">
      <c r="A307" s="68">
        <v>28</v>
      </c>
      <c r="B307" t="s">
        <v>44</v>
      </c>
      <c r="C307" t="str">
        <f t="shared" si="4"/>
        <v>T6 CAIRP small-28</v>
      </c>
      <c r="D307" s="69">
        <v>400000</v>
      </c>
    </row>
    <row r="308" spans="1:4" x14ac:dyDescent="0.25">
      <c r="A308" s="68">
        <v>29</v>
      </c>
      <c r="B308" t="s">
        <v>44</v>
      </c>
      <c r="C308" t="str">
        <f t="shared" si="4"/>
        <v>T6 CAIRP small-29</v>
      </c>
      <c r="D308" s="69">
        <v>400000</v>
      </c>
    </row>
    <row r="309" spans="1:4" x14ac:dyDescent="0.25">
      <c r="A309" s="68">
        <v>30</v>
      </c>
      <c r="B309" t="s">
        <v>44</v>
      </c>
      <c r="C309" t="str">
        <f t="shared" si="4"/>
        <v>T6 CAIRP small-30</v>
      </c>
      <c r="D309" s="69">
        <v>400000</v>
      </c>
    </row>
    <row r="310" spans="1:4" x14ac:dyDescent="0.25">
      <c r="A310" s="68">
        <v>31</v>
      </c>
      <c r="B310" t="s">
        <v>44</v>
      </c>
      <c r="C310" t="str">
        <f t="shared" si="4"/>
        <v>T6 CAIRP small-31</v>
      </c>
      <c r="D310" s="69">
        <v>400000</v>
      </c>
    </row>
    <row r="311" spans="1:4" x14ac:dyDescent="0.25">
      <c r="A311" s="68">
        <v>32</v>
      </c>
      <c r="B311" t="s">
        <v>44</v>
      </c>
      <c r="C311" t="str">
        <f t="shared" si="4"/>
        <v>T6 CAIRP small-32</v>
      </c>
      <c r="D311" s="69">
        <v>400000</v>
      </c>
    </row>
    <row r="312" spans="1:4" x14ac:dyDescent="0.25">
      <c r="A312" s="68">
        <v>33</v>
      </c>
      <c r="B312" t="s">
        <v>44</v>
      </c>
      <c r="C312" t="str">
        <f t="shared" si="4"/>
        <v>T6 CAIRP small-33</v>
      </c>
      <c r="D312" s="69">
        <v>400000</v>
      </c>
    </row>
    <row r="313" spans="1:4" x14ac:dyDescent="0.25">
      <c r="A313" s="68">
        <v>34</v>
      </c>
      <c r="B313" t="s">
        <v>44</v>
      </c>
      <c r="C313" t="str">
        <f t="shared" si="4"/>
        <v>T6 CAIRP small-34</v>
      </c>
      <c r="D313" s="69">
        <v>400000</v>
      </c>
    </row>
    <row r="314" spans="1:4" x14ac:dyDescent="0.25">
      <c r="A314" s="68">
        <v>35</v>
      </c>
      <c r="B314" t="s">
        <v>44</v>
      </c>
      <c r="C314" t="str">
        <f t="shared" si="4"/>
        <v>T6 CAIRP small-35</v>
      </c>
      <c r="D314" s="69">
        <v>400000</v>
      </c>
    </row>
    <row r="315" spans="1:4" x14ac:dyDescent="0.25">
      <c r="A315" s="68">
        <v>36</v>
      </c>
      <c r="B315" t="s">
        <v>44</v>
      </c>
      <c r="C315" t="str">
        <f t="shared" si="4"/>
        <v>T6 CAIRP small-36</v>
      </c>
      <c r="D315" s="69">
        <v>400000</v>
      </c>
    </row>
    <row r="316" spans="1:4" x14ac:dyDescent="0.25">
      <c r="A316" s="68">
        <v>37</v>
      </c>
      <c r="B316" t="s">
        <v>44</v>
      </c>
      <c r="C316" t="str">
        <f t="shared" si="4"/>
        <v>T6 CAIRP small-37</v>
      </c>
      <c r="D316" s="69">
        <v>400000</v>
      </c>
    </row>
    <row r="317" spans="1:4" x14ac:dyDescent="0.25">
      <c r="A317" s="68">
        <v>38</v>
      </c>
      <c r="B317" t="s">
        <v>44</v>
      </c>
      <c r="C317" t="str">
        <f t="shared" si="4"/>
        <v>T6 CAIRP small-38</v>
      </c>
      <c r="D317" s="69">
        <v>400000</v>
      </c>
    </row>
    <row r="318" spans="1:4" x14ac:dyDescent="0.25">
      <c r="A318" s="68">
        <v>39</v>
      </c>
      <c r="B318" t="s">
        <v>44</v>
      </c>
      <c r="C318" t="str">
        <f t="shared" si="4"/>
        <v>T6 CAIRP small-39</v>
      </c>
      <c r="D318" s="69">
        <v>400000</v>
      </c>
    </row>
    <row r="319" spans="1:4" x14ac:dyDescent="0.25">
      <c r="A319" s="68">
        <v>40</v>
      </c>
      <c r="B319" t="s">
        <v>44</v>
      </c>
      <c r="C319" t="str">
        <f t="shared" si="4"/>
        <v>T6 CAIRP small-40</v>
      </c>
      <c r="D319" s="69">
        <v>400000</v>
      </c>
    </row>
    <row r="320" spans="1:4" x14ac:dyDescent="0.25">
      <c r="A320" s="68">
        <v>41</v>
      </c>
      <c r="B320" t="s">
        <v>44</v>
      </c>
      <c r="C320" t="str">
        <f t="shared" si="4"/>
        <v>T6 CAIRP small-41</v>
      </c>
      <c r="D320" s="69">
        <v>400000</v>
      </c>
    </row>
    <row r="321" spans="1:4" x14ac:dyDescent="0.25">
      <c r="A321" s="68">
        <v>42</v>
      </c>
      <c r="B321" t="s">
        <v>44</v>
      </c>
      <c r="C321" t="str">
        <f t="shared" si="4"/>
        <v>T6 CAIRP small-42</v>
      </c>
      <c r="D321" s="69">
        <v>400000</v>
      </c>
    </row>
    <row r="322" spans="1:4" x14ac:dyDescent="0.25">
      <c r="A322" s="68">
        <v>43</v>
      </c>
      <c r="B322" t="s">
        <v>44</v>
      </c>
      <c r="C322" t="str">
        <f t="shared" si="4"/>
        <v>T6 CAIRP small-43</v>
      </c>
      <c r="D322" s="69">
        <v>400000</v>
      </c>
    </row>
    <row r="323" spans="1:4" x14ac:dyDescent="0.25">
      <c r="A323" s="68">
        <v>44</v>
      </c>
      <c r="B323" t="s">
        <v>44</v>
      </c>
      <c r="C323" t="str">
        <f t="shared" ref="C323:C386" si="5">CONCATENATE(B323,"-",A323)</f>
        <v>T6 CAIRP small-44</v>
      </c>
      <c r="D323" s="69">
        <v>400000</v>
      </c>
    </row>
    <row r="324" spans="1:4" x14ac:dyDescent="0.25">
      <c r="A324" s="68">
        <v>-1</v>
      </c>
      <c r="B324" t="s">
        <v>45</v>
      </c>
      <c r="C324" t="str">
        <f t="shared" si="5"/>
        <v>T6 instate construction heavy--1</v>
      </c>
      <c r="D324" s="69">
        <v>0</v>
      </c>
    </row>
    <row r="325" spans="1:4" x14ac:dyDescent="0.25">
      <c r="A325" s="68">
        <v>0</v>
      </c>
      <c r="B325" t="s">
        <v>45</v>
      </c>
      <c r="C325" t="str">
        <f t="shared" si="5"/>
        <v>T6 instate construction heavy-0</v>
      </c>
      <c r="D325" s="69">
        <v>26110</v>
      </c>
    </row>
    <row r="326" spans="1:4" x14ac:dyDescent="0.25">
      <c r="A326" s="68">
        <v>1</v>
      </c>
      <c r="B326" t="s">
        <v>45</v>
      </c>
      <c r="C326" t="str">
        <f t="shared" si="5"/>
        <v>T6 instate construction heavy-1</v>
      </c>
      <c r="D326" s="69">
        <v>52220.02</v>
      </c>
    </row>
    <row r="327" spans="1:4" x14ac:dyDescent="0.25">
      <c r="A327" s="68">
        <v>2</v>
      </c>
      <c r="B327" t="s">
        <v>45</v>
      </c>
      <c r="C327" t="str">
        <f t="shared" si="5"/>
        <v>T6 instate construction heavy-2</v>
      </c>
      <c r="D327" s="69">
        <v>78443.02</v>
      </c>
    </row>
    <row r="328" spans="1:4" x14ac:dyDescent="0.25">
      <c r="A328" s="68">
        <v>3</v>
      </c>
      <c r="B328" t="s">
        <v>45</v>
      </c>
      <c r="C328" t="str">
        <f t="shared" si="5"/>
        <v>T6 instate construction heavy-3</v>
      </c>
      <c r="D328" s="69">
        <v>104183.02</v>
      </c>
    </row>
    <row r="329" spans="1:4" x14ac:dyDescent="0.25">
      <c r="A329" s="68">
        <v>4</v>
      </c>
      <c r="B329" t="s">
        <v>45</v>
      </c>
      <c r="C329" t="str">
        <f t="shared" si="5"/>
        <v>T6 instate construction heavy-4</v>
      </c>
      <c r="D329" s="69">
        <v>129033.02</v>
      </c>
    </row>
    <row r="330" spans="1:4" x14ac:dyDescent="0.25">
      <c r="A330" s="68">
        <v>5</v>
      </c>
      <c r="B330" t="s">
        <v>45</v>
      </c>
      <c r="C330" t="str">
        <f t="shared" si="5"/>
        <v>T6 instate construction heavy-5</v>
      </c>
      <c r="D330" s="69">
        <v>152742.01999999999</v>
      </c>
    </row>
    <row r="331" spans="1:4" x14ac:dyDescent="0.25">
      <c r="A331" s="68">
        <v>6</v>
      </c>
      <c r="B331" t="s">
        <v>45</v>
      </c>
      <c r="C331" t="str">
        <f t="shared" si="5"/>
        <v>T6 instate construction heavy-6</v>
      </c>
      <c r="D331" s="69">
        <v>175186.02</v>
      </c>
    </row>
    <row r="332" spans="1:4" x14ac:dyDescent="0.25">
      <c r="A332" s="68">
        <v>7</v>
      </c>
      <c r="B332" t="s">
        <v>45</v>
      </c>
      <c r="C332" t="str">
        <f t="shared" si="5"/>
        <v>T6 instate construction heavy-7</v>
      </c>
      <c r="D332" s="69">
        <v>196337.04</v>
      </c>
    </row>
    <row r="333" spans="1:4" x14ac:dyDescent="0.25">
      <c r="A333" s="68">
        <v>8</v>
      </c>
      <c r="B333" t="s">
        <v>45</v>
      </c>
      <c r="C333" t="str">
        <f t="shared" si="5"/>
        <v>T6 instate construction heavy-8</v>
      </c>
      <c r="D333" s="69">
        <v>216233.04</v>
      </c>
    </row>
    <row r="334" spans="1:4" x14ac:dyDescent="0.25">
      <c r="A334" s="68">
        <v>9</v>
      </c>
      <c r="B334" t="s">
        <v>45</v>
      </c>
      <c r="C334" t="str">
        <f t="shared" si="5"/>
        <v>T6 instate construction heavy-9</v>
      </c>
      <c r="D334" s="69">
        <v>234945.04</v>
      </c>
    </row>
    <row r="335" spans="1:4" x14ac:dyDescent="0.25">
      <c r="A335" s="68">
        <v>10</v>
      </c>
      <c r="B335" t="s">
        <v>45</v>
      </c>
      <c r="C335" t="str">
        <f t="shared" si="5"/>
        <v>T6 instate construction heavy-10</v>
      </c>
      <c r="D335" s="69">
        <v>252551.04000000001</v>
      </c>
    </row>
    <row r="336" spans="1:4" x14ac:dyDescent="0.25">
      <c r="A336" s="68">
        <v>11</v>
      </c>
      <c r="B336" t="s">
        <v>45</v>
      </c>
      <c r="C336" t="str">
        <f t="shared" si="5"/>
        <v>T6 instate construction heavy-11</v>
      </c>
      <c r="D336" s="69">
        <v>269102.03999999998</v>
      </c>
    </row>
    <row r="337" spans="1:4" x14ac:dyDescent="0.25">
      <c r="A337" s="68">
        <v>12</v>
      </c>
      <c r="B337" t="s">
        <v>45</v>
      </c>
      <c r="C337" t="str">
        <f t="shared" si="5"/>
        <v>T6 instate construction heavy-12</v>
      </c>
      <c r="D337" s="69">
        <v>284592.03999999998</v>
      </c>
    </row>
    <row r="338" spans="1:4" x14ac:dyDescent="0.25">
      <c r="A338" s="68">
        <v>13</v>
      </c>
      <c r="B338" t="s">
        <v>45</v>
      </c>
      <c r="C338" t="str">
        <f t="shared" si="5"/>
        <v>T6 instate construction heavy-13</v>
      </c>
      <c r="D338" s="69">
        <v>298930.03999999998</v>
      </c>
    </row>
    <row r="339" spans="1:4" x14ac:dyDescent="0.25">
      <c r="A339" s="68">
        <v>14</v>
      </c>
      <c r="B339" t="s">
        <v>45</v>
      </c>
      <c r="C339" t="str">
        <f t="shared" si="5"/>
        <v>T6 instate construction heavy-14</v>
      </c>
      <c r="D339" s="69">
        <v>311906.03999999998</v>
      </c>
    </row>
    <row r="340" spans="1:4" x14ac:dyDescent="0.25">
      <c r="A340" s="68">
        <v>15</v>
      </c>
      <c r="B340" t="s">
        <v>45</v>
      </c>
      <c r="C340" t="str">
        <f t="shared" si="5"/>
        <v>T6 instate construction heavy-15</v>
      </c>
      <c r="D340" s="69">
        <v>323163.03999999998</v>
      </c>
    </row>
    <row r="341" spans="1:4" x14ac:dyDescent="0.25">
      <c r="A341" s="68">
        <v>16</v>
      </c>
      <c r="B341" t="s">
        <v>45</v>
      </c>
      <c r="C341" t="str">
        <f t="shared" si="5"/>
        <v>T6 instate construction heavy-16</v>
      </c>
      <c r="D341" s="69">
        <v>334374.03999999998</v>
      </c>
    </row>
    <row r="342" spans="1:4" x14ac:dyDescent="0.25">
      <c r="A342" s="68">
        <v>17</v>
      </c>
      <c r="B342" t="s">
        <v>45</v>
      </c>
      <c r="C342" t="str">
        <f t="shared" si="5"/>
        <v>T6 instate construction heavy-17</v>
      </c>
      <c r="D342" s="69">
        <v>345539.04</v>
      </c>
    </row>
    <row r="343" spans="1:4" x14ac:dyDescent="0.25">
      <c r="A343" s="68">
        <v>18</v>
      </c>
      <c r="B343" t="s">
        <v>45</v>
      </c>
      <c r="C343" t="str">
        <f t="shared" si="5"/>
        <v>T6 instate construction heavy-18</v>
      </c>
      <c r="D343" s="69">
        <v>356652.04</v>
      </c>
    </row>
    <row r="344" spans="1:4" x14ac:dyDescent="0.25">
      <c r="A344" s="68">
        <v>19</v>
      </c>
      <c r="B344" t="s">
        <v>45</v>
      </c>
      <c r="C344" t="str">
        <f t="shared" si="5"/>
        <v>T6 instate construction heavy-19</v>
      </c>
      <c r="D344" s="69">
        <v>367703.03999999998</v>
      </c>
    </row>
    <row r="345" spans="1:4" x14ac:dyDescent="0.25">
      <c r="A345" s="68">
        <v>20</v>
      </c>
      <c r="B345" t="s">
        <v>45</v>
      </c>
      <c r="C345" t="str">
        <f t="shared" si="5"/>
        <v>T6 instate construction heavy-20</v>
      </c>
      <c r="D345" s="69">
        <v>378676.04</v>
      </c>
    </row>
    <row r="346" spans="1:4" x14ac:dyDescent="0.25">
      <c r="A346" s="68">
        <v>21</v>
      </c>
      <c r="B346" t="s">
        <v>45</v>
      </c>
      <c r="C346" t="str">
        <f t="shared" si="5"/>
        <v>T6 instate construction heavy-21</v>
      </c>
      <c r="D346" s="69">
        <v>389550.04</v>
      </c>
    </row>
    <row r="347" spans="1:4" x14ac:dyDescent="0.25">
      <c r="A347" s="68">
        <v>22</v>
      </c>
      <c r="B347" t="s">
        <v>45</v>
      </c>
      <c r="C347" t="str">
        <f t="shared" si="5"/>
        <v>T6 instate construction heavy-22</v>
      </c>
      <c r="D347" s="69">
        <v>400000</v>
      </c>
    </row>
    <row r="348" spans="1:4" x14ac:dyDescent="0.25">
      <c r="A348" s="68">
        <v>23</v>
      </c>
      <c r="B348" t="s">
        <v>45</v>
      </c>
      <c r="C348" t="str">
        <f t="shared" si="5"/>
        <v>T6 instate construction heavy-23</v>
      </c>
      <c r="D348" s="69">
        <v>400000</v>
      </c>
    </row>
    <row r="349" spans="1:4" x14ac:dyDescent="0.25">
      <c r="A349" s="68">
        <v>24</v>
      </c>
      <c r="B349" t="s">
        <v>45</v>
      </c>
      <c r="C349" t="str">
        <f t="shared" si="5"/>
        <v>T6 instate construction heavy-24</v>
      </c>
      <c r="D349" s="69">
        <v>400000</v>
      </c>
    </row>
    <row r="350" spans="1:4" x14ac:dyDescent="0.25">
      <c r="A350" s="68">
        <v>25</v>
      </c>
      <c r="B350" t="s">
        <v>45</v>
      </c>
      <c r="C350" t="str">
        <f t="shared" si="5"/>
        <v>T6 instate construction heavy-25</v>
      </c>
      <c r="D350" s="69">
        <v>400000</v>
      </c>
    </row>
    <row r="351" spans="1:4" x14ac:dyDescent="0.25">
      <c r="A351" s="68">
        <v>26</v>
      </c>
      <c r="B351" t="s">
        <v>45</v>
      </c>
      <c r="C351" t="str">
        <f t="shared" si="5"/>
        <v>T6 instate construction heavy-26</v>
      </c>
      <c r="D351" s="69">
        <v>400000</v>
      </c>
    </row>
    <row r="352" spans="1:4" x14ac:dyDescent="0.25">
      <c r="A352" s="68">
        <v>27</v>
      </c>
      <c r="B352" t="s">
        <v>45</v>
      </c>
      <c r="C352" t="str">
        <f t="shared" si="5"/>
        <v>T6 instate construction heavy-27</v>
      </c>
      <c r="D352" s="69">
        <v>400000</v>
      </c>
    </row>
    <row r="353" spans="1:4" x14ac:dyDescent="0.25">
      <c r="A353" s="68">
        <v>28</v>
      </c>
      <c r="B353" t="s">
        <v>45</v>
      </c>
      <c r="C353" t="str">
        <f t="shared" si="5"/>
        <v>T6 instate construction heavy-28</v>
      </c>
      <c r="D353" s="69">
        <v>400000</v>
      </c>
    </row>
    <row r="354" spans="1:4" x14ac:dyDescent="0.25">
      <c r="A354" s="68">
        <v>29</v>
      </c>
      <c r="B354" t="s">
        <v>45</v>
      </c>
      <c r="C354" t="str">
        <f t="shared" si="5"/>
        <v>T6 instate construction heavy-29</v>
      </c>
      <c r="D354" s="69">
        <v>400000</v>
      </c>
    </row>
    <row r="355" spans="1:4" x14ac:dyDescent="0.25">
      <c r="A355" s="68">
        <v>30</v>
      </c>
      <c r="B355" t="s">
        <v>45</v>
      </c>
      <c r="C355" t="str">
        <f t="shared" si="5"/>
        <v>T6 instate construction heavy-30</v>
      </c>
      <c r="D355" s="69">
        <v>400000</v>
      </c>
    </row>
    <row r="356" spans="1:4" x14ac:dyDescent="0.25">
      <c r="A356" s="68">
        <v>31</v>
      </c>
      <c r="B356" t="s">
        <v>45</v>
      </c>
      <c r="C356" t="str">
        <f t="shared" si="5"/>
        <v>T6 instate construction heavy-31</v>
      </c>
      <c r="D356" s="69">
        <v>400000</v>
      </c>
    </row>
    <row r="357" spans="1:4" x14ac:dyDescent="0.25">
      <c r="A357" s="68">
        <v>32</v>
      </c>
      <c r="B357" t="s">
        <v>45</v>
      </c>
      <c r="C357" t="str">
        <f t="shared" si="5"/>
        <v>T6 instate construction heavy-32</v>
      </c>
      <c r="D357" s="69">
        <v>400000</v>
      </c>
    </row>
    <row r="358" spans="1:4" x14ac:dyDescent="0.25">
      <c r="A358" s="68">
        <v>33</v>
      </c>
      <c r="B358" t="s">
        <v>45</v>
      </c>
      <c r="C358" t="str">
        <f t="shared" si="5"/>
        <v>T6 instate construction heavy-33</v>
      </c>
      <c r="D358" s="69">
        <v>400000</v>
      </c>
    </row>
    <row r="359" spans="1:4" x14ac:dyDescent="0.25">
      <c r="A359" s="68">
        <v>34</v>
      </c>
      <c r="B359" t="s">
        <v>45</v>
      </c>
      <c r="C359" t="str">
        <f t="shared" si="5"/>
        <v>T6 instate construction heavy-34</v>
      </c>
      <c r="D359" s="69">
        <v>400000</v>
      </c>
    </row>
    <row r="360" spans="1:4" x14ac:dyDescent="0.25">
      <c r="A360" s="68">
        <v>35</v>
      </c>
      <c r="B360" t="s">
        <v>45</v>
      </c>
      <c r="C360" t="str">
        <f t="shared" si="5"/>
        <v>T6 instate construction heavy-35</v>
      </c>
      <c r="D360" s="69">
        <v>400000</v>
      </c>
    </row>
    <row r="361" spans="1:4" x14ac:dyDescent="0.25">
      <c r="A361" s="68">
        <v>36</v>
      </c>
      <c r="B361" t="s">
        <v>45</v>
      </c>
      <c r="C361" t="str">
        <f t="shared" si="5"/>
        <v>T6 instate construction heavy-36</v>
      </c>
      <c r="D361" s="69">
        <v>400000</v>
      </c>
    </row>
    <row r="362" spans="1:4" x14ac:dyDescent="0.25">
      <c r="A362" s="68">
        <v>37</v>
      </c>
      <c r="B362" t="s">
        <v>45</v>
      </c>
      <c r="C362" t="str">
        <f t="shared" si="5"/>
        <v>T6 instate construction heavy-37</v>
      </c>
      <c r="D362" s="69">
        <v>400000</v>
      </c>
    </row>
    <row r="363" spans="1:4" x14ac:dyDescent="0.25">
      <c r="A363" s="68">
        <v>38</v>
      </c>
      <c r="B363" t="s">
        <v>45</v>
      </c>
      <c r="C363" t="str">
        <f t="shared" si="5"/>
        <v>T6 instate construction heavy-38</v>
      </c>
      <c r="D363" s="69">
        <v>400000</v>
      </c>
    </row>
    <row r="364" spans="1:4" x14ac:dyDescent="0.25">
      <c r="A364" s="68">
        <v>39</v>
      </c>
      <c r="B364" t="s">
        <v>45</v>
      </c>
      <c r="C364" t="str">
        <f t="shared" si="5"/>
        <v>T6 instate construction heavy-39</v>
      </c>
      <c r="D364" s="69">
        <v>400000</v>
      </c>
    </row>
    <row r="365" spans="1:4" x14ac:dyDescent="0.25">
      <c r="A365" s="68">
        <v>40</v>
      </c>
      <c r="B365" t="s">
        <v>45</v>
      </c>
      <c r="C365" t="str">
        <f t="shared" si="5"/>
        <v>T6 instate construction heavy-40</v>
      </c>
      <c r="D365" s="69">
        <v>400000</v>
      </c>
    </row>
    <row r="366" spans="1:4" x14ac:dyDescent="0.25">
      <c r="A366" s="68">
        <v>41</v>
      </c>
      <c r="B366" t="s">
        <v>45</v>
      </c>
      <c r="C366" t="str">
        <f t="shared" si="5"/>
        <v>T6 instate construction heavy-41</v>
      </c>
      <c r="D366" s="69">
        <v>400000</v>
      </c>
    </row>
    <row r="367" spans="1:4" x14ac:dyDescent="0.25">
      <c r="A367" s="68">
        <v>42</v>
      </c>
      <c r="B367" t="s">
        <v>45</v>
      </c>
      <c r="C367" t="str">
        <f t="shared" si="5"/>
        <v>T6 instate construction heavy-42</v>
      </c>
      <c r="D367" s="69">
        <v>400000</v>
      </c>
    </row>
    <row r="368" spans="1:4" x14ac:dyDescent="0.25">
      <c r="A368" s="68">
        <v>43</v>
      </c>
      <c r="B368" t="s">
        <v>45</v>
      </c>
      <c r="C368" t="str">
        <f t="shared" si="5"/>
        <v>T6 instate construction heavy-43</v>
      </c>
      <c r="D368" s="69">
        <v>400000</v>
      </c>
    </row>
    <row r="369" spans="1:4" x14ac:dyDescent="0.25">
      <c r="A369" s="68">
        <v>44</v>
      </c>
      <c r="B369" t="s">
        <v>45</v>
      </c>
      <c r="C369" t="str">
        <f t="shared" si="5"/>
        <v>T6 instate construction heavy-44</v>
      </c>
      <c r="D369" s="69">
        <v>400000</v>
      </c>
    </row>
    <row r="370" spans="1:4" x14ac:dyDescent="0.25">
      <c r="A370" s="68">
        <v>-1</v>
      </c>
      <c r="B370" t="s">
        <v>46</v>
      </c>
      <c r="C370" t="str">
        <f t="shared" si="5"/>
        <v>T6 instate construction small--1</v>
      </c>
      <c r="D370" s="69">
        <v>0</v>
      </c>
    </row>
    <row r="371" spans="1:4" x14ac:dyDescent="0.25">
      <c r="A371" s="68">
        <v>0</v>
      </c>
      <c r="B371" t="s">
        <v>46</v>
      </c>
      <c r="C371" t="str">
        <f t="shared" si="5"/>
        <v>T6 instate construction small-0</v>
      </c>
      <c r="D371" s="69">
        <v>26110</v>
      </c>
    </row>
    <row r="372" spans="1:4" x14ac:dyDescent="0.25">
      <c r="A372" s="68">
        <v>1</v>
      </c>
      <c r="B372" t="s">
        <v>46</v>
      </c>
      <c r="C372" t="str">
        <f t="shared" si="5"/>
        <v>T6 instate construction small-1</v>
      </c>
      <c r="D372" s="69">
        <v>52220.02</v>
      </c>
    </row>
    <row r="373" spans="1:4" x14ac:dyDescent="0.25">
      <c r="A373" s="68">
        <v>2</v>
      </c>
      <c r="B373" t="s">
        <v>46</v>
      </c>
      <c r="C373" t="str">
        <f t="shared" si="5"/>
        <v>T6 instate construction small-2</v>
      </c>
      <c r="D373" s="69">
        <v>78443.02</v>
      </c>
    </row>
    <row r="374" spans="1:4" x14ac:dyDescent="0.25">
      <c r="A374" s="68">
        <v>3</v>
      </c>
      <c r="B374" t="s">
        <v>46</v>
      </c>
      <c r="C374" t="str">
        <f t="shared" si="5"/>
        <v>T6 instate construction small-3</v>
      </c>
      <c r="D374" s="69">
        <v>104183.02</v>
      </c>
    </row>
    <row r="375" spans="1:4" x14ac:dyDescent="0.25">
      <c r="A375" s="68">
        <v>4</v>
      </c>
      <c r="B375" t="s">
        <v>46</v>
      </c>
      <c r="C375" t="str">
        <f t="shared" si="5"/>
        <v>T6 instate construction small-4</v>
      </c>
      <c r="D375" s="69">
        <v>129033.02</v>
      </c>
    </row>
    <row r="376" spans="1:4" x14ac:dyDescent="0.25">
      <c r="A376" s="68">
        <v>5</v>
      </c>
      <c r="B376" t="s">
        <v>46</v>
      </c>
      <c r="C376" t="str">
        <f t="shared" si="5"/>
        <v>T6 instate construction small-5</v>
      </c>
      <c r="D376" s="69">
        <v>152742.01999999999</v>
      </c>
    </row>
    <row r="377" spans="1:4" x14ac:dyDescent="0.25">
      <c r="A377" s="68">
        <v>6</v>
      </c>
      <c r="B377" t="s">
        <v>46</v>
      </c>
      <c r="C377" t="str">
        <f t="shared" si="5"/>
        <v>T6 instate construction small-6</v>
      </c>
      <c r="D377" s="69">
        <v>175186.02</v>
      </c>
    </row>
    <row r="378" spans="1:4" x14ac:dyDescent="0.25">
      <c r="A378" s="68">
        <v>7</v>
      </c>
      <c r="B378" t="s">
        <v>46</v>
      </c>
      <c r="C378" t="str">
        <f t="shared" si="5"/>
        <v>T6 instate construction small-7</v>
      </c>
      <c r="D378" s="69">
        <v>196337.04</v>
      </c>
    </row>
    <row r="379" spans="1:4" x14ac:dyDescent="0.25">
      <c r="A379" s="68">
        <v>8</v>
      </c>
      <c r="B379" t="s">
        <v>46</v>
      </c>
      <c r="C379" t="str">
        <f t="shared" si="5"/>
        <v>T6 instate construction small-8</v>
      </c>
      <c r="D379" s="69">
        <v>216233.04</v>
      </c>
    </row>
    <row r="380" spans="1:4" x14ac:dyDescent="0.25">
      <c r="A380" s="68">
        <v>9</v>
      </c>
      <c r="B380" t="s">
        <v>46</v>
      </c>
      <c r="C380" t="str">
        <f t="shared" si="5"/>
        <v>T6 instate construction small-9</v>
      </c>
      <c r="D380" s="69">
        <v>234945.04</v>
      </c>
    </row>
    <row r="381" spans="1:4" x14ac:dyDescent="0.25">
      <c r="A381" s="68">
        <v>10</v>
      </c>
      <c r="B381" t="s">
        <v>46</v>
      </c>
      <c r="C381" t="str">
        <f t="shared" si="5"/>
        <v>T6 instate construction small-10</v>
      </c>
      <c r="D381" s="69">
        <v>252551.04000000001</v>
      </c>
    </row>
    <row r="382" spans="1:4" x14ac:dyDescent="0.25">
      <c r="A382" s="68">
        <v>11</v>
      </c>
      <c r="B382" t="s">
        <v>46</v>
      </c>
      <c r="C382" t="str">
        <f t="shared" si="5"/>
        <v>T6 instate construction small-11</v>
      </c>
      <c r="D382" s="69">
        <v>269102.03999999998</v>
      </c>
    </row>
    <row r="383" spans="1:4" x14ac:dyDescent="0.25">
      <c r="A383" s="68">
        <v>12</v>
      </c>
      <c r="B383" t="s">
        <v>46</v>
      </c>
      <c r="C383" t="str">
        <f t="shared" si="5"/>
        <v>T6 instate construction small-12</v>
      </c>
      <c r="D383" s="69">
        <v>284592.03999999998</v>
      </c>
    </row>
    <row r="384" spans="1:4" x14ac:dyDescent="0.25">
      <c r="A384" s="68">
        <v>13</v>
      </c>
      <c r="B384" t="s">
        <v>46</v>
      </c>
      <c r="C384" t="str">
        <f t="shared" si="5"/>
        <v>T6 instate construction small-13</v>
      </c>
      <c r="D384" s="69">
        <v>298930.03999999998</v>
      </c>
    </row>
    <row r="385" spans="1:4" x14ac:dyDescent="0.25">
      <c r="A385" s="68">
        <v>14</v>
      </c>
      <c r="B385" t="s">
        <v>46</v>
      </c>
      <c r="C385" t="str">
        <f t="shared" si="5"/>
        <v>T6 instate construction small-14</v>
      </c>
      <c r="D385" s="69">
        <v>311906.03999999998</v>
      </c>
    </row>
    <row r="386" spans="1:4" x14ac:dyDescent="0.25">
      <c r="A386" s="68">
        <v>15</v>
      </c>
      <c r="B386" t="s">
        <v>46</v>
      </c>
      <c r="C386" t="str">
        <f t="shared" si="5"/>
        <v>T6 instate construction small-15</v>
      </c>
      <c r="D386" s="69">
        <v>323163.03999999998</v>
      </c>
    </row>
    <row r="387" spans="1:4" x14ac:dyDescent="0.25">
      <c r="A387" s="68">
        <v>16</v>
      </c>
      <c r="B387" t="s">
        <v>46</v>
      </c>
      <c r="C387" t="str">
        <f t="shared" ref="C387:C450" si="6">CONCATENATE(B387,"-",A387)</f>
        <v>T6 instate construction small-16</v>
      </c>
      <c r="D387" s="69">
        <v>334374.03999999998</v>
      </c>
    </row>
    <row r="388" spans="1:4" x14ac:dyDescent="0.25">
      <c r="A388" s="68">
        <v>17</v>
      </c>
      <c r="B388" t="s">
        <v>46</v>
      </c>
      <c r="C388" t="str">
        <f t="shared" si="6"/>
        <v>T6 instate construction small-17</v>
      </c>
      <c r="D388" s="69">
        <v>345539.04</v>
      </c>
    </row>
    <row r="389" spans="1:4" x14ac:dyDescent="0.25">
      <c r="A389" s="68">
        <v>18</v>
      </c>
      <c r="B389" t="s">
        <v>46</v>
      </c>
      <c r="C389" t="str">
        <f t="shared" si="6"/>
        <v>T6 instate construction small-18</v>
      </c>
      <c r="D389" s="69">
        <v>356652.04</v>
      </c>
    </row>
    <row r="390" spans="1:4" x14ac:dyDescent="0.25">
      <c r="A390" s="68">
        <v>19</v>
      </c>
      <c r="B390" t="s">
        <v>46</v>
      </c>
      <c r="C390" t="str">
        <f t="shared" si="6"/>
        <v>T6 instate construction small-19</v>
      </c>
      <c r="D390" s="69">
        <v>367703.03999999998</v>
      </c>
    </row>
    <row r="391" spans="1:4" x14ac:dyDescent="0.25">
      <c r="A391" s="68">
        <v>20</v>
      </c>
      <c r="B391" t="s">
        <v>46</v>
      </c>
      <c r="C391" t="str">
        <f t="shared" si="6"/>
        <v>T6 instate construction small-20</v>
      </c>
      <c r="D391" s="69">
        <v>378676.04</v>
      </c>
    </row>
    <row r="392" spans="1:4" x14ac:dyDescent="0.25">
      <c r="A392" s="68">
        <v>21</v>
      </c>
      <c r="B392" t="s">
        <v>46</v>
      </c>
      <c r="C392" t="str">
        <f t="shared" si="6"/>
        <v>T6 instate construction small-21</v>
      </c>
      <c r="D392" s="69">
        <v>389550.04</v>
      </c>
    </row>
    <row r="393" spans="1:4" x14ac:dyDescent="0.25">
      <c r="A393" s="68">
        <v>22</v>
      </c>
      <c r="B393" t="s">
        <v>46</v>
      </c>
      <c r="C393" t="str">
        <f t="shared" si="6"/>
        <v>T6 instate construction small-22</v>
      </c>
      <c r="D393" s="69">
        <v>400000</v>
      </c>
    </row>
    <row r="394" spans="1:4" x14ac:dyDescent="0.25">
      <c r="A394" s="68">
        <v>23</v>
      </c>
      <c r="B394" t="s">
        <v>46</v>
      </c>
      <c r="C394" t="str">
        <f t="shared" si="6"/>
        <v>T6 instate construction small-23</v>
      </c>
      <c r="D394" s="69">
        <v>400000</v>
      </c>
    </row>
    <row r="395" spans="1:4" x14ac:dyDescent="0.25">
      <c r="A395" s="68">
        <v>24</v>
      </c>
      <c r="B395" t="s">
        <v>46</v>
      </c>
      <c r="C395" t="str">
        <f t="shared" si="6"/>
        <v>T6 instate construction small-24</v>
      </c>
      <c r="D395" s="69">
        <v>400000</v>
      </c>
    </row>
    <row r="396" spans="1:4" x14ac:dyDescent="0.25">
      <c r="A396" s="68">
        <v>25</v>
      </c>
      <c r="B396" t="s">
        <v>46</v>
      </c>
      <c r="C396" t="str">
        <f t="shared" si="6"/>
        <v>T6 instate construction small-25</v>
      </c>
      <c r="D396" s="69">
        <v>400000</v>
      </c>
    </row>
    <row r="397" spans="1:4" x14ac:dyDescent="0.25">
      <c r="A397" s="68">
        <v>26</v>
      </c>
      <c r="B397" t="s">
        <v>46</v>
      </c>
      <c r="C397" t="str">
        <f t="shared" si="6"/>
        <v>T6 instate construction small-26</v>
      </c>
      <c r="D397" s="69">
        <v>400000</v>
      </c>
    </row>
    <row r="398" spans="1:4" x14ac:dyDescent="0.25">
      <c r="A398" s="68">
        <v>27</v>
      </c>
      <c r="B398" t="s">
        <v>46</v>
      </c>
      <c r="C398" t="str">
        <f t="shared" si="6"/>
        <v>T6 instate construction small-27</v>
      </c>
      <c r="D398" s="69">
        <v>400000</v>
      </c>
    </row>
    <row r="399" spans="1:4" x14ac:dyDescent="0.25">
      <c r="A399" s="68">
        <v>28</v>
      </c>
      <c r="B399" t="s">
        <v>46</v>
      </c>
      <c r="C399" t="str">
        <f t="shared" si="6"/>
        <v>T6 instate construction small-28</v>
      </c>
      <c r="D399" s="69">
        <v>400000</v>
      </c>
    </row>
    <row r="400" spans="1:4" x14ac:dyDescent="0.25">
      <c r="A400" s="68">
        <v>29</v>
      </c>
      <c r="B400" t="s">
        <v>46</v>
      </c>
      <c r="C400" t="str">
        <f t="shared" si="6"/>
        <v>T6 instate construction small-29</v>
      </c>
      <c r="D400" s="69">
        <v>400000</v>
      </c>
    </row>
    <row r="401" spans="1:4" x14ac:dyDescent="0.25">
      <c r="A401" s="68">
        <v>30</v>
      </c>
      <c r="B401" t="s">
        <v>46</v>
      </c>
      <c r="C401" t="str">
        <f t="shared" si="6"/>
        <v>T6 instate construction small-30</v>
      </c>
      <c r="D401" s="69">
        <v>400000</v>
      </c>
    </row>
    <row r="402" spans="1:4" x14ac:dyDescent="0.25">
      <c r="A402" s="68">
        <v>31</v>
      </c>
      <c r="B402" t="s">
        <v>46</v>
      </c>
      <c r="C402" t="str">
        <f t="shared" si="6"/>
        <v>T6 instate construction small-31</v>
      </c>
      <c r="D402" s="69">
        <v>400000</v>
      </c>
    </row>
    <row r="403" spans="1:4" x14ac:dyDescent="0.25">
      <c r="A403" s="68">
        <v>32</v>
      </c>
      <c r="B403" t="s">
        <v>46</v>
      </c>
      <c r="C403" t="str">
        <f t="shared" si="6"/>
        <v>T6 instate construction small-32</v>
      </c>
      <c r="D403" s="69">
        <v>400000</v>
      </c>
    </row>
    <row r="404" spans="1:4" x14ac:dyDescent="0.25">
      <c r="A404" s="68">
        <v>33</v>
      </c>
      <c r="B404" t="s">
        <v>46</v>
      </c>
      <c r="C404" t="str">
        <f t="shared" si="6"/>
        <v>T6 instate construction small-33</v>
      </c>
      <c r="D404" s="69">
        <v>400000</v>
      </c>
    </row>
    <row r="405" spans="1:4" x14ac:dyDescent="0.25">
      <c r="A405" s="68">
        <v>34</v>
      </c>
      <c r="B405" t="s">
        <v>46</v>
      </c>
      <c r="C405" t="str">
        <f t="shared" si="6"/>
        <v>T6 instate construction small-34</v>
      </c>
      <c r="D405" s="69">
        <v>400000</v>
      </c>
    </row>
    <row r="406" spans="1:4" x14ac:dyDescent="0.25">
      <c r="A406" s="68">
        <v>35</v>
      </c>
      <c r="B406" t="s">
        <v>46</v>
      </c>
      <c r="C406" t="str">
        <f t="shared" si="6"/>
        <v>T6 instate construction small-35</v>
      </c>
      <c r="D406" s="69">
        <v>400000</v>
      </c>
    </row>
    <row r="407" spans="1:4" x14ac:dyDescent="0.25">
      <c r="A407" s="68">
        <v>36</v>
      </c>
      <c r="B407" t="s">
        <v>46</v>
      </c>
      <c r="C407" t="str">
        <f t="shared" si="6"/>
        <v>T6 instate construction small-36</v>
      </c>
      <c r="D407" s="69">
        <v>400000</v>
      </c>
    </row>
    <row r="408" spans="1:4" x14ac:dyDescent="0.25">
      <c r="A408" s="68">
        <v>37</v>
      </c>
      <c r="B408" t="s">
        <v>46</v>
      </c>
      <c r="C408" t="str">
        <f t="shared" si="6"/>
        <v>T6 instate construction small-37</v>
      </c>
      <c r="D408" s="69">
        <v>400000</v>
      </c>
    </row>
    <row r="409" spans="1:4" x14ac:dyDescent="0.25">
      <c r="A409" s="68">
        <v>38</v>
      </c>
      <c r="B409" t="s">
        <v>46</v>
      </c>
      <c r="C409" t="str">
        <f t="shared" si="6"/>
        <v>T6 instate construction small-38</v>
      </c>
      <c r="D409" s="69">
        <v>400000</v>
      </c>
    </row>
    <row r="410" spans="1:4" x14ac:dyDescent="0.25">
      <c r="A410" s="68">
        <v>39</v>
      </c>
      <c r="B410" t="s">
        <v>46</v>
      </c>
      <c r="C410" t="str">
        <f t="shared" si="6"/>
        <v>T6 instate construction small-39</v>
      </c>
      <c r="D410" s="69">
        <v>400000</v>
      </c>
    </row>
    <row r="411" spans="1:4" x14ac:dyDescent="0.25">
      <c r="A411" s="68">
        <v>40</v>
      </c>
      <c r="B411" t="s">
        <v>46</v>
      </c>
      <c r="C411" t="str">
        <f t="shared" si="6"/>
        <v>T6 instate construction small-40</v>
      </c>
      <c r="D411" s="69">
        <v>400000</v>
      </c>
    </row>
    <row r="412" spans="1:4" x14ac:dyDescent="0.25">
      <c r="A412" s="68">
        <v>41</v>
      </c>
      <c r="B412" t="s">
        <v>46</v>
      </c>
      <c r="C412" t="str">
        <f t="shared" si="6"/>
        <v>T6 instate construction small-41</v>
      </c>
      <c r="D412" s="69">
        <v>400000</v>
      </c>
    </row>
    <row r="413" spans="1:4" x14ac:dyDescent="0.25">
      <c r="A413" s="68">
        <v>42</v>
      </c>
      <c r="B413" t="s">
        <v>46</v>
      </c>
      <c r="C413" t="str">
        <f t="shared" si="6"/>
        <v>T6 instate construction small-42</v>
      </c>
      <c r="D413" s="69">
        <v>400000</v>
      </c>
    </row>
    <row r="414" spans="1:4" x14ac:dyDescent="0.25">
      <c r="A414" s="68">
        <v>43</v>
      </c>
      <c r="B414" t="s">
        <v>46</v>
      </c>
      <c r="C414" t="str">
        <f t="shared" si="6"/>
        <v>T6 instate construction small-43</v>
      </c>
      <c r="D414" s="69">
        <v>400000</v>
      </c>
    </row>
    <row r="415" spans="1:4" x14ac:dyDescent="0.25">
      <c r="A415" s="68">
        <v>44</v>
      </c>
      <c r="B415" t="s">
        <v>46</v>
      </c>
      <c r="C415" t="str">
        <f t="shared" si="6"/>
        <v>T6 instate construction small-44</v>
      </c>
      <c r="D415" s="69">
        <v>400000</v>
      </c>
    </row>
    <row r="416" spans="1:4" x14ac:dyDescent="0.25">
      <c r="A416" s="68">
        <v>-1</v>
      </c>
      <c r="B416" t="s">
        <v>47</v>
      </c>
      <c r="C416" t="str">
        <f t="shared" si="6"/>
        <v>T6 instate heavy--1</v>
      </c>
      <c r="D416" s="69">
        <v>0</v>
      </c>
    </row>
    <row r="417" spans="1:4" x14ac:dyDescent="0.25">
      <c r="A417" s="68">
        <v>0</v>
      </c>
      <c r="B417" t="s">
        <v>47</v>
      </c>
      <c r="C417" t="str">
        <f t="shared" si="6"/>
        <v>T6 instate heavy-0</v>
      </c>
      <c r="D417" s="69">
        <v>26110</v>
      </c>
    </row>
    <row r="418" spans="1:4" x14ac:dyDescent="0.25">
      <c r="A418" s="68">
        <v>1</v>
      </c>
      <c r="B418" t="s">
        <v>47</v>
      </c>
      <c r="C418" t="str">
        <f t="shared" si="6"/>
        <v>T6 instate heavy-1</v>
      </c>
      <c r="D418" s="69">
        <v>52220.02</v>
      </c>
    </row>
    <row r="419" spans="1:4" x14ac:dyDescent="0.25">
      <c r="A419" s="68">
        <v>2</v>
      </c>
      <c r="B419" t="s">
        <v>47</v>
      </c>
      <c r="C419" t="str">
        <f t="shared" si="6"/>
        <v>T6 instate heavy-2</v>
      </c>
      <c r="D419" s="69">
        <v>78443.02</v>
      </c>
    </row>
    <row r="420" spans="1:4" x14ac:dyDescent="0.25">
      <c r="A420" s="68">
        <v>3</v>
      </c>
      <c r="B420" t="s">
        <v>47</v>
      </c>
      <c r="C420" t="str">
        <f t="shared" si="6"/>
        <v>T6 instate heavy-3</v>
      </c>
      <c r="D420" s="69">
        <v>104183.02</v>
      </c>
    </row>
    <row r="421" spans="1:4" x14ac:dyDescent="0.25">
      <c r="A421" s="68">
        <v>4</v>
      </c>
      <c r="B421" t="s">
        <v>47</v>
      </c>
      <c r="C421" t="str">
        <f t="shared" si="6"/>
        <v>T6 instate heavy-4</v>
      </c>
      <c r="D421" s="69">
        <v>129033.02</v>
      </c>
    </row>
    <row r="422" spans="1:4" x14ac:dyDescent="0.25">
      <c r="A422" s="68">
        <v>5</v>
      </c>
      <c r="B422" t="s">
        <v>47</v>
      </c>
      <c r="C422" t="str">
        <f t="shared" si="6"/>
        <v>T6 instate heavy-5</v>
      </c>
      <c r="D422" s="69">
        <v>152742.01999999999</v>
      </c>
    </row>
    <row r="423" spans="1:4" x14ac:dyDescent="0.25">
      <c r="A423" s="68">
        <v>6</v>
      </c>
      <c r="B423" t="s">
        <v>47</v>
      </c>
      <c r="C423" t="str">
        <f t="shared" si="6"/>
        <v>T6 instate heavy-6</v>
      </c>
      <c r="D423" s="69">
        <v>175186.02</v>
      </c>
    </row>
    <row r="424" spans="1:4" x14ac:dyDescent="0.25">
      <c r="A424" s="68">
        <v>7</v>
      </c>
      <c r="B424" t="s">
        <v>47</v>
      </c>
      <c r="C424" t="str">
        <f t="shared" si="6"/>
        <v>T6 instate heavy-7</v>
      </c>
      <c r="D424" s="69">
        <v>196337.04</v>
      </c>
    </row>
    <row r="425" spans="1:4" x14ac:dyDescent="0.25">
      <c r="A425" s="68">
        <v>8</v>
      </c>
      <c r="B425" t="s">
        <v>47</v>
      </c>
      <c r="C425" t="str">
        <f t="shared" si="6"/>
        <v>T6 instate heavy-8</v>
      </c>
      <c r="D425" s="69">
        <v>216233.04</v>
      </c>
    </row>
    <row r="426" spans="1:4" x14ac:dyDescent="0.25">
      <c r="A426" s="68">
        <v>9</v>
      </c>
      <c r="B426" t="s">
        <v>47</v>
      </c>
      <c r="C426" t="str">
        <f t="shared" si="6"/>
        <v>T6 instate heavy-9</v>
      </c>
      <c r="D426" s="69">
        <v>234945.04</v>
      </c>
    </row>
    <row r="427" spans="1:4" x14ac:dyDescent="0.25">
      <c r="A427" s="68">
        <v>10</v>
      </c>
      <c r="B427" t="s">
        <v>47</v>
      </c>
      <c r="C427" t="str">
        <f t="shared" si="6"/>
        <v>T6 instate heavy-10</v>
      </c>
      <c r="D427" s="69">
        <v>252551.04000000001</v>
      </c>
    </row>
    <row r="428" spans="1:4" x14ac:dyDescent="0.25">
      <c r="A428" s="68">
        <v>11</v>
      </c>
      <c r="B428" t="s">
        <v>47</v>
      </c>
      <c r="C428" t="str">
        <f t="shared" si="6"/>
        <v>T6 instate heavy-11</v>
      </c>
      <c r="D428" s="69">
        <v>269102.03999999998</v>
      </c>
    </row>
    <row r="429" spans="1:4" x14ac:dyDescent="0.25">
      <c r="A429" s="68">
        <v>12</v>
      </c>
      <c r="B429" t="s">
        <v>47</v>
      </c>
      <c r="C429" t="str">
        <f t="shared" si="6"/>
        <v>T6 instate heavy-12</v>
      </c>
      <c r="D429" s="69">
        <v>284592.03999999998</v>
      </c>
    </row>
    <row r="430" spans="1:4" x14ac:dyDescent="0.25">
      <c r="A430" s="68">
        <v>13</v>
      </c>
      <c r="B430" t="s">
        <v>47</v>
      </c>
      <c r="C430" t="str">
        <f t="shared" si="6"/>
        <v>T6 instate heavy-13</v>
      </c>
      <c r="D430" s="69">
        <v>298930.03999999998</v>
      </c>
    </row>
    <row r="431" spans="1:4" x14ac:dyDescent="0.25">
      <c r="A431" s="68">
        <v>14</v>
      </c>
      <c r="B431" t="s">
        <v>47</v>
      </c>
      <c r="C431" t="str">
        <f t="shared" si="6"/>
        <v>T6 instate heavy-14</v>
      </c>
      <c r="D431" s="69">
        <v>311906.03999999998</v>
      </c>
    </row>
    <row r="432" spans="1:4" x14ac:dyDescent="0.25">
      <c r="A432" s="68">
        <v>15</v>
      </c>
      <c r="B432" t="s">
        <v>47</v>
      </c>
      <c r="C432" t="str">
        <f t="shared" si="6"/>
        <v>T6 instate heavy-15</v>
      </c>
      <c r="D432" s="69">
        <v>323163.03999999998</v>
      </c>
    </row>
    <row r="433" spans="1:4" x14ac:dyDescent="0.25">
      <c r="A433" s="68">
        <v>16</v>
      </c>
      <c r="B433" t="s">
        <v>47</v>
      </c>
      <c r="C433" t="str">
        <f t="shared" si="6"/>
        <v>T6 instate heavy-16</v>
      </c>
      <c r="D433" s="69">
        <v>334374.03999999998</v>
      </c>
    </row>
    <row r="434" spans="1:4" x14ac:dyDescent="0.25">
      <c r="A434" s="68">
        <v>17</v>
      </c>
      <c r="B434" t="s">
        <v>47</v>
      </c>
      <c r="C434" t="str">
        <f t="shared" si="6"/>
        <v>T6 instate heavy-17</v>
      </c>
      <c r="D434" s="69">
        <v>345539.04</v>
      </c>
    </row>
    <row r="435" spans="1:4" x14ac:dyDescent="0.25">
      <c r="A435" s="68">
        <v>18</v>
      </c>
      <c r="B435" t="s">
        <v>47</v>
      </c>
      <c r="C435" t="str">
        <f t="shared" si="6"/>
        <v>T6 instate heavy-18</v>
      </c>
      <c r="D435" s="69">
        <v>356652.04</v>
      </c>
    </row>
    <row r="436" spans="1:4" x14ac:dyDescent="0.25">
      <c r="A436" s="68">
        <v>19</v>
      </c>
      <c r="B436" t="s">
        <v>47</v>
      </c>
      <c r="C436" t="str">
        <f t="shared" si="6"/>
        <v>T6 instate heavy-19</v>
      </c>
      <c r="D436" s="69">
        <v>367703.03999999998</v>
      </c>
    </row>
    <row r="437" spans="1:4" x14ac:dyDescent="0.25">
      <c r="A437" s="68">
        <v>20</v>
      </c>
      <c r="B437" t="s">
        <v>47</v>
      </c>
      <c r="C437" t="str">
        <f t="shared" si="6"/>
        <v>T6 instate heavy-20</v>
      </c>
      <c r="D437" s="69">
        <v>378676.04</v>
      </c>
    </row>
    <row r="438" spans="1:4" x14ac:dyDescent="0.25">
      <c r="A438" s="68">
        <v>21</v>
      </c>
      <c r="B438" t="s">
        <v>47</v>
      </c>
      <c r="C438" t="str">
        <f t="shared" si="6"/>
        <v>T6 instate heavy-21</v>
      </c>
      <c r="D438" s="69">
        <v>389550.04</v>
      </c>
    </row>
    <row r="439" spans="1:4" x14ac:dyDescent="0.25">
      <c r="A439" s="68">
        <v>22</v>
      </c>
      <c r="B439" t="s">
        <v>47</v>
      </c>
      <c r="C439" t="str">
        <f t="shared" si="6"/>
        <v>T6 instate heavy-22</v>
      </c>
      <c r="D439" s="69">
        <v>400000</v>
      </c>
    </row>
    <row r="440" spans="1:4" x14ac:dyDescent="0.25">
      <c r="A440" s="68">
        <v>23</v>
      </c>
      <c r="B440" t="s">
        <v>47</v>
      </c>
      <c r="C440" t="str">
        <f t="shared" si="6"/>
        <v>T6 instate heavy-23</v>
      </c>
      <c r="D440" s="69">
        <v>400000</v>
      </c>
    </row>
    <row r="441" spans="1:4" x14ac:dyDescent="0.25">
      <c r="A441" s="68">
        <v>24</v>
      </c>
      <c r="B441" t="s">
        <v>47</v>
      </c>
      <c r="C441" t="str">
        <f t="shared" si="6"/>
        <v>T6 instate heavy-24</v>
      </c>
      <c r="D441" s="69">
        <v>400000</v>
      </c>
    </row>
    <row r="442" spans="1:4" x14ac:dyDescent="0.25">
      <c r="A442" s="68">
        <v>25</v>
      </c>
      <c r="B442" t="s">
        <v>47</v>
      </c>
      <c r="C442" t="str">
        <f t="shared" si="6"/>
        <v>T6 instate heavy-25</v>
      </c>
      <c r="D442" s="69">
        <v>400000</v>
      </c>
    </row>
    <row r="443" spans="1:4" x14ac:dyDescent="0.25">
      <c r="A443" s="68">
        <v>26</v>
      </c>
      <c r="B443" t="s">
        <v>47</v>
      </c>
      <c r="C443" t="str">
        <f t="shared" si="6"/>
        <v>T6 instate heavy-26</v>
      </c>
      <c r="D443" s="69">
        <v>400000</v>
      </c>
    </row>
    <row r="444" spans="1:4" x14ac:dyDescent="0.25">
      <c r="A444" s="68">
        <v>27</v>
      </c>
      <c r="B444" t="s">
        <v>47</v>
      </c>
      <c r="C444" t="str">
        <f t="shared" si="6"/>
        <v>T6 instate heavy-27</v>
      </c>
      <c r="D444" s="69">
        <v>400000</v>
      </c>
    </row>
    <row r="445" spans="1:4" x14ac:dyDescent="0.25">
      <c r="A445" s="68">
        <v>28</v>
      </c>
      <c r="B445" t="s">
        <v>47</v>
      </c>
      <c r="C445" t="str">
        <f t="shared" si="6"/>
        <v>T6 instate heavy-28</v>
      </c>
      <c r="D445" s="69">
        <v>400000</v>
      </c>
    </row>
    <row r="446" spans="1:4" x14ac:dyDescent="0.25">
      <c r="A446" s="68">
        <v>29</v>
      </c>
      <c r="B446" t="s">
        <v>47</v>
      </c>
      <c r="C446" t="str">
        <f t="shared" si="6"/>
        <v>T6 instate heavy-29</v>
      </c>
      <c r="D446" s="69">
        <v>400000</v>
      </c>
    </row>
    <row r="447" spans="1:4" x14ac:dyDescent="0.25">
      <c r="A447" s="68">
        <v>30</v>
      </c>
      <c r="B447" t="s">
        <v>47</v>
      </c>
      <c r="C447" t="str">
        <f t="shared" si="6"/>
        <v>T6 instate heavy-30</v>
      </c>
      <c r="D447" s="69">
        <v>400000</v>
      </c>
    </row>
    <row r="448" spans="1:4" x14ac:dyDescent="0.25">
      <c r="A448" s="68">
        <v>31</v>
      </c>
      <c r="B448" t="s">
        <v>47</v>
      </c>
      <c r="C448" t="str">
        <f t="shared" si="6"/>
        <v>T6 instate heavy-31</v>
      </c>
      <c r="D448" s="69">
        <v>400000</v>
      </c>
    </row>
    <row r="449" spans="1:4" x14ac:dyDescent="0.25">
      <c r="A449" s="68">
        <v>32</v>
      </c>
      <c r="B449" t="s">
        <v>47</v>
      </c>
      <c r="C449" t="str">
        <f t="shared" si="6"/>
        <v>T6 instate heavy-32</v>
      </c>
      <c r="D449" s="69">
        <v>400000</v>
      </c>
    </row>
    <row r="450" spans="1:4" x14ac:dyDescent="0.25">
      <c r="A450" s="68">
        <v>33</v>
      </c>
      <c r="B450" t="s">
        <v>47</v>
      </c>
      <c r="C450" t="str">
        <f t="shared" si="6"/>
        <v>T6 instate heavy-33</v>
      </c>
      <c r="D450" s="69">
        <v>400000</v>
      </c>
    </row>
    <row r="451" spans="1:4" x14ac:dyDescent="0.25">
      <c r="A451" s="68">
        <v>34</v>
      </c>
      <c r="B451" t="s">
        <v>47</v>
      </c>
      <c r="C451" t="str">
        <f t="shared" ref="C451:C514" si="7">CONCATENATE(B451,"-",A451)</f>
        <v>T6 instate heavy-34</v>
      </c>
      <c r="D451" s="69">
        <v>400000</v>
      </c>
    </row>
    <row r="452" spans="1:4" x14ac:dyDescent="0.25">
      <c r="A452" s="68">
        <v>35</v>
      </c>
      <c r="B452" t="s">
        <v>47</v>
      </c>
      <c r="C452" t="str">
        <f t="shared" si="7"/>
        <v>T6 instate heavy-35</v>
      </c>
      <c r="D452" s="69">
        <v>400000</v>
      </c>
    </row>
    <row r="453" spans="1:4" x14ac:dyDescent="0.25">
      <c r="A453" s="68">
        <v>36</v>
      </c>
      <c r="B453" t="s">
        <v>47</v>
      </c>
      <c r="C453" t="str">
        <f t="shared" si="7"/>
        <v>T6 instate heavy-36</v>
      </c>
      <c r="D453" s="69">
        <v>400000</v>
      </c>
    </row>
    <row r="454" spans="1:4" x14ac:dyDescent="0.25">
      <c r="A454" s="68">
        <v>37</v>
      </c>
      <c r="B454" t="s">
        <v>47</v>
      </c>
      <c r="C454" t="str">
        <f t="shared" si="7"/>
        <v>T6 instate heavy-37</v>
      </c>
      <c r="D454" s="69">
        <v>400000</v>
      </c>
    </row>
    <row r="455" spans="1:4" x14ac:dyDescent="0.25">
      <c r="A455" s="68">
        <v>38</v>
      </c>
      <c r="B455" t="s">
        <v>47</v>
      </c>
      <c r="C455" t="str">
        <f t="shared" si="7"/>
        <v>T6 instate heavy-38</v>
      </c>
      <c r="D455" s="69">
        <v>400000</v>
      </c>
    </row>
    <row r="456" spans="1:4" x14ac:dyDescent="0.25">
      <c r="A456" s="68">
        <v>39</v>
      </c>
      <c r="B456" t="s">
        <v>47</v>
      </c>
      <c r="C456" t="str">
        <f t="shared" si="7"/>
        <v>T6 instate heavy-39</v>
      </c>
      <c r="D456" s="69">
        <v>400000</v>
      </c>
    </row>
    <row r="457" spans="1:4" x14ac:dyDescent="0.25">
      <c r="A457" s="68">
        <v>40</v>
      </c>
      <c r="B457" t="s">
        <v>47</v>
      </c>
      <c r="C457" t="str">
        <f t="shared" si="7"/>
        <v>T6 instate heavy-40</v>
      </c>
      <c r="D457" s="69">
        <v>400000</v>
      </c>
    </row>
    <row r="458" spans="1:4" x14ac:dyDescent="0.25">
      <c r="A458" s="68">
        <v>41</v>
      </c>
      <c r="B458" t="s">
        <v>47</v>
      </c>
      <c r="C458" t="str">
        <f t="shared" si="7"/>
        <v>T6 instate heavy-41</v>
      </c>
      <c r="D458" s="69">
        <v>400000</v>
      </c>
    </row>
    <row r="459" spans="1:4" x14ac:dyDescent="0.25">
      <c r="A459" s="68">
        <v>42</v>
      </c>
      <c r="B459" t="s">
        <v>47</v>
      </c>
      <c r="C459" t="str">
        <f t="shared" si="7"/>
        <v>T6 instate heavy-42</v>
      </c>
      <c r="D459" s="69">
        <v>400000</v>
      </c>
    </row>
    <row r="460" spans="1:4" x14ac:dyDescent="0.25">
      <c r="A460" s="68">
        <v>43</v>
      </c>
      <c r="B460" t="s">
        <v>47</v>
      </c>
      <c r="C460" t="str">
        <f t="shared" si="7"/>
        <v>T6 instate heavy-43</v>
      </c>
      <c r="D460" s="69">
        <v>400000</v>
      </c>
    </row>
    <row r="461" spans="1:4" x14ac:dyDescent="0.25">
      <c r="A461" s="68">
        <v>44</v>
      </c>
      <c r="B461" t="s">
        <v>47</v>
      </c>
      <c r="C461" t="str">
        <f t="shared" si="7"/>
        <v>T6 instate heavy-44</v>
      </c>
      <c r="D461" s="69">
        <v>400000</v>
      </c>
    </row>
    <row r="462" spans="1:4" x14ac:dyDescent="0.25">
      <c r="A462" s="68">
        <v>-1</v>
      </c>
      <c r="B462" t="s">
        <v>48</v>
      </c>
      <c r="C462" t="str">
        <f t="shared" si="7"/>
        <v>T6 instate small--1</v>
      </c>
      <c r="D462" s="69">
        <v>0</v>
      </c>
    </row>
    <row r="463" spans="1:4" x14ac:dyDescent="0.25">
      <c r="A463" s="68">
        <v>0</v>
      </c>
      <c r="B463" t="s">
        <v>48</v>
      </c>
      <c r="C463" t="str">
        <f t="shared" si="7"/>
        <v>T6 instate small-0</v>
      </c>
      <c r="D463" s="69">
        <v>26110</v>
      </c>
    </row>
    <row r="464" spans="1:4" x14ac:dyDescent="0.25">
      <c r="A464" s="68">
        <v>1</v>
      </c>
      <c r="B464" t="s">
        <v>48</v>
      </c>
      <c r="C464" t="str">
        <f t="shared" si="7"/>
        <v>T6 instate small-1</v>
      </c>
      <c r="D464" s="69">
        <v>52220.02</v>
      </c>
    </row>
    <row r="465" spans="1:4" x14ac:dyDescent="0.25">
      <c r="A465" s="68">
        <v>2</v>
      </c>
      <c r="B465" t="s">
        <v>48</v>
      </c>
      <c r="C465" t="str">
        <f t="shared" si="7"/>
        <v>T6 instate small-2</v>
      </c>
      <c r="D465" s="69">
        <v>78443.02</v>
      </c>
    </row>
    <row r="466" spans="1:4" x14ac:dyDescent="0.25">
      <c r="A466" s="68">
        <v>3</v>
      </c>
      <c r="B466" t="s">
        <v>48</v>
      </c>
      <c r="C466" t="str">
        <f t="shared" si="7"/>
        <v>T6 instate small-3</v>
      </c>
      <c r="D466" s="69">
        <v>104183.02</v>
      </c>
    </row>
    <row r="467" spans="1:4" x14ac:dyDescent="0.25">
      <c r="A467" s="68">
        <v>4</v>
      </c>
      <c r="B467" t="s">
        <v>48</v>
      </c>
      <c r="C467" t="str">
        <f t="shared" si="7"/>
        <v>T6 instate small-4</v>
      </c>
      <c r="D467" s="69">
        <v>129033.02</v>
      </c>
    </row>
    <row r="468" spans="1:4" x14ac:dyDescent="0.25">
      <c r="A468" s="68">
        <v>5</v>
      </c>
      <c r="B468" t="s">
        <v>48</v>
      </c>
      <c r="C468" t="str">
        <f t="shared" si="7"/>
        <v>T6 instate small-5</v>
      </c>
      <c r="D468" s="69">
        <v>152742.01999999999</v>
      </c>
    </row>
    <row r="469" spans="1:4" x14ac:dyDescent="0.25">
      <c r="A469" s="68">
        <v>6</v>
      </c>
      <c r="B469" t="s">
        <v>48</v>
      </c>
      <c r="C469" t="str">
        <f t="shared" si="7"/>
        <v>T6 instate small-6</v>
      </c>
      <c r="D469" s="69">
        <v>175186.02</v>
      </c>
    </row>
    <row r="470" spans="1:4" x14ac:dyDescent="0.25">
      <c r="A470" s="68">
        <v>7</v>
      </c>
      <c r="B470" t="s">
        <v>48</v>
      </c>
      <c r="C470" t="str">
        <f t="shared" si="7"/>
        <v>T6 instate small-7</v>
      </c>
      <c r="D470" s="69">
        <v>196337.04</v>
      </c>
    </row>
    <row r="471" spans="1:4" x14ac:dyDescent="0.25">
      <c r="A471" s="68">
        <v>8</v>
      </c>
      <c r="B471" t="s">
        <v>48</v>
      </c>
      <c r="C471" t="str">
        <f t="shared" si="7"/>
        <v>T6 instate small-8</v>
      </c>
      <c r="D471" s="69">
        <v>216233.04</v>
      </c>
    </row>
    <row r="472" spans="1:4" x14ac:dyDescent="0.25">
      <c r="A472" s="68">
        <v>9</v>
      </c>
      <c r="B472" t="s">
        <v>48</v>
      </c>
      <c r="C472" t="str">
        <f t="shared" si="7"/>
        <v>T6 instate small-9</v>
      </c>
      <c r="D472" s="69">
        <v>234945.04</v>
      </c>
    </row>
    <row r="473" spans="1:4" x14ac:dyDescent="0.25">
      <c r="A473" s="68">
        <v>10</v>
      </c>
      <c r="B473" t="s">
        <v>48</v>
      </c>
      <c r="C473" t="str">
        <f t="shared" si="7"/>
        <v>T6 instate small-10</v>
      </c>
      <c r="D473" s="69">
        <v>252551.04000000001</v>
      </c>
    </row>
    <row r="474" spans="1:4" x14ac:dyDescent="0.25">
      <c r="A474" s="68">
        <v>11</v>
      </c>
      <c r="B474" t="s">
        <v>48</v>
      </c>
      <c r="C474" t="str">
        <f t="shared" si="7"/>
        <v>T6 instate small-11</v>
      </c>
      <c r="D474" s="69">
        <v>269102.03999999998</v>
      </c>
    </row>
    <row r="475" spans="1:4" x14ac:dyDescent="0.25">
      <c r="A475" s="68">
        <v>12</v>
      </c>
      <c r="B475" t="s">
        <v>48</v>
      </c>
      <c r="C475" t="str">
        <f t="shared" si="7"/>
        <v>T6 instate small-12</v>
      </c>
      <c r="D475" s="69">
        <v>284592.03999999998</v>
      </c>
    </row>
    <row r="476" spans="1:4" x14ac:dyDescent="0.25">
      <c r="A476" s="68">
        <v>13</v>
      </c>
      <c r="B476" t="s">
        <v>48</v>
      </c>
      <c r="C476" t="str">
        <f t="shared" si="7"/>
        <v>T6 instate small-13</v>
      </c>
      <c r="D476" s="69">
        <v>298930.03999999998</v>
      </c>
    </row>
    <row r="477" spans="1:4" x14ac:dyDescent="0.25">
      <c r="A477" s="68">
        <v>14</v>
      </c>
      <c r="B477" t="s">
        <v>48</v>
      </c>
      <c r="C477" t="str">
        <f t="shared" si="7"/>
        <v>T6 instate small-14</v>
      </c>
      <c r="D477" s="69">
        <v>311906.03999999998</v>
      </c>
    </row>
    <row r="478" spans="1:4" x14ac:dyDescent="0.25">
      <c r="A478" s="68">
        <v>15</v>
      </c>
      <c r="B478" t="s">
        <v>48</v>
      </c>
      <c r="C478" t="str">
        <f t="shared" si="7"/>
        <v>T6 instate small-15</v>
      </c>
      <c r="D478" s="69">
        <v>323163.03999999998</v>
      </c>
    </row>
    <row r="479" spans="1:4" x14ac:dyDescent="0.25">
      <c r="A479" s="68">
        <v>16</v>
      </c>
      <c r="B479" t="s">
        <v>48</v>
      </c>
      <c r="C479" t="str">
        <f t="shared" si="7"/>
        <v>T6 instate small-16</v>
      </c>
      <c r="D479" s="69">
        <v>334374.03999999998</v>
      </c>
    </row>
    <row r="480" spans="1:4" x14ac:dyDescent="0.25">
      <c r="A480" s="68">
        <v>17</v>
      </c>
      <c r="B480" t="s">
        <v>48</v>
      </c>
      <c r="C480" t="str">
        <f t="shared" si="7"/>
        <v>T6 instate small-17</v>
      </c>
      <c r="D480" s="69">
        <v>345539.04</v>
      </c>
    </row>
    <row r="481" spans="1:4" x14ac:dyDescent="0.25">
      <c r="A481" s="68">
        <v>18</v>
      </c>
      <c r="B481" t="s">
        <v>48</v>
      </c>
      <c r="C481" t="str">
        <f t="shared" si="7"/>
        <v>T6 instate small-18</v>
      </c>
      <c r="D481" s="69">
        <v>356652.04</v>
      </c>
    </row>
    <row r="482" spans="1:4" x14ac:dyDescent="0.25">
      <c r="A482" s="68">
        <v>19</v>
      </c>
      <c r="B482" t="s">
        <v>48</v>
      </c>
      <c r="C482" t="str">
        <f t="shared" si="7"/>
        <v>T6 instate small-19</v>
      </c>
      <c r="D482" s="69">
        <v>367703.03999999998</v>
      </c>
    </row>
    <row r="483" spans="1:4" x14ac:dyDescent="0.25">
      <c r="A483" s="68">
        <v>20</v>
      </c>
      <c r="B483" t="s">
        <v>48</v>
      </c>
      <c r="C483" t="str">
        <f t="shared" si="7"/>
        <v>T6 instate small-20</v>
      </c>
      <c r="D483" s="69">
        <v>378676.04</v>
      </c>
    </row>
    <row r="484" spans="1:4" x14ac:dyDescent="0.25">
      <c r="A484" s="68">
        <v>21</v>
      </c>
      <c r="B484" t="s">
        <v>48</v>
      </c>
      <c r="C484" t="str">
        <f t="shared" si="7"/>
        <v>T6 instate small-21</v>
      </c>
      <c r="D484" s="69">
        <v>389550.04</v>
      </c>
    </row>
    <row r="485" spans="1:4" x14ac:dyDescent="0.25">
      <c r="A485" s="68">
        <v>22</v>
      </c>
      <c r="B485" t="s">
        <v>48</v>
      </c>
      <c r="C485" t="str">
        <f t="shared" si="7"/>
        <v>T6 instate small-22</v>
      </c>
      <c r="D485" s="69">
        <v>400000</v>
      </c>
    </row>
    <row r="486" spans="1:4" x14ac:dyDescent="0.25">
      <c r="A486" s="68">
        <v>23</v>
      </c>
      <c r="B486" t="s">
        <v>48</v>
      </c>
      <c r="C486" t="str">
        <f t="shared" si="7"/>
        <v>T6 instate small-23</v>
      </c>
      <c r="D486" s="69">
        <v>400000</v>
      </c>
    </row>
    <row r="487" spans="1:4" x14ac:dyDescent="0.25">
      <c r="A487" s="68">
        <v>24</v>
      </c>
      <c r="B487" t="s">
        <v>48</v>
      </c>
      <c r="C487" t="str">
        <f t="shared" si="7"/>
        <v>T6 instate small-24</v>
      </c>
      <c r="D487" s="69">
        <v>400000</v>
      </c>
    </row>
    <row r="488" spans="1:4" x14ac:dyDescent="0.25">
      <c r="A488" s="68">
        <v>25</v>
      </c>
      <c r="B488" t="s">
        <v>48</v>
      </c>
      <c r="C488" t="str">
        <f t="shared" si="7"/>
        <v>T6 instate small-25</v>
      </c>
      <c r="D488" s="69">
        <v>400000</v>
      </c>
    </row>
    <row r="489" spans="1:4" x14ac:dyDescent="0.25">
      <c r="A489" s="68">
        <v>26</v>
      </c>
      <c r="B489" t="s">
        <v>48</v>
      </c>
      <c r="C489" t="str">
        <f t="shared" si="7"/>
        <v>T6 instate small-26</v>
      </c>
      <c r="D489" s="69">
        <v>400000</v>
      </c>
    </row>
    <row r="490" spans="1:4" x14ac:dyDescent="0.25">
      <c r="A490" s="68">
        <v>27</v>
      </c>
      <c r="B490" t="s">
        <v>48</v>
      </c>
      <c r="C490" t="str">
        <f t="shared" si="7"/>
        <v>T6 instate small-27</v>
      </c>
      <c r="D490" s="69">
        <v>400000</v>
      </c>
    </row>
    <row r="491" spans="1:4" x14ac:dyDescent="0.25">
      <c r="A491" s="68">
        <v>28</v>
      </c>
      <c r="B491" t="s">
        <v>48</v>
      </c>
      <c r="C491" t="str">
        <f t="shared" si="7"/>
        <v>T6 instate small-28</v>
      </c>
      <c r="D491" s="69">
        <v>400000</v>
      </c>
    </row>
    <row r="492" spans="1:4" x14ac:dyDescent="0.25">
      <c r="A492" s="68">
        <v>29</v>
      </c>
      <c r="B492" t="s">
        <v>48</v>
      </c>
      <c r="C492" t="str">
        <f t="shared" si="7"/>
        <v>T6 instate small-29</v>
      </c>
      <c r="D492" s="69">
        <v>400000</v>
      </c>
    </row>
    <row r="493" spans="1:4" x14ac:dyDescent="0.25">
      <c r="A493" s="68">
        <v>30</v>
      </c>
      <c r="B493" t="s">
        <v>48</v>
      </c>
      <c r="C493" t="str">
        <f t="shared" si="7"/>
        <v>T6 instate small-30</v>
      </c>
      <c r="D493" s="69">
        <v>400000</v>
      </c>
    </row>
    <row r="494" spans="1:4" x14ac:dyDescent="0.25">
      <c r="A494" s="68">
        <v>31</v>
      </c>
      <c r="B494" t="s">
        <v>48</v>
      </c>
      <c r="C494" t="str">
        <f t="shared" si="7"/>
        <v>T6 instate small-31</v>
      </c>
      <c r="D494" s="69">
        <v>400000</v>
      </c>
    </row>
    <row r="495" spans="1:4" x14ac:dyDescent="0.25">
      <c r="A495" s="68">
        <v>32</v>
      </c>
      <c r="B495" t="s">
        <v>48</v>
      </c>
      <c r="C495" t="str">
        <f t="shared" si="7"/>
        <v>T6 instate small-32</v>
      </c>
      <c r="D495" s="69">
        <v>400000</v>
      </c>
    </row>
    <row r="496" spans="1:4" x14ac:dyDescent="0.25">
      <c r="A496" s="68">
        <v>33</v>
      </c>
      <c r="B496" t="s">
        <v>48</v>
      </c>
      <c r="C496" t="str">
        <f t="shared" si="7"/>
        <v>T6 instate small-33</v>
      </c>
      <c r="D496" s="69">
        <v>400000</v>
      </c>
    </row>
    <row r="497" spans="1:4" x14ac:dyDescent="0.25">
      <c r="A497" s="68">
        <v>34</v>
      </c>
      <c r="B497" t="s">
        <v>48</v>
      </c>
      <c r="C497" t="str">
        <f t="shared" si="7"/>
        <v>T6 instate small-34</v>
      </c>
      <c r="D497" s="69">
        <v>400000</v>
      </c>
    </row>
    <row r="498" spans="1:4" x14ac:dyDescent="0.25">
      <c r="A498" s="68">
        <v>35</v>
      </c>
      <c r="B498" t="s">
        <v>48</v>
      </c>
      <c r="C498" t="str">
        <f t="shared" si="7"/>
        <v>T6 instate small-35</v>
      </c>
      <c r="D498" s="69">
        <v>400000</v>
      </c>
    </row>
    <row r="499" spans="1:4" x14ac:dyDescent="0.25">
      <c r="A499" s="68">
        <v>36</v>
      </c>
      <c r="B499" t="s">
        <v>48</v>
      </c>
      <c r="C499" t="str">
        <f t="shared" si="7"/>
        <v>T6 instate small-36</v>
      </c>
      <c r="D499" s="69">
        <v>400000</v>
      </c>
    </row>
    <row r="500" spans="1:4" x14ac:dyDescent="0.25">
      <c r="A500" s="68">
        <v>37</v>
      </c>
      <c r="B500" t="s">
        <v>48</v>
      </c>
      <c r="C500" t="str">
        <f t="shared" si="7"/>
        <v>T6 instate small-37</v>
      </c>
      <c r="D500" s="69">
        <v>400000</v>
      </c>
    </row>
    <row r="501" spans="1:4" x14ac:dyDescent="0.25">
      <c r="A501" s="68">
        <v>38</v>
      </c>
      <c r="B501" t="s">
        <v>48</v>
      </c>
      <c r="C501" t="str">
        <f t="shared" si="7"/>
        <v>T6 instate small-38</v>
      </c>
      <c r="D501" s="69">
        <v>400000</v>
      </c>
    </row>
    <row r="502" spans="1:4" x14ac:dyDescent="0.25">
      <c r="A502" s="68">
        <v>39</v>
      </c>
      <c r="B502" t="s">
        <v>48</v>
      </c>
      <c r="C502" t="str">
        <f t="shared" si="7"/>
        <v>T6 instate small-39</v>
      </c>
      <c r="D502" s="69">
        <v>400000</v>
      </c>
    </row>
    <row r="503" spans="1:4" x14ac:dyDescent="0.25">
      <c r="A503" s="68">
        <v>40</v>
      </c>
      <c r="B503" t="s">
        <v>48</v>
      </c>
      <c r="C503" t="str">
        <f t="shared" si="7"/>
        <v>T6 instate small-40</v>
      </c>
      <c r="D503" s="69">
        <v>400000</v>
      </c>
    </row>
    <row r="504" spans="1:4" x14ac:dyDescent="0.25">
      <c r="A504" s="68">
        <v>41</v>
      </c>
      <c r="B504" t="s">
        <v>48</v>
      </c>
      <c r="C504" t="str">
        <f t="shared" si="7"/>
        <v>T6 instate small-41</v>
      </c>
      <c r="D504" s="69">
        <v>400000</v>
      </c>
    </row>
    <row r="505" spans="1:4" x14ac:dyDescent="0.25">
      <c r="A505" s="68">
        <v>42</v>
      </c>
      <c r="B505" t="s">
        <v>48</v>
      </c>
      <c r="C505" t="str">
        <f t="shared" si="7"/>
        <v>T6 instate small-42</v>
      </c>
      <c r="D505" s="69">
        <v>400000</v>
      </c>
    </row>
    <row r="506" spans="1:4" x14ac:dyDescent="0.25">
      <c r="A506" s="68">
        <v>43</v>
      </c>
      <c r="B506" t="s">
        <v>48</v>
      </c>
      <c r="C506" t="str">
        <f t="shared" si="7"/>
        <v>T6 instate small-43</v>
      </c>
      <c r="D506" s="69">
        <v>400000</v>
      </c>
    </row>
    <row r="507" spans="1:4" x14ac:dyDescent="0.25">
      <c r="A507" s="68">
        <v>44</v>
      </c>
      <c r="B507" t="s">
        <v>48</v>
      </c>
      <c r="C507" t="str">
        <f t="shared" si="7"/>
        <v>T6 instate small-44</v>
      </c>
      <c r="D507" s="69">
        <v>400000</v>
      </c>
    </row>
    <row r="508" spans="1:4" x14ac:dyDescent="0.25">
      <c r="A508" s="68">
        <v>-1</v>
      </c>
      <c r="B508" t="s">
        <v>49</v>
      </c>
      <c r="C508" t="str">
        <f t="shared" si="7"/>
        <v>T6 OOS heavy--1</v>
      </c>
      <c r="D508" s="69">
        <v>0</v>
      </c>
    </row>
    <row r="509" spans="1:4" x14ac:dyDescent="0.25">
      <c r="A509" s="68">
        <v>0</v>
      </c>
      <c r="B509" t="s">
        <v>49</v>
      </c>
      <c r="C509" t="str">
        <f t="shared" si="7"/>
        <v>T6 OOS heavy-0</v>
      </c>
      <c r="D509" s="69">
        <v>26110</v>
      </c>
    </row>
    <row r="510" spans="1:4" x14ac:dyDescent="0.25">
      <c r="A510" s="68">
        <v>1</v>
      </c>
      <c r="B510" t="s">
        <v>49</v>
      </c>
      <c r="C510" t="str">
        <f t="shared" si="7"/>
        <v>T6 OOS heavy-1</v>
      </c>
      <c r="D510" s="69">
        <v>52220.02</v>
      </c>
    </row>
    <row r="511" spans="1:4" x14ac:dyDescent="0.25">
      <c r="A511" s="68">
        <v>2</v>
      </c>
      <c r="B511" t="s">
        <v>49</v>
      </c>
      <c r="C511" t="str">
        <f t="shared" si="7"/>
        <v>T6 OOS heavy-2</v>
      </c>
      <c r="D511" s="69">
        <v>78443.02</v>
      </c>
    </row>
    <row r="512" spans="1:4" x14ac:dyDescent="0.25">
      <c r="A512" s="68">
        <v>3</v>
      </c>
      <c r="B512" t="s">
        <v>49</v>
      </c>
      <c r="C512" t="str">
        <f t="shared" si="7"/>
        <v>T6 OOS heavy-3</v>
      </c>
      <c r="D512" s="69">
        <v>104183.02</v>
      </c>
    </row>
    <row r="513" spans="1:4" x14ac:dyDescent="0.25">
      <c r="A513" s="68">
        <v>4</v>
      </c>
      <c r="B513" t="s">
        <v>49</v>
      </c>
      <c r="C513" t="str">
        <f t="shared" si="7"/>
        <v>T6 OOS heavy-4</v>
      </c>
      <c r="D513" s="69">
        <v>129033.02</v>
      </c>
    </row>
    <row r="514" spans="1:4" x14ac:dyDescent="0.25">
      <c r="A514" s="68">
        <v>5</v>
      </c>
      <c r="B514" t="s">
        <v>49</v>
      </c>
      <c r="C514" t="str">
        <f t="shared" si="7"/>
        <v>T6 OOS heavy-5</v>
      </c>
      <c r="D514" s="69">
        <v>152742.01999999999</v>
      </c>
    </row>
    <row r="515" spans="1:4" x14ac:dyDescent="0.25">
      <c r="A515" s="68">
        <v>6</v>
      </c>
      <c r="B515" t="s">
        <v>49</v>
      </c>
      <c r="C515" t="str">
        <f t="shared" ref="C515:C578" si="8">CONCATENATE(B515,"-",A515)</f>
        <v>T6 OOS heavy-6</v>
      </c>
      <c r="D515" s="69">
        <v>175186.02</v>
      </c>
    </row>
    <row r="516" spans="1:4" x14ac:dyDescent="0.25">
      <c r="A516" s="68">
        <v>7</v>
      </c>
      <c r="B516" t="s">
        <v>49</v>
      </c>
      <c r="C516" t="str">
        <f t="shared" si="8"/>
        <v>T6 OOS heavy-7</v>
      </c>
      <c r="D516" s="69">
        <v>196337.04</v>
      </c>
    </row>
    <row r="517" spans="1:4" x14ac:dyDescent="0.25">
      <c r="A517" s="68">
        <v>8</v>
      </c>
      <c r="B517" t="s">
        <v>49</v>
      </c>
      <c r="C517" t="str">
        <f t="shared" si="8"/>
        <v>T6 OOS heavy-8</v>
      </c>
      <c r="D517" s="69">
        <v>216233.04</v>
      </c>
    </row>
    <row r="518" spans="1:4" x14ac:dyDescent="0.25">
      <c r="A518" s="68">
        <v>9</v>
      </c>
      <c r="B518" t="s">
        <v>49</v>
      </c>
      <c r="C518" t="str">
        <f t="shared" si="8"/>
        <v>T6 OOS heavy-9</v>
      </c>
      <c r="D518" s="69">
        <v>234945.04</v>
      </c>
    </row>
    <row r="519" spans="1:4" x14ac:dyDescent="0.25">
      <c r="A519" s="68">
        <v>10</v>
      </c>
      <c r="B519" t="s">
        <v>49</v>
      </c>
      <c r="C519" t="str">
        <f t="shared" si="8"/>
        <v>T6 OOS heavy-10</v>
      </c>
      <c r="D519" s="69">
        <v>252551.04000000001</v>
      </c>
    </row>
    <row r="520" spans="1:4" x14ac:dyDescent="0.25">
      <c r="A520" s="68">
        <v>11</v>
      </c>
      <c r="B520" t="s">
        <v>49</v>
      </c>
      <c r="C520" t="str">
        <f t="shared" si="8"/>
        <v>T6 OOS heavy-11</v>
      </c>
      <c r="D520" s="69">
        <v>269102.03999999998</v>
      </c>
    </row>
    <row r="521" spans="1:4" x14ac:dyDescent="0.25">
      <c r="A521" s="68">
        <v>12</v>
      </c>
      <c r="B521" t="s">
        <v>49</v>
      </c>
      <c r="C521" t="str">
        <f t="shared" si="8"/>
        <v>T6 OOS heavy-12</v>
      </c>
      <c r="D521" s="69">
        <v>284592.03999999998</v>
      </c>
    </row>
    <row r="522" spans="1:4" x14ac:dyDescent="0.25">
      <c r="A522" s="68">
        <v>13</v>
      </c>
      <c r="B522" t="s">
        <v>49</v>
      </c>
      <c r="C522" t="str">
        <f t="shared" si="8"/>
        <v>T6 OOS heavy-13</v>
      </c>
      <c r="D522" s="69">
        <v>298930.03999999998</v>
      </c>
    </row>
    <row r="523" spans="1:4" x14ac:dyDescent="0.25">
      <c r="A523" s="68">
        <v>14</v>
      </c>
      <c r="B523" t="s">
        <v>49</v>
      </c>
      <c r="C523" t="str">
        <f t="shared" si="8"/>
        <v>T6 OOS heavy-14</v>
      </c>
      <c r="D523" s="69">
        <v>311906.03999999998</v>
      </c>
    </row>
    <row r="524" spans="1:4" x14ac:dyDescent="0.25">
      <c r="A524" s="68">
        <v>15</v>
      </c>
      <c r="B524" t="s">
        <v>49</v>
      </c>
      <c r="C524" t="str">
        <f t="shared" si="8"/>
        <v>T6 OOS heavy-15</v>
      </c>
      <c r="D524" s="69">
        <v>323163.03999999998</v>
      </c>
    </row>
    <row r="525" spans="1:4" x14ac:dyDescent="0.25">
      <c r="A525" s="68">
        <v>16</v>
      </c>
      <c r="B525" t="s">
        <v>49</v>
      </c>
      <c r="C525" t="str">
        <f t="shared" si="8"/>
        <v>T6 OOS heavy-16</v>
      </c>
      <c r="D525" s="69">
        <v>334374.03999999998</v>
      </c>
    </row>
    <row r="526" spans="1:4" x14ac:dyDescent="0.25">
      <c r="A526" s="68">
        <v>17</v>
      </c>
      <c r="B526" t="s">
        <v>49</v>
      </c>
      <c r="C526" t="str">
        <f t="shared" si="8"/>
        <v>T6 OOS heavy-17</v>
      </c>
      <c r="D526" s="69">
        <v>345539.04</v>
      </c>
    </row>
    <row r="527" spans="1:4" x14ac:dyDescent="0.25">
      <c r="A527" s="68">
        <v>18</v>
      </c>
      <c r="B527" t="s">
        <v>49</v>
      </c>
      <c r="C527" t="str">
        <f t="shared" si="8"/>
        <v>T6 OOS heavy-18</v>
      </c>
      <c r="D527" s="69">
        <v>356652.04</v>
      </c>
    </row>
    <row r="528" spans="1:4" x14ac:dyDescent="0.25">
      <c r="A528" s="68">
        <v>19</v>
      </c>
      <c r="B528" t="s">
        <v>49</v>
      </c>
      <c r="C528" t="str">
        <f t="shared" si="8"/>
        <v>T6 OOS heavy-19</v>
      </c>
      <c r="D528" s="69">
        <v>367703.03999999998</v>
      </c>
    </row>
    <row r="529" spans="1:4" x14ac:dyDescent="0.25">
      <c r="A529" s="68">
        <v>20</v>
      </c>
      <c r="B529" t="s">
        <v>49</v>
      </c>
      <c r="C529" t="str">
        <f t="shared" si="8"/>
        <v>T6 OOS heavy-20</v>
      </c>
      <c r="D529" s="69">
        <v>378676.04</v>
      </c>
    </row>
    <row r="530" spans="1:4" x14ac:dyDescent="0.25">
      <c r="A530" s="68">
        <v>21</v>
      </c>
      <c r="B530" t="s">
        <v>49</v>
      </c>
      <c r="C530" t="str">
        <f t="shared" si="8"/>
        <v>T6 OOS heavy-21</v>
      </c>
      <c r="D530" s="69">
        <v>389550.04</v>
      </c>
    </row>
    <row r="531" spans="1:4" x14ac:dyDescent="0.25">
      <c r="A531" s="68">
        <v>22</v>
      </c>
      <c r="B531" t="s">
        <v>49</v>
      </c>
      <c r="C531" t="str">
        <f t="shared" si="8"/>
        <v>T6 OOS heavy-22</v>
      </c>
      <c r="D531" s="69">
        <v>400000</v>
      </c>
    </row>
    <row r="532" spans="1:4" x14ac:dyDescent="0.25">
      <c r="A532" s="68">
        <v>23</v>
      </c>
      <c r="B532" t="s">
        <v>49</v>
      </c>
      <c r="C532" t="str">
        <f t="shared" si="8"/>
        <v>T6 OOS heavy-23</v>
      </c>
      <c r="D532" s="69">
        <v>400000</v>
      </c>
    </row>
    <row r="533" spans="1:4" x14ac:dyDescent="0.25">
      <c r="A533" s="68">
        <v>24</v>
      </c>
      <c r="B533" t="s">
        <v>49</v>
      </c>
      <c r="C533" t="str">
        <f t="shared" si="8"/>
        <v>T6 OOS heavy-24</v>
      </c>
      <c r="D533" s="69">
        <v>400000</v>
      </c>
    </row>
    <row r="534" spans="1:4" x14ac:dyDescent="0.25">
      <c r="A534" s="68">
        <v>25</v>
      </c>
      <c r="B534" t="s">
        <v>49</v>
      </c>
      <c r="C534" t="str">
        <f t="shared" si="8"/>
        <v>T6 OOS heavy-25</v>
      </c>
      <c r="D534" s="69">
        <v>400000</v>
      </c>
    </row>
    <row r="535" spans="1:4" x14ac:dyDescent="0.25">
      <c r="A535" s="68">
        <v>26</v>
      </c>
      <c r="B535" t="s">
        <v>49</v>
      </c>
      <c r="C535" t="str">
        <f t="shared" si="8"/>
        <v>T6 OOS heavy-26</v>
      </c>
      <c r="D535" s="69">
        <v>400000</v>
      </c>
    </row>
    <row r="536" spans="1:4" x14ac:dyDescent="0.25">
      <c r="A536" s="68">
        <v>27</v>
      </c>
      <c r="B536" t="s">
        <v>49</v>
      </c>
      <c r="C536" t="str">
        <f t="shared" si="8"/>
        <v>T6 OOS heavy-27</v>
      </c>
      <c r="D536" s="69">
        <v>400000</v>
      </c>
    </row>
    <row r="537" spans="1:4" x14ac:dyDescent="0.25">
      <c r="A537" s="68">
        <v>28</v>
      </c>
      <c r="B537" t="s">
        <v>49</v>
      </c>
      <c r="C537" t="str">
        <f t="shared" si="8"/>
        <v>T6 OOS heavy-28</v>
      </c>
      <c r="D537" s="69">
        <v>400000</v>
      </c>
    </row>
    <row r="538" spans="1:4" x14ac:dyDescent="0.25">
      <c r="A538" s="68">
        <v>29</v>
      </c>
      <c r="B538" t="s">
        <v>49</v>
      </c>
      <c r="C538" t="str">
        <f t="shared" si="8"/>
        <v>T6 OOS heavy-29</v>
      </c>
      <c r="D538" s="69">
        <v>400000</v>
      </c>
    </row>
    <row r="539" spans="1:4" x14ac:dyDescent="0.25">
      <c r="A539" s="68">
        <v>30</v>
      </c>
      <c r="B539" t="s">
        <v>49</v>
      </c>
      <c r="C539" t="str">
        <f t="shared" si="8"/>
        <v>T6 OOS heavy-30</v>
      </c>
      <c r="D539" s="69">
        <v>400000</v>
      </c>
    </row>
    <row r="540" spans="1:4" x14ac:dyDescent="0.25">
      <c r="A540" s="68">
        <v>31</v>
      </c>
      <c r="B540" t="s">
        <v>49</v>
      </c>
      <c r="C540" t="str">
        <f t="shared" si="8"/>
        <v>T6 OOS heavy-31</v>
      </c>
      <c r="D540" s="69">
        <v>400000</v>
      </c>
    </row>
    <row r="541" spans="1:4" x14ac:dyDescent="0.25">
      <c r="A541" s="68">
        <v>32</v>
      </c>
      <c r="B541" t="s">
        <v>49</v>
      </c>
      <c r="C541" t="str">
        <f t="shared" si="8"/>
        <v>T6 OOS heavy-32</v>
      </c>
      <c r="D541" s="69">
        <v>400000</v>
      </c>
    </row>
    <row r="542" spans="1:4" x14ac:dyDescent="0.25">
      <c r="A542" s="68">
        <v>33</v>
      </c>
      <c r="B542" t="s">
        <v>49</v>
      </c>
      <c r="C542" t="str">
        <f t="shared" si="8"/>
        <v>T6 OOS heavy-33</v>
      </c>
      <c r="D542" s="69">
        <v>400000</v>
      </c>
    </row>
    <row r="543" spans="1:4" x14ac:dyDescent="0.25">
      <c r="A543" s="68">
        <v>34</v>
      </c>
      <c r="B543" t="s">
        <v>49</v>
      </c>
      <c r="C543" t="str">
        <f t="shared" si="8"/>
        <v>T6 OOS heavy-34</v>
      </c>
      <c r="D543" s="69">
        <v>400000</v>
      </c>
    </row>
    <row r="544" spans="1:4" x14ac:dyDescent="0.25">
      <c r="A544" s="68">
        <v>35</v>
      </c>
      <c r="B544" t="s">
        <v>49</v>
      </c>
      <c r="C544" t="str">
        <f t="shared" si="8"/>
        <v>T6 OOS heavy-35</v>
      </c>
      <c r="D544" s="69">
        <v>400000</v>
      </c>
    </row>
    <row r="545" spans="1:4" x14ac:dyDescent="0.25">
      <c r="A545" s="68">
        <v>36</v>
      </c>
      <c r="B545" t="s">
        <v>49</v>
      </c>
      <c r="C545" t="str">
        <f t="shared" si="8"/>
        <v>T6 OOS heavy-36</v>
      </c>
      <c r="D545" s="69">
        <v>400000</v>
      </c>
    </row>
    <row r="546" spans="1:4" x14ac:dyDescent="0.25">
      <c r="A546" s="68">
        <v>37</v>
      </c>
      <c r="B546" t="s">
        <v>49</v>
      </c>
      <c r="C546" t="str">
        <f t="shared" si="8"/>
        <v>T6 OOS heavy-37</v>
      </c>
      <c r="D546" s="69">
        <v>400000</v>
      </c>
    </row>
    <row r="547" spans="1:4" x14ac:dyDescent="0.25">
      <c r="A547" s="68">
        <v>38</v>
      </c>
      <c r="B547" t="s">
        <v>49</v>
      </c>
      <c r="C547" t="str">
        <f t="shared" si="8"/>
        <v>T6 OOS heavy-38</v>
      </c>
      <c r="D547" s="69">
        <v>400000</v>
      </c>
    </row>
    <row r="548" spans="1:4" x14ac:dyDescent="0.25">
      <c r="A548" s="68">
        <v>39</v>
      </c>
      <c r="B548" t="s">
        <v>49</v>
      </c>
      <c r="C548" t="str">
        <f t="shared" si="8"/>
        <v>T6 OOS heavy-39</v>
      </c>
      <c r="D548" s="69">
        <v>400000</v>
      </c>
    </row>
    <row r="549" spans="1:4" x14ac:dyDescent="0.25">
      <c r="A549" s="68">
        <v>40</v>
      </c>
      <c r="B549" t="s">
        <v>49</v>
      </c>
      <c r="C549" t="str">
        <f t="shared" si="8"/>
        <v>T6 OOS heavy-40</v>
      </c>
      <c r="D549" s="69">
        <v>400000</v>
      </c>
    </row>
    <row r="550" spans="1:4" x14ac:dyDescent="0.25">
      <c r="A550" s="68">
        <v>41</v>
      </c>
      <c r="B550" t="s">
        <v>49</v>
      </c>
      <c r="C550" t="str">
        <f t="shared" si="8"/>
        <v>T6 OOS heavy-41</v>
      </c>
      <c r="D550" s="69">
        <v>400000</v>
      </c>
    </row>
    <row r="551" spans="1:4" x14ac:dyDescent="0.25">
      <c r="A551" s="68">
        <v>42</v>
      </c>
      <c r="B551" t="s">
        <v>49</v>
      </c>
      <c r="C551" t="str">
        <f t="shared" si="8"/>
        <v>T6 OOS heavy-42</v>
      </c>
      <c r="D551" s="69">
        <v>400000</v>
      </c>
    </row>
    <row r="552" spans="1:4" x14ac:dyDescent="0.25">
      <c r="A552" s="68">
        <v>43</v>
      </c>
      <c r="B552" t="s">
        <v>49</v>
      </c>
      <c r="C552" t="str">
        <f t="shared" si="8"/>
        <v>T6 OOS heavy-43</v>
      </c>
      <c r="D552" s="69">
        <v>400000</v>
      </c>
    </row>
    <row r="553" spans="1:4" x14ac:dyDescent="0.25">
      <c r="A553" s="68">
        <v>44</v>
      </c>
      <c r="B553" t="s">
        <v>49</v>
      </c>
      <c r="C553" t="str">
        <f t="shared" si="8"/>
        <v>T6 OOS heavy-44</v>
      </c>
      <c r="D553" s="69">
        <v>400000</v>
      </c>
    </row>
    <row r="554" spans="1:4" x14ac:dyDescent="0.25">
      <c r="A554" s="68">
        <v>-1</v>
      </c>
      <c r="B554" t="s">
        <v>50</v>
      </c>
      <c r="C554" t="str">
        <f t="shared" si="8"/>
        <v>T6 OOS small--1</v>
      </c>
      <c r="D554" s="69">
        <v>0</v>
      </c>
    </row>
    <row r="555" spans="1:4" x14ac:dyDescent="0.25">
      <c r="A555" s="68">
        <v>0</v>
      </c>
      <c r="B555" t="s">
        <v>50</v>
      </c>
      <c r="C555" t="str">
        <f t="shared" si="8"/>
        <v>T6 OOS small-0</v>
      </c>
      <c r="D555" s="69">
        <v>26110</v>
      </c>
    </row>
    <row r="556" spans="1:4" x14ac:dyDescent="0.25">
      <c r="A556" s="68">
        <v>1</v>
      </c>
      <c r="B556" t="s">
        <v>50</v>
      </c>
      <c r="C556" t="str">
        <f t="shared" si="8"/>
        <v>T6 OOS small-1</v>
      </c>
      <c r="D556" s="69">
        <v>52220.02</v>
      </c>
    </row>
    <row r="557" spans="1:4" x14ac:dyDescent="0.25">
      <c r="A557" s="68">
        <v>2</v>
      </c>
      <c r="B557" t="s">
        <v>50</v>
      </c>
      <c r="C557" t="str">
        <f t="shared" si="8"/>
        <v>T6 OOS small-2</v>
      </c>
      <c r="D557" s="69">
        <v>78443.02</v>
      </c>
    </row>
    <row r="558" spans="1:4" x14ac:dyDescent="0.25">
      <c r="A558" s="68">
        <v>3</v>
      </c>
      <c r="B558" t="s">
        <v>50</v>
      </c>
      <c r="C558" t="str">
        <f t="shared" si="8"/>
        <v>T6 OOS small-3</v>
      </c>
      <c r="D558" s="69">
        <v>104183.02</v>
      </c>
    </row>
    <row r="559" spans="1:4" x14ac:dyDescent="0.25">
      <c r="A559" s="68">
        <v>4</v>
      </c>
      <c r="B559" t="s">
        <v>50</v>
      </c>
      <c r="C559" t="str">
        <f t="shared" si="8"/>
        <v>T6 OOS small-4</v>
      </c>
      <c r="D559" s="69">
        <v>129033.02</v>
      </c>
    </row>
    <row r="560" spans="1:4" x14ac:dyDescent="0.25">
      <c r="A560" s="68">
        <v>5</v>
      </c>
      <c r="B560" t="s">
        <v>50</v>
      </c>
      <c r="C560" t="str">
        <f t="shared" si="8"/>
        <v>T6 OOS small-5</v>
      </c>
      <c r="D560" s="69">
        <v>152742.01999999999</v>
      </c>
    </row>
    <row r="561" spans="1:4" x14ac:dyDescent="0.25">
      <c r="A561" s="68">
        <v>6</v>
      </c>
      <c r="B561" t="s">
        <v>50</v>
      </c>
      <c r="C561" t="str">
        <f t="shared" si="8"/>
        <v>T6 OOS small-6</v>
      </c>
      <c r="D561" s="69">
        <v>175186.02</v>
      </c>
    </row>
    <row r="562" spans="1:4" x14ac:dyDescent="0.25">
      <c r="A562" s="68">
        <v>7</v>
      </c>
      <c r="B562" t="s">
        <v>50</v>
      </c>
      <c r="C562" t="str">
        <f t="shared" si="8"/>
        <v>T6 OOS small-7</v>
      </c>
      <c r="D562" s="69">
        <v>196337.04</v>
      </c>
    </row>
    <row r="563" spans="1:4" x14ac:dyDescent="0.25">
      <c r="A563" s="68">
        <v>8</v>
      </c>
      <c r="B563" t="s">
        <v>50</v>
      </c>
      <c r="C563" t="str">
        <f t="shared" si="8"/>
        <v>T6 OOS small-8</v>
      </c>
      <c r="D563" s="69">
        <v>216233.04</v>
      </c>
    </row>
    <row r="564" spans="1:4" x14ac:dyDescent="0.25">
      <c r="A564" s="68">
        <v>9</v>
      </c>
      <c r="B564" t="s">
        <v>50</v>
      </c>
      <c r="C564" t="str">
        <f t="shared" si="8"/>
        <v>T6 OOS small-9</v>
      </c>
      <c r="D564" s="69">
        <v>234945.04</v>
      </c>
    </row>
    <row r="565" spans="1:4" x14ac:dyDescent="0.25">
      <c r="A565" s="68">
        <v>10</v>
      </c>
      <c r="B565" t="s">
        <v>50</v>
      </c>
      <c r="C565" t="str">
        <f t="shared" si="8"/>
        <v>T6 OOS small-10</v>
      </c>
      <c r="D565" s="69">
        <v>252551.04000000001</v>
      </c>
    </row>
    <row r="566" spans="1:4" x14ac:dyDescent="0.25">
      <c r="A566" s="68">
        <v>11</v>
      </c>
      <c r="B566" t="s">
        <v>50</v>
      </c>
      <c r="C566" t="str">
        <f t="shared" si="8"/>
        <v>T6 OOS small-11</v>
      </c>
      <c r="D566" s="69">
        <v>269102.03999999998</v>
      </c>
    </row>
    <row r="567" spans="1:4" x14ac:dyDescent="0.25">
      <c r="A567" s="68">
        <v>12</v>
      </c>
      <c r="B567" t="s">
        <v>50</v>
      </c>
      <c r="C567" t="str">
        <f t="shared" si="8"/>
        <v>T6 OOS small-12</v>
      </c>
      <c r="D567" s="69">
        <v>284592.03999999998</v>
      </c>
    </row>
    <row r="568" spans="1:4" x14ac:dyDescent="0.25">
      <c r="A568" s="68">
        <v>13</v>
      </c>
      <c r="B568" t="s">
        <v>50</v>
      </c>
      <c r="C568" t="str">
        <f t="shared" si="8"/>
        <v>T6 OOS small-13</v>
      </c>
      <c r="D568" s="69">
        <v>298930.03999999998</v>
      </c>
    </row>
    <row r="569" spans="1:4" x14ac:dyDescent="0.25">
      <c r="A569" s="68">
        <v>14</v>
      </c>
      <c r="B569" t="s">
        <v>50</v>
      </c>
      <c r="C569" t="str">
        <f t="shared" si="8"/>
        <v>T6 OOS small-14</v>
      </c>
      <c r="D569" s="69">
        <v>311906.03999999998</v>
      </c>
    </row>
    <row r="570" spans="1:4" x14ac:dyDescent="0.25">
      <c r="A570" s="68">
        <v>15</v>
      </c>
      <c r="B570" t="s">
        <v>50</v>
      </c>
      <c r="C570" t="str">
        <f t="shared" si="8"/>
        <v>T6 OOS small-15</v>
      </c>
      <c r="D570" s="69">
        <v>323163.03999999998</v>
      </c>
    </row>
    <row r="571" spans="1:4" x14ac:dyDescent="0.25">
      <c r="A571" s="68">
        <v>16</v>
      </c>
      <c r="B571" t="s">
        <v>50</v>
      </c>
      <c r="C571" t="str">
        <f t="shared" si="8"/>
        <v>T6 OOS small-16</v>
      </c>
      <c r="D571" s="69">
        <v>334374.03999999998</v>
      </c>
    </row>
    <row r="572" spans="1:4" x14ac:dyDescent="0.25">
      <c r="A572" s="68">
        <v>17</v>
      </c>
      <c r="B572" t="s">
        <v>50</v>
      </c>
      <c r="C572" t="str">
        <f t="shared" si="8"/>
        <v>T6 OOS small-17</v>
      </c>
      <c r="D572" s="69">
        <v>345539.04</v>
      </c>
    </row>
    <row r="573" spans="1:4" x14ac:dyDescent="0.25">
      <c r="A573" s="68">
        <v>18</v>
      </c>
      <c r="B573" t="s">
        <v>50</v>
      </c>
      <c r="C573" t="str">
        <f t="shared" si="8"/>
        <v>T6 OOS small-18</v>
      </c>
      <c r="D573" s="69">
        <v>356652.04</v>
      </c>
    </row>
    <row r="574" spans="1:4" x14ac:dyDescent="0.25">
      <c r="A574" s="68">
        <v>19</v>
      </c>
      <c r="B574" t="s">
        <v>50</v>
      </c>
      <c r="C574" t="str">
        <f t="shared" si="8"/>
        <v>T6 OOS small-19</v>
      </c>
      <c r="D574" s="69">
        <v>367703.03999999998</v>
      </c>
    </row>
    <row r="575" spans="1:4" x14ac:dyDescent="0.25">
      <c r="A575" s="68">
        <v>20</v>
      </c>
      <c r="B575" t="s">
        <v>50</v>
      </c>
      <c r="C575" t="str">
        <f t="shared" si="8"/>
        <v>T6 OOS small-20</v>
      </c>
      <c r="D575" s="69">
        <v>378676.04</v>
      </c>
    </row>
    <row r="576" spans="1:4" x14ac:dyDescent="0.25">
      <c r="A576" s="68">
        <v>21</v>
      </c>
      <c r="B576" t="s">
        <v>50</v>
      </c>
      <c r="C576" t="str">
        <f t="shared" si="8"/>
        <v>T6 OOS small-21</v>
      </c>
      <c r="D576" s="69">
        <v>389550.04</v>
      </c>
    </row>
    <row r="577" spans="1:4" x14ac:dyDescent="0.25">
      <c r="A577" s="68">
        <v>22</v>
      </c>
      <c r="B577" t="s">
        <v>50</v>
      </c>
      <c r="C577" t="str">
        <f t="shared" si="8"/>
        <v>T6 OOS small-22</v>
      </c>
      <c r="D577" s="69">
        <v>400000</v>
      </c>
    </row>
    <row r="578" spans="1:4" x14ac:dyDescent="0.25">
      <c r="A578" s="68">
        <v>23</v>
      </c>
      <c r="B578" t="s">
        <v>50</v>
      </c>
      <c r="C578" t="str">
        <f t="shared" si="8"/>
        <v>T6 OOS small-23</v>
      </c>
      <c r="D578" s="69">
        <v>400000</v>
      </c>
    </row>
    <row r="579" spans="1:4" x14ac:dyDescent="0.25">
      <c r="A579" s="68">
        <v>24</v>
      </c>
      <c r="B579" t="s">
        <v>50</v>
      </c>
      <c r="C579" t="str">
        <f t="shared" ref="C579:C642" si="9">CONCATENATE(B579,"-",A579)</f>
        <v>T6 OOS small-24</v>
      </c>
      <c r="D579" s="69">
        <v>400000</v>
      </c>
    </row>
    <row r="580" spans="1:4" x14ac:dyDescent="0.25">
      <c r="A580" s="68">
        <v>25</v>
      </c>
      <c r="B580" t="s">
        <v>50</v>
      </c>
      <c r="C580" t="str">
        <f t="shared" si="9"/>
        <v>T6 OOS small-25</v>
      </c>
      <c r="D580" s="69">
        <v>400000</v>
      </c>
    </row>
    <row r="581" spans="1:4" x14ac:dyDescent="0.25">
      <c r="A581" s="68">
        <v>26</v>
      </c>
      <c r="B581" t="s">
        <v>50</v>
      </c>
      <c r="C581" t="str">
        <f t="shared" si="9"/>
        <v>T6 OOS small-26</v>
      </c>
      <c r="D581" s="69">
        <v>400000</v>
      </c>
    </row>
    <row r="582" spans="1:4" x14ac:dyDescent="0.25">
      <c r="A582" s="68">
        <v>27</v>
      </c>
      <c r="B582" t="s">
        <v>50</v>
      </c>
      <c r="C582" t="str">
        <f t="shared" si="9"/>
        <v>T6 OOS small-27</v>
      </c>
      <c r="D582" s="69">
        <v>400000</v>
      </c>
    </row>
    <row r="583" spans="1:4" x14ac:dyDescent="0.25">
      <c r="A583" s="68">
        <v>28</v>
      </c>
      <c r="B583" t="s">
        <v>50</v>
      </c>
      <c r="C583" t="str">
        <f t="shared" si="9"/>
        <v>T6 OOS small-28</v>
      </c>
      <c r="D583" s="69">
        <v>400000</v>
      </c>
    </row>
    <row r="584" spans="1:4" x14ac:dyDescent="0.25">
      <c r="A584" s="68">
        <v>29</v>
      </c>
      <c r="B584" t="s">
        <v>50</v>
      </c>
      <c r="C584" t="str">
        <f t="shared" si="9"/>
        <v>T6 OOS small-29</v>
      </c>
      <c r="D584" s="69">
        <v>400000</v>
      </c>
    </row>
    <row r="585" spans="1:4" x14ac:dyDescent="0.25">
      <c r="A585" s="68">
        <v>30</v>
      </c>
      <c r="B585" t="s">
        <v>50</v>
      </c>
      <c r="C585" t="str">
        <f t="shared" si="9"/>
        <v>T6 OOS small-30</v>
      </c>
      <c r="D585" s="69">
        <v>400000</v>
      </c>
    </row>
    <row r="586" spans="1:4" x14ac:dyDescent="0.25">
      <c r="A586" s="68">
        <v>31</v>
      </c>
      <c r="B586" t="s">
        <v>50</v>
      </c>
      <c r="C586" t="str">
        <f t="shared" si="9"/>
        <v>T6 OOS small-31</v>
      </c>
      <c r="D586" s="69">
        <v>400000</v>
      </c>
    </row>
    <row r="587" spans="1:4" x14ac:dyDescent="0.25">
      <c r="A587" s="68">
        <v>32</v>
      </c>
      <c r="B587" t="s">
        <v>50</v>
      </c>
      <c r="C587" t="str">
        <f t="shared" si="9"/>
        <v>T6 OOS small-32</v>
      </c>
      <c r="D587" s="69">
        <v>400000</v>
      </c>
    </row>
    <row r="588" spans="1:4" x14ac:dyDescent="0.25">
      <c r="A588" s="68">
        <v>33</v>
      </c>
      <c r="B588" t="s">
        <v>50</v>
      </c>
      <c r="C588" t="str">
        <f t="shared" si="9"/>
        <v>T6 OOS small-33</v>
      </c>
      <c r="D588" s="69">
        <v>400000</v>
      </c>
    </row>
    <row r="589" spans="1:4" x14ac:dyDescent="0.25">
      <c r="A589" s="68">
        <v>34</v>
      </c>
      <c r="B589" t="s">
        <v>50</v>
      </c>
      <c r="C589" t="str">
        <f t="shared" si="9"/>
        <v>T6 OOS small-34</v>
      </c>
      <c r="D589" s="69">
        <v>400000</v>
      </c>
    </row>
    <row r="590" spans="1:4" x14ac:dyDescent="0.25">
      <c r="A590" s="68">
        <v>35</v>
      </c>
      <c r="B590" t="s">
        <v>50</v>
      </c>
      <c r="C590" t="str">
        <f t="shared" si="9"/>
        <v>T6 OOS small-35</v>
      </c>
      <c r="D590" s="69">
        <v>400000</v>
      </c>
    </row>
    <row r="591" spans="1:4" x14ac:dyDescent="0.25">
      <c r="A591" s="68">
        <v>36</v>
      </c>
      <c r="B591" t="s">
        <v>50</v>
      </c>
      <c r="C591" t="str">
        <f t="shared" si="9"/>
        <v>T6 OOS small-36</v>
      </c>
      <c r="D591" s="69">
        <v>400000</v>
      </c>
    </row>
    <row r="592" spans="1:4" x14ac:dyDescent="0.25">
      <c r="A592" s="68">
        <v>37</v>
      </c>
      <c r="B592" t="s">
        <v>50</v>
      </c>
      <c r="C592" t="str">
        <f t="shared" si="9"/>
        <v>T6 OOS small-37</v>
      </c>
      <c r="D592" s="69">
        <v>400000</v>
      </c>
    </row>
    <row r="593" spans="1:4" x14ac:dyDescent="0.25">
      <c r="A593" s="68">
        <v>38</v>
      </c>
      <c r="B593" t="s">
        <v>50</v>
      </c>
      <c r="C593" t="str">
        <f t="shared" si="9"/>
        <v>T6 OOS small-38</v>
      </c>
      <c r="D593" s="69">
        <v>400000</v>
      </c>
    </row>
    <row r="594" spans="1:4" x14ac:dyDescent="0.25">
      <c r="A594" s="68">
        <v>39</v>
      </c>
      <c r="B594" t="s">
        <v>50</v>
      </c>
      <c r="C594" t="str">
        <f t="shared" si="9"/>
        <v>T6 OOS small-39</v>
      </c>
      <c r="D594" s="69">
        <v>400000</v>
      </c>
    </row>
    <row r="595" spans="1:4" x14ac:dyDescent="0.25">
      <c r="A595" s="68">
        <v>40</v>
      </c>
      <c r="B595" t="s">
        <v>50</v>
      </c>
      <c r="C595" t="str">
        <f t="shared" si="9"/>
        <v>T6 OOS small-40</v>
      </c>
      <c r="D595" s="69">
        <v>400000</v>
      </c>
    </row>
    <row r="596" spans="1:4" x14ac:dyDescent="0.25">
      <c r="A596" s="68">
        <v>41</v>
      </c>
      <c r="B596" t="s">
        <v>50</v>
      </c>
      <c r="C596" t="str">
        <f t="shared" si="9"/>
        <v>T6 OOS small-41</v>
      </c>
      <c r="D596" s="69">
        <v>400000</v>
      </c>
    </row>
    <row r="597" spans="1:4" x14ac:dyDescent="0.25">
      <c r="A597" s="68">
        <v>42</v>
      </c>
      <c r="B597" t="s">
        <v>50</v>
      </c>
      <c r="C597" t="str">
        <f t="shared" si="9"/>
        <v>T6 OOS small-42</v>
      </c>
      <c r="D597" s="69">
        <v>400000</v>
      </c>
    </row>
    <row r="598" spans="1:4" x14ac:dyDescent="0.25">
      <c r="A598" s="68">
        <v>43</v>
      </c>
      <c r="B598" t="s">
        <v>50</v>
      </c>
      <c r="C598" t="str">
        <f t="shared" si="9"/>
        <v>T6 OOS small-43</v>
      </c>
      <c r="D598" s="69">
        <v>400000</v>
      </c>
    </row>
    <row r="599" spans="1:4" x14ac:dyDescent="0.25">
      <c r="A599" s="68">
        <v>44</v>
      </c>
      <c r="B599" t="s">
        <v>50</v>
      </c>
      <c r="C599" t="str">
        <f t="shared" si="9"/>
        <v>T6 OOS small-44</v>
      </c>
      <c r="D599" s="69">
        <v>400000</v>
      </c>
    </row>
    <row r="600" spans="1:4" x14ac:dyDescent="0.25">
      <c r="A600" s="68">
        <v>-1</v>
      </c>
      <c r="B600" t="s">
        <v>51</v>
      </c>
      <c r="C600" t="str">
        <f t="shared" si="9"/>
        <v>T6 Public--1</v>
      </c>
      <c r="D600" s="69">
        <v>2967.5</v>
      </c>
    </row>
    <row r="601" spans="1:4" x14ac:dyDescent="0.25">
      <c r="A601" s="68">
        <v>0</v>
      </c>
      <c r="B601" t="s">
        <v>51</v>
      </c>
      <c r="C601" t="str">
        <f t="shared" si="9"/>
        <v>T6 Public-0</v>
      </c>
      <c r="D601" s="69">
        <v>10089.5</v>
      </c>
    </row>
    <row r="602" spans="1:4" x14ac:dyDescent="0.25">
      <c r="A602" s="68">
        <v>1</v>
      </c>
      <c r="B602" t="s">
        <v>51</v>
      </c>
      <c r="C602" t="str">
        <f t="shared" si="9"/>
        <v>T6 Public-1</v>
      </c>
      <c r="D602" s="69">
        <v>17089.5</v>
      </c>
    </row>
    <row r="603" spans="1:4" x14ac:dyDescent="0.25">
      <c r="A603" s="68">
        <v>2</v>
      </c>
      <c r="B603" t="s">
        <v>51</v>
      </c>
      <c r="C603" t="str">
        <f t="shared" si="9"/>
        <v>T6 Public-2</v>
      </c>
      <c r="D603" s="69">
        <v>23968.5</v>
      </c>
    </row>
    <row r="604" spans="1:4" x14ac:dyDescent="0.25">
      <c r="A604" s="68">
        <v>3</v>
      </c>
      <c r="B604" t="s">
        <v>51</v>
      </c>
      <c r="C604" t="str">
        <f t="shared" si="9"/>
        <v>T6 Public-3</v>
      </c>
      <c r="D604" s="69">
        <v>30725.5</v>
      </c>
    </row>
    <row r="605" spans="1:4" x14ac:dyDescent="0.25">
      <c r="A605" s="68">
        <v>4</v>
      </c>
      <c r="B605" t="s">
        <v>51</v>
      </c>
      <c r="C605" t="str">
        <f t="shared" si="9"/>
        <v>T6 Public-4</v>
      </c>
      <c r="D605" s="69">
        <v>37361.5</v>
      </c>
    </row>
    <row r="606" spans="1:4" x14ac:dyDescent="0.25">
      <c r="A606" s="68">
        <v>5</v>
      </c>
      <c r="B606" t="s">
        <v>51</v>
      </c>
      <c r="C606" t="str">
        <f t="shared" si="9"/>
        <v>T6 Public-5</v>
      </c>
      <c r="D606" s="69">
        <v>43875.5</v>
      </c>
    </row>
    <row r="607" spans="1:4" x14ac:dyDescent="0.25">
      <c r="A607" s="68">
        <v>6</v>
      </c>
      <c r="B607" t="s">
        <v>51</v>
      </c>
      <c r="C607" t="str">
        <f t="shared" si="9"/>
        <v>T6 Public-6</v>
      </c>
      <c r="D607" s="69">
        <v>50267.5</v>
      </c>
    </row>
    <row r="608" spans="1:4" x14ac:dyDescent="0.25">
      <c r="A608" s="68">
        <v>7</v>
      </c>
      <c r="B608" t="s">
        <v>51</v>
      </c>
      <c r="C608" t="str">
        <f t="shared" si="9"/>
        <v>T6 Public-7</v>
      </c>
      <c r="D608" s="69">
        <v>56538.5</v>
      </c>
    </row>
    <row r="609" spans="1:4" x14ac:dyDescent="0.25">
      <c r="A609" s="68">
        <v>8</v>
      </c>
      <c r="B609" t="s">
        <v>51</v>
      </c>
      <c r="C609" t="str">
        <f t="shared" si="9"/>
        <v>T6 Public-8</v>
      </c>
      <c r="D609" s="69">
        <v>62687.5</v>
      </c>
    </row>
    <row r="610" spans="1:4" x14ac:dyDescent="0.25">
      <c r="A610" s="68">
        <v>9</v>
      </c>
      <c r="B610" t="s">
        <v>51</v>
      </c>
      <c r="C610" t="str">
        <f t="shared" si="9"/>
        <v>T6 Public-9</v>
      </c>
      <c r="D610" s="69">
        <v>68715.5</v>
      </c>
    </row>
    <row r="611" spans="1:4" x14ac:dyDescent="0.25">
      <c r="A611" s="68">
        <v>10</v>
      </c>
      <c r="B611" t="s">
        <v>51</v>
      </c>
      <c r="C611" t="str">
        <f t="shared" si="9"/>
        <v>T6 Public-10</v>
      </c>
      <c r="D611" s="69">
        <v>74621.5</v>
      </c>
    </row>
    <row r="612" spans="1:4" x14ac:dyDescent="0.25">
      <c r="A612" s="68">
        <v>11</v>
      </c>
      <c r="B612" t="s">
        <v>51</v>
      </c>
      <c r="C612" t="str">
        <f t="shared" si="9"/>
        <v>T6 Public-11</v>
      </c>
      <c r="D612" s="69">
        <v>80405.5</v>
      </c>
    </row>
    <row r="613" spans="1:4" x14ac:dyDescent="0.25">
      <c r="A613" s="68">
        <v>12</v>
      </c>
      <c r="B613" t="s">
        <v>51</v>
      </c>
      <c r="C613" t="str">
        <f t="shared" si="9"/>
        <v>T6 Public-12</v>
      </c>
      <c r="D613" s="69">
        <v>86068.5</v>
      </c>
    </row>
    <row r="614" spans="1:4" x14ac:dyDescent="0.25">
      <c r="A614" s="68">
        <v>13</v>
      </c>
      <c r="B614" t="s">
        <v>51</v>
      </c>
      <c r="C614" t="str">
        <f t="shared" si="9"/>
        <v>T6 Public-13</v>
      </c>
      <c r="D614" s="69">
        <v>91609.5</v>
      </c>
    </row>
    <row r="615" spans="1:4" x14ac:dyDescent="0.25">
      <c r="A615" s="68">
        <v>14</v>
      </c>
      <c r="B615" t="s">
        <v>51</v>
      </c>
      <c r="C615" t="str">
        <f t="shared" si="9"/>
        <v>T6 Public-14</v>
      </c>
      <c r="D615" s="69">
        <v>97029.5</v>
      </c>
    </row>
    <row r="616" spans="1:4" x14ac:dyDescent="0.25">
      <c r="A616" s="68">
        <v>15</v>
      </c>
      <c r="B616" t="s">
        <v>51</v>
      </c>
      <c r="C616" t="str">
        <f t="shared" si="9"/>
        <v>T6 Public-15</v>
      </c>
      <c r="D616" s="69">
        <v>102327.5</v>
      </c>
    </row>
    <row r="617" spans="1:4" x14ac:dyDescent="0.25">
      <c r="A617" s="68">
        <v>16</v>
      </c>
      <c r="B617" t="s">
        <v>51</v>
      </c>
      <c r="C617" t="str">
        <f t="shared" si="9"/>
        <v>T6 Public-16</v>
      </c>
      <c r="D617" s="69">
        <v>107504.5</v>
      </c>
    </row>
    <row r="618" spans="1:4" x14ac:dyDescent="0.25">
      <c r="A618" s="68">
        <v>17</v>
      </c>
      <c r="B618" t="s">
        <v>51</v>
      </c>
      <c r="C618" t="str">
        <f t="shared" si="9"/>
        <v>T6 Public-17</v>
      </c>
      <c r="D618" s="69">
        <v>112559.5</v>
      </c>
    </row>
    <row r="619" spans="1:4" x14ac:dyDescent="0.25">
      <c r="A619" s="68">
        <v>18</v>
      </c>
      <c r="B619" t="s">
        <v>51</v>
      </c>
      <c r="C619" t="str">
        <f t="shared" si="9"/>
        <v>T6 Public-18</v>
      </c>
      <c r="D619" s="69">
        <v>117492.5</v>
      </c>
    </row>
    <row r="620" spans="1:4" x14ac:dyDescent="0.25">
      <c r="A620" s="68">
        <v>19</v>
      </c>
      <c r="B620" t="s">
        <v>51</v>
      </c>
      <c r="C620" t="str">
        <f t="shared" si="9"/>
        <v>T6 Public-19</v>
      </c>
      <c r="D620" s="69">
        <v>122304.5</v>
      </c>
    </row>
    <row r="621" spans="1:4" x14ac:dyDescent="0.25">
      <c r="A621" s="68">
        <v>20</v>
      </c>
      <c r="B621" t="s">
        <v>51</v>
      </c>
      <c r="C621" t="str">
        <f t="shared" si="9"/>
        <v>T6 Public-20</v>
      </c>
      <c r="D621" s="69">
        <v>126913.5</v>
      </c>
    </row>
    <row r="622" spans="1:4" x14ac:dyDescent="0.25">
      <c r="A622" s="68">
        <v>21</v>
      </c>
      <c r="B622" t="s">
        <v>51</v>
      </c>
      <c r="C622" t="str">
        <f t="shared" si="9"/>
        <v>T6 Public-21</v>
      </c>
      <c r="D622" s="69">
        <v>131482.5</v>
      </c>
    </row>
    <row r="623" spans="1:4" x14ac:dyDescent="0.25">
      <c r="A623" s="68">
        <v>22</v>
      </c>
      <c r="B623" t="s">
        <v>51</v>
      </c>
      <c r="C623" t="str">
        <f t="shared" si="9"/>
        <v>T6 Public-22</v>
      </c>
      <c r="D623" s="69">
        <v>135929.5</v>
      </c>
    </row>
    <row r="624" spans="1:4" x14ac:dyDescent="0.25">
      <c r="A624" s="68">
        <v>23</v>
      </c>
      <c r="B624" t="s">
        <v>51</v>
      </c>
      <c r="C624" t="str">
        <f t="shared" si="9"/>
        <v>T6 Public-23</v>
      </c>
      <c r="D624" s="69">
        <v>140255.5</v>
      </c>
    </row>
    <row r="625" spans="1:4" x14ac:dyDescent="0.25">
      <c r="A625" s="68">
        <v>24</v>
      </c>
      <c r="B625" t="s">
        <v>51</v>
      </c>
      <c r="C625" t="str">
        <f t="shared" si="9"/>
        <v>T6 Public-24</v>
      </c>
      <c r="D625" s="69">
        <v>144459.5</v>
      </c>
    </row>
    <row r="626" spans="1:4" x14ac:dyDescent="0.25">
      <c r="A626" s="68">
        <v>25</v>
      </c>
      <c r="B626" t="s">
        <v>51</v>
      </c>
      <c r="C626" t="str">
        <f t="shared" si="9"/>
        <v>T6 Public-25</v>
      </c>
      <c r="D626" s="69">
        <v>148541.5</v>
      </c>
    </row>
    <row r="627" spans="1:4" x14ac:dyDescent="0.25">
      <c r="A627" s="68">
        <v>26</v>
      </c>
      <c r="B627" t="s">
        <v>51</v>
      </c>
      <c r="C627" t="str">
        <f t="shared" si="9"/>
        <v>T6 Public-26</v>
      </c>
      <c r="D627" s="69">
        <v>152502.5</v>
      </c>
    </row>
    <row r="628" spans="1:4" x14ac:dyDescent="0.25">
      <c r="A628" s="68">
        <v>27</v>
      </c>
      <c r="B628" t="s">
        <v>51</v>
      </c>
      <c r="C628" t="str">
        <f t="shared" si="9"/>
        <v>T6 Public-27</v>
      </c>
      <c r="D628" s="69">
        <v>156341.5</v>
      </c>
    </row>
    <row r="629" spans="1:4" x14ac:dyDescent="0.25">
      <c r="A629" s="68">
        <v>28</v>
      </c>
      <c r="B629" t="s">
        <v>51</v>
      </c>
      <c r="C629" t="str">
        <f t="shared" si="9"/>
        <v>T6 Public-28</v>
      </c>
      <c r="D629" s="69">
        <v>160059.5</v>
      </c>
    </row>
    <row r="630" spans="1:4" x14ac:dyDescent="0.25">
      <c r="A630" s="68">
        <v>29</v>
      </c>
      <c r="B630" t="s">
        <v>51</v>
      </c>
      <c r="C630" t="str">
        <f t="shared" si="9"/>
        <v>T6 Public-29</v>
      </c>
      <c r="D630" s="69">
        <v>163655.5</v>
      </c>
    </row>
    <row r="631" spans="1:4" x14ac:dyDescent="0.25">
      <c r="A631" s="68">
        <v>30</v>
      </c>
      <c r="B631" t="s">
        <v>51</v>
      </c>
      <c r="C631" t="str">
        <f t="shared" si="9"/>
        <v>T6 Public-30</v>
      </c>
      <c r="D631" s="69">
        <v>167129.5</v>
      </c>
    </row>
    <row r="632" spans="1:4" x14ac:dyDescent="0.25">
      <c r="A632" s="68">
        <v>31</v>
      </c>
      <c r="B632" t="s">
        <v>51</v>
      </c>
      <c r="C632" t="str">
        <f t="shared" si="9"/>
        <v>T6 Public-31</v>
      </c>
      <c r="D632" s="69">
        <v>170482.5</v>
      </c>
    </row>
    <row r="633" spans="1:4" x14ac:dyDescent="0.25">
      <c r="A633" s="68">
        <v>32</v>
      </c>
      <c r="B633" t="s">
        <v>51</v>
      </c>
      <c r="C633" t="str">
        <f t="shared" si="9"/>
        <v>T6 Public-32</v>
      </c>
      <c r="D633" s="69">
        <v>173713.5</v>
      </c>
    </row>
    <row r="634" spans="1:4" x14ac:dyDescent="0.25">
      <c r="A634" s="68">
        <v>33</v>
      </c>
      <c r="B634" t="s">
        <v>51</v>
      </c>
      <c r="C634" t="str">
        <f t="shared" si="9"/>
        <v>T6 Public-33</v>
      </c>
      <c r="D634" s="69">
        <v>176823.5</v>
      </c>
    </row>
    <row r="635" spans="1:4" x14ac:dyDescent="0.25">
      <c r="A635" s="68">
        <v>34</v>
      </c>
      <c r="B635" t="s">
        <v>51</v>
      </c>
      <c r="C635" t="str">
        <f t="shared" si="9"/>
        <v>T6 Public-34</v>
      </c>
      <c r="D635" s="69">
        <v>179811.5</v>
      </c>
    </row>
    <row r="636" spans="1:4" x14ac:dyDescent="0.25">
      <c r="A636" s="68">
        <v>35</v>
      </c>
      <c r="B636" t="s">
        <v>51</v>
      </c>
      <c r="C636" t="str">
        <f t="shared" si="9"/>
        <v>T6 Public-35</v>
      </c>
      <c r="D636" s="69">
        <v>182678.5</v>
      </c>
    </row>
    <row r="637" spans="1:4" x14ac:dyDescent="0.25">
      <c r="A637" s="68">
        <v>36</v>
      </c>
      <c r="B637" t="s">
        <v>51</v>
      </c>
      <c r="C637" t="str">
        <f t="shared" si="9"/>
        <v>T6 Public-36</v>
      </c>
      <c r="D637" s="69">
        <v>185423.5</v>
      </c>
    </row>
    <row r="638" spans="1:4" x14ac:dyDescent="0.25">
      <c r="A638" s="68">
        <v>37</v>
      </c>
      <c r="B638" t="s">
        <v>51</v>
      </c>
      <c r="C638" t="str">
        <f t="shared" si="9"/>
        <v>T6 Public-37</v>
      </c>
      <c r="D638" s="69">
        <v>188046.5</v>
      </c>
    </row>
    <row r="639" spans="1:4" x14ac:dyDescent="0.25">
      <c r="A639" s="68">
        <v>38</v>
      </c>
      <c r="B639" t="s">
        <v>51</v>
      </c>
      <c r="C639" t="str">
        <f t="shared" si="9"/>
        <v>T6 Public-38</v>
      </c>
      <c r="D639" s="69">
        <v>190669.5</v>
      </c>
    </row>
    <row r="640" spans="1:4" x14ac:dyDescent="0.25">
      <c r="A640" s="68">
        <v>39</v>
      </c>
      <c r="B640" t="s">
        <v>51</v>
      </c>
      <c r="C640" t="str">
        <f t="shared" si="9"/>
        <v>T6 Public-39</v>
      </c>
      <c r="D640" s="69">
        <v>193292.5</v>
      </c>
    </row>
    <row r="641" spans="1:4" x14ac:dyDescent="0.25">
      <c r="A641" s="68">
        <v>40</v>
      </c>
      <c r="B641" t="s">
        <v>51</v>
      </c>
      <c r="C641" t="str">
        <f t="shared" si="9"/>
        <v>T6 Public-40</v>
      </c>
      <c r="D641" s="69">
        <v>195915.5</v>
      </c>
    </row>
    <row r="642" spans="1:4" x14ac:dyDescent="0.25">
      <c r="A642" s="68">
        <v>41</v>
      </c>
      <c r="B642" t="s">
        <v>51</v>
      </c>
      <c r="C642" t="str">
        <f t="shared" si="9"/>
        <v>T6 Public-41</v>
      </c>
      <c r="D642" s="69">
        <v>198538.5</v>
      </c>
    </row>
    <row r="643" spans="1:4" x14ac:dyDescent="0.25">
      <c r="A643" s="68">
        <v>42</v>
      </c>
      <c r="B643" t="s">
        <v>51</v>
      </c>
      <c r="C643" t="str">
        <f t="shared" ref="C643:C706" si="10">CONCATENATE(B643,"-",A643)</f>
        <v>T6 Public-42</v>
      </c>
      <c r="D643" s="69">
        <v>201161.5</v>
      </c>
    </row>
    <row r="644" spans="1:4" x14ac:dyDescent="0.25">
      <c r="A644" s="68">
        <v>43</v>
      </c>
      <c r="B644" t="s">
        <v>51</v>
      </c>
      <c r="C644" t="str">
        <f t="shared" si="10"/>
        <v>T6 Public-43</v>
      </c>
      <c r="D644" s="69">
        <v>203784.5</v>
      </c>
    </row>
    <row r="645" spans="1:4" x14ac:dyDescent="0.25">
      <c r="A645" s="68">
        <v>44</v>
      </c>
      <c r="B645" t="s">
        <v>51</v>
      </c>
      <c r="C645" t="str">
        <f t="shared" si="10"/>
        <v>T6 Public-44</v>
      </c>
      <c r="D645" s="69">
        <v>206407.5</v>
      </c>
    </row>
    <row r="646" spans="1:4" x14ac:dyDescent="0.25">
      <c r="A646" s="68">
        <v>-1</v>
      </c>
      <c r="B646" t="s">
        <v>52</v>
      </c>
      <c r="C646" t="str">
        <f t="shared" si="10"/>
        <v>T6 utility--1</v>
      </c>
      <c r="D646" s="69">
        <v>0</v>
      </c>
    </row>
    <row r="647" spans="1:4" x14ac:dyDescent="0.25">
      <c r="A647" s="68">
        <v>0</v>
      </c>
      <c r="B647" t="s">
        <v>52</v>
      </c>
      <c r="C647" t="str">
        <f t="shared" si="10"/>
        <v>T6 utility-0</v>
      </c>
      <c r="D647" s="69">
        <v>7122</v>
      </c>
    </row>
    <row r="648" spans="1:4" x14ac:dyDescent="0.25">
      <c r="A648" s="68">
        <v>1</v>
      </c>
      <c r="B648" t="s">
        <v>52</v>
      </c>
      <c r="C648" t="str">
        <f t="shared" si="10"/>
        <v>T6 utility-1</v>
      </c>
      <c r="D648" s="69">
        <v>14122</v>
      </c>
    </row>
    <row r="649" spans="1:4" x14ac:dyDescent="0.25">
      <c r="A649" s="68">
        <v>2</v>
      </c>
      <c r="B649" t="s">
        <v>52</v>
      </c>
      <c r="C649" t="str">
        <f t="shared" si="10"/>
        <v>T6 utility-2</v>
      </c>
      <c r="D649" s="69">
        <v>21001</v>
      </c>
    </row>
    <row r="650" spans="1:4" x14ac:dyDescent="0.25">
      <c r="A650" s="68">
        <v>3</v>
      </c>
      <c r="B650" t="s">
        <v>52</v>
      </c>
      <c r="C650" t="str">
        <f t="shared" si="10"/>
        <v>T6 utility-3</v>
      </c>
      <c r="D650" s="69">
        <v>27758</v>
      </c>
    </row>
    <row r="651" spans="1:4" x14ac:dyDescent="0.25">
      <c r="A651" s="68">
        <v>4</v>
      </c>
      <c r="B651" t="s">
        <v>52</v>
      </c>
      <c r="C651" t="str">
        <f t="shared" si="10"/>
        <v>T6 utility-4</v>
      </c>
      <c r="D651" s="69">
        <v>34394</v>
      </c>
    </row>
    <row r="652" spans="1:4" x14ac:dyDescent="0.25">
      <c r="A652" s="68">
        <v>5</v>
      </c>
      <c r="B652" t="s">
        <v>52</v>
      </c>
      <c r="C652" t="str">
        <f t="shared" si="10"/>
        <v>T6 utility-5</v>
      </c>
      <c r="D652" s="69">
        <v>40908</v>
      </c>
    </row>
    <row r="653" spans="1:4" x14ac:dyDescent="0.25">
      <c r="A653" s="68">
        <v>6</v>
      </c>
      <c r="B653" t="s">
        <v>52</v>
      </c>
      <c r="C653" t="str">
        <f t="shared" si="10"/>
        <v>T6 utility-6</v>
      </c>
      <c r="D653" s="69">
        <v>47300</v>
      </c>
    </row>
    <row r="654" spans="1:4" x14ac:dyDescent="0.25">
      <c r="A654" s="68">
        <v>7</v>
      </c>
      <c r="B654" t="s">
        <v>52</v>
      </c>
      <c r="C654" t="str">
        <f t="shared" si="10"/>
        <v>T6 utility-7</v>
      </c>
      <c r="D654" s="69">
        <v>53571</v>
      </c>
    </row>
    <row r="655" spans="1:4" x14ac:dyDescent="0.25">
      <c r="A655" s="68">
        <v>8</v>
      </c>
      <c r="B655" t="s">
        <v>52</v>
      </c>
      <c r="C655" t="str">
        <f t="shared" si="10"/>
        <v>T6 utility-8</v>
      </c>
      <c r="D655" s="69">
        <v>59720</v>
      </c>
    </row>
    <row r="656" spans="1:4" x14ac:dyDescent="0.25">
      <c r="A656" s="68">
        <v>9</v>
      </c>
      <c r="B656" t="s">
        <v>52</v>
      </c>
      <c r="C656" t="str">
        <f t="shared" si="10"/>
        <v>T6 utility-9</v>
      </c>
      <c r="D656" s="69">
        <v>65748</v>
      </c>
    </row>
    <row r="657" spans="1:4" x14ac:dyDescent="0.25">
      <c r="A657" s="68">
        <v>10</v>
      </c>
      <c r="B657" t="s">
        <v>52</v>
      </c>
      <c r="C657" t="str">
        <f t="shared" si="10"/>
        <v>T6 utility-10</v>
      </c>
      <c r="D657" s="69">
        <v>71654</v>
      </c>
    </row>
    <row r="658" spans="1:4" x14ac:dyDescent="0.25">
      <c r="A658" s="68">
        <v>11</v>
      </c>
      <c r="B658" t="s">
        <v>52</v>
      </c>
      <c r="C658" t="str">
        <f t="shared" si="10"/>
        <v>T6 utility-11</v>
      </c>
      <c r="D658" s="69">
        <v>77438</v>
      </c>
    </row>
    <row r="659" spans="1:4" x14ac:dyDescent="0.25">
      <c r="A659" s="68">
        <v>12</v>
      </c>
      <c r="B659" t="s">
        <v>52</v>
      </c>
      <c r="C659" t="str">
        <f t="shared" si="10"/>
        <v>T6 utility-12</v>
      </c>
      <c r="D659" s="69">
        <v>83101</v>
      </c>
    </row>
    <row r="660" spans="1:4" x14ac:dyDescent="0.25">
      <c r="A660" s="68">
        <v>13</v>
      </c>
      <c r="B660" t="s">
        <v>52</v>
      </c>
      <c r="C660" t="str">
        <f t="shared" si="10"/>
        <v>T6 utility-13</v>
      </c>
      <c r="D660" s="69">
        <v>88642</v>
      </c>
    </row>
    <row r="661" spans="1:4" x14ac:dyDescent="0.25">
      <c r="A661" s="68">
        <v>14</v>
      </c>
      <c r="B661" t="s">
        <v>52</v>
      </c>
      <c r="C661" t="str">
        <f t="shared" si="10"/>
        <v>T6 utility-14</v>
      </c>
      <c r="D661" s="69">
        <v>94062</v>
      </c>
    </row>
    <row r="662" spans="1:4" x14ac:dyDescent="0.25">
      <c r="A662" s="68">
        <v>15</v>
      </c>
      <c r="B662" t="s">
        <v>52</v>
      </c>
      <c r="C662" t="str">
        <f t="shared" si="10"/>
        <v>T6 utility-15</v>
      </c>
      <c r="D662" s="69">
        <v>99360</v>
      </c>
    </row>
    <row r="663" spans="1:4" x14ac:dyDescent="0.25">
      <c r="A663" s="68">
        <v>16</v>
      </c>
      <c r="B663" t="s">
        <v>52</v>
      </c>
      <c r="C663" t="str">
        <f t="shared" si="10"/>
        <v>T6 utility-16</v>
      </c>
      <c r="D663" s="69">
        <v>104537</v>
      </c>
    </row>
    <row r="664" spans="1:4" x14ac:dyDescent="0.25">
      <c r="A664" s="68">
        <v>17</v>
      </c>
      <c r="B664" t="s">
        <v>52</v>
      </c>
      <c r="C664" t="str">
        <f t="shared" si="10"/>
        <v>T6 utility-17</v>
      </c>
      <c r="D664" s="69">
        <v>109592</v>
      </c>
    </row>
    <row r="665" spans="1:4" x14ac:dyDescent="0.25">
      <c r="A665" s="68">
        <v>18</v>
      </c>
      <c r="B665" t="s">
        <v>52</v>
      </c>
      <c r="C665" t="str">
        <f t="shared" si="10"/>
        <v>T6 utility-18</v>
      </c>
      <c r="D665" s="69">
        <v>114525</v>
      </c>
    </row>
    <row r="666" spans="1:4" x14ac:dyDescent="0.25">
      <c r="A666" s="68">
        <v>19</v>
      </c>
      <c r="B666" t="s">
        <v>52</v>
      </c>
      <c r="C666" t="str">
        <f t="shared" si="10"/>
        <v>T6 utility-19</v>
      </c>
      <c r="D666" s="69">
        <v>119337</v>
      </c>
    </row>
    <row r="667" spans="1:4" x14ac:dyDescent="0.25">
      <c r="A667" s="68">
        <v>20</v>
      </c>
      <c r="B667" t="s">
        <v>52</v>
      </c>
      <c r="C667" t="str">
        <f t="shared" si="10"/>
        <v>T6 utility-20</v>
      </c>
      <c r="D667" s="69">
        <v>123946</v>
      </c>
    </row>
    <row r="668" spans="1:4" x14ac:dyDescent="0.25">
      <c r="A668" s="68">
        <v>21</v>
      </c>
      <c r="B668" t="s">
        <v>52</v>
      </c>
      <c r="C668" t="str">
        <f t="shared" si="10"/>
        <v>T6 utility-21</v>
      </c>
      <c r="D668" s="69">
        <v>128515</v>
      </c>
    </row>
    <row r="669" spans="1:4" x14ac:dyDescent="0.25">
      <c r="A669" s="68">
        <v>22</v>
      </c>
      <c r="B669" t="s">
        <v>52</v>
      </c>
      <c r="C669" t="str">
        <f t="shared" si="10"/>
        <v>T6 utility-22</v>
      </c>
      <c r="D669" s="69">
        <v>132962</v>
      </c>
    </row>
    <row r="670" spans="1:4" x14ac:dyDescent="0.25">
      <c r="A670" s="68">
        <v>23</v>
      </c>
      <c r="B670" t="s">
        <v>52</v>
      </c>
      <c r="C670" t="str">
        <f t="shared" si="10"/>
        <v>T6 utility-23</v>
      </c>
      <c r="D670" s="69">
        <v>137288</v>
      </c>
    </row>
    <row r="671" spans="1:4" x14ac:dyDescent="0.25">
      <c r="A671" s="68">
        <v>24</v>
      </c>
      <c r="B671" t="s">
        <v>52</v>
      </c>
      <c r="C671" t="str">
        <f t="shared" si="10"/>
        <v>T6 utility-24</v>
      </c>
      <c r="D671" s="69">
        <v>141492</v>
      </c>
    </row>
    <row r="672" spans="1:4" x14ac:dyDescent="0.25">
      <c r="A672" s="68">
        <v>25</v>
      </c>
      <c r="B672" t="s">
        <v>52</v>
      </c>
      <c r="C672" t="str">
        <f t="shared" si="10"/>
        <v>T6 utility-25</v>
      </c>
      <c r="D672" s="69">
        <v>145574</v>
      </c>
    </row>
    <row r="673" spans="1:4" x14ac:dyDescent="0.25">
      <c r="A673" s="68">
        <v>26</v>
      </c>
      <c r="B673" t="s">
        <v>52</v>
      </c>
      <c r="C673" t="str">
        <f t="shared" si="10"/>
        <v>T6 utility-26</v>
      </c>
      <c r="D673" s="69">
        <v>149535</v>
      </c>
    </row>
    <row r="674" spans="1:4" x14ac:dyDescent="0.25">
      <c r="A674" s="68">
        <v>27</v>
      </c>
      <c r="B674" t="s">
        <v>52</v>
      </c>
      <c r="C674" t="str">
        <f t="shared" si="10"/>
        <v>T6 utility-27</v>
      </c>
      <c r="D674" s="69">
        <v>153374</v>
      </c>
    </row>
    <row r="675" spans="1:4" x14ac:dyDescent="0.25">
      <c r="A675" s="68">
        <v>28</v>
      </c>
      <c r="B675" t="s">
        <v>52</v>
      </c>
      <c r="C675" t="str">
        <f t="shared" si="10"/>
        <v>T6 utility-28</v>
      </c>
      <c r="D675" s="69">
        <v>157092</v>
      </c>
    </row>
    <row r="676" spans="1:4" x14ac:dyDescent="0.25">
      <c r="A676" s="68">
        <v>29</v>
      </c>
      <c r="B676" t="s">
        <v>52</v>
      </c>
      <c r="C676" t="str">
        <f t="shared" si="10"/>
        <v>T6 utility-29</v>
      </c>
      <c r="D676" s="69">
        <v>160688</v>
      </c>
    </row>
    <row r="677" spans="1:4" x14ac:dyDescent="0.25">
      <c r="A677" s="68">
        <v>30</v>
      </c>
      <c r="B677" t="s">
        <v>52</v>
      </c>
      <c r="C677" t="str">
        <f t="shared" si="10"/>
        <v>T6 utility-30</v>
      </c>
      <c r="D677" s="69">
        <v>164162</v>
      </c>
    </row>
    <row r="678" spans="1:4" x14ac:dyDescent="0.25">
      <c r="A678" s="68">
        <v>31</v>
      </c>
      <c r="B678" t="s">
        <v>52</v>
      </c>
      <c r="C678" t="str">
        <f t="shared" si="10"/>
        <v>T6 utility-31</v>
      </c>
      <c r="D678" s="69">
        <v>167515</v>
      </c>
    </row>
    <row r="679" spans="1:4" x14ac:dyDescent="0.25">
      <c r="A679" s="68">
        <v>32</v>
      </c>
      <c r="B679" t="s">
        <v>52</v>
      </c>
      <c r="C679" t="str">
        <f t="shared" si="10"/>
        <v>T6 utility-32</v>
      </c>
      <c r="D679" s="69">
        <v>170746</v>
      </c>
    </row>
    <row r="680" spans="1:4" x14ac:dyDescent="0.25">
      <c r="A680" s="68">
        <v>33</v>
      </c>
      <c r="B680" t="s">
        <v>52</v>
      </c>
      <c r="C680" t="str">
        <f t="shared" si="10"/>
        <v>T6 utility-33</v>
      </c>
      <c r="D680" s="69">
        <v>173856</v>
      </c>
    </row>
    <row r="681" spans="1:4" x14ac:dyDescent="0.25">
      <c r="A681" s="68">
        <v>34</v>
      </c>
      <c r="B681" t="s">
        <v>52</v>
      </c>
      <c r="C681" t="str">
        <f t="shared" si="10"/>
        <v>T6 utility-34</v>
      </c>
      <c r="D681" s="69">
        <v>176844</v>
      </c>
    </row>
    <row r="682" spans="1:4" x14ac:dyDescent="0.25">
      <c r="A682" s="68">
        <v>35</v>
      </c>
      <c r="B682" t="s">
        <v>52</v>
      </c>
      <c r="C682" t="str">
        <f t="shared" si="10"/>
        <v>T6 utility-35</v>
      </c>
      <c r="D682" s="69">
        <v>179711</v>
      </c>
    </row>
    <row r="683" spans="1:4" x14ac:dyDescent="0.25">
      <c r="A683" s="68">
        <v>36</v>
      </c>
      <c r="B683" t="s">
        <v>52</v>
      </c>
      <c r="C683" t="str">
        <f t="shared" si="10"/>
        <v>T6 utility-36</v>
      </c>
      <c r="D683" s="69">
        <v>182456</v>
      </c>
    </row>
    <row r="684" spans="1:4" x14ac:dyDescent="0.25">
      <c r="A684" s="68">
        <v>37</v>
      </c>
      <c r="B684" t="s">
        <v>52</v>
      </c>
      <c r="C684" t="str">
        <f t="shared" si="10"/>
        <v>T6 utility-37</v>
      </c>
      <c r="D684" s="69">
        <v>185079</v>
      </c>
    </row>
    <row r="685" spans="1:4" x14ac:dyDescent="0.25">
      <c r="A685" s="68">
        <v>38</v>
      </c>
      <c r="B685" t="s">
        <v>52</v>
      </c>
      <c r="C685" t="str">
        <f t="shared" si="10"/>
        <v>T6 utility-38</v>
      </c>
      <c r="D685" s="69">
        <v>187702</v>
      </c>
    </row>
    <row r="686" spans="1:4" x14ac:dyDescent="0.25">
      <c r="A686" s="68">
        <v>39</v>
      </c>
      <c r="B686" t="s">
        <v>52</v>
      </c>
      <c r="C686" t="str">
        <f t="shared" si="10"/>
        <v>T6 utility-39</v>
      </c>
      <c r="D686" s="69">
        <v>190325</v>
      </c>
    </row>
    <row r="687" spans="1:4" x14ac:dyDescent="0.25">
      <c r="A687" s="68">
        <v>40</v>
      </c>
      <c r="B687" t="s">
        <v>52</v>
      </c>
      <c r="C687" t="str">
        <f t="shared" si="10"/>
        <v>T6 utility-40</v>
      </c>
      <c r="D687" s="69">
        <v>192948</v>
      </c>
    </row>
    <row r="688" spans="1:4" x14ac:dyDescent="0.25">
      <c r="A688" s="68">
        <v>41</v>
      </c>
      <c r="B688" t="s">
        <v>52</v>
      </c>
      <c r="C688" t="str">
        <f t="shared" si="10"/>
        <v>T6 utility-41</v>
      </c>
      <c r="D688" s="69">
        <v>195571</v>
      </c>
    </row>
    <row r="689" spans="1:4" x14ac:dyDescent="0.25">
      <c r="A689" s="68">
        <v>42</v>
      </c>
      <c r="B689" t="s">
        <v>52</v>
      </c>
      <c r="C689" t="str">
        <f t="shared" si="10"/>
        <v>T6 utility-42</v>
      </c>
      <c r="D689" s="69">
        <v>198194</v>
      </c>
    </row>
    <row r="690" spans="1:4" x14ac:dyDescent="0.25">
      <c r="A690" s="68">
        <v>43</v>
      </c>
      <c r="B690" t="s">
        <v>52</v>
      </c>
      <c r="C690" t="str">
        <f t="shared" si="10"/>
        <v>T6 utility-43</v>
      </c>
      <c r="D690" s="69">
        <v>200817</v>
      </c>
    </row>
    <row r="691" spans="1:4" x14ac:dyDescent="0.25">
      <c r="A691" s="68">
        <v>44</v>
      </c>
      <c r="B691" t="s">
        <v>52</v>
      </c>
      <c r="C691" t="str">
        <f t="shared" si="10"/>
        <v>T6 utility-44</v>
      </c>
      <c r="D691" s="69">
        <v>203440</v>
      </c>
    </row>
    <row r="692" spans="1:4" x14ac:dyDescent="0.25">
      <c r="A692" s="68">
        <v>-1</v>
      </c>
      <c r="B692" t="s">
        <v>22</v>
      </c>
      <c r="C692" t="str">
        <f t="shared" si="10"/>
        <v>T7 Ag--1</v>
      </c>
      <c r="D692" s="69">
        <v>0</v>
      </c>
    </row>
    <row r="693" spans="1:4" x14ac:dyDescent="0.25">
      <c r="A693" s="68">
        <v>0</v>
      </c>
      <c r="B693" t="s">
        <v>22</v>
      </c>
      <c r="C693" t="str">
        <f t="shared" si="10"/>
        <v>T7 Ag-0</v>
      </c>
      <c r="D693" s="69">
        <v>55000</v>
      </c>
    </row>
    <row r="694" spans="1:4" x14ac:dyDescent="0.25">
      <c r="A694" s="68">
        <v>1</v>
      </c>
      <c r="B694" t="s">
        <v>22</v>
      </c>
      <c r="C694" t="str">
        <f t="shared" si="10"/>
        <v>T7 Ag-1</v>
      </c>
      <c r="D694" s="69">
        <v>107732</v>
      </c>
    </row>
    <row r="695" spans="1:4" x14ac:dyDescent="0.25">
      <c r="A695" s="68">
        <v>2</v>
      </c>
      <c r="B695" t="s">
        <v>22</v>
      </c>
      <c r="C695" t="str">
        <f t="shared" si="10"/>
        <v>T7 Ag-2</v>
      </c>
      <c r="D695" s="69">
        <v>158536.01999999999</v>
      </c>
    </row>
    <row r="696" spans="1:4" x14ac:dyDescent="0.25">
      <c r="A696" s="68">
        <v>3</v>
      </c>
      <c r="B696" t="s">
        <v>22</v>
      </c>
      <c r="C696" t="str">
        <f t="shared" si="10"/>
        <v>T7 Ag-3</v>
      </c>
      <c r="D696" s="69">
        <v>207292.02</v>
      </c>
    </row>
    <row r="697" spans="1:4" x14ac:dyDescent="0.25">
      <c r="A697" s="68">
        <v>4</v>
      </c>
      <c r="B697" t="s">
        <v>22</v>
      </c>
      <c r="C697" t="str">
        <f t="shared" si="10"/>
        <v>T7 Ag-4</v>
      </c>
      <c r="D697" s="69">
        <v>253800.01</v>
      </c>
    </row>
    <row r="698" spans="1:4" x14ac:dyDescent="0.25">
      <c r="A698" s="68">
        <v>5</v>
      </c>
      <c r="B698" t="s">
        <v>22</v>
      </c>
      <c r="C698" t="str">
        <f t="shared" si="10"/>
        <v>T7 Ag-5</v>
      </c>
      <c r="D698" s="69">
        <v>298537.01</v>
      </c>
    </row>
    <row r="699" spans="1:4" x14ac:dyDescent="0.25">
      <c r="A699" s="68">
        <v>6</v>
      </c>
      <c r="B699" t="s">
        <v>22</v>
      </c>
      <c r="C699" t="str">
        <f t="shared" si="10"/>
        <v>T7 Ag-6</v>
      </c>
      <c r="D699" s="69">
        <v>341804.03</v>
      </c>
    </row>
    <row r="700" spans="1:4" x14ac:dyDescent="0.25">
      <c r="A700" s="68">
        <v>7</v>
      </c>
      <c r="B700" t="s">
        <v>22</v>
      </c>
      <c r="C700" t="str">
        <f t="shared" si="10"/>
        <v>T7 Ag-7</v>
      </c>
      <c r="D700" s="69">
        <v>382815.03</v>
      </c>
    </row>
    <row r="701" spans="1:4" x14ac:dyDescent="0.25">
      <c r="A701" s="68">
        <v>8</v>
      </c>
      <c r="B701" t="s">
        <v>22</v>
      </c>
      <c r="C701" t="str">
        <f t="shared" si="10"/>
        <v>T7 Ag-8</v>
      </c>
      <c r="D701" s="69">
        <v>421256.03</v>
      </c>
    </row>
    <row r="702" spans="1:4" x14ac:dyDescent="0.25">
      <c r="A702" s="68">
        <v>9</v>
      </c>
      <c r="B702" t="s">
        <v>22</v>
      </c>
      <c r="C702" t="str">
        <f t="shared" si="10"/>
        <v>T7 Ag-9</v>
      </c>
      <c r="D702" s="69">
        <v>455628.03</v>
      </c>
    </row>
    <row r="703" spans="1:4" x14ac:dyDescent="0.25">
      <c r="A703" s="68">
        <v>10</v>
      </c>
      <c r="B703" t="s">
        <v>22</v>
      </c>
      <c r="C703" t="str">
        <f t="shared" si="10"/>
        <v>T7 Ag-10</v>
      </c>
      <c r="D703" s="69">
        <v>488337.03</v>
      </c>
    </row>
    <row r="704" spans="1:4" x14ac:dyDescent="0.25">
      <c r="A704" s="68">
        <v>11</v>
      </c>
      <c r="B704" t="s">
        <v>22</v>
      </c>
      <c r="C704" t="str">
        <f t="shared" si="10"/>
        <v>T7 Ag-11</v>
      </c>
      <c r="D704" s="69">
        <v>518809.01</v>
      </c>
    </row>
    <row r="705" spans="1:4" x14ac:dyDescent="0.25">
      <c r="A705" s="68">
        <v>12</v>
      </c>
      <c r="B705" t="s">
        <v>22</v>
      </c>
      <c r="C705" t="str">
        <f t="shared" si="10"/>
        <v>T7 Ag-12</v>
      </c>
      <c r="D705" s="69">
        <v>547313.02</v>
      </c>
    </row>
    <row r="706" spans="1:4" x14ac:dyDescent="0.25">
      <c r="A706" s="68">
        <v>13</v>
      </c>
      <c r="B706" t="s">
        <v>22</v>
      </c>
      <c r="C706" t="str">
        <f t="shared" si="10"/>
        <v>T7 Ag-13</v>
      </c>
      <c r="D706" s="69">
        <v>573993.04</v>
      </c>
    </row>
    <row r="707" spans="1:4" x14ac:dyDescent="0.25">
      <c r="A707" s="68">
        <v>14</v>
      </c>
      <c r="B707" t="s">
        <v>22</v>
      </c>
      <c r="C707" t="str">
        <f t="shared" ref="C707:C770" si="11">CONCATENATE(B707,"-",A707)</f>
        <v>T7 Ag-14</v>
      </c>
      <c r="D707" s="69">
        <v>599066.04</v>
      </c>
    </row>
    <row r="708" spans="1:4" x14ac:dyDescent="0.25">
      <c r="A708" s="68">
        <v>15</v>
      </c>
      <c r="B708" t="s">
        <v>22</v>
      </c>
      <c r="C708" t="str">
        <f t="shared" si="11"/>
        <v>T7 Ag-15</v>
      </c>
      <c r="D708" s="69">
        <v>621264.04</v>
      </c>
    </row>
    <row r="709" spans="1:4" x14ac:dyDescent="0.25">
      <c r="A709" s="68">
        <v>16</v>
      </c>
      <c r="B709" t="s">
        <v>22</v>
      </c>
      <c r="C709" t="str">
        <f t="shared" si="11"/>
        <v>T7 Ag-16</v>
      </c>
      <c r="D709" s="69">
        <v>639233.04</v>
      </c>
    </row>
    <row r="710" spans="1:4" x14ac:dyDescent="0.25">
      <c r="A710" s="68">
        <v>17</v>
      </c>
      <c r="B710" t="s">
        <v>22</v>
      </c>
      <c r="C710" t="str">
        <f t="shared" si="11"/>
        <v>T7 Ag-17</v>
      </c>
      <c r="D710" s="69">
        <v>654887.04</v>
      </c>
    </row>
    <row r="711" spans="1:4" x14ac:dyDescent="0.25">
      <c r="A711" s="68">
        <v>18</v>
      </c>
      <c r="B711" t="s">
        <v>22</v>
      </c>
      <c r="C711" t="str">
        <f t="shared" si="11"/>
        <v>T7 Ag-18</v>
      </c>
      <c r="D711" s="69">
        <v>668227.04</v>
      </c>
    </row>
    <row r="712" spans="1:4" x14ac:dyDescent="0.25">
      <c r="A712" s="68">
        <v>19</v>
      </c>
      <c r="B712" t="s">
        <v>22</v>
      </c>
      <c r="C712" t="str">
        <f t="shared" si="11"/>
        <v>T7 Ag-19</v>
      </c>
      <c r="D712" s="69">
        <v>680727.05</v>
      </c>
    </row>
    <row r="713" spans="1:4" x14ac:dyDescent="0.25">
      <c r="A713" s="68">
        <v>20</v>
      </c>
      <c r="B713" t="s">
        <v>22</v>
      </c>
      <c r="C713" t="str">
        <f t="shared" si="11"/>
        <v>T7 Ag-20</v>
      </c>
      <c r="D713" s="69">
        <v>690727.04599999997</v>
      </c>
    </row>
    <row r="714" spans="1:4" x14ac:dyDescent="0.25">
      <c r="A714" s="68">
        <v>21</v>
      </c>
      <c r="B714" t="s">
        <v>22</v>
      </c>
      <c r="C714" t="str">
        <f t="shared" si="11"/>
        <v>T7 Ag-21</v>
      </c>
      <c r="D714" s="69">
        <v>700727.04</v>
      </c>
    </row>
    <row r="715" spans="1:4" x14ac:dyDescent="0.25">
      <c r="A715" s="68">
        <v>22</v>
      </c>
      <c r="B715" t="s">
        <v>22</v>
      </c>
      <c r="C715" t="str">
        <f t="shared" si="11"/>
        <v>T7 Ag-22</v>
      </c>
      <c r="D715" s="69">
        <v>710727.03799999994</v>
      </c>
    </row>
    <row r="716" spans="1:4" x14ac:dyDescent="0.25">
      <c r="A716" s="68">
        <v>23</v>
      </c>
      <c r="B716" t="s">
        <v>22</v>
      </c>
      <c r="C716" t="str">
        <f t="shared" si="11"/>
        <v>T7 Ag-23</v>
      </c>
      <c r="D716" s="69">
        <v>720727.03399999999</v>
      </c>
    </row>
    <row r="717" spans="1:4" x14ac:dyDescent="0.25">
      <c r="A717" s="68">
        <v>24</v>
      </c>
      <c r="B717" t="s">
        <v>22</v>
      </c>
      <c r="C717" t="str">
        <f t="shared" si="11"/>
        <v>T7 Ag-24</v>
      </c>
      <c r="D717" s="69">
        <v>730727.03399999999</v>
      </c>
    </row>
    <row r="718" spans="1:4" x14ac:dyDescent="0.25">
      <c r="A718" s="68">
        <v>25</v>
      </c>
      <c r="B718" t="s">
        <v>22</v>
      </c>
      <c r="C718" t="str">
        <f t="shared" si="11"/>
        <v>T7 Ag-25</v>
      </c>
      <c r="D718" s="69">
        <v>740533.03799999994</v>
      </c>
    </row>
    <row r="719" spans="1:4" x14ac:dyDescent="0.25">
      <c r="A719" s="68">
        <v>26</v>
      </c>
      <c r="B719" t="s">
        <v>22</v>
      </c>
      <c r="C719" t="str">
        <f t="shared" si="11"/>
        <v>T7 Ag-26</v>
      </c>
      <c r="D719" s="69">
        <v>750144.03599999996</v>
      </c>
    </row>
    <row r="720" spans="1:4" x14ac:dyDescent="0.25">
      <c r="A720" s="68">
        <v>27</v>
      </c>
      <c r="B720" t="s">
        <v>22</v>
      </c>
      <c r="C720" t="str">
        <f t="shared" si="11"/>
        <v>T7 Ag-27</v>
      </c>
      <c r="D720" s="69">
        <v>759561.03200000001</v>
      </c>
    </row>
    <row r="721" spans="1:4" x14ac:dyDescent="0.25">
      <c r="A721" s="68">
        <v>28</v>
      </c>
      <c r="B721" t="s">
        <v>22</v>
      </c>
      <c r="C721" t="str">
        <f t="shared" si="11"/>
        <v>T7 Ag-28</v>
      </c>
      <c r="D721" s="69">
        <v>768783.03300000005</v>
      </c>
    </row>
    <row r="722" spans="1:4" x14ac:dyDescent="0.25">
      <c r="A722" s="68">
        <v>29</v>
      </c>
      <c r="B722" t="s">
        <v>22</v>
      </c>
      <c r="C722" t="str">
        <f t="shared" si="11"/>
        <v>T7 Ag-29</v>
      </c>
      <c r="D722" s="69">
        <v>777811.02800000005</v>
      </c>
    </row>
    <row r="723" spans="1:4" x14ac:dyDescent="0.25">
      <c r="A723" s="68">
        <v>30</v>
      </c>
      <c r="B723" t="s">
        <v>22</v>
      </c>
      <c r="C723" t="str">
        <f t="shared" si="11"/>
        <v>T7 Ag-30</v>
      </c>
      <c r="D723" s="69">
        <v>786644.03099999996</v>
      </c>
    </row>
    <row r="724" spans="1:4" x14ac:dyDescent="0.25">
      <c r="A724" s="68">
        <v>31</v>
      </c>
      <c r="B724" t="s">
        <v>22</v>
      </c>
      <c r="C724" t="str">
        <f t="shared" si="11"/>
        <v>T7 Ag-31</v>
      </c>
      <c r="D724" s="69">
        <v>795283.02899999998</v>
      </c>
    </row>
    <row r="725" spans="1:4" x14ac:dyDescent="0.25">
      <c r="A725" s="68">
        <v>32</v>
      </c>
      <c r="B725" t="s">
        <v>22</v>
      </c>
      <c r="C725" t="str">
        <f t="shared" si="11"/>
        <v>T7 Ag-32</v>
      </c>
      <c r="D725" s="69">
        <v>800000</v>
      </c>
    </row>
    <row r="726" spans="1:4" x14ac:dyDescent="0.25">
      <c r="A726" s="68">
        <v>33</v>
      </c>
      <c r="B726" t="s">
        <v>22</v>
      </c>
      <c r="C726" t="str">
        <f t="shared" si="11"/>
        <v>T7 Ag-33</v>
      </c>
      <c r="D726" s="69">
        <v>800000</v>
      </c>
    </row>
    <row r="727" spans="1:4" x14ac:dyDescent="0.25">
      <c r="A727" s="68">
        <v>34</v>
      </c>
      <c r="B727" t="s">
        <v>22</v>
      </c>
      <c r="C727" t="str">
        <f t="shared" si="11"/>
        <v>T7 Ag-34</v>
      </c>
      <c r="D727" s="69">
        <v>800000</v>
      </c>
    </row>
    <row r="728" spans="1:4" x14ac:dyDescent="0.25">
      <c r="A728" s="68">
        <v>35</v>
      </c>
      <c r="B728" t="s">
        <v>22</v>
      </c>
      <c r="C728" t="str">
        <f t="shared" si="11"/>
        <v>T7 Ag-35</v>
      </c>
      <c r="D728" s="69">
        <v>800000</v>
      </c>
    </row>
    <row r="729" spans="1:4" x14ac:dyDescent="0.25">
      <c r="A729" s="68">
        <v>36</v>
      </c>
      <c r="B729" t="s">
        <v>22</v>
      </c>
      <c r="C729" t="str">
        <f t="shared" si="11"/>
        <v>T7 Ag-36</v>
      </c>
      <c r="D729" s="69">
        <v>800000</v>
      </c>
    </row>
    <row r="730" spans="1:4" x14ac:dyDescent="0.25">
      <c r="A730" s="68">
        <v>37</v>
      </c>
      <c r="B730" t="s">
        <v>22</v>
      </c>
      <c r="C730" t="str">
        <f t="shared" si="11"/>
        <v>T7 Ag-37</v>
      </c>
      <c r="D730" s="69">
        <v>800000</v>
      </c>
    </row>
    <row r="731" spans="1:4" x14ac:dyDescent="0.25">
      <c r="A731" s="68">
        <v>38</v>
      </c>
      <c r="B731" t="s">
        <v>22</v>
      </c>
      <c r="C731" t="str">
        <f t="shared" si="11"/>
        <v>T7 Ag-38</v>
      </c>
      <c r="D731" s="69">
        <v>800000</v>
      </c>
    </row>
    <row r="732" spans="1:4" x14ac:dyDescent="0.25">
      <c r="A732" s="68">
        <v>39</v>
      </c>
      <c r="B732" t="s">
        <v>22</v>
      </c>
      <c r="C732" t="str">
        <f t="shared" si="11"/>
        <v>T7 Ag-39</v>
      </c>
      <c r="D732" s="69">
        <v>800000</v>
      </c>
    </row>
    <row r="733" spans="1:4" x14ac:dyDescent="0.25">
      <c r="A733" s="68">
        <v>40</v>
      </c>
      <c r="B733" t="s">
        <v>22</v>
      </c>
      <c r="C733" t="str">
        <f t="shared" si="11"/>
        <v>T7 Ag-40</v>
      </c>
      <c r="D733" s="69">
        <v>800000</v>
      </c>
    </row>
    <row r="734" spans="1:4" x14ac:dyDescent="0.25">
      <c r="A734" s="68">
        <v>41</v>
      </c>
      <c r="B734" t="s">
        <v>22</v>
      </c>
      <c r="C734" t="str">
        <f t="shared" si="11"/>
        <v>T7 Ag-41</v>
      </c>
      <c r="D734" s="69">
        <v>800000</v>
      </c>
    </row>
    <row r="735" spans="1:4" x14ac:dyDescent="0.25">
      <c r="A735" s="68">
        <v>42</v>
      </c>
      <c r="B735" t="s">
        <v>22</v>
      </c>
      <c r="C735" t="str">
        <f t="shared" si="11"/>
        <v>T7 Ag-42</v>
      </c>
      <c r="D735" s="69">
        <v>800000</v>
      </c>
    </row>
    <row r="736" spans="1:4" x14ac:dyDescent="0.25">
      <c r="A736" s="68">
        <v>43</v>
      </c>
      <c r="B736" t="s">
        <v>22</v>
      </c>
      <c r="C736" t="str">
        <f t="shared" si="11"/>
        <v>T7 Ag-43</v>
      </c>
      <c r="D736" s="69">
        <v>800000</v>
      </c>
    </row>
    <row r="737" spans="1:4" x14ac:dyDescent="0.25">
      <c r="A737" s="68">
        <v>44</v>
      </c>
      <c r="B737" t="s">
        <v>22</v>
      </c>
      <c r="C737" t="str">
        <f t="shared" si="11"/>
        <v>T7 Ag-44</v>
      </c>
      <c r="D737" s="69">
        <v>800000</v>
      </c>
    </row>
    <row r="738" spans="1:4" x14ac:dyDescent="0.25">
      <c r="A738" s="68">
        <v>-1</v>
      </c>
      <c r="B738" t="s">
        <v>23</v>
      </c>
      <c r="C738" t="str">
        <f t="shared" si="11"/>
        <v>T7 CAIRP--1</v>
      </c>
      <c r="D738" s="69">
        <v>0</v>
      </c>
    </row>
    <row r="739" spans="1:4" x14ac:dyDescent="0.25">
      <c r="A739" s="68">
        <v>0</v>
      </c>
      <c r="B739" t="s">
        <v>23</v>
      </c>
      <c r="C739" t="str">
        <f t="shared" si="11"/>
        <v>T7 CAIRP-0</v>
      </c>
      <c r="D739" s="69">
        <v>105233.9</v>
      </c>
    </row>
    <row r="740" spans="1:4" x14ac:dyDescent="0.25">
      <c r="A740" s="68">
        <v>1</v>
      </c>
      <c r="B740" t="s">
        <v>23</v>
      </c>
      <c r="C740" t="str">
        <f t="shared" si="11"/>
        <v>T7 CAIRP-1</v>
      </c>
      <c r="D740" s="69">
        <v>210374.9</v>
      </c>
    </row>
    <row r="741" spans="1:4" x14ac:dyDescent="0.25">
      <c r="A741" s="68">
        <v>2</v>
      </c>
      <c r="B741" t="s">
        <v>23</v>
      </c>
      <c r="C741" t="str">
        <f t="shared" si="11"/>
        <v>T7 CAIRP-2</v>
      </c>
      <c r="D741" s="69">
        <v>312602.90000000002</v>
      </c>
    </row>
    <row r="742" spans="1:4" x14ac:dyDescent="0.25">
      <c r="A742" s="68">
        <v>3</v>
      </c>
      <c r="B742" t="s">
        <v>23</v>
      </c>
      <c r="C742" t="str">
        <f t="shared" si="11"/>
        <v>T7 CAIRP-3</v>
      </c>
      <c r="D742" s="69">
        <v>409894.85</v>
      </c>
    </row>
    <row r="743" spans="1:4" x14ac:dyDescent="0.25">
      <c r="A743" s="68">
        <v>4</v>
      </c>
      <c r="B743" t="s">
        <v>23</v>
      </c>
      <c r="C743" t="str">
        <f t="shared" si="11"/>
        <v>T7 CAIRP-4</v>
      </c>
      <c r="D743" s="69">
        <v>500922.86</v>
      </c>
    </row>
    <row r="744" spans="1:4" x14ac:dyDescent="0.25">
      <c r="A744" s="68">
        <v>5</v>
      </c>
      <c r="B744" t="s">
        <v>23</v>
      </c>
      <c r="C744" t="str">
        <f t="shared" si="11"/>
        <v>T7 CAIRP-5</v>
      </c>
      <c r="D744" s="69">
        <v>584952.91</v>
      </c>
    </row>
    <row r="745" spans="1:4" x14ac:dyDescent="0.25">
      <c r="A745" s="68">
        <v>6</v>
      </c>
      <c r="B745" t="s">
        <v>23</v>
      </c>
      <c r="C745" t="str">
        <f t="shared" si="11"/>
        <v>T7 CAIRP-6</v>
      </c>
      <c r="D745" s="69">
        <v>661743.91</v>
      </c>
    </row>
    <row r="746" spans="1:4" x14ac:dyDescent="0.25">
      <c r="A746" s="68">
        <v>7</v>
      </c>
      <c r="B746" t="s">
        <v>23</v>
      </c>
      <c r="C746" t="str">
        <f t="shared" si="11"/>
        <v>T7 CAIRP-7</v>
      </c>
      <c r="D746" s="69">
        <v>731450.95</v>
      </c>
    </row>
    <row r="747" spans="1:4" x14ac:dyDescent="0.25">
      <c r="A747" s="68">
        <v>8</v>
      </c>
      <c r="B747" t="s">
        <v>23</v>
      </c>
      <c r="C747" t="str">
        <f t="shared" si="11"/>
        <v>T7 CAIRP-8</v>
      </c>
      <c r="D747" s="69">
        <v>794519.93</v>
      </c>
    </row>
    <row r="748" spans="1:4" x14ac:dyDescent="0.25">
      <c r="A748" s="68">
        <v>9</v>
      </c>
      <c r="B748" t="s">
        <v>23</v>
      </c>
      <c r="C748" t="str">
        <f t="shared" si="11"/>
        <v>T7 CAIRP-9</v>
      </c>
      <c r="D748" s="69">
        <v>800000</v>
      </c>
    </row>
    <row r="749" spans="1:4" x14ac:dyDescent="0.25">
      <c r="A749" s="68">
        <v>10</v>
      </c>
      <c r="B749" t="s">
        <v>23</v>
      </c>
      <c r="C749" t="str">
        <f t="shared" si="11"/>
        <v>T7 CAIRP-10</v>
      </c>
      <c r="D749" s="69">
        <v>800000</v>
      </c>
    </row>
    <row r="750" spans="1:4" x14ac:dyDescent="0.25">
      <c r="A750" s="68">
        <v>11</v>
      </c>
      <c r="B750" t="s">
        <v>23</v>
      </c>
      <c r="C750" t="str">
        <f t="shared" si="11"/>
        <v>T7 CAIRP-11</v>
      </c>
      <c r="D750" s="69">
        <v>800000</v>
      </c>
    </row>
    <row r="751" spans="1:4" x14ac:dyDescent="0.25">
      <c r="A751" s="68">
        <v>12</v>
      </c>
      <c r="B751" t="s">
        <v>23</v>
      </c>
      <c r="C751" t="str">
        <f t="shared" si="11"/>
        <v>T7 CAIRP-12</v>
      </c>
      <c r="D751" s="69">
        <v>800000</v>
      </c>
    </row>
    <row r="752" spans="1:4" x14ac:dyDescent="0.25">
      <c r="A752" s="68">
        <v>13</v>
      </c>
      <c r="B752" t="s">
        <v>23</v>
      </c>
      <c r="C752" t="str">
        <f t="shared" si="11"/>
        <v>T7 CAIRP-13</v>
      </c>
      <c r="D752" s="69">
        <v>800000</v>
      </c>
    </row>
    <row r="753" spans="1:4" x14ac:dyDescent="0.25">
      <c r="A753" s="68">
        <v>14</v>
      </c>
      <c r="B753" t="s">
        <v>23</v>
      </c>
      <c r="C753" t="str">
        <f t="shared" si="11"/>
        <v>T7 CAIRP-14</v>
      </c>
      <c r="D753" s="69">
        <v>800000</v>
      </c>
    </row>
    <row r="754" spans="1:4" x14ac:dyDescent="0.25">
      <c r="A754" s="68">
        <v>15</v>
      </c>
      <c r="B754" t="s">
        <v>23</v>
      </c>
      <c r="C754" t="str">
        <f t="shared" si="11"/>
        <v>T7 CAIRP-15</v>
      </c>
      <c r="D754" s="69">
        <v>800000</v>
      </c>
    </row>
    <row r="755" spans="1:4" x14ac:dyDescent="0.25">
      <c r="A755" s="68">
        <v>16</v>
      </c>
      <c r="B755" t="s">
        <v>23</v>
      </c>
      <c r="C755" t="str">
        <f t="shared" si="11"/>
        <v>T7 CAIRP-16</v>
      </c>
      <c r="D755" s="69">
        <v>800000</v>
      </c>
    </row>
    <row r="756" spans="1:4" x14ac:dyDescent="0.25">
      <c r="A756" s="68">
        <v>17</v>
      </c>
      <c r="B756" t="s">
        <v>23</v>
      </c>
      <c r="C756" t="str">
        <f t="shared" si="11"/>
        <v>T7 CAIRP-17</v>
      </c>
      <c r="D756" s="69">
        <v>800000</v>
      </c>
    </row>
    <row r="757" spans="1:4" x14ac:dyDescent="0.25">
      <c r="A757" s="68">
        <v>18</v>
      </c>
      <c r="B757" t="s">
        <v>23</v>
      </c>
      <c r="C757" t="str">
        <f t="shared" si="11"/>
        <v>T7 CAIRP-18</v>
      </c>
      <c r="D757" s="69">
        <v>800000</v>
      </c>
    </row>
    <row r="758" spans="1:4" x14ac:dyDescent="0.25">
      <c r="A758" s="68">
        <v>19</v>
      </c>
      <c r="B758" t="s">
        <v>23</v>
      </c>
      <c r="C758" t="str">
        <f t="shared" si="11"/>
        <v>T7 CAIRP-19</v>
      </c>
      <c r="D758" s="69">
        <v>800000</v>
      </c>
    </row>
    <row r="759" spans="1:4" x14ac:dyDescent="0.25">
      <c r="A759" s="68">
        <v>20</v>
      </c>
      <c r="B759" t="s">
        <v>23</v>
      </c>
      <c r="C759" t="str">
        <f t="shared" si="11"/>
        <v>T7 CAIRP-20</v>
      </c>
      <c r="D759" s="69">
        <v>800000</v>
      </c>
    </row>
    <row r="760" spans="1:4" x14ac:dyDescent="0.25">
      <c r="A760" s="68">
        <v>21</v>
      </c>
      <c r="B760" t="s">
        <v>23</v>
      </c>
      <c r="C760" t="str">
        <f t="shared" si="11"/>
        <v>T7 CAIRP-21</v>
      </c>
      <c r="D760" s="69">
        <v>800000</v>
      </c>
    </row>
    <row r="761" spans="1:4" x14ac:dyDescent="0.25">
      <c r="A761" s="68">
        <v>22</v>
      </c>
      <c r="B761" t="s">
        <v>23</v>
      </c>
      <c r="C761" t="str">
        <f t="shared" si="11"/>
        <v>T7 CAIRP-22</v>
      </c>
      <c r="D761" s="69">
        <v>800000</v>
      </c>
    </row>
    <row r="762" spans="1:4" x14ac:dyDescent="0.25">
      <c r="A762" s="68">
        <v>23</v>
      </c>
      <c r="B762" t="s">
        <v>23</v>
      </c>
      <c r="C762" t="str">
        <f t="shared" si="11"/>
        <v>T7 CAIRP-23</v>
      </c>
      <c r="D762" s="69">
        <v>800000</v>
      </c>
    </row>
    <row r="763" spans="1:4" x14ac:dyDescent="0.25">
      <c r="A763" s="68">
        <v>24</v>
      </c>
      <c r="B763" t="s">
        <v>23</v>
      </c>
      <c r="C763" t="str">
        <f t="shared" si="11"/>
        <v>T7 CAIRP-24</v>
      </c>
      <c r="D763" s="69">
        <v>800000</v>
      </c>
    </row>
    <row r="764" spans="1:4" x14ac:dyDescent="0.25">
      <c r="A764" s="68">
        <v>25</v>
      </c>
      <c r="B764" t="s">
        <v>23</v>
      </c>
      <c r="C764" t="str">
        <f t="shared" si="11"/>
        <v>T7 CAIRP-25</v>
      </c>
      <c r="D764" s="69">
        <v>800000</v>
      </c>
    </row>
    <row r="765" spans="1:4" x14ac:dyDescent="0.25">
      <c r="A765" s="68">
        <v>26</v>
      </c>
      <c r="B765" t="s">
        <v>23</v>
      </c>
      <c r="C765" t="str">
        <f t="shared" si="11"/>
        <v>T7 CAIRP-26</v>
      </c>
      <c r="D765" s="69">
        <v>800000</v>
      </c>
    </row>
    <row r="766" spans="1:4" x14ac:dyDescent="0.25">
      <c r="A766" s="68">
        <v>27</v>
      </c>
      <c r="B766" t="s">
        <v>23</v>
      </c>
      <c r="C766" t="str">
        <f t="shared" si="11"/>
        <v>T7 CAIRP-27</v>
      </c>
      <c r="D766" s="69">
        <v>800000</v>
      </c>
    </row>
    <row r="767" spans="1:4" x14ac:dyDescent="0.25">
      <c r="A767" s="68">
        <v>28</v>
      </c>
      <c r="B767" t="s">
        <v>23</v>
      </c>
      <c r="C767" t="str">
        <f t="shared" si="11"/>
        <v>T7 CAIRP-28</v>
      </c>
      <c r="D767" s="69">
        <v>800000</v>
      </c>
    </row>
    <row r="768" spans="1:4" x14ac:dyDescent="0.25">
      <c r="A768" s="68">
        <v>29</v>
      </c>
      <c r="B768" t="s">
        <v>23</v>
      </c>
      <c r="C768" t="str">
        <f t="shared" si="11"/>
        <v>T7 CAIRP-29</v>
      </c>
      <c r="D768" s="69">
        <v>800000</v>
      </c>
    </row>
    <row r="769" spans="1:4" x14ac:dyDescent="0.25">
      <c r="A769" s="68">
        <v>30</v>
      </c>
      <c r="B769" t="s">
        <v>23</v>
      </c>
      <c r="C769" t="str">
        <f t="shared" si="11"/>
        <v>T7 CAIRP-30</v>
      </c>
      <c r="D769" s="69">
        <v>800000</v>
      </c>
    </row>
    <row r="770" spans="1:4" x14ac:dyDescent="0.25">
      <c r="A770" s="68">
        <v>31</v>
      </c>
      <c r="B770" t="s">
        <v>23</v>
      </c>
      <c r="C770" t="str">
        <f t="shared" si="11"/>
        <v>T7 CAIRP-31</v>
      </c>
      <c r="D770" s="69">
        <v>800000</v>
      </c>
    </row>
    <row r="771" spans="1:4" x14ac:dyDescent="0.25">
      <c r="A771" s="68">
        <v>32</v>
      </c>
      <c r="B771" t="s">
        <v>23</v>
      </c>
      <c r="C771" t="str">
        <f t="shared" ref="C771:C834" si="12">CONCATENATE(B771,"-",A771)</f>
        <v>T7 CAIRP-32</v>
      </c>
      <c r="D771" s="69">
        <v>800000</v>
      </c>
    </row>
    <row r="772" spans="1:4" x14ac:dyDescent="0.25">
      <c r="A772" s="68">
        <v>33</v>
      </c>
      <c r="B772" t="s">
        <v>23</v>
      </c>
      <c r="C772" t="str">
        <f t="shared" si="12"/>
        <v>T7 CAIRP-33</v>
      </c>
      <c r="D772" s="69">
        <v>800000</v>
      </c>
    </row>
    <row r="773" spans="1:4" x14ac:dyDescent="0.25">
      <c r="A773" s="68">
        <v>34</v>
      </c>
      <c r="B773" t="s">
        <v>23</v>
      </c>
      <c r="C773" t="str">
        <f t="shared" si="12"/>
        <v>T7 CAIRP-34</v>
      </c>
      <c r="D773" s="69">
        <v>800000</v>
      </c>
    </row>
    <row r="774" spans="1:4" x14ac:dyDescent="0.25">
      <c r="A774" s="68">
        <v>35</v>
      </c>
      <c r="B774" t="s">
        <v>23</v>
      </c>
      <c r="C774" t="str">
        <f t="shared" si="12"/>
        <v>T7 CAIRP-35</v>
      </c>
      <c r="D774" s="69">
        <v>800000</v>
      </c>
    </row>
    <row r="775" spans="1:4" x14ac:dyDescent="0.25">
      <c r="A775" s="68">
        <v>36</v>
      </c>
      <c r="B775" t="s">
        <v>23</v>
      </c>
      <c r="C775" t="str">
        <f t="shared" si="12"/>
        <v>T7 CAIRP-36</v>
      </c>
      <c r="D775" s="69">
        <v>800000</v>
      </c>
    </row>
    <row r="776" spans="1:4" x14ac:dyDescent="0.25">
      <c r="A776" s="68">
        <v>37</v>
      </c>
      <c r="B776" t="s">
        <v>23</v>
      </c>
      <c r="C776" t="str">
        <f t="shared" si="12"/>
        <v>T7 CAIRP-37</v>
      </c>
      <c r="D776" s="69">
        <v>800000</v>
      </c>
    </row>
    <row r="777" spans="1:4" x14ac:dyDescent="0.25">
      <c r="A777" s="68">
        <v>38</v>
      </c>
      <c r="B777" t="s">
        <v>23</v>
      </c>
      <c r="C777" t="str">
        <f t="shared" si="12"/>
        <v>T7 CAIRP-38</v>
      </c>
      <c r="D777" s="69">
        <v>800000</v>
      </c>
    </row>
    <row r="778" spans="1:4" x14ac:dyDescent="0.25">
      <c r="A778" s="68">
        <v>39</v>
      </c>
      <c r="B778" t="s">
        <v>23</v>
      </c>
      <c r="C778" t="str">
        <f t="shared" si="12"/>
        <v>T7 CAIRP-39</v>
      </c>
      <c r="D778" s="69">
        <v>800000</v>
      </c>
    </row>
    <row r="779" spans="1:4" x14ac:dyDescent="0.25">
      <c r="A779" s="68">
        <v>40</v>
      </c>
      <c r="B779" t="s">
        <v>23</v>
      </c>
      <c r="C779" t="str">
        <f t="shared" si="12"/>
        <v>T7 CAIRP-40</v>
      </c>
      <c r="D779" s="69">
        <v>800000</v>
      </c>
    </row>
    <row r="780" spans="1:4" x14ac:dyDescent="0.25">
      <c r="A780" s="68">
        <v>41</v>
      </c>
      <c r="B780" t="s">
        <v>23</v>
      </c>
      <c r="C780" t="str">
        <f t="shared" si="12"/>
        <v>T7 CAIRP-41</v>
      </c>
      <c r="D780" s="69">
        <v>800000</v>
      </c>
    </row>
    <row r="781" spans="1:4" x14ac:dyDescent="0.25">
      <c r="A781" s="68">
        <v>42</v>
      </c>
      <c r="B781" t="s">
        <v>23</v>
      </c>
      <c r="C781" t="str">
        <f t="shared" si="12"/>
        <v>T7 CAIRP-42</v>
      </c>
      <c r="D781" s="69">
        <v>800000</v>
      </c>
    </row>
    <row r="782" spans="1:4" x14ac:dyDescent="0.25">
      <c r="A782" s="68">
        <v>43</v>
      </c>
      <c r="B782" t="s">
        <v>23</v>
      </c>
      <c r="C782" t="str">
        <f t="shared" si="12"/>
        <v>T7 CAIRP-43</v>
      </c>
      <c r="D782" s="69">
        <v>800000</v>
      </c>
    </row>
    <row r="783" spans="1:4" x14ac:dyDescent="0.25">
      <c r="A783" s="68">
        <v>44</v>
      </c>
      <c r="B783" t="s">
        <v>23</v>
      </c>
      <c r="C783" t="str">
        <f t="shared" si="12"/>
        <v>T7 CAIRP-44</v>
      </c>
      <c r="D783" s="69">
        <v>800000</v>
      </c>
    </row>
    <row r="784" spans="1:4" x14ac:dyDescent="0.25">
      <c r="A784" s="68">
        <v>-1</v>
      </c>
      <c r="B784" t="s">
        <v>53</v>
      </c>
      <c r="C784" t="str">
        <f t="shared" si="12"/>
        <v>T7 CAIRP construction--1</v>
      </c>
      <c r="D784" s="69">
        <v>0</v>
      </c>
    </row>
    <row r="785" spans="1:4" x14ac:dyDescent="0.25">
      <c r="A785" s="68">
        <v>0</v>
      </c>
      <c r="B785" t="s">
        <v>53</v>
      </c>
      <c r="C785" t="str">
        <f t="shared" si="12"/>
        <v>T7 CAIRP construction-0</v>
      </c>
      <c r="D785" s="69">
        <v>105233.9</v>
      </c>
    </row>
    <row r="786" spans="1:4" x14ac:dyDescent="0.25">
      <c r="A786" s="68">
        <v>1</v>
      </c>
      <c r="B786" t="s">
        <v>53</v>
      </c>
      <c r="C786" t="str">
        <f t="shared" si="12"/>
        <v>T7 CAIRP construction-1</v>
      </c>
      <c r="D786" s="69">
        <v>210374.9</v>
      </c>
    </row>
    <row r="787" spans="1:4" x14ac:dyDescent="0.25">
      <c r="A787" s="68">
        <v>2</v>
      </c>
      <c r="B787" t="s">
        <v>53</v>
      </c>
      <c r="C787" t="str">
        <f t="shared" si="12"/>
        <v>T7 CAIRP construction-2</v>
      </c>
      <c r="D787" s="69">
        <v>312602.90000000002</v>
      </c>
    </row>
    <row r="788" spans="1:4" x14ac:dyDescent="0.25">
      <c r="A788" s="68">
        <v>3</v>
      </c>
      <c r="B788" t="s">
        <v>53</v>
      </c>
      <c r="C788" t="str">
        <f t="shared" si="12"/>
        <v>T7 CAIRP construction-3</v>
      </c>
      <c r="D788" s="69">
        <v>409894.85</v>
      </c>
    </row>
    <row r="789" spans="1:4" x14ac:dyDescent="0.25">
      <c r="A789" s="68">
        <v>4</v>
      </c>
      <c r="B789" t="s">
        <v>53</v>
      </c>
      <c r="C789" t="str">
        <f t="shared" si="12"/>
        <v>T7 CAIRP construction-4</v>
      </c>
      <c r="D789" s="69">
        <v>500922.86</v>
      </c>
    </row>
    <row r="790" spans="1:4" x14ac:dyDescent="0.25">
      <c r="A790" s="68">
        <v>5</v>
      </c>
      <c r="B790" t="s">
        <v>53</v>
      </c>
      <c r="C790" t="str">
        <f t="shared" si="12"/>
        <v>T7 CAIRP construction-5</v>
      </c>
      <c r="D790" s="69">
        <v>584952.91</v>
      </c>
    </row>
    <row r="791" spans="1:4" x14ac:dyDescent="0.25">
      <c r="A791" s="68">
        <v>6</v>
      </c>
      <c r="B791" t="s">
        <v>53</v>
      </c>
      <c r="C791" t="str">
        <f t="shared" si="12"/>
        <v>T7 CAIRP construction-6</v>
      </c>
      <c r="D791" s="69">
        <v>661743.91</v>
      </c>
    </row>
    <row r="792" spans="1:4" x14ac:dyDescent="0.25">
      <c r="A792" s="68">
        <v>7</v>
      </c>
      <c r="B792" t="s">
        <v>53</v>
      </c>
      <c r="C792" t="str">
        <f t="shared" si="12"/>
        <v>T7 CAIRP construction-7</v>
      </c>
      <c r="D792" s="69">
        <v>731450.95</v>
      </c>
    </row>
    <row r="793" spans="1:4" x14ac:dyDescent="0.25">
      <c r="A793" s="68">
        <v>8</v>
      </c>
      <c r="B793" t="s">
        <v>53</v>
      </c>
      <c r="C793" t="str">
        <f t="shared" si="12"/>
        <v>T7 CAIRP construction-8</v>
      </c>
      <c r="D793" s="69">
        <v>794519.93</v>
      </c>
    </row>
    <row r="794" spans="1:4" x14ac:dyDescent="0.25">
      <c r="A794" s="68">
        <v>9</v>
      </c>
      <c r="B794" t="s">
        <v>53</v>
      </c>
      <c r="C794" t="str">
        <f t="shared" si="12"/>
        <v>T7 CAIRP construction-9</v>
      </c>
      <c r="D794" s="69">
        <v>800000</v>
      </c>
    </row>
    <row r="795" spans="1:4" x14ac:dyDescent="0.25">
      <c r="A795" s="68">
        <v>10</v>
      </c>
      <c r="B795" t="s">
        <v>53</v>
      </c>
      <c r="C795" t="str">
        <f t="shared" si="12"/>
        <v>T7 CAIRP construction-10</v>
      </c>
      <c r="D795" s="69">
        <v>800000</v>
      </c>
    </row>
    <row r="796" spans="1:4" x14ac:dyDescent="0.25">
      <c r="A796" s="68">
        <v>11</v>
      </c>
      <c r="B796" t="s">
        <v>53</v>
      </c>
      <c r="C796" t="str">
        <f t="shared" si="12"/>
        <v>T7 CAIRP construction-11</v>
      </c>
      <c r="D796" s="69">
        <v>800000</v>
      </c>
    </row>
    <row r="797" spans="1:4" x14ac:dyDescent="0.25">
      <c r="A797" s="68">
        <v>12</v>
      </c>
      <c r="B797" t="s">
        <v>53</v>
      </c>
      <c r="C797" t="str">
        <f t="shared" si="12"/>
        <v>T7 CAIRP construction-12</v>
      </c>
      <c r="D797" s="69">
        <v>800000</v>
      </c>
    </row>
    <row r="798" spans="1:4" x14ac:dyDescent="0.25">
      <c r="A798" s="68">
        <v>13</v>
      </c>
      <c r="B798" t="s">
        <v>53</v>
      </c>
      <c r="C798" t="str">
        <f t="shared" si="12"/>
        <v>T7 CAIRP construction-13</v>
      </c>
      <c r="D798" s="69">
        <v>800000</v>
      </c>
    </row>
    <row r="799" spans="1:4" x14ac:dyDescent="0.25">
      <c r="A799" s="68">
        <v>14</v>
      </c>
      <c r="B799" t="s">
        <v>53</v>
      </c>
      <c r="C799" t="str">
        <f t="shared" si="12"/>
        <v>T7 CAIRP construction-14</v>
      </c>
      <c r="D799" s="69">
        <v>800000</v>
      </c>
    </row>
    <row r="800" spans="1:4" x14ac:dyDescent="0.25">
      <c r="A800" s="68">
        <v>15</v>
      </c>
      <c r="B800" t="s">
        <v>53</v>
      </c>
      <c r="C800" t="str">
        <f t="shared" si="12"/>
        <v>T7 CAIRP construction-15</v>
      </c>
      <c r="D800" s="69">
        <v>800000</v>
      </c>
    </row>
    <row r="801" spans="1:4" x14ac:dyDescent="0.25">
      <c r="A801" s="68">
        <v>16</v>
      </c>
      <c r="B801" t="s">
        <v>53</v>
      </c>
      <c r="C801" t="str">
        <f t="shared" si="12"/>
        <v>T7 CAIRP construction-16</v>
      </c>
      <c r="D801" s="69">
        <v>800000</v>
      </c>
    </row>
    <row r="802" spans="1:4" x14ac:dyDescent="0.25">
      <c r="A802" s="68">
        <v>17</v>
      </c>
      <c r="B802" t="s">
        <v>53</v>
      </c>
      <c r="C802" t="str">
        <f t="shared" si="12"/>
        <v>T7 CAIRP construction-17</v>
      </c>
      <c r="D802" s="69">
        <v>800000</v>
      </c>
    </row>
    <row r="803" spans="1:4" x14ac:dyDescent="0.25">
      <c r="A803" s="68">
        <v>18</v>
      </c>
      <c r="B803" t="s">
        <v>53</v>
      </c>
      <c r="C803" t="str">
        <f t="shared" si="12"/>
        <v>T7 CAIRP construction-18</v>
      </c>
      <c r="D803" s="69">
        <v>800000</v>
      </c>
    </row>
    <row r="804" spans="1:4" x14ac:dyDescent="0.25">
      <c r="A804" s="68">
        <v>19</v>
      </c>
      <c r="B804" t="s">
        <v>53</v>
      </c>
      <c r="C804" t="str">
        <f t="shared" si="12"/>
        <v>T7 CAIRP construction-19</v>
      </c>
      <c r="D804" s="69">
        <v>800000</v>
      </c>
    </row>
    <row r="805" spans="1:4" x14ac:dyDescent="0.25">
      <c r="A805" s="68">
        <v>20</v>
      </c>
      <c r="B805" t="s">
        <v>53</v>
      </c>
      <c r="C805" t="str">
        <f t="shared" si="12"/>
        <v>T7 CAIRP construction-20</v>
      </c>
      <c r="D805" s="69">
        <v>800000</v>
      </c>
    </row>
    <row r="806" spans="1:4" x14ac:dyDescent="0.25">
      <c r="A806" s="68">
        <v>21</v>
      </c>
      <c r="B806" t="s">
        <v>53</v>
      </c>
      <c r="C806" t="str">
        <f t="shared" si="12"/>
        <v>T7 CAIRP construction-21</v>
      </c>
      <c r="D806" s="69">
        <v>800000</v>
      </c>
    </row>
    <row r="807" spans="1:4" x14ac:dyDescent="0.25">
      <c r="A807" s="68">
        <v>22</v>
      </c>
      <c r="B807" t="s">
        <v>53</v>
      </c>
      <c r="C807" t="str">
        <f t="shared" si="12"/>
        <v>T7 CAIRP construction-22</v>
      </c>
      <c r="D807" s="69">
        <v>800000</v>
      </c>
    </row>
    <row r="808" spans="1:4" x14ac:dyDescent="0.25">
      <c r="A808" s="68">
        <v>23</v>
      </c>
      <c r="B808" t="s">
        <v>53</v>
      </c>
      <c r="C808" t="str">
        <f t="shared" si="12"/>
        <v>T7 CAIRP construction-23</v>
      </c>
      <c r="D808" s="69">
        <v>800000</v>
      </c>
    </row>
    <row r="809" spans="1:4" x14ac:dyDescent="0.25">
      <c r="A809" s="68">
        <v>24</v>
      </c>
      <c r="B809" t="s">
        <v>53</v>
      </c>
      <c r="C809" t="str">
        <f t="shared" si="12"/>
        <v>T7 CAIRP construction-24</v>
      </c>
      <c r="D809" s="69">
        <v>800000</v>
      </c>
    </row>
    <row r="810" spans="1:4" x14ac:dyDescent="0.25">
      <c r="A810" s="68">
        <v>25</v>
      </c>
      <c r="B810" t="s">
        <v>53</v>
      </c>
      <c r="C810" t="str">
        <f t="shared" si="12"/>
        <v>T7 CAIRP construction-25</v>
      </c>
      <c r="D810" s="69">
        <v>800000</v>
      </c>
    </row>
    <row r="811" spans="1:4" x14ac:dyDescent="0.25">
      <c r="A811" s="68">
        <v>26</v>
      </c>
      <c r="B811" t="s">
        <v>53</v>
      </c>
      <c r="C811" t="str">
        <f t="shared" si="12"/>
        <v>T7 CAIRP construction-26</v>
      </c>
      <c r="D811" s="69">
        <v>800000</v>
      </c>
    </row>
    <row r="812" spans="1:4" x14ac:dyDescent="0.25">
      <c r="A812" s="68">
        <v>27</v>
      </c>
      <c r="B812" t="s">
        <v>53</v>
      </c>
      <c r="C812" t="str">
        <f t="shared" si="12"/>
        <v>T7 CAIRP construction-27</v>
      </c>
      <c r="D812" s="69">
        <v>800000</v>
      </c>
    </row>
    <row r="813" spans="1:4" x14ac:dyDescent="0.25">
      <c r="A813" s="68">
        <v>28</v>
      </c>
      <c r="B813" t="s">
        <v>53</v>
      </c>
      <c r="C813" t="str">
        <f t="shared" si="12"/>
        <v>T7 CAIRP construction-28</v>
      </c>
      <c r="D813" s="69">
        <v>800000</v>
      </c>
    </row>
    <row r="814" spans="1:4" x14ac:dyDescent="0.25">
      <c r="A814" s="68">
        <v>29</v>
      </c>
      <c r="B814" t="s">
        <v>53</v>
      </c>
      <c r="C814" t="str">
        <f t="shared" si="12"/>
        <v>T7 CAIRP construction-29</v>
      </c>
      <c r="D814" s="69">
        <v>800000</v>
      </c>
    </row>
    <row r="815" spans="1:4" x14ac:dyDescent="0.25">
      <c r="A815" s="68">
        <v>30</v>
      </c>
      <c r="B815" t="s">
        <v>53</v>
      </c>
      <c r="C815" t="str">
        <f t="shared" si="12"/>
        <v>T7 CAIRP construction-30</v>
      </c>
      <c r="D815" s="69">
        <v>800000</v>
      </c>
    </row>
    <row r="816" spans="1:4" x14ac:dyDescent="0.25">
      <c r="A816" s="68">
        <v>31</v>
      </c>
      <c r="B816" t="s">
        <v>53</v>
      </c>
      <c r="C816" t="str">
        <f t="shared" si="12"/>
        <v>T7 CAIRP construction-31</v>
      </c>
      <c r="D816" s="69">
        <v>800000</v>
      </c>
    </row>
    <row r="817" spans="1:4" x14ac:dyDescent="0.25">
      <c r="A817" s="68">
        <v>32</v>
      </c>
      <c r="B817" t="s">
        <v>53</v>
      </c>
      <c r="C817" t="str">
        <f t="shared" si="12"/>
        <v>T7 CAIRP construction-32</v>
      </c>
      <c r="D817" s="69">
        <v>800000</v>
      </c>
    </row>
    <row r="818" spans="1:4" x14ac:dyDescent="0.25">
      <c r="A818" s="68">
        <v>33</v>
      </c>
      <c r="B818" t="s">
        <v>53</v>
      </c>
      <c r="C818" t="str">
        <f t="shared" si="12"/>
        <v>T7 CAIRP construction-33</v>
      </c>
      <c r="D818" s="69">
        <v>800000</v>
      </c>
    </row>
    <row r="819" spans="1:4" x14ac:dyDescent="0.25">
      <c r="A819" s="68">
        <v>34</v>
      </c>
      <c r="B819" t="s">
        <v>53</v>
      </c>
      <c r="C819" t="str">
        <f t="shared" si="12"/>
        <v>T7 CAIRP construction-34</v>
      </c>
      <c r="D819" s="69">
        <v>800000</v>
      </c>
    </row>
    <row r="820" spans="1:4" x14ac:dyDescent="0.25">
      <c r="A820" s="68">
        <v>35</v>
      </c>
      <c r="B820" t="s">
        <v>53</v>
      </c>
      <c r="C820" t="str">
        <f t="shared" si="12"/>
        <v>T7 CAIRP construction-35</v>
      </c>
      <c r="D820" s="69">
        <v>800000</v>
      </c>
    </row>
    <row r="821" spans="1:4" x14ac:dyDescent="0.25">
      <c r="A821" s="68">
        <v>36</v>
      </c>
      <c r="B821" t="s">
        <v>53</v>
      </c>
      <c r="C821" t="str">
        <f t="shared" si="12"/>
        <v>T7 CAIRP construction-36</v>
      </c>
      <c r="D821" s="69">
        <v>800000</v>
      </c>
    </row>
    <row r="822" spans="1:4" x14ac:dyDescent="0.25">
      <c r="A822" s="68">
        <v>37</v>
      </c>
      <c r="B822" t="s">
        <v>53</v>
      </c>
      <c r="C822" t="str">
        <f t="shared" si="12"/>
        <v>T7 CAIRP construction-37</v>
      </c>
      <c r="D822" s="69">
        <v>800000</v>
      </c>
    </row>
    <row r="823" spans="1:4" x14ac:dyDescent="0.25">
      <c r="A823" s="68">
        <v>38</v>
      </c>
      <c r="B823" t="s">
        <v>53</v>
      </c>
      <c r="C823" t="str">
        <f t="shared" si="12"/>
        <v>T7 CAIRP construction-38</v>
      </c>
      <c r="D823" s="69">
        <v>800000</v>
      </c>
    </row>
    <row r="824" spans="1:4" x14ac:dyDescent="0.25">
      <c r="A824" s="68">
        <v>39</v>
      </c>
      <c r="B824" t="s">
        <v>53</v>
      </c>
      <c r="C824" t="str">
        <f t="shared" si="12"/>
        <v>T7 CAIRP construction-39</v>
      </c>
      <c r="D824" s="69">
        <v>800000</v>
      </c>
    </row>
    <row r="825" spans="1:4" x14ac:dyDescent="0.25">
      <c r="A825" s="68">
        <v>40</v>
      </c>
      <c r="B825" t="s">
        <v>53</v>
      </c>
      <c r="C825" t="str">
        <f t="shared" si="12"/>
        <v>T7 CAIRP construction-40</v>
      </c>
      <c r="D825" s="69">
        <v>800000</v>
      </c>
    </row>
    <row r="826" spans="1:4" x14ac:dyDescent="0.25">
      <c r="A826" s="68">
        <v>41</v>
      </c>
      <c r="B826" t="s">
        <v>53</v>
      </c>
      <c r="C826" t="str">
        <f t="shared" si="12"/>
        <v>T7 CAIRP construction-41</v>
      </c>
      <c r="D826" s="69">
        <v>800000</v>
      </c>
    </row>
    <row r="827" spans="1:4" x14ac:dyDescent="0.25">
      <c r="A827" s="68">
        <v>42</v>
      </c>
      <c r="B827" t="s">
        <v>53</v>
      </c>
      <c r="C827" t="str">
        <f t="shared" si="12"/>
        <v>T7 CAIRP construction-42</v>
      </c>
      <c r="D827" s="69">
        <v>800000</v>
      </c>
    </row>
    <row r="828" spans="1:4" x14ac:dyDescent="0.25">
      <c r="A828" s="68">
        <v>43</v>
      </c>
      <c r="B828" t="s">
        <v>53</v>
      </c>
      <c r="C828" t="str">
        <f t="shared" si="12"/>
        <v>T7 CAIRP construction-43</v>
      </c>
      <c r="D828" s="69">
        <v>800000</v>
      </c>
    </row>
    <row r="829" spans="1:4" x14ac:dyDescent="0.25">
      <c r="A829" s="68">
        <v>44</v>
      </c>
      <c r="B829" t="s">
        <v>53</v>
      </c>
      <c r="C829" t="str">
        <f t="shared" si="12"/>
        <v>T7 CAIRP construction-44</v>
      </c>
      <c r="D829" s="69">
        <v>800000</v>
      </c>
    </row>
    <row r="830" spans="1:4" x14ac:dyDescent="0.25">
      <c r="A830" s="68">
        <v>-1</v>
      </c>
      <c r="B830" t="s">
        <v>26</v>
      </c>
      <c r="C830" t="str">
        <f t="shared" si="12"/>
        <v>T7 NNOOS--1</v>
      </c>
      <c r="D830" s="69">
        <v>0</v>
      </c>
    </row>
    <row r="831" spans="1:4" x14ac:dyDescent="0.25">
      <c r="A831" s="68">
        <v>0</v>
      </c>
      <c r="B831" t="s">
        <v>26</v>
      </c>
      <c r="C831" t="str">
        <f t="shared" si="12"/>
        <v>T7 NNOOS-0</v>
      </c>
      <c r="D831" s="69">
        <v>105233.9</v>
      </c>
    </row>
    <row r="832" spans="1:4" x14ac:dyDescent="0.25">
      <c r="A832" s="68">
        <v>1</v>
      </c>
      <c r="B832" t="s">
        <v>26</v>
      </c>
      <c r="C832" t="str">
        <f t="shared" si="12"/>
        <v>T7 NNOOS-1</v>
      </c>
      <c r="D832" s="69">
        <v>210374.9</v>
      </c>
    </row>
    <row r="833" spans="1:4" x14ac:dyDescent="0.25">
      <c r="A833" s="68">
        <v>2</v>
      </c>
      <c r="B833" t="s">
        <v>26</v>
      </c>
      <c r="C833" t="str">
        <f t="shared" si="12"/>
        <v>T7 NNOOS-2</v>
      </c>
      <c r="D833" s="69">
        <v>312602.90000000002</v>
      </c>
    </row>
    <row r="834" spans="1:4" x14ac:dyDescent="0.25">
      <c r="A834" s="68">
        <v>3</v>
      </c>
      <c r="B834" t="s">
        <v>26</v>
      </c>
      <c r="C834" t="str">
        <f t="shared" si="12"/>
        <v>T7 NNOOS-3</v>
      </c>
      <c r="D834" s="69">
        <v>409894.85</v>
      </c>
    </row>
    <row r="835" spans="1:4" x14ac:dyDescent="0.25">
      <c r="A835" s="68">
        <v>4</v>
      </c>
      <c r="B835" t="s">
        <v>26</v>
      </c>
      <c r="C835" t="str">
        <f t="shared" ref="C835:C898" si="13">CONCATENATE(B835,"-",A835)</f>
        <v>T7 NNOOS-4</v>
      </c>
      <c r="D835" s="69">
        <v>500922.86</v>
      </c>
    </row>
    <row r="836" spans="1:4" x14ac:dyDescent="0.25">
      <c r="A836" s="68">
        <v>5</v>
      </c>
      <c r="B836" t="s">
        <v>26</v>
      </c>
      <c r="C836" t="str">
        <f t="shared" si="13"/>
        <v>T7 NNOOS-5</v>
      </c>
      <c r="D836" s="69">
        <v>584952.91</v>
      </c>
    </row>
    <row r="837" spans="1:4" x14ac:dyDescent="0.25">
      <c r="A837" s="68">
        <v>6</v>
      </c>
      <c r="B837" t="s">
        <v>26</v>
      </c>
      <c r="C837" t="str">
        <f t="shared" si="13"/>
        <v>T7 NNOOS-6</v>
      </c>
      <c r="D837" s="69">
        <v>661743.91</v>
      </c>
    </row>
    <row r="838" spans="1:4" x14ac:dyDescent="0.25">
      <c r="A838" s="68">
        <v>7</v>
      </c>
      <c r="B838" t="s">
        <v>26</v>
      </c>
      <c r="C838" t="str">
        <f t="shared" si="13"/>
        <v>T7 NNOOS-7</v>
      </c>
      <c r="D838" s="69">
        <v>731450.95</v>
      </c>
    </row>
    <row r="839" spans="1:4" x14ac:dyDescent="0.25">
      <c r="A839" s="68">
        <v>8</v>
      </c>
      <c r="B839" t="s">
        <v>26</v>
      </c>
      <c r="C839" t="str">
        <f t="shared" si="13"/>
        <v>T7 NNOOS-8</v>
      </c>
      <c r="D839" s="69">
        <v>794519.93</v>
      </c>
    </row>
    <row r="840" spans="1:4" x14ac:dyDescent="0.25">
      <c r="A840" s="68">
        <v>9</v>
      </c>
      <c r="B840" t="s">
        <v>26</v>
      </c>
      <c r="C840" t="str">
        <f t="shared" si="13"/>
        <v>T7 NNOOS-9</v>
      </c>
      <c r="D840" s="69">
        <v>800000</v>
      </c>
    </row>
    <row r="841" spans="1:4" x14ac:dyDescent="0.25">
      <c r="A841" s="68">
        <v>10</v>
      </c>
      <c r="B841" t="s">
        <v>26</v>
      </c>
      <c r="C841" t="str">
        <f t="shared" si="13"/>
        <v>T7 NNOOS-10</v>
      </c>
      <c r="D841" s="69">
        <v>800000</v>
      </c>
    </row>
    <row r="842" spans="1:4" x14ac:dyDescent="0.25">
      <c r="A842" s="68">
        <v>11</v>
      </c>
      <c r="B842" t="s">
        <v>26</v>
      </c>
      <c r="C842" t="str">
        <f t="shared" si="13"/>
        <v>T7 NNOOS-11</v>
      </c>
      <c r="D842" s="69">
        <v>800000</v>
      </c>
    </row>
    <row r="843" spans="1:4" x14ac:dyDescent="0.25">
      <c r="A843" s="68">
        <v>12</v>
      </c>
      <c r="B843" t="s">
        <v>26</v>
      </c>
      <c r="C843" t="str">
        <f t="shared" si="13"/>
        <v>T7 NNOOS-12</v>
      </c>
      <c r="D843" s="69">
        <v>800000</v>
      </c>
    </row>
    <row r="844" spans="1:4" x14ac:dyDescent="0.25">
      <c r="A844" s="68">
        <v>13</v>
      </c>
      <c r="B844" t="s">
        <v>26</v>
      </c>
      <c r="C844" t="str">
        <f t="shared" si="13"/>
        <v>T7 NNOOS-13</v>
      </c>
      <c r="D844" s="69">
        <v>800000</v>
      </c>
    </row>
    <row r="845" spans="1:4" x14ac:dyDescent="0.25">
      <c r="A845" s="68">
        <v>14</v>
      </c>
      <c r="B845" t="s">
        <v>26</v>
      </c>
      <c r="C845" t="str">
        <f t="shared" si="13"/>
        <v>T7 NNOOS-14</v>
      </c>
      <c r="D845" s="69">
        <v>800000</v>
      </c>
    </row>
    <row r="846" spans="1:4" x14ac:dyDescent="0.25">
      <c r="A846" s="68">
        <v>15</v>
      </c>
      <c r="B846" t="s">
        <v>26</v>
      </c>
      <c r="C846" t="str">
        <f t="shared" si="13"/>
        <v>T7 NNOOS-15</v>
      </c>
      <c r="D846" s="69">
        <v>800000</v>
      </c>
    </row>
    <row r="847" spans="1:4" x14ac:dyDescent="0.25">
      <c r="A847" s="68">
        <v>16</v>
      </c>
      <c r="B847" t="s">
        <v>26</v>
      </c>
      <c r="C847" t="str">
        <f t="shared" si="13"/>
        <v>T7 NNOOS-16</v>
      </c>
      <c r="D847" s="69">
        <v>800000</v>
      </c>
    </row>
    <row r="848" spans="1:4" x14ac:dyDescent="0.25">
      <c r="A848" s="68">
        <v>17</v>
      </c>
      <c r="B848" t="s">
        <v>26</v>
      </c>
      <c r="C848" t="str">
        <f t="shared" si="13"/>
        <v>T7 NNOOS-17</v>
      </c>
      <c r="D848" s="69">
        <v>800000</v>
      </c>
    </row>
    <row r="849" spans="1:4" x14ac:dyDescent="0.25">
      <c r="A849" s="68">
        <v>18</v>
      </c>
      <c r="B849" t="s">
        <v>26</v>
      </c>
      <c r="C849" t="str">
        <f t="shared" si="13"/>
        <v>T7 NNOOS-18</v>
      </c>
      <c r="D849" s="69">
        <v>800000</v>
      </c>
    </row>
    <row r="850" spans="1:4" x14ac:dyDescent="0.25">
      <c r="A850" s="68">
        <v>19</v>
      </c>
      <c r="B850" t="s">
        <v>26</v>
      </c>
      <c r="C850" t="str">
        <f t="shared" si="13"/>
        <v>T7 NNOOS-19</v>
      </c>
      <c r="D850" s="69">
        <v>800000</v>
      </c>
    </row>
    <row r="851" spans="1:4" x14ac:dyDescent="0.25">
      <c r="A851" s="68">
        <v>20</v>
      </c>
      <c r="B851" t="s">
        <v>26</v>
      </c>
      <c r="C851" t="str">
        <f t="shared" si="13"/>
        <v>T7 NNOOS-20</v>
      </c>
      <c r="D851" s="69">
        <v>800000</v>
      </c>
    </row>
    <row r="852" spans="1:4" x14ac:dyDescent="0.25">
      <c r="A852" s="68">
        <v>21</v>
      </c>
      <c r="B852" t="s">
        <v>26</v>
      </c>
      <c r="C852" t="str">
        <f t="shared" si="13"/>
        <v>T7 NNOOS-21</v>
      </c>
      <c r="D852" s="69">
        <v>800000</v>
      </c>
    </row>
    <row r="853" spans="1:4" x14ac:dyDescent="0.25">
      <c r="A853" s="68">
        <v>22</v>
      </c>
      <c r="B853" t="s">
        <v>26</v>
      </c>
      <c r="C853" t="str">
        <f t="shared" si="13"/>
        <v>T7 NNOOS-22</v>
      </c>
      <c r="D853" s="69">
        <v>800000</v>
      </c>
    </row>
    <row r="854" spans="1:4" x14ac:dyDescent="0.25">
      <c r="A854" s="68">
        <v>23</v>
      </c>
      <c r="B854" t="s">
        <v>26</v>
      </c>
      <c r="C854" t="str">
        <f t="shared" si="13"/>
        <v>T7 NNOOS-23</v>
      </c>
      <c r="D854" s="69">
        <v>800000</v>
      </c>
    </row>
    <row r="855" spans="1:4" x14ac:dyDescent="0.25">
      <c r="A855" s="68">
        <v>24</v>
      </c>
      <c r="B855" t="s">
        <v>26</v>
      </c>
      <c r="C855" t="str">
        <f t="shared" si="13"/>
        <v>T7 NNOOS-24</v>
      </c>
      <c r="D855" s="69">
        <v>800000</v>
      </c>
    </row>
    <row r="856" spans="1:4" x14ac:dyDescent="0.25">
      <c r="A856" s="68">
        <v>25</v>
      </c>
      <c r="B856" t="s">
        <v>26</v>
      </c>
      <c r="C856" t="str">
        <f t="shared" si="13"/>
        <v>T7 NNOOS-25</v>
      </c>
      <c r="D856" s="69">
        <v>800000</v>
      </c>
    </row>
    <row r="857" spans="1:4" x14ac:dyDescent="0.25">
      <c r="A857" s="68">
        <v>26</v>
      </c>
      <c r="B857" t="s">
        <v>26</v>
      </c>
      <c r="C857" t="str">
        <f t="shared" si="13"/>
        <v>T7 NNOOS-26</v>
      </c>
      <c r="D857" s="69">
        <v>800000</v>
      </c>
    </row>
    <row r="858" spans="1:4" x14ac:dyDescent="0.25">
      <c r="A858" s="68">
        <v>27</v>
      </c>
      <c r="B858" t="s">
        <v>26</v>
      </c>
      <c r="C858" t="str">
        <f t="shared" si="13"/>
        <v>T7 NNOOS-27</v>
      </c>
      <c r="D858" s="69">
        <v>800000</v>
      </c>
    </row>
    <row r="859" spans="1:4" x14ac:dyDescent="0.25">
      <c r="A859" s="68">
        <v>28</v>
      </c>
      <c r="B859" t="s">
        <v>26</v>
      </c>
      <c r="C859" t="str">
        <f t="shared" si="13"/>
        <v>T7 NNOOS-28</v>
      </c>
      <c r="D859" s="69">
        <v>800000</v>
      </c>
    </row>
    <row r="860" spans="1:4" x14ac:dyDescent="0.25">
      <c r="A860" s="68">
        <v>29</v>
      </c>
      <c r="B860" t="s">
        <v>26</v>
      </c>
      <c r="C860" t="str">
        <f t="shared" si="13"/>
        <v>T7 NNOOS-29</v>
      </c>
      <c r="D860" s="69">
        <v>800000</v>
      </c>
    </row>
    <row r="861" spans="1:4" x14ac:dyDescent="0.25">
      <c r="A861" s="68">
        <v>30</v>
      </c>
      <c r="B861" t="s">
        <v>26</v>
      </c>
      <c r="C861" t="str">
        <f t="shared" si="13"/>
        <v>T7 NNOOS-30</v>
      </c>
      <c r="D861" s="69">
        <v>800000</v>
      </c>
    </row>
    <row r="862" spans="1:4" x14ac:dyDescent="0.25">
      <c r="A862" s="68">
        <v>31</v>
      </c>
      <c r="B862" t="s">
        <v>26</v>
      </c>
      <c r="C862" t="str">
        <f t="shared" si="13"/>
        <v>T7 NNOOS-31</v>
      </c>
      <c r="D862" s="69">
        <v>800000</v>
      </c>
    </row>
    <row r="863" spans="1:4" x14ac:dyDescent="0.25">
      <c r="A863" s="68">
        <v>32</v>
      </c>
      <c r="B863" t="s">
        <v>26</v>
      </c>
      <c r="C863" t="str">
        <f t="shared" si="13"/>
        <v>T7 NNOOS-32</v>
      </c>
      <c r="D863" s="69">
        <v>800000</v>
      </c>
    </row>
    <row r="864" spans="1:4" x14ac:dyDescent="0.25">
      <c r="A864" s="68">
        <v>33</v>
      </c>
      <c r="B864" t="s">
        <v>26</v>
      </c>
      <c r="C864" t="str">
        <f t="shared" si="13"/>
        <v>T7 NNOOS-33</v>
      </c>
      <c r="D864" s="69">
        <v>800000</v>
      </c>
    </row>
    <row r="865" spans="1:4" x14ac:dyDescent="0.25">
      <c r="A865" s="68">
        <v>34</v>
      </c>
      <c r="B865" t="s">
        <v>26</v>
      </c>
      <c r="C865" t="str">
        <f t="shared" si="13"/>
        <v>T7 NNOOS-34</v>
      </c>
      <c r="D865" s="69">
        <v>800000</v>
      </c>
    </row>
    <row r="866" spans="1:4" x14ac:dyDescent="0.25">
      <c r="A866" s="68">
        <v>35</v>
      </c>
      <c r="B866" t="s">
        <v>26</v>
      </c>
      <c r="C866" t="str">
        <f t="shared" si="13"/>
        <v>T7 NNOOS-35</v>
      </c>
      <c r="D866" s="69">
        <v>800000</v>
      </c>
    </row>
    <row r="867" spans="1:4" x14ac:dyDescent="0.25">
      <c r="A867" s="68">
        <v>36</v>
      </c>
      <c r="B867" t="s">
        <v>26</v>
      </c>
      <c r="C867" t="str">
        <f t="shared" si="13"/>
        <v>T7 NNOOS-36</v>
      </c>
      <c r="D867" s="69">
        <v>800000</v>
      </c>
    </row>
    <row r="868" spans="1:4" x14ac:dyDescent="0.25">
      <c r="A868" s="68">
        <v>37</v>
      </c>
      <c r="B868" t="s">
        <v>26</v>
      </c>
      <c r="C868" t="str">
        <f t="shared" si="13"/>
        <v>T7 NNOOS-37</v>
      </c>
      <c r="D868" s="69">
        <v>800000</v>
      </c>
    </row>
    <row r="869" spans="1:4" x14ac:dyDescent="0.25">
      <c r="A869" s="68">
        <v>38</v>
      </c>
      <c r="B869" t="s">
        <v>26</v>
      </c>
      <c r="C869" t="str">
        <f t="shared" si="13"/>
        <v>T7 NNOOS-38</v>
      </c>
      <c r="D869" s="69">
        <v>800000</v>
      </c>
    </row>
    <row r="870" spans="1:4" x14ac:dyDescent="0.25">
      <c r="A870" s="68">
        <v>39</v>
      </c>
      <c r="B870" t="s">
        <v>26</v>
      </c>
      <c r="C870" t="str">
        <f t="shared" si="13"/>
        <v>T7 NNOOS-39</v>
      </c>
      <c r="D870" s="69">
        <v>800000</v>
      </c>
    </row>
    <row r="871" spans="1:4" x14ac:dyDescent="0.25">
      <c r="A871" s="68">
        <v>40</v>
      </c>
      <c r="B871" t="s">
        <v>26</v>
      </c>
      <c r="C871" t="str">
        <f t="shared" si="13"/>
        <v>T7 NNOOS-40</v>
      </c>
      <c r="D871" s="69">
        <v>800000</v>
      </c>
    </row>
    <row r="872" spans="1:4" x14ac:dyDescent="0.25">
      <c r="A872" s="68">
        <v>41</v>
      </c>
      <c r="B872" t="s">
        <v>26</v>
      </c>
      <c r="C872" t="str">
        <f t="shared" si="13"/>
        <v>T7 NNOOS-41</v>
      </c>
      <c r="D872" s="69">
        <v>800000</v>
      </c>
    </row>
    <row r="873" spans="1:4" x14ac:dyDescent="0.25">
      <c r="A873" s="68">
        <v>42</v>
      </c>
      <c r="B873" t="s">
        <v>26</v>
      </c>
      <c r="C873" t="str">
        <f t="shared" si="13"/>
        <v>T7 NNOOS-42</v>
      </c>
      <c r="D873" s="69">
        <v>800000</v>
      </c>
    </row>
    <row r="874" spans="1:4" x14ac:dyDescent="0.25">
      <c r="A874" s="68">
        <v>43</v>
      </c>
      <c r="B874" t="s">
        <v>26</v>
      </c>
      <c r="C874" t="str">
        <f t="shared" si="13"/>
        <v>T7 NNOOS-43</v>
      </c>
      <c r="D874" s="69">
        <v>800000</v>
      </c>
    </row>
    <row r="875" spans="1:4" x14ac:dyDescent="0.25">
      <c r="A875" s="68">
        <v>44</v>
      </c>
      <c r="B875" t="s">
        <v>26</v>
      </c>
      <c r="C875" t="str">
        <f t="shared" si="13"/>
        <v>T7 NNOOS-44</v>
      </c>
      <c r="D875" s="69">
        <v>800000</v>
      </c>
    </row>
    <row r="876" spans="1:4" x14ac:dyDescent="0.25">
      <c r="A876" s="68">
        <v>-1</v>
      </c>
      <c r="B876" t="s">
        <v>27</v>
      </c>
      <c r="C876" t="str">
        <f t="shared" si="13"/>
        <v>T7 NOOS--1</v>
      </c>
      <c r="D876" s="69">
        <v>0</v>
      </c>
    </row>
    <row r="877" spans="1:4" x14ac:dyDescent="0.25">
      <c r="A877" s="68">
        <v>0</v>
      </c>
      <c r="B877" t="s">
        <v>27</v>
      </c>
      <c r="C877" t="str">
        <f t="shared" si="13"/>
        <v>T7 NOOS-0</v>
      </c>
      <c r="D877" s="69">
        <v>105233.9</v>
      </c>
    </row>
    <row r="878" spans="1:4" x14ac:dyDescent="0.25">
      <c r="A878" s="68">
        <v>1</v>
      </c>
      <c r="B878" t="s">
        <v>27</v>
      </c>
      <c r="C878" t="str">
        <f t="shared" si="13"/>
        <v>T7 NOOS-1</v>
      </c>
      <c r="D878" s="69">
        <v>210374.9</v>
      </c>
    </row>
    <row r="879" spans="1:4" x14ac:dyDescent="0.25">
      <c r="A879" s="68">
        <v>2</v>
      </c>
      <c r="B879" t="s">
        <v>27</v>
      </c>
      <c r="C879" t="str">
        <f t="shared" si="13"/>
        <v>T7 NOOS-2</v>
      </c>
      <c r="D879" s="69">
        <v>312602.90000000002</v>
      </c>
    </row>
    <row r="880" spans="1:4" x14ac:dyDescent="0.25">
      <c r="A880" s="68">
        <v>3</v>
      </c>
      <c r="B880" t="s">
        <v>27</v>
      </c>
      <c r="C880" t="str">
        <f t="shared" si="13"/>
        <v>T7 NOOS-3</v>
      </c>
      <c r="D880" s="69">
        <v>409894.85</v>
      </c>
    </row>
    <row r="881" spans="1:4" x14ac:dyDescent="0.25">
      <c r="A881" s="68">
        <v>4</v>
      </c>
      <c r="B881" t="s">
        <v>27</v>
      </c>
      <c r="C881" t="str">
        <f t="shared" si="13"/>
        <v>T7 NOOS-4</v>
      </c>
      <c r="D881" s="69">
        <v>500922.86</v>
      </c>
    </row>
    <row r="882" spans="1:4" x14ac:dyDescent="0.25">
      <c r="A882" s="68">
        <v>5</v>
      </c>
      <c r="B882" t="s">
        <v>27</v>
      </c>
      <c r="C882" t="str">
        <f t="shared" si="13"/>
        <v>T7 NOOS-5</v>
      </c>
      <c r="D882" s="69">
        <v>584952.91</v>
      </c>
    </row>
    <row r="883" spans="1:4" x14ac:dyDescent="0.25">
      <c r="A883" s="68">
        <v>6</v>
      </c>
      <c r="B883" t="s">
        <v>27</v>
      </c>
      <c r="C883" t="str">
        <f t="shared" si="13"/>
        <v>T7 NOOS-6</v>
      </c>
      <c r="D883" s="69">
        <v>661743.91</v>
      </c>
    </row>
    <row r="884" spans="1:4" x14ac:dyDescent="0.25">
      <c r="A884" s="68">
        <v>7</v>
      </c>
      <c r="B884" t="s">
        <v>27</v>
      </c>
      <c r="C884" t="str">
        <f t="shared" si="13"/>
        <v>T7 NOOS-7</v>
      </c>
      <c r="D884" s="69">
        <v>731450.95</v>
      </c>
    </row>
    <row r="885" spans="1:4" x14ac:dyDescent="0.25">
      <c r="A885" s="68">
        <v>8</v>
      </c>
      <c r="B885" t="s">
        <v>27</v>
      </c>
      <c r="C885" t="str">
        <f t="shared" si="13"/>
        <v>T7 NOOS-8</v>
      </c>
      <c r="D885" s="69">
        <v>794519.93</v>
      </c>
    </row>
    <row r="886" spans="1:4" x14ac:dyDescent="0.25">
      <c r="A886" s="68">
        <v>9</v>
      </c>
      <c r="B886" t="s">
        <v>27</v>
      </c>
      <c r="C886" t="str">
        <f t="shared" si="13"/>
        <v>T7 NOOS-9</v>
      </c>
      <c r="D886" s="69">
        <v>800000</v>
      </c>
    </row>
    <row r="887" spans="1:4" x14ac:dyDescent="0.25">
      <c r="A887" s="68">
        <v>10</v>
      </c>
      <c r="B887" t="s">
        <v>27</v>
      </c>
      <c r="C887" t="str">
        <f t="shared" si="13"/>
        <v>T7 NOOS-10</v>
      </c>
      <c r="D887" s="69">
        <v>800000</v>
      </c>
    </row>
    <row r="888" spans="1:4" x14ac:dyDescent="0.25">
      <c r="A888" s="68">
        <v>11</v>
      </c>
      <c r="B888" t="s">
        <v>27</v>
      </c>
      <c r="C888" t="str">
        <f t="shared" si="13"/>
        <v>T7 NOOS-11</v>
      </c>
      <c r="D888" s="69">
        <v>800000</v>
      </c>
    </row>
    <row r="889" spans="1:4" x14ac:dyDescent="0.25">
      <c r="A889" s="68">
        <v>12</v>
      </c>
      <c r="B889" t="s">
        <v>27</v>
      </c>
      <c r="C889" t="str">
        <f t="shared" si="13"/>
        <v>T7 NOOS-12</v>
      </c>
      <c r="D889" s="69">
        <v>800000</v>
      </c>
    </row>
    <row r="890" spans="1:4" x14ac:dyDescent="0.25">
      <c r="A890" s="68">
        <v>13</v>
      </c>
      <c r="B890" t="s">
        <v>27</v>
      </c>
      <c r="C890" t="str">
        <f t="shared" si="13"/>
        <v>T7 NOOS-13</v>
      </c>
      <c r="D890" s="69">
        <v>800000</v>
      </c>
    </row>
    <row r="891" spans="1:4" x14ac:dyDescent="0.25">
      <c r="A891" s="68">
        <v>14</v>
      </c>
      <c r="B891" t="s">
        <v>27</v>
      </c>
      <c r="C891" t="str">
        <f t="shared" si="13"/>
        <v>T7 NOOS-14</v>
      </c>
      <c r="D891" s="69">
        <v>800000</v>
      </c>
    </row>
    <row r="892" spans="1:4" x14ac:dyDescent="0.25">
      <c r="A892" s="68">
        <v>15</v>
      </c>
      <c r="B892" t="s">
        <v>27</v>
      </c>
      <c r="C892" t="str">
        <f t="shared" si="13"/>
        <v>T7 NOOS-15</v>
      </c>
      <c r="D892" s="69">
        <v>800000</v>
      </c>
    </row>
    <row r="893" spans="1:4" x14ac:dyDescent="0.25">
      <c r="A893" s="68">
        <v>16</v>
      </c>
      <c r="B893" t="s">
        <v>27</v>
      </c>
      <c r="C893" t="str">
        <f t="shared" si="13"/>
        <v>T7 NOOS-16</v>
      </c>
      <c r="D893" s="69">
        <v>800000</v>
      </c>
    </row>
    <row r="894" spans="1:4" x14ac:dyDescent="0.25">
      <c r="A894" s="68">
        <v>17</v>
      </c>
      <c r="B894" t="s">
        <v>27</v>
      </c>
      <c r="C894" t="str">
        <f t="shared" si="13"/>
        <v>T7 NOOS-17</v>
      </c>
      <c r="D894" s="69">
        <v>800000</v>
      </c>
    </row>
    <row r="895" spans="1:4" x14ac:dyDescent="0.25">
      <c r="A895" s="68">
        <v>18</v>
      </c>
      <c r="B895" t="s">
        <v>27</v>
      </c>
      <c r="C895" t="str">
        <f t="shared" si="13"/>
        <v>T7 NOOS-18</v>
      </c>
      <c r="D895" s="69">
        <v>800000</v>
      </c>
    </row>
    <row r="896" spans="1:4" x14ac:dyDescent="0.25">
      <c r="A896" s="68">
        <v>19</v>
      </c>
      <c r="B896" t="s">
        <v>27</v>
      </c>
      <c r="C896" t="str">
        <f t="shared" si="13"/>
        <v>T7 NOOS-19</v>
      </c>
      <c r="D896" s="69">
        <v>800000</v>
      </c>
    </row>
    <row r="897" spans="1:4" x14ac:dyDescent="0.25">
      <c r="A897" s="68">
        <v>20</v>
      </c>
      <c r="B897" t="s">
        <v>27</v>
      </c>
      <c r="C897" t="str">
        <f t="shared" si="13"/>
        <v>T7 NOOS-20</v>
      </c>
      <c r="D897" s="69">
        <v>800000</v>
      </c>
    </row>
    <row r="898" spans="1:4" x14ac:dyDescent="0.25">
      <c r="A898" s="68">
        <v>21</v>
      </c>
      <c r="B898" t="s">
        <v>27</v>
      </c>
      <c r="C898" t="str">
        <f t="shared" si="13"/>
        <v>T7 NOOS-21</v>
      </c>
      <c r="D898" s="69">
        <v>800000</v>
      </c>
    </row>
    <row r="899" spans="1:4" x14ac:dyDescent="0.25">
      <c r="A899" s="68">
        <v>22</v>
      </c>
      <c r="B899" t="s">
        <v>27</v>
      </c>
      <c r="C899" t="str">
        <f t="shared" ref="C899:C962" si="14">CONCATENATE(B899,"-",A899)</f>
        <v>T7 NOOS-22</v>
      </c>
      <c r="D899" s="69">
        <v>800000</v>
      </c>
    </row>
    <row r="900" spans="1:4" x14ac:dyDescent="0.25">
      <c r="A900" s="68">
        <v>23</v>
      </c>
      <c r="B900" t="s">
        <v>27</v>
      </c>
      <c r="C900" t="str">
        <f t="shared" si="14"/>
        <v>T7 NOOS-23</v>
      </c>
      <c r="D900" s="69">
        <v>800000</v>
      </c>
    </row>
    <row r="901" spans="1:4" x14ac:dyDescent="0.25">
      <c r="A901" s="68">
        <v>24</v>
      </c>
      <c r="B901" t="s">
        <v>27</v>
      </c>
      <c r="C901" t="str">
        <f t="shared" si="14"/>
        <v>T7 NOOS-24</v>
      </c>
      <c r="D901" s="69">
        <v>800000</v>
      </c>
    </row>
    <row r="902" spans="1:4" x14ac:dyDescent="0.25">
      <c r="A902" s="68">
        <v>25</v>
      </c>
      <c r="B902" t="s">
        <v>27</v>
      </c>
      <c r="C902" t="str">
        <f t="shared" si="14"/>
        <v>T7 NOOS-25</v>
      </c>
      <c r="D902" s="69">
        <v>800000</v>
      </c>
    </row>
    <row r="903" spans="1:4" x14ac:dyDescent="0.25">
      <c r="A903" s="68">
        <v>26</v>
      </c>
      <c r="B903" t="s">
        <v>27</v>
      </c>
      <c r="C903" t="str">
        <f t="shared" si="14"/>
        <v>T7 NOOS-26</v>
      </c>
      <c r="D903" s="69">
        <v>800000</v>
      </c>
    </row>
    <row r="904" spans="1:4" x14ac:dyDescent="0.25">
      <c r="A904" s="68">
        <v>27</v>
      </c>
      <c r="B904" t="s">
        <v>27</v>
      </c>
      <c r="C904" t="str">
        <f t="shared" si="14"/>
        <v>T7 NOOS-27</v>
      </c>
      <c r="D904" s="69">
        <v>800000</v>
      </c>
    </row>
    <row r="905" spans="1:4" x14ac:dyDescent="0.25">
      <c r="A905" s="68">
        <v>28</v>
      </c>
      <c r="B905" t="s">
        <v>27</v>
      </c>
      <c r="C905" t="str">
        <f t="shared" si="14"/>
        <v>T7 NOOS-28</v>
      </c>
      <c r="D905" s="69">
        <v>800000</v>
      </c>
    </row>
    <row r="906" spans="1:4" x14ac:dyDescent="0.25">
      <c r="A906" s="68">
        <v>29</v>
      </c>
      <c r="B906" t="s">
        <v>27</v>
      </c>
      <c r="C906" t="str">
        <f t="shared" si="14"/>
        <v>T7 NOOS-29</v>
      </c>
      <c r="D906" s="69">
        <v>800000</v>
      </c>
    </row>
    <row r="907" spans="1:4" x14ac:dyDescent="0.25">
      <c r="A907" s="68">
        <v>30</v>
      </c>
      <c r="B907" t="s">
        <v>27</v>
      </c>
      <c r="C907" t="str">
        <f t="shared" si="14"/>
        <v>T7 NOOS-30</v>
      </c>
      <c r="D907" s="69">
        <v>800000</v>
      </c>
    </row>
    <row r="908" spans="1:4" x14ac:dyDescent="0.25">
      <c r="A908" s="68">
        <v>31</v>
      </c>
      <c r="B908" t="s">
        <v>27</v>
      </c>
      <c r="C908" t="str">
        <f t="shared" si="14"/>
        <v>T7 NOOS-31</v>
      </c>
      <c r="D908" s="69">
        <v>800000</v>
      </c>
    </row>
    <row r="909" spans="1:4" x14ac:dyDescent="0.25">
      <c r="A909" s="68">
        <v>32</v>
      </c>
      <c r="B909" t="s">
        <v>27</v>
      </c>
      <c r="C909" t="str">
        <f t="shared" si="14"/>
        <v>T7 NOOS-32</v>
      </c>
      <c r="D909" s="69">
        <v>800000</v>
      </c>
    </row>
    <row r="910" spans="1:4" x14ac:dyDescent="0.25">
      <c r="A910" s="68">
        <v>33</v>
      </c>
      <c r="B910" t="s">
        <v>27</v>
      </c>
      <c r="C910" t="str">
        <f t="shared" si="14"/>
        <v>T7 NOOS-33</v>
      </c>
      <c r="D910" s="69">
        <v>800000</v>
      </c>
    </row>
    <row r="911" spans="1:4" x14ac:dyDescent="0.25">
      <c r="A911" s="68">
        <v>34</v>
      </c>
      <c r="B911" t="s">
        <v>27</v>
      </c>
      <c r="C911" t="str">
        <f t="shared" si="14"/>
        <v>T7 NOOS-34</v>
      </c>
      <c r="D911" s="69">
        <v>800000</v>
      </c>
    </row>
    <row r="912" spans="1:4" x14ac:dyDescent="0.25">
      <c r="A912" s="68">
        <v>35</v>
      </c>
      <c r="B912" t="s">
        <v>27</v>
      </c>
      <c r="C912" t="str">
        <f t="shared" si="14"/>
        <v>T7 NOOS-35</v>
      </c>
      <c r="D912" s="69">
        <v>800000</v>
      </c>
    </row>
    <row r="913" spans="1:4" x14ac:dyDescent="0.25">
      <c r="A913" s="68">
        <v>36</v>
      </c>
      <c r="B913" t="s">
        <v>27</v>
      </c>
      <c r="C913" t="str">
        <f t="shared" si="14"/>
        <v>T7 NOOS-36</v>
      </c>
      <c r="D913" s="69">
        <v>800000</v>
      </c>
    </row>
    <row r="914" spans="1:4" x14ac:dyDescent="0.25">
      <c r="A914" s="68">
        <v>37</v>
      </c>
      <c r="B914" t="s">
        <v>27</v>
      </c>
      <c r="C914" t="str">
        <f t="shared" si="14"/>
        <v>T7 NOOS-37</v>
      </c>
      <c r="D914" s="69">
        <v>800000</v>
      </c>
    </row>
    <row r="915" spans="1:4" x14ac:dyDescent="0.25">
      <c r="A915" s="68">
        <v>38</v>
      </c>
      <c r="B915" t="s">
        <v>27</v>
      </c>
      <c r="C915" t="str">
        <f t="shared" si="14"/>
        <v>T7 NOOS-38</v>
      </c>
      <c r="D915" s="69">
        <v>800000</v>
      </c>
    </row>
    <row r="916" spans="1:4" x14ac:dyDescent="0.25">
      <c r="A916" s="68">
        <v>39</v>
      </c>
      <c r="B916" t="s">
        <v>27</v>
      </c>
      <c r="C916" t="str">
        <f t="shared" si="14"/>
        <v>T7 NOOS-39</v>
      </c>
      <c r="D916" s="69">
        <v>800000</v>
      </c>
    </row>
    <row r="917" spans="1:4" x14ac:dyDescent="0.25">
      <c r="A917" s="68">
        <v>40</v>
      </c>
      <c r="B917" t="s">
        <v>27</v>
      </c>
      <c r="C917" t="str">
        <f t="shared" si="14"/>
        <v>T7 NOOS-40</v>
      </c>
      <c r="D917" s="69">
        <v>800000</v>
      </c>
    </row>
    <row r="918" spans="1:4" x14ac:dyDescent="0.25">
      <c r="A918" s="68">
        <v>41</v>
      </c>
      <c r="B918" t="s">
        <v>27</v>
      </c>
      <c r="C918" t="str">
        <f t="shared" si="14"/>
        <v>T7 NOOS-41</v>
      </c>
      <c r="D918" s="69">
        <v>800000</v>
      </c>
    </row>
    <row r="919" spans="1:4" x14ac:dyDescent="0.25">
      <c r="A919" s="68">
        <v>42</v>
      </c>
      <c r="B919" t="s">
        <v>27</v>
      </c>
      <c r="C919" t="str">
        <f t="shared" si="14"/>
        <v>T7 NOOS-42</v>
      </c>
      <c r="D919" s="69">
        <v>800000</v>
      </c>
    </row>
    <row r="920" spans="1:4" x14ac:dyDescent="0.25">
      <c r="A920" s="68">
        <v>43</v>
      </c>
      <c r="B920" t="s">
        <v>27</v>
      </c>
      <c r="C920" t="str">
        <f t="shared" si="14"/>
        <v>T7 NOOS-43</v>
      </c>
      <c r="D920" s="69">
        <v>800000</v>
      </c>
    </row>
    <row r="921" spans="1:4" x14ac:dyDescent="0.25">
      <c r="A921" s="68">
        <v>44</v>
      </c>
      <c r="B921" t="s">
        <v>27</v>
      </c>
      <c r="C921" t="str">
        <f t="shared" si="14"/>
        <v>T7 NOOS-44</v>
      </c>
      <c r="D921" s="69">
        <v>800000</v>
      </c>
    </row>
    <row r="922" spans="1:4" x14ac:dyDescent="0.25">
      <c r="A922" s="68">
        <v>-1</v>
      </c>
      <c r="B922" t="s">
        <v>54</v>
      </c>
      <c r="C922" t="str">
        <f t="shared" si="14"/>
        <v>T7 other port--1</v>
      </c>
      <c r="D922" s="69">
        <v>0</v>
      </c>
    </row>
    <row r="923" spans="1:4" x14ac:dyDescent="0.25">
      <c r="A923" s="68">
        <v>0</v>
      </c>
      <c r="B923" t="s">
        <v>54</v>
      </c>
      <c r="C923" t="str">
        <f t="shared" si="14"/>
        <v>T7 other port-0</v>
      </c>
      <c r="D923" s="69">
        <v>76908.539999999994</v>
      </c>
    </row>
    <row r="924" spans="1:4" x14ac:dyDescent="0.25">
      <c r="A924" s="68">
        <v>1</v>
      </c>
      <c r="B924" t="s">
        <v>54</v>
      </c>
      <c r="C924" t="str">
        <f t="shared" si="14"/>
        <v>T7 other port-1</v>
      </c>
      <c r="D924" s="69">
        <v>153817.1</v>
      </c>
    </row>
    <row r="925" spans="1:4" x14ac:dyDescent="0.25">
      <c r="A925" s="68">
        <v>2</v>
      </c>
      <c r="B925" t="s">
        <v>54</v>
      </c>
      <c r="C925" t="str">
        <f t="shared" si="14"/>
        <v>T7 other port-2</v>
      </c>
      <c r="D925" s="69">
        <v>229819.72</v>
      </c>
    </row>
    <row r="926" spans="1:4" x14ac:dyDescent="0.25">
      <c r="A926" s="68">
        <v>3</v>
      </c>
      <c r="B926" t="s">
        <v>54</v>
      </c>
      <c r="C926" t="str">
        <f t="shared" si="14"/>
        <v>T7 other port-3</v>
      </c>
      <c r="D926" s="69">
        <v>310702.34000000003</v>
      </c>
    </row>
    <row r="927" spans="1:4" x14ac:dyDescent="0.25">
      <c r="A927" s="68">
        <v>4</v>
      </c>
      <c r="B927" t="s">
        <v>54</v>
      </c>
      <c r="C927" t="str">
        <f t="shared" si="14"/>
        <v>T7 other port-4</v>
      </c>
      <c r="D927" s="69">
        <v>395127.86</v>
      </c>
    </row>
    <row r="928" spans="1:4" x14ac:dyDescent="0.25">
      <c r="A928" s="68">
        <v>5</v>
      </c>
      <c r="B928" t="s">
        <v>54</v>
      </c>
      <c r="C928" t="str">
        <f t="shared" si="14"/>
        <v>T7 other port-5</v>
      </c>
      <c r="D928" s="69">
        <v>488987.22</v>
      </c>
    </row>
    <row r="929" spans="1:4" x14ac:dyDescent="0.25">
      <c r="A929" s="68">
        <v>6</v>
      </c>
      <c r="B929" t="s">
        <v>54</v>
      </c>
      <c r="C929" t="str">
        <f t="shared" si="14"/>
        <v>T7 other port-6</v>
      </c>
      <c r="D929" s="69">
        <v>558038.9</v>
      </c>
    </row>
    <row r="930" spans="1:4" x14ac:dyDescent="0.25">
      <c r="A930" s="68">
        <v>7</v>
      </c>
      <c r="B930" t="s">
        <v>54</v>
      </c>
      <c r="C930" t="str">
        <f t="shared" si="14"/>
        <v>T7 other port-7</v>
      </c>
      <c r="D930" s="69">
        <v>615840.93999999994</v>
      </c>
    </row>
    <row r="931" spans="1:4" x14ac:dyDescent="0.25">
      <c r="A931" s="68">
        <v>8</v>
      </c>
      <c r="B931" t="s">
        <v>54</v>
      </c>
      <c r="C931" t="str">
        <f t="shared" si="14"/>
        <v>T7 other port-8</v>
      </c>
      <c r="D931" s="69">
        <v>669491.87</v>
      </c>
    </row>
    <row r="932" spans="1:4" x14ac:dyDescent="0.25">
      <c r="A932" s="68">
        <v>9</v>
      </c>
      <c r="B932" t="s">
        <v>54</v>
      </c>
      <c r="C932" t="str">
        <f t="shared" si="14"/>
        <v>T7 other port-9</v>
      </c>
      <c r="D932" s="69">
        <v>719283.9</v>
      </c>
    </row>
    <row r="933" spans="1:4" x14ac:dyDescent="0.25">
      <c r="A933" s="68">
        <v>10</v>
      </c>
      <c r="B933" t="s">
        <v>54</v>
      </c>
      <c r="C933" t="str">
        <f t="shared" si="14"/>
        <v>T7 other port-10</v>
      </c>
      <c r="D933" s="69">
        <v>765588.04</v>
      </c>
    </row>
    <row r="934" spans="1:4" x14ac:dyDescent="0.25">
      <c r="A934" s="68">
        <v>11</v>
      </c>
      <c r="B934" t="s">
        <v>54</v>
      </c>
      <c r="C934" t="str">
        <f t="shared" si="14"/>
        <v>T7 other port-11</v>
      </c>
      <c r="D934" s="69">
        <v>800000</v>
      </c>
    </row>
    <row r="935" spans="1:4" x14ac:dyDescent="0.25">
      <c r="A935" s="68">
        <v>12</v>
      </c>
      <c r="B935" t="s">
        <v>54</v>
      </c>
      <c r="C935" t="str">
        <f t="shared" si="14"/>
        <v>T7 other port-12</v>
      </c>
      <c r="D935" s="69">
        <v>800000</v>
      </c>
    </row>
    <row r="936" spans="1:4" x14ac:dyDescent="0.25">
      <c r="A936" s="68">
        <v>13</v>
      </c>
      <c r="B936" t="s">
        <v>54</v>
      </c>
      <c r="C936" t="str">
        <f t="shared" si="14"/>
        <v>T7 other port-13</v>
      </c>
      <c r="D936" s="69">
        <v>800000</v>
      </c>
    </row>
    <row r="937" spans="1:4" x14ac:dyDescent="0.25">
      <c r="A937" s="68">
        <v>14</v>
      </c>
      <c r="B937" t="s">
        <v>54</v>
      </c>
      <c r="C937" t="str">
        <f t="shared" si="14"/>
        <v>T7 other port-14</v>
      </c>
      <c r="D937" s="69">
        <v>800000</v>
      </c>
    </row>
    <row r="938" spans="1:4" x14ac:dyDescent="0.25">
      <c r="A938" s="68">
        <v>15</v>
      </c>
      <c r="B938" t="s">
        <v>54</v>
      </c>
      <c r="C938" t="str">
        <f t="shared" si="14"/>
        <v>T7 other port-15</v>
      </c>
      <c r="D938" s="69">
        <v>800000</v>
      </c>
    </row>
    <row r="939" spans="1:4" x14ac:dyDescent="0.25">
      <c r="A939" s="68">
        <v>16</v>
      </c>
      <c r="B939" t="s">
        <v>54</v>
      </c>
      <c r="C939" t="str">
        <f t="shared" si="14"/>
        <v>T7 other port-16</v>
      </c>
      <c r="D939" s="69">
        <v>800000</v>
      </c>
    </row>
    <row r="940" spans="1:4" x14ac:dyDescent="0.25">
      <c r="A940" s="68">
        <v>17</v>
      </c>
      <c r="B940" t="s">
        <v>54</v>
      </c>
      <c r="C940" t="str">
        <f t="shared" si="14"/>
        <v>T7 other port-17</v>
      </c>
      <c r="D940" s="69">
        <v>800000</v>
      </c>
    </row>
    <row r="941" spans="1:4" x14ac:dyDescent="0.25">
      <c r="A941" s="68">
        <v>18</v>
      </c>
      <c r="B941" t="s">
        <v>54</v>
      </c>
      <c r="C941" t="str">
        <f t="shared" si="14"/>
        <v>T7 other port-18</v>
      </c>
      <c r="D941" s="69">
        <v>800000</v>
      </c>
    </row>
    <row r="942" spans="1:4" x14ac:dyDescent="0.25">
      <c r="A942" s="68">
        <v>19</v>
      </c>
      <c r="B942" t="s">
        <v>54</v>
      </c>
      <c r="C942" t="str">
        <f t="shared" si="14"/>
        <v>T7 other port-19</v>
      </c>
      <c r="D942" s="69">
        <v>800000</v>
      </c>
    </row>
    <row r="943" spans="1:4" x14ac:dyDescent="0.25">
      <c r="A943" s="68">
        <v>20</v>
      </c>
      <c r="B943" t="s">
        <v>54</v>
      </c>
      <c r="C943" t="str">
        <f t="shared" si="14"/>
        <v>T7 other port-20</v>
      </c>
      <c r="D943" s="69">
        <v>800000</v>
      </c>
    </row>
    <row r="944" spans="1:4" x14ac:dyDescent="0.25">
      <c r="A944" s="68">
        <v>21</v>
      </c>
      <c r="B944" t="s">
        <v>54</v>
      </c>
      <c r="C944" t="str">
        <f t="shared" si="14"/>
        <v>T7 other port-21</v>
      </c>
      <c r="D944" s="69">
        <v>800000</v>
      </c>
    </row>
    <row r="945" spans="1:4" x14ac:dyDescent="0.25">
      <c r="A945" s="68">
        <v>22</v>
      </c>
      <c r="B945" t="s">
        <v>54</v>
      </c>
      <c r="C945" t="str">
        <f t="shared" si="14"/>
        <v>T7 other port-22</v>
      </c>
      <c r="D945" s="69">
        <v>800000</v>
      </c>
    </row>
    <row r="946" spans="1:4" x14ac:dyDescent="0.25">
      <c r="A946" s="68">
        <v>23</v>
      </c>
      <c r="B946" t="s">
        <v>54</v>
      </c>
      <c r="C946" t="str">
        <f t="shared" si="14"/>
        <v>T7 other port-23</v>
      </c>
      <c r="D946" s="69">
        <v>800000</v>
      </c>
    </row>
    <row r="947" spans="1:4" x14ac:dyDescent="0.25">
      <c r="A947" s="68">
        <v>24</v>
      </c>
      <c r="B947" t="s">
        <v>54</v>
      </c>
      <c r="C947" t="str">
        <f t="shared" si="14"/>
        <v>T7 other port-24</v>
      </c>
      <c r="D947" s="69">
        <v>800000</v>
      </c>
    </row>
    <row r="948" spans="1:4" x14ac:dyDescent="0.25">
      <c r="A948" s="68">
        <v>25</v>
      </c>
      <c r="B948" t="s">
        <v>54</v>
      </c>
      <c r="C948" t="str">
        <f t="shared" si="14"/>
        <v>T7 other port-25</v>
      </c>
      <c r="D948" s="69">
        <v>800000</v>
      </c>
    </row>
    <row r="949" spans="1:4" x14ac:dyDescent="0.25">
      <c r="A949" s="68">
        <v>26</v>
      </c>
      <c r="B949" t="s">
        <v>54</v>
      </c>
      <c r="C949" t="str">
        <f t="shared" si="14"/>
        <v>T7 other port-26</v>
      </c>
      <c r="D949" s="69">
        <v>800000</v>
      </c>
    </row>
    <row r="950" spans="1:4" x14ac:dyDescent="0.25">
      <c r="A950" s="68">
        <v>27</v>
      </c>
      <c r="B950" t="s">
        <v>54</v>
      </c>
      <c r="C950" t="str">
        <f t="shared" si="14"/>
        <v>T7 other port-27</v>
      </c>
      <c r="D950" s="69">
        <v>800000</v>
      </c>
    </row>
    <row r="951" spans="1:4" x14ac:dyDescent="0.25">
      <c r="A951" s="68">
        <v>28</v>
      </c>
      <c r="B951" t="s">
        <v>54</v>
      </c>
      <c r="C951" t="str">
        <f t="shared" si="14"/>
        <v>T7 other port-28</v>
      </c>
      <c r="D951" s="69">
        <v>800000</v>
      </c>
    </row>
    <row r="952" spans="1:4" x14ac:dyDescent="0.25">
      <c r="A952" s="68">
        <v>29</v>
      </c>
      <c r="B952" t="s">
        <v>54</v>
      </c>
      <c r="C952" t="str">
        <f t="shared" si="14"/>
        <v>T7 other port-29</v>
      </c>
      <c r="D952" s="69">
        <v>800000</v>
      </c>
    </row>
    <row r="953" spans="1:4" x14ac:dyDescent="0.25">
      <c r="A953" s="68">
        <v>30</v>
      </c>
      <c r="B953" t="s">
        <v>54</v>
      </c>
      <c r="C953" t="str">
        <f t="shared" si="14"/>
        <v>T7 other port-30</v>
      </c>
      <c r="D953" s="69">
        <v>800000</v>
      </c>
    </row>
    <row r="954" spans="1:4" x14ac:dyDescent="0.25">
      <c r="A954" s="68">
        <v>31</v>
      </c>
      <c r="B954" t="s">
        <v>54</v>
      </c>
      <c r="C954" t="str">
        <f t="shared" si="14"/>
        <v>T7 other port-31</v>
      </c>
      <c r="D954" s="69">
        <v>800000</v>
      </c>
    </row>
    <row r="955" spans="1:4" x14ac:dyDescent="0.25">
      <c r="A955" s="68">
        <v>32</v>
      </c>
      <c r="B955" t="s">
        <v>54</v>
      </c>
      <c r="C955" t="str">
        <f t="shared" si="14"/>
        <v>T7 other port-32</v>
      </c>
      <c r="D955" s="69">
        <v>800000</v>
      </c>
    </row>
    <row r="956" spans="1:4" x14ac:dyDescent="0.25">
      <c r="A956" s="68">
        <v>33</v>
      </c>
      <c r="B956" t="s">
        <v>54</v>
      </c>
      <c r="C956" t="str">
        <f t="shared" si="14"/>
        <v>T7 other port-33</v>
      </c>
      <c r="D956" s="69">
        <v>800000</v>
      </c>
    </row>
    <row r="957" spans="1:4" x14ac:dyDescent="0.25">
      <c r="A957" s="68">
        <v>34</v>
      </c>
      <c r="B957" t="s">
        <v>54</v>
      </c>
      <c r="C957" t="str">
        <f t="shared" si="14"/>
        <v>T7 other port-34</v>
      </c>
      <c r="D957" s="69">
        <v>800000</v>
      </c>
    </row>
    <row r="958" spans="1:4" x14ac:dyDescent="0.25">
      <c r="A958" s="68">
        <v>35</v>
      </c>
      <c r="B958" t="s">
        <v>54</v>
      </c>
      <c r="C958" t="str">
        <f t="shared" si="14"/>
        <v>T7 other port-35</v>
      </c>
      <c r="D958" s="69">
        <v>800000</v>
      </c>
    </row>
    <row r="959" spans="1:4" x14ac:dyDescent="0.25">
      <c r="A959" s="68">
        <v>36</v>
      </c>
      <c r="B959" t="s">
        <v>54</v>
      </c>
      <c r="C959" t="str">
        <f t="shared" si="14"/>
        <v>T7 other port-36</v>
      </c>
      <c r="D959" s="69">
        <v>800000</v>
      </c>
    </row>
    <row r="960" spans="1:4" x14ac:dyDescent="0.25">
      <c r="A960" s="68">
        <v>37</v>
      </c>
      <c r="B960" t="s">
        <v>54</v>
      </c>
      <c r="C960" t="str">
        <f t="shared" si="14"/>
        <v>T7 other port-37</v>
      </c>
      <c r="D960" s="69">
        <v>800000</v>
      </c>
    </row>
    <row r="961" spans="1:4" x14ac:dyDescent="0.25">
      <c r="A961" s="68">
        <v>38</v>
      </c>
      <c r="B961" t="s">
        <v>54</v>
      </c>
      <c r="C961" t="str">
        <f t="shared" si="14"/>
        <v>T7 other port-38</v>
      </c>
      <c r="D961" s="69">
        <v>800000</v>
      </c>
    </row>
    <row r="962" spans="1:4" x14ac:dyDescent="0.25">
      <c r="A962" s="68">
        <v>39</v>
      </c>
      <c r="B962" t="s">
        <v>54</v>
      </c>
      <c r="C962" t="str">
        <f t="shared" si="14"/>
        <v>T7 other port-39</v>
      </c>
      <c r="D962" s="69">
        <v>800000</v>
      </c>
    </row>
    <row r="963" spans="1:4" x14ac:dyDescent="0.25">
      <c r="A963" s="68">
        <v>40</v>
      </c>
      <c r="B963" t="s">
        <v>54</v>
      </c>
      <c r="C963" t="str">
        <f t="shared" ref="C963:C1026" si="15">CONCATENATE(B963,"-",A963)</f>
        <v>T7 other port-40</v>
      </c>
      <c r="D963" s="69">
        <v>800000</v>
      </c>
    </row>
    <row r="964" spans="1:4" x14ac:dyDescent="0.25">
      <c r="A964" s="68">
        <v>41</v>
      </c>
      <c r="B964" t="s">
        <v>54</v>
      </c>
      <c r="C964" t="str">
        <f t="shared" si="15"/>
        <v>T7 other port-41</v>
      </c>
      <c r="D964" s="69">
        <v>800000</v>
      </c>
    </row>
    <row r="965" spans="1:4" x14ac:dyDescent="0.25">
      <c r="A965" s="68">
        <v>42</v>
      </c>
      <c r="B965" t="s">
        <v>54</v>
      </c>
      <c r="C965" t="str">
        <f t="shared" si="15"/>
        <v>T7 other port-42</v>
      </c>
      <c r="D965" s="69">
        <v>800000</v>
      </c>
    </row>
    <row r="966" spans="1:4" x14ac:dyDescent="0.25">
      <c r="A966" s="68">
        <v>43</v>
      </c>
      <c r="B966" t="s">
        <v>54</v>
      </c>
      <c r="C966" t="str">
        <f t="shared" si="15"/>
        <v>T7 other port-43</v>
      </c>
      <c r="D966" s="69">
        <v>800000</v>
      </c>
    </row>
    <row r="967" spans="1:4" x14ac:dyDescent="0.25">
      <c r="A967" s="68">
        <v>44</v>
      </c>
      <c r="B967" t="s">
        <v>54</v>
      </c>
      <c r="C967" t="str">
        <f t="shared" si="15"/>
        <v>T7 other port-44</v>
      </c>
      <c r="D967" s="69">
        <v>800000</v>
      </c>
    </row>
    <row r="968" spans="1:4" x14ac:dyDescent="0.25">
      <c r="A968" s="68">
        <v>-1</v>
      </c>
      <c r="B968" t="s">
        <v>29</v>
      </c>
      <c r="C968" t="str">
        <f t="shared" si="15"/>
        <v>T7 POAK--1</v>
      </c>
      <c r="D968" s="69">
        <v>0</v>
      </c>
    </row>
    <row r="969" spans="1:4" x14ac:dyDescent="0.25">
      <c r="A969" s="68">
        <v>0</v>
      </c>
      <c r="B969" t="s">
        <v>29</v>
      </c>
      <c r="C969" t="str">
        <f t="shared" si="15"/>
        <v>T7 POAK-0</v>
      </c>
      <c r="D969" s="69">
        <v>76908.539999999994</v>
      </c>
    </row>
    <row r="970" spans="1:4" x14ac:dyDescent="0.25">
      <c r="A970" s="68">
        <v>1</v>
      </c>
      <c r="B970" t="s">
        <v>29</v>
      </c>
      <c r="C970" t="str">
        <f t="shared" si="15"/>
        <v>T7 POAK-1</v>
      </c>
      <c r="D970" s="69">
        <v>153817.1</v>
      </c>
    </row>
    <row r="971" spans="1:4" x14ac:dyDescent="0.25">
      <c r="A971" s="68">
        <v>2</v>
      </c>
      <c r="B971" t="s">
        <v>29</v>
      </c>
      <c r="C971" t="str">
        <f t="shared" si="15"/>
        <v>T7 POAK-2</v>
      </c>
      <c r="D971" s="69">
        <v>229819.72</v>
      </c>
    </row>
    <row r="972" spans="1:4" x14ac:dyDescent="0.25">
      <c r="A972" s="68">
        <v>3</v>
      </c>
      <c r="B972" t="s">
        <v>29</v>
      </c>
      <c r="C972" t="str">
        <f t="shared" si="15"/>
        <v>T7 POAK-3</v>
      </c>
      <c r="D972" s="69">
        <v>310702.34000000003</v>
      </c>
    </row>
    <row r="973" spans="1:4" x14ac:dyDescent="0.25">
      <c r="A973" s="68">
        <v>4</v>
      </c>
      <c r="B973" t="s">
        <v>29</v>
      </c>
      <c r="C973" t="str">
        <f t="shared" si="15"/>
        <v>T7 POAK-4</v>
      </c>
      <c r="D973" s="69">
        <v>395127.86</v>
      </c>
    </row>
    <row r="974" spans="1:4" x14ac:dyDescent="0.25">
      <c r="A974" s="68">
        <v>5</v>
      </c>
      <c r="B974" t="s">
        <v>29</v>
      </c>
      <c r="C974" t="str">
        <f t="shared" si="15"/>
        <v>T7 POAK-5</v>
      </c>
      <c r="D974" s="69">
        <v>488987.22</v>
      </c>
    </row>
    <row r="975" spans="1:4" x14ac:dyDescent="0.25">
      <c r="A975" s="68">
        <v>6</v>
      </c>
      <c r="B975" t="s">
        <v>29</v>
      </c>
      <c r="C975" t="str">
        <f t="shared" si="15"/>
        <v>T7 POAK-6</v>
      </c>
      <c r="D975" s="69">
        <v>558038.9</v>
      </c>
    </row>
    <row r="976" spans="1:4" x14ac:dyDescent="0.25">
      <c r="A976" s="68">
        <v>7</v>
      </c>
      <c r="B976" t="s">
        <v>29</v>
      </c>
      <c r="C976" t="str">
        <f t="shared" si="15"/>
        <v>T7 POAK-7</v>
      </c>
      <c r="D976" s="69">
        <v>615840.93999999994</v>
      </c>
    </row>
    <row r="977" spans="1:4" x14ac:dyDescent="0.25">
      <c r="A977" s="68">
        <v>8</v>
      </c>
      <c r="B977" t="s">
        <v>29</v>
      </c>
      <c r="C977" t="str">
        <f t="shared" si="15"/>
        <v>T7 POAK-8</v>
      </c>
      <c r="D977" s="69">
        <v>669491.87</v>
      </c>
    </row>
    <row r="978" spans="1:4" x14ac:dyDescent="0.25">
      <c r="A978" s="68">
        <v>9</v>
      </c>
      <c r="B978" t="s">
        <v>29</v>
      </c>
      <c r="C978" t="str">
        <f t="shared" si="15"/>
        <v>T7 POAK-9</v>
      </c>
      <c r="D978" s="69">
        <v>719283.9</v>
      </c>
    </row>
    <row r="979" spans="1:4" x14ac:dyDescent="0.25">
      <c r="A979" s="68">
        <v>10</v>
      </c>
      <c r="B979" t="s">
        <v>29</v>
      </c>
      <c r="C979" t="str">
        <f t="shared" si="15"/>
        <v>T7 POAK-10</v>
      </c>
      <c r="D979" s="69">
        <v>765588.04</v>
      </c>
    </row>
    <row r="980" spans="1:4" x14ac:dyDescent="0.25">
      <c r="A980" s="68">
        <v>11</v>
      </c>
      <c r="B980" t="s">
        <v>29</v>
      </c>
      <c r="C980" t="str">
        <f t="shared" si="15"/>
        <v>T7 POAK-11</v>
      </c>
      <c r="D980" s="69">
        <v>800000</v>
      </c>
    </row>
    <row r="981" spans="1:4" x14ac:dyDescent="0.25">
      <c r="A981" s="68">
        <v>12</v>
      </c>
      <c r="B981" t="s">
        <v>29</v>
      </c>
      <c r="C981" t="str">
        <f t="shared" si="15"/>
        <v>T7 POAK-12</v>
      </c>
      <c r="D981" s="69">
        <v>800000</v>
      </c>
    </row>
    <row r="982" spans="1:4" x14ac:dyDescent="0.25">
      <c r="A982" s="68">
        <v>13</v>
      </c>
      <c r="B982" t="s">
        <v>29</v>
      </c>
      <c r="C982" t="str">
        <f t="shared" si="15"/>
        <v>T7 POAK-13</v>
      </c>
      <c r="D982" s="69">
        <v>800000</v>
      </c>
    </row>
    <row r="983" spans="1:4" x14ac:dyDescent="0.25">
      <c r="A983" s="68">
        <v>14</v>
      </c>
      <c r="B983" t="s">
        <v>29</v>
      </c>
      <c r="C983" t="str">
        <f t="shared" si="15"/>
        <v>T7 POAK-14</v>
      </c>
      <c r="D983" s="69">
        <v>800000</v>
      </c>
    </row>
    <row r="984" spans="1:4" x14ac:dyDescent="0.25">
      <c r="A984" s="68">
        <v>15</v>
      </c>
      <c r="B984" t="s">
        <v>29</v>
      </c>
      <c r="C984" t="str">
        <f t="shared" si="15"/>
        <v>T7 POAK-15</v>
      </c>
      <c r="D984" s="69">
        <v>800000</v>
      </c>
    </row>
    <row r="985" spans="1:4" x14ac:dyDescent="0.25">
      <c r="A985" s="68">
        <v>16</v>
      </c>
      <c r="B985" t="s">
        <v>29</v>
      </c>
      <c r="C985" t="str">
        <f t="shared" si="15"/>
        <v>T7 POAK-16</v>
      </c>
      <c r="D985" s="69">
        <v>800000</v>
      </c>
    </row>
    <row r="986" spans="1:4" x14ac:dyDescent="0.25">
      <c r="A986" s="68">
        <v>17</v>
      </c>
      <c r="B986" t="s">
        <v>29</v>
      </c>
      <c r="C986" t="str">
        <f t="shared" si="15"/>
        <v>T7 POAK-17</v>
      </c>
      <c r="D986" s="69">
        <v>800000</v>
      </c>
    </row>
    <row r="987" spans="1:4" x14ac:dyDescent="0.25">
      <c r="A987" s="68">
        <v>18</v>
      </c>
      <c r="B987" t="s">
        <v>29</v>
      </c>
      <c r="C987" t="str">
        <f t="shared" si="15"/>
        <v>T7 POAK-18</v>
      </c>
      <c r="D987" s="69">
        <v>800000</v>
      </c>
    </row>
    <row r="988" spans="1:4" x14ac:dyDescent="0.25">
      <c r="A988" s="68">
        <v>19</v>
      </c>
      <c r="B988" t="s">
        <v>29</v>
      </c>
      <c r="C988" t="str">
        <f t="shared" si="15"/>
        <v>T7 POAK-19</v>
      </c>
      <c r="D988" s="69">
        <v>800000</v>
      </c>
    </row>
    <row r="989" spans="1:4" x14ac:dyDescent="0.25">
      <c r="A989" s="68">
        <v>20</v>
      </c>
      <c r="B989" t="s">
        <v>29</v>
      </c>
      <c r="C989" t="str">
        <f t="shared" si="15"/>
        <v>T7 POAK-20</v>
      </c>
      <c r="D989" s="69">
        <v>800000</v>
      </c>
    </row>
    <row r="990" spans="1:4" x14ac:dyDescent="0.25">
      <c r="A990" s="68">
        <v>21</v>
      </c>
      <c r="B990" t="s">
        <v>29</v>
      </c>
      <c r="C990" t="str">
        <f t="shared" si="15"/>
        <v>T7 POAK-21</v>
      </c>
      <c r="D990" s="69">
        <v>800000</v>
      </c>
    </row>
    <row r="991" spans="1:4" x14ac:dyDescent="0.25">
      <c r="A991" s="68">
        <v>22</v>
      </c>
      <c r="B991" t="s">
        <v>29</v>
      </c>
      <c r="C991" t="str">
        <f t="shared" si="15"/>
        <v>T7 POAK-22</v>
      </c>
      <c r="D991" s="69">
        <v>800000</v>
      </c>
    </row>
    <row r="992" spans="1:4" x14ac:dyDescent="0.25">
      <c r="A992" s="68">
        <v>23</v>
      </c>
      <c r="B992" t="s">
        <v>29</v>
      </c>
      <c r="C992" t="str">
        <f t="shared" si="15"/>
        <v>T7 POAK-23</v>
      </c>
      <c r="D992" s="69">
        <v>800000</v>
      </c>
    </row>
    <row r="993" spans="1:4" x14ac:dyDescent="0.25">
      <c r="A993" s="68">
        <v>24</v>
      </c>
      <c r="B993" t="s">
        <v>29</v>
      </c>
      <c r="C993" t="str">
        <f t="shared" si="15"/>
        <v>T7 POAK-24</v>
      </c>
      <c r="D993" s="69">
        <v>800000</v>
      </c>
    </row>
    <row r="994" spans="1:4" x14ac:dyDescent="0.25">
      <c r="A994" s="68">
        <v>25</v>
      </c>
      <c r="B994" t="s">
        <v>29</v>
      </c>
      <c r="C994" t="str">
        <f t="shared" si="15"/>
        <v>T7 POAK-25</v>
      </c>
      <c r="D994" s="69">
        <v>800000</v>
      </c>
    </row>
    <row r="995" spans="1:4" x14ac:dyDescent="0.25">
      <c r="A995" s="68">
        <v>26</v>
      </c>
      <c r="B995" t="s">
        <v>29</v>
      </c>
      <c r="C995" t="str">
        <f t="shared" si="15"/>
        <v>T7 POAK-26</v>
      </c>
      <c r="D995" s="69">
        <v>800000</v>
      </c>
    </row>
    <row r="996" spans="1:4" x14ac:dyDescent="0.25">
      <c r="A996" s="68">
        <v>27</v>
      </c>
      <c r="B996" t="s">
        <v>29</v>
      </c>
      <c r="C996" t="str">
        <f t="shared" si="15"/>
        <v>T7 POAK-27</v>
      </c>
      <c r="D996" s="69">
        <v>800000</v>
      </c>
    </row>
    <row r="997" spans="1:4" x14ac:dyDescent="0.25">
      <c r="A997" s="68">
        <v>28</v>
      </c>
      <c r="B997" t="s">
        <v>29</v>
      </c>
      <c r="C997" t="str">
        <f t="shared" si="15"/>
        <v>T7 POAK-28</v>
      </c>
      <c r="D997" s="69">
        <v>800000</v>
      </c>
    </row>
    <row r="998" spans="1:4" x14ac:dyDescent="0.25">
      <c r="A998" s="68">
        <v>29</v>
      </c>
      <c r="B998" t="s">
        <v>29</v>
      </c>
      <c r="C998" t="str">
        <f t="shared" si="15"/>
        <v>T7 POAK-29</v>
      </c>
      <c r="D998" s="69">
        <v>800000</v>
      </c>
    </row>
    <row r="999" spans="1:4" x14ac:dyDescent="0.25">
      <c r="A999" s="68">
        <v>30</v>
      </c>
      <c r="B999" t="s">
        <v>29</v>
      </c>
      <c r="C999" t="str">
        <f t="shared" si="15"/>
        <v>T7 POAK-30</v>
      </c>
      <c r="D999" s="69">
        <v>800000</v>
      </c>
    </row>
    <row r="1000" spans="1:4" x14ac:dyDescent="0.25">
      <c r="A1000" s="68">
        <v>31</v>
      </c>
      <c r="B1000" t="s">
        <v>29</v>
      </c>
      <c r="C1000" t="str">
        <f t="shared" si="15"/>
        <v>T7 POAK-31</v>
      </c>
      <c r="D1000" s="69">
        <v>800000</v>
      </c>
    </row>
    <row r="1001" spans="1:4" x14ac:dyDescent="0.25">
      <c r="A1001" s="68">
        <v>32</v>
      </c>
      <c r="B1001" t="s">
        <v>29</v>
      </c>
      <c r="C1001" t="str">
        <f t="shared" si="15"/>
        <v>T7 POAK-32</v>
      </c>
      <c r="D1001" s="69">
        <v>800000</v>
      </c>
    </row>
    <row r="1002" spans="1:4" x14ac:dyDescent="0.25">
      <c r="A1002" s="68">
        <v>33</v>
      </c>
      <c r="B1002" t="s">
        <v>29</v>
      </c>
      <c r="C1002" t="str">
        <f t="shared" si="15"/>
        <v>T7 POAK-33</v>
      </c>
      <c r="D1002" s="69">
        <v>800000</v>
      </c>
    </row>
    <row r="1003" spans="1:4" x14ac:dyDescent="0.25">
      <c r="A1003" s="68">
        <v>34</v>
      </c>
      <c r="B1003" t="s">
        <v>29</v>
      </c>
      <c r="C1003" t="str">
        <f t="shared" si="15"/>
        <v>T7 POAK-34</v>
      </c>
      <c r="D1003" s="69">
        <v>800000</v>
      </c>
    </row>
    <row r="1004" spans="1:4" x14ac:dyDescent="0.25">
      <c r="A1004" s="68">
        <v>35</v>
      </c>
      <c r="B1004" t="s">
        <v>29</v>
      </c>
      <c r="C1004" t="str">
        <f t="shared" si="15"/>
        <v>T7 POAK-35</v>
      </c>
      <c r="D1004" s="69">
        <v>800000</v>
      </c>
    </row>
    <row r="1005" spans="1:4" x14ac:dyDescent="0.25">
      <c r="A1005" s="68">
        <v>36</v>
      </c>
      <c r="B1005" t="s">
        <v>29</v>
      </c>
      <c r="C1005" t="str">
        <f t="shared" si="15"/>
        <v>T7 POAK-36</v>
      </c>
      <c r="D1005" s="69">
        <v>800000</v>
      </c>
    </row>
    <row r="1006" spans="1:4" x14ac:dyDescent="0.25">
      <c r="A1006" s="68">
        <v>37</v>
      </c>
      <c r="B1006" t="s">
        <v>29</v>
      </c>
      <c r="C1006" t="str">
        <f t="shared" si="15"/>
        <v>T7 POAK-37</v>
      </c>
      <c r="D1006" s="69">
        <v>800000</v>
      </c>
    </row>
    <row r="1007" spans="1:4" x14ac:dyDescent="0.25">
      <c r="A1007" s="68">
        <v>38</v>
      </c>
      <c r="B1007" t="s">
        <v>29</v>
      </c>
      <c r="C1007" t="str">
        <f t="shared" si="15"/>
        <v>T7 POAK-38</v>
      </c>
      <c r="D1007" s="69">
        <v>800000</v>
      </c>
    </row>
    <row r="1008" spans="1:4" x14ac:dyDescent="0.25">
      <c r="A1008" s="68">
        <v>39</v>
      </c>
      <c r="B1008" t="s">
        <v>29</v>
      </c>
      <c r="C1008" t="str">
        <f t="shared" si="15"/>
        <v>T7 POAK-39</v>
      </c>
      <c r="D1008" s="69">
        <v>800000</v>
      </c>
    </row>
    <row r="1009" spans="1:4" x14ac:dyDescent="0.25">
      <c r="A1009" s="68">
        <v>40</v>
      </c>
      <c r="B1009" t="s">
        <v>29</v>
      </c>
      <c r="C1009" t="str">
        <f t="shared" si="15"/>
        <v>T7 POAK-40</v>
      </c>
      <c r="D1009" s="69">
        <v>800000</v>
      </c>
    </row>
    <row r="1010" spans="1:4" x14ac:dyDescent="0.25">
      <c r="A1010" s="68">
        <v>41</v>
      </c>
      <c r="B1010" t="s">
        <v>29</v>
      </c>
      <c r="C1010" t="str">
        <f t="shared" si="15"/>
        <v>T7 POAK-41</v>
      </c>
      <c r="D1010" s="69">
        <v>800000</v>
      </c>
    </row>
    <row r="1011" spans="1:4" x14ac:dyDescent="0.25">
      <c r="A1011" s="68">
        <v>42</v>
      </c>
      <c r="B1011" t="s">
        <v>29</v>
      </c>
      <c r="C1011" t="str">
        <f t="shared" si="15"/>
        <v>T7 POAK-42</v>
      </c>
      <c r="D1011" s="69">
        <v>800000</v>
      </c>
    </row>
    <row r="1012" spans="1:4" x14ac:dyDescent="0.25">
      <c r="A1012" s="68">
        <v>43</v>
      </c>
      <c r="B1012" t="s">
        <v>29</v>
      </c>
      <c r="C1012" t="str">
        <f t="shared" si="15"/>
        <v>T7 POAK-43</v>
      </c>
      <c r="D1012" s="69">
        <v>800000</v>
      </c>
    </row>
    <row r="1013" spans="1:4" x14ac:dyDescent="0.25">
      <c r="A1013" s="68">
        <v>44</v>
      </c>
      <c r="B1013" t="s">
        <v>29</v>
      </c>
      <c r="C1013" t="str">
        <f t="shared" si="15"/>
        <v>T7 POAK-44</v>
      </c>
      <c r="D1013" s="69">
        <v>800000</v>
      </c>
    </row>
    <row r="1014" spans="1:4" x14ac:dyDescent="0.25">
      <c r="A1014" s="68">
        <v>-1</v>
      </c>
      <c r="B1014" t="s">
        <v>30</v>
      </c>
      <c r="C1014" t="str">
        <f t="shared" si="15"/>
        <v>T7 POLA--1</v>
      </c>
      <c r="D1014" s="69">
        <v>0</v>
      </c>
    </row>
    <row r="1015" spans="1:4" x14ac:dyDescent="0.25">
      <c r="A1015" s="68">
        <v>0</v>
      </c>
      <c r="B1015" t="s">
        <v>30</v>
      </c>
      <c r="C1015" t="str">
        <f t="shared" si="15"/>
        <v>T7 POLA-0</v>
      </c>
      <c r="D1015" s="69">
        <v>76908.539999999994</v>
      </c>
    </row>
    <row r="1016" spans="1:4" x14ac:dyDescent="0.25">
      <c r="A1016" s="68">
        <v>1</v>
      </c>
      <c r="B1016" t="s">
        <v>30</v>
      </c>
      <c r="C1016" t="str">
        <f t="shared" si="15"/>
        <v>T7 POLA-1</v>
      </c>
      <c r="D1016" s="69">
        <v>153817.1</v>
      </c>
    </row>
    <row r="1017" spans="1:4" x14ac:dyDescent="0.25">
      <c r="A1017" s="68">
        <v>2</v>
      </c>
      <c r="B1017" t="s">
        <v>30</v>
      </c>
      <c r="C1017" t="str">
        <f t="shared" si="15"/>
        <v>T7 POLA-2</v>
      </c>
      <c r="D1017" s="69">
        <v>229819.72</v>
      </c>
    </row>
    <row r="1018" spans="1:4" x14ac:dyDescent="0.25">
      <c r="A1018" s="68">
        <v>3</v>
      </c>
      <c r="B1018" t="s">
        <v>30</v>
      </c>
      <c r="C1018" t="str">
        <f t="shared" si="15"/>
        <v>T7 POLA-3</v>
      </c>
      <c r="D1018" s="69">
        <v>310702.34000000003</v>
      </c>
    </row>
    <row r="1019" spans="1:4" x14ac:dyDescent="0.25">
      <c r="A1019" s="68">
        <v>4</v>
      </c>
      <c r="B1019" t="s">
        <v>30</v>
      </c>
      <c r="C1019" t="str">
        <f t="shared" si="15"/>
        <v>T7 POLA-4</v>
      </c>
      <c r="D1019" s="69">
        <v>395127.86</v>
      </c>
    </row>
    <row r="1020" spans="1:4" x14ac:dyDescent="0.25">
      <c r="A1020" s="68">
        <v>5</v>
      </c>
      <c r="B1020" t="s">
        <v>30</v>
      </c>
      <c r="C1020" t="str">
        <f t="shared" si="15"/>
        <v>T7 POLA-5</v>
      </c>
      <c r="D1020" s="69">
        <v>488987.22</v>
      </c>
    </row>
    <row r="1021" spans="1:4" x14ac:dyDescent="0.25">
      <c r="A1021" s="68">
        <v>6</v>
      </c>
      <c r="B1021" t="s">
        <v>30</v>
      </c>
      <c r="C1021" t="str">
        <f t="shared" si="15"/>
        <v>T7 POLA-6</v>
      </c>
      <c r="D1021" s="69">
        <v>558038.9</v>
      </c>
    </row>
    <row r="1022" spans="1:4" x14ac:dyDescent="0.25">
      <c r="A1022" s="68">
        <v>7</v>
      </c>
      <c r="B1022" t="s">
        <v>30</v>
      </c>
      <c r="C1022" t="str">
        <f t="shared" si="15"/>
        <v>T7 POLA-7</v>
      </c>
      <c r="D1022" s="69">
        <v>615840.93999999994</v>
      </c>
    </row>
    <row r="1023" spans="1:4" x14ac:dyDescent="0.25">
      <c r="A1023" s="68">
        <v>8</v>
      </c>
      <c r="B1023" t="s">
        <v>30</v>
      </c>
      <c r="C1023" t="str">
        <f t="shared" si="15"/>
        <v>T7 POLA-8</v>
      </c>
      <c r="D1023" s="69">
        <v>669491.87</v>
      </c>
    </row>
    <row r="1024" spans="1:4" x14ac:dyDescent="0.25">
      <c r="A1024" s="68">
        <v>9</v>
      </c>
      <c r="B1024" t="s">
        <v>30</v>
      </c>
      <c r="C1024" t="str">
        <f t="shared" si="15"/>
        <v>T7 POLA-9</v>
      </c>
      <c r="D1024" s="69">
        <v>719283.9</v>
      </c>
    </row>
    <row r="1025" spans="1:4" x14ac:dyDescent="0.25">
      <c r="A1025" s="68">
        <v>10</v>
      </c>
      <c r="B1025" t="s">
        <v>30</v>
      </c>
      <c r="C1025" t="str">
        <f t="shared" si="15"/>
        <v>T7 POLA-10</v>
      </c>
      <c r="D1025" s="69">
        <v>765588.04</v>
      </c>
    </row>
    <row r="1026" spans="1:4" x14ac:dyDescent="0.25">
      <c r="A1026" s="68">
        <v>11</v>
      </c>
      <c r="B1026" t="s">
        <v>30</v>
      </c>
      <c r="C1026" t="str">
        <f t="shared" si="15"/>
        <v>T7 POLA-11</v>
      </c>
      <c r="D1026" s="69">
        <v>800000</v>
      </c>
    </row>
    <row r="1027" spans="1:4" x14ac:dyDescent="0.25">
      <c r="A1027" s="68">
        <v>12</v>
      </c>
      <c r="B1027" t="s">
        <v>30</v>
      </c>
      <c r="C1027" t="str">
        <f t="shared" ref="C1027:C1090" si="16">CONCATENATE(B1027,"-",A1027)</f>
        <v>T7 POLA-12</v>
      </c>
      <c r="D1027" s="69">
        <v>800000</v>
      </c>
    </row>
    <row r="1028" spans="1:4" x14ac:dyDescent="0.25">
      <c r="A1028" s="68">
        <v>13</v>
      </c>
      <c r="B1028" t="s">
        <v>30</v>
      </c>
      <c r="C1028" t="str">
        <f t="shared" si="16"/>
        <v>T7 POLA-13</v>
      </c>
      <c r="D1028" s="69">
        <v>800000</v>
      </c>
    </row>
    <row r="1029" spans="1:4" x14ac:dyDescent="0.25">
      <c r="A1029" s="68">
        <v>14</v>
      </c>
      <c r="B1029" t="s">
        <v>30</v>
      </c>
      <c r="C1029" t="str">
        <f t="shared" si="16"/>
        <v>T7 POLA-14</v>
      </c>
      <c r="D1029" s="69">
        <v>800000</v>
      </c>
    </row>
    <row r="1030" spans="1:4" x14ac:dyDescent="0.25">
      <c r="A1030" s="68">
        <v>15</v>
      </c>
      <c r="B1030" t="s">
        <v>30</v>
      </c>
      <c r="C1030" t="str">
        <f t="shared" si="16"/>
        <v>T7 POLA-15</v>
      </c>
      <c r="D1030" s="69">
        <v>800000</v>
      </c>
    </row>
    <row r="1031" spans="1:4" x14ac:dyDescent="0.25">
      <c r="A1031" s="68">
        <v>16</v>
      </c>
      <c r="B1031" t="s">
        <v>30</v>
      </c>
      <c r="C1031" t="str">
        <f t="shared" si="16"/>
        <v>T7 POLA-16</v>
      </c>
      <c r="D1031" s="69">
        <v>800000</v>
      </c>
    </row>
    <row r="1032" spans="1:4" x14ac:dyDescent="0.25">
      <c r="A1032" s="68">
        <v>17</v>
      </c>
      <c r="B1032" t="s">
        <v>30</v>
      </c>
      <c r="C1032" t="str">
        <f t="shared" si="16"/>
        <v>T7 POLA-17</v>
      </c>
      <c r="D1032" s="69">
        <v>800000</v>
      </c>
    </row>
    <row r="1033" spans="1:4" x14ac:dyDescent="0.25">
      <c r="A1033" s="68">
        <v>18</v>
      </c>
      <c r="B1033" t="s">
        <v>30</v>
      </c>
      <c r="C1033" t="str">
        <f t="shared" si="16"/>
        <v>T7 POLA-18</v>
      </c>
      <c r="D1033" s="69">
        <v>800000</v>
      </c>
    </row>
    <row r="1034" spans="1:4" x14ac:dyDescent="0.25">
      <c r="A1034" s="68">
        <v>19</v>
      </c>
      <c r="B1034" t="s">
        <v>30</v>
      </c>
      <c r="C1034" t="str">
        <f t="shared" si="16"/>
        <v>T7 POLA-19</v>
      </c>
      <c r="D1034" s="69">
        <v>800000</v>
      </c>
    </row>
    <row r="1035" spans="1:4" x14ac:dyDescent="0.25">
      <c r="A1035" s="68">
        <v>20</v>
      </c>
      <c r="B1035" t="s">
        <v>30</v>
      </c>
      <c r="C1035" t="str">
        <f t="shared" si="16"/>
        <v>T7 POLA-20</v>
      </c>
      <c r="D1035" s="69">
        <v>800000</v>
      </c>
    </row>
    <row r="1036" spans="1:4" x14ac:dyDescent="0.25">
      <c r="A1036" s="68">
        <v>21</v>
      </c>
      <c r="B1036" t="s">
        <v>30</v>
      </c>
      <c r="C1036" t="str">
        <f t="shared" si="16"/>
        <v>T7 POLA-21</v>
      </c>
      <c r="D1036" s="69">
        <v>800000</v>
      </c>
    </row>
    <row r="1037" spans="1:4" x14ac:dyDescent="0.25">
      <c r="A1037" s="68">
        <v>22</v>
      </c>
      <c r="B1037" t="s">
        <v>30</v>
      </c>
      <c r="C1037" t="str">
        <f t="shared" si="16"/>
        <v>T7 POLA-22</v>
      </c>
      <c r="D1037" s="69">
        <v>800000</v>
      </c>
    </row>
    <row r="1038" spans="1:4" x14ac:dyDescent="0.25">
      <c r="A1038" s="68">
        <v>23</v>
      </c>
      <c r="B1038" t="s">
        <v>30</v>
      </c>
      <c r="C1038" t="str">
        <f t="shared" si="16"/>
        <v>T7 POLA-23</v>
      </c>
      <c r="D1038" s="69">
        <v>800000</v>
      </c>
    </row>
    <row r="1039" spans="1:4" x14ac:dyDescent="0.25">
      <c r="A1039" s="68">
        <v>24</v>
      </c>
      <c r="B1039" t="s">
        <v>30</v>
      </c>
      <c r="C1039" t="str">
        <f t="shared" si="16"/>
        <v>T7 POLA-24</v>
      </c>
      <c r="D1039" s="69">
        <v>800000</v>
      </c>
    </row>
    <row r="1040" spans="1:4" x14ac:dyDescent="0.25">
      <c r="A1040" s="68">
        <v>25</v>
      </c>
      <c r="B1040" t="s">
        <v>30</v>
      </c>
      <c r="C1040" t="str">
        <f t="shared" si="16"/>
        <v>T7 POLA-25</v>
      </c>
      <c r="D1040" s="69">
        <v>800000</v>
      </c>
    </row>
    <row r="1041" spans="1:4" x14ac:dyDescent="0.25">
      <c r="A1041" s="68">
        <v>26</v>
      </c>
      <c r="B1041" t="s">
        <v>30</v>
      </c>
      <c r="C1041" t="str">
        <f t="shared" si="16"/>
        <v>T7 POLA-26</v>
      </c>
      <c r="D1041" s="69">
        <v>800000</v>
      </c>
    </row>
    <row r="1042" spans="1:4" x14ac:dyDescent="0.25">
      <c r="A1042" s="68">
        <v>27</v>
      </c>
      <c r="B1042" t="s">
        <v>30</v>
      </c>
      <c r="C1042" t="str">
        <f t="shared" si="16"/>
        <v>T7 POLA-27</v>
      </c>
      <c r="D1042" s="69">
        <v>800000</v>
      </c>
    </row>
    <row r="1043" spans="1:4" x14ac:dyDescent="0.25">
      <c r="A1043" s="68">
        <v>28</v>
      </c>
      <c r="B1043" t="s">
        <v>30</v>
      </c>
      <c r="C1043" t="str">
        <f t="shared" si="16"/>
        <v>T7 POLA-28</v>
      </c>
      <c r="D1043" s="69">
        <v>800000</v>
      </c>
    </row>
    <row r="1044" spans="1:4" x14ac:dyDescent="0.25">
      <c r="A1044" s="68">
        <v>29</v>
      </c>
      <c r="B1044" t="s">
        <v>30</v>
      </c>
      <c r="C1044" t="str">
        <f t="shared" si="16"/>
        <v>T7 POLA-29</v>
      </c>
      <c r="D1044" s="69">
        <v>800000</v>
      </c>
    </row>
    <row r="1045" spans="1:4" x14ac:dyDescent="0.25">
      <c r="A1045" s="68">
        <v>30</v>
      </c>
      <c r="B1045" t="s">
        <v>30</v>
      </c>
      <c r="C1045" t="str">
        <f t="shared" si="16"/>
        <v>T7 POLA-30</v>
      </c>
      <c r="D1045" s="69">
        <v>800000</v>
      </c>
    </row>
    <row r="1046" spans="1:4" x14ac:dyDescent="0.25">
      <c r="A1046" s="68">
        <v>31</v>
      </c>
      <c r="B1046" t="s">
        <v>30</v>
      </c>
      <c r="C1046" t="str">
        <f t="shared" si="16"/>
        <v>T7 POLA-31</v>
      </c>
      <c r="D1046" s="69">
        <v>800000</v>
      </c>
    </row>
    <row r="1047" spans="1:4" x14ac:dyDescent="0.25">
      <c r="A1047" s="68">
        <v>32</v>
      </c>
      <c r="B1047" t="s">
        <v>30</v>
      </c>
      <c r="C1047" t="str">
        <f t="shared" si="16"/>
        <v>T7 POLA-32</v>
      </c>
      <c r="D1047" s="69">
        <v>800000</v>
      </c>
    </row>
    <row r="1048" spans="1:4" x14ac:dyDescent="0.25">
      <c r="A1048" s="68">
        <v>33</v>
      </c>
      <c r="B1048" t="s">
        <v>30</v>
      </c>
      <c r="C1048" t="str">
        <f t="shared" si="16"/>
        <v>T7 POLA-33</v>
      </c>
      <c r="D1048" s="69">
        <v>800000</v>
      </c>
    </row>
    <row r="1049" spans="1:4" x14ac:dyDescent="0.25">
      <c r="A1049" s="68">
        <v>34</v>
      </c>
      <c r="B1049" t="s">
        <v>30</v>
      </c>
      <c r="C1049" t="str">
        <f t="shared" si="16"/>
        <v>T7 POLA-34</v>
      </c>
      <c r="D1049" s="69">
        <v>800000</v>
      </c>
    </row>
    <row r="1050" spans="1:4" x14ac:dyDescent="0.25">
      <c r="A1050" s="68">
        <v>35</v>
      </c>
      <c r="B1050" t="s">
        <v>30</v>
      </c>
      <c r="C1050" t="str">
        <f t="shared" si="16"/>
        <v>T7 POLA-35</v>
      </c>
      <c r="D1050" s="69">
        <v>800000</v>
      </c>
    </row>
    <row r="1051" spans="1:4" x14ac:dyDescent="0.25">
      <c r="A1051" s="68">
        <v>36</v>
      </c>
      <c r="B1051" t="s">
        <v>30</v>
      </c>
      <c r="C1051" t="str">
        <f t="shared" si="16"/>
        <v>T7 POLA-36</v>
      </c>
      <c r="D1051" s="69">
        <v>800000</v>
      </c>
    </row>
    <row r="1052" spans="1:4" x14ac:dyDescent="0.25">
      <c r="A1052" s="68">
        <v>37</v>
      </c>
      <c r="B1052" t="s">
        <v>30</v>
      </c>
      <c r="C1052" t="str">
        <f t="shared" si="16"/>
        <v>T7 POLA-37</v>
      </c>
      <c r="D1052" s="69">
        <v>800000</v>
      </c>
    </row>
    <row r="1053" spans="1:4" x14ac:dyDescent="0.25">
      <c r="A1053" s="68">
        <v>38</v>
      </c>
      <c r="B1053" t="s">
        <v>30</v>
      </c>
      <c r="C1053" t="str">
        <f t="shared" si="16"/>
        <v>T7 POLA-38</v>
      </c>
      <c r="D1053" s="69">
        <v>800000</v>
      </c>
    </row>
    <row r="1054" spans="1:4" x14ac:dyDescent="0.25">
      <c r="A1054" s="68">
        <v>39</v>
      </c>
      <c r="B1054" t="s">
        <v>30</v>
      </c>
      <c r="C1054" t="str">
        <f t="shared" si="16"/>
        <v>T7 POLA-39</v>
      </c>
      <c r="D1054" s="69">
        <v>800000</v>
      </c>
    </row>
    <row r="1055" spans="1:4" x14ac:dyDescent="0.25">
      <c r="A1055" s="68">
        <v>40</v>
      </c>
      <c r="B1055" t="s">
        <v>30</v>
      </c>
      <c r="C1055" t="str">
        <f t="shared" si="16"/>
        <v>T7 POLA-40</v>
      </c>
      <c r="D1055" s="69">
        <v>800000</v>
      </c>
    </row>
    <row r="1056" spans="1:4" x14ac:dyDescent="0.25">
      <c r="A1056" s="68">
        <v>41</v>
      </c>
      <c r="B1056" t="s">
        <v>30</v>
      </c>
      <c r="C1056" t="str">
        <f t="shared" si="16"/>
        <v>T7 POLA-41</v>
      </c>
      <c r="D1056" s="69">
        <v>800000</v>
      </c>
    </row>
    <row r="1057" spans="1:4" x14ac:dyDescent="0.25">
      <c r="A1057" s="68">
        <v>42</v>
      </c>
      <c r="B1057" t="s">
        <v>30</v>
      </c>
      <c r="C1057" t="str">
        <f t="shared" si="16"/>
        <v>T7 POLA-42</v>
      </c>
      <c r="D1057" s="69">
        <v>800000</v>
      </c>
    </row>
    <row r="1058" spans="1:4" x14ac:dyDescent="0.25">
      <c r="A1058" s="68">
        <v>43</v>
      </c>
      <c r="B1058" t="s">
        <v>30</v>
      </c>
      <c r="C1058" t="str">
        <f t="shared" si="16"/>
        <v>T7 POLA-43</v>
      </c>
      <c r="D1058" s="69">
        <v>800000</v>
      </c>
    </row>
    <row r="1059" spans="1:4" x14ac:dyDescent="0.25">
      <c r="A1059" s="68">
        <v>44</v>
      </c>
      <c r="B1059" t="s">
        <v>30</v>
      </c>
      <c r="C1059" t="str">
        <f t="shared" si="16"/>
        <v>T7 POLA-44</v>
      </c>
      <c r="D1059" s="69">
        <v>800000</v>
      </c>
    </row>
    <row r="1060" spans="1:4" x14ac:dyDescent="0.25">
      <c r="A1060" s="68">
        <v>-1</v>
      </c>
      <c r="B1060" t="s">
        <v>32</v>
      </c>
      <c r="C1060" t="str">
        <f t="shared" si="16"/>
        <v>T7 Public--1</v>
      </c>
      <c r="D1060" s="69">
        <v>3240</v>
      </c>
    </row>
    <row r="1061" spans="1:4" x14ac:dyDescent="0.25">
      <c r="A1061" s="68">
        <v>0</v>
      </c>
      <c r="B1061" t="s">
        <v>32</v>
      </c>
      <c r="C1061" t="str">
        <f t="shared" si="16"/>
        <v>T7 Public-0</v>
      </c>
      <c r="D1061" s="69">
        <v>11016</v>
      </c>
    </row>
    <row r="1062" spans="1:4" x14ac:dyDescent="0.25">
      <c r="A1062" s="68">
        <v>1</v>
      </c>
      <c r="B1062" t="s">
        <v>32</v>
      </c>
      <c r="C1062" t="str">
        <f t="shared" si="16"/>
        <v>T7 Public-1</v>
      </c>
      <c r="D1062" s="69">
        <v>18792</v>
      </c>
    </row>
    <row r="1063" spans="1:4" x14ac:dyDescent="0.25">
      <c r="A1063" s="68">
        <v>2</v>
      </c>
      <c r="B1063" t="s">
        <v>32</v>
      </c>
      <c r="C1063" t="str">
        <f t="shared" si="16"/>
        <v>T7 Public-2</v>
      </c>
      <c r="D1063" s="69">
        <v>26568</v>
      </c>
    </row>
    <row r="1064" spans="1:4" x14ac:dyDescent="0.25">
      <c r="A1064" s="68">
        <v>3</v>
      </c>
      <c r="B1064" t="s">
        <v>32</v>
      </c>
      <c r="C1064" t="str">
        <f t="shared" si="16"/>
        <v>T7 Public-3</v>
      </c>
      <c r="D1064" s="69">
        <v>34344</v>
      </c>
    </row>
    <row r="1065" spans="1:4" x14ac:dyDescent="0.25">
      <c r="A1065" s="68">
        <v>4</v>
      </c>
      <c r="B1065" t="s">
        <v>32</v>
      </c>
      <c r="C1065" t="str">
        <f t="shared" si="16"/>
        <v>T7 Public-4</v>
      </c>
      <c r="D1065" s="69">
        <v>42120</v>
      </c>
    </row>
    <row r="1066" spans="1:4" x14ac:dyDescent="0.25">
      <c r="A1066" s="68">
        <v>5</v>
      </c>
      <c r="B1066" t="s">
        <v>32</v>
      </c>
      <c r="C1066" t="str">
        <f t="shared" si="16"/>
        <v>T7 Public-5</v>
      </c>
      <c r="D1066" s="69">
        <v>49896</v>
      </c>
    </row>
    <row r="1067" spans="1:4" x14ac:dyDescent="0.25">
      <c r="A1067" s="68">
        <v>6</v>
      </c>
      <c r="B1067" t="s">
        <v>32</v>
      </c>
      <c r="C1067" t="str">
        <f t="shared" si="16"/>
        <v>T7 Public-6</v>
      </c>
      <c r="D1067" s="69">
        <v>57672</v>
      </c>
    </row>
    <row r="1068" spans="1:4" x14ac:dyDescent="0.25">
      <c r="A1068" s="68">
        <v>7</v>
      </c>
      <c r="B1068" t="s">
        <v>32</v>
      </c>
      <c r="C1068" t="str">
        <f t="shared" si="16"/>
        <v>T7 Public-7</v>
      </c>
      <c r="D1068" s="69">
        <v>65448</v>
      </c>
    </row>
    <row r="1069" spans="1:4" x14ac:dyDescent="0.25">
      <c r="A1069" s="68">
        <v>8</v>
      </c>
      <c r="B1069" t="s">
        <v>32</v>
      </c>
      <c r="C1069" t="str">
        <f t="shared" si="16"/>
        <v>T7 Public-8</v>
      </c>
      <c r="D1069" s="69">
        <v>73224</v>
      </c>
    </row>
    <row r="1070" spans="1:4" x14ac:dyDescent="0.25">
      <c r="A1070" s="68">
        <v>9</v>
      </c>
      <c r="B1070" t="s">
        <v>32</v>
      </c>
      <c r="C1070" t="str">
        <f t="shared" si="16"/>
        <v>T7 Public-9</v>
      </c>
      <c r="D1070" s="69">
        <v>81000</v>
      </c>
    </row>
    <row r="1071" spans="1:4" x14ac:dyDescent="0.25">
      <c r="A1071" s="68">
        <v>10</v>
      </c>
      <c r="B1071" t="s">
        <v>32</v>
      </c>
      <c r="C1071" t="str">
        <f t="shared" si="16"/>
        <v>T7 Public-10</v>
      </c>
      <c r="D1071" s="69">
        <v>88776</v>
      </c>
    </row>
    <row r="1072" spans="1:4" x14ac:dyDescent="0.25">
      <c r="A1072" s="68">
        <v>11</v>
      </c>
      <c r="B1072" t="s">
        <v>32</v>
      </c>
      <c r="C1072" t="str">
        <f t="shared" si="16"/>
        <v>T7 Public-11</v>
      </c>
      <c r="D1072" s="69">
        <v>96552</v>
      </c>
    </row>
    <row r="1073" spans="1:4" x14ac:dyDescent="0.25">
      <c r="A1073" s="68">
        <v>12</v>
      </c>
      <c r="B1073" t="s">
        <v>32</v>
      </c>
      <c r="C1073" t="str">
        <f t="shared" si="16"/>
        <v>T7 Public-12</v>
      </c>
      <c r="D1073" s="69">
        <v>104328</v>
      </c>
    </row>
    <row r="1074" spans="1:4" x14ac:dyDescent="0.25">
      <c r="A1074" s="68">
        <v>13</v>
      </c>
      <c r="B1074" t="s">
        <v>32</v>
      </c>
      <c r="C1074" t="str">
        <f t="shared" si="16"/>
        <v>T7 Public-13</v>
      </c>
      <c r="D1074" s="69">
        <v>112104</v>
      </c>
    </row>
    <row r="1075" spans="1:4" x14ac:dyDescent="0.25">
      <c r="A1075" s="68">
        <v>14</v>
      </c>
      <c r="B1075" t="s">
        <v>32</v>
      </c>
      <c r="C1075" t="str">
        <f t="shared" si="16"/>
        <v>T7 Public-14</v>
      </c>
      <c r="D1075" s="69">
        <v>119880</v>
      </c>
    </row>
    <row r="1076" spans="1:4" x14ac:dyDescent="0.25">
      <c r="A1076" s="68">
        <v>15</v>
      </c>
      <c r="B1076" t="s">
        <v>32</v>
      </c>
      <c r="C1076" t="str">
        <f t="shared" si="16"/>
        <v>T7 Public-15</v>
      </c>
      <c r="D1076" s="69">
        <v>127656</v>
      </c>
    </row>
    <row r="1077" spans="1:4" x14ac:dyDescent="0.25">
      <c r="A1077" s="68">
        <v>16</v>
      </c>
      <c r="B1077" t="s">
        <v>32</v>
      </c>
      <c r="C1077" t="str">
        <f t="shared" si="16"/>
        <v>T7 Public-16</v>
      </c>
      <c r="D1077" s="69">
        <v>135432</v>
      </c>
    </row>
    <row r="1078" spans="1:4" x14ac:dyDescent="0.25">
      <c r="A1078" s="68">
        <v>17</v>
      </c>
      <c r="B1078" t="s">
        <v>32</v>
      </c>
      <c r="C1078" t="str">
        <f t="shared" si="16"/>
        <v>T7 Public-17</v>
      </c>
      <c r="D1078" s="69">
        <v>143208</v>
      </c>
    </row>
    <row r="1079" spans="1:4" x14ac:dyDescent="0.25">
      <c r="A1079" s="68">
        <v>18</v>
      </c>
      <c r="B1079" t="s">
        <v>32</v>
      </c>
      <c r="C1079" t="str">
        <f t="shared" si="16"/>
        <v>T7 Public-18</v>
      </c>
      <c r="D1079" s="69">
        <v>150984</v>
      </c>
    </row>
    <row r="1080" spans="1:4" x14ac:dyDescent="0.25">
      <c r="A1080" s="68">
        <v>19</v>
      </c>
      <c r="B1080" t="s">
        <v>32</v>
      </c>
      <c r="C1080" t="str">
        <f t="shared" si="16"/>
        <v>T7 Public-19</v>
      </c>
      <c r="D1080" s="69">
        <v>158760</v>
      </c>
    </row>
    <row r="1081" spans="1:4" x14ac:dyDescent="0.25">
      <c r="A1081" s="68">
        <v>20</v>
      </c>
      <c r="B1081" t="s">
        <v>32</v>
      </c>
      <c r="C1081" t="str">
        <f t="shared" si="16"/>
        <v>T7 Public-20</v>
      </c>
      <c r="D1081" s="69">
        <v>166536</v>
      </c>
    </row>
    <row r="1082" spans="1:4" x14ac:dyDescent="0.25">
      <c r="A1082" s="68">
        <v>21</v>
      </c>
      <c r="B1082" t="s">
        <v>32</v>
      </c>
      <c r="C1082" t="str">
        <f t="shared" si="16"/>
        <v>T7 Public-21</v>
      </c>
      <c r="D1082" s="69">
        <v>174312</v>
      </c>
    </row>
    <row r="1083" spans="1:4" x14ac:dyDescent="0.25">
      <c r="A1083" s="68">
        <v>22</v>
      </c>
      <c r="B1083" t="s">
        <v>32</v>
      </c>
      <c r="C1083" t="str">
        <f t="shared" si="16"/>
        <v>T7 Public-22</v>
      </c>
      <c r="D1083" s="69">
        <v>182088</v>
      </c>
    </row>
    <row r="1084" spans="1:4" x14ac:dyDescent="0.25">
      <c r="A1084" s="68">
        <v>23</v>
      </c>
      <c r="B1084" t="s">
        <v>32</v>
      </c>
      <c r="C1084" t="str">
        <f t="shared" si="16"/>
        <v>T7 Public-23</v>
      </c>
      <c r="D1084" s="69">
        <v>189864</v>
      </c>
    </row>
    <row r="1085" spans="1:4" x14ac:dyDescent="0.25">
      <c r="A1085" s="68">
        <v>24</v>
      </c>
      <c r="B1085" t="s">
        <v>32</v>
      </c>
      <c r="C1085" t="str">
        <f t="shared" si="16"/>
        <v>T7 Public-24</v>
      </c>
      <c r="D1085" s="69">
        <v>197640</v>
      </c>
    </row>
    <row r="1086" spans="1:4" x14ac:dyDescent="0.25">
      <c r="A1086" s="68">
        <v>25</v>
      </c>
      <c r="B1086" t="s">
        <v>32</v>
      </c>
      <c r="C1086" t="str">
        <f t="shared" si="16"/>
        <v>T7 Public-25</v>
      </c>
      <c r="D1086" s="69">
        <v>205416</v>
      </c>
    </row>
    <row r="1087" spans="1:4" x14ac:dyDescent="0.25">
      <c r="A1087" s="68">
        <v>26</v>
      </c>
      <c r="B1087" t="s">
        <v>32</v>
      </c>
      <c r="C1087" t="str">
        <f t="shared" si="16"/>
        <v>T7 Public-26</v>
      </c>
      <c r="D1087" s="69">
        <v>213192</v>
      </c>
    </row>
    <row r="1088" spans="1:4" x14ac:dyDescent="0.25">
      <c r="A1088" s="68">
        <v>27</v>
      </c>
      <c r="B1088" t="s">
        <v>32</v>
      </c>
      <c r="C1088" t="str">
        <f t="shared" si="16"/>
        <v>T7 Public-27</v>
      </c>
      <c r="D1088" s="69">
        <v>220968</v>
      </c>
    </row>
    <row r="1089" spans="1:4" x14ac:dyDescent="0.25">
      <c r="A1089" s="68">
        <v>28</v>
      </c>
      <c r="B1089" t="s">
        <v>32</v>
      </c>
      <c r="C1089" t="str">
        <f t="shared" si="16"/>
        <v>T7 Public-28</v>
      </c>
      <c r="D1089" s="69">
        <v>228744</v>
      </c>
    </row>
    <row r="1090" spans="1:4" x14ac:dyDescent="0.25">
      <c r="A1090" s="68">
        <v>29</v>
      </c>
      <c r="B1090" t="s">
        <v>32</v>
      </c>
      <c r="C1090" t="str">
        <f t="shared" si="16"/>
        <v>T7 Public-29</v>
      </c>
      <c r="D1090" s="69">
        <v>236520</v>
      </c>
    </row>
    <row r="1091" spans="1:4" x14ac:dyDescent="0.25">
      <c r="A1091" s="68">
        <v>30</v>
      </c>
      <c r="B1091" t="s">
        <v>32</v>
      </c>
      <c r="C1091" t="str">
        <f t="shared" ref="C1091:C1154" si="17">CONCATENATE(B1091,"-",A1091)</f>
        <v>T7 Public-30</v>
      </c>
      <c r="D1091" s="69">
        <v>244296</v>
      </c>
    </row>
    <row r="1092" spans="1:4" x14ac:dyDescent="0.25">
      <c r="A1092" s="68">
        <v>31</v>
      </c>
      <c r="B1092" t="s">
        <v>32</v>
      </c>
      <c r="C1092" t="str">
        <f t="shared" si="17"/>
        <v>T7 Public-31</v>
      </c>
      <c r="D1092" s="69">
        <v>252072</v>
      </c>
    </row>
    <row r="1093" spans="1:4" x14ac:dyDescent="0.25">
      <c r="A1093" s="68">
        <v>32</v>
      </c>
      <c r="B1093" t="s">
        <v>32</v>
      </c>
      <c r="C1093" t="str">
        <f t="shared" si="17"/>
        <v>T7 Public-32</v>
      </c>
      <c r="D1093" s="69">
        <v>259848</v>
      </c>
    </row>
    <row r="1094" spans="1:4" x14ac:dyDescent="0.25">
      <c r="A1094" s="68">
        <v>33</v>
      </c>
      <c r="B1094" t="s">
        <v>32</v>
      </c>
      <c r="C1094" t="str">
        <f t="shared" si="17"/>
        <v>T7 Public-33</v>
      </c>
      <c r="D1094" s="69">
        <v>267624</v>
      </c>
    </row>
    <row r="1095" spans="1:4" x14ac:dyDescent="0.25">
      <c r="A1095" s="68">
        <v>34</v>
      </c>
      <c r="B1095" t="s">
        <v>32</v>
      </c>
      <c r="C1095" t="str">
        <f t="shared" si="17"/>
        <v>T7 Public-34</v>
      </c>
      <c r="D1095" s="69">
        <v>275400</v>
      </c>
    </row>
    <row r="1096" spans="1:4" x14ac:dyDescent="0.25">
      <c r="A1096" s="68">
        <v>35</v>
      </c>
      <c r="B1096" t="s">
        <v>32</v>
      </c>
      <c r="C1096" t="str">
        <f t="shared" si="17"/>
        <v>T7 Public-35</v>
      </c>
      <c r="D1096" s="69">
        <v>283176</v>
      </c>
    </row>
    <row r="1097" spans="1:4" x14ac:dyDescent="0.25">
      <c r="A1097" s="68">
        <v>36</v>
      </c>
      <c r="B1097" t="s">
        <v>32</v>
      </c>
      <c r="C1097" t="str">
        <f t="shared" si="17"/>
        <v>T7 Public-36</v>
      </c>
      <c r="D1097" s="69">
        <v>290952</v>
      </c>
    </row>
    <row r="1098" spans="1:4" x14ac:dyDescent="0.25">
      <c r="A1098" s="68">
        <v>37</v>
      </c>
      <c r="B1098" t="s">
        <v>32</v>
      </c>
      <c r="C1098" t="str">
        <f t="shared" si="17"/>
        <v>T7 Public-37</v>
      </c>
      <c r="D1098" s="69">
        <v>298728</v>
      </c>
    </row>
    <row r="1099" spans="1:4" x14ac:dyDescent="0.25">
      <c r="A1099" s="68">
        <v>38</v>
      </c>
      <c r="B1099" t="s">
        <v>32</v>
      </c>
      <c r="C1099" t="str">
        <f t="shared" si="17"/>
        <v>T7 Public-38</v>
      </c>
      <c r="D1099" s="69">
        <v>306504</v>
      </c>
    </row>
    <row r="1100" spans="1:4" x14ac:dyDescent="0.25">
      <c r="A1100" s="68">
        <v>39</v>
      </c>
      <c r="B1100" t="s">
        <v>32</v>
      </c>
      <c r="C1100" t="str">
        <f t="shared" si="17"/>
        <v>T7 Public-39</v>
      </c>
      <c r="D1100" s="69">
        <v>314280</v>
      </c>
    </row>
    <row r="1101" spans="1:4" x14ac:dyDescent="0.25">
      <c r="A1101" s="68">
        <v>40</v>
      </c>
      <c r="B1101" t="s">
        <v>32</v>
      </c>
      <c r="C1101" t="str">
        <f t="shared" si="17"/>
        <v>T7 Public-40</v>
      </c>
      <c r="D1101" s="69">
        <v>322056</v>
      </c>
    </row>
    <row r="1102" spans="1:4" x14ac:dyDescent="0.25">
      <c r="A1102" s="68">
        <v>41</v>
      </c>
      <c r="B1102" t="s">
        <v>32</v>
      </c>
      <c r="C1102" t="str">
        <f t="shared" si="17"/>
        <v>T7 Public-41</v>
      </c>
      <c r="D1102" s="69">
        <v>329832</v>
      </c>
    </row>
    <row r="1103" spans="1:4" x14ac:dyDescent="0.25">
      <c r="A1103" s="68">
        <v>42</v>
      </c>
      <c r="B1103" t="s">
        <v>32</v>
      </c>
      <c r="C1103" t="str">
        <f t="shared" si="17"/>
        <v>T7 Public-42</v>
      </c>
      <c r="D1103" s="69">
        <v>337608</v>
      </c>
    </row>
    <row r="1104" spans="1:4" x14ac:dyDescent="0.25">
      <c r="A1104" s="68">
        <v>43</v>
      </c>
      <c r="B1104" t="s">
        <v>32</v>
      </c>
      <c r="C1104" t="str">
        <f t="shared" si="17"/>
        <v>T7 Public-43</v>
      </c>
      <c r="D1104" s="69">
        <v>345384</v>
      </c>
    </row>
    <row r="1105" spans="1:4" x14ac:dyDescent="0.25">
      <c r="A1105" s="68">
        <v>44</v>
      </c>
      <c r="B1105" t="s">
        <v>32</v>
      </c>
      <c r="C1105" t="str">
        <f t="shared" si="17"/>
        <v>T7 Public-44</v>
      </c>
      <c r="D1105" s="69">
        <v>353160</v>
      </c>
    </row>
    <row r="1106" spans="1:4" x14ac:dyDescent="0.25">
      <c r="A1106" s="68">
        <v>-1</v>
      </c>
      <c r="B1106" t="s">
        <v>33</v>
      </c>
      <c r="C1106" t="str">
        <f t="shared" si="17"/>
        <v>T7 Single--1</v>
      </c>
      <c r="D1106" s="69">
        <v>0</v>
      </c>
    </row>
    <row r="1107" spans="1:4" x14ac:dyDescent="0.25">
      <c r="A1107" s="68">
        <v>0</v>
      </c>
      <c r="B1107" t="s">
        <v>33</v>
      </c>
      <c r="C1107" t="str">
        <f t="shared" si="17"/>
        <v>T7 Single-0</v>
      </c>
      <c r="D1107" s="69">
        <v>40564</v>
      </c>
    </row>
    <row r="1108" spans="1:4" x14ac:dyDescent="0.25">
      <c r="A1108" s="68">
        <v>1</v>
      </c>
      <c r="B1108" t="s">
        <v>33</v>
      </c>
      <c r="C1108" t="str">
        <f t="shared" si="17"/>
        <v>T7 Single-1</v>
      </c>
      <c r="D1108" s="69">
        <v>79371</v>
      </c>
    </row>
    <row r="1109" spans="1:4" x14ac:dyDescent="0.25">
      <c r="A1109" s="68">
        <v>2</v>
      </c>
      <c r="B1109" t="s">
        <v>33</v>
      </c>
      <c r="C1109" t="str">
        <f t="shared" si="17"/>
        <v>T7 Single-2</v>
      </c>
      <c r="D1109" s="69">
        <v>116000</v>
      </c>
    </row>
    <row r="1110" spans="1:4" x14ac:dyDescent="0.25">
      <c r="A1110" s="68">
        <v>3</v>
      </c>
      <c r="B1110" t="s">
        <v>33</v>
      </c>
      <c r="C1110" t="str">
        <f t="shared" si="17"/>
        <v>T7 Single-3</v>
      </c>
      <c r="D1110" s="69">
        <v>150258</v>
      </c>
    </row>
    <row r="1111" spans="1:4" x14ac:dyDescent="0.25">
      <c r="A1111" s="68">
        <v>4</v>
      </c>
      <c r="B1111" t="s">
        <v>33</v>
      </c>
      <c r="C1111" t="str">
        <f t="shared" si="17"/>
        <v>T7 Single-4</v>
      </c>
      <c r="D1111" s="69">
        <v>182135</v>
      </c>
    </row>
    <row r="1112" spans="1:4" x14ac:dyDescent="0.25">
      <c r="A1112" s="68">
        <v>5</v>
      </c>
      <c r="B1112" t="s">
        <v>33</v>
      </c>
      <c r="C1112" t="str">
        <f t="shared" si="17"/>
        <v>T7 Single-5</v>
      </c>
      <c r="D1112" s="69">
        <v>211768</v>
      </c>
    </row>
    <row r="1113" spans="1:4" x14ac:dyDescent="0.25">
      <c r="A1113" s="68">
        <v>6</v>
      </c>
      <c r="B1113" t="s">
        <v>33</v>
      </c>
      <c r="C1113" t="str">
        <f t="shared" si="17"/>
        <v>T7 Single-6</v>
      </c>
      <c r="D1113" s="69">
        <v>239398</v>
      </c>
    </row>
    <row r="1114" spans="1:4" x14ac:dyDescent="0.25">
      <c r="A1114" s="68">
        <v>7</v>
      </c>
      <c r="B1114" t="s">
        <v>33</v>
      </c>
      <c r="C1114" t="str">
        <f t="shared" si="17"/>
        <v>T7 Single-7</v>
      </c>
      <c r="D1114" s="69">
        <v>265329</v>
      </c>
    </row>
    <row r="1115" spans="1:4" x14ac:dyDescent="0.25">
      <c r="A1115" s="68">
        <v>8</v>
      </c>
      <c r="B1115" t="s">
        <v>33</v>
      </c>
      <c r="C1115" t="str">
        <f t="shared" si="17"/>
        <v>T7 Single-8</v>
      </c>
      <c r="D1115" s="69">
        <v>289889</v>
      </c>
    </row>
    <row r="1116" spans="1:4" x14ac:dyDescent="0.25">
      <c r="A1116" s="68">
        <v>9</v>
      </c>
      <c r="B1116" t="s">
        <v>33</v>
      </c>
      <c r="C1116" t="str">
        <f t="shared" si="17"/>
        <v>T7 Single-9</v>
      </c>
      <c r="D1116" s="69">
        <v>313388</v>
      </c>
    </row>
    <row r="1117" spans="1:4" x14ac:dyDescent="0.25">
      <c r="A1117" s="68">
        <v>10</v>
      </c>
      <c r="B1117" t="s">
        <v>33</v>
      </c>
      <c r="C1117" t="str">
        <f t="shared" si="17"/>
        <v>T7 Single-10</v>
      </c>
      <c r="D1117" s="69">
        <v>336079</v>
      </c>
    </row>
    <row r="1118" spans="1:4" x14ac:dyDescent="0.25">
      <c r="A1118" s="68">
        <v>11</v>
      </c>
      <c r="B1118" t="s">
        <v>33</v>
      </c>
      <c r="C1118" t="str">
        <f t="shared" si="17"/>
        <v>T7 Single-11</v>
      </c>
      <c r="D1118" s="69">
        <v>358115</v>
      </c>
    </row>
    <row r="1119" spans="1:4" x14ac:dyDescent="0.25">
      <c r="A1119" s="68">
        <v>12</v>
      </c>
      <c r="B1119" t="s">
        <v>33</v>
      </c>
      <c r="C1119" t="str">
        <f t="shared" si="17"/>
        <v>T7 Single-12</v>
      </c>
      <c r="D1119" s="69">
        <v>379510</v>
      </c>
    </row>
    <row r="1120" spans="1:4" x14ac:dyDescent="0.25">
      <c r="A1120" s="68">
        <v>13</v>
      </c>
      <c r="B1120" t="s">
        <v>33</v>
      </c>
      <c r="C1120" t="str">
        <f t="shared" si="17"/>
        <v>T7 Single-13</v>
      </c>
      <c r="D1120" s="69">
        <v>400100</v>
      </c>
    </row>
    <row r="1121" spans="1:4" x14ac:dyDescent="0.25">
      <c r="A1121" s="68">
        <v>14</v>
      </c>
      <c r="B1121" t="s">
        <v>33</v>
      </c>
      <c r="C1121" t="str">
        <f t="shared" si="17"/>
        <v>T7 Single-14</v>
      </c>
      <c r="D1121" s="69">
        <v>419498</v>
      </c>
    </row>
    <row r="1122" spans="1:4" x14ac:dyDescent="0.25">
      <c r="A1122" s="68">
        <v>15</v>
      </c>
      <c r="B1122" t="s">
        <v>33</v>
      </c>
      <c r="C1122" t="str">
        <f t="shared" si="17"/>
        <v>T7 Single-15</v>
      </c>
      <c r="D1122" s="69">
        <v>437058</v>
      </c>
    </row>
    <row r="1123" spans="1:4" x14ac:dyDescent="0.25">
      <c r="A1123" s="68">
        <v>16</v>
      </c>
      <c r="B1123" t="s">
        <v>33</v>
      </c>
      <c r="C1123" t="str">
        <f t="shared" si="17"/>
        <v>T7 Single-16</v>
      </c>
      <c r="D1123" s="69">
        <v>454484</v>
      </c>
    </row>
    <row r="1124" spans="1:4" x14ac:dyDescent="0.25">
      <c r="A1124" s="68">
        <v>17</v>
      </c>
      <c r="B1124" t="s">
        <v>33</v>
      </c>
      <c r="C1124" t="str">
        <f t="shared" si="17"/>
        <v>T7 Single-17</v>
      </c>
      <c r="D1124" s="69">
        <v>471741</v>
      </c>
    </row>
    <row r="1125" spans="1:4" x14ac:dyDescent="0.25">
      <c r="A1125" s="68">
        <v>18</v>
      </c>
      <c r="B1125" t="s">
        <v>33</v>
      </c>
      <c r="C1125" t="str">
        <f t="shared" si="17"/>
        <v>T7 Single-18</v>
      </c>
      <c r="D1125" s="69">
        <v>488797</v>
      </c>
    </row>
    <row r="1126" spans="1:4" x14ac:dyDescent="0.25">
      <c r="A1126" s="68">
        <v>19</v>
      </c>
      <c r="B1126" t="s">
        <v>33</v>
      </c>
      <c r="C1126" t="str">
        <f t="shared" si="17"/>
        <v>T7 Single-19</v>
      </c>
      <c r="D1126" s="69">
        <v>505620</v>
      </c>
    </row>
    <row r="1127" spans="1:4" x14ac:dyDescent="0.25">
      <c r="A1127" s="68">
        <v>20</v>
      </c>
      <c r="B1127" t="s">
        <v>33</v>
      </c>
      <c r="C1127" t="str">
        <f t="shared" si="17"/>
        <v>T7 Single-20</v>
      </c>
      <c r="D1127" s="69">
        <v>522182</v>
      </c>
    </row>
    <row r="1128" spans="1:4" x14ac:dyDescent="0.25">
      <c r="A1128" s="68">
        <v>21</v>
      </c>
      <c r="B1128" t="s">
        <v>33</v>
      </c>
      <c r="C1128" t="str">
        <f t="shared" si="17"/>
        <v>T7 Single-21</v>
      </c>
      <c r="D1128" s="69">
        <v>538456</v>
      </c>
    </row>
    <row r="1129" spans="1:4" x14ac:dyDescent="0.25">
      <c r="A1129" s="68">
        <v>22</v>
      </c>
      <c r="B1129" t="s">
        <v>33</v>
      </c>
      <c r="C1129" t="str">
        <f t="shared" si="17"/>
        <v>T7 Single-22</v>
      </c>
      <c r="D1129" s="69">
        <v>554417</v>
      </c>
    </row>
    <row r="1130" spans="1:4" x14ac:dyDescent="0.25">
      <c r="A1130" s="68">
        <v>23</v>
      </c>
      <c r="B1130" t="s">
        <v>33</v>
      </c>
      <c r="C1130" t="str">
        <f t="shared" si="17"/>
        <v>T7 Single-23</v>
      </c>
      <c r="D1130" s="69">
        <v>570042</v>
      </c>
    </row>
    <row r="1131" spans="1:4" x14ac:dyDescent="0.25">
      <c r="A1131" s="68">
        <v>24</v>
      </c>
      <c r="B1131" t="s">
        <v>33</v>
      </c>
      <c r="C1131" t="str">
        <f t="shared" si="17"/>
        <v>T7 Single-24</v>
      </c>
      <c r="D1131" s="69">
        <v>585309</v>
      </c>
    </row>
    <row r="1132" spans="1:4" x14ac:dyDescent="0.25">
      <c r="A1132" s="68">
        <v>25</v>
      </c>
      <c r="B1132" t="s">
        <v>33</v>
      </c>
      <c r="C1132" t="str">
        <f t="shared" si="17"/>
        <v>T7 Single-25</v>
      </c>
      <c r="D1132" s="69">
        <v>600200</v>
      </c>
    </row>
    <row r="1133" spans="1:4" x14ac:dyDescent="0.25">
      <c r="A1133" s="68">
        <v>26</v>
      </c>
      <c r="B1133" t="s">
        <v>33</v>
      </c>
      <c r="C1133" t="str">
        <f t="shared" si="17"/>
        <v>T7 Single-26</v>
      </c>
      <c r="D1133" s="69">
        <v>614697</v>
      </c>
    </row>
    <row r="1134" spans="1:4" x14ac:dyDescent="0.25">
      <c r="A1134" s="68">
        <v>27</v>
      </c>
      <c r="B1134" t="s">
        <v>33</v>
      </c>
      <c r="C1134" t="str">
        <f t="shared" si="17"/>
        <v>T7 Single-27</v>
      </c>
      <c r="D1134" s="69">
        <v>628784</v>
      </c>
    </row>
    <row r="1135" spans="1:4" x14ac:dyDescent="0.25">
      <c r="A1135" s="68">
        <v>28</v>
      </c>
      <c r="B1135" t="s">
        <v>33</v>
      </c>
      <c r="C1135" t="str">
        <f t="shared" si="17"/>
        <v>T7 Single-28</v>
      </c>
      <c r="D1135" s="69">
        <v>642448</v>
      </c>
    </row>
    <row r="1136" spans="1:4" x14ac:dyDescent="0.25">
      <c r="A1136" s="68">
        <v>29</v>
      </c>
      <c r="B1136" t="s">
        <v>33</v>
      </c>
      <c r="C1136" t="str">
        <f t="shared" si="17"/>
        <v>T7 Single-29</v>
      </c>
      <c r="D1136" s="69">
        <v>655678</v>
      </c>
    </row>
    <row r="1137" spans="1:4" x14ac:dyDescent="0.25">
      <c r="A1137" s="68">
        <v>30</v>
      </c>
      <c r="B1137" t="s">
        <v>33</v>
      </c>
      <c r="C1137" t="str">
        <f t="shared" si="17"/>
        <v>T7 Single-30</v>
      </c>
      <c r="D1137" s="69">
        <v>668463</v>
      </c>
    </row>
    <row r="1138" spans="1:4" x14ac:dyDescent="0.25">
      <c r="A1138" s="68">
        <v>31</v>
      </c>
      <c r="B1138" t="s">
        <v>33</v>
      </c>
      <c r="C1138" t="str">
        <f t="shared" si="17"/>
        <v>T7 Single-31</v>
      </c>
      <c r="D1138" s="69">
        <v>680796</v>
      </c>
    </row>
    <row r="1139" spans="1:4" x14ac:dyDescent="0.25">
      <c r="A1139" s="68">
        <v>32</v>
      </c>
      <c r="B1139" t="s">
        <v>33</v>
      </c>
      <c r="C1139" t="str">
        <f t="shared" si="17"/>
        <v>T7 Single-32</v>
      </c>
      <c r="D1139" s="69">
        <v>692671</v>
      </c>
    </row>
    <row r="1140" spans="1:4" x14ac:dyDescent="0.25">
      <c r="A1140" s="68">
        <v>33</v>
      </c>
      <c r="B1140" t="s">
        <v>33</v>
      </c>
      <c r="C1140" t="str">
        <f t="shared" si="17"/>
        <v>T7 Single-33</v>
      </c>
      <c r="D1140" s="69">
        <v>704085</v>
      </c>
    </row>
    <row r="1141" spans="1:4" x14ac:dyDescent="0.25">
      <c r="A1141" s="68">
        <v>34</v>
      </c>
      <c r="B1141" t="s">
        <v>33</v>
      </c>
      <c r="C1141" t="str">
        <f t="shared" si="17"/>
        <v>T7 Single-34</v>
      </c>
      <c r="D1141" s="69">
        <v>715035</v>
      </c>
    </row>
    <row r="1142" spans="1:4" x14ac:dyDescent="0.25">
      <c r="A1142" s="68">
        <v>35</v>
      </c>
      <c r="B1142" t="s">
        <v>33</v>
      </c>
      <c r="C1142" t="str">
        <f t="shared" si="17"/>
        <v>T7 Single-35</v>
      </c>
      <c r="D1142" s="69">
        <v>725521</v>
      </c>
    </row>
    <row r="1143" spans="1:4" x14ac:dyDescent="0.25">
      <c r="A1143" s="68">
        <v>36</v>
      </c>
      <c r="B1143" t="s">
        <v>33</v>
      </c>
      <c r="C1143" t="str">
        <f t="shared" si="17"/>
        <v>T7 Single-36</v>
      </c>
      <c r="D1143" s="69">
        <v>735545</v>
      </c>
    </row>
    <row r="1144" spans="1:4" x14ac:dyDescent="0.25">
      <c r="A1144" s="68">
        <v>37</v>
      </c>
      <c r="B1144" t="s">
        <v>33</v>
      </c>
      <c r="C1144" t="str">
        <f t="shared" si="17"/>
        <v>T7 Single-37</v>
      </c>
      <c r="D1144" s="69">
        <v>745111</v>
      </c>
    </row>
    <row r="1145" spans="1:4" x14ac:dyDescent="0.25">
      <c r="A1145" s="68">
        <v>38</v>
      </c>
      <c r="B1145" t="s">
        <v>33</v>
      </c>
      <c r="C1145" t="str">
        <f t="shared" si="17"/>
        <v>T7 Single-38</v>
      </c>
      <c r="D1145" s="69">
        <v>754239</v>
      </c>
    </row>
    <row r="1146" spans="1:4" x14ac:dyDescent="0.25">
      <c r="A1146" s="68">
        <v>39</v>
      </c>
      <c r="B1146" t="s">
        <v>33</v>
      </c>
      <c r="C1146" t="str">
        <f t="shared" si="17"/>
        <v>T7 Single-39</v>
      </c>
      <c r="D1146" s="69">
        <v>762950</v>
      </c>
    </row>
    <row r="1147" spans="1:4" x14ac:dyDescent="0.25">
      <c r="A1147" s="68">
        <v>40</v>
      </c>
      <c r="B1147" t="s">
        <v>33</v>
      </c>
      <c r="C1147" t="str">
        <f t="shared" si="17"/>
        <v>T7 Single-40</v>
      </c>
      <c r="D1147" s="69">
        <v>771263</v>
      </c>
    </row>
    <row r="1148" spans="1:4" x14ac:dyDescent="0.25">
      <c r="A1148" s="68">
        <v>41</v>
      </c>
      <c r="B1148" t="s">
        <v>33</v>
      </c>
      <c r="C1148" t="str">
        <f t="shared" si="17"/>
        <v>T7 Single-41</v>
      </c>
      <c r="D1148" s="69">
        <v>779196</v>
      </c>
    </row>
    <row r="1149" spans="1:4" x14ac:dyDescent="0.25">
      <c r="A1149" s="68">
        <v>42</v>
      </c>
      <c r="B1149" t="s">
        <v>33</v>
      </c>
      <c r="C1149" t="str">
        <f t="shared" si="17"/>
        <v>T7 Single-42</v>
      </c>
      <c r="D1149" s="69">
        <v>786766</v>
      </c>
    </row>
    <row r="1150" spans="1:4" x14ac:dyDescent="0.25">
      <c r="A1150" s="68">
        <v>43</v>
      </c>
      <c r="B1150" t="s">
        <v>33</v>
      </c>
      <c r="C1150" t="str">
        <f t="shared" si="17"/>
        <v>T7 Single-43</v>
      </c>
      <c r="D1150" s="69">
        <v>793990</v>
      </c>
    </row>
    <row r="1151" spans="1:4" x14ac:dyDescent="0.25">
      <c r="A1151" s="68">
        <v>44</v>
      </c>
      <c r="B1151" t="s">
        <v>33</v>
      </c>
      <c r="C1151" t="str">
        <f t="shared" si="17"/>
        <v>T7 Single-44</v>
      </c>
      <c r="D1151" s="69">
        <v>800000</v>
      </c>
    </row>
    <row r="1152" spans="1:4" x14ac:dyDescent="0.25">
      <c r="A1152" s="68">
        <v>-1</v>
      </c>
      <c r="B1152" t="s">
        <v>55</v>
      </c>
      <c r="C1152" t="str">
        <f t="shared" si="17"/>
        <v>T7 single construction--1</v>
      </c>
      <c r="D1152" s="69">
        <v>0</v>
      </c>
    </row>
    <row r="1153" spans="1:4" x14ac:dyDescent="0.25">
      <c r="A1153" s="68">
        <v>0</v>
      </c>
      <c r="B1153" t="s">
        <v>55</v>
      </c>
      <c r="C1153" t="str">
        <f t="shared" si="17"/>
        <v>T7 single construction-0</v>
      </c>
      <c r="D1153" s="69">
        <v>40564</v>
      </c>
    </row>
    <row r="1154" spans="1:4" x14ac:dyDescent="0.25">
      <c r="A1154" s="68">
        <v>1</v>
      </c>
      <c r="B1154" t="s">
        <v>55</v>
      </c>
      <c r="C1154" t="str">
        <f t="shared" si="17"/>
        <v>T7 single construction-1</v>
      </c>
      <c r="D1154" s="69">
        <v>79371</v>
      </c>
    </row>
    <row r="1155" spans="1:4" x14ac:dyDescent="0.25">
      <c r="A1155" s="68">
        <v>2</v>
      </c>
      <c r="B1155" t="s">
        <v>55</v>
      </c>
      <c r="C1155" t="str">
        <f t="shared" ref="C1155:C1218" si="18">CONCATENATE(B1155,"-",A1155)</f>
        <v>T7 single construction-2</v>
      </c>
      <c r="D1155" s="69">
        <v>116000</v>
      </c>
    </row>
    <row r="1156" spans="1:4" x14ac:dyDescent="0.25">
      <c r="A1156" s="68">
        <v>3</v>
      </c>
      <c r="B1156" t="s">
        <v>55</v>
      </c>
      <c r="C1156" t="str">
        <f t="shared" si="18"/>
        <v>T7 single construction-3</v>
      </c>
      <c r="D1156" s="69">
        <v>150258</v>
      </c>
    </row>
    <row r="1157" spans="1:4" x14ac:dyDescent="0.25">
      <c r="A1157" s="68">
        <v>4</v>
      </c>
      <c r="B1157" t="s">
        <v>55</v>
      </c>
      <c r="C1157" t="str">
        <f t="shared" si="18"/>
        <v>T7 single construction-4</v>
      </c>
      <c r="D1157" s="69">
        <v>182135</v>
      </c>
    </row>
    <row r="1158" spans="1:4" x14ac:dyDescent="0.25">
      <c r="A1158" s="68">
        <v>5</v>
      </c>
      <c r="B1158" t="s">
        <v>55</v>
      </c>
      <c r="C1158" t="str">
        <f t="shared" si="18"/>
        <v>T7 single construction-5</v>
      </c>
      <c r="D1158" s="69">
        <v>211768</v>
      </c>
    </row>
    <row r="1159" spans="1:4" x14ac:dyDescent="0.25">
      <c r="A1159" s="68">
        <v>6</v>
      </c>
      <c r="B1159" t="s">
        <v>55</v>
      </c>
      <c r="C1159" t="str">
        <f t="shared" si="18"/>
        <v>T7 single construction-6</v>
      </c>
      <c r="D1159" s="69">
        <v>239398</v>
      </c>
    </row>
    <row r="1160" spans="1:4" x14ac:dyDescent="0.25">
      <c r="A1160" s="68">
        <v>7</v>
      </c>
      <c r="B1160" t="s">
        <v>55</v>
      </c>
      <c r="C1160" t="str">
        <f t="shared" si="18"/>
        <v>T7 single construction-7</v>
      </c>
      <c r="D1160" s="69">
        <v>265329</v>
      </c>
    </row>
    <row r="1161" spans="1:4" x14ac:dyDescent="0.25">
      <c r="A1161" s="68">
        <v>8</v>
      </c>
      <c r="B1161" t="s">
        <v>55</v>
      </c>
      <c r="C1161" t="str">
        <f t="shared" si="18"/>
        <v>T7 single construction-8</v>
      </c>
      <c r="D1161" s="69">
        <v>289889</v>
      </c>
    </row>
    <row r="1162" spans="1:4" x14ac:dyDescent="0.25">
      <c r="A1162" s="68">
        <v>9</v>
      </c>
      <c r="B1162" t="s">
        <v>55</v>
      </c>
      <c r="C1162" t="str">
        <f t="shared" si="18"/>
        <v>T7 single construction-9</v>
      </c>
      <c r="D1162" s="69">
        <v>313388</v>
      </c>
    </row>
    <row r="1163" spans="1:4" x14ac:dyDescent="0.25">
      <c r="A1163" s="68">
        <v>10</v>
      </c>
      <c r="B1163" t="s">
        <v>55</v>
      </c>
      <c r="C1163" t="str">
        <f t="shared" si="18"/>
        <v>T7 single construction-10</v>
      </c>
      <c r="D1163" s="69">
        <v>336079</v>
      </c>
    </row>
    <row r="1164" spans="1:4" x14ac:dyDescent="0.25">
      <c r="A1164" s="68">
        <v>11</v>
      </c>
      <c r="B1164" t="s">
        <v>55</v>
      </c>
      <c r="C1164" t="str">
        <f t="shared" si="18"/>
        <v>T7 single construction-11</v>
      </c>
      <c r="D1164" s="69">
        <v>358115</v>
      </c>
    </row>
    <row r="1165" spans="1:4" x14ac:dyDescent="0.25">
      <c r="A1165" s="68">
        <v>12</v>
      </c>
      <c r="B1165" t="s">
        <v>55</v>
      </c>
      <c r="C1165" t="str">
        <f t="shared" si="18"/>
        <v>T7 single construction-12</v>
      </c>
      <c r="D1165" s="69">
        <v>379510</v>
      </c>
    </row>
    <row r="1166" spans="1:4" x14ac:dyDescent="0.25">
      <c r="A1166" s="68">
        <v>13</v>
      </c>
      <c r="B1166" t="s">
        <v>55</v>
      </c>
      <c r="C1166" t="str">
        <f t="shared" si="18"/>
        <v>T7 single construction-13</v>
      </c>
      <c r="D1166" s="69">
        <v>400100</v>
      </c>
    </row>
    <row r="1167" spans="1:4" x14ac:dyDescent="0.25">
      <c r="A1167" s="68">
        <v>14</v>
      </c>
      <c r="B1167" t="s">
        <v>55</v>
      </c>
      <c r="C1167" t="str">
        <f t="shared" si="18"/>
        <v>T7 single construction-14</v>
      </c>
      <c r="D1167" s="69">
        <v>419498</v>
      </c>
    </row>
    <row r="1168" spans="1:4" x14ac:dyDescent="0.25">
      <c r="A1168" s="68">
        <v>15</v>
      </c>
      <c r="B1168" t="s">
        <v>55</v>
      </c>
      <c r="C1168" t="str">
        <f t="shared" si="18"/>
        <v>T7 single construction-15</v>
      </c>
      <c r="D1168" s="69">
        <v>437058</v>
      </c>
    </row>
    <row r="1169" spans="1:4" x14ac:dyDescent="0.25">
      <c r="A1169" s="68">
        <v>16</v>
      </c>
      <c r="B1169" t="s">
        <v>55</v>
      </c>
      <c r="C1169" t="str">
        <f t="shared" si="18"/>
        <v>T7 single construction-16</v>
      </c>
      <c r="D1169" s="69">
        <v>454484</v>
      </c>
    </row>
    <row r="1170" spans="1:4" x14ac:dyDescent="0.25">
      <c r="A1170" s="68">
        <v>17</v>
      </c>
      <c r="B1170" t="s">
        <v>55</v>
      </c>
      <c r="C1170" t="str">
        <f t="shared" si="18"/>
        <v>T7 single construction-17</v>
      </c>
      <c r="D1170" s="69">
        <v>471741</v>
      </c>
    </row>
    <row r="1171" spans="1:4" x14ac:dyDescent="0.25">
      <c r="A1171" s="68">
        <v>18</v>
      </c>
      <c r="B1171" t="s">
        <v>55</v>
      </c>
      <c r="C1171" t="str">
        <f t="shared" si="18"/>
        <v>T7 single construction-18</v>
      </c>
      <c r="D1171" s="69">
        <v>488797</v>
      </c>
    </row>
    <row r="1172" spans="1:4" x14ac:dyDescent="0.25">
      <c r="A1172" s="68">
        <v>19</v>
      </c>
      <c r="B1172" t="s">
        <v>55</v>
      </c>
      <c r="C1172" t="str">
        <f t="shared" si="18"/>
        <v>T7 single construction-19</v>
      </c>
      <c r="D1172" s="69">
        <v>505620</v>
      </c>
    </row>
    <row r="1173" spans="1:4" x14ac:dyDescent="0.25">
      <c r="A1173" s="68">
        <v>20</v>
      </c>
      <c r="B1173" t="s">
        <v>55</v>
      </c>
      <c r="C1173" t="str">
        <f t="shared" si="18"/>
        <v>T7 single construction-20</v>
      </c>
      <c r="D1173" s="69">
        <v>522182</v>
      </c>
    </row>
    <row r="1174" spans="1:4" x14ac:dyDescent="0.25">
      <c r="A1174" s="68">
        <v>21</v>
      </c>
      <c r="B1174" t="s">
        <v>55</v>
      </c>
      <c r="C1174" t="str">
        <f t="shared" si="18"/>
        <v>T7 single construction-21</v>
      </c>
      <c r="D1174" s="69">
        <v>538456</v>
      </c>
    </row>
    <row r="1175" spans="1:4" x14ac:dyDescent="0.25">
      <c r="A1175" s="68">
        <v>22</v>
      </c>
      <c r="B1175" t="s">
        <v>55</v>
      </c>
      <c r="C1175" t="str">
        <f t="shared" si="18"/>
        <v>T7 single construction-22</v>
      </c>
      <c r="D1175" s="69">
        <v>554417</v>
      </c>
    </row>
    <row r="1176" spans="1:4" x14ac:dyDescent="0.25">
      <c r="A1176" s="68">
        <v>23</v>
      </c>
      <c r="B1176" t="s">
        <v>55</v>
      </c>
      <c r="C1176" t="str">
        <f t="shared" si="18"/>
        <v>T7 single construction-23</v>
      </c>
      <c r="D1176" s="69">
        <v>570042</v>
      </c>
    </row>
    <row r="1177" spans="1:4" x14ac:dyDescent="0.25">
      <c r="A1177" s="68">
        <v>24</v>
      </c>
      <c r="B1177" t="s">
        <v>55</v>
      </c>
      <c r="C1177" t="str">
        <f t="shared" si="18"/>
        <v>T7 single construction-24</v>
      </c>
      <c r="D1177" s="69">
        <v>585309</v>
      </c>
    </row>
    <row r="1178" spans="1:4" x14ac:dyDescent="0.25">
      <c r="A1178" s="68">
        <v>25</v>
      </c>
      <c r="B1178" t="s">
        <v>55</v>
      </c>
      <c r="C1178" t="str">
        <f t="shared" si="18"/>
        <v>T7 single construction-25</v>
      </c>
      <c r="D1178" s="69">
        <v>600200</v>
      </c>
    </row>
    <row r="1179" spans="1:4" x14ac:dyDescent="0.25">
      <c r="A1179" s="68">
        <v>26</v>
      </c>
      <c r="B1179" t="s">
        <v>55</v>
      </c>
      <c r="C1179" t="str">
        <f t="shared" si="18"/>
        <v>T7 single construction-26</v>
      </c>
      <c r="D1179" s="69">
        <v>614697</v>
      </c>
    </row>
    <row r="1180" spans="1:4" x14ac:dyDescent="0.25">
      <c r="A1180" s="68">
        <v>27</v>
      </c>
      <c r="B1180" t="s">
        <v>55</v>
      </c>
      <c r="C1180" t="str">
        <f t="shared" si="18"/>
        <v>T7 single construction-27</v>
      </c>
      <c r="D1180" s="69">
        <v>628784</v>
      </c>
    </row>
    <row r="1181" spans="1:4" x14ac:dyDescent="0.25">
      <c r="A1181" s="68">
        <v>28</v>
      </c>
      <c r="B1181" t="s">
        <v>55</v>
      </c>
      <c r="C1181" t="str">
        <f t="shared" si="18"/>
        <v>T7 single construction-28</v>
      </c>
      <c r="D1181" s="69">
        <v>642448</v>
      </c>
    </row>
    <row r="1182" spans="1:4" x14ac:dyDescent="0.25">
      <c r="A1182" s="68">
        <v>29</v>
      </c>
      <c r="B1182" t="s">
        <v>55</v>
      </c>
      <c r="C1182" t="str">
        <f t="shared" si="18"/>
        <v>T7 single construction-29</v>
      </c>
      <c r="D1182" s="69">
        <v>655678</v>
      </c>
    </row>
    <row r="1183" spans="1:4" x14ac:dyDescent="0.25">
      <c r="A1183" s="68">
        <v>30</v>
      </c>
      <c r="B1183" t="s">
        <v>55</v>
      </c>
      <c r="C1183" t="str">
        <f t="shared" si="18"/>
        <v>T7 single construction-30</v>
      </c>
      <c r="D1183" s="69">
        <v>668463</v>
      </c>
    </row>
    <row r="1184" spans="1:4" x14ac:dyDescent="0.25">
      <c r="A1184" s="68">
        <v>31</v>
      </c>
      <c r="B1184" t="s">
        <v>55</v>
      </c>
      <c r="C1184" t="str">
        <f t="shared" si="18"/>
        <v>T7 single construction-31</v>
      </c>
      <c r="D1184" s="69">
        <v>680796</v>
      </c>
    </row>
    <row r="1185" spans="1:4" x14ac:dyDescent="0.25">
      <c r="A1185" s="68">
        <v>32</v>
      </c>
      <c r="B1185" t="s">
        <v>55</v>
      </c>
      <c r="C1185" t="str">
        <f t="shared" si="18"/>
        <v>T7 single construction-32</v>
      </c>
      <c r="D1185" s="69">
        <v>692671</v>
      </c>
    </row>
    <row r="1186" spans="1:4" x14ac:dyDescent="0.25">
      <c r="A1186" s="68">
        <v>33</v>
      </c>
      <c r="B1186" t="s">
        <v>55</v>
      </c>
      <c r="C1186" t="str">
        <f t="shared" si="18"/>
        <v>T7 single construction-33</v>
      </c>
      <c r="D1186" s="69">
        <v>704085</v>
      </c>
    </row>
    <row r="1187" spans="1:4" x14ac:dyDescent="0.25">
      <c r="A1187" s="68">
        <v>34</v>
      </c>
      <c r="B1187" t="s">
        <v>55</v>
      </c>
      <c r="C1187" t="str">
        <f t="shared" si="18"/>
        <v>T7 single construction-34</v>
      </c>
      <c r="D1187" s="69">
        <v>715035</v>
      </c>
    </row>
    <row r="1188" spans="1:4" x14ac:dyDescent="0.25">
      <c r="A1188" s="68">
        <v>35</v>
      </c>
      <c r="B1188" t="s">
        <v>55</v>
      </c>
      <c r="C1188" t="str">
        <f t="shared" si="18"/>
        <v>T7 single construction-35</v>
      </c>
      <c r="D1188" s="69">
        <v>725521</v>
      </c>
    </row>
    <row r="1189" spans="1:4" x14ac:dyDescent="0.25">
      <c r="A1189" s="68">
        <v>36</v>
      </c>
      <c r="B1189" t="s">
        <v>55</v>
      </c>
      <c r="C1189" t="str">
        <f t="shared" si="18"/>
        <v>T7 single construction-36</v>
      </c>
      <c r="D1189" s="69">
        <v>735545</v>
      </c>
    </row>
    <row r="1190" spans="1:4" x14ac:dyDescent="0.25">
      <c r="A1190" s="68">
        <v>37</v>
      </c>
      <c r="B1190" t="s">
        <v>55</v>
      </c>
      <c r="C1190" t="str">
        <f t="shared" si="18"/>
        <v>T7 single construction-37</v>
      </c>
      <c r="D1190" s="69">
        <v>745111</v>
      </c>
    </row>
    <row r="1191" spans="1:4" x14ac:dyDescent="0.25">
      <c r="A1191" s="68">
        <v>38</v>
      </c>
      <c r="B1191" t="s">
        <v>55</v>
      </c>
      <c r="C1191" t="str">
        <f t="shared" si="18"/>
        <v>T7 single construction-38</v>
      </c>
      <c r="D1191" s="69">
        <v>754239</v>
      </c>
    </row>
    <row r="1192" spans="1:4" x14ac:dyDescent="0.25">
      <c r="A1192" s="68">
        <v>39</v>
      </c>
      <c r="B1192" t="s">
        <v>55</v>
      </c>
      <c r="C1192" t="str">
        <f t="shared" si="18"/>
        <v>T7 single construction-39</v>
      </c>
      <c r="D1192" s="69">
        <v>762950</v>
      </c>
    </row>
    <row r="1193" spans="1:4" x14ac:dyDescent="0.25">
      <c r="A1193" s="68">
        <v>40</v>
      </c>
      <c r="B1193" t="s">
        <v>55</v>
      </c>
      <c r="C1193" t="str">
        <f t="shared" si="18"/>
        <v>T7 single construction-40</v>
      </c>
      <c r="D1193" s="69">
        <v>771263</v>
      </c>
    </row>
    <row r="1194" spans="1:4" x14ac:dyDescent="0.25">
      <c r="A1194" s="68">
        <v>41</v>
      </c>
      <c r="B1194" t="s">
        <v>55</v>
      </c>
      <c r="C1194" t="str">
        <f t="shared" si="18"/>
        <v>T7 single construction-41</v>
      </c>
      <c r="D1194" s="69">
        <v>779196</v>
      </c>
    </row>
    <row r="1195" spans="1:4" x14ac:dyDescent="0.25">
      <c r="A1195" s="68">
        <v>42</v>
      </c>
      <c r="B1195" t="s">
        <v>55</v>
      </c>
      <c r="C1195" t="str">
        <f t="shared" si="18"/>
        <v>T7 single construction-42</v>
      </c>
      <c r="D1195" s="69">
        <v>786766</v>
      </c>
    </row>
    <row r="1196" spans="1:4" x14ac:dyDescent="0.25">
      <c r="A1196" s="68">
        <v>43</v>
      </c>
      <c r="B1196" t="s">
        <v>55</v>
      </c>
      <c r="C1196" t="str">
        <f t="shared" si="18"/>
        <v>T7 single construction-43</v>
      </c>
      <c r="D1196" s="69">
        <v>793990</v>
      </c>
    </row>
    <row r="1197" spans="1:4" x14ac:dyDescent="0.25">
      <c r="A1197" s="68">
        <v>44</v>
      </c>
      <c r="B1197" t="s">
        <v>55</v>
      </c>
      <c r="C1197" t="str">
        <f t="shared" si="18"/>
        <v>T7 single construction-44</v>
      </c>
      <c r="D1197" s="69">
        <v>800000</v>
      </c>
    </row>
    <row r="1198" spans="1:4" x14ac:dyDescent="0.25">
      <c r="A1198" s="68">
        <v>-1</v>
      </c>
      <c r="B1198" t="s">
        <v>35</v>
      </c>
      <c r="C1198" t="str">
        <f t="shared" si="18"/>
        <v>T7 SWCV--1</v>
      </c>
      <c r="D1198" s="69">
        <v>6514.5833333333303</v>
      </c>
    </row>
    <row r="1199" spans="1:4" x14ac:dyDescent="0.25">
      <c r="A1199" s="68">
        <v>0</v>
      </c>
      <c r="B1199" t="s">
        <v>35</v>
      </c>
      <c r="C1199" t="str">
        <f t="shared" si="18"/>
        <v>T7 SWCV-0</v>
      </c>
      <c r="D1199" s="69">
        <v>22149.583333333299</v>
      </c>
    </row>
    <row r="1200" spans="1:4" x14ac:dyDescent="0.25">
      <c r="A1200" s="68">
        <v>1</v>
      </c>
      <c r="B1200" t="s">
        <v>35</v>
      </c>
      <c r="C1200" t="str">
        <f t="shared" si="18"/>
        <v>T7 SWCV-1</v>
      </c>
      <c r="D1200" s="69">
        <v>37784.583333333299</v>
      </c>
    </row>
    <row r="1201" spans="1:4" x14ac:dyDescent="0.25">
      <c r="A1201" s="68">
        <v>2</v>
      </c>
      <c r="B1201" t="s">
        <v>35</v>
      </c>
      <c r="C1201" t="str">
        <f t="shared" si="18"/>
        <v>T7 SWCV-2</v>
      </c>
      <c r="D1201" s="69">
        <v>53419.583333333299</v>
      </c>
    </row>
    <row r="1202" spans="1:4" x14ac:dyDescent="0.25">
      <c r="A1202" s="68">
        <v>3</v>
      </c>
      <c r="B1202" t="s">
        <v>35</v>
      </c>
      <c r="C1202" t="str">
        <f t="shared" si="18"/>
        <v>T7 SWCV-3</v>
      </c>
      <c r="D1202" s="69">
        <v>69054.583333333299</v>
      </c>
    </row>
    <row r="1203" spans="1:4" x14ac:dyDescent="0.25">
      <c r="A1203" s="68">
        <v>4</v>
      </c>
      <c r="B1203" t="s">
        <v>35</v>
      </c>
      <c r="C1203" t="str">
        <f t="shared" si="18"/>
        <v>T7 SWCV-4</v>
      </c>
      <c r="D1203" s="69">
        <v>84689.583333333299</v>
      </c>
    </row>
    <row r="1204" spans="1:4" x14ac:dyDescent="0.25">
      <c r="A1204" s="68">
        <v>5</v>
      </c>
      <c r="B1204" t="s">
        <v>35</v>
      </c>
      <c r="C1204" t="str">
        <f t="shared" si="18"/>
        <v>T7 SWCV-5</v>
      </c>
      <c r="D1204" s="69">
        <v>100324.58333333299</v>
      </c>
    </row>
    <row r="1205" spans="1:4" x14ac:dyDescent="0.25">
      <c r="A1205" s="68">
        <v>6</v>
      </c>
      <c r="B1205" t="s">
        <v>35</v>
      </c>
      <c r="C1205" t="str">
        <f t="shared" si="18"/>
        <v>T7 SWCV-6</v>
      </c>
      <c r="D1205" s="69">
        <v>115959.58333333299</v>
      </c>
    </row>
    <row r="1206" spans="1:4" x14ac:dyDescent="0.25">
      <c r="A1206" s="68">
        <v>7</v>
      </c>
      <c r="B1206" t="s">
        <v>35</v>
      </c>
      <c r="C1206" t="str">
        <f t="shared" si="18"/>
        <v>T7 SWCV-7</v>
      </c>
      <c r="D1206" s="69">
        <v>131594.58333333299</v>
      </c>
    </row>
    <row r="1207" spans="1:4" x14ac:dyDescent="0.25">
      <c r="A1207" s="68">
        <v>8</v>
      </c>
      <c r="B1207" t="s">
        <v>35</v>
      </c>
      <c r="C1207" t="str">
        <f t="shared" si="18"/>
        <v>T7 SWCV-8</v>
      </c>
      <c r="D1207" s="69">
        <v>147229.58333333299</v>
      </c>
    </row>
    <row r="1208" spans="1:4" x14ac:dyDescent="0.25">
      <c r="A1208" s="68">
        <v>9</v>
      </c>
      <c r="B1208" t="s">
        <v>35</v>
      </c>
      <c r="C1208" t="str">
        <f t="shared" si="18"/>
        <v>T7 SWCV-9</v>
      </c>
      <c r="D1208" s="69">
        <v>162864.58333333299</v>
      </c>
    </row>
    <row r="1209" spans="1:4" x14ac:dyDescent="0.25">
      <c r="A1209" s="68">
        <v>10</v>
      </c>
      <c r="B1209" t="s">
        <v>35</v>
      </c>
      <c r="C1209" t="str">
        <f t="shared" si="18"/>
        <v>T7 SWCV-10</v>
      </c>
      <c r="D1209" s="69">
        <v>178499.58333333299</v>
      </c>
    </row>
    <row r="1210" spans="1:4" x14ac:dyDescent="0.25">
      <c r="A1210" s="68">
        <v>11</v>
      </c>
      <c r="B1210" t="s">
        <v>35</v>
      </c>
      <c r="C1210" t="str">
        <f t="shared" si="18"/>
        <v>T7 SWCV-11</v>
      </c>
      <c r="D1210" s="69">
        <v>194134.58333333299</v>
      </c>
    </row>
    <row r="1211" spans="1:4" x14ac:dyDescent="0.25">
      <c r="A1211" s="68">
        <v>12</v>
      </c>
      <c r="B1211" t="s">
        <v>35</v>
      </c>
      <c r="C1211" t="str">
        <f t="shared" si="18"/>
        <v>T7 SWCV-12</v>
      </c>
      <c r="D1211" s="69">
        <v>209769.58333333299</v>
      </c>
    </row>
    <row r="1212" spans="1:4" x14ac:dyDescent="0.25">
      <c r="A1212" s="68">
        <v>13</v>
      </c>
      <c r="B1212" t="s">
        <v>35</v>
      </c>
      <c r="C1212" t="str">
        <f t="shared" si="18"/>
        <v>T7 SWCV-13</v>
      </c>
      <c r="D1212" s="69">
        <v>225404.58333333299</v>
      </c>
    </row>
    <row r="1213" spans="1:4" x14ac:dyDescent="0.25">
      <c r="A1213" s="68">
        <v>14</v>
      </c>
      <c r="B1213" t="s">
        <v>35</v>
      </c>
      <c r="C1213" t="str">
        <f t="shared" si="18"/>
        <v>T7 SWCV-14</v>
      </c>
      <c r="D1213" s="69">
        <v>241039.58333333299</v>
      </c>
    </row>
    <row r="1214" spans="1:4" x14ac:dyDescent="0.25">
      <c r="A1214" s="68">
        <v>15</v>
      </c>
      <c r="B1214" t="s">
        <v>35</v>
      </c>
      <c r="C1214" t="str">
        <f t="shared" si="18"/>
        <v>T7 SWCV-15</v>
      </c>
      <c r="D1214" s="69">
        <v>256674.58333333299</v>
      </c>
    </row>
    <row r="1215" spans="1:4" x14ac:dyDescent="0.25">
      <c r="A1215" s="68">
        <v>16</v>
      </c>
      <c r="B1215" t="s">
        <v>35</v>
      </c>
      <c r="C1215" t="str">
        <f t="shared" si="18"/>
        <v>T7 SWCV-16</v>
      </c>
      <c r="D1215" s="69">
        <v>272309.58333333302</v>
      </c>
    </row>
    <row r="1216" spans="1:4" x14ac:dyDescent="0.25">
      <c r="A1216" s="68">
        <v>17</v>
      </c>
      <c r="B1216" t="s">
        <v>35</v>
      </c>
      <c r="C1216" t="str">
        <f t="shared" si="18"/>
        <v>T7 SWCV-17</v>
      </c>
      <c r="D1216" s="69">
        <v>287944.58333333302</v>
      </c>
    </row>
    <row r="1217" spans="1:4" x14ac:dyDescent="0.25">
      <c r="A1217" s="68">
        <v>18</v>
      </c>
      <c r="B1217" t="s">
        <v>35</v>
      </c>
      <c r="C1217" t="str">
        <f t="shared" si="18"/>
        <v>T7 SWCV-18</v>
      </c>
      <c r="D1217" s="69">
        <v>303579.58333333302</v>
      </c>
    </row>
    <row r="1218" spans="1:4" x14ac:dyDescent="0.25">
      <c r="A1218" s="68">
        <v>19</v>
      </c>
      <c r="B1218" t="s">
        <v>35</v>
      </c>
      <c r="C1218" t="str">
        <f t="shared" si="18"/>
        <v>T7 SWCV-19</v>
      </c>
      <c r="D1218" s="69">
        <v>319214.58333333302</v>
      </c>
    </row>
    <row r="1219" spans="1:4" x14ac:dyDescent="0.25">
      <c r="A1219" s="68">
        <v>20</v>
      </c>
      <c r="B1219" t="s">
        <v>35</v>
      </c>
      <c r="C1219" t="str">
        <f t="shared" ref="C1219:C1282" si="19">CONCATENATE(B1219,"-",A1219)</f>
        <v>T7 SWCV-20</v>
      </c>
      <c r="D1219" s="69">
        <v>334849.58333333302</v>
      </c>
    </row>
    <row r="1220" spans="1:4" x14ac:dyDescent="0.25">
      <c r="A1220" s="68">
        <v>21</v>
      </c>
      <c r="B1220" t="s">
        <v>35</v>
      </c>
      <c r="C1220" t="str">
        <f t="shared" si="19"/>
        <v>T7 SWCV-21</v>
      </c>
      <c r="D1220" s="69">
        <v>350484.58333333302</v>
      </c>
    </row>
    <row r="1221" spans="1:4" x14ac:dyDescent="0.25">
      <c r="A1221" s="68">
        <v>22</v>
      </c>
      <c r="B1221" t="s">
        <v>35</v>
      </c>
      <c r="C1221" t="str">
        <f t="shared" si="19"/>
        <v>T7 SWCV-22</v>
      </c>
      <c r="D1221" s="69">
        <v>366119.58333333302</v>
      </c>
    </row>
    <row r="1222" spans="1:4" x14ac:dyDescent="0.25">
      <c r="A1222" s="68">
        <v>23</v>
      </c>
      <c r="B1222" t="s">
        <v>35</v>
      </c>
      <c r="C1222" t="str">
        <f t="shared" si="19"/>
        <v>T7 SWCV-23</v>
      </c>
      <c r="D1222" s="69">
        <v>381754.58333333302</v>
      </c>
    </row>
    <row r="1223" spans="1:4" x14ac:dyDescent="0.25">
      <c r="A1223" s="68">
        <v>24</v>
      </c>
      <c r="B1223" t="s">
        <v>35</v>
      </c>
      <c r="C1223" t="str">
        <f t="shared" si="19"/>
        <v>T7 SWCV-24</v>
      </c>
      <c r="D1223" s="69">
        <v>397389.58333333302</v>
      </c>
    </row>
    <row r="1224" spans="1:4" x14ac:dyDescent="0.25">
      <c r="A1224" s="68">
        <v>25</v>
      </c>
      <c r="B1224" t="s">
        <v>35</v>
      </c>
      <c r="C1224" t="str">
        <f t="shared" si="19"/>
        <v>T7 SWCV-25</v>
      </c>
      <c r="D1224" s="69">
        <v>413024.58333333302</v>
      </c>
    </row>
    <row r="1225" spans="1:4" x14ac:dyDescent="0.25">
      <c r="A1225" s="68">
        <v>26</v>
      </c>
      <c r="B1225" t="s">
        <v>35</v>
      </c>
      <c r="C1225" t="str">
        <f t="shared" si="19"/>
        <v>T7 SWCV-26</v>
      </c>
      <c r="D1225" s="69">
        <v>428659.58333333302</v>
      </c>
    </row>
    <row r="1226" spans="1:4" x14ac:dyDescent="0.25">
      <c r="A1226" s="68">
        <v>27</v>
      </c>
      <c r="B1226" t="s">
        <v>35</v>
      </c>
      <c r="C1226" t="str">
        <f t="shared" si="19"/>
        <v>T7 SWCV-27</v>
      </c>
      <c r="D1226" s="69">
        <v>444294.58333333302</v>
      </c>
    </row>
    <row r="1227" spans="1:4" x14ac:dyDescent="0.25">
      <c r="A1227" s="68">
        <v>28</v>
      </c>
      <c r="B1227" t="s">
        <v>35</v>
      </c>
      <c r="C1227" t="str">
        <f t="shared" si="19"/>
        <v>T7 SWCV-28</v>
      </c>
      <c r="D1227" s="69">
        <v>459929.58333333302</v>
      </c>
    </row>
    <row r="1228" spans="1:4" x14ac:dyDescent="0.25">
      <c r="A1228" s="68">
        <v>29</v>
      </c>
      <c r="B1228" t="s">
        <v>35</v>
      </c>
      <c r="C1228" t="str">
        <f t="shared" si="19"/>
        <v>T7 SWCV-29</v>
      </c>
      <c r="D1228" s="69">
        <v>475564.58333333302</v>
      </c>
    </row>
    <row r="1229" spans="1:4" x14ac:dyDescent="0.25">
      <c r="A1229" s="68">
        <v>30</v>
      </c>
      <c r="B1229" t="s">
        <v>35</v>
      </c>
      <c r="C1229" t="str">
        <f t="shared" si="19"/>
        <v>T7 SWCV-30</v>
      </c>
      <c r="D1229" s="69">
        <v>491199.58333333302</v>
      </c>
    </row>
    <row r="1230" spans="1:4" x14ac:dyDescent="0.25">
      <c r="A1230" s="68">
        <v>31</v>
      </c>
      <c r="B1230" t="s">
        <v>35</v>
      </c>
      <c r="C1230" t="str">
        <f t="shared" si="19"/>
        <v>T7 SWCV-31</v>
      </c>
      <c r="D1230" s="69">
        <v>506834.58333333302</v>
      </c>
    </row>
    <row r="1231" spans="1:4" x14ac:dyDescent="0.25">
      <c r="A1231" s="68">
        <v>32</v>
      </c>
      <c r="B1231" t="s">
        <v>35</v>
      </c>
      <c r="C1231" t="str">
        <f t="shared" si="19"/>
        <v>T7 SWCV-32</v>
      </c>
      <c r="D1231" s="69">
        <v>522469.58333333302</v>
      </c>
    </row>
    <row r="1232" spans="1:4" x14ac:dyDescent="0.25">
      <c r="A1232" s="68">
        <v>33</v>
      </c>
      <c r="B1232" t="s">
        <v>35</v>
      </c>
      <c r="C1232" t="str">
        <f t="shared" si="19"/>
        <v>T7 SWCV-33</v>
      </c>
      <c r="D1232" s="69">
        <v>538104.58333333302</v>
      </c>
    </row>
    <row r="1233" spans="1:4" x14ac:dyDescent="0.25">
      <c r="A1233" s="68">
        <v>34</v>
      </c>
      <c r="B1233" t="s">
        <v>35</v>
      </c>
      <c r="C1233" t="str">
        <f t="shared" si="19"/>
        <v>T7 SWCV-34</v>
      </c>
      <c r="D1233" s="69">
        <v>553739.58333333302</v>
      </c>
    </row>
    <row r="1234" spans="1:4" x14ac:dyDescent="0.25">
      <c r="A1234" s="68">
        <v>35</v>
      </c>
      <c r="B1234" t="s">
        <v>35</v>
      </c>
      <c r="C1234" t="str">
        <f t="shared" si="19"/>
        <v>T7 SWCV-35</v>
      </c>
      <c r="D1234" s="69">
        <v>569374.58333333302</v>
      </c>
    </row>
    <row r="1235" spans="1:4" x14ac:dyDescent="0.25">
      <c r="A1235" s="68">
        <v>36</v>
      </c>
      <c r="B1235" t="s">
        <v>35</v>
      </c>
      <c r="C1235" t="str">
        <f t="shared" si="19"/>
        <v>T7 SWCV-36</v>
      </c>
      <c r="D1235" s="69">
        <v>585009.58333333302</v>
      </c>
    </row>
    <row r="1236" spans="1:4" x14ac:dyDescent="0.25">
      <c r="A1236" s="68">
        <v>37</v>
      </c>
      <c r="B1236" t="s">
        <v>35</v>
      </c>
      <c r="C1236" t="str">
        <f t="shared" si="19"/>
        <v>T7 SWCV-37</v>
      </c>
      <c r="D1236" s="69">
        <v>600644.58333333302</v>
      </c>
    </row>
    <row r="1237" spans="1:4" x14ac:dyDescent="0.25">
      <c r="A1237" s="68">
        <v>38</v>
      </c>
      <c r="B1237" t="s">
        <v>35</v>
      </c>
      <c r="C1237" t="str">
        <f t="shared" si="19"/>
        <v>T7 SWCV-38</v>
      </c>
      <c r="D1237" s="69">
        <v>616279.58333333302</v>
      </c>
    </row>
    <row r="1238" spans="1:4" x14ac:dyDescent="0.25">
      <c r="A1238" s="68">
        <v>39</v>
      </c>
      <c r="B1238" t="s">
        <v>35</v>
      </c>
      <c r="C1238" t="str">
        <f t="shared" si="19"/>
        <v>T7 SWCV-39</v>
      </c>
      <c r="D1238" s="69">
        <v>631914.58333333302</v>
      </c>
    </row>
    <row r="1239" spans="1:4" x14ac:dyDescent="0.25">
      <c r="A1239" s="68">
        <v>40</v>
      </c>
      <c r="B1239" t="s">
        <v>35</v>
      </c>
      <c r="C1239" t="str">
        <f t="shared" si="19"/>
        <v>T7 SWCV-40</v>
      </c>
      <c r="D1239" s="69">
        <v>647549.58333333302</v>
      </c>
    </row>
    <row r="1240" spans="1:4" x14ac:dyDescent="0.25">
      <c r="A1240" s="68">
        <v>41</v>
      </c>
      <c r="B1240" t="s">
        <v>35</v>
      </c>
      <c r="C1240" t="str">
        <f t="shared" si="19"/>
        <v>T7 SWCV-41</v>
      </c>
      <c r="D1240" s="69">
        <v>663184.58333333302</v>
      </c>
    </row>
    <row r="1241" spans="1:4" x14ac:dyDescent="0.25">
      <c r="A1241" s="68">
        <v>42</v>
      </c>
      <c r="B1241" t="s">
        <v>35</v>
      </c>
      <c r="C1241" t="str">
        <f t="shared" si="19"/>
        <v>T7 SWCV-42</v>
      </c>
      <c r="D1241" s="69">
        <v>678819.58333333302</v>
      </c>
    </row>
    <row r="1242" spans="1:4" x14ac:dyDescent="0.25">
      <c r="A1242" s="68">
        <v>43</v>
      </c>
      <c r="B1242" t="s">
        <v>35</v>
      </c>
      <c r="C1242" t="str">
        <f t="shared" si="19"/>
        <v>T7 SWCV-43</v>
      </c>
      <c r="D1242" s="69">
        <v>694454.58333333302</v>
      </c>
    </row>
    <row r="1243" spans="1:4" x14ac:dyDescent="0.25">
      <c r="A1243" s="68">
        <v>44</v>
      </c>
      <c r="B1243" t="s">
        <v>35</v>
      </c>
      <c r="C1243" t="str">
        <f t="shared" si="19"/>
        <v>T7 SWCV-44</v>
      </c>
      <c r="D1243" s="69">
        <v>710089.58333333302</v>
      </c>
    </row>
    <row r="1244" spans="1:4" x14ac:dyDescent="0.25">
      <c r="A1244" s="68">
        <v>-1</v>
      </c>
      <c r="B1244" t="s">
        <v>41</v>
      </c>
      <c r="C1244" t="str">
        <f t="shared" si="19"/>
        <v>T7 tractor--1</v>
      </c>
      <c r="D1244" s="69">
        <v>0</v>
      </c>
    </row>
    <row r="1245" spans="1:4" x14ac:dyDescent="0.25">
      <c r="A1245" s="68">
        <v>0</v>
      </c>
      <c r="B1245" t="s">
        <v>41</v>
      </c>
      <c r="C1245" t="str">
        <f t="shared" si="19"/>
        <v>T7 tractor-0</v>
      </c>
      <c r="D1245" s="69">
        <v>76908.539999999994</v>
      </c>
    </row>
    <row r="1246" spans="1:4" x14ac:dyDescent="0.25">
      <c r="A1246" s="68">
        <v>1</v>
      </c>
      <c r="B1246" t="s">
        <v>41</v>
      </c>
      <c r="C1246" t="str">
        <f t="shared" si="19"/>
        <v>T7 tractor-1</v>
      </c>
      <c r="D1246" s="69">
        <v>153817.1</v>
      </c>
    </row>
    <row r="1247" spans="1:4" x14ac:dyDescent="0.25">
      <c r="A1247" s="68">
        <v>2</v>
      </c>
      <c r="B1247" t="s">
        <v>41</v>
      </c>
      <c r="C1247" t="str">
        <f t="shared" si="19"/>
        <v>T7 tractor-2</v>
      </c>
      <c r="D1247" s="69">
        <v>229819.72</v>
      </c>
    </row>
    <row r="1248" spans="1:4" x14ac:dyDescent="0.25">
      <c r="A1248" s="68">
        <v>3</v>
      </c>
      <c r="B1248" t="s">
        <v>41</v>
      </c>
      <c r="C1248" t="str">
        <f t="shared" si="19"/>
        <v>T7 tractor-3</v>
      </c>
      <c r="D1248" s="69">
        <v>310702.34000000003</v>
      </c>
    </row>
    <row r="1249" spans="1:4" x14ac:dyDescent="0.25">
      <c r="A1249" s="68">
        <v>4</v>
      </c>
      <c r="B1249" t="s">
        <v>41</v>
      </c>
      <c r="C1249" t="str">
        <f t="shared" si="19"/>
        <v>T7 tractor-4</v>
      </c>
      <c r="D1249" s="69">
        <v>395127.86</v>
      </c>
    </row>
    <row r="1250" spans="1:4" x14ac:dyDescent="0.25">
      <c r="A1250" s="68">
        <v>5</v>
      </c>
      <c r="B1250" t="s">
        <v>41</v>
      </c>
      <c r="C1250" t="str">
        <f t="shared" si="19"/>
        <v>T7 tractor-5</v>
      </c>
      <c r="D1250" s="69">
        <v>488987.22</v>
      </c>
    </row>
    <row r="1251" spans="1:4" x14ac:dyDescent="0.25">
      <c r="A1251" s="68">
        <v>6</v>
      </c>
      <c r="B1251" t="s">
        <v>41</v>
      </c>
      <c r="C1251" t="str">
        <f t="shared" si="19"/>
        <v>T7 tractor-6</v>
      </c>
      <c r="D1251" s="69">
        <v>558038.9</v>
      </c>
    </row>
    <row r="1252" spans="1:4" x14ac:dyDescent="0.25">
      <c r="A1252" s="68">
        <v>7</v>
      </c>
      <c r="B1252" t="s">
        <v>41</v>
      </c>
      <c r="C1252" t="str">
        <f t="shared" si="19"/>
        <v>T7 tractor-7</v>
      </c>
      <c r="D1252" s="69">
        <v>615840.93999999994</v>
      </c>
    </row>
    <row r="1253" spans="1:4" x14ac:dyDescent="0.25">
      <c r="A1253" s="68">
        <v>8</v>
      </c>
      <c r="B1253" t="s">
        <v>41</v>
      </c>
      <c r="C1253" t="str">
        <f t="shared" si="19"/>
        <v>T7 tractor-8</v>
      </c>
      <c r="D1253" s="69">
        <v>669491.87</v>
      </c>
    </row>
    <row r="1254" spans="1:4" x14ac:dyDescent="0.25">
      <c r="A1254" s="68">
        <v>9</v>
      </c>
      <c r="B1254" t="s">
        <v>41</v>
      </c>
      <c r="C1254" t="str">
        <f t="shared" si="19"/>
        <v>T7 tractor-9</v>
      </c>
      <c r="D1254" s="69">
        <v>719283.9</v>
      </c>
    </row>
    <row r="1255" spans="1:4" x14ac:dyDescent="0.25">
      <c r="A1255" s="68">
        <v>10</v>
      </c>
      <c r="B1255" t="s">
        <v>41</v>
      </c>
      <c r="C1255" t="str">
        <f t="shared" si="19"/>
        <v>T7 tractor-10</v>
      </c>
      <c r="D1255" s="69">
        <v>765588.04</v>
      </c>
    </row>
    <row r="1256" spans="1:4" x14ac:dyDescent="0.25">
      <c r="A1256" s="68">
        <v>11</v>
      </c>
      <c r="B1256" t="s">
        <v>41</v>
      </c>
      <c r="C1256" t="str">
        <f t="shared" si="19"/>
        <v>T7 tractor-11</v>
      </c>
      <c r="D1256" s="69">
        <v>800000</v>
      </c>
    </row>
    <row r="1257" spans="1:4" x14ac:dyDescent="0.25">
      <c r="A1257" s="68">
        <v>12</v>
      </c>
      <c r="B1257" t="s">
        <v>41</v>
      </c>
      <c r="C1257" t="str">
        <f t="shared" si="19"/>
        <v>T7 tractor-12</v>
      </c>
      <c r="D1257" s="69">
        <v>800000</v>
      </c>
    </row>
    <row r="1258" spans="1:4" x14ac:dyDescent="0.25">
      <c r="A1258" s="68">
        <v>13</v>
      </c>
      <c r="B1258" t="s">
        <v>41</v>
      </c>
      <c r="C1258" t="str">
        <f t="shared" si="19"/>
        <v>T7 tractor-13</v>
      </c>
      <c r="D1258" s="69">
        <v>800000</v>
      </c>
    </row>
    <row r="1259" spans="1:4" x14ac:dyDescent="0.25">
      <c r="A1259" s="68">
        <v>14</v>
      </c>
      <c r="B1259" t="s">
        <v>41</v>
      </c>
      <c r="C1259" t="str">
        <f t="shared" si="19"/>
        <v>T7 tractor-14</v>
      </c>
      <c r="D1259" s="69">
        <v>800000</v>
      </c>
    </row>
    <row r="1260" spans="1:4" x14ac:dyDescent="0.25">
      <c r="A1260" s="68">
        <v>15</v>
      </c>
      <c r="B1260" t="s">
        <v>41</v>
      </c>
      <c r="C1260" t="str">
        <f t="shared" si="19"/>
        <v>T7 tractor-15</v>
      </c>
      <c r="D1260" s="69">
        <v>800000</v>
      </c>
    </row>
    <row r="1261" spans="1:4" x14ac:dyDescent="0.25">
      <c r="A1261" s="68">
        <v>16</v>
      </c>
      <c r="B1261" t="s">
        <v>41</v>
      </c>
      <c r="C1261" t="str">
        <f t="shared" si="19"/>
        <v>T7 tractor-16</v>
      </c>
      <c r="D1261" s="69">
        <v>800000</v>
      </c>
    </row>
    <row r="1262" spans="1:4" x14ac:dyDescent="0.25">
      <c r="A1262" s="68">
        <v>17</v>
      </c>
      <c r="B1262" t="s">
        <v>41</v>
      </c>
      <c r="C1262" t="str">
        <f t="shared" si="19"/>
        <v>T7 tractor-17</v>
      </c>
      <c r="D1262" s="69">
        <v>800000</v>
      </c>
    </row>
    <row r="1263" spans="1:4" x14ac:dyDescent="0.25">
      <c r="A1263" s="68">
        <v>18</v>
      </c>
      <c r="B1263" t="s">
        <v>41</v>
      </c>
      <c r="C1263" t="str">
        <f t="shared" si="19"/>
        <v>T7 tractor-18</v>
      </c>
      <c r="D1263" s="69">
        <v>800000</v>
      </c>
    </row>
    <row r="1264" spans="1:4" x14ac:dyDescent="0.25">
      <c r="A1264" s="68">
        <v>19</v>
      </c>
      <c r="B1264" t="s">
        <v>41</v>
      </c>
      <c r="C1264" t="str">
        <f t="shared" si="19"/>
        <v>T7 tractor-19</v>
      </c>
      <c r="D1264" s="69">
        <v>800000</v>
      </c>
    </row>
    <row r="1265" spans="1:4" x14ac:dyDescent="0.25">
      <c r="A1265" s="68">
        <v>20</v>
      </c>
      <c r="B1265" t="s">
        <v>41</v>
      </c>
      <c r="C1265" t="str">
        <f t="shared" si="19"/>
        <v>T7 tractor-20</v>
      </c>
      <c r="D1265" s="69">
        <v>800000</v>
      </c>
    </row>
    <row r="1266" spans="1:4" x14ac:dyDescent="0.25">
      <c r="A1266" s="68">
        <v>21</v>
      </c>
      <c r="B1266" t="s">
        <v>41</v>
      </c>
      <c r="C1266" t="str">
        <f t="shared" si="19"/>
        <v>T7 tractor-21</v>
      </c>
      <c r="D1266" s="69">
        <v>800000</v>
      </c>
    </row>
    <row r="1267" spans="1:4" x14ac:dyDescent="0.25">
      <c r="A1267" s="68">
        <v>22</v>
      </c>
      <c r="B1267" t="s">
        <v>41</v>
      </c>
      <c r="C1267" t="str">
        <f t="shared" si="19"/>
        <v>T7 tractor-22</v>
      </c>
      <c r="D1267" s="69">
        <v>800000</v>
      </c>
    </row>
    <row r="1268" spans="1:4" x14ac:dyDescent="0.25">
      <c r="A1268" s="68">
        <v>23</v>
      </c>
      <c r="B1268" t="s">
        <v>41</v>
      </c>
      <c r="C1268" t="str">
        <f t="shared" si="19"/>
        <v>T7 tractor-23</v>
      </c>
      <c r="D1268" s="69">
        <v>800000</v>
      </c>
    </row>
    <row r="1269" spans="1:4" x14ac:dyDescent="0.25">
      <c r="A1269" s="68">
        <v>24</v>
      </c>
      <c r="B1269" t="s">
        <v>41</v>
      </c>
      <c r="C1269" t="str">
        <f t="shared" si="19"/>
        <v>T7 tractor-24</v>
      </c>
      <c r="D1269" s="69">
        <v>800000</v>
      </c>
    </row>
    <row r="1270" spans="1:4" x14ac:dyDescent="0.25">
      <c r="A1270" s="68">
        <v>25</v>
      </c>
      <c r="B1270" t="s">
        <v>41</v>
      </c>
      <c r="C1270" t="str">
        <f t="shared" si="19"/>
        <v>T7 tractor-25</v>
      </c>
      <c r="D1270" s="69">
        <v>800000</v>
      </c>
    </row>
    <row r="1271" spans="1:4" x14ac:dyDescent="0.25">
      <c r="A1271" s="68">
        <v>26</v>
      </c>
      <c r="B1271" t="s">
        <v>41</v>
      </c>
      <c r="C1271" t="str">
        <f t="shared" si="19"/>
        <v>T7 tractor-26</v>
      </c>
      <c r="D1271" s="69">
        <v>800000</v>
      </c>
    </row>
    <row r="1272" spans="1:4" x14ac:dyDescent="0.25">
      <c r="A1272" s="68">
        <v>27</v>
      </c>
      <c r="B1272" t="s">
        <v>41</v>
      </c>
      <c r="C1272" t="str">
        <f t="shared" si="19"/>
        <v>T7 tractor-27</v>
      </c>
      <c r="D1272" s="69">
        <v>800000</v>
      </c>
    </row>
    <row r="1273" spans="1:4" x14ac:dyDescent="0.25">
      <c r="A1273" s="68">
        <v>28</v>
      </c>
      <c r="B1273" t="s">
        <v>41</v>
      </c>
      <c r="C1273" t="str">
        <f t="shared" si="19"/>
        <v>T7 tractor-28</v>
      </c>
      <c r="D1273" s="69">
        <v>800000</v>
      </c>
    </row>
    <row r="1274" spans="1:4" x14ac:dyDescent="0.25">
      <c r="A1274" s="68">
        <v>29</v>
      </c>
      <c r="B1274" t="s">
        <v>41</v>
      </c>
      <c r="C1274" t="str">
        <f t="shared" si="19"/>
        <v>T7 tractor-29</v>
      </c>
      <c r="D1274" s="69">
        <v>800000</v>
      </c>
    </row>
    <row r="1275" spans="1:4" x14ac:dyDescent="0.25">
      <c r="A1275" s="68">
        <v>30</v>
      </c>
      <c r="B1275" t="s">
        <v>41</v>
      </c>
      <c r="C1275" t="str">
        <f t="shared" si="19"/>
        <v>T7 tractor-30</v>
      </c>
      <c r="D1275" s="69">
        <v>800000</v>
      </c>
    </row>
    <row r="1276" spans="1:4" x14ac:dyDescent="0.25">
      <c r="A1276" s="68">
        <v>31</v>
      </c>
      <c r="B1276" t="s">
        <v>41</v>
      </c>
      <c r="C1276" t="str">
        <f t="shared" si="19"/>
        <v>T7 tractor-31</v>
      </c>
      <c r="D1276" s="69">
        <v>800000</v>
      </c>
    </row>
    <row r="1277" spans="1:4" x14ac:dyDescent="0.25">
      <c r="A1277" s="68">
        <v>32</v>
      </c>
      <c r="B1277" t="s">
        <v>41</v>
      </c>
      <c r="C1277" t="str">
        <f t="shared" si="19"/>
        <v>T7 tractor-32</v>
      </c>
      <c r="D1277" s="69">
        <v>800000</v>
      </c>
    </row>
    <row r="1278" spans="1:4" x14ac:dyDescent="0.25">
      <c r="A1278" s="68">
        <v>33</v>
      </c>
      <c r="B1278" t="s">
        <v>41</v>
      </c>
      <c r="C1278" t="str">
        <f t="shared" si="19"/>
        <v>T7 tractor-33</v>
      </c>
      <c r="D1278" s="69">
        <v>800000</v>
      </c>
    </row>
    <row r="1279" spans="1:4" x14ac:dyDescent="0.25">
      <c r="A1279" s="68">
        <v>34</v>
      </c>
      <c r="B1279" t="s">
        <v>41</v>
      </c>
      <c r="C1279" t="str">
        <f t="shared" si="19"/>
        <v>T7 tractor-34</v>
      </c>
      <c r="D1279" s="69">
        <v>800000</v>
      </c>
    </row>
    <row r="1280" spans="1:4" x14ac:dyDescent="0.25">
      <c r="A1280" s="68">
        <v>35</v>
      </c>
      <c r="B1280" t="s">
        <v>41</v>
      </c>
      <c r="C1280" t="str">
        <f t="shared" si="19"/>
        <v>T7 tractor-35</v>
      </c>
      <c r="D1280" s="69">
        <v>800000</v>
      </c>
    </row>
    <row r="1281" spans="1:4" x14ac:dyDescent="0.25">
      <c r="A1281" s="68">
        <v>36</v>
      </c>
      <c r="B1281" t="s">
        <v>41</v>
      </c>
      <c r="C1281" t="str">
        <f t="shared" si="19"/>
        <v>T7 tractor-36</v>
      </c>
      <c r="D1281" s="69">
        <v>800000</v>
      </c>
    </row>
    <row r="1282" spans="1:4" x14ac:dyDescent="0.25">
      <c r="A1282" s="68">
        <v>37</v>
      </c>
      <c r="B1282" t="s">
        <v>41</v>
      </c>
      <c r="C1282" t="str">
        <f t="shared" si="19"/>
        <v>T7 tractor-37</v>
      </c>
      <c r="D1282" s="69">
        <v>800000</v>
      </c>
    </row>
    <row r="1283" spans="1:4" x14ac:dyDescent="0.25">
      <c r="A1283" s="68">
        <v>38</v>
      </c>
      <c r="B1283" t="s">
        <v>41</v>
      </c>
      <c r="C1283" t="str">
        <f t="shared" ref="C1283:C1346" si="20">CONCATENATE(B1283,"-",A1283)</f>
        <v>T7 tractor-38</v>
      </c>
      <c r="D1283" s="69">
        <v>800000</v>
      </c>
    </row>
    <row r="1284" spans="1:4" x14ac:dyDescent="0.25">
      <c r="A1284" s="68">
        <v>39</v>
      </c>
      <c r="B1284" t="s">
        <v>41</v>
      </c>
      <c r="C1284" t="str">
        <f t="shared" si="20"/>
        <v>T7 tractor-39</v>
      </c>
      <c r="D1284" s="69">
        <v>800000</v>
      </c>
    </row>
    <row r="1285" spans="1:4" x14ac:dyDescent="0.25">
      <c r="A1285" s="68">
        <v>40</v>
      </c>
      <c r="B1285" t="s">
        <v>41</v>
      </c>
      <c r="C1285" t="str">
        <f t="shared" si="20"/>
        <v>T7 tractor-40</v>
      </c>
      <c r="D1285" s="69">
        <v>800000</v>
      </c>
    </row>
    <row r="1286" spans="1:4" x14ac:dyDescent="0.25">
      <c r="A1286" s="68">
        <v>41</v>
      </c>
      <c r="B1286" t="s">
        <v>41</v>
      </c>
      <c r="C1286" t="str">
        <f t="shared" si="20"/>
        <v>T7 tractor-41</v>
      </c>
      <c r="D1286" s="69">
        <v>800000</v>
      </c>
    </row>
    <row r="1287" spans="1:4" x14ac:dyDescent="0.25">
      <c r="A1287" s="68">
        <v>42</v>
      </c>
      <c r="B1287" t="s">
        <v>41</v>
      </c>
      <c r="C1287" t="str">
        <f t="shared" si="20"/>
        <v>T7 tractor-42</v>
      </c>
      <c r="D1287" s="69">
        <v>800000</v>
      </c>
    </row>
    <row r="1288" spans="1:4" x14ac:dyDescent="0.25">
      <c r="A1288" s="68">
        <v>43</v>
      </c>
      <c r="B1288" t="s">
        <v>41</v>
      </c>
      <c r="C1288" t="str">
        <f t="shared" si="20"/>
        <v>T7 tractor-43</v>
      </c>
      <c r="D1288" s="69">
        <v>800000</v>
      </c>
    </row>
    <row r="1289" spans="1:4" x14ac:dyDescent="0.25">
      <c r="A1289" s="68">
        <v>44</v>
      </c>
      <c r="B1289" t="s">
        <v>41</v>
      </c>
      <c r="C1289" t="str">
        <f t="shared" si="20"/>
        <v>T7 tractor-44</v>
      </c>
      <c r="D1289" s="69">
        <v>800000</v>
      </c>
    </row>
    <row r="1290" spans="1:4" x14ac:dyDescent="0.25">
      <c r="A1290" s="68">
        <v>-1</v>
      </c>
      <c r="B1290" t="s">
        <v>56</v>
      </c>
      <c r="C1290" t="str">
        <f t="shared" si="20"/>
        <v>T7 tractor construction--1</v>
      </c>
      <c r="D1290" s="69">
        <v>0</v>
      </c>
    </row>
    <row r="1291" spans="1:4" x14ac:dyDescent="0.25">
      <c r="A1291" s="68">
        <v>0</v>
      </c>
      <c r="B1291" t="s">
        <v>56</v>
      </c>
      <c r="C1291" t="str">
        <f t="shared" si="20"/>
        <v>T7 tractor construction-0</v>
      </c>
      <c r="D1291" s="69">
        <v>76908.539999999994</v>
      </c>
    </row>
    <row r="1292" spans="1:4" x14ac:dyDescent="0.25">
      <c r="A1292" s="68">
        <v>1</v>
      </c>
      <c r="B1292" t="s">
        <v>56</v>
      </c>
      <c r="C1292" t="str">
        <f t="shared" si="20"/>
        <v>T7 tractor construction-1</v>
      </c>
      <c r="D1292" s="69">
        <v>153817.1</v>
      </c>
    </row>
    <row r="1293" spans="1:4" x14ac:dyDescent="0.25">
      <c r="A1293" s="68">
        <v>2</v>
      </c>
      <c r="B1293" t="s">
        <v>56</v>
      </c>
      <c r="C1293" t="str">
        <f t="shared" si="20"/>
        <v>T7 tractor construction-2</v>
      </c>
      <c r="D1293" s="69">
        <v>229819.72</v>
      </c>
    </row>
    <row r="1294" spans="1:4" x14ac:dyDescent="0.25">
      <c r="A1294" s="68">
        <v>3</v>
      </c>
      <c r="B1294" t="s">
        <v>56</v>
      </c>
      <c r="C1294" t="str">
        <f t="shared" si="20"/>
        <v>T7 tractor construction-3</v>
      </c>
      <c r="D1294" s="69">
        <v>310702.34000000003</v>
      </c>
    </row>
    <row r="1295" spans="1:4" x14ac:dyDescent="0.25">
      <c r="A1295" s="68">
        <v>4</v>
      </c>
      <c r="B1295" t="s">
        <v>56</v>
      </c>
      <c r="C1295" t="str">
        <f t="shared" si="20"/>
        <v>T7 tractor construction-4</v>
      </c>
      <c r="D1295" s="69">
        <v>395127.86</v>
      </c>
    </row>
    <row r="1296" spans="1:4" x14ac:dyDescent="0.25">
      <c r="A1296" s="68">
        <v>5</v>
      </c>
      <c r="B1296" t="s">
        <v>56</v>
      </c>
      <c r="C1296" t="str">
        <f t="shared" si="20"/>
        <v>T7 tractor construction-5</v>
      </c>
      <c r="D1296" s="69">
        <v>488987.22</v>
      </c>
    </row>
    <row r="1297" spans="1:4" x14ac:dyDescent="0.25">
      <c r="A1297" s="68">
        <v>6</v>
      </c>
      <c r="B1297" t="s">
        <v>56</v>
      </c>
      <c r="C1297" t="str">
        <f t="shared" si="20"/>
        <v>T7 tractor construction-6</v>
      </c>
      <c r="D1297" s="69">
        <v>558038.9</v>
      </c>
    </row>
    <row r="1298" spans="1:4" x14ac:dyDescent="0.25">
      <c r="A1298" s="68">
        <v>7</v>
      </c>
      <c r="B1298" t="s">
        <v>56</v>
      </c>
      <c r="C1298" t="str">
        <f t="shared" si="20"/>
        <v>T7 tractor construction-7</v>
      </c>
      <c r="D1298" s="69">
        <v>615840.93999999994</v>
      </c>
    </row>
    <row r="1299" spans="1:4" x14ac:dyDescent="0.25">
      <c r="A1299" s="68">
        <v>8</v>
      </c>
      <c r="B1299" t="s">
        <v>56</v>
      </c>
      <c r="C1299" t="str">
        <f t="shared" si="20"/>
        <v>T7 tractor construction-8</v>
      </c>
      <c r="D1299" s="69">
        <v>669491.87</v>
      </c>
    </row>
    <row r="1300" spans="1:4" x14ac:dyDescent="0.25">
      <c r="A1300" s="68">
        <v>9</v>
      </c>
      <c r="B1300" t="s">
        <v>56</v>
      </c>
      <c r="C1300" t="str">
        <f t="shared" si="20"/>
        <v>T7 tractor construction-9</v>
      </c>
      <c r="D1300" s="69">
        <v>719283.9</v>
      </c>
    </row>
    <row r="1301" spans="1:4" x14ac:dyDescent="0.25">
      <c r="A1301" s="68">
        <v>10</v>
      </c>
      <c r="B1301" t="s">
        <v>56</v>
      </c>
      <c r="C1301" t="str">
        <f t="shared" si="20"/>
        <v>T7 tractor construction-10</v>
      </c>
      <c r="D1301" s="69">
        <v>765588.04</v>
      </c>
    </row>
    <row r="1302" spans="1:4" x14ac:dyDescent="0.25">
      <c r="A1302" s="68">
        <v>11</v>
      </c>
      <c r="B1302" t="s">
        <v>56</v>
      </c>
      <c r="C1302" t="str">
        <f t="shared" si="20"/>
        <v>T7 tractor construction-11</v>
      </c>
      <c r="D1302" s="69">
        <v>800000</v>
      </c>
    </row>
    <row r="1303" spans="1:4" x14ac:dyDescent="0.25">
      <c r="A1303" s="68">
        <v>12</v>
      </c>
      <c r="B1303" t="s">
        <v>56</v>
      </c>
      <c r="C1303" t="str">
        <f t="shared" si="20"/>
        <v>T7 tractor construction-12</v>
      </c>
      <c r="D1303" s="69">
        <v>800000</v>
      </c>
    </row>
    <row r="1304" spans="1:4" x14ac:dyDescent="0.25">
      <c r="A1304" s="68">
        <v>13</v>
      </c>
      <c r="B1304" t="s">
        <v>56</v>
      </c>
      <c r="C1304" t="str">
        <f t="shared" si="20"/>
        <v>T7 tractor construction-13</v>
      </c>
      <c r="D1304" s="69">
        <v>800000</v>
      </c>
    </row>
    <row r="1305" spans="1:4" x14ac:dyDescent="0.25">
      <c r="A1305" s="68">
        <v>14</v>
      </c>
      <c r="B1305" t="s">
        <v>56</v>
      </c>
      <c r="C1305" t="str">
        <f t="shared" si="20"/>
        <v>T7 tractor construction-14</v>
      </c>
      <c r="D1305" s="69">
        <v>800000</v>
      </c>
    </row>
    <row r="1306" spans="1:4" x14ac:dyDescent="0.25">
      <c r="A1306" s="68">
        <v>15</v>
      </c>
      <c r="B1306" t="s">
        <v>56</v>
      </c>
      <c r="C1306" t="str">
        <f t="shared" si="20"/>
        <v>T7 tractor construction-15</v>
      </c>
      <c r="D1306" s="69">
        <v>800000</v>
      </c>
    </row>
    <row r="1307" spans="1:4" x14ac:dyDescent="0.25">
      <c r="A1307" s="68">
        <v>16</v>
      </c>
      <c r="B1307" t="s">
        <v>56</v>
      </c>
      <c r="C1307" t="str">
        <f t="shared" si="20"/>
        <v>T7 tractor construction-16</v>
      </c>
      <c r="D1307" s="69">
        <v>800000</v>
      </c>
    </row>
    <row r="1308" spans="1:4" x14ac:dyDescent="0.25">
      <c r="A1308" s="68">
        <v>17</v>
      </c>
      <c r="B1308" t="s">
        <v>56</v>
      </c>
      <c r="C1308" t="str">
        <f t="shared" si="20"/>
        <v>T7 tractor construction-17</v>
      </c>
      <c r="D1308" s="69">
        <v>800000</v>
      </c>
    </row>
    <row r="1309" spans="1:4" x14ac:dyDescent="0.25">
      <c r="A1309" s="68">
        <v>18</v>
      </c>
      <c r="B1309" t="s">
        <v>56</v>
      </c>
      <c r="C1309" t="str">
        <f t="shared" si="20"/>
        <v>T7 tractor construction-18</v>
      </c>
      <c r="D1309" s="69">
        <v>800000</v>
      </c>
    </row>
    <row r="1310" spans="1:4" x14ac:dyDescent="0.25">
      <c r="A1310" s="68">
        <v>19</v>
      </c>
      <c r="B1310" t="s">
        <v>56</v>
      </c>
      <c r="C1310" t="str">
        <f t="shared" si="20"/>
        <v>T7 tractor construction-19</v>
      </c>
      <c r="D1310" s="69">
        <v>800000</v>
      </c>
    </row>
    <row r="1311" spans="1:4" x14ac:dyDescent="0.25">
      <c r="A1311" s="68">
        <v>20</v>
      </c>
      <c r="B1311" t="s">
        <v>56</v>
      </c>
      <c r="C1311" t="str">
        <f t="shared" si="20"/>
        <v>T7 tractor construction-20</v>
      </c>
      <c r="D1311" s="69">
        <v>800000</v>
      </c>
    </row>
    <row r="1312" spans="1:4" x14ac:dyDescent="0.25">
      <c r="A1312" s="68">
        <v>21</v>
      </c>
      <c r="B1312" t="s">
        <v>56</v>
      </c>
      <c r="C1312" t="str">
        <f t="shared" si="20"/>
        <v>T7 tractor construction-21</v>
      </c>
      <c r="D1312" s="69">
        <v>800000</v>
      </c>
    </row>
    <row r="1313" spans="1:4" x14ac:dyDescent="0.25">
      <c r="A1313" s="68">
        <v>22</v>
      </c>
      <c r="B1313" t="s">
        <v>56</v>
      </c>
      <c r="C1313" t="str">
        <f t="shared" si="20"/>
        <v>T7 tractor construction-22</v>
      </c>
      <c r="D1313" s="69">
        <v>800000</v>
      </c>
    </row>
    <row r="1314" spans="1:4" x14ac:dyDescent="0.25">
      <c r="A1314" s="68">
        <v>23</v>
      </c>
      <c r="B1314" t="s">
        <v>56</v>
      </c>
      <c r="C1314" t="str">
        <f t="shared" si="20"/>
        <v>T7 tractor construction-23</v>
      </c>
      <c r="D1314" s="69">
        <v>800000</v>
      </c>
    </row>
    <row r="1315" spans="1:4" x14ac:dyDescent="0.25">
      <c r="A1315" s="68">
        <v>24</v>
      </c>
      <c r="B1315" t="s">
        <v>56</v>
      </c>
      <c r="C1315" t="str">
        <f t="shared" si="20"/>
        <v>T7 tractor construction-24</v>
      </c>
      <c r="D1315" s="69">
        <v>800000</v>
      </c>
    </row>
    <row r="1316" spans="1:4" x14ac:dyDescent="0.25">
      <c r="A1316" s="68">
        <v>25</v>
      </c>
      <c r="B1316" t="s">
        <v>56</v>
      </c>
      <c r="C1316" t="str">
        <f t="shared" si="20"/>
        <v>T7 tractor construction-25</v>
      </c>
      <c r="D1316" s="69">
        <v>800000</v>
      </c>
    </row>
    <row r="1317" spans="1:4" x14ac:dyDescent="0.25">
      <c r="A1317" s="68">
        <v>26</v>
      </c>
      <c r="B1317" t="s">
        <v>56</v>
      </c>
      <c r="C1317" t="str">
        <f t="shared" si="20"/>
        <v>T7 tractor construction-26</v>
      </c>
      <c r="D1317" s="69">
        <v>800000</v>
      </c>
    </row>
    <row r="1318" spans="1:4" x14ac:dyDescent="0.25">
      <c r="A1318" s="68">
        <v>27</v>
      </c>
      <c r="B1318" t="s">
        <v>56</v>
      </c>
      <c r="C1318" t="str">
        <f t="shared" si="20"/>
        <v>T7 tractor construction-27</v>
      </c>
      <c r="D1318" s="69">
        <v>800000</v>
      </c>
    </row>
    <row r="1319" spans="1:4" x14ac:dyDescent="0.25">
      <c r="A1319" s="68">
        <v>28</v>
      </c>
      <c r="B1319" t="s">
        <v>56</v>
      </c>
      <c r="C1319" t="str">
        <f t="shared" si="20"/>
        <v>T7 tractor construction-28</v>
      </c>
      <c r="D1319" s="69">
        <v>800000</v>
      </c>
    </row>
    <row r="1320" spans="1:4" x14ac:dyDescent="0.25">
      <c r="A1320" s="68">
        <v>29</v>
      </c>
      <c r="B1320" t="s">
        <v>56</v>
      </c>
      <c r="C1320" t="str">
        <f t="shared" si="20"/>
        <v>T7 tractor construction-29</v>
      </c>
      <c r="D1320" s="69">
        <v>800000</v>
      </c>
    </row>
    <row r="1321" spans="1:4" x14ac:dyDescent="0.25">
      <c r="A1321" s="68">
        <v>30</v>
      </c>
      <c r="B1321" t="s">
        <v>56</v>
      </c>
      <c r="C1321" t="str">
        <f t="shared" si="20"/>
        <v>T7 tractor construction-30</v>
      </c>
      <c r="D1321" s="69">
        <v>800000</v>
      </c>
    </row>
    <row r="1322" spans="1:4" x14ac:dyDescent="0.25">
      <c r="A1322" s="68">
        <v>31</v>
      </c>
      <c r="B1322" t="s">
        <v>56</v>
      </c>
      <c r="C1322" t="str">
        <f t="shared" si="20"/>
        <v>T7 tractor construction-31</v>
      </c>
      <c r="D1322" s="69">
        <v>800000</v>
      </c>
    </row>
    <row r="1323" spans="1:4" x14ac:dyDescent="0.25">
      <c r="A1323" s="68">
        <v>32</v>
      </c>
      <c r="B1323" t="s">
        <v>56</v>
      </c>
      <c r="C1323" t="str">
        <f t="shared" si="20"/>
        <v>T7 tractor construction-32</v>
      </c>
      <c r="D1323" s="69">
        <v>800000</v>
      </c>
    </row>
    <row r="1324" spans="1:4" x14ac:dyDescent="0.25">
      <c r="A1324" s="68">
        <v>33</v>
      </c>
      <c r="B1324" t="s">
        <v>56</v>
      </c>
      <c r="C1324" t="str">
        <f t="shared" si="20"/>
        <v>T7 tractor construction-33</v>
      </c>
      <c r="D1324" s="69">
        <v>800000</v>
      </c>
    </row>
    <row r="1325" spans="1:4" x14ac:dyDescent="0.25">
      <c r="A1325" s="68">
        <v>34</v>
      </c>
      <c r="B1325" t="s">
        <v>56</v>
      </c>
      <c r="C1325" t="str">
        <f t="shared" si="20"/>
        <v>T7 tractor construction-34</v>
      </c>
      <c r="D1325" s="69">
        <v>800000</v>
      </c>
    </row>
    <row r="1326" spans="1:4" x14ac:dyDescent="0.25">
      <c r="A1326" s="68">
        <v>35</v>
      </c>
      <c r="B1326" t="s">
        <v>56</v>
      </c>
      <c r="C1326" t="str">
        <f t="shared" si="20"/>
        <v>T7 tractor construction-35</v>
      </c>
      <c r="D1326" s="69">
        <v>800000</v>
      </c>
    </row>
    <row r="1327" spans="1:4" x14ac:dyDescent="0.25">
      <c r="A1327" s="68">
        <v>36</v>
      </c>
      <c r="B1327" t="s">
        <v>56</v>
      </c>
      <c r="C1327" t="str">
        <f t="shared" si="20"/>
        <v>T7 tractor construction-36</v>
      </c>
      <c r="D1327" s="69">
        <v>800000</v>
      </c>
    </row>
    <row r="1328" spans="1:4" x14ac:dyDescent="0.25">
      <c r="A1328" s="68">
        <v>37</v>
      </c>
      <c r="B1328" t="s">
        <v>56</v>
      </c>
      <c r="C1328" t="str">
        <f t="shared" si="20"/>
        <v>T7 tractor construction-37</v>
      </c>
      <c r="D1328" s="69">
        <v>800000</v>
      </c>
    </row>
    <row r="1329" spans="1:4" x14ac:dyDescent="0.25">
      <c r="A1329" s="68">
        <v>38</v>
      </c>
      <c r="B1329" t="s">
        <v>56</v>
      </c>
      <c r="C1329" t="str">
        <f t="shared" si="20"/>
        <v>T7 tractor construction-38</v>
      </c>
      <c r="D1329" s="69">
        <v>800000</v>
      </c>
    </row>
    <row r="1330" spans="1:4" x14ac:dyDescent="0.25">
      <c r="A1330" s="68">
        <v>39</v>
      </c>
      <c r="B1330" t="s">
        <v>56</v>
      </c>
      <c r="C1330" t="str">
        <f t="shared" si="20"/>
        <v>T7 tractor construction-39</v>
      </c>
      <c r="D1330" s="69">
        <v>800000</v>
      </c>
    </row>
    <row r="1331" spans="1:4" x14ac:dyDescent="0.25">
      <c r="A1331" s="68">
        <v>40</v>
      </c>
      <c r="B1331" t="s">
        <v>56</v>
      </c>
      <c r="C1331" t="str">
        <f t="shared" si="20"/>
        <v>T7 tractor construction-40</v>
      </c>
      <c r="D1331" s="69">
        <v>800000</v>
      </c>
    </row>
    <row r="1332" spans="1:4" x14ac:dyDescent="0.25">
      <c r="A1332" s="68">
        <v>41</v>
      </c>
      <c r="B1332" t="s">
        <v>56</v>
      </c>
      <c r="C1332" t="str">
        <f t="shared" si="20"/>
        <v>T7 tractor construction-41</v>
      </c>
      <c r="D1332" s="69">
        <v>800000</v>
      </c>
    </row>
    <row r="1333" spans="1:4" x14ac:dyDescent="0.25">
      <c r="A1333" s="68">
        <v>42</v>
      </c>
      <c r="B1333" t="s">
        <v>56</v>
      </c>
      <c r="C1333" t="str">
        <f t="shared" si="20"/>
        <v>T7 tractor construction-42</v>
      </c>
      <c r="D1333" s="69">
        <v>800000</v>
      </c>
    </row>
    <row r="1334" spans="1:4" x14ac:dyDescent="0.25">
      <c r="A1334" s="68">
        <v>43</v>
      </c>
      <c r="B1334" t="s">
        <v>56</v>
      </c>
      <c r="C1334" t="str">
        <f t="shared" si="20"/>
        <v>T7 tractor construction-43</v>
      </c>
      <c r="D1334" s="69">
        <v>800000</v>
      </c>
    </row>
    <row r="1335" spans="1:4" x14ac:dyDescent="0.25">
      <c r="A1335" s="68">
        <v>44</v>
      </c>
      <c r="B1335" t="s">
        <v>56</v>
      </c>
      <c r="C1335" t="str">
        <f t="shared" si="20"/>
        <v>T7 tractor construction-44</v>
      </c>
      <c r="D1335" s="69">
        <v>800000</v>
      </c>
    </row>
    <row r="1336" spans="1:4" x14ac:dyDescent="0.25">
      <c r="A1336" s="68">
        <v>-1</v>
      </c>
      <c r="B1336" t="s">
        <v>57</v>
      </c>
      <c r="C1336" t="str">
        <f t="shared" si="20"/>
        <v>T7 utility--1</v>
      </c>
      <c r="D1336" s="69">
        <v>0</v>
      </c>
    </row>
    <row r="1337" spans="1:4" x14ac:dyDescent="0.25">
      <c r="A1337" s="68">
        <v>0</v>
      </c>
      <c r="B1337" t="s">
        <v>57</v>
      </c>
      <c r="C1337" t="str">
        <f t="shared" si="20"/>
        <v>T7 utility-0</v>
      </c>
      <c r="D1337" s="69">
        <v>7776</v>
      </c>
    </row>
    <row r="1338" spans="1:4" x14ac:dyDescent="0.25">
      <c r="A1338" s="68">
        <v>1</v>
      </c>
      <c r="B1338" t="s">
        <v>57</v>
      </c>
      <c r="C1338" t="str">
        <f t="shared" si="20"/>
        <v>T7 utility-1</v>
      </c>
      <c r="D1338" s="69">
        <v>15552</v>
      </c>
    </row>
    <row r="1339" spans="1:4" x14ac:dyDescent="0.25">
      <c r="A1339" s="68">
        <v>2</v>
      </c>
      <c r="B1339" t="s">
        <v>57</v>
      </c>
      <c r="C1339" t="str">
        <f t="shared" si="20"/>
        <v>T7 utility-2</v>
      </c>
      <c r="D1339" s="69">
        <v>23328</v>
      </c>
    </row>
    <row r="1340" spans="1:4" x14ac:dyDescent="0.25">
      <c r="A1340" s="68">
        <v>3</v>
      </c>
      <c r="B1340" t="s">
        <v>57</v>
      </c>
      <c r="C1340" t="str">
        <f t="shared" si="20"/>
        <v>T7 utility-3</v>
      </c>
      <c r="D1340" s="69">
        <v>31104</v>
      </c>
    </row>
    <row r="1341" spans="1:4" x14ac:dyDescent="0.25">
      <c r="A1341" s="68">
        <v>4</v>
      </c>
      <c r="B1341" t="s">
        <v>57</v>
      </c>
      <c r="C1341" t="str">
        <f t="shared" si="20"/>
        <v>T7 utility-4</v>
      </c>
      <c r="D1341" s="69">
        <v>38880</v>
      </c>
    </row>
    <row r="1342" spans="1:4" x14ac:dyDescent="0.25">
      <c r="A1342" s="68">
        <v>5</v>
      </c>
      <c r="B1342" t="s">
        <v>57</v>
      </c>
      <c r="C1342" t="str">
        <f t="shared" si="20"/>
        <v>T7 utility-5</v>
      </c>
      <c r="D1342" s="69">
        <v>46656</v>
      </c>
    </row>
    <row r="1343" spans="1:4" x14ac:dyDescent="0.25">
      <c r="A1343" s="68">
        <v>6</v>
      </c>
      <c r="B1343" t="s">
        <v>57</v>
      </c>
      <c r="C1343" t="str">
        <f t="shared" si="20"/>
        <v>T7 utility-6</v>
      </c>
      <c r="D1343" s="69">
        <v>54432</v>
      </c>
    </row>
    <row r="1344" spans="1:4" x14ac:dyDescent="0.25">
      <c r="A1344" s="68">
        <v>7</v>
      </c>
      <c r="B1344" t="s">
        <v>57</v>
      </c>
      <c r="C1344" t="str">
        <f t="shared" si="20"/>
        <v>T7 utility-7</v>
      </c>
      <c r="D1344" s="69">
        <v>62208</v>
      </c>
    </row>
    <row r="1345" spans="1:4" x14ac:dyDescent="0.25">
      <c r="A1345" s="68">
        <v>8</v>
      </c>
      <c r="B1345" t="s">
        <v>57</v>
      </c>
      <c r="C1345" t="str">
        <f t="shared" si="20"/>
        <v>T7 utility-8</v>
      </c>
      <c r="D1345" s="69">
        <v>69984</v>
      </c>
    </row>
    <row r="1346" spans="1:4" x14ac:dyDescent="0.25">
      <c r="A1346" s="68">
        <v>9</v>
      </c>
      <c r="B1346" t="s">
        <v>57</v>
      </c>
      <c r="C1346" t="str">
        <f t="shared" si="20"/>
        <v>T7 utility-9</v>
      </c>
      <c r="D1346" s="69">
        <v>77760</v>
      </c>
    </row>
    <row r="1347" spans="1:4" x14ac:dyDescent="0.25">
      <c r="A1347" s="68">
        <v>10</v>
      </c>
      <c r="B1347" t="s">
        <v>57</v>
      </c>
      <c r="C1347" t="str">
        <f t="shared" ref="C1347:C1381" si="21">CONCATENATE(B1347,"-",A1347)</f>
        <v>T7 utility-10</v>
      </c>
      <c r="D1347" s="69">
        <v>85536</v>
      </c>
    </row>
    <row r="1348" spans="1:4" x14ac:dyDescent="0.25">
      <c r="A1348" s="68">
        <v>11</v>
      </c>
      <c r="B1348" t="s">
        <v>57</v>
      </c>
      <c r="C1348" t="str">
        <f t="shared" si="21"/>
        <v>T7 utility-11</v>
      </c>
      <c r="D1348" s="69">
        <v>93312</v>
      </c>
    </row>
    <row r="1349" spans="1:4" x14ac:dyDescent="0.25">
      <c r="A1349" s="68">
        <v>12</v>
      </c>
      <c r="B1349" t="s">
        <v>57</v>
      </c>
      <c r="C1349" t="str">
        <f t="shared" si="21"/>
        <v>T7 utility-12</v>
      </c>
      <c r="D1349" s="69">
        <v>101088</v>
      </c>
    </row>
    <row r="1350" spans="1:4" x14ac:dyDescent="0.25">
      <c r="A1350" s="68">
        <v>13</v>
      </c>
      <c r="B1350" t="s">
        <v>57</v>
      </c>
      <c r="C1350" t="str">
        <f t="shared" si="21"/>
        <v>T7 utility-13</v>
      </c>
      <c r="D1350" s="69">
        <v>108864</v>
      </c>
    </row>
    <row r="1351" spans="1:4" x14ac:dyDescent="0.25">
      <c r="A1351" s="68">
        <v>14</v>
      </c>
      <c r="B1351" t="s">
        <v>57</v>
      </c>
      <c r="C1351" t="str">
        <f t="shared" si="21"/>
        <v>T7 utility-14</v>
      </c>
      <c r="D1351" s="69">
        <v>116640</v>
      </c>
    </row>
    <row r="1352" spans="1:4" x14ac:dyDescent="0.25">
      <c r="A1352" s="68">
        <v>15</v>
      </c>
      <c r="B1352" t="s">
        <v>57</v>
      </c>
      <c r="C1352" t="str">
        <f t="shared" si="21"/>
        <v>T7 utility-15</v>
      </c>
      <c r="D1352" s="69">
        <v>124416</v>
      </c>
    </row>
    <row r="1353" spans="1:4" x14ac:dyDescent="0.25">
      <c r="A1353" s="68">
        <v>16</v>
      </c>
      <c r="B1353" t="s">
        <v>57</v>
      </c>
      <c r="C1353" t="str">
        <f t="shared" si="21"/>
        <v>T7 utility-16</v>
      </c>
      <c r="D1353" s="69">
        <v>132192</v>
      </c>
    </row>
    <row r="1354" spans="1:4" x14ac:dyDescent="0.25">
      <c r="A1354" s="68">
        <v>17</v>
      </c>
      <c r="B1354" t="s">
        <v>57</v>
      </c>
      <c r="C1354" t="str">
        <f t="shared" si="21"/>
        <v>T7 utility-17</v>
      </c>
      <c r="D1354" s="69">
        <v>139968</v>
      </c>
    </row>
    <row r="1355" spans="1:4" x14ac:dyDescent="0.25">
      <c r="A1355" s="68">
        <v>18</v>
      </c>
      <c r="B1355" t="s">
        <v>57</v>
      </c>
      <c r="C1355" t="str">
        <f t="shared" si="21"/>
        <v>T7 utility-18</v>
      </c>
      <c r="D1355" s="69">
        <v>147744</v>
      </c>
    </row>
    <row r="1356" spans="1:4" x14ac:dyDescent="0.25">
      <c r="A1356" s="68">
        <v>19</v>
      </c>
      <c r="B1356" t="s">
        <v>57</v>
      </c>
      <c r="C1356" t="str">
        <f t="shared" si="21"/>
        <v>T7 utility-19</v>
      </c>
      <c r="D1356" s="69">
        <v>155520</v>
      </c>
    </row>
    <row r="1357" spans="1:4" x14ac:dyDescent="0.25">
      <c r="A1357" s="68">
        <v>20</v>
      </c>
      <c r="B1357" t="s">
        <v>57</v>
      </c>
      <c r="C1357" t="str">
        <f t="shared" si="21"/>
        <v>T7 utility-20</v>
      </c>
      <c r="D1357" s="69">
        <v>163296</v>
      </c>
    </row>
    <row r="1358" spans="1:4" x14ac:dyDescent="0.25">
      <c r="A1358" s="68">
        <v>21</v>
      </c>
      <c r="B1358" t="s">
        <v>57</v>
      </c>
      <c r="C1358" t="str">
        <f t="shared" si="21"/>
        <v>T7 utility-21</v>
      </c>
      <c r="D1358" s="69">
        <v>171072</v>
      </c>
    </row>
    <row r="1359" spans="1:4" x14ac:dyDescent="0.25">
      <c r="A1359" s="68">
        <v>22</v>
      </c>
      <c r="B1359" t="s">
        <v>57</v>
      </c>
      <c r="C1359" t="str">
        <f t="shared" si="21"/>
        <v>T7 utility-22</v>
      </c>
      <c r="D1359" s="69">
        <v>178848</v>
      </c>
    </row>
    <row r="1360" spans="1:4" x14ac:dyDescent="0.25">
      <c r="A1360" s="68">
        <v>23</v>
      </c>
      <c r="B1360" t="s">
        <v>57</v>
      </c>
      <c r="C1360" t="str">
        <f t="shared" si="21"/>
        <v>T7 utility-23</v>
      </c>
      <c r="D1360" s="69">
        <v>186624</v>
      </c>
    </row>
    <row r="1361" spans="1:4" x14ac:dyDescent="0.25">
      <c r="A1361" s="68">
        <v>24</v>
      </c>
      <c r="B1361" t="s">
        <v>57</v>
      </c>
      <c r="C1361" t="str">
        <f t="shared" si="21"/>
        <v>T7 utility-24</v>
      </c>
      <c r="D1361" s="69">
        <v>194400</v>
      </c>
    </row>
    <row r="1362" spans="1:4" x14ac:dyDescent="0.25">
      <c r="A1362" s="68">
        <v>25</v>
      </c>
      <c r="B1362" t="s">
        <v>57</v>
      </c>
      <c r="C1362" t="str">
        <f t="shared" si="21"/>
        <v>T7 utility-25</v>
      </c>
      <c r="D1362" s="69">
        <v>202176</v>
      </c>
    </row>
    <row r="1363" spans="1:4" x14ac:dyDescent="0.25">
      <c r="A1363" s="68">
        <v>26</v>
      </c>
      <c r="B1363" t="s">
        <v>57</v>
      </c>
      <c r="C1363" t="str">
        <f t="shared" si="21"/>
        <v>T7 utility-26</v>
      </c>
      <c r="D1363" s="69">
        <v>209952</v>
      </c>
    </row>
    <row r="1364" spans="1:4" x14ac:dyDescent="0.25">
      <c r="A1364" s="68">
        <v>27</v>
      </c>
      <c r="B1364" t="s">
        <v>57</v>
      </c>
      <c r="C1364" t="str">
        <f t="shared" si="21"/>
        <v>T7 utility-27</v>
      </c>
      <c r="D1364" s="69">
        <v>217728</v>
      </c>
    </row>
    <row r="1365" spans="1:4" x14ac:dyDescent="0.25">
      <c r="A1365" s="68">
        <v>28</v>
      </c>
      <c r="B1365" t="s">
        <v>57</v>
      </c>
      <c r="C1365" t="str">
        <f t="shared" si="21"/>
        <v>T7 utility-28</v>
      </c>
      <c r="D1365" s="69">
        <v>225504</v>
      </c>
    </row>
    <row r="1366" spans="1:4" x14ac:dyDescent="0.25">
      <c r="A1366" s="68">
        <v>29</v>
      </c>
      <c r="B1366" t="s">
        <v>57</v>
      </c>
      <c r="C1366" t="str">
        <f t="shared" si="21"/>
        <v>T7 utility-29</v>
      </c>
      <c r="D1366" s="69">
        <v>233280</v>
      </c>
    </row>
    <row r="1367" spans="1:4" x14ac:dyDescent="0.25">
      <c r="A1367" s="68">
        <v>30</v>
      </c>
      <c r="B1367" t="s">
        <v>57</v>
      </c>
      <c r="C1367" t="str">
        <f t="shared" si="21"/>
        <v>T7 utility-30</v>
      </c>
      <c r="D1367" s="69">
        <v>241056</v>
      </c>
    </row>
    <row r="1368" spans="1:4" x14ac:dyDescent="0.25">
      <c r="A1368" s="68">
        <v>31</v>
      </c>
      <c r="B1368" t="s">
        <v>57</v>
      </c>
      <c r="C1368" t="str">
        <f t="shared" si="21"/>
        <v>T7 utility-31</v>
      </c>
      <c r="D1368" s="69">
        <v>248832</v>
      </c>
    </row>
    <row r="1369" spans="1:4" x14ac:dyDescent="0.25">
      <c r="A1369" s="68">
        <v>32</v>
      </c>
      <c r="B1369" t="s">
        <v>57</v>
      </c>
      <c r="C1369" t="str">
        <f t="shared" si="21"/>
        <v>T7 utility-32</v>
      </c>
      <c r="D1369" s="69">
        <v>256608</v>
      </c>
    </row>
    <row r="1370" spans="1:4" x14ac:dyDescent="0.25">
      <c r="A1370" s="68">
        <v>33</v>
      </c>
      <c r="B1370" t="s">
        <v>57</v>
      </c>
      <c r="C1370" t="str">
        <f t="shared" si="21"/>
        <v>T7 utility-33</v>
      </c>
      <c r="D1370" s="69">
        <v>264384</v>
      </c>
    </row>
    <row r="1371" spans="1:4" x14ac:dyDescent="0.25">
      <c r="A1371" s="68">
        <v>34</v>
      </c>
      <c r="B1371" t="s">
        <v>57</v>
      </c>
      <c r="C1371" t="str">
        <f t="shared" si="21"/>
        <v>T7 utility-34</v>
      </c>
      <c r="D1371" s="69">
        <v>272160</v>
      </c>
    </row>
    <row r="1372" spans="1:4" x14ac:dyDescent="0.25">
      <c r="A1372" s="68">
        <v>35</v>
      </c>
      <c r="B1372" t="s">
        <v>57</v>
      </c>
      <c r="C1372" t="str">
        <f t="shared" si="21"/>
        <v>T7 utility-35</v>
      </c>
      <c r="D1372" s="69">
        <v>279936</v>
      </c>
    </row>
    <row r="1373" spans="1:4" x14ac:dyDescent="0.25">
      <c r="A1373" s="68">
        <v>36</v>
      </c>
      <c r="B1373" t="s">
        <v>57</v>
      </c>
      <c r="C1373" t="str">
        <f t="shared" si="21"/>
        <v>T7 utility-36</v>
      </c>
      <c r="D1373" s="69">
        <v>287712</v>
      </c>
    </row>
    <row r="1374" spans="1:4" x14ac:dyDescent="0.25">
      <c r="A1374" s="68">
        <v>37</v>
      </c>
      <c r="B1374" t="s">
        <v>57</v>
      </c>
      <c r="C1374" t="str">
        <f t="shared" si="21"/>
        <v>T7 utility-37</v>
      </c>
      <c r="D1374" s="69">
        <v>295488</v>
      </c>
    </row>
    <row r="1375" spans="1:4" x14ac:dyDescent="0.25">
      <c r="A1375" s="68">
        <v>38</v>
      </c>
      <c r="B1375" t="s">
        <v>57</v>
      </c>
      <c r="C1375" t="str">
        <f t="shared" si="21"/>
        <v>T7 utility-38</v>
      </c>
      <c r="D1375" s="69">
        <v>303264</v>
      </c>
    </row>
    <row r="1376" spans="1:4" x14ac:dyDescent="0.25">
      <c r="A1376" s="68">
        <v>39</v>
      </c>
      <c r="B1376" t="s">
        <v>57</v>
      </c>
      <c r="C1376" t="str">
        <f t="shared" si="21"/>
        <v>T7 utility-39</v>
      </c>
      <c r="D1376" s="69">
        <v>311040</v>
      </c>
    </row>
    <row r="1377" spans="1:4" x14ac:dyDescent="0.25">
      <c r="A1377" s="68">
        <v>40</v>
      </c>
      <c r="B1377" t="s">
        <v>57</v>
      </c>
      <c r="C1377" t="str">
        <f t="shared" si="21"/>
        <v>T7 utility-40</v>
      </c>
      <c r="D1377" s="69">
        <v>318816</v>
      </c>
    </row>
    <row r="1378" spans="1:4" x14ac:dyDescent="0.25">
      <c r="A1378" s="68">
        <v>41</v>
      </c>
      <c r="B1378" t="s">
        <v>57</v>
      </c>
      <c r="C1378" t="str">
        <f t="shared" si="21"/>
        <v>T7 utility-41</v>
      </c>
      <c r="D1378" s="69">
        <v>326592</v>
      </c>
    </row>
    <row r="1379" spans="1:4" x14ac:dyDescent="0.25">
      <c r="A1379" s="68">
        <v>42</v>
      </c>
      <c r="B1379" t="s">
        <v>57</v>
      </c>
      <c r="C1379" t="str">
        <f t="shared" si="21"/>
        <v>T7 utility-42</v>
      </c>
      <c r="D1379" s="69">
        <v>334368</v>
      </c>
    </row>
    <row r="1380" spans="1:4" x14ac:dyDescent="0.25">
      <c r="A1380" s="68">
        <v>43</v>
      </c>
      <c r="B1380" t="s">
        <v>57</v>
      </c>
      <c r="C1380" t="str">
        <f t="shared" si="21"/>
        <v>T7 utility-43</v>
      </c>
      <c r="D1380" s="69">
        <v>342144</v>
      </c>
    </row>
    <row r="1381" spans="1:4" x14ac:dyDescent="0.25">
      <c r="A1381" s="68">
        <v>44</v>
      </c>
      <c r="B1381" t="s">
        <v>57</v>
      </c>
      <c r="C1381" t="str">
        <f t="shared" si="21"/>
        <v>T7 utility-44</v>
      </c>
      <c r="D1381" s="69">
        <v>349920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30"/>
  <sheetViews>
    <sheetView zoomScale="90" zoomScaleNormal="90" workbookViewId="0">
      <selection activeCell="B1" sqref="B1"/>
    </sheetView>
  </sheetViews>
  <sheetFormatPr defaultColWidth="8.140625" defaultRowHeight="12.75" x14ac:dyDescent="0.25"/>
  <cols>
    <col min="1" max="1" width="3.85546875" style="200" customWidth="1"/>
    <col min="2" max="2" width="25.28515625" style="201" customWidth="1"/>
    <col min="3" max="14" width="10.28515625" style="201" customWidth="1"/>
    <col min="15" max="20" width="9.28515625" style="201" customWidth="1"/>
    <col min="21" max="22" width="9.28515625" style="244" customWidth="1"/>
    <col min="23" max="23" width="9.28515625" style="256" customWidth="1"/>
    <col min="24" max="25" width="9.28515625" style="201" customWidth="1"/>
    <col min="26" max="26" width="9.28515625" style="244" customWidth="1"/>
    <col min="27" max="32" width="9.28515625" style="201" customWidth="1"/>
    <col min="33" max="34" width="9.28515625" style="244" customWidth="1"/>
    <col min="35" max="35" width="9.28515625" style="256" customWidth="1"/>
    <col min="36" max="37" width="9.28515625" style="201" customWidth="1"/>
    <col min="38" max="38" width="9.28515625" style="244" customWidth="1"/>
    <col min="39" max="44" width="9.28515625" style="201" customWidth="1"/>
    <col min="45" max="46" width="9.28515625" style="244" customWidth="1"/>
    <col min="47" max="47" width="9.28515625" style="256" customWidth="1"/>
    <col min="48" max="49" width="9.28515625" style="201" customWidth="1"/>
    <col min="50" max="50" width="9.28515625" style="244" customWidth="1"/>
    <col min="51" max="56" width="9.28515625" style="201" customWidth="1"/>
    <col min="57" max="58" width="9.28515625" style="244" customWidth="1"/>
    <col min="59" max="59" width="9.28515625" style="256" customWidth="1"/>
    <col min="60" max="61" width="9.28515625" style="201" customWidth="1"/>
    <col min="62" max="62" width="9.28515625" style="244" customWidth="1"/>
    <col min="63" max="68" width="9.28515625" style="201" customWidth="1"/>
    <col min="69" max="70" width="9.28515625" style="244" customWidth="1"/>
    <col min="71" max="71" width="9.28515625" style="256" customWidth="1"/>
    <col min="72" max="73" width="9.28515625" style="201" customWidth="1"/>
    <col min="74" max="74" width="9.28515625" style="244" customWidth="1"/>
    <col min="75" max="80" width="9.28515625" style="201" customWidth="1"/>
    <col min="81" max="82" width="9.28515625" style="244" customWidth="1"/>
    <col min="83" max="83" width="9.28515625" style="256" customWidth="1"/>
    <col min="84" max="85" width="9.28515625" style="201" customWidth="1"/>
    <col min="86" max="86" width="9.28515625" style="244" customWidth="1"/>
    <col min="87" max="92" width="9.28515625" style="201" customWidth="1"/>
    <col min="93" max="94" width="9.28515625" style="244" customWidth="1"/>
    <col min="95" max="95" width="9.28515625" style="256" customWidth="1"/>
    <col min="96" max="97" width="9.28515625" style="201" customWidth="1"/>
    <col min="98" max="98" width="9.28515625" style="244" customWidth="1"/>
    <col min="99" max="16384" width="8.140625" style="201"/>
  </cols>
  <sheetData>
    <row r="1" spans="1:98" s="196" customFormat="1" ht="18" customHeight="1" thickBot="1" x14ac:dyDescent="0.3">
      <c r="B1" s="197"/>
      <c r="C1" s="198"/>
      <c r="D1" s="262"/>
      <c r="E1" s="263" t="s">
        <v>148</v>
      </c>
      <c r="F1" s="199"/>
      <c r="G1" s="263"/>
      <c r="H1" s="199"/>
      <c r="I1" s="339" t="s">
        <v>149</v>
      </c>
      <c r="J1" s="340"/>
      <c r="K1" s="340"/>
      <c r="L1" s="340"/>
      <c r="M1" s="340"/>
      <c r="N1" s="341"/>
      <c r="O1" s="342">
        <v>2019</v>
      </c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4"/>
      <c r="AA1" s="339">
        <v>2020</v>
      </c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1"/>
      <c r="AM1" s="342">
        <v>2021</v>
      </c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4"/>
      <c r="AY1" s="339">
        <v>2022</v>
      </c>
      <c r="AZ1" s="340"/>
      <c r="BA1" s="340"/>
      <c r="BB1" s="340"/>
      <c r="BC1" s="340"/>
      <c r="BD1" s="340"/>
      <c r="BE1" s="340"/>
      <c r="BF1" s="340"/>
      <c r="BG1" s="340"/>
      <c r="BH1" s="340"/>
      <c r="BI1" s="340"/>
      <c r="BJ1" s="341"/>
      <c r="BK1" s="342">
        <v>2023</v>
      </c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4"/>
      <c r="BW1" s="339">
        <v>2024</v>
      </c>
      <c r="BX1" s="340"/>
      <c r="BY1" s="340"/>
      <c r="BZ1" s="340"/>
      <c r="CA1" s="340"/>
      <c r="CB1" s="340"/>
      <c r="CC1" s="340"/>
      <c r="CD1" s="340"/>
      <c r="CE1" s="340"/>
      <c r="CF1" s="340"/>
      <c r="CG1" s="340"/>
      <c r="CH1" s="341"/>
      <c r="CI1" s="342">
        <v>2025</v>
      </c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4"/>
    </row>
    <row r="2" spans="1:98" s="196" customFormat="1" ht="18" customHeight="1" x14ac:dyDescent="0.25">
      <c r="A2" s="345" t="s">
        <v>150</v>
      </c>
      <c r="B2" s="346"/>
      <c r="C2" s="323" t="s">
        <v>151</v>
      </c>
      <c r="D2" s="327"/>
      <c r="E2" s="323" t="s">
        <v>126</v>
      </c>
      <c r="F2" s="327"/>
      <c r="G2" s="323" t="s">
        <v>152</v>
      </c>
      <c r="H2" s="327"/>
      <c r="I2" s="323" t="s">
        <v>151</v>
      </c>
      <c r="J2" s="327"/>
      <c r="K2" s="323" t="s">
        <v>126</v>
      </c>
      <c r="L2" s="327"/>
      <c r="M2" s="323" t="s">
        <v>152</v>
      </c>
      <c r="N2" s="327"/>
      <c r="O2" s="335" t="s">
        <v>153</v>
      </c>
      <c r="P2" s="336"/>
      <c r="Q2" s="323" t="s">
        <v>126</v>
      </c>
      <c r="R2" s="324"/>
      <c r="S2" s="323" t="s">
        <v>152</v>
      </c>
      <c r="T2" s="327"/>
      <c r="U2" s="329" t="s">
        <v>154</v>
      </c>
      <c r="V2" s="330"/>
      <c r="W2" s="331"/>
      <c r="X2" s="332" t="s">
        <v>155</v>
      </c>
      <c r="Y2" s="333"/>
      <c r="Z2" s="334"/>
      <c r="AA2" s="335" t="s">
        <v>153</v>
      </c>
      <c r="AB2" s="336"/>
      <c r="AC2" s="323" t="s">
        <v>126</v>
      </c>
      <c r="AD2" s="324"/>
      <c r="AE2" s="323" t="s">
        <v>152</v>
      </c>
      <c r="AF2" s="327"/>
      <c r="AG2" s="329" t="s">
        <v>154</v>
      </c>
      <c r="AH2" s="330"/>
      <c r="AI2" s="331"/>
      <c r="AJ2" s="332" t="s">
        <v>155</v>
      </c>
      <c r="AK2" s="333"/>
      <c r="AL2" s="334"/>
      <c r="AM2" s="335" t="s">
        <v>153</v>
      </c>
      <c r="AN2" s="336"/>
      <c r="AO2" s="323" t="s">
        <v>126</v>
      </c>
      <c r="AP2" s="324"/>
      <c r="AQ2" s="323" t="s">
        <v>152</v>
      </c>
      <c r="AR2" s="327"/>
      <c r="AS2" s="329" t="s">
        <v>154</v>
      </c>
      <c r="AT2" s="330"/>
      <c r="AU2" s="331"/>
      <c r="AV2" s="332" t="s">
        <v>155</v>
      </c>
      <c r="AW2" s="333"/>
      <c r="AX2" s="334"/>
      <c r="AY2" s="335" t="s">
        <v>153</v>
      </c>
      <c r="AZ2" s="336"/>
      <c r="BA2" s="323" t="s">
        <v>126</v>
      </c>
      <c r="BB2" s="324"/>
      <c r="BC2" s="323" t="s">
        <v>152</v>
      </c>
      <c r="BD2" s="327"/>
      <c r="BE2" s="329" t="s">
        <v>154</v>
      </c>
      <c r="BF2" s="330"/>
      <c r="BG2" s="331"/>
      <c r="BH2" s="332" t="s">
        <v>155</v>
      </c>
      <c r="BI2" s="333"/>
      <c r="BJ2" s="334"/>
      <c r="BK2" s="335" t="s">
        <v>153</v>
      </c>
      <c r="BL2" s="336"/>
      <c r="BM2" s="323" t="s">
        <v>126</v>
      </c>
      <c r="BN2" s="324"/>
      <c r="BO2" s="323" t="s">
        <v>152</v>
      </c>
      <c r="BP2" s="327"/>
      <c r="BQ2" s="329" t="s">
        <v>154</v>
      </c>
      <c r="BR2" s="330"/>
      <c r="BS2" s="331"/>
      <c r="BT2" s="332" t="s">
        <v>155</v>
      </c>
      <c r="BU2" s="333"/>
      <c r="BV2" s="334"/>
      <c r="BW2" s="335" t="s">
        <v>153</v>
      </c>
      <c r="BX2" s="336"/>
      <c r="BY2" s="323" t="s">
        <v>126</v>
      </c>
      <c r="BZ2" s="324"/>
      <c r="CA2" s="323" t="s">
        <v>152</v>
      </c>
      <c r="CB2" s="327"/>
      <c r="CC2" s="329" t="s">
        <v>154</v>
      </c>
      <c r="CD2" s="330"/>
      <c r="CE2" s="331"/>
      <c r="CF2" s="332" t="s">
        <v>155</v>
      </c>
      <c r="CG2" s="333"/>
      <c r="CH2" s="334"/>
      <c r="CI2" s="335" t="s">
        <v>153</v>
      </c>
      <c r="CJ2" s="336"/>
      <c r="CK2" s="323" t="s">
        <v>126</v>
      </c>
      <c r="CL2" s="324"/>
      <c r="CM2" s="323" t="s">
        <v>152</v>
      </c>
      <c r="CN2" s="327"/>
      <c r="CO2" s="329" t="s">
        <v>154</v>
      </c>
      <c r="CP2" s="330"/>
      <c r="CQ2" s="331"/>
      <c r="CR2" s="332" t="s">
        <v>155</v>
      </c>
      <c r="CS2" s="333"/>
      <c r="CT2" s="334"/>
    </row>
    <row r="3" spans="1:98" ht="18" customHeight="1" thickBot="1" x14ac:dyDescent="0.3">
      <c r="A3" s="345"/>
      <c r="B3" s="346"/>
      <c r="C3" s="325"/>
      <c r="D3" s="328"/>
      <c r="E3" s="325"/>
      <c r="F3" s="328"/>
      <c r="G3" s="325"/>
      <c r="H3" s="328"/>
      <c r="I3" s="325"/>
      <c r="J3" s="328"/>
      <c r="K3" s="325"/>
      <c r="L3" s="328"/>
      <c r="M3" s="325"/>
      <c r="N3" s="328"/>
      <c r="O3" s="337"/>
      <c r="P3" s="338"/>
      <c r="Q3" s="325"/>
      <c r="R3" s="326"/>
      <c r="S3" s="325"/>
      <c r="T3" s="328"/>
      <c r="U3" s="250" t="s">
        <v>157</v>
      </c>
      <c r="V3" s="264" t="s">
        <v>15</v>
      </c>
      <c r="W3" s="265" t="s">
        <v>158</v>
      </c>
      <c r="X3" s="250" t="s">
        <v>157</v>
      </c>
      <c r="Y3" s="264" t="s">
        <v>15</v>
      </c>
      <c r="Z3" s="265" t="s">
        <v>158</v>
      </c>
      <c r="AA3" s="337"/>
      <c r="AB3" s="338"/>
      <c r="AC3" s="325"/>
      <c r="AD3" s="326"/>
      <c r="AE3" s="325"/>
      <c r="AF3" s="328"/>
      <c r="AG3" s="250" t="s">
        <v>157</v>
      </c>
      <c r="AH3" s="264" t="s">
        <v>15</v>
      </c>
      <c r="AI3" s="265" t="s">
        <v>158</v>
      </c>
      <c r="AJ3" s="250" t="s">
        <v>157</v>
      </c>
      <c r="AK3" s="264" t="s">
        <v>15</v>
      </c>
      <c r="AL3" s="265" t="s">
        <v>158</v>
      </c>
      <c r="AM3" s="337"/>
      <c r="AN3" s="338"/>
      <c r="AO3" s="325"/>
      <c r="AP3" s="326"/>
      <c r="AQ3" s="325"/>
      <c r="AR3" s="328"/>
      <c r="AS3" s="250" t="s">
        <v>157</v>
      </c>
      <c r="AT3" s="264" t="s">
        <v>15</v>
      </c>
      <c r="AU3" s="265" t="s">
        <v>158</v>
      </c>
      <c r="AV3" s="250" t="s">
        <v>157</v>
      </c>
      <c r="AW3" s="264" t="s">
        <v>15</v>
      </c>
      <c r="AX3" s="265" t="s">
        <v>158</v>
      </c>
      <c r="AY3" s="337"/>
      <c r="AZ3" s="338"/>
      <c r="BA3" s="325"/>
      <c r="BB3" s="326"/>
      <c r="BC3" s="325"/>
      <c r="BD3" s="328"/>
      <c r="BE3" s="250" t="s">
        <v>157</v>
      </c>
      <c r="BF3" s="264" t="s">
        <v>15</v>
      </c>
      <c r="BG3" s="265" t="s">
        <v>158</v>
      </c>
      <c r="BH3" s="250" t="s">
        <v>157</v>
      </c>
      <c r="BI3" s="264" t="s">
        <v>15</v>
      </c>
      <c r="BJ3" s="265" t="s">
        <v>158</v>
      </c>
      <c r="BK3" s="337"/>
      <c r="BL3" s="338"/>
      <c r="BM3" s="325"/>
      <c r="BN3" s="326"/>
      <c r="BO3" s="325"/>
      <c r="BP3" s="328"/>
      <c r="BQ3" s="250" t="s">
        <v>157</v>
      </c>
      <c r="BR3" s="264" t="s">
        <v>15</v>
      </c>
      <c r="BS3" s="265" t="s">
        <v>158</v>
      </c>
      <c r="BT3" s="250" t="s">
        <v>157</v>
      </c>
      <c r="BU3" s="264" t="s">
        <v>15</v>
      </c>
      <c r="BV3" s="265" t="s">
        <v>158</v>
      </c>
      <c r="BW3" s="337"/>
      <c r="BX3" s="338"/>
      <c r="BY3" s="325"/>
      <c r="BZ3" s="326"/>
      <c r="CA3" s="325"/>
      <c r="CB3" s="328"/>
      <c r="CC3" s="250" t="s">
        <v>157</v>
      </c>
      <c r="CD3" s="264" t="s">
        <v>15</v>
      </c>
      <c r="CE3" s="265" t="s">
        <v>158</v>
      </c>
      <c r="CF3" s="250" t="s">
        <v>157</v>
      </c>
      <c r="CG3" s="264" t="s">
        <v>15</v>
      </c>
      <c r="CH3" s="265" t="s">
        <v>158</v>
      </c>
      <c r="CI3" s="337"/>
      <c r="CJ3" s="338"/>
      <c r="CK3" s="325"/>
      <c r="CL3" s="326"/>
      <c r="CM3" s="325"/>
      <c r="CN3" s="328"/>
      <c r="CO3" s="250" t="s">
        <v>157</v>
      </c>
      <c r="CP3" s="264" t="s">
        <v>15</v>
      </c>
      <c r="CQ3" s="265" t="s">
        <v>158</v>
      </c>
      <c r="CR3" s="250" t="s">
        <v>157</v>
      </c>
      <c r="CS3" s="264" t="s">
        <v>15</v>
      </c>
      <c r="CT3" s="265" t="s">
        <v>158</v>
      </c>
    </row>
    <row r="4" spans="1:98" ht="18" customHeight="1" x14ac:dyDescent="0.25">
      <c r="C4" s="266" t="s">
        <v>156</v>
      </c>
      <c r="D4" s="267" t="s">
        <v>155</v>
      </c>
      <c r="E4" s="266" t="s">
        <v>156</v>
      </c>
      <c r="F4" s="267" t="s">
        <v>155</v>
      </c>
      <c r="G4" s="266" t="s">
        <v>156</v>
      </c>
      <c r="H4" s="267" t="s">
        <v>155</v>
      </c>
      <c r="I4" s="202" t="s">
        <v>156</v>
      </c>
      <c r="J4" s="203" t="s">
        <v>155</v>
      </c>
      <c r="K4" s="204" t="s">
        <v>156</v>
      </c>
      <c r="L4" s="205" t="s">
        <v>155</v>
      </c>
      <c r="M4" s="206" t="s">
        <v>156</v>
      </c>
      <c r="N4" s="207" t="s">
        <v>155</v>
      </c>
      <c r="O4" s="215" t="s">
        <v>156</v>
      </c>
      <c r="P4" s="216" t="s">
        <v>155</v>
      </c>
      <c r="Q4" s="204" t="s">
        <v>156</v>
      </c>
      <c r="R4" s="205" t="s">
        <v>155</v>
      </c>
      <c r="S4" s="217" t="s">
        <v>156</v>
      </c>
      <c r="T4" s="218" t="s">
        <v>155</v>
      </c>
      <c r="U4" s="208"/>
      <c r="V4" s="209"/>
      <c r="W4" s="219">
        <v>3.5226570657764279E-2</v>
      </c>
      <c r="X4" s="208"/>
      <c r="Y4" s="209"/>
      <c r="Z4" s="220">
        <v>5.0072988382416223E-2</v>
      </c>
      <c r="AA4" s="215" t="s">
        <v>156</v>
      </c>
      <c r="AB4" s="216" t="s">
        <v>155</v>
      </c>
      <c r="AC4" s="204" t="s">
        <v>156</v>
      </c>
      <c r="AD4" s="205" t="s">
        <v>155</v>
      </c>
      <c r="AE4" s="217" t="s">
        <v>156</v>
      </c>
      <c r="AF4" s="218" t="s">
        <v>155</v>
      </c>
      <c r="AG4" s="208"/>
      <c r="AH4" s="209"/>
      <c r="AI4" s="219">
        <v>4.6323613018633879E-2</v>
      </c>
      <c r="AJ4" s="208"/>
      <c r="AK4" s="209"/>
      <c r="AL4" s="220">
        <v>6.1163529632992285E-2</v>
      </c>
      <c r="AM4" s="215" t="s">
        <v>156</v>
      </c>
      <c r="AN4" s="216" t="s">
        <v>155</v>
      </c>
      <c r="AO4" s="204" t="s">
        <v>156</v>
      </c>
      <c r="AP4" s="205" t="s">
        <v>159</v>
      </c>
      <c r="AQ4" s="217" t="s">
        <v>156</v>
      </c>
      <c r="AR4" s="218" t="s">
        <v>155</v>
      </c>
      <c r="AS4" s="208"/>
      <c r="AT4" s="209"/>
      <c r="AU4" s="219">
        <v>4.8673613018633877E-2</v>
      </c>
      <c r="AV4" s="208"/>
      <c r="AW4" s="209"/>
      <c r="AX4" s="220">
        <v>6.3111871960368437E-2</v>
      </c>
      <c r="AY4" s="215" t="s">
        <v>156</v>
      </c>
      <c r="AZ4" s="216" t="s">
        <v>155</v>
      </c>
      <c r="BA4" s="204" t="s">
        <v>156</v>
      </c>
      <c r="BB4" s="205" t="s">
        <v>159</v>
      </c>
      <c r="BC4" s="217" t="s">
        <v>156</v>
      </c>
      <c r="BD4" s="218" t="s">
        <v>155</v>
      </c>
      <c r="BE4" s="208"/>
      <c r="BF4" s="209"/>
      <c r="BG4" s="219">
        <v>5.1823613018633877E-2</v>
      </c>
      <c r="BH4" s="208"/>
      <c r="BI4" s="209"/>
      <c r="BJ4" s="220">
        <v>6.5738841928059136E-2</v>
      </c>
      <c r="BK4" s="215" t="s">
        <v>156</v>
      </c>
      <c r="BL4" s="216" t="s">
        <v>155</v>
      </c>
      <c r="BM4" s="204" t="s">
        <v>156</v>
      </c>
      <c r="BN4" s="205" t="s">
        <v>159</v>
      </c>
      <c r="BO4" s="217" t="s">
        <v>156</v>
      </c>
      <c r="BP4" s="218" t="s">
        <v>155</v>
      </c>
      <c r="BQ4" s="208"/>
      <c r="BR4" s="209"/>
      <c r="BS4" s="219">
        <v>5.4973613018633877E-2</v>
      </c>
      <c r="BT4" s="208"/>
      <c r="BU4" s="209"/>
      <c r="BV4" s="220">
        <v>6.836587950689299E-2</v>
      </c>
      <c r="BW4" s="215" t="s">
        <v>156</v>
      </c>
      <c r="BX4" s="216" t="s">
        <v>155</v>
      </c>
      <c r="BY4" s="204" t="s">
        <v>156</v>
      </c>
      <c r="BZ4" s="205" t="s">
        <v>155</v>
      </c>
      <c r="CA4" s="217" t="s">
        <v>156</v>
      </c>
      <c r="CB4" s="218" t="s">
        <v>155</v>
      </c>
      <c r="CC4" s="208"/>
      <c r="CD4" s="209"/>
      <c r="CE4" s="219">
        <v>5.8123613018633877E-2</v>
      </c>
      <c r="CF4" s="208"/>
      <c r="CG4" s="209"/>
      <c r="CH4" s="220">
        <v>7.0993434111619971E-2</v>
      </c>
      <c r="CI4" s="215" t="s">
        <v>156</v>
      </c>
      <c r="CJ4" s="216" t="s">
        <v>155</v>
      </c>
      <c r="CK4" s="204" t="s">
        <v>156</v>
      </c>
      <c r="CL4" s="205" t="s">
        <v>155</v>
      </c>
      <c r="CM4" s="217" t="s">
        <v>156</v>
      </c>
      <c r="CN4" s="218" t="s">
        <v>155</v>
      </c>
      <c r="CO4" s="208"/>
      <c r="CP4" s="209"/>
      <c r="CQ4" s="219">
        <v>6.1273613018633877E-2</v>
      </c>
      <c r="CR4" s="208"/>
      <c r="CS4" s="209"/>
      <c r="CT4" s="220">
        <v>7.3621325619213543E-2</v>
      </c>
    </row>
    <row r="5" spans="1:98" ht="18" customHeight="1" x14ac:dyDescent="0.25">
      <c r="A5" s="200">
        <v>1</v>
      </c>
      <c r="B5" s="201" t="s">
        <v>127</v>
      </c>
      <c r="C5" s="268">
        <v>2</v>
      </c>
      <c r="D5" s="269">
        <v>2</v>
      </c>
      <c r="E5" s="268">
        <v>0</v>
      </c>
      <c r="F5" s="269">
        <v>0</v>
      </c>
      <c r="G5" s="270">
        <f t="shared" ref="G5:H23" si="0">C5/100*E5/100</f>
        <v>0</v>
      </c>
      <c r="H5" s="271">
        <f t="shared" si="0"/>
        <v>0</v>
      </c>
      <c r="I5" s="210">
        <v>2</v>
      </c>
      <c r="J5" s="211">
        <v>2</v>
      </c>
      <c r="K5" s="210">
        <f>E5</f>
        <v>0</v>
      </c>
      <c r="L5" s="212">
        <f>F5</f>
        <v>0</v>
      </c>
      <c r="M5" s="213">
        <f t="shared" ref="M5:N23" si="1">I5/100*K5/100</f>
        <v>0</v>
      </c>
      <c r="N5" s="214">
        <f t="shared" si="1"/>
        <v>0</v>
      </c>
      <c r="O5" s="221">
        <f t="shared" ref="O5:O23" si="2">U5-W5*100</f>
        <v>2</v>
      </c>
      <c r="P5" s="222">
        <f t="shared" ref="P5:P23" si="3">X5-Z5*100</f>
        <v>2</v>
      </c>
      <c r="Q5" s="223">
        <f>E5</f>
        <v>0</v>
      </c>
      <c r="R5" s="224">
        <f>F5</f>
        <v>0</v>
      </c>
      <c r="S5" s="225">
        <f t="shared" ref="S5:T23" si="4">O5/100*Q5/100</f>
        <v>0</v>
      </c>
      <c r="T5" s="226">
        <f t="shared" si="4"/>
        <v>0</v>
      </c>
      <c r="U5" s="208">
        <f>I5</f>
        <v>2</v>
      </c>
      <c r="V5" s="227">
        <f>M5</f>
        <v>0</v>
      </c>
      <c r="W5" s="228">
        <f t="shared" ref="W5:W23" si="5">V5/$V$25</f>
        <v>0</v>
      </c>
      <c r="X5" s="229">
        <f>J5</f>
        <v>2</v>
      </c>
      <c r="Y5" s="230">
        <f>N5</f>
        <v>0</v>
      </c>
      <c r="Z5" s="231">
        <f t="shared" ref="Z5:Z23" si="6">Y5/$Y$25</f>
        <v>0</v>
      </c>
      <c r="AA5" s="221">
        <f t="shared" ref="AA5:AA23" si="7">AG5-AI5*100</f>
        <v>2</v>
      </c>
      <c r="AB5" s="222">
        <f t="shared" ref="AB5:AB23" si="8">AJ5-AL5*100</f>
        <v>2</v>
      </c>
      <c r="AC5" s="223">
        <f>E5</f>
        <v>0</v>
      </c>
      <c r="AD5" s="224">
        <f>F5</f>
        <v>0</v>
      </c>
      <c r="AE5" s="225">
        <f t="shared" ref="AE5:AF23" si="9">AA5/100*AC5/100</f>
        <v>0</v>
      </c>
      <c r="AF5" s="226">
        <f t="shared" si="9"/>
        <v>0</v>
      </c>
      <c r="AG5" s="208">
        <f>I5</f>
        <v>2</v>
      </c>
      <c r="AH5" s="227">
        <f>M5</f>
        <v>0</v>
      </c>
      <c r="AI5" s="228">
        <f t="shared" ref="AI5:AI23" si="10">AH5/$AH$25</f>
        <v>0</v>
      </c>
      <c r="AJ5" s="229">
        <f>J5</f>
        <v>2</v>
      </c>
      <c r="AK5" s="230">
        <f>N5</f>
        <v>0</v>
      </c>
      <c r="AL5" s="231">
        <f t="shared" ref="AL5:AL23" si="11">AK5/$AK$25</f>
        <v>0</v>
      </c>
      <c r="AM5" s="221">
        <f t="shared" ref="AM5:AM23" si="12">AS5-AU5*100</f>
        <v>2</v>
      </c>
      <c r="AN5" s="222">
        <f t="shared" ref="AN5:AN23" si="13">AV5-AX5*100</f>
        <v>2</v>
      </c>
      <c r="AO5" s="223">
        <f>E5</f>
        <v>0</v>
      </c>
      <c r="AP5" s="224">
        <f>F5</f>
        <v>0</v>
      </c>
      <c r="AQ5" s="225">
        <f t="shared" ref="AQ5:AR23" si="14">AM5/100*AO5/100</f>
        <v>0</v>
      </c>
      <c r="AR5" s="226">
        <f t="shared" si="14"/>
        <v>0</v>
      </c>
      <c r="AS5" s="208">
        <f>I5</f>
        <v>2</v>
      </c>
      <c r="AT5" s="227">
        <f>M5</f>
        <v>0</v>
      </c>
      <c r="AU5" s="228">
        <f t="shared" ref="AU5:AU23" si="15">AT5/$AT$25</f>
        <v>0</v>
      </c>
      <c r="AV5" s="229">
        <f>J5</f>
        <v>2</v>
      </c>
      <c r="AW5" s="230">
        <f>N5</f>
        <v>0</v>
      </c>
      <c r="AX5" s="231">
        <f t="shared" ref="AX5:AX23" si="16">AW5/$AW$25</f>
        <v>0</v>
      </c>
      <c r="AY5" s="221">
        <f t="shared" ref="AY5:AY23" si="17">BE5-BG5*100</f>
        <v>2</v>
      </c>
      <c r="AZ5" s="222">
        <f t="shared" ref="AZ5:AZ23" si="18">BH5-BJ5*100</f>
        <v>2</v>
      </c>
      <c r="BA5" s="223">
        <f>E5</f>
        <v>0</v>
      </c>
      <c r="BB5" s="224">
        <f>F5</f>
        <v>0</v>
      </c>
      <c r="BC5" s="225">
        <f t="shared" ref="BC5:BD23" si="19">AY5/100*BA5/100</f>
        <v>0</v>
      </c>
      <c r="BD5" s="226">
        <f t="shared" si="19"/>
        <v>0</v>
      </c>
      <c r="BE5" s="208">
        <f>I5</f>
        <v>2</v>
      </c>
      <c r="BF5" s="227">
        <f>M5</f>
        <v>0</v>
      </c>
      <c r="BG5" s="228">
        <f t="shared" ref="BG5:BG23" si="20">BF5/$BF$25</f>
        <v>0</v>
      </c>
      <c r="BH5" s="229">
        <f>J5</f>
        <v>2</v>
      </c>
      <c r="BI5" s="230">
        <f>N5</f>
        <v>0</v>
      </c>
      <c r="BJ5" s="231">
        <f t="shared" ref="BJ5:BJ23" si="21">BI5/$BI$25</f>
        <v>0</v>
      </c>
      <c r="BK5" s="221">
        <f t="shared" ref="BK5:BK23" si="22">BQ5-BS5*100</f>
        <v>2</v>
      </c>
      <c r="BL5" s="222">
        <f t="shared" ref="BL5:BL23" si="23">BT5-BV5*100</f>
        <v>2</v>
      </c>
      <c r="BM5" s="223">
        <f>E5</f>
        <v>0</v>
      </c>
      <c r="BN5" s="224">
        <f>F5</f>
        <v>0</v>
      </c>
      <c r="BO5" s="225">
        <f t="shared" ref="BO5:BP23" si="24">BK5/100*BM5/100</f>
        <v>0</v>
      </c>
      <c r="BP5" s="226">
        <f t="shared" si="24"/>
        <v>0</v>
      </c>
      <c r="BQ5" s="208">
        <f>I5</f>
        <v>2</v>
      </c>
      <c r="BR5" s="227">
        <f>M5</f>
        <v>0</v>
      </c>
      <c r="BS5" s="228">
        <f t="shared" ref="BS5:BS23" si="25">BR5/$BR$25</f>
        <v>0</v>
      </c>
      <c r="BT5" s="229">
        <f>J5</f>
        <v>2</v>
      </c>
      <c r="BU5" s="230">
        <f>N5</f>
        <v>0</v>
      </c>
      <c r="BV5" s="231">
        <f t="shared" ref="BV5:BV23" si="26">BU5/$BU$25</f>
        <v>0</v>
      </c>
      <c r="BW5" s="221">
        <f t="shared" ref="BW5:BW23" si="27">CC5-CE5*100</f>
        <v>2</v>
      </c>
      <c r="BX5" s="222">
        <f t="shared" ref="BX5:BX23" si="28">CF5-CH5*100</f>
        <v>2</v>
      </c>
      <c r="BY5" s="223">
        <f>E5</f>
        <v>0</v>
      </c>
      <c r="BZ5" s="224">
        <f>F5</f>
        <v>0</v>
      </c>
      <c r="CA5" s="225">
        <f t="shared" ref="CA5:CB23" si="29">BW5/100*BY5/100</f>
        <v>0</v>
      </c>
      <c r="CB5" s="226">
        <f t="shared" si="29"/>
        <v>0</v>
      </c>
      <c r="CC5" s="208">
        <f>I5</f>
        <v>2</v>
      </c>
      <c r="CD5" s="227">
        <f>M5</f>
        <v>0</v>
      </c>
      <c r="CE5" s="228">
        <f t="shared" ref="CE5:CE23" si="30">CD5/$CD$25</f>
        <v>0</v>
      </c>
      <c r="CF5" s="229">
        <f>J5</f>
        <v>2</v>
      </c>
      <c r="CG5" s="230">
        <f>N5</f>
        <v>0</v>
      </c>
      <c r="CH5" s="231">
        <f t="shared" ref="CH5:CH23" si="31">CG5/$CG$25</f>
        <v>0</v>
      </c>
      <c r="CI5" s="221">
        <f t="shared" ref="CI5:CI23" si="32">CO5-CQ5*100</f>
        <v>2</v>
      </c>
      <c r="CJ5" s="222">
        <f t="shared" ref="CJ5:CJ23" si="33">CR5-CT5*100</f>
        <v>2</v>
      </c>
      <c r="CK5" s="223">
        <f>E5</f>
        <v>0</v>
      </c>
      <c r="CL5" s="224">
        <f>F5</f>
        <v>0</v>
      </c>
      <c r="CM5" s="225">
        <f t="shared" ref="CM5:CN23" si="34">CI5/100*CK5/100</f>
        <v>0</v>
      </c>
      <c r="CN5" s="226">
        <f t="shared" si="34"/>
        <v>0</v>
      </c>
      <c r="CO5" s="208">
        <f>I5</f>
        <v>2</v>
      </c>
      <c r="CP5" s="227">
        <f>M5</f>
        <v>0</v>
      </c>
      <c r="CQ5" s="228">
        <f t="shared" ref="CQ5:CQ23" si="35">CP5/$CP$25</f>
        <v>0</v>
      </c>
      <c r="CR5" s="229">
        <f>J5</f>
        <v>2</v>
      </c>
      <c r="CS5" s="230">
        <f>N5</f>
        <v>0</v>
      </c>
      <c r="CT5" s="231">
        <f t="shared" ref="CT5:CT23" si="36">CS5/$CS$25</f>
        <v>0</v>
      </c>
    </row>
    <row r="6" spans="1:98" ht="18" customHeight="1" x14ac:dyDescent="0.25">
      <c r="A6" s="200">
        <v>2</v>
      </c>
      <c r="B6" s="201" t="s">
        <v>128</v>
      </c>
      <c r="C6" s="268">
        <v>2</v>
      </c>
      <c r="D6" s="269">
        <v>2</v>
      </c>
      <c r="E6" s="268">
        <v>100</v>
      </c>
      <c r="F6" s="269">
        <v>100</v>
      </c>
      <c r="G6" s="270">
        <f t="shared" si="0"/>
        <v>0.02</v>
      </c>
      <c r="H6" s="271">
        <f t="shared" si="0"/>
        <v>0.02</v>
      </c>
      <c r="I6" s="210">
        <v>2</v>
      </c>
      <c r="J6" s="211">
        <v>2</v>
      </c>
      <c r="K6" s="210">
        <f t="shared" ref="K6:K23" si="37">E6</f>
        <v>100</v>
      </c>
      <c r="L6" s="212">
        <f t="shared" ref="L6:L23" si="38">F6</f>
        <v>100</v>
      </c>
      <c r="M6" s="213">
        <f t="shared" si="1"/>
        <v>0.02</v>
      </c>
      <c r="N6" s="214">
        <f t="shared" si="1"/>
        <v>0.02</v>
      </c>
      <c r="O6" s="221">
        <f t="shared" si="2"/>
        <v>1.9522545802957925</v>
      </c>
      <c r="P6" s="222">
        <f t="shared" si="3"/>
        <v>1.891275673906381</v>
      </c>
      <c r="Q6" s="223">
        <f t="shared" ref="Q6:Q23" si="39">E6</f>
        <v>100</v>
      </c>
      <c r="R6" s="224">
        <f t="shared" ref="R6:R23" si="40">F6</f>
        <v>100</v>
      </c>
      <c r="S6" s="225">
        <f t="shared" si="4"/>
        <v>1.9522545802957925E-2</v>
      </c>
      <c r="T6" s="226">
        <f t="shared" si="4"/>
        <v>1.8912756739063809E-2</v>
      </c>
      <c r="U6" s="208">
        <f t="shared" ref="U6:U23" si="41">I6</f>
        <v>2</v>
      </c>
      <c r="V6" s="227">
        <f t="shared" ref="V6:V23" si="42">M6</f>
        <v>0.02</v>
      </c>
      <c r="W6" s="228">
        <f t="shared" si="5"/>
        <v>4.7745419704207492E-4</v>
      </c>
      <c r="X6" s="229">
        <f t="shared" ref="X6:X23" si="43">J6</f>
        <v>2</v>
      </c>
      <c r="Y6" s="230">
        <f t="shared" ref="Y6:Y23" si="44">N6</f>
        <v>0.02</v>
      </c>
      <c r="Z6" s="231">
        <f t="shared" si="6"/>
        <v>1.0872432609361896E-3</v>
      </c>
      <c r="AA6" s="221">
        <f t="shared" si="7"/>
        <v>1.9372138614548198</v>
      </c>
      <c r="AB6" s="222">
        <f t="shared" si="8"/>
        <v>1.8671945942177999</v>
      </c>
      <c r="AC6" s="223">
        <f t="shared" ref="AC6:AC23" si="45">E6</f>
        <v>100</v>
      </c>
      <c r="AD6" s="224">
        <f t="shared" ref="AD6:AD23" si="46">F6</f>
        <v>100</v>
      </c>
      <c r="AE6" s="225">
        <f t="shared" si="9"/>
        <v>1.9372138614548198E-2</v>
      </c>
      <c r="AF6" s="226">
        <f t="shared" si="9"/>
        <v>1.8671945942177998E-2</v>
      </c>
      <c r="AG6" s="208">
        <f t="shared" ref="AG6:AG23" si="47">I6</f>
        <v>2</v>
      </c>
      <c r="AH6" s="227">
        <f t="shared" ref="AH6:AH23" si="48">M6</f>
        <v>0.02</v>
      </c>
      <c r="AI6" s="228">
        <f t="shared" si="10"/>
        <v>6.2786138545180108E-4</v>
      </c>
      <c r="AJ6" s="229">
        <f t="shared" ref="AJ6:AJ23" si="49">J6</f>
        <v>2</v>
      </c>
      <c r="AK6" s="230">
        <f t="shared" ref="AK6:AK23" si="50">N6</f>
        <v>0.02</v>
      </c>
      <c r="AL6" s="231">
        <f t="shared" si="11"/>
        <v>1.3280540578220015E-3</v>
      </c>
      <c r="AM6" s="221">
        <f t="shared" si="12"/>
        <v>1.9340287164290677</v>
      </c>
      <c r="AN6" s="222">
        <f t="shared" si="13"/>
        <v>1.8629641255881697</v>
      </c>
      <c r="AO6" s="223">
        <f t="shared" ref="AO6:AO23" si="51">E6</f>
        <v>100</v>
      </c>
      <c r="AP6" s="224">
        <f t="shared" ref="AP6:AP23" si="52">F6</f>
        <v>100</v>
      </c>
      <c r="AQ6" s="225">
        <f t="shared" si="14"/>
        <v>1.9340287164290676E-2</v>
      </c>
      <c r="AR6" s="226">
        <f t="shared" si="14"/>
        <v>1.8629641255881697E-2</v>
      </c>
      <c r="AS6" s="208">
        <f t="shared" ref="AS6:AS23" si="53">I6</f>
        <v>2</v>
      </c>
      <c r="AT6" s="227">
        <f t="shared" ref="AT6:AT23" si="54">M6</f>
        <v>0.02</v>
      </c>
      <c r="AU6" s="228">
        <f t="shared" si="15"/>
        <v>6.5971283570932348E-4</v>
      </c>
      <c r="AV6" s="229">
        <f t="shared" ref="AV6:AV23" si="55">J6</f>
        <v>2</v>
      </c>
      <c r="AW6" s="230">
        <f t="shared" ref="AW6:AW23" si="56">N6</f>
        <v>0.02</v>
      </c>
      <c r="AX6" s="231">
        <f t="shared" si="16"/>
        <v>1.3703587441183027E-3</v>
      </c>
      <c r="AY6" s="221">
        <f t="shared" si="17"/>
        <v>1.9297592667136976</v>
      </c>
      <c r="AZ6" s="222">
        <f t="shared" si="18"/>
        <v>1.8572601412918051</v>
      </c>
      <c r="BA6" s="223">
        <f t="shared" ref="BA6:BA23" si="57">E6</f>
        <v>100</v>
      </c>
      <c r="BB6" s="224">
        <f t="shared" ref="BB6:BB23" si="58">F6</f>
        <v>100</v>
      </c>
      <c r="BC6" s="225">
        <f t="shared" si="19"/>
        <v>1.9297592667136976E-2</v>
      </c>
      <c r="BD6" s="226">
        <f t="shared" si="19"/>
        <v>1.8572601412918052E-2</v>
      </c>
      <c r="BE6" s="208">
        <f t="shared" ref="BE6:BE23" si="59">I6</f>
        <v>2</v>
      </c>
      <c r="BF6" s="227">
        <f t="shared" ref="BF6:BF23" si="60">M6</f>
        <v>0.02</v>
      </c>
      <c r="BG6" s="228">
        <f t="shared" si="20"/>
        <v>7.0240733286302366E-4</v>
      </c>
      <c r="BH6" s="229">
        <f t="shared" ref="BH6:BH23" si="61">J6</f>
        <v>2</v>
      </c>
      <c r="BI6" s="230">
        <f t="shared" ref="BI6:BI23" si="62">N6</f>
        <v>0.02</v>
      </c>
      <c r="BJ6" s="231">
        <f t="shared" si="21"/>
        <v>1.4273985870819482E-3</v>
      </c>
      <c r="BK6" s="221">
        <f t="shared" si="22"/>
        <v>1.9254898169983277</v>
      </c>
      <c r="BL6" s="222">
        <f t="shared" si="23"/>
        <v>1.8515560101902226</v>
      </c>
      <c r="BM6" s="223">
        <f t="shared" ref="BM6:BM23" si="63">E6</f>
        <v>100</v>
      </c>
      <c r="BN6" s="224">
        <f t="shared" ref="BN6:BN23" si="64">F6</f>
        <v>100</v>
      </c>
      <c r="BO6" s="225">
        <f t="shared" si="24"/>
        <v>1.9254898169983277E-2</v>
      </c>
      <c r="BP6" s="226">
        <f t="shared" si="24"/>
        <v>1.8515560101902227E-2</v>
      </c>
      <c r="BQ6" s="208">
        <f t="shared" ref="BQ6:BQ23" si="65">I6</f>
        <v>2</v>
      </c>
      <c r="BR6" s="227">
        <f t="shared" ref="BR6:BR23" si="66">M6</f>
        <v>0.02</v>
      </c>
      <c r="BS6" s="228">
        <f t="shared" si="25"/>
        <v>7.4510183001672383E-4</v>
      </c>
      <c r="BT6" s="229">
        <f t="shared" ref="BT6:BT23" si="67">J6</f>
        <v>2</v>
      </c>
      <c r="BU6" s="230">
        <f t="shared" ref="BU6:BU23" si="68">N6</f>
        <v>0.02</v>
      </c>
      <c r="BV6" s="231">
        <f t="shared" si="26"/>
        <v>1.484439898097774E-3</v>
      </c>
      <c r="BW6" s="221">
        <f t="shared" si="27"/>
        <v>1.9212203672829575</v>
      </c>
      <c r="BX6" s="222">
        <f t="shared" si="28"/>
        <v>1.8458507564615787</v>
      </c>
      <c r="BY6" s="223">
        <f t="shared" ref="BY6:BY23" si="69">E6</f>
        <v>100</v>
      </c>
      <c r="BZ6" s="224">
        <f t="shared" ref="BZ6:BZ23" si="70">F6</f>
        <v>100</v>
      </c>
      <c r="CA6" s="225">
        <f t="shared" si="29"/>
        <v>1.9212203672829574E-2</v>
      </c>
      <c r="CB6" s="226">
        <f t="shared" si="29"/>
        <v>1.8458507564615787E-2</v>
      </c>
      <c r="CC6" s="208">
        <f t="shared" ref="CC6:CC23" si="71">I6</f>
        <v>2</v>
      </c>
      <c r="CD6" s="227">
        <f t="shared" ref="CD6:CD23" si="72">M6</f>
        <v>0.02</v>
      </c>
      <c r="CE6" s="228">
        <f t="shared" si="30"/>
        <v>7.8779632717042411E-4</v>
      </c>
      <c r="CF6" s="229">
        <f t="shared" ref="CF6:CF23" si="73">J6</f>
        <v>2</v>
      </c>
      <c r="CG6" s="230">
        <f t="shared" ref="CG6:CG23" si="74">N6</f>
        <v>0.02</v>
      </c>
      <c r="CH6" s="231">
        <f t="shared" si="31"/>
        <v>1.5414924353842137E-3</v>
      </c>
      <c r="CI6" s="221">
        <f t="shared" si="32"/>
        <v>1.9169509175675876</v>
      </c>
      <c r="CJ6" s="222">
        <f t="shared" si="33"/>
        <v>1.8401447712100456</v>
      </c>
      <c r="CK6" s="223">
        <f t="shared" ref="CK6:CK23" si="75">E6</f>
        <v>100</v>
      </c>
      <c r="CL6" s="224">
        <f t="shared" ref="CL6:CL23" si="76">F6</f>
        <v>100</v>
      </c>
      <c r="CM6" s="225">
        <f t="shared" si="34"/>
        <v>1.9169509175675878E-2</v>
      </c>
      <c r="CN6" s="226">
        <f t="shared" si="34"/>
        <v>1.8401447712100456E-2</v>
      </c>
      <c r="CO6" s="208">
        <f t="shared" ref="CO6:CO23" si="77">I6</f>
        <v>2</v>
      </c>
      <c r="CP6" s="227">
        <f t="shared" ref="CP6:CP23" si="78">M6</f>
        <v>0.02</v>
      </c>
      <c r="CQ6" s="228">
        <f t="shared" si="35"/>
        <v>8.3049082432412429E-4</v>
      </c>
      <c r="CR6" s="229">
        <f t="shared" ref="CR6:CR23" si="79">J6</f>
        <v>2</v>
      </c>
      <c r="CS6" s="230">
        <f t="shared" ref="CS6:CS23" si="80">N6</f>
        <v>0.02</v>
      </c>
      <c r="CT6" s="231">
        <f t="shared" si="36"/>
        <v>1.5985522878995447E-3</v>
      </c>
    </row>
    <row r="7" spans="1:98" ht="18" customHeight="1" x14ac:dyDescent="0.25">
      <c r="A7" s="200">
        <v>3</v>
      </c>
      <c r="B7" s="201" t="s">
        <v>160</v>
      </c>
      <c r="C7" s="272"/>
      <c r="D7" s="273"/>
      <c r="E7" s="268">
        <v>347</v>
      </c>
      <c r="F7" s="269">
        <v>347</v>
      </c>
      <c r="G7" s="270">
        <f t="shared" si="0"/>
        <v>0</v>
      </c>
      <c r="H7" s="271">
        <f t="shared" si="0"/>
        <v>0</v>
      </c>
      <c r="I7" s="210">
        <v>15</v>
      </c>
      <c r="J7" s="211">
        <v>8</v>
      </c>
      <c r="K7" s="210">
        <f t="shared" si="37"/>
        <v>347</v>
      </c>
      <c r="L7" s="212">
        <f t="shared" si="38"/>
        <v>347</v>
      </c>
      <c r="M7" s="232">
        <f t="shared" si="1"/>
        <v>0.52049999999999996</v>
      </c>
      <c r="N7" s="233">
        <f t="shared" si="1"/>
        <v>0.27760000000000001</v>
      </c>
      <c r="O7" s="221">
        <f t="shared" si="2"/>
        <v>13.757425452198</v>
      </c>
      <c r="P7" s="222">
        <f t="shared" si="3"/>
        <v>6.4909063538205682</v>
      </c>
      <c r="Q7" s="223">
        <f t="shared" si="39"/>
        <v>347</v>
      </c>
      <c r="R7" s="224">
        <f t="shared" si="40"/>
        <v>347</v>
      </c>
      <c r="S7" s="225">
        <f t="shared" si="4"/>
        <v>0.47738266319127054</v>
      </c>
      <c r="T7" s="226">
        <f t="shared" si="4"/>
        <v>0.22523445047757371</v>
      </c>
      <c r="U7" s="208">
        <f t="shared" si="41"/>
        <v>15</v>
      </c>
      <c r="V7" s="227">
        <f t="shared" si="42"/>
        <v>0.52049999999999996</v>
      </c>
      <c r="W7" s="228">
        <f t="shared" si="5"/>
        <v>1.2425745478019999E-2</v>
      </c>
      <c r="X7" s="229">
        <f t="shared" si="43"/>
        <v>8</v>
      </c>
      <c r="Y7" s="230">
        <f t="shared" si="44"/>
        <v>0.27760000000000001</v>
      </c>
      <c r="Z7" s="231">
        <f t="shared" si="6"/>
        <v>1.5090936461794314E-2</v>
      </c>
      <c r="AA7" s="221">
        <f t="shared" si="7"/>
        <v>13.365990744361689</v>
      </c>
      <c r="AB7" s="222">
        <f t="shared" si="8"/>
        <v>6.1566609677430613</v>
      </c>
      <c r="AC7" s="223">
        <f t="shared" si="45"/>
        <v>347</v>
      </c>
      <c r="AD7" s="224">
        <f t="shared" si="46"/>
        <v>347</v>
      </c>
      <c r="AE7" s="225">
        <f t="shared" si="9"/>
        <v>0.46379987882935064</v>
      </c>
      <c r="AF7" s="226">
        <f t="shared" si="9"/>
        <v>0.21363613558068423</v>
      </c>
      <c r="AG7" s="208">
        <f t="shared" si="47"/>
        <v>15</v>
      </c>
      <c r="AH7" s="227">
        <f t="shared" si="48"/>
        <v>0.52049999999999996</v>
      </c>
      <c r="AI7" s="228">
        <f t="shared" si="10"/>
        <v>1.6340092556383121E-2</v>
      </c>
      <c r="AJ7" s="229">
        <f t="shared" si="49"/>
        <v>8</v>
      </c>
      <c r="AK7" s="230">
        <f t="shared" si="50"/>
        <v>0.27760000000000001</v>
      </c>
      <c r="AL7" s="231">
        <f t="shared" si="11"/>
        <v>1.8433390322569382E-2</v>
      </c>
      <c r="AM7" s="221">
        <f t="shared" si="12"/>
        <v>13.283097345066485</v>
      </c>
      <c r="AN7" s="222">
        <f t="shared" si="13"/>
        <v>6.0979420631637957</v>
      </c>
      <c r="AO7" s="223">
        <f t="shared" si="51"/>
        <v>347</v>
      </c>
      <c r="AP7" s="224">
        <f t="shared" si="52"/>
        <v>347</v>
      </c>
      <c r="AQ7" s="225">
        <f t="shared" si="14"/>
        <v>0.46092347787380705</v>
      </c>
      <c r="AR7" s="226">
        <f t="shared" si="14"/>
        <v>0.21159858959178371</v>
      </c>
      <c r="AS7" s="208">
        <f t="shared" si="53"/>
        <v>15</v>
      </c>
      <c r="AT7" s="227">
        <f t="shared" si="54"/>
        <v>0.52049999999999996</v>
      </c>
      <c r="AU7" s="228">
        <f t="shared" si="15"/>
        <v>1.716902654933514E-2</v>
      </c>
      <c r="AV7" s="229">
        <f t="shared" si="55"/>
        <v>8</v>
      </c>
      <c r="AW7" s="230">
        <f t="shared" si="56"/>
        <v>0.27760000000000001</v>
      </c>
      <c r="AX7" s="231">
        <f t="shared" si="16"/>
        <v>1.9020579368362042E-2</v>
      </c>
      <c r="AY7" s="221">
        <f t="shared" si="17"/>
        <v>13.17198491622398</v>
      </c>
      <c r="AZ7" s="222">
        <f t="shared" si="18"/>
        <v>6.0187707611302557</v>
      </c>
      <c r="BA7" s="223">
        <f t="shared" si="57"/>
        <v>347</v>
      </c>
      <c r="BB7" s="224">
        <f t="shared" si="58"/>
        <v>347</v>
      </c>
      <c r="BC7" s="225">
        <f t="shared" si="19"/>
        <v>0.4570678765929721</v>
      </c>
      <c r="BD7" s="226">
        <f t="shared" si="19"/>
        <v>0.20885134541121989</v>
      </c>
      <c r="BE7" s="208">
        <f t="shared" si="59"/>
        <v>15</v>
      </c>
      <c r="BF7" s="227">
        <f t="shared" si="60"/>
        <v>0.52049999999999996</v>
      </c>
      <c r="BG7" s="228">
        <f t="shared" si="20"/>
        <v>1.828015083776019E-2</v>
      </c>
      <c r="BH7" s="229">
        <f t="shared" si="61"/>
        <v>8</v>
      </c>
      <c r="BI7" s="230">
        <f t="shared" si="62"/>
        <v>0.27760000000000001</v>
      </c>
      <c r="BJ7" s="231">
        <f t="shared" si="21"/>
        <v>1.9812292388697441E-2</v>
      </c>
      <c r="BK7" s="221">
        <f t="shared" si="22"/>
        <v>13.060872487381477</v>
      </c>
      <c r="BL7" s="222">
        <f t="shared" si="23"/>
        <v>5.9395974214402898</v>
      </c>
      <c r="BM7" s="223">
        <f t="shared" si="63"/>
        <v>347</v>
      </c>
      <c r="BN7" s="224">
        <f t="shared" si="64"/>
        <v>347</v>
      </c>
      <c r="BO7" s="225">
        <f t="shared" si="24"/>
        <v>0.45321227531213731</v>
      </c>
      <c r="BP7" s="226">
        <f t="shared" si="24"/>
        <v>0.20610403052397802</v>
      </c>
      <c r="BQ7" s="208">
        <f t="shared" si="65"/>
        <v>15</v>
      </c>
      <c r="BR7" s="227">
        <f t="shared" si="66"/>
        <v>0.52049999999999996</v>
      </c>
      <c r="BS7" s="228">
        <f t="shared" si="25"/>
        <v>1.9391275126185235E-2</v>
      </c>
      <c r="BT7" s="229">
        <f t="shared" si="67"/>
        <v>8</v>
      </c>
      <c r="BU7" s="230">
        <f t="shared" si="68"/>
        <v>0.27760000000000001</v>
      </c>
      <c r="BV7" s="231">
        <f t="shared" si="26"/>
        <v>2.0604025785597103E-2</v>
      </c>
      <c r="BW7" s="221">
        <f t="shared" si="27"/>
        <v>12.94976005853897</v>
      </c>
      <c r="BX7" s="222">
        <f t="shared" si="28"/>
        <v>5.8604084996867112</v>
      </c>
      <c r="BY7" s="223">
        <f t="shared" si="69"/>
        <v>347</v>
      </c>
      <c r="BZ7" s="224">
        <f t="shared" si="70"/>
        <v>347</v>
      </c>
      <c r="CA7" s="225">
        <f t="shared" si="29"/>
        <v>0.44935667403130225</v>
      </c>
      <c r="CB7" s="226">
        <f t="shared" si="29"/>
        <v>0.20335617493912889</v>
      </c>
      <c r="CC7" s="208">
        <f t="shared" si="71"/>
        <v>15</v>
      </c>
      <c r="CD7" s="227">
        <f t="shared" si="72"/>
        <v>0.52049999999999996</v>
      </c>
      <c r="CE7" s="228">
        <f t="shared" si="30"/>
        <v>2.0502399414610285E-2</v>
      </c>
      <c r="CF7" s="229">
        <f t="shared" si="73"/>
        <v>8</v>
      </c>
      <c r="CG7" s="230">
        <f t="shared" si="74"/>
        <v>0.27760000000000001</v>
      </c>
      <c r="CH7" s="231">
        <f t="shared" si="31"/>
        <v>2.1395915003132888E-2</v>
      </c>
      <c r="CI7" s="221">
        <f t="shared" si="32"/>
        <v>12.838647629696467</v>
      </c>
      <c r="CJ7" s="222">
        <f t="shared" si="33"/>
        <v>5.7812094243954313</v>
      </c>
      <c r="CK7" s="223">
        <f t="shared" si="75"/>
        <v>347</v>
      </c>
      <c r="CL7" s="224">
        <f t="shared" si="76"/>
        <v>347</v>
      </c>
      <c r="CM7" s="225">
        <f t="shared" si="34"/>
        <v>0.44550107275046741</v>
      </c>
      <c r="CN7" s="226">
        <f t="shared" si="34"/>
        <v>0.20060796702652145</v>
      </c>
      <c r="CO7" s="208">
        <f t="shared" si="77"/>
        <v>15</v>
      </c>
      <c r="CP7" s="227">
        <f t="shared" si="78"/>
        <v>0.52049999999999996</v>
      </c>
      <c r="CQ7" s="228">
        <f t="shared" si="35"/>
        <v>2.161352370303533E-2</v>
      </c>
      <c r="CR7" s="229">
        <f t="shared" si="79"/>
        <v>8</v>
      </c>
      <c r="CS7" s="230">
        <f t="shared" si="80"/>
        <v>0.27760000000000001</v>
      </c>
      <c r="CT7" s="231">
        <f t="shared" si="36"/>
        <v>2.2187905756045682E-2</v>
      </c>
    </row>
    <row r="8" spans="1:98" ht="18" customHeight="1" x14ac:dyDescent="0.25">
      <c r="A8" s="200">
        <v>4</v>
      </c>
      <c r="B8" s="201" t="s">
        <v>161</v>
      </c>
      <c r="C8" s="272"/>
      <c r="D8" s="273"/>
      <c r="E8" s="268">
        <v>347</v>
      </c>
      <c r="F8" s="269">
        <v>347</v>
      </c>
      <c r="G8" s="270">
        <f t="shared" si="0"/>
        <v>0</v>
      </c>
      <c r="H8" s="271">
        <f t="shared" si="0"/>
        <v>0</v>
      </c>
      <c r="I8" s="210">
        <v>10</v>
      </c>
      <c r="J8" s="211">
        <v>5</v>
      </c>
      <c r="K8" s="210">
        <f t="shared" si="37"/>
        <v>347</v>
      </c>
      <c r="L8" s="212">
        <f t="shared" si="38"/>
        <v>347</v>
      </c>
      <c r="M8" s="232">
        <f t="shared" si="1"/>
        <v>0.34700000000000003</v>
      </c>
      <c r="N8" s="233">
        <f t="shared" si="1"/>
        <v>0.17350000000000002</v>
      </c>
      <c r="O8" s="221">
        <f t="shared" si="2"/>
        <v>9.1716169681319997</v>
      </c>
      <c r="P8" s="222">
        <f t="shared" si="3"/>
        <v>4.0568164711378554</v>
      </c>
      <c r="Q8" s="223">
        <f t="shared" si="39"/>
        <v>347</v>
      </c>
      <c r="R8" s="224">
        <f t="shared" si="40"/>
        <v>347</v>
      </c>
      <c r="S8" s="225">
        <f t="shared" si="4"/>
        <v>0.3182551087941804</v>
      </c>
      <c r="T8" s="226">
        <f t="shared" si="4"/>
        <v>0.1407715315484836</v>
      </c>
      <c r="U8" s="208">
        <f t="shared" si="41"/>
        <v>10</v>
      </c>
      <c r="V8" s="227">
        <f t="shared" si="42"/>
        <v>0.34700000000000003</v>
      </c>
      <c r="W8" s="228">
        <f t="shared" si="5"/>
        <v>8.2838303186799998E-3</v>
      </c>
      <c r="X8" s="229">
        <f t="shared" si="43"/>
        <v>5</v>
      </c>
      <c r="Y8" s="230">
        <f t="shared" si="44"/>
        <v>0.17350000000000002</v>
      </c>
      <c r="Z8" s="231">
        <f t="shared" si="6"/>
        <v>9.4318352886214457E-3</v>
      </c>
      <c r="AA8" s="221">
        <f t="shared" si="7"/>
        <v>8.9106604962411247</v>
      </c>
      <c r="AB8" s="222">
        <f t="shared" si="8"/>
        <v>3.8479131048394137</v>
      </c>
      <c r="AC8" s="223">
        <f t="shared" si="45"/>
        <v>347</v>
      </c>
      <c r="AD8" s="224">
        <f t="shared" si="46"/>
        <v>347</v>
      </c>
      <c r="AE8" s="225">
        <f t="shared" si="9"/>
        <v>0.30919991921956702</v>
      </c>
      <c r="AF8" s="226">
        <f t="shared" si="9"/>
        <v>0.13352258473792766</v>
      </c>
      <c r="AG8" s="208">
        <f t="shared" si="47"/>
        <v>10</v>
      </c>
      <c r="AH8" s="227">
        <f t="shared" si="48"/>
        <v>0.34700000000000003</v>
      </c>
      <c r="AI8" s="228">
        <f t="shared" si="10"/>
        <v>1.089339503758875E-2</v>
      </c>
      <c r="AJ8" s="229">
        <f t="shared" si="49"/>
        <v>5</v>
      </c>
      <c r="AK8" s="230">
        <f t="shared" si="50"/>
        <v>0.17350000000000002</v>
      </c>
      <c r="AL8" s="231">
        <f t="shared" si="11"/>
        <v>1.1520868951605864E-2</v>
      </c>
      <c r="AM8" s="221">
        <f t="shared" si="12"/>
        <v>8.8553982300443241</v>
      </c>
      <c r="AN8" s="222">
        <f t="shared" si="13"/>
        <v>3.8112137894773723</v>
      </c>
      <c r="AO8" s="223">
        <f t="shared" si="51"/>
        <v>347</v>
      </c>
      <c r="AP8" s="224">
        <f t="shared" si="52"/>
        <v>347</v>
      </c>
      <c r="AQ8" s="225">
        <f t="shared" si="14"/>
        <v>0.30728231858253807</v>
      </c>
      <c r="AR8" s="226">
        <f t="shared" si="14"/>
        <v>0.13224911849486481</v>
      </c>
      <c r="AS8" s="208">
        <f t="shared" si="53"/>
        <v>10</v>
      </c>
      <c r="AT8" s="227">
        <f t="shared" si="54"/>
        <v>0.34700000000000003</v>
      </c>
      <c r="AU8" s="228">
        <f t="shared" si="15"/>
        <v>1.1446017699556763E-2</v>
      </c>
      <c r="AV8" s="229">
        <f t="shared" si="55"/>
        <v>5</v>
      </c>
      <c r="AW8" s="230">
        <f t="shared" si="56"/>
        <v>0.17350000000000002</v>
      </c>
      <c r="AX8" s="231">
        <f t="shared" si="16"/>
        <v>1.1887862105226276E-2</v>
      </c>
      <c r="AY8" s="221">
        <f t="shared" si="17"/>
        <v>8.7813232774826542</v>
      </c>
      <c r="AZ8" s="222">
        <f t="shared" si="18"/>
        <v>3.7617317257064098</v>
      </c>
      <c r="BA8" s="223">
        <f t="shared" si="57"/>
        <v>347</v>
      </c>
      <c r="BB8" s="224">
        <f t="shared" si="58"/>
        <v>347</v>
      </c>
      <c r="BC8" s="225">
        <f t="shared" si="19"/>
        <v>0.30471191772864809</v>
      </c>
      <c r="BD8" s="226">
        <f t="shared" si="19"/>
        <v>0.1305320908820124</v>
      </c>
      <c r="BE8" s="208">
        <f t="shared" si="59"/>
        <v>10</v>
      </c>
      <c r="BF8" s="227">
        <f t="shared" si="60"/>
        <v>0.34700000000000003</v>
      </c>
      <c r="BG8" s="228">
        <f t="shared" si="20"/>
        <v>1.2186767225173461E-2</v>
      </c>
      <c r="BH8" s="229">
        <f t="shared" si="61"/>
        <v>5</v>
      </c>
      <c r="BI8" s="230">
        <f t="shared" si="62"/>
        <v>0.17350000000000002</v>
      </c>
      <c r="BJ8" s="231">
        <f t="shared" si="21"/>
        <v>1.2382682742935901E-2</v>
      </c>
      <c r="BK8" s="221">
        <f t="shared" si="22"/>
        <v>8.7072483249209842</v>
      </c>
      <c r="BL8" s="222">
        <f t="shared" si="23"/>
        <v>3.7122483884001811</v>
      </c>
      <c r="BM8" s="223">
        <f t="shared" si="63"/>
        <v>347</v>
      </c>
      <c r="BN8" s="224">
        <f t="shared" si="64"/>
        <v>347</v>
      </c>
      <c r="BO8" s="225">
        <f t="shared" si="24"/>
        <v>0.30214151687475815</v>
      </c>
      <c r="BP8" s="226">
        <f t="shared" si="24"/>
        <v>0.1288150190774863</v>
      </c>
      <c r="BQ8" s="208">
        <f t="shared" si="65"/>
        <v>10</v>
      </c>
      <c r="BR8" s="227">
        <f t="shared" si="66"/>
        <v>0.34700000000000003</v>
      </c>
      <c r="BS8" s="228">
        <f t="shared" si="25"/>
        <v>1.2927516750790159E-2</v>
      </c>
      <c r="BT8" s="229">
        <f t="shared" si="67"/>
        <v>5</v>
      </c>
      <c r="BU8" s="230">
        <f t="shared" si="68"/>
        <v>0.17350000000000002</v>
      </c>
      <c r="BV8" s="231">
        <f t="shared" si="26"/>
        <v>1.2877516115998191E-2</v>
      </c>
      <c r="BW8" s="221">
        <f t="shared" si="27"/>
        <v>8.6331733723593143</v>
      </c>
      <c r="BX8" s="222">
        <f t="shared" si="28"/>
        <v>3.6627553123041947</v>
      </c>
      <c r="BY8" s="223">
        <f t="shared" si="69"/>
        <v>347</v>
      </c>
      <c r="BZ8" s="224">
        <f t="shared" si="70"/>
        <v>347</v>
      </c>
      <c r="CA8" s="225">
        <f t="shared" si="29"/>
        <v>0.29957111602086817</v>
      </c>
      <c r="CB8" s="226">
        <f t="shared" si="29"/>
        <v>0.12709760933695555</v>
      </c>
      <c r="CC8" s="208">
        <f t="shared" si="71"/>
        <v>10</v>
      </c>
      <c r="CD8" s="227">
        <f t="shared" si="72"/>
        <v>0.34700000000000003</v>
      </c>
      <c r="CE8" s="228">
        <f t="shared" si="30"/>
        <v>1.3668266276406859E-2</v>
      </c>
      <c r="CF8" s="229">
        <f t="shared" si="73"/>
        <v>5</v>
      </c>
      <c r="CG8" s="230">
        <f t="shared" si="74"/>
        <v>0.17350000000000002</v>
      </c>
      <c r="CH8" s="231">
        <f t="shared" si="31"/>
        <v>1.3372446876958054E-2</v>
      </c>
      <c r="CI8" s="221">
        <f t="shared" si="32"/>
        <v>8.5590984197976443</v>
      </c>
      <c r="CJ8" s="222">
        <f t="shared" si="33"/>
        <v>3.613255890247145</v>
      </c>
      <c r="CK8" s="223">
        <f t="shared" si="75"/>
        <v>347</v>
      </c>
      <c r="CL8" s="224">
        <f t="shared" si="76"/>
        <v>347</v>
      </c>
      <c r="CM8" s="225">
        <f t="shared" si="34"/>
        <v>0.29700071516697829</v>
      </c>
      <c r="CN8" s="226">
        <f t="shared" si="34"/>
        <v>0.12537997939157591</v>
      </c>
      <c r="CO8" s="208">
        <f t="shared" si="77"/>
        <v>10</v>
      </c>
      <c r="CP8" s="227">
        <f t="shared" si="78"/>
        <v>0.34700000000000003</v>
      </c>
      <c r="CQ8" s="228">
        <f t="shared" si="35"/>
        <v>1.4409015802023556E-2</v>
      </c>
      <c r="CR8" s="229">
        <f t="shared" si="79"/>
        <v>5</v>
      </c>
      <c r="CS8" s="230">
        <f t="shared" si="80"/>
        <v>0.17350000000000002</v>
      </c>
      <c r="CT8" s="231">
        <f t="shared" si="36"/>
        <v>1.3867441097528551E-2</v>
      </c>
    </row>
    <row r="9" spans="1:98" ht="18" customHeight="1" x14ac:dyDescent="0.25">
      <c r="A9" s="200">
        <v>5</v>
      </c>
      <c r="B9" s="201" t="s">
        <v>162</v>
      </c>
      <c r="C9" s="272"/>
      <c r="D9" s="273"/>
      <c r="E9" s="268">
        <v>347</v>
      </c>
      <c r="F9" s="269">
        <v>347</v>
      </c>
      <c r="G9" s="270">
        <f t="shared" si="0"/>
        <v>0</v>
      </c>
      <c r="H9" s="271">
        <f t="shared" si="0"/>
        <v>0</v>
      </c>
      <c r="I9" s="210">
        <v>3</v>
      </c>
      <c r="J9" s="211">
        <v>0</v>
      </c>
      <c r="K9" s="210">
        <f t="shared" si="37"/>
        <v>347</v>
      </c>
      <c r="L9" s="212">
        <f t="shared" si="38"/>
        <v>347</v>
      </c>
      <c r="M9" s="232">
        <f t="shared" si="1"/>
        <v>0.1041</v>
      </c>
      <c r="N9" s="214">
        <f t="shared" si="1"/>
        <v>0</v>
      </c>
      <c r="O9" s="221">
        <f t="shared" si="2"/>
        <v>2.7514850904396</v>
      </c>
      <c r="P9" s="222">
        <f t="shared" si="3"/>
        <v>0</v>
      </c>
      <c r="Q9" s="223">
        <f t="shared" si="39"/>
        <v>347</v>
      </c>
      <c r="R9" s="224">
        <f t="shared" si="40"/>
        <v>347</v>
      </c>
      <c r="S9" s="225">
        <f t="shared" si="4"/>
        <v>9.5476532638254119E-2</v>
      </c>
      <c r="T9" s="226">
        <f t="shared" si="4"/>
        <v>0</v>
      </c>
      <c r="U9" s="208">
        <f t="shared" si="41"/>
        <v>3</v>
      </c>
      <c r="V9" s="227">
        <f t="shared" si="42"/>
        <v>0.1041</v>
      </c>
      <c r="W9" s="228">
        <f t="shared" si="5"/>
        <v>2.4851490956039998E-3</v>
      </c>
      <c r="X9" s="229">
        <f t="shared" si="43"/>
        <v>0</v>
      </c>
      <c r="Y9" s="230">
        <f t="shared" si="44"/>
        <v>0</v>
      </c>
      <c r="Z9" s="231">
        <f t="shared" si="6"/>
        <v>0</v>
      </c>
      <c r="AA9" s="221">
        <f t="shared" si="7"/>
        <v>2.6731981488723378</v>
      </c>
      <c r="AB9" s="222">
        <f t="shared" si="8"/>
        <v>0</v>
      </c>
      <c r="AC9" s="223">
        <f t="shared" si="45"/>
        <v>347</v>
      </c>
      <c r="AD9" s="224">
        <f t="shared" si="46"/>
        <v>347</v>
      </c>
      <c r="AE9" s="225">
        <f t="shared" si="9"/>
        <v>9.2759975765870112E-2</v>
      </c>
      <c r="AF9" s="226">
        <f t="shared" si="9"/>
        <v>0</v>
      </c>
      <c r="AG9" s="208">
        <f t="shared" si="47"/>
        <v>3</v>
      </c>
      <c r="AH9" s="227">
        <f t="shared" si="48"/>
        <v>0.1041</v>
      </c>
      <c r="AI9" s="228">
        <f t="shared" si="10"/>
        <v>3.2680185112766245E-3</v>
      </c>
      <c r="AJ9" s="229">
        <f t="shared" si="49"/>
        <v>0</v>
      </c>
      <c r="AK9" s="230">
        <f t="shared" si="50"/>
        <v>0</v>
      </c>
      <c r="AL9" s="231">
        <f t="shared" si="11"/>
        <v>0</v>
      </c>
      <c r="AM9" s="221">
        <f t="shared" si="12"/>
        <v>2.6566194690132972</v>
      </c>
      <c r="AN9" s="222">
        <f t="shared" si="13"/>
        <v>0</v>
      </c>
      <c r="AO9" s="223">
        <f t="shared" si="51"/>
        <v>347</v>
      </c>
      <c r="AP9" s="224">
        <f t="shared" si="52"/>
        <v>347</v>
      </c>
      <c r="AQ9" s="225">
        <f t="shared" si="14"/>
        <v>9.218469557476143E-2</v>
      </c>
      <c r="AR9" s="226">
        <f t="shared" si="14"/>
        <v>0</v>
      </c>
      <c r="AS9" s="208">
        <f t="shared" si="53"/>
        <v>3</v>
      </c>
      <c r="AT9" s="227">
        <f t="shared" si="54"/>
        <v>0.1041</v>
      </c>
      <c r="AU9" s="228">
        <f t="shared" si="15"/>
        <v>3.4338053098670286E-3</v>
      </c>
      <c r="AV9" s="229">
        <f t="shared" si="55"/>
        <v>0</v>
      </c>
      <c r="AW9" s="230">
        <f t="shared" si="56"/>
        <v>0</v>
      </c>
      <c r="AX9" s="231">
        <f t="shared" si="16"/>
        <v>0</v>
      </c>
      <c r="AY9" s="221">
        <f t="shared" si="17"/>
        <v>2.6343969832447964</v>
      </c>
      <c r="AZ9" s="222">
        <f t="shared" si="18"/>
        <v>0</v>
      </c>
      <c r="BA9" s="223">
        <f t="shared" si="57"/>
        <v>347</v>
      </c>
      <c r="BB9" s="224">
        <f t="shared" si="58"/>
        <v>347</v>
      </c>
      <c r="BC9" s="225">
        <f t="shared" si="19"/>
        <v>9.1413575318594426E-2</v>
      </c>
      <c r="BD9" s="226">
        <f t="shared" si="19"/>
        <v>0</v>
      </c>
      <c r="BE9" s="208">
        <f t="shared" si="59"/>
        <v>3</v>
      </c>
      <c r="BF9" s="227">
        <f t="shared" si="60"/>
        <v>0.1041</v>
      </c>
      <c r="BG9" s="228">
        <f t="shared" si="20"/>
        <v>3.656030167552038E-3</v>
      </c>
      <c r="BH9" s="229">
        <f t="shared" si="61"/>
        <v>0</v>
      </c>
      <c r="BI9" s="230">
        <f t="shared" si="62"/>
        <v>0</v>
      </c>
      <c r="BJ9" s="231">
        <f t="shared" si="21"/>
        <v>0</v>
      </c>
      <c r="BK9" s="221">
        <f t="shared" si="22"/>
        <v>2.6121744974762953</v>
      </c>
      <c r="BL9" s="222">
        <f t="shared" si="23"/>
        <v>0</v>
      </c>
      <c r="BM9" s="223">
        <f t="shared" si="63"/>
        <v>347</v>
      </c>
      <c r="BN9" s="224">
        <f t="shared" si="64"/>
        <v>347</v>
      </c>
      <c r="BO9" s="225">
        <f t="shared" si="24"/>
        <v>9.0642455062427449E-2</v>
      </c>
      <c r="BP9" s="226">
        <f t="shared" si="24"/>
        <v>0</v>
      </c>
      <c r="BQ9" s="208">
        <f t="shared" si="65"/>
        <v>3</v>
      </c>
      <c r="BR9" s="227">
        <f t="shared" si="66"/>
        <v>0.1041</v>
      </c>
      <c r="BS9" s="228">
        <f t="shared" si="25"/>
        <v>3.8782550252370474E-3</v>
      </c>
      <c r="BT9" s="229">
        <f t="shared" si="67"/>
        <v>0</v>
      </c>
      <c r="BU9" s="230">
        <f t="shared" si="68"/>
        <v>0</v>
      </c>
      <c r="BV9" s="231">
        <f t="shared" si="26"/>
        <v>0</v>
      </c>
      <c r="BW9" s="221">
        <f t="shared" si="27"/>
        <v>2.5899520117077941</v>
      </c>
      <c r="BX9" s="222">
        <f t="shared" si="28"/>
        <v>0</v>
      </c>
      <c r="BY9" s="223">
        <f t="shared" si="69"/>
        <v>347</v>
      </c>
      <c r="BZ9" s="224">
        <f t="shared" si="70"/>
        <v>347</v>
      </c>
      <c r="CA9" s="225">
        <f t="shared" si="29"/>
        <v>8.9871334806260458E-2</v>
      </c>
      <c r="CB9" s="226">
        <f t="shared" si="29"/>
        <v>0</v>
      </c>
      <c r="CC9" s="208">
        <f t="shared" si="71"/>
        <v>3</v>
      </c>
      <c r="CD9" s="227">
        <f t="shared" si="72"/>
        <v>0.1041</v>
      </c>
      <c r="CE9" s="228">
        <f t="shared" si="30"/>
        <v>4.1004798829220573E-3</v>
      </c>
      <c r="CF9" s="229">
        <f t="shared" si="73"/>
        <v>0</v>
      </c>
      <c r="CG9" s="230">
        <f t="shared" si="74"/>
        <v>0</v>
      </c>
      <c r="CH9" s="231">
        <f t="shared" si="31"/>
        <v>0</v>
      </c>
      <c r="CI9" s="221">
        <f t="shared" si="32"/>
        <v>2.5677295259392934</v>
      </c>
      <c r="CJ9" s="222">
        <f t="shared" si="33"/>
        <v>0</v>
      </c>
      <c r="CK9" s="223">
        <f t="shared" si="75"/>
        <v>347</v>
      </c>
      <c r="CL9" s="224">
        <f t="shared" si="76"/>
        <v>347</v>
      </c>
      <c r="CM9" s="225">
        <f t="shared" si="34"/>
        <v>8.9100214550093482E-2</v>
      </c>
      <c r="CN9" s="226">
        <f t="shared" si="34"/>
        <v>0</v>
      </c>
      <c r="CO9" s="208">
        <f t="shared" si="77"/>
        <v>3</v>
      </c>
      <c r="CP9" s="227">
        <f t="shared" si="78"/>
        <v>0.1041</v>
      </c>
      <c r="CQ9" s="228">
        <f t="shared" si="35"/>
        <v>4.3227047406070663E-3</v>
      </c>
      <c r="CR9" s="229">
        <f t="shared" si="79"/>
        <v>0</v>
      </c>
      <c r="CS9" s="230">
        <f t="shared" si="80"/>
        <v>0</v>
      </c>
      <c r="CT9" s="231">
        <f t="shared" si="36"/>
        <v>0</v>
      </c>
    </row>
    <row r="10" spans="1:98" ht="18" customHeight="1" x14ac:dyDescent="0.25">
      <c r="A10" s="200">
        <v>6</v>
      </c>
      <c r="B10" s="201" t="s">
        <v>163</v>
      </c>
      <c r="C10" s="268"/>
      <c r="D10" s="269"/>
      <c r="E10" s="268">
        <v>50</v>
      </c>
      <c r="F10" s="269">
        <v>50</v>
      </c>
      <c r="G10" s="270">
        <f t="shared" si="0"/>
        <v>0</v>
      </c>
      <c r="H10" s="271">
        <f t="shared" si="0"/>
        <v>0</v>
      </c>
      <c r="I10" s="210">
        <v>0</v>
      </c>
      <c r="J10" s="211">
        <v>0</v>
      </c>
      <c r="K10" s="210">
        <f t="shared" si="37"/>
        <v>50</v>
      </c>
      <c r="L10" s="212">
        <f t="shared" si="38"/>
        <v>50</v>
      </c>
      <c r="M10" s="213">
        <f t="shared" si="1"/>
        <v>0</v>
      </c>
      <c r="N10" s="214">
        <f t="shared" si="1"/>
        <v>0</v>
      </c>
      <c r="O10" s="221">
        <f t="shared" si="2"/>
        <v>0</v>
      </c>
      <c r="P10" s="222">
        <f t="shared" si="3"/>
        <v>0</v>
      </c>
      <c r="Q10" s="223">
        <f t="shared" si="39"/>
        <v>50</v>
      </c>
      <c r="R10" s="224">
        <f t="shared" si="40"/>
        <v>50</v>
      </c>
      <c r="S10" s="225">
        <f t="shared" si="4"/>
        <v>0</v>
      </c>
      <c r="T10" s="226">
        <f t="shared" si="4"/>
        <v>0</v>
      </c>
      <c r="U10" s="208">
        <f t="shared" si="41"/>
        <v>0</v>
      </c>
      <c r="V10" s="227">
        <f t="shared" si="42"/>
        <v>0</v>
      </c>
      <c r="W10" s="228">
        <f t="shared" si="5"/>
        <v>0</v>
      </c>
      <c r="X10" s="229">
        <f t="shared" si="43"/>
        <v>0</v>
      </c>
      <c r="Y10" s="230">
        <f t="shared" si="44"/>
        <v>0</v>
      </c>
      <c r="Z10" s="231">
        <f t="shared" si="6"/>
        <v>0</v>
      </c>
      <c r="AA10" s="221">
        <f t="shared" si="7"/>
        <v>0</v>
      </c>
      <c r="AB10" s="222">
        <f t="shared" si="8"/>
        <v>0</v>
      </c>
      <c r="AC10" s="223">
        <f t="shared" si="45"/>
        <v>50</v>
      </c>
      <c r="AD10" s="224">
        <f t="shared" si="46"/>
        <v>50</v>
      </c>
      <c r="AE10" s="225">
        <f t="shared" si="9"/>
        <v>0</v>
      </c>
      <c r="AF10" s="226">
        <f t="shared" si="9"/>
        <v>0</v>
      </c>
      <c r="AG10" s="208">
        <f t="shared" si="47"/>
        <v>0</v>
      </c>
      <c r="AH10" s="227">
        <f t="shared" si="48"/>
        <v>0</v>
      </c>
      <c r="AI10" s="228">
        <f t="shared" si="10"/>
        <v>0</v>
      </c>
      <c r="AJ10" s="229">
        <f t="shared" si="49"/>
        <v>0</v>
      </c>
      <c r="AK10" s="230">
        <f t="shared" si="50"/>
        <v>0</v>
      </c>
      <c r="AL10" s="231">
        <f t="shared" si="11"/>
        <v>0</v>
      </c>
      <c r="AM10" s="221">
        <f t="shared" si="12"/>
        <v>0</v>
      </c>
      <c r="AN10" s="222">
        <f t="shared" si="13"/>
        <v>0</v>
      </c>
      <c r="AO10" s="223">
        <f t="shared" si="51"/>
        <v>50</v>
      </c>
      <c r="AP10" s="224">
        <f t="shared" si="52"/>
        <v>50</v>
      </c>
      <c r="AQ10" s="225">
        <f t="shared" si="14"/>
        <v>0</v>
      </c>
      <c r="AR10" s="226">
        <f t="shared" si="14"/>
        <v>0</v>
      </c>
      <c r="AS10" s="208">
        <f t="shared" si="53"/>
        <v>0</v>
      </c>
      <c r="AT10" s="227">
        <f t="shared" si="54"/>
        <v>0</v>
      </c>
      <c r="AU10" s="228">
        <f t="shared" si="15"/>
        <v>0</v>
      </c>
      <c r="AV10" s="229">
        <f t="shared" si="55"/>
        <v>0</v>
      </c>
      <c r="AW10" s="230">
        <f t="shared" si="56"/>
        <v>0</v>
      </c>
      <c r="AX10" s="231">
        <f t="shared" si="16"/>
        <v>0</v>
      </c>
      <c r="AY10" s="221">
        <f t="shared" si="17"/>
        <v>0</v>
      </c>
      <c r="AZ10" s="222">
        <f t="shared" si="18"/>
        <v>0</v>
      </c>
      <c r="BA10" s="223">
        <f t="shared" si="57"/>
        <v>50</v>
      </c>
      <c r="BB10" s="224">
        <f t="shared" si="58"/>
        <v>50</v>
      </c>
      <c r="BC10" s="225">
        <f t="shared" si="19"/>
        <v>0</v>
      </c>
      <c r="BD10" s="226">
        <f t="shared" si="19"/>
        <v>0</v>
      </c>
      <c r="BE10" s="208">
        <f t="shared" si="59"/>
        <v>0</v>
      </c>
      <c r="BF10" s="227">
        <f t="shared" si="60"/>
        <v>0</v>
      </c>
      <c r="BG10" s="228">
        <f t="shared" si="20"/>
        <v>0</v>
      </c>
      <c r="BH10" s="229">
        <f t="shared" si="61"/>
        <v>0</v>
      </c>
      <c r="BI10" s="230">
        <f t="shared" si="62"/>
        <v>0</v>
      </c>
      <c r="BJ10" s="231">
        <f t="shared" si="21"/>
        <v>0</v>
      </c>
      <c r="BK10" s="221">
        <f t="shared" si="22"/>
        <v>0</v>
      </c>
      <c r="BL10" s="222">
        <f t="shared" si="23"/>
        <v>0</v>
      </c>
      <c r="BM10" s="223">
        <f t="shared" si="63"/>
        <v>50</v>
      </c>
      <c r="BN10" s="224">
        <f t="shared" si="64"/>
        <v>50</v>
      </c>
      <c r="BO10" s="225">
        <f t="shared" si="24"/>
        <v>0</v>
      </c>
      <c r="BP10" s="226">
        <f t="shared" si="24"/>
        <v>0</v>
      </c>
      <c r="BQ10" s="208">
        <f t="shared" si="65"/>
        <v>0</v>
      </c>
      <c r="BR10" s="227">
        <f t="shared" si="66"/>
        <v>0</v>
      </c>
      <c r="BS10" s="228">
        <f t="shared" si="25"/>
        <v>0</v>
      </c>
      <c r="BT10" s="229">
        <f t="shared" si="67"/>
        <v>0</v>
      </c>
      <c r="BU10" s="230">
        <f t="shared" si="68"/>
        <v>0</v>
      </c>
      <c r="BV10" s="231">
        <f t="shared" si="26"/>
        <v>0</v>
      </c>
      <c r="BW10" s="221">
        <f t="shared" si="27"/>
        <v>0</v>
      </c>
      <c r="BX10" s="222">
        <f t="shared" si="28"/>
        <v>0</v>
      </c>
      <c r="BY10" s="223">
        <f t="shared" si="69"/>
        <v>50</v>
      </c>
      <c r="BZ10" s="224">
        <f t="shared" si="70"/>
        <v>50</v>
      </c>
      <c r="CA10" s="225">
        <f t="shared" si="29"/>
        <v>0</v>
      </c>
      <c r="CB10" s="226">
        <f t="shared" si="29"/>
        <v>0</v>
      </c>
      <c r="CC10" s="208">
        <f t="shared" si="71"/>
        <v>0</v>
      </c>
      <c r="CD10" s="227">
        <f t="shared" si="72"/>
        <v>0</v>
      </c>
      <c r="CE10" s="228">
        <f t="shared" si="30"/>
        <v>0</v>
      </c>
      <c r="CF10" s="229">
        <f t="shared" si="73"/>
        <v>0</v>
      </c>
      <c r="CG10" s="230">
        <f t="shared" si="74"/>
        <v>0</v>
      </c>
      <c r="CH10" s="231">
        <f t="shared" si="31"/>
        <v>0</v>
      </c>
      <c r="CI10" s="221">
        <f t="shared" si="32"/>
        <v>0</v>
      </c>
      <c r="CJ10" s="222">
        <f t="shared" si="33"/>
        <v>0</v>
      </c>
      <c r="CK10" s="223">
        <f t="shared" si="75"/>
        <v>50</v>
      </c>
      <c r="CL10" s="224">
        <f t="shared" si="76"/>
        <v>50</v>
      </c>
      <c r="CM10" s="225">
        <f t="shared" si="34"/>
        <v>0</v>
      </c>
      <c r="CN10" s="226">
        <f t="shared" si="34"/>
        <v>0</v>
      </c>
      <c r="CO10" s="208">
        <f t="shared" si="77"/>
        <v>0</v>
      </c>
      <c r="CP10" s="227">
        <f t="shared" si="78"/>
        <v>0</v>
      </c>
      <c r="CQ10" s="228">
        <f t="shared" si="35"/>
        <v>0</v>
      </c>
      <c r="CR10" s="229">
        <f t="shared" si="79"/>
        <v>0</v>
      </c>
      <c r="CS10" s="230">
        <f t="shared" si="80"/>
        <v>0</v>
      </c>
      <c r="CT10" s="231">
        <f t="shared" si="36"/>
        <v>0</v>
      </c>
    </row>
    <row r="11" spans="1:98" ht="18" customHeight="1" x14ac:dyDescent="0.25">
      <c r="A11" s="200">
        <v>7</v>
      </c>
      <c r="B11" s="201" t="s">
        <v>164</v>
      </c>
      <c r="C11" s="268"/>
      <c r="D11" s="269"/>
      <c r="E11" s="268">
        <v>100</v>
      </c>
      <c r="F11" s="269">
        <v>100</v>
      </c>
      <c r="G11" s="270">
        <f t="shared" si="0"/>
        <v>0</v>
      </c>
      <c r="H11" s="271">
        <f t="shared" si="0"/>
        <v>0</v>
      </c>
      <c r="I11" s="210">
        <v>0</v>
      </c>
      <c r="J11" s="211">
        <v>0</v>
      </c>
      <c r="K11" s="210">
        <f t="shared" si="37"/>
        <v>100</v>
      </c>
      <c r="L11" s="212">
        <f t="shared" si="38"/>
        <v>100</v>
      </c>
      <c r="M11" s="213">
        <f t="shared" si="1"/>
        <v>0</v>
      </c>
      <c r="N11" s="214">
        <f t="shared" si="1"/>
        <v>0</v>
      </c>
      <c r="O11" s="221">
        <f t="shared" si="2"/>
        <v>0</v>
      </c>
      <c r="P11" s="222">
        <f t="shared" si="3"/>
        <v>0</v>
      </c>
      <c r="Q11" s="223">
        <f t="shared" si="39"/>
        <v>100</v>
      </c>
      <c r="R11" s="224">
        <f t="shared" si="40"/>
        <v>100</v>
      </c>
      <c r="S11" s="225">
        <f t="shared" si="4"/>
        <v>0</v>
      </c>
      <c r="T11" s="226">
        <f t="shared" si="4"/>
        <v>0</v>
      </c>
      <c r="U11" s="208">
        <f t="shared" si="41"/>
        <v>0</v>
      </c>
      <c r="V11" s="227">
        <f t="shared" si="42"/>
        <v>0</v>
      </c>
      <c r="W11" s="228">
        <f t="shared" si="5"/>
        <v>0</v>
      </c>
      <c r="X11" s="229">
        <f t="shared" si="43"/>
        <v>0</v>
      </c>
      <c r="Y11" s="230">
        <f t="shared" si="44"/>
        <v>0</v>
      </c>
      <c r="Z11" s="231">
        <f t="shared" si="6"/>
        <v>0</v>
      </c>
      <c r="AA11" s="221">
        <f t="shared" si="7"/>
        <v>0</v>
      </c>
      <c r="AB11" s="222">
        <f t="shared" si="8"/>
        <v>0</v>
      </c>
      <c r="AC11" s="223">
        <f t="shared" si="45"/>
        <v>100</v>
      </c>
      <c r="AD11" s="224">
        <f t="shared" si="46"/>
        <v>100</v>
      </c>
      <c r="AE11" s="225">
        <f t="shared" si="9"/>
        <v>0</v>
      </c>
      <c r="AF11" s="226">
        <f t="shared" si="9"/>
        <v>0</v>
      </c>
      <c r="AG11" s="208">
        <f t="shared" si="47"/>
        <v>0</v>
      </c>
      <c r="AH11" s="227">
        <f t="shared" si="48"/>
        <v>0</v>
      </c>
      <c r="AI11" s="228">
        <f t="shared" si="10"/>
        <v>0</v>
      </c>
      <c r="AJ11" s="229">
        <f t="shared" si="49"/>
        <v>0</v>
      </c>
      <c r="AK11" s="230">
        <f t="shared" si="50"/>
        <v>0</v>
      </c>
      <c r="AL11" s="231">
        <f t="shared" si="11"/>
        <v>0</v>
      </c>
      <c r="AM11" s="221">
        <f t="shared" si="12"/>
        <v>0</v>
      </c>
      <c r="AN11" s="222">
        <f t="shared" si="13"/>
        <v>0</v>
      </c>
      <c r="AO11" s="223">
        <f t="shared" si="51"/>
        <v>100</v>
      </c>
      <c r="AP11" s="224">
        <f t="shared" si="52"/>
        <v>100</v>
      </c>
      <c r="AQ11" s="225">
        <f t="shared" si="14"/>
        <v>0</v>
      </c>
      <c r="AR11" s="226">
        <f t="shared" si="14"/>
        <v>0</v>
      </c>
      <c r="AS11" s="208">
        <f t="shared" si="53"/>
        <v>0</v>
      </c>
      <c r="AT11" s="227">
        <f t="shared" si="54"/>
        <v>0</v>
      </c>
      <c r="AU11" s="228">
        <f t="shared" si="15"/>
        <v>0</v>
      </c>
      <c r="AV11" s="229">
        <f t="shared" si="55"/>
        <v>0</v>
      </c>
      <c r="AW11" s="230">
        <f t="shared" si="56"/>
        <v>0</v>
      </c>
      <c r="AX11" s="231">
        <f t="shared" si="16"/>
        <v>0</v>
      </c>
      <c r="AY11" s="221">
        <f t="shared" si="17"/>
        <v>0</v>
      </c>
      <c r="AZ11" s="222">
        <f t="shared" si="18"/>
        <v>0</v>
      </c>
      <c r="BA11" s="223">
        <f t="shared" si="57"/>
        <v>100</v>
      </c>
      <c r="BB11" s="224">
        <f t="shared" si="58"/>
        <v>100</v>
      </c>
      <c r="BC11" s="225">
        <f t="shared" si="19"/>
        <v>0</v>
      </c>
      <c r="BD11" s="226">
        <f t="shared" si="19"/>
        <v>0</v>
      </c>
      <c r="BE11" s="208">
        <f t="shared" si="59"/>
        <v>0</v>
      </c>
      <c r="BF11" s="227">
        <f t="shared" si="60"/>
        <v>0</v>
      </c>
      <c r="BG11" s="228">
        <f t="shared" si="20"/>
        <v>0</v>
      </c>
      <c r="BH11" s="229">
        <f t="shared" si="61"/>
        <v>0</v>
      </c>
      <c r="BI11" s="230">
        <f t="shared" si="62"/>
        <v>0</v>
      </c>
      <c r="BJ11" s="231">
        <f t="shared" si="21"/>
        <v>0</v>
      </c>
      <c r="BK11" s="221">
        <f t="shared" si="22"/>
        <v>0</v>
      </c>
      <c r="BL11" s="222">
        <f t="shared" si="23"/>
        <v>0</v>
      </c>
      <c r="BM11" s="223">
        <f t="shared" si="63"/>
        <v>100</v>
      </c>
      <c r="BN11" s="224">
        <f t="shared" si="64"/>
        <v>100</v>
      </c>
      <c r="BO11" s="225">
        <f t="shared" si="24"/>
        <v>0</v>
      </c>
      <c r="BP11" s="226">
        <f t="shared" si="24"/>
        <v>0</v>
      </c>
      <c r="BQ11" s="208">
        <f t="shared" si="65"/>
        <v>0</v>
      </c>
      <c r="BR11" s="227">
        <f t="shared" si="66"/>
        <v>0</v>
      </c>
      <c r="BS11" s="228">
        <f t="shared" si="25"/>
        <v>0</v>
      </c>
      <c r="BT11" s="229">
        <f t="shared" si="67"/>
        <v>0</v>
      </c>
      <c r="BU11" s="230">
        <f t="shared" si="68"/>
        <v>0</v>
      </c>
      <c r="BV11" s="231">
        <f t="shared" si="26"/>
        <v>0</v>
      </c>
      <c r="BW11" s="221">
        <f t="shared" si="27"/>
        <v>0</v>
      </c>
      <c r="BX11" s="222">
        <f t="shared" si="28"/>
        <v>0</v>
      </c>
      <c r="BY11" s="223">
        <f t="shared" si="69"/>
        <v>100</v>
      </c>
      <c r="BZ11" s="224">
        <f t="shared" si="70"/>
        <v>100</v>
      </c>
      <c r="CA11" s="225">
        <f t="shared" si="29"/>
        <v>0</v>
      </c>
      <c r="CB11" s="226">
        <f t="shared" si="29"/>
        <v>0</v>
      </c>
      <c r="CC11" s="208">
        <f t="shared" si="71"/>
        <v>0</v>
      </c>
      <c r="CD11" s="227">
        <f t="shared" si="72"/>
        <v>0</v>
      </c>
      <c r="CE11" s="228">
        <f t="shared" si="30"/>
        <v>0</v>
      </c>
      <c r="CF11" s="229">
        <f t="shared" si="73"/>
        <v>0</v>
      </c>
      <c r="CG11" s="230">
        <f t="shared" si="74"/>
        <v>0</v>
      </c>
      <c r="CH11" s="231">
        <f t="shared" si="31"/>
        <v>0</v>
      </c>
      <c r="CI11" s="221">
        <f t="shared" si="32"/>
        <v>0</v>
      </c>
      <c r="CJ11" s="222">
        <f t="shared" si="33"/>
        <v>0</v>
      </c>
      <c r="CK11" s="223">
        <f t="shared" si="75"/>
        <v>100</v>
      </c>
      <c r="CL11" s="224">
        <f t="shared" si="76"/>
        <v>100</v>
      </c>
      <c r="CM11" s="225">
        <f t="shared" si="34"/>
        <v>0</v>
      </c>
      <c r="CN11" s="226">
        <f t="shared" si="34"/>
        <v>0</v>
      </c>
      <c r="CO11" s="208">
        <f t="shared" si="77"/>
        <v>0</v>
      </c>
      <c r="CP11" s="227">
        <f t="shared" si="78"/>
        <v>0</v>
      </c>
      <c r="CQ11" s="228">
        <f t="shared" si="35"/>
        <v>0</v>
      </c>
      <c r="CR11" s="229">
        <f t="shared" si="79"/>
        <v>0</v>
      </c>
      <c r="CS11" s="230">
        <f t="shared" si="80"/>
        <v>0</v>
      </c>
      <c r="CT11" s="231">
        <f t="shared" si="36"/>
        <v>0</v>
      </c>
    </row>
    <row r="12" spans="1:98" ht="18" customHeight="1" x14ac:dyDescent="0.25">
      <c r="A12" s="200">
        <v>8</v>
      </c>
      <c r="B12" s="201" t="s">
        <v>165</v>
      </c>
      <c r="C12" s="272"/>
      <c r="D12" s="273"/>
      <c r="E12" s="268">
        <v>30</v>
      </c>
      <c r="F12" s="269">
        <v>30</v>
      </c>
      <c r="G12" s="270">
        <f t="shared" si="0"/>
        <v>0</v>
      </c>
      <c r="H12" s="271">
        <f t="shared" si="0"/>
        <v>0</v>
      </c>
      <c r="I12" s="210">
        <v>0</v>
      </c>
      <c r="J12" s="211">
        <v>0</v>
      </c>
      <c r="K12" s="210">
        <f t="shared" si="37"/>
        <v>30</v>
      </c>
      <c r="L12" s="212">
        <f t="shared" si="38"/>
        <v>30</v>
      </c>
      <c r="M12" s="213">
        <f t="shared" si="1"/>
        <v>0</v>
      </c>
      <c r="N12" s="214">
        <f t="shared" si="1"/>
        <v>0</v>
      </c>
      <c r="O12" s="221">
        <f t="shared" si="2"/>
        <v>0</v>
      </c>
      <c r="P12" s="222">
        <f t="shared" si="3"/>
        <v>0</v>
      </c>
      <c r="Q12" s="223">
        <f t="shared" si="39"/>
        <v>30</v>
      </c>
      <c r="R12" s="224">
        <f t="shared" si="40"/>
        <v>30</v>
      </c>
      <c r="S12" s="225">
        <f t="shared" si="4"/>
        <v>0</v>
      </c>
      <c r="T12" s="226">
        <f t="shared" si="4"/>
        <v>0</v>
      </c>
      <c r="U12" s="208">
        <f t="shared" si="41"/>
        <v>0</v>
      </c>
      <c r="V12" s="227">
        <f t="shared" si="42"/>
        <v>0</v>
      </c>
      <c r="W12" s="228">
        <f t="shared" si="5"/>
        <v>0</v>
      </c>
      <c r="X12" s="229">
        <f t="shared" si="43"/>
        <v>0</v>
      </c>
      <c r="Y12" s="230">
        <f t="shared" si="44"/>
        <v>0</v>
      </c>
      <c r="Z12" s="231">
        <f t="shared" si="6"/>
        <v>0</v>
      </c>
      <c r="AA12" s="221">
        <f t="shared" si="7"/>
        <v>0</v>
      </c>
      <c r="AB12" s="222">
        <f t="shared" si="8"/>
        <v>0</v>
      </c>
      <c r="AC12" s="223">
        <f t="shared" si="45"/>
        <v>30</v>
      </c>
      <c r="AD12" s="224">
        <f t="shared" si="46"/>
        <v>30</v>
      </c>
      <c r="AE12" s="225">
        <f t="shared" si="9"/>
        <v>0</v>
      </c>
      <c r="AF12" s="226">
        <f t="shared" si="9"/>
        <v>0</v>
      </c>
      <c r="AG12" s="208">
        <f t="shared" si="47"/>
        <v>0</v>
      </c>
      <c r="AH12" s="227">
        <f t="shared" si="48"/>
        <v>0</v>
      </c>
      <c r="AI12" s="228">
        <f t="shared" si="10"/>
        <v>0</v>
      </c>
      <c r="AJ12" s="229">
        <f t="shared" si="49"/>
        <v>0</v>
      </c>
      <c r="AK12" s="230">
        <f t="shared" si="50"/>
        <v>0</v>
      </c>
      <c r="AL12" s="231">
        <f t="shared" si="11"/>
        <v>0</v>
      </c>
      <c r="AM12" s="221">
        <f t="shared" si="12"/>
        <v>0</v>
      </c>
      <c r="AN12" s="222">
        <f t="shared" si="13"/>
        <v>0</v>
      </c>
      <c r="AO12" s="223">
        <f t="shared" si="51"/>
        <v>30</v>
      </c>
      <c r="AP12" s="224">
        <f t="shared" si="52"/>
        <v>30</v>
      </c>
      <c r="AQ12" s="225">
        <f t="shared" si="14"/>
        <v>0</v>
      </c>
      <c r="AR12" s="226">
        <f t="shared" si="14"/>
        <v>0</v>
      </c>
      <c r="AS12" s="208">
        <f t="shared" si="53"/>
        <v>0</v>
      </c>
      <c r="AT12" s="227">
        <f t="shared" si="54"/>
        <v>0</v>
      </c>
      <c r="AU12" s="228">
        <f t="shared" si="15"/>
        <v>0</v>
      </c>
      <c r="AV12" s="229">
        <f t="shared" si="55"/>
        <v>0</v>
      </c>
      <c r="AW12" s="230">
        <f t="shared" si="56"/>
        <v>0</v>
      </c>
      <c r="AX12" s="231">
        <f t="shared" si="16"/>
        <v>0</v>
      </c>
      <c r="AY12" s="221">
        <f t="shared" si="17"/>
        <v>0</v>
      </c>
      <c r="AZ12" s="222">
        <f t="shared" si="18"/>
        <v>0</v>
      </c>
      <c r="BA12" s="223">
        <f t="shared" si="57"/>
        <v>30</v>
      </c>
      <c r="BB12" s="224">
        <f t="shared" si="58"/>
        <v>30</v>
      </c>
      <c r="BC12" s="225">
        <f t="shared" si="19"/>
        <v>0</v>
      </c>
      <c r="BD12" s="226">
        <f t="shared" si="19"/>
        <v>0</v>
      </c>
      <c r="BE12" s="208">
        <f t="shared" si="59"/>
        <v>0</v>
      </c>
      <c r="BF12" s="227">
        <f t="shared" si="60"/>
        <v>0</v>
      </c>
      <c r="BG12" s="228">
        <f t="shared" si="20"/>
        <v>0</v>
      </c>
      <c r="BH12" s="229">
        <f t="shared" si="61"/>
        <v>0</v>
      </c>
      <c r="BI12" s="230">
        <f t="shared" si="62"/>
        <v>0</v>
      </c>
      <c r="BJ12" s="231">
        <f t="shared" si="21"/>
        <v>0</v>
      </c>
      <c r="BK12" s="221">
        <f t="shared" si="22"/>
        <v>0</v>
      </c>
      <c r="BL12" s="222">
        <f t="shared" si="23"/>
        <v>0</v>
      </c>
      <c r="BM12" s="223">
        <f t="shared" si="63"/>
        <v>30</v>
      </c>
      <c r="BN12" s="224">
        <f t="shared" si="64"/>
        <v>30</v>
      </c>
      <c r="BO12" s="225">
        <f t="shared" si="24"/>
        <v>0</v>
      </c>
      <c r="BP12" s="226">
        <f t="shared" si="24"/>
        <v>0</v>
      </c>
      <c r="BQ12" s="208">
        <f t="shared" si="65"/>
        <v>0</v>
      </c>
      <c r="BR12" s="227">
        <f t="shared" si="66"/>
        <v>0</v>
      </c>
      <c r="BS12" s="228">
        <f t="shared" si="25"/>
        <v>0</v>
      </c>
      <c r="BT12" s="229">
        <f t="shared" si="67"/>
        <v>0</v>
      </c>
      <c r="BU12" s="230">
        <f t="shared" si="68"/>
        <v>0</v>
      </c>
      <c r="BV12" s="231">
        <f t="shared" si="26"/>
        <v>0</v>
      </c>
      <c r="BW12" s="221">
        <f t="shared" si="27"/>
        <v>0</v>
      </c>
      <c r="BX12" s="222">
        <f t="shared" si="28"/>
        <v>0</v>
      </c>
      <c r="BY12" s="223">
        <f t="shared" si="69"/>
        <v>30</v>
      </c>
      <c r="BZ12" s="224">
        <f t="shared" si="70"/>
        <v>30</v>
      </c>
      <c r="CA12" s="225">
        <f t="shared" si="29"/>
        <v>0</v>
      </c>
      <c r="CB12" s="226">
        <f t="shared" si="29"/>
        <v>0</v>
      </c>
      <c r="CC12" s="208">
        <f t="shared" si="71"/>
        <v>0</v>
      </c>
      <c r="CD12" s="227">
        <f t="shared" si="72"/>
        <v>0</v>
      </c>
      <c r="CE12" s="228">
        <f t="shared" si="30"/>
        <v>0</v>
      </c>
      <c r="CF12" s="229">
        <f t="shared" si="73"/>
        <v>0</v>
      </c>
      <c r="CG12" s="230">
        <f t="shared" si="74"/>
        <v>0</v>
      </c>
      <c r="CH12" s="231">
        <f t="shared" si="31"/>
        <v>0</v>
      </c>
      <c r="CI12" s="221">
        <f t="shared" si="32"/>
        <v>0</v>
      </c>
      <c r="CJ12" s="222">
        <f t="shared" si="33"/>
        <v>0</v>
      </c>
      <c r="CK12" s="223">
        <f t="shared" si="75"/>
        <v>30</v>
      </c>
      <c r="CL12" s="224">
        <f t="shared" si="76"/>
        <v>30</v>
      </c>
      <c r="CM12" s="225">
        <f t="shared" si="34"/>
        <v>0</v>
      </c>
      <c r="CN12" s="226">
        <f t="shared" si="34"/>
        <v>0</v>
      </c>
      <c r="CO12" s="208">
        <f t="shared" si="77"/>
        <v>0</v>
      </c>
      <c r="CP12" s="227">
        <f t="shared" si="78"/>
        <v>0</v>
      </c>
      <c r="CQ12" s="228">
        <f t="shared" si="35"/>
        <v>0</v>
      </c>
      <c r="CR12" s="229">
        <f t="shared" si="79"/>
        <v>0</v>
      </c>
      <c r="CS12" s="230">
        <f t="shared" si="80"/>
        <v>0</v>
      </c>
      <c r="CT12" s="231">
        <f t="shared" si="36"/>
        <v>0</v>
      </c>
    </row>
    <row r="13" spans="1:98" ht="18" customHeight="1" x14ac:dyDescent="0.25">
      <c r="A13" s="200">
        <v>9</v>
      </c>
      <c r="B13" s="201" t="s">
        <v>135</v>
      </c>
      <c r="C13" s="272"/>
      <c r="D13" s="273"/>
      <c r="E13" s="268">
        <v>50</v>
      </c>
      <c r="F13" s="269">
        <v>50</v>
      </c>
      <c r="G13" s="270">
        <f t="shared" si="0"/>
        <v>0</v>
      </c>
      <c r="H13" s="271">
        <f t="shared" si="0"/>
        <v>0</v>
      </c>
      <c r="I13" s="210">
        <v>15</v>
      </c>
      <c r="J13" s="211">
        <v>15</v>
      </c>
      <c r="K13" s="210">
        <f t="shared" si="37"/>
        <v>50</v>
      </c>
      <c r="L13" s="212">
        <f t="shared" si="38"/>
        <v>50</v>
      </c>
      <c r="M13" s="213">
        <f t="shared" si="1"/>
        <v>7.4999999999999997E-2</v>
      </c>
      <c r="N13" s="233">
        <f t="shared" si="1"/>
        <v>7.4999999999999997E-2</v>
      </c>
      <c r="O13" s="221">
        <f t="shared" si="2"/>
        <v>14.820954676109222</v>
      </c>
      <c r="P13" s="222">
        <f t="shared" si="3"/>
        <v>14.592283777148928</v>
      </c>
      <c r="Q13" s="223">
        <f t="shared" si="39"/>
        <v>50</v>
      </c>
      <c r="R13" s="224">
        <f t="shared" si="40"/>
        <v>50</v>
      </c>
      <c r="S13" s="225">
        <f t="shared" si="4"/>
        <v>7.4104773380546107E-2</v>
      </c>
      <c r="T13" s="226">
        <f t="shared" si="4"/>
        <v>7.2961418885744644E-2</v>
      </c>
      <c r="U13" s="208">
        <f t="shared" si="41"/>
        <v>15</v>
      </c>
      <c r="V13" s="227">
        <f t="shared" si="42"/>
        <v>7.4999999999999997E-2</v>
      </c>
      <c r="W13" s="228">
        <f t="shared" si="5"/>
        <v>1.7904532389077809E-3</v>
      </c>
      <c r="X13" s="229">
        <f t="shared" si="43"/>
        <v>15</v>
      </c>
      <c r="Y13" s="230">
        <f t="shared" si="44"/>
        <v>7.4999999999999997E-2</v>
      </c>
      <c r="Z13" s="231">
        <f t="shared" si="6"/>
        <v>4.0771622285107108E-3</v>
      </c>
      <c r="AA13" s="221">
        <f t="shared" si="7"/>
        <v>14.764551980455575</v>
      </c>
      <c r="AB13" s="222">
        <f t="shared" si="8"/>
        <v>14.50197972831675</v>
      </c>
      <c r="AC13" s="223">
        <f t="shared" si="45"/>
        <v>50</v>
      </c>
      <c r="AD13" s="224">
        <f t="shared" si="46"/>
        <v>50</v>
      </c>
      <c r="AE13" s="225">
        <f t="shared" si="9"/>
        <v>7.3822759902277879E-2</v>
      </c>
      <c r="AF13" s="226">
        <f t="shared" si="9"/>
        <v>7.2509898641583748E-2</v>
      </c>
      <c r="AG13" s="208">
        <f t="shared" si="47"/>
        <v>15</v>
      </c>
      <c r="AH13" s="227">
        <f t="shared" si="48"/>
        <v>7.4999999999999997E-2</v>
      </c>
      <c r="AI13" s="228">
        <f t="shared" si="10"/>
        <v>2.354480195444254E-3</v>
      </c>
      <c r="AJ13" s="229">
        <f t="shared" si="49"/>
        <v>15</v>
      </c>
      <c r="AK13" s="230">
        <f t="shared" si="50"/>
        <v>7.4999999999999997E-2</v>
      </c>
      <c r="AL13" s="231">
        <f t="shared" si="11"/>
        <v>4.9802027168325052E-3</v>
      </c>
      <c r="AM13" s="221">
        <f t="shared" si="12"/>
        <v>14.752607686609004</v>
      </c>
      <c r="AN13" s="222">
        <f t="shared" si="13"/>
        <v>14.486115470955637</v>
      </c>
      <c r="AO13" s="223">
        <f t="shared" si="51"/>
        <v>50</v>
      </c>
      <c r="AP13" s="224">
        <f t="shared" si="52"/>
        <v>50</v>
      </c>
      <c r="AQ13" s="225">
        <f t="shared" si="14"/>
        <v>7.376303843304502E-2</v>
      </c>
      <c r="AR13" s="226">
        <f t="shared" si="14"/>
        <v>7.2430577354778189E-2</v>
      </c>
      <c r="AS13" s="208">
        <f t="shared" si="53"/>
        <v>15</v>
      </c>
      <c r="AT13" s="227">
        <f t="shared" si="54"/>
        <v>7.4999999999999997E-2</v>
      </c>
      <c r="AU13" s="228">
        <f t="shared" si="15"/>
        <v>2.4739231339099628E-3</v>
      </c>
      <c r="AV13" s="229">
        <f t="shared" si="55"/>
        <v>15</v>
      </c>
      <c r="AW13" s="230">
        <f t="shared" si="56"/>
        <v>7.4999999999999997E-2</v>
      </c>
      <c r="AX13" s="231">
        <f t="shared" si="16"/>
        <v>5.1388452904436348E-3</v>
      </c>
      <c r="AY13" s="221">
        <f t="shared" si="17"/>
        <v>14.736597250176366</v>
      </c>
      <c r="AZ13" s="222">
        <f t="shared" si="18"/>
        <v>14.464725529844269</v>
      </c>
      <c r="BA13" s="223">
        <f t="shared" si="57"/>
        <v>50</v>
      </c>
      <c r="BB13" s="224">
        <f t="shared" si="58"/>
        <v>50</v>
      </c>
      <c r="BC13" s="225">
        <f t="shared" si="19"/>
        <v>7.3682986250881835E-2</v>
      </c>
      <c r="BD13" s="226">
        <f t="shared" si="19"/>
        <v>7.2323627649221345E-2</v>
      </c>
      <c r="BE13" s="208">
        <f t="shared" si="59"/>
        <v>15</v>
      </c>
      <c r="BF13" s="227">
        <f t="shared" si="60"/>
        <v>7.4999999999999997E-2</v>
      </c>
      <c r="BG13" s="228">
        <f t="shared" si="20"/>
        <v>2.6340274982363386E-3</v>
      </c>
      <c r="BH13" s="229">
        <f t="shared" si="61"/>
        <v>15</v>
      </c>
      <c r="BI13" s="230">
        <f t="shared" si="62"/>
        <v>7.4999999999999997E-2</v>
      </c>
      <c r="BJ13" s="231">
        <f t="shared" si="21"/>
        <v>5.3527447015573057E-3</v>
      </c>
      <c r="BK13" s="221">
        <f t="shared" si="22"/>
        <v>14.720586813743729</v>
      </c>
      <c r="BL13" s="222">
        <f t="shared" si="23"/>
        <v>14.443335038213334</v>
      </c>
      <c r="BM13" s="223">
        <f t="shared" si="63"/>
        <v>50</v>
      </c>
      <c r="BN13" s="224">
        <f t="shared" si="64"/>
        <v>50</v>
      </c>
      <c r="BO13" s="225">
        <f t="shared" si="24"/>
        <v>7.3602934068718651E-2</v>
      </c>
      <c r="BP13" s="226">
        <f t="shared" si="24"/>
        <v>7.221667519106667E-2</v>
      </c>
      <c r="BQ13" s="208">
        <f t="shared" si="65"/>
        <v>15</v>
      </c>
      <c r="BR13" s="227">
        <f t="shared" si="66"/>
        <v>7.4999999999999997E-2</v>
      </c>
      <c r="BS13" s="228">
        <f t="shared" si="25"/>
        <v>2.7941318625627144E-3</v>
      </c>
      <c r="BT13" s="229">
        <f t="shared" si="67"/>
        <v>15</v>
      </c>
      <c r="BU13" s="230">
        <f t="shared" si="68"/>
        <v>7.4999999999999997E-2</v>
      </c>
      <c r="BV13" s="231">
        <f t="shared" si="26"/>
        <v>5.5666496178666527E-3</v>
      </c>
      <c r="BW13" s="221">
        <f t="shared" si="27"/>
        <v>14.70457637731109</v>
      </c>
      <c r="BX13" s="222">
        <f t="shared" si="28"/>
        <v>14.42194033673092</v>
      </c>
      <c r="BY13" s="223">
        <f t="shared" si="69"/>
        <v>50</v>
      </c>
      <c r="BZ13" s="224">
        <f t="shared" si="70"/>
        <v>50</v>
      </c>
      <c r="CA13" s="225">
        <f t="shared" si="29"/>
        <v>7.3522881886555452E-2</v>
      </c>
      <c r="CB13" s="226">
        <f t="shared" si="29"/>
        <v>7.2109701683654603E-2</v>
      </c>
      <c r="CC13" s="208">
        <f t="shared" si="71"/>
        <v>15</v>
      </c>
      <c r="CD13" s="227">
        <f t="shared" si="72"/>
        <v>7.4999999999999997E-2</v>
      </c>
      <c r="CE13" s="228">
        <f t="shared" si="30"/>
        <v>2.9542362268890903E-3</v>
      </c>
      <c r="CF13" s="229">
        <f t="shared" si="73"/>
        <v>15</v>
      </c>
      <c r="CG13" s="230">
        <f t="shared" si="74"/>
        <v>7.4999999999999997E-2</v>
      </c>
      <c r="CH13" s="231">
        <f t="shared" si="31"/>
        <v>5.7805966326908015E-3</v>
      </c>
      <c r="CI13" s="221">
        <f t="shared" si="32"/>
        <v>14.688565940878453</v>
      </c>
      <c r="CJ13" s="222">
        <f t="shared" si="33"/>
        <v>14.40054289203767</v>
      </c>
      <c r="CK13" s="223">
        <f t="shared" si="75"/>
        <v>50</v>
      </c>
      <c r="CL13" s="224">
        <f t="shared" si="76"/>
        <v>50</v>
      </c>
      <c r="CM13" s="225">
        <f t="shared" si="34"/>
        <v>7.3442829704392268E-2</v>
      </c>
      <c r="CN13" s="226">
        <f t="shared" si="34"/>
        <v>7.2002714460188355E-2</v>
      </c>
      <c r="CO13" s="208">
        <f t="shared" si="77"/>
        <v>15</v>
      </c>
      <c r="CP13" s="227">
        <f t="shared" si="78"/>
        <v>7.4999999999999997E-2</v>
      </c>
      <c r="CQ13" s="228">
        <f t="shared" si="35"/>
        <v>3.1143405912154656E-3</v>
      </c>
      <c r="CR13" s="229">
        <f t="shared" si="79"/>
        <v>15</v>
      </c>
      <c r="CS13" s="230">
        <f t="shared" si="80"/>
        <v>7.4999999999999997E-2</v>
      </c>
      <c r="CT13" s="231">
        <f t="shared" si="36"/>
        <v>5.9945710796232921E-3</v>
      </c>
    </row>
    <row r="14" spans="1:98" ht="18" customHeight="1" x14ac:dyDescent="0.25">
      <c r="A14" s="200">
        <v>10</v>
      </c>
      <c r="B14" s="201" t="s">
        <v>136</v>
      </c>
      <c r="C14" s="272"/>
      <c r="D14" s="273"/>
      <c r="E14" s="268">
        <v>50</v>
      </c>
      <c r="F14" s="269">
        <v>50</v>
      </c>
      <c r="G14" s="270">
        <f t="shared" si="0"/>
        <v>0</v>
      </c>
      <c r="H14" s="271">
        <f t="shared" si="0"/>
        <v>0</v>
      </c>
      <c r="I14" s="210">
        <v>5</v>
      </c>
      <c r="J14" s="211">
        <v>5</v>
      </c>
      <c r="K14" s="210">
        <f t="shared" si="37"/>
        <v>50</v>
      </c>
      <c r="L14" s="212">
        <f t="shared" si="38"/>
        <v>50</v>
      </c>
      <c r="M14" s="213">
        <f t="shared" si="1"/>
        <v>2.5000000000000001E-2</v>
      </c>
      <c r="N14" s="214">
        <f t="shared" si="1"/>
        <v>2.5000000000000001E-2</v>
      </c>
      <c r="O14" s="221">
        <f t="shared" si="2"/>
        <v>4.9403182253697402</v>
      </c>
      <c r="P14" s="222">
        <f t="shared" si="3"/>
        <v>4.8640945923829761</v>
      </c>
      <c r="Q14" s="223">
        <f t="shared" si="39"/>
        <v>50</v>
      </c>
      <c r="R14" s="224">
        <f t="shared" si="40"/>
        <v>50</v>
      </c>
      <c r="S14" s="225">
        <f t="shared" si="4"/>
        <v>2.47015911268487E-2</v>
      </c>
      <c r="T14" s="226">
        <f t="shared" si="4"/>
        <v>2.432047296191488E-2</v>
      </c>
      <c r="U14" s="208">
        <f t="shared" si="41"/>
        <v>5</v>
      </c>
      <c r="V14" s="227">
        <f t="shared" si="42"/>
        <v>2.5000000000000001E-2</v>
      </c>
      <c r="W14" s="228">
        <f t="shared" si="5"/>
        <v>5.9681774630259365E-4</v>
      </c>
      <c r="X14" s="229">
        <f t="shared" si="43"/>
        <v>5</v>
      </c>
      <c r="Y14" s="230">
        <f t="shared" si="44"/>
        <v>2.5000000000000001E-2</v>
      </c>
      <c r="Z14" s="231">
        <f t="shared" si="6"/>
        <v>1.3590540761702372E-3</v>
      </c>
      <c r="AA14" s="221">
        <f t="shared" si="7"/>
        <v>4.9215173268185248</v>
      </c>
      <c r="AB14" s="222">
        <f t="shared" si="8"/>
        <v>4.8339932427722498</v>
      </c>
      <c r="AC14" s="223">
        <f t="shared" si="45"/>
        <v>50</v>
      </c>
      <c r="AD14" s="224">
        <f t="shared" si="46"/>
        <v>50</v>
      </c>
      <c r="AE14" s="225">
        <f t="shared" si="9"/>
        <v>2.4607586634092623E-2</v>
      </c>
      <c r="AF14" s="226">
        <f t="shared" si="9"/>
        <v>2.4169966213861249E-2</v>
      </c>
      <c r="AG14" s="208">
        <f t="shared" si="47"/>
        <v>5</v>
      </c>
      <c r="AH14" s="227">
        <f t="shared" si="48"/>
        <v>2.5000000000000001E-2</v>
      </c>
      <c r="AI14" s="228">
        <f t="shared" si="10"/>
        <v>7.8482673181475135E-4</v>
      </c>
      <c r="AJ14" s="229">
        <f t="shared" si="49"/>
        <v>5</v>
      </c>
      <c r="AK14" s="230">
        <f t="shared" si="50"/>
        <v>2.5000000000000001E-2</v>
      </c>
      <c r="AL14" s="231">
        <f t="shared" si="11"/>
        <v>1.660067572277502E-3</v>
      </c>
      <c r="AM14" s="221">
        <f t="shared" si="12"/>
        <v>4.9175358955363349</v>
      </c>
      <c r="AN14" s="222">
        <f t="shared" si="13"/>
        <v>4.8287051569852117</v>
      </c>
      <c r="AO14" s="223">
        <f t="shared" si="51"/>
        <v>50</v>
      </c>
      <c r="AP14" s="224">
        <f t="shared" si="52"/>
        <v>50</v>
      </c>
      <c r="AQ14" s="225">
        <f t="shared" si="14"/>
        <v>2.4587679477681673E-2</v>
      </c>
      <c r="AR14" s="226">
        <f t="shared" si="14"/>
        <v>2.4143525784926057E-2</v>
      </c>
      <c r="AS14" s="208">
        <f t="shared" si="53"/>
        <v>5</v>
      </c>
      <c r="AT14" s="227">
        <f t="shared" si="54"/>
        <v>2.5000000000000001E-2</v>
      </c>
      <c r="AU14" s="228">
        <f t="shared" si="15"/>
        <v>8.2464104463665438E-4</v>
      </c>
      <c r="AV14" s="229">
        <f t="shared" si="55"/>
        <v>5</v>
      </c>
      <c r="AW14" s="230">
        <f t="shared" si="56"/>
        <v>2.5000000000000001E-2</v>
      </c>
      <c r="AX14" s="231">
        <f t="shared" si="16"/>
        <v>1.7129484301478784E-3</v>
      </c>
      <c r="AY14" s="221">
        <f t="shared" si="17"/>
        <v>4.9121990833921219</v>
      </c>
      <c r="AZ14" s="222">
        <f t="shared" si="18"/>
        <v>4.8215751766147568</v>
      </c>
      <c r="BA14" s="223">
        <f t="shared" si="57"/>
        <v>50</v>
      </c>
      <c r="BB14" s="224">
        <f t="shared" si="58"/>
        <v>50</v>
      </c>
      <c r="BC14" s="225">
        <f t="shared" si="19"/>
        <v>2.4560995416960611E-2</v>
      </c>
      <c r="BD14" s="226">
        <f t="shared" si="19"/>
        <v>2.4107875883073785E-2</v>
      </c>
      <c r="BE14" s="208">
        <f t="shared" si="59"/>
        <v>5</v>
      </c>
      <c r="BF14" s="227">
        <f t="shared" si="60"/>
        <v>2.5000000000000001E-2</v>
      </c>
      <c r="BG14" s="228">
        <f t="shared" si="20"/>
        <v>8.7800916607877954E-4</v>
      </c>
      <c r="BH14" s="229">
        <f t="shared" si="61"/>
        <v>5</v>
      </c>
      <c r="BI14" s="230">
        <f t="shared" si="62"/>
        <v>2.5000000000000001E-2</v>
      </c>
      <c r="BJ14" s="231">
        <f t="shared" si="21"/>
        <v>1.7842482338524352E-3</v>
      </c>
      <c r="BK14" s="221">
        <f t="shared" si="22"/>
        <v>4.9068622712479097</v>
      </c>
      <c r="BL14" s="222">
        <f t="shared" si="23"/>
        <v>4.814445012737778</v>
      </c>
      <c r="BM14" s="223">
        <f t="shared" si="63"/>
        <v>50</v>
      </c>
      <c r="BN14" s="224">
        <f t="shared" si="64"/>
        <v>50</v>
      </c>
      <c r="BO14" s="225">
        <f t="shared" si="24"/>
        <v>2.4534311356239548E-2</v>
      </c>
      <c r="BP14" s="226">
        <f t="shared" si="24"/>
        <v>2.407222506368889E-2</v>
      </c>
      <c r="BQ14" s="208">
        <f t="shared" si="65"/>
        <v>5</v>
      </c>
      <c r="BR14" s="227">
        <f t="shared" si="66"/>
        <v>2.5000000000000001E-2</v>
      </c>
      <c r="BS14" s="228">
        <f t="shared" si="25"/>
        <v>9.3137728752090492E-4</v>
      </c>
      <c r="BT14" s="229">
        <f t="shared" si="67"/>
        <v>5</v>
      </c>
      <c r="BU14" s="230">
        <f t="shared" si="68"/>
        <v>2.5000000000000001E-2</v>
      </c>
      <c r="BV14" s="231">
        <f t="shared" si="26"/>
        <v>1.8555498726222177E-3</v>
      </c>
      <c r="BW14" s="221">
        <f t="shared" si="27"/>
        <v>4.9015254591036967</v>
      </c>
      <c r="BX14" s="222">
        <f t="shared" si="28"/>
        <v>4.8073134455769733</v>
      </c>
      <c r="BY14" s="223">
        <f t="shared" si="69"/>
        <v>50</v>
      </c>
      <c r="BZ14" s="224">
        <f t="shared" si="70"/>
        <v>50</v>
      </c>
      <c r="CA14" s="225">
        <f t="shared" si="29"/>
        <v>2.4507627295518485E-2</v>
      </c>
      <c r="CB14" s="226">
        <f t="shared" si="29"/>
        <v>2.4036567227884865E-2</v>
      </c>
      <c r="CC14" s="208">
        <f t="shared" si="71"/>
        <v>5</v>
      </c>
      <c r="CD14" s="227">
        <f t="shared" si="72"/>
        <v>2.5000000000000001E-2</v>
      </c>
      <c r="CE14" s="228">
        <f t="shared" si="30"/>
        <v>9.8474540896303009E-4</v>
      </c>
      <c r="CF14" s="229">
        <f t="shared" si="73"/>
        <v>5</v>
      </c>
      <c r="CG14" s="230">
        <f t="shared" si="74"/>
        <v>2.5000000000000001E-2</v>
      </c>
      <c r="CH14" s="231">
        <f t="shared" si="31"/>
        <v>1.9268655442302672E-3</v>
      </c>
      <c r="CI14" s="221">
        <f t="shared" si="32"/>
        <v>4.8961886469594846</v>
      </c>
      <c r="CJ14" s="222">
        <f t="shared" si="33"/>
        <v>4.800180964012557</v>
      </c>
      <c r="CK14" s="223">
        <f t="shared" si="75"/>
        <v>50</v>
      </c>
      <c r="CL14" s="224">
        <f t="shared" si="76"/>
        <v>50</v>
      </c>
      <c r="CM14" s="225">
        <f t="shared" si="34"/>
        <v>2.4480943234797423E-2</v>
      </c>
      <c r="CN14" s="226">
        <f t="shared" si="34"/>
        <v>2.4000904820062785E-2</v>
      </c>
      <c r="CO14" s="208">
        <f t="shared" si="77"/>
        <v>5</v>
      </c>
      <c r="CP14" s="227">
        <f t="shared" si="78"/>
        <v>2.5000000000000001E-2</v>
      </c>
      <c r="CQ14" s="228">
        <f t="shared" si="35"/>
        <v>1.0381135304051554E-3</v>
      </c>
      <c r="CR14" s="229">
        <f t="shared" si="79"/>
        <v>5</v>
      </c>
      <c r="CS14" s="230">
        <f t="shared" si="80"/>
        <v>2.5000000000000001E-2</v>
      </c>
      <c r="CT14" s="231">
        <f t="shared" si="36"/>
        <v>1.998190359874431E-3</v>
      </c>
    </row>
    <row r="15" spans="1:98" ht="18" customHeight="1" x14ac:dyDescent="0.25">
      <c r="A15" s="200">
        <v>11</v>
      </c>
      <c r="B15" s="201" t="s">
        <v>137</v>
      </c>
      <c r="C15" s="272"/>
      <c r="D15" s="273"/>
      <c r="E15" s="268">
        <v>50</v>
      </c>
      <c r="F15" s="269">
        <v>50</v>
      </c>
      <c r="G15" s="270">
        <f t="shared" si="0"/>
        <v>0</v>
      </c>
      <c r="H15" s="271">
        <f t="shared" si="0"/>
        <v>0</v>
      </c>
      <c r="I15" s="210">
        <v>5</v>
      </c>
      <c r="J15" s="211">
        <v>5</v>
      </c>
      <c r="K15" s="210">
        <f t="shared" si="37"/>
        <v>50</v>
      </c>
      <c r="L15" s="212">
        <f t="shared" si="38"/>
        <v>50</v>
      </c>
      <c r="M15" s="213">
        <f t="shared" si="1"/>
        <v>2.5000000000000001E-2</v>
      </c>
      <c r="N15" s="214">
        <f t="shared" si="1"/>
        <v>2.5000000000000001E-2</v>
      </c>
      <c r="O15" s="221">
        <f t="shared" si="2"/>
        <v>4.9403182253697402</v>
      </c>
      <c r="P15" s="222">
        <f t="shared" si="3"/>
        <v>4.8640945923829761</v>
      </c>
      <c r="Q15" s="223">
        <f t="shared" si="39"/>
        <v>50</v>
      </c>
      <c r="R15" s="224">
        <f t="shared" si="40"/>
        <v>50</v>
      </c>
      <c r="S15" s="225">
        <f t="shared" si="4"/>
        <v>2.47015911268487E-2</v>
      </c>
      <c r="T15" s="226">
        <f t="shared" si="4"/>
        <v>2.432047296191488E-2</v>
      </c>
      <c r="U15" s="208">
        <f t="shared" si="41"/>
        <v>5</v>
      </c>
      <c r="V15" s="227">
        <f t="shared" si="42"/>
        <v>2.5000000000000001E-2</v>
      </c>
      <c r="W15" s="228">
        <f t="shared" si="5"/>
        <v>5.9681774630259365E-4</v>
      </c>
      <c r="X15" s="229">
        <f t="shared" si="43"/>
        <v>5</v>
      </c>
      <c r="Y15" s="230">
        <f t="shared" si="44"/>
        <v>2.5000000000000001E-2</v>
      </c>
      <c r="Z15" s="231">
        <f t="shared" si="6"/>
        <v>1.3590540761702372E-3</v>
      </c>
      <c r="AA15" s="221">
        <f t="shared" si="7"/>
        <v>4.9215173268185248</v>
      </c>
      <c r="AB15" s="222">
        <f t="shared" si="8"/>
        <v>4.8339932427722498</v>
      </c>
      <c r="AC15" s="223">
        <f t="shared" si="45"/>
        <v>50</v>
      </c>
      <c r="AD15" s="224">
        <f t="shared" si="46"/>
        <v>50</v>
      </c>
      <c r="AE15" s="225">
        <f t="shared" si="9"/>
        <v>2.4607586634092623E-2</v>
      </c>
      <c r="AF15" s="226">
        <f t="shared" si="9"/>
        <v>2.4169966213861249E-2</v>
      </c>
      <c r="AG15" s="208">
        <f t="shared" si="47"/>
        <v>5</v>
      </c>
      <c r="AH15" s="227">
        <f t="shared" si="48"/>
        <v>2.5000000000000001E-2</v>
      </c>
      <c r="AI15" s="228">
        <f t="shared" si="10"/>
        <v>7.8482673181475135E-4</v>
      </c>
      <c r="AJ15" s="229">
        <f t="shared" si="49"/>
        <v>5</v>
      </c>
      <c r="AK15" s="230">
        <f t="shared" si="50"/>
        <v>2.5000000000000001E-2</v>
      </c>
      <c r="AL15" s="231">
        <f t="shared" si="11"/>
        <v>1.660067572277502E-3</v>
      </c>
      <c r="AM15" s="221">
        <f t="shared" si="12"/>
        <v>4.9175358955363349</v>
      </c>
      <c r="AN15" s="222">
        <f t="shared" si="13"/>
        <v>4.8287051569852117</v>
      </c>
      <c r="AO15" s="223">
        <f t="shared" si="51"/>
        <v>50</v>
      </c>
      <c r="AP15" s="224">
        <f t="shared" si="52"/>
        <v>50</v>
      </c>
      <c r="AQ15" s="225">
        <f t="shared" si="14"/>
        <v>2.4587679477681673E-2</v>
      </c>
      <c r="AR15" s="226">
        <f t="shared" si="14"/>
        <v>2.4143525784926057E-2</v>
      </c>
      <c r="AS15" s="208">
        <f t="shared" si="53"/>
        <v>5</v>
      </c>
      <c r="AT15" s="227">
        <f t="shared" si="54"/>
        <v>2.5000000000000001E-2</v>
      </c>
      <c r="AU15" s="228">
        <f t="shared" si="15"/>
        <v>8.2464104463665438E-4</v>
      </c>
      <c r="AV15" s="229">
        <f t="shared" si="55"/>
        <v>5</v>
      </c>
      <c r="AW15" s="230">
        <f t="shared" si="56"/>
        <v>2.5000000000000001E-2</v>
      </c>
      <c r="AX15" s="231">
        <f t="shared" si="16"/>
        <v>1.7129484301478784E-3</v>
      </c>
      <c r="AY15" s="221">
        <f t="shared" si="17"/>
        <v>4.9121990833921219</v>
      </c>
      <c r="AZ15" s="222">
        <f t="shared" si="18"/>
        <v>4.8215751766147568</v>
      </c>
      <c r="BA15" s="223">
        <f t="shared" si="57"/>
        <v>50</v>
      </c>
      <c r="BB15" s="224">
        <f t="shared" si="58"/>
        <v>50</v>
      </c>
      <c r="BC15" s="225">
        <f t="shared" si="19"/>
        <v>2.4560995416960611E-2</v>
      </c>
      <c r="BD15" s="226">
        <f t="shared" si="19"/>
        <v>2.4107875883073785E-2</v>
      </c>
      <c r="BE15" s="208">
        <f t="shared" si="59"/>
        <v>5</v>
      </c>
      <c r="BF15" s="227">
        <f t="shared" si="60"/>
        <v>2.5000000000000001E-2</v>
      </c>
      <c r="BG15" s="228">
        <f t="shared" si="20"/>
        <v>8.7800916607877954E-4</v>
      </c>
      <c r="BH15" s="229">
        <f t="shared" si="61"/>
        <v>5</v>
      </c>
      <c r="BI15" s="230">
        <f t="shared" si="62"/>
        <v>2.5000000000000001E-2</v>
      </c>
      <c r="BJ15" s="231">
        <f t="shared" si="21"/>
        <v>1.7842482338524352E-3</v>
      </c>
      <c r="BK15" s="221">
        <f t="shared" si="22"/>
        <v>4.9068622712479097</v>
      </c>
      <c r="BL15" s="222">
        <f t="shared" si="23"/>
        <v>4.814445012737778</v>
      </c>
      <c r="BM15" s="223">
        <f t="shared" si="63"/>
        <v>50</v>
      </c>
      <c r="BN15" s="224">
        <f t="shared" si="64"/>
        <v>50</v>
      </c>
      <c r="BO15" s="225">
        <f t="shared" si="24"/>
        <v>2.4534311356239548E-2</v>
      </c>
      <c r="BP15" s="226">
        <f t="shared" si="24"/>
        <v>2.407222506368889E-2</v>
      </c>
      <c r="BQ15" s="208">
        <f t="shared" si="65"/>
        <v>5</v>
      </c>
      <c r="BR15" s="227">
        <f t="shared" si="66"/>
        <v>2.5000000000000001E-2</v>
      </c>
      <c r="BS15" s="228">
        <f t="shared" si="25"/>
        <v>9.3137728752090492E-4</v>
      </c>
      <c r="BT15" s="229">
        <f t="shared" si="67"/>
        <v>5</v>
      </c>
      <c r="BU15" s="230">
        <f t="shared" si="68"/>
        <v>2.5000000000000001E-2</v>
      </c>
      <c r="BV15" s="231">
        <f t="shared" si="26"/>
        <v>1.8555498726222177E-3</v>
      </c>
      <c r="BW15" s="221">
        <f t="shared" si="27"/>
        <v>4.9015254591036967</v>
      </c>
      <c r="BX15" s="222">
        <f t="shared" si="28"/>
        <v>4.8073134455769733</v>
      </c>
      <c r="BY15" s="223">
        <f t="shared" si="69"/>
        <v>50</v>
      </c>
      <c r="BZ15" s="224">
        <f t="shared" si="70"/>
        <v>50</v>
      </c>
      <c r="CA15" s="225">
        <f t="shared" si="29"/>
        <v>2.4507627295518485E-2</v>
      </c>
      <c r="CB15" s="226">
        <f t="shared" si="29"/>
        <v>2.4036567227884865E-2</v>
      </c>
      <c r="CC15" s="208">
        <f t="shared" si="71"/>
        <v>5</v>
      </c>
      <c r="CD15" s="227">
        <f t="shared" si="72"/>
        <v>2.5000000000000001E-2</v>
      </c>
      <c r="CE15" s="228">
        <f t="shared" si="30"/>
        <v>9.8474540896303009E-4</v>
      </c>
      <c r="CF15" s="229">
        <f t="shared" si="73"/>
        <v>5</v>
      </c>
      <c r="CG15" s="230">
        <f t="shared" si="74"/>
        <v>2.5000000000000001E-2</v>
      </c>
      <c r="CH15" s="231">
        <f t="shared" si="31"/>
        <v>1.9268655442302672E-3</v>
      </c>
      <c r="CI15" s="221">
        <f t="shared" si="32"/>
        <v>4.8961886469594846</v>
      </c>
      <c r="CJ15" s="222">
        <f t="shared" si="33"/>
        <v>4.800180964012557</v>
      </c>
      <c r="CK15" s="223">
        <f t="shared" si="75"/>
        <v>50</v>
      </c>
      <c r="CL15" s="224">
        <f t="shared" si="76"/>
        <v>50</v>
      </c>
      <c r="CM15" s="225">
        <f t="shared" si="34"/>
        <v>2.4480943234797423E-2</v>
      </c>
      <c r="CN15" s="226">
        <f t="shared" si="34"/>
        <v>2.4000904820062785E-2</v>
      </c>
      <c r="CO15" s="208">
        <f t="shared" si="77"/>
        <v>5</v>
      </c>
      <c r="CP15" s="227">
        <f t="shared" si="78"/>
        <v>2.5000000000000001E-2</v>
      </c>
      <c r="CQ15" s="228">
        <f t="shared" si="35"/>
        <v>1.0381135304051554E-3</v>
      </c>
      <c r="CR15" s="229">
        <f t="shared" si="79"/>
        <v>5</v>
      </c>
      <c r="CS15" s="230">
        <f t="shared" si="80"/>
        <v>2.5000000000000001E-2</v>
      </c>
      <c r="CT15" s="231">
        <f t="shared" si="36"/>
        <v>1.998190359874431E-3</v>
      </c>
    </row>
    <row r="16" spans="1:98" ht="18" customHeight="1" x14ac:dyDescent="0.25">
      <c r="A16" s="200">
        <v>12</v>
      </c>
      <c r="B16" s="201" t="s">
        <v>138</v>
      </c>
      <c r="C16" s="272"/>
      <c r="D16" s="273"/>
      <c r="E16" s="268">
        <v>40</v>
      </c>
      <c r="F16" s="269">
        <v>40</v>
      </c>
      <c r="G16" s="270">
        <f t="shared" si="0"/>
        <v>0</v>
      </c>
      <c r="H16" s="271">
        <f t="shared" si="0"/>
        <v>0</v>
      </c>
      <c r="I16" s="210">
        <v>8</v>
      </c>
      <c r="J16" s="211">
        <v>8</v>
      </c>
      <c r="K16" s="210">
        <f t="shared" si="37"/>
        <v>40</v>
      </c>
      <c r="L16" s="212">
        <f t="shared" si="38"/>
        <v>40</v>
      </c>
      <c r="M16" s="213">
        <f t="shared" si="1"/>
        <v>3.2000000000000001E-2</v>
      </c>
      <c r="N16" s="214">
        <f t="shared" si="1"/>
        <v>3.2000000000000001E-2</v>
      </c>
      <c r="O16" s="221">
        <f t="shared" si="2"/>
        <v>7.9236073284732678</v>
      </c>
      <c r="P16" s="222">
        <f t="shared" si="3"/>
        <v>7.8260410782502099</v>
      </c>
      <c r="Q16" s="223">
        <f t="shared" si="39"/>
        <v>40</v>
      </c>
      <c r="R16" s="224">
        <f t="shared" si="40"/>
        <v>40</v>
      </c>
      <c r="S16" s="225">
        <f t="shared" si="4"/>
        <v>3.1694429313893074E-2</v>
      </c>
      <c r="T16" s="226">
        <f t="shared" si="4"/>
        <v>3.1304164313000843E-2</v>
      </c>
      <c r="U16" s="208">
        <f t="shared" si="41"/>
        <v>8</v>
      </c>
      <c r="V16" s="227">
        <f t="shared" si="42"/>
        <v>3.2000000000000001E-2</v>
      </c>
      <c r="W16" s="228">
        <f t="shared" si="5"/>
        <v>7.6392671526731982E-4</v>
      </c>
      <c r="X16" s="229">
        <f t="shared" si="43"/>
        <v>8</v>
      </c>
      <c r="Y16" s="230">
        <f t="shared" si="44"/>
        <v>3.2000000000000001E-2</v>
      </c>
      <c r="Z16" s="231">
        <f t="shared" si="6"/>
        <v>1.7395892174979035E-3</v>
      </c>
      <c r="AA16" s="221">
        <f t="shared" si="7"/>
        <v>7.899542178327712</v>
      </c>
      <c r="AB16" s="222">
        <f t="shared" si="8"/>
        <v>7.7875113507484794</v>
      </c>
      <c r="AC16" s="223">
        <f t="shared" si="45"/>
        <v>40</v>
      </c>
      <c r="AD16" s="224">
        <f t="shared" si="46"/>
        <v>40</v>
      </c>
      <c r="AE16" s="225">
        <f t="shared" si="9"/>
        <v>3.1598168713310851E-2</v>
      </c>
      <c r="AF16" s="226">
        <f t="shared" si="9"/>
        <v>3.1150045402993917E-2</v>
      </c>
      <c r="AG16" s="208">
        <f t="shared" si="47"/>
        <v>8</v>
      </c>
      <c r="AH16" s="227">
        <f t="shared" si="48"/>
        <v>3.2000000000000001E-2</v>
      </c>
      <c r="AI16" s="228">
        <f t="shared" si="10"/>
        <v>1.0045782167228817E-3</v>
      </c>
      <c r="AJ16" s="229">
        <f t="shared" si="49"/>
        <v>8</v>
      </c>
      <c r="AK16" s="230">
        <f t="shared" si="50"/>
        <v>3.2000000000000001E-2</v>
      </c>
      <c r="AL16" s="231">
        <f t="shared" si="11"/>
        <v>2.1248864925152025E-3</v>
      </c>
      <c r="AM16" s="221">
        <f t="shared" si="12"/>
        <v>7.894445946286508</v>
      </c>
      <c r="AN16" s="222">
        <f t="shared" si="13"/>
        <v>7.7807426009410712</v>
      </c>
      <c r="AO16" s="223">
        <f t="shared" si="51"/>
        <v>40</v>
      </c>
      <c r="AP16" s="224">
        <f t="shared" si="52"/>
        <v>40</v>
      </c>
      <c r="AQ16" s="225">
        <f t="shared" si="14"/>
        <v>3.157778378514603E-2</v>
      </c>
      <c r="AR16" s="226">
        <f t="shared" si="14"/>
        <v>3.1122970403764282E-2</v>
      </c>
      <c r="AS16" s="208">
        <f t="shared" si="53"/>
        <v>8</v>
      </c>
      <c r="AT16" s="227">
        <f t="shared" si="54"/>
        <v>3.2000000000000001E-2</v>
      </c>
      <c r="AU16" s="228">
        <f t="shared" si="15"/>
        <v>1.0555405371349175E-3</v>
      </c>
      <c r="AV16" s="229">
        <f t="shared" si="55"/>
        <v>8</v>
      </c>
      <c r="AW16" s="230">
        <f t="shared" si="56"/>
        <v>3.2000000000000001E-2</v>
      </c>
      <c r="AX16" s="231">
        <f t="shared" si="16"/>
        <v>2.1925739905892844E-3</v>
      </c>
      <c r="AY16" s="221">
        <f t="shared" si="17"/>
        <v>7.8876148267419159</v>
      </c>
      <c r="AZ16" s="222">
        <f t="shared" si="18"/>
        <v>7.7716162260668886</v>
      </c>
      <c r="BA16" s="223">
        <f t="shared" si="57"/>
        <v>40</v>
      </c>
      <c r="BB16" s="224">
        <f t="shared" si="58"/>
        <v>40</v>
      </c>
      <c r="BC16" s="225">
        <f t="shared" si="19"/>
        <v>3.1550459306967669E-2</v>
      </c>
      <c r="BD16" s="226">
        <f t="shared" si="19"/>
        <v>3.1086464904267554E-2</v>
      </c>
      <c r="BE16" s="208">
        <f t="shared" si="59"/>
        <v>8</v>
      </c>
      <c r="BF16" s="227">
        <f t="shared" si="60"/>
        <v>3.2000000000000001E-2</v>
      </c>
      <c r="BG16" s="228">
        <f t="shared" si="20"/>
        <v>1.1238517325808377E-3</v>
      </c>
      <c r="BH16" s="229">
        <f t="shared" si="61"/>
        <v>8</v>
      </c>
      <c r="BI16" s="230">
        <f t="shared" si="62"/>
        <v>3.2000000000000001E-2</v>
      </c>
      <c r="BJ16" s="231">
        <f t="shared" si="21"/>
        <v>2.2838377393311171E-3</v>
      </c>
      <c r="BK16" s="221">
        <f t="shared" si="22"/>
        <v>7.8807837071973239</v>
      </c>
      <c r="BL16" s="222">
        <f t="shared" si="23"/>
        <v>7.7624896163043564</v>
      </c>
      <c r="BM16" s="223">
        <f t="shared" si="63"/>
        <v>40</v>
      </c>
      <c r="BN16" s="224">
        <f t="shared" si="64"/>
        <v>40</v>
      </c>
      <c r="BO16" s="225">
        <f t="shared" si="24"/>
        <v>3.1523134828789295E-2</v>
      </c>
      <c r="BP16" s="226">
        <f t="shared" si="24"/>
        <v>3.1049958465217426E-2</v>
      </c>
      <c r="BQ16" s="208">
        <f t="shared" si="65"/>
        <v>8</v>
      </c>
      <c r="BR16" s="227">
        <f t="shared" si="66"/>
        <v>3.2000000000000001E-2</v>
      </c>
      <c r="BS16" s="228">
        <f t="shared" si="25"/>
        <v>1.1921629280267582E-3</v>
      </c>
      <c r="BT16" s="229">
        <f t="shared" si="67"/>
        <v>8</v>
      </c>
      <c r="BU16" s="230">
        <f t="shared" si="68"/>
        <v>3.2000000000000001E-2</v>
      </c>
      <c r="BV16" s="231">
        <f t="shared" si="26"/>
        <v>2.3751038369564386E-3</v>
      </c>
      <c r="BW16" s="221">
        <f t="shared" si="27"/>
        <v>7.8739525876527319</v>
      </c>
      <c r="BX16" s="222">
        <f t="shared" si="28"/>
        <v>7.7533612103385261</v>
      </c>
      <c r="BY16" s="223">
        <f t="shared" si="69"/>
        <v>40</v>
      </c>
      <c r="BZ16" s="224">
        <f t="shared" si="70"/>
        <v>40</v>
      </c>
      <c r="CA16" s="225">
        <f t="shared" si="29"/>
        <v>3.1495810350610928E-2</v>
      </c>
      <c r="CB16" s="226">
        <f t="shared" si="29"/>
        <v>3.1013444841354106E-2</v>
      </c>
      <c r="CC16" s="208">
        <f t="shared" si="71"/>
        <v>8</v>
      </c>
      <c r="CD16" s="227">
        <f t="shared" si="72"/>
        <v>3.2000000000000001E-2</v>
      </c>
      <c r="CE16" s="228">
        <f t="shared" si="30"/>
        <v>1.2604741234726784E-3</v>
      </c>
      <c r="CF16" s="229">
        <f t="shared" si="73"/>
        <v>8</v>
      </c>
      <c r="CG16" s="230">
        <f t="shared" si="74"/>
        <v>3.2000000000000001E-2</v>
      </c>
      <c r="CH16" s="231">
        <f t="shared" si="31"/>
        <v>2.4663878966147421E-3</v>
      </c>
      <c r="CI16" s="221">
        <f t="shared" si="32"/>
        <v>7.8671214681081398</v>
      </c>
      <c r="CJ16" s="222">
        <f t="shared" si="33"/>
        <v>7.7442316339360726</v>
      </c>
      <c r="CK16" s="223">
        <f t="shared" si="75"/>
        <v>40</v>
      </c>
      <c r="CL16" s="224">
        <f t="shared" si="76"/>
        <v>40</v>
      </c>
      <c r="CM16" s="225">
        <f t="shared" si="34"/>
        <v>3.1468485872432561E-2</v>
      </c>
      <c r="CN16" s="226">
        <f t="shared" si="34"/>
        <v>3.0976926535744291E-2</v>
      </c>
      <c r="CO16" s="208">
        <f t="shared" si="77"/>
        <v>8</v>
      </c>
      <c r="CP16" s="227">
        <f t="shared" si="78"/>
        <v>3.2000000000000001E-2</v>
      </c>
      <c r="CQ16" s="228">
        <f t="shared" si="35"/>
        <v>1.3287853189185989E-3</v>
      </c>
      <c r="CR16" s="229">
        <f t="shared" si="79"/>
        <v>8</v>
      </c>
      <c r="CS16" s="230">
        <f t="shared" si="80"/>
        <v>3.2000000000000001E-2</v>
      </c>
      <c r="CT16" s="231">
        <f t="shared" si="36"/>
        <v>2.5576836606392714E-3</v>
      </c>
    </row>
    <row r="17" spans="1:98" ht="18" customHeight="1" x14ac:dyDescent="0.25">
      <c r="A17" s="200">
        <v>13</v>
      </c>
      <c r="B17" s="201" t="s">
        <v>139</v>
      </c>
      <c r="C17" s="272"/>
      <c r="D17" s="273"/>
      <c r="E17" s="268">
        <v>500</v>
      </c>
      <c r="F17" s="269">
        <v>500</v>
      </c>
      <c r="G17" s="270">
        <f t="shared" si="0"/>
        <v>0</v>
      </c>
      <c r="H17" s="271">
        <f t="shared" si="0"/>
        <v>0</v>
      </c>
      <c r="I17" s="210">
        <v>2</v>
      </c>
      <c r="J17" s="211">
        <v>2</v>
      </c>
      <c r="K17" s="210">
        <f t="shared" si="37"/>
        <v>500</v>
      </c>
      <c r="L17" s="212">
        <f t="shared" si="38"/>
        <v>500</v>
      </c>
      <c r="M17" s="232">
        <f t="shared" si="1"/>
        <v>0.1</v>
      </c>
      <c r="N17" s="233">
        <f t="shared" si="1"/>
        <v>0.1</v>
      </c>
      <c r="O17" s="221">
        <f t="shared" si="2"/>
        <v>1.7612729014789625</v>
      </c>
      <c r="P17" s="222">
        <f t="shared" si="3"/>
        <v>1.456378369531905</v>
      </c>
      <c r="Q17" s="223">
        <f t="shared" si="39"/>
        <v>500</v>
      </c>
      <c r="R17" s="224">
        <f t="shared" si="40"/>
        <v>500</v>
      </c>
      <c r="S17" s="225">
        <f t="shared" si="4"/>
        <v>8.8063645073948121E-2</v>
      </c>
      <c r="T17" s="226">
        <f t="shared" si="4"/>
        <v>7.281891847659526E-2</v>
      </c>
      <c r="U17" s="208">
        <f t="shared" si="41"/>
        <v>2</v>
      </c>
      <c r="V17" s="227">
        <f t="shared" si="42"/>
        <v>0.1</v>
      </c>
      <c r="W17" s="228">
        <f t="shared" si="5"/>
        <v>2.3872709852103746E-3</v>
      </c>
      <c r="X17" s="229">
        <f t="shared" si="43"/>
        <v>2</v>
      </c>
      <c r="Y17" s="230">
        <f t="shared" si="44"/>
        <v>0.1</v>
      </c>
      <c r="Z17" s="231">
        <f t="shared" si="6"/>
        <v>5.4362163046809487E-3</v>
      </c>
      <c r="AA17" s="221">
        <f t="shared" si="7"/>
        <v>1.6860693072740995</v>
      </c>
      <c r="AB17" s="222">
        <f t="shared" si="8"/>
        <v>1.3359729710889994</v>
      </c>
      <c r="AC17" s="223">
        <f t="shared" si="45"/>
        <v>500</v>
      </c>
      <c r="AD17" s="224">
        <f t="shared" si="46"/>
        <v>500</v>
      </c>
      <c r="AE17" s="225">
        <f t="shared" si="9"/>
        <v>8.4303465363704977E-2</v>
      </c>
      <c r="AF17" s="226">
        <f t="shared" si="9"/>
        <v>6.6798648554449974E-2</v>
      </c>
      <c r="AG17" s="208">
        <f t="shared" si="47"/>
        <v>2</v>
      </c>
      <c r="AH17" s="227">
        <f t="shared" si="48"/>
        <v>0.1</v>
      </c>
      <c r="AI17" s="228">
        <f t="shared" si="10"/>
        <v>3.1393069272590054E-3</v>
      </c>
      <c r="AJ17" s="229">
        <f t="shared" si="49"/>
        <v>2</v>
      </c>
      <c r="AK17" s="230">
        <f t="shared" si="50"/>
        <v>0.1</v>
      </c>
      <c r="AL17" s="231">
        <f t="shared" si="11"/>
        <v>6.6402702891100078E-3</v>
      </c>
      <c r="AM17" s="221">
        <f t="shared" si="12"/>
        <v>1.6701435821453383</v>
      </c>
      <c r="AN17" s="222">
        <f t="shared" si="13"/>
        <v>1.3148206279408488</v>
      </c>
      <c r="AO17" s="223">
        <f t="shared" si="51"/>
        <v>500</v>
      </c>
      <c r="AP17" s="224">
        <f t="shared" si="52"/>
        <v>500</v>
      </c>
      <c r="AQ17" s="225">
        <f t="shared" si="14"/>
        <v>8.3507179107266905E-2</v>
      </c>
      <c r="AR17" s="226">
        <f t="shared" si="14"/>
        <v>6.5741031397042432E-2</v>
      </c>
      <c r="AS17" s="208">
        <f t="shared" si="53"/>
        <v>2</v>
      </c>
      <c r="AT17" s="227">
        <f t="shared" si="54"/>
        <v>0.1</v>
      </c>
      <c r="AU17" s="228">
        <f t="shared" si="15"/>
        <v>3.2985641785466175E-3</v>
      </c>
      <c r="AV17" s="229">
        <f t="shared" si="55"/>
        <v>2</v>
      </c>
      <c r="AW17" s="230">
        <f t="shared" si="56"/>
        <v>0.1</v>
      </c>
      <c r="AX17" s="231">
        <f t="shared" si="16"/>
        <v>6.8517937205915137E-3</v>
      </c>
      <c r="AY17" s="221">
        <f t="shared" si="17"/>
        <v>1.6487963335684883</v>
      </c>
      <c r="AZ17" s="222">
        <f t="shared" si="18"/>
        <v>1.2863007064590259</v>
      </c>
      <c r="BA17" s="223">
        <f t="shared" si="57"/>
        <v>500</v>
      </c>
      <c r="BB17" s="224">
        <f t="shared" si="58"/>
        <v>500</v>
      </c>
      <c r="BC17" s="225">
        <f t="shared" si="19"/>
        <v>8.2439816678424427E-2</v>
      </c>
      <c r="BD17" s="226">
        <f t="shared" si="19"/>
        <v>6.4315035322951297E-2</v>
      </c>
      <c r="BE17" s="208">
        <f t="shared" si="59"/>
        <v>2</v>
      </c>
      <c r="BF17" s="227">
        <f t="shared" si="60"/>
        <v>0.1</v>
      </c>
      <c r="BG17" s="228">
        <f t="shared" si="20"/>
        <v>3.5120366643151182E-3</v>
      </c>
      <c r="BH17" s="229">
        <f t="shared" si="61"/>
        <v>2</v>
      </c>
      <c r="BI17" s="230">
        <f t="shared" si="62"/>
        <v>0.1</v>
      </c>
      <c r="BJ17" s="231">
        <f t="shared" si="21"/>
        <v>7.136992935409741E-3</v>
      </c>
      <c r="BK17" s="221">
        <f t="shared" si="22"/>
        <v>1.6274490849916381</v>
      </c>
      <c r="BL17" s="222">
        <f t="shared" si="23"/>
        <v>1.257780050951113</v>
      </c>
      <c r="BM17" s="223">
        <f t="shared" si="63"/>
        <v>500</v>
      </c>
      <c r="BN17" s="224">
        <f t="shared" si="64"/>
        <v>500</v>
      </c>
      <c r="BO17" s="225">
        <f t="shared" si="24"/>
        <v>8.1372454249581894E-2</v>
      </c>
      <c r="BP17" s="226">
        <f t="shared" si="24"/>
        <v>6.2889002547555653E-2</v>
      </c>
      <c r="BQ17" s="208">
        <f t="shared" si="65"/>
        <v>2</v>
      </c>
      <c r="BR17" s="227">
        <f t="shared" si="66"/>
        <v>0.1</v>
      </c>
      <c r="BS17" s="228">
        <f t="shared" si="25"/>
        <v>3.7255091500836197E-3</v>
      </c>
      <c r="BT17" s="229">
        <f t="shared" si="67"/>
        <v>2</v>
      </c>
      <c r="BU17" s="230">
        <f t="shared" si="68"/>
        <v>0.1</v>
      </c>
      <c r="BV17" s="231">
        <f t="shared" si="26"/>
        <v>7.4221994904888709E-3</v>
      </c>
      <c r="BW17" s="221">
        <f t="shared" si="27"/>
        <v>1.6061018364147879</v>
      </c>
      <c r="BX17" s="222">
        <f t="shared" si="28"/>
        <v>1.2292537823078931</v>
      </c>
      <c r="BY17" s="223">
        <f t="shared" si="69"/>
        <v>500</v>
      </c>
      <c r="BZ17" s="224">
        <f t="shared" si="70"/>
        <v>500</v>
      </c>
      <c r="CA17" s="225">
        <f t="shared" si="29"/>
        <v>8.0305091820739388E-2</v>
      </c>
      <c r="CB17" s="226">
        <f t="shared" si="29"/>
        <v>6.1462689115394653E-2</v>
      </c>
      <c r="CC17" s="208">
        <f t="shared" si="71"/>
        <v>2</v>
      </c>
      <c r="CD17" s="227">
        <f t="shared" si="72"/>
        <v>0.1</v>
      </c>
      <c r="CE17" s="228">
        <f t="shared" si="30"/>
        <v>3.9389816358521203E-3</v>
      </c>
      <c r="CF17" s="229">
        <f t="shared" si="73"/>
        <v>2</v>
      </c>
      <c r="CG17" s="230">
        <f t="shared" si="74"/>
        <v>0.1</v>
      </c>
      <c r="CH17" s="231">
        <f t="shared" si="31"/>
        <v>7.7074621769210689E-3</v>
      </c>
      <c r="CI17" s="221">
        <f t="shared" si="32"/>
        <v>1.5847545878379379</v>
      </c>
      <c r="CJ17" s="222">
        <f t="shared" si="33"/>
        <v>1.2007238560502276</v>
      </c>
      <c r="CK17" s="223">
        <f t="shared" si="75"/>
        <v>500</v>
      </c>
      <c r="CL17" s="224">
        <f t="shared" si="76"/>
        <v>500</v>
      </c>
      <c r="CM17" s="225">
        <f t="shared" si="34"/>
        <v>7.9237729391896883E-2</v>
      </c>
      <c r="CN17" s="226">
        <f t="shared" si="34"/>
        <v>6.0036192802511386E-2</v>
      </c>
      <c r="CO17" s="208">
        <f t="shared" si="77"/>
        <v>2</v>
      </c>
      <c r="CP17" s="227">
        <f t="shared" si="78"/>
        <v>0.1</v>
      </c>
      <c r="CQ17" s="228">
        <f t="shared" si="35"/>
        <v>4.1524541216206214E-3</v>
      </c>
      <c r="CR17" s="229">
        <f t="shared" si="79"/>
        <v>2</v>
      </c>
      <c r="CS17" s="230">
        <f t="shared" si="80"/>
        <v>0.1</v>
      </c>
      <c r="CT17" s="231">
        <f t="shared" si="36"/>
        <v>7.9927614394977239E-3</v>
      </c>
    </row>
    <row r="18" spans="1:98" ht="18" customHeight="1" x14ac:dyDescent="0.25">
      <c r="A18" s="200">
        <v>14</v>
      </c>
      <c r="B18" s="201" t="s">
        <v>140</v>
      </c>
      <c r="C18" s="272"/>
      <c r="D18" s="273"/>
      <c r="E18" s="268">
        <v>600</v>
      </c>
      <c r="F18" s="269">
        <v>600</v>
      </c>
      <c r="G18" s="270">
        <f t="shared" si="0"/>
        <v>0</v>
      </c>
      <c r="H18" s="271">
        <f t="shared" si="0"/>
        <v>0</v>
      </c>
      <c r="I18" s="210">
        <v>3</v>
      </c>
      <c r="J18" s="211">
        <v>3</v>
      </c>
      <c r="K18" s="210">
        <f t="shared" si="37"/>
        <v>600</v>
      </c>
      <c r="L18" s="212">
        <f t="shared" si="38"/>
        <v>600</v>
      </c>
      <c r="M18" s="232">
        <f t="shared" si="1"/>
        <v>0.18</v>
      </c>
      <c r="N18" s="233">
        <f t="shared" si="1"/>
        <v>0.18</v>
      </c>
      <c r="O18" s="221">
        <f t="shared" si="2"/>
        <v>2.5702912226621324</v>
      </c>
      <c r="P18" s="222">
        <f t="shared" si="3"/>
        <v>2.0214810651574293</v>
      </c>
      <c r="Q18" s="223">
        <f t="shared" si="39"/>
        <v>600</v>
      </c>
      <c r="R18" s="224">
        <f t="shared" si="40"/>
        <v>600</v>
      </c>
      <c r="S18" s="225">
        <f t="shared" si="4"/>
        <v>0.15421747335972794</v>
      </c>
      <c r="T18" s="226">
        <f t="shared" si="4"/>
        <v>0.12128886390944577</v>
      </c>
      <c r="U18" s="208">
        <f t="shared" si="41"/>
        <v>3</v>
      </c>
      <c r="V18" s="227">
        <f t="shared" si="42"/>
        <v>0.18</v>
      </c>
      <c r="W18" s="228">
        <f t="shared" si="5"/>
        <v>4.2970877733786743E-3</v>
      </c>
      <c r="X18" s="229">
        <f t="shared" si="43"/>
        <v>3</v>
      </c>
      <c r="Y18" s="230">
        <f t="shared" si="44"/>
        <v>0.18</v>
      </c>
      <c r="Z18" s="231">
        <f t="shared" si="6"/>
        <v>9.7851893484257064E-3</v>
      </c>
      <c r="AA18" s="221">
        <f t="shared" si="7"/>
        <v>2.4349247530933793</v>
      </c>
      <c r="AB18" s="222">
        <f t="shared" si="8"/>
        <v>1.8047513479601986</v>
      </c>
      <c r="AC18" s="223">
        <f t="shared" si="45"/>
        <v>600</v>
      </c>
      <c r="AD18" s="224">
        <f t="shared" si="46"/>
        <v>600</v>
      </c>
      <c r="AE18" s="225">
        <f t="shared" si="9"/>
        <v>0.14609548518560275</v>
      </c>
      <c r="AF18" s="226">
        <f t="shared" si="9"/>
        <v>0.10828508087761193</v>
      </c>
      <c r="AG18" s="208">
        <f t="shared" si="47"/>
        <v>3</v>
      </c>
      <c r="AH18" s="227">
        <f t="shared" si="48"/>
        <v>0.18</v>
      </c>
      <c r="AI18" s="228">
        <f t="shared" si="10"/>
        <v>5.6507524690662097E-3</v>
      </c>
      <c r="AJ18" s="229">
        <f t="shared" si="49"/>
        <v>3</v>
      </c>
      <c r="AK18" s="230">
        <f t="shared" si="50"/>
        <v>0.18</v>
      </c>
      <c r="AL18" s="231">
        <f t="shared" si="11"/>
        <v>1.1952486520398013E-2</v>
      </c>
      <c r="AM18" s="221">
        <f t="shared" si="12"/>
        <v>2.4062584478616089</v>
      </c>
      <c r="AN18" s="222">
        <f t="shared" si="13"/>
        <v>1.7666771302935276</v>
      </c>
      <c r="AO18" s="223">
        <f t="shared" si="51"/>
        <v>600</v>
      </c>
      <c r="AP18" s="224">
        <f t="shared" si="52"/>
        <v>600</v>
      </c>
      <c r="AQ18" s="225">
        <f t="shared" si="14"/>
        <v>0.14437550687169654</v>
      </c>
      <c r="AR18" s="226">
        <f t="shared" si="14"/>
        <v>0.10600062781761166</v>
      </c>
      <c r="AS18" s="208">
        <f t="shared" si="53"/>
        <v>3</v>
      </c>
      <c r="AT18" s="227">
        <f t="shared" si="54"/>
        <v>0.18</v>
      </c>
      <c r="AU18" s="228">
        <f t="shared" si="15"/>
        <v>5.9374155213839106E-3</v>
      </c>
      <c r="AV18" s="229">
        <f t="shared" si="55"/>
        <v>3</v>
      </c>
      <c r="AW18" s="230">
        <f t="shared" si="56"/>
        <v>0.18</v>
      </c>
      <c r="AX18" s="231">
        <f t="shared" si="16"/>
        <v>1.2333228697064724E-2</v>
      </c>
      <c r="AY18" s="221">
        <f t="shared" si="17"/>
        <v>2.3678334004232786</v>
      </c>
      <c r="AZ18" s="222">
        <f t="shared" si="18"/>
        <v>1.7153412716262466</v>
      </c>
      <c r="BA18" s="223">
        <f t="shared" si="57"/>
        <v>600</v>
      </c>
      <c r="BB18" s="224">
        <f t="shared" si="58"/>
        <v>600</v>
      </c>
      <c r="BC18" s="225">
        <f t="shared" si="19"/>
        <v>0.14207000402539671</v>
      </c>
      <c r="BD18" s="226">
        <f t="shared" si="19"/>
        <v>0.10292047629757479</v>
      </c>
      <c r="BE18" s="208">
        <f t="shared" si="59"/>
        <v>3</v>
      </c>
      <c r="BF18" s="227">
        <f t="shared" si="60"/>
        <v>0.18</v>
      </c>
      <c r="BG18" s="228">
        <f t="shared" si="20"/>
        <v>6.3216659957672124E-3</v>
      </c>
      <c r="BH18" s="229">
        <f t="shared" si="61"/>
        <v>3</v>
      </c>
      <c r="BI18" s="230">
        <f t="shared" si="62"/>
        <v>0.18</v>
      </c>
      <c r="BJ18" s="231">
        <f t="shared" si="21"/>
        <v>1.2846587283737533E-2</v>
      </c>
      <c r="BK18" s="221">
        <f t="shared" si="22"/>
        <v>2.3294083529849487</v>
      </c>
      <c r="BL18" s="222">
        <f t="shared" si="23"/>
        <v>1.6640040917120034</v>
      </c>
      <c r="BM18" s="223">
        <f t="shared" si="63"/>
        <v>600</v>
      </c>
      <c r="BN18" s="224">
        <f t="shared" si="64"/>
        <v>600</v>
      </c>
      <c r="BO18" s="225">
        <f t="shared" si="24"/>
        <v>0.13976450117909692</v>
      </c>
      <c r="BP18" s="226">
        <f t="shared" si="24"/>
        <v>9.9840245502720221E-2</v>
      </c>
      <c r="BQ18" s="208">
        <f t="shared" si="65"/>
        <v>3</v>
      </c>
      <c r="BR18" s="227">
        <f t="shared" si="66"/>
        <v>0.18</v>
      </c>
      <c r="BS18" s="228">
        <f t="shared" si="25"/>
        <v>6.7059164701505141E-3</v>
      </c>
      <c r="BT18" s="229">
        <f t="shared" si="67"/>
        <v>3</v>
      </c>
      <c r="BU18" s="230">
        <f t="shared" si="68"/>
        <v>0.18</v>
      </c>
      <c r="BV18" s="231">
        <f t="shared" si="26"/>
        <v>1.3359959082879966E-2</v>
      </c>
      <c r="BW18" s="221">
        <f t="shared" si="27"/>
        <v>2.2909833055466184</v>
      </c>
      <c r="BX18" s="222">
        <f t="shared" si="28"/>
        <v>1.6126568081542076</v>
      </c>
      <c r="BY18" s="223">
        <f t="shared" si="69"/>
        <v>600</v>
      </c>
      <c r="BZ18" s="224">
        <f t="shared" si="70"/>
        <v>600</v>
      </c>
      <c r="CA18" s="225">
        <f t="shared" si="29"/>
        <v>0.13745899833279712</v>
      </c>
      <c r="CB18" s="226">
        <f t="shared" si="29"/>
        <v>9.6759408489252449E-2</v>
      </c>
      <c r="CC18" s="208">
        <f t="shared" si="71"/>
        <v>3</v>
      </c>
      <c r="CD18" s="227">
        <f t="shared" si="72"/>
        <v>0.18</v>
      </c>
      <c r="CE18" s="228">
        <f t="shared" si="30"/>
        <v>7.0901669445338159E-3</v>
      </c>
      <c r="CF18" s="229">
        <f t="shared" si="73"/>
        <v>3</v>
      </c>
      <c r="CG18" s="230">
        <f t="shared" si="74"/>
        <v>0.18</v>
      </c>
      <c r="CH18" s="231">
        <f t="shared" si="31"/>
        <v>1.3873431918457923E-2</v>
      </c>
      <c r="CI18" s="221">
        <f t="shared" si="32"/>
        <v>2.2525582581082881</v>
      </c>
      <c r="CJ18" s="222">
        <f t="shared" si="33"/>
        <v>1.5613029408904098</v>
      </c>
      <c r="CK18" s="223">
        <f t="shared" si="75"/>
        <v>600</v>
      </c>
      <c r="CL18" s="224">
        <f t="shared" si="76"/>
        <v>600</v>
      </c>
      <c r="CM18" s="225">
        <f t="shared" si="34"/>
        <v>0.1351534954864973</v>
      </c>
      <c r="CN18" s="226">
        <f t="shared" si="34"/>
        <v>9.3678176453424591E-2</v>
      </c>
      <c r="CO18" s="208">
        <f t="shared" si="77"/>
        <v>3</v>
      </c>
      <c r="CP18" s="227">
        <f t="shared" si="78"/>
        <v>0.18</v>
      </c>
      <c r="CQ18" s="228">
        <f t="shared" si="35"/>
        <v>7.4744174189171177E-3</v>
      </c>
      <c r="CR18" s="229">
        <f t="shared" si="79"/>
        <v>3</v>
      </c>
      <c r="CS18" s="230">
        <f t="shared" si="80"/>
        <v>0.18</v>
      </c>
      <c r="CT18" s="231">
        <f t="shared" si="36"/>
        <v>1.4386970591095902E-2</v>
      </c>
    </row>
    <row r="19" spans="1:98" ht="18" customHeight="1" x14ac:dyDescent="0.25">
      <c r="A19" s="200">
        <v>15</v>
      </c>
      <c r="B19" s="201" t="s">
        <v>141</v>
      </c>
      <c r="C19" s="272"/>
      <c r="D19" s="273"/>
      <c r="E19" s="268">
        <v>60</v>
      </c>
      <c r="F19" s="269">
        <v>60</v>
      </c>
      <c r="G19" s="270">
        <f t="shared" si="0"/>
        <v>0</v>
      </c>
      <c r="H19" s="271">
        <f t="shared" si="0"/>
        <v>0</v>
      </c>
      <c r="I19" s="210">
        <v>3</v>
      </c>
      <c r="J19" s="211">
        <v>3</v>
      </c>
      <c r="K19" s="210">
        <f t="shared" si="37"/>
        <v>60</v>
      </c>
      <c r="L19" s="212">
        <f t="shared" si="38"/>
        <v>60</v>
      </c>
      <c r="M19" s="213">
        <f t="shared" si="1"/>
        <v>1.7999999999999999E-2</v>
      </c>
      <c r="N19" s="214">
        <f t="shared" si="1"/>
        <v>1.7999999999999999E-2</v>
      </c>
      <c r="O19" s="221">
        <f t="shared" si="2"/>
        <v>2.9570291222662131</v>
      </c>
      <c r="P19" s="222">
        <f t="shared" si="3"/>
        <v>2.9021481065157428</v>
      </c>
      <c r="Q19" s="223">
        <f t="shared" si="39"/>
        <v>60</v>
      </c>
      <c r="R19" s="224">
        <f t="shared" si="40"/>
        <v>60</v>
      </c>
      <c r="S19" s="225">
        <f t="shared" si="4"/>
        <v>1.774217473359728E-2</v>
      </c>
      <c r="T19" s="226">
        <f t="shared" si="4"/>
        <v>1.7412888639094456E-2</v>
      </c>
      <c r="U19" s="208">
        <f t="shared" si="41"/>
        <v>3</v>
      </c>
      <c r="V19" s="227">
        <f t="shared" si="42"/>
        <v>1.7999999999999999E-2</v>
      </c>
      <c r="W19" s="228">
        <f t="shared" si="5"/>
        <v>4.2970877733786736E-4</v>
      </c>
      <c r="X19" s="229">
        <f t="shared" si="43"/>
        <v>3</v>
      </c>
      <c r="Y19" s="230">
        <f t="shared" si="44"/>
        <v>1.7999999999999999E-2</v>
      </c>
      <c r="Z19" s="231">
        <f t="shared" si="6"/>
        <v>9.7851893484257059E-4</v>
      </c>
      <c r="AA19" s="221">
        <f t="shared" si="7"/>
        <v>2.9434924753093381</v>
      </c>
      <c r="AB19" s="222">
        <f t="shared" si="8"/>
        <v>2.8804751347960198</v>
      </c>
      <c r="AC19" s="223">
        <f t="shared" si="45"/>
        <v>60</v>
      </c>
      <c r="AD19" s="224">
        <f t="shared" si="46"/>
        <v>60</v>
      </c>
      <c r="AE19" s="225">
        <f t="shared" si="9"/>
        <v>1.7660954851856026E-2</v>
      </c>
      <c r="AF19" s="226">
        <f t="shared" si="9"/>
        <v>1.7282850808776121E-2</v>
      </c>
      <c r="AG19" s="208">
        <f t="shared" si="47"/>
        <v>3</v>
      </c>
      <c r="AH19" s="227">
        <f t="shared" si="48"/>
        <v>1.7999999999999999E-2</v>
      </c>
      <c r="AI19" s="228">
        <f t="shared" si="10"/>
        <v>5.6507524690662086E-4</v>
      </c>
      <c r="AJ19" s="229">
        <f t="shared" si="49"/>
        <v>3</v>
      </c>
      <c r="AK19" s="230">
        <f t="shared" si="50"/>
        <v>1.7999999999999999E-2</v>
      </c>
      <c r="AL19" s="231">
        <f t="shared" si="11"/>
        <v>1.1952486520398012E-3</v>
      </c>
      <c r="AM19" s="221">
        <f t="shared" si="12"/>
        <v>2.9406258447861608</v>
      </c>
      <c r="AN19" s="222">
        <f t="shared" si="13"/>
        <v>2.8766677130293528</v>
      </c>
      <c r="AO19" s="223">
        <f t="shared" si="51"/>
        <v>60</v>
      </c>
      <c r="AP19" s="224">
        <f t="shared" si="52"/>
        <v>60</v>
      </c>
      <c r="AQ19" s="225">
        <f t="shared" si="14"/>
        <v>1.7643755068716967E-2</v>
      </c>
      <c r="AR19" s="226">
        <f t="shared" si="14"/>
        <v>1.7260006278176115E-2</v>
      </c>
      <c r="AS19" s="208">
        <f t="shared" si="53"/>
        <v>3</v>
      </c>
      <c r="AT19" s="227">
        <f t="shared" si="54"/>
        <v>1.7999999999999999E-2</v>
      </c>
      <c r="AU19" s="228">
        <f t="shared" si="15"/>
        <v>5.9374155213839106E-4</v>
      </c>
      <c r="AV19" s="229">
        <f t="shared" si="55"/>
        <v>3</v>
      </c>
      <c r="AW19" s="230">
        <f t="shared" si="56"/>
        <v>1.7999999999999999E-2</v>
      </c>
      <c r="AX19" s="231">
        <f t="shared" si="16"/>
        <v>1.2333228697064722E-3</v>
      </c>
      <c r="AY19" s="221">
        <f t="shared" si="17"/>
        <v>2.9367833400423278</v>
      </c>
      <c r="AZ19" s="222">
        <f t="shared" si="18"/>
        <v>2.8715341271626249</v>
      </c>
      <c r="BA19" s="223">
        <f t="shared" si="57"/>
        <v>60</v>
      </c>
      <c r="BB19" s="224">
        <f t="shared" si="58"/>
        <v>60</v>
      </c>
      <c r="BC19" s="225">
        <f t="shared" si="19"/>
        <v>1.7620700040253966E-2</v>
      </c>
      <c r="BD19" s="226">
        <f t="shared" si="19"/>
        <v>1.722920476297575E-2</v>
      </c>
      <c r="BE19" s="208">
        <f t="shared" si="59"/>
        <v>3</v>
      </c>
      <c r="BF19" s="227">
        <f t="shared" si="60"/>
        <v>1.7999999999999999E-2</v>
      </c>
      <c r="BG19" s="228">
        <f t="shared" si="20"/>
        <v>6.3216659957672115E-4</v>
      </c>
      <c r="BH19" s="229">
        <f t="shared" si="61"/>
        <v>3</v>
      </c>
      <c r="BI19" s="230">
        <f t="shared" si="62"/>
        <v>1.7999999999999999E-2</v>
      </c>
      <c r="BJ19" s="231">
        <f t="shared" si="21"/>
        <v>1.2846587283737532E-3</v>
      </c>
      <c r="BK19" s="221">
        <f t="shared" si="22"/>
        <v>2.9329408352984947</v>
      </c>
      <c r="BL19" s="222">
        <f t="shared" si="23"/>
        <v>2.8664004091712005</v>
      </c>
      <c r="BM19" s="223">
        <f t="shared" si="63"/>
        <v>60</v>
      </c>
      <c r="BN19" s="224">
        <f t="shared" si="64"/>
        <v>60</v>
      </c>
      <c r="BO19" s="225">
        <f t="shared" si="24"/>
        <v>1.759764501179097E-2</v>
      </c>
      <c r="BP19" s="226">
        <f t="shared" si="24"/>
        <v>1.7198402455027205E-2</v>
      </c>
      <c r="BQ19" s="208">
        <f t="shared" si="65"/>
        <v>3</v>
      </c>
      <c r="BR19" s="227">
        <f t="shared" si="66"/>
        <v>1.7999999999999999E-2</v>
      </c>
      <c r="BS19" s="228">
        <f t="shared" si="25"/>
        <v>6.7059164701505146E-4</v>
      </c>
      <c r="BT19" s="229">
        <f t="shared" si="67"/>
        <v>3</v>
      </c>
      <c r="BU19" s="230">
        <f t="shared" si="68"/>
        <v>1.7999999999999999E-2</v>
      </c>
      <c r="BV19" s="231">
        <f t="shared" si="26"/>
        <v>1.3359959082879964E-3</v>
      </c>
      <c r="BW19" s="221">
        <f t="shared" si="27"/>
        <v>2.9290983305546616</v>
      </c>
      <c r="BX19" s="222">
        <f t="shared" si="28"/>
        <v>2.8612656808154209</v>
      </c>
      <c r="BY19" s="223">
        <f t="shared" si="69"/>
        <v>60</v>
      </c>
      <c r="BZ19" s="224">
        <f t="shared" si="70"/>
        <v>60</v>
      </c>
      <c r="CA19" s="225">
        <f t="shared" si="29"/>
        <v>1.7574589983327969E-2</v>
      </c>
      <c r="CB19" s="226">
        <f t="shared" si="29"/>
        <v>1.7167594084892525E-2</v>
      </c>
      <c r="CC19" s="208">
        <f t="shared" si="71"/>
        <v>3</v>
      </c>
      <c r="CD19" s="227">
        <f t="shared" si="72"/>
        <v>1.7999999999999999E-2</v>
      </c>
      <c r="CE19" s="228">
        <f t="shared" si="30"/>
        <v>7.0901669445338155E-4</v>
      </c>
      <c r="CF19" s="229">
        <f t="shared" si="73"/>
        <v>3</v>
      </c>
      <c r="CG19" s="230">
        <f t="shared" si="74"/>
        <v>1.7999999999999999E-2</v>
      </c>
      <c r="CH19" s="231">
        <f t="shared" si="31"/>
        <v>1.3873431918457922E-3</v>
      </c>
      <c r="CI19" s="221">
        <f t="shared" si="32"/>
        <v>2.925255825810829</v>
      </c>
      <c r="CJ19" s="222">
        <f t="shared" si="33"/>
        <v>2.856130294089041</v>
      </c>
      <c r="CK19" s="223">
        <f t="shared" si="75"/>
        <v>60</v>
      </c>
      <c r="CL19" s="224">
        <f t="shared" si="76"/>
        <v>60</v>
      </c>
      <c r="CM19" s="225">
        <f t="shared" si="34"/>
        <v>1.7551534954864972E-2</v>
      </c>
      <c r="CN19" s="226">
        <f t="shared" si="34"/>
        <v>1.7136781764534245E-2</v>
      </c>
      <c r="CO19" s="208">
        <f t="shared" si="77"/>
        <v>3</v>
      </c>
      <c r="CP19" s="227">
        <f t="shared" si="78"/>
        <v>1.7999999999999999E-2</v>
      </c>
      <c r="CQ19" s="228">
        <f t="shared" si="35"/>
        <v>7.4744174189171175E-4</v>
      </c>
      <c r="CR19" s="229">
        <f t="shared" si="79"/>
        <v>3</v>
      </c>
      <c r="CS19" s="230">
        <f t="shared" si="80"/>
        <v>1.7999999999999999E-2</v>
      </c>
      <c r="CT19" s="231">
        <f t="shared" si="36"/>
        <v>1.4386970591095901E-3</v>
      </c>
    </row>
    <row r="20" spans="1:98" ht="18" customHeight="1" x14ac:dyDescent="0.25">
      <c r="A20" s="200">
        <v>16</v>
      </c>
      <c r="B20" s="201" t="s">
        <v>142</v>
      </c>
      <c r="C20" s="274">
        <v>5</v>
      </c>
      <c r="D20" s="275">
        <v>5</v>
      </c>
      <c r="E20" s="268">
        <v>50</v>
      </c>
      <c r="F20" s="269">
        <v>50</v>
      </c>
      <c r="G20" s="270">
        <f t="shared" si="0"/>
        <v>2.5000000000000001E-2</v>
      </c>
      <c r="H20" s="271">
        <f t="shared" si="0"/>
        <v>2.5000000000000001E-2</v>
      </c>
      <c r="I20" s="210">
        <v>5</v>
      </c>
      <c r="J20" s="211">
        <v>5</v>
      </c>
      <c r="K20" s="210">
        <f t="shared" si="37"/>
        <v>50</v>
      </c>
      <c r="L20" s="212">
        <f t="shared" si="38"/>
        <v>50</v>
      </c>
      <c r="M20" s="213">
        <f t="shared" si="1"/>
        <v>2.5000000000000001E-2</v>
      </c>
      <c r="N20" s="214">
        <f t="shared" si="1"/>
        <v>2.5000000000000001E-2</v>
      </c>
      <c r="O20" s="221">
        <f t="shared" si="2"/>
        <v>4.9403182253697402</v>
      </c>
      <c r="P20" s="222">
        <f t="shared" si="3"/>
        <v>4.8640945923829761</v>
      </c>
      <c r="Q20" s="223">
        <f t="shared" si="39"/>
        <v>50</v>
      </c>
      <c r="R20" s="224">
        <f t="shared" si="40"/>
        <v>50</v>
      </c>
      <c r="S20" s="225">
        <f t="shared" si="4"/>
        <v>2.47015911268487E-2</v>
      </c>
      <c r="T20" s="226">
        <f t="shared" si="4"/>
        <v>2.432047296191488E-2</v>
      </c>
      <c r="U20" s="208">
        <f t="shared" si="41"/>
        <v>5</v>
      </c>
      <c r="V20" s="227">
        <f t="shared" si="42"/>
        <v>2.5000000000000001E-2</v>
      </c>
      <c r="W20" s="228">
        <f t="shared" si="5"/>
        <v>5.9681774630259365E-4</v>
      </c>
      <c r="X20" s="229">
        <f t="shared" si="43"/>
        <v>5</v>
      </c>
      <c r="Y20" s="230">
        <f t="shared" si="44"/>
        <v>2.5000000000000001E-2</v>
      </c>
      <c r="Z20" s="231">
        <f t="shared" si="6"/>
        <v>1.3590540761702372E-3</v>
      </c>
      <c r="AA20" s="221">
        <f t="shared" si="7"/>
        <v>4.9215173268185248</v>
      </c>
      <c r="AB20" s="222">
        <f t="shared" si="8"/>
        <v>4.8339932427722498</v>
      </c>
      <c r="AC20" s="223">
        <f t="shared" si="45"/>
        <v>50</v>
      </c>
      <c r="AD20" s="224">
        <f t="shared" si="46"/>
        <v>50</v>
      </c>
      <c r="AE20" s="225">
        <f t="shared" si="9"/>
        <v>2.4607586634092623E-2</v>
      </c>
      <c r="AF20" s="226">
        <f t="shared" si="9"/>
        <v>2.4169966213861249E-2</v>
      </c>
      <c r="AG20" s="208">
        <f t="shared" si="47"/>
        <v>5</v>
      </c>
      <c r="AH20" s="227">
        <f t="shared" si="48"/>
        <v>2.5000000000000001E-2</v>
      </c>
      <c r="AI20" s="228">
        <f t="shared" si="10"/>
        <v>7.8482673181475135E-4</v>
      </c>
      <c r="AJ20" s="229">
        <f t="shared" si="49"/>
        <v>5</v>
      </c>
      <c r="AK20" s="230">
        <f t="shared" si="50"/>
        <v>2.5000000000000001E-2</v>
      </c>
      <c r="AL20" s="231">
        <f t="shared" si="11"/>
        <v>1.660067572277502E-3</v>
      </c>
      <c r="AM20" s="221">
        <f t="shared" si="12"/>
        <v>4.9175358955363349</v>
      </c>
      <c r="AN20" s="222">
        <f t="shared" si="13"/>
        <v>4.8287051569852117</v>
      </c>
      <c r="AO20" s="223">
        <f t="shared" si="51"/>
        <v>50</v>
      </c>
      <c r="AP20" s="224">
        <f t="shared" si="52"/>
        <v>50</v>
      </c>
      <c r="AQ20" s="225">
        <f t="shared" si="14"/>
        <v>2.4587679477681673E-2</v>
      </c>
      <c r="AR20" s="226">
        <f t="shared" si="14"/>
        <v>2.4143525784926057E-2</v>
      </c>
      <c r="AS20" s="208">
        <f t="shared" si="53"/>
        <v>5</v>
      </c>
      <c r="AT20" s="227">
        <f t="shared" si="54"/>
        <v>2.5000000000000001E-2</v>
      </c>
      <c r="AU20" s="228">
        <f t="shared" si="15"/>
        <v>8.2464104463665438E-4</v>
      </c>
      <c r="AV20" s="229">
        <f t="shared" si="55"/>
        <v>5</v>
      </c>
      <c r="AW20" s="230">
        <f t="shared" si="56"/>
        <v>2.5000000000000001E-2</v>
      </c>
      <c r="AX20" s="231">
        <f t="shared" si="16"/>
        <v>1.7129484301478784E-3</v>
      </c>
      <c r="AY20" s="221">
        <f t="shared" si="17"/>
        <v>4.9121990833921219</v>
      </c>
      <c r="AZ20" s="222">
        <f t="shared" si="18"/>
        <v>4.8215751766147568</v>
      </c>
      <c r="BA20" s="223">
        <f t="shared" si="57"/>
        <v>50</v>
      </c>
      <c r="BB20" s="224">
        <f t="shared" si="58"/>
        <v>50</v>
      </c>
      <c r="BC20" s="225">
        <f t="shared" si="19"/>
        <v>2.4560995416960611E-2</v>
      </c>
      <c r="BD20" s="226">
        <f t="shared" si="19"/>
        <v>2.4107875883073785E-2</v>
      </c>
      <c r="BE20" s="208">
        <f t="shared" si="59"/>
        <v>5</v>
      </c>
      <c r="BF20" s="227">
        <f t="shared" si="60"/>
        <v>2.5000000000000001E-2</v>
      </c>
      <c r="BG20" s="228">
        <f t="shared" si="20"/>
        <v>8.7800916607877954E-4</v>
      </c>
      <c r="BH20" s="229">
        <f t="shared" si="61"/>
        <v>5</v>
      </c>
      <c r="BI20" s="230">
        <f t="shared" si="62"/>
        <v>2.5000000000000001E-2</v>
      </c>
      <c r="BJ20" s="231">
        <f t="shared" si="21"/>
        <v>1.7842482338524352E-3</v>
      </c>
      <c r="BK20" s="221">
        <f t="shared" si="22"/>
        <v>4.9068622712479097</v>
      </c>
      <c r="BL20" s="222">
        <f t="shared" si="23"/>
        <v>4.814445012737778</v>
      </c>
      <c r="BM20" s="223">
        <f t="shared" si="63"/>
        <v>50</v>
      </c>
      <c r="BN20" s="224">
        <f t="shared" si="64"/>
        <v>50</v>
      </c>
      <c r="BO20" s="225">
        <f t="shared" si="24"/>
        <v>2.4534311356239548E-2</v>
      </c>
      <c r="BP20" s="226">
        <f t="shared" si="24"/>
        <v>2.407222506368889E-2</v>
      </c>
      <c r="BQ20" s="208">
        <f t="shared" si="65"/>
        <v>5</v>
      </c>
      <c r="BR20" s="227">
        <f t="shared" si="66"/>
        <v>2.5000000000000001E-2</v>
      </c>
      <c r="BS20" s="228">
        <f t="shared" si="25"/>
        <v>9.3137728752090492E-4</v>
      </c>
      <c r="BT20" s="229">
        <f t="shared" si="67"/>
        <v>5</v>
      </c>
      <c r="BU20" s="230">
        <f t="shared" si="68"/>
        <v>2.5000000000000001E-2</v>
      </c>
      <c r="BV20" s="231">
        <f t="shared" si="26"/>
        <v>1.8555498726222177E-3</v>
      </c>
      <c r="BW20" s="221">
        <f t="shared" si="27"/>
        <v>4.9015254591036967</v>
      </c>
      <c r="BX20" s="222">
        <f t="shared" si="28"/>
        <v>4.8073134455769733</v>
      </c>
      <c r="BY20" s="223">
        <f t="shared" si="69"/>
        <v>50</v>
      </c>
      <c r="BZ20" s="224">
        <f t="shared" si="70"/>
        <v>50</v>
      </c>
      <c r="CA20" s="225">
        <f t="shared" si="29"/>
        <v>2.4507627295518485E-2</v>
      </c>
      <c r="CB20" s="226">
        <f t="shared" si="29"/>
        <v>2.4036567227884865E-2</v>
      </c>
      <c r="CC20" s="208">
        <f t="shared" si="71"/>
        <v>5</v>
      </c>
      <c r="CD20" s="227">
        <f t="shared" si="72"/>
        <v>2.5000000000000001E-2</v>
      </c>
      <c r="CE20" s="228">
        <f t="shared" si="30"/>
        <v>9.8474540896303009E-4</v>
      </c>
      <c r="CF20" s="229">
        <f t="shared" si="73"/>
        <v>5</v>
      </c>
      <c r="CG20" s="230">
        <f t="shared" si="74"/>
        <v>2.5000000000000001E-2</v>
      </c>
      <c r="CH20" s="231">
        <f t="shared" si="31"/>
        <v>1.9268655442302672E-3</v>
      </c>
      <c r="CI20" s="221">
        <f t="shared" si="32"/>
        <v>4.8961886469594846</v>
      </c>
      <c r="CJ20" s="222">
        <f t="shared" si="33"/>
        <v>4.800180964012557</v>
      </c>
      <c r="CK20" s="223">
        <f t="shared" si="75"/>
        <v>50</v>
      </c>
      <c r="CL20" s="224">
        <f t="shared" si="76"/>
        <v>50</v>
      </c>
      <c r="CM20" s="225">
        <f t="shared" si="34"/>
        <v>2.4480943234797423E-2</v>
      </c>
      <c r="CN20" s="226">
        <f t="shared" si="34"/>
        <v>2.4000904820062785E-2</v>
      </c>
      <c r="CO20" s="208">
        <f t="shared" si="77"/>
        <v>5</v>
      </c>
      <c r="CP20" s="227">
        <f t="shared" si="78"/>
        <v>2.5000000000000001E-2</v>
      </c>
      <c r="CQ20" s="228">
        <f t="shared" si="35"/>
        <v>1.0381135304051554E-3</v>
      </c>
      <c r="CR20" s="229">
        <f t="shared" si="79"/>
        <v>5</v>
      </c>
      <c r="CS20" s="230">
        <f t="shared" si="80"/>
        <v>2.5000000000000001E-2</v>
      </c>
      <c r="CT20" s="231">
        <f t="shared" si="36"/>
        <v>1.998190359874431E-3</v>
      </c>
    </row>
    <row r="21" spans="1:98" ht="18" customHeight="1" x14ac:dyDescent="0.25">
      <c r="A21" s="200">
        <v>17</v>
      </c>
      <c r="B21" s="201" t="s">
        <v>166</v>
      </c>
      <c r="C21" s="276">
        <v>1</v>
      </c>
      <c r="D21" s="277">
        <v>0</v>
      </c>
      <c r="E21" s="268">
        <v>40</v>
      </c>
      <c r="F21" s="269">
        <v>40</v>
      </c>
      <c r="G21" s="270">
        <f t="shared" si="0"/>
        <v>4.0000000000000001E-3</v>
      </c>
      <c r="H21" s="271">
        <f t="shared" si="0"/>
        <v>0</v>
      </c>
      <c r="I21" s="210">
        <v>1</v>
      </c>
      <c r="J21" s="211">
        <v>0</v>
      </c>
      <c r="K21" s="210">
        <f t="shared" si="37"/>
        <v>40</v>
      </c>
      <c r="L21" s="212">
        <f t="shared" si="38"/>
        <v>40</v>
      </c>
      <c r="M21" s="213">
        <f t="shared" si="1"/>
        <v>4.0000000000000001E-3</v>
      </c>
      <c r="N21" s="214">
        <f t="shared" si="1"/>
        <v>0</v>
      </c>
      <c r="O21" s="221">
        <f t="shared" si="2"/>
        <v>0.99045091605915847</v>
      </c>
      <c r="P21" s="222">
        <f t="shared" si="3"/>
        <v>0</v>
      </c>
      <c r="Q21" s="223">
        <f t="shared" si="39"/>
        <v>40</v>
      </c>
      <c r="R21" s="224">
        <f t="shared" si="40"/>
        <v>40</v>
      </c>
      <c r="S21" s="225">
        <f t="shared" si="4"/>
        <v>3.9618036642366343E-3</v>
      </c>
      <c r="T21" s="226">
        <f t="shared" si="4"/>
        <v>0</v>
      </c>
      <c r="U21" s="208">
        <f t="shared" si="41"/>
        <v>1</v>
      </c>
      <c r="V21" s="227">
        <f t="shared" si="42"/>
        <v>4.0000000000000001E-3</v>
      </c>
      <c r="W21" s="228">
        <f t="shared" si="5"/>
        <v>9.5490839408414978E-5</v>
      </c>
      <c r="X21" s="229">
        <f t="shared" si="43"/>
        <v>0</v>
      </c>
      <c r="Y21" s="230">
        <f t="shared" si="44"/>
        <v>0</v>
      </c>
      <c r="Z21" s="231">
        <f t="shared" si="6"/>
        <v>0</v>
      </c>
      <c r="AA21" s="221">
        <f t="shared" si="7"/>
        <v>0.987442772290964</v>
      </c>
      <c r="AB21" s="222">
        <f t="shared" si="8"/>
        <v>0</v>
      </c>
      <c r="AC21" s="223">
        <f t="shared" si="45"/>
        <v>40</v>
      </c>
      <c r="AD21" s="224">
        <f t="shared" si="46"/>
        <v>40</v>
      </c>
      <c r="AE21" s="225">
        <f t="shared" si="9"/>
        <v>3.9497710891638563E-3</v>
      </c>
      <c r="AF21" s="226">
        <f t="shared" si="9"/>
        <v>0</v>
      </c>
      <c r="AG21" s="208">
        <f t="shared" si="47"/>
        <v>1</v>
      </c>
      <c r="AH21" s="227">
        <f t="shared" si="48"/>
        <v>4.0000000000000001E-3</v>
      </c>
      <c r="AI21" s="228">
        <f t="shared" si="10"/>
        <v>1.2557227709036022E-4</v>
      </c>
      <c r="AJ21" s="229">
        <f t="shared" si="49"/>
        <v>0</v>
      </c>
      <c r="AK21" s="230">
        <f t="shared" si="50"/>
        <v>0</v>
      </c>
      <c r="AL21" s="231">
        <f t="shared" si="11"/>
        <v>0</v>
      </c>
      <c r="AM21" s="221">
        <f t="shared" si="12"/>
        <v>0.9868057432858135</v>
      </c>
      <c r="AN21" s="222">
        <f t="shared" si="13"/>
        <v>0</v>
      </c>
      <c r="AO21" s="223">
        <f t="shared" si="51"/>
        <v>40</v>
      </c>
      <c r="AP21" s="224">
        <f t="shared" si="52"/>
        <v>40</v>
      </c>
      <c r="AQ21" s="225">
        <f t="shared" si="14"/>
        <v>3.9472229731432537E-3</v>
      </c>
      <c r="AR21" s="226">
        <f t="shared" si="14"/>
        <v>0</v>
      </c>
      <c r="AS21" s="208">
        <f t="shared" si="53"/>
        <v>1</v>
      </c>
      <c r="AT21" s="227">
        <f t="shared" si="54"/>
        <v>4.0000000000000001E-3</v>
      </c>
      <c r="AU21" s="228">
        <f t="shared" si="15"/>
        <v>1.3194256714186469E-4</v>
      </c>
      <c r="AV21" s="229">
        <f t="shared" si="55"/>
        <v>0</v>
      </c>
      <c r="AW21" s="230">
        <f t="shared" si="56"/>
        <v>0</v>
      </c>
      <c r="AX21" s="231">
        <f t="shared" si="16"/>
        <v>0</v>
      </c>
      <c r="AY21" s="221">
        <f t="shared" si="17"/>
        <v>0.98595185334273949</v>
      </c>
      <c r="AZ21" s="222">
        <f t="shared" si="18"/>
        <v>0</v>
      </c>
      <c r="BA21" s="223">
        <f t="shared" si="57"/>
        <v>40</v>
      </c>
      <c r="BB21" s="224">
        <f t="shared" si="58"/>
        <v>40</v>
      </c>
      <c r="BC21" s="225">
        <f t="shared" si="19"/>
        <v>3.9438074133709587E-3</v>
      </c>
      <c r="BD21" s="226">
        <f t="shared" si="19"/>
        <v>0</v>
      </c>
      <c r="BE21" s="208">
        <f t="shared" si="59"/>
        <v>1</v>
      </c>
      <c r="BF21" s="227">
        <f t="shared" si="60"/>
        <v>4.0000000000000001E-3</v>
      </c>
      <c r="BG21" s="228">
        <f t="shared" si="20"/>
        <v>1.4048146657260471E-4</v>
      </c>
      <c r="BH21" s="229">
        <f t="shared" si="61"/>
        <v>0</v>
      </c>
      <c r="BI21" s="230">
        <f t="shared" si="62"/>
        <v>0</v>
      </c>
      <c r="BJ21" s="231">
        <f t="shared" si="21"/>
        <v>0</v>
      </c>
      <c r="BK21" s="221">
        <f t="shared" si="22"/>
        <v>0.98509796339966549</v>
      </c>
      <c r="BL21" s="222">
        <f t="shared" si="23"/>
        <v>0</v>
      </c>
      <c r="BM21" s="223">
        <f t="shared" si="63"/>
        <v>40</v>
      </c>
      <c r="BN21" s="224">
        <f t="shared" si="64"/>
        <v>40</v>
      </c>
      <c r="BO21" s="225">
        <f t="shared" si="24"/>
        <v>3.9403918535986619E-3</v>
      </c>
      <c r="BP21" s="226">
        <f t="shared" si="24"/>
        <v>0</v>
      </c>
      <c r="BQ21" s="208">
        <f t="shared" si="65"/>
        <v>1</v>
      </c>
      <c r="BR21" s="227">
        <f t="shared" si="66"/>
        <v>4.0000000000000001E-3</v>
      </c>
      <c r="BS21" s="228">
        <f t="shared" si="25"/>
        <v>1.4902036600334477E-4</v>
      </c>
      <c r="BT21" s="229">
        <f t="shared" si="67"/>
        <v>0</v>
      </c>
      <c r="BU21" s="230">
        <f t="shared" si="68"/>
        <v>0</v>
      </c>
      <c r="BV21" s="231">
        <f t="shared" si="26"/>
        <v>0</v>
      </c>
      <c r="BW21" s="221">
        <f t="shared" si="27"/>
        <v>0.98424407345659148</v>
      </c>
      <c r="BX21" s="222">
        <f t="shared" si="28"/>
        <v>0</v>
      </c>
      <c r="BY21" s="223">
        <f t="shared" si="69"/>
        <v>40</v>
      </c>
      <c r="BZ21" s="224">
        <f t="shared" si="70"/>
        <v>40</v>
      </c>
      <c r="CA21" s="225">
        <f t="shared" si="29"/>
        <v>3.936976293826366E-3</v>
      </c>
      <c r="CB21" s="226">
        <f t="shared" si="29"/>
        <v>0</v>
      </c>
      <c r="CC21" s="208">
        <f t="shared" si="71"/>
        <v>1</v>
      </c>
      <c r="CD21" s="227">
        <f t="shared" si="72"/>
        <v>4.0000000000000001E-3</v>
      </c>
      <c r="CE21" s="228">
        <f t="shared" si="30"/>
        <v>1.575592654340848E-4</v>
      </c>
      <c r="CF21" s="229">
        <f t="shared" si="73"/>
        <v>0</v>
      </c>
      <c r="CG21" s="230">
        <f t="shared" si="74"/>
        <v>0</v>
      </c>
      <c r="CH21" s="231">
        <f t="shared" si="31"/>
        <v>0</v>
      </c>
      <c r="CI21" s="221">
        <f t="shared" si="32"/>
        <v>0.98339018351351748</v>
      </c>
      <c r="CJ21" s="222">
        <f t="shared" si="33"/>
        <v>0</v>
      </c>
      <c r="CK21" s="223">
        <f t="shared" si="75"/>
        <v>40</v>
      </c>
      <c r="CL21" s="224">
        <f t="shared" si="76"/>
        <v>40</v>
      </c>
      <c r="CM21" s="225">
        <f t="shared" si="34"/>
        <v>3.9335607340540701E-3</v>
      </c>
      <c r="CN21" s="226">
        <f t="shared" si="34"/>
        <v>0</v>
      </c>
      <c r="CO21" s="208">
        <f t="shared" si="77"/>
        <v>1</v>
      </c>
      <c r="CP21" s="227">
        <f t="shared" si="78"/>
        <v>4.0000000000000001E-3</v>
      </c>
      <c r="CQ21" s="228">
        <f t="shared" si="35"/>
        <v>1.6609816486482486E-4</v>
      </c>
      <c r="CR21" s="229">
        <f t="shared" si="79"/>
        <v>0</v>
      </c>
      <c r="CS21" s="230">
        <f t="shared" si="80"/>
        <v>0</v>
      </c>
      <c r="CT21" s="231">
        <f t="shared" si="36"/>
        <v>0</v>
      </c>
    </row>
    <row r="22" spans="1:98" ht="18" customHeight="1" x14ac:dyDescent="0.25">
      <c r="A22" s="200">
        <v>18</v>
      </c>
      <c r="B22" s="201" t="s">
        <v>167</v>
      </c>
      <c r="C22" s="272"/>
      <c r="D22" s="273"/>
      <c r="E22" s="268">
        <v>300</v>
      </c>
      <c r="F22" s="269">
        <v>300</v>
      </c>
      <c r="G22" s="270">
        <f t="shared" si="0"/>
        <v>0</v>
      </c>
      <c r="H22" s="271">
        <f t="shared" si="0"/>
        <v>0</v>
      </c>
      <c r="I22" s="210">
        <v>0</v>
      </c>
      <c r="J22" s="211">
        <v>0</v>
      </c>
      <c r="K22" s="210">
        <f t="shared" si="37"/>
        <v>300</v>
      </c>
      <c r="L22" s="212">
        <f t="shared" si="38"/>
        <v>300</v>
      </c>
      <c r="M22" s="213">
        <f t="shared" si="1"/>
        <v>0</v>
      </c>
      <c r="N22" s="214">
        <f t="shared" si="1"/>
        <v>0</v>
      </c>
      <c r="O22" s="221">
        <f t="shared" si="2"/>
        <v>0</v>
      </c>
      <c r="P22" s="222">
        <f t="shared" si="3"/>
        <v>0</v>
      </c>
      <c r="Q22" s="223">
        <f t="shared" si="39"/>
        <v>300</v>
      </c>
      <c r="R22" s="224">
        <f t="shared" si="40"/>
        <v>300</v>
      </c>
      <c r="S22" s="225">
        <f t="shared" si="4"/>
        <v>0</v>
      </c>
      <c r="T22" s="226">
        <f t="shared" si="4"/>
        <v>0</v>
      </c>
      <c r="U22" s="208">
        <f t="shared" si="41"/>
        <v>0</v>
      </c>
      <c r="V22" s="227">
        <f t="shared" si="42"/>
        <v>0</v>
      </c>
      <c r="W22" s="228">
        <f t="shared" si="5"/>
        <v>0</v>
      </c>
      <c r="X22" s="229">
        <f t="shared" si="43"/>
        <v>0</v>
      </c>
      <c r="Y22" s="230">
        <f t="shared" si="44"/>
        <v>0</v>
      </c>
      <c r="Z22" s="231">
        <f t="shared" si="6"/>
        <v>0</v>
      </c>
      <c r="AA22" s="221">
        <f t="shared" si="7"/>
        <v>0</v>
      </c>
      <c r="AB22" s="222">
        <f t="shared" si="8"/>
        <v>0</v>
      </c>
      <c r="AC22" s="223">
        <f t="shared" si="45"/>
        <v>300</v>
      </c>
      <c r="AD22" s="224">
        <f t="shared" si="46"/>
        <v>300</v>
      </c>
      <c r="AE22" s="225">
        <f t="shared" si="9"/>
        <v>0</v>
      </c>
      <c r="AF22" s="226">
        <f t="shared" si="9"/>
        <v>0</v>
      </c>
      <c r="AG22" s="208">
        <f t="shared" si="47"/>
        <v>0</v>
      </c>
      <c r="AH22" s="227">
        <f t="shared" si="48"/>
        <v>0</v>
      </c>
      <c r="AI22" s="228">
        <f t="shared" si="10"/>
        <v>0</v>
      </c>
      <c r="AJ22" s="229">
        <f t="shared" si="49"/>
        <v>0</v>
      </c>
      <c r="AK22" s="230">
        <f t="shared" si="50"/>
        <v>0</v>
      </c>
      <c r="AL22" s="231">
        <f t="shared" si="11"/>
        <v>0</v>
      </c>
      <c r="AM22" s="221">
        <f t="shared" si="12"/>
        <v>0</v>
      </c>
      <c r="AN22" s="222">
        <f t="shared" si="13"/>
        <v>0</v>
      </c>
      <c r="AO22" s="223">
        <f t="shared" si="51"/>
        <v>300</v>
      </c>
      <c r="AP22" s="224">
        <f t="shared" si="52"/>
        <v>300</v>
      </c>
      <c r="AQ22" s="225">
        <f t="shared" si="14"/>
        <v>0</v>
      </c>
      <c r="AR22" s="226">
        <f t="shared" si="14"/>
        <v>0</v>
      </c>
      <c r="AS22" s="208">
        <f t="shared" si="53"/>
        <v>0</v>
      </c>
      <c r="AT22" s="227">
        <f t="shared" si="54"/>
        <v>0</v>
      </c>
      <c r="AU22" s="228">
        <f t="shared" si="15"/>
        <v>0</v>
      </c>
      <c r="AV22" s="229">
        <f t="shared" si="55"/>
        <v>0</v>
      </c>
      <c r="AW22" s="230">
        <f t="shared" si="56"/>
        <v>0</v>
      </c>
      <c r="AX22" s="231">
        <f t="shared" si="16"/>
        <v>0</v>
      </c>
      <c r="AY22" s="221">
        <f t="shared" si="17"/>
        <v>0</v>
      </c>
      <c r="AZ22" s="222">
        <f t="shared" si="18"/>
        <v>0</v>
      </c>
      <c r="BA22" s="223">
        <f t="shared" si="57"/>
        <v>300</v>
      </c>
      <c r="BB22" s="224">
        <f t="shared" si="58"/>
        <v>300</v>
      </c>
      <c r="BC22" s="225">
        <f t="shared" si="19"/>
        <v>0</v>
      </c>
      <c r="BD22" s="226">
        <f t="shared" si="19"/>
        <v>0</v>
      </c>
      <c r="BE22" s="208">
        <f t="shared" si="59"/>
        <v>0</v>
      </c>
      <c r="BF22" s="227">
        <f t="shared" si="60"/>
        <v>0</v>
      </c>
      <c r="BG22" s="228">
        <f t="shared" si="20"/>
        <v>0</v>
      </c>
      <c r="BH22" s="229">
        <f t="shared" si="61"/>
        <v>0</v>
      </c>
      <c r="BI22" s="230">
        <f t="shared" si="62"/>
        <v>0</v>
      </c>
      <c r="BJ22" s="231">
        <f t="shared" si="21"/>
        <v>0</v>
      </c>
      <c r="BK22" s="221">
        <f t="shared" si="22"/>
        <v>0</v>
      </c>
      <c r="BL22" s="222">
        <f t="shared" si="23"/>
        <v>0</v>
      </c>
      <c r="BM22" s="223">
        <f t="shared" si="63"/>
        <v>300</v>
      </c>
      <c r="BN22" s="224">
        <f t="shared" si="64"/>
        <v>300</v>
      </c>
      <c r="BO22" s="225">
        <f t="shared" si="24"/>
        <v>0</v>
      </c>
      <c r="BP22" s="226">
        <f t="shared" si="24"/>
        <v>0</v>
      </c>
      <c r="BQ22" s="208">
        <f t="shared" si="65"/>
        <v>0</v>
      </c>
      <c r="BR22" s="227">
        <f t="shared" si="66"/>
        <v>0</v>
      </c>
      <c r="BS22" s="228">
        <f t="shared" si="25"/>
        <v>0</v>
      </c>
      <c r="BT22" s="229">
        <f t="shared" si="67"/>
        <v>0</v>
      </c>
      <c r="BU22" s="230">
        <f t="shared" si="68"/>
        <v>0</v>
      </c>
      <c r="BV22" s="231">
        <f t="shared" si="26"/>
        <v>0</v>
      </c>
      <c r="BW22" s="221">
        <f t="shared" si="27"/>
        <v>0</v>
      </c>
      <c r="BX22" s="222">
        <f t="shared" si="28"/>
        <v>0</v>
      </c>
      <c r="BY22" s="223">
        <f t="shared" si="69"/>
        <v>300</v>
      </c>
      <c r="BZ22" s="224">
        <f t="shared" si="70"/>
        <v>300</v>
      </c>
      <c r="CA22" s="225">
        <f t="shared" si="29"/>
        <v>0</v>
      </c>
      <c r="CB22" s="226">
        <f t="shared" si="29"/>
        <v>0</v>
      </c>
      <c r="CC22" s="208">
        <f t="shared" si="71"/>
        <v>0</v>
      </c>
      <c r="CD22" s="227">
        <f t="shared" si="72"/>
        <v>0</v>
      </c>
      <c r="CE22" s="228">
        <f t="shared" si="30"/>
        <v>0</v>
      </c>
      <c r="CF22" s="229">
        <f t="shared" si="73"/>
        <v>0</v>
      </c>
      <c r="CG22" s="230">
        <f t="shared" si="74"/>
        <v>0</v>
      </c>
      <c r="CH22" s="231">
        <f t="shared" si="31"/>
        <v>0</v>
      </c>
      <c r="CI22" s="221">
        <f t="shared" si="32"/>
        <v>0</v>
      </c>
      <c r="CJ22" s="222">
        <f t="shared" si="33"/>
        <v>0</v>
      </c>
      <c r="CK22" s="223">
        <f t="shared" si="75"/>
        <v>300</v>
      </c>
      <c r="CL22" s="224">
        <f t="shared" si="76"/>
        <v>300</v>
      </c>
      <c r="CM22" s="225">
        <f t="shared" si="34"/>
        <v>0</v>
      </c>
      <c r="CN22" s="226">
        <f t="shared" si="34"/>
        <v>0</v>
      </c>
      <c r="CO22" s="208">
        <f t="shared" si="77"/>
        <v>0</v>
      </c>
      <c r="CP22" s="227">
        <f t="shared" si="78"/>
        <v>0</v>
      </c>
      <c r="CQ22" s="228">
        <f t="shared" si="35"/>
        <v>0</v>
      </c>
      <c r="CR22" s="229">
        <f t="shared" si="79"/>
        <v>0</v>
      </c>
      <c r="CS22" s="230">
        <f t="shared" si="80"/>
        <v>0</v>
      </c>
      <c r="CT22" s="231">
        <f t="shared" si="36"/>
        <v>0</v>
      </c>
    </row>
    <row r="23" spans="1:98" ht="18" customHeight="1" thickBot="1" x14ac:dyDescent="0.3">
      <c r="A23" s="200">
        <v>19</v>
      </c>
      <c r="B23" s="201" t="s">
        <v>168</v>
      </c>
      <c r="C23" s="278">
        <v>0</v>
      </c>
      <c r="D23" s="279">
        <v>10</v>
      </c>
      <c r="E23" s="278">
        <v>0</v>
      </c>
      <c r="F23" s="279">
        <v>-30</v>
      </c>
      <c r="G23" s="280">
        <f t="shared" si="0"/>
        <v>0</v>
      </c>
      <c r="H23" s="281">
        <f t="shared" si="0"/>
        <v>-0.03</v>
      </c>
      <c r="I23" s="234">
        <v>0</v>
      </c>
      <c r="J23" s="235">
        <v>10</v>
      </c>
      <c r="K23" s="210">
        <f t="shared" si="37"/>
        <v>0</v>
      </c>
      <c r="L23" s="212">
        <f t="shared" si="38"/>
        <v>-30</v>
      </c>
      <c r="M23" s="213">
        <f t="shared" si="1"/>
        <v>0</v>
      </c>
      <c r="N23" s="214">
        <f t="shared" si="1"/>
        <v>-0.03</v>
      </c>
      <c r="O23" s="236">
        <f t="shared" si="2"/>
        <v>0</v>
      </c>
      <c r="P23" s="237">
        <f t="shared" si="3"/>
        <v>10.163086489140429</v>
      </c>
      <c r="Q23" s="223">
        <f t="shared" si="39"/>
        <v>0</v>
      </c>
      <c r="R23" s="224">
        <f t="shared" si="40"/>
        <v>-30</v>
      </c>
      <c r="S23" s="225">
        <f t="shared" si="4"/>
        <v>0</v>
      </c>
      <c r="T23" s="226">
        <f t="shared" si="4"/>
        <v>-3.0489259467421287E-2</v>
      </c>
      <c r="U23" s="208">
        <f t="shared" si="41"/>
        <v>0</v>
      </c>
      <c r="V23" s="227">
        <f t="shared" si="42"/>
        <v>0</v>
      </c>
      <c r="W23" s="228">
        <f t="shared" si="5"/>
        <v>0</v>
      </c>
      <c r="X23" s="229">
        <f t="shared" si="43"/>
        <v>10</v>
      </c>
      <c r="Y23" s="230">
        <f t="shared" si="44"/>
        <v>-0.03</v>
      </c>
      <c r="Z23" s="231">
        <f t="shared" si="6"/>
        <v>-1.6308648914042845E-3</v>
      </c>
      <c r="AA23" s="236">
        <f t="shared" si="7"/>
        <v>0</v>
      </c>
      <c r="AB23" s="237">
        <f t="shared" si="8"/>
        <v>10.1992081086733</v>
      </c>
      <c r="AC23" s="223">
        <f t="shared" si="45"/>
        <v>0</v>
      </c>
      <c r="AD23" s="224">
        <f t="shared" si="46"/>
        <v>-30</v>
      </c>
      <c r="AE23" s="225">
        <f t="shared" si="9"/>
        <v>0</v>
      </c>
      <c r="AF23" s="226">
        <f t="shared" si="9"/>
        <v>-3.0597624326019902E-2</v>
      </c>
      <c r="AG23" s="208">
        <f t="shared" si="47"/>
        <v>0</v>
      </c>
      <c r="AH23" s="227">
        <f t="shared" si="48"/>
        <v>0</v>
      </c>
      <c r="AI23" s="228">
        <f t="shared" si="10"/>
        <v>0</v>
      </c>
      <c r="AJ23" s="229">
        <f t="shared" si="49"/>
        <v>10</v>
      </c>
      <c r="AK23" s="230">
        <f t="shared" si="50"/>
        <v>-0.03</v>
      </c>
      <c r="AL23" s="231">
        <f t="shared" si="11"/>
        <v>-1.992081086733002E-3</v>
      </c>
      <c r="AM23" s="236">
        <f t="shared" si="12"/>
        <v>0</v>
      </c>
      <c r="AN23" s="237">
        <f t="shared" si="13"/>
        <v>10.205553811617746</v>
      </c>
      <c r="AO23" s="223">
        <f t="shared" si="51"/>
        <v>0</v>
      </c>
      <c r="AP23" s="224">
        <f t="shared" si="52"/>
        <v>-30</v>
      </c>
      <c r="AQ23" s="225">
        <f t="shared" si="14"/>
        <v>0</v>
      </c>
      <c r="AR23" s="226">
        <f t="shared" si="14"/>
        <v>-3.061666143485324E-2</v>
      </c>
      <c r="AS23" s="208">
        <f t="shared" si="53"/>
        <v>0</v>
      </c>
      <c r="AT23" s="227">
        <f t="shared" si="54"/>
        <v>0</v>
      </c>
      <c r="AU23" s="228">
        <f t="shared" si="15"/>
        <v>0</v>
      </c>
      <c r="AV23" s="229">
        <f t="shared" si="55"/>
        <v>10</v>
      </c>
      <c r="AW23" s="230">
        <f t="shared" si="56"/>
        <v>-0.03</v>
      </c>
      <c r="AX23" s="231">
        <f t="shared" si="16"/>
        <v>-2.0555381161774539E-3</v>
      </c>
      <c r="AY23" s="236">
        <f t="shared" si="17"/>
        <v>0</v>
      </c>
      <c r="AZ23" s="237">
        <f t="shared" si="18"/>
        <v>10.214109788062292</v>
      </c>
      <c r="BA23" s="223">
        <f t="shared" si="57"/>
        <v>0</v>
      </c>
      <c r="BB23" s="224">
        <f t="shared" si="58"/>
        <v>-30</v>
      </c>
      <c r="BC23" s="225">
        <f t="shared" si="19"/>
        <v>0</v>
      </c>
      <c r="BD23" s="226">
        <f t="shared" si="19"/>
        <v>-3.0642329364186875E-2</v>
      </c>
      <c r="BE23" s="208">
        <f t="shared" si="59"/>
        <v>0</v>
      </c>
      <c r="BF23" s="227">
        <f t="shared" si="60"/>
        <v>0</v>
      </c>
      <c r="BG23" s="228">
        <f t="shared" si="20"/>
        <v>0</v>
      </c>
      <c r="BH23" s="229">
        <f t="shared" si="61"/>
        <v>10</v>
      </c>
      <c r="BI23" s="230">
        <f t="shared" si="62"/>
        <v>-0.03</v>
      </c>
      <c r="BJ23" s="231">
        <f t="shared" si="21"/>
        <v>-2.141097880622922E-3</v>
      </c>
      <c r="BK23" s="236">
        <f t="shared" si="22"/>
        <v>0</v>
      </c>
      <c r="BL23" s="237">
        <f t="shared" si="23"/>
        <v>10.222665984714666</v>
      </c>
      <c r="BM23" s="223">
        <f t="shared" si="63"/>
        <v>0</v>
      </c>
      <c r="BN23" s="224">
        <f t="shared" si="64"/>
        <v>-30</v>
      </c>
      <c r="BO23" s="225">
        <f t="shared" si="24"/>
        <v>0</v>
      </c>
      <c r="BP23" s="226">
        <f t="shared" si="24"/>
        <v>-3.0667997954144002E-2</v>
      </c>
      <c r="BQ23" s="208">
        <f t="shared" si="65"/>
        <v>0</v>
      </c>
      <c r="BR23" s="227">
        <f t="shared" si="66"/>
        <v>0</v>
      </c>
      <c r="BS23" s="228">
        <f t="shared" si="25"/>
        <v>0</v>
      </c>
      <c r="BT23" s="229">
        <f t="shared" si="67"/>
        <v>10</v>
      </c>
      <c r="BU23" s="230">
        <f t="shared" si="68"/>
        <v>-0.03</v>
      </c>
      <c r="BV23" s="231">
        <f t="shared" si="26"/>
        <v>-2.2266598471466607E-3</v>
      </c>
      <c r="BW23" s="236">
        <f t="shared" si="27"/>
        <v>0</v>
      </c>
      <c r="BX23" s="237">
        <f t="shared" si="28"/>
        <v>10.231223865307632</v>
      </c>
      <c r="BY23" s="223">
        <f t="shared" si="69"/>
        <v>0</v>
      </c>
      <c r="BZ23" s="224">
        <f t="shared" si="70"/>
        <v>-30</v>
      </c>
      <c r="CA23" s="225">
        <f t="shared" si="29"/>
        <v>0</v>
      </c>
      <c r="CB23" s="226">
        <f t="shared" si="29"/>
        <v>-3.0693671595922893E-2</v>
      </c>
      <c r="CC23" s="208">
        <f t="shared" si="71"/>
        <v>0</v>
      </c>
      <c r="CD23" s="227">
        <f t="shared" si="72"/>
        <v>0</v>
      </c>
      <c r="CE23" s="228">
        <f t="shared" si="30"/>
        <v>0</v>
      </c>
      <c r="CF23" s="229">
        <f t="shared" si="73"/>
        <v>10</v>
      </c>
      <c r="CG23" s="230">
        <f t="shared" si="74"/>
        <v>-0.03</v>
      </c>
      <c r="CH23" s="231">
        <f t="shared" si="31"/>
        <v>-2.3122386530763203E-3</v>
      </c>
      <c r="CI23" s="236">
        <f t="shared" si="32"/>
        <v>0</v>
      </c>
      <c r="CJ23" s="237">
        <f t="shared" si="33"/>
        <v>10.239782843184932</v>
      </c>
      <c r="CK23" s="223">
        <f t="shared" si="75"/>
        <v>0</v>
      </c>
      <c r="CL23" s="224">
        <f t="shared" si="76"/>
        <v>-30</v>
      </c>
      <c r="CM23" s="225">
        <f t="shared" si="34"/>
        <v>0</v>
      </c>
      <c r="CN23" s="226">
        <f t="shared" si="34"/>
        <v>-3.0719348529554793E-2</v>
      </c>
      <c r="CO23" s="208">
        <f t="shared" si="77"/>
        <v>0</v>
      </c>
      <c r="CP23" s="227">
        <f t="shared" si="78"/>
        <v>0</v>
      </c>
      <c r="CQ23" s="228">
        <f t="shared" si="35"/>
        <v>0</v>
      </c>
      <c r="CR23" s="229">
        <f t="shared" si="79"/>
        <v>10</v>
      </c>
      <c r="CS23" s="230">
        <f t="shared" si="80"/>
        <v>-0.03</v>
      </c>
      <c r="CT23" s="231">
        <f t="shared" si="36"/>
        <v>-2.397828431849317E-3</v>
      </c>
    </row>
    <row r="24" spans="1:98" ht="18" customHeight="1" x14ac:dyDescent="0.25">
      <c r="M24" s="210"/>
      <c r="N24" s="211"/>
      <c r="S24" s="241"/>
      <c r="T24" s="242"/>
      <c r="U24" s="208"/>
      <c r="V24" s="227"/>
      <c r="W24" s="228"/>
      <c r="X24" s="229"/>
      <c r="Y24" s="230"/>
      <c r="Z24" s="243"/>
      <c r="AE24" s="241"/>
      <c r="AF24" s="242"/>
      <c r="AG24" s="208"/>
      <c r="AH24" s="227"/>
      <c r="AI24" s="228"/>
      <c r="AJ24" s="229"/>
      <c r="AK24" s="230"/>
      <c r="AL24" s="243"/>
      <c r="AQ24" s="241"/>
      <c r="AR24" s="242"/>
      <c r="AS24" s="208"/>
      <c r="AT24" s="227"/>
      <c r="AU24" s="228"/>
      <c r="AV24" s="229"/>
      <c r="AW24" s="230"/>
      <c r="AX24" s="243"/>
      <c r="BC24" s="241"/>
      <c r="BD24" s="242"/>
      <c r="BE24" s="208"/>
      <c r="BF24" s="227"/>
      <c r="BG24" s="228"/>
      <c r="BH24" s="229"/>
      <c r="BI24" s="230"/>
      <c r="BJ24" s="243"/>
      <c r="BO24" s="241"/>
      <c r="BP24" s="242"/>
      <c r="BQ24" s="208"/>
      <c r="BR24" s="227"/>
      <c r="BS24" s="228"/>
      <c r="BT24" s="229"/>
      <c r="BU24" s="230"/>
      <c r="BV24" s="243"/>
      <c r="CA24" s="241"/>
      <c r="CB24" s="242"/>
      <c r="CC24" s="208"/>
      <c r="CD24" s="227"/>
      <c r="CE24" s="228"/>
      <c r="CF24" s="229"/>
      <c r="CG24" s="230"/>
      <c r="CH24" s="243"/>
      <c r="CM24" s="241"/>
      <c r="CN24" s="242"/>
      <c r="CO24" s="208"/>
      <c r="CP24" s="227"/>
      <c r="CQ24" s="228"/>
      <c r="CR24" s="229"/>
      <c r="CS24" s="230"/>
      <c r="CT24" s="243"/>
    </row>
    <row r="25" spans="1:98" ht="18" customHeight="1" thickBot="1" x14ac:dyDescent="0.3">
      <c r="G25" s="238">
        <f>((1+G5+G6+G19+G20+G22+G23)*(1+G7+G8)*(1+G10+G11)*(1+G12)*(1+G13)*(1+G14)*(1+G15)*(1+G16)*(1+G21))-1+G9+G17+G18</f>
        <v>4.9180000000000001E-2</v>
      </c>
      <c r="H25" s="238">
        <f>((1+H5+H6+H19+H20+H22+H23)*(1+H7+H8)*(1+H10+H11)*(1+H12)*(1+H13)*(1+H14)*(1+H15)*(1+H16)*(1+H21))-1+H9+H17+H18</f>
        <v>1.4999999999999902E-2</v>
      </c>
      <c r="M25" s="239">
        <f>((1+M5+M6+M19+M20+M22+M23)*(1+M7+M8)*(1+M10+M11)*(1+M12)*(1+M13)*(1+M14)*(1+M15)*(1+M16)*(1+M21))-1+M9+M17+M18</f>
        <v>1.707176331980846</v>
      </c>
      <c r="N25" s="240">
        <f>((1+N5+N6+N19+N20+N22+N23)*(1+N7+N8)*(1+N10+N11)*(1+N12)*(1+N13)*(1+N14)*(1+N15)*(1+N16)*(1+N21))-1+N9+N17+N18</f>
        <v>1.0271635309067622</v>
      </c>
      <c r="S25" s="248">
        <f>((1+S5+S6+S19+S20+S22+S23)*(1+S7+S8)*(1+S10+S11)*(1+S12)*(1+S13)*(1+S14)*(1+S15)*(1+S16)*(1+S21))-1+S9+S17+S18</f>
        <v>1.5653679434996914</v>
      </c>
      <c r="T25" s="249">
        <f>((1+T5+T6+T19+T20+T22+T23)*(1+T7+T8)*(1+T10+T11)*(1+T12)*(1+T13)*(1+T14)*(1+T15)*(1+T16)*(1+T21))-1+T9+T17+T18</f>
        <v>0.82790647089511515</v>
      </c>
      <c r="U25" s="250"/>
      <c r="V25" s="251">
        <f>SUM(V5:V23)/W4</f>
        <v>41.888834832543175</v>
      </c>
      <c r="W25" s="252">
        <f>SUM(W5:W23)</f>
        <v>3.5226570657764279E-2</v>
      </c>
      <c r="X25" s="234"/>
      <c r="Y25" s="253">
        <f>SUM(Y5:Y23)/Z4</f>
        <v>18.395147358999175</v>
      </c>
      <c r="Z25" s="254">
        <f>SUM(Z5:Z23)</f>
        <v>5.0072988382416209E-2</v>
      </c>
      <c r="AE25" s="248">
        <f>((1+AE5+AE6+AE19+AE20+AE22+AE23)*(1+AE7+AE8)*(1+AE10+AE11)*(1+AE12)*(1+AE13)*(1+AE14)*(1+AE15)*(1+AE16)*(1+AE21))-1+AE9+AE17+AE18</f>
        <v>1.5207987906168268</v>
      </c>
      <c r="AF25" s="249">
        <f>((1+AF5+AF6+AF19+AF20+AF22+AF23)*(1+AF7+AF8)*(1+AF10+AF11)*(1+AF12)*(1+AF13)*(1+AF14)*(1+AF15)*(1+AF16)*(1+AF21))-1+AF9+AF17+AF18</f>
        <v>0.7839643196574847</v>
      </c>
      <c r="AG25" s="250"/>
      <c r="AH25" s="251">
        <f>SUM(AH5:AH23)/AI4</f>
        <v>31.854164730338137</v>
      </c>
      <c r="AI25" s="252">
        <f>SUM(AI5:AI23)</f>
        <v>4.6323613018633886E-2</v>
      </c>
      <c r="AJ25" s="234"/>
      <c r="AK25" s="253">
        <f>SUM(AK5:AK23)/AL4</f>
        <v>15.059627943759946</v>
      </c>
      <c r="AL25" s="254">
        <f>SUM(AL5:AL23)</f>
        <v>6.1163529632992292E-2</v>
      </c>
      <c r="AQ25" s="248">
        <f>((1+AQ5+AQ6+AQ19+AQ20+AQ22+AQ23)*(1+AQ7+AQ8)*(1+AQ10+AQ11)*(1+AQ12)*(1+AQ13)*(1+AQ14)*(1+AQ15)*(1+AQ16)*(1+AQ21))-1+AQ9+AQ17+AQ18</f>
        <v>1.5113667991802295</v>
      </c>
      <c r="AR25" s="249">
        <f>((1+AR5+AR6+AR19+AR20+AR22+AR23)*(1+AR7+AR8)*(1+AR10+AR11)*(1+AR12)*(1+AR13)*(1+AR14)*(1+AR15)*(1+AR16)*(1+AR21))-1+AR9+AR17+AR18</f>
        <v>0.77625186117965983</v>
      </c>
      <c r="AS25" s="250"/>
      <c r="AT25" s="251">
        <f>SUM(AT5:AT23)/AU4</f>
        <v>30.316220812190192</v>
      </c>
      <c r="AU25" s="252">
        <f>SUM(AU5:AU23)</f>
        <v>4.8673613018633891E-2</v>
      </c>
      <c r="AV25" s="234"/>
      <c r="AW25" s="253">
        <f>SUM(AW5:AW23)/AX4</f>
        <v>14.5947184165035</v>
      </c>
      <c r="AX25" s="254">
        <f>SUM(AX5:AX23)</f>
        <v>6.3111871960368437E-2</v>
      </c>
      <c r="BC25" s="248">
        <f>((1+BC5+BC6+BC19+BC20+BC22+BC23)*(1+BC7+BC8)*(1+BC10+BC11)*(1+BC12)*(1+BC13)*(1+BC14)*(1+BC15)*(1+BC16)*(1+BC21))-1+BC9+BC17+BC18</f>
        <v>1.4987273886185939</v>
      </c>
      <c r="BD25" s="249">
        <f>((1+BD5+BD6+BD19+BD20+BD22+BD23)*(1+BD7+BD8)*(1+BD10+BD11)*(1+BD12)*(1+BD13)*(1+BD14)*(1+BD15)*(1+BD16)*(1+BD21))-1+BD9+BD17+BD18</f>
        <v>0.76585644247109985</v>
      </c>
      <c r="BE25" s="250"/>
      <c r="BF25" s="251">
        <f>SUM(BF5:BF23)/BG4</f>
        <v>28.473506844639104</v>
      </c>
      <c r="BG25" s="252">
        <f>SUM(BG5:BG23)</f>
        <v>5.1823613018633884E-2</v>
      </c>
      <c r="BH25" s="234"/>
      <c r="BI25" s="253">
        <f>SUM(BI5:BI23)/BJ4</f>
        <v>14.011503290672504</v>
      </c>
      <c r="BJ25" s="254">
        <f>SUM(BJ5:BJ23)</f>
        <v>6.5738841928059122E-2</v>
      </c>
      <c r="BO25" s="248">
        <f>((1+BO5+BO6+BO19+BO20+BO22+BO23)*(1+BO7+BO8)*(1+BO10+BO11)*(1+BO12)*(1+BO13)*(1+BO14)*(1+BO15)*(1+BO16)*(1+BO21))-1+BO9+BO17+BO18</f>
        <v>1.4860919536141111</v>
      </c>
      <c r="BP25" s="249">
        <f>((1+BP5+BP6+BP19+BP20+BP22+BP23)*(1+BP7+BP8)*(1+BP10+BP11)*(1+BP12)*(1+BP13)*(1+BP14)*(1+BP15)*(1+BP16)*(1+BP21))-1+BP9+BP17+BP18</f>
        <v>0.75546462290912808</v>
      </c>
      <c r="BQ25" s="250"/>
      <c r="BR25" s="251">
        <f>SUM(BR5:BR23)/BS4</f>
        <v>26.84196870050782</v>
      </c>
      <c r="BS25" s="252">
        <f>SUM(BS5:BS23)</f>
        <v>5.4973613018633884E-2</v>
      </c>
      <c r="BT25" s="234"/>
      <c r="BU25" s="253">
        <f>SUM(BU5:BU23)/BV4</f>
        <v>13.473095155707464</v>
      </c>
      <c r="BV25" s="254">
        <f>SUM(BV5:BV23)</f>
        <v>6.8365879506892976E-2</v>
      </c>
      <c r="CA25" s="248">
        <f>((1+CA5+CA6+CA19+CA20+CA22+CA23)*(1+CA7+CA8)*(1+CA10+CA11)*(1+CA12)*(1+CA13)*(1+CA14)*(1+CA15)*(1+CA16)*(1+CA21))-1+CA9+CA17+CA18</f>
        <v>1.4734604931004149</v>
      </c>
      <c r="CB25" s="249">
        <f>((1+CB5+CB6+CB19+CB20+CB22+CB23)*(1+CB7+CB8)*(1+CB10+CB11)*(1+CB12)*(1+CB13)*(1+CB14)*(1+CB15)*(1+CB16)*(1+CB21))-1+CB9+CB17+CB18</f>
        <v>0.74507462460148988</v>
      </c>
      <c r="CC25" s="250"/>
      <c r="CD25" s="251">
        <f>SUM(CD5:CD23)/CE4</f>
        <v>25.387272458904722</v>
      </c>
      <c r="CE25" s="252">
        <f>SUM(CE5:CE23)</f>
        <v>5.8123613018633898E-2</v>
      </c>
      <c r="CF25" s="234"/>
      <c r="CG25" s="253">
        <f>SUM(CG5:CG23)/CH4</f>
        <v>12.974439277747765</v>
      </c>
      <c r="CH25" s="254">
        <f>SUM(CH5:CH23)</f>
        <v>7.0993434111619957E-2</v>
      </c>
      <c r="CM25" s="248">
        <f>((1+CM5+CM6+CM19+CM20+CM22+CM23)*(1+CM7+CM8)*(1+CM10+CM11)*(1+CM12)*(1+CM13)*(1+CM14)*(1+CM15)*(1+CM16)*(1+CM21))-1+CM9+CM17+CM18</f>
        <v>1.460833006011315</v>
      </c>
      <c r="CN25" s="249">
        <f>((1+CN5+CN6+CN19+CN20+CN22+CN23)*(1+CN7+CN8)*(1+CN10+CN11)*(1+CN12)*(1+CN13)*(1+CN14)*(1+CN15)*(1+CN16)*(1+CN21))-1+CN9+CN17+CN18</f>
        <v>0.73468716025858516</v>
      </c>
      <c r="CO25" s="250"/>
      <c r="CP25" s="251">
        <f>SUM(CP5:CP23)/CQ4</f>
        <v>24.082144455089601</v>
      </c>
      <c r="CQ25" s="252">
        <f>SUM(CQ5:CQ23)</f>
        <v>6.1273613018633891E-2</v>
      </c>
      <c r="CR25" s="234"/>
      <c r="CS25" s="253">
        <f>SUM(CS5:CS23)/CT4</f>
        <v>12.511320493794713</v>
      </c>
      <c r="CT25" s="254">
        <f>SUM(CT5:CT23)</f>
        <v>7.3621325619213543E-2</v>
      </c>
    </row>
    <row r="26" spans="1:98" ht="18" customHeight="1" x14ac:dyDescent="0.25">
      <c r="C26" s="244"/>
      <c r="G26" s="245"/>
      <c r="H26" s="245"/>
      <c r="I26" s="246"/>
      <c r="J26" s="247"/>
      <c r="K26" s="247"/>
      <c r="L26" s="247"/>
      <c r="M26" s="247"/>
      <c r="N26" s="247"/>
      <c r="O26" s="246"/>
      <c r="P26" s="247"/>
      <c r="Q26" s="247"/>
      <c r="R26" s="247"/>
      <c r="S26" s="247"/>
      <c r="T26" s="247"/>
      <c r="U26" s="246"/>
      <c r="V26" s="255"/>
      <c r="AA26" s="246"/>
      <c r="AB26" s="247"/>
      <c r="AC26" s="247"/>
      <c r="AD26" s="247"/>
      <c r="AE26" s="247"/>
      <c r="AF26" s="247"/>
      <c r="AG26" s="246"/>
      <c r="AH26" s="255"/>
      <c r="AM26" s="246"/>
      <c r="AN26" s="247"/>
      <c r="AO26" s="247"/>
      <c r="AP26" s="247"/>
      <c r="AQ26" s="247"/>
      <c r="AR26" s="247"/>
      <c r="AS26" s="246"/>
      <c r="AT26" s="255"/>
      <c r="AY26" s="246"/>
      <c r="AZ26" s="247"/>
      <c r="BA26" s="247"/>
      <c r="BB26" s="247"/>
      <c r="BC26" s="247"/>
      <c r="BD26" s="247"/>
      <c r="BE26" s="246"/>
      <c r="BF26" s="255"/>
      <c r="BK26" s="246"/>
      <c r="BL26" s="247"/>
      <c r="BM26" s="247"/>
      <c r="BN26" s="247"/>
      <c r="BO26" s="247"/>
      <c r="BP26" s="247"/>
      <c r="BQ26" s="246"/>
      <c r="BR26" s="255"/>
      <c r="BW26" s="246"/>
      <c r="BX26" s="247"/>
      <c r="BY26" s="247"/>
      <c r="BZ26" s="247"/>
      <c r="CA26" s="247"/>
      <c r="CB26" s="247"/>
      <c r="CC26" s="246"/>
      <c r="CD26" s="255"/>
      <c r="CI26" s="246"/>
      <c r="CJ26" s="247"/>
      <c r="CK26" s="247"/>
      <c r="CL26" s="247"/>
      <c r="CM26" s="247"/>
      <c r="CN26" s="247"/>
      <c r="CO26" s="246"/>
      <c r="CP26" s="255"/>
    </row>
    <row r="27" spans="1:98" ht="18" customHeight="1" x14ac:dyDescent="0.25">
      <c r="M27" s="283">
        <f>(M25-G25)/2+G25</f>
        <v>0.87817816599042298</v>
      </c>
      <c r="N27" s="284">
        <f>0.75*N25+0.25*H25</f>
        <v>0.77412264818007159</v>
      </c>
      <c r="S27" s="257">
        <f>(S25+G26)/2</f>
        <v>0.78268397174984572</v>
      </c>
      <c r="T27" s="258">
        <f>0.75*T25+0.25*H25</f>
        <v>0.62467985317133623</v>
      </c>
      <c r="V27" s="246"/>
      <c r="W27" s="246"/>
      <c r="X27" s="247"/>
      <c r="Y27" s="247"/>
      <c r="Z27" s="246"/>
      <c r="AE27" s="257">
        <f>(AE25+G26)/2</f>
        <v>0.76039939530841338</v>
      </c>
      <c r="AF27" s="258">
        <f>0.75*AF25+0.25*H25</f>
        <v>0.59172323974311358</v>
      </c>
      <c r="AH27" s="246"/>
      <c r="AI27" s="246"/>
      <c r="AJ27" s="247"/>
      <c r="AK27" s="247"/>
      <c r="AL27" s="246"/>
      <c r="AQ27" s="257">
        <f>(AQ25+G26)/2</f>
        <v>0.75568339959011477</v>
      </c>
      <c r="AR27" s="258">
        <f>0.75*AR25+0.25*H25</f>
        <v>0.5859388958847449</v>
      </c>
      <c r="AT27" s="246"/>
      <c r="AU27" s="246"/>
      <c r="AV27" s="247"/>
      <c r="AW27" s="247"/>
      <c r="AX27" s="246"/>
      <c r="BC27" s="257">
        <f>(BC25+G26)/2</f>
        <v>0.74936369430929695</v>
      </c>
      <c r="BD27" s="258">
        <f>0.75*BD25+0.25*H25</f>
        <v>0.57814233185332475</v>
      </c>
      <c r="BF27" s="246"/>
      <c r="BG27" s="246"/>
      <c r="BH27" s="247"/>
      <c r="BI27" s="247"/>
      <c r="BJ27" s="246"/>
      <c r="BO27" s="257">
        <f>(BO25+G26)/2</f>
        <v>0.74304597680705553</v>
      </c>
      <c r="BP27" s="258">
        <f>0.75*BP25+0.25*H25</f>
        <v>0.57034846718184595</v>
      </c>
      <c r="BR27" s="246"/>
      <c r="BS27" s="246"/>
      <c r="BT27" s="247"/>
      <c r="BU27" s="247"/>
      <c r="BV27" s="246"/>
      <c r="CA27" s="257">
        <f>(CA25+G26)/2</f>
        <v>0.73673024655020747</v>
      </c>
      <c r="CB27" s="258">
        <f>0.75*CB25+0.25*H25</f>
        <v>0.56255596845111744</v>
      </c>
      <c r="CD27" s="246"/>
      <c r="CE27" s="246"/>
      <c r="CF27" s="247"/>
      <c r="CG27" s="247"/>
      <c r="CH27" s="246"/>
      <c r="CM27" s="257">
        <f>(CM25+G26)/2</f>
        <v>0.73041650300565752</v>
      </c>
      <c r="CN27" s="258">
        <f>0.75*CN25+0.25*H25</f>
        <v>0.55476537019393879</v>
      </c>
      <c r="CP27" s="246"/>
      <c r="CQ27" s="246"/>
      <c r="CR27" s="247"/>
      <c r="CS27" s="247"/>
      <c r="CT27" s="246"/>
    </row>
    <row r="28" spans="1:98" ht="18" customHeight="1" x14ac:dyDescent="0.25"/>
    <row r="29" spans="1:98" ht="18" customHeight="1" x14ac:dyDescent="0.25"/>
    <row r="30" spans="1:98" x14ac:dyDescent="0.25">
      <c r="B30" s="259"/>
    </row>
  </sheetData>
  <mergeCells count="50">
    <mergeCell ref="M2:N3"/>
    <mergeCell ref="A2:B3"/>
    <mergeCell ref="C2:D3"/>
    <mergeCell ref="E2:F3"/>
    <mergeCell ref="G2:H3"/>
    <mergeCell ref="I2:J3"/>
    <mergeCell ref="K2:L3"/>
    <mergeCell ref="BW1:CH1"/>
    <mergeCell ref="CI1:CT1"/>
    <mergeCell ref="O2:P3"/>
    <mergeCell ref="I1:N1"/>
    <mergeCell ref="O1:Z1"/>
    <mergeCell ref="AA1:AL1"/>
    <mergeCell ref="AM1:AX1"/>
    <mergeCell ref="AY1:BJ1"/>
    <mergeCell ref="BK1:BV1"/>
    <mergeCell ref="AQ2:AR3"/>
    <mergeCell ref="Q2:R3"/>
    <mergeCell ref="S2:T3"/>
    <mergeCell ref="U2:W2"/>
    <mergeCell ref="X2:Z2"/>
    <mergeCell ref="AA2:AB3"/>
    <mergeCell ref="AC2:AD3"/>
    <mergeCell ref="AE2:AF3"/>
    <mergeCell ref="AG2:AI2"/>
    <mergeCell ref="AJ2:AL2"/>
    <mergeCell ref="AM2:AN3"/>
    <mergeCell ref="AO2:AP3"/>
    <mergeCell ref="BT2:BV2"/>
    <mergeCell ref="AS2:AU2"/>
    <mergeCell ref="AV2:AX2"/>
    <mergeCell ref="AY2:AZ3"/>
    <mergeCell ref="BA2:BB3"/>
    <mergeCell ref="BC2:BD3"/>
    <mergeCell ref="BE2:BG2"/>
    <mergeCell ref="BH2:BJ2"/>
    <mergeCell ref="BK2:BL3"/>
    <mergeCell ref="BM2:BN3"/>
    <mergeCell ref="BO2:BP3"/>
    <mergeCell ref="BQ2:BS2"/>
    <mergeCell ref="CK2:CL3"/>
    <mergeCell ref="CM2:CN3"/>
    <mergeCell ref="CO2:CQ2"/>
    <mergeCell ref="CR2:CT2"/>
    <mergeCell ref="BW2:BX3"/>
    <mergeCell ref="BY2:BZ3"/>
    <mergeCell ref="CA2:CB3"/>
    <mergeCell ref="CC2:CE2"/>
    <mergeCell ref="CF2:CH2"/>
    <mergeCell ref="CI2:CJ3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topLeftCell="C2" zoomScale="80" zoomScaleNormal="80" workbookViewId="0">
      <selection activeCell="R19" sqref="R19"/>
    </sheetView>
  </sheetViews>
  <sheetFormatPr defaultColWidth="8.140625" defaultRowHeight="14.25" x14ac:dyDescent="0.25"/>
  <cols>
    <col min="1" max="1" width="14.140625" style="169" customWidth="1"/>
    <col min="2" max="2" width="29" style="173" customWidth="1"/>
    <col min="3" max="3" width="13.85546875" style="169" customWidth="1"/>
    <col min="4" max="17" width="9.5703125" style="169" customWidth="1"/>
    <col min="18" max="16384" width="8.140625" style="173"/>
  </cols>
  <sheetData>
    <row r="1" spans="1:17" s="164" customFormat="1" ht="33" customHeight="1" x14ac:dyDescent="0.25">
      <c r="A1" s="163" t="s">
        <v>124</v>
      </c>
      <c r="B1" s="163" t="s">
        <v>125</v>
      </c>
      <c r="C1" s="163" t="s">
        <v>126</v>
      </c>
      <c r="D1" s="163">
        <v>2019</v>
      </c>
      <c r="E1" s="163"/>
      <c r="F1" s="163">
        <v>2020</v>
      </c>
      <c r="G1" s="163"/>
      <c r="H1" s="163">
        <v>2021</v>
      </c>
      <c r="I1" s="163"/>
      <c r="J1" s="163">
        <v>2022</v>
      </c>
      <c r="K1" s="163"/>
      <c r="L1" s="163">
        <v>2023</v>
      </c>
      <c r="M1" s="163"/>
      <c r="N1" s="163">
        <v>2024</v>
      </c>
      <c r="O1" s="163"/>
      <c r="P1" s="163">
        <v>2025</v>
      </c>
      <c r="Q1" s="163"/>
    </row>
    <row r="2" spans="1:17" s="166" customFormat="1" ht="18.600000000000001" customHeight="1" x14ac:dyDescent="0.25">
      <c r="A2" s="165"/>
      <c r="C2" s="165"/>
      <c r="D2" s="167">
        <f>Repair!M5</f>
        <v>0.10699041253573612</v>
      </c>
      <c r="E2" s="168"/>
      <c r="F2" s="167">
        <f>Repair!M10</f>
        <v>0.13113153727578342</v>
      </c>
      <c r="G2" s="168"/>
      <c r="H2" s="167">
        <f>Repair!M15</f>
        <v>0.13659022643533797</v>
      </c>
      <c r="I2" s="168"/>
      <c r="J2" s="167">
        <f>Repair!M20</f>
        <v>0.14386605444398498</v>
      </c>
      <c r="K2" s="168"/>
      <c r="L2" s="167">
        <f>Repair!M25</f>
        <v>0.15124882961487068</v>
      </c>
      <c r="M2" s="168"/>
      <c r="N2" s="167">
        <f>Repair!M30</f>
        <v>0.15863434817580505</v>
      </c>
      <c r="O2" s="168"/>
      <c r="P2" s="167">
        <f>Repair!M35</f>
        <v>0.16602231459716676</v>
      </c>
      <c r="Q2" s="168"/>
    </row>
    <row r="3" spans="1:17" ht="18.600000000000001" customHeight="1" x14ac:dyDescent="0.25">
      <c r="A3" s="169">
        <v>1</v>
      </c>
      <c r="B3" s="170" t="s">
        <v>127</v>
      </c>
      <c r="C3" s="169">
        <v>0</v>
      </c>
      <c r="D3" s="171">
        <v>2</v>
      </c>
      <c r="E3" s="172">
        <f t="shared" ref="E3:E21" si="0">D3/100*$C3/100</f>
        <v>0</v>
      </c>
      <c r="F3" s="171">
        <v>2</v>
      </c>
      <c r="G3" s="172">
        <f t="shared" ref="G3:G21" si="1">F3/100*$C3/100</f>
        <v>0</v>
      </c>
      <c r="H3" s="171">
        <v>2</v>
      </c>
      <c r="I3" s="172">
        <f t="shared" ref="I3:I21" si="2">H3/100*$C3/100</f>
        <v>0</v>
      </c>
      <c r="J3" s="171">
        <v>2</v>
      </c>
      <c r="K3" s="172">
        <f t="shared" ref="K3:K21" si="3">J3/100*$C3/100</f>
        <v>0</v>
      </c>
      <c r="L3" s="171">
        <v>2</v>
      </c>
      <c r="M3" s="172">
        <f t="shared" ref="M3:M21" si="4">L3/100*$C3/100</f>
        <v>0</v>
      </c>
      <c r="N3" s="171">
        <v>2</v>
      </c>
      <c r="O3" s="172">
        <f t="shared" ref="O3:O21" si="5">N3/100*$C3/100</f>
        <v>0</v>
      </c>
      <c r="P3" s="171">
        <v>2</v>
      </c>
      <c r="Q3" s="172">
        <f t="shared" ref="Q3:Q21" si="6">P3/100*$C3/100</f>
        <v>0</v>
      </c>
    </row>
    <row r="4" spans="1:17" ht="18.600000000000001" customHeight="1" x14ac:dyDescent="0.25">
      <c r="A4" s="169">
        <v>2</v>
      </c>
      <c r="B4" s="173" t="s">
        <v>128</v>
      </c>
      <c r="C4" s="174">
        <f>100*0.05</f>
        <v>5</v>
      </c>
      <c r="D4" s="171">
        <v>2</v>
      </c>
      <c r="E4" s="172">
        <f t="shared" si="0"/>
        <v>1E-3</v>
      </c>
      <c r="F4" s="171">
        <v>2</v>
      </c>
      <c r="G4" s="172">
        <f t="shared" si="1"/>
        <v>1E-3</v>
      </c>
      <c r="H4" s="171">
        <v>2</v>
      </c>
      <c r="I4" s="172">
        <f t="shared" si="2"/>
        <v>1E-3</v>
      </c>
      <c r="J4" s="171">
        <v>2</v>
      </c>
      <c r="K4" s="172">
        <f t="shared" si="3"/>
        <v>1E-3</v>
      </c>
      <c r="L4" s="171">
        <v>2</v>
      </c>
      <c r="M4" s="172">
        <f t="shared" si="4"/>
        <v>1E-3</v>
      </c>
      <c r="N4" s="171">
        <v>2</v>
      </c>
      <c r="O4" s="172">
        <f t="shared" si="5"/>
        <v>1E-3</v>
      </c>
      <c r="P4" s="171">
        <v>2</v>
      </c>
      <c r="Q4" s="172">
        <f t="shared" si="6"/>
        <v>1E-3</v>
      </c>
    </row>
    <row r="5" spans="1:17" ht="18.600000000000001" customHeight="1" x14ac:dyDescent="0.25">
      <c r="A5" s="169">
        <v>3</v>
      </c>
      <c r="B5" s="173" t="s">
        <v>129</v>
      </c>
      <c r="C5" s="174">
        <f>347*0.05</f>
        <v>17.350000000000001</v>
      </c>
      <c r="D5" s="175">
        <v>13</v>
      </c>
      <c r="E5" s="172">
        <f t="shared" si="0"/>
        <v>2.2555000000000002E-2</v>
      </c>
      <c r="F5" s="175">
        <v>13</v>
      </c>
      <c r="G5" s="172">
        <f t="shared" si="1"/>
        <v>2.2555000000000002E-2</v>
      </c>
      <c r="H5" s="175">
        <v>13</v>
      </c>
      <c r="I5" s="172">
        <f t="shared" si="2"/>
        <v>2.2555000000000002E-2</v>
      </c>
      <c r="J5" s="175">
        <v>13</v>
      </c>
      <c r="K5" s="172">
        <f t="shared" si="3"/>
        <v>2.2555000000000002E-2</v>
      </c>
      <c r="L5" s="175">
        <v>13</v>
      </c>
      <c r="M5" s="172">
        <f t="shared" si="4"/>
        <v>2.2555000000000002E-2</v>
      </c>
      <c r="N5" s="175">
        <v>13</v>
      </c>
      <c r="O5" s="172">
        <f t="shared" si="5"/>
        <v>2.2555000000000002E-2</v>
      </c>
      <c r="P5" s="175">
        <v>13</v>
      </c>
      <c r="Q5" s="172">
        <f t="shared" si="6"/>
        <v>2.2555000000000002E-2</v>
      </c>
    </row>
    <row r="6" spans="1:17" ht="18.600000000000001" customHeight="1" x14ac:dyDescent="0.25">
      <c r="A6" s="169">
        <v>4</v>
      </c>
      <c r="B6" s="176" t="s">
        <v>130</v>
      </c>
      <c r="C6" s="174">
        <v>0</v>
      </c>
      <c r="D6" s="177">
        <v>45</v>
      </c>
      <c r="E6" s="172">
        <f t="shared" si="0"/>
        <v>0</v>
      </c>
      <c r="F6" s="177">
        <v>45</v>
      </c>
      <c r="G6" s="172">
        <f t="shared" si="1"/>
        <v>0</v>
      </c>
      <c r="H6" s="177">
        <v>45</v>
      </c>
      <c r="I6" s="172">
        <f t="shared" si="2"/>
        <v>0</v>
      </c>
      <c r="J6" s="177">
        <v>45</v>
      </c>
      <c r="K6" s="172">
        <f t="shared" si="3"/>
        <v>0</v>
      </c>
      <c r="L6" s="177">
        <v>45</v>
      </c>
      <c r="M6" s="172">
        <f t="shared" si="4"/>
        <v>0</v>
      </c>
      <c r="N6" s="177">
        <v>45</v>
      </c>
      <c r="O6" s="172">
        <f t="shared" si="5"/>
        <v>0</v>
      </c>
      <c r="P6" s="177">
        <v>45</v>
      </c>
      <c r="Q6" s="172">
        <f t="shared" si="6"/>
        <v>0</v>
      </c>
    </row>
    <row r="7" spans="1:17" ht="18.600000000000001" customHeight="1" x14ac:dyDescent="0.25">
      <c r="A7" s="169">
        <v>5</v>
      </c>
      <c r="B7" s="176" t="s">
        <v>131</v>
      </c>
      <c r="C7" s="174">
        <v>0</v>
      </c>
      <c r="D7" s="177">
        <v>2.2999999999999998</v>
      </c>
      <c r="E7" s="172">
        <f t="shared" si="0"/>
        <v>0</v>
      </c>
      <c r="F7" s="177">
        <v>2.2999999999999998</v>
      </c>
      <c r="G7" s="172">
        <f t="shared" si="1"/>
        <v>0</v>
      </c>
      <c r="H7" s="177">
        <v>2.2999999999999998</v>
      </c>
      <c r="I7" s="172">
        <f t="shared" si="2"/>
        <v>0</v>
      </c>
      <c r="J7" s="177">
        <v>2.2999999999999998</v>
      </c>
      <c r="K7" s="172">
        <f t="shared" si="3"/>
        <v>0</v>
      </c>
      <c r="L7" s="177">
        <v>2.2999999999999998</v>
      </c>
      <c r="M7" s="172">
        <f t="shared" si="4"/>
        <v>0</v>
      </c>
      <c r="N7" s="177">
        <v>2.2999999999999998</v>
      </c>
      <c r="O7" s="172">
        <f t="shared" si="5"/>
        <v>0</v>
      </c>
      <c r="P7" s="177">
        <v>2.2999999999999998</v>
      </c>
      <c r="Q7" s="172">
        <f t="shared" si="6"/>
        <v>0</v>
      </c>
    </row>
    <row r="8" spans="1:17" ht="18.600000000000001" customHeight="1" x14ac:dyDescent="0.25">
      <c r="A8" s="169">
        <v>6</v>
      </c>
      <c r="B8" s="176" t="s">
        <v>132</v>
      </c>
      <c r="C8" s="178">
        <v>600</v>
      </c>
      <c r="D8" s="179">
        <f>$C$22-D2*100</f>
        <v>27.200958746426387</v>
      </c>
      <c r="E8" s="172">
        <f t="shared" si="0"/>
        <v>1.6320575247855831</v>
      </c>
      <c r="F8" s="179">
        <f>$C$22-F2*100</f>
        <v>24.786846272421656</v>
      </c>
      <c r="G8" s="172">
        <f t="shared" si="1"/>
        <v>1.4872107763452993</v>
      </c>
      <c r="H8" s="179">
        <f>$C$22-H2*100</f>
        <v>24.240977356466203</v>
      </c>
      <c r="I8" s="172">
        <f t="shared" si="2"/>
        <v>1.4544586413879721</v>
      </c>
      <c r="J8" s="179">
        <f>$C$22-J2*100</f>
        <v>23.513394555601501</v>
      </c>
      <c r="K8" s="172">
        <f t="shared" si="3"/>
        <v>1.4108036733360898</v>
      </c>
      <c r="L8" s="179">
        <f>$C$22-L2*100</f>
        <v>22.775117038512931</v>
      </c>
      <c r="M8" s="172">
        <f t="shared" si="4"/>
        <v>1.3665070223107758</v>
      </c>
      <c r="N8" s="179">
        <f>$C$22-N2*100</f>
        <v>22.036565182419494</v>
      </c>
      <c r="O8" s="172">
        <f t="shared" si="5"/>
        <v>1.3221939109451697</v>
      </c>
      <c r="P8" s="179">
        <f>$C$22-P2*100</f>
        <v>21.297768540283322</v>
      </c>
      <c r="Q8" s="172">
        <f t="shared" si="6"/>
        <v>1.2778661124169992</v>
      </c>
    </row>
    <row r="9" spans="1:17" ht="18.600000000000001" customHeight="1" x14ac:dyDescent="0.25">
      <c r="A9" s="169">
        <v>7</v>
      </c>
      <c r="B9" s="176" t="s">
        <v>133</v>
      </c>
      <c r="C9" s="178">
        <v>1000</v>
      </c>
      <c r="D9" s="180">
        <v>0</v>
      </c>
      <c r="E9" s="172">
        <f t="shared" si="0"/>
        <v>0</v>
      </c>
      <c r="F9" s="180">
        <v>0</v>
      </c>
      <c r="G9" s="172">
        <f t="shared" si="1"/>
        <v>0</v>
      </c>
      <c r="H9" s="180">
        <v>0</v>
      </c>
      <c r="I9" s="172">
        <f t="shared" si="2"/>
        <v>0</v>
      </c>
      <c r="J9" s="180">
        <v>0</v>
      </c>
      <c r="K9" s="172">
        <f t="shared" si="3"/>
        <v>0</v>
      </c>
      <c r="L9" s="180">
        <v>0</v>
      </c>
      <c r="M9" s="172">
        <f t="shared" si="4"/>
        <v>0</v>
      </c>
      <c r="N9" s="180">
        <v>0</v>
      </c>
      <c r="O9" s="172">
        <f t="shared" si="5"/>
        <v>0</v>
      </c>
      <c r="P9" s="180">
        <v>0</v>
      </c>
      <c r="Q9" s="172">
        <f t="shared" si="6"/>
        <v>0</v>
      </c>
    </row>
    <row r="10" spans="1:17" ht="18.600000000000001" customHeight="1" x14ac:dyDescent="0.25">
      <c r="A10" s="169">
        <v>8</v>
      </c>
      <c r="B10" s="173" t="s">
        <v>134</v>
      </c>
      <c r="C10" s="174">
        <f>30*0.05</f>
        <v>1.5</v>
      </c>
      <c r="D10" s="171">
        <v>0</v>
      </c>
      <c r="E10" s="172">
        <f t="shared" si="0"/>
        <v>0</v>
      </c>
      <c r="F10" s="171">
        <v>0</v>
      </c>
      <c r="G10" s="172">
        <f t="shared" si="1"/>
        <v>0</v>
      </c>
      <c r="H10" s="171">
        <v>0</v>
      </c>
      <c r="I10" s="172">
        <f t="shared" si="2"/>
        <v>0</v>
      </c>
      <c r="J10" s="171">
        <v>0</v>
      </c>
      <c r="K10" s="172">
        <f t="shared" si="3"/>
        <v>0</v>
      </c>
      <c r="L10" s="171">
        <v>0</v>
      </c>
      <c r="M10" s="172">
        <f t="shared" si="4"/>
        <v>0</v>
      </c>
      <c r="N10" s="171">
        <v>0</v>
      </c>
      <c r="O10" s="172">
        <f t="shared" si="5"/>
        <v>0</v>
      </c>
      <c r="P10" s="171">
        <v>0</v>
      </c>
      <c r="Q10" s="172">
        <f t="shared" si="6"/>
        <v>0</v>
      </c>
    </row>
    <row r="11" spans="1:17" ht="18.600000000000001" customHeight="1" x14ac:dyDescent="0.25">
      <c r="A11" s="169">
        <v>9</v>
      </c>
      <c r="B11" s="173" t="s">
        <v>135</v>
      </c>
      <c r="C11" s="174">
        <f>50*0.05</f>
        <v>2.5</v>
      </c>
      <c r="D11" s="171">
        <v>15</v>
      </c>
      <c r="E11" s="172">
        <f t="shared" si="0"/>
        <v>3.7499999999999999E-3</v>
      </c>
      <c r="F11" s="171">
        <v>15</v>
      </c>
      <c r="G11" s="172">
        <f t="shared" si="1"/>
        <v>3.7499999999999999E-3</v>
      </c>
      <c r="H11" s="171">
        <v>15</v>
      </c>
      <c r="I11" s="172">
        <f t="shared" si="2"/>
        <v>3.7499999999999999E-3</v>
      </c>
      <c r="J11" s="171">
        <v>15</v>
      </c>
      <c r="K11" s="172">
        <f t="shared" si="3"/>
        <v>3.7499999999999999E-3</v>
      </c>
      <c r="L11" s="171">
        <v>15</v>
      </c>
      <c r="M11" s="172">
        <f t="shared" si="4"/>
        <v>3.7499999999999999E-3</v>
      </c>
      <c r="N11" s="171">
        <v>15</v>
      </c>
      <c r="O11" s="172">
        <f t="shared" si="5"/>
        <v>3.7499999999999999E-3</v>
      </c>
      <c r="P11" s="171">
        <v>15</v>
      </c>
      <c r="Q11" s="172">
        <f t="shared" si="6"/>
        <v>3.7499999999999999E-3</v>
      </c>
    </row>
    <row r="12" spans="1:17" ht="18.600000000000001" customHeight="1" x14ac:dyDescent="0.25">
      <c r="A12" s="169">
        <v>10</v>
      </c>
      <c r="B12" s="173" t="s">
        <v>136</v>
      </c>
      <c r="C12" s="174">
        <f>50*0.05</f>
        <v>2.5</v>
      </c>
      <c r="D12" s="171">
        <v>5</v>
      </c>
      <c r="E12" s="172">
        <f t="shared" si="0"/>
        <v>1.25E-3</v>
      </c>
      <c r="F12" s="171">
        <v>5</v>
      </c>
      <c r="G12" s="172">
        <f t="shared" si="1"/>
        <v>1.25E-3</v>
      </c>
      <c r="H12" s="171">
        <v>5</v>
      </c>
      <c r="I12" s="172">
        <f t="shared" si="2"/>
        <v>1.25E-3</v>
      </c>
      <c r="J12" s="171">
        <v>5</v>
      </c>
      <c r="K12" s="172">
        <f t="shared" si="3"/>
        <v>1.25E-3</v>
      </c>
      <c r="L12" s="171">
        <v>5</v>
      </c>
      <c r="M12" s="172">
        <f t="shared" si="4"/>
        <v>1.25E-3</v>
      </c>
      <c r="N12" s="171">
        <v>5</v>
      </c>
      <c r="O12" s="172">
        <f t="shared" si="5"/>
        <v>1.25E-3</v>
      </c>
      <c r="P12" s="171">
        <v>5</v>
      </c>
      <c r="Q12" s="172">
        <f t="shared" si="6"/>
        <v>1.25E-3</v>
      </c>
    </row>
    <row r="13" spans="1:17" ht="18.600000000000001" customHeight="1" x14ac:dyDescent="0.25">
      <c r="A13" s="169">
        <v>11</v>
      </c>
      <c r="B13" s="173" t="s">
        <v>137</v>
      </c>
      <c r="C13" s="174">
        <f>50*0.05</f>
        <v>2.5</v>
      </c>
      <c r="D13" s="171">
        <v>5</v>
      </c>
      <c r="E13" s="172">
        <f t="shared" si="0"/>
        <v>1.25E-3</v>
      </c>
      <c r="F13" s="171">
        <v>5</v>
      </c>
      <c r="G13" s="172">
        <f t="shared" si="1"/>
        <v>1.25E-3</v>
      </c>
      <c r="H13" s="171">
        <v>5</v>
      </c>
      <c r="I13" s="172">
        <f t="shared" si="2"/>
        <v>1.25E-3</v>
      </c>
      <c r="J13" s="171">
        <v>5</v>
      </c>
      <c r="K13" s="172">
        <f t="shared" si="3"/>
        <v>1.25E-3</v>
      </c>
      <c r="L13" s="171">
        <v>5</v>
      </c>
      <c r="M13" s="172">
        <f t="shared" si="4"/>
        <v>1.25E-3</v>
      </c>
      <c r="N13" s="171">
        <v>5</v>
      </c>
      <c r="O13" s="172">
        <f t="shared" si="5"/>
        <v>1.25E-3</v>
      </c>
      <c r="P13" s="171">
        <v>5</v>
      </c>
      <c r="Q13" s="172">
        <f t="shared" si="6"/>
        <v>1.25E-3</v>
      </c>
    </row>
    <row r="14" spans="1:17" ht="18.600000000000001" customHeight="1" x14ac:dyDescent="0.25">
      <c r="A14" s="169">
        <v>12</v>
      </c>
      <c r="B14" s="173" t="s">
        <v>138</v>
      </c>
      <c r="C14" s="174">
        <f>40*0.05</f>
        <v>2</v>
      </c>
      <c r="D14" s="171">
        <v>8</v>
      </c>
      <c r="E14" s="172">
        <f t="shared" si="0"/>
        <v>1.6000000000000001E-3</v>
      </c>
      <c r="F14" s="171">
        <v>8</v>
      </c>
      <c r="G14" s="172">
        <f t="shared" si="1"/>
        <v>1.6000000000000001E-3</v>
      </c>
      <c r="H14" s="171">
        <v>8</v>
      </c>
      <c r="I14" s="172">
        <f t="shared" si="2"/>
        <v>1.6000000000000001E-3</v>
      </c>
      <c r="J14" s="171">
        <v>8</v>
      </c>
      <c r="K14" s="172">
        <f t="shared" si="3"/>
        <v>1.6000000000000001E-3</v>
      </c>
      <c r="L14" s="171">
        <v>8</v>
      </c>
      <c r="M14" s="172">
        <f t="shared" si="4"/>
        <v>1.6000000000000001E-3</v>
      </c>
      <c r="N14" s="171">
        <v>8</v>
      </c>
      <c r="O14" s="172">
        <f t="shared" si="5"/>
        <v>1.6000000000000001E-3</v>
      </c>
      <c r="P14" s="171">
        <v>8</v>
      </c>
      <c r="Q14" s="172">
        <f t="shared" si="6"/>
        <v>1.6000000000000001E-3</v>
      </c>
    </row>
    <row r="15" spans="1:17" ht="18.600000000000001" customHeight="1" x14ac:dyDescent="0.25">
      <c r="A15" s="169">
        <v>13</v>
      </c>
      <c r="B15" s="173" t="s">
        <v>139</v>
      </c>
      <c r="C15" s="174">
        <f>500*0.05</f>
        <v>25</v>
      </c>
      <c r="D15" s="171">
        <v>2</v>
      </c>
      <c r="E15" s="172">
        <f t="shared" si="0"/>
        <v>5.0000000000000001E-3</v>
      </c>
      <c r="F15" s="171">
        <v>2</v>
      </c>
      <c r="G15" s="172">
        <f t="shared" si="1"/>
        <v>5.0000000000000001E-3</v>
      </c>
      <c r="H15" s="171">
        <v>2</v>
      </c>
      <c r="I15" s="172">
        <f t="shared" si="2"/>
        <v>5.0000000000000001E-3</v>
      </c>
      <c r="J15" s="171">
        <v>2</v>
      </c>
      <c r="K15" s="172">
        <f t="shared" si="3"/>
        <v>5.0000000000000001E-3</v>
      </c>
      <c r="L15" s="171">
        <v>2</v>
      </c>
      <c r="M15" s="172">
        <f t="shared" si="4"/>
        <v>5.0000000000000001E-3</v>
      </c>
      <c r="N15" s="171">
        <v>2</v>
      </c>
      <c r="O15" s="172">
        <f t="shared" si="5"/>
        <v>5.0000000000000001E-3</v>
      </c>
      <c r="P15" s="171">
        <v>2</v>
      </c>
      <c r="Q15" s="172">
        <f t="shared" si="6"/>
        <v>5.0000000000000001E-3</v>
      </c>
    </row>
    <row r="16" spans="1:17" ht="18.600000000000001" customHeight="1" x14ac:dyDescent="0.25">
      <c r="A16" s="169">
        <v>14</v>
      </c>
      <c r="B16" s="173" t="s">
        <v>140</v>
      </c>
      <c r="C16" s="174">
        <f>600*0.05</f>
        <v>30</v>
      </c>
      <c r="D16" s="171">
        <v>3</v>
      </c>
      <c r="E16" s="172">
        <f t="shared" si="0"/>
        <v>8.9999999999999993E-3</v>
      </c>
      <c r="F16" s="171">
        <v>3</v>
      </c>
      <c r="G16" s="172">
        <f t="shared" si="1"/>
        <v>8.9999999999999993E-3</v>
      </c>
      <c r="H16" s="171">
        <v>3</v>
      </c>
      <c r="I16" s="172">
        <f t="shared" si="2"/>
        <v>8.9999999999999993E-3</v>
      </c>
      <c r="J16" s="171">
        <v>3</v>
      </c>
      <c r="K16" s="172">
        <f t="shared" si="3"/>
        <v>8.9999999999999993E-3</v>
      </c>
      <c r="L16" s="171">
        <v>3</v>
      </c>
      <c r="M16" s="172">
        <f t="shared" si="4"/>
        <v>8.9999999999999993E-3</v>
      </c>
      <c r="N16" s="171">
        <v>3</v>
      </c>
      <c r="O16" s="172">
        <f t="shared" si="5"/>
        <v>8.9999999999999993E-3</v>
      </c>
      <c r="P16" s="171">
        <v>3</v>
      </c>
      <c r="Q16" s="172">
        <f t="shared" si="6"/>
        <v>8.9999999999999993E-3</v>
      </c>
    </row>
    <row r="17" spans="1:17" ht="18.600000000000001" customHeight="1" x14ac:dyDescent="0.25">
      <c r="A17" s="169">
        <v>15</v>
      </c>
      <c r="B17" s="173" t="s">
        <v>141</v>
      </c>
      <c r="C17" s="174">
        <f>60*0.05</f>
        <v>3</v>
      </c>
      <c r="D17" s="175">
        <v>30</v>
      </c>
      <c r="E17" s="172">
        <f t="shared" si="0"/>
        <v>8.9999999999999993E-3</v>
      </c>
      <c r="F17" s="175">
        <v>30</v>
      </c>
      <c r="G17" s="172">
        <f t="shared" si="1"/>
        <v>8.9999999999999993E-3</v>
      </c>
      <c r="H17" s="175">
        <v>30</v>
      </c>
      <c r="I17" s="172">
        <f t="shared" si="2"/>
        <v>8.9999999999999993E-3</v>
      </c>
      <c r="J17" s="175">
        <v>30</v>
      </c>
      <c r="K17" s="172">
        <f t="shared" si="3"/>
        <v>8.9999999999999993E-3</v>
      </c>
      <c r="L17" s="175">
        <v>30</v>
      </c>
      <c r="M17" s="172">
        <f t="shared" si="4"/>
        <v>8.9999999999999993E-3</v>
      </c>
      <c r="N17" s="175">
        <v>30</v>
      </c>
      <c r="O17" s="172">
        <f t="shared" si="5"/>
        <v>8.9999999999999993E-3</v>
      </c>
      <c r="P17" s="175">
        <v>30</v>
      </c>
      <c r="Q17" s="172">
        <f t="shared" si="6"/>
        <v>8.9999999999999993E-3</v>
      </c>
    </row>
    <row r="18" spans="1:17" ht="18.600000000000001" customHeight="1" x14ac:dyDescent="0.25">
      <c r="A18" s="169">
        <v>16</v>
      </c>
      <c r="B18" s="173" t="s">
        <v>142</v>
      </c>
      <c r="C18" s="174">
        <f>50*0.05</f>
        <v>2.5</v>
      </c>
      <c r="D18" s="181">
        <v>5</v>
      </c>
      <c r="E18" s="172">
        <f t="shared" si="0"/>
        <v>1.25E-3</v>
      </c>
      <c r="F18" s="181">
        <v>5</v>
      </c>
      <c r="G18" s="172">
        <f t="shared" si="1"/>
        <v>1.25E-3</v>
      </c>
      <c r="H18" s="181">
        <v>5</v>
      </c>
      <c r="I18" s="172">
        <f t="shared" si="2"/>
        <v>1.25E-3</v>
      </c>
      <c r="J18" s="181">
        <v>5</v>
      </c>
      <c r="K18" s="172">
        <f t="shared" si="3"/>
        <v>1.25E-3</v>
      </c>
      <c r="L18" s="181">
        <v>5</v>
      </c>
      <c r="M18" s="172">
        <f t="shared" si="4"/>
        <v>1.25E-3</v>
      </c>
      <c r="N18" s="181">
        <v>5</v>
      </c>
      <c r="O18" s="172">
        <f t="shared" si="5"/>
        <v>1.25E-3</v>
      </c>
      <c r="P18" s="181">
        <v>5</v>
      </c>
      <c r="Q18" s="172">
        <f t="shared" si="6"/>
        <v>1.25E-3</v>
      </c>
    </row>
    <row r="19" spans="1:17" ht="18.600000000000001" customHeight="1" x14ac:dyDescent="0.25">
      <c r="A19" s="169">
        <v>17</v>
      </c>
      <c r="B19" s="176" t="s">
        <v>143</v>
      </c>
      <c r="C19" s="174">
        <f>40*0.05</f>
        <v>2</v>
      </c>
      <c r="D19" s="175">
        <v>5</v>
      </c>
      <c r="E19" s="172">
        <f t="shared" si="0"/>
        <v>1E-3</v>
      </c>
      <c r="F19" s="175">
        <v>5</v>
      </c>
      <c r="G19" s="172">
        <f t="shared" si="1"/>
        <v>1E-3</v>
      </c>
      <c r="H19" s="175">
        <v>5</v>
      </c>
      <c r="I19" s="172">
        <f t="shared" si="2"/>
        <v>1E-3</v>
      </c>
      <c r="J19" s="175">
        <v>5</v>
      </c>
      <c r="K19" s="172">
        <f t="shared" si="3"/>
        <v>1E-3</v>
      </c>
      <c r="L19" s="175">
        <v>5</v>
      </c>
      <c r="M19" s="172">
        <f t="shared" si="4"/>
        <v>1E-3</v>
      </c>
      <c r="N19" s="175">
        <v>5</v>
      </c>
      <c r="O19" s="172">
        <f t="shared" si="5"/>
        <v>1E-3</v>
      </c>
      <c r="P19" s="175">
        <v>5</v>
      </c>
      <c r="Q19" s="172">
        <f t="shared" si="6"/>
        <v>1E-3</v>
      </c>
    </row>
    <row r="20" spans="1:17" ht="18.600000000000001" customHeight="1" x14ac:dyDescent="0.25">
      <c r="A20" s="169">
        <v>18</v>
      </c>
      <c r="B20" s="176" t="s">
        <v>144</v>
      </c>
      <c r="C20" s="174">
        <f>300*0.05</f>
        <v>15</v>
      </c>
      <c r="D20" s="177">
        <v>50</v>
      </c>
      <c r="E20" s="172">
        <f t="shared" si="0"/>
        <v>7.4999999999999997E-2</v>
      </c>
      <c r="F20" s="177">
        <v>50</v>
      </c>
      <c r="G20" s="172">
        <f t="shared" si="1"/>
        <v>7.4999999999999997E-2</v>
      </c>
      <c r="H20" s="177">
        <v>50</v>
      </c>
      <c r="I20" s="172">
        <f t="shared" si="2"/>
        <v>7.4999999999999997E-2</v>
      </c>
      <c r="J20" s="177">
        <v>50</v>
      </c>
      <c r="K20" s="172">
        <f t="shared" si="3"/>
        <v>7.4999999999999997E-2</v>
      </c>
      <c r="L20" s="177">
        <v>50</v>
      </c>
      <c r="M20" s="172">
        <f t="shared" si="4"/>
        <v>7.4999999999999997E-2</v>
      </c>
      <c r="N20" s="177">
        <v>50</v>
      </c>
      <c r="O20" s="172">
        <f t="shared" si="5"/>
        <v>7.4999999999999997E-2</v>
      </c>
      <c r="P20" s="177">
        <v>50</v>
      </c>
      <c r="Q20" s="172">
        <f t="shared" si="6"/>
        <v>7.4999999999999997E-2</v>
      </c>
    </row>
    <row r="21" spans="1:17" ht="18.600000000000001" customHeight="1" x14ac:dyDescent="0.25">
      <c r="A21" s="169">
        <v>19</v>
      </c>
      <c r="B21" s="173" t="s">
        <v>145</v>
      </c>
      <c r="C21" s="174">
        <f>-30*0.05</f>
        <v>-1.5</v>
      </c>
      <c r="D21" s="175">
        <v>20</v>
      </c>
      <c r="E21" s="172">
        <f t="shared" si="0"/>
        <v>-3.0000000000000005E-3</v>
      </c>
      <c r="F21" s="175">
        <v>20</v>
      </c>
      <c r="G21" s="172">
        <f t="shared" si="1"/>
        <v>-3.0000000000000005E-3</v>
      </c>
      <c r="H21" s="175">
        <v>20</v>
      </c>
      <c r="I21" s="172">
        <f t="shared" si="2"/>
        <v>-3.0000000000000005E-3</v>
      </c>
      <c r="J21" s="175">
        <v>20</v>
      </c>
      <c r="K21" s="172">
        <f t="shared" si="3"/>
        <v>-3.0000000000000005E-3</v>
      </c>
      <c r="L21" s="175">
        <v>20</v>
      </c>
      <c r="M21" s="172">
        <f t="shared" si="4"/>
        <v>-3.0000000000000005E-3</v>
      </c>
      <c r="N21" s="175">
        <v>20</v>
      </c>
      <c r="O21" s="172">
        <f t="shared" si="5"/>
        <v>-3.0000000000000005E-3</v>
      </c>
      <c r="P21" s="175">
        <v>20</v>
      </c>
      <c r="Q21" s="172">
        <f t="shared" si="6"/>
        <v>-3.0000000000000005E-3</v>
      </c>
    </row>
    <row r="22" spans="1:17" s="183" customFormat="1" ht="18.600000000000001" customHeight="1" x14ac:dyDescent="0.25">
      <c r="A22" s="182"/>
      <c r="C22" s="184">
        <v>37.9</v>
      </c>
      <c r="D22" s="182"/>
      <c r="E22" s="185">
        <f>((1+E3+E4+E17+E18+E21)*(1+E5)*(1+E6+E7+E20)*(1+E8+E9)*(1+E10)*(1+E11)*(1+E12)*(1+E13)*(1+E14)*(1+E19))-1+E15+E16</f>
        <v>1.957050797328157</v>
      </c>
      <c r="F22" s="186"/>
      <c r="G22" s="185">
        <f>((1+G3+G4+G17+G18+G21)*(1+G5)*(1+G6+G7+G20)*(1+G8+G9)*(1+G10)*(1+G11)*(1+G12)*(1+G13)*(1+G14)*(1+G19))-1+G15+G16</f>
        <v>1.7950895428824367</v>
      </c>
      <c r="H22" s="186"/>
      <c r="I22" s="185">
        <f>((1+I3+I4+I17+I18+I21)*(1+I5)*(1+I6+I7+I20)*(1+I8+I9)*(1+I10)*(1+I11)*(1+I12)*(1+I13)*(1+I14)*(1+I19))-1+I15+I16</f>
        <v>1.7584675481149734</v>
      </c>
      <c r="J22" s="186"/>
      <c r="K22" s="185">
        <f>((1+K3+K4+K17+K18+K21)*(1+K5)*(1+K6+K7+K20)*(1+K8+K9)*(1+K10)*(1+K11)*(1+K12)*(1+K13)*(1+K14)*(1+K19))-1+K15+K16</f>
        <v>1.709654485587818</v>
      </c>
      <c r="L22" s="186"/>
      <c r="M22" s="185">
        <f>((1+M3+M4+M17+M18+M21)*(1+M5)*(1+M6+M7+M20)*(1+M8+M9)*(1+M10)*(1+M11)*(1+M12)*(1+M13)*(1+M14)*(1+M19))-1+M15+M16</f>
        <v>1.6601239214221897</v>
      </c>
      <c r="N22" s="186"/>
      <c r="O22" s="185">
        <f>((1+O3+O4+O17+O18+O21)*(1+O5)*(1+O6+O7+O20)*(1+O8+O9)*(1+O10)*(1+O11)*(1+O12)*(1+O13)*(1+O14)*(1+O19))-1+O15+O16</f>
        <v>1.6105749520290296</v>
      </c>
      <c r="P22" s="186"/>
      <c r="Q22" s="185">
        <f>((1+Q3+Q4+Q17+Q18+Q21)*(1+Q5)*(1+Q6+Q7+Q20)*(1+Q8+Q9)*(1+Q10)*(1+Q11)*(1+Q12)*(1+Q13)*(1+Q14)*(1+Q19))-1+Q15+Q16</f>
        <v>1.5610095600975744</v>
      </c>
    </row>
    <row r="23" spans="1:17" ht="18.600000000000001" customHeight="1" x14ac:dyDescent="0.25">
      <c r="E23" s="182"/>
      <c r="F23" s="182"/>
    </row>
    <row r="24" spans="1:17" s="164" customFormat="1" ht="33" customHeight="1" x14ac:dyDescent="0.25">
      <c r="A24" s="163" t="s">
        <v>146</v>
      </c>
      <c r="B24" s="163" t="s">
        <v>125</v>
      </c>
      <c r="C24" s="163" t="s">
        <v>126</v>
      </c>
      <c r="D24" s="163">
        <v>2019</v>
      </c>
      <c r="E24" s="163"/>
      <c r="F24" s="163">
        <v>2020</v>
      </c>
      <c r="G24" s="163"/>
      <c r="H24" s="163">
        <v>2021</v>
      </c>
      <c r="I24" s="163"/>
      <c r="J24" s="163">
        <v>2022</v>
      </c>
      <c r="K24" s="163"/>
      <c r="L24" s="163">
        <v>2023</v>
      </c>
      <c r="M24" s="163"/>
      <c r="N24" s="163">
        <v>2024</v>
      </c>
      <c r="O24" s="163"/>
      <c r="P24" s="163">
        <v>2025</v>
      </c>
      <c r="Q24" s="163"/>
    </row>
    <row r="25" spans="1:17" s="188" customFormat="1" ht="18.600000000000001" customHeight="1" x14ac:dyDescent="0.25">
      <c r="A25" s="187"/>
      <c r="C25" s="187"/>
      <c r="D25" s="189">
        <f>Repair!M6</f>
        <v>2.5141215861982827E-2</v>
      </c>
      <c r="E25" s="190"/>
      <c r="F25" s="189">
        <f>Repair!M11</f>
        <v>2.9882297920630182E-2</v>
      </c>
      <c r="G25" s="190"/>
      <c r="H25" s="189">
        <f>Repair!M16</f>
        <v>3.1063359066530426E-2</v>
      </c>
      <c r="I25" s="190"/>
      <c r="J25" s="189">
        <f>Repair!M21</f>
        <v>3.6702301710041241E-2</v>
      </c>
      <c r="K25" s="190"/>
      <c r="L25" s="189">
        <f>Repair!M26</f>
        <v>3.8262324508431138E-2</v>
      </c>
      <c r="M25" s="190"/>
      <c r="N25" s="189">
        <f>Repair!M31</f>
        <v>3.9824074040228925E-2</v>
      </c>
      <c r="O25" s="190"/>
      <c r="P25" s="189">
        <f>Repair!M36</f>
        <v>4.1387310363012943E-2</v>
      </c>
      <c r="Q25" s="190"/>
    </row>
    <row r="26" spans="1:17" ht="18.600000000000001" customHeight="1" x14ac:dyDescent="0.25">
      <c r="A26" s="169">
        <v>1</v>
      </c>
      <c r="B26" s="170" t="s">
        <v>127</v>
      </c>
      <c r="C26" s="169">
        <v>0</v>
      </c>
      <c r="D26" s="171">
        <v>2</v>
      </c>
      <c r="E26" s="172">
        <f t="shared" ref="E26:E44" si="7">D26/100*$C26/100</f>
        <v>0</v>
      </c>
      <c r="F26" s="171">
        <v>2</v>
      </c>
      <c r="G26" s="172">
        <f t="shared" ref="G26:G44" si="8">F26/100*$C26/100</f>
        <v>0</v>
      </c>
      <c r="H26" s="171">
        <v>2</v>
      </c>
      <c r="I26" s="172">
        <f t="shared" ref="I26:I44" si="9">H26/100*$C26/100</f>
        <v>0</v>
      </c>
      <c r="J26" s="171">
        <v>2</v>
      </c>
      <c r="K26" s="172">
        <f t="shared" ref="K26:K44" si="10">J26/100*$C26/100</f>
        <v>0</v>
      </c>
      <c r="L26" s="171">
        <v>2</v>
      </c>
      <c r="M26" s="172">
        <f t="shared" ref="M26:M44" si="11">L26/100*$C26/100</f>
        <v>0</v>
      </c>
      <c r="N26" s="171">
        <v>2</v>
      </c>
      <c r="O26" s="172">
        <f t="shared" ref="O26:O44" si="12">N26/100*$C26/100</f>
        <v>0</v>
      </c>
      <c r="P26" s="171">
        <v>2</v>
      </c>
      <c r="Q26" s="172">
        <f t="shared" ref="Q26:Q44" si="13">P26/100*$C26/100</f>
        <v>0</v>
      </c>
    </row>
    <row r="27" spans="1:17" ht="18.600000000000001" customHeight="1" x14ac:dyDescent="0.25">
      <c r="A27" s="169">
        <v>2</v>
      </c>
      <c r="B27" s="173" t="s">
        <v>128</v>
      </c>
      <c r="C27" s="174">
        <f>100*0.05</f>
        <v>5</v>
      </c>
      <c r="D27" s="171">
        <v>2</v>
      </c>
      <c r="E27" s="172">
        <f t="shared" si="7"/>
        <v>1E-3</v>
      </c>
      <c r="F27" s="171">
        <v>2</v>
      </c>
      <c r="G27" s="172">
        <f t="shared" si="8"/>
        <v>1E-3</v>
      </c>
      <c r="H27" s="171">
        <v>2</v>
      </c>
      <c r="I27" s="172">
        <f t="shared" si="9"/>
        <v>1E-3</v>
      </c>
      <c r="J27" s="171">
        <v>2</v>
      </c>
      <c r="K27" s="172">
        <f t="shared" si="10"/>
        <v>1E-3</v>
      </c>
      <c r="L27" s="171">
        <v>2</v>
      </c>
      <c r="M27" s="172">
        <f t="shared" si="11"/>
        <v>1E-3</v>
      </c>
      <c r="N27" s="171">
        <v>2</v>
      </c>
      <c r="O27" s="172">
        <f t="shared" si="12"/>
        <v>1E-3</v>
      </c>
      <c r="P27" s="171">
        <v>2</v>
      </c>
      <c r="Q27" s="172">
        <f t="shared" si="13"/>
        <v>1E-3</v>
      </c>
    </row>
    <row r="28" spans="1:17" ht="18.600000000000001" customHeight="1" x14ac:dyDescent="0.25">
      <c r="A28" s="169">
        <v>3</v>
      </c>
      <c r="B28" s="173" t="s">
        <v>129</v>
      </c>
      <c r="C28" s="174">
        <f>347*0.05</f>
        <v>17.350000000000001</v>
      </c>
      <c r="D28" s="175">
        <v>13</v>
      </c>
      <c r="E28" s="172">
        <f t="shared" si="7"/>
        <v>2.2555000000000002E-2</v>
      </c>
      <c r="F28" s="175">
        <v>13</v>
      </c>
      <c r="G28" s="172">
        <f t="shared" si="8"/>
        <v>2.2555000000000002E-2</v>
      </c>
      <c r="H28" s="175">
        <v>13</v>
      </c>
      <c r="I28" s="172">
        <f t="shared" si="9"/>
        <v>2.2555000000000002E-2</v>
      </c>
      <c r="J28" s="175">
        <v>13</v>
      </c>
      <c r="K28" s="172">
        <f t="shared" si="10"/>
        <v>2.2555000000000002E-2</v>
      </c>
      <c r="L28" s="175">
        <v>13</v>
      </c>
      <c r="M28" s="172">
        <f t="shared" si="11"/>
        <v>2.2555000000000002E-2</v>
      </c>
      <c r="N28" s="175">
        <v>13</v>
      </c>
      <c r="O28" s="172">
        <f t="shared" si="12"/>
        <v>2.2555000000000002E-2</v>
      </c>
      <c r="P28" s="175">
        <v>13</v>
      </c>
      <c r="Q28" s="172">
        <f t="shared" si="13"/>
        <v>2.2555000000000002E-2</v>
      </c>
    </row>
    <row r="29" spans="1:17" ht="18.600000000000001" customHeight="1" x14ac:dyDescent="0.25">
      <c r="A29" s="169">
        <v>4</v>
      </c>
      <c r="B29" s="176" t="s">
        <v>130</v>
      </c>
      <c r="C29" s="174">
        <v>0</v>
      </c>
      <c r="D29" s="177">
        <v>45</v>
      </c>
      <c r="E29" s="172">
        <f t="shared" si="7"/>
        <v>0</v>
      </c>
      <c r="F29" s="177">
        <v>45</v>
      </c>
      <c r="G29" s="172">
        <f t="shared" si="8"/>
        <v>0</v>
      </c>
      <c r="H29" s="177">
        <v>45</v>
      </c>
      <c r="I29" s="172">
        <f t="shared" si="9"/>
        <v>0</v>
      </c>
      <c r="J29" s="177">
        <v>45</v>
      </c>
      <c r="K29" s="172">
        <f t="shared" si="10"/>
        <v>0</v>
      </c>
      <c r="L29" s="177">
        <v>45</v>
      </c>
      <c r="M29" s="172">
        <f t="shared" si="11"/>
        <v>0</v>
      </c>
      <c r="N29" s="177">
        <v>45</v>
      </c>
      <c r="O29" s="172">
        <f t="shared" si="12"/>
        <v>0</v>
      </c>
      <c r="P29" s="177">
        <v>45</v>
      </c>
      <c r="Q29" s="172">
        <f t="shared" si="13"/>
        <v>0</v>
      </c>
    </row>
    <row r="30" spans="1:17" ht="18.600000000000001" customHeight="1" x14ac:dyDescent="0.25">
      <c r="A30" s="169">
        <v>5</v>
      </c>
      <c r="B30" s="176" t="s">
        <v>131</v>
      </c>
      <c r="C30" s="174">
        <v>0</v>
      </c>
      <c r="D30" s="177">
        <v>2.2999999999999998</v>
      </c>
      <c r="E30" s="172">
        <f t="shared" si="7"/>
        <v>0</v>
      </c>
      <c r="F30" s="177">
        <v>2.2999999999999998</v>
      </c>
      <c r="G30" s="172">
        <f t="shared" si="8"/>
        <v>0</v>
      </c>
      <c r="H30" s="177">
        <v>2.2999999999999998</v>
      </c>
      <c r="I30" s="172">
        <f t="shared" si="9"/>
        <v>0</v>
      </c>
      <c r="J30" s="177">
        <v>2.2999999999999998</v>
      </c>
      <c r="K30" s="172">
        <f t="shared" si="10"/>
        <v>0</v>
      </c>
      <c r="L30" s="177">
        <v>2.2999999999999998</v>
      </c>
      <c r="M30" s="172">
        <f t="shared" si="11"/>
        <v>0</v>
      </c>
      <c r="N30" s="177">
        <v>2.2999999999999998</v>
      </c>
      <c r="O30" s="172">
        <f t="shared" si="12"/>
        <v>0</v>
      </c>
      <c r="P30" s="177">
        <v>2.2999999999999998</v>
      </c>
      <c r="Q30" s="172">
        <f t="shared" si="13"/>
        <v>0</v>
      </c>
    </row>
    <row r="31" spans="1:17" ht="18.600000000000001" customHeight="1" x14ac:dyDescent="0.25">
      <c r="A31" s="169">
        <v>6</v>
      </c>
      <c r="B31" s="176" t="s">
        <v>132</v>
      </c>
      <c r="C31" s="178">
        <v>5200</v>
      </c>
      <c r="D31" s="179">
        <f>$C$45-D25*100</f>
        <v>7.4858784138017178</v>
      </c>
      <c r="E31" s="182">
        <f t="shared" si="7"/>
        <v>3.892656775176893</v>
      </c>
      <c r="F31" s="179">
        <f>$C$45-F25*100</f>
        <v>7.0117702079369817</v>
      </c>
      <c r="G31" s="182">
        <f t="shared" si="8"/>
        <v>3.6461205081272308</v>
      </c>
      <c r="H31" s="179">
        <f>$C$45-H25*100</f>
        <v>6.893664093346958</v>
      </c>
      <c r="I31" s="182">
        <f t="shared" si="9"/>
        <v>3.5847053285404176</v>
      </c>
      <c r="J31" s="179">
        <f>$C$45-J25*100</f>
        <v>6.3297698289958761</v>
      </c>
      <c r="K31" s="182">
        <f t="shared" si="10"/>
        <v>3.2914803110778559</v>
      </c>
      <c r="L31" s="179">
        <f>$C$45-L25*100</f>
        <v>6.1737675491568869</v>
      </c>
      <c r="M31" s="182">
        <f t="shared" si="11"/>
        <v>3.2103591255615811</v>
      </c>
      <c r="N31" s="179">
        <f>$C$45-N25*100</f>
        <v>6.0175925959771073</v>
      </c>
      <c r="O31" s="182">
        <f t="shared" si="12"/>
        <v>3.129148149908096</v>
      </c>
      <c r="P31" s="179">
        <f>$C$45-P25*100</f>
        <v>5.8612689636987056</v>
      </c>
      <c r="Q31" s="182">
        <f t="shared" si="13"/>
        <v>3.0478598611233267</v>
      </c>
    </row>
    <row r="32" spans="1:17" ht="18.600000000000001" customHeight="1" x14ac:dyDescent="0.25">
      <c r="A32" s="169">
        <v>7</v>
      </c>
      <c r="B32" s="176" t="s">
        <v>133</v>
      </c>
      <c r="C32" s="178">
        <v>10000</v>
      </c>
      <c r="D32" s="180">
        <v>0</v>
      </c>
      <c r="E32" s="172">
        <f t="shared" si="7"/>
        <v>0</v>
      </c>
      <c r="F32" s="180">
        <v>0</v>
      </c>
      <c r="G32" s="172">
        <f t="shared" si="8"/>
        <v>0</v>
      </c>
      <c r="H32" s="180">
        <v>0</v>
      </c>
      <c r="I32" s="172">
        <f t="shared" si="9"/>
        <v>0</v>
      </c>
      <c r="J32" s="180">
        <v>0</v>
      </c>
      <c r="K32" s="172">
        <f t="shared" si="10"/>
        <v>0</v>
      </c>
      <c r="L32" s="180">
        <v>0</v>
      </c>
      <c r="M32" s="172">
        <f t="shared" si="11"/>
        <v>0</v>
      </c>
      <c r="N32" s="180">
        <v>0</v>
      </c>
      <c r="O32" s="172">
        <f t="shared" si="12"/>
        <v>0</v>
      </c>
      <c r="P32" s="180">
        <v>0</v>
      </c>
      <c r="Q32" s="172">
        <f t="shared" si="13"/>
        <v>0</v>
      </c>
    </row>
    <row r="33" spans="1:17" ht="18.600000000000001" customHeight="1" x14ac:dyDescent="0.25">
      <c r="A33" s="169">
        <v>8</v>
      </c>
      <c r="B33" s="173" t="s">
        <v>134</v>
      </c>
      <c r="C33" s="174">
        <f>30*0.05</f>
        <v>1.5</v>
      </c>
      <c r="D33" s="171">
        <v>0</v>
      </c>
      <c r="E33" s="172">
        <f t="shared" si="7"/>
        <v>0</v>
      </c>
      <c r="F33" s="171">
        <v>0</v>
      </c>
      <c r="G33" s="172">
        <f t="shared" si="8"/>
        <v>0</v>
      </c>
      <c r="H33" s="171">
        <v>0</v>
      </c>
      <c r="I33" s="172">
        <f t="shared" si="9"/>
        <v>0</v>
      </c>
      <c r="J33" s="171">
        <v>0</v>
      </c>
      <c r="K33" s="172">
        <f t="shared" si="10"/>
        <v>0</v>
      </c>
      <c r="L33" s="171">
        <v>0</v>
      </c>
      <c r="M33" s="172">
        <f t="shared" si="11"/>
        <v>0</v>
      </c>
      <c r="N33" s="171">
        <v>0</v>
      </c>
      <c r="O33" s="172">
        <f t="shared" si="12"/>
        <v>0</v>
      </c>
      <c r="P33" s="171">
        <v>0</v>
      </c>
      <c r="Q33" s="172">
        <f t="shared" si="13"/>
        <v>0</v>
      </c>
    </row>
    <row r="34" spans="1:17" ht="18.600000000000001" customHeight="1" x14ac:dyDescent="0.25">
      <c r="A34" s="169">
        <v>9</v>
      </c>
      <c r="B34" s="173" t="s">
        <v>135</v>
      </c>
      <c r="C34" s="174">
        <f>50*0.05</f>
        <v>2.5</v>
      </c>
      <c r="D34" s="171">
        <v>15</v>
      </c>
      <c r="E34" s="172">
        <f t="shared" si="7"/>
        <v>3.7499999999999999E-3</v>
      </c>
      <c r="F34" s="171">
        <v>15</v>
      </c>
      <c r="G34" s="172">
        <f t="shared" si="8"/>
        <v>3.7499999999999999E-3</v>
      </c>
      <c r="H34" s="171">
        <v>15</v>
      </c>
      <c r="I34" s="172">
        <f t="shared" si="9"/>
        <v>3.7499999999999999E-3</v>
      </c>
      <c r="J34" s="171">
        <v>15</v>
      </c>
      <c r="K34" s="172">
        <f t="shared" si="10"/>
        <v>3.7499999999999999E-3</v>
      </c>
      <c r="L34" s="171">
        <v>15</v>
      </c>
      <c r="M34" s="172">
        <f t="shared" si="11"/>
        <v>3.7499999999999999E-3</v>
      </c>
      <c r="N34" s="171">
        <v>15</v>
      </c>
      <c r="O34" s="172">
        <f t="shared" si="12"/>
        <v>3.7499999999999999E-3</v>
      </c>
      <c r="P34" s="171">
        <v>15</v>
      </c>
      <c r="Q34" s="172">
        <f t="shared" si="13"/>
        <v>3.7499999999999999E-3</v>
      </c>
    </row>
    <row r="35" spans="1:17" ht="18.600000000000001" customHeight="1" x14ac:dyDescent="0.25">
      <c r="A35" s="169">
        <v>10</v>
      </c>
      <c r="B35" s="173" t="s">
        <v>136</v>
      </c>
      <c r="C35" s="174">
        <f>50*0.05</f>
        <v>2.5</v>
      </c>
      <c r="D35" s="171">
        <v>5</v>
      </c>
      <c r="E35" s="172">
        <f t="shared" si="7"/>
        <v>1.25E-3</v>
      </c>
      <c r="F35" s="171">
        <v>5</v>
      </c>
      <c r="G35" s="172">
        <f t="shared" si="8"/>
        <v>1.25E-3</v>
      </c>
      <c r="H35" s="171">
        <v>5</v>
      </c>
      <c r="I35" s="172">
        <f t="shared" si="9"/>
        <v>1.25E-3</v>
      </c>
      <c r="J35" s="171">
        <v>5</v>
      </c>
      <c r="K35" s="172">
        <f t="shared" si="10"/>
        <v>1.25E-3</v>
      </c>
      <c r="L35" s="171">
        <v>5</v>
      </c>
      <c r="M35" s="172">
        <f t="shared" si="11"/>
        <v>1.25E-3</v>
      </c>
      <c r="N35" s="171">
        <v>5</v>
      </c>
      <c r="O35" s="172">
        <f t="shared" si="12"/>
        <v>1.25E-3</v>
      </c>
      <c r="P35" s="171">
        <v>5</v>
      </c>
      <c r="Q35" s="172">
        <f t="shared" si="13"/>
        <v>1.25E-3</v>
      </c>
    </row>
    <row r="36" spans="1:17" ht="18.600000000000001" customHeight="1" x14ac:dyDescent="0.25">
      <c r="A36" s="169">
        <v>11</v>
      </c>
      <c r="B36" s="173" t="s">
        <v>137</v>
      </c>
      <c r="C36" s="174">
        <f>50*0.05</f>
        <v>2.5</v>
      </c>
      <c r="D36" s="171">
        <v>5</v>
      </c>
      <c r="E36" s="172">
        <f t="shared" si="7"/>
        <v>1.25E-3</v>
      </c>
      <c r="F36" s="171">
        <v>5</v>
      </c>
      <c r="G36" s="172">
        <f t="shared" si="8"/>
        <v>1.25E-3</v>
      </c>
      <c r="H36" s="171">
        <v>5</v>
      </c>
      <c r="I36" s="172">
        <f t="shared" si="9"/>
        <v>1.25E-3</v>
      </c>
      <c r="J36" s="171">
        <v>5</v>
      </c>
      <c r="K36" s="172">
        <f t="shared" si="10"/>
        <v>1.25E-3</v>
      </c>
      <c r="L36" s="171">
        <v>5</v>
      </c>
      <c r="M36" s="172">
        <f t="shared" si="11"/>
        <v>1.25E-3</v>
      </c>
      <c r="N36" s="171">
        <v>5</v>
      </c>
      <c r="O36" s="172">
        <f t="shared" si="12"/>
        <v>1.25E-3</v>
      </c>
      <c r="P36" s="171">
        <v>5</v>
      </c>
      <c r="Q36" s="172">
        <f t="shared" si="13"/>
        <v>1.25E-3</v>
      </c>
    </row>
    <row r="37" spans="1:17" ht="18.600000000000001" customHeight="1" x14ac:dyDescent="0.25">
      <c r="A37" s="169">
        <v>12</v>
      </c>
      <c r="B37" s="173" t="s">
        <v>138</v>
      </c>
      <c r="C37" s="174">
        <f>40*0.05</f>
        <v>2</v>
      </c>
      <c r="D37" s="171">
        <v>8</v>
      </c>
      <c r="E37" s="172">
        <f t="shared" si="7"/>
        <v>1.6000000000000001E-3</v>
      </c>
      <c r="F37" s="171">
        <v>8</v>
      </c>
      <c r="G37" s="172">
        <f t="shared" si="8"/>
        <v>1.6000000000000001E-3</v>
      </c>
      <c r="H37" s="171">
        <v>8</v>
      </c>
      <c r="I37" s="172">
        <f t="shared" si="9"/>
        <v>1.6000000000000001E-3</v>
      </c>
      <c r="J37" s="171">
        <v>8</v>
      </c>
      <c r="K37" s="172">
        <f t="shared" si="10"/>
        <v>1.6000000000000001E-3</v>
      </c>
      <c r="L37" s="171">
        <v>8</v>
      </c>
      <c r="M37" s="172">
        <f t="shared" si="11"/>
        <v>1.6000000000000001E-3</v>
      </c>
      <c r="N37" s="171">
        <v>8</v>
      </c>
      <c r="O37" s="172">
        <f t="shared" si="12"/>
        <v>1.6000000000000001E-3</v>
      </c>
      <c r="P37" s="171">
        <v>8</v>
      </c>
      <c r="Q37" s="172">
        <f t="shared" si="13"/>
        <v>1.6000000000000001E-3</v>
      </c>
    </row>
    <row r="38" spans="1:17" ht="18.600000000000001" customHeight="1" x14ac:dyDescent="0.25">
      <c r="A38" s="169">
        <v>13</v>
      </c>
      <c r="B38" s="173" t="s">
        <v>139</v>
      </c>
      <c r="C38" s="174">
        <f>500*0.05</f>
        <v>25</v>
      </c>
      <c r="D38" s="171">
        <v>2</v>
      </c>
      <c r="E38" s="172">
        <f t="shared" si="7"/>
        <v>5.0000000000000001E-3</v>
      </c>
      <c r="F38" s="171">
        <v>2</v>
      </c>
      <c r="G38" s="172">
        <f t="shared" si="8"/>
        <v>5.0000000000000001E-3</v>
      </c>
      <c r="H38" s="171">
        <v>2</v>
      </c>
      <c r="I38" s="172">
        <f t="shared" si="9"/>
        <v>5.0000000000000001E-3</v>
      </c>
      <c r="J38" s="171">
        <v>2</v>
      </c>
      <c r="K38" s="172">
        <f t="shared" si="10"/>
        <v>5.0000000000000001E-3</v>
      </c>
      <c r="L38" s="171">
        <v>2</v>
      </c>
      <c r="M38" s="172">
        <f t="shared" si="11"/>
        <v>5.0000000000000001E-3</v>
      </c>
      <c r="N38" s="171">
        <v>2</v>
      </c>
      <c r="O38" s="172">
        <f t="shared" si="12"/>
        <v>5.0000000000000001E-3</v>
      </c>
      <c r="P38" s="171">
        <v>2</v>
      </c>
      <c r="Q38" s="172">
        <f t="shared" si="13"/>
        <v>5.0000000000000001E-3</v>
      </c>
    </row>
    <row r="39" spans="1:17" ht="18.600000000000001" customHeight="1" x14ac:dyDescent="0.25">
      <c r="A39" s="169">
        <v>14</v>
      </c>
      <c r="B39" s="173" t="s">
        <v>140</v>
      </c>
      <c r="C39" s="174">
        <f>600*0.05</f>
        <v>30</v>
      </c>
      <c r="D39" s="171">
        <v>3</v>
      </c>
      <c r="E39" s="172">
        <f t="shared" si="7"/>
        <v>8.9999999999999993E-3</v>
      </c>
      <c r="F39" s="171">
        <v>3</v>
      </c>
      <c r="G39" s="172">
        <f t="shared" si="8"/>
        <v>8.9999999999999993E-3</v>
      </c>
      <c r="H39" s="171">
        <v>3</v>
      </c>
      <c r="I39" s="172">
        <f t="shared" si="9"/>
        <v>8.9999999999999993E-3</v>
      </c>
      <c r="J39" s="171">
        <v>3</v>
      </c>
      <c r="K39" s="172">
        <f t="shared" si="10"/>
        <v>8.9999999999999993E-3</v>
      </c>
      <c r="L39" s="171">
        <v>3</v>
      </c>
      <c r="M39" s="172">
        <f t="shared" si="11"/>
        <v>8.9999999999999993E-3</v>
      </c>
      <c r="N39" s="171">
        <v>3</v>
      </c>
      <c r="O39" s="172">
        <f t="shared" si="12"/>
        <v>8.9999999999999993E-3</v>
      </c>
      <c r="P39" s="171">
        <v>3</v>
      </c>
      <c r="Q39" s="172">
        <f t="shared" si="13"/>
        <v>8.9999999999999993E-3</v>
      </c>
    </row>
    <row r="40" spans="1:17" ht="18.600000000000001" customHeight="1" x14ac:dyDescent="0.25">
      <c r="A40" s="169">
        <v>15</v>
      </c>
      <c r="B40" s="173" t="s">
        <v>141</v>
      </c>
      <c r="C40" s="174">
        <f>60*0.05</f>
        <v>3</v>
      </c>
      <c r="D40" s="175">
        <v>30</v>
      </c>
      <c r="E40" s="172">
        <f t="shared" si="7"/>
        <v>8.9999999999999993E-3</v>
      </c>
      <c r="F40" s="175">
        <v>30</v>
      </c>
      <c r="G40" s="172">
        <f t="shared" si="8"/>
        <v>8.9999999999999993E-3</v>
      </c>
      <c r="H40" s="175">
        <v>30</v>
      </c>
      <c r="I40" s="172">
        <f t="shared" si="9"/>
        <v>8.9999999999999993E-3</v>
      </c>
      <c r="J40" s="175">
        <v>30</v>
      </c>
      <c r="K40" s="172">
        <f t="shared" si="10"/>
        <v>8.9999999999999993E-3</v>
      </c>
      <c r="L40" s="175">
        <v>30</v>
      </c>
      <c r="M40" s="172">
        <f t="shared" si="11"/>
        <v>8.9999999999999993E-3</v>
      </c>
      <c r="N40" s="175">
        <v>30</v>
      </c>
      <c r="O40" s="172">
        <f t="shared" si="12"/>
        <v>8.9999999999999993E-3</v>
      </c>
      <c r="P40" s="175">
        <v>30</v>
      </c>
      <c r="Q40" s="172">
        <f t="shared" si="13"/>
        <v>8.9999999999999993E-3</v>
      </c>
    </row>
    <row r="41" spans="1:17" ht="18.600000000000001" customHeight="1" x14ac:dyDescent="0.25">
      <c r="A41" s="169">
        <v>16</v>
      </c>
      <c r="B41" s="173" t="s">
        <v>142</v>
      </c>
      <c r="C41" s="174">
        <f>50*0.05</f>
        <v>2.5</v>
      </c>
      <c r="D41" s="181">
        <v>5</v>
      </c>
      <c r="E41" s="172">
        <f t="shared" si="7"/>
        <v>1.25E-3</v>
      </c>
      <c r="F41" s="181">
        <v>5</v>
      </c>
      <c r="G41" s="172">
        <f t="shared" si="8"/>
        <v>1.25E-3</v>
      </c>
      <c r="H41" s="181">
        <v>5</v>
      </c>
      <c r="I41" s="172">
        <f t="shared" si="9"/>
        <v>1.25E-3</v>
      </c>
      <c r="J41" s="181">
        <v>5</v>
      </c>
      <c r="K41" s="172">
        <f t="shared" si="10"/>
        <v>1.25E-3</v>
      </c>
      <c r="L41" s="181">
        <v>5</v>
      </c>
      <c r="M41" s="172">
        <f t="shared" si="11"/>
        <v>1.25E-3</v>
      </c>
      <c r="N41" s="181">
        <v>5</v>
      </c>
      <c r="O41" s="172">
        <f t="shared" si="12"/>
        <v>1.25E-3</v>
      </c>
      <c r="P41" s="181">
        <v>5</v>
      </c>
      <c r="Q41" s="172">
        <f t="shared" si="13"/>
        <v>1.25E-3</v>
      </c>
    </row>
    <row r="42" spans="1:17" ht="18.600000000000001" customHeight="1" x14ac:dyDescent="0.25">
      <c r="A42" s="169">
        <v>17</v>
      </c>
      <c r="B42" s="176" t="s">
        <v>143</v>
      </c>
      <c r="C42" s="174">
        <f>40*0.05</f>
        <v>2</v>
      </c>
      <c r="D42" s="175">
        <v>5</v>
      </c>
      <c r="E42" s="172">
        <f t="shared" si="7"/>
        <v>1E-3</v>
      </c>
      <c r="F42" s="175">
        <v>5</v>
      </c>
      <c r="G42" s="172">
        <f t="shared" si="8"/>
        <v>1E-3</v>
      </c>
      <c r="H42" s="175">
        <v>5</v>
      </c>
      <c r="I42" s="172">
        <f t="shared" si="9"/>
        <v>1E-3</v>
      </c>
      <c r="J42" s="175">
        <v>5</v>
      </c>
      <c r="K42" s="172">
        <f t="shared" si="10"/>
        <v>1E-3</v>
      </c>
      <c r="L42" s="175">
        <v>5</v>
      </c>
      <c r="M42" s="172">
        <f t="shared" si="11"/>
        <v>1E-3</v>
      </c>
      <c r="N42" s="175">
        <v>5</v>
      </c>
      <c r="O42" s="172">
        <f t="shared" si="12"/>
        <v>1E-3</v>
      </c>
      <c r="P42" s="175">
        <v>5</v>
      </c>
      <c r="Q42" s="172">
        <f t="shared" si="13"/>
        <v>1E-3</v>
      </c>
    </row>
    <row r="43" spans="1:17" ht="18.600000000000001" customHeight="1" x14ac:dyDescent="0.25">
      <c r="A43" s="169">
        <v>18</v>
      </c>
      <c r="B43" s="176" t="s">
        <v>144</v>
      </c>
      <c r="C43" s="174">
        <f>300*0.05</f>
        <v>15</v>
      </c>
      <c r="D43" s="177">
        <v>50</v>
      </c>
      <c r="E43" s="172">
        <f t="shared" si="7"/>
        <v>7.4999999999999997E-2</v>
      </c>
      <c r="F43" s="177">
        <v>50</v>
      </c>
      <c r="G43" s="172">
        <f t="shared" si="8"/>
        <v>7.4999999999999997E-2</v>
      </c>
      <c r="H43" s="177">
        <v>50</v>
      </c>
      <c r="I43" s="172">
        <f t="shared" si="9"/>
        <v>7.4999999999999997E-2</v>
      </c>
      <c r="J43" s="177">
        <v>50</v>
      </c>
      <c r="K43" s="172">
        <f t="shared" si="10"/>
        <v>7.4999999999999997E-2</v>
      </c>
      <c r="L43" s="177">
        <v>50</v>
      </c>
      <c r="M43" s="172">
        <f t="shared" si="11"/>
        <v>7.4999999999999997E-2</v>
      </c>
      <c r="N43" s="177">
        <v>50</v>
      </c>
      <c r="O43" s="172">
        <f t="shared" si="12"/>
        <v>7.4999999999999997E-2</v>
      </c>
      <c r="P43" s="177">
        <v>50</v>
      </c>
      <c r="Q43" s="172">
        <f t="shared" si="13"/>
        <v>7.4999999999999997E-2</v>
      </c>
    </row>
    <row r="44" spans="1:17" ht="18.600000000000001" customHeight="1" x14ac:dyDescent="0.25">
      <c r="A44" s="169">
        <v>19</v>
      </c>
      <c r="B44" s="173" t="s">
        <v>145</v>
      </c>
      <c r="C44" s="174">
        <f>-30*0.05</f>
        <v>-1.5</v>
      </c>
      <c r="D44" s="175">
        <v>20</v>
      </c>
      <c r="E44" s="172">
        <f t="shared" si="7"/>
        <v>-3.0000000000000005E-3</v>
      </c>
      <c r="F44" s="175">
        <v>20</v>
      </c>
      <c r="G44" s="172">
        <f t="shared" si="8"/>
        <v>-3.0000000000000005E-3</v>
      </c>
      <c r="H44" s="175">
        <v>20</v>
      </c>
      <c r="I44" s="172">
        <f t="shared" si="9"/>
        <v>-3.0000000000000005E-3</v>
      </c>
      <c r="J44" s="175">
        <v>20</v>
      </c>
      <c r="K44" s="172">
        <f t="shared" si="10"/>
        <v>-3.0000000000000005E-3</v>
      </c>
      <c r="L44" s="175">
        <v>20</v>
      </c>
      <c r="M44" s="172">
        <f t="shared" si="11"/>
        <v>-3.0000000000000005E-3</v>
      </c>
      <c r="N44" s="175">
        <v>20</v>
      </c>
      <c r="O44" s="172">
        <f t="shared" si="12"/>
        <v>-3.0000000000000005E-3</v>
      </c>
      <c r="P44" s="175">
        <v>20</v>
      </c>
      <c r="Q44" s="172">
        <f t="shared" si="13"/>
        <v>-3.0000000000000005E-3</v>
      </c>
    </row>
    <row r="45" spans="1:17" s="191" customFormat="1" ht="18.600000000000001" customHeight="1" x14ac:dyDescent="0.25">
      <c r="A45" s="186"/>
      <c r="C45" s="192">
        <v>10</v>
      </c>
      <c r="D45" s="186"/>
      <c r="E45" s="185">
        <f>((1+E26+E27+E40+E41+E44)*(1+E28)*(1+E29+E30+E43)*(1+E31+E32)*(1+E33)*(1+E34)*(1+E35)*(1+E36)*(1+E37)*(1+E42))-1+E38+E39</f>
        <v>4.4847533128138544</v>
      </c>
      <c r="F45" s="186"/>
      <c r="G45" s="185">
        <f>((1+G26+G27+G40+G41+G44)*(1+G28)*(1+G29+G30+G43)*(1+G31+G32)*(1+G33)*(1+G34)*(1+G35)*(1+G36)*(1+G37)*(1+G42))-1+G38+G39</f>
        <v>4.2090873174933598</v>
      </c>
      <c r="H45" s="186"/>
      <c r="I45" s="185">
        <f>((1+I26+I27+I40+I41+I44)*(1+I28)*(1+I29+I30+I43)*(1+I31+I32)*(1+I33)*(1+I34)*(1+I35)*(1+I36)*(1+I37)*(1+I42))-1+I38+I39</f>
        <v>4.1404155686622834</v>
      </c>
      <c r="J45" s="186"/>
      <c r="K45" s="185">
        <f>((1+K26+K27+K40+K41+K44)*(1+K28)*(1+K29+K30+K43)*(1+K31+K32)*(1+K33)*(1+K34)*(1+K35)*(1+K36)*(1+K37)*(1+K42))-1+K38+K39</f>
        <v>3.8125442689990812</v>
      </c>
      <c r="L45" s="186"/>
      <c r="M45" s="185">
        <f>((1+M26+M27+M40+M41+M44)*(1+M28)*(1+M29+M30+M43)*(1+M31+M32)*(1+M33)*(1+M34)*(1+M35)*(1+M36)*(1+M37)*(1+M42))-1+M38+M39</f>
        <v>3.7218381322730907</v>
      </c>
      <c r="N45" s="186"/>
      <c r="O45" s="185">
        <f>((1+O26+O27+O40+O41+O44)*(1+O28)*(1+O29+O30+O43)*(1+O31+O32)*(1+O33)*(1+O34)*(1+O35)*(1+O36)*(1+O37)*(1+O42))-1+O38+O39</f>
        <v>3.6310315961704034</v>
      </c>
      <c r="P45" s="186"/>
      <c r="Q45" s="185">
        <f>((1+Q26+Q27+Q40+Q41+Q44)*(1+Q28)*(1+Q29+Q30+Q43)*(1+Q31+Q32)*(1+Q33)*(1+Q34)*(1+Q35)*(1+Q36)*(1+Q37)*(1+Q42))-1+Q38+Q39</f>
        <v>3.5401386119295126</v>
      </c>
    </row>
    <row r="47" spans="1:17" s="164" customFormat="1" ht="33" customHeight="1" x14ac:dyDescent="0.25">
      <c r="A47" s="163" t="s">
        <v>147</v>
      </c>
      <c r="B47" s="163" t="s">
        <v>125</v>
      </c>
      <c r="C47" s="163" t="s">
        <v>126</v>
      </c>
      <c r="D47" s="163">
        <v>2019</v>
      </c>
      <c r="E47" s="163"/>
      <c r="F47" s="163">
        <v>2020</v>
      </c>
      <c r="G47" s="163"/>
      <c r="H47" s="163">
        <v>2021</v>
      </c>
      <c r="I47" s="163"/>
      <c r="J47" s="163">
        <v>2022</v>
      </c>
      <c r="K47" s="163"/>
      <c r="L47" s="163">
        <v>2023</v>
      </c>
      <c r="M47" s="163"/>
      <c r="N47" s="163">
        <v>2024</v>
      </c>
      <c r="O47" s="163"/>
      <c r="P47" s="163">
        <v>2025</v>
      </c>
      <c r="Q47" s="163"/>
    </row>
    <row r="48" spans="1:17" s="194" customFormat="1" ht="18.600000000000001" customHeight="1" x14ac:dyDescent="0.25">
      <c r="A48" s="193"/>
      <c r="C48" s="193"/>
      <c r="D48" s="189">
        <f>Repair!M7</f>
        <v>2.5141215861982827E-2</v>
      </c>
      <c r="E48" s="190"/>
      <c r="F48" s="189">
        <f>Repair!M12</f>
        <v>2.9882297920630182E-2</v>
      </c>
      <c r="G48" s="190"/>
      <c r="H48" s="189">
        <f>Repair!M17</f>
        <v>3.1063359066530426E-2</v>
      </c>
      <c r="I48" s="190"/>
      <c r="J48" s="189">
        <f>Repair!M22</f>
        <v>3.6702301710041241E-2</v>
      </c>
      <c r="K48" s="190"/>
      <c r="L48" s="189">
        <f>Repair!M27</f>
        <v>3.8262324508431138E-2</v>
      </c>
      <c r="M48" s="190"/>
      <c r="N48" s="189">
        <f>Repair!M32</f>
        <v>3.9824074040228925E-2</v>
      </c>
      <c r="O48" s="190"/>
      <c r="P48" s="189">
        <f>Repair!M37</f>
        <v>4.1387310363012943E-2</v>
      </c>
      <c r="Q48" s="190"/>
    </row>
    <row r="49" spans="1:17" ht="18.600000000000001" customHeight="1" x14ac:dyDescent="0.25">
      <c r="A49" s="169">
        <v>1</v>
      </c>
      <c r="B49" s="173" t="s">
        <v>127</v>
      </c>
      <c r="C49" s="169">
        <v>0</v>
      </c>
      <c r="D49" s="186">
        <f>D26*2/3</f>
        <v>1.3333333333333333</v>
      </c>
      <c r="E49" s="172">
        <f t="shared" ref="E49:E67" si="14">D49/100*$C49/100</f>
        <v>0</v>
      </c>
      <c r="F49" s="186">
        <f>F26*2/3</f>
        <v>1.3333333333333333</v>
      </c>
      <c r="G49" s="172">
        <f t="shared" ref="G49:G67" si="15">F49/100*$C49/100</f>
        <v>0</v>
      </c>
      <c r="H49" s="186">
        <f>H26*2/3</f>
        <v>1.3333333333333333</v>
      </c>
      <c r="I49" s="172">
        <f t="shared" ref="I49:I67" si="16">H49/100*$C49/100</f>
        <v>0</v>
      </c>
      <c r="J49" s="186">
        <f>J26*2/3</f>
        <v>1.3333333333333333</v>
      </c>
      <c r="K49" s="172">
        <f t="shared" ref="K49:K67" si="17">J49/100*$C49/100</f>
        <v>0</v>
      </c>
      <c r="L49" s="186">
        <f>L26*2/3</f>
        <v>1.3333333333333333</v>
      </c>
      <c r="M49" s="172">
        <f t="shared" ref="M49:M67" si="18">L49/100*$C49/100</f>
        <v>0</v>
      </c>
      <c r="N49" s="186">
        <f>N26*2/3</f>
        <v>1.3333333333333333</v>
      </c>
      <c r="O49" s="172">
        <f t="shared" ref="O49:O67" si="19">N49/100*$C49/100</f>
        <v>0</v>
      </c>
      <c r="P49" s="186">
        <f>P26*2/3</f>
        <v>1.3333333333333333</v>
      </c>
      <c r="Q49" s="172">
        <f t="shared" ref="Q49:Q67" si="20">P49/100*$C49/100</f>
        <v>0</v>
      </c>
    </row>
    <row r="50" spans="1:17" ht="18.600000000000001" customHeight="1" x14ac:dyDescent="0.25">
      <c r="A50" s="169">
        <v>2</v>
      </c>
      <c r="B50" s="173" t="s">
        <v>128</v>
      </c>
      <c r="C50" s="174">
        <f>100*0.05</f>
        <v>5</v>
      </c>
      <c r="D50" s="186">
        <f t="shared" ref="D50:D52" si="21">D27*2/3</f>
        <v>1.3333333333333333</v>
      </c>
      <c r="E50" s="172">
        <f t="shared" si="14"/>
        <v>6.6666666666666664E-4</v>
      </c>
      <c r="F50" s="186">
        <f t="shared" ref="F50:F52" si="22">F27*2/3</f>
        <v>1.3333333333333333</v>
      </c>
      <c r="G50" s="172">
        <f t="shared" si="15"/>
        <v>6.6666666666666664E-4</v>
      </c>
      <c r="H50" s="186">
        <f t="shared" ref="H50:H52" si="23">H27*2/3</f>
        <v>1.3333333333333333</v>
      </c>
      <c r="I50" s="172">
        <f t="shared" si="16"/>
        <v>6.6666666666666664E-4</v>
      </c>
      <c r="J50" s="186">
        <f t="shared" ref="J50:J52" si="24">J27*2/3</f>
        <v>1.3333333333333333</v>
      </c>
      <c r="K50" s="172">
        <f t="shared" si="17"/>
        <v>6.6666666666666664E-4</v>
      </c>
      <c r="L50" s="186">
        <f t="shared" ref="L50:L52" si="25">L27*2/3</f>
        <v>1.3333333333333333</v>
      </c>
      <c r="M50" s="172">
        <f t="shared" si="18"/>
        <v>6.6666666666666664E-4</v>
      </c>
      <c r="N50" s="186">
        <f t="shared" ref="N50:N52" si="26">N27*2/3</f>
        <v>1.3333333333333333</v>
      </c>
      <c r="O50" s="172">
        <f t="shared" si="19"/>
        <v>6.6666666666666664E-4</v>
      </c>
      <c r="P50" s="186">
        <f t="shared" ref="P50:P52" si="27">P27*2/3</f>
        <v>1.3333333333333333</v>
      </c>
      <c r="Q50" s="172">
        <f t="shared" si="20"/>
        <v>6.6666666666666664E-4</v>
      </c>
    </row>
    <row r="51" spans="1:17" ht="18.600000000000001" customHeight="1" x14ac:dyDescent="0.25">
      <c r="A51" s="169">
        <v>3</v>
      </c>
      <c r="B51" s="173" t="s">
        <v>129</v>
      </c>
      <c r="C51" s="174">
        <f>347*0.05</f>
        <v>17.350000000000001</v>
      </c>
      <c r="D51" s="186">
        <f t="shared" si="21"/>
        <v>8.6666666666666661</v>
      </c>
      <c r="E51" s="172">
        <f t="shared" si="14"/>
        <v>1.5036666666666667E-2</v>
      </c>
      <c r="F51" s="186">
        <f t="shared" si="22"/>
        <v>8.6666666666666661</v>
      </c>
      <c r="G51" s="172">
        <f t="shared" si="15"/>
        <v>1.5036666666666667E-2</v>
      </c>
      <c r="H51" s="186">
        <f t="shared" si="23"/>
        <v>8.6666666666666661</v>
      </c>
      <c r="I51" s="172">
        <f t="shared" si="16"/>
        <v>1.5036666666666667E-2</v>
      </c>
      <c r="J51" s="186">
        <f t="shared" si="24"/>
        <v>8.6666666666666661</v>
      </c>
      <c r="K51" s="172">
        <f t="shared" si="17"/>
        <v>1.5036666666666667E-2</v>
      </c>
      <c r="L51" s="186">
        <f t="shared" si="25"/>
        <v>8.6666666666666661</v>
      </c>
      <c r="M51" s="172">
        <f t="shared" si="18"/>
        <v>1.5036666666666667E-2</v>
      </c>
      <c r="N51" s="186">
        <f t="shared" si="26"/>
        <v>8.6666666666666661</v>
      </c>
      <c r="O51" s="172">
        <f t="shared" si="19"/>
        <v>1.5036666666666667E-2</v>
      </c>
      <c r="P51" s="186">
        <f t="shared" si="27"/>
        <v>8.6666666666666661</v>
      </c>
      <c r="Q51" s="172">
        <f t="shared" si="20"/>
        <v>1.5036666666666667E-2</v>
      </c>
    </row>
    <row r="52" spans="1:17" ht="18.600000000000001" customHeight="1" x14ac:dyDescent="0.25">
      <c r="A52" s="169">
        <v>4</v>
      </c>
      <c r="B52" s="176" t="s">
        <v>130</v>
      </c>
      <c r="C52" s="174">
        <v>0</v>
      </c>
      <c r="D52" s="171">
        <f t="shared" si="21"/>
        <v>30</v>
      </c>
      <c r="E52" s="172">
        <f t="shared" si="14"/>
        <v>0</v>
      </c>
      <c r="F52" s="171">
        <f t="shared" si="22"/>
        <v>30</v>
      </c>
      <c r="G52" s="172">
        <f t="shared" si="15"/>
        <v>0</v>
      </c>
      <c r="H52" s="171">
        <f t="shared" si="23"/>
        <v>30</v>
      </c>
      <c r="I52" s="172">
        <f t="shared" si="16"/>
        <v>0</v>
      </c>
      <c r="J52" s="171">
        <f t="shared" si="24"/>
        <v>30</v>
      </c>
      <c r="K52" s="172">
        <f t="shared" si="17"/>
        <v>0</v>
      </c>
      <c r="L52" s="171">
        <f t="shared" si="25"/>
        <v>30</v>
      </c>
      <c r="M52" s="172">
        <f t="shared" si="18"/>
        <v>0</v>
      </c>
      <c r="N52" s="171">
        <f t="shared" si="26"/>
        <v>30</v>
      </c>
      <c r="O52" s="172">
        <f t="shared" si="19"/>
        <v>0</v>
      </c>
      <c r="P52" s="171">
        <f t="shared" si="27"/>
        <v>30</v>
      </c>
      <c r="Q52" s="172">
        <f t="shared" si="20"/>
        <v>0</v>
      </c>
    </row>
    <row r="53" spans="1:17" ht="18.600000000000001" customHeight="1" x14ac:dyDescent="0.25">
      <c r="A53" s="169">
        <v>5</v>
      </c>
      <c r="B53" s="176" t="s">
        <v>131</v>
      </c>
      <c r="C53" s="174">
        <v>0</v>
      </c>
      <c r="D53" s="186">
        <f>D30*2/3</f>
        <v>1.5333333333333332</v>
      </c>
      <c r="E53" s="172">
        <f t="shared" si="14"/>
        <v>0</v>
      </c>
      <c r="F53" s="186">
        <f>F30*2/3</f>
        <v>1.5333333333333332</v>
      </c>
      <c r="G53" s="172">
        <f t="shared" si="15"/>
        <v>0</v>
      </c>
      <c r="H53" s="186">
        <f>H30*2/3</f>
        <v>1.5333333333333332</v>
      </c>
      <c r="I53" s="172">
        <f t="shared" si="16"/>
        <v>0</v>
      </c>
      <c r="J53" s="186">
        <f>J30*2/3</f>
        <v>1.5333333333333332</v>
      </c>
      <c r="K53" s="172">
        <f t="shared" si="17"/>
        <v>0</v>
      </c>
      <c r="L53" s="186">
        <f>L30*2/3</f>
        <v>1.5333333333333332</v>
      </c>
      <c r="M53" s="172">
        <f t="shared" si="18"/>
        <v>0</v>
      </c>
      <c r="N53" s="186">
        <f>N30*2/3</f>
        <v>1.5333333333333332</v>
      </c>
      <c r="O53" s="172">
        <f t="shared" si="19"/>
        <v>0</v>
      </c>
      <c r="P53" s="186">
        <f>P30*2/3</f>
        <v>1.5333333333333332</v>
      </c>
      <c r="Q53" s="172">
        <f t="shared" si="20"/>
        <v>0</v>
      </c>
    </row>
    <row r="54" spans="1:17" ht="18.600000000000001" customHeight="1" x14ac:dyDescent="0.25">
      <c r="A54" s="169">
        <v>6</v>
      </c>
      <c r="B54" s="176" t="s">
        <v>132</v>
      </c>
      <c r="C54" s="195">
        <v>5200</v>
      </c>
      <c r="D54" s="282">
        <f>D31*2/3</f>
        <v>4.9905856092011449</v>
      </c>
      <c r="E54" s="182">
        <f t="shared" si="14"/>
        <v>2.5951045167845956</v>
      </c>
      <c r="F54" s="282">
        <f>F31*2/3</f>
        <v>4.6745134719579875</v>
      </c>
      <c r="G54" s="182">
        <f t="shared" si="15"/>
        <v>2.4307470054181537</v>
      </c>
      <c r="H54" s="282">
        <f>H31*2/3</f>
        <v>4.5957760622313053</v>
      </c>
      <c r="I54" s="182">
        <f t="shared" si="16"/>
        <v>2.389803552360279</v>
      </c>
      <c r="J54" s="282">
        <f>J31*2/3</f>
        <v>4.2198465526639177</v>
      </c>
      <c r="K54" s="182">
        <f t="shared" si="17"/>
        <v>2.1943202073852373</v>
      </c>
      <c r="L54" s="282">
        <f>L31*2/3</f>
        <v>4.1158450327712579</v>
      </c>
      <c r="M54" s="182">
        <f t="shared" si="18"/>
        <v>2.1402394170410539</v>
      </c>
      <c r="N54" s="282">
        <f>N31*2/3</f>
        <v>4.0117283973180715</v>
      </c>
      <c r="O54" s="182">
        <f t="shared" si="19"/>
        <v>2.0860987666053972</v>
      </c>
      <c r="P54" s="282">
        <f>P31*2/3</f>
        <v>3.9075126424658038</v>
      </c>
      <c r="Q54" s="182">
        <f t="shared" si="20"/>
        <v>2.031906574082218</v>
      </c>
    </row>
    <row r="55" spans="1:17" ht="18.600000000000001" customHeight="1" x14ac:dyDescent="0.25">
      <c r="A55" s="169">
        <v>7</v>
      </c>
      <c r="B55" s="176" t="s">
        <v>133</v>
      </c>
      <c r="C55" s="195">
        <v>10000</v>
      </c>
      <c r="D55" s="186">
        <f>D32*2/3</f>
        <v>0</v>
      </c>
      <c r="E55" s="172">
        <f t="shared" si="14"/>
        <v>0</v>
      </c>
      <c r="F55" s="186">
        <f>F32*2/3</f>
        <v>0</v>
      </c>
      <c r="G55" s="172">
        <f t="shared" si="15"/>
        <v>0</v>
      </c>
      <c r="H55" s="186">
        <f>H32*2/3</f>
        <v>0</v>
      </c>
      <c r="I55" s="172">
        <f t="shared" si="16"/>
        <v>0</v>
      </c>
      <c r="J55" s="186">
        <f>J32*2/3</f>
        <v>0</v>
      </c>
      <c r="K55" s="172">
        <f t="shared" si="17"/>
        <v>0</v>
      </c>
      <c r="L55" s="186">
        <f>L32*2/3</f>
        <v>0</v>
      </c>
      <c r="M55" s="172">
        <f t="shared" si="18"/>
        <v>0</v>
      </c>
      <c r="N55" s="186">
        <f>N32*2/3</f>
        <v>0</v>
      </c>
      <c r="O55" s="172">
        <f t="shared" si="19"/>
        <v>0</v>
      </c>
      <c r="P55" s="186">
        <f>P32*2/3</f>
        <v>0</v>
      </c>
      <c r="Q55" s="172">
        <f t="shared" si="20"/>
        <v>0</v>
      </c>
    </row>
    <row r="56" spans="1:17" ht="18.600000000000001" customHeight="1" x14ac:dyDescent="0.25">
      <c r="A56" s="169">
        <v>8</v>
      </c>
      <c r="B56" s="173" t="s">
        <v>134</v>
      </c>
      <c r="C56" s="174">
        <f>30*0.05</f>
        <v>1.5</v>
      </c>
      <c r="D56" s="186">
        <f t="shared" ref="D56:D67" si="28">D33*2/3</f>
        <v>0</v>
      </c>
      <c r="E56" s="172">
        <f t="shared" si="14"/>
        <v>0</v>
      </c>
      <c r="F56" s="186">
        <f t="shared" ref="F56:F67" si="29">F33*2/3</f>
        <v>0</v>
      </c>
      <c r="G56" s="172">
        <f t="shared" si="15"/>
        <v>0</v>
      </c>
      <c r="H56" s="186">
        <f t="shared" ref="H56:H67" si="30">H33*2/3</f>
        <v>0</v>
      </c>
      <c r="I56" s="172">
        <f t="shared" si="16"/>
        <v>0</v>
      </c>
      <c r="J56" s="186">
        <f t="shared" ref="J56:J67" si="31">J33*2/3</f>
        <v>0</v>
      </c>
      <c r="K56" s="172">
        <f t="shared" si="17"/>
        <v>0</v>
      </c>
      <c r="L56" s="186">
        <f t="shared" ref="L56:L67" si="32">L33*2/3</f>
        <v>0</v>
      </c>
      <c r="M56" s="172">
        <f t="shared" si="18"/>
        <v>0</v>
      </c>
      <c r="N56" s="186">
        <f t="shared" ref="N56:N67" si="33">N33*2/3</f>
        <v>0</v>
      </c>
      <c r="O56" s="172">
        <f t="shared" si="19"/>
        <v>0</v>
      </c>
      <c r="P56" s="186">
        <f t="shared" ref="P56:P67" si="34">P33*2/3</f>
        <v>0</v>
      </c>
      <c r="Q56" s="172">
        <f t="shared" si="20"/>
        <v>0</v>
      </c>
    </row>
    <row r="57" spans="1:17" ht="18.600000000000001" customHeight="1" x14ac:dyDescent="0.25">
      <c r="A57" s="169">
        <v>9</v>
      </c>
      <c r="B57" s="173" t="s">
        <v>135</v>
      </c>
      <c r="C57" s="174">
        <f>50*0.05</f>
        <v>2.5</v>
      </c>
      <c r="D57" s="171">
        <f t="shared" si="28"/>
        <v>10</v>
      </c>
      <c r="E57" s="172">
        <f t="shared" si="14"/>
        <v>2.5000000000000001E-3</v>
      </c>
      <c r="F57" s="171">
        <f t="shared" si="29"/>
        <v>10</v>
      </c>
      <c r="G57" s="172">
        <f t="shared" si="15"/>
        <v>2.5000000000000001E-3</v>
      </c>
      <c r="H57" s="171">
        <f t="shared" si="30"/>
        <v>10</v>
      </c>
      <c r="I57" s="172">
        <f t="shared" si="16"/>
        <v>2.5000000000000001E-3</v>
      </c>
      <c r="J57" s="171">
        <f t="shared" si="31"/>
        <v>10</v>
      </c>
      <c r="K57" s="172">
        <f t="shared" si="17"/>
        <v>2.5000000000000001E-3</v>
      </c>
      <c r="L57" s="171">
        <f t="shared" si="32"/>
        <v>10</v>
      </c>
      <c r="M57" s="172">
        <f t="shared" si="18"/>
        <v>2.5000000000000001E-3</v>
      </c>
      <c r="N57" s="171">
        <f t="shared" si="33"/>
        <v>10</v>
      </c>
      <c r="O57" s="172">
        <f t="shared" si="19"/>
        <v>2.5000000000000001E-3</v>
      </c>
      <c r="P57" s="171">
        <f t="shared" si="34"/>
        <v>10</v>
      </c>
      <c r="Q57" s="172">
        <f t="shared" si="20"/>
        <v>2.5000000000000001E-3</v>
      </c>
    </row>
    <row r="58" spans="1:17" ht="18.600000000000001" customHeight="1" x14ac:dyDescent="0.25">
      <c r="A58" s="169">
        <v>10</v>
      </c>
      <c r="B58" s="173" t="s">
        <v>136</v>
      </c>
      <c r="C58" s="174">
        <f>50*0.05</f>
        <v>2.5</v>
      </c>
      <c r="D58" s="186">
        <f t="shared" si="28"/>
        <v>3.3333333333333335</v>
      </c>
      <c r="E58" s="172">
        <f t="shared" si="14"/>
        <v>8.3333333333333328E-4</v>
      </c>
      <c r="F58" s="186">
        <f t="shared" si="29"/>
        <v>3.3333333333333335</v>
      </c>
      <c r="G58" s="172">
        <f t="shared" si="15"/>
        <v>8.3333333333333328E-4</v>
      </c>
      <c r="H58" s="186">
        <f t="shared" si="30"/>
        <v>3.3333333333333335</v>
      </c>
      <c r="I58" s="172">
        <f t="shared" si="16"/>
        <v>8.3333333333333328E-4</v>
      </c>
      <c r="J58" s="186">
        <f t="shared" si="31"/>
        <v>3.3333333333333335</v>
      </c>
      <c r="K58" s="172">
        <f t="shared" si="17"/>
        <v>8.3333333333333328E-4</v>
      </c>
      <c r="L58" s="186">
        <f t="shared" si="32"/>
        <v>3.3333333333333335</v>
      </c>
      <c r="M58" s="172">
        <f t="shared" si="18"/>
        <v>8.3333333333333328E-4</v>
      </c>
      <c r="N58" s="186">
        <f t="shared" si="33"/>
        <v>3.3333333333333335</v>
      </c>
      <c r="O58" s="172">
        <f t="shared" si="19"/>
        <v>8.3333333333333328E-4</v>
      </c>
      <c r="P58" s="186">
        <f t="shared" si="34"/>
        <v>3.3333333333333335</v>
      </c>
      <c r="Q58" s="172">
        <f t="shared" si="20"/>
        <v>8.3333333333333328E-4</v>
      </c>
    </row>
    <row r="59" spans="1:17" ht="18.600000000000001" customHeight="1" x14ac:dyDescent="0.25">
      <c r="A59" s="169">
        <v>11</v>
      </c>
      <c r="B59" s="173" t="s">
        <v>137</v>
      </c>
      <c r="C59" s="174">
        <f>50*0.05</f>
        <v>2.5</v>
      </c>
      <c r="D59" s="186">
        <f t="shared" si="28"/>
        <v>3.3333333333333335</v>
      </c>
      <c r="E59" s="172">
        <f t="shared" si="14"/>
        <v>8.3333333333333328E-4</v>
      </c>
      <c r="F59" s="186">
        <f t="shared" si="29"/>
        <v>3.3333333333333335</v>
      </c>
      <c r="G59" s="172">
        <f t="shared" si="15"/>
        <v>8.3333333333333328E-4</v>
      </c>
      <c r="H59" s="186">
        <f t="shared" si="30"/>
        <v>3.3333333333333335</v>
      </c>
      <c r="I59" s="172">
        <f t="shared" si="16"/>
        <v>8.3333333333333328E-4</v>
      </c>
      <c r="J59" s="186">
        <f t="shared" si="31"/>
        <v>3.3333333333333335</v>
      </c>
      <c r="K59" s="172">
        <f t="shared" si="17"/>
        <v>8.3333333333333328E-4</v>
      </c>
      <c r="L59" s="186">
        <f t="shared" si="32"/>
        <v>3.3333333333333335</v>
      </c>
      <c r="M59" s="172">
        <f t="shared" si="18"/>
        <v>8.3333333333333328E-4</v>
      </c>
      <c r="N59" s="186">
        <f t="shared" si="33"/>
        <v>3.3333333333333335</v>
      </c>
      <c r="O59" s="172">
        <f t="shared" si="19"/>
        <v>8.3333333333333328E-4</v>
      </c>
      <c r="P59" s="186">
        <f t="shared" si="34"/>
        <v>3.3333333333333335</v>
      </c>
      <c r="Q59" s="172">
        <f t="shared" si="20"/>
        <v>8.3333333333333328E-4</v>
      </c>
    </row>
    <row r="60" spans="1:17" ht="18.600000000000001" customHeight="1" x14ac:dyDescent="0.25">
      <c r="A60" s="169">
        <v>12</v>
      </c>
      <c r="B60" s="173" t="s">
        <v>138</v>
      </c>
      <c r="C60" s="174">
        <f>40*0.05</f>
        <v>2</v>
      </c>
      <c r="D60" s="186">
        <f t="shared" si="28"/>
        <v>5.333333333333333</v>
      </c>
      <c r="E60" s="172">
        <f t="shared" si="14"/>
        <v>1.0666666666666665E-3</v>
      </c>
      <c r="F60" s="186">
        <f t="shared" si="29"/>
        <v>5.333333333333333</v>
      </c>
      <c r="G60" s="172">
        <f t="shared" si="15"/>
        <v>1.0666666666666665E-3</v>
      </c>
      <c r="H60" s="186">
        <f t="shared" si="30"/>
        <v>5.333333333333333</v>
      </c>
      <c r="I60" s="172">
        <f t="shared" si="16"/>
        <v>1.0666666666666665E-3</v>
      </c>
      <c r="J60" s="186">
        <f t="shared" si="31"/>
        <v>5.333333333333333</v>
      </c>
      <c r="K60" s="172">
        <f t="shared" si="17"/>
        <v>1.0666666666666665E-3</v>
      </c>
      <c r="L60" s="186">
        <f t="shared" si="32"/>
        <v>5.333333333333333</v>
      </c>
      <c r="M60" s="172">
        <f t="shared" si="18"/>
        <v>1.0666666666666665E-3</v>
      </c>
      <c r="N60" s="186">
        <f t="shared" si="33"/>
        <v>5.333333333333333</v>
      </c>
      <c r="O60" s="172">
        <f t="shared" si="19"/>
        <v>1.0666666666666665E-3</v>
      </c>
      <c r="P60" s="186">
        <f t="shared" si="34"/>
        <v>5.333333333333333</v>
      </c>
      <c r="Q60" s="172">
        <f t="shared" si="20"/>
        <v>1.0666666666666665E-3</v>
      </c>
    </row>
    <row r="61" spans="1:17" ht="18.600000000000001" customHeight="1" x14ac:dyDescent="0.25">
      <c r="A61" s="169">
        <v>13</v>
      </c>
      <c r="B61" s="173" t="s">
        <v>139</v>
      </c>
      <c r="C61" s="174">
        <f>500*0.05</f>
        <v>25</v>
      </c>
      <c r="D61" s="186">
        <f t="shared" si="28"/>
        <v>1.3333333333333333</v>
      </c>
      <c r="E61" s="172">
        <f t="shared" si="14"/>
        <v>3.3333333333333331E-3</v>
      </c>
      <c r="F61" s="186">
        <f t="shared" si="29"/>
        <v>1.3333333333333333</v>
      </c>
      <c r="G61" s="172">
        <f t="shared" si="15"/>
        <v>3.3333333333333331E-3</v>
      </c>
      <c r="H61" s="186">
        <f t="shared" si="30"/>
        <v>1.3333333333333333</v>
      </c>
      <c r="I61" s="172">
        <f t="shared" si="16"/>
        <v>3.3333333333333331E-3</v>
      </c>
      <c r="J61" s="186">
        <f t="shared" si="31"/>
        <v>1.3333333333333333</v>
      </c>
      <c r="K61" s="172">
        <f t="shared" si="17"/>
        <v>3.3333333333333331E-3</v>
      </c>
      <c r="L61" s="186">
        <f t="shared" si="32"/>
        <v>1.3333333333333333</v>
      </c>
      <c r="M61" s="172">
        <f t="shared" si="18"/>
        <v>3.3333333333333331E-3</v>
      </c>
      <c r="N61" s="186">
        <f t="shared" si="33"/>
        <v>1.3333333333333333</v>
      </c>
      <c r="O61" s="172">
        <f t="shared" si="19"/>
        <v>3.3333333333333331E-3</v>
      </c>
      <c r="P61" s="186">
        <f t="shared" si="34"/>
        <v>1.3333333333333333</v>
      </c>
      <c r="Q61" s="172">
        <f t="shared" si="20"/>
        <v>3.3333333333333331E-3</v>
      </c>
    </row>
    <row r="62" spans="1:17" ht="18.600000000000001" customHeight="1" x14ac:dyDescent="0.25">
      <c r="A62" s="169">
        <v>14</v>
      </c>
      <c r="B62" s="173" t="s">
        <v>140</v>
      </c>
      <c r="C62" s="174">
        <f>600*0.05</f>
        <v>30</v>
      </c>
      <c r="D62" s="186">
        <f t="shared" si="28"/>
        <v>2</v>
      </c>
      <c r="E62" s="172">
        <f t="shared" si="14"/>
        <v>6.0000000000000001E-3</v>
      </c>
      <c r="F62" s="186">
        <f t="shared" si="29"/>
        <v>2</v>
      </c>
      <c r="G62" s="172">
        <f t="shared" si="15"/>
        <v>6.0000000000000001E-3</v>
      </c>
      <c r="H62" s="186">
        <f t="shared" si="30"/>
        <v>2</v>
      </c>
      <c r="I62" s="172">
        <f t="shared" si="16"/>
        <v>6.0000000000000001E-3</v>
      </c>
      <c r="J62" s="186">
        <f t="shared" si="31"/>
        <v>2</v>
      </c>
      <c r="K62" s="172">
        <f t="shared" si="17"/>
        <v>6.0000000000000001E-3</v>
      </c>
      <c r="L62" s="186">
        <f t="shared" si="32"/>
        <v>2</v>
      </c>
      <c r="M62" s="172">
        <f t="shared" si="18"/>
        <v>6.0000000000000001E-3</v>
      </c>
      <c r="N62" s="186">
        <f t="shared" si="33"/>
        <v>2</v>
      </c>
      <c r="O62" s="172">
        <f t="shared" si="19"/>
        <v>6.0000000000000001E-3</v>
      </c>
      <c r="P62" s="186">
        <f t="shared" si="34"/>
        <v>2</v>
      </c>
      <c r="Q62" s="172">
        <f t="shared" si="20"/>
        <v>6.0000000000000001E-3</v>
      </c>
    </row>
    <row r="63" spans="1:17" ht="18.600000000000001" customHeight="1" x14ac:dyDescent="0.25">
      <c r="A63" s="169">
        <v>15</v>
      </c>
      <c r="B63" s="173" t="s">
        <v>141</v>
      </c>
      <c r="C63" s="174">
        <f>60*0.05</f>
        <v>3</v>
      </c>
      <c r="D63" s="171">
        <f t="shared" si="28"/>
        <v>20</v>
      </c>
      <c r="E63" s="172">
        <f t="shared" si="14"/>
        <v>6.000000000000001E-3</v>
      </c>
      <c r="F63" s="171">
        <f t="shared" si="29"/>
        <v>20</v>
      </c>
      <c r="G63" s="172">
        <f t="shared" si="15"/>
        <v>6.000000000000001E-3</v>
      </c>
      <c r="H63" s="171">
        <f t="shared" si="30"/>
        <v>20</v>
      </c>
      <c r="I63" s="172">
        <f t="shared" si="16"/>
        <v>6.000000000000001E-3</v>
      </c>
      <c r="J63" s="171">
        <f t="shared" si="31"/>
        <v>20</v>
      </c>
      <c r="K63" s="172">
        <f t="shared" si="17"/>
        <v>6.000000000000001E-3</v>
      </c>
      <c r="L63" s="171">
        <f t="shared" si="32"/>
        <v>20</v>
      </c>
      <c r="M63" s="172">
        <f t="shared" si="18"/>
        <v>6.000000000000001E-3</v>
      </c>
      <c r="N63" s="171">
        <f t="shared" si="33"/>
        <v>20</v>
      </c>
      <c r="O63" s="172">
        <f t="shared" si="19"/>
        <v>6.000000000000001E-3</v>
      </c>
      <c r="P63" s="171">
        <f t="shared" si="34"/>
        <v>20</v>
      </c>
      <c r="Q63" s="172">
        <f t="shared" si="20"/>
        <v>6.000000000000001E-3</v>
      </c>
    </row>
    <row r="64" spans="1:17" ht="18.600000000000001" customHeight="1" x14ac:dyDescent="0.25">
      <c r="A64" s="169">
        <v>16</v>
      </c>
      <c r="B64" s="173" t="s">
        <v>142</v>
      </c>
      <c r="C64" s="174">
        <f>50*0.05</f>
        <v>2.5</v>
      </c>
      <c r="D64" s="186">
        <f t="shared" si="28"/>
        <v>3.3333333333333335</v>
      </c>
      <c r="E64" s="172">
        <f t="shared" si="14"/>
        <v>8.3333333333333328E-4</v>
      </c>
      <c r="F64" s="186">
        <f t="shared" si="29"/>
        <v>3.3333333333333335</v>
      </c>
      <c r="G64" s="172">
        <f t="shared" si="15"/>
        <v>8.3333333333333328E-4</v>
      </c>
      <c r="H64" s="186">
        <f t="shared" si="30"/>
        <v>3.3333333333333335</v>
      </c>
      <c r="I64" s="172">
        <f t="shared" si="16"/>
        <v>8.3333333333333328E-4</v>
      </c>
      <c r="J64" s="186">
        <f t="shared" si="31"/>
        <v>3.3333333333333335</v>
      </c>
      <c r="K64" s="172">
        <f t="shared" si="17"/>
        <v>8.3333333333333328E-4</v>
      </c>
      <c r="L64" s="186">
        <f t="shared" si="32"/>
        <v>3.3333333333333335</v>
      </c>
      <c r="M64" s="172">
        <f t="shared" si="18"/>
        <v>8.3333333333333328E-4</v>
      </c>
      <c r="N64" s="186">
        <f t="shared" si="33"/>
        <v>3.3333333333333335</v>
      </c>
      <c r="O64" s="172">
        <f t="shared" si="19"/>
        <v>8.3333333333333328E-4</v>
      </c>
      <c r="P64" s="186">
        <f t="shared" si="34"/>
        <v>3.3333333333333335</v>
      </c>
      <c r="Q64" s="172">
        <f t="shared" si="20"/>
        <v>8.3333333333333328E-4</v>
      </c>
    </row>
    <row r="65" spans="1:17" ht="18.600000000000001" customHeight="1" x14ac:dyDescent="0.25">
      <c r="A65" s="169">
        <v>17</v>
      </c>
      <c r="B65" s="176" t="s">
        <v>143</v>
      </c>
      <c r="C65" s="174">
        <f>40*0.05</f>
        <v>2</v>
      </c>
      <c r="D65" s="186">
        <f t="shared" si="28"/>
        <v>3.3333333333333335</v>
      </c>
      <c r="E65" s="172">
        <f t="shared" si="14"/>
        <v>6.6666666666666664E-4</v>
      </c>
      <c r="F65" s="186">
        <f t="shared" si="29"/>
        <v>3.3333333333333335</v>
      </c>
      <c r="G65" s="172">
        <f t="shared" si="15"/>
        <v>6.6666666666666664E-4</v>
      </c>
      <c r="H65" s="186">
        <f t="shared" si="30"/>
        <v>3.3333333333333335</v>
      </c>
      <c r="I65" s="172">
        <f t="shared" si="16"/>
        <v>6.6666666666666664E-4</v>
      </c>
      <c r="J65" s="186">
        <f t="shared" si="31"/>
        <v>3.3333333333333335</v>
      </c>
      <c r="K65" s="172">
        <f t="shared" si="17"/>
        <v>6.6666666666666664E-4</v>
      </c>
      <c r="L65" s="186">
        <f t="shared" si="32"/>
        <v>3.3333333333333335</v>
      </c>
      <c r="M65" s="172">
        <f t="shared" si="18"/>
        <v>6.6666666666666664E-4</v>
      </c>
      <c r="N65" s="186">
        <f t="shared" si="33"/>
        <v>3.3333333333333335</v>
      </c>
      <c r="O65" s="172">
        <f t="shared" si="19"/>
        <v>6.6666666666666664E-4</v>
      </c>
      <c r="P65" s="186">
        <f t="shared" si="34"/>
        <v>3.3333333333333335</v>
      </c>
      <c r="Q65" s="172">
        <f t="shared" si="20"/>
        <v>6.6666666666666664E-4</v>
      </c>
    </row>
    <row r="66" spans="1:17" ht="18.600000000000001" customHeight="1" x14ac:dyDescent="0.25">
      <c r="A66" s="169">
        <v>18</v>
      </c>
      <c r="B66" s="176" t="s">
        <v>144</v>
      </c>
      <c r="C66" s="174">
        <f>300*0.05</f>
        <v>15</v>
      </c>
      <c r="D66" s="171">
        <f t="shared" si="28"/>
        <v>33.333333333333336</v>
      </c>
      <c r="E66" s="172">
        <f t="shared" si="14"/>
        <v>5.000000000000001E-2</v>
      </c>
      <c r="F66" s="171">
        <f t="shared" si="29"/>
        <v>33.333333333333336</v>
      </c>
      <c r="G66" s="172">
        <f t="shared" si="15"/>
        <v>5.000000000000001E-2</v>
      </c>
      <c r="H66" s="171">
        <f t="shared" si="30"/>
        <v>33.333333333333336</v>
      </c>
      <c r="I66" s="172">
        <f t="shared" si="16"/>
        <v>5.000000000000001E-2</v>
      </c>
      <c r="J66" s="171">
        <f t="shared" si="31"/>
        <v>33.333333333333336</v>
      </c>
      <c r="K66" s="172">
        <f t="shared" si="17"/>
        <v>5.000000000000001E-2</v>
      </c>
      <c r="L66" s="171">
        <f t="shared" si="32"/>
        <v>33.333333333333336</v>
      </c>
      <c r="M66" s="172">
        <f t="shared" si="18"/>
        <v>5.000000000000001E-2</v>
      </c>
      <c r="N66" s="171">
        <f t="shared" si="33"/>
        <v>33.333333333333336</v>
      </c>
      <c r="O66" s="172">
        <f t="shared" si="19"/>
        <v>5.000000000000001E-2</v>
      </c>
      <c r="P66" s="171">
        <f t="shared" si="34"/>
        <v>33.333333333333336</v>
      </c>
      <c r="Q66" s="172">
        <f t="shared" si="20"/>
        <v>5.000000000000001E-2</v>
      </c>
    </row>
    <row r="67" spans="1:17" ht="18.600000000000001" customHeight="1" x14ac:dyDescent="0.25">
      <c r="A67" s="169">
        <v>19</v>
      </c>
      <c r="B67" s="173" t="s">
        <v>145</v>
      </c>
      <c r="C67" s="174">
        <f>-30*0.05</f>
        <v>-1.5</v>
      </c>
      <c r="D67" s="171">
        <f t="shared" si="28"/>
        <v>13.333333333333334</v>
      </c>
      <c r="E67" s="172">
        <f t="shared" si="14"/>
        <v>-2E-3</v>
      </c>
      <c r="F67" s="171">
        <f t="shared" si="29"/>
        <v>13.333333333333334</v>
      </c>
      <c r="G67" s="172">
        <f t="shared" si="15"/>
        <v>-2E-3</v>
      </c>
      <c r="H67" s="171">
        <f t="shared" si="30"/>
        <v>13.333333333333334</v>
      </c>
      <c r="I67" s="172">
        <f t="shared" si="16"/>
        <v>-2E-3</v>
      </c>
      <c r="J67" s="171">
        <f t="shared" si="31"/>
        <v>13.333333333333334</v>
      </c>
      <c r="K67" s="172">
        <f t="shared" si="17"/>
        <v>-2E-3</v>
      </c>
      <c r="L67" s="171">
        <f t="shared" si="32"/>
        <v>13.333333333333334</v>
      </c>
      <c r="M67" s="172">
        <f t="shared" si="18"/>
        <v>-2E-3</v>
      </c>
      <c r="N67" s="171">
        <f t="shared" si="33"/>
        <v>13.333333333333334</v>
      </c>
      <c r="O67" s="172">
        <f t="shared" si="19"/>
        <v>-2E-3</v>
      </c>
      <c r="P67" s="171">
        <f t="shared" si="34"/>
        <v>13.333333333333334</v>
      </c>
      <c r="Q67" s="172">
        <f t="shared" si="20"/>
        <v>-2E-3</v>
      </c>
    </row>
    <row r="68" spans="1:17" s="191" customFormat="1" ht="18.600000000000001" customHeight="1" x14ac:dyDescent="0.25">
      <c r="A68" s="186"/>
      <c r="C68" s="186"/>
      <c r="D68" s="186"/>
      <c r="E68" s="185">
        <f>((1+E49+E50+E63+E64+E67)*(1+E51)*(1+E52+E53+E66)*(1+E54+E55)*(1+E56)*(1+E57)*(1+E58)*(1+E59)*(1+E60)*(1+E65))-1+E61+E62</f>
        <v>2.8848085433800077</v>
      </c>
      <c r="F68" s="186"/>
      <c r="G68" s="185">
        <f>((1+G49+G50+G63+G64+G67)*(1+G51)*(1+G52+G53+G66)*(1+G54+G55)*(1+G56)*(1+G57)*(1+G58)*(1+G59)*(1+G60)*(1+G65))-1+G61+G62</f>
        <v>2.7076333158138004</v>
      </c>
      <c r="H68" s="186"/>
      <c r="I68" s="185">
        <f>((1+I49+I50+I63+I64+I67)*(1+I51)*(1+I52+I53+I66)*(1+I54+I55)*(1+I56)*(1+I57)*(1+I58)*(1+I59)*(1+I60)*(1+I65))-1+I61+I62</f>
        <v>2.6634968139127602</v>
      </c>
      <c r="J68" s="186"/>
      <c r="K68" s="185">
        <f>((1+K49+K50+K63+K64+K67)*(1+K51)*(1+K52+K53+K66)*(1+K54+K55)*(1+K56)*(1+K57)*(1+K58)*(1+K59)*(1+K60)*(1+K65))-1+K61+K62</f>
        <v>2.4527683486092382</v>
      </c>
      <c r="L68" s="186"/>
      <c r="M68" s="185">
        <f>((1+M49+M50+M63+M64+M67)*(1+M51)*(1+M52+M53+M66)*(1+M54+M55)*(1+M56)*(1+M57)*(1+M58)*(1+M59)*(1+M60)*(1+M65))-1+M61+M62</f>
        <v>2.3944699705398116</v>
      </c>
      <c r="N68" s="186"/>
      <c r="O68" s="185">
        <f>((1+O49+O50+O63+O64+O67)*(1+O51)*(1+O52+O53+O66)*(1+O54+O55)*(1+O56)*(1+O57)*(1+O58)*(1+O59)*(1+O60)*(1+O65))-1+O61+O62</f>
        <v>2.3361070640819905</v>
      </c>
      <c r="P68" s="186"/>
      <c r="Q68" s="185">
        <f>((1+Q49+Q50+Q63+Q64+Q67)*(1+Q51)*(1+Q52+Q53+Q66)*(1+Q54+Q55)*(1+Q56)*(1+Q57)*(1+Q58)*(1+Q59)*(1+Q60)*(1+Q65))-1+Q61+Q62</f>
        <v>2.2776885959342272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topLeftCell="C21" workbookViewId="0">
      <selection activeCell="P37" sqref="P37"/>
    </sheetView>
  </sheetViews>
  <sheetFormatPr defaultColWidth="7.85546875" defaultRowHeight="12.75" x14ac:dyDescent="0.25"/>
  <cols>
    <col min="1" max="1" width="16.7109375" style="38" customWidth="1"/>
    <col min="2" max="2" width="9.42578125" style="72" customWidth="1"/>
    <col min="3" max="9" width="8.5703125" style="138" customWidth="1"/>
    <col min="10" max="10" width="5" style="138" customWidth="1"/>
    <col min="11" max="11" width="10.28515625" style="72" customWidth="1"/>
    <col min="12" max="12" width="13.85546875" style="72" customWidth="1"/>
    <col min="13" max="13" width="7.7109375" style="156" customWidth="1"/>
    <col min="14" max="14" width="7.7109375" style="142" customWidth="1"/>
    <col min="15" max="21" width="7.85546875" style="138"/>
    <col min="22" max="22" width="7.85546875" style="138" customWidth="1"/>
    <col min="23" max="16384" width="7.85546875" style="138"/>
  </cols>
  <sheetData>
    <row r="1" spans="1:22" ht="13.7" customHeight="1" x14ac:dyDescent="0.25">
      <c r="A1" s="355" t="s">
        <v>183</v>
      </c>
      <c r="B1" s="356"/>
      <c r="C1" s="356"/>
      <c r="D1" s="356"/>
      <c r="E1" s="356"/>
      <c r="F1" s="356"/>
      <c r="G1" s="356"/>
      <c r="H1" s="356"/>
      <c r="I1" s="357"/>
      <c r="K1" s="139" t="s">
        <v>86</v>
      </c>
      <c r="L1" s="140"/>
      <c r="M1" s="141"/>
    </row>
    <row r="2" spans="1:22" s="145" customFormat="1" ht="13.7" customHeight="1" x14ac:dyDescent="0.25">
      <c r="A2" s="143" t="s">
        <v>87</v>
      </c>
      <c r="B2" s="144" t="s">
        <v>88</v>
      </c>
      <c r="C2" s="143">
        <v>2019</v>
      </c>
      <c r="D2" s="143">
        <v>2020</v>
      </c>
      <c r="E2" s="143">
        <v>2021</v>
      </c>
      <c r="F2" s="143">
        <v>2022</v>
      </c>
      <c r="G2" s="143">
        <v>2023</v>
      </c>
      <c r="H2" s="143">
        <v>2024</v>
      </c>
      <c r="I2" s="143">
        <v>2025</v>
      </c>
      <c r="K2" s="144" t="s">
        <v>88</v>
      </c>
      <c r="L2" s="144" t="s">
        <v>89</v>
      </c>
      <c r="M2" s="146" t="s">
        <v>90</v>
      </c>
      <c r="N2" s="147"/>
    </row>
    <row r="3" spans="1:22" ht="13.7" customHeight="1" x14ac:dyDescent="0.25">
      <c r="A3" s="361" t="s">
        <v>91</v>
      </c>
      <c r="B3" s="148" t="s">
        <v>92</v>
      </c>
      <c r="C3" s="149">
        <v>595.39964298277835</v>
      </c>
      <c r="D3" s="149">
        <v>251.75792567447826</v>
      </c>
      <c r="E3" s="149">
        <v>23.451774149731591</v>
      </c>
      <c r="F3" s="149">
        <v>22.107690282280981</v>
      </c>
      <c r="G3" s="149">
        <v>11.834123270126533</v>
      </c>
      <c r="H3" s="149">
        <v>10.711168583810782</v>
      </c>
      <c r="I3" s="149">
        <v>9.5910171240537387</v>
      </c>
      <c r="K3" s="150" t="s">
        <v>92</v>
      </c>
      <c r="L3" s="150" t="s">
        <v>169</v>
      </c>
      <c r="M3" s="151">
        <f>(C3+C7+C11)/C29</f>
        <v>3.5226570657764279E-2</v>
      </c>
    </row>
    <row r="4" spans="1:22" ht="13.7" customHeight="1" x14ac:dyDescent="0.25">
      <c r="A4" s="361"/>
      <c r="B4" s="148" t="s">
        <v>93</v>
      </c>
      <c r="C4" s="149">
        <v>455.07143888788977</v>
      </c>
      <c r="D4" s="149">
        <v>184.31076274647288</v>
      </c>
      <c r="E4" s="149">
        <v>27.721692456641577</v>
      </c>
      <c r="F4" s="149">
        <v>22.086499338120433</v>
      </c>
      <c r="G4" s="149">
        <v>16.646006691455433</v>
      </c>
      <c r="H4" s="149">
        <v>15.071656280554562</v>
      </c>
      <c r="I4" s="149">
        <v>13.566454575488619</v>
      </c>
      <c r="K4" s="150" t="s">
        <v>93</v>
      </c>
      <c r="L4" s="150" t="s">
        <v>170</v>
      </c>
      <c r="M4" s="151">
        <f>(C4+C8+C12)/C30</f>
        <v>5.0072988382416223E-2</v>
      </c>
    </row>
    <row r="5" spans="1:22" ht="13.7" customHeight="1" x14ac:dyDescent="0.25">
      <c r="A5" s="361"/>
      <c r="B5" s="148" t="s">
        <v>9</v>
      </c>
      <c r="C5" s="149">
        <v>1411.054272896376</v>
      </c>
      <c r="D5" s="149">
        <v>608.08145903747572</v>
      </c>
      <c r="E5" s="149">
        <v>130.88403069336516</v>
      </c>
      <c r="F5" s="149">
        <v>124.20700709029656</v>
      </c>
      <c r="G5" s="149">
        <v>15.982466388940145</v>
      </c>
      <c r="H5" s="149">
        <v>15.249036913534427</v>
      </c>
      <c r="I5" s="149">
        <v>14.470209660217712</v>
      </c>
      <c r="K5" s="150" t="s">
        <v>9</v>
      </c>
      <c r="L5" s="150" t="s">
        <v>94</v>
      </c>
      <c r="M5" s="151">
        <f>(C5+C9+C13)/C31*N5</f>
        <v>0.10699041253573612</v>
      </c>
      <c r="N5" s="152">
        <v>1.2152883714633909</v>
      </c>
      <c r="O5" s="354" t="s">
        <v>95</v>
      </c>
      <c r="P5" s="354"/>
      <c r="Q5" s="354"/>
      <c r="R5" s="354"/>
      <c r="S5" s="354"/>
      <c r="T5" s="354"/>
    </row>
    <row r="6" spans="1:22" ht="13.7" customHeight="1" x14ac:dyDescent="0.25">
      <c r="A6" s="361"/>
      <c r="B6" s="148" t="s">
        <v>96</v>
      </c>
      <c r="C6" s="149">
        <v>562.3106997562918</v>
      </c>
      <c r="D6" s="149">
        <v>250.12992216192987</v>
      </c>
      <c r="E6" s="149">
        <v>73.747863470156162</v>
      </c>
      <c r="F6" s="149">
        <v>79.957995634846029</v>
      </c>
      <c r="G6" s="149">
        <v>97.911708242999126</v>
      </c>
      <c r="H6" s="149">
        <v>102.7662275783381</v>
      </c>
      <c r="I6" s="149">
        <v>107.11650838325639</v>
      </c>
      <c r="K6" s="352" t="s">
        <v>96</v>
      </c>
      <c r="L6" s="150" t="s">
        <v>97</v>
      </c>
      <c r="M6" s="151">
        <f>(C6+C10+C14)/C32*N6</f>
        <v>2.5141215861982827E-2</v>
      </c>
      <c r="N6" s="152">
        <v>2.1583373550352718</v>
      </c>
      <c r="O6" s="354"/>
      <c r="P6" s="354"/>
      <c r="Q6" s="354"/>
      <c r="R6" s="354"/>
      <c r="S6" s="354"/>
      <c r="T6" s="354"/>
    </row>
    <row r="7" spans="1:22" ht="13.7" customHeight="1" x14ac:dyDescent="0.25">
      <c r="A7" s="361" t="s">
        <v>98</v>
      </c>
      <c r="B7" s="148" t="s">
        <v>99</v>
      </c>
      <c r="C7" s="149">
        <v>3402.2836741873052</v>
      </c>
      <c r="D7" s="149">
        <v>1438.616718139876</v>
      </c>
      <c r="E7" s="149">
        <v>134.01013799846623</v>
      </c>
      <c r="F7" s="149">
        <v>176.86152225824785</v>
      </c>
      <c r="G7" s="149">
        <v>94.672986161012261</v>
      </c>
      <c r="H7" s="149">
        <v>85.689348670486254</v>
      </c>
      <c r="I7" s="149">
        <v>76.72813699242991</v>
      </c>
      <c r="K7" s="353"/>
      <c r="L7" s="150" t="s">
        <v>100</v>
      </c>
      <c r="M7" s="153">
        <f>M6</f>
        <v>2.5141215861982827E-2</v>
      </c>
    </row>
    <row r="8" spans="1:22" ht="13.7" customHeight="1" x14ac:dyDescent="0.25">
      <c r="A8" s="361"/>
      <c r="B8" s="148" t="s">
        <v>93</v>
      </c>
      <c r="C8" s="149">
        <v>2600.408222216513</v>
      </c>
      <c r="D8" s="149">
        <v>1053.2043585512736</v>
      </c>
      <c r="E8" s="149">
        <v>158.40967118080903</v>
      </c>
      <c r="F8" s="149">
        <v>176.69199470496346</v>
      </c>
      <c r="G8" s="149">
        <v>133.16805353164347</v>
      </c>
      <c r="H8" s="149">
        <v>120.57325024443649</v>
      </c>
      <c r="I8" s="149">
        <v>108.53163660390895</v>
      </c>
      <c r="K8" s="148" t="s">
        <v>92</v>
      </c>
      <c r="L8" s="148" t="s">
        <v>171</v>
      </c>
      <c r="M8" s="154">
        <f>M3+0.5*(D3+D7+D11)/D29</f>
        <v>4.6323613018633879E-2</v>
      </c>
    </row>
    <row r="9" spans="1:22" ht="13.7" customHeight="1" x14ac:dyDescent="0.25">
      <c r="A9" s="361"/>
      <c r="B9" s="148" t="s">
        <v>9</v>
      </c>
      <c r="C9" s="149">
        <v>8063.167273693578</v>
      </c>
      <c r="D9" s="149">
        <v>3474.7511944998619</v>
      </c>
      <c r="E9" s="149">
        <v>747.90874681922946</v>
      </c>
      <c r="F9" s="149">
        <v>993.65605672237245</v>
      </c>
      <c r="G9" s="149">
        <v>127.85973111152116</v>
      </c>
      <c r="H9" s="149">
        <v>121.99229530827542</v>
      </c>
      <c r="I9" s="149">
        <v>115.7616772817417</v>
      </c>
      <c r="K9" s="148" t="s">
        <v>93</v>
      </c>
      <c r="L9" s="148" t="s">
        <v>172</v>
      </c>
      <c r="M9" s="154">
        <f>M4+0.5*(D4+D8+D12)/D30</f>
        <v>6.1163529632992285E-2</v>
      </c>
    </row>
    <row r="10" spans="1:22" ht="13.7" customHeight="1" x14ac:dyDescent="0.25">
      <c r="A10" s="361"/>
      <c r="B10" s="148" t="s">
        <v>96</v>
      </c>
      <c r="C10" s="149">
        <v>3213.2039986073814</v>
      </c>
      <c r="D10" s="149">
        <v>1429.3138409253136</v>
      </c>
      <c r="E10" s="149">
        <v>421.4163626866067</v>
      </c>
      <c r="F10" s="149">
        <v>2665.2376459664888</v>
      </c>
      <c r="G10" s="149">
        <v>783.29366594399301</v>
      </c>
      <c r="H10" s="149">
        <v>822.12982062670483</v>
      </c>
      <c r="I10" s="149">
        <v>856.9320670660511</v>
      </c>
      <c r="K10" s="148" t="s">
        <v>9</v>
      </c>
      <c r="L10" s="148" t="s">
        <v>101</v>
      </c>
      <c r="M10" s="154">
        <f>M5+0.5*(D5+D9+D13)/D31*N5</f>
        <v>0.13113153727578342</v>
      </c>
    </row>
    <row r="11" spans="1:22" ht="13.7" customHeight="1" x14ac:dyDescent="0.25">
      <c r="A11" s="361" t="s">
        <v>102</v>
      </c>
      <c r="B11" s="148" t="s">
        <v>92</v>
      </c>
      <c r="C11" s="149">
        <v>7.7701287798611425</v>
      </c>
      <c r="D11" s="149">
        <v>3.2110741731985026</v>
      </c>
      <c r="E11" s="149">
        <v>0</v>
      </c>
      <c r="F11" s="149">
        <v>0</v>
      </c>
      <c r="G11" s="149">
        <v>0</v>
      </c>
      <c r="H11" s="149">
        <v>0</v>
      </c>
      <c r="I11" s="149">
        <v>0</v>
      </c>
      <c r="K11" s="350" t="s">
        <v>96</v>
      </c>
      <c r="L11" s="148" t="s">
        <v>103</v>
      </c>
      <c r="M11" s="154">
        <f>M6+0.5*(D6+D10+D14)/D32*N6</f>
        <v>2.9882297920630182E-2</v>
      </c>
    </row>
    <row r="12" spans="1:22" ht="13.7" customHeight="1" x14ac:dyDescent="0.25">
      <c r="A12" s="361"/>
      <c r="B12" s="148" t="s">
        <v>93</v>
      </c>
      <c r="C12" s="149">
        <v>103.71927236111733</v>
      </c>
      <c r="D12" s="149">
        <v>40.879170988271532</v>
      </c>
      <c r="E12" s="149">
        <v>3.9576092825233014</v>
      </c>
      <c r="F12" s="149">
        <v>0.3107282771116549</v>
      </c>
      <c r="G12" s="149">
        <v>0.2293470319984271</v>
      </c>
      <c r="H12" s="149">
        <v>0.17415720958455366</v>
      </c>
      <c r="I12" s="149">
        <v>0.13713030049007763</v>
      </c>
      <c r="K12" s="351"/>
      <c r="L12" s="148" t="s">
        <v>104</v>
      </c>
      <c r="M12" s="155">
        <f>M11</f>
        <v>2.9882297920630182E-2</v>
      </c>
    </row>
    <row r="13" spans="1:22" ht="13.7" customHeight="1" x14ac:dyDescent="0.25">
      <c r="A13" s="361"/>
      <c r="B13" s="148" t="s">
        <v>9</v>
      </c>
      <c r="C13" s="149">
        <v>392.3985003523054</v>
      </c>
      <c r="D13" s="149">
        <v>165.35256692072767</v>
      </c>
      <c r="E13" s="149">
        <v>29.159182394788068</v>
      </c>
      <c r="F13" s="149">
        <v>23.872749384831543</v>
      </c>
      <c r="G13" s="149">
        <v>0.36032350890977044</v>
      </c>
      <c r="H13" s="149">
        <v>0.27964685972492703</v>
      </c>
      <c r="I13" s="149">
        <v>0.21114133313572858</v>
      </c>
      <c r="K13" s="150" t="s">
        <v>92</v>
      </c>
      <c r="L13" s="150" t="s">
        <v>173</v>
      </c>
      <c r="M13" s="151">
        <f>M8+0.5*(E3+E7+E11)/E29</f>
        <v>4.8673613018633877E-2</v>
      </c>
    </row>
    <row r="14" spans="1:22" ht="13.7" customHeight="1" x14ac:dyDescent="0.25">
      <c r="A14" s="361"/>
      <c r="B14" s="148" t="s">
        <v>96</v>
      </c>
      <c r="C14" s="149">
        <v>446.35850495309694</v>
      </c>
      <c r="D14" s="149">
        <v>192.8609120019062</v>
      </c>
      <c r="E14" s="149">
        <v>46.437385152979481</v>
      </c>
      <c r="F14" s="149">
        <v>48.804786848599576</v>
      </c>
      <c r="G14" s="149">
        <v>52.078112567564389</v>
      </c>
      <c r="H14" s="149">
        <v>53.164652460301625</v>
      </c>
      <c r="I14" s="149">
        <v>54.079544863445335</v>
      </c>
      <c r="K14" s="150" t="s">
        <v>93</v>
      </c>
      <c r="L14" s="150" t="s">
        <v>174</v>
      </c>
      <c r="M14" s="151">
        <f>M9+0.5*(E4+E8+E12)/E30</f>
        <v>6.3111871960368437E-2</v>
      </c>
    </row>
    <row r="15" spans="1:22" ht="13.7" customHeight="1" x14ac:dyDescent="0.25">
      <c r="C15" s="156"/>
      <c r="D15" s="156"/>
      <c r="E15" s="156"/>
      <c r="F15" s="156"/>
      <c r="G15" s="156"/>
      <c r="H15" s="156"/>
      <c r="I15" s="156"/>
      <c r="K15" s="150" t="s">
        <v>9</v>
      </c>
      <c r="L15" s="150" t="s">
        <v>105</v>
      </c>
      <c r="M15" s="151">
        <f>M10+0.5*(E5+E9+E13)/E31*N5</f>
        <v>0.13659022643533797</v>
      </c>
      <c r="P15" s="160"/>
      <c r="Q15" s="160"/>
      <c r="R15" s="160"/>
      <c r="S15" s="160"/>
      <c r="T15" s="160"/>
      <c r="U15" s="160"/>
      <c r="V15" s="160"/>
    </row>
    <row r="16" spans="1:22" ht="13.7" customHeight="1" x14ac:dyDescent="0.25">
      <c r="C16" s="261">
        <f>SUM(C3:C14)</f>
        <v>21253.145629674491</v>
      </c>
      <c r="D16" s="261">
        <f t="shared" ref="D16:I16" si="0">SUM(D3:D14)</f>
        <v>9092.4699058207862</v>
      </c>
      <c r="E16" s="261">
        <f t="shared" si="0"/>
        <v>1797.1044562852965</v>
      </c>
      <c r="F16" s="261">
        <f t="shared" si="0"/>
        <v>4333.7946765081597</v>
      </c>
      <c r="G16" s="261">
        <f t="shared" si="0"/>
        <v>1334.0365244501636</v>
      </c>
      <c r="H16" s="261">
        <f t="shared" si="0"/>
        <v>1347.8012607357518</v>
      </c>
      <c r="I16" s="261">
        <f t="shared" si="0"/>
        <v>1357.1255241842191</v>
      </c>
      <c r="K16" s="352" t="s">
        <v>96</v>
      </c>
      <c r="L16" s="150" t="s">
        <v>106</v>
      </c>
      <c r="M16" s="151">
        <f>M11+0.5*(E6+E10+E14)/E32*N6</f>
        <v>3.1063359066530426E-2</v>
      </c>
      <c r="P16" s="160"/>
      <c r="Q16" s="160"/>
      <c r="R16" s="160"/>
      <c r="S16" s="160"/>
      <c r="T16" s="160"/>
      <c r="U16" s="160"/>
      <c r="V16" s="160"/>
    </row>
    <row r="17" spans="1:22" ht="13.7" customHeight="1" x14ac:dyDescent="0.25">
      <c r="B17" s="157"/>
      <c r="C17" s="158"/>
      <c r="D17" s="158"/>
      <c r="E17" s="158"/>
      <c r="F17" s="158"/>
      <c r="G17" s="158"/>
      <c r="H17" s="158"/>
      <c r="I17" s="158"/>
      <c r="K17" s="353"/>
      <c r="L17" s="150" t="s">
        <v>107</v>
      </c>
      <c r="M17" s="153">
        <f>M16</f>
        <v>3.1063359066530426E-2</v>
      </c>
      <c r="P17" s="160"/>
      <c r="Q17" s="160"/>
      <c r="R17" s="160"/>
      <c r="S17" s="160"/>
      <c r="T17" s="160"/>
      <c r="U17" s="160"/>
      <c r="V17" s="160"/>
    </row>
    <row r="18" spans="1:22" ht="13.7" customHeight="1" x14ac:dyDescent="0.25">
      <c r="K18" s="148" t="s">
        <v>92</v>
      </c>
      <c r="L18" s="148" t="s">
        <v>175</v>
      </c>
      <c r="M18" s="154">
        <f>M13+0.5*(F3+F7+F11)/F29</f>
        <v>5.1823613018633877E-2</v>
      </c>
    </row>
    <row r="19" spans="1:22" ht="13.7" customHeight="1" x14ac:dyDescent="0.25">
      <c r="A19" s="355" t="s">
        <v>108</v>
      </c>
      <c r="B19" s="356"/>
      <c r="C19" s="356"/>
      <c r="D19" s="356"/>
      <c r="E19" s="356"/>
      <c r="F19" s="356"/>
      <c r="G19" s="356"/>
      <c r="H19" s="356"/>
      <c r="I19" s="357"/>
      <c r="K19" s="148" t="s">
        <v>93</v>
      </c>
      <c r="L19" s="148" t="s">
        <v>176</v>
      </c>
      <c r="M19" s="154">
        <f>M14+0.5*(F4+F8+F12)/F30</f>
        <v>6.5738841928059136E-2</v>
      </c>
    </row>
    <row r="20" spans="1:22" ht="13.7" customHeight="1" x14ac:dyDescent="0.25">
      <c r="A20" s="143" t="s">
        <v>87</v>
      </c>
      <c r="B20" s="144" t="s">
        <v>88</v>
      </c>
      <c r="C20" s="143">
        <f t="shared" ref="C20:I20" si="1">C2</f>
        <v>2019</v>
      </c>
      <c r="D20" s="143">
        <f t="shared" si="1"/>
        <v>2020</v>
      </c>
      <c r="E20" s="143">
        <f t="shared" si="1"/>
        <v>2021</v>
      </c>
      <c r="F20" s="143">
        <f t="shared" si="1"/>
        <v>2022</v>
      </c>
      <c r="G20" s="143">
        <f t="shared" si="1"/>
        <v>2023</v>
      </c>
      <c r="H20" s="143">
        <f t="shared" si="1"/>
        <v>2024</v>
      </c>
      <c r="I20" s="143">
        <f t="shared" si="1"/>
        <v>2025</v>
      </c>
      <c r="K20" s="148" t="s">
        <v>9</v>
      </c>
      <c r="L20" s="148" t="s">
        <v>109</v>
      </c>
      <c r="M20" s="154">
        <f>M15+0.5*(F5+F9+F13)/F31*N5</f>
        <v>0.14386605444398498</v>
      </c>
    </row>
    <row r="21" spans="1:22" ht="13.7" customHeight="1" x14ac:dyDescent="0.25">
      <c r="A21" s="358" t="s">
        <v>110</v>
      </c>
      <c r="B21" s="148" t="str">
        <f t="shared" ref="B21:B32" si="2">B3</f>
        <v>Non-DPFs</v>
      </c>
      <c r="C21" s="159">
        <v>113409.4558062435</v>
      </c>
      <c r="D21" s="159">
        <v>76130.54001936024</v>
      </c>
      <c r="E21" s="159">
        <v>33502.534499616573</v>
      </c>
      <c r="F21" s="159">
        <v>31582.4146889728</v>
      </c>
      <c r="G21" s="159">
        <v>16905.890385895033</v>
      </c>
      <c r="H21" s="159">
        <v>15301.669405443959</v>
      </c>
      <c r="I21" s="159">
        <v>13701.453034362472</v>
      </c>
      <c r="K21" s="350" t="s">
        <v>96</v>
      </c>
      <c r="L21" s="148" t="s">
        <v>111</v>
      </c>
      <c r="M21" s="154">
        <f>M16+0.5*(F6+F10+F14)/F32*N6</f>
        <v>3.6702301710041241E-2</v>
      </c>
    </row>
    <row r="22" spans="1:22" ht="13.7" customHeight="1" x14ac:dyDescent="0.25">
      <c r="A22" s="359"/>
      <c r="B22" s="148" t="str">
        <f t="shared" si="2"/>
        <v>Retrofits</v>
      </c>
      <c r="C22" s="159">
        <v>60341.297649762419</v>
      </c>
      <c r="D22" s="159">
        <v>55476.671967986877</v>
      </c>
      <c r="E22" s="159">
        <v>47428.04526372601</v>
      </c>
      <c r="F22" s="159">
        <v>37786.996301316489</v>
      </c>
      <c r="G22" s="159">
        <v>28479.05336433656</v>
      </c>
      <c r="H22" s="159">
        <v>25785.553944489166</v>
      </c>
      <c r="I22" s="159">
        <v>23210.35855515482</v>
      </c>
      <c r="K22" s="351"/>
      <c r="L22" s="148" t="s">
        <v>112</v>
      </c>
      <c r="M22" s="155">
        <f>M21</f>
        <v>3.6702301710041241E-2</v>
      </c>
    </row>
    <row r="23" spans="1:22" ht="13.7" customHeight="1" x14ac:dyDescent="0.25">
      <c r="A23" s="359"/>
      <c r="B23" s="148" t="str">
        <f t="shared" si="2"/>
        <v>2007-09</v>
      </c>
      <c r="C23" s="159">
        <v>106168.62426979949</v>
      </c>
      <c r="D23" s="159">
        <v>101820.11616840152</v>
      </c>
      <c r="E23" s="159">
        <v>96759.049215894149</v>
      </c>
      <c r="F23" s="159">
        <v>91822.904966670962</v>
      </c>
      <c r="G23" s="159">
        <v>11815.408218454433</v>
      </c>
      <c r="H23" s="159">
        <v>11273.203502331169</v>
      </c>
      <c r="I23" s="159">
        <v>10697.437428083533</v>
      </c>
      <c r="K23" s="150" t="s">
        <v>92</v>
      </c>
      <c r="L23" s="150" t="s">
        <v>177</v>
      </c>
      <c r="M23" s="151">
        <f>M18+0.5*(G3+G7+G11)/G29</f>
        <v>5.4973613018633877E-2</v>
      </c>
    </row>
    <row r="24" spans="1:22" ht="13.7" customHeight="1" x14ac:dyDescent="0.25">
      <c r="A24" s="360"/>
      <c r="B24" s="148" t="str">
        <f t="shared" si="2"/>
        <v>2010+</v>
      </c>
      <c r="C24" s="159">
        <v>312784.51056735357</v>
      </c>
      <c r="D24" s="159">
        <v>373639.80119887122</v>
      </c>
      <c r="E24" s="159">
        <v>439524.7837783256</v>
      </c>
      <c r="F24" s="159">
        <v>476536.1203578097</v>
      </c>
      <c r="G24" s="159">
        <v>583537.20867161872</v>
      </c>
      <c r="H24" s="159">
        <v>612469.32223807357</v>
      </c>
      <c r="I24" s="159">
        <v>638396.25951051654</v>
      </c>
      <c r="K24" s="150" t="s">
        <v>93</v>
      </c>
      <c r="L24" s="150" t="s">
        <v>178</v>
      </c>
      <c r="M24" s="151">
        <f>M19+0.5*(G4+G8+G12)/G30</f>
        <v>6.836587950689299E-2</v>
      </c>
    </row>
    <row r="25" spans="1:22" ht="13.7" customHeight="1" x14ac:dyDescent="0.25">
      <c r="A25" s="358" t="s">
        <v>113</v>
      </c>
      <c r="B25" s="148" t="str">
        <f t="shared" si="2"/>
        <v>Non-DPF</v>
      </c>
      <c r="C25" s="159">
        <v>296.00490589947208</v>
      </c>
      <c r="D25" s="159">
        <v>177.43749902232059</v>
      </c>
      <c r="E25" s="159">
        <v>0</v>
      </c>
      <c r="F25" s="159">
        <v>0</v>
      </c>
      <c r="G25" s="159">
        <v>0</v>
      </c>
      <c r="H25" s="159">
        <v>0</v>
      </c>
      <c r="I25" s="159">
        <v>0</v>
      </c>
      <c r="K25" s="150" t="s">
        <v>9</v>
      </c>
      <c r="L25" s="150" t="s">
        <v>114</v>
      </c>
      <c r="M25" s="151">
        <f>M20+0.5*(G5+G9+G13)/G31*N5</f>
        <v>0.15124882961487068</v>
      </c>
    </row>
    <row r="26" spans="1:22" ht="13.7" customHeight="1" x14ac:dyDescent="0.25">
      <c r="A26" s="359"/>
      <c r="B26" s="148" t="str">
        <f t="shared" si="2"/>
        <v>Retrofits</v>
      </c>
      <c r="C26" s="159">
        <v>2750.5815354414281</v>
      </c>
      <c r="D26" s="159">
        <v>2157.7691022185973</v>
      </c>
      <c r="E26" s="159">
        <v>1354.1862386734415</v>
      </c>
      <c r="F26" s="159">
        <v>106.32276376788423</v>
      </c>
      <c r="G26" s="159">
        <v>78.476315482777522</v>
      </c>
      <c r="H26" s="159">
        <v>59.591859566995936</v>
      </c>
      <c r="I26" s="159">
        <v>46.922258508151167</v>
      </c>
      <c r="K26" s="352" t="s">
        <v>96</v>
      </c>
      <c r="L26" s="150" t="s">
        <v>115</v>
      </c>
      <c r="M26" s="151">
        <f>M21+0.5*(G6+G10+G14)/G32*N6</f>
        <v>3.8262324508431138E-2</v>
      </c>
    </row>
    <row r="27" spans="1:22" ht="13.7" customHeight="1" x14ac:dyDescent="0.25">
      <c r="A27" s="359"/>
      <c r="B27" s="148" t="str">
        <f t="shared" si="2"/>
        <v>2007-09</v>
      </c>
      <c r="C27" s="159">
        <v>5904.8627325188818</v>
      </c>
      <c r="D27" s="159">
        <v>5108.8308843614041</v>
      </c>
      <c r="E27" s="159">
        <v>4311.3201045015767</v>
      </c>
      <c r="F27" s="159">
        <v>3529.6965113456804</v>
      </c>
      <c r="G27" s="159">
        <v>53.2754988481745</v>
      </c>
      <c r="H27" s="159">
        <v>41.347082787489555</v>
      </c>
      <c r="I27" s="159">
        <v>31.218223546701729</v>
      </c>
      <c r="K27" s="353"/>
      <c r="L27" s="150" t="s">
        <v>116</v>
      </c>
      <c r="M27" s="153">
        <f>M26</f>
        <v>3.8262324508431138E-2</v>
      </c>
    </row>
    <row r="28" spans="1:22" ht="13.7" customHeight="1" x14ac:dyDescent="0.25">
      <c r="A28" s="360"/>
      <c r="B28" s="148" t="str">
        <f t="shared" si="2"/>
        <v>2010+</v>
      </c>
      <c r="C28" s="159">
        <v>49657.254101634382</v>
      </c>
      <c r="D28" s="159">
        <v>52535.602460458977</v>
      </c>
      <c r="E28" s="159">
        <v>55351.791111490784</v>
      </c>
      <c r="F28" s="159">
        <v>58173.653791756362</v>
      </c>
      <c r="G28" s="159">
        <v>62075.347240682582</v>
      </c>
      <c r="H28" s="159">
        <v>63370.466011437573</v>
      </c>
      <c r="I28" s="159">
        <v>64460.98678521008</v>
      </c>
      <c r="K28" s="148" t="s">
        <v>92</v>
      </c>
      <c r="L28" s="148" t="s">
        <v>179</v>
      </c>
      <c r="M28" s="154">
        <f>M23+0.5*(H3+H7+H11)/H29</f>
        <v>5.8123613018633877E-2</v>
      </c>
    </row>
    <row r="29" spans="1:22" ht="13.7" customHeight="1" x14ac:dyDescent="0.25">
      <c r="A29" s="347" t="s">
        <v>117</v>
      </c>
      <c r="B29" s="161" t="str">
        <f t="shared" si="2"/>
        <v>Non-DPFs</v>
      </c>
      <c r="C29" s="162">
        <f t="shared" ref="C29:I32" si="3">C21+C25</f>
        <v>113705.46071214297</v>
      </c>
      <c r="D29" s="162">
        <f t="shared" si="3"/>
        <v>76307.977518382555</v>
      </c>
      <c r="E29" s="162">
        <f t="shared" si="3"/>
        <v>33502.534499616573</v>
      </c>
      <c r="F29" s="162">
        <f t="shared" si="3"/>
        <v>31582.4146889728</v>
      </c>
      <c r="G29" s="162">
        <f t="shared" si="3"/>
        <v>16905.890385895033</v>
      </c>
      <c r="H29" s="162">
        <f t="shared" si="3"/>
        <v>15301.669405443959</v>
      </c>
      <c r="I29" s="162">
        <f t="shared" si="3"/>
        <v>13701.453034362472</v>
      </c>
      <c r="K29" s="148" t="s">
        <v>93</v>
      </c>
      <c r="L29" s="148" t="s">
        <v>180</v>
      </c>
      <c r="M29" s="154">
        <f>M24+0.5*(H4+H8+H12)/H30</f>
        <v>7.0993434111619971E-2</v>
      </c>
    </row>
    <row r="30" spans="1:22" ht="13.7" customHeight="1" x14ac:dyDescent="0.25">
      <c r="A30" s="348"/>
      <c r="B30" s="161" t="str">
        <f t="shared" si="2"/>
        <v>Retrofits</v>
      </c>
      <c r="C30" s="162">
        <f t="shared" si="3"/>
        <v>63091.879185203848</v>
      </c>
      <c r="D30" s="162">
        <f t="shared" si="3"/>
        <v>57634.441070205474</v>
      </c>
      <c r="E30" s="162">
        <f t="shared" si="3"/>
        <v>48782.231502399452</v>
      </c>
      <c r="F30" s="162">
        <f t="shared" si="3"/>
        <v>37893.319065084375</v>
      </c>
      <c r="G30" s="162">
        <f t="shared" si="3"/>
        <v>28557.529679819338</v>
      </c>
      <c r="H30" s="162">
        <f t="shared" si="3"/>
        <v>25845.145804056163</v>
      </c>
      <c r="I30" s="162">
        <f t="shared" si="3"/>
        <v>23257.280813662972</v>
      </c>
      <c r="K30" s="148" t="s">
        <v>9</v>
      </c>
      <c r="L30" s="148" t="s">
        <v>118</v>
      </c>
      <c r="M30" s="154">
        <f>M25+0.5*(H5+H9+H13)/H31*N5</f>
        <v>0.15863434817580505</v>
      </c>
    </row>
    <row r="31" spans="1:22" ht="13.7" customHeight="1" x14ac:dyDescent="0.25">
      <c r="A31" s="348"/>
      <c r="B31" s="161" t="str">
        <f t="shared" si="2"/>
        <v>2007-09</v>
      </c>
      <c r="C31" s="162">
        <f t="shared" si="3"/>
        <v>112073.48700231838</v>
      </c>
      <c r="D31" s="162">
        <f t="shared" si="3"/>
        <v>106928.94705276293</v>
      </c>
      <c r="E31" s="162">
        <f t="shared" si="3"/>
        <v>101070.36932039572</v>
      </c>
      <c r="F31" s="162">
        <f t="shared" si="3"/>
        <v>95352.601478016644</v>
      </c>
      <c r="G31" s="162">
        <f t="shared" si="3"/>
        <v>11868.683717302607</v>
      </c>
      <c r="H31" s="162">
        <f t="shared" si="3"/>
        <v>11314.550585118659</v>
      </c>
      <c r="I31" s="162">
        <f t="shared" si="3"/>
        <v>10728.655651630235</v>
      </c>
      <c r="K31" s="350" t="s">
        <v>96</v>
      </c>
      <c r="L31" s="148" t="s">
        <v>119</v>
      </c>
      <c r="M31" s="154">
        <f>M26+0.5*(H6+H10+H14)/H32*N6</f>
        <v>3.9824074040228925E-2</v>
      </c>
    </row>
    <row r="32" spans="1:22" ht="13.7" customHeight="1" x14ac:dyDescent="0.25">
      <c r="A32" s="349"/>
      <c r="B32" s="161" t="str">
        <f t="shared" si="2"/>
        <v>2010+</v>
      </c>
      <c r="C32" s="162">
        <f t="shared" si="3"/>
        <v>362441.76466898795</v>
      </c>
      <c r="D32" s="162">
        <f t="shared" si="3"/>
        <v>426175.40365933022</v>
      </c>
      <c r="E32" s="162">
        <f t="shared" si="3"/>
        <v>494876.5748898164</v>
      </c>
      <c r="F32" s="162">
        <f t="shared" si="3"/>
        <v>534709.77414956607</v>
      </c>
      <c r="G32" s="162">
        <f t="shared" si="3"/>
        <v>645612.55591230129</v>
      </c>
      <c r="H32" s="162">
        <f t="shared" si="3"/>
        <v>675839.78824951116</v>
      </c>
      <c r="I32" s="162">
        <f t="shared" si="3"/>
        <v>702857.24629572663</v>
      </c>
      <c r="K32" s="351"/>
      <c r="L32" s="148" t="s">
        <v>120</v>
      </c>
      <c r="M32" s="155">
        <f>M31</f>
        <v>3.9824074040228925E-2</v>
      </c>
    </row>
    <row r="33" spans="1:13" ht="13.7" customHeight="1" x14ac:dyDescent="0.25">
      <c r="K33" s="150" t="s">
        <v>92</v>
      </c>
      <c r="L33" s="150" t="s">
        <v>181</v>
      </c>
      <c r="M33" s="151">
        <f>M28+0.5*(I3+I7+I11)/I29</f>
        <v>6.1273613018633877E-2</v>
      </c>
    </row>
    <row r="34" spans="1:13" ht="13.7" customHeight="1" x14ac:dyDescent="0.25">
      <c r="C34" s="261">
        <f>SUM(C21:C28)</f>
        <v>651312.59156865324</v>
      </c>
      <c r="D34" s="261">
        <f t="shared" ref="D34:I34" si="4">SUM(D21:D28)</f>
        <v>667046.76930068119</v>
      </c>
      <c r="E34" s="261">
        <f t="shared" si="4"/>
        <v>678231.71021222812</v>
      </c>
      <c r="F34" s="261">
        <f t="shared" si="4"/>
        <v>699538.10938163998</v>
      </c>
      <c r="G34" s="261">
        <f t="shared" si="4"/>
        <v>702944.6596953182</v>
      </c>
      <c r="H34" s="261">
        <f t="shared" si="4"/>
        <v>728301.15404413</v>
      </c>
      <c r="I34" s="261">
        <f t="shared" si="4"/>
        <v>750544.63579538232</v>
      </c>
      <c r="K34" s="150" t="s">
        <v>93</v>
      </c>
      <c r="L34" s="150" t="s">
        <v>182</v>
      </c>
      <c r="M34" s="151">
        <f>M29+0.5*(I4+I8+I12)/I30</f>
        <v>7.3621325619213543E-2</v>
      </c>
    </row>
    <row r="35" spans="1:13" ht="13.7" customHeight="1" x14ac:dyDescent="0.25">
      <c r="B35" s="157"/>
      <c r="C35" s="158"/>
      <c r="D35" s="158"/>
      <c r="E35" s="158"/>
      <c r="F35" s="158"/>
      <c r="G35" s="158"/>
      <c r="H35" s="158"/>
      <c r="I35" s="158"/>
      <c r="K35" s="150" t="s">
        <v>9</v>
      </c>
      <c r="L35" s="150" t="s">
        <v>121</v>
      </c>
      <c r="M35" s="151">
        <f>M30+0.5*(I5+I9+I13)/I31*N5</f>
        <v>0.16602231459716676</v>
      </c>
    </row>
    <row r="36" spans="1:13" ht="13.7" customHeight="1" x14ac:dyDescent="0.25">
      <c r="A36" s="138"/>
      <c r="K36" s="352" t="s">
        <v>96</v>
      </c>
      <c r="L36" s="150" t="s">
        <v>122</v>
      </c>
      <c r="M36" s="151">
        <f>M31+0.5*(I6+I10+I14)/I32*N6</f>
        <v>4.1387310363012943E-2</v>
      </c>
    </row>
    <row r="37" spans="1:13" ht="13.7" customHeight="1" x14ac:dyDescent="0.25">
      <c r="A37" s="260" t="s">
        <v>184</v>
      </c>
      <c r="K37" s="353"/>
      <c r="L37" s="150" t="s">
        <v>123</v>
      </c>
      <c r="M37" s="153">
        <f>M36</f>
        <v>4.1387310363012943E-2</v>
      </c>
    </row>
    <row r="38" spans="1:13" ht="13.7" customHeight="1" x14ac:dyDescent="0.25">
      <c r="A38" s="138"/>
    </row>
    <row r="39" spans="1:13" ht="13.7" customHeight="1" x14ac:dyDescent="0.25">
      <c r="A39" s="138"/>
    </row>
    <row r="40" spans="1:13" ht="13.7" customHeight="1" x14ac:dyDescent="0.25">
      <c r="A40" s="138"/>
    </row>
  </sheetData>
  <mergeCells count="16">
    <mergeCell ref="A1:I1"/>
    <mergeCell ref="A3:A6"/>
    <mergeCell ref="K6:K7"/>
    <mergeCell ref="A7:A10"/>
    <mergeCell ref="A11:A14"/>
    <mergeCell ref="K11:K12"/>
    <mergeCell ref="A29:A32"/>
    <mergeCell ref="K31:K32"/>
    <mergeCell ref="K36:K37"/>
    <mergeCell ref="O5:T6"/>
    <mergeCell ref="K16:K17"/>
    <mergeCell ref="A19:I19"/>
    <mergeCell ref="A21:A24"/>
    <mergeCell ref="K21:K22"/>
    <mergeCell ref="A25:A28"/>
    <mergeCell ref="K26:K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ReadMe</vt:lpstr>
      <vt:lpstr>EMFAC2017EI-2011Class</vt:lpstr>
      <vt:lpstr>T7_ReductionFactor</vt:lpstr>
      <vt:lpstr>T6_ReductionFactor</vt:lpstr>
      <vt:lpstr>HD_Odo</vt:lpstr>
      <vt:lpstr>1994-2006</vt:lpstr>
      <vt:lpstr>2007-2013+</vt:lpstr>
      <vt:lpstr>Repair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lei.zhou@arb.ca.gov</dc:creator>
  <cp:lastModifiedBy>Jason Hill-Falkenthal</cp:lastModifiedBy>
  <cp:lastPrinted>2017-04-14T16:24:14Z</cp:lastPrinted>
  <dcterms:created xsi:type="dcterms:W3CDTF">2017-01-11T22:09:47Z</dcterms:created>
  <dcterms:modified xsi:type="dcterms:W3CDTF">2018-04-03T15:07:23Z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f5e77aa5-417b-48c7-a3d8-21a784d34984</vt:lpwstr>
  </property>
</Properties>
</file>